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defaultThemeVersion="166925"/>
  <mc:AlternateContent xmlns:mc="http://schemas.openxmlformats.org/markup-compatibility/2006">
    <mc:Choice Requires="x15">
      <x15ac:absPath xmlns:x15ac="http://schemas.microsoft.com/office/spreadsheetml/2010/11/ac" url="Y:\Projects\2514-TFEIP 2020-2023\0_Ad_Hoc\Jan 2021 N-flow tool update\"/>
    </mc:Choice>
  </mc:AlternateContent>
  <xr:revisionPtr revIDLastSave="0" documentId="13_ncr:1_{A38A0C47-00AB-488F-8127-FEB4C99CCC1B}" xr6:coauthVersionLast="46" xr6:coauthVersionMax="46" xr10:uidLastSave="{00000000-0000-0000-0000-000000000000}"/>
  <bookViews>
    <workbookView xWindow="-120" yWindow="-120" windowWidth="29040" windowHeight="15840" tabRatio="847" xr2:uid="{00000000-000D-0000-FFFF-FFFF00000000}"/>
  </bookViews>
  <sheets>
    <sheet name="Guidance" sheetId="14" r:id="rId1"/>
    <sheet name="QA Sheet" sheetId="3" r:id="rId2"/>
    <sheet name="Summary" sheetId="5" r:id="rId3"/>
    <sheet name="Check Library" sheetId="4" r:id="rId4"/>
    <sheet name="Step 1" sheetId="19" r:id="rId5"/>
    <sheet name="Parameters" sheetId="21" r:id="rId6"/>
    <sheet name="Dairy cattle" sheetId="61" r:id="rId7"/>
    <sheet name="Non-dairy cattle" sheetId="91" r:id="rId8"/>
    <sheet name="Non-dairy cattle (calves)" sheetId="93" r:id="rId9"/>
    <sheet name="Sheep" sheetId="92" r:id="rId10"/>
    <sheet name="Swine (finishing pigs)" sheetId="94" r:id="rId11"/>
    <sheet name="Swine (sows)" sheetId="95" r:id="rId12"/>
    <sheet name="Buffalo" sheetId="97" r:id="rId13"/>
    <sheet name="Goats" sheetId="98" r:id="rId14"/>
    <sheet name="Horses" sheetId="99" r:id="rId15"/>
    <sheet name="Mules and asses" sheetId="100" r:id="rId16"/>
    <sheet name="Laying hens" sheetId="101" r:id="rId17"/>
    <sheet name="Broilers" sheetId="102" r:id="rId18"/>
    <sheet name="Turkeys" sheetId="103" r:id="rId19"/>
    <sheet name="Other poultry (ducks)" sheetId="104" r:id="rId20"/>
    <sheet name="Other poultry (geese)" sheetId="105" r:id="rId21"/>
    <sheet name="Other animals (fur animals)" sheetId="106" r:id="rId22"/>
    <sheet name="Default Parameters" sheetId="22" r:id="rId23"/>
    <sheet name="Lists" sheetId="20" r:id="rId24"/>
  </sheets>
  <definedNames>
    <definedName name="_xlnm._FilterDatabase" localSheetId="17" hidden="1">Broilers!$A$3:$AI$185</definedName>
    <definedName name="_xlnm._FilterDatabase" localSheetId="12" hidden="1">Buffalo!$A$3:$AI$185</definedName>
    <definedName name="_xlnm._FilterDatabase" localSheetId="6" hidden="1">'Dairy cattle'!$A$3:$AI$191</definedName>
    <definedName name="_xlnm._FilterDatabase" localSheetId="22" hidden="1">'Default Parameters'!$A$3:$AN$363</definedName>
    <definedName name="_xlnm._FilterDatabase" localSheetId="13" hidden="1">Goats!$A$3:$AI$185</definedName>
    <definedName name="_xlnm._FilterDatabase" localSheetId="14" hidden="1">Horses!$A$3:$AI$185</definedName>
    <definedName name="_xlnm._FilterDatabase" localSheetId="16" hidden="1">'Laying hens'!$A$3:$AI$185</definedName>
    <definedName name="_xlnm._FilterDatabase" localSheetId="15" hidden="1">'Mules and asses'!$A$3:$AI$185</definedName>
    <definedName name="_xlnm._FilterDatabase" localSheetId="7" hidden="1">'Non-dairy cattle'!$A$3:$AI$188</definedName>
    <definedName name="_xlnm._FilterDatabase" localSheetId="8" hidden="1">'Non-dairy cattle (calves)'!$A$3:$AI$188</definedName>
    <definedName name="_xlnm._FilterDatabase" localSheetId="21" hidden="1">'Other animals (fur animals)'!$A$3:$AI$185</definedName>
    <definedName name="_xlnm._FilterDatabase" localSheetId="19" hidden="1">'Other poultry (ducks)'!$A$3:$AI$185</definedName>
    <definedName name="_xlnm._FilterDatabase" localSheetId="20" hidden="1">'Other poultry (geese)'!$A$3:$AI$185</definedName>
    <definedName name="_xlnm._FilterDatabase" localSheetId="5" hidden="1">Parameters!$A$8:$AV$536</definedName>
    <definedName name="_xlnm._FilterDatabase" localSheetId="9" hidden="1">Sheep!$A$3:$AI$185</definedName>
    <definedName name="_xlnm._FilterDatabase" localSheetId="2" hidden="1">Summary!$A$3:$AU$3</definedName>
    <definedName name="_xlnm._FilterDatabase" localSheetId="10" hidden="1">'Swine (finishing pigs)'!$A$3:$AI$185</definedName>
    <definedName name="_xlnm._FilterDatabase" localSheetId="11" hidden="1">'Swine (sows)'!$A$3:$AI$185</definedName>
    <definedName name="_xlnm._FilterDatabase" localSheetId="18" hidden="1">Turkeys!$A$3:$AI$185</definedName>
    <definedName name="DefaultParameters">OFFSET('Default Parameters'!$A$3,0,0,COUNTA('Default Parameters'!$A:$A),COUNTA('Default Parameters'!$3:$3))</definedName>
    <definedName name="LivestockPop">'Step 1'!$A$1:$BT$100</definedName>
    <definedName name="Parameters">Parameters!$A:$BI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57" i="21" l="1" a="1"/>
  <c r="K157" i="21" s="1"/>
  <c r="K140" i="21" a="1"/>
  <c r="K140" i="21" s="1"/>
  <c r="A128" i="94" l="1"/>
  <c r="A128" i="95"/>
  <c r="A128" i="97"/>
  <c r="A128" i="98"/>
  <c r="A128" i="99"/>
  <c r="A128" i="100"/>
  <c r="A128" i="101"/>
  <c r="A128" i="102"/>
  <c r="A128" i="103"/>
  <c r="A128" i="104"/>
  <c r="A128" i="105"/>
  <c r="A128" i="106"/>
  <c r="A128" i="92"/>
  <c r="A131" i="93"/>
  <c r="A131" i="91"/>
  <c r="A134" i="61"/>
  <c r="A533" i="21"/>
  <c r="A359" i="22"/>
  <c r="G35" i="19" l="1"/>
  <c r="AO88" i="21" l="1"/>
  <c r="AN88" i="21"/>
  <c r="AM88" i="21"/>
  <c r="AL88" i="21"/>
  <c r="AK88" i="21"/>
  <c r="AJ88" i="21"/>
  <c r="AI88" i="21"/>
  <c r="AH88" i="21"/>
  <c r="AG88" i="21"/>
  <c r="AF88" i="21"/>
  <c r="AE88" i="21"/>
  <c r="AD88" i="21"/>
  <c r="AC88" i="21"/>
  <c r="AB88" i="21"/>
  <c r="AA88" i="21"/>
  <c r="Z88" i="21"/>
  <c r="Y88" i="21"/>
  <c r="X88" i="21"/>
  <c r="W88" i="21"/>
  <c r="V88" i="21"/>
  <c r="U88" i="21"/>
  <c r="T88" i="21"/>
  <c r="S88" i="21"/>
  <c r="R88" i="21"/>
  <c r="Q88" i="21"/>
  <c r="P88" i="21"/>
  <c r="O88" i="21"/>
  <c r="N88" i="21"/>
  <c r="M88" i="21"/>
  <c r="L88" i="21"/>
  <c r="AO87" i="21"/>
  <c r="AN87" i="21"/>
  <c r="AM87" i="21"/>
  <c r="AL87" i="21"/>
  <c r="AK87" i="21"/>
  <c r="AJ87" i="21"/>
  <c r="AI87" i="21"/>
  <c r="AH87" i="21"/>
  <c r="AG87" i="21"/>
  <c r="AF87" i="21"/>
  <c r="AE87" i="21"/>
  <c r="AD87" i="21"/>
  <c r="AC87" i="21"/>
  <c r="AB87" i="21"/>
  <c r="AA87" i="21"/>
  <c r="Z87" i="21"/>
  <c r="Y87" i="21"/>
  <c r="X87" i="21"/>
  <c r="W87" i="21"/>
  <c r="V87" i="21"/>
  <c r="U87" i="21"/>
  <c r="T87" i="21"/>
  <c r="S87" i="21"/>
  <c r="R87" i="21"/>
  <c r="Q87" i="21"/>
  <c r="P87" i="21"/>
  <c r="O87" i="21"/>
  <c r="N87" i="21"/>
  <c r="M87" i="21"/>
  <c r="L87" i="21"/>
  <c r="K88" i="21"/>
  <c r="K87" i="21"/>
  <c r="AO71" i="21"/>
  <c r="AN71" i="21"/>
  <c r="AM71" i="21"/>
  <c r="AL71" i="21"/>
  <c r="AK71" i="21"/>
  <c r="AJ71" i="21"/>
  <c r="AI71" i="21"/>
  <c r="AH71" i="21"/>
  <c r="AG71" i="21"/>
  <c r="AF71" i="21"/>
  <c r="AE71" i="21"/>
  <c r="AD71" i="21"/>
  <c r="AC71" i="21"/>
  <c r="AB71" i="21"/>
  <c r="AA71" i="21"/>
  <c r="Z71" i="21"/>
  <c r="Y71" i="21"/>
  <c r="X71" i="21"/>
  <c r="W71" i="21"/>
  <c r="V71" i="21"/>
  <c r="U71" i="21"/>
  <c r="T71" i="21"/>
  <c r="S71" i="21"/>
  <c r="R71" i="21"/>
  <c r="Q71" i="21"/>
  <c r="P71" i="21"/>
  <c r="O71" i="21"/>
  <c r="N71" i="21"/>
  <c r="M71" i="21"/>
  <c r="L71" i="21"/>
  <c r="AO70" i="21"/>
  <c r="AN70" i="21"/>
  <c r="AM70" i="21"/>
  <c r="AL70" i="21"/>
  <c r="AK70" i="21"/>
  <c r="AJ70" i="21"/>
  <c r="AI70" i="21"/>
  <c r="AH70" i="21"/>
  <c r="AG70" i="21"/>
  <c r="AF70" i="21"/>
  <c r="AE70" i="21"/>
  <c r="AD70" i="21"/>
  <c r="AC70" i="21"/>
  <c r="AB70" i="21"/>
  <c r="AA70" i="21"/>
  <c r="Z70" i="21"/>
  <c r="Y70" i="21"/>
  <c r="X70" i="21"/>
  <c r="W70" i="21"/>
  <c r="V70" i="21"/>
  <c r="U70" i="21"/>
  <c r="T70" i="21"/>
  <c r="S70" i="21"/>
  <c r="R70" i="21"/>
  <c r="Q70" i="21"/>
  <c r="P70" i="21"/>
  <c r="O70" i="21"/>
  <c r="N70" i="21"/>
  <c r="M70" i="21"/>
  <c r="L70" i="21"/>
  <c r="K70" i="21"/>
  <c r="K71" i="21"/>
  <c r="AO55" i="21"/>
  <c r="AN55" i="21"/>
  <c r="AM55" i="21"/>
  <c r="AL55" i="21"/>
  <c r="AK55" i="21"/>
  <c r="AJ55" i="21"/>
  <c r="AI55" i="21"/>
  <c r="AH55" i="21"/>
  <c r="AG55" i="21"/>
  <c r="AF55" i="21"/>
  <c r="AE55" i="21"/>
  <c r="AD55" i="21"/>
  <c r="AC55" i="21"/>
  <c r="AB55" i="21"/>
  <c r="AA55" i="21"/>
  <c r="Z55" i="21"/>
  <c r="Y55" i="21"/>
  <c r="X55" i="21"/>
  <c r="W55" i="21"/>
  <c r="V55" i="21"/>
  <c r="U55" i="21"/>
  <c r="T55" i="21"/>
  <c r="S55" i="21"/>
  <c r="R55" i="21"/>
  <c r="Q55" i="21"/>
  <c r="P55" i="21"/>
  <c r="O55" i="21"/>
  <c r="N55" i="21"/>
  <c r="M55" i="21"/>
  <c r="L55" i="21"/>
  <c r="AO54" i="21"/>
  <c r="AN54" i="21"/>
  <c r="AM54" i="21"/>
  <c r="AL54" i="21"/>
  <c r="AK54" i="21"/>
  <c r="AJ54" i="21"/>
  <c r="AI54" i="21"/>
  <c r="AH54" i="21"/>
  <c r="AG54" i="21"/>
  <c r="AF54" i="21"/>
  <c r="AE54" i="21"/>
  <c r="AD54" i="21"/>
  <c r="AC54" i="21"/>
  <c r="AB54" i="21"/>
  <c r="AA54" i="21"/>
  <c r="Z54" i="21"/>
  <c r="Y54" i="21"/>
  <c r="X54" i="21"/>
  <c r="W54" i="21"/>
  <c r="V54" i="21"/>
  <c r="U54" i="21"/>
  <c r="T54" i="21"/>
  <c r="S54" i="21"/>
  <c r="R54" i="21"/>
  <c r="Q54" i="21"/>
  <c r="P54" i="21"/>
  <c r="O54" i="21"/>
  <c r="N54" i="21"/>
  <c r="M54" i="21"/>
  <c r="L54" i="21"/>
  <c r="K55" i="21"/>
  <c r="K54" i="21"/>
  <c r="AO39" i="21"/>
  <c r="AN39" i="21"/>
  <c r="AM39" i="21"/>
  <c r="AL39" i="21"/>
  <c r="AK39" i="21"/>
  <c r="AJ39" i="21"/>
  <c r="AI39" i="21"/>
  <c r="AH39" i="21"/>
  <c r="AG39" i="21"/>
  <c r="AF39" i="21"/>
  <c r="AE39" i="21"/>
  <c r="AD39" i="21"/>
  <c r="AC39" i="21"/>
  <c r="AB39" i="21"/>
  <c r="AA39" i="21"/>
  <c r="Z39" i="21"/>
  <c r="Y39" i="21"/>
  <c r="X39" i="21"/>
  <c r="W39" i="21"/>
  <c r="V39" i="21"/>
  <c r="U39" i="21"/>
  <c r="T39" i="21"/>
  <c r="S39" i="21"/>
  <c r="R39" i="21"/>
  <c r="Q39" i="21"/>
  <c r="P39" i="21"/>
  <c r="O39" i="21"/>
  <c r="N39" i="21"/>
  <c r="M39" i="21"/>
  <c r="L39" i="21"/>
  <c r="AO38" i="21"/>
  <c r="AN38" i="21"/>
  <c r="AM38" i="21"/>
  <c r="AL38" i="21"/>
  <c r="AK38" i="21"/>
  <c r="AJ38" i="21"/>
  <c r="AI38" i="21"/>
  <c r="AH38" i="21"/>
  <c r="AG38" i="21"/>
  <c r="AF38" i="21"/>
  <c r="AE38" i="21"/>
  <c r="AD38" i="21"/>
  <c r="AC38" i="21"/>
  <c r="AB38" i="21"/>
  <c r="AA38" i="21"/>
  <c r="Z38" i="21"/>
  <c r="Y38" i="21"/>
  <c r="X38" i="21"/>
  <c r="W38" i="21"/>
  <c r="V38" i="21"/>
  <c r="U38" i="21"/>
  <c r="T38" i="21"/>
  <c r="S38" i="21"/>
  <c r="R38" i="21"/>
  <c r="Q38" i="21"/>
  <c r="P38" i="21"/>
  <c r="O38" i="21"/>
  <c r="N38" i="21"/>
  <c r="M38" i="21"/>
  <c r="L38" i="21"/>
  <c r="K39" i="21"/>
  <c r="K38" i="21"/>
  <c r="AO23" i="21"/>
  <c r="AN23" i="21"/>
  <c r="AM23" i="21"/>
  <c r="AL23" i="21"/>
  <c r="AK23" i="21"/>
  <c r="AJ23" i="21"/>
  <c r="AI23" i="21"/>
  <c r="AH23" i="21"/>
  <c r="AG23" i="21"/>
  <c r="AF23" i="21"/>
  <c r="AE23" i="21"/>
  <c r="AD23" i="21"/>
  <c r="AC23" i="21"/>
  <c r="AB23" i="21"/>
  <c r="AA23" i="21"/>
  <c r="Z23" i="21"/>
  <c r="Y23" i="21"/>
  <c r="X23" i="21"/>
  <c r="W23" i="21"/>
  <c r="V23" i="21"/>
  <c r="U23" i="21"/>
  <c r="T23" i="21"/>
  <c r="S23" i="21"/>
  <c r="R23" i="21"/>
  <c r="Q23" i="21"/>
  <c r="P23" i="21"/>
  <c r="O23" i="21"/>
  <c r="N23" i="21"/>
  <c r="M23" i="21"/>
  <c r="L23" i="21"/>
  <c r="AO22" i="21"/>
  <c r="AN22" i="21"/>
  <c r="AM22" i="21"/>
  <c r="AL22" i="21"/>
  <c r="AK22" i="21"/>
  <c r="AJ22" i="21"/>
  <c r="AI22" i="21"/>
  <c r="AH22" i="21"/>
  <c r="AG22" i="21"/>
  <c r="AF22" i="21"/>
  <c r="AE22" i="21"/>
  <c r="AD22" i="21"/>
  <c r="AC22" i="21"/>
  <c r="AB22" i="21"/>
  <c r="AA22" i="21"/>
  <c r="Z22" i="21"/>
  <c r="Y22" i="21"/>
  <c r="X22" i="21"/>
  <c r="W22" i="21"/>
  <c r="V22" i="21"/>
  <c r="U22" i="21"/>
  <c r="T22" i="21"/>
  <c r="S22" i="21"/>
  <c r="R22" i="21"/>
  <c r="Q22" i="21"/>
  <c r="P22" i="21"/>
  <c r="O22" i="21"/>
  <c r="N22" i="21"/>
  <c r="M22" i="21"/>
  <c r="L22" i="21"/>
  <c r="K23" i="21"/>
  <c r="K22" i="21"/>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J36" i="19"/>
  <c r="I36" i="19"/>
  <c r="H36"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J35" i="19"/>
  <c r="I35" i="19"/>
  <c r="H35" i="19"/>
  <c r="G36" i="19"/>
  <c r="K90" i="21" l="1"/>
  <c r="L90" i="21"/>
  <c r="K91" i="21"/>
  <c r="L91" i="21"/>
  <c r="K92" i="21"/>
  <c r="L92" i="21"/>
  <c r="K93" i="21"/>
  <c r="L93" i="21"/>
  <c r="K94" i="21"/>
  <c r="L94" i="21"/>
  <c r="K95" i="21"/>
  <c r="L95" i="21"/>
  <c r="K96" i="21"/>
  <c r="L96" i="21"/>
  <c r="K97" i="21"/>
  <c r="L97" i="21"/>
  <c r="K98" i="21"/>
  <c r="L98" i="21"/>
  <c r="K99" i="21"/>
  <c r="L99" i="21"/>
  <c r="K100" i="21"/>
  <c r="L100" i="21"/>
  <c r="K101" i="21"/>
  <c r="L101" i="21"/>
  <c r="K25" i="21"/>
  <c r="L25" i="21"/>
  <c r="K26" i="21"/>
  <c r="L26" i="21"/>
  <c r="K27" i="21"/>
  <c r="L27" i="21"/>
  <c r="K28" i="21"/>
  <c r="L28" i="21"/>
  <c r="K29" i="21"/>
  <c r="L29" i="21"/>
  <c r="K30" i="21"/>
  <c r="L30" i="21"/>
  <c r="K31" i="21"/>
  <c r="L31" i="21"/>
  <c r="K32" i="21"/>
  <c r="L32" i="21"/>
  <c r="K33" i="21"/>
  <c r="L33" i="21"/>
  <c r="K34" i="21"/>
  <c r="L34" i="21"/>
  <c r="K35" i="21"/>
  <c r="L35" i="21"/>
  <c r="K36" i="21"/>
  <c r="L36" i="21"/>
  <c r="K73" i="21"/>
  <c r="L73" i="21"/>
  <c r="K74" i="21"/>
  <c r="L74" i="21"/>
  <c r="K75" i="21"/>
  <c r="L75" i="21"/>
  <c r="K76" i="21"/>
  <c r="L76" i="21"/>
  <c r="K77" i="21"/>
  <c r="L77" i="21"/>
  <c r="K78" i="21"/>
  <c r="L78" i="21"/>
  <c r="K79" i="21"/>
  <c r="L79" i="21"/>
  <c r="K80" i="21"/>
  <c r="L80" i="21"/>
  <c r="K81" i="21"/>
  <c r="L81" i="21"/>
  <c r="K82" i="21"/>
  <c r="L82" i="21"/>
  <c r="K83" i="21"/>
  <c r="L83" i="21"/>
  <c r="K84" i="21"/>
  <c r="L84" i="21"/>
  <c r="K57" i="21"/>
  <c r="L57" i="21"/>
  <c r="K58" i="21"/>
  <c r="L58" i="21"/>
  <c r="K59" i="21"/>
  <c r="L59" i="21"/>
  <c r="K60" i="21"/>
  <c r="L60" i="21"/>
  <c r="K61" i="21"/>
  <c r="L61" i="21"/>
  <c r="K62" i="21"/>
  <c r="L62" i="21"/>
  <c r="K63" i="21"/>
  <c r="L63" i="21"/>
  <c r="K64" i="21"/>
  <c r="L64" i="21"/>
  <c r="K65" i="21"/>
  <c r="L65" i="21"/>
  <c r="K66" i="21"/>
  <c r="L66" i="21"/>
  <c r="K67" i="21"/>
  <c r="L67" i="21"/>
  <c r="K68" i="21"/>
  <c r="L68" i="21"/>
  <c r="K41" i="21"/>
  <c r="L41" i="21"/>
  <c r="K42" i="21"/>
  <c r="L42" i="21"/>
  <c r="K43" i="21"/>
  <c r="L43" i="21"/>
  <c r="K44" i="21"/>
  <c r="L44" i="21"/>
  <c r="K45" i="21"/>
  <c r="L45" i="21"/>
  <c r="K46" i="21"/>
  <c r="L46" i="21"/>
  <c r="K47" i="21"/>
  <c r="L47" i="21"/>
  <c r="K48" i="21"/>
  <c r="L48" i="21"/>
  <c r="K49" i="21"/>
  <c r="L49" i="21"/>
  <c r="K50" i="21"/>
  <c r="L50" i="21"/>
  <c r="K51" i="21"/>
  <c r="L51" i="21"/>
  <c r="K52" i="21"/>
  <c r="L52" i="21"/>
  <c r="G38" i="19"/>
  <c r="H38" i="19"/>
  <c r="G39" i="19"/>
  <c r="H39" i="19"/>
  <c r="G40" i="19"/>
  <c r="H40" i="19"/>
  <c r="G41" i="19"/>
  <c r="H41" i="19"/>
  <c r="G42" i="19"/>
  <c r="H42" i="19"/>
  <c r="G43" i="19"/>
  <c r="H43" i="19"/>
  <c r="G44" i="19"/>
  <c r="H44" i="19"/>
  <c r="G45" i="19"/>
  <c r="H45" i="19"/>
  <c r="G46" i="19"/>
  <c r="H46" i="19"/>
  <c r="G47" i="19"/>
  <c r="H47" i="19"/>
  <c r="G48" i="19"/>
  <c r="H48" i="19"/>
  <c r="G49" i="19"/>
  <c r="H49" i="19"/>
  <c r="F131" i="5" l="1"/>
  <c r="F132" i="5"/>
  <c r="F133" i="5"/>
  <c r="F134" i="5"/>
  <c r="F135" i="5"/>
  <c r="F136" i="5"/>
  <c r="F137" i="5"/>
  <c r="F138" i="5"/>
  <c r="F139" i="5"/>
  <c r="F140" i="5"/>
  <c r="F141" i="5"/>
  <c r="F142" i="5"/>
  <c r="F143" i="5"/>
  <c r="F144" i="5"/>
  <c r="F145" i="5"/>
  <c r="F146" i="5"/>
  <c r="F115" i="5"/>
  <c r="F116" i="5"/>
  <c r="F117" i="5"/>
  <c r="F118" i="5"/>
  <c r="F119" i="5"/>
  <c r="F120" i="5"/>
  <c r="F121" i="5"/>
  <c r="F122" i="5"/>
  <c r="F123" i="5"/>
  <c r="F124" i="5"/>
  <c r="F125" i="5"/>
  <c r="F126" i="5"/>
  <c r="F127" i="5"/>
  <c r="F128" i="5"/>
  <c r="F129" i="5"/>
  <c r="F130" i="5"/>
  <c r="E189" i="106"/>
  <c r="E188" i="106"/>
  <c r="E187" i="106"/>
  <c r="E185" i="106"/>
  <c r="E184" i="106"/>
  <c r="E183" i="106"/>
  <c r="E182" i="106"/>
  <c r="E181" i="106"/>
  <c r="E180" i="106"/>
  <c r="E178" i="106"/>
  <c r="A178" i="106"/>
  <c r="E177" i="106"/>
  <c r="E176" i="106"/>
  <c r="E175" i="106"/>
  <c r="E174" i="106"/>
  <c r="E173" i="106"/>
  <c r="E172" i="106"/>
  <c r="A172" i="106"/>
  <c r="E171" i="106"/>
  <c r="A171" i="106"/>
  <c r="E170" i="106"/>
  <c r="A170" i="106"/>
  <c r="E169" i="106"/>
  <c r="E168" i="106"/>
  <c r="E167" i="106"/>
  <c r="E166" i="106"/>
  <c r="E165" i="106"/>
  <c r="E164" i="106"/>
  <c r="A164" i="106"/>
  <c r="E163" i="106"/>
  <c r="A163" i="106"/>
  <c r="E162" i="106"/>
  <c r="A162" i="106"/>
  <c r="E161" i="106"/>
  <c r="E160" i="106"/>
  <c r="E159" i="106"/>
  <c r="E158" i="106"/>
  <c r="E157" i="106"/>
  <c r="E156" i="106"/>
  <c r="A156" i="106"/>
  <c r="E155" i="106"/>
  <c r="A155" i="106"/>
  <c r="E154" i="106"/>
  <c r="E153" i="106"/>
  <c r="A153" i="106"/>
  <c r="E152" i="106"/>
  <c r="E151" i="106"/>
  <c r="E150" i="106"/>
  <c r="A150" i="106"/>
  <c r="E149" i="106"/>
  <c r="E148" i="106"/>
  <c r="E147" i="106"/>
  <c r="E146" i="106"/>
  <c r="E145" i="106"/>
  <c r="E142" i="106"/>
  <c r="E141" i="106"/>
  <c r="A141" i="106"/>
  <c r="E140" i="106"/>
  <c r="E139" i="106"/>
  <c r="E138" i="106"/>
  <c r="A138" i="106" s="1"/>
  <c r="E136" i="106"/>
  <c r="E135" i="106"/>
  <c r="E134" i="106"/>
  <c r="E133" i="106"/>
  <c r="E132" i="106"/>
  <c r="A132" i="106"/>
  <c r="E130" i="106"/>
  <c r="E129" i="106"/>
  <c r="E128" i="106"/>
  <c r="E127" i="106"/>
  <c r="E126" i="106"/>
  <c r="A126" i="106"/>
  <c r="E122" i="106"/>
  <c r="E121" i="106"/>
  <c r="E120" i="106"/>
  <c r="E119" i="106"/>
  <c r="E117" i="106"/>
  <c r="E116" i="106"/>
  <c r="E115" i="106"/>
  <c r="A115" i="106" s="1"/>
  <c r="E114" i="106"/>
  <c r="A114" i="106" s="1"/>
  <c r="E110" i="106"/>
  <c r="E109" i="106"/>
  <c r="E108" i="106"/>
  <c r="E107" i="106"/>
  <c r="E105" i="106"/>
  <c r="E104" i="106"/>
  <c r="E103" i="106"/>
  <c r="A103" i="106" s="1"/>
  <c r="E102" i="106"/>
  <c r="E101" i="106"/>
  <c r="E100" i="106"/>
  <c r="E99" i="106"/>
  <c r="A99" i="106"/>
  <c r="E98" i="106"/>
  <c r="A98" i="106"/>
  <c r="E97" i="106"/>
  <c r="E95" i="106"/>
  <c r="E94" i="106"/>
  <c r="E93" i="106"/>
  <c r="E92" i="106"/>
  <c r="E91" i="106"/>
  <c r="E90" i="106"/>
  <c r="E89" i="106"/>
  <c r="E88" i="106"/>
  <c r="E87" i="106"/>
  <c r="A87" i="106" s="1"/>
  <c r="E86" i="106"/>
  <c r="A86" i="106" s="1"/>
  <c r="E85" i="106"/>
  <c r="A85" i="106" s="1"/>
  <c r="E84" i="106"/>
  <c r="A84" i="106" s="1"/>
  <c r="E83" i="106"/>
  <c r="A83" i="106" s="1"/>
  <c r="E82" i="106"/>
  <c r="A82" i="106" s="1"/>
  <c r="E81" i="106"/>
  <c r="A81" i="106" s="1"/>
  <c r="E80" i="106"/>
  <c r="A80" i="106" s="1"/>
  <c r="E78" i="106"/>
  <c r="E77" i="106"/>
  <c r="A77" i="106"/>
  <c r="E75" i="106"/>
  <c r="E74" i="106"/>
  <c r="E73" i="106"/>
  <c r="E72" i="106"/>
  <c r="E70" i="106"/>
  <c r="E69" i="106"/>
  <c r="E68" i="106"/>
  <c r="A68" i="106"/>
  <c r="E67" i="106"/>
  <c r="E66" i="106"/>
  <c r="E65" i="106"/>
  <c r="A65" i="106" s="1"/>
  <c r="E63" i="106"/>
  <c r="E62" i="106"/>
  <c r="E61" i="106"/>
  <c r="E60" i="106"/>
  <c r="E59" i="106"/>
  <c r="A59" i="106" s="1"/>
  <c r="E58" i="106"/>
  <c r="A58" i="106" s="1"/>
  <c r="E56" i="106"/>
  <c r="E55" i="106"/>
  <c r="E54" i="106"/>
  <c r="E53" i="106"/>
  <c r="A53" i="106" s="1"/>
  <c r="E52" i="106"/>
  <c r="E51" i="106"/>
  <c r="A51" i="106" s="1"/>
  <c r="E50" i="106"/>
  <c r="A50" i="106" s="1"/>
  <c r="E48" i="106"/>
  <c r="E47" i="106"/>
  <c r="E46" i="106"/>
  <c r="E45" i="106"/>
  <c r="A45" i="106" s="1"/>
  <c r="E44" i="106"/>
  <c r="A44" i="106" s="1"/>
  <c r="E43" i="106"/>
  <c r="A43" i="106" s="1"/>
  <c r="E41" i="106"/>
  <c r="E40" i="106"/>
  <c r="E39" i="106"/>
  <c r="E38" i="106"/>
  <c r="E37" i="106"/>
  <c r="E36" i="106"/>
  <c r="E35" i="106"/>
  <c r="E34" i="106"/>
  <c r="E33" i="106"/>
  <c r="A33" i="106"/>
  <c r="E31" i="106"/>
  <c r="E30" i="106"/>
  <c r="E29" i="106"/>
  <c r="E28" i="106"/>
  <c r="E27" i="106"/>
  <c r="E25" i="106"/>
  <c r="E24" i="106"/>
  <c r="E23" i="106"/>
  <c r="E22" i="106"/>
  <c r="E21" i="106"/>
  <c r="E20" i="106"/>
  <c r="A20" i="106" s="1"/>
  <c r="E19" i="106"/>
  <c r="A19" i="106" s="1"/>
  <c r="E18" i="106"/>
  <c r="A18" i="106" s="1"/>
  <c r="E16" i="106"/>
  <c r="E15" i="106"/>
  <c r="A15" i="106" s="1"/>
  <c r="E14" i="106"/>
  <c r="A14" i="106" s="1"/>
  <c r="E13" i="106"/>
  <c r="A13" i="106" s="1"/>
  <c r="I3" i="106"/>
  <c r="J3" i="106" s="1"/>
  <c r="K3" i="106" s="1"/>
  <c r="L3" i="106" s="1"/>
  <c r="E189" i="105"/>
  <c r="E188" i="105"/>
  <c r="E187" i="105"/>
  <c r="E185" i="105"/>
  <c r="E184" i="105"/>
  <c r="E183" i="105"/>
  <c r="E182" i="105"/>
  <c r="E181" i="105"/>
  <c r="E180" i="105"/>
  <c r="E178" i="105"/>
  <c r="A178" i="105"/>
  <c r="E177" i="105"/>
  <c r="E176" i="105"/>
  <c r="E175" i="105"/>
  <c r="E174" i="105"/>
  <c r="E173" i="105"/>
  <c r="E172" i="105"/>
  <c r="A172" i="105"/>
  <c r="E171" i="105"/>
  <c r="A171" i="105"/>
  <c r="E170" i="105"/>
  <c r="A170" i="105"/>
  <c r="E169" i="105"/>
  <c r="E168" i="105"/>
  <c r="E167" i="105"/>
  <c r="E166" i="105"/>
  <c r="E165" i="105"/>
  <c r="E164" i="105"/>
  <c r="A164" i="105"/>
  <c r="E163" i="105"/>
  <c r="A163" i="105"/>
  <c r="E162" i="105"/>
  <c r="A162" i="105"/>
  <c r="E161" i="105"/>
  <c r="E160" i="105"/>
  <c r="E159" i="105"/>
  <c r="E158" i="105"/>
  <c r="E157" i="105"/>
  <c r="E156" i="105"/>
  <c r="A156" i="105"/>
  <c r="E155" i="105"/>
  <c r="A155" i="105"/>
  <c r="E154" i="105"/>
  <c r="E153" i="105"/>
  <c r="A153" i="105"/>
  <c r="E152" i="105"/>
  <c r="E151" i="105"/>
  <c r="E150" i="105"/>
  <c r="A150" i="105"/>
  <c r="E149" i="105"/>
  <c r="E148" i="105"/>
  <c r="E147" i="105"/>
  <c r="E146" i="105"/>
  <c r="E145" i="105"/>
  <c r="E142" i="105"/>
  <c r="E141" i="105"/>
  <c r="A141" i="105"/>
  <c r="E140" i="105"/>
  <c r="E139" i="105"/>
  <c r="E138" i="105"/>
  <c r="A138" i="105" s="1"/>
  <c r="E136" i="105"/>
  <c r="E135" i="105"/>
  <c r="E134" i="105"/>
  <c r="E133" i="105"/>
  <c r="E132" i="105"/>
  <c r="A132" i="105" s="1"/>
  <c r="E130" i="105"/>
  <c r="E129" i="105"/>
  <c r="E128" i="105"/>
  <c r="E127" i="105"/>
  <c r="E126" i="105"/>
  <c r="A126" i="105"/>
  <c r="E122" i="105"/>
  <c r="E121" i="105"/>
  <c r="E120" i="105"/>
  <c r="E119" i="105"/>
  <c r="E117" i="105"/>
  <c r="E116" i="105"/>
  <c r="E115" i="105"/>
  <c r="A115" i="105" s="1"/>
  <c r="E114" i="105"/>
  <c r="A114" i="105"/>
  <c r="E110" i="105"/>
  <c r="E109" i="105"/>
  <c r="E108" i="105"/>
  <c r="E107" i="105"/>
  <c r="E105" i="105"/>
  <c r="E104" i="105"/>
  <c r="E103" i="105"/>
  <c r="A103" i="105"/>
  <c r="E102" i="105"/>
  <c r="E101" i="105"/>
  <c r="E100" i="105"/>
  <c r="E99" i="105"/>
  <c r="A99" i="105"/>
  <c r="E98" i="105"/>
  <c r="A98" i="105"/>
  <c r="E97" i="105"/>
  <c r="E95" i="105"/>
  <c r="E94" i="105"/>
  <c r="E93" i="105"/>
  <c r="E92" i="105"/>
  <c r="E91" i="105"/>
  <c r="E90" i="105"/>
  <c r="E89" i="105"/>
  <c r="E88" i="105"/>
  <c r="E87" i="105"/>
  <c r="A87" i="105"/>
  <c r="E86" i="105"/>
  <c r="A86" i="105" s="1"/>
  <c r="E85" i="105"/>
  <c r="A85" i="105" s="1"/>
  <c r="E84" i="105"/>
  <c r="A84" i="105" s="1"/>
  <c r="E83" i="105"/>
  <c r="A83" i="105" s="1"/>
  <c r="E82" i="105"/>
  <c r="A82" i="105" s="1"/>
  <c r="E81" i="105"/>
  <c r="A81" i="105" s="1"/>
  <c r="E80" i="105"/>
  <c r="A80" i="105"/>
  <c r="E78" i="105"/>
  <c r="E77" i="105"/>
  <c r="A77" i="105" s="1"/>
  <c r="E75" i="105"/>
  <c r="E74" i="105"/>
  <c r="E73" i="105"/>
  <c r="E72" i="105"/>
  <c r="E70" i="105"/>
  <c r="E69" i="105"/>
  <c r="E68" i="105"/>
  <c r="A68" i="105" s="1"/>
  <c r="E67" i="105"/>
  <c r="E66" i="105"/>
  <c r="E65" i="105"/>
  <c r="A65" i="105" s="1"/>
  <c r="E63" i="105"/>
  <c r="E62" i="105"/>
  <c r="E61" i="105"/>
  <c r="E60" i="105"/>
  <c r="E59" i="105"/>
  <c r="A59" i="105" s="1"/>
  <c r="E58" i="105"/>
  <c r="A58" i="105" s="1"/>
  <c r="E56" i="105"/>
  <c r="E55" i="105"/>
  <c r="E54" i="105"/>
  <c r="E53" i="105"/>
  <c r="A53" i="105" s="1"/>
  <c r="E52" i="105"/>
  <c r="E51" i="105"/>
  <c r="A51" i="105" s="1"/>
  <c r="E50" i="105"/>
  <c r="A50" i="105" s="1"/>
  <c r="E48" i="105"/>
  <c r="E47" i="105"/>
  <c r="E46" i="105"/>
  <c r="E45" i="105"/>
  <c r="A45" i="105" s="1"/>
  <c r="E44" i="105"/>
  <c r="A44" i="105" s="1"/>
  <c r="E43" i="105"/>
  <c r="A43" i="105" s="1"/>
  <c r="E41" i="105"/>
  <c r="E40" i="105"/>
  <c r="E39" i="105"/>
  <c r="E38" i="105"/>
  <c r="E37" i="105"/>
  <c r="E36" i="105"/>
  <c r="E35" i="105"/>
  <c r="E34" i="105"/>
  <c r="E33" i="105"/>
  <c r="A33" i="105" s="1"/>
  <c r="E31" i="105"/>
  <c r="E30" i="105"/>
  <c r="E29" i="105"/>
  <c r="E28" i="105"/>
  <c r="E27" i="105"/>
  <c r="E25" i="105"/>
  <c r="E24" i="105"/>
  <c r="E23" i="105"/>
  <c r="E22" i="105"/>
  <c r="E21" i="105"/>
  <c r="E20" i="105"/>
  <c r="A20" i="105" s="1"/>
  <c r="E19" i="105"/>
  <c r="A19" i="105" s="1"/>
  <c r="E18" i="105"/>
  <c r="A18" i="105" s="1"/>
  <c r="E16" i="105"/>
  <c r="E15" i="105"/>
  <c r="A15" i="105" s="1"/>
  <c r="E14" i="105"/>
  <c r="A14" i="105" s="1"/>
  <c r="E13" i="105"/>
  <c r="A13" i="105"/>
  <c r="I3" i="105"/>
  <c r="E189" i="104"/>
  <c r="E188" i="104"/>
  <c r="E187" i="104"/>
  <c r="E185" i="104"/>
  <c r="E184" i="104"/>
  <c r="E183" i="104"/>
  <c r="E182" i="104"/>
  <c r="E181" i="104"/>
  <c r="E180" i="104"/>
  <c r="E178" i="104"/>
  <c r="A178" i="104"/>
  <c r="E177" i="104"/>
  <c r="E176" i="104"/>
  <c r="E175" i="104"/>
  <c r="E174" i="104"/>
  <c r="E173" i="104"/>
  <c r="E172" i="104"/>
  <c r="A172" i="104"/>
  <c r="E171" i="104"/>
  <c r="A171" i="104"/>
  <c r="E170" i="104"/>
  <c r="A170" i="104"/>
  <c r="E169" i="104"/>
  <c r="E168" i="104"/>
  <c r="E167" i="104"/>
  <c r="E166" i="104"/>
  <c r="E165" i="104"/>
  <c r="E164" i="104"/>
  <c r="A164" i="104"/>
  <c r="E163" i="104"/>
  <c r="A163" i="104"/>
  <c r="E162" i="104"/>
  <c r="A162" i="104"/>
  <c r="E161" i="104"/>
  <c r="E160" i="104"/>
  <c r="E159" i="104"/>
  <c r="E158" i="104"/>
  <c r="E157" i="104"/>
  <c r="E156" i="104"/>
  <c r="A156" i="104"/>
  <c r="E155" i="104"/>
  <c r="A155" i="104"/>
  <c r="E154" i="104"/>
  <c r="E153" i="104"/>
  <c r="A153" i="104"/>
  <c r="E152" i="104"/>
  <c r="E151" i="104"/>
  <c r="E150" i="104"/>
  <c r="A150" i="104"/>
  <c r="E149" i="104"/>
  <c r="E148" i="104"/>
  <c r="E147" i="104"/>
  <c r="E146" i="104"/>
  <c r="E145" i="104"/>
  <c r="E142" i="104"/>
  <c r="E141" i="104"/>
  <c r="A141" i="104"/>
  <c r="E140" i="104"/>
  <c r="E139" i="104"/>
  <c r="E138" i="104"/>
  <c r="A138" i="104"/>
  <c r="E136" i="104"/>
  <c r="E135" i="104"/>
  <c r="E134" i="104"/>
  <c r="E133" i="104"/>
  <c r="E132" i="104"/>
  <c r="A132" i="104" s="1"/>
  <c r="E130" i="104"/>
  <c r="E129" i="104"/>
  <c r="E128" i="104"/>
  <c r="E127" i="104"/>
  <c r="E126" i="104"/>
  <c r="A126" i="104"/>
  <c r="E122" i="104"/>
  <c r="E121" i="104"/>
  <c r="E120" i="104"/>
  <c r="E119" i="104"/>
  <c r="E117" i="104"/>
  <c r="E116" i="104"/>
  <c r="E115" i="104"/>
  <c r="A115" i="104" s="1"/>
  <c r="E114" i="104"/>
  <c r="A114" i="104" s="1"/>
  <c r="E110" i="104"/>
  <c r="E109" i="104"/>
  <c r="E108" i="104"/>
  <c r="E107" i="104"/>
  <c r="E105" i="104"/>
  <c r="E104" i="104"/>
  <c r="E103" i="104"/>
  <c r="A103" i="104"/>
  <c r="E102" i="104"/>
  <c r="E101" i="104"/>
  <c r="E100" i="104"/>
  <c r="E99" i="104"/>
  <c r="A99" i="104"/>
  <c r="E98" i="104"/>
  <c r="A98" i="104"/>
  <c r="E97" i="104"/>
  <c r="E95" i="104"/>
  <c r="E94" i="104"/>
  <c r="E93" i="104"/>
  <c r="E92" i="104"/>
  <c r="E91" i="104"/>
  <c r="E90" i="104"/>
  <c r="E89" i="104"/>
  <c r="E88" i="104"/>
  <c r="E87" i="104"/>
  <c r="A87" i="104" s="1"/>
  <c r="E86" i="104"/>
  <c r="A86" i="104" s="1"/>
  <c r="E85" i="104"/>
  <c r="A85" i="104" s="1"/>
  <c r="E84" i="104"/>
  <c r="A84" i="104" s="1"/>
  <c r="E83" i="104"/>
  <c r="A83" i="104" s="1"/>
  <c r="E82" i="104"/>
  <c r="A82" i="104" s="1"/>
  <c r="E81" i="104"/>
  <c r="A81" i="104" s="1"/>
  <c r="E80" i="104"/>
  <c r="A80" i="104" s="1"/>
  <c r="E78" i="104"/>
  <c r="E77" i="104"/>
  <c r="A77" i="104" s="1"/>
  <c r="E75" i="104"/>
  <c r="E74" i="104"/>
  <c r="E73" i="104"/>
  <c r="E72" i="104"/>
  <c r="E70" i="104"/>
  <c r="E69" i="104"/>
  <c r="E68" i="104"/>
  <c r="A68" i="104" s="1"/>
  <c r="E67" i="104"/>
  <c r="E66" i="104"/>
  <c r="E65" i="104"/>
  <c r="A65" i="104" s="1"/>
  <c r="E63" i="104"/>
  <c r="E62" i="104"/>
  <c r="E61" i="104"/>
  <c r="E60" i="104"/>
  <c r="E59" i="104"/>
  <c r="A59" i="104" s="1"/>
  <c r="E58" i="104"/>
  <c r="A58" i="104" s="1"/>
  <c r="E56" i="104"/>
  <c r="E55" i="104"/>
  <c r="E54" i="104"/>
  <c r="E53" i="104"/>
  <c r="A53" i="104" s="1"/>
  <c r="E52" i="104"/>
  <c r="E51" i="104"/>
  <c r="A51" i="104" s="1"/>
  <c r="E50" i="104"/>
  <c r="A50" i="104" s="1"/>
  <c r="E48" i="104"/>
  <c r="E47" i="104"/>
  <c r="E46" i="104"/>
  <c r="E45" i="104"/>
  <c r="A45" i="104" s="1"/>
  <c r="E44" i="104"/>
  <c r="A44" i="104" s="1"/>
  <c r="E43" i="104"/>
  <c r="A43" i="104" s="1"/>
  <c r="E41" i="104"/>
  <c r="E40" i="104"/>
  <c r="E39" i="104"/>
  <c r="E38" i="104"/>
  <c r="E37" i="104"/>
  <c r="E36" i="104"/>
  <c r="E35" i="104"/>
  <c r="E34" i="104"/>
  <c r="E33" i="104"/>
  <c r="A33" i="104" s="1"/>
  <c r="E31" i="104"/>
  <c r="E30" i="104"/>
  <c r="E29" i="104"/>
  <c r="E28" i="104"/>
  <c r="E27" i="104"/>
  <c r="E25" i="104"/>
  <c r="E24" i="104"/>
  <c r="E23" i="104"/>
  <c r="E22" i="104"/>
  <c r="E21" i="104"/>
  <c r="E20" i="104"/>
  <c r="A20" i="104"/>
  <c r="E19" i="104"/>
  <c r="A19" i="104" s="1"/>
  <c r="E18" i="104"/>
  <c r="A18" i="104" s="1"/>
  <c r="E16" i="104"/>
  <c r="E15" i="104"/>
  <c r="A15" i="104" s="1"/>
  <c r="E14" i="104"/>
  <c r="A14" i="104" s="1"/>
  <c r="E13" i="104"/>
  <c r="A13" i="104" s="1"/>
  <c r="I3" i="104"/>
  <c r="J3" i="104" s="1"/>
  <c r="E189" i="103"/>
  <c r="E188" i="103"/>
  <c r="E187" i="103"/>
  <c r="E185" i="103"/>
  <c r="E184" i="103"/>
  <c r="E183" i="103"/>
  <c r="E182" i="103"/>
  <c r="E181" i="103"/>
  <c r="E180" i="103"/>
  <c r="E178" i="103"/>
  <c r="A178" i="103"/>
  <c r="E177" i="103"/>
  <c r="E176" i="103"/>
  <c r="E175" i="103"/>
  <c r="E174" i="103"/>
  <c r="E173" i="103"/>
  <c r="E172" i="103"/>
  <c r="A172" i="103"/>
  <c r="E171" i="103"/>
  <c r="A171" i="103"/>
  <c r="E170" i="103"/>
  <c r="A170" i="103"/>
  <c r="E169" i="103"/>
  <c r="E168" i="103"/>
  <c r="E167" i="103"/>
  <c r="E166" i="103"/>
  <c r="E165" i="103"/>
  <c r="E164" i="103"/>
  <c r="A164" i="103"/>
  <c r="E163" i="103"/>
  <c r="A163" i="103"/>
  <c r="E162" i="103"/>
  <c r="A162" i="103"/>
  <c r="E161" i="103"/>
  <c r="E160" i="103"/>
  <c r="E159" i="103"/>
  <c r="E158" i="103"/>
  <c r="E157" i="103"/>
  <c r="E156" i="103"/>
  <c r="A156" i="103"/>
  <c r="E155" i="103"/>
  <c r="A155" i="103"/>
  <c r="E154" i="103"/>
  <c r="E153" i="103"/>
  <c r="A153" i="103"/>
  <c r="E152" i="103"/>
  <c r="E151" i="103"/>
  <c r="E150" i="103"/>
  <c r="A150" i="103"/>
  <c r="E149" i="103"/>
  <c r="E148" i="103"/>
  <c r="E147" i="103"/>
  <c r="E146" i="103"/>
  <c r="E145" i="103"/>
  <c r="E142" i="103"/>
  <c r="E141" i="103"/>
  <c r="A141" i="103"/>
  <c r="E140" i="103"/>
  <c r="E139" i="103"/>
  <c r="E138" i="103"/>
  <c r="A138" i="103" s="1"/>
  <c r="E136" i="103"/>
  <c r="E135" i="103"/>
  <c r="E134" i="103"/>
  <c r="E133" i="103"/>
  <c r="E132" i="103"/>
  <c r="A132" i="103" s="1"/>
  <c r="E130" i="103"/>
  <c r="E129" i="103"/>
  <c r="E128" i="103"/>
  <c r="E127" i="103"/>
  <c r="E126" i="103"/>
  <c r="A126" i="103"/>
  <c r="E122" i="103"/>
  <c r="E121" i="103"/>
  <c r="E120" i="103"/>
  <c r="E119" i="103"/>
  <c r="E117" i="103"/>
  <c r="E116" i="103"/>
  <c r="E115" i="103"/>
  <c r="A115" i="103" s="1"/>
  <c r="E114" i="103"/>
  <c r="A114" i="103" s="1"/>
  <c r="E110" i="103"/>
  <c r="E109" i="103"/>
  <c r="E108" i="103"/>
  <c r="E107" i="103"/>
  <c r="E105" i="103"/>
  <c r="E104" i="103"/>
  <c r="E103" i="103"/>
  <c r="A103" i="103" s="1"/>
  <c r="E102" i="103"/>
  <c r="E101" i="103"/>
  <c r="E100" i="103"/>
  <c r="E99" i="103"/>
  <c r="A99" i="103"/>
  <c r="E98" i="103"/>
  <c r="A98" i="103"/>
  <c r="E97" i="103"/>
  <c r="E95" i="103"/>
  <c r="E94" i="103"/>
  <c r="E93" i="103"/>
  <c r="E92" i="103"/>
  <c r="E91" i="103"/>
  <c r="E90" i="103"/>
  <c r="E89" i="103"/>
  <c r="E88" i="103"/>
  <c r="E87" i="103"/>
  <c r="A87" i="103" s="1"/>
  <c r="E86" i="103"/>
  <c r="A86" i="103"/>
  <c r="E85" i="103"/>
  <c r="A85" i="103" s="1"/>
  <c r="E84" i="103"/>
  <c r="A84" i="103" s="1"/>
  <c r="E83" i="103"/>
  <c r="A83" i="103" s="1"/>
  <c r="E82" i="103"/>
  <c r="A82" i="103" s="1"/>
  <c r="E81" i="103"/>
  <c r="A81" i="103"/>
  <c r="E80" i="103"/>
  <c r="A80" i="103" s="1"/>
  <c r="E78" i="103"/>
  <c r="E77" i="103"/>
  <c r="A77" i="103" s="1"/>
  <c r="E75" i="103"/>
  <c r="E74" i="103"/>
  <c r="E73" i="103"/>
  <c r="E72" i="103"/>
  <c r="E70" i="103"/>
  <c r="E69" i="103"/>
  <c r="E68" i="103"/>
  <c r="A68" i="103" s="1"/>
  <c r="E67" i="103"/>
  <c r="E66" i="103"/>
  <c r="E65" i="103"/>
  <c r="A65" i="103" s="1"/>
  <c r="E63" i="103"/>
  <c r="E62" i="103"/>
  <c r="E61" i="103"/>
  <c r="E60" i="103"/>
  <c r="E59" i="103"/>
  <c r="A59" i="103" s="1"/>
  <c r="E58" i="103"/>
  <c r="A58" i="103" s="1"/>
  <c r="E56" i="103"/>
  <c r="E55" i="103"/>
  <c r="E54" i="103"/>
  <c r="E53" i="103"/>
  <c r="A53" i="103" s="1"/>
  <c r="E52" i="103"/>
  <c r="E51" i="103"/>
  <c r="A51" i="103" s="1"/>
  <c r="E50" i="103"/>
  <c r="A50" i="103" s="1"/>
  <c r="E48" i="103"/>
  <c r="E47" i="103"/>
  <c r="E46" i="103"/>
  <c r="E45" i="103"/>
  <c r="A45" i="103" s="1"/>
  <c r="E44" i="103"/>
  <c r="A44" i="103" s="1"/>
  <c r="E43" i="103"/>
  <c r="A43" i="103" s="1"/>
  <c r="E41" i="103"/>
  <c r="E40" i="103"/>
  <c r="E39" i="103"/>
  <c r="E38" i="103"/>
  <c r="E37" i="103"/>
  <c r="E36" i="103"/>
  <c r="E35" i="103"/>
  <c r="E34" i="103"/>
  <c r="E33" i="103"/>
  <c r="A33" i="103" s="1"/>
  <c r="E31" i="103"/>
  <c r="E30" i="103"/>
  <c r="E29" i="103"/>
  <c r="E28" i="103"/>
  <c r="E27" i="103"/>
  <c r="E25" i="103"/>
  <c r="E24" i="103"/>
  <c r="E23" i="103"/>
  <c r="E22" i="103"/>
  <c r="E21" i="103"/>
  <c r="E20" i="103"/>
  <c r="A20" i="103" s="1"/>
  <c r="E19" i="103"/>
  <c r="A19" i="103" s="1"/>
  <c r="E18" i="103"/>
  <c r="A18" i="103" s="1"/>
  <c r="E16" i="103"/>
  <c r="E15" i="103"/>
  <c r="A15" i="103" s="1"/>
  <c r="E14" i="103"/>
  <c r="A14" i="103"/>
  <c r="E13" i="103"/>
  <c r="A13" i="103" s="1"/>
  <c r="I3" i="103"/>
  <c r="E189" i="102"/>
  <c r="E188" i="102"/>
  <c r="E187" i="102"/>
  <c r="E185" i="102"/>
  <c r="E184" i="102"/>
  <c r="E183" i="102"/>
  <c r="E182" i="102"/>
  <c r="E181" i="102"/>
  <c r="E180" i="102"/>
  <c r="E178" i="102"/>
  <c r="A178" i="102"/>
  <c r="E177" i="102"/>
  <c r="E176" i="102"/>
  <c r="E175" i="102"/>
  <c r="E174" i="102"/>
  <c r="E173" i="102"/>
  <c r="E172" i="102"/>
  <c r="A172" i="102"/>
  <c r="E171" i="102"/>
  <c r="A171" i="102"/>
  <c r="E170" i="102"/>
  <c r="A170" i="102"/>
  <c r="E169" i="102"/>
  <c r="E168" i="102"/>
  <c r="E167" i="102"/>
  <c r="E166" i="102"/>
  <c r="E165" i="102"/>
  <c r="E164" i="102"/>
  <c r="A164" i="102"/>
  <c r="E163" i="102"/>
  <c r="A163" i="102"/>
  <c r="E162" i="102"/>
  <c r="A162" i="102"/>
  <c r="E161" i="102"/>
  <c r="E160" i="102"/>
  <c r="E159" i="102"/>
  <c r="E158" i="102"/>
  <c r="E157" i="102"/>
  <c r="E156" i="102"/>
  <c r="A156" i="102"/>
  <c r="E155" i="102"/>
  <c r="A155" i="102"/>
  <c r="E154" i="102"/>
  <c r="E153" i="102"/>
  <c r="A153" i="102"/>
  <c r="E152" i="102"/>
  <c r="E151" i="102"/>
  <c r="E150" i="102"/>
  <c r="A150" i="102"/>
  <c r="E149" i="102"/>
  <c r="E148" i="102"/>
  <c r="E147" i="102"/>
  <c r="E146" i="102"/>
  <c r="E145" i="102"/>
  <c r="E142" i="102"/>
  <c r="E141" i="102"/>
  <c r="A141" i="102"/>
  <c r="E140" i="102"/>
  <c r="E139" i="102"/>
  <c r="E138" i="102"/>
  <c r="A138" i="102"/>
  <c r="E136" i="102"/>
  <c r="E135" i="102"/>
  <c r="E134" i="102"/>
  <c r="E133" i="102"/>
  <c r="E132" i="102"/>
  <c r="A132" i="102" s="1"/>
  <c r="E130" i="102"/>
  <c r="E129" i="102"/>
  <c r="E128" i="102"/>
  <c r="E127" i="102"/>
  <c r="E126" i="102"/>
  <c r="A126" i="102"/>
  <c r="E122" i="102"/>
  <c r="E121" i="102"/>
  <c r="E120" i="102"/>
  <c r="E119" i="102"/>
  <c r="E117" i="102"/>
  <c r="E116" i="102"/>
  <c r="E115" i="102"/>
  <c r="A115" i="102"/>
  <c r="E114" i="102"/>
  <c r="A114" i="102" s="1"/>
  <c r="E110" i="102"/>
  <c r="E109" i="102"/>
  <c r="E108" i="102"/>
  <c r="E107" i="102"/>
  <c r="E105" i="102"/>
  <c r="E104" i="102"/>
  <c r="E103" i="102"/>
  <c r="A103" i="102" s="1"/>
  <c r="E102" i="102"/>
  <c r="E101" i="102"/>
  <c r="E100" i="102"/>
  <c r="E99" i="102"/>
  <c r="A99" i="102"/>
  <c r="E98" i="102"/>
  <c r="A98" i="102"/>
  <c r="E97" i="102"/>
  <c r="E95" i="102"/>
  <c r="E94" i="102"/>
  <c r="E93" i="102"/>
  <c r="E92" i="102"/>
  <c r="E91" i="102"/>
  <c r="E90" i="102"/>
  <c r="E89" i="102"/>
  <c r="E88" i="102"/>
  <c r="E87" i="102"/>
  <c r="A87" i="102"/>
  <c r="E86" i="102"/>
  <c r="A86" i="102" s="1"/>
  <c r="E85" i="102"/>
  <c r="A85" i="102" s="1"/>
  <c r="E84" i="102"/>
  <c r="A84" i="102"/>
  <c r="E83" i="102"/>
  <c r="A83" i="102" s="1"/>
  <c r="E82" i="102"/>
  <c r="A82" i="102" s="1"/>
  <c r="E81" i="102"/>
  <c r="A81" i="102" s="1"/>
  <c r="E80" i="102"/>
  <c r="A80" i="102" s="1"/>
  <c r="E78" i="102"/>
  <c r="E77" i="102"/>
  <c r="A77" i="102" s="1"/>
  <c r="E75" i="102"/>
  <c r="E74" i="102"/>
  <c r="E73" i="102"/>
  <c r="E72" i="102"/>
  <c r="E70" i="102"/>
  <c r="E69" i="102"/>
  <c r="E68" i="102"/>
  <c r="A68" i="102" s="1"/>
  <c r="E67" i="102"/>
  <c r="E66" i="102"/>
  <c r="E65" i="102"/>
  <c r="A65" i="102" s="1"/>
  <c r="E63" i="102"/>
  <c r="E62" i="102"/>
  <c r="E61" i="102"/>
  <c r="E60" i="102"/>
  <c r="E59" i="102"/>
  <c r="A59" i="102" s="1"/>
  <c r="E58" i="102"/>
  <c r="A58" i="102" s="1"/>
  <c r="E56" i="102"/>
  <c r="E55" i="102"/>
  <c r="E54" i="102"/>
  <c r="E53" i="102"/>
  <c r="A53" i="102" s="1"/>
  <c r="E52" i="102"/>
  <c r="E51" i="102"/>
  <c r="A51" i="102" s="1"/>
  <c r="E50" i="102"/>
  <c r="A50" i="102" s="1"/>
  <c r="E48" i="102"/>
  <c r="E47" i="102"/>
  <c r="E46" i="102"/>
  <c r="E45" i="102"/>
  <c r="A45" i="102" s="1"/>
  <c r="E44" i="102"/>
  <c r="A44" i="102" s="1"/>
  <c r="E43" i="102"/>
  <c r="A43" i="102" s="1"/>
  <c r="E41" i="102"/>
  <c r="E40" i="102"/>
  <c r="E39" i="102"/>
  <c r="E38" i="102"/>
  <c r="E37" i="102"/>
  <c r="E36" i="102"/>
  <c r="E35" i="102"/>
  <c r="E34" i="102"/>
  <c r="E33" i="102"/>
  <c r="A33" i="102" s="1"/>
  <c r="E31" i="102"/>
  <c r="E30" i="102"/>
  <c r="E29" i="102"/>
  <c r="E28" i="102"/>
  <c r="E27" i="102"/>
  <c r="E25" i="102"/>
  <c r="E24" i="102"/>
  <c r="E23" i="102"/>
  <c r="E22" i="102"/>
  <c r="E21" i="102"/>
  <c r="E20" i="102"/>
  <c r="A20" i="102" s="1"/>
  <c r="E19" i="102"/>
  <c r="A19" i="102"/>
  <c r="E18" i="102"/>
  <c r="A18" i="102" s="1"/>
  <c r="E16" i="102"/>
  <c r="E15" i="102"/>
  <c r="A15" i="102" s="1"/>
  <c r="E14" i="102"/>
  <c r="A14" i="102"/>
  <c r="E13" i="102"/>
  <c r="A13" i="102" s="1"/>
  <c r="I3" i="102"/>
  <c r="J3" i="102" s="1"/>
  <c r="K3" i="102" s="1"/>
  <c r="E189" i="101"/>
  <c r="E188" i="101"/>
  <c r="E187" i="101"/>
  <c r="E185" i="101"/>
  <c r="E184" i="101"/>
  <c r="E183" i="101"/>
  <c r="E182" i="101"/>
  <c r="E181" i="101"/>
  <c r="E180" i="101"/>
  <c r="E178" i="101"/>
  <c r="A178" i="101"/>
  <c r="E177" i="101"/>
  <c r="E176" i="101"/>
  <c r="E175" i="101"/>
  <c r="E174" i="101"/>
  <c r="E173" i="101"/>
  <c r="E172" i="101"/>
  <c r="A172" i="101"/>
  <c r="E171" i="101"/>
  <c r="A171" i="101"/>
  <c r="E170" i="101"/>
  <c r="A170" i="101"/>
  <c r="E169" i="101"/>
  <c r="E168" i="101"/>
  <c r="E167" i="101"/>
  <c r="E166" i="101"/>
  <c r="E165" i="101"/>
  <c r="E164" i="101"/>
  <c r="A164" i="101"/>
  <c r="E163" i="101"/>
  <c r="A163" i="101"/>
  <c r="E162" i="101"/>
  <c r="A162" i="101"/>
  <c r="E161" i="101"/>
  <c r="E160" i="101"/>
  <c r="E159" i="101"/>
  <c r="E158" i="101"/>
  <c r="E157" i="101"/>
  <c r="E156" i="101"/>
  <c r="A156" i="101"/>
  <c r="E155" i="101"/>
  <c r="A155" i="101"/>
  <c r="E154" i="101"/>
  <c r="E153" i="101"/>
  <c r="A153" i="101"/>
  <c r="E152" i="101"/>
  <c r="E151" i="101"/>
  <c r="E150" i="101"/>
  <c r="A150" i="101"/>
  <c r="E149" i="101"/>
  <c r="E148" i="101"/>
  <c r="E147" i="101"/>
  <c r="E146" i="101"/>
  <c r="E145" i="101"/>
  <c r="E142" i="101"/>
  <c r="E141" i="101"/>
  <c r="A141" i="101"/>
  <c r="E140" i="101"/>
  <c r="E139" i="101"/>
  <c r="E138" i="101"/>
  <c r="A138" i="101"/>
  <c r="E136" i="101"/>
  <c r="E135" i="101"/>
  <c r="E134" i="101"/>
  <c r="E133" i="101"/>
  <c r="E132" i="101"/>
  <c r="A132" i="101" s="1"/>
  <c r="E130" i="101"/>
  <c r="E129" i="101"/>
  <c r="E128" i="101"/>
  <c r="E127" i="101"/>
  <c r="E126" i="101"/>
  <c r="A126" i="101"/>
  <c r="E122" i="101"/>
  <c r="E121" i="101"/>
  <c r="E120" i="101"/>
  <c r="E119" i="101"/>
  <c r="E117" i="101"/>
  <c r="E116" i="101"/>
  <c r="E115" i="101"/>
  <c r="A115" i="101"/>
  <c r="E114" i="101"/>
  <c r="A114" i="101" s="1"/>
  <c r="E110" i="101"/>
  <c r="E109" i="101"/>
  <c r="E108" i="101"/>
  <c r="E107" i="101"/>
  <c r="E105" i="101"/>
  <c r="E104" i="101"/>
  <c r="E103" i="101"/>
  <c r="A103" i="101" s="1"/>
  <c r="E102" i="101"/>
  <c r="E101" i="101"/>
  <c r="E100" i="101"/>
  <c r="E99" i="101"/>
  <c r="A99" i="101"/>
  <c r="E98" i="101"/>
  <c r="A98" i="101"/>
  <c r="E97" i="101"/>
  <c r="E95" i="101"/>
  <c r="E94" i="101"/>
  <c r="E93" i="101"/>
  <c r="E92" i="101"/>
  <c r="E91" i="101"/>
  <c r="E90" i="101"/>
  <c r="E89" i="101"/>
  <c r="E88" i="101"/>
  <c r="E87" i="101"/>
  <c r="A87" i="101" s="1"/>
  <c r="E86" i="101"/>
  <c r="A86" i="101" s="1"/>
  <c r="E85" i="101"/>
  <c r="A85" i="101" s="1"/>
  <c r="E84" i="101"/>
  <c r="A84" i="101" s="1"/>
  <c r="E83" i="101"/>
  <c r="A83" i="101" s="1"/>
  <c r="E82" i="101"/>
  <c r="A82" i="101" s="1"/>
  <c r="E81" i="101"/>
  <c r="A81" i="101" s="1"/>
  <c r="E80" i="101"/>
  <c r="A80" i="101"/>
  <c r="E78" i="101"/>
  <c r="E77" i="101"/>
  <c r="A77" i="101" s="1"/>
  <c r="E75" i="101"/>
  <c r="E74" i="101"/>
  <c r="E73" i="101"/>
  <c r="E72" i="101"/>
  <c r="E70" i="101"/>
  <c r="E69" i="101"/>
  <c r="E68" i="101"/>
  <c r="A68" i="101" s="1"/>
  <c r="E67" i="101"/>
  <c r="E66" i="101"/>
  <c r="E65" i="101"/>
  <c r="A65" i="101" s="1"/>
  <c r="E63" i="101"/>
  <c r="E62" i="101"/>
  <c r="E61" i="101"/>
  <c r="E60" i="101"/>
  <c r="E59" i="101"/>
  <c r="A59" i="101" s="1"/>
  <c r="E58" i="101"/>
  <c r="A58" i="101" s="1"/>
  <c r="E56" i="101"/>
  <c r="E55" i="101"/>
  <c r="E54" i="101"/>
  <c r="E53" i="101"/>
  <c r="A53" i="101" s="1"/>
  <c r="E52" i="101"/>
  <c r="E51" i="101"/>
  <c r="A51" i="101" s="1"/>
  <c r="E50" i="101"/>
  <c r="A50" i="101" s="1"/>
  <c r="E48" i="101"/>
  <c r="E47" i="101"/>
  <c r="E46" i="101"/>
  <c r="E45" i="101"/>
  <c r="A45" i="101" s="1"/>
  <c r="E44" i="101"/>
  <c r="A44" i="101"/>
  <c r="E43" i="101"/>
  <c r="A43" i="101" s="1"/>
  <c r="E41" i="101"/>
  <c r="E40" i="101"/>
  <c r="E39" i="101"/>
  <c r="E38" i="101"/>
  <c r="E37" i="101"/>
  <c r="E36" i="101"/>
  <c r="E35" i="101"/>
  <c r="E34" i="101"/>
  <c r="E33" i="101"/>
  <c r="A33" i="101" s="1"/>
  <c r="E31" i="101"/>
  <c r="E30" i="101"/>
  <c r="E29" i="101"/>
  <c r="E28" i="101"/>
  <c r="E27" i="101"/>
  <c r="E25" i="101"/>
  <c r="E24" i="101"/>
  <c r="E23" i="101"/>
  <c r="E22" i="101"/>
  <c r="E21" i="101"/>
  <c r="E20" i="101"/>
  <c r="A20" i="101" s="1"/>
  <c r="E19" i="101"/>
  <c r="A19" i="101" s="1"/>
  <c r="E18" i="101"/>
  <c r="A18" i="101" s="1"/>
  <c r="E16" i="101"/>
  <c r="E15" i="101"/>
  <c r="A15" i="101" s="1"/>
  <c r="E14" i="101"/>
  <c r="A14" i="101" s="1"/>
  <c r="E13" i="101"/>
  <c r="A13" i="101" s="1"/>
  <c r="I3" i="101"/>
  <c r="J3" i="101" s="1"/>
  <c r="E189" i="100"/>
  <c r="E188" i="100"/>
  <c r="E187" i="100"/>
  <c r="E185" i="100"/>
  <c r="E184" i="100"/>
  <c r="E183" i="100"/>
  <c r="E182" i="100"/>
  <c r="E181" i="100"/>
  <c r="E180" i="100"/>
  <c r="E178" i="100"/>
  <c r="A178" i="100"/>
  <c r="E177" i="100"/>
  <c r="E176" i="100"/>
  <c r="E175" i="100"/>
  <c r="E174" i="100"/>
  <c r="E173" i="100"/>
  <c r="E172" i="100"/>
  <c r="A172" i="100"/>
  <c r="E171" i="100"/>
  <c r="A171" i="100"/>
  <c r="E170" i="100"/>
  <c r="A170" i="100"/>
  <c r="E169" i="100"/>
  <c r="E168" i="100"/>
  <c r="E167" i="100"/>
  <c r="E166" i="100"/>
  <c r="E165" i="100"/>
  <c r="E164" i="100"/>
  <c r="A164" i="100"/>
  <c r="E163" i="100"/>
  <c r="A163" i="100"/>
  <c r="E162" i="100"/>
  <c r="A162" i="100"/>
  <c r="E161" i="100"/>
  <c r="E160" i="100"/>
  <c r="E159" i="100"/>
  <c r="E158" i="100"/>
  <c r="E157" i="100"/>
  <c r="E156" i="100"/>
  <c r="A156" i="100"/>
  <c r="E155" i="100"/>
  <c r="A155" i="100"/>
  <c r="E154" i="100"/>
  <c r="E153" i="100"/>
  <c r="A153" i="100"/>
  <c r="E152" i="100"/>
  <c r="E151" i="100"/>
  <c r="E150" i="100"/>
  <c r="A150" i="100"/>
  <c r="E149" i="100"/>
  <c r="E148" i="100"/>
  <c r="E147" i="100"/>
  <c r="E146" i="100"/>
  <c r="E145" i="100"/>
  <c r="E142" i="100"/>
  <c r="E141" i="100"/>
  <c r="A141" i="100"/>
  <c r="E140" i="100"/>
  <c r="E139" i="100"/>
  <c r="E138" i="100"/>
  <c r="A138" i="100" s="1"/>
  <c r="E136" i="100"/>
  <c r="E135" i="100"/>
  <c r="E134" i="100"/>
  <c r="E133" i="100"/>
  <c r="E132" i="100"/>
  <c r="A132" i="100" s="1"/>
  <c r="E130" i="100"/>
  <c r="E129" i="100"/>
  <c r="E128" i="100"/>
  <c r="E127" i="100"/>
  <c r="E126" i="100"/>
  <c r="A126" i="100"/>
  <c r="E122" i="100"/>
  <c r="E121" i="100"/>
  <c r="E120" i="100"/>
  <c r="E119" i="100"/>
  <c r="E117" i="100"/>
  <c r="E116" i="100"/>
  <c r="E115" i="100"/>
  <c r="A115" i="100" s="1"/>
  <c r="E114" i="100"/>
  <c r="A114" i="100" s="1"/>
  <c r="E110" i="100"/>
  <c r="E109" i="100"/>
  <c r="E108" i="100"/>
  <c r="E107" i="100"/>
  <c r="E105" i="100"/>
  <c r="E104" i="100"/>
  <c r="E103" i="100"/>
  <c r="A103" i="100" s="1"/>
  <c r="E102" i="100"/>
  <c r="E101" i="100"/>
  <c r="E100" i="100"/>
  <c r="E99" i="100"/>
  <c r="A99" i="100"/>
  <c r="E98" i="100"/>
  <c r="A98" i="100"/>
  <c r="E97" i="100"/>
  <c r="E95" i="100"/>
  <c r="E94" i="100"/>
  <c r="E93" i="100"/>
  <c r="E92" i="100"/>
  <c r="E91" i="100"/>
  <c r="E90" i="100"/>
  <c r="E89" i="100"/>
  <c r="E88" i="100"/>
  <c r="E87" i="100"/>
  <c r="A87" i="100" s="1"/>
  <c r="E86" i="100"/>
  <c r="A86" i="100"/>
  <c r="E85" i="100"/>
  <c r="A85" i="100"/>
  <c r="E84" i="100"/>
  <c r="A84" i="100" s="1"/>
  <c r="E83" i="100"/>
  <c r="A83" i="100" s="1"/>
  <c r="E82" i="100"/>
  <c r="A82" i="100" s="1"/>
  <c r="E81" i="100"/>
  <c r="A81" i="100" s="1"/>
  <c r="E80" i="100"/>
  <c r="A80" i="100" s="1"/>
  <c r="E78" i="100"/>
  <c r="E77" i="100"/>
  <c r="A77" i="100" s="1"/>
  <c r="E75" i="100"/>
  <c r="E74" i="100"/>
  <c r="E73" i="100"/>
  <c r="E72" i="100"/>
  <c r="E70" i="100"/>
  <c r="E69" i="100"/>
  <c r="E68" i="100"/>
  <c r="A68" i="100" s="1"/>
  <c r="E67" i="100"/>
  <c r="E66" i="100"/>
  <c r="E65" i="100"/>
  <c r="A65" i="100" s="1"/>
  <c r="E63" i="100"/>
  <c r="E62" i="100"/>
  <c r="E61" i="100"/>
  <c r="E60" i="100"/>
  <c r="E59" i="100"/>
  <c r="A59" i="100" s="1"/>
  <c r="E58" i="100"/>
  <c r="A58" i="100" s="1"/>
  <c r="E56" i="100"/>
  <c r="E55" i="100"/>
  <c r="E54" i="100"/>
  <c r="E53" i="100"/>
  <c r="A53" i="100" s="1"/>
  <c r="E52" i="100"/>
  <c r="E51" i="100"/>
  <c r="A51" i="100" s="1"/>
  <c r="E50" i="100"/>
  <c r="A50" i="100" s="1"/>
  <c r="E48" i="100"/>
  <c r="E47" i="100"/>
  <c r="E46" i="100"/>
  <c r="E45" i="100"/>
  <c r="A45" i="100" s="1"/>
  <c r="E44" i="100"/>
  <c r="A44" i="100" s="1"/>
  <c r="E43" i="100"/>
  <c r="A43" i="100" s="1"/>
  <c r="E41" i="100"/>
  <c r="E40" i="100"/>
  <c r="E39" i="100"/>
  <c r="E38" i="100"/>
  <c r="E37" i="100"/>
  <c r="E36" i="100"/>
  <c r="E35" i="100"/>
  <c r="E34" i="100"/>
  <c r="E33" i="100"/>
  <c r="A33" i="100" s="1"/>
  <c r="E31" i="100"/>
  <c r="E30" i="100"/>
  <c r="E29" i="100"/>
  <c r="E28" i="100"/>
  <c r="E27" i="100"/>
  <c r="E25" i="100"/>
  <c r="E24" i="100"/>
  <c r="E23" i="100"/>
  <c r="E22" i="100"/>
  <c r="E21" i="100"/>
  <c r="E20" i="100"/>
  <c r="A20" i="100" s="1"/>
  <c r="E19" i="100"/>
  <c r="A19" i="100" s="1"/>
  <c r="E18" i="100"/>
  <c r="A18" i="100" s="1"/>
  <c r="E16" i="100"/>
  <c r="E15" i="100"/>
  <c r="A15" i="100" s="1"/>
  <c r="E14" i="100"/>
  <c r="A14" i="100" s="1"/>
  <c r="E13" i="100"/>
  <c r="A13" i="100" s="1"/>
  <c r="I3" i="100"/>
  <c r="E189" i="99"/>
  <c r="E188" i="99"/>
  <c r="E187" i="99"/>
  <c r="E185" i="99"/>
  <c r="E184" i="99"/>
  <c r="E183" i="99"/>
  <c r="E182" i="99"/>
  <c r="E181" i="99"/>
  <c r="E180" i="99"/>
  <c r="E178" i="99"/>
  <c r="A178" i="99"/>
  <c r="E177" i="99"/>
  <c r="E176" i="99"/>
  <c r="E175" i="99"/>
  <c r="E174" i="99"/>
  <c r="E173" i="99"/>
  <c r="E172" i="99"/>
  <c r="A172" i="99"/>
  <c r="E171" i="99"/>
  <c r="A171" i="99"/>
  <c r="E170" i="99"/>
  <c r="A170" i="99"/>
  <c r="E169" i="99"/>
  <c r="E168" i="99"/>
  <c r="E167" i="99"/>
  <c r="E166" i="99"/>
  <c r="E165" i="99"/>
  <c r="E164" i="99"/>
  <c r="A164" i="99"/>
  <c r="E163" i="99"/>
  <c r="A163" i="99"/>
  <c r="E162" i="99"/>
  <c r="A162" i="99"/>
  <c r="E161" i="99"/>
  <c r="E160" i="99"/>
  <c r="E159" i="99"/>
  <c r="E158" i="99"/>
  <c r="E157" i="99"/>
  <c r="E156" i="99"/>
  <c r="A156" i="99"/>
  <c r="E155" i="99"/>
  <c r="A155" i="99"/>
  <c r="E154" i="99"/>
  <c r="E153" i="99"/>
  <c r="A153" i="99"/>
  <c r="E152" i="99"/>
  <c r="E151" i="99"/>
  <c r="E150" i="99"/>
  <c r="A150" i="99"/>
  <c r="E149" i="99"/>
  <c r="E148" i="99"/>
  <c r="E147" i="99"/>
  <c r="E146" i="99"/>
  <c r="E145" i="99"/>
  <c r="E142" i="99"/>
  <c r="E141" i="99"/>
  <c r="A141" i="99"/>
  <c r="E140" i="99"/>
  <c r="E139" i="99"/>
  <c r="E138" i="99"/>
  <c r="A138" i="99" s="1"/>
  <c r="E136" i="99"/>
  <c r="E135" i="99"/>
  <c r="E134" i="99"/>
  <c r="E133" i="99"/>
  <c r="E132" i="99"/>
  <c r="A132" i="99" s="1"/>
  <c r="E130" i="99"/>
  <c r="E129" i="99"/>
  <c r="E128" i="99"/>
  <c r="E127" i="99"/>
  <c r="E126" i="99"/>
  <c r="A126" i="99"/>
  <c r="E122" i="99"/>
  <c r="E121" i="99"/>
  <c r="E120" i="99"/>
  <c r="E119" i="99"/>
  <c r="E117" i="99"/>
  <c r="E116" i="99"/>
  <c r="E115" i="99"/>
  <c r="A115" i="99"/>
  <c r="E114" i="99"/>
  <c r="A114" i="99" s="1"/>
  <c r="E110" i="99"/>
  <c r="E109" i="99"/>
  <c r="E108" i="99"/>
  <c r="E107" i="99"/>
  <c r="E105" i="99"/>
  <c r="E104" i="99"/>
  <c r="E103" i="99"/>
  <c r="A103" i="99" s="1"/>
  <c r="E102" i="99"/>
  <c r="E101" i="99"/>
  <c r="E100" i="99"/>
  <c r="E99" i="99"/>
  <c r="A99" i="99"/>
  <c r="E98" i="99"/>
  <c r="A98" i="99"/>
  <c r="E97" i="99"/>
  <c r="E95" i="99"/>
  <c r="E94" i="99"/>
  <c r="E93" i="99"/>
  <c r="E92" i="99"/>
  <c r="E91" i="99"/>
  <c r="E90" i="99"/>
  <c r="E89" i="99"/>
  <c r="E88" i="99"/>
  <c r="E87" i="99"/>
  <c r="A87" i="99" s="1"/>
  <c r="E86" i="99"/>
  <c r="A86" i="99" s="1"/>
  <c r="E85" i="99"/>
  <c r="A85" i="99" s="1"/>
  <c r="E84" i="99"/>
  <c r="A84" i="99" s="1"/>
  <c r="E83" i="99"/>
  <c r="A83" i="99" s="1"/>
  <c r="E82" i="99"/>
  <c r="A82" i="99" s="1"/>
  <c r="E81" i="99"/>
  <c r="A81" i="99" s="1"/>
  <c r="E80" i="99"/>
  <c r="A80" i="99" s="1"/>
  <c r="E78" i="99"/>
  <c r="E77" i="99"/>
  <c r="A77" i="99" s="1"/>
  <c r="E75" i="99"/>
  <c r="E74" i="99"/>
  <c r="E73" i="99"/>
  <c r="E72" i="99"/>
  <c r="E70" i="99"/>
  <c r="E69" i="99"/>
  <c r="E68" i="99"/>
  <c r="A68" i="99" s="1"/>
  <c r="E67" i="99"/>
  <c r="E66" i="99"/>
  <c r="E65" i="99"/>
  <c r="A65" i="99" s="1"/>
  <c r="E63" i="99"/>
  <c r="E62" i="99"/>
  <c r="E61" i="99"/>
  <c r="E60" i="99"/>
  <c r="E59" i="99"/>
  <c r="A59" i="99" s="1"/>
  <c r="E58" i="99"/>
  <c r="A58" i="99" s="1"/>
  <c r="E56" i="99"/>
  <c r="E55" i="99"/>
  <c r="E54" i="99"/>
  <c r="E53" i="99"/>
  <c r="A53" i="99" s="1"/>
  <c r="E52" i="99"/>
  <c r="E51" i="99"/>
  <c r="A51" i="99" s="1"/>
  <c r="E50" i="99"/>
  <c r="A50" i="99" s="1"/>
  <c r="E48" i="99"/>
  <c r="E47" i="99"/>
  <c r="E46" i="99"/>
  <c r="E45" i="99"/>
  <c r="A45" i="99" s="1"/>
  <c r="E44" i="99"/>
  <c r="A44" i="99"/>
  <c r="E43" i="99"/>
  <c r="A43" i="99" s="1"/>
  <c r="E41" i="99"/>
  <c r="E40" i="99"/>
  <c r="E39" i="99"/>
  <c r="E38" i="99"/>
  <c r="E37" i="99"/>
  <c r="E36" i="99"/>
  <c r="E35" i="99"/>
  <c r="E34" i="99"/>
  <c r="E33" i="99"/>
  <c r="A33" i="99" s="1"/>
  <c r="E31" i="99"/>
  <c r="E30" i="99"/>
  <c r="E29" i="99"/>
  <c r="E28" i="99"/>
  <c r="E27" i="99"/>
  <c r="E25" i="99"/>
  <c r="E24" i="99"/>
  <c r="E23" i="99"/>
  <c r="E22" i="99"/>
  <c r="E21" i="99"/>
  <c r="E20" i="99"/>
  <c r="A20" i="99" s="1"/>
  <c r="E19" i="99"/>
  <c r="A19" i="99" s="1"/>
  <c r="E18" i="99"/>
  <c r="A18" i="99" s="1"/>
  <c r="E16" i="99"/>
  <c r="E15" i="99"/>
  <c r="A15" i="99" s="1"/>
  <c r="E14" i="99"/>
  <c r="A14" i="99" s="1"/>
  <c r="E13" i="99"/>
  <c r="A13" i="99" s="1"/>
  <c r="I3" i="99"/>
  <c r="E189" i="98"/>
  <c r="E188" i="98"/>
  <c r="E187" i="98"/>
  <c r="E185" i="98"/>
  <c r="E184" i="98"/>
  <c r="E183" i="98"/>
  <c r="E182" i="98"/>
  <c r="E181" i="98"/>
  <c r="E180" i="98"/>
  <c r="E178" i="98"/>
  <c r="A178" i="98"/>
  <c r="E177" i="98"/>
  <c r="E176" i="98"/>
  <c r="E175" i="98"/>
  <c r="E174" i="98"/>
  <c r="E173" i="98"/>
  <c r="E172" i="98"/>
  <c r="A172" i="98"/>
  <c r="E171" i="98"/>
  <c r="A171" i="98"/>
  <c r="E170" i="98"/>
  <c r="A170" i="98"/>
  <c r="E169" i="98"/>
  <c r="E168" i="98"/>
  <c r="E167" i="98"/>
  <c r="E166" i="98"/>
  <c r="E165" i="98"/>
  <c r="E164" i="98"/>
  <c r="A164" i="98"/>
  <c r="E163" i="98"/>
  <c r="A163" i="98"/>
  <c r="E162" i="98"/>
  <c r="A162" i="98"/>
  <c r="E161" i="98"/>
  <c r="E160" i="98"/>
  <c r="E159" i="98"/>
  <c r="E158" i="98"/>
  <c r="E157" i="98"/>
  <c r="E156" i="98"/>
  <c r="A156" i="98"/>
  <c r="E155" i="98"/>
  <c r="A155" i="98"/>
  <c r="E154" i="98"/>
  <c r="E153" i="98"/>
  <c r="A153" i="98"/>
  <c r="E152" i="98"/>
  <c r="E151" i="98"/>
  <c r="E150" i="98"/>
  <c r="A150" i="98"/>
  <c r="E149" i="98"/>
  <c r="E148" i="98"/>
  <c r="E147" i="98"/>
  <c r="E146" i="98"/>
  <c r="E145" i="98"/>
  <c r="E142" i="98"/>
  <c r="E141" i="98"/>
  <c r="A141" i="98"/>
  <c r="E140" i="98"/>
  <c r="E139" i="98"/>
  <c r="E138" i="98"/>
  <c r="A138" i="98" s="1"/>
  <c r="E136" i="98"/>
  <c r="E135" i="98"/>
  <c r="E134" i="98"/>
  <c r="E133" i="98"/>
  <c r="E132" i="98"/>
  <c r="A132" i="98" s="1"/>
  <c r="E130" i="98"/>
  <c r="E129" i="98"/>
  <c r="E128" i="98"/>
  <c r="E127" i="98"/>
  <c r="E126" i="98"/>
  <c r="A126" i="98"/>
  <c r="E122" i="98"/>
  <c r="E121" i="98"/>
  <c r="E120" i="98"/>
  <c r="E119" i="98"/>
  <c r="E117" i="98"/>
  <c r="E116" i="98"/>
  <c r="E115" i="98"/>
  <c r="A115" i="98" s="1"/>
  <c r="E114" i="98"/>
  <c r="A114" i="98" s="1"/>
  <c r="E110" i="98"/>
  <c r="E109" i="98"/>
  <c r="E108" i="98"/>
  <c r="E107" i="98"/>
  <c r="E105" i="98"/>
  <c r="E104" i="98"/>
  <c r="E103" i="98"/>
  <c r="A103" i="98" s="1"/>
  <c r="E102" i="98"/>
  <c r="E101" i="98"/>
  <c r="E100" i="98"/>
  <c r="E99" i="98"/>
  <c r="A99" i="98"/>
  <c r="E98" i="98"/>
  <c r="A98" i="98"/>
  <c r="E97" i="98"/>
  <c r="E95" i="98"/>
  <c r="E94" i="98"/>
  <c r="E93" i="98"/>
  <c r="E92" i="98"/>
  <c r="E91" i="98"/>
  <c r="E90" i="98"/>
  <c r="E89" i="98"/>
  <c r="E88" i="98"/>
  <c r="E87" i="98"/>
  <c r="A87" i="98" s="1"/>
  <c r="E86" i="98"/>
  <c r="A86" i="98" s="1"/>
  <c r="E85" i="98"/>
  <c r="A85" i="98"/>
  <c r="E84" i="98"/>
  <c r="A84" i="98" s="1"/>
  <c r="E83" i="98"/>
  <c r="A83" i="98" s="1"/>
  <c r="E82" i="98"/>
  <c r="A82" i="98"/>
  <c r="E81" i="98"/>
  <c r="A81" i="98" s="1"/>
  <c r="E80" i="98"/>
  <c r="A80" i="98" s="1"/>
  <c r="E78" i="98"/>
  <c r="E77" i="98"/>
  <c r="A77" i="98" s="1"/>
  <c r="E75" i="98"/>
  <c r="E74" i="98"/>
  <c r="E73" i="98"/>
  <c r="E72" i="98"/>
  <c r="E70" i="98"/>
  <c r="E69" i="98"/>
  <c r="E68" i="98"/>
  <c r="A68" i="98"/>
  <c r="E67" i="98"/>
  <c r="E66" i="98"/>
  <c r="E65" i="98"/>
  <c r="A65" i="98" s="1"/>
  <c r="E63" i="98"/>
  <c r="E62" i="98"/>
  <c r="E61" i="98"/>
  <c r="E60" i="98"/>
  <c r="E59" i="98"/>
  <c r="A59" i="98" s="1"/>
  <c r="E58" i="98"/>
  <c r="A58" i="98" s="1"/>
  <c r="E56" i="98"/>
  <c r="E55" i="98"/>
  <c r="E54" i="98"/>
  <c r="E53" i="98"/>
  <c r="A53" i="98" s="1"/>
  <c r="E52" i="98"/>
  <c r="E51" i="98"/>
  <c r="A51" i="98" s="1"/>
  <c r="E50" i="98"/>
  <c r="A50" i="98" s="1"/>
  <c r="E48" i="98"/>
  <c r="E47" i="98"/>
  <c r="E46" i="98"/>
  <c r="E45" i="98"/>
  <c r="A45" i="98" s="1"/>
  <c r="E44" i="98"/>
  <c r="A44" i="98" s="1"/>
  <c r="E43" i="98"/>
  <c r="A43" i="98" s="1"/>
  <c r="E41" i="98"/>
  <c r="E40" i="98"/>
  <c r="E39" i="98"/>
  <c r="E38" i="98"/>
  <c r="E37" i="98"/>
  <c r="E36" i="98"/>
  <c r="E35" i="98"/>
  <c r="E34" i="98"/>
  <c r="E33" i="98"/>
  <c r="A33" i="98" s="1"/>
  <c r="E31" i="98"/>
  <c r="E30" i="98"/>
  <c r="E29" i="98"/>
  <c r="E28" i="98"/>
  <c r="E27" i="98"/>
  <c r="E25" i="98"/>
  <c r="E24" i="98"/>
  <c r="E23" i="98"/>
  <c r="E22" i="98"/>
  <c r="E21" i="98"/>
  <c r="E20" i="98"/>
  <c r="A20" i="98" s="1"/>
  <c r="E19" i="98"/>
  <c r="A19" i="98" s="1"/>
  <c r="E18" i="98"/>
  <c r="A18" i="98" s="1"/>
  <c r="E16" i="98"/>
  <c r="E15" i="98"/>
  <c r="A15" i="98" s="1"/>
  <c r="E14" i="98"/>
  <c r="A14" i="98" s="1"/>
  <c r="E13" i="98"/>
  <c r="A13" i="98" s="1"/>
  <c r="I3" i="98"/>
  <c r="E189" i="97"/>
  <c r="E188" i="97"/>
  <c r="E187" i="97"/>
  <c r="E185" i="97"/>
  <c r="E184" i="97"/>
  <c r="E183" i="97"/>
  <c r="E182" i="97"/>
  <c r="E181" i="97"/>
  <c r="E180" i="97"/>
  <c r="E178" i="97"/>
  <c r="A178" i="97"/>
  <c r="E177" i="97"/>
  <c r="E176" i="97"/>
  <c r="E175" i="97"/>
  <c r="E174" i="97"/>
  <c r="E173" i="97"/>
  <c r="E172" i="97"/>
  <c r="A172" i="97"/>
  <c r="E171" i="97"/>
  <c r="A171" i="97"/>
  <c r="E170" i="97"/>
  <c r="A170" i="97"/>
  <c r="E169" i="97"/>
  <c r="E168" i="97"/>
  <c r="E167" i="97"/>
  <c r="E166" i="97"/>
  <c r="E165" i="97"/>
  <c r="E164" i="97"/>
  <c r="A164" i="97"/>
  <c r="E163" i="97"/>
  <c r="A163" i="97"/>
  <c r="E162" i="97"/>
  <c r="A162" i="97"/>
  <c r="E161" i="97"/>
  <c r="E160" i="97"/>
  <c r="E159" i="97"/>
  <c r="E158" i="97"/>
  <c r="E157" i="97"/>
  <c r="E156" i="97"/>
  <c r="A156" i="97"/>
  <c r="E155" i="97"/>
  <c r="A155" i="97"/>
  <c r="E154" i="97"/>
  <c r="E153" i="97"/>
  <c r="A153" i="97"/>
  <c r="E152" i="97"/>
  <c r="E151" i="97"/>
  <c r="E150" i="97"/>
  <c r="A150" i="97"/>
  <c r="E149" i="97"/>
  <c r="E148" i="97"/>
  <c r="E147" i="97"/>
  <c r="E146" i="97"/>
  <c r="E145" i="97"/>
  <c r="E142" i="97"/>
  <c r="E141" i="97"/>
  <c r="A141" i="97"/>
  <c r="E140" i="97"/>
  <c r="E139" i="97"/>
  <c r="E138" i="97"/>
  <c r="A138" i="97" s="1"/>
  <c r="E136" i="97"/>
  <c r="E135" i="97"/>
  <c r="E134" i="97"/>
  <c r="E133" i="97"/>
  <c r="E132" i="97"/>
  <c r="A132" i="97" s="1"/>
  <c r="E130" i="97"/>
  <c r="E129" i="97"/>
  <c r="E128" i="97"/>
  <c r="E127" i="97"/>
  <c r="E126" i="97"/>
  <c r="A126" i="97"/>
  <c r="E122" i="97"/>
  <c r="E121" i="97"/>
  <c r="E120" i="97"/>
  <c r="E119" i="97"/>
  <c r="E117" i="97"/>
  <c r="E116" i="97"/>
  <c r="E115" i="97"/>
  <c r="A115" i="97" s="1"/>
  <c r="E114" i="97"/>
  <c r="A114" i="97"/>
  <c r="E110" i="97"/>
  <c r="E109" i="97"/>
  <c r="E108" i="97"/>
  <c r="E107" i="97"/>
  <c r="E105" i="97"/>
  <c r="E104" i="97"/>
  <c r="E103" i="97"/>
  <c r="A103" i="97" s="1"/>
  <c r="E102" i="97"/>
  <c r="E101" i="97"/>
  <c r="E100" i="97"/>
  <c r="E99" i="97"/>
  <c r="A99" i="97"/>
  <c r="E98" i="97"/>
  <c r="A98" i="97"/>
  <c r="E97" i="97"/>
  <c r="E95" i="97"/>
  <c r="E94" i="97"/>
  <c r="E93" i="97"/>
  <c r="E92" i="97"/>
  <c r="E91" i="97"/>
  <c r="E90" i="97"/>
  <c r="E89" i="97"/>
  <c r="E88" i="97"/>
  <c r="E87" i="97"/>
  <c r="A87" i="97" s="1"/>
  <c r="E86" i="97"/>
  <c r="A86" i="97" s="1"/>
  <c r="E85" i="97"/>
  <c r="A85" i="97" s="1"/>
  <c r="E84" i="97"/>
  <c r="A84" i="97" s="1"/>
  <c r="E83" i="97"/>
  <c r="A83" i="97" s="1"/>
  <c r="E82" i="97"/>
  <c r="A82" i="97" s="1"/>
  <c r="E81" i="97"/>
  <c r="A81" i="97" s="1"/>
  <c r="E80" i="97"/>
  <c r="A80" i="97" s="1"/>
  <c r="E78" i="97"/>
  <c r="E77" i="97"/>
  <c r="A77" i="97"/>
  <c r="E75" i="97"/>
  <c r="E74" i="97"/>
  <c r="E73" i="97"/>
  <c r="E72" i="97"/>
  <c r="E70" i="97"/>
  <c r="E69" i="97"/>
  <c r="E68" i="97"/>
  <c r="A68" i="97" s="1"/>
  <c r="E67" i="97"/>
  <c r="E66" i="97"/>
  <c r="E65" i="97"/>
  <c r="A65" i="97" s="1"/>
  <c r="E63" i="97"/>
  <c r="E62" i="97"/>
  <c r="E61" i="97"/>
  <c r="E60" i="97"/>
  <c r="E59" i="97"/>
  <c r="A59" i="97"/>
  <c r="E58" i="97"/>
  <c r="A58" i="97" s="1"/>
  <c r="E56" i="97"/>
  <c r="E55" i="97"/>
  <c r="E54" i="97"/>
  <c r="E53" i="97"/>
  <c r="A53" i="97" s="1"/>
  <c r="E52" i="97"/>
  <c r="E51" i="97"/>
  <c r="A51" i="97" s="1"/>
  <c r="E50" i="97"/>
  <c r="A50" i="97" s="1"/>
  <c r="E48" i="97"/>
  <c r="E47" i="97"/>
  <c r="E46" i="97"/>
  <c r="E45" i="97"/>
  <c r="A45" i="97" s="1"/>
  <c r="E44" i="97"/>
  <c r="A44" i="97" s="1"/>
  <c r="E43" i="97"/>
  <c r="A43" i="97" s="1"/>
  <c r="E41" i="97"/>
  <c r="E40" i="97"/>
  <c r="E39" i="97"/>
  <c r="E38" i="97"/>
  <c r="E37" i="97"/>
  <c r="E36" i="97"/>
  <c r="E35" i="97"/>
  <c r="E34" i="97"/>
  <c r="E33" i="97"/>
  <c r="A33" i="97" s="1"/>
  <c r="E31" i="97"/>
  <c r="E30" i="97"/>
  <c r="E29" i="97"/>
  <c r="E28" i="97"/>
  <c r="E27" i="97"/>
  <c r="E25" i="97"/>
  <c r="E24" i="97"/>
  <c r="E23" i="97"/>
  <c r="E22" i="97"/>
  <c r="E21" i="97"/>
  <c r="E20" i="97"/>
  <c r="A20" i="97" s="1"/>
  <c r="E19" i="97"/>
  <c r="A19" i="97" s="1"/>
  <c r="E18" i="97"/>
  <c r="A18" i="97" s="1"/>
  <c r="E16" i="97"/>
  <c r="E15" i="97"/>
  <c r="A15" i="97" s="1"/>
  <c r="E14" i="97"/>
  <c r="A14" i="97" s="1"/>
  <c r="E13" i="97"/>
  <c r="A13" i="97" s="1"/>
  <c r="I3" i="97"/>
  <c r="E189" i="95"/>
  <c r="E188" i="95"/>
  <c r="E187" i="95"/>
  <c r="E185" i="95"/>
  <c r="E184" i="95"/>
  <c r="E183" i="95"/>
  <c r="E182" i="95"/>
  <c r="E181" i="95"/>
  <c r="E180" i="95"/>
  <c r="E178" i="95"/>
  <c r="A178" i="95"/>
  <c r="E177" i="95"/>
  <c r="E176" i="95"/>
  <c r="E175" i="95"/>
  <c r="E174" i="95"/>
  <c r="E173" i="95"/>
  <c r="E172" i="95"/>
  <c r="A172" i="95"/>
  <c r="E171" i="95"/>
  <c r="A171" i="95"/>
  <c r="E170" i="95"/>
  <c r="A170" i="95"/>
  <c r="E169" i="95"/>
  <c r="E168" i="95"/>
  <c r="E167" i="95"/>
  <c r="E166" i="95"/>
  <c r="E165" i="95"/>
  <c r="E164" i="95"/>
  <c r="A164" i="95"/>
  <c r="E163" i="95"/>
  <c r="A163" i="95"/>
  <c r="E162" i="95"/>
  <c r="A162" i="95"/>
  <c r="E161" i="95"/>
  <c r="E160" i="95"/>
  <c r="E159" i="95"/>
  <c r="E158" i="95"/>
  <c r="E157" i="95"/>
  <c r="E156" i="95"/>
  <c r="A156" i="95"/>
  <c r="E155" i="95"/>
  <c r="A155" i="95"/>
  <c r="E154" i="95"/>
  <c r="E153" i="95"/>
  <c r="A153" i="95"/>
  <c r="E152" i="95"/>
  <c r="E151" i="95"/>
  <c r="E150" i="95"/>
  <c r="A150" i="95"/>
  <c r="E149" i="95"/>
  <c r="E148" i="95"/>
  <c r="E147" i="95"/>
  <c r="E146" i="95"/>
  <c r="E145" i="95"/>
  <c r="E142" i="95"/>
  <c r="E141" i="95"/>
  <c r="A141" i="95"/>
  <c r="E140" i="95"/>
  <c r="E139" i="95"/>
  <c r="E138" i="95"/>
  <c r="A138" i="95"/>
  <c r="E136" i="95"/>
  <c r="E135" i="95"/>
  <c r="E134" i="95"/>
  <c r="E133" i="95"/>
  <c r="E132" i="95"/>
  <c r="A132" i="95"/>
  <c r="E130" i="95"/>
  <c r="E129" i="95"/>
  <c r="E128" i="95"/>
  <c r="E127" i="95"/>
  <c r="E126" i="95"/>
  <c r="A126" i="95"/>
  <c r="E122" i="95"/>
  <c r="E121" i="95"/>
  <c r="E120" i="95"/>
  <c r="E119" i="95"/>
  <c r="E117" i="95"/>
  <c r="E116" i="95"/>
  <c r="E115" i="95"/>
  <c r="A115" i="95" s="1"/>
  <c r="E114" i="95"/>
  <c r="A114" i="95" s="1"/>
  <c r="E110" i="95"/>
  <c r="E109" i="95"/>
  <c r="E108" i="95"/>
  <c r="E107" i="95"/>
  <c r="E105" i="95"/>
  <c r="E104" i="95"/>
  <c r="E103" i="95"/>
  <c r="A103" i="95" s="1"/>
  <c r="E102" i="95"/>
  <c r="E101" i="95"/>
  <c r="E100" i="95"/>
  <c r="E99" i="95"/>
  <c r="A99" i="95"/>
  <c r="E98" i="95"/>
  <c r="A98" i="95"/>
  <c r="E97" i="95"/>
  <c r="E95" i="95"/>
  <c r="E94" i="95"/>
  <c r="E93" i="95"/>
  <c r="E92" i="95"/>
  <c r="E91" i="95"/>
  <c r="E90" i="95"/>
  <c r="E89" i="95"/>
  <c r="E88" i="95"/>
  <c r="E87" i="95"/>
  <c r="A87" i="95" s="1"/>
  <c r="E86" i="95"/>
  <c r="A86" i="95"/>
  <c r="E85" i="95"/>
  <c r="A85" i="95" s="1"/>
  <c r="E84" i="95"/>
  <c r="A84" i="95"/>
  <c r="E83" i="95"/>
  <c r="A83" i="95" s="1"/>
  <c r="E82" i="95"/>
  <c r="A82" i="95" s="1"/>
  <c r="E81" i="95"/>
  <c r="A81" i="95"/>
  <c r="E80" i="95"/>
  <c r="A80" i="95" s="1"/>
  <c r="E78" i="95"/>
  <c r="E77" i="95"/>
  <c r="A77" i="95" s="1"/>
  <c r="E75" i="95"/>
  <c r="E74" i="95"/>
  <c r="E73" i="95"/>
  <c r="E72" i="95"/>
  <c r="E70" i="95"/>
  <c r="E69" i="95"/>
  <c r="E68" i="95"/>
  <c r="A68" i="95" s="1"/>
  <c r="E67" i="95"/>
  <c r="E66" i="95"/>
  <c r="E65" i="95"/>
  <c r="A65" i="95" s="1"/>
  <c r="E63" i="95"/>
  <c r="E62" i="95"/>
  <c r="E61" i="95"/>
  <c r="E60" i="95"/>
  <c r="E59" i="95"/>
  <c r="A59" i="95"/>
  <c r="E58" i="95"/>
  <c r="A58" i="95" s="1"/>
  <c r="E56" i="95"/>
  <c r="E55" i="95"/>
  <c r="E54" i="95"/>
  <c r="E53" i="95"/>
  <c r="A53" i="95" s="1"/>
  <c r="E52" i="95"/>
  <c r="E51" i="95"/>
  <c r="A51" i="95" s="1"/>
  <c r="E50" i="95"/>
  <c r="A50" i="95" s="1"/>
  <c r="E48" i="95"/>
  <c r="E47" i="95"/>
  <c r="E46" i="95"/>
  <c r="E45" i="95"/>
  <c r="A45" i="95" s="1"/>
  <c r="E44" i="95"/>
  <c r="A44" i="95" s="1"/>
  <c r="E43" i="95"/>
  <c r="A43" i="95" s="1"/>
  <c r="E41" i="95"/>
  <c r="E40" i="95"/>
  <c r="E39" i="95"/>
  <c r="E38" i="95"/>
  <c r="E37" i="95"/>
  <c r="E36" i="95"/>
  <c r="E35" i="95"/>
  <c r="E34" i="95"/>
  <c r="E33" i="95"/>
  <c r="A33" i="95" s="1"/>
  <c r="E31" i="95"/>
  <c r="E30" i="95"/>
  <c r="E29" i="95"/>
  <c r="E28" i="95"/>
  <c r="E27" i="95"/>
  <c r="E25" i="95"/>
  <c r="E24" i="95"/>
  <c r="E23" i="95"/>
  <c r="E22" i="95"/>
  <c r="E21" i="95"/>
  <c r="E20" i="95"/>
  <c r="A20" i="95" s="1"/>
  <c r="E19" i="95"/>
  <c r="A19" i="95" s="1"/>
  <c r="E18" i="95"/>
  <c r="A18" i="95" s="1"/>
  <c r="E16" i="95"/>
  <c r="E15" i="95"/>
  <c r="A15" i="95" s="1"/>
  <c r="E14" i="95"/>
  <c r="A14" i="95" s="1"/>
  <c r="E13" i="95"/>
  <c r="A13" i="95" s="1"/>
  <c r="I3" i="95"/>
  <c r="E189" i="94"/>
  <c r="E188" i="94"/>
  <c r="E187" i="94"/>
  <c r="E185" i="94"/>
  <c r="E184" i="94"/>
  <c r="E183" i="94"/>
  <c r="E182" i="94"/>
  <c r="E181" i="94"/>
  <c r="E180" i="94"/>
  <c r="E178" i="94"/>
  <c r="A178" i="94"/>
  <c r="E177" i="94"/>
  <c r="E176" i="94"/>
  <c r="E175" i="94"/>
  <c r="E174" i="94"/>
  <c r="E173" i="94"/>
  <c r="E172" i="94"/>
  <c r="A172" i="94"/>
  <c r="E171" i="94"/>
  <c r="A171" i="94"/>
  <c r="E170" i="94"/>
  <c r="A170" i="94"/>
  <c r="E169" i="94"/>
  <c r="E168" i="94"/>
  <c r="E167" i="94"/>
  <c r="E166" i="94"/>
  <c r="E165" i="94"/>
  <c r="E164" i="94"/>
  <c r="A164" i="94"/>
  <c r="E163" i="94"/>
  <c r="A163" i="94"/>
  <c r="E162" i="94"/>
  <c r="A162" i="94"/>
  <c r="E161" i="94"/>
  <c r="E160" i="94"/>
  <c r="E159" i="94"/>
  <c r="E158" i="94"/>
  <c r="E157" i="94"/>
  <c r="E156" i="94"/>
  <c r="A156" i="94"/>
  <c r="E155" i="94"/>
  <c r="A155" i="94"/>
  <c r="E154" i="94"/>
  <c r="E153" i="94"/>
  <c r="A153" i="94"/>
  <c r="E152" i="94"/>
  <c r="E151" i="94"/>
  <c r="E150" i="94"/>
  <c r="A150" i="94"/>
  <c r="E149" i="94"/>
  <c r="E148" i="94"/>
  <c r="E147" i="94"/>
  <c r="E146" i="94"/>
  <c r="E145" i="94"/>
  <c r="E142" i="94"/>
  <c r="E141" i="94"/>
  <c r="A141" i="94"/>
  <c r="E140" i="94"/>
  <c r="E139" i="94"/>
  <c r="E138" i="94"/>
  <c r="A138" i="94" s="1"/>
  <c r="E136" i="94"/>
  <c r="E135" i="94"/>
  <c r="E134" i="94"/>
  <c r="E133" i="94"/>
  <c r="E132" i="94"/>
  <c r="A132" i="94" s="1"/>
  <c r="E130" i="94"/>
  <c r="E129" i="94"/>
  <c r="E128" i="94"/>
  <c r="E127" i="94"/>
  <c r="E126" i="94"/>
  <c r="A126" i="94"/>
  <c r="E122" i="94"/>
  <c r="E121" i="94"/>
  <c r="E120" i="94"/>
  <c r="E119" i="94"/>
  <c r="E117" i="94"/>
  <c r="E116" i="94"/>
  <c r="E115" i="94"/>
  <c r="A115" i="94"/>
  <c r="E114" i="94"/>
  <c r="A114" i="94" s="1"/>
  <c r="E110" i="94"/>
  <c r="E109" i="94"/>
  <c r="E108" i="94"/>
  <c r="E107" i="94"/>
  <c r="E105" i="94"/>
  <c r="E104" i="94"/>
  <c r="E103" i="94"/>
  <c r="A103" i="94" s="1"/>
  <c r="E102" i="94"/>
  <c r="E101" i="94"/>
  <c r="E100" i="94"/>
  <c r="E99" i="94"/>
  <c r="A99" i="94"/>
  <c r="E98" i="94"/>
  <c r="A98" i="94"/>
  <c r="E97" i="94"/>
  <c r="E95" i="94"/>
  <c r="E94" i="94"/>
  <c r="E93" i="94"/>
  <c r="E92" i="94"/>
  <c r="E91" i="94"/>
  <c r="E90" i="94"/>
  <c r="E89" i="94"/>
  <c r="E88" i="94"/>
  <c r="E87" i="94"/>
  <c r="A87" i="94" s="1"/>
  <c r="E86" i="94"/>
  <c r="A86" i="94"/>
  <c r="E85" i="94"/>
  <c r="A85" i="94" s="1"/>
  <c r="E84" i="94"/>
  <c r="A84" i="94" s="1"/>
  <c r="E83" i="94"/>
  <c r="A83" i="94" s="1"/>
  <c r="E82" i="94"/>
  <c r="A82" i="94" s="1"/>
  <c r="E81" i="94"/>
  <c r="A81" i="94" s="1"/>
  <c r="E80" i="94"/>
  <c r="A80" i="94" s="1"/>
  <c r="E78" i="94"/>
  <c r="E77" i="94"/>
  <c r="A77" i="94" s="1"/>
  <c r="E75" i="94"/>
  <c r="E74" i="94"/>
  <c r="E73" i="94"/>
  <c r="E72" i="94"/>
  <c r="E70" i="94"/>
  <c r="E69" i="94"/>
  <c r="E68" i="94"/>
  <c r="A68" i="94" s="1"/>
  <c r="E67" i="94"/>
  <c r="E66" i="94"/>
  <c r="E65" i="94"/>
  <c r="A65" i="94" s="1"/>
  <c r="E63" i="94"/>
  <c r="E62" i="94"/>
  <c r="E61" i="94"/>
  <c r="E60" i="94"/>
  <c r="E59" i="94"/>
  <c r="A59" i="94" s="1"/>
  <c r="E58" i="94"/>
  <c r="A58" i="94" s="1"/>
  <c r="E56" i="94"/>
  <c r="E55" i="94"/>
  <c r="E54" i="94"/>
  <c r="E53" i="94"/>
  <c r="A53" i="94"/>
  <c r="E52" i="94"/>
  <c r="E51" i="94"/>
  <c r="A51" i="94" s="1"/>
  <c r="E50" i="94"/>
  <c r="A50" i="94" s="1"/>
  <c r="E48" i="94"/>
  <c r="E47" i="94"/>
  <c r="E46" i="94"/>
  <c r="E45" i="94"/>
  <c r="A45" i="94"/>
  <c r="E44" i="94"/>
  <c r="A44" i="94" s="1"/>
  <c r="E43" i="94"/>
  <c r="A43" i="94" s="1"/>
  <c r="E41" i="94"/>
  <c r="E40" i="94"/>
  <c r="E39" i="94"/>
  <c r="E38" i="94"/>
  <c r="E37" i="94"/>
  <c r="E36" i="94"/>
  <c r="E35" i="94"/>
  <c r="E34" i="94"/>
  <c r="E33" i="94"/>
  <c r="A33" i="94" s="1"/>
  <c r="E31" i="94"/>
  <c r="E30" i="94"/>
  <c r="E29" i="94"/>
  <c r="E28" i="94"/>
  <c r="E27" i="94"/>
  <c r="E25" i="94"/>
  <c r="E24" i="94"/>
  <c r="E23" i="94"/>
  <c r="E22" i="94"/>
  <c r="E21" i="94"/>
  <c r="E20" i="94"/>
  <c r="A20" i="94" s="1"/>
  <c r="E19" i="94"/>
  <c r="A19" i="94"/>
  <c r="E18" i="94"/>
  <c r="A18" i="94" s="1"/>
  <c r="E16" i="94"/>
  <c r="E15" i="94"/>
  <c r="A15" i="94"/>
  <c r="E14" i="94"/>
  <c r="A14" i="94" s="1"/>
  <c r="E13" i="94"/>
  <c r="A13" i="94" s="1"/>
  <c r="I3" i="94"/>
  <c r="J3" i="94" s="1"/>
  <c r="E192" i="93"/>
  <c r="E191" i="93"/>
  <c r="E190" i="93"/>
  <c r="E188" i="93"/>
  <c r="E187" i="93"/>
  <c r="E186" i="93"/>
  <c r="E185" i="93"/>
  <c r="E184" i="93"/>
  <c r="E183" i="93"/>
  <c r="E181" i="93"/>
  <c r="A181" i="93"/>
  <c r="E180" i="93"/>
  <c r="E179" i="93"/>
  <c r="E178" i="93"/>
  <c r="E177" i="93"/>
  <c r="E176" i="93"/>
  <c r="E175" i="93"/>
  <c r="A175" i="93"/>
  <c r="E174" i="93"/>
  <c r="A174" i="93"/>
  <c r="E173" i="93"/>
  <c r="A173" i="93"/>
  <c r="E172" i="93"/>
  <c r="E171" i="93"/>
  <c r="E170" i="93"/>
  <c r="E169" i="93"/>
  <c r="E168" i="93"/>
  <c r="E167" i="93"/>
  <c r="A167" i="93"/>
  <c r="E166" i="93"/>
  <c r="A166" i="93"/>
  <c r="E165" i="93"/>
  <c r="A165" i="93"/>
  <c r="E164" i="93"/>
  <c r="E163" i="93"/>
  <c r="E162" i="93"/>
  <c r="E161" i="93"/>
  <c r="E160" i="93"/>
  <c r="E159" i="93"/>
  <c r="A159" i="93"/>
  <c r="E158" i="93"/>
  <c r="A158" i="93"/>
  <c r="E157" i="93"/>
  <c r="E156" i="93"/>
  <c r="A156" i="93"/>
  <c r="E155" i="93"/>
  <c r="E154" i="93"/>
  <c r="E153" i="93"/>
  <c r="A153" i="93"/>
  <c r="E152" i="93"/>
  <c r="E151" i="93"/>
  <c r="E150" i="93"/>
  <c r="E149" i="93"/>
  <c r="E148" i="93"/>
  <c r="E145" i="93"/>
  <c r="E144" i="93"/>
  <c r="A144" i="93"/>
  <c r="E143" i="93"/>
  <c r="E142" i="93"/>
  <c r="E141" i="93"/>
  <c r="A141" i="93" s="1"/>
  <c r="E139" i="93"/>
  <c r="E138" i="93"/>
  <c r="E137" i="93"/>
  <c r="E136" i="93"/>
  <c r="E135" i="93"/>
  <c r="A135" i="93" s="1"/>
  <c r="E133" i="93"/>
  <c r="E132" i="93"/>
  <c r="E131" i="93"/>
  <c r="E130" i="93"/>
  <c r="E129" i="93"/>
  <c r="A129" i="93"/>
  <c r="E125" i="93"/>
  <c r="E124" i="93"/>
  <c r="E123" i="93"/>
  <c r="E122" i="93"/>
  <c r="E120" i="93"/>
  <c r="E119" i="93"/>
  <c r="E118" i="93"/>
  <c r="A118" i="93" s="1"/>
  <c r="E117" i="93"/>
  <c r="A117" i="93" s="1"/>
  <c r="E113" i="93"/>
  <c r="E112" i="93"/>
  <c r="E111" i="93"/>
  <c r="E110" i="93"/>
  <c r="E108" i="93"/>
  <c r="E107" i="93"/>
  <c r="E106" i="93"/>
  <c r="A106" i="93"/>
  <c r="E105" i="93"/>
  <c r="E104" i="93"/>
  <c r="E103" i="93"/>
  <c r="E102" i="93"/>
  <c r="A102" i="93"/>
  <c r="E101" i="93"/>
  <c r="A101" i="93"/>
  <c r="E100" i="93"/>
  <c r="E98" i="93"/>
  <c r="E97" i="93"/>
  <c r="E96" i="93"/>
  <c r="E95" i="93"/>
  <c r="E94" i="93"/>
  <c r="E93" i="93"/>
  <c r="E92" i="93"/>
  <c r="E91" i="93"/>
  <c r="E90" i="93"/>
  <c r="A90" i="93" s="1"/>
  <c r="E89" i="93"/>
  <c r="A89" i="93" s="1"/>
  <c r="E88" i="93"/>
  <c r="A88" i="93" s="1"/>
  <c r="E87" i="93"/>
  <c r="A87" i="93" s="1"/>
  <c r="E86" i="93"/>
  <c r="A86" i="93" s="1"/>
  <c r="E85" i="93"/>
  <c r="A85" i="93" s="1"/>
  <c r="E84" i="93"/>
  <c r="A84" i="93" s="1"/>
  <c r="E83" i="93"/>
  <c r="A83" i="93"/>
  <c r="E82" i="93"/>
  <c r="A82" i="93" s="1"/>
  <c r="E81" i="93"/>
  <c r="A81" i="93" s="1"/>
  <c r="E80" i="93"/>
  <c r="A80" i="93"/>
  <c r="E78" i="93"/>
  <c r="E77" i="93"/>
  <c r="A77" i="93" s="1"/>
  <c r="E75" i="93"/>
  <c r="E74" i="93"/>
  <c r="E73" i="93"/>
  <c r="E72" i="93"/>
  <c r="E70" i="93"/>
  <c r="E69" i="93"/>
  <c r="E68" i="93"/>
  <c r="A68" i="93" s="1"/>
  <c r="E67" i="93"/>
  <c r="E66" i="93"/>
  <c r="E65" i="93"/>
  <c r="A65" i="93" s="1"/>
  <c r="E63" i="93"/>
  <c r="E62" i="93"/>
  <c r="E61" i="93"/>
  <c r="E60" i="93"/>
  <c r="E59" i="93"/>
  <c r="A59" i="93" s="1"/>
  <c r="E58" i="93"/>
  <c r="A58" i="93"/>
  <c r="E56" i="93"/>
  <c r="E55" i="93"/>
  <c r="E54" i="93"/>
  <c r="E53" i="93"/>
  <c r="A53" i="93" s="1"/>
  <c r="E52" i="93"/>
  <c r="E51" i="93"/>
  <c r="A51" i="93" s="1"/>
  <c r="E50" i="93"/>
  <c r="A50" i="93" s="1"/>
  <c r="E48" i="93"/>
  <c r="E47" i="93"/>
  <c r="E46" i="93"/>
  <c r="E45" i="93"/>
  <c r="A45" i="93" s="1"/>
  <c r="E44" i="93"/>
  <c r="A44" i="93" s="1"/>
  <c r="E43" i="93"/>
  <c r="A43" i="93" s="1"/>
  <c r="E41" i="93"/>
  <c r="E40" i="93"/>
  <c r="E39" i="93"/>
  <c r="E38" i="93"/>
  <c r="E37" i="93"/>
  <c r="E36" i="93"/>
  <c r="E35" i="93"/>
  <c r="E34" i="93"/>
  <c r="E33" i="93"/>
  <c r="A33" i="93" s="1"/>
  <c r="E31" i="93"/>
  <c r="E30" i="93"/>
  <c r="E29" i="93"/>
  <c r="E28" i="93"/>
  <c r="E27" i="93"/>
  <c r="E25" i="93"/>
  <c r="E24" i="93"/>
  <c r="E23" i="93"/>
  <c r="E22" i="93"/>
  <c r="E21" i="93"/>
  <c r="E20" i="93"/>
  <c r="A20" i="93" s="1"/>
  <c r="E19" i="93"/>
  <c r="A19" i="93" s="1"/>
  <c r="E18" i="93"/>
  <c r="A18" i="93" s="1"/>
  <c r="E16" i="93"/>
  <c r="E15" i="93"/>
  <c r="A15" i="93" s="1"/>
  <c r="E14" i="93"/>
  <c r="A14" i="93" s="1"/>
  <c r="E13" i="93"/>
  <c r="A13" i="93" s="1"/>
  <c r="I3" i="93"/>
  <c r="J3" i="93" s="1"/>
  <c r="K3" i="93" s="1"/>
  <c r="E198" i="4"/>
  <c r="E182" i="4"/>
  <c r="E166" i="4"/>
  <c r="E150" i="4"/>
  <c r="E134" i="4"/>
  <c r="E118" i="4"/>
  <c r="E102" i="4"/>
  <c r="E86" i="4"/>
  <c r="E70" i="4"/>
  <c r="E183" i="4"/>
  <c r="E139" i="4"/>
  <c r="E95" i="4"/>
  <c r="E201" i="4"/>
  <c r="E185" i="4"/>
  <c r="E169" i="4"/>
  <c r="E153" i="4"/>
  <c r="E137" i="4"/>
  <c r="E121" i="4"/>
  <c r="E105" i="4"/>
  <c r="E89" i="4"/>
  <c r="E73" i="4"/>
  <c r="E191" i="4"/>
  <c r="E131" i="4"/>
  <c r="E67" i="4"/>
  <c r="E188" i="4"/>
  <c r="E172" i="4"/>
  <c r="E156" i="4"/>
  <c r="E140" i="4"/>
  <c r="E124" i="4"/>
  <c r="E108" i="4"/>
  <c r="E92" i="4"/>
  <c r="E76" i="4"/>
  <c r="E60" i="4"/>
  <c r="E167" i="4"/>
  <c r="E123" i="4"/>
  <c r="E87" i="4"/>
  <c r="E57" i="4"/>
  <c r="E38" i="4"/>
  <c r="E37" i="4"/>
  <c r="E36" i="4"/>
  <c r="E32" i="4"/>
  <c r="E18" i="4"/>
  <c r="E194" i="4"/>
  <c r="E178" i="4"/>
  <c r="E162" i="4"/>
  <c r="E146" i="4"/>
  <c r="E130" i="4"/>
  <c r="E114" i="4"/>
  <c r="E98" i="4"/>
  <c r="E82" i="4"/>
  <c r="E66" i="4"/>
  <c r="E171" i="4"/>
  <c r="E127" i="4"/>
  <c r="E83" i="4"/>
  <c r="E197" i="4"/>
  <c r="E181" i="4"/>
  <c r="E165" i="4"/>
  <c r="E149" i="4"/>
  <c r="E133" i="4"/>
  <c r="E117" i="4"/>
  <c r="E101" i="4"/>
  <c r="E85" i="4"/>
  <c r="E69" i="4"/>
  <c r="E179" i="4"/>
  <c r="E115" i="4"/>
  <c r="E200" i="4"/>
  <c r="E184" i="4"/>
  <c r="E168" i="4"/>
  <c r="E152" i="4"/>
  <c r="E136" i="4"/>
  <c r="E120" i="4"/>
  <c r="E104" i="4"/>
  <c r="E88" i="4"/>
  <c r="E72" i="4"/>
  <c r="E199" i="4"/>
  <c r="E151" i="4"/>
  <c r="E111" i="4"/>
  <c r="E75" i="4"/>
  <c r="E56" i="4"/>
  <c r="E35" i="4"/>
  <c r="E39" i="4"/>
  <c r="E43" i="4"/>
  <c r="E15" i="4"/>
  <c r="E19" i="4"/>
  <c r="E174" i="4"/>
  <c r="E158" i="4"/>
  <c r="E126" i="4"/>
  <c r="E110" i="4"/>
  <c r="E190" i="4"/>
  <c r="E142" i="4"/>
  <c r="E94" i="4"/>
  <c r="E170" i="4"/>
  <c r="E106" i="4"/>
  <c r="E62" i="4"/>
  <c r="E119" i="4"/>
  <c r="E193" i="4"/>
  <c r="E161" i="4"/>
  <c r="E129" i="4"/>
  <c r="E97" i="4"/>
  <c r="E65" i="4"/>
  <c r="E99" i="4"/>
  <c r="E180" i="4"/>
  <c r="E148" i="4"/>
  <c r="E116" i="4"/>
  <c r="E84" i="4"/>
  <c r="E187" i="4"/>
  <c r="E103" i="4"/>
  <c r="E46" i="4"/>
  <c r="E44" i="4"/>
  <c r="E16" i="4"/>
  <c r="E90" i="4"/>
  <c r="E195" i="4"/>
  <c r="E107" i="4"/>
  <c r="E189" i="4"/>
  <c r="E157" i="4"/>
  <c r="E93" i="4"/>
  <c r="E61" i="4"/>
  <c r="E176" i="4"/>
  <c r="E144" i="4"/>
  <c r="E80" i="4"/>
  <c r="E91" i="4"/>
  <c r="E40" i="4"/>
  <c r="E78" i="4"/>
  <c r="E177" i="4"/>
  <c r="E113" i="4"/>
  <c r="E196" i="4"/>
  <c r="E100" i="4"/>
  <c r="E143" i="4"/>
  <c r="E34" i="4"/>
  <c r="E122" i="4"/>
  <c r="E155" i="4"/>
  <c r="E141" i="4"/>
  <c r="E147" i="4"/>
  <c r="E128" i="4"/>
  <c r="E64" i="4"/>
  <c r="E41" i="4"/>
  <c r="E154" i="4"/>
  <c r="E125" i="4"/>
  <c r="E79" i="4"/>
  <c r="E112" i="4"/>
  <c r="E175" i="4"/>
  <c r="E42" i="4"/>
  <c r="E17" i="4"/>
  <c r="E138" i="4"/>
  <c r="E71" i="4"/>
  <c r="E81" i="4"/>
  <c r="E164" i="4"/>
  <c r="E68" i="4"/>
  <c r="E45" i="4"/>
  <c r="E186" i="4"/>
  <c r="E59" i="4"/>
  <c r="E77" i="4"/>
  <c r="E160" i="4"/>
  <c r="E135" i="4"/>
  <c r="E22" i="4"/>
  <c r="E202" i="4"/>
  <c r="E163" i="4"/>
  <c r="E145" i="4"/>
  <c r="E159" i="4"/>
  <c r="E132" i="4"/>
  <c r="E63" i="4"/>
  <c r="E21" i="4"/>
  <c r="E74" i="4"/>
  <c r="E173" i="4"/>
  <c r="E109" i="4"/>
  <c r="E192" i="4"/>
  <c r="E96" i="4"/>
  <c r="E58" i="4"/>
  <c r="E33" i="4"/>
  <c r="J3" i="100" l="1"/>
  <c r="J3" i="99"/>
  <c r="J3" i="98"/>
  <c r="K3" i="101"/>
  <c r="L3" i="102"/>
  <c r="K3" i="104"/>
  <c r="J3" i="103"/>
  <c r="J3" i="105"/>
  <c r="M3" i="106"/>
  <c r="J3" i="97"/>
  <c r="J3" i="95"/>
  <c r="K3" i="94"/>
  <c r="L3" i="93"/>
  <c r="E189" i="92"/>
  <c r="E188" i="92"/>
  <c r="E187" i="92"/>
  <c r="E185" i="92"/>
  <c r="E184" i="92"/>
  <c r="E183" i="92"/>
  <c r="E182" i="92"/>
  <c r="E181" i="92"/>
  <c r="E180" i="92"/>
  <c r="E178" i="92"/>
  <c r="A178" i="92"/>
  <c r="E177" i="92"/>
  <c r="E176" i="92"/>
  <c r="E175" i="92"/>
  <c r="E174" i="92"/>
  <c r="E173" i="92"/>
  <c r="E172" i="92"/>
  <c r="A172" i="92"/>
  <c r="E171" i="92"/>
  <c r="A171" i="92"/>
  <c r="E170" i="92"/>
  <c r="A170" i="92"/>
  <c r="E169" i="92"/>
  <c r="E168" i="92"/>
  <c r="E167" i="92"/>
  <c r="E166" i="92"/>
  <c r="E165" i="92"/>
  <c r="E164" i="92"/>
  <c r="A164" i="92"/>
  <c r="E163" i="92"/>
  <c r="A163" i="92"/>
  <c r="E162" i="92"/>
  <c r="A162" i="92"/>
  <c r="E161" i="92"/>
  <c r="E160" i="92"/>
  <c r="E159" i="92"/>
  <c r="E158" i="92"/>
  <c r="E157" i="92"/>
  <c r="E156" i="92"/>
  <c r="A156" i="92"/>
  <c r="E155" i="92"/>
  <c r="A155" i="92"/>
  <c r="E154" i="92"/>
  <c r="E153" i="92"/>
  <c r="A153" i="92"/>
  <c r="E152" i="92"/>
  <c r="E151" i="92"/>
  <c r="E150" i="92"/>
  <c r="A150" i="92"/>
  <c r="E149" i="92"/>
  <c r="E148" i="92"/>
  <c r="E147" i="92"/>
  <c r="E146" i="92"/>
  <c r="E145" i="92"/>
  <c r="E142" i="92"/>
  <c r="E141" i="92"/>
  <c r="A141" i="92"/>
  <c r="E140" i="92"/>
  <c r="E139" i="92"/>
  <c r="E138" i="92"/>
  <c r="A138" i="92" s="1"/>
  <c r="E136" i="92"/>
  <c r="E135" i="92"/>
  <c r="E134" i="92"/>
  <c r="E133" i="92"/>
  <c r="E132" i="92"/>
  <c r="A132" i="92" s="1"/>
  <c r="E130" i="92"/>
  <c r="E129" i="92"/>
  <c r="E128" i="92"/>
  <c r="E127" i="92"/>
  <c r="E126" i="92"/>
  <c r="A126" i="92"/>
  <c r="E122" i="92"/>
  <c r="E121" i="92"/>
  <c r="E120" i="92"/>
  <c r="E119" i="92"/>
  <c r="E117" i="92"/>
  <c r="E116" i="92"/>
  <c r="E115" i="92"/>
  <c r="A115" i="92" s="1"/>
  <c r="E114" i="92"/>
  <c r="A114" i="92" s="1"/>
  <c r="E110" i="92"/>
  <c r="E109" i="92"/>
  <c r="E108" i="92"/>
  <c r="E107" i="92"/>
  <c r="E105" i="92"/>
  <c r="E104" i="92"/>
  <c r="E103" i="92"/>
  <c r="A103" i="92" s="1"/>
  <c r="E102" i="92"/>
  <c r="E101" i="92"/>
  <c r="E100" i="92"/>
  <c r="E99" i="92"/>
  <c r="A99" i="92"/>
  <c r="E98" i="92"/>
  <c r="A98" i="92"/>
  <c r="E97" i="92"/>
  <c r="E95" i="92"/>
  <c r="E94" i="92"/>
  <c r="E93" i="92"/>
  <c r="E92" i="92"/>
  <c r="E91" i="92"/>
  <c r="E90" i="92"/>
  <c r="E89" i="92"/>
  <c r="E88" i="92"/>
  <c r="E87" i="92"/>
  <c r="A87" i="92" s="1"/>
  <c r="E86" i="92"/>
  <c r="A86" i="92"/>
  <c r="E85" i="92"/>
  <c r="A85" i="92" s="1"/>
  <c r="E84" i="92"/>
  <c r="A84" i="92" s="1"/>
  <c r="E83" i="92"/>
  <c r="A83" i="92" s="1"/>
  <c r="E82" i="92"/>
  <c r="A82" i="92" s="1"/>
  <c r="E81" i="92"/>
  <c r="A81" i="92" s="1"/>
  <c r="E80" i="92"/>
  <c r="A80" i="92" s="1"/>
  <c r="E78" i="92"/>
  <c r="E77" i="92"/>
  <c r="A77" i="92" s="1"/>
  <c r="E75" i="92"/>
  <c r="E74" i="92"/>
  <c r="E73" i="92"/>
  <c r="E72" i="92"/>
  <c r="E70" i="92"/>
  <c r="E69" i="92"/>
  <c r="E68" i="92"/>
  <c r="A68" i="92" s="1"/>
  <c r="E67" i="92"/>
  <c r="E66" i="92"/>
  <c r="E65" i="92"/>
  <c r="A65" i="92" s="1"/>
  <c r="E63" i="92"/>
  <c r="E62" i="92"/>
  <c r="E61" i="92"/>
  <c r="E60" i="92"/>
  <c r="E59" i="92"/>
  <c r="A59" i="92" s="1"/>
  <c r="E58" i="92"/>
  <c r="A58" i="92"/>
  <c r="E56" i="92"/>
  <c r="E55" i="92"/>
  <c r="E54" i="92"/>
  <c r="E53" i="92"/>
  <c r="A53" i="92" s="1"/>
  <c r="E52" i="92"/>
  <c r="E51" i="92"/>
  <c r="A51" i="92" s="1"/>
  <c r="E50" i="92"/>
  <c r="A50" i="92" s="1"/>
  <c r="E48" i="92"/>
  <c r="E47" i="92"/>
  <c r="E46" i="92"/>
  <c r="E45" i="92"/>
  <c r="A45" i="92" s="1"/>
  <c r="E44" i="92"/>
  <c r="A44" i="92" s="1"/>
  <c r="E43" i="92"/>
  <c r="A43" i="92" s="1"/>
  <c r="E41" i="92"/>
  <c r="E40" i="92"/>
  <c r="E39" i="92"/>
  <c r="E38" i="92"/>
  <c r="E37" i="92"/>
  <c r="E36" i="92"/>
  <c r="E35" i="92"/>
  <c r="E34" i="92"/>
  <c r="E33" i="92"/>
  <c r="A33" i="92"/>
  <c r="E31" i="92"/>
  <c r="E30" i="92"/>
  <c r="E29" i="92"/>
  <c r="E28" i="92"/>
  <c r="E27" i="92"/>
  <c r="E25" i="92"/>
  <c r="E24" i="92"/>
  <c r="E23" i="92"/>
  <c r="E22" i="92"/>
  <c r="E21" i="92"/>
  <c r="E20" i="92"/>
  <c r="A20" i="92" s="1"/>
  <c r="E19" i="92"/>
  <c r="A19" i="92" s="1"/>
  <c r="E18" i="92"/>
  <c r="A18" i="92" s="1"/>
  <c r="E16" i="92"/>
  <c r="E15" i="92"/>
  <c r="A15" i="92" s="1"/>
  <c r="E14" i="92"/>
  <c r="A14" i="92" s="1"/>
  <c r="E13" i="92"/>
  <c r="A13" i="92" s="1"/>
  <c r="I3" i="92"/>
  <c r="J3" i="92" s="1"/>
  <c r="K3" i="103" l="1"/>
  <c r="K3" i="100"/>
  <c r="M3" i="102"/>
  <c r="N3" i="106"/>
  <c r="L3" i="101"/>
  <c r="K3" i="98"/>
  <c r="K3" i="99"/>
  <c r="K3" i="105"/>
  <c r="L3" i="104"/>
  <c r="K3" i="97"/>
  <c r="K3" i="95"/>
  <c r="L3" i="94"/>
  <c r="M3" i="93"/>
  <c r="K3" i="92"/>
  <c r="L3" i="92" s="1"/>
  <c r="M3" i="92" s="1"/>
  <c r="E47" i="61"/>
  <c r="A47" i="61" s="1"/>
  <c r="E192" i="91"/>
  <c r="E191" i="91"/>
  <c r="E190" i="91"/>
  <c r="E188" i="91"/>
  <c r="E187" i="91"/>
  <c r="E186" i="91"/>
  <c r="E185" i="91"/>
  <c r="E184" i="91"/>
  <c r="E183" i="91"/>
  <c r="E181" i="91"/>
  <c r="A181" i="91"/>
  <c r="E180" i="91"/>
  <c r="E179" i="91"/>
  <c r="E178" i="91"/>
  <c r="E177" i="91"/>
  <c r="E176" i="91"/>
  <c r="E175" i="91"/>
  <c r="A175" i="91"/>
  <c r="E174" i="91"/>
  <c r="A174" i="91"/>
  <c r="E173" i="91"/>
  <c r="A173" i="91"/>
  <c r="E172" i="91"/>
  <c r="E171" i="91"/>
  <c r="E170" i="91"/>
  <c r="E169" i="91"/>
  <c r="E168" i="91"/>
  <c r="E167" i="91"/>
  <c r="A167" i="91"/>
  <c r="E166" i="91"/>
  <c r="A166" i="91"/>
  <c r="E165" i="91"/>
  <c r="A165" i="91"/>
  <c r="E164" i="91"/>
  <c r="E163" i="91"/>
  <c r="E162" i="91"/>
  <c r="E161" i="91"/>
  <c r="E160" i="91"/>
  <c r="E159" i="91"/>
  <c r="A159" i="91"/>
  <c r="E158" i="91"/>
  <c r="A158" i="91"/>
  <c r="E157" i="91"/>
  <c r="E156" i="91"/>
  <c r="A156" i="91"/>
  <c r="E155" i="91"/>
  <c r="E154" i="91"/>
  <c r="E153" i="91"/>
  <c r="A153" i="91"/>
  <c r="E152" i="91"/>
  <c r="E151" i="91"/>
  <c r="E150" i="91"/>
  <c r="E149" i="91"/>
  <c r="E148" i="91"/>
  <c r="E145" i="91"/>
  <c r="E144" i="91"/>
  <c r="A144" i="91"/>
  <c r="E143" i="91"/>
  <c r="E142" i="91"/>
  <c r="E141" i="91"/>
  <c r="A141" i="91" s="1"/>
  <c r="E139" i="91"/>
  <c r="E138" i="91"/>
  <c r="E137" i="91"/>
  <c r="E136" i="91"/>
  <c r="E135" i="91"/>
  <c r="A135" i="91" s="1"/>
  <c r="E133" i="91"/>
  <c r="E132" i="91"/>
  <c r="E131" i="91"/>
  <c r="E130" i="91"/>
  <c r="E129" i="91"/>
  <c r="A129" i="91"/>
  <c r="E125" i="91"/>
  <c r="E124" i="91"/>
  <c r="E123" i="91"/>
  <c r="E122" i="91"/>
  <c r="E120" i="91"/>
  <c r="E119" i="91"/>
  <c r="E118" i="91"/>
  <c r="A118" i="91" s="1"/>
  <c r="E117" i="91"/>
  <c r="A117" i="91" s="1"/>
  <c r="E113" i="91"/>
  <c r="E112" i="91"/>
  <c r="E111" i="91"/>
  <c r="E110" i="91"/>
  <c r="E108" i="91"/>
  <c r="E107" i="91"/>
  <c r="E106" i="91"/>
  <c r="A106" i="91" s="1"/>
  <c r="E105" i="91"/>
  <c r="E104" i="91"/>
  <c r="E103" i="91"/>
  <c r="E102" i="91"/>
  <c r="A102" i="91"/>
  <c r="E101" i="91"/>
  <c r="A101" i="91"/>
  <c r="E100" i="91"/>
  <c r="E98" i="91"/>
  <c r="E97" i="91"/>
  <c r="E96" i="91"/>
  <c r="E95" i="91"/>
  <c r="E94" i="91"/>
  <c r="E93" i="91"/>
  <c r="E92" i="91"/>
  <c r="E91" i="91"/>
  <c r="E90" i="91"/>
  <c r="A90" i="91" s="1"/>
  <c r="E89" i="91"/>
  <c r="A89" i="91" s="1"/>
  <c r="E88" i="91"/>
  <c r="A88" i="91" s="1"/>
  <c r="E87" i="91"/>
  <c r="A87" i="91" s="1"/>
  <c r="E86" i="91"/>
  <c r="A86" i="91" s="1"/>
  <c r="E85" i="91"/>
  <c r="A85" i="91" s="1"/>
  <c r="E84" i="91"/>
  <c r="A84" i="91" s="1"/>
  <c r="E83" i="91"/>
  <c r="A83" i="91" s="1"/>
  <c r="E82" i="91"/>
  <c r="A82" i="91" s="1"/>
  <c r="E81" i="91"/>
  <c r="A81" i="91"/>
  <c r="E80" i="91"/>
  <c r="A80" i="91" s="1"/>
  <c r="E78" i="91"/>
  <c r="E77" i="91"/>
  <c r="A77" i="91" s="1"/>
  <c r="E75" i="91"/>
  <c r="E74" i="91"/>
  <c r="E73" i="91"/>
  <c r="E72" i="91"/>
  <c r="E70" i="91"/>
  <c r="E69" i="91"/>
  <c r="E68" i="91"/>
  <c r="A68" i="91" s="1"/>
  <c r="E67" i="91"/>
  <c r="E66" i="91"/>
  <c r="E65" i="91"/>
  <c r="A65" i="91" s="1"/>
  <c r="E63" i="91"/>
  <c r="E62" i="91"/>
  <c r="E61" i="91"/>
  <c r="E60" i="91"/>
  <c r="E59" i="91"/>
  <c r="A59" i="91" s="1"/>
  <c r="E58" i="91"/>
  <c r="A58" i="91" s="1"/>
  <c r="E56" i="91"/>
  <c r="E55" i="91"/>
  <c r="E54" i="91"/>
  <c r="E53" i="91"/>
  <c r="A53" i="91"/>
  <c r="E52" i="91"/>
  <c r="E51" i="91"/>
  <c r="A51" i="91" s="1"/>
  <c r="E50" i="91"/>
  <c r="A50" i="91" s="1"/>
  <c r="E48" i="91"/>
  <c r="E47" i="91"/>
  <c r="E46" i="91"/>
  <c r="E45" i="91"/>
  <c r="A45" i="91" s="1"/>
  <c r="E44" i="91"/>
  <c r="A44" i="91" s="1"/>
  <c r="E43" i="91"/>
  <c r="A43" i="91" s="1"/>
  <c r="E41" i="91"/>
  <c r="E40" i="91"/>
  <c r="E39" i="91"/>
  <c r="E38" i="91"/>
  <c r="E37" i="91"/>
  <c r="E36" i="91"/>
  <c r="E35" i="91"/>
  <c r="E34" i="91"/>
  <c r="E33" i="91"/>
  <c r="A33" i="91" s="1"/>
  <c r="E31" i="91"/>
  <c r="E30" i="91"/>
  <c r="E29" i="91"/>
  <c r="E28" i="91"/>
  <c r="E27" i="91"/>
  <c r="E25" i="91"/>
  <c r="E24" i="91"/>
  <c r="E23" i="91"/>
  <c r="E22" i="91"/>
  <c r="E21" i="91"/>
  <c r="E20" i="91"/>
  <c r="A20" i="91" s="1"/>
  <c r="E19" i="91"/>
  <c r="A19" i="91" s="1"/>
  <c r="E18" i="91"/>
  <c r="A18" i="91" s="1"/>
  <c r="E16" i="91"/>
  <c r="E15" i="91"/>
  <c r="A15" i="91" s="1"/>
  <c r="E14" i="91"/>
  <c r="A14" i="91" s="1"/>
  <c r="E13" i="91"/>
  <c r="A13" i="91" s="1"/>
  <c r="I3" i="91"/>
  <c r="E178" i="61"/>
  <c r="A178" i="61"/>
  <c r="E177" i="61"/>
  <c r="A177" i="61"/>
  <c r="A176" i="61"/>
  <c r="E176" i="61"/>
  <c r="E169" i="61"/>
  <c r="A169" i="61"/>
  <c r="A161" i="61"/>
  <c r="E161" i="61"/>
  <c r="E160" i="61"/>
  <c r="E158" i="61"/>
  <c r="E157" i="61"/>
  <c r="L3" i="103" l="1"/>
  <c r="M3" i="104"/>
  <c r="L3" i="99"/>
  <c r="O3" i="106"/>
  <c r="L3" i="105"/>
  <c r="L3" i="98"/>
  <c r="M3" i="101"/>
  <c r="N3" i="102"/>
  <c r="L3" i="100"/>
  <c r="L3" i="97"/>
  <c r="L3" i="95"/>
  <c r="M3" i="94"/>
  <c r="N3" i="93"/>
  <c r="N3" i="92"/>
  <c r="J3" i="91"/>
  <c r="E148" i="61"/>
  <c r="M3" i="105" l="1"/>
  <c r="M3" i="98"/>
  <c r="O3" i="102"/>
  <c r="N3" i="101"/>
  <c r="N3" i="104"/>
  <c r="M3" i="100"/>
  <c r="P3" i="106"/>
  <c r="M3" i="99"/>
  <c r="M3" i="103"/>
  <c r="M3" i="97"/>
  <c r="M3" i="95"/>
  <c r="N3" i="94"/>
  <c r="O3" i="93"/>
  <c r="O3" i="92"/>
  <c r="K3" i="91"/>
  <c r="Q3" i="106" l="1"/>
  <c r="O3" i="104"/>
  <c r="N3" i="103"/>
  <c r="N3" i="99"/>
  <c r="N3" i="100"/>
  <c r="O3" i="101"/>
  <c r="P3" i="102"/>
  <c r="N3" i="98"/>
  <c r="N3" i="105"/>
  <c r="N3" i="97"/>
  <c r="N3" i="95"/>
  <c r="O3" i="94"/>
  <c r="P3" i="93"/>
  <c r="P3" i="92"/>
  <c r="L3" i="91"/>
  <c r="O3" i="98" l="1"/>
  <c r="Q3" i="102"/>
  <c r="P3" i="101"/>
  <c r="R3" i="106"/>
  <c r="O3" i="105"/>
  <c r="O3" i="99"/>
  <c r="O3" i="103"/>
  <c r="O3" i="100"/>
  <c r="P3" i="104"/>
  <c r="O3" i="97"/>
  <c r="O3" i="95"/>
  <c r="P3" i="94"/>
  <c r="Q3" i="93"/>
  <c r="Q3" i="92"/>
  <c r="M3" i="91"/>
  <c r="Q3" i="104" l="1"/>
  <c r="P3" i="99"/>
  <c r="Q3" i="101"/>
  <c r="S3" i="106"/>
  <c r="R3" i="102"/>
  <c r="P3" i="98"/>
  <c r="P3" i="100"/>
  <c r="P3" i="103"/>
  <c r="P3" i="105"/>
  <c r="P3" i="97"/>
  <c r="P3" i="95"/>
  <c r="Q3" i="94"/>
  <c r="R3" i="93"/>
  <c r="R3" i="92"/>
  <c r="N3" i="91"/>
  <c r="E191" i="61"/>
  <c r="E190" i="61"/>
  <c r="E189" i="61"/>
  <c r="E188" i="61"/>
  <c r="E187" i="61"/>
  <c r="E186" i="61"/>
  <c r="E184" i="61"/>
  <c r="A184" i="61"/>
  <c r="E183" i="61"/>
  <c r="E182" i="61"/>
  <c r="E181" i="61"/>
  <c r="E180" i="61"/>
  <c r="E179" i="61"/>
  <c r="E175" i="61"/>
  <c r="E174" i="61"/>
  <c r="E173" i="61"/>
  <c r="E172" i="61"/>
  <c r="E171" i="61"/>
  <c r="E170" i="61"/>
  <c r="A170" i="61"/>
  <c r="E168" i="61"/>
  <c r="A168" i="61"/>
  <c r="E167" i="61"/>
  <c r="E166" i="61"/>
  <c r="E165" i="61"/>
  <c r="E164" i="61"/>
  <c r="E163" i="61"/>
  <c r="E162" i="61"/>
  <c r="A162" i="61"/>
  <c r="E159" i="61"/>
  <c r="A159" i="61"/>
  <c r="E156" i="61"/>
  <c r="A156" i="61"/>
  <c r="E155" i="61"/>
  <c r="E154" i="61"/>
  <c r="E153" i="61"/>
  <c r="E152" i="61"/>
  <c r="E151" i="61"/>
  <c r="E147" i="61"/>
  <c r="A147" i="61"/>
  <c r="E146" i="61"/>
  <c r="E145" i="61"/>
  <c r="E144" i="61"/>
  <c r="A144" i="61" s="1"/>
  <c r="E195" i="61"/>
  <c r="E194" i="61"/>
  <c r="E193" i="61"/>
  <c r="E142" i="61"/>
  <c r="E141" i="61"/>
  <c r="E140" i="61"/>
  <c r="E139" i="61"/>
  <c r="E138" i="61"/>
  <c r="A138" i="61" s="1"/>
  <c r="E136" i="61"/>
  <c r="E135" i="61"/>
  <c r="E134" i="61"/>
  <c r="E133" i="61"/>
  <c r="E132" i="61"/>
  <c r="A132" i="61"/>
  <c r="E128" i="61"/>
  <c r="E127" i="61"/>
  <c r="E126" i="61"/>
  <c r="E125" i="61"/>
  <c r="E123" i="61"/>
  <c r="E122" i="61"/>
  <c r="E121" i="61"/>
  <c r="A121" i="61" s="1"/>
  <c r="E120" i="61"/>
  <c r="A120" i="61" s="1"/>
  <c r="E116" i="61"/>
  <c r="E115" i="61"/>
  <c r="E114" i="61"/>
  <c r="E113" i="61"/>
  <c r="E111" i="61"/>
  <c r="E110" i="61"/>
  <c r="E109" i="61"/>
  <c r="A109" i="61" s="1"/>
  <c r="E108" i="61"/>
  <c r="E107" i="61"/>
  <c r="E106" i="61"/>
  <c r="E105" i="61"/>
  <c r="A105" i="61"/>
  <c r="E104" i="61"/>
  <c r="A104" i="61"/>
  <c r="E103" i="61"/>
  <c r="E101" i="61"/>
  <c r="E100" i="61"/>
  <c r="E99" i="61"/>
  <c r="E98" i="61"/>
  <c r="E97" i="61"/>
  <c r="E96" i="61"/>
  <c r="E95" i="61"/>
  <c r="E94" i="61"/>
  <c r="E93" i="61"/>
  <c r="A93" i="61" s="1"/>
  <c r="E92" i="61"/>
  <c r="A92" i="61" s="1"/>
  <c r="E91" i="61"/>
  <c r="A91" i="61" s="1"/>
  <c r="E90" i="61"/>
  <c r="A90" i="61" s="1"/>
  <c r="E89" i="61"/>
  <c r="A89" i="61" s="1"/>
  <c r="E88" i="61"/>
  <c r="A88" i="61" s="1"/>
  <c r="E87" i="61"/>
  <c r="A87" i="61" s="1"/>
  <c r="E86" i="61"/>
  <c r="A86" i="61" s="1"/>
  <c r="E85" i="61"/>
  <c r="A85" i="61" s="1"/>
  <c r="E84" i="61"/>
  <c r="A84" i="61" s="1"/>
  <c r="E83" i="61"/>
  <c r="A83" i="61" s="1"/>
  <c r="E81" i="61"/>
  <c r="E80" i="61"/>
  <c r="A80" i="61" s="1"/>
  <c r="E78" i="61"/>
  <c r="E77" i="61"/>
  <c r="E76" i="61"/>
  <c r="E75" i="61"/>
  <c r="E73" i="61"/>
  <c r="E72" i="61"/>
  <c r="E71" i="61"/>
  <c r="A71" i="61" s="1"/>
  <c r="E70" i="61"/>
  <c r="E69" i="61"/>
  <c r="E68" i="61"/>
  <c r="A68" i="61" s="1"/>
  <c r="E66" i="61"/>
  <c r="E65" i="61"/>
  <c r="E64" i="61"/>
  <c r="E63" i="61"/>
  <c r="E62" i="61"/>
  <c r="A62" i="61" s="1"/>
  <c r="E61" i="61"/>
  <c r="A61" i="61" s="1"/>
  <c r="E59" i="61"/>
  <c r="E58" i="61"/>
  <c r="E57" i="61"/>
  <c r="E56" i="61"/>
  <c r="A56" i="61" s="1"/>
  <c r="E55" i="61"/>
  <c r="E54" i="61"/>
  <c r="A54" i="61" s="1"/>
  <c r="E53" i="61"/>
  <c r="A53" i="61" s="1"/>
  <c r="E51" i="61"/>
  <c r="E50" i="61"/>
  <c r="E49" i="61"/>
  <c r="E48" i="61"/>
  <c r="A48" i="61" s="1"/>
  <c r="E46" i="61"/>
  <c r="A46" i="61" s="1"/>
  <c r="E45" i="61"/>
  <c r="A45" i="61" s="1"/>
  <c r="E44" i="61"/>
  <c r="A44" i="61" s="1"/>
  <c r="E43" i="61"/>
  <c r="A43" i="61" s="1"/>
  <c r="E41" i="61"/>
  <c r="E40" i="61"/>
  <c r="E39" i="61"/>
  <c r="E38" i="61"/>
  <c r="E37" i="61"/>
  <c r="E36" i="61"/>
  <c r="E35" i="61"/>
  <c r="E34" i="61"/>
  <c r="E33" i="61"/>
  <c r="A33" i="61" s="1"/>
  <c r="E31" i="61"/>
  <c r="E30" i="61"/>
  <c r="E29" i="61"/>
  <c r="E28" i="61"/>
  <c r="E27" i="61"/>
  <c r="E25" i="61"/>
  <c r="E24" i="61"/>
  <c r="E23" i="61"/>
  <c r="E22" i="61"/>
  <c r="E21" i="61"/>
  <c r="E20" i="61"/>
  <c r="A20" i="61" s="1"/>
  <c r="E19" i="61"/>
  <c r="A19" i="61" s="1"/>
  <c r="E18" i="61"/>
  <c r="A18" i="61" s="1"/>
  <c r="E16" i="61"/>
  <c r="E15" i="61"/>
  <c r="A15" i="61" s="1"/>
  <c r="E14" i="61"/>
  <c r="A14" i="61" s="1"/>
  <c r="E13" i="61"/>
  <c r="A13" i="61" s="1"/>
  <c r="I3" i="61"/>
  <c r="Q3" i="98" l="1"/>
  <c r="R3" i="104"/>
  <c r="Q3" i="103"/>
  <c r="Q3" i="100"/>
  <c r="T3" i="106"/>
  <c r="Q3" i="105"/>
  <c r="S3" i="102"/>
  <c r="R3" i="101"/>
  <c r="Q3" i="99"/>
  <c r="Q3" i="97"/>
  <c r="Q3" i="95"/>
  <c r="R3" i="94"/>
  <c r="S3" i="93"/>
  <c r="S3" i="92"/>
  <c r="O3" i="91"/>
  <c r="J3" i="61"/>
  <c r="R3" i="99" l="1"/>
  <c r="T3" i="102"/>
  <c r="R3" i="100"/>
  <c r="R3" i="98"/>
  <c r="R3" i="103"/>
  <c r="U3" i="106"/>
  <c r="S3" i="104"/>
  <c r="S3" i="101"/>
  <c r="R3" i="105"/>
  <c r="R3" i="97"/>
  <c r="R3" i="95"/>
  <c r="S3" i="94"/>
  <c r="T3" i="93"/>
  <c r="T3" i="92"/>
  <c r="P3" i="91"/>
  <c r="K3" i="61"/>
  <c r="V3" i="106" l="1"/>
  <c r="U3" i="102"/>
  <c r="S3" i="103"/>
  <c r="S3" i="98"/>
  <c r="T3" i="101"/>
  <c r="T3" i="104"/>
  <c r="S3" i="105"/>
  <c r="S3" i="100"/>
  <c r="S3" i="99"/>
  <c r="S3" i="97"/>
  <c r="S3" i="95"/>
  <c r="T3" i="94"/>
  <c r="U3" i="93"/>
  <c r="U3" i="92"/>
  <c r="Q3" i="91"/>
  <c r="L3" i="61"/>
  <c r="AK64" i="19"/>
  <c r="H63" i="19"/>
  <c r="I63" i="19"/>
  <c r="J63" i="19"/>
  <c r="K63" i="19"/>
  <c r="L63" i="19"/>
  <c r="M63" i="19"/>
  <c r="N63" i="19"/>
  <c r="O63" i="19"/>
  <c r="P63" i="19"/>
  <c r="Q63" i="19"/>
  <c r="R63" i="19"/>
  <c r="S63" i="19"/>
  <c r="T63" i="19"/>
  <c r="U63" i="19"/>
  <c r="V63" i="19"/>
  <c r="W63" i="19"/>
  <c r="X63" i="19"/>
  <c r="Y63" i="19"/>
  <c r="Z63" i="19"/>
  <c r="AA63" i="19"/>
  <c r="AB63" i="19"/>
  <c r="AC63" i="19"/>
  <c r="AD63" i="19"/>
  <c r="AE63" i="19"/>
  <c r="AF63" i="19"/>
  <c r="AG63" i="19"/>
  <c r="AH63" i="19"/>
  <c r="AI63" i="19"/>
  <c r="AJ63" i="19"/>
  <c r="AK63" i="19"/>
  <c r="H64" i="19"/>
  <c r="I64" i="19"/>
  <c r="J64" i="19"/>
  <c r="K64" i="19"/>
  <c r="L64" i="19"/>
  <c r="M64" i="19"/>
  <c r="N64" i="19"/>
  <c r="O64" i="19"/>
  <c r="P64" i="19"/>
  <c r="Q64" i="19"/>
  <c r="R64" i="19"/>
  <c r="S64" i="19"/>
  <c r="T64" i="19"/>
  <c r="U64" i="19"/>
  <c r="V64" i="19"/>
  <c r="W64" i="19"/>
  <c r="X64" i="19"/>
  <c r="Y64" i="19"/>
  <c r="Z64" i="19"/>
  <c r="AA64" i="19"/>
  <c r="AB64" i="19"/>
  <c r="AC64" i="19"/>
  <c r="AD64" i="19"/>
  <c r="AE64" i="19"/>
  <c r="AF64" i="19"/>
  <c r="AG64" i="19"/>
  <c r="AH64" i="19"/>
  <c r="AI64" i="19"/>
  <c r="AJ64" i="19"/>
  <c r="H65" i="19"/>
  <c r="I65" i="19"/>
  <c r="J65" i="19"/>
  <c r="K65" i="19"/>
  <c r="L65" i="19"/>
  <c r="M65" i="19"/>
  <c r="N65" i="19"/>
  <c r="O65" i="19"/>
  <c r="P65" i="19"/>
  <c r="Q65" i="19"/>
  <c r="R65" i="19"/>
  <c r="S65" i="19"/>
  <c r="T65" i="19"/>
  <c r="U65" i="19"/>
  <c r="V65" i="19"/>
  <c r="W65" i="19"/>
  <c r="X65" i="19"/>
  <c r="Y65" i="19"/>
  <c r="Z65" i="19"/>
  <c r="AA65" i="19"/>
  <c r="AB65" i="19"/>
  <c r="AC65" i="19"/>
  <c r="AD65" i="19"/>
  <c r="AE65" i="19"/>
  <c r="AF65" i="19"/>
  <c r="AG65" i="19"/>
  <c r="AH65" i="19"/>
  <c r="AI65" i="19"/>
  <c r="AJ65" i="19"/>
  <c r="AK65" i="19"/>
  <c r="G65" i="19"/>
  <c r="G64" i="19"/>
  <c r="G63" i="19"/>
  <c r="T3" i="99" l="1"/>
  <c r="T3" i="100"/>
  <c r="U3" i="104"/>
  <c r="U3" i="101"/>
  <c r="T3" i="103"/>
  <c r="V3" i="102"/>
  <c r="W3" i="106"/>
  <c r="T3" i="105"/>
  <c r="T3" i="98"/>
  <c r="T3" i="97"/>
  <c r="T3" i="95"/>
  <c r="U3" i="94"/>
  <c r="V3" i="93"/>
  <c r="V3" i="92"/>
  <c r="R3" i="91"/>
  <c r="M3" i="61"/>
  <c r="U3" i="98" l="1"/>
  <c r="U3" i="99"/>
  <c r="W3" i="102"/>
  <c r="U3" i="103"/>
  <c r="V3" i="104"/>
  <c r="U3" i="100"/>
  <c r="U3" i="105"/>
  <c r="X3" i="106"/>
  <c r="V3" i="101"/>
  <c r="U3" i="97"/>
  <c r="U3" i="95"/>
  <c r="V3" i="94"/>
  <c r="W3" i="93"/>
  <c r="W3" i="92"/>
  <c r="S3" i="91"/>
  <c r="N3" i="61"/>
  <c r="M90" i="21"/>
  <c r="N90" i="21"/>
  <c r="O90" i="21"/>
  <c r="P90" i="21"/>
  <c r="Q90" i="21"/>
  <c r="R90" i="21"/>
  <c r="S90" i="21"/>
  <c r="T90" i="21"/>
  <c r="U90" i="21"/>
  <c r="V90" i="21"/>
  <c r="W90" i="21"/>
  <c r="X90" i="21"/>
  <c r="Y90" i="21"/>
  <c r="Z90" i="21"/>
  <c r="AA90" i="21"/>
  <c r="AB90" i="21"/>
  <c r="AC90" i="21"/>
  <c r="AD90" i="21"/>
  <c r="AE90" i="21"/>
  <c r="AF90" i="21"/>
  <c r="AG90" i="21"/>
  <c r="AH90" i="21"/>
  <c r="AI90" i="21"/>
  <c r="AJ90" i="21"/>
  <c r="AK90" i="21"/>
  <c r="AL90" i="21"/>
  <c r="AM90" i="21"/>
  <c r="AN90" i="21"/>
  <c r="AO90" i="21"/>
  <c r="M91" i="21"/>
  <c r="N91" i="21"/>
  <c r="O91" i="21"/>
  <c r="P91" i="21"/>
  <c r="Q91" i="21"/>
  <c r="R91" i="21"/>
  <c r="S91" i="21"/>
  <c r="T91" i="21"/>
  <c r="U91" i="21"/>
  <c r="V91" i="21"/>
  <c r="W91" i="21"/>
  <c r="X91" i="21"/>
  <c r="Y91" i="21"/>
  <c r="Z91" i="21"/>
  <c r="AA91" i="21"/>
  <c r="AB91" i="21"/>
  <c r="AC91" i="21"/>
  <c r="AD91" i="21"/>
  <c r="AE91" i="21"/>
  <c r="AF91" i="21"/>
  <c r="AG91" i="21"/>
  <c r="AH91" i="21"/>
  <c r="AI91" i="21"/>
  <c r="AJ91" i="21"/>
  <c r="AK91" i="21"/>
  <c r="AL91" i="21"/>
  <c r="AM91" i="21"/>
  <c r="AN91" i="21"/>
  <c r="AO91" i="21"/>
  <c r="M92" i="21"/>
  <c r="N92" i="21"/>
  <c r="O92" i="21"/>
  <c r="P92" i="21"/>
  <c r="Q92" i="21"/>
  <c r="R92" i="21"/>
  <c r="S92" i="21"/>
  <c r="T92" i="21"/>
  <c r="U92" i="21"/>
  <c r="V92" i="21"/>
  <c r="W92" i="21"/>
  <c r="X92" i="21"/>
  <c r="Y92" i="21"/>
  <c r="Z92" i="21"/>
  <c r="AA92" i="21"/>
  <c r="AB92" i="21"/>
  <c r="AC92" i="21"/>
  <c r="AD92" i="21"/>
  <c r="AE92" i="21"/>
  <c r="AF92" i="21"/>
  <c r="AG92" i="21"/>
  <c r="AH92" i="21"/>
  <c r="AI92" i="21"/>
  <c r="AJ92" i="21"/>
  <c r="AK92" i="21"/>
  <c r="AL92" i="21"/>
  <c r="AM92" i="21"/>
  <c r="AN92" i="21"/>
  <c r="AO92" i="21"/>
  <c r="M93" i="21"/>
  <c r="N93" i="21"/>
  <c r="O93" i="21"/>
  <c r="P93" i="21"/>
  <c r="Q93" i="21"/>
  <c r="R93" i="21"/>
  <c r="S93" i="21"/>
  <c r="T93" i="21"/>
  <c r="U93" i="21"/>
  <c r="V93" i="21"/>
  <c r="W93" i="21"/>
  <c r="X93" i="21"/>
  <c r="Y93" i="21"/>
  <c r="Z93" i="21"/>
  <c r="AA93" i="21"/>
  <c r="AB93" i="21"/>
  <c r="AC93" i="21"/>
  <c r="AD93" i="21"/>
  <c r="AE93" i="21"/>
  <c r="AF93" i="21"/>
  <c r="AG93" i="21"/>
  <c r="AH93" i="21"/>
  <c r="AI93" i="21"/>
  <c r="AJ93" i="21"/>
  <c r="AK93" i="21"/>
  <c r="AL93" i="21"/>
  <c r="AM93" i="21"/>
  <c r="AN93" i="21"/>
  <c r="AO93" i="21"/>
  <c r="M94" i="21"/>
  <c r="N94" i="21"/>
  <c r="O94" i="21"/>
  <c r="P94" i="21"/>
  <c r="Q94" i="21"/>
  <c r="R94" i="21"/>
  <c r="S94" i="21"/>
  <c r="T94" i="21"/>
  <c r="U94" i="21"/>
  <c r="V94" i="21"/>
  <c r="W94" i="21"/>
  <c r="X94" i="21"/>
  <c r="Y94" i="21"/>
  <c r="Z94" i="21"/>
  <c r="AA94" i="21"/>
  <c r="AB94" i="21"/>
  <c r="AC94" i="21"/>
  <c r="AD94" i="21"/>
  <c r="AE94" i="21"/>
  <c r="AF94" i="21"/>
  <c r="AG94" i="21"/>
  <c r="AH94" i="21"/>
  <c r="AI94" i="21"/>
  <c r="AJ94" i="21"/>
  <c r="AK94" i="21"/>
  <c r="AL94" i="21"/>
  <c r="AM94" i="21"/>
  <c r="AN94" i="21"/>
  <c r="AO94" i="21"/>
  <c r="M95" i="21"/>
  <c r="N95" i="21"/>
  <c r="O95" i="21"/>
  <c r="P95" i="21"/>
  <c r="Q95" i="21"/>
  <c r="R95" i="21"/>
  <c r="S95" i="21"/>
  <c r="T95" i="21"/>
  <c r="U95" i="21"/>
  <c r="V95" i="21"/>
  <c r="W95" i="21"/>
  <c r="X95" i="21"/>
  <c r="Y95" i="21"/>
  <c r="Z95" i="21"/>
  <c r="AA95" i="21"/>
  <c r="AB95" i="21"/>
  <c r="AC95" i="21"/>
  <c r="AD95" i="21"/>
  <c r="AE95" i="21"/>
  <c r="AF95" i="21"/>
  <c r="AG95" i="21"/>
  <c r="AH95" i="21"/>
  <c r="AI95" i="21"/>
  <c r="AJ95" i="21"/>
  <c r="AK95" i="21"/>
  <c r="AL95" i="21"/>
  <c r="AM95" i="21"/>
  <c r="AN95" i="21"/>
  <c r="AO95" i="21"/>
  <c r="M96" i="21"/>
  <c r="N96" i="21"/>
  <c r="O96" i="21"/>
  <c r="P96" i="21"/>
  <c r="Q96" i="21"/>
  <c r="R96" i="21"/>
  <c r="S96" i="21"/>
  <c r="T96" i="21"/>
  <c r="U96" i="21"/>
  <c r="V96" i="21"/>
  <c r="W96" i="21"/>
  <c r="X96" i="21"/>
  <c r="Y96" i="21"/>
  <c r="Z96" i="21"/>
  <c r="AA96" i="21"/>
  <c r="AB96" i="21"/>
  <c r="AC96" i="21"/>
  <c r="AD96" i="21"/>
  <c r="AE96" i="21"/>
  <c r="AF96" i="21"/>
  <c r="AG96" i="21"/>
  <c r="AH96" i="21"/>
  <c r="AI96" i="21"/>
  <c r="AJ96" i="21"/>
  <c r="AK96" i="21"/>
  <c r="AL96" i="21"/>
  <c r="AM96" i="21"/>
  <c r="AN96" i="21"/>
  <c r="AO96" i="21"/>
  <c r="M97" i="21"/>
  <c r="N97" i="21"/>
  <c r="O97" i="21"/>
  <c r="P97" i="21"/>
  <c r="Q97" i="21"/>
  <c r="R97" i="21"/>
  <c r="S97" i="21"/>
  <c r="T97" i="21"/>
  <c r="U97" i="21"/>
  <c r="V97" i="21"/>
  <c r="W97" i="21"/>
  <c r="X97" i="21"/>
  <c r="Y97" i="21"/>
  <c r="Z97" i="21"/>
  <c r="AA97" i="21"/>
  <c r="AB97" i="21"/>
  <c r="AC97" i="21"/>
  <c r="AD97" i="21"/>
  <c r="AE97" i="21"/>
  <c r="AF97" i="21"/>
  <c r="AG97" i="21"/>
  <c r="AH97" i="21"/>
  <c r="AI97" i="21"/>
  <c r="AJ97" i="21"/>
  <c r="AK97" i="21"/>
  <c r="AL97" i="21"/>
  <c r="AM97" i="21"/>
  <c r="AN97" i="21"/>
  <c r="AO97" i="21"/>
  <c r="M98" i="21"/>
  <c r="N98" i="21"/>
  <c r="O98" i="21"/>
  <c r="P98" i="21"/>
  <c r="Q98" i="21"/>
  <c r="R98" i="21"/>
  <c r="S98" i="21"/>
  <c r="T98" i="21"/>
  <c r="U98" i="21"/>
  <c r="V98" i="21"/>
  <c r="W98" i="21"/>
  <c r="X98" i="21"/>
  <c r="Y98" i="21"/>
  <c r="Z98" i="21"/>
  <c r="AA98" i="21"/>
  <c r="AB98" i="21"/>
  <c r="AC98" i="21"/>
  <c r="AD98" i="21"/>
  <c r="AE98" i="21"/>
  <c r="AF98" i="21"/>
  <c r="AG98" i="21"/>
  <c r="AH98" i="21"/>
  <c r="AI98" i="21"/>
  <c r="AJ98" i="21"/>
  <c r="AK98" i="21"/>
  <c r="AL98" i="21"/>
  <c r="AM98" i="21"/>
  <c r="AN98" i="21"/>
  <c r="AO98" i="21"/>
  <c r="M99" i="21"/>
  <c r="N99" i="21"/>
  <c r="O99" i="21"/>
  <c r="P99" i="21"/>
  <c r="Q99" i="21"/>
  <c r="R99" i="21"/>
  <c r="S99" i="21"/>
  <c r="T99" i="21"/>
  <c r="U99" i="21"/>
  <c r="V99" i="21"/>
  <c r="W99" i="21"/>
  <c r="X99" i="21"/>
  <c r="Y99" i="21"/>
  <c r="Z99" i="21"/>
  <c r="AA99" i="21"/>
  <c r="AB99" i="21"/>
  <c r="AC99" i="21"/>
  <c r="AD99" i="21"/>
  <c r="AE99" i="21"/>
  <c r="AF99" i="21"/>
  <c r="AG99" i="21"/>
  <c r="AH99" i="21"/>
  <c r="AI99" i="21"/>
  <c r="AJ99" i="21"/>
  <c r="AK99" i="21"/>
  <c r="AL99" i="21"/>
  <c r="AM99" i="21"/>
  <c r="AN99" i="21"/>
  <c r="AO99" i="21"/>
  <c r="M100" i="21"/>
  <c r="N100" i="21"/>
  <c r="O100" i="21"/>
  <c r="P100" i="21"/>
  <c r="Q100" i="21"/>
  <c r="R100" i="21"/>
  <c r="S100" i="21"/>
  <c r="T100" i="21"/>
  <c r="U100" i="21"/>
  <c r="V100" i="21"/>
  <c r="W100" i="21"/>
  <c r="X100" i="21"/>
  <c r="Y100" i="21"/>
  <c r="Z100" i="21"/>
  <c r="AA100" i="21"/>
  <c r="AB100" i="21"/>
  <c r="AC100" i="21"/>
  <c r="AD100" i="21"/>
  <c r="AE100" i="21"/>
  <c r="AF100" i="21"/>
  <c r="AG100" i="21"/>
  <c r="AH100" i="21"/>
  <c r="AI100" i="21"/>
  <c r="AJ100" i="21"/>
  <c r="AK100" i="21"/>
  <c r="AL100" i="21"/>
  <c r="AM100" i="21"/>
  <c r="AN100" i="21"/>
  <c r="AO100" i="21"/>
  <c r="M101" i="21"/>
  <c r="N101" i="21"/>
  <c r="O101" i="21"/>
  <c r="P101" i="21"/>
  <c r="Q101" i="21"/>
  <c r="R101" i="21"/>
  <c r="S101" i="21"/>
  <c r="T101" i="21"/>
  <c r="U101" i="21"/>
  <c r="V101" i="21"/>
  <c r="W101" i="21"/>
  <c r="X101" i="21"/>
  <c r="Y101" i="21"/>
  <c r="Z101" i="21"/>
  <c r="AA101" i="21"/>
  <c r="AB101" i="21"/>
  <c r="AC101" i="21"/>
  <c r="AD101" i="21"/>
  <c r="AE101" i="21"/>
  <c r="AF101" i="21"/>
  <c r="AG101" i="21"/>
  <c r="AH101" i="21"/>
  <c r="AI101" i="21"/>
  <c r="AJ101" i="21"/>
  <c r="AK101" i="21"/>
  <c r="AL101" i="21"/>
  <c r="AM101" i="21"/>
  <c r="AN101" i="21"/>
  <c r="AO101" i="21"/>
  <c r="M25" i="21"/>
  <c r="N25" i="21"/>
  <c r="O25" i="21"/>
  <c r="P25" i="21"/>
  <c r="Q25" i="21"/>
  <c r="R25" i="21"/>
  <c r="S25" i="21"/>
  <c r="T25" i="21"/>
  <c r="U25" i="21"/>
  <c r="V25" i="21"/>
  <c r="W25" i="21"/>
  <c r="X25" i="21"/>
  <c r="Y25" i="21"/>
  <c r="Z25" i="21"/>
  <c r="AA25" i="21"/>
  <c r="AB25" i="21"/>
  <c r="AC25" i="21"/>
  <c r="AD25" i="21"/>
  <c r="AE25" i="21"/>
  <c r="AF25" i="21"/>
  <c r="AG25" i="21"/>
  <c r="AH25" i="21"/>
  <c r="AI25" i="21"/>
  <c r="AJ25" i="21"/>
  <c r="AK25" i="21"/>
  <c r="AL25" i="21"/>
  <c r="AM25" i="21"/>
  <c r="AN25" i="21"/>
  <c r="AO25" i="21"/>
  <c r="M26" i="21"/>
  <c r="N26" i="21"/>
  <c r="O26" i="21"/>
  <c r="P26" i="21"/>
  <c r="Q26" i="21"/>
  <c r="R26" i="21"/>
  <c r="S26" i="21"/>
  <c r="T26" i="21"/>
  <c r="U26" i="21"/>
  <c r="V26" i="21"/>
  <c r="W26" i="21"/>
  <c r="X26" i="21"/>
  <c r="Y26" i="21"/>
  <c r="Z26" i="21"/>
  <c r="AA26" i="21"/>
  <c r="AB26" i="21"/>
  <c r="AC26" i="21"/>
  <c r="AD26" i="21"/>
  <c r="AE26" i="21"/>
  <c r="AF26" i="21"/>
  <c r="AG26" i="21"/>
  <c r="AH26" i="21"/>
  <c r="AI26" i="21"/>
  <c r="AJ26" i="21"/>
  <c r="AK26" i="21"/>
  <c r="AL26" i="21"/>
  <c r="AM26" i="21"/>
  <c r="AN26" i="21"/>
  <c r="AO26" i="21"/>
  <c r="M27" i="21"/>
  <c r="N27" i="21"/>
  <c r="O27" i="21"/>
  <c r="P27" i="21"/>
  <c r="Q27" i="21"/>
  <c r="R27" i="21"/>
  <c r="S27" i="21"/>
  <c r="T27" i="21"/>
  <c r="U27" i="21"/>
  <c r="V27" i="21"/>
  <c r="W27" i="21"/>
  <c r="X27" i="21"/>
  <c r="Y27" i="21"/>
  <c r="Z27" i="21"/>
  <c r="AA27" i="21"/>
  <c r="AB27" i="21"/>
  <c r="AC27" i="21"/>
  <c r="AD27" i="21"/>
  <c r="AE27" i="21"/>
  <c r="AF27" i="21"/>
  <c r="AG27" i="21"/>
  <c r="AH27" i="21"/>
  <c r="AI27" i="21"/>
  <c r="AJ27" i="21"/>
  <c r="AK27" i="21"/>
  <c r="AL27" i="21"/>
  <c r="AM27" i="21"/>
  <c r="AN27" i="21"/>
  <c r="AO27" i="21"/>
  <c r="M28" i="21"/>
  <c r="N28" i="21"/>
  <c r="O28" i="21"/>
  <c r="P28" i="21"/>
  <c r="Q28" i="21"/>
  <c r="R28" i="21"/>
  <c r="S28" i="21"/>
  <c r="T28" i="21"/>
  <c r="U28" i="21"/>
  <c r="V28" i="21"/>
  <c r="W28" i="21"/>
  <c r="X28" i="21"/>
  <c r="Y28" i="21"/>
  <c r="Z28" i="21"/>
  <c r="AA28" i="21"/>
  <c r="AB28" i="21"/>
  <c r="AC28" i="21"/>
  <c r="AD28" i="21"/>
  <c r="AE28" i="21"/>
  <c r="AF28" i="21"/>
  <c r="AG28" i="21"/>
  <c r="AH28" i="21"/>
  <c r="AI28" i="21"/>
  <c r="AJ28" i="21"/>
  <c r="AK28" i="21"/>
  <c r="AL28" i="21"/>
  <c r="AM28" i="21"/>
  <c r="AN28" i="21"/>
  <c r="AO28" i="21"/>
  <c r="M29" i="21"/>
  <c r="N29" i="21"/>
  <c r="O29" i="21"/>
  <c r="P29" i="21"/>
  <c r="Q29" i="21"/>
  <c r="R29" i="21"/>
  <c r="S29" i="21"/>
  <c r="T29" i="21"/>
  <c r="U29" i="21"/>
  <c r="V29" i="21"/>
  <c r="W29" i="21"/>
  <c r="X29" i="21"/>
  <c r="Y29" i="21"/>
  <c r="Z29" i="21"/>
  <c r="AA29" i="21"/>
  <c r="AB29" i="21"/>
  <c r="AC29" i="21"/>
  <c r="AD29" i="21"/>
  <c r="AE29" i="21"/>
  <c r="AF29" i="21"/>
  <c r="AG29" i="21"/>
  <c r="AH29" i="21"/>
  <c r="AI29" i="21"/>
  <c r="AJ29" i="21"/>
  <c r="AK29" i="21"/>
  <c r="AL29" i="21"/>
  <c r="AM29" i="21"/>
  <c r="AN29" i="21"/>
  <c r="AO29" i="21"/>
  <c r="M30" i="21"/>
  <c r="N30" i="21"/>
  <c r="O30" i="21"/>
  <c r="P30" i="21"/>
  <c r="Q30" i="21"/>
  <c r="R30" i="21"/>
  <c r="S30" i="21"/>
  <c r="T30" i="21"/>
  <c r="U30" i="21"/>
  <c r="V30" i="21"/>
  <c r="W30" i="21"/>
  <c r="X30" i="21"/>
  <c r="Y30" i="21"/>
  <c r="Z30" i="21"/>
  <c r="AA30" i="21"/>
  <c r="AB30" i="21"/>
  <c r="AC30" i="21"/>
  <c r="AD30" i="21"/>
  <c r="AE30" i="21"/>
  <c r="AF30" i="21"/>
  <c r="AG30" i="21"/>
  <c r="AH30" i="21"/>
  <c r="AI30" i="21"/>
  <c r="AJ30" i="21"/>
  <c r="AK30" i="21"/>
  <c r="AL30" i="21"/>
  <c r="AM30" i="21"/>
  <c r="AN30" i="21"/>
  <c r="AO30" i="21"/>
  <c r="M31" i="21"/>
  <c r="N31" i="21"/>
  <c r="O31" i="21"/>
  <c r="P31" i="21"/>
  <c r="Q31" i="21"/>
  <c r="R31" i="21"/>
  <c r="S31" i="21"/>
  <c r="T31" i="21"/>
  <c r="U31" i="21"/>
  <c r="V31" i="21"/>
  <c r="W31" i="21"/>
  <c r="X31" i="21"/>
  <c r="Y31" i="21"/>
  <c r="Z31" i="21"/>
  <c r="AA31" i="21"/>
  <c r="AB31" i="21"/>
  <c r="AC31" i="21"/>
  <c r="AD31" i="21"/>
  <c r="AE31" i="21"/>
  <c r="AF31" i="21"/>
  <c r="AG31" i="21"/>
  <c r="AH31" i="21"/>
  <c r="AI31" i="21"/>
  <c r="AJ31" i="21"/>
  <c r="AK31" i="21"/>
  <c r="AL31" i="21"/>
  <c r="AM31" i="21"/>
  <c r="AN31" i="21"/>
  <c r="AO31" i="21"/>
  <c r="M32" i="21"/>
  <c r="N32" i="21"/>
  <c r="O32" i="21"/>
  <c r="P32" i="21"/>
  <c r="Q32" i="21"/>
  <c r="R32" i="21"/>
  <c r="S32" i="21"/>
  <c r="T32" i="21"/>
  <c r="U32" i="21"/>
  <c r="V32" i="21"/>
  <c r="W32" i="21"/>
  <c r="X32" i="21"/>
  <c r="Y32" i="21"/>
  <c r="Z32" i="21"/>
  <c r="AA32" i="21"/>
  <c r="AB32" i="21"/>
  <c r="AC32" i="21"/>
  <c r="AD32" i="21"/>
  <c r="AE32" i="21"/>
  <c r="AF32" i="21"/>
  <c r="AG32" i="21"/>
  <c r="AH32" i="21"/>
  <c r="AI32" i="21"/>
  <c r="AJ32" i="21"/>
  <c r="AK32" i="21"/>
  <c r="AL32" i="21"/>
  <c r="AM32" i="21"/>
  <c r="AN32" i="21"/>
  <c r="AO32" i="21"/>
  <c r="M33" i="21"/>
  <c r="N33" i="21"/>
  <c r="O33" i="21"/>
  <c r="P33" i="21"/>
  <c r="Q33" i="21"/>
  <c r="R33" i="21"/>
  <c r="S33" i="21"/>
  <c r="T33" i="21"/>
  <c r="U33" i="21"/>
  <c r="V33" i="21"/>
  <c r="W33" i="21"/>
  <c r="X33" i="21"/>
  <c r="Y33" i="21"/>
  <c r="Z33" i="21"/>
  <c r="AA33" i="21"/>
  <c r="AB33" i="21"/>
  <c r="AC33" i="21"/>
  <c r="AD33" i="21"/>
  <c r="AE33" i="21"/>
  <c r="AF33" i="21"/>
  <c r="AG33" i="21"/>
  <c r="AH33" i="21"/>
  <c r="AI33" i="21"/>
  <c r="AJ33" i="21"/>
  <c r="AK33" i="21"/>
  <c r="AL33" i="21"/>
  <c r="AM33" i="21"/>
  <c r="AN33" i="21"/>
  <c r="AO33" i="21"/>
  <c r="M34" i="21"/>
  <c r="N34" i="21"/>
  <c r="O34" i="21"/>
  <c r="P34" i="21"/>
  <c r="Q34" i="21"/>
  <c r="R34" i="21"/>
  <c r="S34" i="21"/>
  <c r="T34" i="21"/>
  <c r="U34" i="21"/>
  <c r="V34" i="21"/>
  <c r="W34" i="21"/>
  <c r="X34" i="21"/>
  <c r="Y34" i="21"/>
  <c r="Z34" i="21"/>
  <c r="AA34" i="21"/>
  <c r="AB34" i="21"/>
  <c r="AC34" i="21"/>
  <c r="AD34" i="21"/>
  <c r="AE34" i="21"/>
  <c r="AF34" i="21"/>
  <c r="AG34" i="21"/>
  <c r="AH34" i="21"/>
  <c r="AI34" i="21"/>
  <c r="AJ34" i="21"/>
  <c r="AK34" i="21"/>
  <c r="AL34" i="21"/>
  <c r="AM34" i="21"/>
  <c r="AN34" i="21"/>
  <c r="AO34" i="21"/>
  <c r="M35" i="21"/>
  <c r="N35" i="21"/>
  <c r="O35" i="21"/>
  <c r="P35" i="21"/>
  <c r="Q35" i="21"/>
  <c r="R35" i="21"/>
  <c r="S35" i="21"/>
  <c r="T35" i="21"/>
  <c r="U35" i="21"/>
  <c r="V35" i="21"/>
  <c r="W35" i="21"/>
  <c r="X35" i="21"/>
  <c r="Y35" i="21"/>
  <c r="Z35" i="21"/>
  <c r="AA35" i="21"/>
  <c r="AB35" i="21"/>
  <c r="AC35" i="21"/>
  <c r="AD35" i="21"/>
  <c r="AE35" i="21"/>
  <c r="AF35" i="21"/>
  <c r="AG35" i="21"/>
  <c r="AH35" i="21"/>
  <c r="AI35" i="21"/>
  <c r="AJ35" i="21"/>
  <c r="AK35" i="21"/>
  <c r="AL35" i="21"/>
  <c r="AM35" i="21"/>
  <c r="AN35" i="21"/>
  <c r="AO35" i="21"/>
  <c r="M36" i="21"/>
  <c r="N36" i="21"/>
  <c r="O36" i="21"/>
  <c r="P36" i="21"/>
  <c r="Q36" i="21"/>
  <c r="R36" i="21"/>
  <c r="S36" i="21"/>
  <c r="T36" i="21"/>
  <c r="U36" i="21"/>
  <c r="V36" i="21"/>
  <c r="W36" i="21"/>
  <c r="X36" i="21"/>
  <c r="Y36" i="21"/>
  <c r="Z36" i="21"/>
  <c r="AA36" i="21"/>
  <c r="AB36" i="21"/>
  <c r="AC36" i="21"/>
  <c r="AD36" i="21"/>
  <c r="AE36" i="21"/>
  <c r="AF36" i="21"/>
  <c r="AG36" i="21"/>
  <c r="AH36" i="21"/>
  <c r="AI36" i="21"/>
  <c r="AJ36" i="21"/>
  <c r="AK36" i="21"/>
  <c r="AL36" i="21"/>
  <c r="AM36" i="21"/>
  <c r="AN36" i="21"/>
  <c r="AO36" i="21"/>
  <c r="M41" i="21"/>
  <c r="N41" i="21"/>
  <c r="O41" i="21"/>
  <c r="P41" i="21"/>
  <c r="Q41" i="21"/>
  <c r="R41" i="21"/>
  <c r="S41" i="21"/>
  <c r="T41" i="21"/>
  <c r="U41" i="21"/>
  <c r="V41" i="21"/>
  <c r="W41" i="21"/>
  <c r="X41" i="21"/>
  <c r="Y41" i="21"/>
  <c r="Z41" i="21"/>
  <c r="AA41" i="21"/>
  <c r="AB41" i="21"/>
  <c r="AC41" i="21"/>
  <c r="AD41" i="21"/>
  <c r="AE41" i="21"/>
  <c r="AF41" i="21"/>
  <c r="AG41" i="21"/>
  <c r="AH41" i="21"/>
  <c r="AI41" i="21"/>
  <c r="AJ41" i="21"/>
  <c r="AK41" i="21"/>
  <c r="AL41" i="21"/>
  <c r="AM41" i="21"/>
  <c r="AN41" i="21"/>
  <c r="AO41" i="21"/>
  <c r="M42" i="21"/>
  <c r="N42" i="21"/>
  <c r="O42" i="21"/>
  <c r="P42" i="21"/>
  <c r="Q42" i="21"/>
  <c r="R42" i="21"/>
  <c r="S42" i="21"/>
  <c r="T42" i="21"/>
  <c r="U42" i="21"/>
  <c r="V42" i="21"/>
  <c r="W42" i="21"/>
  <c r="X42" i="21"/>
  <c r="Y42" i="21"/>
  <c r="Z42" i="21"/>
  <c r="AA42" i="21"/>
  <c r="AB42" i="21"/>
  <c r="AC42" i="21"/>
  <c r="AD42" i="21"/>
  <c r="AE42" i="21"/>
  <c r="AF42" i="21"/>
  <c r="AG42" i="21"/>
  <c r="AH42" i="21"/>
  <c r="AI42" i="21"/>
  <c r="AJ42" i="21"/>
  <c r="AK42" i="21"/>
  <c r="AL42" i="21"/>
  <c r="AM42" i="21"/>
  <c r="AN42" i="21"/>
  <c r="AO42" i="21"/>
  <c r="M43" i="21"/>
  <c r="N43" i="21"/>
  <c r="O43" i="21"/>
  <c r="P43" i="21"/>
  <c r="Q43" i="21"/>
  <c r="R43" i="21"/>
  <c r="S43" i="21"/>
  <c r="T43" i="21"/>
  <c r="U43" i="21"/>
  <c r="V43" i="21"/>
  <c r="W43" i="21"/>
  <c r="X43" i="21"/>
  <c r="Y43" i="21"/>
  <c r="Z43" i="21"/>
  <c r="AA43" i="21"/>
  <c r="AB43" i="21"/>
  <c r="AC43" i="21"/>
  <c r="AD43" i="21"/>
  <c r="AE43" i="21"/>
  <c r="AF43" i="21"/>
  <c r="AG43" i="21"/>
  <c r="AH43" i="21"/>
  <c r="AI43" i="21"/>
  <c r="AJ43" i="21"/>
  <c r="AK43" i="21"/>
  <c r="AL43" i="21"/>
  <c r="AM43" i="21"/>
  <c r="AN43" i="21"/>
  <c r="AO43" i="21"/>
  <c r="M44" i="21"/>
  <c r="N44" i="21"/>
  <c r="O44" i="21"/>
  <c r="P44" i="21"/>
  <c r="Q44" i="21"/>
  <c r="R44" i="21"/>
  <c r="S44" i="21"/>
  <c r="T44" i="21"/>
  <c r="U44" i="21"/>
  <c r="V44" i="21"/>
  <c r="W44" i="21"/>
  <c r="X44" i="21"/>
  <c r="Y44" i="21"/>
  <c r="Z44" i="21"/>
  <c r="AA44" i="21"/>
  <c r="AB44" i="21"/>
  <c r="AC44" i="21"/>
  <c r="AD44" i="21"/>
  <c r="AE44" i="21"/>
  <c r="AF44" i="21"/>
  <c r="AG44" i="21"/>
  <c r="AH44" i="21"/>
  <c r="AI44" i="21"/>
  <c r="AJ44" i="21"/>
  <c r="AK44" i="21"/>
  <c r="AL44" i="21"/>
  <c r="AM44" i="21"/>
  <c r="AN44" i="21"/>
  <c r="AO44" i="21"/>
  <c r="M45" i="21"/>
  <c r="N45" i="21"/>
  <c r="O45" i="21"/>
  <c r="P45" i="21"/>
  <c r="Q45" i="21"/>
  <c r="R45" i="21"/>
  <c r="S45" i="21"/>
  <c r="T45" i="21"/>
  <c r="U45" i="21"/>
  <c r="V45" i="21"/>
  <c r="W45" i="21"/>
  <c r="X45" i="21"/>
  <c r="Y45" i="21"/>
  <c r="Z45" i="21"/>
  <c r="AA45" i="21"/>
  <c r="AB45" i="21"/>
  <c r="AC45" i="21"/>
  <c r="AD45" i="21"/>
  <c r="AE45" i="21"/>
  <c r="AF45" i="21"/>
  <c r="AG45" i="21"/>
  <c r="AH45" i="21"/>
  <c r="AI45" i="21"/>
  <c r="AJ45" i="21"/>
  <c r="AK45" i="21"/>
  <c r="AL45" i="21"/>
  <c r="AM45" i="21"/>
  <c r="AN45" i="21"/>
  <c r="AO45" i="21"/>
  <c r="M46" i="21"/>
  <c r="N46" i="21"/>
  <c r="O46" i="21"/>
  <c r="P46" i="21"/>
  <c r="Q46" i="21"/>
  <c r="R46" i="21"/>
  <c r="S46" i="21"/>
  <c r="T46" i="21"/>
  <c r="U46" i="21"/>
  <c r="V46" i="21"/>
  <c r="W46" i="21"/>
  <c r="X46" i="21"/>
  <c r="Y46" i="21"/>
  <c r="Z46" i="21"/>
  <c r="AA46" i="21"/>
  <c r="AB46" i="21"/>
  <c r="AC46" i="21"/>
  <c r="AD46" i="21"/>
  <c r="AE46" i="21"/>
  <c r="AF46" i="21"/>
  <c r="AG46" i="21"/>
  <c r="AH46" i="21"/>
  <c r="AI46" i="21"/>
  <c r="AJ46" i="21"/>
  <c r="AK46" i="21"/>
  <c r="AL46" i="21"/>
  <c r="AM46" i="21"/>
  <c r="AN46" i="21"/>
  <c r="AO46" i="21"/>
  <c r="M47" i="21"/>
  <c r="N47" i="21"/>
  <c r="O47" i="21"/>
  <c r="P47" i="21"/>
  <c r="Q47" i="21"/>
  <c r="R47" i="21"/>
  <c r="S47" i="21"/>
  <c r="T47" i="21"/>
  <c r="U47" i="21"/>
  <c r="V47" i="21"/>
  <c r="W47" i="21"/>
  <c r="X47" i="21"/>
  <c r="Y47" i="21"/>
  <c r="Z47" i="21"/>
  <c r="AA47" i="21"/>
  <c r="AB47" i="21"/>
  <c r="AC47" i="21"/>
  <c r="AD47" i="21"/>
  <c r="AE47" i="21"/>
  <c r="AF47" i="21"/>
  <c r="AG47" i="21"/>
  <c r="AH47" i="21"/>
  <c r="AI47" i="21"/>
  <c r="AJ47" i="21"/>
  <c r="AK47" i="21"/>
  <c r="AL47" i="21"/>
  <c r="AM47" i="21"/>
  <c r="AN47" i="21"/>
  <c r="AO47" i="21"/>
  <c r="M48" i="21"/>
  <c r="N48" i="21"/>
  <c r="O48" i="21"/>
  <c r="P48" i="21"/>
  <c r="Q48" i="21"/>
  <c r="R48" i="21"/>
  <c r="S48" i="21"/>
  <c r="T48" i="21"/>
  <c r="U48" i="21"/>
  <c r="V48" i="21"/>
  <c r="W48" i="21"/>
  <c r="X48" i="21"/>
  <c r="Y48" i="21"/>
  <c r="Z48" i="21"/>
  <c r="AA48" i="21"/>
  <c r="AB48" i="21"/>
  <c r="AC48" i="21"/>
  <c r="AD48" i="21"/>
  <c r="AE48" i="21"/>
  <c r="AF48" i="21"/>
  <c r="AG48" i="21"/>
  <c r="AH48" i="21"/>
  <c r="AI48" i="21"/>
  <c r="AJ48" i="21"/>
  <c r="AK48" i="21"/>
  <c r="AL48" i="21"/>
  <c r="AM48" i="21"/>
  <c r="AN48" i="21"/>
  <c r="AO48" i="21"/>
  <c r="M49" i="21"/>
  <c r="N49" i="21"/>
  <c r="O49" i="21"/>
  <c r="P49" i="21"/>
  <c r="Q49" i="21"/>
  <c r="R49" i="21"/>
  <c r="S49" i="21"/>
  <c r="T49" i="21"/>
  <c r="U49" i="21"/>
  <c r="V49" i="21"/>
  <c r="W49" i="21"/>
  <c r="X49" i="21"/>
  <c r="Y49" i="21"/>
  <c r="Z49" i="21"/>
  <c r="AA49" i="21"/>
  <c r="AB49" i="21"/>
  <c r="AC49" i="21"/>
  <c r="AD49" i="21"/>
  <c r="AE49" i="21"/>
  <c r="AF49" i="21"/>
  <c r="AG49" i="21"/>
  <c r="AH49" i="21"/>
  <c r="AI49" i="21"/>
  <c r="AJ49" i="21"/>
  <c r="AK49" i="21"/>
  <c r="AL49" i="21"/>
  <c r="AM49" i="21"/>
  <c r="AN49" i="21"/>
  <c r="AO49" i="21"/>
  <c r="M50" i="21"/>
  <c r="N50" i="21"/>
  <c r="O50" i="21"/>
  <c r="P50" i="21"/>
  <c r="Q50" i="21"/>
  <c r="R50" i="21"/>
  <c r="S50" i="21"/>
  <c r="T50" i="21"/>
  <c r="U50" i="21"/>
  <c r="V50" i="21"/>
  <c r="W50" i="21"/>
  <c r="X50" i="21"/>
  <c r="Y50" i="21"/>
  <c r="Z50" i="21"/>
  <c r="AA50" i="21"/>
  <c r="AB50" i="21"/>
  <c r="AC50" i="21"/>
  <c r="AD50" i="21"/>
  <c r="AE50" i="21"/>
  <c r="AF50" i="21"/>
  <c r="AG50" i="21"/>
  <c r="AH50" i="21"/>
  <c r="AI50" i="21"/>
  <c r="AJ50" i="21"/>
  <c r="AK50" i="21"/>
  <c r="AL50" i="21"/>
  <c r="AM50" i="21"/>
  <c r="AN50" i="21"/>
  <c r="AO50" i="21"/>
  <c r="M51" i="21"/>
  <c r="N51" i="21"/>
  <c r="O51" i="21"/>
  <c r="P51" i="21"/>
  <c r="Q51" i="21"/>
  <c r="R51" i="21"/>
  <c r="S51" i="21"/>
  <c r="T51" i="21"/>
  <c r="U51" i="21"/>
  <c r="V51" i="21"/>
  <c r="W51" i="21"/>
  <c r="X51" i="21"/>
  <c r="Y51" i="21"/>
  <c r="Z51" i="21"/>
  <c r="AA51" i="21"/>
  <c r="AB51" i="21"/>
  <c r="AC51" i="21"/>
  <c r="AD51" i="21"/>
  <c r="AE51" i="21"/>
  <c r="AF51" i="21"/>
  <c r="AG51" i="21"/>
  <c r="AH51" i="21"/>
  <c r="AI51" i="21"/>
  <c r="AJ51" i="21"/>
  <c r="AK51" i="21"/>
  <c r="AL51" i="21"/>
  <c r="AM51" i="21"/>
  <c r="AN51" i="21"/>
  <c r="AO51" i="21"/>
  <c r="M52" i="21"/>
  <c r="N52" i="21"/>
  <c r="O52" i="21"/>
  <c r="P52" i="21"/>
  <c r="Q52" i="21"/>
  <c r="R52" i="21"/>
  <c r="S52" i="21"/>
  <c r="T52" i="21"/>
  <c r="U52" i="21"/>
  <c r="V52" i="21"/>
  <c r="W52" i="21"/>
  <c r="X52" i="21"/>
  <c r="Y52" i="21"/>
  <c r="Z52" i="21"/>
  <c r="AA52" i="21"/>
  <c r="AB52" i="21"/>
  <c r="AC52" i="21"/>
  <c r="AD52" i="21"/>
  <c r="AE52" i="21"/>
  <c r="AF52" i="21"/>
  <c r="AG52" i="21"/>
  <c r="AH52" i="21"/>
  <c r="AI52" i="21"/>
  <c r="AJ52" i="21"/>
  <c r="AK52" i="21"/>
  <c r="AL52" i="21"/>
  <c r="AM52" i="21"/>
  <c r="AN52" i="21"/>
  <c r="AO52" i="21"/>
  <c r="M57" i="21"/>
  <c r="N57" i="21"/>
  <c r="O57" i="21"/>
  <c r="P57" i="21"/>
  <c r="Q57" i="21"/>
  <c r="R57" i="21"/>
  <c r="S57" i="21"/>
  <c r="T57" i="21"/>
  <c r="U57" i="21"/>
  <c r="V57" i="21"/>
  <c r="W57" i="21"/>
  <c r="X57" i="21"/>
  <c r="Y57" i="21"/>
  <c r="Z57" i="21"/>
  <c r="AA57" i="21"/>
  <c r="AB57" i="21"/>
  <c r="AC57" i="21"/>
  <c r="AD57" i="21"/>
  <c r="AE57" i="21"/>
  <c r="AF57" i="21"/>
  <c r="AG57" i="21"/>
  <c r="AH57" i="21"/>
  <c r="AI57" i="21"/>
  <c r="AJ57" i="21"/>
  <c r="AK57" i="21"/>
  <c r="AL57" i="21"/>
  <c r="AM57" i="21"/>
  <c r="AN57" i="21"/>
  <c r="AO57" i="21"/>
  <c r="M58" i="21"/>
  <c r="N58" i="21"/>
  <c r="O58" i="21"/>
  <c r="P58" i="21"/>
  <c r="Q58" i="21"/>
  <c r="R58" i="21"/>
  <c r="S58" i="21"/>
  <c r="T58" i="21"/>
  <c r="U58" i="21"/>
  <c r="V58" i="21"/>
  <c r="W58" i="21"/>
  <c r="X58" i="21"/>
  <c r="Y58" i="21"/>
  <c r="Z58" i="21"/>
  <c r="AA58" i="21"/>
  <c r="AB58" i="21"/>
  <c r="AC58" i="21"/>
  <c r="AD58" i="21"/>
  <c r="AE58" i="21"/>
  <c r="AF58" i="21"/>
  <c r="AG58" i="21"/>
  <c r="AH58" i="21"/>
  <c r="AI58" i="21"/>
  <c r="AJ58" i="21"/>
  <c r="AK58" i="21"/>
  <c r="AL58" i="21"/>
  <c r="AM58" i="21"/>
  <c r="AN58" i="21"/>
  <c r="AO58" i="21"/>
  <c r="M59" i="21"/>
  <c r="N59" i="21"/>
  <c r="O59" i="21"/>
  <c r="P59" i="21"/>
  <c r="Q59" i="21"/>
  <c r="R59" i="21"/>
  <c r="S59" i="21"/>
  <c r="T59" i="21"/>
  <c r="U59" i="21"/>
  <c r="V59" i="21"/>
  <c r="W59" i="21"/>
  <c r="X59" i="21"/>
  <c r="Y59" i="21"/>
  <c r="Z59" i="21"/>
  <c r="AA59" i="21"/>
  <c r="AB59" i="21"/>
  <c r="AC59" i="21"/>
  <c r="AD59" i="21"/>
  <c r="AE59" i="21"/>
  <c r="AF59" i="21"/>
  <c r="AG59" i="21"/>
  <c r="AH59" i="21"/>
  <c r="AI59" i="21"/>
  <c r="AJ59" i="21"/>
  <c r="AK59" i="21"/>
  <c r="AL59" i="21"/>
  <c r="AM59" i="21"/>
  <c r="AN59" i="21"/>
  <c r="AO59" i="21"/>
  <c r="M60" i="21"/>
  <c r="N60" i="21"/>
  <c r="O60" i="21"/>
  <c r="P60" i="21"/>
  <c r="Q60" i="21"/>
  <c r="R60" i="21"/>
  <c r="S60" i="21"/>
  <c r="T60" i="21"/>
  <c r="U60" i="21"/>
  <c r="V60" i="21"/>
  <c r="W60" i="21"/>
  <c r="X60" i="21"/>
  <c r="Y60" i="21"/>
  <c r="Z60" i="21"/>
  <c r="AA60" i="21"/>
  <c r="AB60" i="21"/>
  <c r="AC60" i="21"/>
  <c r="AD60" i="21"/>
  <c r="AE60" i="21"/>
  <c r="AF60" i="21"/>
  <c r="AG60" i="21"/>
  <c r="AH60" i="21"/>
  <c r="AI60" i="21"/>
  <c r="AJ60" i="21"/>
  <c r="AK60" i="21"/>
  <c r="AL60" i="21"/>
  <c r="AM60" i="21"/>
  <c r="AN60" i="21"/>
  <c r="AO60" i="21"/>
  <c r="M61" i="21"/>
  <c r="N61" i="21"/>
  <c r="O61" i="21"/>
  <c r="P61" i="21"/>
  <c r="Q61" i="21"/>
  <c r="R61" i="21"/>
  <c r="S61" i="21"/>
  <c r="T61" i="21"/>
  <c r="U61" i="21"/>
  <c r="V61" i="21"/>
  <c r="W61" i="21"/>
  <c r="X61" i="21"/>
  <c r="Y61" i="21"/>
  <c r="Z61" i="21"/>
  <c r="AA61" i="21"/>
  <c r="AB61" i="21"/>
  <c r="AC61" i="21"/>
  <c r="AD61" i="21"/>
  <c r="AE61" i="21"/>
  <c r="AF61" i="21"/>
  <c r="AG61" i="21"/>
  <c r="AH61" i="21"/>
  <c r="AI61" i="21"/>
  <c r="AJ61" i="21"/>
  <c r="AK61" i="21"/>
  <c r="AL61" i="21"/>
  <c r="AM61" i="21"/>
  <c r="AN61" i="21"/>
  <c r="AO61" i="21"/>
  <c r="M62" i="21"/>
  <c r="N62" i="21"/>
  <c r="O62" i="21"/>
  <c r="P62" i="21"/>
  <c r="Q62" i="21"/>
  <c r="R62" i="21"/>
  <c r="S62" i="21"/>
  <c r="T62" i="21"/>
  <c r="U62" i="21"/>
  <c r="V62" i="21"/>
  <c r="W62" i="21"/>
  <c r="X62" i="21"/>
  <c r="Y62" i="21"/>
  <c r="Z62" i="21"/>
  <c r="AA62" i="21"/>
  <c r="AB62" i="21"/>
  <c r="AC62" i="21"/>
  <c r="AD62" i="21"/>
  <c r="AE62" i="21"/>
  <c r="AF62" i="21"/>
  <c r="AG62" i="21"/>
  <c r="AH62" i="21"/>
  <c r="AI62" i="21"/>
  <c r="AJ62" i="21"/>
  <c r="AK62" i="21"/>
  <c r="AL62" i="21"/>
  <c r="AM62" i="21"/>
  <c r="AN62" i="21"/>
  <c r="AO62" i="21"/>
  <c r="M63" i="21"/>
  <c r="N63" i="21"/>
  <c r="O63" i="21"/>
  <c r="P63" i="21"/>
  <c r="Q63" i="21"/>
  <c r="R63" i="21"/>
  <c r="S63" i="21"/>
  <c r="T63" i="21"/>
  <c r="U63" i="21"/>
  <c r="V63" i="21"/>
  <c r="W63" i="21"/>
  <c r="X63" i="21"/>
  <c r="Y63" i="21"/>
  <c r="Z63" i="21"/>
  <c r="AA63" i="21"/>
  <c r="AB63" i="21"/>
  <c r="AC63" i="21"/>
  <c r="AD63" i="21"/>
  <c r="AE63" i="21"/>
  <c r="AF63" i="21"/>
  <c r="AG63" i="21"/>
  <c r="AH63" i="21"/>
  <c r="AI63" i="21"/>
  <c r="AJ63" i="21"/>
  <c r="AK63" i="21"/>
  <c r="AL63" i="21"/>
  <c r="AM63" i="21"/>
  <c r="AN63" i="21"/>
  <c r="AO63" i="21"/>
  <c r="M64" i="21"/>
  <c r="N64" i="21"/>
  <c r="O64" i="21"/>
  <c r="P64" i="21"/>
  <c r="Q64" i="21"/>
  <c r="R64" i="21"/>
  <c r="S64" i="21"/>
  <c r="T64" i="21"/>
  <c r="U64" i="21"/>
  <c r="V64" i="21"/>
  <c r="W64" i="21"/>
  <c r="X64" i="21"/>
  <c r="Y64" i="21"/>
  <c r="Z64" i="21"/>
  <c r="AA64" i="21"/>
  <c r="AB64" i="21"/>
  <c r="AC64" i="21"/>
  <c r="AD64" i="21"/>
  <c r="AE64" i="21"/>
  <c r="AF64" i="21"/>
  <c r="AG64" i="21"/>
  <c r="AH64" i="21"/>
  <c r="AI64" i="21"/>
  <c r="AJ64" i="21"/>
  <c r="AK64" i="21"/>
  <c r="AL64" i="21"/>
  <c r="AM64" i="21"/>
  <c r="AN64" i="21"/>
  <c r="AO64" i="21"/>
  <c r="M65" i="21"/>
  <c r="N65" i="21"/>
  <c r="O65" i="21"/>
  <c r="P65" i="21"/>
  <c r="Q65" i="21"/>
  <c r="R65" i="21"/>
  <c r="S65" i="21"/>
  <c r="T65" i="21"/>
  <c r="U65" i="21"/>
  <c r="V65" i="21"/>
  <c r="W65" i="21"/>
  <c r="X65" i="21"/>
  <c r="Y65" i="21"/>
  <c r="Z65" i="21"/>
  <c r="AA65" i="21"/>
  <c r="AB65" i="21"/>
  <c r="AC65" i="21"/>
  <c r="AD65" i="21"/>
  <c r="AE65" i="21"/>
  <c r="AF65" i="21"/>
  <c r="AG65" i="21"/>
  <c r="AH65" i="21"/>
  <c r="AI65" i="21"/>
  <c r="AJ65" i="21"/>
  <c r="AK65" i="21"/>
  <c r="AL65" i="21"/>
  <c r="AM65" i="21"/>
  <c r="AN65" i="21"/>
  <c r="AO65" i="21"/>
  <c r="M66" i="21"/>
  <c r="N66" i="21"/>
  <c r="O66" i="21"/>
  <c r="P66" i="21"/>
  <c r="Q66" i="21"/>
  <c r="R66" i="21"/>
  <c r="S66" i="21"/>
  <c r="T66" i="21"/>
  <c r="U66" i="21"/>
  <c r="V66" i="21"/>
  <c r="W66" i="21"/>
  <c r="X66" i="21"/>
  <c r="Y66" i="21"/>
  <c r="Z66" i="21"/>
  <c r="AA66" i="21"/>
  <c r="AB66" i="21"/>
  <c r="AC66" i="21"/>
  <c r="AD66" i="21"/>
  <c r="AE66" i="21"/>
  <c r="AF66" i="21"/>
  <c r="AG66" i="21"/>
  <c r="AH66" i="21"/>
  <c r="AI66" i="21"/>
  <c r="AJ66" i="21"/>
  <c r="AK66" i="21"/>
  <c r="AL66" i="21"/>
  <c r="AM66" i="21"/>
  <c r="AN66" i="21"/>
  <c r="AO66" i="21"/>
  <c r="M67" i="21"/>
  <c r="N67" i="21"/>
  <c r="O67" i="21"/>
  <c r="P67" i="21"/>
  <c r="Q67" i="21"/>
  <c r="R67" i="21"/>
  <c r="S67" i="21"/>
  <c r="T67" i="21"/>
  <c r="U67" i="21"/>
  <c r="V67" i="21"/>
  <c r="W67" i="21"/>
  <c r="X67" i="21"/>
  <c r="Y67" i="21"/>
  <c r="Z67" i="21"/>
  <c r="AA67" i="21"/>
  <c r="AB67" i="21"/>
  <c r="AC67" i="21"/>
  <c r="AD67" i="21"/>
  <c r="AE67" i="21"/>
  <c r="AF67" i="21"/>
  <c r="AG67" i="21"/>
  <c r="AH67" i="21"/>
  <c r="AI67" i="21"/>
  <c r="AJ67" i="21"/>
  <c r="AK67" i="21"/>
  <c r="AL67" i="21"/>
  <c r="AM67" i="21"/>
  <c r="AN67" i="21"/>
  <c r="AO67" i="21"/>
  <c r="M68" i="21"/>
  <c r="N68" i="21"/>
  <c r="O68" i="21"/>
  <c r="P68" i="21"/>
  <c r="Q68" i="21"/>
  <c r="R68" i="21"/>
  <c r="S68" i="21"/>
  <c r="T68" i="21"/>
  <c r="U68" i="21"/>
  <c r="V68" i="21"/>
  <c r="W68" i="21"/>
  <c r="X68" i="21"/>
  <c r="Y68" i="21"/>
  <c r="Z68" i="21"/>
  <c r="AA68" i="21"/>
  <c r="AB68" i="21"/>
  <c r="AC68" i="21"/>
  <c r="AD68" i="21"/>
  <c r="AE68" i="21"/>
  <c r="AF68" i="21"/>
  <c r="AG68" i="21"/>
  <c r="AH68" i="21"/>
  <c r="AI68" i="21"/>
  <c r="AJ68" i="21"/>
  <c r="AK68" i="21"/>
  <c r="AL68" i="21"/>
  <c r="AM68" i="21"/>
  <c r="AN68" i="21"/>
  <c r="AO68" i="21"/>
  <c r="M73" i="21"/>
  <c r="N73" i="21"/>
  <c r="O73" i="21"/>
  <c r="P73" i="21"/>
  <c r="Q73" i="21"/>
  <c r="R73" i="21"/>
  <c r="S73" i="21"/>
  <c r="T73" i="21"/>
  <c r="U73" i="21"/>
  <c r="V73" i="21"/>
  <c r="W73" i="21"/>
  <c r="X73" i="21"/>
  <c r="Y73" i="21"/>
  <c r="Z73" i="21"/>
  <c r="AA73" i="21"/>
  <c r="AB73" i="21"/>
  <c r="AC73" i="21"/>
  <c r="AD73" i="21"/>
  <c r="AE73" i="21"/>
  <c r="AF73" i="21"/>
  <c r="AG73" i="21"/>
  <c r="AH73" i="21"/>
  <c r="AI73" i="21"/>
  <c r="AJ73" i="21"/>
  <c r="AK73" i="21"/>
  <c r="AL73" i="21"/>
  <c r="AM73" i="21"/>
  <c r="AN73" i="21"/>
  <c r="AO73" i="21"/>
  <c r="M74" i="21"/>
  <c r="N74" i="21"/>
  <c r="O74" i="21"/>
  <c r="P74" i="21"/>
  <c r="Q74" i="21"/>
  <c r="R74" i="21"/>
  <c r="S74" i="21"/>
  <c r="T74" i="21"/>
  <c r="U74" i="21"/>
  <c r="V74" i="21"/>
  <c r="W74" i="21"/>
  <c r="X74" i="21"/>
  <c r="Y74" i="21"/>
  <c r="Z74" i="21"/>
  <c r="AA74" i="21"/>
  <c r="AB74" i="21"/>
  <c r="AC74" i="21"/>
  <c r="AD74" i="21"/>
  <c r="AE74" i="21"/>
  <c r="AF74" i="21"/>
  <c r="AG74" i="21"/>
  <c r="AH74" i="21"/>
  <c r="AI74" i="21"/>
  <c r="AJ74" i="21"/>
  <c r="AK74" i="21"/>
  <c r="AL74" i="21"/>
  <c r="AM74" i="21"/>
  <c r="AN74" i="21"/>
  <c r="AO74" i="21"/>
  <c r="M75" i="21"/>
  <c r="N75" i="21"/>
  <c r="O75" i="21"/>
  <c r="P75" i="21"/>
  <c r="Q75" i="21"/>
  <c r="R75" i="21"/>
  <c r="S75" i="21"/>
  <c r="T75" i="21"/>
  <c r="U75" i="21"/>
  <c r="V75" i="21"/>
  <c r="W75" i="21"/>
  <c r="X75" i="21"/>
  <c r="Y75" i="21"/>
  <c r="Z75" i="21"/>
  <c r="AA75" i="21"/>
  <c r="AB75" i="21"/>
  <c r="AC75" i="21"/>
  <c r="AD75" i="21"/>
  <c r="AE75" i="21"/>
  <c r="AF75" i="21"/>
  <c r="AG75" i="21"/>
  <c r="AH75" i="21"/>
  <c r="AI75" i="21"/>
  <c r="AJ75" i="21"/>
  <c r="AK75" i="21"/>
  <c r="AL75" i="21"/>
  <c r="AM75" i="21"/>
  <c r="AN75" i="21"/>
  <c r="AO75" i="21"/>
  <c r="M76" i="21"/>
  <c r="N76" i="21"/>
  <c r="O76" i="21"/>
  <c r="P76" i="21"/>
  <c r="Q76" i="21"/>
  <c r="R76" i="21"/>
  <c r="S76" i="21"/>
  <c r="T76" i="21"/>
  <c r="U76" i="21"/>
  <c r="V76" i="21"/>
  <c r="W76" i="21"/>
  <c r="X76" i="21"/>
  <c r="Y76" i="21"/>
  <c r="Z76" i="21"/>
  <c r="AA76" i="21"/>
  <c r="AB76" i="21"/>
  <c r="AC76" i="21"/>
  <c r="AD76" i="21"/>
  <c r="AE76" i="21"/>
  <c r="AF76" i="21"/>
  <c r="AG76" i="21"/>
  <c r="AH76" i="21"/>
  <c r="AI76" i="21"/>
  <c r="AJ76" i="21"/>
  <c r="AK76" i="21"/>
  <c r="AL76" i="21"/>
  <c r="AM76" i="21"/>
  <c r="AN76" i="21"/>
  <c r="AO76" i="21"/>
  <c r="M77" i="21"/>
  <c r="N77" i="21"/>
  <c r="O77" i="21"/>
  <c r="P77" i="21"/>
  <c r="Q77" i="21"/>
  <c r="R77" i="21"/>
  <c r="S77" i="21"/>
  <c r="T77" i="21"/>
  <c r="U77" i="21"/>
  <c r="V77" i="21"/>
  <c r="W77" i="21"/>
  <c r="X77" i="21"/>
  <c r="Y77" i="21"/>
  <c r="Z77" i="21"/>
  <c r="AA77" i="21"/>
  <c r="AB77" i="21"/>
  <c r="AC77" i="21"/>
  <c r="AD77" i="21"/>
  <c r="AE77" i="21"/>
  <c r="AF77" i="21"/>
  <c r="AG77" i="21"/>
  <c r="AH77" i="21"/>
  <c r="AI77" i="21"/>
  <c r="AJ77" i="21"/>
  <c r="AK77" i="21"/>
  <c r="AL77" i="21"/>
  <c r="AM77" i="21"/>
  <c r="AN77" i="21"/>
  <c r="AO77" i="21"/>
  <c r="M78" i="21"/>
  <c r="N78" i="21"/>
  <c r="O78" i="21"/>
  <c r="P78" i="21"/>
  <c r="Q78" i="21"/>
  <c r="R78" i="21"/>
  <c r="S78" i="21"/>
  <c r="T78" i="21"/>
  <c r="U78" i="21"/>
  <c r="V78" i="21"/>
  <c r="W78" i="21"/>
  <c r="X78" i="21"/>
  <c r="Y78" i="21"/>
  <c r="Z78" i="21"/>
  <c r="AA78" i="21"/>
  <c r="AB78" i="21"/>
  <c r="AC78" i="21"/>
  <c r="AD78" i="21"/>
  <c r="AE78" i="21"/>
  <c r="AF78" i="21"/>
  <c r="AG78" i="21"/>
  <c r="AH78" i="21"/>
  <c r="AI78" i="21"/>
  <c r="AJ78" i="21"/>
  <c r="AK78" i="21"/>
  <c r="AL78" i="21"/>
  <c r="AM78" i="21"/>
  <c r="AN78" i="21"/>
  <c r="AO78" i="21"/>
  <c r="M79" i="21"/>
  <c r="N79" i="21"/>
  <c r="O79" i="21"/>
  <c r="P79" i="21"/>
  <c r="Q79" i="21"/>
  <c r="R79" i="21"/>
  <c r="S79" i="21"/>
  <c r="T79" i="21"/>
  <c r="U79" i="21"/>
  <c r="V79" i="21"/>
  <c r="W79" i="21"/>
  <c r="X79" i="21"/>
  <c r="Y79" i="21"/>
  <c r="Z79" i="21"/>
  <c r="AA79" i="21"/>
  <c r="AB79" i="21"/>
  <c r="AC79" i="21"/>
  <c r="AD79" i="21"/>
  <c r="AE79" i="21"/>
  <c r="AF79" i="21"/>
  <c r="AG79" i="21"/>
  <c r="AH79" i="21"/>
  <c r="AI79" i="21"/>
  <c r="AJ79" i="21"/>
  <c r="AK79" i="21"/>
  <c r="AL79" i="21"/>
  <c r="AM79" i="21"/>
  <c r="AN79" i="21"/>
  <c r="AO79" i="21"/>
  <c r="M80" i="21"/>
  <c r="N80" i="21"/>
  <c r="O80" i="21"/>
  <c r="P80" i="21"/>
  <c r="Q80" i="21"/>
  <c r="R80" i="21"/>
  <c r="S80" i="21"/>
  <c r="T80" i="21"/>
  <c r="U80" i="21"/>
  <c r="V80" i="21"/>
  <c r="W80" i="21"/>
  <c r="X80" i="21"/>
  <c r="Y80" i="21"/>
  <c r="Z80" i="21"/>
  <c r="AA80" i="21"/>
  <c r="AB80" i="21"/>
  <c r="AC80" i="21"/>
  <c r="AD80" i="21"/>
  <c r="AE80" i="21"/>
  <c r="AF80" i="21"/>
  <c r="AG80" i="21"/>
  <c r="AH80" i="21"/>
  <c r="AI80" i="21"/>
  <c r="AJ80" i="21"/>
  <c r="AK80" i="21"/>
  <c r="AL80" i="21"/>
  <c r="AM80" i="21"/>
  <c r="AN80" i="21"/>
  <c r="AO80" i="21"/>
  <c r="M81" i="21"/>
  <c r="N81" i="21"/>
  <c r="O81" i="21"/>
  <c r="P81" i="21"/>
  <c r="Q81" i="21"/>
  <c r="R81" i="21"/>
  <c r="S81" i="21"/>
  <c r="T81" i="21"/>
  <c r="U81" i="21"/>
  <c r="V81" i="21"/>
  <c r="W81" i="21"/>
  <c r="X81" i="21"/>
  <c r="Y81" i="21"/>
  <c r="Z81" i="21"/>
  <c r="AA81" i="21"/>
  <c r="AB81" i="21"/>
  <c r="AC81" i="21"/>
  <c r="AD81" i="21"/>
  <c r="AE81" i="21"/>
  <c r="AF81" i="21"/>
  <c r="AG81" i="21"/>
  <c r="AH81" i="21"/>
  <c r="AI81" i="21"/>
  <c r="AJ81" i="21"/>
  <c r="AK81" i="21"/>
  <c r="AL81" i="21"/>
  <c r="AM81" i="21"/>
  <c r="AN81" i="21"/>
  <c r="AO81" i="21"/>
  <c r="M82" i="21"/>
  <c r="N82" i="21"/>
  <c r="O82" i="21"/>
  <c r="P82" i="21"/>
  <c r="Q82" i="21"/>
  <c r="R82" i="21"/>
  <c r="S82" i="21"/>
  <c r="T82" i="21"/>
  <c r="U82" i="21"/>
  <c r="V82" i="21"/>
  <c r="W82" i="21"/>
  <c r="X82" i="21"/>
  <c r="Y82" i="21"/>
  <c r="Z82" i="21"/>
  <c r="AA82" i="21"/>
  <c r="AB82" i="21"/>
  <c r="AC82" i="21"/>
  <c r="AD82" i="21"/>
  <c r="AE82" i="21"/>
  <c r="AF82" i="21"/>
  <c r="AG82" i="21"/>
  <c r="AH82" i="21"/>
  <c r="AI82" i="21"/>
  <c r="AJ82" i="21"/>
  <c r="AK82" i="21"/>
  <c r="AL82" i="21"/>
  <c r="AM82" i="21"/>
  <c r="AN82" i="21"/>
  <c r="AO82" i="21"/>
  <c r="M83" i="21"/>
  <c r="N83" i="21"/>
  <c r="O83" i="21"/>
  <c r="P83" i="21"/>
  <c r="Q83" i="21"/>
  <c r="R83" i="21"/>
  <c r="S83" i="21"/>
  <c r="T83" i="21"/>
  <c r="U83" i="21"/>
  <c r="V83" i="21"/>
  <c r="W83" i="21"/>
  <c r="X83" i="21"/>
  <c r="Y83" i="21"/>
  <c r="Z83" i="21"/>
  <c r="AA83" i="21"/>
  <c r="AB83" i="21"/>
  <c r="AC83" i="21"/>
  <c r="AD83" i="21"/>
  <c r="AE83" i="21"/>
  <c r="AF83" i="21"/>
  <c r="AG83" i="21"/>
  <c r="AH83" i="21"/>
  <c r="AI83" i="21"/>
  <c r="AJ83" i="21"/>
  <c r="AK83" i="21"/>
  <c r="AL83" i="21"/>
  <c r="AM83" i="21"/>
  <c r="AN83" i="21"/>
  <c r="AO83" i="21"/>
  <c r="M84" i="21"/>
  <c r="N84" i="21"/>
  <c r="O84" i="21"/>
  <c r="P84" i="21"/>
  <c r="Q84" i="21"/>
  <c r="R84" i="21"/>
  <c r="S84" i="21"/>
  <c r="T84" i="21"/>
  <c r="U84" i="21"/>
  <c r="V84" i="21"/>
  <c r="W84" i="21"/>
  <c r="X84" i="21"/>
  <c r="Y84" i="21"/>
  <c r="Z84" i="21"/>
  <c r="AA84" i="21"/>
  <c r="AB84" i="21"/>
  <c r="AC84" i="21"/>
  <c r="AD84" i="21"/>
  <c r="AE84" i="21"/>
  <c r="AF84" i="21"/>
  <c r="AG84" i="21"/>
  <c r="AH84" i="21"/>
  <c r="AI84" i="21"/>
  <c r="AJ84" i="21"/>
  <c r="AK84" i="21"/>
  <c r="AL84" i="21"/>
  <c r="AM84" i="21"/>
  <c r="AN84" i="21"/>
  <c r="AO84" i="21"/>
  <c r="AI38" i="19"/>
  <c r="AJ38" i="19"/>
  <c r="AK38" i="19"/>
  <c r="AI39" i="19"/>
  <c r="AJ39" i="19"/>
  <c r="AK39" i="19"/>
  <c r="AI40" i="19"/>
  <c r="AJ40" i="19"/>
  <c r="AK40" i="19"/>
  <c r="AI41" i="19"/>
  <c r="AJ41" i="19"/>
  <c r="AK41" i="19"/>
  <c r="AI42" i="19"/>
  <c r="AJ42" i="19"/>
  <c r="AK42" i="19"/>
  <c r="AI43" i="19"/>
  <c r="AJ43" i="19"/>
  <c r="AK43" i="19"/>
  <c r="AI44" i="19"/>
  <c r="AJ44" i="19"/>
  <c r="AK44" i="19"/>
  <c r="AI45" i="19"/>
  <c r="AJ45" i="19"/>
  <c r="AK45" i="19"/>
  <c r="AI46" i="19"/>
  <c r="AJ46" i="19"/>
  <c r="AK46" i="19"/>
  <c r="AI47" i="19"/>
  <c r="AJ47" i="19"/>
  <c r="AK47" i="19"/>
  <c r="AI48" i="19"/>
  <c r="AJ48" i="19"/>
  <c r="AK48" i="19"/>
  <c r="AI49" i="19"/>
  <c r="AJ49" i="19"/>
  <c r="AK49" i="19"/>
  <c r="I38" i="19"/>
  <c r="J38" i="19"/>
  <c r="K38" i="19"/>
  <c r="L38" i="19"/>
  <c r="M38" i="19"/>
  <c r="N38" i="19"/>
  <c r="O38" i="19"/>
  <c r="P38" i="19"/>
  <c r="Q38" i="19"/>
  <c r="R38" i="19"/>
  <c r="S38" i="19"/>
  <c r="T38" i="19"/>
  <c r="U38" i="19"/>
  <c r="V38" i="19"/>
  <c r="W38" i="19"/>
  <c r="X38" i="19"/>
  <c r="Y38" i="19"/>
  <c r="Z38" i="19"/>
  <c r="AA38" i="19"/>
  <c r="AB38" i="19"/>
  <c r="AC38" i="19"/>
  <c r="AD38" i="19"/>
  <c r="AE38" i="19"/>
  <c r="AF38" i="19"/>
  <c r="AG38" i="19"/>
  <c r="AH38" i="19"/>
  <c r="I39" i="19"/>
  <c r="J39" i="19"/>
  <c r="K39" i="19"/>
  <c r="L39" i="19"/>
  <c r="M39" i="19"/>
  <c r="N39" i="19"/>
  <c r="O39" i="19"/>
  <c r="P39" i="19"/>
  <c r="Q39" i="19"/>
  <c r="R39" i="19"/>
  <c r="S39" i="19"/>
  <c r="T39" i="19"/>
  <c r="U39" i="19"/>
  <c r="V39" i="19"/>
  <c r="W39" i="19"/>
  <c r="X39" i="19"/>
  <c r="Y39" i="19"/>
  <c r="Z39" i="19"/>
  <c r="AA39" i="19"/>
  <c r="AB39" i="19"/>
  <c r="AC39" i="19"/>
  <c r="AD39" i="19"/>
  <c r="AE39" i="19"/>
  <c r="AF39" i="19"/>
  <c r="AG39" i="19"/>
  <c r="AH39" i="19"/>
  <c r="I40" i="19"/>
  <c r="J40" i="19"/>
  <c r="K40" i="19"/>
  <c r="L40" i="19"/>
  <c r="M40" i="19"/>
  <c r="N40" i="19"/>
  <c r="O40" i="19"/>
  <c r="P40" i="19"/>
  <c r="Q40" i="19"/>
  <c r="R40" i="19"/>
  <c r="S40" i="19"/>
  <c r="T40" i="19"/>
  <c r="U40" i="19"/>
  <c r="V40" i="19"/>
  <c r="W40" i="19"/>
  <c r="X40" i="19"/>
  <c r="Y40" i="19"/>
  <c r="Z40" i="19"/>
  <c r="AA40" i="19"/>
  <c r="AB40" i="19"/>
  <c r="AC40" i="19"/>
  <c r="AD40" i="19"/>
  <c r="AE40" i="19"/>
  <c r="AF40" i="19"/>
  <c r="AG40" i="19"/>
  <c r="AH40" i="19"/>
  <c r="I41" i="19"/>
  <c r="J41" i="19"/>
  <c r="K41" i="19"/>
  <c r="L41" i="19"/>
  <c r="M41" i="19"/>
  <c r="N41" i="19"/>
  <c r="O41" i="19"/>
  <c r="P41" i="19"/>
  <c r="Q41" i="19"/>
  <c r="R41" i="19"/>
  <c r="S41" i="19"/>
  <c r="T41" i="19"/>
  <c r="U41" i="19"/>
  <c r="V41" i="19"/>
  <c r="W41" i="19"/>
  <c r="X41" i="19"/>
  <c r="Y41" i="19"/>
  <c r="Z41" i="19"/>
  <c r="AA41" i="19"/>
  <c r="AB41" i="19"/>
  <c r="AC41" i="19"/>
  <c r="AD41" i="19"/>
  <c r="AE41" i="19"/>
  <c r="AF41" i="19"/>
  <c r="AG41" i="19"/>
  <c r="AH41" i="19"/>
  <c r="I42" i="19"/>
  <c r="J42" i="19"/>
  <c r="K42" i="19"/>
  <c r="L42" i="19"/>
  <c r="M42" i="19"/>
  <c r="N42" i="19"/>
  <c r="O42" i="19"/>
  <c r="P42" i="19"/>
  <c r="Q42" i="19"/>
  <c r="R42" i="19"/>
  <c r="S42" i="19"/>
  <c r="T42" i="19"/>
  <c r="U42" i="19"/>
  <c r="V42" i="19"/>
  <c r="W42" i="19"/>
  <c r="X42" i="19"/>
  <c r="Y42" i="19"/>
  <c r="Z42" i="19"/>
  <c r="AA42" i="19"/>
  <c r="AB42" i="19"/>
  <c r="AC42" i="19"/>
  <c r="AD42" i="19"/>
  <c r="AE42" i="19"/>
  <c r="AF42" i="19"/>
  <c r="AG42" i="19"/>
  <c r="AH42" i="19"/>
  <c r="I43" i="19"/>
  <c r="J43" i="19"/>
  <c r="K43" i="19"/>
  <c r="L43" i="19"/>
  <c r="M43" i="19"/>
  <c r="N43" i="19"/>
  <c r="O43" i="19"/>
  <c r="P43" i="19"/>
  <c r="Q43" i="19"/>
  <c r="R43" i="19"/>
  <c r="S43" i="19"/>
  <c r="T43" i="19"/>
  <c r="U43" i="19"/>
  <c r="V43" i="19"/>
  <c r="W43" i="19"/>
  <c r="X43" i="19"/>
  <c r="Y43" i="19"/>
  <c r="Z43" i="19"/>
  <c r="AA43" i="19"/>
  <c r="AB43" i="19"/>
  <c r="AC43" i="19"/>
  <c r="AD43" i="19"/>
  <c r="AE43" i="19"/>
  <c r="AF43" i="19"/>
  <c r="AG43" i="19"/>
  <c r="AH43" i="19"/>
  <c r="I44" i="19"/>
  <c r="J44" i="19"/>
  <c r="K44" i="19"/>
  <c r="L44" i="19"/>
  <c r="M44" i="19"/>
  <c r="N44" i="19"/>
  <c r="O44" i="19"/>
  <c r="P44" i="19"/>
  <c r="Q44" i="19"/>
  <c r="R44" i="19"/>
  <c r="S44" i="19"/>
  <c r="T44" i="19"/>
  <c r="U44" i="19"/>
  <c r="V44" i="19"/>
  <c r="W44" i="19"/>
  <c r="X44" i="19"/>
  <c r="Y44" i="19"/>
  <c r="Z44" i="19"/>
  <c r="AA44" i="19"/>
  <c r="AB44" i="19"/>
  <c r="AC44" i="19"/>
  <c r="AD44" i="19"/>
  <c r="AE44" i="19"/>
  <c r="AF44" i="19"/>
  <c r="AG44" i="19"/>
  <c r="AH44" i="19"/>
  <c r="I45" i="19"/>
  <c r="J45" i="19"/>
  <c r="K45" i="19"/>
  <c r="L45" i="19"/>
  <c r="M45" i="19"/>
  <c r="N45" i="19"/>
  <c r="O45" i="19"/>
  <c r="P45" i="19"/>
  <c r="Q45" i="19"/>
  <c r="R45" i="19"/>
  <c r="S45" i="19"/>
  <c r="T45" i="19"/>
  <c r="U45" i="19"/>
  <c r="V45" i="19"/>
  <c r="W45" i="19"/>
  <c r="X45" i="19"/>
  <c r="Y45" i="19"/>
  <c r="Z45" i="19"/>
  <c r="AA45" i="19"/>
  <c r="AB45" i="19"/>
  <c r="AC45" i="19"/>
  <c r="AD45" i="19"/>
  <c r="AE45" i="19"/>
  <c r="AF45" i="19"/>
  <c r="AG45" i="19"/>
  <c r="AH45" i="19"/>
  <c r="I46" i="19"/>
  <c r="J46" i="19"/>
  <c r="K46" i="19"/>
  <c r="L46" i="19"/>
  <c r="M46" i="19"/>
  <c r="N46" i="19"/>
  <c r="O46" i="19"/>
  <c r="P46" i="19"/>
  <c r="Q46" i="19"/>
  <c r="R46" i="19"/>
  <c r="S46" i="19"/>
  <c r="T46" i="19"/>
  <c r="U46" i="19"/>
  <c r="V46" i="19"/>
  <c r="W46" i="19"/>
  <c r="X46" i="19"/>
  <c r="Y46" i="19"/>
  <c r="Z46" i="19"/>
  <c r="AA46" i="19"/>
  <c r="AB46" i="19"/>
  <c r="AC46" i="19"/>
  <c r="AD46" i="19"/>
  <c r="AE46" i="19"/>
  <c r="AF46" i="19"/>
  <c r="AG46" i="19"/>
  <c r="AH46" i="19"/>
  <c r="I47" i="19"/>
  <c r="J47" i="19"/>
  <c r="K47" i="19"/>
  <c r="L47" i="19"/>
  <c r="M47" i="19"/>
  <c r="N47" i="19"/>
  <c r="O47" i="19"/>
  <c r="P47" i="19"/>
  <c r="Q47" i="19"/>
  <c r="R47" i="19"/>
  <c r="S47" i="19"/>
  <c r="T47" i="19"/>
  <c r="U47" i="19"/>
  <c r="V47" i="19"/>
  <c r="W47" i="19"/>
  <c r="X47" i="19"/>
  <c r="Y47" i="19"/>
  <c r="Z47" i="19"/>
  <c r="AA47" i="19"/>
  <c r="AB47" i="19"/>
  <c r="AC47" i="19"/>
  <c r="AD47" i="19"/>
  <c r="AE47" i="19"/>
  <c r="AF47" i="19"/>
  <c r="AG47" i="19"/>
  <c r="AH47" i="19"/>
  <c r="I48" i="19"/>
  <c r="J48" i="19"/>
  <c r="K48" i="19"/>
  <c r="L48" i="19"/>
  <c r="M48" i="19"/>
  <c r="N48" i="19"/>
  <c r="O48" i="19"/>
  <c r="P48" i="19"/>
  <c r="Q48" i="19"/>
  <c r="R48" i="19"/>
  <c r="S48" i="19"/>
  <c r="T48" i="19"/>
  <c r="U48" i="19"/>
  <c r="V48" i="19"/>
  <c r="W48" i="19"/>
  <c r="X48" i="19"/>
  <c r="Y48" i="19"/>
  <c r="Z48" i="19"/>
  <c r="AA48" i="19"/>
  <c r="AB48" i="19"/>
  <c r="AC48" i="19"/>
  <c r="AD48" i="19"/>
  <c r="AE48" i="19"/>
  <c r="AF48" i="19"/>
  <c r="AG48" i="19"/>
  <c r="AH48" i="19"/>
  <c r="I49" i="19"/>
  <c r="J49" i="19"/>
  <c r="K49" i="19"/>
  <c r="L49" i="19"/>
  <c r="M49" i="19"/>
  <c r="N49" i="19"/>
  <c r="O49" i="19"/>
  <c r="P49" i="19"/>
  <c r="Q49" i="19"/>
  <c r="R49" i="19"/>
  <c r="S49" i="19"/>
  <c r="T49" i="19"/>
  <c r="U49" i="19"/>
  <c r="V49" i="19"/>
  <c r="W49" i="19"/>
  <c r="X49" i="19"/>
  <c r="Y49" i="19"/>
  <c r="Z49" i="19"/>
  <c r="AA49" i="19"/>
  <c r="AB49" i="19"/>
  <c r="AC49" i="19"/>
  <c r="AD49" i="19"/>
  <c r="AE49" i="19"/>
  <c r="AF49" i="19"/>
  <c r="AG49" i="19"/>
  <c r="AH49" i="19"/>
  <c r="Y3" i="106" l="1"/>
  <c r="X3" i="102"/>
  <c r="V3" i="99"/>
  <c r="W3" i="101"/>
  <c r="V3" i="105"/>
  <c r="V3" i="98"/>
  <c r="V3" i="100"/>
  <c r="W3" i="104"/>
  <c r="V3" i="103"/>
  <c r="V3" i="97"/>
  <c r="V3" i="95"/>
  <c r="W3" i="94"/>
  <c r="X3" i="93"/>
  <c r="X3" i="92"/>
  <c r="T3" i="91"/>
  <c r="O3" i="61"/>
  <c r="W3" i="100" l="1"/>
  <c r="Y3" i="102"/>
  <c r="Z3" i="106"/>
  <c r="W3" i="103"/>
  <c r="X3" i="104"/>
  <c r="W3" i="98"/>
  <c r="W3" i="105"/>
  <c r="X3" i="101"/>
  <c r="W3" i="99"/>
  <c r="W3" i="97"/>
  <c r="W3" i="95"/>
  <c r="X3" i="94"/>
  <c r="Y3" i="93"/>
  <c r="Y3" i="92"/>
  <c r="U3" i="91"/>
  <c r="P3" i="61"/>
  <c r="E30" i="4"/>
  <c r="E31" i="4"/>
  <c r="E54" i="4"/>
  <c r="E20" i="4"/>
  <c r="E29" i="4"/>
  <c r="E53" i="4"/>
  <c r="E55" i="4"/>
  <c r="E52" i="4"/>
  <c r="E28" i="4"/>
  <c r="X3" i="98" l="1"/>
  <c r="Y3" i="104"/>
  <c r="AA3" i="106"/>
  <c r="X3" i="100"/>
  <c r="Z3" i="102"/>
  <c r="Y3" i="101"/>
  <c r="X3" i="105"/>
  <c r="X3" i="99"/>
  <c r="X3" i="103"/>
  <c r="X3" i="97"/>
  <c r="X3" i="95"/>
  <c r="Y3" i="94"/>
  <c r="Z3" i="93"/>
  <c r="Z3" i="92"/>
  <c r="V3" i="91"/>
  <c r="Q3" i="61"/>
  <c r="H33" i="19"/>
  <c r="H54" i="19" s="1"/>
  <c r="G54" i="19"/>
  <c r="Y3" i="105" l="1"/>
  <c r="AB3" i="106"/>
  <c r="Y3" i="98"/>
  <c r="Z3" i="101"/>
  <c r="Y3" i="100"/>
  <c r="Z3" i="104"/>
  <c r="Y3" i="99"/>
  <c r="AA3" i="102"/>
  <c r="Y3" i="103"/>
  <c r="Y3" i="97"/>
  <c r="Y3" i="95"/>
  <c r="Z3" i="94"/>
  <c r="AA3" i="93"/>
  <c r="AA3" i="92"/>
  <c r="W3" i="91"/>
  <c r="I33" i="19"/>
  <c r="J33" i="19" s="1"/>
  <c r="J54" i="19" s="1"/>
  <c r="R3" i="61"/>
  <c r="I54" i="19"/>
  <c r="K33" i="19" l="1"/>
  <c r="Z3" i="99"/>
  <c r="Z3" i="103"/>
  <c r="AB3" i="102"/>
  <c r="AA3" i="104"/>
  <c r="Z3" i="98"/>
  <c r="Z3" i="100"/>
  <c r="AA3" i="101"/>
  <c r="AC3" i="106"/>
  <c r="Z3" i="105"/>
  <c r="Z3" i="97"/>
  <c r="Z3" i="95"/>
  <c r="AA3" i="94"/>
  <c r="AB3" i="93"/>
  <c r="AB3" i="92"/>
  <c r="X3" i="91"/>
  <c r="S3" i="61"/>
  <c r="K54" i="19"/>
  <c r="L33" i="19"/>
  <c r="AA3" i="99" l="1"/>
  <c r="AA3" i="105"/>
  <c r="AA3" i="100"/>
  <c r="AA3" i="103"/>
  <c r="AB3" i="101"/>
  <c r="AA3" i="98"/>
  <c r="AC3" i="102"/>
  <c r="AD3" i="106"/>
  <c r="AB3" i="104"/>
  <c r="AA3" i="97"/>
  <c r="AA3" i="95"/>
  <c r="AB3" i="94"/>
  <c r="AC3" i="93"/>
  <c r="AC3" i="92"/>
  <c r="Y3" i="91"/>
  <c r="T3" i="61"/>
  <c r="M33" i="19"/>
  <c r="L54" i="19"/>
  <c r="AB3" i="100" l="1"/>
  <c r="AB3" i="99"/>
  <c r="AC3" i="101"/>
  <c r="AD3" i="102"/>
  <c r="AE3" i="106"/>
  <c r="AC3" i="104"/>
  <c r="AB3" i="98"/>
  <c r="AB3" i="103"/>
  <c r="AB3" i="105"/>
  <c r="AB3" i="97"/>
  <c r="AB3" i="95"/>
  <c r="AC3" i="94"/>
  <c r="AD3" i="93"/>
  <c r="AD3" i="92"/>
  <c r="Z3" i="91"/>
  <c r="U3" i="61"/>
  <c r="N33" i="19"/>
  <c r="M54" i="19"/>
  <c r="AD3" i="101" l="1"/>
  <c r="AF3" i="106"/>
  <c r="AC3" i="99"/>
  <c r="AC3" i="100"/>
  <c r="AC3" i="103"/>
  <c r="AC3" i="98"/>
  <c r="AC3" i="105"/>
  <c r="AD3" i="104"/>
  <c r="AE3" i="102"/>
  <c r="AC3" i="97"/>
  <c r="AC3" i="95"/>
  <c r="AD3" i="94"/>
  <c r="AE3" i="93"/>
  <c r="AE3" i="92"/>
  <c r="AA3" i="91"/>
  <c r="V3" i="61"/>
  <c r="N54" i="19"/>
  <c r="O33" i="19"/>
  <c r="AE3" i="104" l="1"/>
  <c r="AF3" i="102"/>
  <c r="AD3" i="105"/>
  <c r="AD3" i="100"/>
  <c r="AG3" i="106"/>
  <c r="AD3" i="103"/>
  <c r="AE3" i="101"/>
  <c r="AD3" i="98"/>
  <c r="AD3" i="99"/>
  <c r="AD3" i="97"/>
  <c r="AD3" i="95"/>
  <c r="AE3" i="94"/>
  <c r="AF3" i="93"/>
  <c r="AF3" i="92"/>
  <c r="AB3" i="91"/>
  <c r="W3" i="61"/>
  <c r="O54" i="19"/>
  <c r="P33" i="19"/>
  <c r="AE3" i="103" l="1"/>
  <c r="AF3" i="104"/>
  <c r="AH3" i="106"/>
  <c r="AG3" i="102"/>
  <c r="AE3" i="99"/>
  <c r="AE3" i="100"/>
  <c r="AE3" i="98"/>
  <c r="AF3" i="101"/>
  <c r="AE3" i="105"/>
  <c r="AE3" i="97"/>
  <c r="AE3" i="95"/>
  <c r="AF3" i="94"/>
  <c r="AG3" i="93"/>
  <c r="AG3" i="92"/>
  <c r="AC3" i="91"/>
  <c r="X3" i="61"/>
  <c r="Q33" i="19"/>
  <c r="P54" i="19"/>
  <c r="AF3" i="99" l="1"/>
  <c r="AI3" i="106"/>
  <c r="AF3" i="103"/>
  <c r="AF3" i="105"/>
  <c r="AF3" i="100"/>
  <c r="AH3" i="102"/>
  <c r="AG3" i="104"/>
  <c r="AF3" i="98"/>
  <c r="AG3" i="101"/>
  <c r="AF3" i="97"/>
  <c r="AF3" i="95"/>
  <c r="AG3" i="94"/>
  <c r="AH3" i="93"/>
  <c r="AH3" i="92"/>
  <c r="AD3" i="91"/>
  <c r="Y3" i="61"/>
  <c r="R33" i="19"/>
  <c r="Q54" i="19"/>
  <c r="AI3" i="102" l="1"/>
  <c r="AG3" i="103"/>
  <c r="AG3" i="99"/>
  <c r="AG3" i="98"/>
  <c r="AG3" i="105"/>
  <c r="AJ3" i="106"/>
  <c r="AH3" i="104"/>
  <c r="AG3" i="100"/>
  <c r="AH3" i="101"/>
  <c r="AG3" i="97"/>
  <c r="AG3" i="95"/>
  <c r="AH3" i="94"/>
  <c r="AI3" i="93"/>
  <c r="AI3" i="92"/>
  <c r="AE3" i="91"/>
  <c r="Z3" i="61"/>
  <c r="R54" i="19"/>
  <c r="S33" i="19"/>
  <c r="AI3" i="101" l="1"/>
  <c r="AK3" i="106"/>
  <c r="AH3" i="103"/>
  <c r="AJ3" i="102"/>
  <c r="AI3" i="104"/>
  <c r="AH3" i="105"/>
  <c r="AH3" i="100"/>
  <c r="AH3" i="99"/>
  <c r="AH3" i="98"/>
  <c r="AH3" i="97"/>
  <c r="AH3" i="95"/>
  <c r="AI3" i="94"/>
  <c r="AJ3" i="93"/>
  <c r="AJ3" i="92"/>
  <c r="AF3" i="91"/>
  <c r="AA3" i="61"/>
  <c r="S54" i="19"/>
  <c r="T33" i="19"/>
  <c r="AI3" i="99" l="1"/>
  <c r="AI3" i="100"/>
  <c r="AJ3" i="104"/>
  <c r="AK3" i="102"/>
  <c r="AJ3" i="101"/>
  <c r="AL3" i="106"/>
  <c r="AI3" i="98"/>
  <c r="AI3" i="105"/>
  <c r="AI3" i="103"/>
  <c r="AI3" i="97"/>
  <c r="AI3" i="95"/>
  <c r="AJ3" i="94"/>
  <c r="AK3" i="93"/>
  <c r="AK3" i="92"/>
  <c r="AG3" i="91"/>
  <c r="AB3" i="61"/>
  <c r="U33" i="19"/>
  <c r="T54" i="19"/>
  <c r="AJ3" i="103" l="1"/>
  <c r="AJ3" i="98"/>
  <c r="AK3" i="101"/>
  <c r="AJ3" i="99"/>
  <c r="AJ3" i="105"/>
  <c r="AJ3" i="100"/>
  <c r="AK3" i="104"/>
  <c r="B6" i="106"/>
  <c r="AL3" i="102"/>
  <c r="AJ3" i="97"/>
  <c r="AJ3" i="95"/>
  <c r="AK3" i="94"/>
  <c r="AL3" i="93"/>
  <c r="AL3" i="92"/>
  <c r="AH3" i="91"/>
  <c r="AC3" i="61"/>
  <c r="V33" i="19"/>
  <c r="U54" i="19"/>
  <c r="F65" i="19"/>
  <c r="AR61" i="19"/>
  <c r="A61" i="19"/>
  <c r="AR60" i="19"/>
  <c r="A60" i="19"/>
  <c r="AR59" i="19"/>
  <c r="A59" i="19"/>
  <c r="AR57" i="19"/>
  <c r="A57" i="19"/>
  <c r="AR58" i="19"/>
  <c r="A58" i="19"/>
  <c r="AR56" i="19"/>
  <c r="A56" i="19"/>
  <c r="AR55" i="19"/>
  <c r="A55" i="19"/>
  <c r="A241" i="21"/>
  <c r="A223" i="21"/>
  <c r="A222" i="21"/>
  <c r="K175" i="22"/>
  <c r="L175" i="22" s="1"/>
  <c r="M175" i="22" s="1"/>
  <c r="N175" i="22" s="1"/>
  <c r="O175" i="22" s="1"/>
  <c r="P175" i="22" s="1"/>
  <c r="Q175" i="22" s="1"/>
  <c r="R175" i="22" s="1"/>
  <c r="S175" i="22" s="1"/>
  <c r="T175" i="22" s="1"/>
  <c r="U175" i="22" s="1"/>
  <c r="V175" i="22" s="1"/>
  <c r="W175" i="22" s="1"/>
  <c r="X175" i="22" s="1"/>
  <c r="Y175" i="22" s="1"/>
  <c r="Z175" i="22" s="1"/>
  <c r="AA175" i="22" s="1"/>
  <c r="AB175" i="22" s="1"/>
  <c r="AC175" i="22" s="1"/>
  <c r="AD175" i="22" s="1"/>
  <c r="AE175" i="22" s="1"/>
  <c r="AF175" i="22" s="1"/>
  <c r="AG175" i="22" s="1"/>
  <c r="AH175" i="22" s="1"/>
  <c r="AI175" i="22" s="1"/>
  <c r="AJ175" i="22" s="1"/>
  <c r="AK175" i="22" s="1"/>
  <c r="AL175" i="22" s="1"/>
  <c r="AM175" i="22" s="1"/>
  <c r="AN175" i="22" s="1"/>
  <c r="AO175" i="22" s="1"/>
  <c r="AP175" i="22" s="1"/>
  <c r="AQ175" i="22" s="1"/>
  <c r="AR175" i="22" s="1"/>
  <c r="AS175" i="22" s="1"/>
  <c r="AT175" i="22" s="1"/>
  <c r="AU175" i="22" s="1"/>
  <c r="AV175" i="22" s="1"/>
  <c r="AW175" i="22" s="1"/>
  <c r="AX175" i="22" s="1"/>
  <c r="A175" i="22"/>
  <c r="K157" i="22"/>
  <c r="L157" i="22" s="1"/>
  <c r="M157" i="22" s="1"/>
  <c r="N157" i="22" s="1"/>
  <c r="O157" i="22" s="1"/>
  <c r="P157" i="22" s="1"/>
  <c r="Q157" i="22" s="1"/>
  <c r="R157" i="22" s="1"/>
  <c r="S157" i="22" s="1"/>
  <c r="T157" i="22" s="1"/>
  <c r="U157" i="22" s="1"/>
  <c r="V157" i="22" s="1"/>
  <c r="W157" i="22" s="1"/>
  <c r="X157" i="22" s="1"/>
  <c r="Y157" i="22" s="1"/>
  <c r="Z157" i="22" s="1"/>
  <c r="AA157" i="22" s="1"/>
  <c r="AB157" i="22" s="1"/>
  <c r="AC157" i="22" s="1"/>
  <c r="AD157" i="22" s="1"/>
  <c r="AE157" i="22" s="1"/>
  <c r="AF157" i="22" s="1"/>
  <c r="AG157" i="22" s="1"/>
  <c r="AH157" i="22" s="1"/>
  <c r="AI157" i="22" s="1"/>
  <c r="AJ157" i="22" s="1"/>
  <c r="AK157" i="22" s="1"/>
  <c r="AL157" i="22" s="1"/>
  <c r="AM157" i="22" s="1"/>
  <c r="AN157" i="22" s="1"/>
  <c r="AO157" i="22" s="1"/>
  <c r="AP157" i="22" s="1"/>
  <c r="AQ157" i="22" s="1"/>
  <c r="AR157" i="22" s="1"/>
  <c r="AS157" i="22" s="1"/>
  <c r="AT157" i="22" s="1"/>
  <c r="AU157" i="22" s="1"/>
  <c r="AV157" i="22" s="1"/>
  <c r="AW157" i="22" s="1"/>
  <c r="AX157" i="22" s="1"/>
  <c r="A157" i="22"/>
  <c r="A430" i="21"/>
  <c r="A429" i="21"/>
  <c r="A428" i="21"/>
  <c r="A304" i="22"/>
  <c r="A303" i="22"/>
  <c r="A302" i="22"/>
  <c r="J334" i="22"/>
  <c r="AK3" i="98" l="1"/>
  <c r="AK3" i="103"/>
  <c r="B6" i="102"/>
  <c r="AK3" i="100"/>
  <c r="AK3" i="105"/>
  <c r="AK3" i="99"/>
  <c r="AL3" i="104"/>
  <c r="AL3" i="101"/>
  <c r="AK3" i="97"/>
  <c r="AK3" i="95"/>
  <c r="AL3" i="94"/>
  <c r="B6" i="93"/>
  <c r="B6" i="92"/>
  <c r="AI3" i="91"/>
  <c r="AD3" i="61"/>
  <c r="F64" i="19"/>
  <c r="F63" i="19"/>
  <c r="W33" i="19"/>
  <c r="V54" i="19"/>
  <c r="B6" i="104" l="1"/>
  <c r="AL3" i="105"/>
  <c r="AL3" i="99"/>
  <c r="AL3" i="103"/>
  <c r="B6" i="101"/>
  <c r="AL3" i="100"/>
  <c r="AL3" i="98"/>
  <c r="AL3" i="97"/>
  <c r="AL3" i="95"/>
  <c r="B6" i="94"/>
  <c r="AJ3" i="91"/>
  <c r="AE3" i="61"/>
  <c r="D10" i="4"/>
  <c r="W54" i="19"/>
  <c r="X33" i="19"/>
  <c r="K27" i="22"/>
  <c r="L27" i="22" s="1"/>
  <c r="M27" i="22" s="1"/>
  <c r="N27" i="22" s="1"/>
  <c r="O27" i="22" s="1"/>
  <c r="P27" i="22" s="1"/>
  <c r="Q27" i="22" s="1"/>
  <c r="R27" i="22" s="1"/>
  <c r="S27" i="22" s="1"/>
  <c r="T27" i="22" s="1"/>
  <c r="U27" i="22" s="1"/>
  <c r="V27" i="22" s="1"/>
  <c r="W27" i="22" s="1"/>
  <c r="X27" i="22" s="1"/>
  <c r="Y27" i="22" s="1"/>
  <c r="Z27" i="22" s="1"/>
  <c r="AA27" i="22" s="1"/>
  <c r="AB27" i="22" s="1"/>
  <c r="AC27" i="22" s="1"/>
  <c r="AD27" i="22" s="1"/>
  <c r="AE27" i="22" s="1"/>
  <c r="AF27" i="22" s="1"/>
  <c r="AG27" i="22" s="1"/>
  <c r="AH27" i="22" s="1"/>
  <c r="AI27" i="22" s="1"/>
  <c r="AJ27" i="22" s="1"/>
  <c r="AK27" i="22" s="1"/>
  <c r="AL27" i="22" s="1"/>
  <c r="AM27" i="22" s="1"/>
  <c r="AN27" i="22" s="1"/>
  <c r="AO27" i="22" s="1"/>
  <c r="AP27" i="22" s="1"/>
  <c r="AQ27" i="22" s="1"/>
  <c r="AR27" i="22" s="1"/>
  <c r="AS27" i="22" s="1"/>
  <c r="AT27" i="22" s="1"/>
  <c r="AU27" i="22" s="1"/>
  <c r="AV27" i="22" s="1"/>
  <c r="AW27" i="22" s="1"/>
  <c r="AX27" i="22" s="1"/>
  <c r="B6" i="98" l="1"/>
  <c r="B6" i="100"/>
  <c r="B6" i="99"/>
  <c r="B6" i="105"/>
  <c r="B6" i="103"/>
  <c r="B6" i="97"/>
  <c r="B6" i="95"/>
  <c r="AK3" i="91"/>
  <c r="AF3" i="61"/>
  <c r="Y33" i="19"/>
  <c r="X54" i="19"/>
  <c r="AL3" i="91" l="1"/>
  <c r="AG3" i="61"/>
  <c r="Z33" i="19"/>
  <c r="Y54" i="19"/>
  <c r="B6" i="91" l="1"/>
  <c r="AH3" i="61"/>
  <c r="Z54" i="19"/>
  <c r="AA33" i="19"/>
  <c r="AI3" i="61" l="1"/>
  <c r="AA54" i="19"/>
  <c r="AB33" i="19"/>
  <c r="E35" i="19"/>
  <c r="E36" i="19"/>
  <c r="E37" i="19"/>
  <c r="E38" i="19"/>
  <c r="E39" i="19"/>
  <c r="E40" i="19"/>
  <c r="E41" i="19"/>
  <c r="E42" i="19"/>
  <c r="E43" i="19"/>
  <c r="E44" i="19"/>
  <c r="E45" i="19"/>
  <c r="E46" i="19"/>
  <c r="E47" i="19"/>
  <c r="E48" i="19"/>
  <c r="E49" i="19"/>
  <c r="E34" i="19"/>
  <c r="AJ3" i="61" l="1"/>
  <c r="AC33" i="19"/>
  <c r="AB54" i="19"/>
  <c r="F114" i="5"/>
  <c r="F113" i="5"/>
  <c r="F112" i="5"/>
  <c r="F111" i="5"/>
  <c r="F110" i="5"/>
  <c r="F109" i="5"/>
  <c r="F108" i="5"/>
  <c r="F107" i="5"/>
  <c r="F106" i="5"/>
  <c r="F105" i="5"/>
  <c r="F104" i="5"/>
  <c r="F103" i="5"/>
  <c r="F102" i="5"/>
  <c r="F101" i="5"/>
  <c r="F100" i="5"/>
  <c r="F99" i="5"/>
  <c r="E24" i="4"/>
  <c r="E12" i="4"/>
  <c r="E26" i="4"/>
  <c r="E13" i="4"/>
  <c r="E25" i="4"/>
  <c r="E50" i="4"/>
  <c r="E14" i="4"/>
  <c r="E51" i="4"/>
  <c r="E49" i="4"/>
  <c r="E11" i="4"/>
  <c r="E23" i="4"/>
  <c r="E48" i="4"/>
  <c r="E47" i="4"/>
  <c r="E27" i="4"/>
  <c r="AK3" i="61" l="1"/>
  <c r="AD33" i="19"/>
  <c r="AC54" i="19"/>
  <c r="AL3" i="61" l="1"/>
  <c r="AD54" i="19"/>
  <c r="AE33" i="19"/>
  <c r="B6" i="61" l="1"/>
  <c r="AE54" i="19"/>
  <c r="AF33" i="19"/>
  <c r="AG33" i="19" l="1"/>
  <c r="AF54" i="19"/>
  <c r="AH33" i="19" l="1"/>
  <c r="AG54" i="19"/>
  <c r="AI33" i="19" l="1"/>
  <c r="AH54" i="19"/>
  <c r="AV87" i="21"/>
  <c r="AV88" i="21"/>
  <c r="AV89" i="21"/>
  <c r="AV90" i="21"/>
  <c r="AV91" i="21"/>
  <c r="AV92" i="21"/>
  <c r="AV93" i="21"/>
  <c r="AV94" i="21"/>
  <c r="AV95" i="21"/>
  <c r="AV96" i="21"/>
  <c r="AV97" i="21"/>
  <c r="AV98" i="21"/>
  <c r="AV99" i="21"/>
  <c r="AV100" i="21"/>
  <c r="AV101" i="21"/>
  <c r="AV86" i="21"/>
  <c r="AV22" i="21"/>
  <c r="AV23" i="21"/>
  <c r="AV24" i="21"/>
  <c r="AV25" i="21"/>
  <c r="AV26" i="21"/>
  <c r="AV27" i="21"/>
  <c r="AV28" i="21"/>
  <c r="AV29" i="21"/>
  <c r="AV30" i="21"/>
  <c r="AV31" i="21"/>
  <c r="AV32" i="21"/>
  <c r="AV33" i="21"/>
  <c r="AV34" i="21"/>
  <c r="AV35" i="21"/>
  <c r="AV36" i="21"/>
  <c r="AV37" i="21"/>
  <c r="AV38" i="21"/>
  <c r="AV39" i="21"/>
  <c r="AV40" i="21"/>
  <c r="AV41" i="21"/>
  <c r="AV42" i="21"/>
  <c r="AV43" i="21"/>
  <c r="AV44" i="21"/>
  <c r="AV45" i="21"/>
  <c r="AV46" i="21"/>
  <c r="AV47" i="21"/>
  <c r="AV48" i="21"/>
  <c r="AV49" i="21"/>
  <c r="AV50" i="21"/>
  <c r="AV51" i="21"/>
  <c r="AV52" i="21"/>
  <c r="AV53" i="21"/>
  <c r="AV54" i="21"/>
  <c r="AV55" i="21"/>
  <c r="AV56" i="21"/>
  <c r="AV57" i="21"/>
  <c r="AV58" i="21"/>
  <c r="AV59" i="21"/>
  <c r="AV60" i="21"/>
  <c r="AV61" i="21"/>
  <c r="AV62" i="21"/>
  <c r="AV63" i="21"/>
  <c r="AV64" i="21"/>
  <c r="AV65" i="21"/>
  <c r="AV66" i="21"/>
  <c r="AV67" i="21"/>
  <c r="AV68" i="21"/>
  <c r="AV69" i="21"/>
  <c r="AV70" i="21"/>
  <c r="AV71" i="21"/>
  <c r="AV72" i="21"/>
  <c r="AV73" i="21"/>
  <c r="AV74" i="21"/>
  <c r="AV75" i="21"/>
  <c r="AV76" i="21"/>
  <c r="AV77" i="21"/>
  <c r="AV78" i="21"/>
  <c r="AV79" i="21"/>
  <c r="AV80" i="21"/>
  <c r="AV81" i="21"/>
  <c r="AV82" i="21"/>
  <c r="AV83" i="21"/>
  <c r="AV84" i="21"/>
  <c r="AV21" i="21"/>
  <c r="I87" i="21"/>
  <c r="I88" i="21"/>
  <c r="I90" i="21"/>
  <c r="I91" i="21"/>
  <c r="I92" i="21"/>
  <c r="I93" i="21"/>
  <c r="I94" i="21"/>
  <c r="I95" i="21"/>
  <c r="I96" i="21"/>
  <c r="I97" i="21"/>
  <c r="I98" i="21"/>
  <c r="I99" i="21"/>
  <c r="I100" i="21"/>
  <c r="I101" i="21"/>
  <c r="I22" i="21"/>
  <c r="I23" i="21"/>
  <c r="I25" i="21"/>
  <c r="I26" i="21"/>
  <c r="I27" i="21"/>
  <c r="I28" i="21"/>
  <c r="I29" i="21"/>
  <c r="I30" i="21"/>
  <c r="I31" i="21"/>
  <c r="I32" i="21"/>
  <c r="I33" i="21"/>
  <c r="I34" i="21"/>
  <c r="I35" i="21"/>
  <c r="I36" i="21"/>
  <c r="I38" i="21"/>
  <c r="I39" i="21"/>
  <c r="I41" i="21"/>
  <c r="I42" i="21"/>
  <c r="I43" i="21"/>
  <c r="I44" i="21"/>
  <c r="I45" i="21"/>
  <c r="I46" i="21"/>
  <c r="I47" i="21"/>
  <c r="I48" i="21"/>
  <c r="I49" i="21"/>
  <c r="I50" i="21"/>
  <c r="I51" i="21"/>
  <c r="I52" i="21"/>
  <c r="I54" i="21"/>
  <c r="I55" i="21"/>
  <c r="I57" i="21"/>
  <c r="I58" i="21"/>
  <c r="I59" i="21"/>
  <c r="I60" i="21"/>
  <c r="I61" i="21"/>
  <c r="I62" i="21"/>
  <c r="I63" i="21"/>
  <c r="I64" i="21"/>
  <c r="I65" i="21"/>
  <c r="I66" i="21"/>
  <c r="I67" i="21"/>
  <c r="I68" i="21"/>
  <c r="I70" i="21"/>
  <c r="I71" i="21"/>
  <c r="I73" i="21"/>
  <c r="I74" i="21"/>
  <c r="I75" i="21"/>
  <c r="I76" i="21"/>
  <c r="I77" i="21"/>
  <c r="I78" i="21"/>
  <c r="I79" i="21"/>
  <c r="I80" i="21"/>
  <c r="I81" i="21"/>
  <c r="I82" i="21"/>
  <c r="I83" i="21"/>
  <c r="I84" i="21"/>
  <c r="AI54" i="19" l="1"/>
  <c r="AJ33" i="19"/>
  <c r="AK33" i="19" l="1"/>
  <c r="AJ54" i="19"/>
  <c r="AK54" i="19" l="1"/>
  <c r="K363" i="22" l="1"/>
  <c r="L363" i="22" s="1"/>
  <c r="M363" i="22" s="1"/>
  <c r="N363" i="22" s="1"/>
  <c r="O363" i="22" s="1"/>
  <c r="P363" i="22" s="1"/>
  <c r="Q363" i="22" s="1"/>
  <c r="R363" i="22" s="1"/>
  <c r="S363" i="22" s="1"/>
  <c r="T363" i="22" s="1"/>
  <c r="U363" i="22" s="1"/>
  <c r="V363" i="22" s="1"/>
  <c r="W363" i="22" s="1"/>
  <c r="X363" i="22" s="1"/>
  <c r="Y363" i="22" s="1"/>
  <c r="Z363" i="22" s="1"/>
  <c r="AA363" i="22" s="1"/>
  <c r="AB363" i="22" s="1"/>
  <c r="AC363" i="22" s="1"/>
  <c r="AD363" i="22" s="1"/>
  <c r="AE363" i="22" s="1"/>
  <c r="AF363" i="22" s="1"/>
  <c r="AG363" i="22" s="1"/>
  <c r="AH363" i="22" s="1"/>
  <c r="AI363" i="22" s="1"/>
  <c r="AJ363" i="22" s="1"/>
  <c r="AK363" i="22" s="1"/>
  <c r="AL363" i="22" s="1"/>
  <c r="AM363" i="22" s="1"/>
  <c r="AN363" i="22" s="1"/>
  <c r="AO363" i="22" s="1"/>
  <c r="AP363" i="22" s="1"/>
  <c r="AQ363" i="22" s="1"/>
  <c r="AR363" i="22" s="1"/>
  <c r="AS363" i="22" s="1"/>
  <c r="AT363" i="22" s="1"/>
  <c r="AU363" i="22" s="1"/>
  <c r="AV363" i="22" s="1"/>
  <c r="AW363" i="22" s="1"/>
  <c r="AX363" i="22" s="1"/>
  <c r="A363" i="22"/>
  <c r="J279" i="22" l="1"/>
  <c r="K279" i="22" s="1"/>
  <c r="L279" i="22" s="1"/>
  <c r="M279" i="22" s="1"/>
  <c r="N279" i="22" s="1"/>
  <c r="O279" i="22" s="1"/>
  <c r="P279" i="22" s="1"/>
  <c r="Q279" i="22" s="1"/>
  <c r="R279" i="22" s="1"/>
  <c r="S279" i="22" s="1"/>
  <c r="T279" i="22" s="1"/>
  <c r="U279" i="22" s="1"/>
  <c r="V279" i="22" s="1"/>
  <c r="W279" i="22" s="1"/>
  <c r="X279" i="22" s="1"/>
  <c r="Y279" i="22" s="1"/>
  <c r="Z279" i="22" s="1"/>
  <c r="AA279" i="22" s="1"/>
  <c r="AB279" i="22" s="1"/>
  <c r="AC279" i="22" s="1"/>
  <c r="AD279" i="22" s="1"/>
  <c r="AE279" i="22" s="1"/>
  <c r="AF279" i="22" s="1"/>
  <c r="AG279" i="22" s="1"/>
  <c r="AH279" i="22" s="1"/>
  <c r="AI279" i="22" s="1"/>
  <c r="AJ279" i="22" s="1"/>
  <c r="AK279" i="22" s="1"/>
  <c r="AL279" i="22" s="1"/>
  <c r="AM279" i="22" s="1"/>
  <c r="AN279" i="22" s="1"/>
  <c r="AO279" i="22" s="1"/>
  <c r="AP279" i="22" s="1"/>
  <c r="AQ279" i="22" s="1"/>
  <c r="AR279" i="22" s="1"/>
  <c r="AS279" i="22" s="1"/>
  <c r="AT279" i="22" s="1"/>
  <c r="AU279" i="22" s="1"/>
  <c r="AV279" i="22" s="1"/>
  <c r="AW279" i="22" s="1"/>
  <c r="AX279" i="22" s="1"/>
  <c r="J262" i="22"/>
  <c r="K262" i="22" s="1"/>
  <c r="L262" i="22" s="1"/>
  <c r="M262" i="22" s="1"/>
  <c r="N262" i="22" s="1"/>
  <c r="O262" i="22" s="1"/>
  <c r="P262" i="22" s="1"/>
  <c r="Q262" i="22" s="1"/>
  <c r="R262" i="22" s="1"/>
  <c r="S262" i="22" s="1"/>
  <c r="T262" i="22" s="1"/>
  <c r="U262" i="22" s="1"/>
  <c r="V262" i="22" s="1"/>
  <c r="W262" i="22" s="1"/>
  <c r="X262" i="22" s="1"/>
  <c r="Y262" i="22" s="1"/>
  <c r="Z262" i="22" s="1"/>
  <c r="AA262" i="22" s="1"/>
  <c r="AB262" i="22" s="1"/>
  <c r="AC262" i="22" s="1"/>
  <c r="AD262" i="22" s="1"/>
  <c r="AE262" i="22" s="1"/>
  <c r="AF262" i="22" s="1"/>
  <c r="AG262" i="22" s="1"/>
  <c r="AH262" i="22" s="1"/>
  <c r="AI262" i="22" s="1"/>
  <c r="AJ262" i="22" s="1"/>
  <c r="AK262" i="22" s="1"/>
  <c r="AL262" i="22" s="1"/>
  <c r="AM262" i="22" s="1"/>
  <c r="AN262" i="22" s="1"/>
  <c r="AO262" i="22" s="1"/>
  <c r="AP262" i="22" s="1"/>
  <c r="AQ262" i="22" s="1"/>
  <c r="AR262" i="22" s="1"/>
  <c r="AS262" i="22" s="1"/>
  <c r="AT262" i="22" s="1"/>
  <c r="AU262" i="22" s="1"/>
  <c r="AV262" i="22" s="1"/>
  <c r="AW262" i="22" s="1"/>
  <c r="AX262" i="22" s="1"/>
  <c r="J245" i="22"/>
  <c r="K245" i="22" s="1"/>
  <c r="L245" i="22" s="1"/>
  <c r="M245" i="22" s="1"/>
  <c r="N245" i="22" s="1"/>
  <c r="O245" i="22" s="1"/>
  <c r="P245" i="22" s="1"/>
  <c r="Q245" i="22" s="1"/>
  <c r="R245" i="22" s="1"/>
  <c r="S245" i="22" s="1"/>
  <c r="T245" i="22" s="1"/>
  <c r="U245" i="22" s="1"/>
  <c r="V245" i="22" s="1"/>
  <c r="W245" i="22" s="1"/>
  <c r="X245" i="22" s="1"/>
  <c r="Y245" i="22" s="1"/>
  <c r="Z245" i="22" s="1"/>
  <c r="AA245" i="22" s="1"/>
  <c r="AB245" i="22" s="1"/>
  <c r="AC245" i="22" s="1"/>
  <c r="AD245" i="22" s="1"/>
  <c r="AE245" i="22" s="1"/>
  <c r="AF245" i="22" s="1"/>
  <c r="AG245" i="22" s="1"/>
  <c r="AH245" i="22" s="1"/>
  <c r="AI245" i="22" s="1"/>
  <c r="AJ245" i="22" s="1"/>
  <c r="AK245" i="22" s="1"/>
  <c r="AL245" i="22" s="1"/>
  <c r="AM245" i="22" s="1"/>
  <c r="AN245" i="22" s="1"/>
  <c r="AO245" i="22" s="1"/>
  <c r="AP245" i="22" s="1"/>
  <c r="AQ245" i="22" s="1"/>
  <c r="AR245" i="22" s="1"/>
  <c r="AS245" i="22" s="1"/>
  <c r="AT245" i="22" s="1"/>
  <c r="AU245" i="22" s="1"/>
  <c r="AV245" i="22" s="1"/>
  <c r="AW245" i="22" s="1"/>
  <c r="AX245" i="22" s="1"/>
  <c r="J228" i="22"/>
  <c r="K228" i="22" s="1"/>
  <c r="L228" i="22" s="1"/>
  <c r="M228" i="22" s="1"/>
  <c r="N228" i="22" s="1"/>
  <c r="O228" i="22" s="1"/>
  <c r="P228" i="22" s="1"/>
  <c r="Q228" i="22" s="1"/>
  <c r="R228" i="22" s="1"/>
  <c r="S228" i="22" s="1"/>
  <c r="T228" i="22" s="1"/>
  <c r="U228" i="22" s="1"/>
  <c r="V228" i="22" s="1"/>
  <c r="W228" i="22" s="1"/>
  <c r="X228" i="22" s="1"/>
  <c r="Y228" i="22" s="1"/>
  <c r="Z228" i="22" s="1"/>
  <c r="AA228" i="22" s="1"/>
  <c r="AB228" i="22" s="1"/>
  <c r="AC228" i="22" s="1"/>
  <c r="AD228" i="22" s="1"/>
  <c r="AE228" i="22" s="1"/>
  <c r="AF228" i="22" s="1"/>
  <c r="AG228" i="22" s="1"/>
  <c r="AH228" i="22" s="1"/>
  <c r="AI228" i="22" s="1"/>
  <c r="AJ228" i="22" s="1"/>
  <c r="AK228" i="22" s="1"/>
  <c r="AL228" i="22" s="1"/>
  <c r="AM228" i="22" s="1"/>
  <c r="AN228" i="22" s="1"/>
  <c r="AO228" i="22" s="1"/>
  <c r="AP228" i="22" s="1"/>
  <c r="AQ228" i="22" s="1"/>
  <c r="AR228" i="22" s="1"/>
  <c r="AS228" i="22" s="1"/>
  <c r="AT228" i="22" s="1"/>
  <c r="AU228" i="22" s="1"/>
  <c r="AV228" i="22" s="1"/>
  <c r="AW228" i="22" s="1"/>
  <c r="AX228" i="22" s="1"/>
  <c r="J211" i="22"/>
  <c r="K211" i="22" s="1"/>
  <c r="L211" i="22" s="1"/>
  <c r="M211" i="22" s="1"/>
  <c r="N211" i="22" s="1"/>
  <c r="O211" i="22" s="1"/>
  <c r="P211" i="22" s="1"/>
  <c r="Q211" i="22" s="1"/>
  <c r="R211" i="22" s="1"/>
  <c r="S211" i="22" s="1"/>
  <c r="T211" i="22" s="1"/>
  <c r="U211" i="22" s="1"/>
  <c r="V211" i="22" s="1"/>
  <c r="W211" i="22" s="1"/>
  <c r="X211" i="22" s="1"/>
  <c r="Y211" i="22" s="1"/>
  <c r="Z211" i="22" s="1"/>
  <c r="AA211" i="22" s="1"/>
  <c r="AB211" i="22" s="1"/>
  <c r="AC211" i="22" s="1"/>
  <c r="AD211" i="22" s="1"/>
  <c r="AE211" i="22" s="1"/>
  <c r="AF211" i="22" s="1"/>
  <c r="AG211" i="22" s="1"/>
  <c r="AH211" i="22" s="1"/>
  <c r="AI211" i="22" s="1"/>
  <c r="AJ211" i="22" s="1"/>
  <c r="AK211" i="22" s="1"/>
  <c r="AL211" i="22" s="1"/>
  <c r="AM211" i="22" s="1"/>
  <c r="AN211" i="22" s="1"/>
  <c r="AO211" i="22" s="1"/>
  <c r="AP211" i="22" s="1"/>
  <c r="AQ211" i="22" s="1"/>
  <c r="AR211" i="22" s="1"/>
  <c r="AS211" i="22" s="1"/>
  <c r="AT211" i="22" s="1"/>
  <c r="AU211" i="22" s="1"/>
  <c r="AV211" i="22" s="1"/>
  <c r="AW211" i="22" s="1"/>
  <c r="AX211" i="22" s="1"/>
  <c r="J177" i="22"/>
  <c r="K177" i="22" s="1"/>
  <c r="L177" i="22" s="1"/>
  <c r="M177" i="22" s="1"/>
  <c r="N177" i="22" s="1"/>
  <c r="O177" i="22" s="1"/>
  <c r="P177" i="22" s="1"/>
  <c r="Q177" i="22" s="1"/>
  <c r="R177" i="22" s="1"/>
  <c r="S177" i="22" s="1"/>
  <c r="T177" i="22" s="1"/>
  <c r="U177" i="22" s="1"/>
  <c r="V177" i="22" s="1"/>
  <c r="W177" i="22" s="1"/>
  <c r="X177" i="22" s="1"/>
  <c r="Y177" i="22" s="1"/>
  <c r="Z177" i="22" s="1"/>
  <c r="AA177" i="22" s="1"/>
  <c r="AB177" i="22" s="1"/>
  <c r="AC177" i="22" s="1"/>
  <c r="AD177" i="22" s="1"/>
  <c r="AE177" i="22" s="1"/>
  <c r="AF177" i="22" s="1"/>
  <c r="AG177" i="22" s="1"/>
  <c r="AH177" i="22" s="1"/>
  <c r="AI177" i="22" s="1"/>
  <c r="AJ177" i="22" s="1"/>
  <c r="AK177" i="22" s="1"/>
  <c r="AL177" i="22" s="1"/>
  <c r="AM177" i="22" s="1"/>
  <c r="AN177" i="22" s="1"/>
  <c r="AO177" i="22" s="1"/>
  <c r="AP177" i="22" s="1"/>
  <c r="AQ177" i="22" s="1"/>
  <c r="AR177" i="22" s="1"/>
  <c r="AS177" i="22" s="1"/>
  <c r="AT177" i="22" s="1"/>
  <c r="AU177" i="22" s="1"/>
  <c r="AV177" i="22" s="1"/>
  <c r="AW177" i="22" s="1"/>
  <c r="AX177" i="22" s="1"/>
  <c r="J159" i="22"/>
  <c r="K159" i="22" s="1"/>
  <c r="L159" i="22" s="1"/>
  <c r="M159" i="22" s="1"/>
  <c r="N159" i="22" s="1"/>
  <c r="O159" i="22" s="1"/>
  <c r="P159" i="22" s="1"/>
  <c r="Q159" i="22" s="1"/>
  <c r="R159" i="22" s="1"/>
  <c r="S159" i="22" s="1"/>
  <c r="T159" i="22" s="1"/>
  <c r="U159" i="22" s="1"/>
  <c r="V159" i="22" s="1"/>
  <c r="W159" i="22" s="1"/>
  <c r="X159" i="22" s="1"/>
  <c r="Y159" i="22" s="1"/>
  <c r="Z159" i="22" s="1"/>
  <c r="AA159" i="22" s="1"/>
  <c r="AB159" i="22" s="1"/>
  <c r="AC159" i="22" s="1"/>
  <c r="AD159" i="22" s="1"/>
  <c r="AE159" i="22" s="1"/>
  <c r="AF159" i="22" s="1"/>
  <c r="AG159" i="22" s="1"/>
  <c r="AH159" i="22" s="1"/>
  <c r="AI159" i="22" s="1"/>
  <c r="AJ159" i="22" s="1"/>
  <c r="AK159" i="22" s="1"/>
  <c r="AL159" i="22" s="1"/>
  <c r="AM159" i="22" s="1"/>
  <c r="AN159" i="22" s="1"/>
  <c r="AO159" i="22" s="1"/>
  <c r="AP159" i="22" s="1"/>
  <c r="AQ159" i="22" s="1"/>
  <c r="AR159" i="22" s="1"/>
  <c r="AS159" i="22" s="1"/>
  <c r="AT159" i="22" s="1"/>
  <c r="AU159" i="22" s="1"/>
  <c r="AV159" i="22" s="1"/>
  <c r="AW159" i="22" s="1"/>
  <c r="AX159" i="22" s="1"/>
  <c r="J141" i="22"/>
  <c r="K141" i="22" s="1"/>
  <c r="L141" i="22" s="1"/>
  <c r="M141" i="22" s="1"/>
  <c r="N141" i="22" s="1"/>
  <c r="O141" i="22" s="1"/>
  <c r="P141" i="22" s="1"/>
  <c r="Q141" i="22" s="1"/>
  <c r="R141" i="22" s="1"/>
  <c r="S141" i="22" s="1"/>
  <c r="T141" i="22" s="1"/>
  <c r="U141" i="22" s="1"/>
  <c r="V141" i="22" s="1"/>
  <c r="W141" i="22" s="1"/>
  <c r="X141" i="22" s="1"/>
  <c r="Y141" i="22" s="1"/>
  <c r="Z141" i="22" s="1"/>
  <c r="AA141" i="22" s="1"/>
  <c r="AB141" i="22" s="1"/>
  <c r="AC141" i="22" s="1"/>
  <c r="AD141" i="22" s="1"/>
  <c r="AE141" i="22" s="1"/>
  <c r="AF141" i="22" s="1"/>
  <c r="AG141" i="22" s="1"/>
  <c r="AH141" i="22" s="1"/>
  <c r="AI141" i="22" s="1"/>
  <c r="AJ141" i="22" s="1"/>
  <c r="AK141" i="22" s="1"/>
  <c r="AL141" i="22" s="1"/>
  <c r="AM141" i="22" s="1"/>
  <c r="AN141" i="22" s="1"/>
  <c r="AO141" i="22" s="1"/>
  <c r="AP141" i="22" s="1"/>
  <c r="AQ141" i="22" s="1"/>
  <c r="AR141" i="22" s="1"/>
  <c r="AS141" i="22" s="1"/>
  <c r="AT141" i="22" s="1"/>
  <c r="AU141" i="22" s="1"/>
  <c r="AV141" i="22" s="1"/>
  <c r="AW141" i="22" s="1"/>
  <c r="AX141" i="22" s="1"/>
  <c r="K90" i="22"/>
  <c r="L90" i="22" s="1"/>
  <c r="M90" i="22" s="1"/>
  <c r="N90" i="22" s="1"/>
  <c r="O90" i="22" s="1"/>
  <c r="P90" i="22" s="1"/>
  <c r="Q90" i="22" s="1"/>
  <c r="R90" i="22" s="1"/>
  <c r="S90" i="22" s="1"/>
  <c r="T90" i="22" s="1"/>
  <c r="U90" i="22" s="1"/>
  <c r="V90" i="22" s="1"/>
  <c r="W90" i="22" s="1"/>
  <c r="X90" i="22" s="1"/>
  <c r="Y90" i="22" s="1"/>
  <c r="Z90" i="22" s="1"/>
  <c r="AA90" i="22" s="1"/>
  <c r="AB90" i="22" s="1"/>
  <c r="AC90" i="22" s="1"/>
  <c r="AD90" i="22" s="1"/>
  <c r="AE90" i="22" s="1"/>
  <c r="AF90" i="22" s="1"/>
  <c r="AG90" i="22" s="1"/>
  <c r="AH90" i="22" s="1"/>
  <c r="AI90" i="22" s="1"/>
  <c r="AJ90" i="22" s="1"/>
  <c r="AK90" i="22" s="1"/>
  <c r="AL90" i="22" s="1"/>
  <c r="AM90" i="22" s="1"/>
  <c r="AN90" i="22" s="1"/>
  <c r="AO90" i="22" s="1"/>
  <c r="AP90" i="22" s="1"/>
  <c r="AQ90" i="22" s="1"/>
  <c r="AR90" i="22" s="1"/>
  <c r="AS90" i="22" s="1"/>
  <c r="AT90" i="22" s="1"/>
  <c r="AU90" i="22" s="1"/>
  <c r="AV90" i="22" s="1"/>
  <c r="AW90" i="22" s="1"/>
  <c r="AX90" i="22" s="1"/>
  <c r="AR35" i="19" l="1"/>
  <c r="AR36" i="19"/>
  <c r="AR37" i="19"/>
  <c r="AR38" i="19"/>
  <c r="AR39" i="19"/>
  <c r="AR40" i="19"/>
  <c r="AR41" i="19"/>
  <c r="AR42" i="19"/>
  <c r="AR43" i="19"/>
  <c r="AR44" i="19"/>
  <c r="AR45" i="19"/>
  <c r="AR46" i="19"/>
  <c r="AR47" i="19"/>
  <c r="AR48" i="19"/>
  <c r="AR49" i="19"/>
  <c r="AR34" i="19"/>
  <c r="F200" i="5" l="1"/>
  <c r="F203" i="5"/>
  <c r="F198" i="5"/>
  <c r="F199" i="5"/>
  <c r="F201" i="5"/>
  <c r="F202" i="5"/>
  <c r="F197" i="5"/>
  <c r="F196" i="5"/>
  <c r="F195" i="5"/>
  <c r="F194" i="5"/>
  <c r="F193" i="5"/>
  <c r="F192" i="5"/>
  <c r="F191" i="5"/>
  <c r="F178" i="5"/>
  <c r="F162" i="5"/>
  <c r="F98" i="5"/>
  <c r="F177" i="5"/>
  <c r="F161" i="5"/>
  <c r="F97" i="5"/>
  <c r="F176" i="5"/>
  <c r="F160" i="5"/>
  <c r="F96" i="5"/>
  <c r="F175" i="5"/>
  <c r="F159" i="5"/>
  <c r="F95" i="5"/>
  <c r="F174" i="5"/>
  <c r="F158" i="5"/>
  <c r="F94" i="5"/>
  <c r="F173" i="5"/>
  <c r="F157" i="5"/>
  <c r="F93" i="5"/>
  <c r="F172" i="5"/>
  <c r="F156" i="5"/>
  <c r="F92" i="5"/>
  <c r="F171" i="5"/>
  <c r="F155" i="5"/>
  <c r="F91" i="5"/>
  <c r="F170" i="5"/>
  <c r="F154" i="5"/>
  <c r="F90" i="5"/>
  <c r="F169" i="5"/>
  <c r="F153" i="5"/>
  <c r="F89" i="5"/>
  <c r="F168" i="5"/>
  <c r="F152" i="5"/>
  <c r="F88" i="5"/>
  <c r="F167" i="5"/>
  <c r="F151" i="5"/>
  <c r="F87" i="5"/>
  <c r="F166" i="5"/>
  <c r="F150" i="5"/>
  <c r="F86" i="5"/>
  <c r="F165" i="5"/>
  <c r="F149" i="5"/>
  <c r="F85" i="5"/>
  <c r="F164" i="5"/>
  <c r="F148" i="5"/>
  <c r="F84" i="5"/>
  <c r="F74" i="5"/>
  <c r="F58" i="5"/>
  <c r="F42" i="5"/>
  <c r="F26" i="5"/>
  <c r="F73" i="5"/>
  <c r="F57" i="5"/>
  <c r="F41" i="5"/>
  <c r="F25" i="5"/>
  <c r="F72" i="5"/>
  <c r="F56" i="5"/>
  <c r="F40" i="5"/>
  <c r="F24" i="5"/>
  <c r="F71" i="5"/>
  <c r="F55" i="5"/>
  <c r="F39" i="5"/>
  <c r="F23" i="5"/>
  <c r="F70" i="5"/>
  <c r="F54" i="5"/>
  <c r="F38" i="5"/>
  <c r="F22" i="5"/>
  <c r="F69" i="5"/>
  <c r="F53" i="5"/>
  <c r="F37" i="5"/>
  <c r="F21" i="5"/>
  <c r="F68" i="5"/>
  <c r="F52" i="5"/>
  <c r="F36" i="5"/>
  <c r="F20" i="5"/>
  <c r="F67" i="5"/>
  <c r="F51" i="5"/>
  <c r="F35" i="5"/>
  <c r="F19" i="5"/>
  <c r="F66" i="5"/>
  <c r="F50" i="5"/>
  <c r="F34" i="5"/>
  <c r="F18" i="5"/>
  <c r="F65" i="5"/>
  <c r="F49" i="5"/>
  <c r="F33" i="5"/>
  <c r="F17" i="5"/>
  <c r="F64" i="5"/>
  <c r="F48" i="5"/>
  <c r="F32" i="5"/>
  <c r="F16" i="5"/>
  <c r="F63" i="5"/>
  <c r="F47" i="5"/>
  <c r="F31" i="5"/>
  <c r="F15" i="5"/>
  <c r="F62" i="5"/>
  <c r="F46" i="5"/>
  <c r="F30" i="5"/>
  <c r="F14" i="5"/>
  <c r="F61" i="5"/>
  <c r="F45" i="5"/>
  <c r="F29" i="5"/>
  <c r="F13" i="5"/>
  <c r="K12" i="21" l="1"/>
  <c r="L12" i="21"/>
  <c r="M12" i="21"/>
  <c r="N12" i="21"/>
  <c r="O12" i="21"/>
  <c r="P12" i="21"/>
  <c r="Q12" i="21"/>
  <c r="R12" i="21"/>
  <c r="S12" i="21"/>
  <c r="T12" i="21"/>
  <c r="U12" i="21"/>
  <c r="V12" i="21"/>
  <c r="W12" i="21"/>
  <c r="X12" i="21"/>
  <c r="Y12" i="21"/>
  <c r="Z12" i="21"/>
  <c r="AA12" i="21"/>
  <c r="AB12" i="21"/>
  <c r="AC12" i="21"/>
  <c r="AD12" i="21"/>
  <c r="AE12" i="21"/>
  <c r="AF12" i="21"/>
  <c r="AG12" i="21"/>
  <c r="AH12" i="21"/>
  <c r="AI12" i="21"/>
  <c r="AJ12" i="21"/>
  <c r="AK12" i="21"/>
  <c r="AL12" i="21"/>
  <c r="AM12" i="21"/>
  <c r="AN12" i="21"/>
  <c r="K13" i="21"/>
  <c r="L13" i="21"/>
  <c r="M13" i="21"/>
  <c r="N13" i="21"/>
  <c r="O13" i="21"/>
  <c r="P13" i="21"/>
  <c r="Q13" i="21"/>
  <c r="R13" i="21"/>
  <c r="S13" i="21"/>
  <c r="T13" i="21"/>
  <c r="U13" i="21"/>
  <c r="V13" i="21"/>
  <c r="W13" i="21"/>
  <c r="X13" i="21"/>
  <c r="Y13" i="21"/>
  <c r="Z13" i="21"/>
  <c r="AA13" i="21"/>
  <c r="AB13" i="21"/>
  <c r="AC13" i="21"/>
  <c r="AD13" i="21"/>
  <c r="AE13" i="21"/>
  <c r="AF13" i="21"/>
  <c r="AG13" i="21"/>
  <c r="AH13" i="21"/>
  <c r="AI13" i="21"/>
  <c r="AJ13" i="21"/>
  <c r="AK13" i="21"/>
  <c r="AL13" i="21"/>
  <c r="AM13" i="21"/>
  <c r="AN13" i="21"/>
  <c r="K14" i="21"/>
  <c r="L14" i="21"/>
  <c r="M14" i="21"/>
  <c r="N14" i="21"/>
  <c r="O14" i="21"/>
  <c r="P14" i="21"/>
  <c r="Q14" i="21"/>
  <c r="R14" i="21"/>
  <c r="S14" i="21"/>
  <c r="T14" i="21"/>
  <c r="U14" i="21"/>
  <c r="V14" i="21"/>
  <c r="W14" i="21"/>
  <c r="X14" i="21"/>
  <c r="Y14" i="21"/>
  <c r="Z14" i="21"/>
  <c r="AA14" i="21"/>
  <c r="AB14" i="21"/>
  <c r="AC14" i="21"/>
  <c r="AD14" i="21"/>
  <c r="AE14" i="21"/>
  <c r="AF14" i="21"/>
  <c r="AG14" i="21"/>
  <c r="AH14" i="21"/>
  <c r="AI14" i="21"/>
  <c r="AJ14" i="21"/>
  <c r="AK14" i="21"/>
  <c r="AL14" i="21"/>
  <c r="AM14" i="21"/>
  <c r="AN14" i="21"/>
  <c r="K15" i="21"/>
  <c r="L15" i="21"/>
  <c r="M15" i="21"/>
  <c r="N15" i="21"/>
  <c r="O15" i="21"/>
  <c r="P15" i="21"/>
  <c r="Q15" i="21"/>
  <c r="R15" i="21"/>
  <c r="S15" i="21"/>
  <c r="T15" i="21"/>
  <c r="U15" i="21"/>
  <c r="V15" i="21"/>
  <c r="W15" i="21"/>
  <c r="X15" i="21"/>
  <c r="Y15" i="21"/>
  <c r="Z15" i="21"/>
  <c r="AA15" i="21"/>
  <c r="AB15" i="21"/>
  <c r="AC15" i="21"/>
  <c r="AD15" i="21"/>
  <c r="AE15" i="21"/>
  <c r="AF15" i="21"/>
  <c r="AG15" i="21"/>
  <c r="AH15" i="21"/>
  <c r="AI15" i="21"/>
  <c r="AJ15" i="21"/>
  <c r="AK15" i="21"/>
  <c r="AL15" i="21"/>
  <c r="AM15" i="21"/>
  <c r="AN15" i="21"/>
  <c r="K16" i="21"/>
  <c r="L16" i="21"/>
  <c r="M16" i="21"/>
  <c r="N16" i="21"/>
  <c r="O16" i="21"/>
  <c r="P16" i="21"/>
  <c r="Q16" i="21"/>
  <c r="R16" i="21"/>
  <c r="S16" i="21"/>
  <c r="T16" i="21"/>
  <c r="U16" i="21"/>
  <c r="V16" i="21"/>
  <c r="W16" i="21"/>
  <c r="X16" i="21"/>
  <c r="Y16" i="21"/>
  <c r="Z16" i="21"/>
  <c r="AA16" i="21"/>
  <c r="AB16" i="21"/>
  <c r="AC16" i="21"/>
  <c r="AD16" i="21"/>
  <c r="AE16" i="21"/>
  <c r="AF16" i="21"/>
  <c r="AG16" i="21"/>
  <c r="AH16" i="21"/>
  <c r="AI16" i="21"/>
  <c r="AJ16" i="21"/>
  <c r="AK16" i="21"/>
  <c r="AL16" i="21"/>
  <c r="AM16" i="21"/>
  <c r="AN16" i="21"/>
  <c r="K17" i="21"/>
  <c r="L17" i="21"/>
  <c r="M17" i="21"/>
  <c r="N17" i="21"/>
  <c r="O17" i="21"/>
  <c r="P17" i="21"/>
  <c r="Q17" i="21"/>
  <c r="R17" i="21"/>
  <c r="S17" i="21"/>
  <c r="T17" i="21"/>
  <c r="U17" i="21"/>
  <c r="V17" i="21"/>
  <c r="W17" i="21"/>
  <c r="X17" i="21"/>
  <c r="Y17" i="21"/>
  <c r="Z17" i="21"/>
  <c r="AA17" i="21"/>
  <c r="AB17" i="21"/>
  <c r="AC17" i="21"/>
  <c r="AD17" i="21"/>
  <c r="AE17" i="21"/>
  <c r="AF17" i="21"/>
  <c r="AG17" i="21"/>
  <c r="AH17" i="21"/>
  <c r="AI17" i="21"/>
  <c r="AJ17" i="21"/>
  <c r="AK17" i="21"/>
  <c r="AL17" i="21"/>
  <c r="AM17" i="21"/>
  <c r="AN17" i="21"/>
  <c r="K18" i="21"/>
  <c r="L18" i="21"/>
  <c r="M18" i="21"/>
  <c r="N18" i="21"/>
  <c r="O18" i="21"/>
  <c r="P18" i="21"/>
  <c r="Q18" i="21"/>
  <c r="R18" i="21"/>
  <c r="S18" i="21"/>
  <c r="T18" i="21"/>
  <c r="U18" i="21"/>
  <c r="V18" i="21"/>
  <c r="W18" i="21"/>
  <c r="X18" i="21"/>
  <c r="Y18" i="21"/>
  <c r="Z18" i="21"/>
  <c r="AA18" i="21"/>
  <c r="AB18" i="21"/>
  <c r="AC18" i="21"/>
  <c r="AD18" i="21"/>
  <c r="AE18" i="21"/>
  <c r="AF18" i="21"/>
  <c r="AG18" i="21"/>
  <c r="AH18" i="21"/>
  <c r="AI18" i="21"/>
  <c r="AJ18" i="21"/>
  <c r="AK18" i="21"/>
  <c r="AL18" i="21"/>
  <c r="AM18" i="21"/>
  <c r="AN18" i="21"/>
  <c r="AO17" i="21"/>
  <c r="A511" i="21" l="1"/>
  <c r="A510" i="21"/>
  <c r="A509" i="21"/>
  <c r="A508" i="21"/>
  <c r="A507" i="21"/>
  <c r="A506" i="21"/>
  <c r="A505" i="21"/>
  <c r="A504" i="21"/>
  <c r="A503" i="21"/>
  <c r="A502" i="21"/>
  <c r="A501" i="21"/>
  <c r="A500" i="21"/>
  <c r="A499" i="21"/>
  <c r="A498" i="21"/>
  <c r="A497" i="21"/>
  <c r="A496" i="21"/>
  <c r="K338" i="22"/>
  <c r="L338" i="22" s="1"/>
  <c r="M338" i="22" s="1"/>
  <c r="N338" i="22" s="1"/>
  <c r="O338" i="22" s="1"/>
  <c r="P338" i="22" s="1"/>
  <c r="Q338" i="22" s="1"/>
  <c r="R338" i="22" s="1"/>
  <c r="S338" i="22" s="1"/>
  <c r="T338" i="22" s="1"/>
  <c r="U338" i="22" s="1"/>
  <c r="V338" i="22" s="1"/>
  <c r="W338" i="22" s="1"/>
  <c r="X338" i="22" s="1"/>
  <c r="Y338" i="22" s="1"/>
  <c r="Z338" i="22" s="1"/>
  <c r="AA338" i="22" s="1"/>
  <c r="AB338" i="22" s="1"/>
  <c r="AC338" i="22" s="1"/>
  <c r="AD338" i="22" s="1"/>
  <c r="AE338" i="22" s="1"/>
  <c r="AF338" i="22" s="1"/>
  <c r="AG338" i="22" s="1"/>
  <c r="AH338" i="22" s="1"/>
  <c r="AI338" i="22" s="1"/>
  <c r="AJ338" i="22" s="1"/>
  <c r="AK338" i="22" s="1"/>
  <c r="AL338" i="22" s="1"/>
  <c r="AM338" i="22" s="1"/>
  <c r="AN338" i="22" s="1"/>
  <c r="AO338" i="22" s="1"/>
  <c r="AP338" i="22" s="1"/>
  <c r="AQ338" i="22" s="1"/>
  <c r="AR338" i="22" s="1"/>
  <c r="AS338" i="22" s="1"/>
  <c r="AT338" i="22" s="1"/>
  <c r="AU338" i="22" s="1"/>
  <c r="AV338" i="22" s="1"/>
  <c r="AW338" i="22" s="1"/>
  <c r="AX338" i="22" s="1"/>
  <c r="A338" i="22"/>
  <c r="AO12" i="21" l="1"/>
  <c r="AO13" i="21"/>
  <c r="AO14" i="21"/>
  <c r="AO15" i="21"/>
  <c r="AO16" i="21"/>
  <c r="AO18" i="21"/>
  <c r="A535" i="21"/>
  <c r="A536" i="21"/>
  <c r="A530" i="21" l="1"/>
  <c r="A531" i="21"/>
  <c r="A532" i="21"/>
  <c r="A105" i="22" l="1"/>
  <c r="K105" i="22"/>
  <c r="L105" i="22" s="1"/>
  <c r="M105" i="22" s="1"/>
  <c r="N105" i="22" s="1"/>
  <c r="O105" i="22" s="1"/>
  <c r="P105" i="22" s="1"/>
  <c r="Q105" i="22" s="1"/>
  <c r="R105" i="22" s="1"/>
  <c r="S105" i="22" s="1"/>
  <c r="T105" i="22" s="1"/>
  <c r="U105" i="22" s="1"/>
  <c r="V105" i="22" s="1"/>
  <c r="W105" i="22" s="1"/>
  <c r="X105" i="22" s="1"/>
  <c r="Y105" i="22" s="1"/>
  <c r="Z105" i="22" s="1"/>
  <c r="AA105" i="22" s="1"/>
  <c r="AB105" i="22" s="1"/>
  <c r="AC105" i="22" s="1"/>
  <c r="AD105" i="22" s="1"/>
  <c r="AE105" i="22" s="1"/>
  <c r="AF105" i="22" s="1"/>
  <c r="AG105" i="22" s="1"/>
  <c r="AH105" i="22" s="1"/>
  <c r="AI105" i="22" s="1"/>
  <c r="AJ105" i="22" s="1"/>
  <c r="AK105" i="22" s="1"/>
  <c r="AL105" i="22" s="1"/>
  <c r="AM105" i="22" s="1"/>
  <c r="AN105" i="22" s="1"/>
  <c r="AO105" i="22" s="1"/>
  <c r="AP105" i="22" s="1"/>
  <c r="AQ105" i="22" s="1"/>
  <c r="AR105" i="22" s="1"/>
  <c r="AS105" i="22" s="1"/>
  <c r="AT105" i="22" s="1"/>
  <c r="AU105" i="22" s="1"/>
  <c r="AV105" i="22" s="1"/>
  <c r="AW105" i="22" s="1"/>
  <c r="AX105" i="22" s="1"/>
  <c r="A106" i="22"/>
  <c r="K106" i="22"/>
  <c r="L106" i="22" s="1"/>
  <c r="M106" i="22" s="1"/>
  <c r="N106" i="22" s="1"/>
  <c r="O106" i="22" s="1"/>
  <c r="P106" i="22" s="1"/>
  <c r="Q106" i="22" s="1"/>
  <c r="R106" i="22" s="1"/>
  <c r="S106" i="22" s="1"/>
  <c r="T106" i="22" s="1"/>
  <c r="U106" i="22" s="1"/>
  <c r="V106" i="22" s="1"/>
  <c r="W106" i="22" s="1"/>
  <c r="X106" i="22" s="1"/>
  <c r="Y106" i="22" s="1"/>
  <c r="Z106" i="22" s="1"/>
  <c r="AA106" i="22" s="1"/>
  <c r="AB106" i="22" s="1"/>
  <c r="AC106" i="22" s="1"/>
  <c r="AD106" i="22" s="1"/>
  <c r="AE106" i="22" s="1"/>
  <c r="AF106" i="22" s="1"/>
  <c r="AG106" i="22" s="1"/>
  <c r="AH106" i="22" s="1"/>
  <c r="AI106" i="22" s="1"/>
  <c r="AJ106" i="22" s="1"/>
  <c r="AK106" i="22" s="1"/>
  <c r="AL106" i="22" s="1"/>
  <c r="AM106" i="22" s="1"/>
  <c r="AN106" i="22" s="1"/>
  <c r="AO106" i="22" s="1"/>
  <c r="AP106" i="22" s="1"/>
  <c r="AQ106" i="22" s="1"/>
  <c r="AR106" i="22" s="1"/>
  <c r="AS106" i="22" s="1"/>
  <c r="AT106" i="22" s="1"/>
  <c r="AU106" i="22" s="1"/>
  <c r="AV106" i="22" s="1"/>
  <c r="AW106" i="22" s="1"/>
  <c r="AX106" i="22" s="1"/>
  <c r="A107" i="22"/>
  <c r="K107" i="22"/>
  <c r="L107" i="22" s="1"/>
  <c r="M107" i="22" s="1"/>
  <c r="N107" i="22" s="1"/>
  <c r="O107" i="22" s="1"/>
  <c r="P107" i="22" s="1"/>
  <c r="Q107" i="22" s="1"/>
  <c r="R107" i="22" s="1"/>
  <c r="S107" i="22" s="1"/>
  <c r="T107" i="22" s="1"/>
  <c r="U107" i="22" s="1"/>
  <c r="V107" i="22" s="1"/>
  <c r="W107" i="22" s="1"/>
  <c r="X107" i="22" s="1"/>
  <c r="Y107" i="22" s="1"/>
  <c r="Z107" i="22" s="1"/>
  <c r="AA107" i="22" s="1"/>
  <c r="AB107" i="22" s="1"/>
  <c r="AC107" i="22" s="1"/>
  <c r="AD107" i="22" s="1"/>
  <c r="AE107" i="22" s="1"/>
  <c r="AF107" i="22" s="1"/>
  <c r="AG107" i="22" s="1"/>
  <c r="AH107" i="22" s="1"/>
  <c r="AI107" i="22" s="1"/>
  <c r="AJ107" i="22" s="1"/>
  <c r="AK107" i="22" s="1"/>
  <c r="AL107" i="22" s="1"/>
  <c r="AM107" i="22" s="1"/>
  <c r="AN107" i="22" s="1"/>
  <c r="AO107" i="22" s="1"/>
  <c r="AP107" i="22" s="1"/>
  <c r="AQ107" i="22" s="1"/>
  <c r="AR107" i="22" s="1"/>
  <c r="AS107" i="22" s="1"/>
  <c r="AT107" i="22" s="1"/>
  <c r="AU107" i="22" s="1"/>
  <c r="AV107" i="22" s="1"/>
  <c r="AW107" i="22" s="1"/>
  <c r="AX107" i="22" s="1"/>
  <c r="A108" i="22"/>
  <c r="K108" i="22"/>
  <c r="L108" i="22" s="1"/>
  <c r="M108" i="22" s="1"/>
  <c r="N108" i="22" s="1"/>
  <c r="O108" i="22" s="1"/>
  <c r="P108" i="22" s="1"/>
  <c r="Q108" i="22" s="1"/>
  <c r="R108" i="22" s="1"/>
  <c r="S108" i="22" s="1"/>
  <c r="T108" i="22" s="1"/>
  <c r="U108" i="22" s="1"/>
  <c r="V108" i="22" s="1"/>
  <c r="W108" i="22" s="1"/>
  <c r="X108" i="22" s="1"/>
  <c r="Y108" i="22" s="1"/>
  <c r="Z108" i="22" s="1"/>
  <c r="AA108" i="22" s="1"/>
  <c r="AB108" i="22" s="1"/>
  <c r="AC108" i="22" s="1"/>
  <c r="AD108" i="22" s="1"/>
  <c r="AE108" i="22" s="1"/>
  <c r="AF108" i="22" s="1"/>
  <c r="AG108" i="22" s="1"/>
  <c r="AH108" i="22" s="1"/>
  <c r="AI108" i="22" s="1"/>
  <c r="AJ108" i="22" s="1"/>
  <c r="AK108" i="22" s="1"/>
  <c r="AL108" i="22" s="1"/>
  <c r="AM108" i="22" s="1"/>
  <c r="AN108" i="22" s="1"/>
  <c r="AO108" i="22" s="1"/>
  <c r="AP108" i="22" s="1"/>
  <c r="AQ108" i="22" s="1"/>
  <c r="AR108" i="22" s="1"/>
  <c r="AS108" i="22" s="1"/>
  <c r="AT108" i="22" s="1"/>
  <c r="AU108" i="22" s="1"/>
  <c r="AV108" i="22" s="1"/>
  <c r="AW108" i="22" s="1"/>
  <c r="AX108" i="22" s="1"/>
  <c r="A109" i="22"/>
  <c r="K109" i="22"/>
  <c r="L109" i="22" s="1"/>
  <c r="M109" i="22" s="1"/>
  <c r="N109" i="22" s="1"/>
  <c r="O109" i="22" s="1"/>
  <c r="P109" i="22" s="1"/>
  <c r="Q109" i="22" s="1"/>
  <c r="R109" i="22" s="1"/>
  <c r="S109" i="22" s="1"/>
  <c r="T109" i="22" s="1"/>
  <c r="U109" i="22" s="1"/>
  <c r="V109" i="22" s="1"/>
  <c r="W109" i="22" s="1"/>
  <c r="X109" i="22" s="1"/>
  <c r="Y109" i="22" s="1"/>
  <c r="Z109" i="22" s="1"/>
  <c r="AA109" i="22" s="1"/>
  <c r="AB109" i="22" s="1"/>
  <c r="AC109" i="22" s="1"/>
  <c r="AD109" i="22" s="1"/>
  <c r="AE109" i="22" s="1"/>
  <c r="AF109" i="22" s="1"/>
  <c r="AG109" i="22" s="1"/>
  <c r="AH109" i="22" s="1"/>
  <c r="AI109" i="22" s="1"/>
  <c r="AJ109" i="22" s="1"/>
  <c r="AK109" i="22" s="1"/>
  <c r="AL109" i="22" s="1"/>
  <c r="AM109" i="22" s="1"/>
  <c r="AN109" i="22" s="1"/>
  <c r="AO109" i="22" s="1"/>
  <c r="AP109" i="22" s="1"/>
  <c r="AQ109" i="22" s="1"/>
  <c r="AR109" i="22" s="1"/>
  <c r="AS109" i="22" s="1"/>
  <c r="AT109" i="22" s="1"/>
  <c r="AU109" i="22" s="1"/>
  <c r="AV109" i="22" s="1"/>
  <c r="AW109" i="22" s="1"/>
  <c r="AX109" i="22" s="1"/>
  <c r="A110" i="22"/>
  <c r="K110" i="22"/>
  <c r="L110" i="22" s="1"/>
  <c r="M110" i="22" s="1"/>
  <c r="N110" i="22" s="1"/>
  <c r="O110" i="22" s="1"/>
  <c r="P110" i="22" s="1"/>
  <c r="Q110" i="22" s="1"/>
  <c r="R110" i="22" s="1"/>
  <c r="S110" i="22" s="1"/>
  <c r="T110" i="22" s="1"/>
  <c r="U110" i="22" s="1"/>
  <c r="V110" i="22" s="1"/>
  <c r="W110" i="22" s="1"/>
  <c r="X110" i="22" s="1"/>
  <c r="Y110" i="22" s="1"/>
  <c r="Z110" i="22" s="1"/>
  <c r="AA110" i="22" s="1"/>
  <c r="AB110" i="22" s="1"/>
  <c r="AC110" i="22" s="1"/>
  <c r="AD110" i="22" s="1"/>
  <c r="AE110" i="22" s="1"/>
  <c r="AF110" i="22" s="1"/>
  <c r="AG110" i="22" s="1"/>
  <c r="AH110" i="22" s="1"/>
  <c r="AI110" i="22" s="1"/>
  <c r="AJ110" i="22" s="1"/>
  <c r="AK110" i="22" s="1"/>
  <c r="AL110" i="22" s="1"/>
  <c r="AM110" i="22" s="1"/>
  <c r="AN110" i="22" s="1"/>
  <c r="AO110" i="22" s="1"/>
  <c r="AP110" i="22" s="1"/>
  <c r="AQ110" i="22" s="1"/>
  <c r="AR110" i="22" s="1"/>
  <c r="AS110" i="22" s="1"/>
  <c r="AT110" i="22" s="1"/>
  <c r="AU110" i="22" s="1"/>
  <c r="AV110" i="22" s="1"/>
  <c r="AW110" i="22" s="1"/>
  <c r="AX110" i="22" s="1"/>
  <c r="A111" i="22"/>
  <c r="K111" i="22"/>
  <c r="L111" i="22" s="1"/>
  <c r="M111" i="22" s="1"/>
  <c r="N111" i="22" s="1"/>
  <c r="O111" i="22" s="1"/>
  <c r="P111" i="22" s="1"/>
  <c r="Q111" i="22" s="1"/>
  <c r="R111" i="22" s="1"/>
  <c r="S111" i="22" s="1"/>
  <c r="T111" i="22" s="1"/>
  <c r="U111" i="22" s="1"/>
  <c r="V111" i="22" s="1"/>
  <c r="W111" i="22" s="1"/>
  <c r="X111" i="22" s="1"/>
  <c r="Y111" i="22" s="1"/>
  <c r="Z111" i="22" s="1"/>
  <c r="AA111" i="22" s="1"/>
  <c r="AB111" i="22" s="1"/>
  <c r="AC111" i="22" s="1"/>
  <c r="AD111" i="22" s="1"/>
  <c r="AE111" i="22" s="1"/>
  <c r="AF111" i="22" s="1"/>
  <c r="AG111" i="22" s="1"/>
  <c r="AH111" i="22" s="1"/>
  <c r="AI111" i="22" s="1"/>
  <c r="AJ111" i="22" s="1"/>
  <c r="AK111" i="22" s="1"/>
  <c r="AL111" i="22" s="1"/>
  <c r="AM111" i="22" s="1"/>
  <c r="AN111" i="22" s="1"/>
  <c r="AO111" i="22" s="1"/>
  <c r="AP111" i="22" s="1"/>
  <c r="AQ111" i="22" s="1"/>
  <c r="AR111" i="22" s="1"/>
  <c r="AS111" i="22" s="1"/>
  <c r="AT111" i="22" s="1"/>
  <c r="AU111" i="22" s="1"/>
  <c r="AV111" i="22" s="1"/>
  <c r="AW111" i="22" s="1"/>
  <c r="AX111" i="22" s="1"/>
  <c r="A112" i="22"/>
  <c r="K112" i="22"/>
  <c r="L112" i="22" s="1"/>
  <c r="M112" i="22" s="1"/>
  <c r="N112" i="22" s="1"/>
  <c r="O112" i="22" s="1"/>
  <c r="P112" i="22" s="1"/>
  <c r="Q112" i="22" s="1"/>
  <c r="R112" i="22" s="1"/>
  <c r="S112" i="22" s="1"/>
  <c r="T112" i="22" s="1"/>
  <c r="U112" i="22" s="1"/>
  <c r="V112" i="22" s="1"/>
  <c r="W112" i="22" s="1"/>
  <c r="X112" i="22" s="1"/>
  <c r="Y112" i="22" s="1"/>
  <c r="Z112" i="22" s="1"/>
  <c r="AA112" i="22" s="1"/>
  <c r="AB112" i="22" s="1"/>
  <c r="AC112" i="22" s="1"/>
  <c r="AD112" i="22" s="1"/>
  <c r="AE112" i="22" s="1"/>
  <c r="AF112" i="22" s="1"/>
  <c r="AG112" i="22" s="1"/>
  <c r="AH112" i="22" s="1"/>
  <c r="AI112" i="22" s="1"/>
  <c r="AJ112" i="22" s="1"/>
  <c r="AK112" i="22" s="1"/>
  <c r="AL112" i="22" s="1"/>
  <c r="AM112" i="22" s="1"/>
  <c r="AN112" i="22" s="1"/>
  <c r="AO112" i="22" s="1"/>
  <c r="AP112" i="22" s="1"/>
  <c r="AQ112" i="22" s="1"/>
  <c r="AR112" i="22" s="1"/>
  <c r="AS112" i="22" s="1"/>
  <c r="AT112" i="22" s="1"/>
  <c r="AU112" i="22" s="1"/>
  <c r="AV112" i="22" s="1"/>
  <c r="AW112" i="22" s="1"/>
  <c r="AX112" i="22" s="1"/>
  <c r="A113" i="22"/>
  <c r="K113" i="22"/>
  <c r="L113" i="22" s="1"/>
  <c r="M113" i="22" s="1"/>
  <c r="N113" i="22" s="1"/>
  <c r="O113" i="22" s="1"/>
  <c r="P113" i="22" s="1"/>
  <c r="Q113" i="22" s="1"/>
  <c r="R113" i="22" s="1"/>
  <c r="S113" i="22" s="1"/>
  <c r="T113" i="22" s="1"/>
  <c r="U113" i="22" s="1"/>
  <c r="V113" i="22" s="1"/>
  <c r="W113" i="22" s="1"/>
  <c r="X113" i="22" s="1"/>
  <c r="Y113" i="22" s="1"/>
  <c r="Z113" i="22" s="1"/>
  <c r="AA113" i="22" s="1"/>
  <c r="AB113" i="22" s="1"/>
  <c r="AC113" i="22" s="1"/>
  <c r="AD113" i="22" s="1"/>
  <c r="AE113" i="22" s="1"/>
  <c r="AF113" i="22" s="1"/>
  <c r="AG113" i="22" s="1"/>
  <c r="AH113" i="22" s="1"/>
  <c r="AI113" i="22" s="1"/>
  <c r="AJ113" i="22" s="1"/>
  <c r="AK113" i="22" s="1"/>
  <c r="AL113" i="22" s="1"/>
  <c r="AM113" i="22" s="1"/>
  <c r="AN113" i="22" s="1"/>
  <c r="AO113" i="22" s="1"/>
  <c r="AP113" i="22" s="1"/>
  <c r="AQ113" i="22" s="1"/>
  <c r="AR113" i="22" s="1"/>
  <c r="AS113" i="22" s="1"/>
  <c r="AT113" i="22" s="1"/>
  <c r="AU113" i="22" s="1"/>
  <c r="AV113" i="22" s="1"/>
  <c r="AW113" i="22" s="1"/>
  <c r="AX113" i="22" s="1"/>
  <c r="A114" i="22"/>
  <c r="K114" i="22"/>
  <c r="L114" i="22" s="1"/>
  <c r="M114" i="22" s="1"/>
  <c r="N114" i="22" s="1"/>
  <c r="O114" i="22" s="1"/>
  <c r="P114" i="22" s="1"/>
  <c r="Q114" i="22" s="1"/>
  <c r="R114" i="22" s="1"/>
  <c r="S114" i="22" s="1"/>
  <c r="T114" i="22" s="1"/>
  <c r="U114" i="22" s="1"/>
  <c r="V114" i="22" s="1"/>
  <c r="W114" i="22" s="1"/>
  <c r="X114" i="22" s="1"/>
  <c r="Y114" i="22" s="1"/>
  <c r="Z114" i="22" s="1"/>
  <c r="AA114" i="22" s="1"/>
  <c r="AB114" i="22" s="1"/>
  <c r="AC114" i="22" s="1"/>
  <c r="AD114" i="22" s="1"/>
  <c r="AE114" i="22" s="1"/>
  <c r="AF114" i="22" s="1"/>
  <c r="AG114" i="22" s="1"/>
  <c r="AH114" i="22" s="1"/>
  <c r="AI114" i="22" s="1"/>
  <c r="AJ114" i="22" s="1"/>
  <c r="AK114" i="22" s="1"/>
  <c r="AL114" i="22" s="1"/>
  <c r="AM114" i="22" s="1"/>
  <c r="AN114" i="22" s="1"/>
  <c r="AO114" i="22" s="1"/>
  <c r="AP114" i="22" s="1"/>
  <c r="AQ114" i="22" s="1"/>
  <c r="AR114" i="22" s="1"/>
  <c r="AS114" i="22" s="1"/>
  <c r="AT114" i="22" s="1"/>
  <c r="AU114" i="22" s="1"/>
  <c r="AV114" i="22" s="1"/>
  <c r="AW114" i="22" s="1"/>
  <c r="AX114" i="22" s="1"/>
  <c r="A115" i="22"/>
  <c r="K115" i="22"/>
  <c r="L115" i="22" s="1"/>
  <c r="M115" i="22" s="1"/>
  <c r="N115" i="22" s="1"/>
  <c r="O115" i="22" s="1"/>
  <c r="P115" i="22" s="1"/>
  <c r="Q115" i="22" s="1"/>
  <c r="R115" i="22" s="1"/>
  <c r="S115" i="22" s="1"/>
  <c r="T115" i="22" s="1"/>
  <c r="U115" i="22" s="1"/>
  <c r="V115" i="22" s="1"/>
  <c r="W115" i="22" s="1"/>
  <c r="X115" i="22" s="1"/>
  <c r="Y115" i="22" s="1"/>
  <c r="Z115" i="22" s="1"/>
  <c r="AA115" i="22" s="1"/>
  <c r="AB115" i="22" s="1"/>
  <c r="AC115" i="22" s="1"/>
  <c r="AD115" i="22" s="1"/>
  <c r="AE115" i="22" s="1"/>
  <c r="AF115" i="22" s="1"/>
  <c r="AG115" i="22" s="1"/>
  <c r="AH115" i="22" s="1"/>
  <c r="AI115" i="22" s="1"/>
  <c r="AJ115" i="22" s="1"/>
  <c r="AK115" i="22" s="1"/>
  <c r="AL115" i="22" s="1"/>
  <c r="AM115" i="22" s="1"/>
  <c r="AN115" i="22" s="1"/>
  <c r="AO115" i="22" s="1"/>
  <c r="AP115" i="22" s="1"/>
  <c r="AQ115" i="22" s="1"/>
  <c r="AR115" i="22" s="1"/>
  <c r="AS115" i="22" s="1"/>
  <c r="AT115" i="22" s="1"/>
  <c r="AU115" i="22" s="1"/>
  <c r="AV115" i="22" s="1"/>
  <c r="AW115" i="22" s="1"/>
  <c r="AX115" i="22" s="1"/>
  <c r="A116" i="22"/>
  <c r="K116" i="22"/>
  <c r="L116" i="22" s="1"/>
  <c r="M116" i="22" s="1"/>
  <c r="N116" i="22" s="1"/>
  <c r="O116" i="22" s="1"/>
  <c r="P116" i="22" s="1"/>
  <c r="Q116" i="22" s="1"/>
  <c r="R116" i="22" s="1"/>
  <c r="S116" i="22" s="1"/>
  <c r="T116" i="22" s="1"/>
  <c r="U116" i="22" s="1"/>
  <c r="V116" i="22" s="1"/>
  <c r="W116" i="22" s="1"/>
  <c r="X116" i="22" s="1"/>
  <c r="Y116" i="22" s="1"/>
  <c r="Z116" i="22" s="1"/>
  <c r="AA116" i="22" s="1"/>
  <c r="AB116" i="22" s="1"/>
  <c r="AC116" i="22" s="1"/>
  <c r="AD116" i="22" s="1"/>
  <c r="AE116" i="22" s="1"/>
  <c r="AF116" i="22" s="1"/>
  <c r="AG116" i="22" s="1"/>
  <c r="AH116" i="22" s="1"/>
  <c r="AI116" i="22" s="1"/>
  <c r="AJ116" i="22" s="1"/>
  <c r="AK116" i="22" s="1"/>
  <c r="AL116" i="22" s="1"/>
  <c r="AM116" i="22" s="1"/>
  <c r="AN116" i="22" s="1"/>
  <c r="AO116" i="22" s="1"/>
  <c r="AP116" i="22" s="1"/>
  <c r="AQ116" i="22" s="1"/>
  <c r="AR116" i="22" s="1"/>
  <c r="AS116" i="22" s="1"/>
  <c r="AT116" i="22" s="1"/>
  <c r="AU116" i="22" s="1"/>
  <c r="AV116" i="22" s="1"/>
  <c r="AW116" i="22" s="1"/>
  <c r="AX116" i="22" s="1"/>
  <c r="A117" i="22"/>
  <c r="K117" i="22"/>
  <c r="L117" i="22" s="1"/>
  <c r="M117" i="22" s="1"/>
  <c r="N117" i="22" s="1"/>
  <c r="O117" i="22" s="1"/>
  <c r="P117" i="22" s="1"/>
  <c r="Q117" i="22" s="1"/>
  <c r="R117" i="22" s="1"/>
  <c r="S117" i="22" s="1"/>
  <c r="T117" i="22" s="1"/>
  <c r="U117" i="22" s="1"/>
  <c r="V117" i="22" s="1"/>
  <c r="W117" i="22" s="1"/>
  <c r="X117" i="22" s="1"/>
  <c r="Y117" i="22" s="1"/>
  <c r="Z117" i="22" s="1"/>
  <c r="AA117" i="22" s="1"/>
  <c r="AB117" i="22" s="1"/>
  <c r="AC117" i="22" s="1"/>
  <c r="AD117" i="22" s="1"/>
  <c r="AE117" i="22" s="1"/>
  <c r="AF117" i="22" s="1"/>
  <c r="AG117" i="22" s="1"/>
  <c r="AH117" i="22" s="1"/>
  <c r="AI117" i="22" s="1"/>
  <c r="AJ117" i="22" s="1"/>
  <c r="AK117" i="22" s="1"/>
  <c r="AL117" i="22" s="1"/>
  <c r="AM117" i="22" s="1"/>
  <c r="AN117" i="22" s="1"/>
  <c r="AO117" i="22" s="1"/>
  <c r="AP117" i="22" s="1"/>
  <c r="AQ117" i="22" s="1"/>
  <c r="AR117" i="22" s="1"/>
  <c r="AS117" i="22" s="1"/>
  <c r="AT117" i="22" s="1"/>
  <c r="AU117" i="22" s="1"/>
  <c r="AV117" i="22" s="1"/>
  <c r="AW117" i="22" s="1"/>
  <c r="AX117" i="22" s="1"/>
  <c r="A118" i="22"/>
  <c r="K118" i="22"/>
  <c r="L118" i="22" s="1"/>
  <c r="M118" i="22" s="1"/>
  <c r="N118" i="22" s="1"/>
  <c r="O118" i="22" s="1"/>
  <c r="P118" i="22" s="1"/>
  <c r="Q118" i="22" s="1"/>
  <c r="R118" i="22" s="1"/>
  <c r="S118" i="22" s="1"/>
  <c r="T118" i="22" s="1"/>
  <c r="U118" i="22" s="1"/>
  <c r="V118" i="22" s="1"/>
  <c r="W118" i="22" s="1"/>
  <c r="X118" i="22" s="1"/>
  <c r="Y118" i="22" s="1"/>
  <c r="Z118" i="22" s="1"/>
  <c r="AA118" i="22" s="1"/>
  <c r="AB118" i="22" s="1"/>
  <c r="AC118" i="22" s="1"/>
  <c r="AD118" i="22" s="1"/>
  <c r="AE118" i="22" s="1"/>
  <c r="AF118" i="22" s="1"/>
  <c r="AG118" i="22" s="1"/>
  <c r="AH118" i="22" s="1"/>
  <c r="AI118" i="22" s="1"/>
  <c r="AJ118" i="22" s="1"/>
  <c r="AK118" i="22" s="1"/>
  <c r="AL118" i="22" s="1"/>
  <c r="AM118" i="22" s="1"/>
  <c r="AN118" i="22" s="1"/>
  <c r="AO118" i="22" s="1"/>
  <c r="AP118" i="22" s="1"/>
  <c r="AQ118" i="22" s="1"/>
  <c r="AR118" i="22" s="1"/>
  <c r="AS118" i="22" s="1"/>
  <c r="AT118" i="22" s="1"/>
  <c r="AU118" i="22" s="1"/>
  <c r="AV118" i="22" s="1"/>
  <c r="AW118" i="22" s="1"/>
  <c r="AX118" i="22" s="1"/>
  <c r="A119" i="22"/>
  <c r="K119" i="22"/>
  <c r="L119" i="22" s="1"/>
  <c r="M119" i="22" s="1"/>
  <c r="N119" i="22" s="1"/>
  <c r="O119" i="22" s="1"/>
  <c r="P119" i="22" s="1"/>
  <c r="Q119" i="22" s="1"/>
  <c r="R119" i="22" s="1"/>
  <c r="S119" i="22" s="1"/>
  <c r="T119" i="22" s="1"/>
  <c r="U119" i="22" s="1"/>
  <c r="V119" i="22" s="1"/>
  <c r="W119" i="22" s="1"/>
  <c r="X119" i="22" s="1"/>
  <c r="Y119" i="22" s="1"/>
  <c r="Z119" i="22" s="1"/>
  <c r="AA119" i="22" s="1"/>
  <c r="AB119" i="22" s="1"/>
  <c r="AC119" i="22" s="1"/>
  <c r="AD119" i="22" s="1"/>
  <c r="AE119" i="22" s="1"/>
  <c r="AF119" i="22" s="1"/>
  <c r="AG119" i="22" s="1"/>
  <c r="AH119" i="22" s="1"/>
  <c r="AI119" i="22" s="1"/>
  <c r="AJ119" i="22" s="1"/>
  <c r="AK119" i="22" s="1"/>
  <c r="AL119" i="22" s="1"/>
  <c r="AM119" i="22" s="1"/>
  <c r="AN119" i="22" s="1"/>
  <c r="AO119" i="22" s="1"/>
  <c r="AP119" i="22" s="1"/>
  <c r="AQ119" i="22" s="1"/>
  <c r="AR119" i="22" s="1"/>
  <c r="AS119" i="22" s="1"/>
  <c r="AT119" i="22" s="1"/>
  <c r="AU119" i="22" s="1"/>
  <c r="AV119" i="22" s="1"/>
  <c r="AW119" i="22" s="1"/>
  <c r="AX119" i="22" s="1"/>
  <c r="A120" i="22"/>
  <c r="K120" i="22"/>
  <c r="L120" i="22" s="1"/>
  <c r="M120" i="22" s="1"/>
  <c r="N120" i="22" s="1"/>
  <c r="O120" i="22" s="1"/>
  <c r="P120" i="22" s="1"/>
  <c r="Q120" i="22" s="1"/>
  <c r="R120" i="22" s="1"/>
  <c r="S120" i="22" s="1"/>
  <c r="T120" i="22" s="1"/>
  <c r="U120" i="22" s="1"/>
  <c r="V120" i="22" s="1"/>
  <c r="W120" i="22" s="1"/>
  <c r="X120" i="22" s="1"/>
  <c r="Y120" i="22" s="1"/>
  <c r="Z120" i="22" s="1"/>
  <c r="AA120" i="22" s="1"/>
  <c r="AB120" i="22" s="1"/>
  <c r="AC120" i="22" s="1"/>
  <c r="AD120" i="22" s="1"/>
  <c r="AE120" i="22" s="1"/>
  <c r="AF120" i="22" s="1"/>
  <c r="AG120" i="22" s="1"/>
  <c r="AH120" i="22" s="1"/>
  <c r="AI120" i="22" s="1"/>
  <c r="AJ120" i="22" s="1"/>
  <c r="AK120" i="22" s="1"/>
  <c r="AL120" i="22" s="1"/>
  <c r="AM120" i="22" s="1"/>
  <c r="AN120" i="22" s="1"/>
  <c r="AO120" i="22" s="1"/>
  <c r="AP120" i="22" s="1"/>
  <c r="AQ120" i="22" s="1"/>
  <c r="AR120" i="22" s="1"/>
  <c r="AS120" i="22" s="1"/>
  <c r="AT120" i="22" s="1"/>
  <c r="AU120" i="22" s="1"/>
  <c r="AV120" i="22" s="1"/>
  <c r="AW120" i="22" s="1"/>
  <c r="AX120" i="22" s="1"/>
  <c r="F188" i="5" l="1"/>
  <c r="F75" i="5"/>
  <c r="F59" i="5"/>
  <c r="F43" i="5"/>
  <c r="F27" i="5"/>
  <c r="A58" i="21" l="1"/>
  <c r="A59" i="21"/>
  <c r="A60" i="21"/>
  <c r="A61" i="21"/>
  <c r="A62" i="21"/>
  <c r="A63" i="21"/>
  <c r="A64" i="21"/>
  <c r="K20" i="22" l="1"/>
  <c r="L20" i="22" s="1"/>
  <c r="M20" i="22" s="1"/>
  <c r="N20" i="22" s="1"/>
  <c r="O20" i="22" s="1"/>
  <c r="P20" i="22" s="1"/>
  <c r="Q20" i="22" s="1"/>
  <c r="R20" i="22" s="1"/>
  <c r="S20" i="22" s="1"/>
  <c r="T20" i="22" s="1"/>
  <c r="U20" i="22" s="1"/>
  <c r="V20" i="22" s="1"/>
  <c r="W20" i="22" s="1"/>
  <c r="X20" i="22" s="1"/>
  <c r="Y20" i="22" s="1"/>
  <c r="Z20" i="22" s="1"/>
  <c r="AA20" i="22" s="1"/>
  <c r="AB20" i="22" s="1"/>
  <c r="AC20" i="22" s="1"/>
  <c r="AD20" i="22" s="1"/>
  <c r="AE20" i="22" s="1"/>
  <c r="AF20" i="22" s="1"/>
  <c r="AG20" i="22" s="1"/>
  <c r="AH20" i="22" s="1"/>
  <c r="AI20" i="22" s="1"/>
  <c r="AJ20" i="22" s="1"/>
  <c r="AK20" i="22" s="1"/>
  <c r="AL20" i="22" s="1"/>
  <c r="AM20" i="22" s="1"/>
  <c r="AN20" i="22" s="1"/>
  <c r="AO20" i="22" s="1"/>
  <c r="AP20" i="22" s="1"/>
  <c r="AQ20" i="22" s="1"/>
  <c r="AR20" i="22" s="1"/>
  <c r="AS20" i="22" s="1"/>
  <c r="AT20" i="22" s="1"/>
  <c r="AU20" i="22" s="1"/>
  <c r="AV20" i="22" s="1"/>
  <c r="AW20" i="22" s="1"/>
  <c r="AX20" i="22" s="1"/>
  <c r="A20" i="22"/>
  <c r="K19" i="22"/>
  <c r="L19" i="22" s="1"/>
  <c r="M19" i="22" s="1"/>
  <c r="N19" i="22" s="1"/>
  <c r="O19" i="22" s="1"/>
  <c r="P19" i="22" s="1"/>
  <c r="Q19" i="22" s="1"/>
  <c r="R19" i="22" s="1"/>
  <c r="S19" i="22" s="1"/>
  <c r="T19" i="22" s="1"/>
  <c r="U19" i="22" s="1"/>
  <c r="V19" i="22" s="1"/>
  <c r="W19" i="22" s="1"/>
  <c r="X19" i="22" s="1"/>
  <c r="Y19" i="22" s="1"/>
  <c r="Z19" i="22" s="1"/>
  <c r="AA19" i="22" s="1"/>
  <c r="AB19" i="22" s="1"/>
  <c r="AC19" i="22" s="1"/>
  <c r="AD19" i="22" s="1"/>
  <c r="AE19" i="22" s="1"/>
  <c r="AF19" i="22" s="1"/>
  <c r="AG19" i="22" s="1"/>
  <c r="AH19" i="22" s="1"/>
  <c r="AI19" i="22" s="1"/>
  <c r="AJ19" i="22" s="1"/>
  <c r="AK19" i="22" s="1"/>
  <c r="AL19" i="22" s="1"/>
  <c r="AM19" i="22" s="1"/>
  <c r="AN19" i="22" s="1"/>
  <c r="AO19" i="22" s="1"/>
  <c r="AP19" i="22" s="1"/>
  <c r="AQ19" i="22" s="1"/>
  <c r="AR19" i="22" s="1"/>
  <c r="AS19" i="22" s="1"/>
  <c r="AT19" i="22" s="1"/>
  <c r="AU19" i="22" s="1"/>
  <c r="AV19" i="22" s="1"/>
  <c r="AW19" i="22" s="1"/>
  <c r="AX19" i="22" s="1"/>
  <c r="A19" i="22"/>
  <c r="K18" i="22"/>
  <c r="L18" i="22" s="1"/>
  <c r="M18" i="22" s="1"/>
  <c r="N18" i="22" s="1"/>
  <c r="O18" i="22" s="1"/>
  <c r="P18" i="22" s="1"/>
  <c r="Q18" i="22" s="1"/>
  <c r="R18" i="22" s="1"/>
  <c r="S18" i="22" s="1"/>
  <c r="T18" i="22" s="1"/>
  <c r="U18" i="22" s="1"/>
  <c r="V18" i="22" s="1"/>
  <c r="W18" i="22" s="1"/>
  <c r="X18" i="22" s="1"/>
  <c r="Y18" i="22" s="1"/>
  <c r="Z18" i="22" s="1"/>
  <c r="AA18" i="22" s="1"/>
  <c r="AB18" i="22" s="1"/>
  <c r="AC18" i="22" s="1"/>
  <c r="AD18" i="22" s="1"/>
  <c r="AE18" i="22" s="1"/>
  <c r="AF18" i="22" s="1"/>
  <c r="AG18" i="22" s="1"/>
  <c r="AH18" i="22" s="1"/>
  <c r="AI18" i="22" s="1"/>
  <c r="AJ18" i="22" s="1"/>
  <c r="AK18" i="22" s="1"/>
  <c r="AL18" i="22" s="1"/>
  <c r="AM18" i="22" s="1"/>
  <c r="AN18" i="22" s="1"/>
  <c r="AO18" i="22" s="1"/>
  <c r="AP18" i="22" s="1"/>
  <c r="AQ18" i="22" s="1"/>
  <c r="AR18" i="22" s="1"/>
  <c r="AS18" i="22" s="1"/>
  <c r="AT18" i="22" s="1"/>
  <c r="AU18" i="22" s="1"/>
  <c r="AV18" i="22" s="1"/>
  <c r="AW18" i="22" s="1"/>
  <c r="AX18" i="22" s="1"/>
  <c r="A18" i="22"/>
  <c r="K17" i="22"/>
  <c r="L17" i="22" s="1"/>
  <c r="M17" i="22" s="1"/>
  <c r="N17" i="22" s="1"/>
  <c r="O17" i="22" s="1"/>
  <c r="P17" i="22" s="1"/>
  <c r="Q17" i="22" s="1"/>
  <c r="R17" i="22" s="1"/>
  <c r="S17" i="22" s="1"/>
  <c r="T17" i="22" s="1"/>
  <c r="U17" i="22" s="1"/>
  <c r="V17" i="22" s="1"/>
  <c r="W17" i="22" s="1"/>
  <c r="X17" i="22" s="1"/>
  <c r="Y17" i="22" s="1"/>
  <c r="Z17" i="22" s="1"/>
  <c r="AA17" i="22" s="1"/>
  <c r="AB17" i="22" s="1"/>
  <c r="AC17" i="22" s="1"/>
  <c r="AD17" i="22" s="1"/>
  <c r="AE17" i="22" s="1"/>
  <c r="AF17" i="22" s="1"/>
  <c r="AG17" i="22" s="1"/>
  <c r="AH17" i="22" s="1"/>
  <c r="AI17" i="22" s="1"/>
  <c r="AJ17" i="22" s="1"/>
  <c r="AK17" i="22" s="1"/>
  <c r="AL17" i="22" s="1"/>
  <c r="AM17" i="22" s="1"/>
  <c r="AN17" i="22" s="1"/>
  <c r="AO17" i="22" s="1"/>
  <c r="AP17" i="22" s="1"/>
  <c r="AQ17" i="22" s="1"/>
  <c r="AR17" i="22" s="1"/>
  <c r="AS17" i="22" s="1"/>
  <c r="AT17" i="22" s="1"/>
  <c r="AU17" i="22" s="1"/>
  <c r="AV17" i="22" s="1"/>
  <c r="AW17" i="22" s="1"/>
  <c r="AX17" i="22" s="1"/>
  <c r="A17" i="22"/>
  <c r="K16" i="22"/>
  <c r="L16" i="22" s="1"/>
  <c r="M16" i="22" s="1"/>
  <c r="N16" i="22" s="1"/>
  <c r="O16" i="22" s="1"/>
  <c r="P16" i="22" s="1"/>
  <c r="Q16" i="22" s="1"/>
  <c r="R16" i="22" s="1"/>
  <c r="S16" i="22" s="1"/>
  <c r="T16" i="22" s="1"/>
  <c r="U16" i="22" s="1"/>
  <c r="V16" i="22" s="1"/>
  <c r="W16" i="22" s="1"/>
  <c r="X16" i="22" s="1"/>
  <c r="Y16" i="22" s="1"/>
  <c r="Z16" i="22" s="1"/>
  <c r="AA16" i="22" s="1"/>
  <c r="AB16" i="22" s="1"/>
  <c r="AC16" i="22" s="1"/>
  <c r="AD16" i="22" s="1"/>
  <c r="AE16" i="22" s="1"/>
  <c r="AF16" i="22" s="1"/>
  <c r="AG16" i="22" s="1"/>
  <c r="AH16" i="22" s="1"/>
  <c r="AI16" i="22" s="1"/>
  <c r="AJ16" i="22" s="1"/>
  <c r="AK16" i="22" s="1"/>
  <c r="AL16" i="22" s="1"/>
  <c r="AM16" i="22" s="1"/>
  <c r="AN16" i="22" s="1"/>
  <c r="AO16" i="22" s="1"/>
  <c r="AP16" i="22" s="1"/>
  <c r="AQ16" i="22" s="1"/>
  <c r="AR16" i="22" s="1"/>
  <c r="AS16" i="22" s="1"/>
  <c r="AT16" i="22" s="1"/>
  <c r="AU16" i="22" s="1"/>
  <c r="AV16" i="22" s="1"/>
  <c r="AW16" i="22" s="1"/>
  <c r="AX16" i="22" s="1"/>
  <c r="A16" i="22"/>
  <c r="K15" i="22"/>
  <c r="L15" i="22" s="1"/>
  <c r="M15" i="22" s="1"/>
  <c r="N15" i="22" s="1"/>
  <c r="O15" i="22" s="1"/>
  <c r="P15" i="22" s="1"/>
  <c r="Q15" i="22" s="1"/>
  <c r="R15" i="22" s="1"/>
  <c r="S15" i="22" s="1"/>
  <c r="T15" i="22" s="1"/>
  <c r="U15" i="22" s="1"/>
  <c r="V15" i="22" s="1"/>
  <c r="W15" i="22" s="1"/>
  <c r="X15" i="22" s="1"/>
  <c r="Y15" i="22" s="1"/>
  <c r="Z15" i="22" s="1"/>
  <c r="AA15" i="22" s="1"/>
  <c r="AB15" i="22" s="1"/>
  <c r="AC15" i="22" s="1"/>
  <c r="AD15" i="22" s="1"/>
  <c r="AE15" i="22" s="1"/>
  <c r="AF15" i="22" s="1"/>
  <c r="AG15" i="22" s="1"/>
  <c r="AH15" i="22" s="1"/>
  <c r="AI15" i="22" s="1"/>
  <c r="AJ15" i="22" s="1"/>
  <c r="AK15" i="22" s="1"/>
  <c r="AL15" i="22" s="1"/>
  <c r="AM15" i="22" s="1"/>
  <c r="AN15" i="22" s="1"/>
  <c r="AO15" i="22" s="1"/>
  <c r="AP15" i="22" s="1"/>
  <c r="AQ15" i="22" s="1"/>
  <c r="AR15" i="22" s="1"/>
  <c r="AS15" i="22" s="1"/>
  <c r="AT15" i="22" s="1"/>
  <c r="AU15" i="22" s="1"/>
  <c r="AV15" i="22" s="1"/>
  <c r="AW15" i="22" s="1"/>
  <c r="AX15" i="22" s="1"/>
  <c r="A15" i="22"/>
  <c r="K14" i="22"/>
  <c r="L14" i="22" s="1"/>
  <c r="M14" i="22" s="1"/>
  <c r="N14" i="22" s="1"/>
  <c r="O14" i="22" s="1"/>
  <c r="P14" i="22" s="1"/>
  <c r="Q14" i="22" s="1"/>
  <c r="R14" i="22" s="1"/>
  <c r="S14" i="22" s="1"/>
  <c r="T14" i="22" s="1"/>
  <c r="U14" i="22" s="1"/>
  <c r="V14" i="22" s="1"/>
  <c r="W14" i="22" s="1"/>
  <c r="X14" i="22" s="1"/>
  <c r="Y14" i="22" s="1"/>
  <c r="Z14" i="22" s="1"/>
  <c r="AA14" i="22" s="1"/>
  <c r="AB14" i="22" s="1"/>
  <c r="AC14" i="22" s="1"/>
  <c r="AD14" i="22" s="1"/>
  <c r="AE14" i="22" s="1"/>
  <c r="AF14" i="22" s="1"/>
  <c r="AG14" i="22" s="1"/>
  <c r="AH14" i="22" s="1"/>
  <c r="AI14" i="22" s="1"/>
  <c r="AJ14" i="22" s="1"/>
  <c r="AK14" i="22" s="1"/>
  <c r="AL14" i="22" s="1"/>
  <c r="AM14" i="22" s="1"/>
  <c r="AN14" i="22" s="1"/>
  <c r="AO14" i="22" s="1"/>
  <c r="AP14" i="22" s="1"/>
  <c r="AQ14" i="22" s="1"/>
  <c r="AR14" i="22" s="1"/>
  <c r="AS14" i="22" s="1"/>
  <c r="AT14" i="22" s="1"/>
  <c r="AU14" i="22" s="1"/>
  <c r="AV14" i="22" s="1"/>
  <c r="AW14" i="22" s="1"/>
  <c r="AX14" i="22" s="1"/>
  <c r="A14" i="22"/>
  <c r="K13" i="22"/>
  <c r="L13" i="22" s="1"/>
  <c r="M13" i="22" s="1"/>
  <c r="N13" i="22" s="1"/>
  <c r="O13" i="22" s="1"/>
  <c r="P13" i="22" s="1"/>
  <c r="Q13" i="22" s="1"/>
  <c r="R13" i="22" s="1"/>
  <c r="S13" i="22" s="1"/>
  <c r="T13" i="22" s="1"/>
  <c r="U13" i="22" s="1"/>
  <c r="V13" i="22" s="1"/>
  <c r="W13" i="22" s="1"/>
  <c r="X13" i="22" s="1"/>
  <c r="Y13" i="22" s="1"/>
  <c r="Z13" i="22" s="1"/>
  <c r="AA13" i="22" s="1"/>
  <c r="AB13" i="22" s="1"/>
  <c r="AC13" i="22" s="1"/>
  <c r="AD13" i="22" s="1"/>
  <c r="AE13" i="22" s="1"/>
  <c r="AF13" i="22" s="1"/>
  <c r="AG13" i="22" s="1"/>
  <c r="AH13" i="22" s="1"/>
  <c r="AI13" i="22" s="1"/>
  <c r="AJ13" i="22" s="1"/>
  <c r="AK13" i="22" s="1"/>
  <c r="AL13" i="22" s="1"/>
  <c r="AM13" i="22" s="1"/>
  <c r="AN13" i="22" s="1"/>
  <c r="AO13" i="22" s="1"/>
  <c r="AP13" i="22" s="1"/>
  <c r="AQ13" i="22" s="1"/>
  <c r="AR13" i="22" s="1"/>
  <c r="AS13" i="22" s="1"/>
  <c r="AT13" i="22" s="1"/>
  <c r="AU13" i="22" s="1"/>
  <c r="AV13" i="22" s="1"/>
  <c r="AW13" i="22" s="1"/>
  <c r="AX13" i="22" s="1"/>
  <c r="A13" i="22"/>
  <c r="K12" i="22"/>
  <c r="L12" i="22" s="1"/>
  <c r="M12" i="22" s="1"/>
  <c r="N12" i="22" s="1"/>
  <c r="O12" i="22" s="1"/>
  <c r="P12" i="22" s="1"/>
  <c r="Q12" i="22" s="1"/>
  <c r="R12" i="22" s="1"/>
  <c r="S12" i="22" s="1"/>
  <c r="T12" i="22" s="1"/>
  <c r="U12" i="22" s="1"/>
  <c r="V12" i="22" s="1"/>
  <c r="W12" i="22" s="1"/>
  <c r="X12" i="22" s="1"/>
  <c r="Y12" i="22" s="1"/>
  <c r="Z12" i="22" s="1"/>
  <c r="AA12" i="22" s="1"/>
  <c r="AB12" i="22" s="1"/>
  <c r="AC12" i="22" s="1"/>
  <c r="AD12" i="22" s="1"/>
  <c r="AE12" i="22" s="1"/>
  <c r="AF12" i="22" s="1"/>
  <c r="AG12" i="22" s="1"/>
  <c r="AH12" i="22" s="1"/>
  <c r="AI12" i="22" s="1"/>
  <c r="AJ12" i="22" s="1"/>
  <c r="AK12" i="22" s="1"/>
  <c r="AL12" i="22" s="1"/>
  <c r="AM12" i="22" s="1"/>
  <c r="AN12" i="22" s="1"/>
  <c r="AO12" i="22" s="1"/>
  <c r="AP12" i="22" s="1"/>
  <c r="AQ12" i="22" s="1"/>
  <c r="AR12" i="22" s="1"/>
  <c r="AS12" i="22" s="1"/>
  <c r="AT12" i="22" s="1"/>
  <c r="AU12" i="22" s="1"/>
  <c r="AV12" i="22" s="1"/>
  <c r="AW12" i="22" s="1"/>
  <c r="AX12" i="22" s="1"/>
  <c r="A12" i="22"/>
  <c r="K11" i="22"/>
  <c r="L11" i="22" s="1"/>
  <c r="M11" i="22" s="1"/>
  <c r="N11" i="22" s="1"/>
  <c r="O11" i="22" s="1"/>
  <c r="P11" i="22" s="1"/>
  <c r="Q11" i="22" s="1"/>
  <c r="R11" i="22" s="1"/>
  <c r="S11" i="22" s="1"/>
  <c r="T11" i="22" s="1"/>
  <c r="U11" i="22" s="1"/>
  <c r="V11" i="22" s="1"/>
  <c r="W11" i="22" s="1"/>
  <c r="X11" i="22" s="1"/>
  <c r="Y11" i="22" s="1"/>
  <c r="Z11" i="22" s="1"/>
  <c r="AA11" i="22" s="1"/>
  <c r="AB11" i="22" s="1"/>
  <c r="AC11" i="22" s="1"/>
  <c r="AD11" i="22" s="1"/>
  <c r="AE11" i="22" s="1"/>
  <c r="AF11" i="22" s="1"/>
  <c r="AG11" i="22" s="1"/>
  <c r="AH11" i="22" s="1"/>
  <c r="AI11" i="22" s="1"/>
  <c r="AJ11" i="22" s="1"/>
  <c r="AK11" i="22" s="1"/>
  <c r="AL11" i="22" s="1"/>
  <c r="AM11" i="22" s="1"/>
  <c r="AN11" i="22" s="1"/>
  <c r="AO11" i="22" s="1"/>
  <c r="AP11" i="22" s="1"/>
  <c r="AQ11" i="22" s="1"/>
  <c r="AR11" i="22" s="1"/>
  <c r="AS11" i="22" s="1"/>
  <c r="AT11" i="22" s="1"/>
  <c r="AU11" i="22" s="1"/>
  <c r="AV11" i="22" s="1"/>
  <c r="AW11" i="22" s="1"/>
  <c r="AX11" i="22" s="1"/>
  <c r="A11" i="22"/>
  <c r="K10" i="22"/>
  <c r="L10" i="22" s="1"/>
  <c r="M10" i="22" s="1"/>
  <c r="N10" i="22" s="1"/>
  <c r="O10" i="22" s="1"/>
  <c r="P10" i="22" s="1"/>
  <c r="Q10" i="22" s="1"/>
  <c r="R10" i="22" s="1"/>
  <c r="S10" i="22" s="1"/>
  <c r="T10" i="22" s="1"/>
  <c r="U10" i="22" s="1"/>
  <c r="V10" i="22" s="1"/>
  <c r="W10" i="22" s="1"/>
  <c r="X10" i="22" s="1"/>
  <c r="Y10" i="22" s="1"/>
  <c r="Z10" i="22" s="1"/>
  <c r="AA10" i="22" s="1"/>
  <c r="AB10" i="22" s="1"/>
  <c r="AC10" i="22" s="1"/>
  <c r="AD10" i="22" s="1"/>
  <c r="AE10" i="22" s="1"/>
  <c r="AF10" i="22" s="1"/>
  <c r="AG10" i="22" s="1"/>
  <c r="AH10" i="22" s="1"/>
  <c r="AI10" i="22" s="1"/>
  <c r="AJ10" i="22" s="1"/>
  <c r="AK10" i="22" s="1"/>
  <c r="AL10" i="22" s="1"/>
  <c r="AM10" i="22" s="1"/>
  <c r="AN10" i="22" s="1"/>
  <c r="AO10" i="22" s="1"/>
  <c r="AP10" i="22" s="1"/>
  <c r="AQ10" i="22" s="1"/>
  <c r="AR10" i="22" s="1"/>
  <c r="AS10" i="22" s="1"/>
  <c r="AT10" i="22" s="1"/>
  <c r="AU10" i="22" s="1"/>
  <c r="AV10" i="22" s="1"/>
  <c r="AW10" i="22" s="1"/>
  <c r="AX10" i="22" s="1"/>
  <c r="A10" i="22"/>
  <c r="K9" i="22"/>
  <c r="L9" i="22" s="1"/>
  <c r="M9" i="22" s="1"/>
  <c r="N9" i="22" s="1"/>
  <c r="O9" i="22" s="1"/>
  <c r="P9" i="22" s="1"/>
  <c r="Q9" i="22" s="1"/>
  <c r="R9" i="22" s="1"/>
  <c r="S9" i="22" s="1"/>
  <c r="T9" i="22" s="1"/>
  <c r="U9" i="22" s="1"/>
  <c r="V9" i="22" s="1"/>
  <c r="W9" i="22" s="1"/>
  <c r="X9" i="22" s="1"/>
  <c r="Y9" i="22" s="1"/>
  <c r="Z9" i="22" s="1"/>
  <c r="AA9" i="22" s="1"/>
  <c r="AB9" i="22" s="1"/>
  <c r="AC9" i="22" s="1"/>
  <c r="AD9" i="22" s="1"/>
  <c r="AE9" i="22" s="1"/>
  <c r="AF9" i="22" s="1"/>
  <c r="AG9" i="22" s="1"/>
  <c r="AH9" i="22" s="1"/>
  <c r="AI9" i="22" s="1"/>
  <c r="AJ9" i="22" s="1"/>
  <c r="AK9" i="22" s="1"/>
  <c r="AL9" i="22" s="1"/>
  <c r="AM9" i="22" s="1"/>
  <c r="AN9" i="22" s="1"/>
  <c r="AO9" i="22" s="1"/>
  <c r="AP9" i="22" s="1"/>
  <c r="AQ9" i="22" s="1"/>
  <c r="AR9" i="22" s="1"/>
  <c r="AS9" i="22" s="1"/>
  <c r="AT9" i="22" s="1"/>
  <c r="AU9" i="22" s="1"/>
  <c r="AV9" i="22" s="1"/>
  <c r="AW9" i="22" s="1"/>
  <c r="AX9" i="22" s="1"/>
  <c r="A9" i="22"/>
  <c r="K8" i="22"/>
  <c r="L8" i="22" s="1"/>
  <c r="M8" i="22" s="1"/>
  <c r="N8" i="22" s="1"/>
  <c r="O8" i="22" s="1"/>
  <c r="P8" i="22" s="1"/>
  <c r="Q8" i="22" s="1"/>
  <c r="R8" i="22" s="1"/>
  <c r="S8" i="22" s="1"/>
  <c r="T8" i="22" s="1"/>
  <c r="U8" i="22" s="1"/>
  <c r="V8" i="22" s="1"/>
  <c r="W8" i="22" s="1"/>
  <c r="X8" i="22" s="1"/>
  <c r="Y8" i="22" s="1"/>
  <c r="Z8" i="22" s="1"/>
  <c r="AA8" i="22" s="1"/>
  <c r="AB8" i="22" s="1"/>
  <c r="AC8" i="22" s="1"/>
  <c r="AD8" i="22" s="1"/>
  <c r="AE8" i="22" s="1"/>
  <c r="AF8" i="22" s="1"/>
  <c r="AG8" i="22" s="1"/>
  <c r="AH8" i="22" s="1"/>
  <c r="AI8" i="22" s="1"/>
  <c r="AJ8" i="22" s="1"/>
  <c r="AK8" i="22" s="1"/>
  <c r="AL8" i="22" s="1"/>
  <c r="AM8" i="22" s="1"/>
  <c r="AN8" i="22" s="1"/>
  <c r="AO8" i="22" s="1"/>
  <c r="AP8" i="22" s="1"/>
  <c r="AQ8" i="22" s="1"/>
  <c r="AR8" i="22" s="1"/>
  <c r="AS8" i="22" s="1"/>
  <c r="AT8" i="22" s="1"/>
  <c r="AU8" i="22" s="1"/>
  <c r="AV8" i="22" s="1"/>
  <c r="AW8" i="22" s="1"/>
  <c r="AX8" i="22" s="1"/>
  <c r="A8" i="22"/>
  <c r="K7" i="22"/>
  <c r="L7" i="22" s="1"/>
  <c r="M7" i="22" s="1"/>
  <c r="N7" i="22" s="1"/>
  <c r="O7" i="22" s="1"/>
  <c r="P7" i="22" s="1"/>
  <c r="Q7" i="22" s="1"/>
  <c r="R7" i="22" s="1"/>
  <c r="S7" i="22" s="1"/>
  <c r="T7" i="22" s="1"/>
  <c r="U7" i="22" s="1"/>
  <c r="V7" i="22" s="1"/>
  <c r="W7" i="22" s="1"/>
  <c r="X7" i="22" s="1"/>
  <c r="Y7" i="22" s="1"/>
  <c r="Z7" i="22" s="1"/>
  <c r="AA7" i="22" s="1"/>
  <c r="AB7" i="22" s="1"/>
  <c r="AC7" i="22" s="1"/>
  <c r="AD7" i="22" s="1"/>
  <c r="AE7" i="22" s="1"/>
  <c r="AF7" i="22" s="1"/>
  <c r="AG7" i="22" s="1"/>
  <c r="AH7" i="22" s="1"/>
  <c r="AI7" i="22" s="1"/>
  <c r="AJ7" i="22" s="1"/>
  <c r="AK7" i="22" s="1"/>
  <c r="AL7" i="22" s="1"/>
  <c r="AM7" i="22" s="1"/>
  <c r="AN7" i="22" s="1"/>
  <c r="AO7" i="22" s="1"/>
  <c r="AP7" i="22" s="1"/>
  <c r="AQ7" i="22" s="1"/>
  <c r="AR7" i="22" s="1"/>
  <c r="AS7" i="22" s="1"/>
  <c r="AT7" i="22" s="1"/>
  <c r="AU7" i="22" s="1"/>
  <c r="AV7" i="22" s="1"/>
  <c r="AW7" i="22" s="1"/>
  <c r="AX7" i="22" s="1"/>
  <c r="A7" i="22"/>
  <c r="K6" i="22"/>
  <c r="L6" i="22" s="1"/>
  <c r="M6" i="22" s="1"/>
  <c r="N6" i="22" s="1"/>
  <c r="O6" i="22" s="1"/>
  <c r="P6" i="22" s="1"/>
  <c r="Q6" i="22" s="1"/>
  <c r="R6" i="22" s="1"/>
  <c r="S6" i="22" s="1"/>
  <c r="T6" i="22" s="1"/>
  <c r="U6" i="22" s="1"/>
  <c r="V6" i="22" s="1"/>
  <c r="W6" i="22" s="1"/>
  <c r="X6" i="22" s="1"/>
  <c r="Y6" i="22" s="1"/>
  <c r="Z6" i="22" s="1"/>
  <c r="AA6" i="22" s="1"/>
  <c r="AB6" i="22" s="1"/>
  <c r="AC6" i="22" s="1"/>
  <c r="AD6" i="22" s="1"/>
  <c r="AE6" i="22" s="1"/>
  <c r="AF6" i="22" s="1"/>
  <c r="AG6" i="22" s="1"/>
  <c r="AH6" i="22" s="1"/>
  <c r="AI6" i="22" s="1"/>
  <c r="AJ6" i="22" s="1"/>
  <c r="AK6" i="22" s="1"/>
  <c r="AL6" i="22" s="1"/>
  <c r="AM6" i="22" s="1"/>
  <c r="AN6" i="22" s="1"/>
  <c r="AO6" i="22" s="1"/>
  <c r="AP6" i="22" s="1"/>
  <c r="AQ6" i="22" s="1"/>
  <c r="AR6" i="22" s="1"/>
  <c r="AS6" i="22" s="1"/>
  <c r="AT6" i="22" s="1"/>
  <c r="AU6" i="22" s="1"/>
  <c r="AV6" i="22" s="1"/>
  <c r="AW6" i="22" s="1"/>
  <c r="AX6" i="22" s="1"/>
  <c r="A6" i="22"/>
  <c r="K5" i="22"/>
  <c r="L5" i="22" s="1"/>
  <c r="M5" i="22" s="1"/>
  <c r="N5" i="22" s="1"/>
  <c r="O5" i="22" s="1"/>
  <c r="P5" i="22" s="1"/>
  <c r="Q5" i="22" s="1"/>
  <c r="R5" i="22" s="1"/>
  <c r="S5" i="22" s="1"/>
  <c r="T5" i="22" s="1"/>
  <c r="U5" i="22" s="1"/>
  <c r="V5" i="22" s="1"/>
  <c r="W5" i="22" s="1"/>
  <c r="X5" i="22" s="1"/>
  <c r="Y5" i="22" s="1"/>
  <c r="Z5" i="22" s="1"/>
  <c r="AA5" i="22" s="1"/>
  <c r="AB5" i="22" s="1"/>
  <c r="AC5" i="22" s="1"/>
  <c r="AD5" i="22" s="1"/>
  <c r="AE5" i="22" s="1"/>
  <c r="AF5" i="22" s="1"/>
  <c r="AG5" i="22" s="1"/>
  <c r="AH5" i="22" s="1"/>
  <c r="AI5" i="22" s="1"/>
  <c r="AJ5" i="22" s="1"/>
  <c r="AK5" i="22" s="1"/>
  <c r="AL5" i="22" s="1"/>
  <c r="AM5" i="22" s="1"/>
  <c r="AN5" i="22" s="1"/>
  <c r="AO5" i="22" s="1"/>
  <c r="AP5" i="22" s="1"/>
  <c r="AQ5" i="22" s="1"/>
  <c r="AR5" i="22" s="1"/>
  <c r="AS5" i="22" s="1"/>
  <c r="AT5" i="22" s="1"/>
  <c r="AU5" i="22" s="1"/>
  <c r="AV5" i="22" s="1"/>
  <c r="AW5" i="22" s="1"/>
  <c r="AX5" i="22" s="1"/>
  <c r="A5" i="22"/>
  <c r="A18" i="21"/>
  <c r="F189" i="5" l="1"/>
  <c r="F190" i="5"/>
  <c r="F163" i="5"/>
  <c r="F147" i="5"/>
  <c r="F83" i="5"/>
  <c r="F60" i="5"/>
  <c r="F28" i="5"/>
  <c r="F44" i="5"/>
  <c r="F12" i="5"/>
  <c r="K362" i="22" l="1"/>
  <c r="L362" i="22" s="1"/>
  <c r="M362" i="22" s="1"/>
  <c r="N362" i="22" s="1"/>
  <c r="O362" i="22" s="1"/>
  <c r="P362" i="22" s="1"/>
  <c r="Q362" i="22" s="1"/>
  <c r="R362" i="22" s="1"/>
  <c r="S362" i="22" s="1"/>
  <c r="T362" i="22" s="1"/>
  <c r="U362" i="22" s="1"/>
  <c r="V362" i="22" s="1"/>
  <c r="W362" i="22" s="1"/>
  <c r="X362" i="22" s="1"/>
  <c r="Y362" i="22" s="1"/>
  <c r="Z362" i="22" s="1"/>
  <c r="AA362" i="22" s="1"/>
  <c r="AB362" i="22" s="1"/>
  <c r="AC362" i="22" s="1"/>
  <c r="AD362" i="22" s="1"/>
  <c r="AE362" i="22" s="1"/>
  <c r="AF362" i="22" s="1"/>
  <c r="AG362" i="22" s="1"/>
  <c r="AH362" i="22" s="1"/>
  <c r="AI362" i="22" s="1"/>
  <c r="AJ362" i="22" s="1"/>
  <c r="AK362" i="22" s="1"/>
  <c r="AL362" i="22" s="1"/>
  <c r="AM362" i="22" s="1"/>
  <c r="AN362" i="22" s="1"/>
  <c r="AO362" i="22" s="1"/>
  <c r="AP362" i="22" s="1"/>
  <c r="AQ362" i="22" s="1"/>
  <c r="AR362" i="22" s="1"/>
  <c r="AS362" i="22" s="1"/>
  <c r="AT362" i="22" s="1"/>
  <c r="AU362" i="22" s="1"/>
  <c r="AV362" i="22" s="1"/>
  <c r="AW362" i="22" s="1"/>
  <c r="AX362" i="22" s="1"/>
  <c r="A362" i="22"/>
  <c r="K361" i="22"/>
  <c r="L361" i="22" s="1"/>
  <c r="M361" i="22" s="1"/>
  <c r="N361" i="22" s="1"/>
  <c r="O361" i="22" s="1"/>
  <c r="P361" i="22" s="1"/>
  <c r="Q361" i="22" s="1"/>
  <c r="R361" i="22" s="1"/>
  <c r="S361" i="22" s="1"/>
  <c r="T361" i="22" s="1"/>
  <c r="U361" i="22" s="1"/>
  <c r="V361" i="22" s="1"/>
  <c r="W361" i="22" s="1"/>
  <c r="X361" i="22" s="1"/>
  <c r="Y361" i="22" s="1"/>
  <c r="Z361" i="22" s="1"/>
  <c r="AA361" i="22" s="1"/>
  <c r="AB361" i="22" s="1"/>
  <c r="AC361" i="22" s="1"/>
  <c r="AD361" i="22" s="1"/>
  <c r="AE361" i="22" s="1"/>
  <c r="AF361" i="22" s="1"/>
  <c r="AG361" i="22" s="1"/>
  <c r="AH361" i="22" s="1"/>
  <c r="AI361" i="22" s="1"/>
  <c r="AJ361" i="22" s="1"/>
  <c r="AK361" i="22" s="1"/>
  <c r="AL361" i="22" s="1"/>
  <c r="AM361" i="22" s="1"/>
  <c r="AN361" i="22" s="1"/>
  <c r="AO361" i="22" s="1"/>
  <c r="AP361" i="22" s="1"/>
  <c r="AQ361" i="22" s="1"/>
  <c r="AR361" i="22" s="1"/>
  <c r="AS361" i="22" s="1"/>
  <c r="AT361" i="22" s="1"/>
  <c r="AU361" i="22" s="1"/>
  <c r="AV361" i="22" s="1"/>
  <c r="AW361" i="22" s="1"/>
  <c r="AX361" i="22" s="1"/>
  <c r="A361" i="22"/>
  <c r="A358" i="22" l="1"/>
  <c r="A357" i="22"/>
  <c r="A356" i="22"/>
  <c r="A355" i="22"/>
  <c r="A354" i="22"/>
  <c r="A353" i="22"/>
  <c r="A352" i="22"/>
  <c r="A351" i="22"/>
  <c r="A350" i="22"/>
  <c r="A349" i="22"/>
  <c r="A348" i="22"/>
  <c r="A347" i="22"/>
  <c r="A346" i="22"/>
  <c r="A345" i="22"/>
  <c r="A344" i="22"/>
  <c r="A343" i="22"/>
  <c r="A529" i="21"/>
  <c r="A528" i="21"/>
  <c r="A527" i="21"/>
  <c r="A526" i="21"/>
  <c r="A525" i="21"/>
  <c r="A524" i="21"/>
  <c r="A523" i="21"/>
  <c r="A522" i="21"/>
  <c r="A521" i="21"/>
  <c r="A520" i="21"/>
  <c r="A519" i="21"/>
  <c r="A518" i="21"/>
  <c r="A517" i="21"/>
  <c r="A514" i="21" l="1"/>
  <c r="A513" i="21"/>
  <c r="K341" i="22"/>
  <c r="L341" i="22" s="1"/>
  <c r="M341" i="22" s="1"/>
  <c r="N341" i="22" s="1"/>
  <c r="O341" i="22" s="1"/>
  <c r="P341" i="22" s="1"/>
  <c r="Q341" i="22" s="1"/>
  <c r="R341" i="22" s="1"/>
  <c r="S341" i="22" s="1"/>
  <c r="T341" i="22" s="1"/>
  <c r="U341" i="22" s="1"/>
  <c r="V341" i="22" s="1"/>
  <c r="W341" i="22" s="1"/>
  <c r="X341" i="22" s="1"/>
  <c r="Y341" i="22" s="1"/>
  <c r="Z341" i="22" s="1"/>
  <c r="AA341" i="22" s="1"/>
  <c r="AB341" i="22" s="1"/>
  <c r="AC341" i="22" s="1"/>
  <c r="AD341" i="22" s="1"/>
  <c r="AE341" i="22" s="1"/>
  <c r="AF341" i="22" s="1"/>
  <c r="AG341" i="22" s="1"/>
  <c r="AH341" i="22" s="1"/>
  <c r="AI341" i="22" s="1"/>
  <c r="AJ341" i="22" s="1"/>
  <c r="AK341" i="22" s="1"/>
  <c r="AL341" i="22" s="1"/>
  <c r="AM341" i="22" s="1"/>
  <c r="AN341" i="22" s="1"/>
  <c r="AO341" i="22" s="1"/>
  <c r="AP341" i="22" s="1"/>
  <c r="AQ341" i="22" s="1"/>
  <c r="AR341" i="22" s="1"/>
  <c r="AS341" i="22" s="1"/>
  <c r="AT341" i="22" s="1"/>
  <c r="AU341" i="22" s="1"/>
  <c r="AV341" i="22" s="1"/>
  <c r="AW341" i="22" s="1"/>
  <c r="AX341" i="22" s="1"/>
  <c r="A341" i="22"/>
  <c r="K340" i="22"/>
  <c r="L340" i="22" s="1"/>
  <c r="M340" i="22" s="1"/>
  <c r="N340" i="22" s="1"/>
  <c r="O340" i="22" s="1"/>
  <c r="P340" i="22" s="1"/>
  <c r="Q340" i="22" s="1"/>
  <c r="R340" i="22" s="1"/>
  <c r="S340" i="22" s="1"/>
  <c r="T340" i="22" s="1"/>
  <c r="U340" i="22" s="1"/>
  <c r="V340" i="22" s="1"/>
  <c r="W340" i="22" s="1"/>
  <c r="X340" i="22" s="1"/>
  <c r="Y340" i="22" s="1"/>
  <c r="Z340" i="22" s="1"/>
  <c r="AA340" i="22" s="1"/>
  <c r="AB340" i="22" s="1"/>
  <c r="AC340" i="22" s="1"/>
  <c r="AD340" i="22" s="1"/>
  <c r="AE340" i="22" s="1"/>
  <c r="AF340" i="22" s="1"/>
  <c r="AG340" i="22" s="1"/>
  <c r="AH340" i="22" s="1"/>
  <c r="AI340" i="22" s="1"/>
  <c r="AJ340" i="22" s="1"/>
  <c r="AK340" i="22" s="1"/>
  <c r="AL340" i="22" s="1"/>
  <c r="AM340" i="22" s="1"/>
  <c r="AN340" i="22" s="1"/>
  <c r="AO340" i="22" s="1"/>
  <c r="AP340" i="22" s="1"/>
  <c r="AQ340" i="22" s="1"/>
  <c r="AR340" i="22" s="1"/>
  <c r="AS340" i="22" s="1"/>
  <c r="AT340" i="22" s="1"/>
  <c r="AU340" i="22" s="1"/>
  <c r="AV340" i="22" s="1"/>
  <c r="AW340" i="22" s="1"/>
  <c r="AX340" i="22" s="1"/>
  <c r="A340" i="22"/>
  <c r="A84" i="21" l="1"/>
  <c r="A83" i="21"/>
  <c r="A82" i="21"/>
  <c r="A81" i="21"/>
  <c r="A80" i="21"/>
  <c r="A79" i="21"/>
  <c r="A78" i="21"/>
  <c r="A77" i="21"/>
  <c r="A76" i="21"/>
  <c r="A75" i="21"/>
  <c r="A74" i="21"/>
  <c r="A73" i="21"/>
  <c r="A72" i="21"/>
  <c r="A71" i="21"/>
  <c r="A70" i="21"/>
  <c r="A69" i="21"/>
  <c r="A68" i="21"/>
  <c r="A67" i="21"/>
  <c r="A66" i="21"/>
  <c r="A65" i="21"/>
  <c r="A57" i="21"/>
  <c r="A56" i="21"/>
  <c r="A55" i="21"/>
  <c r="A54" i="21"/>
  <c r="A53" i="21"/>
  <c r="A36" i="21" l="1"/>
  <c r="A35" i="21"/>
  <c r="A34" i="21"/>
  <c r="A33" i="21"/>
  <c r="A32" i="21"/>
  <c r="A31" i="21"/>
  <c r="A30" i="21"/>
  <c r="A29" i="21"/>
  <c r="A28" i="21"/>
  <c r="A27" i="21"/>
  <c r="A26" i="21"/>
  <c r="A25" i="21"/>
  <c r="A24" i="21"/>
  <c r="A23" i="21"/>
  <c r="A22" i="21"/>
  <c r="A21" i="21"/>
  <c r="A52" i="21"/>
  <c r="A51" i="21"/>
  <c r="A50" i="21"/>
  <c r="A49" i="21"/>
  <c r="A48" i="21"/>
  <c r="A47" i="21"/>
  <c r="A46" i="21"/>
  <c r="A45" i="21"/>
  <c r="A44" i="21"/>
  <c r="A43" i="21"/>
  <c r="A42" i="21"/>
  <c r="A41" i="21"/>
  <c r="A40" i="21"/>
  <c r="A39" i="21"/>
  <c r="A38" i="21"/>
  <c r="A37" i="21"/>
  <c r="A17" i="21" l="1"/>
  <c r="A16" i="21"/>
  <c r="A358" i="21"/>
  <c r="A357" i="21"/>
  <c r="A356" i="21"/>
  <c r="A355" i="21"/>
  <c r="A354" i="21"/>
  <c r="A353" i="21"/>
  <c r="A352" i="21"/>
  <c r="A351" i="21"/>
  <c r="A350" i="21"/>
  <c r="A349" i="21"/>
  <c r="A348" i="21"/>
  <c r="A347" i="21"/>
  <c r="A346" i="21"/>
  <c r="A345" i="21"/>
  <c r="A344" i="21"/>
  <c r="A343" i="21"/>
  <c r="K292" i="22"/>
  <c r="L292" i="22" s="1"/>
  <c r="M292" i="22" s="1"/>
  <c r="N292" i="22" s="1"/>
  <c r="O292" i="22" s="1"/>
  <c r="P292" i="22" s="1"/>
  <c r="Q292" i="22" s="1"/>
  <c r="R292" i="22" s="1"/>
  <c r="S292" i="22" s="1"/>
  <c r="T292" i="22" s="1"/>
  <c r="U292" i="22" s="1"/>
  <c r="V292" i="22" s="1"/>
  <c r="W292" i="22" s="1"/>
  <c r="X292" i="22" s="1"/>
  <c r="Y292" i="22" s="1"/>
  <c r="Z292" i="22" s="1"/>
  <c r="AA292" i="22" s="1"/>
  <c r="AB292" i="22" s="1"/>
  <c r="AC292" i="22" s="1"/>
  <c r="AD292" i="22" s="1"/>
  <c r="AE292" i="22" s="1"/>
  <c r="AF292" i="22" s="1"/>
  <c r="AG292" i="22" s="1"/>
  <c r="AH292" i="22" s="1"/>
  <c r="AI292" i="22" s="1"/>
  <c r="AJ292" i="22" s="1"/>
  <c r="AK292" i="22" s="1"/>
  <c r="AL292" i="22" s="1"/>
  <c r="AM292" i="22" s="1"/>
  <c r="AN292" i="22" s="1"/>
  <c r="AO292" i="22" s="1"/>
  <c r="AP292" i="22" s="1"/>
  <c r="AQ292" i="22" s="1"/>
  <c r="AR292" i="22" s="1"/>
  <c r="AS292" i="22" s="1"/>
  <c r="AT292" i="22" s="1"/>
  <c r="AU292" i="22" s="1"/>
  <c r="AV292" i="22" s="1"/>
  <c r="AW292" i="22" s="1"/>
  <c r="AX292" i="22" s="1"/>
  <c r="A292" i="22"/>
  <c r="K291" i="22"/>
  <c r="L291" i="22" s="1"/>
  <c r="M291" i="22" s="1"/>
  <c r="N291" i="22" s="1"/>
  <c r="O291" i="22" s="1"/>
  <c r="P291" i="22" s="1"/>
  <c r="Q291" i="22" s="1"/>
  <c r="R291" i="22" s="1"/>
  <c r="S291" i="22" s="1"/>
  <c r="T291" i="22" s="1"/>
  <c r="U291" i="22" s="1"/>
  <c r="V291" i="22" s="1"/>
  <c r="W291" i="22" s="1"/>
  <c r="X291" i="22" s="1"/>
  <c r="Y291" i="22" s="1"/>
  <c r="Z291" i="22" s="1"/>
  <c r="AA291" i="22" s="1"/>
  <c r="AB291" i="22" s="1"/>
  <c r="AC291" i="22" s="1"/>
  <c r="AD291" i="22" s="1"/>
  <c r="AE291" i="22" s="1"/>
  <c r="AF291" i="22" s="1"/>
  <c r="AG291" i="22" s="1"/>
  <c r="AH291" i="22" s="1"/>
  <c r="AI291" i="22" s="1"/>
  <c r="AJ291" i="22" s="1"/>
  <c r="AK291" i="22" s="1"/>
  <c r="AL291" i="22" s="1"/>
  <c r="AM291" i="22" s="1"/>
  <c r="AN291" i="22" s="1"/>
  <c r="AO291" i="22" s="1"/>
  <c r="AP291" i="22" s="1"/>
  <c r="AQ291" i="22" s="1"/>
  <c r="AR291" i="22" s="1"/>
  <c r="AS291" i="22" s="1"/>
  <c r="AT291" i="22" s="1"/>
  <c r="AU291" i="22" s="1"/>
  <c r="AV291" i="22" s="1"/>
  <c r="AW291" i="22" s="1"/>
  <c r="AX291" i="22" s="1"/>
  <c r="A291" i="22"/>
  <c r="K290" i="22"/>
  <c r="L290" i="22" s="1"/>
  <c r="M290" i="22" s="1"/>
  <c r="N290" i="22" s="1"/>
  <c r="O290" i="22" s="1"/>
  <c r="P290" i="22" s="1"/>
  <c r="Q290" i="22" s="1"/>
  <c r="R290" i="22" s="1"/>
  <c r="S290" i="22" s="1"/>
  <c r="T290" i="22" s="1"/>
  <c r="U290" i="22" s="1"/>
  <c r="V290" i="22" s="1"/>
  <c r="W290" i="22" s="1"/>
  <c r="X290" i="22" s="1"/>
  <c r="Y290" i="22" s="1"/>
  <c r="Z290" i="22" s="1"/>
  <c r="AA290" i="22" s="1"/>
  <c r="AB290" i="22" s="1"/>
  <c r="AC290" i="22" s="1"/>
  <c r="AD290" i="22" s="1"/>
  <c r="AE290" i="22" s="1"/>
  <c r="AF290" i="22" s="1"/>
  <c r="AG290" i="22" s="1"/>
  <c r="AH290" i="22" s="1"/>
  <c r="AI290" i="22" s="1"/>
  <c r="AJ290" i="22" s="1"/>
  <c r="AK290" i="22" s="1"/>
  <c r="AL290" i="22" s="1"/>
  <c r="AM290" i="22" s="1"/>
  <c r="AN290" i="22" s="1"/>
  <c r="AO290" i="22" s="1"/>
  <c r="AP290" i="22" s="1"/>
  <c r="AQ290" i="22" s="1"/>
  <c r="AR290" i="22" s="1"/>
  <c r="AS290" i="22" s="1"/>
  <c r="AT290" i="22" s="1"/>
  <c r="AU290" i="22" s="1"/>
  <c r="AV290" i="22" s="1"/>
  <c r="AW290" i="22" s="1"/>
  <c r="AX290" i="22" s="1"/>
  <c r="A290" i="22"/>
  <c r="K289" i="22"/>
  <c r="L289" i="22" s="1"/>
  <c r="M289" i="22" s="1"/>
  <c r="N289" i="22" s="1"/>
  <c r="O289" i="22" s="1"/>
  <c r="P289" i="22" s="1"/>
  <c r="Q289" i="22" s="1"/>
  <c r="R289" i="22" s="1"/>
  <c r="S289" i="22" s="1"/>
  <c r="T289" i="22" s="1"/>
  <c r="U289" i="22" s="1"/>
  <c r="V289" i="22" s="1"/>
  <c r="W289" i="22" s="1"/>
  <c r="X289" i="22" s="1"/>
  <c r="Y289" i="22" s="1"/>
  <c r="Z289" i="22" s="1"/>
  <c r="AA289" i="22" s="1"/>
  <c r="AB289" i="22" s="1"/>
  <c r="AC289" i="22" s="1"/>
  <c r="AD289" i="22" s="1"/>
  <c r="AE289" i="22" s="1"/>
  <c r="AF289" i="22" s="1"/>
  <c r="AG289" i="22" s="1"/>
  <c r="AH289" i="22" s="1"/>
  <c r="AI289" i="22" s="1"/>
  <c r="AJ289" i="22" s="1"/>
  <c r="AK289" i="22" s="1"/>
  <c r="AL289" i="22" s="1"/>
  <c r="AM289" i="22" s="1"/>
  <c r="AN289" i="22" s="1"/>
  <c r="AO289" i="22" s="1"/>
  <c r="AP289" i="22" s="1"/>
  <c r="AQ289" i="22" s="1"/>
  <c r="AR289" i="22" s="1"/>
  <c r="AS289" i="22" s="1"/>
  <c r="AT289" i="22" s="1"/>
  <c r="AU289" i="22" s="1"/>
  <c r="AV289" i="22" s="1"/>
  <c r="AW289" i="22" s="1"/>
  <c r="AX289" i="22" s="1"/>
  <c r="A289" i="22"/>
  <c r="K288" i="22"/>
  <c r="L288" i="22" s="1"/>
  <c r="M288" i="22" s="1"/>
  <c r="N288" i="22" s="1"/>
  <c r="O288" i="22" s="1"/>
  <c r="P288" i="22" s="1"/>
  <c r="Q288" i="22" s="1"/>
  <c r="R288" i="22" s="1"/>
  <c r="S288" i="22" s="1"/>
  <c r="T288" i="22" s="1"/>
  <c r="U288" i="22" s="1"/>
  <c r="V288" i="22" s="1"/>
  <c r="W288" i="22" s="1"/>
  <c r="X288" i="22" s="1"/>
  <c r="Y288" i="22" s="1"/>
  <c r="Z288" i="22" s="1"/>
  <c r="AA288" i="22" s="1"/>
  <c r="AB288" i="22" s="1"/>
  <c r="AC288" i="22" s="1"/>
  <c r="AD288" i="22" s="1"/>
  <c r="AE288" i="22" s="1"/>
  <c r="AF288" i="22" s="1"/>
  <c r="AG288" i="22" s="1"/>
  <c r="AH288" i="22" s="1"/>
  <c r="AI288" i="22" s="1"/>
  <c r="AJ288" i="22" s="1"/>
  <c r="AK288" i="22" s="1"/>
  <c r="AL288" i="22" s="1"/>
  <c r="AM288" i="22" s="1"/>
  <c r="AN288" i="22" s="1"/>
  <c r="AO288" i="22" s="1"/>
  <c r="AP288" i="22" s="1"/>
  <c r="AQ288" i="22" s="1"/>
  <c r="AR288" i="22" s="1"/>
  <c r="AS288" i="22" s="1"/>
  <c r="AT288" i="22" s="1"/>
  <c r="AU288" i="22" s="1"/>
  <c r="AV288" i="22" s="1"/>
  <c r="AW288" i="22" s="1"/>
  <c r="AX288" i="22" s="1"/>
  <c r="A288" i="22"/>
  <c r="K287" i="22"/>
  <c r="L287" i="22" s="1"/>
  <c r="M287" i="22" s="1"/>
  <c r="N287" i="22" s="1"/>
  <c r="O287" i="22" s="1"/>
  <c r="P287" i="22" s="1"/>
  <c r="Q287" i="22" s="1"/>
  <c r="R287" i="22" s="1"/>
  <c r="S287" i="22" s="1"/>
  <c r="T287" i="22" s="1"/>
  <c r="U287" i="22" s="1"/>
  <c r="V287" i="22" s="1"/>
  <c r="W287" i="22" s="1"/>
  <c r="X287" i="22" s="1"/>
  <c r="Y287" i="22" s="1"/>
  <c r="Z287" i="22" s="1"/>
  <c r="AA287" i="22" s="1"/>
  <c r="AB287" i="22" s="1"/>
  <c r="AC287" i="22" s="1"/>
  <c r="AD287" i="22" s="1"/>
  <c r="AE287" i="22" s="1"/>
  <c r="AF287" i="22" s="1"/>
  <c r="AG287" i="22" s="1"/>
  <c r="AH287" i="22" s="1"/>
  <c r="AI287" i="22" s="1"/>
  <c r="AJ287" i="22" s="1"/>
  <c r="AK287" i="22" s="1"/>
  <c r="AL287" i="22" s="1"/>
  <c r="AM287" i="22" s="1"/>
  <c r="AN287" i="22" s="1"/>
  <c r="AO287" i="22" s="1"/>
  <c r="AP287" i="22" s="1"/>
  <c r="AQ287" i="22" s="1"/>
  <c r="AR287" i="22" s="1"/>
  <c r="AS287" i="22" s="1"/>
  <c r="AT287" i="22" s="1"/>
  <c r="AU287" i="22" s="1"/>
  <c r="AV287" i="22" s="1"/>
  <c r="AW287" i="22" s="1"/>
  <c r="AX287" i="22" s="1"/>
  <c r="A287" i="22"/>
  <c r="K286" i="22"/>
  <c r="L286" i="22" s="1"/>
  <c r="M286" i="22" s="1"/>
  <c r="N286" i="22" s="1"/>
  <c r="O286" i="22" s="1"/>
  <c r="P286" i="22" s="1"/>
  <c r="Q286" i="22" s="1"/>
  <c r="R286" i="22" s="1"/>
  <c r="S286" i="22" s="1"/>
  <c r="T286" i="22" s="1"/>
  <c r="U286" i="22" s="1"/>
  <c r="V286" i="22" s="1"/>
  <c r="W286" i="22" s="1"/>
  <c r="X286" i="22" s="1"/>
  <c r="Y286" i="22" s="1"/>
  <c r="Z286" i="22" s="1"/>
  <c r="AA286" i="22" s="1"/>
  <c r="AB286" i="22" s="1"/>
  <c r="AC286" i="22" s="1"/>
  <c r="AD286" i="22" s="1"/>
  <c r="AE286" i="22" s="1"/>
  <c r="AF286" i="22" s="1"/>
  <c r="AG286" i="22" s="1"/>
  <c r="AH286" i="22" s="1"/>
  <c r="AI286" i="22" s="1"/>
  <c r="AJ286" i="22" s="1"/>
  <c r="AK286" i="22" s="1"/>
  <c r="AL286" i="22" s="1"/>
  <c r="AM286" i="22" s="1"/>
  <c r="AN286" i="22" s="1"/>
  <c r="AO286" i="22" s="1"/>
  <c r="AP286" i="22" s="1"/>
  <c r="AQ286" i="22" s="1"/>
  <c r="AR286" i="22" s="1"/>
  <c r="AS286" i="22" s="1"/>
  <c r="AT286" i="22" s="1"/>
  <c r="AU286" i="22" s="1"/>
  <c r="AV286" i="22" s="1"/>
  <c r="AW286" i="22" s="1"/>
  <c r="AX286" i="22" s="1"/>
  <c r="A286" i="22"/>
  <c r="K285" i="22"/>
  <c r="L285" i="22" s="1"/>
  <c r="M285" i="22" s="1"/>
  <c r="N285" i="22" s="1"/>
  <c r="O285" i="22" s="1"/>
  <c r="P285" i="22" s="1"/>
  <c r="Q285" i="22" s="1"/>
  <c r="R285" i="22" s="1"/>
  <c r="S285" i="22" s="1"/>
  <c r="T285" i="22" s="1"/>
  <c r="U285" i="22" s="1"/>
  <c r="V285" i="22" s="1"/>
  <c r="W285" i="22" s="1"/>
  <c r="X285" i="22" s="1"/>
  <c r="Y285" i="22" s="1"/>
  <c r="Z285" i="22" s="1"/>
  <c r="AA285" i="22" s="1"/>
  <c r="AB285" i="22" s="1"/>
  <c r="AC285" i="22" s="1"/>
  <c r="AD285" i="22" s="1"/>
  <c r="AE285" i="22" s="1"/>
  <c r="AF285" i="22" s="1"/>
  <c r="AG285" i="22" s="1"/>
  <c r="AH285" i="22" s="1"/>
  <c r="AI285" i="22" s="1"/>
  <c r="AJ285" i="22" s="1"/>
  <c r="AK285" i="22" s="1"/>
  <c r="AL285" i="22" s="1"/>
  <c r="AM285" i="22" s="1"/>
  <c r="AN285" i="22" s="1"/>
  <c r="AO285" i="22" s="1"/>
  <c r="AP285" i="22" s="1"/>
  <c r="AQ285" i="22" s="1"/>
  <c r="AR285" i="22" s="1"/>
  <c r="AS285" i="22" s="1"/>
  <c r="AT285" i="22" s="1"/>
  <c r="AU285" i="22" s="1"/>
  <c r="AV285" i="22" s="1"/>
  <c r="AW285" i="22" s="1"/>
  <c r="AX285" i="22" s="1"/>
  <c r="A285" i="22"/>
  <c r="K284" i="22"/>
  <c r="L284" i="22" s="1"/>
  <c r="M284" i="22" s="1"/>
  <c r="N284" i="22" s="1"/>
  <c r="O284" i="22" s="1"/>
  <c r="P284" i="22" s="1"/>
  <c r="Q284" i="22" s="1"/>
  <c r="R284" i="22" s="1"/>
  <c r="S284" i="22" s="1"/>
  <c r="T284" i="22" s="1"/>
  <c r="U284" i="22" s="1"/>
  <c r="V284" i="22" s="1"/>
  <c r="W284" i="22" s="1"/>
  <c r="X284" i="22" s="1"/>
  <c r="Y284" i="22" s="1"/>
  <c r="Z284" i="22" s="1"/>
  <c r="AA284" i="22" s="1"/>
  <c r="AB284" i="22" s="1"/>
  <c r="AC284" i="22" s="1"/>
  <c r="AD284" i="22" s="1"/>
  <c r="AE284" i="22" s="1"/>
  <c r="AF284" i="22" s="1"/>
  <c r="AG284" i="22" s="1"/>
  <c r="AH284" i="22" s="1"/>
  <c r="AI284" i="22" s="1"/>
  <c r="AJ284" i="22" s="1"/>
  <c r="AK284" i="22" s="1"/>
  <c r="AL284" i="22" s="1"/>
  <c r="AM284" i="22" s="1"/>
  <c r="AN284" i="22" s="1"/>
  <c r="AO284" i="22" s="1"/>
  <c r="AP284" i="22" s="1"/>
  <c r="AQ284" i="22" s="1"/>
  <c r="AR284" i="22" s="1"/>
  <c r="AS284" i="22" s="1"/>
  <c r="AT284" i="22" s="1"/>
  <c r="AU284" i="22" s="1"/>
  <c r="AV284" i="22" s="1"/>
  <c r="AW284" i="22" s="1"/>
  <c r="AX284" i="22" s="1"/>
  <c r="A284" i="22"/>
  <c r="K283" i="22"/>
  <c r="L283" i="22" s="1"/>
  <c r="M283" i="22" s="1"/>
  <c r="N283" i="22" s="1"/>
  <c r="O283" i="22" s="1"/>
  <c r="P283" i="22" s="1"/>
  <c r="Q283" i="22" s="1"/>
  <c r="R283" i="22" s="1"/>
  <c r="S283" i="22" s="1"/>
  <c r="T283" i="22" s="1"/>
  <c r="U283" i="22" s="1"/>
  <c r="V283" i="22" s="1"/>
  <c r="W283" i="22" s="1"/>
  <c r="X283" i="22" s="1"/>
  <c r="Y283" i="22" s="1"/>
  <c r="Z283" i="22" s="1"/>
  <c r="AA283" i="22" s="1"/>
  <c r="AB283" i="22" s="1"/>
  <c r="AC283" i="22" s="1"/>
  <c r="AD283" i="22" s="1"/>
  <c r="AE283" i="22" s="1"/>
  <c r="AF283" i="22" s="1"/>
  <c r="AG283" i="22" s="1"/>
  <c r="AH283" i="22" s="1"/>
  <c r="AI283" i="22" s="1"/>
  <c r="AJ283" i="22" s="1"/>
  <c r="AK283" i="22" s="1"/>
  <c r="AL283" i="22" s="1"/>
  <c r="AM283" i="22" s="1"/>
  <c r="AN283" i="22" s="1"/>
  <c r="AO283" i="22" s="1"/>
  <c r="AP283" i="22" s="1"/>
  <c r="AQ283" i="22" s="1"/>
  <c r="AR283" i="22" s="1"/>
  <c r="AS283" i="22" s="1"/>
  <c r="AT283" i="22" s="1"/>
  <c r="AU283" i="22" s="1"/>
  <c r="AV283" i="22" s="1"/>
  <c r="AW283" i="22" s="1"/>
  <c r="AX283" i="22" s="1"/>
  <c r="A283" i="22"/>
  <c r="K282" i="22"/>
  <c r="L282" i="22" s="1"/>
  <c r="M282" i="22" s="1"/>
  <c r="N282" i="22" s="1"/>
  <c r="O282" i="22" s="1"/>
  <c r="P282" i="22" s="1"/>
  <c r="Q282" i="22" s="1"/>
  <c r="R282" i="22" s="1"/>
  <c r="S282" i="22" s="1"/>
  <c r="T282" i="22" s="1"/>
  <c r="U282" i="22" s="1"/>
  <c r="V282" i="22" s="1"/>
  <c r="W282" i="22" s="1"/>
  <c r="X282" i="22" s="1"/>
  <c r="Y282" i="22" s="1"/>
  <c r="Z282" i="22" s="1"/>
  <c r="AA282" i="22" s="1"/>
  <c r="AB282" i="22" s="1"/>
  <c r="AC282" i="22" s="1"/>
  <c r="AD282" i="22" s="1"/>
  <c r="AE282" i="22" s="1"/>
  <c r="AF282" i="22" s="1"/>
  <c r="AG282" i="22" s="1"/>
  <c r="AH282" i="22" s="1"/>
  <c r="AI282" i="22" s="1"/>
  <c r="AJ282" i="22" s="1"/>
  <c r="AK282" i="22" s="1"/>
  <c r="AL282" i="22" s="1"/>
  <c r="AM282" i="22" s="1"/>
  <c r="AN282" i="22" s="1"/>
  <c r="AO282" i="22" s="1"/>
  <c r="AP282" i="22" s="1"/>
  <c r="AQ282" i="22" s="1"/>
  <c r="AR282" i="22" s="1"/>
  <c r="AS282" i="22" s="1"/>
  <c r="AT282" i="22" s="1"/>
  <c r="AU282" i="22" s="1"/>
  <c r="AV282" i="22" s="1"/>
  <c r="AW282" i="22" s="1"/>
  <c r="AX282" i="22" s="1"/>
  <c r="A282" i="22"/>
  <c r="K281" i="22"/>
  <c r="L281" i="22" s="1"/>
  <c r="M281" i="22" s="1"/>
  <c r="N281" i="22" s="1"/>
  <c r="O281" i="22" s="1"/>
  <c r="P281" i="22" s="1"/>
  <c r="Q281" i="22" s="1"/>
  <c r="R281" i="22" s="1"/>
  <c r="S281" i="22" s="1"/>
  <c r="T281" i="22" s="1"/>
  <c r="U281" i="22" s="1"/>
  <c r="V281" i="22" s="1"/>
  <c r="W281" i="22" s="1"/>
  <c r="X281" i="22" s="1"/>
  <c r="Y281" i="22" s="1"/>
  <c r="Z281" i="22" s="1"/>
  <c r="AA281" i="22" s="1"/>
  <c r="AB281" i="22" s="1"/>
  <c r="AC281" i="22" s="1"/>
  <c r="AD281" i="22" s="1"/>
  <c r="AE281" i="22" s="1"/>
  <c r="AF281" i="22" s="1"/>
  <c r="AG281" i="22" s="1"/>
  <c r="AH281" i="22" s="1"/>
  <c r="AI281" i="22" s="1"/>
  <c r="AJ281" i="22" s="1"/>
  <c r="AK281" i="22" s="1"/>
  <c r="AL281" i="22" s="1"/>
  <c r="AM281" i="22" s="1"/>
  <c r="AN281" i="22" s="1"/>
  <c r="AO281" i="22" s="1"/>
  <c r="AP281" i="22" s="1"/>
  <c r="AQ281" i="22" s="1"/>
  <c r="AR281" i="22" s="1"/>
  <c r="AS281" i="22" s="1"/>
  <c r="AT281" i="22" s="1"/>
  <c r="AU281" i="22" s="1"/>
  <c r="AV281" i="22" s="1"/>
  <c r="AW281" i="22" s="1"/>
  <c r="AX281" i="22" s="1"/>
  <c r="A281" i="22"/>
  <c r="K280" i="22"/>
  <c r="L280" i="22" s="1"/>
  <c r="M280" i="22" s="1"/>
  <c r="N280" i="22" s="1"/>
  <c r="O280" i="22" s="1"/>
  <c r="P280" i="22" s="1"/>
  <c r="Q280" i="22" s="1"/>
  <c r="R280" i="22" s="1"/>
  <c r="S280" i="22" s="1"/>
  <c r="T280" i="22" s="1"/>
  <c r="U280" i="22" s="1"/>
  <c r="V280" i="22" s="1"/>
  <c r="W280" i="22" s="1"/>
  <c r="X280" i="22" s="1"/>
  <c r="Y280" i="22" s="1"/>
  <c r="Z280" i="22" s="1"/>
  <c r="AA280" i="22" s="1"/>
  <c r="AB280" i="22" s="1"/>
  <c r="AC280" i="22" s="1"/>
  <c r="AD280" i="22" s="1"/>
  <c r="AE280" i="22" s="1"/>
  <c r="AF280" i="22" s="1"/>
  <c r="AG280" i="22" s="1"/>
  <c r="AH280" i="22" s="1"/>
  <c r="AI280" i="22" s="1"/>
  <c r="AJ280" i="22" s="1"/>
  <c r="AK280" i="22" s="1"/>
  <c r="AL280" i="22" s="1"/>
  <c r="AM280" i="22" s="1"/>
  <c r="AN280" i="22" s="1"/>
  <c r="AO280" i="22" s="1"/>
  <c r="AP280" i="22" s="1"/>
  <c r="AQ280" i="22" s="1"/>
  <c r="AR280" i="22" s="1"/>
  <c r="AS280" i="22" s="1"/>
  <c r="AT280" i="22" s="1"/>
  <c r="AU280" i="22" s="1"/>
  <c r="AV280" i="22" s="1"/>
  <c r="AW280" i="22" s="1"/>
  <c r="AX280" i="22" s="1"/>
  <c r="A280" i="22"/>
  <c r="A279" i="22"/>
  <c r="K278" i="22"/>
  <c r="L278" i="22" s="1"/>
  <c r="M278" i="22" s="1"/>
  <c r="N278" i="22" s="1"/>
  <c r="O278" i="22" s="1"/>
  <c r="P278" i="22" s="1"/>
  <c r="Q278" i="22" s="1"/>
  <c r="R278" i="22" s="1"/>
  <c r="S278" i="22" s="1"/>
  <c r="T278" i="22" s="1"/>
  <c r="U278" i="22" s="1"/>
  <c r="V278" i="22" s="1"/>
  <c r="W278" i="22" s="1"/>
  <c r="X278" i="22" s="1"/>
  <c r="Y278" i="22" s="1"/>
  <c r="Z278" i="22" s="1"/>
  <c r="AA278" i="22" s="1"/>
  <c r="AB278" i="22" s="1"/>
  <c r="AC278" i="22" s="1"/>
  <c r="AD278" i="22" s="1"/>
  <c r="AE278" i="22" s="1"/>
  <c r="AF278" i="22" s="1"/>
  <c r="AG278" i="22" s="1"/>
  <c r="AH278" i="22" s="1"/>
  <c r="AI278" i="22" s="1"/>
  <c r="AJ278" i="22" s="1"/>
  <c r="AK278" i="22" s="1"/>
  <c r="AL278" i="22" s="1"/>
  <c r="AM278" i="22" s="1"/>
  <c r="AN278" i="22" s="1"/>
  <c r="AO278" i="22" s="1"/>
  <c r="AP278" i="22" s="1"/>
  <c r="AQ278" i="22" s="1"/>
  <c r="AR278" i="22" s="1"/>
  <c r="AS278" i="22" s="1"/>
  <c r="AT278" i="22" s="1"/>
  <c r="AU278" i="22" s="1"/>
  <c r="AV278" i="22" s="1"/>
  <c r="AW278" i="22" s="1"/>
  <c r="AX278" i="22" s="1"/>
  <c r="A278" i="22"/>
  <c r="K277" i="22"/>
  <c r="L277" i="22" s="1"/>
  <c r="M277" i="22" s="1"/>
  <c r="N277" i="22" s="1"/>
  <c r="O277" i="22" s="1"/>
  <c r="P277" i="22" s="1"/>
  <c r="Q277" i="22" s="1"/>
  <c r="R277" i="22" s="1"/>
  <c r="S277" i="22" s="1"/>
  <c r="T277" i="22" s="1"/>
  <c r="U277" i="22" s="1"/>
  <c r="V277" i="22" s="1"/>
  <c r="W277" i="22" s="1"/>
  <c r="X277" i="22" s="1"/>
  <c r="Y277" i="22" s="1"/>
  <c r="Z277" i="22" s="1"/>
  <c r="AA277" i="22" s="1"/>
  <c r="AB277" i="22" s="1"/>
  <c r="AC277" i="22" s="1"/>
  <c r="AD277" i="22" s="1"/>
  <c r="AE277" i="22" s="1"/>
  <c r="AF277" i="22" s="1"/>
  <c r="AG277" i="22" s="1"/>
  <c r="AH277" i="22" s="1"/>
  <c r="AI277" i="22" s="1"/>
  <c r="AJ277" i="22" s="1"/>
  <c r="AK277" i="22" s="1"/>
  <c r="AL277" i="22" s="1"/>
  <c r="AM277" i="22" s="1"/>
  <c r="AN277" i="22" s="1"/>
  <c r="AO277" i="22" s="1"/>
  <c r="AP277" i="22" s="1"/>
  <c r="AQ277" i="22" s="1"/>
  <c r="AR277" i="22" s="1"/>
  <c r="AS277" i="22" s="1"/>
  <c r="AT277" i="22" s="1"/>
  <c r="AU277" i="22" s="1"/>
  <c r="AV277" i="22" s="1"/>
  <c r="AW277" i="22" s="1"/>
  <c r="AX277" i="22" s="1"/>
  <c r="A277" i="22"/>
  <c r="A341" i="21"/>
  <c r="A340" i="21"/>
  <c r="A339" i="21"/>
  <c r="A338" i="21"/>
  <c r="A337" i="21"/>
  <c r="A336" i="21"/>
  <c r="A335" i="21"/>
  <c r="A334" i="21"/>
  <c r="A333" i="21"/>
  <c r="A332" i="21"/>
  <c r="A331" i="21"/>
  <c r="A330" i="21"/>
  <c r="A329" i="21"/>
  <c r="A328" i="21"/>
  <c r="A327" i="21"/>
  <c r="A326" i="21"/>
  <c r="A324" i="21"/>
  <c r="A323" i="21"/>
  <c r="A322" i="21"/>
  <c r="A321" i="21"/>
  <c r="A320" i="21"/>
  <c r="A319" i="21"/>
  <c r="A318" i="21"/>
  <c r="A317" i="21"/>
  <c r="A316" i="21"/>
  <c r="A315" i="21"/>
  <c r="A314" i="21"/>
  <c r="A313" i="21"/>
  <c r="A312" i="21"/>
  <c r="A311" i="21"/>
  <c r="A310" i="21"/>
  <c r="A309" i="21"/>
  <c r="K258" i="22"/>
  <c r="L258" i="22" s="1"/>
  <c r="M258" i="22" s="1"/>
  <c r="N258" i="22" s="1"/>
  <c r="O258" i="22" s="1"/>
  <c r="P258" i="22" s="1"/>
  <c r="Q258" i="22" s="1"/>
  <c r="R258" i="22" s="1"/>
  <c r="S258" i="22" s="1"/>
  <c r="T258" i="22" s="1"/>
  <c r="U258" i="22" s="1"/>
  <c r="V258" i="22" s="1"/>
  <c r="W258" i="22" s="1"/>
  <c r="X258" i="22" s="1"/>
  <c r="Y258" i="22" s="1"/>
  <c r="Z258" i="22" s="1"/>
  <c r="AA258" i="22" s="1"/>
  <c r="AB258" i="22" s="1"/>
  <c r="AC258" i="22" s="1"/>
  <c r="AD258" i="22" s="1"/>
  <c r="AE258" i="22" s="1"/>
  <c r="AF258" i="22" s="1"/>
  <c r="AG258" i="22" s="1"/>
  <c r="AH258" i="22" s="1"/>
  <c r="AI258" i="22" s="1"/>
  <c r="AJ258" i="22" s="1"/>
  <c r="AK258" i="22" s="1"/>
  <c r="AL258" i="22" s="1"/>
  <c r="AM258" i="22" s="1"/>
  <c r="AN258" i="22" s="1"/>
  <c r="AO258" i="22" s="1"/>
  <c r="AP258" i="22" s="1"/>
  <c r="AQ258" i="22" s="1"/>
  <c r="AR258" i="22" s="1"/>
  <c r="AS258" i="22" s="1"/>
  <c r="AT258" i="22" s="1"/>
  <c r="AU258" i="22" s="1"/>
  <c r="AV258" i="22" s="1"/>
  <c r="AW258" i="22" s="1"/>
  <c r="AX258" i="22" s="1"/>
  <c r="A258" i="22"/>
  <c r="K257" i="22"/>
  <c r="L257" i="22" s="1"/>
  <c r="M257" i="22" s="1"/>
  <c r="N257" i="22" s="1"/>
  <c r="O257" i="22" s="1"/>
  <c r="P257" i="22" s="1"/>
  <c r="Q257" i="22" s="1"/>
  <c r="R257" i="22" s="1"/>
  <c r="S257" i="22" s="1"/>
  <c r="T257" i="22" s="1"/>
  <c r="U257" i="22" s="1"/>
  <c r="V257" i="22" s="1"/>
  <c r="W257" i="22" s="1"/>
  <c r="X257" i="22" s="1"/>
  <c r="Y257" i="22" s="1"/>
  <c r="Z257" i="22" s="1"/>
  <c r="AA257" i="22" s="1"/>
  <c r="AB257" i="22" s="1"/>
  <c r="AC257" i="22" s="1"/>
  <c r="AD257" i="22" s="1"/>
  <c r="AE257" i="22" s="1"/>
  <c r="AF257" i="22" s="1"/>
  <c r="AG257" i="22" s="1"/>
  <c r="AH257" i="22" s="1"/>
  <c r="AI257" i="22" s="1"/>
  <c r="AJ257" i="22" s="1"/>
  <c r="AK257" i="22" s="1"/>
  <c r="AL257" i="22" s="1"/>
  <c r="AM257" i="22" s="1"/>
  <c r="AN257" i="22" s="1"/>
  <c r="AO257" i="22" s="1"/>
  <c r="AP257" i="22" s="1"/>
  <c r="AQ257" i="22" s="1"/>
  <c r="AR257" i="22" s="1"/>
  <c r="AS257" i="22" s="1"/>
  <c r="AT257" i="22" s="1"/>
  <c r="AU257" i="22" s="1"/>
  <c r="AV257" i="22" s="1"/>
  <c r="AW257" i="22" s="1"/>
  <c r="AX257" i="22" s="1"/>
  <c r="A257" i="22"/>
  <c r="K256" i="22"/>
  <c r="L256" i="22" s="1"/>
  <c r="M256" i="22" s="1"/>
  <c r="N256" i="22" s="1"/>
  <c r="O256" i="22" s="1"/>
  <c r="P256" i="22" s="1"/>
  <c r="Q256" i="22" s="1"/>
  <c r="R256" i="22" s="1"/>
  <c r="S256" i="22" s="1"/>
  <c r="T256" i="22" s="1"/>
  <c r="U256" i="22" s="1"/>
  <c r="V256" i="22" s="1"/>
  <c r="W256" i="22" s="1"/>
  <c r="X256" i="22" s="1"/>
  <c r="Y256" i="22" s="1"/>
  <c r="Z256" i="22" s="1"/>
  <c r="AA256" i="22" s="1"/>
  <c r="AB256" i="22" s="1"/>
  <c r="AC256" i="22" s="1"/>
  <c r="AD256" i="22" s="1"/>
  <c r="AE256" i="22" s="1"/>
  <c r="AF256" i="22" s="1"/>
  <c r="AG256" i="22" s="1"/>
  <c r="AH256" i="22" s="1"/>
  <c r="AI256" i="22" s="1"/>
  <c r="AJ256" i="22" s="1"/>
  <c r="AK256" i="22" s="1"/>
  <c r="AL256" i="22" s="1"/>
  <c r="AM256" i="22" s="1"/>
  <c r="AN256" i="22" s="1"/>
  <c r="AO256" i="22" s="1"/>
  <c r="AP256" i="22" s="1"/>
  <c r="AQ256" i="22" s="1"/>
  <c r="AR256" i="22" s="1"/>
  <c r="AS256" i="22" s="1"/>
  <c r="AT256" i="22" s="1"/>
  <c r="AU256" i="22" s="1"/>
  <c r="AV256" i="22" s="1"/>
  <c r="AW256" i="22" s="1"/>
  <c r="AX256" i="22" s="1"/>
  <c r="A256" i="22"/>
  <c r="K255" i="22"/>
  <c r="L255" i="22" s="1"/>
  <c r="M255" i="22" s="1"/>
  <c r="N255" i="22" s="1"/>
  <c r="O255" i="22" s="1"/>
  <c r="P255" i="22" s="1"/>
  <c r="Q255" i="22" s="1"/>
  <c r="R255" i="22" s="1"/>
  <c r="S255" i="22" s="1"/>
  <c r="T255" i="22" s="1"/>
  <c r="U255" i="22" s="1"/>
  <c r="V255" i="22" s="1"/>
  <c r="W255" i="22" s="1"/>
  <c r="X255" i="22" s="1"/>
  <c r="Y255" i="22" s="1"/>
  <c r="Z255" i="22" s="1"/>
  <c r="AA255" i="22" s="1"/>
  <c r="AB255" i="22" s="1"/>
  <c r="AC255" i="22" s="1"/>
  <c r="AD255" i="22" s="1"/>
  <c r="AE255" i="22" s="1"/>
  <c r="AF255" i="22" s="1"/>
  <c r="AG255" i="22" s="1"/>
  <c r="AH255" i="22" s="1"/>
  <c r="AI255" i="22" s="1"/>
  <c r="AJ255" i="22" s="1"/>
  <c r="AK255" i="22" s="1"/>
  <c r="AL255" i="22" s="1"/>
  <c r="AM255" i="22" s="1"/>
  <c r="AN255" i="22" s="1"/>
  <c r="AO255" i="22" s="1"/>
  <c r="AP255" i="22" s="1"/>
  <c r="AQ255" i="22" s="1"/>
  <c r="AR255" i="22" s="1"/>
  <c r="AS255" i="22" s="1"/>
  <c r="AT255" i="22" s="1"/>
  <c r="AU255" i="22" s="1"/>
  <c r="AV255" i="22" s="1"/>
  <c r="AW255" i="22" s="1"/>
  <c r="AX255" i="22" s="1"/>
  <c r="A255" i="22"/>
  <c r="K254" i="22"/>
  <c r="L254" i="22" s="1"/>
  <c r="M254" i="22" s="1"/>
  <c r="N254" i="22" s="1"/>
  <c r="O254" i="22" s="1"/>
  <c r="P254" i="22" s="1"/>
  <c r="Q254" i="22" s="1"/>
  <c r="R254" i="22" s="1"/>
  <c r="S254" i="22" s="1"/>
  <c r="T254" i="22" s="1"/>
  <c r="U254" i="22" s="1"/>
  <c r="V254" i="22" s="1"/>
  <c r="W254" i="22" s="1"/>
  <c r="X254" i="22" s="1"/>
  <c r="Y254" i="22" s="1"/>
  <c r="Z254" i="22" s="1"/>
  <c r="AA254" i="22" s="1"/>
  <c r="AB254" i="22" s="1"/>
  <c r="AC254" i="22" s="1"/>
  <c r="AD254" i="22" s="1"/>
  <c r="AE254" i="22" s="1"/>
  <c r="AF254" i="22" s="1"/>
  <c r="AG254" i="22" s="1"/>
  <c r="AH254" i="22" s="1"/>
  <c r="AI254" i="22" s="1"/>
  <c r="AJ254" i="22" s="1"/>
  <c r="AK254" i="22" s="1"/>
  <c r="AL254" i="22" s="1"/>
  <c r="AM254" i="22" s="1"/>
  <c r="AN254" i="22" s="1"/>
  <c r="AO254" i="22" s="1"/>
  <c r="AP254" i="22" s="1"/>
  <c r="AQ254" i="22" s="1"/>
  <c r="AR254" i="22" s="1"/>
  <c r="AS254" i="22" s="1"/>
  <c r="AT254" i="22" s="1"/>
  <c r="AU254" i="22" s="1"/>
  <c r="AV254" i="22" s="1"/>
  <c r="AW254" i="22" s="1"/>
  <c r="AX254" i="22" s="1"/>
  <c r="A254" i="22"/>
  <c r="K253" i="22"/>
  <c r="L253" i="22" s="1"/>
  <c r="M253" i="22" s="1"/>
  <c r="N253" i="22" s="1"/>
  <c r="O253" i="22" s="1"/>
  <c r="P253" i="22" s="1"/>
  <c r="Q253" i="22" s="1"/>
  <c r="R253" i="22" s="1"/>
  <c r="S253" i="22" s="1"/>
  <c r="T253" i="22" s="1"/>
  <c r="U253" i="22" s="1"/>
  <c r="V253" i="22" s="1"/>
  <c r="W253" i="22" s="1"/>
  <c r="X253" i="22" s="1"/>
  <c r="Y253" i="22" s="1"/>
  <c r="Z253" i="22" s="1"/>
  <c r="AA253" i="22" s="1"/>
  <c r="AB253" i="22" s="1"/>
  <c r="AC253" i="22" s="1"/>
  <c r="AD253" i="22" s="1"/>
  <c r="AE253" i="22" s="1"/>
  <c r="AF253" i="22" s="1"/>
  <c r="AG253" i="22" s="1"/>
  <c r="AH253" i="22" s="1"/>
  <c r="AI253" i="22" s="1"/>
  <c r="AJ253" i="22" s="1"/>
  <c r="AK253" i="22" s="1"/>
  <c r="AL253" i="22" s="1"/>
  <c r="AM253" i="22" s="1"/>
  <c r="AN253" i="22" s="1"/>
  <c r="AO253" i="22" s="1"/>
  <c r="AP253" i="22" s="1"/>
  <c r="AQ253" i="22" s="1"/>
  <c r="AR253" i="22" s="1"/>
  <c r="AS253" i="22" s="1"/>
  <c r="AT253" i="22" s="1"/>
  <c r="AU253" i="22" s="1"/>
  <c r="AV253" i="22" s="1"/>
  <c r="AW253" i="22" s="1"/>
  <c r="AX253" i="22" s="1"/>
  <c r="A253" i="22"/>
  <c r="K252" i="22"/>
  <c r="L252" i="22" s="1"/>
  <c r="M252" i="22" s="1"/>
  <c r="N252" i="22" s="1"/>
  <c r="O252" i="22" s="1"/>
  <c r="P252" i="22" s="1"/>
  <c r="Q252" i="22" s="1"/>
  <c r="R252" i="22" s="1"/>
  <c r="S252" i="22" s="1"/>
  <c r="T252" i="22" s="1"/>
  <c r="U252" i="22" s="1"/>
  <c r="V252" i="22" s="1"/>
  <c r="W252" i="22" s="1"/>
  <c r="X252" i="22" s="1"/>
  <c r="Y252" i="22" s="1"/>
  <c r="Z252" i="22" s="1"/>
  <c r="AA252" i="22" s="1"/>
  <c r="AB252" i="22" s="1"/>
  <c r="AC252" i="22" s="1"/>
  <c r="AD252" i="22" s="1"/>
  <c r="AE252" i="22" s="1"/>
  <c r="AF252" i="22" s="1"/>
  <c r="AG252" i="22" s="1"/>
  <c r="AH252" i="22" s="1"/>
  <c r="AI252" i="22" s="1"/>
  <c r="AJ252" i="22" s="1"/>
  <c r="AK252" i="22" s="1"/>
  <c r="AL252" i="22" s="1"/>
  <c r="AM252" i="22" s="1"/>
  <c r="AN252" i="22" s="1"/>
  <c r="AO252" i="22" s="1"/>
  <c r="AP252" i="22" s="1"/>
  <c r="AQ252" i="22" s="1"/>
  <c r="AR252" i="22" s="1"/>
  <c r="AS252" i="22" s="1"/>
  <c r="AT252" i="22" s="1"/>
  <c r="AU252" i="22" s="1"/>
  <c r="AV252" i="22" s="1"/>
  <c r="AW252" i="22" s="1"/>
  <c r="AX252" i="22" s="1"/>
  <c r="A252" i="22"/>
  <c r="K251" i="22"/>
  <c r="L251" i="22" s="1"/>
  <c r="M251" i="22" s="1"/>
  <c r="N251" i="22" s="1"/>
  <c r="O251" i="22" s="1"/>
  <c r="P251" i="22" s="1"/>
  <c r="Q251" i="22" s="1"/>
  <c r="R251" i="22" s="1"/>
  <c r="S251" i="22" s="1"/>
  <c r="T251" i="22" s="1"/>
  <c r="U251" i="22" s="1"/>
  <c r="V251" i="22" s="1"/>
  <c r="W251" i="22" s="1"/>
  <c r="X251" i="22" s="1"/>
  <c r="Y251" i="22" s="1"/>
  <c r="Z251" i="22" s="1"/>
  <c r="AA251" i="22" s="1"/>
  <c r="AB251" i="22" s="1"/>
  <c r="AC251" i="22" s="1"/>
  <c r="AD251" i="22" s="1"/>
  <c r="AE251" i="22" s="1"/>
  <c r="AF251" i="22" s="1"/>
  <c r="AG251" i="22" s="1"/>
  <c r="AH251" i="22" s="1"/>
  <c r="AI251" i="22" s="1"/>
  <c r="AJ251" i="22" s="1"/>
  <c r="AK251" i="22" s="1"/>
  <c r="AL251" i="22" s="1"/>
  <c r="AM251" i="22" s="1"/>
  <c r="AN251" i="22" s="1"/>
  <c r="AO251" i="22" s="1"/>
  <c r="AP251" i="22" s="1"/>
  <c r="AQ251" i="22" s="1"/>
  <c r="AR251" i="22" s="1"/>
  <c r="AS251" i="22" s="1"/>
  <c r="AT251" i="22" s="1"/>
  <c r="AU251" i="22" s="1"/>
  <c r="AV251" i="22" s="1"/>
  <c r="AW251" i="22" s="1"/>
  <c r="AX251" i="22" s="1"/>
  <c r="A251" i="22"/>
  <c r="K250" i="22"/>
  <c r="L250" i="22" s="1"/>
  <c r="M250" i="22" s="1"/>
  <c r="N250" i="22" s="1"/>
  <c r="O250" i="22" s="1"/>
  <c r="P250" i="22" s="1"/>
  <c r="Q250" i="22" s="1"/>
  <c r="R250" i="22" s="1"/>
  <c r="S250" i="22" s="1"/>
  <c r="T250" i="22" s="1"/>
  <c r="U250" i="22" s="1"/>
  <c r="V250" i="22" s="1"/>
  <c r="W250" i="22" s="1"/>
  <c r="X250" i="22" s="1"/>
  <c r="Y250" i="22" s="1"/>
  <c r="Z250" i="22" s="1"/>
  <c r="AA250" i="22" s="1"/>
  <c r="AB250" i="22" s="1"/>
  <c r="AC250" i="22" s="1"/>
  <c r="AD250" i="22" s="1"/>
  <c r="AE250" i="22" s="1"/>
  <c r="AF250" i="22" s="1"/>
  <c r="AG250" i="22" s="1"/>
  <c r="AH250" i="22" s="1"/>
  <c r="AI250" i="22" s="1"/>
  <c r="AJ250" i="22" s="1"/>
  <c r="AK250" i="22" s="1"/>
  <c r="AL250" i="22" s="1"/>
  <c r="AM250" i="22" s="1"/>
  <c r="AN250" i="22" s="1"/>
  <c r="AO250" i="22" s="1"/>
  <c r="AP250" i="22" s="1"/>
  <c r="AQ250" i="22" s="1"/>
  <c r="AR250" i="22" s="1"/>
  <c r="AS250" i="22" s="1"/>
  <c r="AT250" i="22" s="1"/>
  <c r="AU250" i="22" s="1"/>
  <c r="AV250" i="22" s="1"/>
  <c r="AW250" i="22" s="1"/>
  <c r="AX250" i="22" s="1"/>
  <c r="A250" i="22"/>
  <c r="K249" i="22"/>
  <c r="L249" i="22" s="1"/>
  <c r="M249" i="22" s="1"/>
  <c r="N249" i="22" s="1"/>
  <c r="O249" i="22" s="1"/>
  <c r="P249" i="22" s="1"/>
  <c r="Q249" i="22" s="1"/>
  <c r="R249" i="22" s="1"/>
  <c r="S249" i="22" s="1"/>
  <c r="T249" i="22" s="1"/>
  <c r="U249" i="22" s="1"/>
  <c r="V249" i="22" s="1"/>
  <c r="W249" i="22" s="1"/>
  <c r="X249" i="22" s="1"/>
  <c r="Y249" i="22" s="1"/>
  <c r="Z249" i="22" s="1"/>
  <c r="AA249" i="22" s="1"/>
  <c r="AB249" i="22" s="1"/>
  <c r="AC249" i="22" s="1"/>
  <c r="AD249" i="22" s="1"/>
  <c r="AE249" i="22" s="1"/>
  <c r="AF249" i="22" s="1"/>
  <c r="AG249" i="22" s="1"/>
  <c r="AH249" i="22" s="1"/>
  <c r="AI249" i="22" s="1"/>
  <c r="AJ249" i="22" s="1"/>
  <c r="AK249" i="22" s="1"/>
  <c r="AL249" i="22" s="1"/>
  <c r="AM249" i="22" s="1"/>
  <c r="AN249" i="22" s="1"/>
  <c r="AO249" i="22" s="1"/>
  <c r="AP249" i="22" s="1"/>
  <c r="AQ249" i="22" s="1"/>
  <c r="AR249" i="22" s="1"/>
  <c r="AS249" i="22" s="1"/>
  <c r="AT249" i="22" s="1"/>
  <c r="AU249" i="22" s="1"/>
  <c r="AV249" i="22" s="1"/>
  <c r="AW249" i="22" s="1"/>
  <c r="AX249" i="22" s="1"/>
  <c r="A249" i="22"/>
  <c r="K248" i="22"/>
  <c r="L248" i="22" s="1"/>
  <c r="M248" i="22" s="1"/>
  <c r="N248" i="22" s="1"/>
  <c r="O248" i="22" s="1"/>
  <c r="P248" i="22" s="1"/>
  <c r="Q248" i="22" s="1"/>
  <c r="R248" i="22" s="1"/>
  <c r="S248" i="22" s="1"/>
  <c r="T248" i="22" s="1"/>
  <c r="U248" i="22" s="1"/>
  <c r="V248" i="22" s="1"/>
  <c r="W248" i="22" s="1"/>
  <c r="X248" i="22" s="1"/>
  <c r="Y248" i="22" s="1"/>
  <c r="Z248" i="22" s="1"/>
  <c r="AA248" i="22" s="1"/>
  <c r="AB248" i="22" s="1"/>
  <c r="AC248" i="22" s="1"/>
  <c r="AD248" i="22" s="1"/>
  <c r="AE248" i="22" s="1"/>
  <c r="AF248" i="22" s="1"/>
  <c r="AG248" i="22" s="1"/>
  <c r="AH248" i="22" s="1"/>
  <c r="AI248" i="22" s="1"/>
  <c r="AJ248" i="22" s="1"/>
  <c r="AK248" i="22" s="1"/>
  <c r="AL248" i="22" s="1"/>
  <c r="AM248" i="22" s="1"/>
  <c r="AN248" i="22" s="1"/>
  <c r="AO248" i="22" s="1"/>
  <c r="AP248" i="22" s="1"/>
  <c r="AQ248" i="22" s="1"/>
  <c r="AR248" i="22" s="1"/>
  <c r="AS248" i="22" s="1"/>
  <c r="AT248" i="22" s="1"/>
  <c r="AU248" i="22" s="1"/>
  <c r="AV248" i="22" s="1"/>
  <c r="AW248" i="22" s="1"/>
  <c r="AX248" i="22" s="1"/>
  <c r="A248" i="22"/>
  <c r="K247" i="22"/>
  <c r="L247" i="22" s="1"/>
  <c r="M247" i="22" s="1"/>
  <c r="N247" i="22" s="1"/>
  <c r="O247" i="22" s="1"/>
  <c r="P247" i="22" s="1"/>
  <c r="Q247" i="22" s="1"/>
  <c r="R247" i="22" s="1"/>
  <c r="S247" i="22" s="1"/>
  <c r="T247" i="22" s="1"/>
  <c r="U247" i="22" s="1"/>
  <c r="V247" i="22" s="1"/>
  <c r="W247" i="22" s="1"/>
  <c r="X247" i="22" s="1"/>
  <c r="Y247" i="22" s="1"/>
  <c r="Z247" i="22" s="1"/>
  <c r="AA247" i="22" s="1"/>
  <c r="AB247" i="22" s="1"/>
  <c r="AC247" i="22" s="1"/>
  <c r="AD247" i="22" s="1"/>
  <c r="AE247" i="22" s="1"/>
  <c r="AF247" i="22" s="1"/>
  <c r="AG247" i="22" s="1"/>
  <c r="AH247" i="22" s="1"/>
  <c r="AI247" i="22" s="1"/>
  <c r="AJ247" i="22" s="1"/>
  <c r="AK247" i="22" s="1"/>
  <c r="AL247" i="22" s="1"/>
  <c r="AM247" i="22" s="1"/>
  <c r="AN247" i="22" s="1"/>
  <c r="AO247" i="22" s="1"/>
  <c r="AP247" i="22" s="1"/>
  <c r="AQ247" i="22" s="1"/>
  <c r="AR247" i="22" s="1"/>
  <c r="AS247" i="22" s="1"/>
  <c r="AT247" i="22" s="1"/>
  <c r="AU247" i="22" s="1"/>
  <c r="AV247" i="22" s="1"/>
  <c r="AW247" i="22" s="1"/>
  <c r="AX247" i="22" s="1"/>
  <c r="A247" i="22"/>
  <c r="K246" i="22"/>
  <c r="L246" i="22" s="1"/>
  <c r="M246" i="22" s="1"/>
  <c r="N246" i="22" s="1"/>
  <c r="O246" i="22" s="1"/>
  <c r="P246" i="22" s="1"/>
  <c r="Q246" i="22" s="1"/>
  <c r="R246" i="22" s="1"/>
  <c r="S246" i="22" s="1"/>
  <c r="T246" i="22" s="1"/>
  <c r="U246" i="22" s="1"/>
  <c r="V246" i="22" s="1"/>
  <c r="W246" i="22" s="1"/>
  <c r="X246" i="22" s="1"/>
  <c r="Y246" i="22" s="1"/>
  <c r="Z246" i="22" s="1"/>
  <c r="AA246" i="22" s="1"/>
  <c r="AB246" i="22" s="1"/>
  <c r="AC246" i="22" s="1"/>
  <c r="AD246" i="22" s="1"/>
  <c r="AE246" i="22" s="1"/>
  <c r="AF246" i="22" s="1"/>
  <c r="AG246" i="22" s="1"/>
  <c r="AH246" i="22" s="1"/>
  <c r="AI246" i="22" s="1"/>
  <c r="AJ246" i="22" s="1"/>
  <c r="AK246" i="22" s="1"/>
  <c r="AL246" i="22" s="1"/>
  <c r="AM246" i="22" s="1"/>
  <c r="AN246" i="22" s="1"/>
  <c r="AO246" i="22" s="1"/>
  <c r="AP246" i="22" s="1"/>
  <c r="AQ246" i="22" s="1"/>
  <c r="AR246" i="22" s="1"/>
  <c r="AS246" i="22" s="1"/>
  <c r="AT246" i="22" s="1"/>
  <c r="AU246" i="22" s="1"/>
  <c r="AV246" i="22" s="1"/>
  <c r="AW246" i="22" s="1"/>
  <c r="AX246" i="22" s="1"/>
  <c r="A246" i="22"/>
  <c r="A245" i="22"/>
  <c r="K244" i="22"/>
  <c r="L244" i="22" s="1"/>
  <c r="M244" i="22" s="1"/>
  <c r="N244" i="22" s="1"/>
  <c r="O244" i="22" s="1"/>
  <c r="P244" i="22" s="1"/>
  <c r="Q244" i="22" s="1"/>
  <c r="R244" i="22" s="1"/>
  <c r="S244" i="22" s="1"/>
  <c r="T244" i="22" s="1"/>
  <c r="U244" i="22" s="1"/>
  <c r="V244" i="22" s="1"/>
  <c r="W244" i="22" s="1"/>
  <c r="X244" i="22" s="1"/>
  <c r="Y244" i="22" s="1"/>
  <c r="Z244" i="22" s="1"/>
  <c r="AA244" i="22" s="1"/>
  <c r="AB244" i="22" s="1"/>
  <c r="AC244" i="22" s="1"/>
  <c r="AD244" i="22" s="1"/>
  <c r="AE244" i="22" s="1"/>
  <c r="AF244" i="22" s="1"/>
  <c r="AG244" i="22" s="1"/>
  <c r="AH244" i="22" s="1"/>
  <c r="AI244" i="22" s="1"/>
  <c r="AJ244" i="22" s="1"/>
  <c r="AK244" i="22" s="1"/>
  <c r="AL244" i="22" s="1"/>
  <c r="AM244" i="22" s="1"/>
  <c r="AN244" i="22" s="1"/>
  <c r="AO244" i="22" s="1"/>
  <c r="AP244" i="22" s="1"/>
  <c r="AQ244" i="22" s="1"/>
  <c r="AR244" i="22" s="1"/>
  <c r="AS244" i="22" s="1"/>
  <c r="AT244" i="22" s="1"/>
  <c r="AU244" i="22" s="1"/>
  <c r="AV244" i="22" s="1"/>
  <c r="AW244" i="22" s="1"/>
  <c r="AX244" i="22" s="1"/>
  <c r="A244" i="22"/>
  <c r="K243" i="22"/>
  <c r="L243" i="22" s="1"/>
  <c r="M243" i="22" s="1"/>
  <c r="N243" i="22" s="1"/>
  <c r="O243" i="22" s="1"/>
  <c r="P243" i="22" s="1"/>
  <c r="Q243" i="22" s="1"/>
  <c r="R243" i="22" s="1"/>
  <c r="S243" i="22" s="1"/>
  <c r="T243" i="22" s="1"/>
  <c r="U243" i="22" s="1"/>
  <c r="V243" i="22" s="1"/>
  <c r="W243" i="22" s="1"/>
  <c r="X243" i="22" s="1"/>
  <c r="Y243" i="22" s="1"/>
  <c r="Z243" i="22" s="1"/>
  <c r="AA243" i="22" s="1"/>
  <c r="AB243" i="22" s="1"/>
  <c r="AC243" i="22" s="1"/>
  <c r="AD243" i="22" s="1"/>
  <c r="AE243" i="22" s="1"/>
  <c r="AF243" i="22" s="1"/>
  <c r="AG243" i="22" s="1"/>
  <c r="AH243" i="22" s="1"/>
  <c r="AI243" i="22" s="1"/>
  <c r="AJ243" i="22" s="1"/>
  <c r="AK243" i="22" s="1"/>
  <c r="AL243" i="22" s="1"/>
  <c r="AM243" i="22" s="1"/>
  <c r="AN243" i="22" s="1"/>
  <c r="AO243" i="22" s="1"/>
  <c r="AP243" i="22" s="1"/>
  <c r="AQ243" i="22" s="1"/>
  <c r="AR243" i="22" s="1"/>
  <c r="AS243" i="22" s="1"/>
  <c r="AT243" i="22" s="1"/>
  <c r="AU243" i="22" s="1"/>
  <c r="AV243" i="22" s="1"/>
  <c r="AW243" i="22" s="1"/>
  <c r="AX243" i="22" s="1"/>
  <c r="A243" i="22"/>
  <c r="K275" i="22"/>
  <c r="L275" i="22" s="1"/>
  <c r="M275" i="22" s="1"/>
  <c r="N275" i="22" s="1"/>
  <c r="O275" i="22" s="1"/>
  <c r="P275" i="22" s="1"/>
  <c r="Q275" i="22" s="1"/>
  <c r="R275" i="22" s="1"/>
  <c r="S275" i="22" s="1"/>
  <c r="T275" i="22" s="1"/>
  <c r="U275" i="22" s="1"/>
  <c r="V275" i="22" s="1"/>
  <c r="W275" i="22" s="1"/>
  <c r="X275" i="22" s="1"/>
  <c r="Y275" i="22" s="1"/>
  <c r="Z275" i="22" s="1"/>
  <c r="AA275" i="22" s="1"/>
  <c r="AB275" i="22" s="1"/>
  <c r="AC275" i="22" s="1"/>
  <c r="AD275" i="22" s="1"/>
  <c r="AE275" i="22" s="1"/>
  <c r="AF275" i="22" s="1"/>
  <c r="AG275" i="22" s="1"/>
  <c r="AH275" i="22" s="1"/>
  <c r="AI275" i="22" s="1"/>
  <c r="AJ275" i="22" s="1"/>
  <c r="AK275" i="22" s="1"/>
  <c r="AL275" i="22" s="1"/>
  <c r="AM275" i="22" s="1"/>
  <c r="AN275" i="22" s="1"/>
  <c r="AO275" i="22" s="1"/>
  <c r="AP275" i="22" s="1"/>
  <c r="AQ275" i="22" s="1"/>
  <c r="AR275" i="22" s="1"/>
  <c r="AS275" i="22" s="1"/>
  <c r="AT275" i="22" s="1"/>
  <c r="AU275" i="22" s="1"/>
  <c r="AV275" i="22" s="1"/>
  <c r="AW275" i="22" s="1"/>
  <c r="AX275" i="22" s="1"/>
  <c r="A275" i="22"/>
  <c r="K274" i="22"/>
  <c r="L274" i="22" s="1"/>
  <c r="M274" i="22" s="1"/>
  <c r="N274" i="22" s="1"/>
  <c r="O274" i="22" s="1"/>
  <c r="P274" i="22" s="1"/>
  <c r="Q274" i="22" s="1"/>
  <c r="R274" i="22" s="1"/>
  <c r="S274" i="22" s="1"/>
  <c r="T274" i="22" s="1"/>
  <c r="U274" i="22" s="1"/>
  <c r="V274" i="22" s="1"/>
  <c r="W274" i="22" s="1"/>
  <c r="X274" i="22" s="1"/>
  <c r="Y274" i="22" s="1"/>
  <c r="Z274" i="22" s="1"/>
  <c r="AA274" i="22" s="1"/>
  <c r="AB274" i="22" s="1"/>
  <c r="AC274" i="22" s="1"/>
  <c r="AD274" i="22" s="1"/>
  <c r="AE274" i="22" s="1"/>
  <c r="AF274" i="22" s="1"/>
  <c r="AG274" i="22" s="1"/>
  <c r="AH274" i="22" s="1"/>
  <c r="AI274" i="22" s="1"/>
  <c r="AJ274" i="22" s="1"/>
  <c r="AK274" i="22" s="1"/>
  <c r="AL274" i="22" s="1"/>
  <c r="AM274" i="22" s="1"/>
  <c r="AN274" i="22" s="1"/>
  <c r="AO274" i="22" s="1"/>
  <c r="AP274" i="22" s="1"/>
  <c r="AQ274" i="22" s="1"/>
  <c r="AR274" i="22" s="1"/>
  <c r="AS274" i="22" s="1"/>
  <c r="AT274" i="22" s="1"/>
  <c r="AU274" i="22" s="1"/>
  <c r="AV274" i="22" s="1"/>
  <c r="AW274" i="22" s="1"/>
  <c r="AX274" i="22" s="1"/>
  <c r="A274" i="22"/>
  <c r="K273" i="22"/>
  <c r="L273" i="22" s="1"/>
  <c r="M273" i="22" s="1"/>
  <c r="N273" i="22" s="1"/>
  <c r="O273" i="22" s="1"/>
  <c r="P273" i="22" s="1"/>
  <c r="Q273" i="22" s="1"/>
  <c r="R273" i="22" s="1"/>
  <c r="S273" i="22" s="1"/>
  <c r="T273" i="22" s="1"/>
  <c r="U273" i="22" s="1"/>
  <c r="V273" i="22" s="1"/>
  <c r="W273" i="22" s="1"/>
  <c r="X273" i="22" s="1"/>
  <c r="Y273" i="22" s="1"/>
  <c r="Z273" i="22" s="1"/>
  <c r="AA273" i="22" s="1"/>
  <c r="AB273" i="22" s="1"/>
  <c r="AC273" i="22" s="1"/>
  <c r="AD273" i="22" s="1"/>
  <c r="AE273" i="22" s="1"/>
  <c r="AF273" i="22" s="1"/>
  <c r="AG273" i="22" s="1"/>
  <c r="AH273" i="22" s="1"/>
  <c r="AI273" i="22" s="1"/>
  <c r="AJ273" i="22" s="1"/>
  <c r="AK273" i="22" s="1"/>
  <c r="AL273" i="22" s="1"/>
  <c r="AM273" i="22" s="1"/>
  <c r="AN273" i="22" s="1"/>
  <c r="AO273" i="22" s="1"/>
  <c r="AP273" i="22" s="1"/>
  <c r="AQ273" i="22" s="1"/>
  <c r="AR273" i="22" s="1"/>
  <c r="AS273" i="22" s="1"/>
  <c r="AT273" i="22" s="1"/>
  <c r="AU273" i="22" s="1"/>
  <c r="AV273" i="22" s="1"/>
  <c r="AW273" i="22" s="1"/>
  <c r="AX273" i="22" s="1"/>
  <c r="A273" i="22"/>
  <c r="K272" i="22"/>
  <c r="L272" i="22" s="1"/>
  <c r="M272" i="22" s="1"/>
  <c r="N272" i="22" s="1"/>
  <c r="O272" i="22" s="1"/>
  <c r="P272" i="22" s="1"/>
  <c r="Q272" i="22" s="1"/>
  <c r="R272" i="22" s="1"/>
  <c r="S272" i="22" s="1"/>
  <c r="T272" i="22" s="1"/>
  <c r="U272" i="22" s="1"/>
  <c r="V272" i="22" s="1"/>
  <c r="W272" i="22" s="1"/>
  <c r="X272" i="22" s="1"/>
  <c r="Y272" i="22" s="1"/>
  <c r="Z272" i="22" s="1"/>
  <c r="AA272" i="22" s="1"/>
  <c r="AB272" i="22" s="1"/>
  <c r="AC272" i="22" s="1"/>
  <c r="AD272" i="22" s="1"/>
  <c r="AE272" i="22" s="1"/>
  <c r="AF272" i="22" s="1"/>
  <c r="AG272" i="22" s="1"/>
  <c r="AH272" i="22" s="1"/>
  <c r="AI272" i="22" s="1"/>
  <c r="AJ272" i="22" s="1"/>
  <c r="AK272" i="22" s="1"/>
  <c r="AL272" i="22" s="1"/>
  <c r="AM272" i="22" s="1"/>
  <c r="AN272" i="22" s="1"/>
  <c r="AO272" i="22" s="1"/>
  <c r="AP272" i="22" s="1"/>
  <c r="AQ272" i="22" s="1"/>
  <c r="AR272" i="22" s="1"/>
  <c r="AS272" i="22" s="1"/>
  <c r="AT272" i="22" s="1"/>
  <c r="AU272" i="22" s="1"/>
  <c r="AV272" i="22" s="1"/>
  <c r="AW272" i="22" s="1"/>
  <c r="AX272" i="22" s="1"/>
  <c r="A272" i="22"/>
  <c r="K271" i="22"/>
  <c r="L271" i="22" s="1"/>
  <c r="M271" i="22" s="1"/>
  <c r="N271" i="22" s="1"/>
  <c r="O271" i="22" s="1"/>
  <c r="P271" i="22" s="1"/>
  <c r="Q271" i="22" s="1"/>
  <c r="R271" i="22" s="1"/>
  <c r="S271" i="22" s="1"/>
  <c r="T271" i="22" s="1"/>
  <c r="U271" i="22" s="1"/>
  <c r="V271" i="22" s="1"/>
  <c r="W271" i="22" s="1"/>
  <c r="X271" i="22" s="1"/>
  <c r="Y271" i="22" s="1"/>
  <c r="Z271" i="22" s="1"/>
  <c r="AA271" i="22" s="1"/>
  <c r="AB271" i="22" s="1"/>
  <c r="AC271" i="22" s="1"/>
  <c r="AD271" i="22" s="1"/>
  <c r="AE271" i="22" s="1"/>
  <c r="AF271" i="22" s="1"/>
  <c r="AG271" i="22" s="1"/>
  <c r="AH271" i="22" s="1"/>
  <c r="AI271" i="22" s="1"/>
  <c r="AJ271" i="22" s="1"/>
  <c r="AK271" i="22" s="1"/>
  <c r="AL271" i="22" s="1"/>
  <c r="AM271" i="22" s="1"/>
  <c r="AN271" i="22" s="1"/>
  <c r="AO271" i="22" s="1"/>
  <c r="AP271" i="22" s="1"/>
  <c r="AQ271" i="22" s="1"/>
  <c r="AR271" i="22" s="1"/>
  <c r="AS271" i="22" s="1"/>
  <c r="AT271" i="22" s="1"/>
  <c r="AU271" i="22" s="1"/>
  <c r="AV271" i="22" s="1"/>
  <c r="AW271" i="22" s="1"/>
  <c r="AX271" i="22" s="1"/>
  <c r="A271" i="22"/>
  <c r="K270" i="22"/>
  <c r="L270" i="22" s="1"/>
  <c r="M270" i="22" s="1"/>
  <c r="N270" i="22" s="1"/>
  <c r="O270" i="22" s="1"/>
  <c r="P270" i="22" s="1"/>
  <c r="Q270" i="22" s="1"/>
  <c r="R270" i="22" s="1"/>
  <c r="S270" i="22" s="1"/>
  <c r="T270" i="22" s="1"/>
  <c r="U270" i="22" s="1"/>
  <c r="V270" i="22" s="1"/>
  <c r="W270" i="22" s="1"/>
  <c r="X270" i="22" s="1"/>
  <c r="Y270" i="22" s="1"/>
  <c r="Z270" i="22" s="1"/>
  <c r="AA270" i="22" s="1"/>
  <c r="AB270" i="22" s="1"/>
  <c r="AC270" i="22" s="1"/>
  <c r="AD270" i="22" s="1"/>
  <c r="AE270" i="22" s="1"/>
  <c r="AF270" i="22" s="1"/>
  <c r="AG270" i="22" s="1"/>
  <c r="AH270" i="22" s="1"/>
  <c r="AI270" i="22" s="1"/>
  <c r="AJ270" i="22" s="1"/>
  <c r="AK270" i="22" s="1"/>
  <c r="AL270" i="22" s="1"/>
  <c r="AM270" i="22" s="1"/>
  <c r="AN270" i="22" s="1"/>
  <c r="AO270" i="22" s="1"/>
  <c r="AP270" i="22" s="1"/>
  <c r="AQ270" i="22" s="1"/>
  <c r="AR270" i="22" s="1"/>
  <c r="AS270" i="22" s="1"/>
  <c r="AT270" i="22" s="1"/>
  <c r="AU270" i="22" s="1"/>
  <c r="AV270" i="22" s="1"/>
  <c r="AW270" i="22" s="1"/>
  <c r="AX270" i="22" s="1"/>
  <c r="A270" i="22"/>
  <c r="K269" i="22"/>
  <c r="L269" i="22" s="1"/>
  <c r="M269" i="22" s="1"/>
  <c r="N269" i="22" s="1"/>
  <c r="O269" i="22" s="1"/>
  <c r="P269" i="22" s="1"/>
  <c r="Q269" i="22" s="1"/>
  <c r="R269" i="22" s="1"/>
  <c r="S269" i="22" s="1"/>
  <c r="T269" i="22" s="1"/>
  <c r="U269" i="22" s="1"/>
  <c r="V269" i="22" s="1"/>
  <c r="W269" i="22" s="1"/>
  <c r="X269" i="22" s="1"/>
  <c r="Y269" i="22" s="1"/>
  <c r="Z269" i="22" s="1"/>
  <c r="AA269" i="22" s="1"/>
  <c r="AB269" i="22" s="1"/>
  <c r="AC269" i="22" s="1"/>
  <c r="AD269" i="22" s="1"/>
  <c r="AE269" i="22" s="1"/>
  <c r="AF269" i="22" s="1"/>
  <c r="AG269" i="22" s="1"/>
  <c r="AH269" i="22" s="1"/>
  <c r="AI269" i="22" s="1"/>
  <c r="AJ269" i="22" s="1"/>
  <c r="AK269" i="22" s="1"/>
  <c r="AL269" i="22" s="1"/>
  <c r="AM269" i="22" s="1"/>
  <c r="AN269" i="22" s="1"/>
  <c r="AO269" i="22" s="1"/>
  <c r="AP269" i="22" s="1"/>
  <c r="AQ269" i="22" s="1"/>
  <c r="AR269" i="22" s="1"/>
  <c r="AS269" i="22" s="1"/>
  <c r="AT269" i="22" s="1"/>
  <c r="AU269" i="22" s="1"/>
  <c r="AV269" i="22" s="1"/>
  <c r="AW269" i="22" s="1"/>
  <c r="AX269" i="22" s="1"/>
  <c r="A269" i="22"/>
  <c r="K268" i="22"/>
  <c r="L268" i="22" s="1"/>
  <c r="M268" i="22" s="1"/>
  <c r="N268" i="22" s="1"/>
  <c r="O268" i="22" s="1"/>
  <c r="P268" i="22" s="1"/>
  <c r="Q268" i="22" s="1"/>
  <c r="R268" i="22" s="1"/>
  <c r="S268" i="22" s="1"/>
  <c r="T268" i="22" s="1"/>
  <c r="U268" i="22" s="1"/>
  <c r="V268" i="22" s="1"/>
  <c r="W268" i="22" s="1"/>
  <c r="X268" i="22" s="1"/>
  <c r="Y268" i="22" s="1"/>
  <c r="Z268" i="22" s="1"/>
  <c r="AA268" i="22" s="1"/>
  <c r="AB268" i="22" s="1"/>
  <c r="AC268" i="22" s="1"/>
  <c r="AD268" i="22" s="1"/>
  <c r="AE268" i="22" s="1"/>
  <c r="AF268" i="22" s="1"/>
  <c r="AG268" i="22" s="1"/>
  <c r="AH268" i="22" s="1"/>
  <c r="AI268" i="22" s="1"/>
  <c r="AJ268" i="22" s="1"/>
  <c r="AK268" i="22" s="1"/>
  <c r="AL268" i="22" s="1"/>
  <c r="AM268" i="22" s="1"/>
  <c r="AN268" i="22" s="1"/>
  <c r="AO268" i="22" s="1"/>
  <c r="AP268" i="22" s="1"/>
  <c r="AQ268" i="22" s="1"/>
  <c r="AR268" i="22" s="1"/>
  <c r="AS268" i="22" s="1"/>
  <c r="AT268" i="22" s="1"/>
  <c r="AU268" i="22" s="1"/>
  <c r="AV268" i="22" s="1"/>
  <c r="AW268" i="22" s="1"/>
  <c r="AX268" i="22" s="1"/>
  <c r="A268" i="22"/>
  <c r="K267" i="22"/>
  <c r="L267" i="22" s="1"/>
  <c r="M267" i="22" s="1"/>
  <c r="N267" i="22" s="1"/>
  <c r="O267" i="22" s="1"/>
  <c r="P267" i="22" s="1"/>
  <c r="Q267" i="22" s="1"/>
  <c r="R267" i="22" s="1"/>
  <c r="S267" i="22" s="1"/>
  <c r="T267" i="22" s="1"/>
  <c r="U267" i="22" s="1"/>
  <c r="V267" i="22" s="1"/>
  <c r="W267" i="22" s="1"/>
  <c r="X267" i="22" s="1"/>
  <c r="Y267" i="22" s="1"/>
  <c r="Z267" i="22" s="1"/>
  <c r="AA267" i="22" s="1"/>
  <c r="AB267" i="22" s="1"/>
  <c r="AC267" i="22" s="1"/>
  <c r="AD267" i="22" s="1"/>
  <c r="AE267" i="22" s="1"/>
  <c r="AF267" i="22" s="1"/>
  <c r="AG267" i="22" s="1"/>
  <c r="AH267" i="22" s="1"/>
  <c r="AI267" i="22" s="1"/>
  <c r="AJ267" i="22" s="1"/>
  <c r="AK267" i="22" s="1"/>
  <c r="AL267" i="22" s="1"/>
  <c r="AM267" i="22" s="1"/>
  <c r="AN267" i="22" s="1"/>
  <c r="AO267" i="22" s="1"/>
  <c r="AP267" i="22" s="1"/>
  <c r="AQ267" i="22" s="1"/>
  <c r="AR267" i="22" s="1"/>
  <c r="AS267" i="22" s="1"/>
  <c r="AT267" i="22" s="1"/>
  <c r="AU267" i="22" s="1"/>
  <c r="AV267" i="22" s="1"/>
  <c r="AW267" i="22" s="1"/>
  <c r="AX267" i="22" s="1"/>
  <c r="A267" i="22"/>
  <c r="K266" i="22"/>
  <c r="L266" i="22" s="1"/>
  <c r="M266" i="22" s="1"/>
  <c r="N266" i="22" s="1"/>
  <c r="O266" i="22" s="1"/>
  <c r="P266" i="22" s="1"/>
  <c r="Q266" i="22" s="1"/>
  <c r="R266" i="22" s="1"/>
  <c r="S266" i="22" s="1"/>
  <c r="T266" i="22" s="1"/>
  <c r="U266" i="22" s="1"/>
  <c r="V266" i="22" s="1"/>
  <c r="W266" i="22" s="1"/>
  <c r="X266" i="22" s="1"/>
  <c r="Y266" i="22" s="1"/>
  <c r="Z266" i="22" s="1"/>
  <c r="AA266" i="22" s="1"/>
  <c r="AB266" i="22" s="1"/>
  <c r="AC266" i="22" s="1"/>
  <c r="AD266" i="22" s="1"/>
  <c r="AE266" i="22" s="1"/>
  <c r="AF266" i="22" s="1"/>
  <c r="AG266" i="22" s="1"/>
  <c r="AH266" i="22" s="1"/>
  <c r="AI266" i="22" s="1"/>
  <c r="AJ266" i="22" s="1"/>
  <c r="AK266" i="22" s="1"/>
  <c r="AL266" i="22" s="1"/>
  <c r="AM266" i="22" s="1"/>
  <c r="AN266" i="22" s="1"/>
  <c r="AO266" i="22" s="1"/>
  <c r="AP266" i="22" s="1"/>
  <c r="AQ266" i="22" s="1"/>
  <c r="AR266" i="22" s="1"/>
  <c r="AS266" i="22" s="1"/>
  <c r="AT266" i="22" s="1"/>
  <c r="AU266" i="22" s="1"/>
  <c r="AV266" i="22" s="1"/>
  <c r="AW266" i="22" s="1"/>
  <c r="AX266" i="22" s="1"/>
  <c r="A266" i="22"/>
  <c r="K265" i="22"/>
  <c r="L265" i="22" s="1"/>
  <c r="M265" i="22" s="1"/>
  <c r="N265" i="22" s="1"/>
  <c r="O265" i="22" s="1"/>
  <c r="P265" i="22" s="1"/>
  <c r="Q265" i="22" s="1"/>
  <c r="R265" i="22" s="1"/>
  <c r="S265" i="22" s="1"/>
  <c r="T265" i="22" s="1"/>
  <c r="U265" i="22" s="1"/>
  <c r="V265" i="22" s="1"/>
  <c r="W265" i="22" s="1"/>
  <c r="X265" i="22" s="1"/>
  <c r="Y265" i="22" s="1"/>
  <c r="Z265" i="22" s="1"/>
  <c r="AA265" i="22" s="1"/>
  <c r="AB265" i="22" s="1"/>
  <c r="AC265" i="22" s="1"/>
  <c r="AD265" i="22" s="1"/>
  <c r="AE265" i="22" s="1"/>
  <c r="AF265" i="22" s="1"/>
  <c r="AG265" i="22" s="1"/>
  <c r="AH265" i="22" s="1"/>
  <c r="AI265" i="22" s="1"/>
  <c r="AJ265" i="22" s="1"/>
  <c r="AK265" i="22" s="1"/>
  <c r="AL265" i="22" s="1"/>
  <c r="AM265" i="22" s="1"/>
  <c r="AN265" i="22" s="1"/>
  <c r="AO265" i="22" s="1"/>
  <c r="AP265" i="22" s="1"/>
  <c r="AQ265" i="22" s="1"/>
  <c r="AR265" i="22" s="1"/>
  <c r="AS265" i="22" s="1"/>
  <c r="AT265" i="22" s="1"/>
  <c r="AU265" i="22" s="1"/>
  <c r="AV265" i="22" s="1"/>
  <c r="AW265" i="22" s="1"/>
  <c r="AX265" i="22" s="1"/>
  <c r="A265" i="22"/>
  <c r="K264" i="22"/>
  <c r="L264" i="22" s="1"/>
  <c r="M264" i="22" s="1"/>
  <c r="N264" i="22" s="1"/>
  <c r="O264" i="22" s="1"/>
  <c r="P264" i="22" s="1"/>
  <c r="Q264" i="22" s="1"/>
  <c r="R264" i="22" s="1"/>
  <c r="S264" i="22" s="1"/>
  <c r="T264" i="22" s="1"/>
  <c r="U264" i="22" s="1"/>
  <c r="V264" i="22" s="1"/>
  <c r="W264" i="22" s="1"/>
  <c r="X264" i="22" s="1"/>
  <c r="Y264" i="22" s="1"/>
  <c r="Z264" i="22" s="1"/>
  <c r="AA264" i="22" s="1"/>
  <c r="AB264" i="22" s="1"/>
  <c r="AC264" i="22" s="1"/>
  <c r="AD264" i="22" s="1"/>
  <c r="AE264" i="22" s="1"/>
  <c r="AF264" i="22" s="1"/>
  <c r="AG264" i="22" s="1"/>
  <c r="AH264" i="22" s="1"/>
  <c r="AI264" i="22" s="1"/>
  <c r="AJ264" i="22" s="1"/>
  <c r="AK264" i="22" s="1"/>
  <c r="AL264" i="22" s="1"/>
  <c r="AM264" i="22" s="1"/>
  <c r="AN264" i="22" s="1"/>
  <c r="AO264" i="22" s="1"/>
  <c r="AP264" i="22" s="1"/>
  <c r="AQ264" i="22" s="1"/>
  <c r="AR264" i="22" s="1"/>
  <c r="AS264" i="22" s="1"/>
  <c r="AT264" i="22" s="1"/>
  <c r="AU264" i="22" s="1"/>
  <c r="AV264" i="22" s="1"/>
  <c r="AW264" i="22" s="1"/>
  <c r="AX264" i="22" s="1"/>
  <c r="A264" i="22"/>
  <c r="K263" i="22"/>
  <c r="L263" i="22" s="1"/>
  <c r="M263" i="22" s="1"/>
  <c r="N263" i="22" s="1"/>
  <c r="O263" i="22" s="1"/>
  <c r="P263" i="22" s="1"/>
  <c r="Q263" i="22" s="1"/>
  <c r="R263" i="22" s="1"/>
  <c r="S263" i="22" s="1"/>
  <c r="T263" i="22" s="1"/>
  <c r="U263" i="22" s="1"/>
  <c r="V263" i="22" s="1"/>
  <c r="W263" i="22" s="1"/>
  <c r="X263" i="22" s="1"/>
  <c r="Y263" i="22" s="1"/>
  <c r="Z263" i="22" s="1"/>
  <c r="AA263" i="22" s="1"/>
  <c r="AB263" i="22" s="1"/>
  <c r="AC263" i="22" s="1"/>
  <c r="AD263" i="22" s="1"/>
  <c r="AE263" i="22" s="1"/>
  <c r="AF263" i="22" s="1"/>
  <c r="AG263" i="22" s="1"/>
  <c r="AH263" i="22" s="1"/>
  <c r="AI263" i="22" s="1"/>
  <c r="AJ263" i="22" s="1"/>
  <c r="AK263" i="22" s="1"/>
  <c r="AL263" i="22" s="1"/>
  <c r="AM263" i="22" s="1"/>
  <c r="AN263" i="22" s="1"/>
  <c r="AO263" i="22" s="1"/>
  <c r="AP263" i="22" s="1"/>
  <c r="AQ263" i="22" s="1"/>
  <c r="AR263" i="22" s="1"/>
  <c r="AS263" i="22" s="1"/>
  <c r="AT263" i="22" s="1"/>
  <c r="AU263" i="22" s="1"/>
  <c r="AV263" i="22" s="1"/>
  <c r="AW263" i="22" s="1"/>
  <c r="AX263" i="22" s="1"/>
  <c r="A263" i="22"/>
  <c r="A262" i="22"/>
  <c r="K261" i="22"/>
  <c r="L261" i="22" s="1"/>
  <c r="M261" i="22" s="1"/>
  <c r="N261" i="22" s="1"/>
  <c r="O261" i="22" s="1"/>
  <c r="P261" i="22" s="1"/>
  <c r="Q261" i="22" s="1"/>
  <c r="R261" i="22" s="1"/>
  <c r="S261" i="22" s="1"/>
  <c r="T261" i="22" s="1"/>
  <c r="U261" i="22" s="1"/>
  <c r="V261" i="22" s="1"/>
  <c r="W261" i="22" s="1"/>
  <c r="X261" i="22" s="1"/>
  <c r="Y261" i="22" s="1"/>
  <c r="Z261" i="22" s="1"/>
  <c r="AA261" i="22" s="1"/>
  <c r="AB261" i="22" s="1"/>
  <c r="AC261" i="22" s="1"/>
  <c r="AD261" i="22" s="1"/>
  <c r="AE261" i="22" s="1"/>
  <c r="AF261" i="22" s="1"/>
  <c r="AG261" i="22" s="1"/>
  <c r="AH261" i="22" s="1"/>
  <c r="AI261" i="22" s="1"/>
  <c r="AJ261" i="22" s="1"/>
  <c r="AK261" i="22" s="1"/>
  <c r="AL261" i="22" s="1"/>
  <c r="AM261" i="22" s="1"/>
  <c r="AN261" i="22" s="1"/>
  <c r="AO261" i="22" s="1"/>
  <c r="AP261" i="22" s="1"/>
  <c r="AQ261" i="22" s="1"/>
  <c r="AR261" i="22" s="1"/>
  <c r="AS261" i="22" s="1"/>
  <c r="AT261" i="22" s="1"/>
  <c r="AU261" i="22" s="1"/>
  <c r="AV261" i="22" s="1"/>
  <c r="AW261" i="22" s="1"/>
  <c r="AX261" i="22" s="1"/>
  <c r="A261" i="22"/>
  <c r="K260" i="22"/>
  <c r="L260" i="22" s="1"/>
  <c r="M260" i="22" s="1"/>
  <c r="N260" i="22" s="1"/>
  <c r="O260" i="22" s="1"/>
  <c r="P260" i="22" s="1"/>
  <c r="Q260" i="22" s="1"/>
  <c r="R260" i="22" s="1"/>
  <c r="S260" i="22" s="1"/>
  <c r="T260" i="22" s="1"/>
  <c r="U260" i="22" s="1"/>
  <c r="V260" i="22" s="1"/>
  <c r="W260" i="22" s="1"/>
  <c r="X260" i="22" s="1"/>
  <c r="Y260" i="22" s="1"/>
  <c r="Z260" i="22" s="1"/>
  <c r="AA260" i="22" s="1"/>
  <c r="AB260" i="22" s="1"/>
  <c r="AC260" i="22" s="1"/>
  <c r="AD260" i="22" s="1"/>
  <c r="AE260" i="22" s="1"/>
  <c r="AF260" i="22" s="1"/>
  <c r="AG260" i="22" s="1"/>
  <c r="AH260" i="22" s="1"/>
  <c r="AI260" i="22" s="1"/>
  <c r="AJ260" i="22" s="1"/>
  <c r="AK260" i="22" s="1"/>
  <c r="AL260" i="22" s="1"/>
  <c r="AM260" i="22" s="1"/>
  <c r="AN260" i="22" s="1"/>
  <c r="AO260" i="22" s="1"/>
  <c r="AP260" i="22" s="1"/>
  <c r="AQ260" i="22" s="1"/>
  <c r="AR260" i="22" s="1"/>
  <c r="AS260" i="22" s="1"/>
  <c r="AT260" i="22" s="1"/>
  <c r="AU260" i="22" s="1"/>
  <c r="AV260" i="22" s="1"/>
  <c r="AW260" i="22" s="1"/>
  <c r="AX260" i="22" s="1"/>
  <c r="A260" i="22"/>
  <c r="A423" i="21" l="1"/>
  <c r="A422" i="21"/>
  <c r="A421" i="21"/>
  <c r="A420" i="21"/>
  <c r="A419" i="21"/>
  <c r="A418" i="21"/>
  <c r="A417" i="21"/>
  <c r="A416" i="21"/>
  <c r="A415" i="21"/>
  <c r="A414" i="21"/>
  <c r="A413" i="21"/>
  <c r="A412" i="21"/>
  <c r="A411" i="21"/>
  <c r="A410" i="21"/>
  <c r="A409" i="21"/>
  <c r="A408" i="21"/>
  <c r="A407" i="21"/>
  <c r="A406" i="21"/>
  <c r="A405" i="21"/>
  <c r="A404" i="21"/>
  <c r="A403" i="21"/>
  <c r="A402" i="21"/>
  <c r="A401" i="21"/>
  <c r="A400" i="21"/>
  <c r="A399" i="21"/>
  <c r="A398" i="21"/>
  <c r="A397" i="21"/>
  <c r="A396" i="21"/>
  <c r="A395" i="21"/>
  <c r="A394" i="21"/>
  <c r="A393" i="21"/>
  <c r="A392" i="21"/>
  <c r="A391" i="21"/>
  <c r="A390" i="21"/>
  <c r="A389" i="21"/>
  <c r="A388" i="21"/>
  <c r="A387" i="21"/>
  <c r="A386" i="21"/>
  <c r="A385" i="21"/>
  <c r="A384" i="21"/>
  <c r="A383" i="21"/>
  <c r="A382" i="21"/>
  <c r="A381" i="21"/>
  <c r="A380" i="21"/>
  <c r="A379" i="21"/>
  <c r="A378" i="21"/>
  <c r="A377" i="21"/>
  <c r="A376" i="21"/>
  <c r="A375" i="21"/>
  <c r="A374" i="21"/>
  <c r="A373" i="21"/>
  <c r="A372" i="21"/>
  <c r="A371" i="21"/>
  <c r="A370" i="21"/>
  <c r="A369" i="21"/>
  <c r="A368" i="21"/>
  <c r="A367" i="21"/>
  <c r="A366" i="21"/>
  <c r="A365" i="21"/>
  <c r="A364" i="21"/>
  <c r="A363" i="21"/>
  <c r="A362" i="21"/>
  <c r="A361" i="21"/>
  <c r="A360" i="21"/>
  <c r="A290" i="21"/>
  <c r="A289" i="21"/>
  <c r="A288" i="21"/>
  <c r="A287" i="21"/>
  <c r="A286" i="21"/>
  <c r="A285" i="21"/>
  <c r="A284" i="21"/>
  <c r="A283" i="21"/>
  <c r="A282" i="21"/>
  <c r="A281" i="21"/>
  <c r="A280" i="21"/>
  <c r="A279" i="21"/>
  <c r="A278" i="21"/>
  <c r="A277" i="21"/>
  <c r="A276" i="21"/>
  <c r="A275" i="21"/>
  <c r="A460" i="21"/>
  <c r="A459" i="21"/>
  <c r="A458" i="21"/>
  <c r="A457" i="21"/>
  <c r="A456" i="21"/>
  <c r="A455" i="21"/>
  <c r="A454" i="21"/>
  <c r="A453" i="21"/>
  <c r="A452" i="21"/>
  <c r="A451" i="21"/>
  <c r="A450" i="21"/>
  <c r="A449" i="21"/>
  <c r="A448" i="21"/>
  <c r="A447" i="21"/>
  <c r="A446" i="21"/>
  <c r="A445" i="21"/>
  <c r="A443" i="21"/>
  <c r="A442" i="21"/>
  <c r="A441" i="21"/>
  <c r="A440" i="21"/>
  <c r="A439" i="21"/>
  <c r="A438" i="21"/>
  <c r="A437" i="21"/>
  <c r="A436" i="21"/>
  <c r="A435" i="21"/>
  <c r="A434" i="21"/>
  <c r="A433" i="21"/>
  <c r="A432" i="21"/>
  <c r="A431" i="21"/>
  <c r="A427" i="21"/>
  <c r="A426" i="21"/>
  <c r="A425" i="21"/>
  <c r="A307" i="21"/>
  <c r="A306" i="21"/>
  <c r="A305" i="21"/>
  <c r="A304" i="21"/>
  <c r="A303" i="21"/>
  <c r="A302" i="21"/>
  <c r="A301" i="21"/>
  <c r="A300" i="21"/>
  <c r="A299" i="21"/>
  <c r="A298" i="21"/>
  <c r="A297" i="21"/>
  <c r="A296" i="21"/>
  <c r="A295" i="21"/>
  <c r="A294" i="21"/>
  <c r="A293" i="21"/>
  <c r="A292" i="21"/>
  <c r="A334" i="22"/>
  <c r="K333" i="22"/>
  <c r="L333" i="22" s="1"/>
  <c r="M333" i="22" s="1"/>
  <c r="N333" i="22" s="1"/>
  <c r="O333" i="22" s="1"/>
  <c r="P333" i="22" s="1"/>
  <c r="Q333" i="22" s="1"/>
  <c r="R333" i="22" s="1"/>
  <c r="S333" i="22" s="1"/>
  <c r="T333" i="22" s="1"/>
  <c r="U333" i="22" s="1"/>
  <c r="V333" i="22" s="1"/>
  <c r="W333" i="22" s="1"/>
  <c r="X333" i="22" s="1"/>
  <c r="Y333" i="22" s="1"/>
  <c r="Z333" i="22" s="1"/>
  <c r="AA333" i="22" s="1"/>
  <c r="AB333" i="22" s="1"/>
  <c r="AC333" i="22" s="1"/>
  <c r="AD333" i="22" s="1"/>
  <c r="AE333" i="22" s="1"/>
  <c r="AF333" i="22" s="1"/>
  <c r="AG333" i="22" s="1"/>
  <c r="AH333" i="22" s="1"/>
  <c r="AI333" i="22" s="1"/>
  <c r="AJ333" i="22" s="1"/>
  <c r="AK333" i="22" s="1"/>
  <c r="AL333" i="22" s="1"/>
  <c r="AM333" i="22" s="1"/>
  <c r="AN333" i="22" s="1"/>
  <c r="AO333" i="22" s="1"/>
  <c r="AP333" i="22" s="1"/>
  <c r="AQ333" i="22" s="1"/>
  <c r="AR333" i="22" s="1"/>
  <c r="AS333" i="22" s="1"/>
  <c r="AT333" i="22" s="1"/>
  <c r="AU333" i="22" s="1"/>
  <c r="AV333" i="22" s="1"/>
  <c r="AW333" i="22" s="1"/>
  <c r="AX333" i="22" s="1"/>
  <c r="A333" i="22"/>
  <c r="K332" i="22"/>
  <c r="L332" i="22" s="1"/>
  <c r="M332" i="22" s="1"/>
  <c r="N332" i="22" s="1"/>
  <c r="O332" i="22" s="1"/>
  <c r="P332" i="22" s="1"/>
  <c r="Q332" i="22" s="1"/>
  <c r="R332" i="22" s="1"/>
  <c r="S332" i="22" s="1"/>
  <c r="T332" i="22" s="1"/>
  <c r="U332" i="22" s="1"/>
  <c r="V332" i="22" s="1"/>
  <c r="W332" i="22" s="1"/>
  <c r="X332" i="22" s="1"/>
  <c r="Y332" i="22" s="1"/>
  <c r="Z332" i="22" s="1"/>
  <c r="AA332" i="22" s="1"/>
  <c r="AB332" i="22" s="1"/>
  <c r="AC332" i="22" s="1"/>
  <c r="AD332" i="22" s="1"/>
  <c r="AE332" i="22" s="1"/>
  <c r="AF332" i="22" s="1"/>
  <c r="AG332" i="22" s="1"/>
  <c r="AH332" i="22" s="1"/>
  <c r="AI332" i="22" s="1"/>
  <c r="AJ332" i="22" s="1"/>
  <c r="AK332" i="22" s="1"/>
  <c r="AL332" i="22" s="1"/>
  <c r="AM332" i="22" s="1"/>
  <c r="AN332" i="22" s="1"/>
  <c r="AO332" i="22" s="1"/>
  <c r="AP332" i="22" s="1"/>
  <c r="AQ332" i="22" s="1"/>
  <c r="AR332" i="22" s="1"/>
  <c r="AS332" i="22" s="1"/>
  <c r="AT332" i="22" s="1"/>
  <c r="AU332" i="22" s="1"/>
  <c r="AV332" i="22" s="1"/>
  <c r="AW332" i="22" s="1"/>
  <c r="AX332" i="22" s="1"/>
  <c r="A332" i="22"/>
  <c r="K331" i="22"/>
  <c r="L331" i="22" s="1"/>
  <c r="M331" i="22" s="1"/>
  <c r="N331" i="22" s="1"/>
  <c r="O331" i="22" s="1"/>
  <c r="P331" i="22" s="1"/>
  <c r="Q331" i="22" s="1"/>
  <c r="R331" i="22" s="1"/>
  <c r="S331" i="22" s="1"/>
  <c r="T331" i="22" s="1"/>
  <c r="U331" i="22" s="1"/>
  <c r="V331" i="22" s="1"/>
  <c r="W331" i="22" s="1"/>
  <c r="X331" i="22" s="1"/>
  <c r="Y331" i="22" s="1"/>
  <c r="Z331" i="22" s="1"/>
  <c r="AA331" i="22" s="1"/>
  <c r="AB331" i="22" s="1"/>
  <c r="AC331" i="22" s="1"/>
  <c r="AD331" i="22" s="1"/>
  <c r="AE331" i="22" s="1"/>
  <c r="AF331" i="22" s="1"/>
  <c r="AG331" i="22" s="1"/>
  <c r="AH331" i="22" s="1"/>
  <c r="AI331" i="22" s="1"/>
  <c r="AJ331" i="22" s="1"/>
  <c r="AK331" i="22" s="1"/>
  <c r="AL331" i="22" s="1"/>
  <c r="AM331" i="22" s="1"/>
  <c r="AN331" i="22" s="1"/>
  <c r="AO331" i="22" s="1"/>
  <c r="AP331" i="22" s="1"/>
  <c r="AQ331" i="22" s="1"/>
  <c r="AR331" i="22" s="1"/>
  <c r="AS331" i="22" s="1"/>
  <c r="AT331" i="22" s="1"/>
  <c r="AU331" i="22" s="1"/>
  <c r="AV331" i="22" s="1"/>
  <c r="AW331" i="22" s="1"/>
  <c r="AX331" i="22" s="1"/>
  <c r="A331" i="22"/>
  <c r="K330" i="22"/>
  <c r="L330" i="22" s="1"/>
  <c r="M330" i="22" s="1"/>
  <c r="N330" i="22" s="1"/>
  <c r="O330" i="22" s="1"/>
  <c r="P330" i="22" s="1"/>
  <c r="Q330" i="22" s="1"/>
  <c r="R330" i="22" s="1"/>
  <c r="S330" i="22" s="1"/>
  <c r="T330" i="22" s="1"/>
  <c r="U330" i="22" s="1"/>
  <c r="V330" i="22" s="1"/>
  <c r="W330" i="22" s="1"/>
  <c r="X330" i="22" s="1"/>
  <c r="Y330" i="22" s="1"/>
  <c r="Z330" i="22" s="1"/>
  <c r="AA330" i="22" s="1"/>
  <c r="AB330" i="22" s="1"/>
  <c r="AC330" i="22" s="1"/>
  <c r="AD330" i="22" s="1"/>
  <c r="AE330" i="22" s="1"/>
  <c r="AF330" i="22" s="1"/>
  <c r="AG330" i="22" s="1"/>
  <c r="AH330" i="22" s="1"/>
  <c r="AI330" i="22" s="1"/>
  <c r="AJ330" i="22" s="1"/>
  <c r="AK330" i="22" s="1"/>
  <c r="AL330" i="22" s="1"/>
  <c r="AM330" i="22" s="1"/>
  <c r="AN330" i="22" s="1"/>
  <c r="AO330" i="22" s="1"/>
  <c r="AP330" i="22" s="1"/>
  <c r="AQ330" i="22" s="1"/>
  <c r="AR330" i="22" s="1"/>
  <c r="AS330" i="22" s="1"/>
  <c r="AT330" i="22" s="1"/>
  <c r="AU330" i="22" s="1"/>
  <c r="AV330" i="22" s="1"/>
  <c r="AW330" i="22" s="1"/>
  <c r="AX330" i="22" s="1"/>
  <c r="A330" i="22"/>
  <c r="K329" i="22"/>
  <c r="L329" i="22" s="1"/>
  <c r="M329" i="22" s="1"/>
  <c r="N329" i="22" s="1"/>
  <c r="O329" i="22" s="1"/>
  <c r="P329" i="22" s="1"/>
  <c r="Q329" i="22" s="1"/>
  <c r="R329" i="22" s="1"/>
  <c r="S329" i="22" s="1"/>
  <c r="T329" i="22" s="1"/>
  <c r="U329" i="22" s="1"/>
  <c r="V329" i="22" s="1"/>
  <c r="W329" i="22" s="1"/>
  <c r="X329" i="22" s="1"/>
  <c r="Y329" i="22" s="1"/>
  <c r="Z329" i="22" s="1"/>
  <c r="AA329" i="22" s="1"/>
  <c r="AB329" i="22" s="1"/>
  <c r="AC329" i="22" s="1"/>
  <c r="AD329" i="22" s="1"/>
  <c r="AE329" i="22" s="1"/>
  <c r="AF329" i="22" s="1"/>
  <c r="AG329" i="22" s="1"/>
  <c r="AH329" i="22" s="1"/>
  <c r="AI329" i="22" s="1"/>
  <c r="AJ329" i="22" s="1"/>
  <c r="AK329" i="22" s="1"/>
  <c r="AL329" i="22" s="1"/>
  <c r="AM329" i="22" s="1"/>
  <c r="AN329" i="22" s="1"/>
  <c r="AO329" i="22" s="1"/>
  <c r="AP329" i="22" s="1"/>
  <c r="AQ329" i="22" s="1"/>
  <c r="AR329" i="22" s="1"/>
  <c r="AS329" i="22" s="1"/>
  <c r="AT329" i="22" s="1"/>
  <c r="AU329" i="22" s="1"/>
  <c r="AV329" i="22" s="1"/>
  <c r="AW329" i="22" s="1"/>
  <c r="AX329" i="22" s="1"/>
  <c r="A329" i="22"/>
  <c r="K328" i="22"/>
  <c r="L328" i="22" s="1"/>
  <c r="M328" i="22" s="1"/>
  <c r="N328" i="22" s="1"/>
  <c r="O328" i="22" s="1"/>
  <c r="P328" i="22" s="1"/>
  <c r="Q328" i="22" s="1"/>
  <c r="R328" i="22" s="1"/>
  <c r="S328" i="22" s="1"/>
  <c r="T328" i="22" s="1"/>
  <c r="U328" i="22" s="1"/>
  <c r="V328" i="22" s="1"/>
  <c r="W328" i="22" s="1"/>
  <c r="X328" i="22" s="1"/>
  <c r="Y328" i="22" s="1"/>
  <c r="Z328" i="22" s="1"/>
  <c r="AA328" i="22" s="1"/>
  <c r="AB328" i="22" s="1"/>
  <c r="AC328" i="22" s="1"/>
  <c r="AD328" i="22" s="1"/>
  <c r="AE328" i="22" s="1"/>
  <c r="AF328" i="22" s="1"/>
  <c r="AG328" i="22" s="1"/>
  <c r="AH328" i="22" s="1"/>
  <c r="AI328" i="22" s="1"/>
  <c r="AJ328" i="22" s="1"/>
  <c r="AK328" i="22" s="1"/>
  <c r="AL328" i="22" s="1"/>
  <c r="AM328" i="22" s="1"/>
  <c r="AN328" i="22" s="1"/>
  <c r="AO328" i="22" s="1"/>
  <c r="AP328" i="22" s="1"/>
  <c r="AQ328" i="22" s="1"/>
  <c r="AR328" i="22" s="1"/>
  <c r="AS328" i="22" s="1"/>
  <c r="AT328" i="22" s="1"/>
  <c r="AU328" i="22" s="1"/>
  <c r="AV328" i="22" s="1"/>
  <c r="AW328" i="22" s="1"/>
  <c r="AX328" i="22" s="1"/>
  <c r="A328" i="22"/>
  <c r="K327" i="22"/>
  <c r="L327" i="22" s="1"/>
  <c r="M327" i="22" s="1"/>
  <c r="N327" i="22" s="1"/>
  <c r="O327" i="22" s="1"/>
  <c r="P327" i="22" s="1"/>
  <c r="Q327" i="22" s="1"/>
  <c r="R327" i="22" s="1"/>
  <c r="S327" i="22" s="1"/>
  <c r="T327" i="22" s="1"/>
  <c r="U327" i="22" s="1"/>
  <c r="V327" i="22" s="1"/>
  <c r="W327" i="22" s="1"/>
  <c r="X327" i="22" s="1"/>
  <c r="Y327" i="22" s="1"/>
  <c r="Z327" i="22" s="1"/>
  <c r="AA327" i="22" s="1"/>
  <c r="AB327" i="22" s="1"/>
  <c r="AC327" i="22" s="1"/>
  <c r="AD327" i="22" s="1"/>
  <c r="AE327" i="22" s="1"/>
  <c r="AF327" i="22" s="1"/>
  <c r="AG327" i="22" s="1"/>
  <c r="AH327" i="22" s="1"/>
  <c r="AI327" i="22" s="1"/>
  <c r="AJ327" i="22" s="1"/>
  <c r="AK327" i="22" s="1"/>
  <c r="AL327" i="22" s="1"/>
  <c r="AM327" i="22" s="1"/>
  <c r="AN327" i="22" s="1"/>
  <c r="AO327" i="22" s="1"/>
  <c r="AP327" i="22" s="1"/>
  <c r="AQ327" i="22" s="1"/>
  <c r="AR327" i="22" s="1"/>
  <c r="AS327" i="22" s="1"/>
  <c r="AT327" i="22" s="1"/>
  <c r="AU327" i="22" s="1"/>
  <c r="AV327" i="22" s="1"/>
  <c r="AW327" i="22" s="1"/>
  <c r="AX327" i="22" s="1"/>
  <c r="A327" i="22"/>
  <c r="K326" i="22"/>
  <c r="L326" i="22" s="1"/>
  <c r="M326" i="22" s="1"/>
  <c r="N326" i="22" s="1"/>
  <c r="O326" i="22" s="1"/>
  <c r="P326" i="22" s="1"/>
  <c r="Q326" i="22" s="1"/>
  <c r="R326" i="22" s="1"/>
  <c r="S326" i="22" s="1"/>
  <c r="T326" i="22" s="1"/>
  <c r="U326" i="22" s="1"/>
  <c r="V326" i="22" s="1"/>
  <c r="W326" i="22" s="1"/>
  <c r="X326" i="22" s="1"/>
  <c r="Y326" i="22" s="1"/>
  <c r="Z326" i="22" s="1"/>
  <c r="AA326" i="22" s="1"/>
  <c r="AB326" i="22" s="1"/>
  <c r="AC326" i="22" s="1"/>
  <c r="AD326" i="22" s="1"/>
  <c r="AE326" i="22" s="1"/>
  <c r="AF326" i="22" s="1"/>
  <c r="AG326" i="22" s="1"/>
  <c r="AH326" i="22" s="1"/>
  <c r="AI326" i="22" s="1"/>
  <c r="AJ326" i="22" s="1"/>
  <c r="AK326" i="22" s="1"/>
  <c r="AL326" i="22" s="1"/>
  <c r="AM326" i="22" s="1"/>
  <c r="AN326" i="22" s="1"/>
  <c r="AO326" i="22" s="1"/>
  <c r="AP326" i="22" s="1"/>
  <c r="AQ326" i="22" s="1"/>
  <c r="AR326" i="22" s="1"/>
  <c r="AS326" i="22" s="1"/>
  <c r="AT326" i="22" s="1"/>
  <c r="AU326" i="22" s="1"/>
  <c r="AV326" i="22" s="1"/>
  <c r="AW326" i="22" s="1"/>
  <c r="AX326" i="22" s="1"/>
  <c r="A326" i="22"/>
  <c r="K325" i="22"/>
  <c r="L325" i="22" s="1"/>
  <c r="M325" i="22" s="1"/>
  <c r="N325" i="22" s="1"/>
  <c r="O325" i="22" s="1"/>
  <c r="P325" i="22" s="1"/>
  <c r="Q325" i="22" s="1"/>
  <c r="R325" i="22" s="1"/>
  <c r="S325" i="22" s="1"/>
  <c r="T325" i="22" s="1"/>
  <c r="U325" i="22" s="1"/>
  <c r="V325" i="22" s="1"/>
  <c r="W325" i="22" s="1"/>
  <c r="X325" i="22" s="1"/>
  <c r="Y325" i="22" s="1"/>
  <c r="Z325" i="22" s="1"/>
  <c r="AA325" i="22" s="1"/>
  <c r="AB325" i="22" s="1"/>
  <c r="AC325" i="22" s="1"/>
  <c r="AD325" i="22" s="1"/>
  <c r="AE325" i="22" s="1"/>
  <c r="AF325" i="22" s="1"/>
  <c r="AG325" i="22" s="1"/>
  <c r="AH325" i="22" s="1"/>
  <c r="AI325" i="22" s="1"/>
  <c r="AJ325" i="22" s="1"/>
  <c r="AK325" i="22" s="1"/>
  <c r="AL325" i="22" s="1"/>
  <c r="AM325" i="22" s="1"/>
  <c r="AN325" i="22" s="1"/>
  <c r="AO325" i="22" s="1"/>
  <c r="AP325" i="22" s="1"/>
  <c r="AQ325" i="22" s="1"/>
  <c r="AR325" i="22" s="1"/>
  <c r="AS325" i="22" s="1"/>
  <c r="AT325" i="22" s="1"/>
  <c r="AU325" i="22" s="1"/>
  <c r="AV325" i="22" s="1"/>
  <c r="AW325" i="22" s="1"/>
  <c r="AX325" i="22" s="1"/>
  <c r="A325" i="22"/>
  <c r="K324" i="22"/>
  <c r="L324" i="22" s="1"/>
  <c r="M324" i="22" s="1"/>
  <c r="N324" i="22" s="1"/>
  <c r="O324" i="22" s="1"/>
  <c r="P324" i="22" s="1"/>
  <c r="Q324" i="22" s="1"/>
  <c r="R324" i="22" s="1"/>
  <c r="S324" i="22" s="1"/>
  <c r="T324" i="22" s="1"/>
  <c r="U324" i="22" s="1"/>
  <c r="V324" i="22" s="1"/>
  <c r="W324" i="22" s="1"/>
  <c r="X324" i="22" s="1"/>
  <c r="Y324" i="22" s="1"/>
  <c r="Z324" i="22" s="1"/>
  <c r="AA324" i="22" s="1"/>
  <c r="AB324" i="22" s="1"/>
  <c r="AC324" i="22" s="1"/>
  <c r="AD324" i="22" s="1"/>
  <c r="AE324" i="22" s="1"/>
  <c r="AF324" i="22" s="1"/>
  <c r="AG324" i="22" s="1"/>
  <c r="AH324" i="22" s="1"/>
  <c r="AI324" i="22" s="1"/>
  <c r="AJ324" i="22" s="1"/>
  <c r="AK324" i="22" s="1"/>
  <c r="AL324" i="22" s="1"/>
  <c r="AM324" i="22" s="1"/>
  <c r="AN324" i="22" s="1"/>
  <c r="AO324" i="22" s="1"/>
  <c r="AP324" i="22" s="1"/>
  <c r="AQ324" i="22" s="1"/>
  <c r="AR324" i="22" s="1"/>
  <c r="AS324" i="22" s="1"/>
  <c r="AT324" i="22" s="1"/>
  <c r="AU324" i="22" s="1"/>
  <c r="AV324" i="22" s="1"/>
  <c r="AW324" i="22" s="1"/>
  <c r="AX324" i="22" s="1"/>
  <c r="A324" i="22"/>
  <c r="K323" i="22"/>
  <c r="L323" i="22" s="1"/>
  <c r="M323" i="22" s="1"/>
  <c r="N323" i="22" s="1"/>
  <c r="O323" i="22" s="1"/>
  <c r="P323" i="22" s="1"/>
  <c r="Q323" i="22" s="1"/>
  <c r="R323" i="22" s="1"/>
  <c r="S323" i="22" s="1"/>
  <c r="T323" i="22" s="1"/>
  <c r="U323" i="22" s="1"/>
  <c r="V323" i="22" s="1"/>
  <c r="W323" i="22" s="1"/>
  <c r="X323" i="22" s="1"/>
  <c r="Y323" i="22" s="1"/>
  <c r="Z323" i="22" s="1"/>
  <c r="AA323" i="22" s="1"/>
  <c r="AB323" i="22" s="1"/>
  <c r="AC323" i="22" s="1"/>
  <c r="AD323" i="22" s="1"/>
  <c r="AE323" i="22" s="1"/>
  <c r="AF323" i="22" s="1"/>
  <c r="AG323" i="22" s="1"/>
  <c r="AH323" i="22" s="1"/>
  <c r="AI323" i="22" s="1"/>
  <c r="AJ323" i="22" s="1"/>
  <c r="AK323" i="22" s="1"/>
  <c r="AL323" i="22" s="1"/>
  <c r="AM323" i="22" s="1"/>
  <c r="AN323" i="22" s="1"/>
  <c r="AO323" i="22" s="1"/>
  <c r="AP323" i="22" s="1"/>
  <c r="AQ323" i="22" s="1"/>
  <c r="AR323" i="22" s="1"/>
  <c r="AS323" i="22" s="1"/>
  <c r="AT323" i="22" s="1"/>
  <c r="AU323" i="22" s="1"/>
  <c r="AV323" i="22" s="1"/>
  <c r="AW323" i="22" s="1"/>
  <c r="AX323" i="22" s="1"/>
  <c r="A323" i="22"/>
  <c r="K322" i="22"/>
  <c r="L322" i="22" s="1"/>
  <c r="M322" i="22" s="1"/>
  <c r="N322" i="22" s="1"/>
  <c r="O322" i="22" s="1"/>
  <c r="P322" i="22" s="1"/>
  <c r="Q322" i="22" s="1"/>
  <c r="R322" i="22" s="1"/>
  <c r="S322" i="22" s="1"/>
  <c r="T322" i="22" s="1"/>
  <c r="U322" i="22" s="1"/>
  <c r="V322" i="22" s="1"/>
  <c r="W322" i="22" s="1"/>
  <c r="X322" i="22" s="1"/>
  <c r="Y322" i="22" s="1"/>
  <c r="Z322" i="22" s="1"/>
  <c r="AA322" i="22" s="1"/>
  <c r="AB322" i="22" s="1"/>
  <c r="AC322" i="22" s="1"/>
  <c r="AD322" i="22" s="1"/>
  <c r="AE322" i="22" s="1"/>
  <c r="AF322" i="22" s="1"/>
  <c r="AG322" i="22" s="1"/>
  <c r="AH322" i="22" s="1"/>
  <c r="AI322" i="22" s="1"/>
  <c r="AJ322" i="22" s="1"/>
  <c r="AK322" i="22" s="1"/>
  <c r="AL322" i="22" s="1"/>
  <c r="AM322" i="22" s="1"/>
  <c r="AN322" i="22" s="1"/>
  <c r="AO322" i="22" s="1"/>
  <c r="AP322" i="22" s="1"/>
  <c r="AQ322" i="22" s="1"/>
  <c r="AR322" i="22" s="1"/>
  <c r="AS322" i="22" s="1"/>
  <c r="AT322" i="22" s="1"/>
  <c r="AU322" i="22" s="1"/>
  <c r="AV322" i="22" s="1"/>
  <c r="AW322" i="22" s="1"/>
  <c r="AX322" i="22" s="1"/>
  <c r="A322" i="22"/>
  <c r="K321" i="22"/>
  <c r="L321" i="22" s="1"/>
  <c r="M321" i="22" s="1"/>
  <c r="N321" i="22" s="1"/>
  <c r="O321" i="22" s="1"/>
  <c r="P321" i="22" s="1"/>
  <c r="Q321" i="22" s="1"/>
  <c r="R321" i="22" s="1"/>
  <c r="S321" i="22" s="1"/>
  <c r="T321" i="22" s="1"/>
  <c r="U321" i="22" s="1"/>
  <c r="V321" i="22" s="1"/>
  <c r="W321" i="22" s="1"/>
  <c r="X321" i="22" s="1"/>
  <c r="Y321" i="22" s="1"/>
  <c r="Z321" i="22" s="1"/>
  <c r="AA321" i="22" s="1"/>
  <c r="AB321" i="22" s="1"/>
  <c r="AC321" i="22" s="1"/>
  <c r="AD321" i="22" s="1"/>
  <c r="AE321" i="22" s="1"/>
  <c r="AF321" i="22" s="1"/>
  <c r="AG321" i="22" s="1"/>
  <c r="AH321" i="22" s="1"/>
  <c r="AI321" i="22" s="1"/>
  <c r="AJ321" i="22" s="1"/>
  <c r="AK321" i="22" s="1"/>
  <c r="AL321" i="22" s="1"/>
  <c r="AM321" i="22" s="1"/>
  <c r="AN321" i="22" s="1"/>
  <c r="AO321" i="22" s="1"/>
  <c r="AP321" i="22" s="1"/>
  <c r="AQ321" i="22" s="1"/>
  <c r="AR321" i="22" s="1"/>
  <c r="AS321" i="22" s="1"/>
  <c r="AT321" i="22" s="1"/>
  <c r="AU321" i="22" s="1"/>
  <c r="AV321" i="22" s="1"/>
  <c r="AW321" i="22" s="1"/>
  <c r="AX321" i="22" s="1"/>
  <c r="A321" i="22"/>
  <c r="K320" i="22"/>
  <c r="L320" i="22" s="1"/>
  <c r="M320" i="22" s="1"/>
  <c r="N320" i="22" s="1"/>
  <c r="O320" i="22" s="1"/>
  <c r="P320" i="22" s="1"/>
  <c r="Q320" i="22" s="1"/>
  <c r="R320" i="22" s="1"/>
  <c r="S320" i="22" s="1"/>
  <c r="T320" i="22" s="1"/>
  <c r="U320" i="22" s="1"/>
  <c r="V320" i="22" s="1"/>
  <c r="W320" i="22" s="1"/>
  <c r="X320" i="22" s="1"/>
  <c r="Y320" i="22" s="1"/>
  <c r="Z320" i="22" s="1"/>
  <c r="AA320" i="22" s="1"/>
  <c r="AB320" i="22" s="1"/>
  <c r="AC320" i="22" s="1"/>
  <c r="AD320" i="22" s="1"/>
  <c r="AE320" i="22" s="1"/>
  <c r="AF320" i="22" s="1"/>
  <c r="AG320" i="22" s="1"/>
  <c r="AH320" i="22" s="1"/>
  <c r="AI320" i="22" s="1"/>
  <c r="AJ320" i="22" s="1"/>
  <c r="AK320" i="22" s="1"/>
  <c r="AL320" i="22" s="1"/>
  <c r="AM320" i="22" s="1"/>
  <c r="AN320" i="22" s="1"/>
  <c r="AO320" i="22" s="1"/>
  <c r="AP320" i="22" s="1"/>
  <c r="AQ320" i="22" s="1"/>
  <c r="AR320" i="22" s="1"/>
  <c r="AS320" i="22" s="1"/>
  <c r="AT320" i="22" s="1"/>
  <c r="AU320" i="22" s="1"/>
  <c r="AV320" i="22" s="1"/>
  <c r="AW320" i="22" s="1"/>
  <c r="AX320" i="22" s="1"/>
  <c r="A320" i="22"/>
  <c r="K319" i="22"/>
  <c r="A319" i="22"/>
  <c r="A317" i="22"/>
  <c r="A316" i="22"/>
  <c r="A315" i="22"/>
  <c r="A314" i="22"/>
  <c r="A313" i="22"/>
  <c r="A312" i="22"/>
  <c r="A311" i="22"/>
  <c r="A310" i="22"/>
  <c r="A309" i="22"/>
  <c r="A308" i="22"/>
  <c r="A307" i="22"/>
  <c r="A306" i="22"/>
  <c r="A305" i="22"/>
  <c r="K301" i="22"/>
  <c r="L301" i="22" s="1"/>
  <c r="M301" i="22" s="1"/>
  <c r="N301" i="22" s="1"/>
  <c r="O301" i="22" s="1"/>
  <c r="P301" i="22" s="1"/>
  <c r="Q301" i="22" s="1"/>
  <c r="R301" i="22" s="1"/>
  <c r="S301" i="22" s="1"/>
  <c r="T301" i="22" s="1"/>
  <c r="U301" i="22" s="1"/>
  <c r="V301" i="22" s="1"/>
  <c r="W301" i="22" s="1"/>
  <c r="X301" i="22" s="1"/>
  <c r="Y301" i="22" s="1"/>
  <c r="Z301" i="22" s="1"/>
  <c r="AA301" i="22" s="1"/>
  <c r="AB301" i="22" s="1"/>
  <c r="AC301" i="22" s="1"/>
  <c r="AD301" i="22" s="1"/>
  <c r="AE301" i="22" s="1"/>
  <c r="AF301" i="22" s="1"/>
  <c r="AG301" i="22" s="1"/>
  <c r="AH301" i="22" s="1"/>
  <c r="AI301" i="22" s="1"/>
  <c r="AJ301" i="22" s="1"/>
  <c r="AK301" i="22" s="1"/>
  <c r="AL301" i="22" s="1"/>
  <c r="AM301" i="22" s="1"/>
  <c r="AN301" i="22" s="1"/>
  <c r="AO301" i="22" s="1"/>
  <c r="AP301" i="22" s="1"/>
  <c r="AQ301" i="22" s="1"/>
  <c r="AR301" i="22" s="1"/>
  <c r="AS301" i="22" s="1"/>
  <c r="AT301" i="22" s="1"/>
  <c r="AU301" i="22" s="1"/>
  <c r="AV301" i="22" s="1"/>
  <c r="AW301" i="22" s="1"/>
  <c r="AX301" i="22" s="1"/>
  <c r="A301" i="22"/>
  <c r="K300" i="22"/>
  <c r="L300" i="22" s="1"/>
  <c r="M300" i="22" s="1"/>
  <c r="N300" i="22" s="1"/>
  <c r="O300" i="22" s="1"/>
  <c r="P300" i="22" s="1"/>
  <c r="Q300" i="22" s="1"/>
  <c r="R300" i="22" s="1"/>
  <c r="S300" i="22" s="1"/>
  <c r="T300" i="22" s="1"/>
  <c r="U300" i="22" s="1"/>
  <c r="V300" i="22" s="1"/>
  <c r="W300" i="22" s="1"/>
  <c r="X300" i="22" s="1"/>
  <c r="Y300" i="22" s="1"/>
  <c r="Z300" i="22" s="1"/>
  <c r="AA300" i="22" s="1"/>
  <c r="AB300" i="22" s="1"/>
  <c r="AC300" i="22" s="1"/>
  <c r="AD300" i="22" s="1"/>
  <c r="AE300" i="22" s="1"/>
  <c r="AF300" i="22" s="1"/>
  <c r="AG300" i="22" s="1"/>
  <c r="AH300" i="22" s="1"/>
  <c r="AI300" i="22" s="1"/>
  <c r="AJ300" i="22" s="1"/>
  <c r="AK300" i="22" s="1"/>
  <c r="AL300" i="22" s="1"/>
  <c r="AM300" i="22" s="1"/>
  <c r="AN300" i="22" s="1"/>
  <c r="AO300" i="22" s="1"/>
  <c r="AP300" i="22" s="1"/>
  <c r="AQ300" i="22" s="1"/>
  <c r="AR300" i="22" s="1"/>
  <c r="AS300" i="22" s="1"/>
  <c r="AT300" i="22" s="1"/>
  <c r="AU300" i="22" s="1"/>
  <c r="AV300" i="22" s="1"/>
  <c r="AW300" i="22" s="1"/>
  <c r="AX300" i="22" s="1"/>
  <c r="A300" i="22"/>
  <c r="K299" i="22"/>
  <c r="L299" i="22" s="1"/>
  <c r="M299" i="22" s="1"/>
  <c r="N299" i="22" s="1"/>
  <c r="O299" i="22" s="1"/>
  <c r="P299" i="22" s="1"/>
  <c r="Q299" i="22" s="1"/>
  <c r="R299" i="22" s="1"/>
  <c r="S299" i="22" s="1"/>
  <c r="T299" i="22" s="1"/>
  <c r="U299" i="22" s="1"/>
  <c r="V299" i="22" s="1"/>
  <c r="W299" i="22" s="1"/>
  <c r="X299" i="22" s="1"/>
  <c r="Y299" i="22" s="1"/>
  <c r="Z299" i="22" s="1"/>
  <c r="AA299" i="22" s="1"/>
  <c r="AB299" i="22" s="1"/>
  <c r="AC299" i="22" s="1"/>
  <c r="AD299" i="22" s="1"/>
  <c r="AE299" i="22" s="1"/>
  <c r="AF299" i="22" s="1"/>
  <c r="AG299" i="22" s="1"/>
  <c r="AH299" i="22" s="1"/>
  <c r="AI299" i="22" s="1"/>
  <c r="AJ299" i="22" s="1"/>
  <c r="AK299" i="22" s="1"/>
  <c r="AL299" i="22" s="1"/>
  <c r="AM299" i="22" s="1"/>
  <c r="AN299" i="22" s="1"/>
  <c r="AO299" i="22" s="1"/>
  <c r="AP299" i="22" s="1"/>
  <c r="AQ299" i="22" s="1"/>
  <c r="AR299" i="22" s="1"/>
  <c r="AS299" i="22" s="1"/>
  <c r="AT299" i="22" s="1"/>
  <c r="AU299" i="22" s="1"/>
  <c r="AV299" i="22" s="1"/>
  <c r="AW299" i="22" s="1"/>
  <c r="AX299" i="22" s="1"/>
  <c r="A299" i="22"/>
  <c r="K297" i="22"/>
  <c r="L297" i="22" s="1"/>
  <c r="M297" i="22" s="1"/>
  <c r="N297" i="22" s="1"/>
  <c r="O297" i="22" s="1"/>
  <c r="P297" i="22" s="1"/>
  <c r="Q297" i="22" s="1"/>
  <c r="R297" i="22" s="1"/>
  <c r="S297" i="22" s="1"/>
  <c r="T297" i="22" s="1"/>
  <c r="U297" i="22" s="1"/>
  <c r="V297" i="22" s="1"/>
  <c r="W297" i="22" s="1"/>
  <c r="X297" i="22" s="1"/>
  <c r="Y297" i="22" s="1"/>
  <c r="Z297" i="22" s="1"/>
  <c r="AA297" i="22" s="1"/>
  <c r="AB297" i="22" s="1"/>
  <c r="AC297" i="22" s="1"/>
  <c r="AD297" i="22" s="1"/>
  <c r="AE297" i="22" s="1"/>
  <c r="AF297" i="22" s="1"/>
  <c r="AG297" i="22" s="1"/>
  <c r="AH297" i="22" s="1"/>
  <c r="AI297" i="22" s="1"/>
  <c r="AJ297" i="22" s="1"/>
  <c r="AK297" i="22" s="1"/>
  <c r="AL297" i="22" s="1"/>
  <c r="AM297" i="22" s="1"/>
  <c r="AN297" i="22" s="1"/>
  <c r="AO297" i="22" s="1"/>
  <c r="AP297" i="22" s="1"/>
  <c r="AQ297" i="22" s="1"/>
  <c r="AR297" i="22" s="1"/>
  <c r="AS297" i="22" s="1"/>
  <c r="AT297" i="22" s="1"/>
  <c r="AU297" i="22" s="1"/>
  <c r="AV297" i="22" s="1"/>
  <c r="AW297" i="22" s="1"/>
  <c r="AX297" i="22" s="1"/>
  <c r="A297" i="22"/>
  <c r="K296" i="22"/>
  <c r="L296" i="22" s="1"/>
  <c r="M296" i="22" s="1"/>
  <c r="N296" i="22" s="1"/>
  <c r="O296" i="22" s="1"/>
  <c r="P296" i="22" s="1"/>
  <c r="Q296" i="22" s="1"/>
  <c r="R296" i="22" s="1"/>
  <c r="S296" i="22" s="1"/>
  <c r="T296" i="22" s="1"/>
  <c r="U296" i="22" s="1"/>
  <c r="V296" i="22" s="1"/>
  <c r="W296" i="22" s="1"/>
  <c r="X296" i="22" s="1"/>
  <c r="Y296" i="22" s="1"/>
  <c r="Z296" i="22" s="1"/>
  <c r="AA296" i="22" s="1"/>
  <c r="AB296" i="22" s="1"/>
  <c r="AC296" i="22" s="1"/>
  <c r="AD296" i="22" s="1"/>
  <c r="AE296" i="22" s="1"/>
  <c r="AF296" i="22" s="1"/>
  <c r="AG296" i="22" s="1"/>
  <c r="AH296" i="22" s="1"/>
  <c r="AI296" i="22" s="1"/>
  <c r="AJ296" i="22" s="1"/>
  <c r="AK296" i="22" s="1"/>
  <c r="AL296" i="22" s="1"/>
  <c r="AM296" i="22" s="1"/>
  <c r="AN296" i="22" s="1"/>
  <c r="AO296" i="22" s="1"/>
  <c r="AP296" i="22" s="1"/>
  <c r="AQ296" i="22" s="1"/>
  <c r="AR296" i="22" s="1"/>
  <c r="AS296" i="22" s="1"/>
  <c r="AT296" i="22" s="1"/>
  <c r="AU296" i="22" s="1"/>
  <c r="AV296" i="22" s="1"/>
  <c r="AW296" i="22" s="1"/>
  <c r="AX296" i="22" s="1"/>
  <c r="A296" i="22"/>
  <c r="A295" i="22"/>
  <c r="A294" i="22"/>
  <c r="K295" i="22"/>
  <c r="L295" i="22" s="1"/>
  <c r="M295" i="22" s="1"/>
  <c r="N295" i="22" s="1"/>
  <c r="O295" i="22" s="1"/>
  <c r="P295" i="22" s="1"/>
  <c r="Q295" i="22" s="1"/>
  <c r="R295" i="22" s="1"/>
  <c r="S295" i="22" s="1"/>
  <c r="T295" i="22" s="1"/>
  <c r="U295" i="22" s="1"/>
  <c r="V295" i="22" s="1"/>
  <c r="W295" i="22" s="1"/>
  <c r="X295" i="22" s="1"/>
  <c r="Y295" i="22" s="1"/>
  <c r="Z295" i="22" s="1"/>
  <c r="AA295" i="22" s="1"/>
  <c r="AB295" i="22" s="1"/>
  <c r="AC295" i="22" s="1"/>
  <c r="AD295" i="22" s="1"/>
  <c r="AE295" i="22" s="1"/>
  <c r="AF295" i="22" s="1"/>
  <c r="AG295" i="22" s="1"/>
  <c r="AH295" i="22" s="1"/>
  <c r="AI295" i="22" s="1"/>
  <c r="AJ295" i="22" s="1"/>
  <c r="AK295" i="22" s="1"/>
  <c r="AL295" i="22" s="1"/>
  <c r="AM295" i="22" s="1"/>
  <c r="AN295" i="22" s="1"/>
  <c r="AO295" i="22" s="1"/>
  <c r="AP295" i="22" s="1"/>
  <c r="AQ295" i="22" s="1"/>
  <c r="AR295" i="22" s="1"/>
  <c r="AS295" i="22" s="1"/>
  <c r="AT295" i="22" s="1"/>
  <c r="AU295" i="22" s="1"/>
  <c r="AV295" i="22" s="1"/>
  <c r="AW295" i="22" s="1"/>
  <c r="AX295" i="22" s="1"/>
  <c r="K294" i="22"/>
  <c r="L294" i="22" s="1"/>
  <c r="M294" i="22" s="1"/>
  <c r="N294" i="22" s="1"/>
  <c r="O294" i="22" s="1"/>
  <c r="P294" i="22" s="1"/>
  <c r="Q294" i="22" s="1"/>
  <c r="R294" i="22" s="1"/>
  <c r="S294" i="22" s="1"/>
  <c r="T294" i="22" s="1"/>
  <c r="U294" i="22" s="1"/>
  <c r="V294" i="22" s="1"/>
  <c r="W294" i="22" s="1"/>
  <c r="X294" i="22" s="1"/>
  <c r="Y294" i="22" s="1"/>
  <c r="Z294" i="22" s="1"/>
  <c r="AA294" i="22" s="1"/>
  <c r="AB294" i="22" s="1"/>
  <c r="AC294" i="22" s="1"/>
  <c r="AD294" i="22" s="1"/>
  <c r="AE294" i="22" s="1"/>
  <c r="AF294" i="22" s="1"/>
  <c r="AG294" i="22" s="1"/>
  <c r="AH294" i="22" s="1"/>
  <c r="AI294" i="22" s="1"/>
  <c r="AJ294" i="22" s="1"/>
  <c r="AK294" i="22" s="1"/>
  <c r="AL294" i="22" s="1"/>
  <c r="AM294" i="22" s="1"/>
  <c r="AN294" i="22" s="1"/>
  <c r="AO294" i="22" s="1"/>
  <c r="AP294" i="22" s="1"/>
  <c r="AQ294" i="22" s="1"/>
  <c r="AR294" i="22" s="1"/>
  <c r="AS294" i="22" s="1"/>
  <c r="AT294" i="22" s="1"/>
  <c r="AU294" i="22" s="1"/>
  <c r="AV294" i="22" s="1"/>
  <c r="AW294" i="22" s="1"/>
  <c r="AX294" i="22" s="1"/>
  <c r="K241" i="22"/>
  <c r="L241" i="22" s="1"/>
  <c r="M241" i="22" s="1"/>
  <c r="N241" i="22" s="1"/>
  <c r="O241" i="22" s="1"/>
  <c r="P241" i="22" s="1"/>
  <c r="Q241" i="22" s="1"/>
  <c r="R241" i="22" s="1"/>
  <c r="S241" i="22" s="1"/>
  <c r="T241" i="22" s="1"/>
  <c r="U241" i="22" s="1"/>
  <c r="V241" i="22" s="1"/>
  <c r="W241" i="22" s="1"/>
  <c r="X241" i="22" s="1"/>
  <c r="Y241" i="22" s="1"/>
  <c r="Z241" i="22" s="1"/>
  <c r="AA241" i="22" s="1"/>
  <c r="AB241" i="22" s="1"/>
  <c r="AC241" i="22" s="1"/>
  <c r="AD241" i="22" s="1"/>
  <c r="AE241" i="22" s="1"/>
  <c r="AF241" i="22" s="1"/>
  <c r="AG241" i="22" s="1"/>
  <c r="AH241" i="22" s="1"/>
  <c r="AI241" i="22" s="1"/>
  <c r="AJ241" i="22" s="1"/>
  <c r="AK241" i="22" s="1"/>
  <c r="AL241" i="22" s="1"/>
  <c r="AM241" i="22" s="1"/>
  <c r="AN241" i="22" s="1"/>
  <c r="AO241" i="22" s="1"/>
  <c r="AP241" i="22" s="1"/>
  <c r="AQ241" i="22" s="1"/>
  <c r="AR241" i="22" s="1"/>
  <c r="AS241" i="22" s="1"/>
  <c r="AT241" i="22" s="1"/>
  <c r="AU241" i="22" s="1"/>
  <c r="AV241" i="22" s="1"/>
  <c r="AW241" i="22" s="1"/>
  <c r="AX241" i="22" s="1"/>
  <c r="A241" i="22"/>
  <c r="K240" i="22"/>
  <c r="L240" i="22" s="1"/>
  <c r="M240" i="22" s="1"/>
  <c r="N240" i="22" s="1"/>
  <c r="O240" i="22" s="1"/>
  <c r="P240" i="22" s="1"/>
  <c r="Q240" i="22" s="1"/>
  <c r="R240" i="22" s="1"/>
  <c r="S240" i="22" s="1"/>
  <c r="T240" i="22" s="1"/>
  <c r="U240" i="22" s="1"/>
  <c r="V240" i="22" s="1"/>
  <c r="W240" i="22" s="1"/>
  <c r="X240" i="22" s="1"/>
  <c r="Y240" i="22" s="1"/>
  <c r="Z240" i="22" s="1"/>
  <c r="AA240" i="22" s="1"/>
  <c r="AB240" i="22" s="1"/>
  <c r="AC240" i="22" s="1"/>
  <c r="AD240" i="22" s="1"/>
  <c r="AE240" i="22" s="1"/>
  <c r="AF240" i="22" s="1"/>
  <c r="AG240" i="22" s="1"/>
  <c r="AH240" i="22" s="1"/>
  <c r="AI240" i="22" s="1"/>
  <c r="AJ240" i="22" s="1"/>
  <c r="AK240" i="22" s="1"/>
  <c r="AL240" i="22" s="1"/>
  <c r="AM240" i="22" s="1"/>
  <c r="AN240" i="22" s="1"/>
  <c r="AO240" i="22" s="1"/>
  <c r="AP240" i="22" s="1"/>
  <c r="AQ240" i="22" s="1"/>
  <c r="AR240" i="22" s="1"/>
  <c r="AS240" i="22" s="1"/>
  <c r="AT240" i="22" s="1"/>
  <c r="AU240" i="22" s="1"/>
  <c r="AV240" i="22" s="1"/>
  <c r="AW240" i="22" s="1"/>
  <c r="AX240" i="22" s="1"/>
  <c r="A240" i="22"/>
  <c r="K239" i="22"/>
  <c r="L239" i="22" s="1"/>
  <c r="M239" i="22" s="1"/>
  <c r="N239" i="22" s="1"/>
  <c r="O239" i="22" s="1"/>
  <c r="P239" i="22" s="1"/>
  <c r="Q239" i="22" s="1"/>
  <c r="R239" i="22" s="1"/>
  <c r="S239" i="22" s="1"/>
  <c r="T239" i="22" s="1"/>
  <c r="U239" i="22" s="1"/>
  <c r="V239" i="22" s="1"/>
  <c r="W239" i="22" s="1"/>
  <c r="X239" i="22" s="1"/>
  <c r="Y239" i="22" s="1"/>
  <c r="Z239" i="22" s="1"/>
  <c r="AA239" i="22" s="1"/>
  <c r="AB239" i="22" s="1"/>
  <c r="AC239" i="22" s="1"/>
  <c r="AD239" i="22" s="1"/>
  <c r="AE239" i="22" s="1"/>
  <c r="AF239" i="22" s="1"/>
  <c r="AG239" i="22" s="1"/>
  <c r="AH239" i="22" s="1"/>
  <c r="AI239" i="22" s="1"/>
  <c r="AJ239" i="22" s="1"/>
  <c r="AK239" i="22" s="1"/>
  <c r="AL239" i="22" s="1"/>
  <c r="AM239" i="22" s="1"/>
  <c r="AN239" i="22" s="1"/>
  <c r="AO239" i="22" s="1"/>
  <c r="AP239" i="22" s="1"/>
  <c r="AQ239" i="22" s="1"/>
  <c r="AR239" i="22" s="1"/>
  <c r="AS239" i="22" s="1"/>
  <c r="AT239" i="22" s="1"/>
  <c r="AU239" i="22" s="1"/>
  <c r="AV239" i="22" s="1"/>
  <c r="AW239" i="22" s="1"/>
  <c r="AX239" i="22" s="1"/>
  <c r="A239" i="22"/>
  <c r="K238" i="22"/>
  <c r="L238" i="22" s="1"/>
  <c r="M238" i="22" s="1"/>
  <c r="N238" i="22" s="1"/>
  <c r="O238" i="22" s="1"/>
  <c r="P238" i="22" s="1"/>
  <c r="Q238" i="22" s="1"/>
  <c r="R238" i="22" s="1"/>
  <c r="S238" i="22" s="1"/>
  <c r="T238" i="22" s="1"/>
  <c r="U238" i="22" s="1"/>
  <c r="V238" i="22" s="1"/>
  <c r="W238" i="22" s="1"/>
  <c r="X238" i="22" s="1"/>
  <c r="Y238" i="22" s="1"/>
  <c r="Z238" i="22" s="1"/>
  <c r="AA238" i="22" s="1"/>
  <c r="AB238" i="22" s="1"/>
  <c r="AC238" i="22" s="1"/>
  <c r="AD238" i="22" s="1"/>
  <c r="AE238" i="22" s="1"/>
  <c r="AF238" i="22" s="1"/>
  <c r="AG238" i="22" s="1"/>
  <c r="AH238" i="22" s="1"/>
  <c r="AI238" i="22" s="1"/>
  <c r="AJ238" i="22" s="1"/>
  <c r="AK238" i="22" s="1"/>
  <c r="AL238" i="22" s="1"/>
  <c r="AM238" i="22" s="1"/>
  <c r="AN238" i="22" s="1"/>
  <c r="AO238" i="22" s="1"/>
  <c r="AP238" i="22" s="1"/>
  <c r="AQ238" i="22" s="1"/>
  <c r="AR238" i="22" s="1"/>
  <c r="AS238" i="22" s="1"/>
  <c r="AT238" i="22" s="1"/>
  <c r="AU238" i="22" s="1"/>
  <c r="AV238" i="22" s="1"/>
  <c r="AW238" i="22" s="1"/>
  <c r="AX238" i="22" s="1"/>
  <c r="A238" i="22"/>
  <c r="K237" i="22"/>
  <c r="L237" i="22" s="1"/>
  <c r="M237" i="22" s="1"/>
  <c r="N237" i="22" s="1"/>
  <c r="O237" i="22" s="1"/>
  <c r="P237" i="22" s="1"/>
  <c r="Q237" i="22" s="1"/>
  <c r="R237" i="22" s="1"/>
  <c r="S237" i="22" s="1"/>
  <c r="T237" i="22" s="1"/>
  <c r="U237" i="22" s="1"/>
  <c r="V237" i="22" s="1"/>
  <c r="W237" i="22" s="1"/>
  <c r="X237" i="22" s="1"/>
  <c r="Y237" i="22" s="1"/>
  <c r="Z237" i="22" s="1"/>
  <c r="AA237" i="22" s="1"/>
  <c r="AB237" i="22" s="1"/>
  <c r="AC237" i="22" s="1"/>
  <c r="AD237" i="22" s="1"/>
  <c r="AE237" i="22" s="1"/>
  <c r="AF237" i="22" s="1"/>
  <c r="AG237" i="22" s="1"/>
  <c r="AH237" i="22" s="1"/>
  <c r="AI237" i="22" s="1"/>
  <c r="AJ237" i="22" s="1"/>
  <c r="AK237" i="22" s="1"/>
  <c r="AL237" i="22" s="1"/>
  <c r="AM237" i="22" s="1"/>
  <c r="AN237" i="22" s="1"/>
  <c r="AO237" i="22" s="1"/>
  <c r="AP237" i="22" s="1"/>
  <c r="AQ237" i="22" s="1"/>
  <c r="AR237" i="22" s="1"/>
  <c r="AS237" i="22" s="1"/>
  <c r="AT237" i="22" s="1"/>
  <c r="AU237" i="22" s="1"/>
  <c r="AV237" i="22" s="1"/>
  <c r="AW237" i="22" s="1"/>
  <c r="AX237" i="22" s="1"/>
  <c r="A237" i="22"/>
  <c r="K236" i="22"/>
  <c r="L236" i="22" s="1"/>
  <c r="M236" i="22" s="1"/>
  <c r="N236" i="22" s="1"/>
  <c r="O236" i="22" s="1"/>
  <c r="P236" i="22" s="1"/>
  <c r="Q236" i="22" s="1"/>
  <c r="R236" i="22" s="1"/>
  <c r="S236" i="22" s="1"/>
  <c r="T236" i="22" s="1"/>
  <c r="U236" i="22" s="1"/>
  <c r="V236" i="22" s="1"/>
  <c r="W236" i="22" s="1"/>
  <c r="X236" i="22" s="1"/>
  <c r="Y236" i="22" s="1"/>
  <c r="Z236" i="22" s="1"/>
  <c r="AA236" i="22" s="1"/>
  <c r="AB236" i="22" s="1"/>
  <c r="AC236" i="22" s="1"/>
  <c r="AD236" i="22" s="1"/>
  <c r="AE236" i="22" s="1"/>
  <c r="AF236" i="22" s="1"/>
  <c r="AG236" i="22" s="1"/>
  <c r="AH236" i="22" s="1"/>
  <c r="AI236" i="22" s="1"/>
  <c r="AJ236" i="22" s="1"/>
  <c r="AK236" i="22" s="1"/>
  <c r="AL236" i="22" s="1"/>
  <c r="AM236" i="22" s="1"/>
  <c r="AN236" i="22" s="1"/>
  <c r="AO236" i="22" s="1"/>
  <c r="AP236" i="22" s="1"/>
  <c r="AQ236" i="22" s="1"/>
  <c r="AR236" i="22" s="1"/>
  <c r="AS236" i="22" s="1"/>
  <c r="AT236" i="22" s="1"/>
  <c r="AU236" i="22" s="1"/>
  <c r="AV236" i="22" s="1"/>
  <c r="AW236" i="22" s="1"/>
  <c r="AX236" i="22" s="1"/>
  <c r="A236" i="22"/>
  <c r="K235" i="22"/>
  <c r="L235" i="22" s="1"/>
  <c r="M235" i="22" s="1"/>
  <c r="N235" i="22" s="1"/>
  <c r="O235" i="22" s="1"/>
  <c r="P235" i="22" s="1"/>
  <c r="Q235" i="22" s="1"/>
  <c r="R235" i="22" s="1"/>
  <c r="S235" i="22" s="1"/>
  <c r="T235" i="22" s="1"/>
  <c r="U235" i="22" s="1"/>
  <c r="V235" i="22" s="1"/>
  <c r="W235" i="22" s="1"/>
  <c r="X235" i="22" s="1"/>
  <c r="Y235" i="22" s="1"/>
  <c r="Z235" i="22" s="1"/>
  <c r="AA235" i="22" s="1"/>
  <c r="AB235" i="22" s="1"/>
  <c r="AC235" i="22" s="1"/>
  <c r="AD235" i="22" s="1"/>
  <c r="AE235" i="22" s="1"/>
  <c r="AF235" i="22" s="1"/>
  <c r="AG235" i="22" s="1"/>
  <c r="AH235" i="22" s="1"/>
  <c r="AI235" i="22" s="1"/>
  <c r="AJ235" i="22" s="1"/>
  <c r="AK235" i="22" s="1"/>
  <c r="AL235" i="22" s="1"/>
  <c r="AM235" i="22" s="1"/>
  <c r="AN235" i="22" s="1"/>
  <c r="AO235" i="22" s="1"/>
  <c r="AP235" i="22" s="1"/>
  <c r="AQ235" i="22" s="1"/>
  <c r="AR235" i="22" s="1"/>
  <c r="AS235" i="22" s="1"/>
  <c r="AT235" i="22" s="1"/>
  <c r="AU235" i="22" s="1"/>
  <c r="AV235" i="22" s="1"/>
  <c r="AW235" i="22" s="1"/>
  <c r="AX235" i="22" s="1"/>
  <c r="A235" i="22"/>
  <c r="K234" i="22"/>
  <c r="L234" i="22" s="1"/>
  <c r="M234" i="22" s="1"/>
  <c r="N234" i="22" s="1"/>
  <c r="O234" i="22" s="1"/>
  <c r="P234" i="22" s="1"/>
  <c r="Q234" i="22" s="1"/>
  <c r="R234" i="22" s="1"/>
  <c r="S234" i="22" s="1"/>
  <c r="T234" i="22" s="1"/>
  <c r="U234" i="22" s="1"/>
  <c r="V234" i="22" s="1"/>
  <c r="W234" i="22" s="1"/>
  <c r="X234" i="22" s="1"/>
  <c r="Y234" i="22" s="1"/>
  <c r="Z234" i="22" s="1"/>
  <c r="AA234" i="22" s="1"/>
  <c r="AB234" i="22" s="1"/>
  <c r="AC234" i="22" s="1"/>
  <c r="AD234" i="22" s="1"/>
  <c r="AE234" i="22" s="1"/>
  <c r="AF234" i="22" s="1"/>
  <c r="AG234" i="22" s="1"/>
  <c r="AH234" i="22" s="1"/>
  <c r="AI234" i="22" s="1"/>
  <c r="AJ234" i="22" s="1"/>
  <c r="AK234" i="22" s="1"/>
  <c r="AL234" i="22" s="1"/>
  <c r="AM234" i="22" s="1"/>
  <c r="AN234" i="22" s="1"/>
  <c r="AO234" i="22" s="1"/>
  <c r="AP234" i="22" s="1"/>
  <c r="AQ234" i="22" s="1"/>
  <c r="AR234" i="22" s="1"/>
  <c r="AS234" i="22" s="1"/>
  <c r="AT234" i="22" s="1"/>
  <c r="AU234" i="22" s="1"/>
  <c r="AV234" i="22" s="1"/>
  <c r="AW234" i="22" s="1"/>
  <c r="AX234" i="22" s="1"/>
  <c r="A234" i="22"/>
  <c r="K233" i="22"/>
  <c r="L233" i="22" s="1"/>
  <c r="M233" i="22" s="1"/>
  <c r="N233" i="22" s="1"/>
  <c r="O233" i="22" s="1"/>
  <c r="P233" i="22" s="1"/>
  <c r="Q233" i="22" s="1"/>
  <c r="R233" i="22" s="1"/>
  <c r="S233" i="22" s="1"/>
  <c r="T233" i="22" s="1"/>
  <c r="U233" i="22" s="1"/>
  <c r="V233" i="22" s="1"/>
  <c r="W233" i="22" s="1"/>
  <c r="X233" i="22" s="1"/>
  <c r="Y233" i="22" s="1"/>
  <c r="Z233" i="22" s="1"/>
  <c r="AA233" i="22" s="1"/>
  <c r="AB233" i="22" s="1"/>
  <c r="AC233" i="22" s="1"/>
  <c r="AD233" i="22" s="1"/>
  <c r="AE233" i="22" s="1"/>
  <c r="AF233" i="22" s="1"/>
  <c r="AG233" i="22" s="1"/>
  <c r="AH233" i="22" s="1"/>
  <c r="AI233" i="22" s="1"/>
  <c r="AJ233" i="22" s="1"/>
  <c r="AK233" i="22" s="1"/>
  <c r="AL233" i="22" s="1"/>
  <c r="AM233" i="22" s="1"/>
  <c r="AN233" i="22" s="1"/>
  <c r="AO233" i="22" s="1"/>
  <c r="AP233" i="22" s="1"/>
  <c r="AQ233" i="22" s="1"/>
  <c r="AR233" i="22" s="1"/>
  <c r="AS233" i="22" s="1"/>
  <c r="AT233" i="22" s="1"/>
  <c r="AU233" i="22" s="1"/>
  <c r="AV233" i="22" s="1"/>
  <c r="AW233" i="22" s="1"/>
  <c r="AX233" i="22" s="1"/>
  <c r="A233" i="22"/>
  <c r="K232" i="22"/>
  <c r="L232" i="22" s="1"/>
  <c r="M232" i="22" s="1"/>
  <c r="N232" i="22" s="1"/>
  <c r="O232" i="22" s="1"/>
  <c r="P232" i="22" s="1"/>
  <c r="Q232" i="22" s="1"/>
  <c r="R232" i="22" s="1"/>
  <c r="S232" i="22" s="1"/>
  <c r="T232" i="22" s="1"/>
  <c r="U232" i="22" s="1"/>
  <c r="V232" i="22" s="1"/>
  <c r="W232" i="22" s="1"/>
  <c r="X232" i="22" s="1"/>
  <c r="Y232" i="22" s="1"/>
  <c r="Z232" i="22" s="1"/>
  <c r="AA232" i="22" s="1"/>
  <c r="AB232" i="22" s="1"/>
  <c r="AC232" i="22" s="1"/>
  <c r="AD232" i="22" s="1"/>
  <c r="AE232" i="22" s="1"/>
  <c r="AF232" i="22" s="1"/>
  <c r="AG232" i="22" s="1"/>
  <c r="AH232" i="22" s="1"/>
  <c r="AI232" i="22" s="1"/>
  <c r="AJ232" i="22" s="1"/>
  <c r="AK232" i="22" s="1"/>
  <c r="AL232" i="22" s="1"/>
  <c r="AM232" i="22" s="1"/>
  <c r="AN232" i="22" s="1"/>
  <c r="AO232" i="22" s="1"/>
  <c r="AP232" i="22" s="1"/>
  <c r="AQ232" i="22" s="1"/>
  <c r="AR232" i="22" s="1"/>
  <c r="AS232" i="22" s="1"/>
  <c r="AT232" i="22" s="1"/>
  <c r="AU232" i="22" s="1"/>
  <c r="AV232" i="22" s="1"/>
  <c r="AW232" i="22" s="1"/>
  <c r="AX232" i="22" s="1"/>
  <c r="A232" i="22"/>
  <c r="K231" i="22"/>
  <c r="L231" i="22" s="1"/>
  <c r="M231" i="22" s="1"/>
  <c r="N231" i="22" s="1"/>
  <c r="O231" i="22" s="1"/>
  <c r="P231" i="22" s="1"/>
  <c r="Q231" i="22" s="1"/>
  <c r="R231" i="22" s="1"/>
  <c r="S231" i="22" s="1"/>
  <c r="T231" i="22" s="1"/>
  <c r="U231" i="22" s="1"/>
  <c r="V231" i="22" s="1"/>
  <c r="W231" i="22" s="1"/>
  <c r="X231" i="22" s="1"/>
  <c r="Y231" i="22" s="1"/>
  <c r="Z231" i="22" s="1"/>
  <c r="AA231" i="22" s="1"/>
  <c r="AB231" i="22" s="1"/>
  <c r="AC231" i="22" s="1"/>
  <c r="AD231" i="22" s="1"/>
  <c r="AE231" i="22" s="1"/>
  <c r="AF231" i="22" s="1"/>
  <c r="AG231" i="22" s="1"/>
  <c r="AH231" i="22" s="1"/>
  <c r="AI231" i="22" s="1"/>
  <c r="AJ231" i="22" s="1"/>
  <c r="AK231" i="22" s="1"/>
  <c r="AL231" i="22" s="1"/>
  <c r="AM231" i="22" s="1"/>
  <c r="AN231" i="22" s="1"/>
  <c r="AO231" i="22" s="1"/>
  <c r="AP231" i="22" s="1"/>
  <c r="AQ231" i="22" s="1"/>
  <c r="AR231" i="22" s="1"/>
  <c r="AS231" i="22" s="1"/>
  <c r="AT231" i="22" s="1"/>
  <c r="AU231" i="22" s="1"/>
  <c r="AV231" i="22" s="1"/>
  <c r="AW231" i="22" s="1"/>
  <c r="AX231" i="22" s="1"/>
  <c r="A231" i="22"/>
  <c r="K230" i="22"/>
  <c r="L230" i="22" s="1"/>
  <c r="M230" i="22" s="1"/>
  <c r="N230" i="22" s="1"/>
  <c r="O230" i="22" s="1"/>
  <c r="P230" i="22" s="1"/>
  <c r="Q230" i="22" s="1"/>
  <c r="R230" i="22" s="1"/>
  <c r="S230" i="22" s="1"/>
  <c r="T230" i="22" s="1"/>
  <c r="U230" i="22" s="1"/>
  <c r="V230" i="22" s="1"/>
  <c r="W230" i="22" s="1"/>
  <c r="X230" i="22" s="1"/>
  <c r="Y230" i="22" s="1"/>
  <c r="Z230" i="22" s="1"/>
  <c r="AA230" i="22" s="1"/>
  <c r="AB230" i="22" s="1"/>
  <c r="AC230" i="22" s="1"/>
  <c r="AD230" i="22" s="1"/>
  <c r="AE230" i="22" s="1"/>
  <c r="AF230" i="22" s="1"/>
  <c r="AG230" i="22" s="1"/>
  <c r="AH230" i="22" s="1"/>
  <c r="AI230" i="22" s="1"/>
  <c r="AJ230" i="22" s="1"/>
  <c r="AK230" i="22" s="1"/>
  <c r="AL230" i="22" s="1"/>
  <c r="AM230" i="22" s="1"/>
  <c r="AN230" i="22" s="1"/>
  <c r="AO230" i="22" s="1"/>
  <c r="AP230" i="22" s="1"/>
  <c r="AQ230" i="22" s="1"/>
  <c r="AR230" i="22" s="1"/>
  <c r="AS230" i="22" s="1"/>
  <c r="AT230" i="22" s="1"/>
  <c r="AU230" i="22" s="1"/>
  <c r="AV230" i="22" s="1"/>
  <c r="AW230" i="22" s="1"/>
  <c r="AX230" i="22" s="1"/>
  <c r="A230" i="22"/>
  <c r="K229" i="22"/>
  <c r="L229" i="22" s="1"/>
  <c r="M229" i="22" s="1"/>
  <c r="N229" i="22" s="1"/>
  <c r="O229" i="22" s="1"/>
  <c r="P229" i="22" s="1"/>
  <c r="Q229" i="22" s="1"/>
  <c r="R229" i="22" s="1"/>
  <c r="S229" i="22" s="1"/>
  <c r="T229" i="22" s="1"/>
  <c r="U229" i="22" s="1"/>
  <c r="V229" i="22" s="1"/>
  <c r="W229" i="22" s="1"/>
  <c r="X229" i="22" s="1"/>
  <c r="Y229" i="22" s="1"/>
  <c r="Z229" i="22" s="1"/>
  <c r="AA229" i="22" s="1"/>
  <c r="AB229" i="22" s="1"/>
  <c r="AC229" i="22" s="1"/>
  <c r="AD229" i="22" s="1"/>
  <c r="AE229" i="22" s="1"/>
  <c r="AF229" i="22" s="1"/>
  <c r="AG229" i="22" s="1"/>
  <c r="AH229" i="22" s="1"/>
  <c r="AI229" i="22" s="1"/>
  <c r="AJ229" i="22" s="1"/>
  <c r="AK229" i="22" s="1"/>
  <c r="AL229" i="22" s="1"/>
  <c r="AM229" i="22" s="1"/>
  <c r="AN229" i="22" s="1"/>
  <c r="AO229" i="22" s="1"/>
  <c r="AP229" i="22" s="1"/>
  <c r="AQ229" i="22" s="1"/>
  <c r="AR229" i="22" s="1"/>
  <c r="AS229" i="22" s="1"/>
  <c r="AT229" i="22" s="1"/>
  <c r="AU229" i="22" s="1"/>
  <c r="AV229" i="22" s="1"/>
  <c r="AW229" i="22" s="1"/>
  <c r="AX229" i="22" s="1"/>
  <c r="A229" i="22"/>
  <c r="A228" i="22"/>
  <c r="K227" i="22"/>
  <c r="L227" i="22" s="1"/>
  <c r="M227" i="22" s="1"/>
  <c r="N227" i="22" s="1"/>
  <c r="O227" i="22" s="1"/>
  <c r="P227" i="22" s="1"/>
  <c r="Q227" i="22" s="1"/>
  <c r="R227" i="22" s="1"/>
  <c r="S227" i="22" s="1"/>
  <c r="T227" i="22" s="1"/>
  <c r="U227" i="22" s="1"/>
  <c r="V227" i="22" s="1"/>
  <c r="W227" i="22" s="1"/>
  <c r="X227" i="22" s="1"/>
  <c r="Y227" i="22" s="1"/>
  <c r="Z227" i="22" s="1"/>
  <c r="AA227" i="22" s="1"/>
  <c r="AB227" i="22" s="1"/>
  <c r="AC227" i="22" s="1"/>
  <c r="AD227" i="22" s="1"/>
  <c r="AE227" i="22" s="1"/>
  <c r="AF227" i="22" s="1"/>
  <c r="AG227" i="22" s="1"/>
  <c r="AH227" i="22" s="1"/>
  <c r="AI227" i="22" s="1"/>
  <c r="AJ227" i="22" s="1"/>
  <c r="AK227" i="22" s="1"/>
  <c r="AL227" i="22" s="1"/>
  <c r="AM227" i="22" s="1"/>
  <c r="AN227" i="22" s="1"/>
  <c r="AO227" i="22" s="1"/>
  <c r="AP227" i="22" s="1"/>
  <c r="AQ227" i="22" s="1"/>
  <c r="AR227" i="22" s="1"/>
  <c r="AS227" i="22" s="1"/>
  <c r="AT227" i="22" s="1"/>
  <c r="AU227" i="22" s="1"/>
  <c r="AV227" i="22" s="1"/>
  <c r="AW227" i="22" s="1"/>
  <c r="AX227" i="22" s="1"/>
  <c r="A227" i="22"/>
  <c r="K226" i="22"/>
  <c r="L226" i="22" s="1"/>
  <c r="M226" i="22" s="1"/>
  <c r="N226" i="22" s="1"/>
  <c r="O226" i="22" s="1"/>
  <c r="P226" i="22" s="1"/>
  <c r="Q226" i="22" s="1"/>
  <c r="R226" i="22" s="1"/>
  <c r="S226" i="22" s="1"/>
  <c r="T226" i="22" s="1"/>
  <c r="U226" i="22" s="1"/>
  <c r="V226" i="22" s="1"/>
  <c r="W226" i="22" s="1"/>
  <c r="X226" i="22" s="1"/>
  <c r="Y226" i="22" s="1"/>
  <c r="Z226" i="22" s="1"/>
  <c r="AA226" i="22" s="1"/>
  <c r="AB226" i="22" s="1"/>
  <c r="AC226" i="22" s="1"/>
  <c r="AD226" i="22" s="1"/>
  <c r="AE226" i="22" s="1"/>
  <c r="AF226" i="22" s="1"/>
  <c r="AG226" i="22" s="1"/>
  <c r="AH226" i="22" s="1"/>
  <c r="AI226" i="22" s="1"/>
  <c r="AJ226" i="22" s="1"/>
  <c r="AK226" i="22" s="1"/>
  <c r="AL226" i="22" s="1"/>
  <c r="AM226" i="22" s="1"/>
  <c r="AN226" i="22" s="1"/>
  <c r="AO226" i="22" s="1"/>
  <c r="AP226" i="22" s="1"/>
  <c r="AQ226" i="22" s="1"/>
  <c r="AR226" i="22" s="1"/>
  <c r="AS226" i="22" s="1"/>
  <c r="AT226" i="22" s="1"/>
  <c r="AU226" i="22" s="1"/>
  <c r="AV226" i="22" s="1"/>
  <c r="AW226" i="22" s="1"/>
  <c r="AX226" i="22" s="1"/>
  <c r="A226" i="22"/>
  <c r="K224" i="22"/>
  <c r="L224" i="22" s="1"/>
  <c r="M224" i="22" s="1"/>
  <c r="N224" i="22" s="1"/>
  <c r="O224" i="22" s="1"/>
  <c r="P224" i="22" s="1"/>
  <c r="Q224" i="22" s="1"/>
  <c r="R224" i="22" s="1"/>
  <c r="S224" i="22" s="1"/>
  <c r="T224" i="22" s="1"/>
  <c r="U224" i="22" s="1"/>
  <c r="V224" i="22" s="1"/>
  <c r="W224" i="22" s="1"/>
  <c r="X224" i="22" s="1"/>
  <c r="Y224" i="22" s="1"/>
  <c r="Z224" i="22" s="1"/>
  <c r="AA224" i="22" s="1"/>
  <c r="AB224" i="22" s="1"/>
  <c r="AC224" i="22" s="1"/>
  <c r="AD224" i="22" s="1"/>
  <c r="AE224" i="22" s="1"/>
  <c r="AF224" i="22" s="1"/>
  <c r="AG224" i="22" s="1"/>
  <c r="AH224" i="22" s="1"/>
  <c r="AI224" i="22" s="1"/>
  <c r="AJ224" i="22" s="1"/>
  <c r="AK224" i="22" s="1"/>
  <c r="AL224" i="22" s="1"/>
  <c r="AM224" i="22" s="1"/>
  <c r="AN224" i="22" s="1"/>
  <c r="AO224" i="22" s="1"/>
  <c r="AP224" i="22" s="1"/>
  <c r="AQ224" i="22" s="1"/>
  <c r="AR224" i="22" s="1"/>
  <c r="AS224" i="22" s="1"/>
  <c r="AT224" i="22" s="1"/>
  <c r="AU224" i="22" s="1"/>
  <c r="AV224" i="22" s="1"/>
  <c r="AW224" i="22" s="1"/>
  <c r="AX224" i="22" s="1"/>
  <c r="A224" i="22"/>
  <c r="K223" i="22"/>
  <c r="L223" i="22" s="1"/>
  <c r="M223" i="22" s="1"/>
  <c r="N223" i="22" s="1"/>
  <c r="O223" i="22" s="1"/>
  <c r="P223" i="22" s="1"/>
  <c r="Q223" i="22" s="1"/>
  <c r="R223" i="22" s="1"/>
  <c r="S223" i="22" s="1"/>
  <c r="T223" i="22" s="1"/>
  <c r="U223" i="22" s="1"/>
  <c r="V223" i="22" s="1"/>
  <c r="W223" i="22" s="1"/>
  <c r="X223" i="22" s="1"/>
  <c r="Y223" i="22" s="1"/>
  <c r="Z223" i="22" s="1"/>
  <c r="AA223" i="22" s="1"/>
  <c r="AB223" i="22" s="1"/>
  <c r="AC223" i="22" s="1"/>
  <c r="AD223" i="22" s="1"/>
  <c r="AE223" i="22" s="1"/>
  <c r="AF223" i="22" s="1"/>
  <c r="AG223" i="22" s="1"/>
  <c r="AH223" i="22" s="1"/>
  <c r="AI223" i="22" s="1"/>
  <c r="AJ223" i="22" s="1"/>
  <c r="AK223" i="22" s="1"/>
  <c r="AL223" i="22" s="1"/>
  <c r="AM223" i="22" s="1"/>
  <c r="AN223" i="22" s="1"/>
  <c r="AO223" i="22" s="1"/>
  <c r="AP223" i="22" s="1"/>
  <c r="AQ223" i="22" s="1"/>
  <c r="AR223" i="22" s="1"/>
  <c r="AS223" i="22" s="1"/>
  <c r="AT223" i="22" s="1"/>
  <c r="AU223" i="22" s="1"/>
  <c r="AV223" i="22" s="1"/>
  <c r="AW223" i="22" s="1"/>
  <c r="AX223" i="22" s="1"/>
  <c r="A223" i="22"/>
  <c r="K222" i="22"/>
  <c r="L222" i="22" s="1"/>
  <c r="M222" i="22" s="1"/>
  <c r="N222" i="22" s="1"/>
  <c r="O222" i="22" s="1"/>
  <c r="P222" i="22" s="1"/>
  <c r="Q222" i="22" s="1"/>
  <c r="R222" i="22" s="1"/>
  <c r="S222" i="22" s="1"/>
  <c r="T222" i="22" s="1"/>
  <c r="U222" i="22" s="1"/>
  <c r="V222" i="22" s="1"/>
  <c r="W222" i="22" s="1"/>
  <c r="X222" i="22" s="1"/>
  <c r="Y222" i="22" s="1"/>
  <c r="Z222" i="22" s="1"/>
  <c r="AA222" i="22" s="1"/>
  <c r="AB222" i="22" s="1"/>
  <c r="AC222" i="22" s="1"/>
  <c r="AD222" i="22" s="1"/>
  <c r="AE222" i="22" s="1"/>
  <c r="AF222" i="22" s="1"/>
  <c r="AG222" i="22" s="1"/>
  <c r="AH222" i="22" s="1"/>
  <c r="AI222" i="22" s="1"/>
  <c r="AJ222" i="22" s="1"/>
  <c r="AK222" i="22" s="1"/>
  <c r="AL222" i="22" s="1"/>
  <c r="AM222" i="22" s="1"/>
  <c r="AN222" i="22" s="1"/>
  <c r="AO222" i="22" s="1"/>
  <c r="AP222" i="22" s="1"/>
  <c r="AQ222" i="22" s="1"/>
  <c r="AR222" i="22" s="1"/>
  <c r="AS222" i="22" s="1"/>
  <c r="AT222" i="22" s="1"/>
  <c r="AU222" i="22" s="1"/>
  <c r="AV222" i="22" s="1"/>
  <c r="AW222" i="22" s="1"/>
  <c r="AX222" i="22" s="1"/>
  <c r="A222" i="22"/>
  <c r="K221" i="22"/>
  <c r="L221" i="22" s="1"/>
  <c r="M221" i="22" s="1"/>
  <c r="N221" i="22" s="1"/>
  <c r="O221" i="22" s="1"/>
  <c r="P221" i="22" s="1"/>
  <c r="Q221" i="22" s="1"/>
  <c r="R221" i="22" s="1"/>
  <c r="S221" i="22" s="1"/>
  <c r="T221" i="22" s="1"/>
  <c r="U221" i="22" s="1"/>
  <c r="V221" i="22" s="1"/>
  <c r="W221" i="22" s="1"/>
  <c r="X221" i="22" s="1"/>
  <c r="Y221" i="22" s="1"/>
  <c r="Z221" i="22" s="1"/>
  <c r="AA221" i="22" s="1"/>
  <c r="AB221" i="22" s="1"/>
  <c r="AC221" i="22" s="1"/>
  <c r="AD221" i="22" s="1"/>
  <c r="AE221" i="22" s="1"/>
  <c r="AF221" i="22" s="1"/>
  <c r="AG221" i="22" s="1"/>
  <c r="AH221" i="22" s="1"/>
  <c r="AI221" i="22" s="1"/>
  <c r="AJ221" i="22" s="1"/>
  <c r="AK221" i="22" s="1"/>
  <c r="AL221" i="22" s="1"/>
  <c r="AM221" i="22" s="1"/>
  <c r="AN221" i="22" s="1"/>
  <c r="AO221" i="22" s="1"/>
  <c r="AP221" i="22" s="1"/>
  <c r="AQ221" i="22" s="1"/>
  <c r="AR221" i="22" s="1"/>
  <c r="AS221" i="22" s="1"/>
  <c r="AT221" i="22" s="1"/>
  <c r="AU221" i="22" s="1"/>
  <c r="AV221" i="22" s="1"/>
  <c r="AW221" i="22" s="1"/>
  <c r="AX221" i="22" s="1"/>
  <c r="A221" i="22"/>
  <c r="K220" i="22"/>
  <c r="L220" i="22" s="1"/>
  <c r="M220" i="22" s="1"/>
  <c r="N220" i="22" s="1"/>
  <c r="O220" i="22" s="1"/>
  <c r="P220" i="22" s="1"/>
  <c r="Q220" i="22" s="1"/>
  <c r="R220" i="22" s="1"/>
  <c r="S220" i="22" s="1"/>
  <c r="T220" i="22" s="1"/>
  <c r="U220" i="22" s="1"/>
  <c r="V220" i="22" s="1"/>
  <c r="W220" i="22" s="1"/>
  <c r="X220" i="22" s="1"/>
  <c r="Y220" i="22" s="1"/>
  <c r="Z220" i="22" s="1"/>
  <c r="AA220" i="22" s="1"/>
  <c r="AB220" i="22" s="1"/>
  <c r="AC220" i="22" s="1"/>
  <c r="AD220" i="22" s="1"/>
  <c r="AE220" i="22" s="1"/>
  <c r="AF220" i="22" s="1"/>
  <c r="AG220" i="22" s="1"/>
  <c r="AH220" i="22" s="1"/>
  <c r="AI220" i="22" s="1"/>
  <c r="AJ220" i="22" s="1"/>
  <c r="AK220" i="22" s="1"/>
  <c r="AL220" i="22" s="1"/>
  <c r="AM220" i="22" s="1"/>
  <c r="AN220" i="22" s="1"/>
  <c r="AO220" i="22" s="1"/>
  <c r="AP220" i="22" s="1"/>
  <c r="AQ220" i="22" s="1"/>
  <c r="AR220" i="22" s="1"/>
  <c r="AS220" i="22" s="1"/>
  <c r="AT220" i="22" s="1"/>
  <c r="AU220" i="22" s="1"/>
  <c r="AV220" i="22" s="1"/>
  <c r="AW220" i="22" s="1"/>
  <c r="AX220" i="22" s="1"/>
  <c r="A220" i="22"/>
  <c r="K219" i="22"/>
  <c r="L219" i="22" s="1"/>
  <c r="M219" i="22" s="1"/>
  <c r="N219" i="22" s="1"/>
  <c r="O219" i="22" s="1"/>
  <c r="P219" i="22" s="1"/>
  <c r="Q219" i="22" s="1"/>
  <c r="R219" i="22" s="1"/>
  <c r="S219" i="22" s="1"/>
  <c r="T219" i="22" s="1"/>
  <c r="U219" i="22" s="1"/>
  <c r="V219" i="22" s="1"/>
  <c r="W219" i="22" s="1"/>
  <c r="X219" i="22" s="1"/>
  <c r="Y219" i="22" s="1"/>
  <c r="Z219" i="22" s="1"/>
  <c r="AA219" i="22" s="1"/>
  <c r="AB219" i="22" s="1"/>
  <c r="AC219" i="22" s="1"/>
  <c r="AD219" i="22" s="1"/>
  <c r="AE219" i="22" s="1"/>
  <c r="AF219" i="22" s="1"/>
  <c r="AG219" i="22" s="1"/>
  <c r="AH219" i="22" s="1"/>
  <c r="AI219" i="22" s="1"/>
  <c r="AJ219" i="22" s="1"/>
  <c r="AK219" i="22" s="1"/>
  <c r="AL219" i="22" s="1"/>
  <c r="AM219" i="22" s="1"/>
  <c r="AN219" i="22" s="1"/>
  <c r="AO219" i="22" s="1"/>
  <c r="AP219" i="22" s="1"/>
  <c r="AQ219" i="22" s="1"/>
  <c r="AR219" i="22" s="1"/>
  <c r="AS219" i="22" s="1"/>
  <c r="AT219" i="22" s="1"/>
  <c r="AU219" i="22" s="1"/>
  <c r="AV219" i="22" s="1"/>
  <c r="AW219" i="22" s="1"/>
  <c r="AX219" i="22" s="1"/>
  <c r="A219" i="22"/>
  <c r="K218" i="22"/>
  <c r="L218" i="22" s="1"/>
  <c r="M218" i="22" s="1"/>
  <c r="N218" i="22" s="1"/>
  <c r="O218" i="22" s="1"/>
  <c r="P218" i="22" s="1"/>
  <c r="Q218" i="22" s="1"/>
  <c r="R218" i="22" s="1"/>
  <c r="S218" i="22" s="1"/>
  <c r="T218" i="22" s="1"/>
  <c r="U218" i="22" s="1"/>
  <c r="V218" i="22" s="1"/>
  <c r="W218" i="22" s="1"/>
  <c r="X218" i="22" s="1"/>
  <c r="Y218" i="22" s="1"/>
  <c r="Z218" i="22" s="1"/>
  <c r="AA218" i="22" s="1"/>
  <c r="AB218" i="22" s="1"/>
  <c r="AC218" i="22" s="1"/>
  <c r="AD218" i="22" s="1"/>
  <c r="AE218" i="22" s="1"/>
  <c r="AF218" i="22" s="1"/>
  <c r="AG218" i="22" s="1"/>
  <c r="AH218" i="22" s="1"/>
  <c r="AI218" i="22" s="1"/>
  <c r="AJ218" i="22" s="1"/>
  <c r="AK218" i="22" s="1"/>
  <c r="AL218" i="22" s="1"/>
  <c r="AM218" i="22" s="1"/>
  <c r="AN218" i="22" s="1"/>
  <c r="AO218" i="22" s="1"/>
  <c r="AP218" i="22" s="1"/>
  <c r="AQ218" i="22" s="1"/>
  <c r="AR218" i="22" s="1"/>
  <c r="AS218" i="22" s="1"/>
  <c r="AT218" i="22" s="1"/>
  <c r="AU218" i="22" s="1"/>
  <c r="AV218" i="22" s="1"/>
  <c r="AW218" i="22" s="1"/>
  <c r="AX218" i="22" s="1"/>
  <c r="A218" i="22"/>
  <c r="K217" i="22"/>
  <c r="L217" i="22" s="1"/>
  <c r="M217" i="22" s="1"/>
  <c r="N217" i="22" s="1"/>
  <c r="O217" i="22" s="1"/>
  <c r="P217" i="22" s="1"/>
  <c r="Q217" i="22" s="1"/>
  <c r="R217" i="22" s="1"/>
  <c r="S217" i="22" s="1"/>
  <c r="T217" i="22" s="1"/>
  <c r="U217" i="22" s="1"/>
  <c r="V217" i="22" s="1"/>
  <c r="W217" i="22" s="1"/>
  <c r="X217" i="22" s="1"/>
  <c r="Y217" i="22" s="1"/>
  <c r="Z217" i="22" s="1"/>
  <c r="AA217" i="22" s="1"/>
  <c r="AB217" i="22" s="1"/>
  <c r="AC217" i="22" s="1"/>
  <c r="AD217" i="22" s="1"/>
  <c r="AE217" i="22" s="1"/>
  <c r="AF217" i="22" s="1"/>
  <c r="AG217" i="22" s="1"/>
  <c r="AH217" i="22" s="1"/>
  <c r="AI217" i="22" s="1"/>
  <c r="AJ217" i="22" s="1"/>
  <c r="AK217" i="22" s="1"/>
  <c r="AL217" i="22" s="1"/>
  <c r="AM217" i="22" s="1"/>
  <c r="AN217" i="22" s="1"/>
  <c r="AO217" i="22" s="1"/>
  <c r="AP217" i="22" s="1"/>
  <c r="AQ217" i="22" s="1"/>
  <c r="AR217" i="22" s="1"/>
  <c r="AS217" i="22" s="1"/>
  <c r="AT217" i="22" s="1"/>
  <c r="AU217" i="22" s="1"/>
  <c r="AV217" i="22" s="1"/>
  <c r="AW217" i="22" s="1"/>
  <c r="AX217" i="22" s="1"/>
  <c r="A217" i="22"/>
  <c r="K216" i="22"/>
  <c r="L216" i="22" s="1"/>
  <c r="M216" i="22" s="1"/>
  <c r="N216" i="22" s="1"/>
  <c r="O216" i="22" s="1"/>
  <c r="P216" i="22" s="1"/>
  <c r="Q216" i="22" s="1"/>
  <c r="R216" i="22" s="1"/>
  <c r="S216" i="22" s="1"/>
  <c r="T216" i="22" s="1"/>
  <c r="U216" i="22" s="1"/>
  <c r="V216" i="22" s="1"/>
  <c r="W216" i="22" s="1"/>
  <c r="X216" i="22" s="1"/>
  <c r="Y216" i="22" s="1"/>
  <c r="Z216" i="22" s="1"/>
  <c r="AA216" i="22" s="1"/>
  <c r="AB216" i="22" s="1"/>
  <c r="AC216" i="22" s="1"/>
  <c r="AD216" i="22" s="1"/>
  <c r="AE216" i="22" s="1"/>
  <c r="AF216" i="22" s="1"/>
  <c r="AG216" i="22" s="1"/>
  <c r="AH216" i="22" s="1"/>
  <c r="AI216" i="22" s="1"/>
  <c r="AJ216" i="22" s="1"/>
  <c r="AK216" i="22" s="1"/>
  <c r="AL216" i="22" s="1"/>
  <c r="AM216" i="22" s="1"/>
  <c r="AN216" i="22" s="1"/>
  <c r="AO216" i="22" s="1"/>
  <c r="AP216" i="22" s="1"/>
  <c r="AQ216" i="22" s="1"/>
  <c r="AR216" i="22" s="1"/>
  <c r="AS216" i="22" s="1"/>
  <c r="AT216" i="22" s="1"/>
  <c r="AU216" i="22" s="1"/>
  <c r="AV216" i="22" s="1"/>
  <c r="AW216" i="22" s="1"/>
  <c r="AX216" i="22" s="1"/>
  <c r="A216" i="22"/>
  <c r="K215" i="22"/>
  <c r="L215" i="22" s="1"/>
  <c r="M215" i="22" s="1"/>
  <c r="N215" i="22" s="1"/>
  <c r="O215" i="22" s="1"/>
  <c r="P215" i="22" s="1"/>
  <c r="Q215" i="22" s="1"/>
  <c r="R215" i="22" s="1"/>
  <c r="S215" i="22" s="1"/>
  <c r="T215" i="22" s="1"/>
  <c r="U215" i="22" s="1"/>
  <c r="V215" i="22" s="1"/>
  <c r="W215" i="22" s="1"/>
  <c r="X215" i="22" s="1"/>
  <c r="Y215" i="22" s="1"/>
  <c r="Z215" i="22" s="1"/>
  <c r="AA215" i="22" s="1"/>
  <c r="AB215" i="22" s="1"/>
  <c r="AC215" i="22" s="1"/>
  <c r="AD215" i="22" s="1"/>
  <c r="AE215" i="22" s="1"/>
  <c r="AF215" i="22" s="1"/>
  <c r="AG215" i="22" s="1"/>
  <c r="AH215" i="22" s="1"/>
  <c r="AI215" i="22" s="1"/>
  <c r="AJ215" i="22" s="1"/>
  <c r="AK215" i="22" s="1"/>
  <c r="AL215" i="22" s="1"/>
  <c r="AM215" i="22" s="1"/>
  <c r="AN215" i="22" s="1"/>
  <c r="AO215" i="22" s="1"/>
  <c r="AP215" i="22" s="1"/>
  <c r="AQ215" i="22" s="1"/>
  <c r="AR215" i="22" s="1"/>
  <c r="AS215" i="22" s="1"/>
  <c r="AT215" i="22" s="1"/>
  <c r="AU215" i="22" s="1"/>
  <c r="AV215" i="22" s="1"/>
  <c r="AW215" i="22" s="1"/>
  <c r="AX215" i="22" s="1"/>
  <c r="A215" i="22"/>
  <c r="K214" i="22"/>
  <c r="L214" i="22" s="1"/>
  <c r="M214" i="22" s="1"/>
  <c r="N214" i="22" s="1"/>
  <c r="O214" i="22" s="1"/>
  <c r="P214" i="22" s="1"/>
  <c r="Q214" i="22" s="1"/>
  <c r="R214" i="22" s="1"/>
  <c r="S214" i="22" s="1"/>
  <c r="T214" i="22" s="1"/>
  <c r="U214" i="22" s="1"/>
  <c r="V214" i="22" s="1"/>
  <c r="W214" i="22" s="1"/>
  <c r="X214" i="22" s="1"/>
  <c r="Y214" i="22" s="1"/>
  <c r="Z214" i="22" s="1"/>
  <c r="AA214" i="22" s="1"/>
  <c r="AB214" i="22" s="1"/>
  <c r="AC214" i="22" s="1"/>
  <c r="AD214" i="22" s="1"/>
  <c r="AE214" i="22" s="1"/>
  <c r="AF214" i="22" s="1"/>
  <c r="AG214" i="22" s="1"/>
  <c r="AH214" i="22" s="1"/>
  <c r="AI214" i="22" s="1"/>
  <c r="AJ214" i="22" s="1"/>
  <c r="AK214" i="22" s="1"/>
  <c r="AL214" i="22" s="1"/>
  <c r="AM214" i="22" s="1"/>
  <c r="AN214" i="22" s="1"/>
  <c r="AO214" i="22" s="1"/>
  <c r="AP214" i="22" s="1"/>
  <c r="AQ214" i="22" s="1"/>
  <c r="AR214" i="22" s="1"/>
  <c r="AS214" i="22" s="1"/>
  <c r="AT214" i="22" s="1"/>
  <c r="AU214" i="22" s="1"/>
  <c r="AV214" i="22" s="1"/>
  <c r="AW214" i="22" s="1"/>
  <c r="AX214" i="22" s="1"/>
  <c r="A214" i="22"/>
  <c r="K213" i="22"/>
  <c r="L213" i="22" s="1"/>
  <c r="M213" i="22" s="1"/>
  <c r="N213" i="22" s="1"/>
  <c r="O213" i="22" s="1"/>
  <c r="P213" i="22" s="1"/>
  <c r="Q213" i="22" s="1"/>
  <c r="R213" i="22" s="1"/>
  <c r="S213" i="22" s="1"/>
  <c r="T213" i="22" s="1"/>
  <c r="U213" i="22" s="1"/>
  <c r="V213" i="22" s="1"/>
  <c r="W213" i="22" s="1"/>
  <c r="X213" i="22" s="1"/>
  <c r="Y213" i="22" s="1"/>
  <c r="Z213" i="22" s="1"/>
  <c r="AA213" i="22" s="1"/>
  <c r="AB213" i="22" s="1"/>
  <c r="AC213" i="22" s="1"/>
  <c r="AD213" i="22" s="1"/>
  <c r="AE213" i="22" s="1"/>
  <c r="AF213" i="22" s="1"/>
  <c r="AG213" i="22" s="1"/>
  <c r="AH213" i="22" s="1"/>
  <c r="AI213" i="22" s="1"/>
  <c r="AJ213" i="22" s="1"/>
  <c r="AK213" i="22" s="1"/>
  <c r="AL213" i="22" s="1"/>
  <c r="AM213" i="22" s="1"/>
  <c r="AN213" i="22" s="1"/>
  <c r="AO213" i="22" s="1"/>
  <c r="AP213" i="22" s="1"/>
  <c r="AQ213" i="22" s="1"/>
  <c r="AR213" i="22" s="1"/>
  <c r="AS213" i="22" s="1"/>
  <c r="AT213" i="22" s="1"/>
  <c r="AU213" i="22" s="1"/>
  <c r="AV213" i="22" s="1"/>
  <c r="AW213" i="22" s="1"/>
  <c r="AX213" i="22" s="1"/>
  <c r="A213" i="22"/>
  <c r="K212" i="22"/>
  <c r="L212" i="22" s="1"/>
  <c r="M212" i="22" s="1"/>
  <c r="N212" i="22" s="1"/>
  <c r="O212" i="22" s="1"/>
  <c r="P212" i="22" s="1"/>
  <c r="Q212" i="22" s="1"/>
  <c r="R212" i="22" s="1"/>
  <c r="S212" i="22" s="1"/>
  <c r="T212" i="22" s="1"/>
  <c r="U212" i="22" s="1"/>
  <c r="V212" i="22" s="1"/>
  <c r="W212" i="22" s="1"/>
  <c r="X212" i="22" s="1"/>
  <c r="Y212" i="22" s="1"/>
  <c r="Z212" i="22" s="1"/>
  <c r="AA212" i="22" s="1"/>
  <c r="AB212" i="22" s="1"/>
  <c r="AC212" i="22" s="1"/>
  <c r="AD212" i="22" s="1"/>
  <c r="AE212" i="22" s="1"/>
  <c r="AF212" i="22" s="1"/>
  <c r="AG212" i="22" s="1"/>
  <c r="AH212" i="22" s="1"/>
  <c r="AI212" i="22" s="1"/>
  <c r="AJ212" i="22" s="1"/>
  <c r="AK212" i="22" s="1"/>
  <c r="AL212" i="22" s="1"/>
  <c r="AM212" i="22" s="1"/>
  <c r="AN212" i="22" s="1"/>
  <c r="AO212" i="22" s="1"/>
  <c r="AP212" i="22" s="1"/>
  <c r="AQ212" i="22" s="1"/>
  <c r="AR212" i="22" s="1"/>
  <c r="AS212" i="22" s="1"/>
  <c r="AT212" i="22" s="1"/>
  <c r="AU212" i="22" s="1"/>
  <c r="AV212" i="22" s="1"/>
  <c r="AW212" i="22" s="1"/>
  <c r="AX212" i="22" s="1"/>
  <c r="A212" i="22"/>
  <c r="A211" i="22"/>
  <c r="K210" i="22"/>
  <c r="L210" i="22" s="1"/>
  <c r="M210" i="22" s="1"/>
  <c r="N210" i="22" s="1"/>
  <c r="O210" i="22" s="1"/>
  <c r="P210" i="22" s="1"/>
  <c r="Q210" i="22" s="1"/>
  <c r="R210" i="22" s="1"/>
  <c r="S210" i="22" s="1"/>
  <c r="T210" i="22" s="1"/>
  <c r="U210" i="22" s="1"/>
  <c r="V210" i="22" s="1"/>
  <c r="W210" i="22" s="1"/>
  <c r="X210" i="22" s="1"/>
  <c r="Y210" i="22" s="1"/>
  <c r="Z210" i="22" s="1"/>
  <c r="AA210" i="22" s="1"/>
  <c r="AB210" i="22" s="1"/>
  <c r="AC210" i="22" s="1"/>
  <c r="AD210" i="22" s="1"/>
  <c r="AE210" i="22" s="1"/>
  <c r="AF210" i="22" s="1"/>
  <c r="AG210" i="22" s="1"/>
  <c r="AH210" i="22" s="1"/>
  <c r="AI210" i="22" s="1"/>
  <c r="AJ210" i="22" s="1"/>
  <c r="AK210" i="22" s="1"/>
  <c r="AL210" i="22" s="1"/>
  <c r="AM210" i="22" s="1"/>
  <c r="AN210" i="22" s="1"/>
  <c r="AO210" i="22" s="1"/>
  <c r="AP210" i="22" s="1"/>
  <c r="AQ210" i="22" s="1"/>
  <c r="AR210" i="22" s="1"/>
  <c r="AS210" i="22" s="1"/>
  <c r="AT210" i="22" s="1"/>
  <c r="AU210" i="22" s="1"/>
  <c r="AV210" i="22" s="1"/>
  <c r="AW210" i="22" s="1"/>
  <c r="AX210" i="22" s="1"/>
  <c r="A210" i="22"/>
  <c r="K209" i="22"/>
  <c r="L209" i="22" s="1"/>
  <c r="M209" i="22" s="1"/>
  <c r="N209" i="22" s="1"/>
  <c r="O209" i="22" s="1"/>
  <c r="P209" i="22" s="1"/>
  <c r="Q209" i="22" s="1"/>
  <c r="R209" i="22" s="1"/>
  <c r="S209" i="22" s="1"/>
  <c r="T209" i="22" s="1"/>
  <c r="U209" i="22" s="1"/>
  <c r="V209" i="22" s="1"/>
  <c r="W209" i="22" s="1"/>
  <c r="X209" i="22" s="1"/>
  <c r="Y209" i="22" s="1"/>
  <c r="Z209" i="22" s="1"/>
  <c r="AA209" i="22" s="1"/>
  <c r="AB209" i="22" s="1"/>
  <c r="AC209" i="22" s="1"/>
  <c r="AD209" i="22" s="1"/>
  <c r="AE209" i="22" s="1"/>
  <c r="AF209" i="22" s="1"/>
  <c r="AG209" i="22" s="1"/>
  <c r="AH209" i="22" s="1"/>
  <c r="AI209" i="22" s="1"/>
  <c r="AJ209" i="22" s="1"/>
  <c r="AK209" i="22" s="1"/>
  <c r="AL209" i="22" s="1"/>
  <c r="AM209" i="22" s="1"/>
  <c r="AN209" i="22" s="1"/>
  <c r="AO209" i="22" s="1"/>
  <c r="AP209" i="22" s="1"/>
  <c r="AQ209" i="22" s="1"/>
  <c r="AR209" i="22" s="1"/>
  <c r="AS209" i="22" s="1"/>
  <c r="AT209" i="22" s="1"/>
  <c r="AU209" i="22" s="1"/>
  <c r="AV209" i="22" s="1"/>
  <c r="AW209" i="22" s="1"/>
  <c r="AX209" i="22" s="1"/>
  <c r="A209" i="22"/>
  <c r="A273" i="21"/>
  <c r="A272" i="21"/>
  <c r="A271" i="21"/>
  <c r="A270" i="21"/>
  <c r="A269" i="21"/>
  <c r="A268" i="21"/>
  <c r="A267" i="21"/>
  <c r="A266" i="21"/>
  <c r="A265" i="21"/>
  <c r="A264" i="21"/>
  <c r="A263" i="21"/>
  <c r="A262" i="21"/>
  <c r="A261" i="21"/>
  <c r="A260" i="21"/>
  <c r="A259" i="21"/>
  <c r="A494" i="21"/>
  <c r="A493" i="21"/>
  <c r="A492" i="21"/>
  <c r="A491" i="21"/>
  <c r="A490" i="21"/>
  <c r="A489" i="21"/>
  <c r="A488" i="21"/>
  <c r="A487" i="21"/>
  <c r="A486" i="21"/>
  <c r="A485" i="21"/>
  <c r="A484" i="21"/>
  <c r="A483" i="21"/>
  <c r="A482" i="21"/>
  <c r="A481" i="21"/>
  <c r="A480" i="21"/>
  <c r="A479" i="21"/>
  <c r="K337" i="22"/>
  <c r="L337" i="22" s="1"/>
  <c r="M337" i="22" s="1"/>
  <c r="N337" i="22" s="1"/>
  <c r="O337" i="22" s="1"/>
  <c r="P337" i="22" s="1"/>
  <c r="Q337" i="22" s="1"/>
  <c r="R337" i="22" s="1"/>
  <c r="S337" i="22" s="1"/>
  <c r="T337" i="22" s="1"/>
  <c r="U337" i="22" s="1"/>
  <c r="V337" i="22" s="1"/>
  <c r="W337" i="22" s="1"/>
  <c r="X337" i="22" s="1"/>
  <c r="Y337" i="22" s="1"/>
  <c r="Z337" i="22" s="1"/>
  <c r="AA337" i="22" s="1"/>
  <c r="AB337" i="22" s="1"/>
  <c r="AC337" i="22" s="1"/>
  <c r="AD337" i="22" s="1"/>
  <c r="AE337" i="22" s="1"/>
  <c r="AF337" i="22" s="1"/>
  <c r="AG337" i="22" s="1"/>
  <c r="AH337" i="22" s="1"/>
  <c r="AI337" i="22" s="1"/>
  <c r="AJ337" i="22" s="1"/>
  <c r="AK337" i="22" s="1"/>
  <c r="AL337" i="22" s="1"/>
  <c r="AM337" i="22" s="1"/>
  <c r="AN337" i="22" s="1"/>
  <c r="AO337" i="22" s="1"/>
  <c r="AP337" i="22" s="1"/>
  <c r="AQ337" i="22" s="1"/>
  <c r="AR337" i="22" s="1"/>
  <c r="AS337" i="22" s="1"/>
  <c r="AT337" i="22" s="1"/>
  <c r="AU337" i="22" s="1"/>
  <c r="AV337" i="22" s="1"/>
  <c r="AW337" i="22" s="1"/>
  <c r="AX337" i="22" s="1"/>
  <c r="A337" i="22"/>
  <c r="A477" i="21"/>
  <c r="A476" i="21"/>
  <c r="A475" i="21"/>
  <c r="A474" i="21"/>
  <c r="A473" i="21"/>
  <c r="A472" i="21"/>
  <c r="A471" i="21"/>
  <c r="A470" i="21"/>
  <c r="A469" i="21"/>
  <c r="A468" i="21"/>
  <c r="A467" i="21"/>
  <c r="A466" i="21"/>
  <c r="A464" i="21"/>
  <c r="A463" i="21"/>
  <c r="A462" i="21"/>
  <c r="A336" i="22"/>
  <c r="K336" i="22"/>
  <c r="L336" i="22" s="1"/>
  <c r="M336" i="22" s="1"/>
  <c r="N336" i="22" s="1"/>
  <c r="O336" i="22" s="1"/>
  <c r="P336" i="22" s="1"/>
  <c r="Q336" i="22" s="1"/>
  <c r="R336" i="22" s="1"/>
  <c r="S336" i="22" s="1"/>
  <c r="T336" i="22" s="1"/>
  <c r="U336" i="22" s="1"/>
  <c r="V336" i="22" s="1"/>
  <c r="W336" i="22" s="1"/>
  <c r="X336" i="22" s="1"/>
  <c r="Y336" i="22" s="1"/>
  <c r="Z336" i="22" s="1"/>
  <c r="AA336" i="22" s="1"/>
  <c r="AB336" i="22" s="1"/>
  <c r="AC336" i="22" s="1"/>
  <c r="AD336" i="22" s="1"/>
  <c r="AE336" i="22" s="1"/>
  <c r="AF336" i="22" s="1"/>
  <c r="AG336" i="22" s="1"/>
  <c r="AH336" i="22" s="1"/>
  <c r="AI336" i="22" s="1"/>
  <c r="AJ336" i="22" s="1"/>
  <c r="AK336" i="22" s="1"/>
  <c r="AL336" i="22" s="1"/>
  <c r="AM336" i="22" s="1"/>
  <c r="AN336" i="22" s="1"/>
  <c r="AO336" i="22" s="1"/>
  <c r="AP336" i="22" s="1"/>
  <c r="AQ336" i="22" s="1"/>
  <c r="AR336" i="22" s="1"/>
  <c r="AS336" i="22" s="1"/>
  <c r="AT336" i="22" s="1"/>
  <c r="AU336" i="22" s="1"/>
  <c r="AV336" i="22" s="1"/>
  <c r="AW336" i="22" s="1"/>
  <c r="AX336" i="22" s="1"/>
  <c r="A465" i="21"/>
  <c r="A258" i="21"/>
  <c r="A256" i="21"/>
  <c r="A255" i="21"/>
  <c r="A254" i="21"/>
  <c r="A253" i="21"/>
  <c r="A252" i="21"/>
  <c r="A251" i="21"/>
  <c r="A250" i="21"/>
  <c r="A249" i="21"/>
  <c r="A248" i="21"/>
  <c r="A247" i="21"/>
  <c r="A246" i="21"/>
  <c r="A245" i="21"/>
  <c r="A244" i="21"/>
  <c r="A243" i="21"/>
  <c r="A242" i="21"/>
  <c r="A240" i="21"/>
  <c r="K207" i="22"/>
  <c r="L207" i="22" s="1"/>
  <c r="M207" i="22" s="1"/>
  <c r="N207" i="22" s="1"/>
  <c r="O207" i="22" s="1"/>
  <c r="P207" i="22" s="1"/>
  <c r="Q207" i="22" s="1"/>
  <c r="R207" i="22" s="1"/>
  <c r="S207" i="22" s="1"/>
  <c r="T207" i="22" s="1"/>
  <c r="U207" i="22" s="1"/>
  <c r="V207" i="22" s="1"/>
  <c r="W207" i="22" s="1"/>
  <c r="X207" i="22" s="1"/>
  <c r="Y207" i="22" s="1"/>
  <c r="Z207" i="22" s="1"/>
  <c r="AA207" i="22" s="1"/>
  <c r="AB207" i="22" s="1"/>
  <c r="AC207" i="22" s="1"/>
  <c r="AD207" i="22" s="1"/>
  <c r="AE207" i="22" s="1"/>
  <c r="AF207" i="22" s="1"/>
  <c r="AG207" i="22" s="1"/>
  <c r="AH207" i="22" s="1"/>
  <c r="AI207" i="22" s="1"/>
  <c r="AJ207" i="22" s="1"/>
  <c r="AK207" i="22" s="1"/>
  <c r="AL207" i="22" s="1"/>
  <c r="AM207" i="22" s="1"/>
  <c r="AN207" i="22" s="1"/>
  <c r="AO207" i="22" s="1"/>
  <c r="AP207" i="22" s="1"/>
  <c r="AQ207" i="22" s="1"/>
  <c r="AR207" i="22" s="1"/>
  <c r="AS207" i="22" s="1"/>
  <c r="AT207" i="22" s="1"/>
  <c r="AU207" i="22" s="1"/>
  <c r="AV207" i="22" s="1"/>
  <c r="AW207" i="22" s="1"/>
  <c r="AX207" i="22" s="1"/>
  <c r="A207" i="22"/>
  <c r="K206" i="22"/>
  <c r="L206" i="22" s="1"/>
  <c r="M206" i="22" s="1"/>
  <c r="N206" i="22" s="1"/>
  <c r="O206" i="22" s="1"/>
  <c r="P206" i="22" s="1"/>
  <c r="Q206" i="22" s="1"/>
  <c r="R206" i="22" s="1"/>
  <c r="S206" i="22" s="1"/>
  <c r="T206" i="22" s="1"/>
  <c r="U206" i="22" s="1"/>
  <c r="V206" i="22" s="1"/>
  <c r="W206" i="22" s="1"/>
  <c r="X206" i="22" s="1"/>
  <c r="Y206" i="22" s="1"/>
  <c r="Z206" i="22" s="1"/>
  <c r="AA206" i="22" s="1"/>
  <c r="AB206" i="22" s="1"/>
  <c r="AC206" i="22" s="1"/>
  <c r="AD206" i="22" s="1"/>
  <c r="AE206" i="22" s="1"/>
  <c r="AF206" i="22" s="1"/>
  <c r="AG206" i="22" s="1"/>
  <c r="AH206" i="22" s="1"/>
  <c r="AI206" i="22" s="1"/>
  <c r="AJ206" i="22" s="1"/>
  <c r="AK206" i="22" s="1"/>
  <c r="AL206" i="22" s="1"/>
  <c r="AM206" i="22" s="1"/>
  <c r="AN206" i="22" s="1"/>
  <c r="AO206" i="22" s="1"/>
  <c r="AP206" i="22" s="1"/>
  <c r="AQ206" i="22" s="1"/>
  <c r="AR206" i="22" s="1"/>
  <c r="AS206" i="22" s="1"/>
  <c r="AT206" i="22" s="1"/>
  <c r="AU206" i="22" s="1"/>
  <c r="AV206" i="22" s="1"/>
  <c r="AW206" i="22" s="1"/>
  <c r="AX206" i="22" s="1"/>
  <c r="A206" i="22"/>
  <c r="K205" i="22"/>
  <c r="L205" i="22" s="1"/>
  <c r="M205" i="22" s="1"/>
  <c r="N205" i="22" s="1"/>
  <c r="O205" i="22" s="1"/>
  <c r="P205" i="22" s="1"/>
  <c r="Q205" i="22" s="1"/>
  <c r="R205" i="22" s="1"/>
  <c r="S205" i="22" s="1"/>
  <c r="T205" i="22" s="1"/>
  <c r="U205" i="22" s="1"/>
  <c r="V205" i="22" s="1"/>
  <c r="W205" i="22" s="1"/>
  <c r="X205" i="22" s="1"/>
  <c r="Y205" i="22" s="1"/>
  <c r="Z205" i="22" s="1"/>
  <c r="AA205" i="22" s="1"/>
  <c r="AB205" i="22" s="1"/>
  <c r="AC205" i="22" s="1"/>
  <c r="AD205" i="22" s="1"/>
  <c r="AE205" i="22" s="1"/>
  <c r="AF205" i="22" s="1"/>
  <c r="AG205" i="22" s="1"/>
  <c r="AH205" i="22" s="1"/>
  <c r="AI205" i="22" s="1"/>
  <c r="AJ205" i="22" s="1"/>
  <c r="AK205" i="22" s="1"/>
  <c r="AL205" i="22" s="1"/>
  <c r="AM205" i="22" s="1"/>
  <c r="AN205" i="22" s="1"/>
  <c r="AO205" i="22" s="1"/>
  <c r="AP205" i="22" s="1"/>
  <c r="AQ205" i="22" s="1"/>
  <c r="AR205" i="22" s="1"/>
  <c r="AS205" i="22" s="1"/>
  <c r="AT205" i="22" s="1"/>
  <c r="AU205" i="22" s="1"/>
  <c r="AV205" i="22" s="1"/>
  <c r="AW205" i="22" s="1"/>
  <c r="AX205" i="22" s="1"/>
  <c r="A205" i="22"/>
  <c r="K204" i="22"/>
  <c r="L204" i="22" s="1"/>
  <c r="M204" i="22" s="1"/>
  <c r="N204" i="22" s="1"/>
  <c r="O204" i="22" s="1"/>
  <c r="P204" i="22" s="1"/>
  <c r="Q204" i="22" s="1"/>
  <c r="R204" i="22" s="1"/>
  <c r="S204" i="22" s="1"/>
  <c r="T204" i="22" s="1"/>
  <c r="U204" i="22" s="1"/>
  <c r="V204" i="22" s="1"/>
  <c r="W204" i="22" s="1"/>
  <c r="X204" i="22" s="1"/>
  <c r="Y204" i="22" s="1"/>
  <c r="Z204" i="22" s="1"/>
  <c r="AA204" i="22" s="1"/>
  <c r="AB204" i="22" s="1"/>
  <c r="AC204" i="22" s="1"/>
  <c r="AD204" i="22" s="1"/>
  <c r="AE204" i="22" s="1"/>
  <c r="AF204" i="22" s="1"/>
  <c r="AG204" i="22" s="1"/>
  <c r="AH204" i="22" s="1"/>
  <c r="AI204" i="22" s="1"/>
  <c r="AJ204" i="22" s="1"/>
  <c r="AK204" i="22" s="1"/>
  <c r="AL204" i="22" s="1"/>
  <c r="AM204" i="22" s="1"/>
  <c r="AN204" i="22" s="1"/>
  <c r="AO204" i="22" s="1"/>
  <c r="AP204" i="22" s="1"/>
  <c r="AQ204" i="22" s="1"/>
  <c r="AR204" i="22" s="1"/>
  <c r="AS204" i="22" s="1"/>
  <c r="AT204" i="22" s="1"/>
  <c r="AU204" i="22" s="1"/>
  <c r="AV204" i="22" s="1"/>
  <c r="AW204" i="22" s="1"/>
  <c r="AX204" i="22" s="1"/>
  <c r="A204" i="22"/>
  <c r="K203" i="22"/>
  <c r="L203" i="22" s="1"/>
  <c r="M203" i="22" s="1"/>
  <c r="N203" i="22" s="1"/>
  <c r="O203" i="22" s="1"/>
  <c r="P203" i="22" s="1"/>
  <c r="Q203" i="22" s="1"/>
  <c r="R203" i="22" s="1"/>
  <c r="S203" i="22" s="1"/>
  <c r="T203" i="22" s="1"/>
  <c r="U203" i="22" s="1"/>
  <c r="V203" i="22" s="1"/>
  <c r="W203" i="22" s="1"/>
  <c r="X203" i="22" s="1"/>
  <c r="Y203" i="22" s="1"/>
  <c r="Z203" i="22" s="1"/>
  <c r="AA203" i="22" s="1"/>
  <c r="AB203" i="22" s="1"/>
  <c r="AC203" i="22" s="1"/>
  <c r="AD203" i="22" s="1"/>
  <c r="AE203" i="22" s="1"/>
  <c r="AF203" i="22" s="1"/>
  <c r="AG203" i="22" s="1"/>
  <c r="AH203" i="22" s="1"/>
  <c r="AI203" i="22" s="1"/>
  <c r="AJ203" i="22" s="1"/>
  <c r="AK203" i="22" s="1"/>
  <c r="AL203" i="22" s="1"/>
  <c r="AM203" i="22" s="1"/>
  <c r="AN203" i="22" s="1"/>
  <c r="AO203" i="22" s="1"/>
  <c r="AP203" i="22" s="1"/>
  <c r="AQ203" i="22" s="1"/>
  <c r="AR203" i="22" s="1"/>
  <c r="AS203" i="22" s="1"/>
  <c r="AT203" i="22" s="1"/>
  <c r="AU203" i="22" s="1"/>
  <c r="AV203" i="22" s="1"/>
  <c r="AW203" i="22" s="1"/>
  <c r="AX203" i="22" s="1"/>
  <c r="A203" i="22"/>
  <c r="K202" i="22"/>
  <c r="L202" i="22" s="1"/>
  <c r="M202" i="22" s="1"/>
  <c r="N202" i="22" s="1"/>
  <c r="O202" i="22" s="1"/>
  <c r="P202" i="22" s="1"/>
  <c r="Q202" i="22" s="1"/>
  <c r="R202" i="22" s="1"/>
  <c r="S202" i="22" s="1"/>
  <c r="T202" i="22" s="1"/>
  <c r="U202" i="22" s="1"/>
  <c r="V202" i="22" s="1"/>
  <c r="W202" i="22" s="1"/>
  <c r="X202" i="22" s="1"/>
  <c r="Y202" i="22" s="1"/>
  <c r="Z202" i="22" s="1"/>
  <c r="AA202" i="22" s="1"/>
  <c r="AB202" i="22" s="1"/>
  <c r="AC202" i="22" s="1"/>
  <c r="AD202" i="22" s="1"/>
  <c r="AE202" i="22" s="1"/>
  <c r="AF202" i="22" s="1"/>
  <c r="AG202" i="22" s="1"/>
  <c r="AH202" i="22" s="1"/>
  <c r="AI202" i="22" s="1"/>
  <c r="AJ202" i="22" s="1"/>
  <c r="AK202" i="22" s="1"/>
  <c r="AL202" i="22" s="1"/>
  <c r="AM202" i="22" s="1"/>
  <c r="AN202" i="22" s="1"/>
  <c r="AO202" i="22" s="1"/>
  <c r="AP202" i="22" s="1"/>
  <c r="AQ202" i="22" s="1"/>
  <c r="AR202" i="22" s="1"/>
  <c r="AS202" i="22" s="1"/>
  <c r="AT202" i="22" s="1"/>
  <c r="AU202" i="22" s="1"/>
  <c r="AV202" i="22" s="1"/>
  <c r="AW202" i="22" s="1"/>
  <c r="AX202" i="22" s="1"/>
  <c r="A202" i="22"/>
  <c r="K201" i="22"/>
  <c r="L201" i="22" s="1"/>
  <c r="M201" i="22" s="1"/>
  <c r="N201" i="22" s="1"/>
  <c r="O201" i="22" s="1"/>
  <c r="P201" i="22" s="1"/>
  <c r="Q201" i="22" s="1"/>
  <c r="R201" i="22" s="1"/>
  <c r="S201" i="22" s="1"/>
  <c r="T201" i="22" s="1"/>
  <c r="U201" i="22" s="1"/>
  <c r="V201" i="22" s="1"/>
  <c r="W201" i="22" s="1"/>
  <c r="X201" i="22" s="1"/>
  <c r="Y201" i="22" s="1"/>
  <c r="Z201" i="22" s="1"/>
  <c r="AA201" i="22" s="1"/>
  <c r="AB201" i="22" s="1"/>
  <c r="AC201" i="22" s="1"/>
  <c r="AD201" i="22" s="1"/>
  <c r="AE201" i="22" s="1"/>
  <c r="AF201" i="22" s="1"/>
  <c r="AG201" i="22" s="1"/>
  <c r="AH201" i="22" s="1"/>
  <c r="AI201" i="22" s="1"/>
  <c r="AJ201" i="22" s="1"/>
  <c r="AK201" i="22" s="1"/>
  <c r="AL201" i="22" s="1"/>
  <c r="AM201" i="22" s="1"/>
  <c r="AN201" i="22" s="1"/>
  <c r="AO201" i="22" s="1"/>
  <c r="AP201" i="22" s="1"/>
  <c r="AQ201" i="22" s="1"/>
  <c r="AR201" i="22" s="1"/>
  <c r="AS201" i="22" s="1"/>
  <c r="AT201" i="22" s="1"/>
  <c r="AU201" i="22" s="1"/>
  <c r="AV201" i="22" s="1"/>
  <c r="AW201" i="22" s="1"/>
  <c r="AX201" i="22" s="1"/>
  <c r="A201" i="22"/>
  <c r="K200" i="22"/>
  <c r="L200" i="22" s="1"/>
  <c r="M200" i="22" s="1"/>
  <c r="N200" i="22" s="1"/>
  <c r="O200" i="22" s="1"/>
  <c r="P200" i="22" s="1"/>
  <c r="Q200" i="22" s="1"/>
  <c r="R200" i="22" s="1"/>
  <c r="S200" i="22" s="1"/>
  <c r="T200" i="22" s="1"/>
  <c r="U200" i="22" s="1"/>
  <c r="V200" i="22" s="1"/>
  <c r="W200" i="22" s="1"/>
  <c r="X200" i="22" s="1"/>
  <c r="Y200" i="22" s="1"/>
  <c r="Z200" i="22" s="1"/>
  <c r="AA200" i="22" s="1"/>
  <c r="AB200" i="22" s="1"/>
  <c r="AC200" i="22" s="1"/>
  <c r="AD200" i="22" s="1"/>
  <c r="AE200" i="22" s="1"/>
  <c r="AF200" i="22" s="1"/>
  <c r="AG200" i="22" s="1"/>
  <c r="AH200" i="22" s="1"/>
  <c r="AI200" i="22" s="1"/>
  <c r="AJ200" i="22" s="1"/>
  <c r="AK200" i="22" s="1"/>
  <c r="AL200" i="22" s="1"/>
  <c r="AM200" i="22" s="1"/>
  <c r="AN200" i="22" s="1"/>
  <c r="AO200" i="22" s="1"/>
  <c r="AP200" i="22" s="1"/>
  <c r="AQ200" i="22" s="1"/>
  <c r="AR200" i="22" s="1"/>
  <c r="AS200" i="22" s="1"/>
  <c r="AT200" i="22" s="1"/>
  <c r="AU200" i="22" s="1"/>
  <c r="AV200" i="22" s="1"/>
  <c r="AW200" i="22" s="1"/>
  <c r="AX200" i="22" s="1"/>
  <c r="A200" i="22"/>
  <c r="K199" i="22"/>
  <c r="L199" i="22" s="1"/>
  <c r="M199" i="22" s="1"/>
  <c r="N199" i="22" s="1"/>
  <c r="O199" i="22" s="1"/>
  <c r="P199" i="22" s="1"/>
  <c r="Q199" i="22" s="1"/>
  <c r="R199" i="22" s="1"/>
  <c r="S199" i="22" s="1"/>
  <c r="T199" i="22" s="1"/>
  <c r="U199" i="22" s="1"/>
  <c r="V199" i="22" s="1"/>
  <c r="W199" i="22" s="1"/>
  <c r="X199" i="22" s="1"/>
  <c r="Y199" i="22" s="1"/>
  <c r="Z199" i="22" s="1"/>
  <c r="AA199" i="22" s="1"/>
  <c r="AB199" i="22" s="1"/>
  <c r="AC199" i="22" s="1"/>
  <c r="AD199" i="22" s="1"/>
  <c r="AE199" i="22" s="1"/>
  <c r="AF199" i="22" s="1"/>
  <c r="AG199" i="22" s="1"/>
  <c r="AH199" i="22" s="1"/>
  <c r="AI199" i="22" s="1"/>
  <c r="AJ199" i="22" s="1"/>
  <c r="AK199" i="22" s="1"/>
  <c r="AL199" i="22" s="1"/>
  <c r="AM199" i="22" s="1"/>
  <c r="AN199" i="22" s="1"/>
  <c r="AO199" i="22" s="1"/>
  <c r="AP199" i="22" s="1"/>
  <c r="AQ199" i="22" s="1"/>
  <c r="AR199" i="22" s="1"/>
  <c r="AS199" i="22" s="1"/>
  <c r="AT199" i="22" s="1"/>
  <c r="AU199" i="22" s="1"/>
  <c r="AV199" i="22" s="1"/>
  <c r="AW199" i="22" s="1"/>
  <c r="AX199" i="22" s="1"/>
  <c r="A199" i="22"/>
  <c r="K198" i="22"/>
  <c r="L198" i="22" s="1"/>
  <c r="M198" i="22" s="1"/>
  <c r="N198" i="22" s="1"/>
  <c r="O198" i="22" s="1"/>
  <c r="P198" i="22" s="1"/>
  <c r="Q198" i="22" s="1"/>
  <c r="R198" i="22" s="1"/>
  <c r="S198" i="22" s="1"/>
  <c r="T198" i="22" s="1"/>
  <c r="U198" i="22" s="1"/>
  <c r="V198" i="22" s="1"/>
  <c r="W198" i="22" s="1"/>
  <c r="X198" i="22" s="1"/>
  <c r="Y198" i="22" s="1"/>
  <c r="Z198" i="22" s="1"/>
  <c r="AA198" i="22" s="1"/>
  <c r="AB198" i="22" s="1"/>
  <c r="AC198" i="22" s="1"/>
  <c r="AD198" i="22" s="1"/>
  <c r="AE198" i="22" s="1"/>
  <c r="AF198" i="22" s="1"/>
  <c r="AG198" i="22" s="1"/>
  <c r="AH198" i="22" s="1"/>
  <c r="AI198" i="22" s="1"/>
  <c r="AJ198" i="22" s="1"/>
  <c r="AK198" i="22" s="1"/>
  <c r="AL198" i="22" s="1"/>
  <c r="AM198" i="22" s="1"/>
  <c r="AN198" i="22" s="1"/>
  <c r="AO198" i="22" s="1"/>
  <c r="AP198" i="22" s="1"/>
  <c r="AQ198" i="22" s="1"/>
  <c r="AR198" i="22" s="1"/>
  <c r="AS198" i="22" s="1"/>
  <c r="AT198" i="22" s="1"/>
  <c r="AU198" i="22" s="1"/>
  <c r="AV198" i="22" s="1"/>
  <c r="AW198" i="22" s="1"/>
  <c r="AX198" i="22" s="1"/>
  <c r="A198" i="22"/>
  <c r="K197" i="22"/>
  <c r="L197" i="22" s="1"/>
  <c r="M197" i="22" s="1"/>
  <c r="N197" i="22" s="1"/>
  <c r="O197" i="22" s="1"/>
  <c r="P197" i="22" s="1"/>
  <c r="Q197" i="22" s="1"/>
  <c r="R197" i="22" s="1"/>
  <c r="S197" i="22" s="1"/>
  <c r="T197" i="22" s="1"/>
  <c r="U197" i="22" s="1"/>
  <c r="V197" i="22" s="1"/>
  <c r="W197" i="22" s="1"/>
  <c r="X197" i="22" s="1"/>
  <c r="Y197" i="22" s="1"/>
  <c r="Z197" i="22" s="1"/>
  <c r="AA197" i="22" s="1"/>
  <c r="AB197" i="22" s="1"/>
  <c r="AC197" i="22" s="1"/>
  <c r="AD197" i="22" s="1"/>
  <c r="AE197" i="22" s="1"/>
  <c r="AF197" i="22" s="1"/>
  <c r="AG197" i="22" s="1"/>
  <c r="AH197" i="22" s="1"/>
  <c r="AI197" i="22" s="1"/>
  <c r="AJ197" i="22" s="1"/>
  <c r="AK197" i="22" s="1"/>
  <c r="AL197" i="22" s="1"/>
  <c r="AM197" i="22" s="1"/>
  <c r="AN197" i="22" s="1"/>
  <c r="AO197" i="22" s="1"/>
  <c r="AP197" i="22" s="1"/>
  <c r="AQ197" i="22" s="1"/>
  <c r="AR197" i="22" s="1"/>
  <c r="AS197" i="22" s="1"/>
  <c r="AT197" i="22" s="1"/>
  <c r="AU197" i="22" s="1"/>
  <c r="AV197" i="22" s="1"/>
  <c r="AW197" i="22" s="1"/>
  <c r="AX197" i="22" s="1"/>
  <c r="A197" i="22"/>
  <c r="K196" i="22"/>
  <c r="L196" i="22" s="1"/>
  <c r="M196" i="22" s="1"/>
  <c r="N196" i="22" s="1"/>
  <c r="O196" i="22" s="1"/>
  <c r="P196" i="22" s="1"/>
  <c r="Q196" i="22" s="1"/>
  <c r="R196" i="22" s="1"/>
  <c r="S196" i="22" s="1"/>
  <c r="T196" i="22" s="1"/>
  <c r="U196" i="22" s="1"/>
  <c r="V196" i="22" s="1"/>
  <c r="W196" i="22" s="1"/>
  <c r="X196" i="22" s="1"/>
  <c r="Y196" i="22" s="1"/>
  <c r="Z196" i="22" s="1"/>
  <c r="AA196" i="22" s="1"/>
  <c r="AB196" i="22" s="1"/>
  <c r="AC196" i="22" s="1"/>
  <c r="AD196" i="22" s="1"/>
  <c r="AE196" i="22" s="1"/>
  <c r="AF196" i="22" s="1"/>
  <c r="AG196" i="22" s="1"/>
  <c r="AH196" i="22" s="1"/>
  <c r="AI196" i="22" s="1"/>
  <c r="AJ196" i="22" s="1"/>
  <c r="AK196" i="22" s="1"/>
  <c r="AL196" i="22" s="1"/>
  <c r="AM196" i="22" s="1"/>
  <c r="AN196" i="22" s="1"/>
  <c r="AO196" i="22" s="1"/>
  <c r="AP196" i="22" s="1"/>
  <c r="AQ196" i="22" s="1"/>
  <c r="AR196" i="22" s="1"/>
  <c r="AS196" i="22" s="1"/>
  <c r="AT196" i="22" s="1"/>
  <c r="AU196" i="22" s="1"/>
  <c r="AV196" i="22" s="1"/>
  <c r="AW196" i="22" s="1"/>
  <c r="AX196" i="22" s="1"/>
  <c r="A196" i="22"/>
  <c r="K195" i="22"/>
  <c r="L195" i="22" s="1"/>
  <c r="M195" i="22" s="1"/>
  <c r="N195" i="22" s="1"/>
  <c r="O195" i="22" s="1"/>
  <c r="P195" i="22" s="1"/>
  <c r="Q195" i="22" s="1"/>
  <c r="R195" i="22" s="1"/>
  <c r="S195" i="22" s="1"/>
  <c r="A195" i="22"/>
  <c r="K194" i="22"/>
  <c r="L194" i="22" s="1"/>
  <c r="M194" i="22" s="1"/>
  <c r="N194" i="22" s="1"/>
  <c r="O194" i="22" s="1"/>
  <c r="P194" i="22" s="1"/>
  <c r="Q194" i="22" s="1"/>
  <c r="R194" i="22" s="1"/>
  <c r="S194" i="22" s="1"/>
  <c r="T194" i="22" s="1"/>
  <c r="U194" i="22" s="1"/>
  <c r="V194" i="22" s="1"/>
  <c r="W194" i="22" s="1"/>
  <c r="X194" i="22" s="1"/>
  <c r="Y194" i="22" s="1"/>
  <c r="Z194" i="22" s="1"/>
  <c r="AA194" i="22" s="1"/>
  <c r="AB194" i="22" s="1"/>
  <c r="AC194" i="22" s="1"/>
  <c r="AD194" i="22" s="1"/>
  <c r="AE194" i="22" s="1"/>
  <c r="AF194" i="22" s="1"/>
  <c r="AG194" i="22" s="1"/>
  <c r="AH194" i="22" s="1"/>
  <c r="AI194" i="22" s="1"/>
  <c r="AJ194" i="22" s="1"/>
  <c r="AK194" i="22" s="1"/>
  <c r="AL194" i="22" s="1"/>
  <c r="AM194" i="22" s="1"/>
  <c r="AN194" i="22" s="1"/>
  <c r="AO194" i="22" s="1"/>
  <c r="AP194" i="22" s="1"/>
  <c r="AQ194" i="22" s="1"/>
  <c r="AR194" i="22" s="1"/>
  <c r="AS194" i="22" s="1"/>
  <c r="AT194" i="22" s="1"/>
  <c r="AU194" i="22" s="1"/>
  <c r="AV194" i="22" s="1"/>
  <c r="AW194" i="22" s="1"/>
  <c r="AX194" i="22" s="1"/>
  <c r="A194" i="22"/>
  <c r="K193" i="22"/>
  <c r="L193" i="22" s="1"/>
  <c r="M193" i="22" s="1"/>
  <c r="N193" i="22" s="1"/>
  <c r="O193" i="22" s="1"/>
  <c r="P193" i="22" s="1"/>
  <c r="Q193" i="22" s="1"/>
  <c r="R193" i="22" s="1"/>
  <c r="S193" i="22" s="1"/>
  <c r="T193" i="22" s="1"/>
  <c r="U193" i="22" s="1"/>
  <c r="V193" i="22" s="1"/>
  <c r="W193" i="22" s="1"/>
  <c r="X193" i="22" s="1"/>
  <c r="Y193" i="22" s="1"/>
  <c r="Z193" i="22" s="1"/>
  <c r="AA193" i="22" s="1"/>
  <c r="AB193" i="22" s="1"/>
  <c r="AC193" i="22" s="1"/>
  <c r="AD193" i="22" s="1"/>
  <c r="AE193" i="22" s="1"/>
  <c r="AF193" i="22" s="1"/>
  <c r="AG193" i="22" s="1"/>
  <c r="AH193" i="22" s="1"/>
  <c r="AI193" i="22" s="1"/>
  <c r="AJ193" i="22" s="1"/>
  <c r="AK193" i="22" s="1"/>
  <c r="AL193" i="22" s="1"/>
  <c r="AM193" i="22" s="1"/>
  <c r="AN193" i="22" s="1"/>
  <c r="AO193" i="22" s="1"/>
  <c r="AP193" i="22" s="1"/>
  <c r="AQ193" i="22" s="1"/>
  <c r="AR193" i="22" s="1"/>
  <c r="AS193" i="22" s="1"/>
  <c r="AT193" i="22" s="1"/>
  <c r="AU193" i="22" s="1"/>
  <c r="AV193" i="22" s="1"/>
  <c r="AW193" i="22" s="1"/>
  <c r="AX193" i="22" s="1"/>
  <c r="A193" i="22"/>
  <c r="K192" i="22"/>
  <c r="L192" i="22" s="1"/>
  <c r="M192" i="22" s="1"/>
  <c r="N192" i="22" s="1"/>
  <c r="O192" i="22" s="1"/>
  <c r="P192" i="22" s="1"/>
  <c r="Q192" i="22" s="1"/>
  <c r="R192" i="22" s="1"/>
  <c r="S192" i="22" s="1"/>
  <c r="T192" i="22" s="1"/>
  <c r="U192" i="22" s="1"/>
  <c r="V192" i="22" s="1"/>
  <c r="W192" i="22" s="1"/>
  <c r="X192" i="22" s="1"/>
  <c r="Y192" i="22" s="1"/>
  <c r="Z192" i="22" s="1"/>
  <c r="AA192" i="22" s="1"/>
  <c r="AB192" i="22" s="1"/>
  <c r="AC192" i="22" s="1"/>
  <c r="AD192" i="22" s="1"/>
  <c r="AE192" i="22" s="1"/>
  <c r="AF192" i="22" s="1"/>
  <c r="AG192" i="22" s="1"/>
  <c r="AH192" i="22" s="1"/>
  <c r="AI192" i="22" s="1"/>
  <c r="AJ192" i="22" s="1"/>
  <c r="AK192" i="22" s="1"/>
  <c r="AL192" i="22" s="1"/>
  <c r="AM192" i="22" s="1"/>
  <c r="AN192" i="22" s="1"/>
  <c r="AO192" i="22" s="1"/>
  <c r="AP192" i="22" s="1"/>
  <c r="AQ192" i="22" s="1"/>
  <c r="AR192" i="22" s="1"/>
  <c r="AS192" i="22" s="1"/>
  <c r="AT192" i="22" s="1"/>
  <c r="AU192" i="22" s="1"/>
  <c r="AV192" i="22" s="1"/>
  <c r="AW192" i="22" s="1"/>
  <c r="AX192" i="22" s="1"/>
  <c r="A192" i="22"/>
  <c r="K190" i="22"/>
  <c r="L190" i="22" s="1"/>
  <c r="M190" i="22" s="1"/>
  <c r="N190" i="22" s="1"/>
  <c r="O190" i="22" s="1"/>
  <c r="P190" i="22" s="1"/>
  <c r="Q190" i="22" s="1"/>
  <c r="R190" i="22" s="1"/>
  <c r="S190" i="22" s="1"/>
  <c r="T190" i="22" s="1"/>
  <c r="U190" i="22" s="1"/>
  <c r="V190" i="22" s="1"/>
  <c r="W190" i="22" s="1"/>
  <c r="X190" i="22" s="1"/>
  <c r="Y190" i="22" s="1"/>
  <c r="Z190" i="22" s="1"/>
  <c r="AA190" i="22" s="1"/>
  <c r="AB190" i="22" s="1"/>
  <c r="AC190" i="22" s="1"/>
  <c r="AD190" i="22" s="1"/>
  <c r="AE190" i="22" s="1"/>
  <c r="AF190" i="22" s="1"/>
  <c r="AG190" i="22" s="1"/>
  <c r="AH190" i="22" s="1"/>
  <c r="AI190" i="22" s="1"/>
  <c r="AJ190" i="22" s="1"/>
  <c r="AK190" i="22" s="1"/>
  <c r="AL190" i="22" s="1"/>
  <c r="AM190" i="22" s="1"/>
  <c r="AN190" i="22" s="1"/>
  <c r="AO190" i="22" s="1"/>
  <c r="AP190" i="22" s="1"/>
  <c r="AQ190" i="22" s="1"/>
  <c r="AR190" i="22" s="1"/>
  <c r="AS190" i="22" s="1"/>
  <c r="AT190" i="22" s="1"/>
  <c r="AU190" i="22" s="1"/>
  <c r="AV190" i="22" s="1"/>
  <c r="AW190" i="22" s="1"/>
  <c r="AX190" i="22" s="1"/>
  <c r="A190" i="22"/>
  <c r="K189" i="22"/>
  <c r="L189" i="22" s="1"/>
  <c r="M189" i="22" s="1"/>
  <c r="N189" i="22" s="1"/>
  <c r="O189" i="22" s="1"/>
  <c r="P189" i="22" s="1"/>
  <c r="Q189" i="22" s="1"/>
  <c r="R189" i="22" s="1"/>
  <c r="S189" i="22" s="1"/>
  <c r="T189" i="22" s="1"/>
  <c r="U189" i="22" s="1"/>
  <c r="V189" i="22" s="1"/>
  <c r="W189" i="22" s="1"/>
  <c r="X189" i="22" s="1"/>
  <c r="Y189" i="22" s="1"/>
  <c r="Z189" i="22" s="1"/>
  <c r="AA189" i="22" s="1"/>
  <c r="AB189" i="22" s="1"/>
  <c r="AC189" i="22" s="1"/>
  <c r="AD189" i="22" s="1"/>
  <c r="AE189" i="22" s="1"/>
  <c r="AF189" i="22" s="1"/>
  <c r="AG189" i="22" s="1"/>
  <c r="AH189" i="22" s="1"/>
  <c r="AI189" i="22" s="1"/>
  <c r="AJ189" i="22" s="1"/>
  <c r="AK189" i="22" s="1"/>
  <c r="AL189" i="22" s="1"/>
  <c r="AM189" i="22" s="1"/>
  <c r="AN189" i="22" s="1"/>
  <c r="AO189" i="22" s="1"/>
  <c r="AP189" i="22" s="1"/>
  <c r="AQ189" i="22" s="1"/>
  <c r="AR189" i="22" s="1"/>
  <c r="AS189" i="22" s="1"/>
  <c r="AT189" i="22" s="1"/>
  <c r="AU189" i="22" s="1"/>
  <c r="AV189" i="22" s="1"/>
  <c r="AW189" i="22" s="1"/>
  <c r="AX189" i="22" s="1"/>
  <c r="A189" i="22"/>
  <c r="K188" i="22"/>
  <c r="L188" i="22" s="1"/>
  <c r="M188" i="22" s="1"/>
  <c r="N188" i="22" s="1"/>
  <c r="O188" i="22" s="1"/>
  <c r="P188" i="22" s="1"/>
  <c r="Q188" i="22" s="1"/>
  <c r="R188" i="22" s="1"/>
  <c r="S188" i="22" s="1"/>
  <c r="T188" i="22" s="1"/>
  <c r="U188" i="22" s="1"/>
  <c r="V188" i="22" s="1"/>
  <c r="W188" i="22" s="1"/>
  <c r="X188" i="22" s="1"/>
  <c r="Y188" i="22" s="1"/>
  <c r="Z188" i="22" s="1"/>
  <c r="AA188" i="22" s="1"/>
  <c r="AB188" i="22" s="1"/>
  <c r="AC188" i="22" s="1"/>
  <c r="AD188" i="22" s="1"/>
  <c r="AE188" i="22" s="1"/>
  <c r="AF188" i="22" s="1"/>
  <c r="AG188" i="22" s="1"/>
  <c r="AH188" i="22" s="1"/>
  <c r="AI188" i="22" s="1"/>
  <c r="AJ188" i="22" s="1"/>
  <c r="AK188" i="22" s="1"/>
  <c r="AL188" i="22" s="1"/>
  <c r="AM188" i="22" s="1"/>
  <c r="AN188" i="22" s="1"/>
  <c r="AO188" i="22" s="1"/>
  <c r="AP188" i="22" s="1"/>
  <c r="AQ188" i="22" s="1"/>
  <c r="AR188" i="22" s="1"/>
  <c r="AS188" i="22" s="1"/>
  <c r="AT188" i="22" s="1"/>
  <c r="AU188" i="22" s="1"/>
  <c r="AV188" i="22" s="1"/>
  <c r="AW188" i="22" s="1"/>
  <c r="AX188" i="22" s="1"/>
  <c r="A188" i="22"/>
  <c r="K187" i="22"/>
  <c r="L187" i="22" s="1"/>
  <c r="M187" i="22" s="1"/>
  <c r="N187" i="22" s="1"/>
  <c r="O187" i="22" s="1"/>
  <c r="P187" i="22" s="1"/>
  <c r="Q187" i="22" s="1"/>
  <c r="R187" i="22" s="1"/>
  <c r="S187" i="22" s="1"/>
  <c r="T187" i="22" s="1"/>
  <c r="U187" i="22" s="1"/>
  <c r="V187" i="22" s="1"/>
  <c r="W187" i="22" s="1"/>
  <c r="X187" i="22" s="1"/>
  <c r="Y187" i="22" s="1"/>
  <c r="Z187" i="22" s="1"/>
  <c r="AA187" i="22" s="1"/>
  <c r="AB187" i="22" s="1"/>
  <c r="AC187" i="22" s="1"/>
  <c r="AD187" i="22" s="1"/>
  <c r="AE187" i="22" s="1"/>
  <c r="AF187" i="22" s="1"/>
  <c r="AG187" i="22" s="1"/>
  <c r="AH187" i="22" s="1"/>
  <c r="AI187" i="22" s="1"/>
  <c r="AJ187" i="22" s="1"/>
  <c r="AK187" i="22" s="1"/>
  <c r="AL187" i="22" s="1"/>
  <c r="AM187" i="22" s="1"/>
  <c r="AN187" i="22" s="1"/>
  <c r="AO187" i="22" s="1"/>
  <c r="AP187" i="22" s="1"/>
  <c r="AQ187" i="22" s="1"/>
  <c r="AR187" i="22" s="1"/>
  <c r="AS187" i="22" s="1"/>
  <c r="AT187" i="22" s="1"/>
  <c r="AU187" i="22" s="1"/>
  <c r="AV187" i="22" s="1"/>
  <c r="AW187" i="22" s="1"/>
  <c r="AX187" i="22" s="1"/>
  <c r="A187" i="22"/>
  <c r="K186" i="22"/>
  <c r="L186" i="22" s="1"/>
  <c r="M186" i="22" s="1"/>
  <c r="N186" i="22" s="1"/>
  <c r="O186" i="22" s="1"/>
  <c r="P186" i="22" s="1"/>
  <c r="Q186" i="22" s="1"/>
  <c r="R186" i="22" s="1"/>
  <c r="S186" i="22" s="1"/>
  <c r="T186" i="22" s="1"/>
  <c r="U186" i="22" s="1"/>
  <c r="V186" i="22" s="1"/>
  <c r="W186" i="22" s="1"/>
  <c r="X186" i="22" s="1"/>
  <c r="Y186" i="22" s="1"/>
  <c r="Z186" i="22" s="1"/>
  <c r="AA186" i="22" s="1"/>
  <c r="AB186" i="22" s="1"/>
  <c r="AC186" i="22" s="1"/>
  <c r="AD186" i="22" s="1"/>
  <c r="AE186" i="22" s="1"/>
  <c r="AF186" i="22" s="1"/>
  <c r="AG186" i="22" s="1"/>
  <c r="AH186" i="22" s="1"/>
  <c r="AI186" i="22" s="1"/>
  <c r="AJ186" i="22" s="1"/>
  <c r="AK186" i="22" s="1"/>
  <c r="AL186" i="22" s="1"/>
  <c r="AM186" i="22" s="1"/>
  <c r="AN186" i="22" s="1"/>
  <c r="AO186" i="22" s="1"/>
  <c r="AP186" i="22" s="1"/>
  <c r="AQ186" i="22" s="1"/>
  <c r="AR186" i="22" s="1"/>
  <c r="AS186" i="22" s="1"/>
  <c r="AT186" i="22" s="1"/>
  <c r="AU186" i="22" s="1"/>
  <c r="AV186" i="22" s="1"/>
  <c r="AW186" i="22" s="1"/>
  <c r="AX186" i="22" s="1"/>
  <c r="A186" i="22"/>
  <c r="K185" i="22"/>
  <c r="L185" i="22" s="1"/>
  <c r="M185" i="22" s="1"/>
  <c r="N185" i="22" s="1"/>
  <c r="O185" i="22" s="1"/>
  <c r="P185" i="22" s="1"/>
  <c r="Q185" i="22" s="1"/>
  <c r="R185" i="22" s="1"/>
  <c r="S185" i="22" s="1"/>
  <c r="T185" i="22" s="1"/>
  <c r="U185" i="22" s="1"/>
  <c r="V185" i="22" s="1"/>
  <c r="W185" i="22" s="1"/>
  <c r="X185" i="22" s="1"/>
  <c r="Y185" i="22" s="1"/>
  <c r="Z185" i="22" s="1"/>
  <c r="AA185" i="22" s="1"/>
  <c r="AB185" i="22" s="1"/>
  <c r="AC185" i="22" s="1"/>
  <c r="AD185" i="22" s="1"/>
  <c r="AE185" i="22" s="1"/>
  <c r="AF185" i="22" s="1"/>
  <c r="AG185" i="22" s="1"/>
  <c r="AH185" i="22" s="1"/>
  <c r="AI185" i="22" s="1"/>
  <c r="AJ185" i="22" s="1"/>
  <c r="AK185" i="22" s="1"/>
  <c r="AL185" i="22" s="1"/>
  <c r="AM185" i="22" s="1"/>
  <c r="AN185" i="22" s="1"/>
  <c r="AO185" i="22" s="1"/>
  <c r="AP185" i="22" s="1"/>
  <c r="AQ185" i="22" s="1"/>
  <c r="AR185" i="22" s="1"/>
  <c r="AS185" i="22" s="1"/>
  <c r="AT185" i="22" s="1"/>
  <c r="AU185" i="22" s="1"/>
  <c r="AV185" i="22" s="1"/>
  <c r="AW185" i="22" s="1"/>
  <c r="AX185" i="22" s="1"/>
  <c r="A185" i="22"/>
  <c r="K184" i="22"/>
  <c r="L184" i="22" s="1"/>
  <c r="M184" i="22" s="1"/>
  <c r="N184" i="22" s="1"/>
  <c r="O184" i="22" s="1"/>
  <c r="P184" i="22" s="1"/>
  <c r="Q184" i="22" s="1"/>
  <c r="R184" i="22" s="1"/>
  <c r="S184" i="22" s="1"/>
  <c r="T184" i="22" s="1"/>
  <c r="U184" i="22" s="1"/>
  <c r="V184" i="22" s="1"/>
  <c r="W184" i="22" s="1"/>
  <c r="X184" i="22" s="1"/>
  <c r="Y184" i="22" s="1"/>
  <c r="Z184" i="22" s="1"/>
  <c r="AA184" i="22" s="1"/>
  <c r="AB184" i="22" s="1"/>
  <c r="AC184" i="22" s="1"/>
  <c r="AD184" i="22" s="1"/>
  <c r="AE184" i="22" s="1"/>
  <c r="AF184" i="22" s="1"/>
  <c r="AG184" i="22" s="1"/>
  <c r="AH184" i="22" s="1"/>
  <c r="AI184" i="22" s="1"/>
  <c r="AJ184" i="22" s="1"/>
  <c r="AK184" i="22" s="1"/>
  <c r="AL184" i="22" s="1"/>
  <c r="AM184" i="22" s="1"/>
  <c r="AN184" i="22" s="1"/>
  <c r="AO184" i="22" s="1"/>
  <c r="AP184" i="22" s="1"/>
  <c r="AQ184" i="22" s="1"/>
  <c r="AR184" i="22" s="1"/>
  <c r="AS184" i="22" s="1"/>
  <c r="AT184" i="22" s="1"/>
  <c r="AU184" i="22" s="1"/>
  <c r="AV184" i="22" s="1"/>
  <c r="AW184" i="22" s="1"/>
  <c r="AX184" i="22" s="1"/>
  <c r="A184" i="22"/>
  <c r="K183" i="22"/>
  <c r="L183" i="22" s="1"/>
  <c r="M183" i="22" s="1"/>
  <c r="N183" i="22" s="1"/>
  <c r="O183" i="22" s="1"/>
  <c r="P183" i="22" s="1"/>
  <c r="Q183" i="22" s="1"/>
  <c r="R183" i="22" s="1"/>
  <c r="S183" i="22" s="1"/>
  <c r="T183" i="22" s="1"/>
  <c r="U183" i="22" s="1"/>
  <c r="V183" i="22" s="1"/>
  <c r="W183" i="22" s="1"/>
  <c r="X183" i="22" s="1"/>
  <c r="Y183" i="22" s="1"/>
  <c r="Z183" i="22" s="1"/>
  <c r="AA183" i="22" s="1"/>
  <c r="AB183" i="22" s="1"/>
  <c r="AC183" i="22" s="1"/>
  <c r="AD183" i="22" s="1"/>
  <c r="AE183" i="22" s="1"/>
  <c r="AF183" i="22" s="1"/>
  <c r="AG183" i="22" s="1"/>
  <c r="AH183" i="22" s="1"/>
  <c r="AI183" i="22" s="1"/>
  <c r="AJ183" i="22" s="1"/>
  <c r="AK183" i="22" s="1"/>
  <c r="AL183" i="22" s="1"/>
  <c r="AM183" i="22" s="1"/>
  <c r="AN183" i="22" s="1"/>
  <c r="AO183" i="22" s="1"/>
  <c r="AP183" i="22" s="1"/>
  <c r="AQ183" i="22" s="1"/>
  <c r="AR183" i="22" s="1"/>
  <c r="AS183" i="22" s="1"/>
  <c r="AT183" i="22" s="1"/>
  <c r="AU183" i="22" s="1"/>
  <c r="AV183" i="22" s="1"/>
  <c r="AW183" i="22" s="1"/>
  <c r="AX183" i="22" s="1"/>
  <c r="A183" i="22"/>
  <c r="K182" i="22"/>
  <c r="L182" i="22" s="1"/>
  <c r="M182" i="22" s="1"/>
  <c r="N182" i="22" s="1"/>
  <c r="O182" i="22" s="1"/>
  <c r="P182" i="22" s="1"/>
  <c r="Q182" i="22" s="1"/>
  <c r="R182" i="22" s="1"/>
  <c r="S182" i="22" s="1"/>
  <c r="T182" i="22" s="1"/>
  <c r="U182" i="22" s="1"/>
  <c r="V182" i="22" s="1"/>
  <c r="W182" i="22" s="1"/>
  <c r="X182" i="22" s="1"/>
  <c r="Y182" i="22" s="1"/>
  <c r="Z182" i="22" s="1"/>
  <c r="AA182" i="22" s="1"/>
  <c r="AB182" i="22" s="1"/>
  <c r="AC182" i="22" s="1"/>
  <c r="AD182" i="22" s="1"/>
  <c r="AE182" i="22" s="1"/>
  <c r="AF182" i="22" s="1"/>
  <c r="AG182" i="22" s="1"/>
  <c r="AH182" i="22" s="1"/>
  <c r="AI182" i="22" s="1"/>
  <c r="AJ182" i="22" s="1"/>
  <c r="AK182" i="22" s="1"/>
  <c r="AL182" i="22" s="1"/>
  <c r="AM182" i="22" s="1"/>
  <c r="AN182" i="22" s="1"/>
  <c r="AO182" i="22" s="1"/>
  <c r="AP182" i="22" s="1"/>
  <c r="AQ182" i="22" s="1"/>
  <c r="AR182" i="22" s="1"/>
  <c r="AS182" i="22" s="1"/>
  <c r="AT182" i="22" s="1"/>
  <c r="AU182" i="22" s="1"/>
  <c r="AV182" i="22" s="1"/>
  <c r="AW182" i="22" s="1"/>
  <c r="AX182" i="22" s="1"/>
  <c r="A182" i="22"/>
  <c r="K181" i="22"/>
  <c r="L181" i="22" s="1"/>
  <c r="M181" i="22" s="1"/>
  <c r="N181" i="22" s="1"/>
  <c r="O181" i="22" s="1"/>
  <c r="P181" i="22" s="1"/>
  <c r="Q181" i="22" s="1"/>
  <c r="R181" i="22" s="1"/>
  <c r="S181" i="22" s="1"/>
  <c r="T181" i="22" s="1"/>
  <c r="U181" i="22" s="1"/>
  <c r="V181" i="22" s="1"/>
  <c r="W181" i="22" s="1"/>
  <c r="X181" i="22" s="1"/>
  <c r="Y181" i="22" s="1"/>
  <c r="Z181" i="22" s="1"/>
  <c r="AA181" i="22" s="1"/>
  <c r="AB181" i="22" s="1"/>
  <c r="AC181" i="22" s="1"/>
  <c r="AD181" i="22" s="1"/>
  <c r="AE181" i="22" s="1"/>
  <c r="AF181" i="22" s="1"/>
  <c r="AG181" i="22" s="1"/>
  <c r="AH181" i="22" s="1"/>
  <c r="AI181" i="22" s="1"/>
  <c r="AJ181" i="22" s="1"/>
  <c r="AK181" i="22" s="1"/>
  <c r="AL181" i="22" s="1"/>
  <c r="AM181" i="22" s="1"/>
  <c r="AN181" i="22" s="1"/>
  <c r="AO181" i="22" s="1"/>
  <c r="AP181" i="22" s="1"/>
  <c r="AQ181" i="22" s="1"/>
  <c r="AR181" i="22" s="1"/>
  <c r="AS181" i="22" s="1"/>
  <c r="AT181" i="22" s="1"/>
  <c r="AU181" i="22" s="1"/>
  <c r="AV181" i="22" s="1"/>
  <c r="AW181" i="22" s="1"/>
  <c r="AX181" i="22" s="1"/>
  <c r="A181" i="22"/>
  <c r="K180" i="22"/>
  <c r="L180" i="22" s="1"/>
  <c r="M180" i="22" s="1"/>
  <c r="N180" i="22" s="1"/>
  <c r="O180" i="22" s="1"/>
  <c r="P180" i="22" s="1"/>
  <c r="Q180" i="22" s="1"/>
  <c r="R180" i="22" s="1"/>
  <c r="S180" i="22" s="1"/>
  <c r="T180" i="22" s="1"/>
  <c r="U180" i="22" s="1"/>
  <c r="V180" i="22" s="1"/>
  <c r="W180" i="22" s="1"/>
  <c r="X180" i="22" s="1"/>
  <c r="Y180" i="22" s="1"/>
  <c r="Z180" i="22" s="1"/>
  <c r="AA180" i="22" s="1"/>
  <c r="AB180" i="22" s="1"/>
  <c r="AC180" i="22" s="1"/>
  <c r="AD180" i="22" s="1"/>
  <c r="AE180" i="22" s="1"/>
  <c r="AF180" i="22" s="1"/>
  <c r="AG180" i="22" s="1"/>
  <c r="AH180" i="22" s="1"/>
  <c r="AI180" i="22" s="1"/>
  <c r="AJ180" i="22" s="1"/>
  <c r="AK180" i="22" s="1"/>
  <c r="AL180" i="22" s="1"/>
  <c r="AM180" i="22" s="1"/>
  <c r="AN180" i="22" s="1"/>
  <c r="AO180" i="22" s="1"/>
  <c r="AP180" i="22" s="1"/>
  <c r="AQ180" i="22" s="1"/>
  <c r="AR180" i="22" s="1"/>
  <c r="AS180" i="22" s="1"/>
  <c r="AT180" i="22" s="1"/>
  <c r="AU180" i="22" s="1"/>
  <c r="AV180" i="22" s="1"/>
  <c r="AW180" i="22" s="1"/>
  <c r="AX180" i="22" s="1"/>
  <c r="A180" i="22"/>
  <c r="K179" i="22"/>
  <c r="L179" i="22" s="1"/>
  <c r="M179" i="22" s="1"/>
  <c r="N179" i="22" s="1"/>
  <c r="O179" i="22" s="1"/>
  <c r="P179" i="22" s="1"/>
  <c r="Q179" i="22" s="1"/>
  <c r="R179" i="22" s="1"/>
  <c r="S179" i="22" s="1"/>
  <c r="T179" i="22" s="1"/>
  <c r="U179" i="22" s="1"/>
  <c r="V179" i="22" s="1"/>
  <c r="W179" i="22" s="1"/>
  <c r="X179" i="22" s="1"/>
  <c r="Y179" i="22" s="1"/>
  <c r="Z179" i="22" s="1"/>
  <c r="AA179" i="22" s="1"/>
  <c r="AB179" i="22" s="1"/>
  <c r="AC179" i="22" s="1"/>
  <c r="AD179" i="22" s="1"/>
  <c r="AE179" i="22" s="1"/>
  <c r="AF179" i="22" s="1"/>
  <c r="AG179" i="22" s="1"/>
  <c r="AH179" i="22" s="1"/>
  <c r="AI179" i="22" s="1"/>
  <c r="AJ179" i="22" s="1"/>
  <c r="AK179" i="22" s="1"/>
  <c r="AL179" i="22" s="1"/>
  <c r="AM179" i="22" s="1"/>
  <c r="AN179" i="22" s="1"/>
  <c r="AO179" i="22" s="1"/>
  <c r="AP179" i="22" s="1"/>
  <c r="AQ179" i="22" s="1"/>
  <c r="AR179" i="22" s="1"/>
  <c r="AS179" i="22" s="1"/>
  <c r="AT179" i="22" s="1"/>
  <c r="AU179" i="22" s="1"/>
  <c r="AV179" i="22" s="1"/>
  <c r="AW179" i="22" s="1"/>
  <c r="AX179" i="22" s="1"/>
  <c r="A179" i="22"/>
  <c r="K178" i="22"/>
  <c r="L178" i="22" s="1"/>
  <c r="M178" i="22" s="1"/>
  <c r="N178" i="22" s="1"/>
  <c r="O178" i="22" s="1"/>
  <c r="P178" i="22" s="1"/>
  <c r="Q178" i="22" s="1"/>
  <c r="R178" i="22" s="1"/>
  <c r="S178" i="22" s="1"/>
  <c r="T178" i="22" s="1"/>
  <c r="U178" i="22" s="1"/>
  <c r="V178" i="22" s="1"/>
  <c r="W178" i="22" s="1"/>
  <c r="X178" i="22" s="1"/>
  <c r="Y178" i="22" s="1"/>
  <c r="Z178" i="22" s="1"/>
  <c r="AA178" i="22" s="1"/>
  <c r="AB178" i="22" s="1"/>
  <c r="AC178" i="22" s="1"/>
  <c r="AD178" i="22" s="1"/>
  <c r="AE178" i="22" s="1"/>
  <c r="AF178" i="22" s="1"/>
  <c r="AG178" i="22" s="1"/>
  <c r="AH178" i="22" s="1"/>
  <c r="AI178" i="22" s="1"/>
  <c r="AJ178" i="22" s="1"/>
  <c r="AK178" i="22" s="1"/>
  <c r="AL178" i="22" s="1"/>
  <c r="AM178" i="22" s="1"/>
  <c r="AN178" i="22" s="1"/>
  <c r="AO178" i="22" s="1"/>
  <c r="AP178" i="22" s="1"/>
  <c r="AQ178" i="22" s="1"/>
  <c r="AR178" i="22" s="1"/>
  <c r="AS178" i="22" s="1"/>
  <c r="AT178" i="22" s="1"/>
  <c r="AU178" i="22" s="1"/>
  <c r="AV178" i="22" s="1"/>
  <c r="AW178" i="22" s="1"/>
  <c r="AX178" i="22" s="1"/>
  <c r="A178" i="22"/>
  <c r="A177" i="22"/>
  <c r="K176" i="22"/>
  <c r="L176" i="22" s="1"/>
  <c r="M176" i="22" s="1"/>
  <c r="N176" i="22" s="1"/>
  <c r="O176" i="22" s="1"/>
  <c r="P176" i="22" s="1"/>
  <c r="Q176" i="22" s="1"/>
  <c r="R176" i="22" s="1"/>
  <c r="S176" i="22" s="1"/>
  <c r="T176" i="22" s="1"/>
  <c r="U176" i="22" s="1"/>
  <c r="V176" i="22" s="1"/>
  <c r="W176" i="22" s="1"/>
  <c r="X176" i="22" s="1"/>
  <c r="Y176" i="22" s="1"/>
  <c r="Z176" i="22" s="1"/>
  <c r="AA176" i="22" s="1"/>
  <c r="AB176" i="22" s="1"/>
  <c r="AC176" i="22" s="1"/>
  <c r="AD176" i="22" s="1"/>
  <c r="AE176" i="22" s="1"/>
  <c r="AF176" i="22" s="1"/>
  <c r="AG176" i="22" s="1"/>
  <c r="AH176" i="22" s="1"/>
  <c r="AI176" i="22" s="1"/>
  <c r="AJ176" i="22" s="1"/>
  <c r="AK176" i="22" s="1"/>
  <c r="AL176" i="22" s="1"/>
  <c r="AM176" i="22" s="1"/>
  <c r="AN176" i="22" s="1"/>
  <c r="AO176" i="22" s="1"/>
  <c r="AP176" i="22" s="1"/>
  <c r="AQ176" i="22" s="1"/>
  <c r="AR176" i="22" s="1"/>
  <c r="AS176" i="22" s="1"/>
  <c r="AT176" i="22" s="1"/>
  <c r="AU176" i="22" s="1"/>
  <c r="AV176" i="22" s="1"/>
  <c r="AW176" i="22" s="1"/>
  <c r="AX176" i="22" s="1"/>
  <c r="A176" i="22"/>
  <c r="K174" i="22"/>
  <c r="L174" i="22" s="1"/>
  <c r="M174" i="22" s="1"/>
  <c r="N174" i="22" s="1"/>
  <c r="O174" i="22" s="1"/>
  <c r="P174" i="22" s="1"/>
  <c r="Q174" i="22" s="1"/>
  <c r="R174" i="22" s="1"/>
  <c r="S174" i="22" s="1"/>
  <c r="T174" i="22" s="1"/>
  <c r="U174" i="22" s="1"/>
  <c r="V174" i="22" s="1"/>
  <c r="W174" i="22" s="1"/>
  <c r="X174" i="22" s="1"/>
  <c r="Y174" i="22" s="1"/>
  <c r="Z174" i="22" s="1"/>
  <c r="AA174" i="22" s="1"/>
  <c r="AB174" i="22" s="1"/>
  <c r="AC174" i="22" s="1"/>
  <c r="AD174" i="22" s="1"/>
  <c r="AE174" i="22" s="1"/>
  <c r="AF174" i="22" s="1"/>
  <c r="AG174" i="22" s="1"/>
  <c r="AH174" i="22" s="1"/>
  <c r="AI174" i="22" s="1"/>
  <c r="AJ174" i="22" s="1"/>
  <c r="AK174" i="22" s="1"/>
  <c r="AL174" i="22" s="1"/>
  <c r="AM174" i="22" s="1"/>
  <c r="AN174" i="22" s="1"/>
  <c r="AO174" i="22" s="1"/>
  <c r="AP174" i="22" s="1"/>
  <c r="AQ174" i="22" s="1"/>
  <c r="AR174" i="22" s="1"/>
  <c r="AS174" i="22" s="1"/>
  <c r="AT174" i="22" s="1"/>
  <c r="AU174" i="22" s="1"/>
  <c r="AV174" i="22" s="1"/>
  <c r="AW174" i="22" s="1"/>
  <c r="AX174" i="22" s="1"/>
  <c r="A174" i="22"/>
  <c r="K172" i="22"/>
  <c r="L172" i="22" s="1"/>
  <c r="M172" i="22" s="1"/>
  <c r="N172" i="22" s="1"/>
  <c r="O172" i="22" s="1"/>
  <c r="P172" i="22" s="1"/>
  <c r="Q172" i="22" s="1"/>
  <c r="R172" i="22" s="1"/>
  <c r="S172" i="22" s="1"/>
  <c r="T172" i="22" s="1"/>
  <c r="U172" i="22" s="1"/>
  <c r="V172" i="22" s="1"/>
  <c r="W172" i="22" s="1"/>
  <c r="X172" i="22" s="1"/>
  <c r="Y172" i="22" s="1"/>
  <c r="Z172" i="22" s="1"/>
  <c r="AA172" i="22" s="1"/>
  <c r="AB172" i="22" s="1"/>
  <c r="AC172" i="22" s="1"/>
  <c r="AD172" i="22" s="1"/>
  <c r="AE172" i="22" s="1"/>
  <c r="AF172" i="22" s="1"/>
  <c r="AG172" i="22" s="1"/>
  <c r="AH172" i="22" s="1"/>
  <c r="AI172" i="22" s="1"/>
  <c r="AJ172" i="22" s="1"/>
  <c r="AK172" i="22" s="1"/>
  <c r="AL172" i="22" s="1"/>
  <c r="AM172" i="22" s="1"/>
  <c r="AN172" i="22" s="1"/>
  <c r="AO172" i="22" s="1"/>
  <c r="AP172" i="22" s="1"/>
  <c r="AQ172" i="22" s="1"/>
  <c r="AR172" i="22" s="1"/>
  <c r="AS172" i="22" s="1"/>
  <c r="AT172" i="22" s="1"/>
  <c r="AU172" i="22" s="1"/>
  <c r="AV172" i="22" s="1"/>
  <c r="AW172" i="22" s="1"/>
  <c r="AX172" i="22" s="1"/>
  <c r="A172" i="22"/>
  <c r="K171" i="22"/>
  <c r="L171" i="22" s="1"/>
  <c r="M171" i="22" s="1"/>
  <c r="N171" i="22" s="1"/>
  <c r="O171" i="22" s="1"/>
  <c r="P171" i="22" s="1"/>
  <c r="Q171" i="22" s="1"/>
  <c r="R171" i="22" s="1"/>
  <c r="S171" i="22" s="1"/>
  <c r="T171" i="22" s="1"/>
  <c r="U171" i="22" s="1"/>
  <c r="V171" i="22" s="1"/>
  <c r="W171" i="22" s="1"/>
  <c r="X171" i="22" s="1"/>
  <c r="Y171" i="22" s="1"/>
  <c r="Z171" i="22" s="1"/>
  <c r="AA171" i="22" s="1"/>
  <c r="AB171" i="22" s="1"/>
  <c r="AC171" i="22" s="1"/>
  <c r="AD171" i="22" s="1"/>
  <c r="AE171" i="22" s="1"/>
  <c r="AF171" i="22" s="1"/>
  <c r="AG171" i="22" s="1"/>
  <c r="AH171" i="22" s="1"/>
  <c r="AI171" i="22" s="1"/>
  <c r="AJ171" i="22" s="1"/>
  <c r="AK171" i="22" s="1"/>
  <c r="AL171" i="22" s="1"/>
  <c r="AM171" i="22" s="1"/>
  <c r="AN171" i="22" s="1"/>
  <c r="AO171" i="22" s="1"/>
  <c r="AP171" i="22" s="1"/>
  <c r="AQ171" i="22" s="1"/>
  <c r="AR171" i="22" s="1"/>
  <c r="AS171" i="22" s="1"/>
  <c r="AT171" i="22" s="1"/>
  <c r="AU171" i="22" s="1"/>
  <c r="AV171" i="22" s="1"/>
  <c r="AW171" i="22" s="1"/>
  <c r="AX171" i="22" s="1"/>
  <c r="A171" i="22"/>
  <c r="K170" i="22"/>
  <c r="L170" i="22" s="1"/>
  <c r="M170" i="22" s="1"/>
  <c r="N170" i="22" s="1"/>
  <c r="O170" i="22" s="1"/>
  <c r="P170" i="22" s="1"/>
  <c r="Q170" i="22" s="1"/>
  <c r="R170" i="22" s="1"/>
  <c r="S170" i="22" s="1"/>
  <c r="T170" i="22" s="1"/>
  <c r="U170" i="22" s="1"/>
  <c r="V170" i="22" s="1"/>
  <c r="W170" i="22" s="1"/>
  <c r="X170" i="22" s="1"/>
  <c r="Y170" i="22" s="1"/>
  <c r="Z170" i="22" s="1"/>
  <c r="AA170" i="22" s="1"/>
  <c r="AB170" i="22" s="1"/>
  <c r="AC170" i="22" s="1"/>
  <c r="AD170" i="22" s="1"/>
  <c r="AE170" i="22" s="1"/>
  <c r="AF170" i="22" s="1"/>
  <c r="AG170" i="22" s="1"/>
  <c r="AH170" i="22" s="1"/>
  <c r="AI170" i="22" s="1"/>
  <c r="AJ170" i="22" s="1"/>
  <c r="AK170" i="22" s="1"/>
  <c r="AL170" i="22" s="1"/>
  <c r="AM170" i="22" s="1"/>
  <c r="AN170" i="22" s="1"/>
  <c r="AO170" i="22" s="1"/>
  <c r="AP170" i="22" s="1"/>
  <c r="AQ170" i="22" s="1"/>
  <c r="AR170" i="22" s="1"/>
  <c r="AS170" i="22" s="1"/>
  <c r="AT170" i="22" s="1"/>
  <c r="AU170" i="22" s="1"/>
  <c r="AV170" i="22" s="1"/>
  <c r="AW170" i="22" s="1"/>
  <c r="AX170" i="22" s="1"/>
  <c r="A170" i="22"/>
  <c r="K169" i="22"/>
  <c r="L169" i="22" s="1"/>
  <c r="M169" i="22" s="1"/>
  <c r="N169" i="22" s="1"/>
  <c r="O169" i="22" s="1"/>
  <c r="P169" i="22" s="1"/>
  <c r="Q169" i="22" s="1"/>
  <c r="R169" i="22" s="1"/>
  <c r="S169" i="22" s="1"/>
  <c r="T169" i="22" s="1"/>
  <c r="U169" i="22" s="1"/>
  <c r="V169" i="22" s="1"/>
  <c r="W169" i="22" s="1"/>
  <c r="X169" i="22" s="1"/>
  <c r="Y169" i="22" s="1"/>
  <c r="Z169" i="22" s="1"/>
  <c r="AA169" i="22" s="1"/>
  <c r="AB169" i="22" s="1"/>
  <c r="AC169" i="22" s="1"/>
  <c r="AD169" i="22" s="1"/>
  <c r="AE169" i="22" s="1"/>
  <c r="AF169" i="22" s="1"/>
  <c r="AG169" i="22" s="1"/>
  <c r="AH169" i="22" s="1"/>
  <c r="AI169" i="22" s="1"/>
  <c r="AJ169" i="22" s="1"/>
  <c r="AK169" i="22" s="1"/>
  <c r="AL169" i="22" s="1"/>
  <c r="AM169" i="22" s="1"/>
  <c r="AN169" i="22" s="1"/>
  <c r="AO169" i="22" s="1"/>
  <c r="AP169" i="22" s="1"/>
  <c r="AQ169" i="22" s="1"/>
  <c r="AR169" i="22" s="1"/>
  <c r="AS169" i="22" s="1"/>
  <c r="AT169" i="22" s="1"/>
  <c r="AU169" i="22" s="1"/>
  <c r="AV169" i="22" s="1"/>
  <c r="AW169" i="22" s="1"/>
  <c r="AX169" i="22" s="1"/>
  <c r="A169" i="22"/>
  <c r="K168" i="22"/>
  <c r="L168" i="22" s="1"/>
  <c r="M168" i="22" s="1"/>
  <c r="N168" i="22" s="1"/>
  <c r="O168" i="22" s="1"/>
  <c r="P168" i="22" s="1"/>
  <c r="Q168" i="22" s="1"/>
  <c r="R168" i="22" s="1"/>
  <c r="S168" i="22" s="1"/>
  <c r="T168" i="22" s="1"/>
  <c r="U168" i="22" s="1"/>
  <c r="V168" i="22" s="1"/>
  <c r="W168" i="22" s="1"/>
  <c r="X168" i="22" s="1"/>
  <c r="Y168" i="22" s="1"/>
  <c r="Z168" i="22" s="1"/>
  <c r="AA168" i="22" s="1"/>
  <c r="AB168" i="22" s="1"/>
  <c r="AC168" i="22" s="1"/>
  <c r="AD168" i="22" s="1"/>
  <c r="AE168" i="22" s="1"/>
  <c r="AF168" i="22" s="1"/>
  <c r="AG168" i="22" s="1"/>
  <c r="AH168" i="22" s="1"/>
  <c r="AI168" i="22" s="1"/>
  <c r="AJ168" i="22" s="1"/>
  <c r="AK168" i="22" s="1"/>
  <c r="AL168" i="22" s="1"/>
  <c r="AM168" i="22" s="1"/>
  <c r="AN168" i="22" s="1"/>
  <c r="AO168" i="22" s="1"/>
  <c r="AP168" i="22" s="1"/>
  <c r="AQ168" i="22" s="1"/>
  <c r="AR168" i="22" s="1"/>
  <c r="AS168" i="22" s="1"/>
  <c r="AT168" i="22" s="1"/>
  <c r="AU168" i="22" s="1"/>
  <c r="AV168" i="22" s="1"/>
  <c r="AW168" i="22" s="1"/>
  <c r="AX168" i="22" s="1"/>
  <c r="A168" i="22"/>
  <c r="K167" i="22"/>
  <c r="L167" i="22" s="1"/>
  <c r="M167" i="22" s="1"/>
  <c r="N167" i="22" s="1"/>
  <c r="O167" i="22" s="1"/>
  <c r="P167" i="22" s="1"/>
  <c r="Q167" i="22" s="1"/>
  <c r="R167" i="22" s="1"/>
  <c r="S167" i="22" s="1"/>
  <c r="T167" i="22" s="1"/>
  <c r="U167" i="22" s="1"/>
  <c r="V167" i="22" s="1"/>
  <c r="W167" i="22" s="1"/>
  <c r="X167" i="22" s="1"/>
  <c r="Y167" i="22" s="1"/>
  <c r="Z167" i="22" s="1"/>
  <c r="AA167" i="22" s="1"/>
  <c r="AB167" i="22" s="1"/>
  <c r="AC167" i="22" s="1"/>
  <c r="AD167" i="22" s="1"/>
  <c r="AE167" i="22" s="1"/>
  <c r="AF167" i="22" s="1"/>
  <c r="AG167" i="22" s="1"/>
  <c r="AH167" i="22" s="1"/>
  <c r="AI167" i="22" s="1"/>
  <c r="AJ167" i="22" s="1"/>
  <c r="AK167" i="22" s="1"/>
  <c r="AL167" i="22" s="1"/>
  <c r="AM167" i="22" s="1"/>
  <c r="AN167" i="22" s="1"/>
  <c r="AO167" i="22" s="1"/>
  <c r="AP167" i="22" s="1"/>
  <c r="AQ167" i="22" s="1"/>
  <c r="AR167" i="22" s="1"/>
  <c r="AS167" i="22" s="1"/>
  <c r="AT167" i="22" s="1"/>
  <c r="AU167" i="22" s="1"/>
  <c r="AV167" i="22" s="1"/>
  <c r="AW167" i="22" s="1"/>
  <c r="AX167" i="22" s="1"/>
  <c r="A167" i="22"/>
  <c r="K166" i="22"/>
  <c r="L166" i="22" s="1"/>
  <c r="M166" i="22" s="1"/>
  <c r="N166" i="22" s="1"/>
  <c r="O166" i="22" s="1"/>
  <c r="P166" i="22" s="1"/>
  <c r="Q166" i="22" s="1"/>
  <c r="R166" i="22" s="1"/>
  <c r="S166" i="22" s="1"/>
  <c r="T166" i="22" s="1"/>
  <c r="U166" i="22" s="1"/>
  <c r="V166" i="22" s="1"/>
  <c r="W166" i="22" s="1"/>
  <c r="X166" i="22" s="1"/>
  <c r="Y166" i="22" s="1"/>
  <c r="Z166" i="22" s="1"/>
  <c r="AA166" i="22" s="1"/>
  <c r="AB166" i="22" s="1"/>
  <c r="AC166" i="22" s="1"/>
  <c r="AD166" i="22" s="1"/>
  <c r="AE166" i="22" s="1"/>
  <c r="AF166" i="22" s="1"/>
  <c r="AG166" i="22" s="1"/>
  <c r="AH166" i="22" s="1"/>
  <c r="AI166" i="22" s="1"/>
  <c r="AJ166" i="22" s="1"/>
  <c r="AK166" i="22" s="1"/>
  <c r="AL166" i="22" s="1"/>
  <c r="AM166" i="22" s="1"/>
  <c r="AN166" i="22" s="1"/>
  <c r="AO166" i="22" s="1"/>
  <c r="AP166" i="22" s="1"/>
  <c r="AQ166" i="22" s="1"/>
  <c r="AR166" i="22" s="1"/>
  <c r="AS166" i="22" s="1"/>
  <c r="AT166" i="22" s="1"/>
  <c r="AU166" i="22" s="1"/>
  <c r="AV166" i="22" s="1"/>
  <c r="AW166" i="22" s="1"/>
  <c r="AX166" i="22" s="1"/>
  <c r="A166" i="22"/>
  <c r="K165" i="22"/>
  <c r="L165" i="22" s="1"/>
  <c r="M165" i="22" s="1"/>
  <c r="N165" i="22" s="1"/>
  <c r="O165" i="22" s="1"/>
  <c r="P165" i="22" s="1"/>
  <c r="Q165" i="22" s="1"/>
  <c r="R165" i="22" s="1"/>
  <c r="S165" i="22" s="1"/>
  <c r="T165" i="22" s="1"/>
  <c r="U165" i="22" s="1"/>
  <c r="V165" i="22" s="1"/>
  <c r="W165" i="22" s="1"/>
  <c r="X165" i="22" s="1"/>
  <c r="Y165" i="22" s="1"/>
  <c r="Z165" i="22" s="1"/>
  <c r="AA165" i="22" s="1"/>
  <c r="AB165" i="22" s="1"/>
  <c r="AC165" i="22" s="1"/>
  <c r="AD165" i="22" s="1"/>
  <c r="AE165" i="22" s="1"/>
  <c r="AF165" i="22" s="1"/>
  <c r="AG165" i="22" s="1"/>
  <c r="AH165" i="22" s="1"/>
  <c r="AI165" i="22" s="1"/>
  <c r="AJ165" i="22" s="1"/>
  <c r="AK165" i="22" s="1"/>
  <c r="AL165" i="22" s="1"/>
  <c r="AM165" i="22" s="1"/>
  <c r="AN165" i="22" s="1"/>
  <c r="AO165" i="22" s="1"/>
  <c r="AP165" i="22" s="1"/>
  <c r="AQ165" i="22" s="1"/>
  <c r="AR165" i="22" s="1"/>
  <c r="AS165" i="22" s="1"/>
  <c r="AT165" i="22" s="1"/>
  <c r="AU165" i="22" s="1"/>
  <c r="AV165" i="22" s="1"/>
  <c r="AW165" i="22" s="1"/>
  <c r="AX165" i="22" s="1"/>
  <c r="A165" i="22"/>
  <c r="K164" i="22"/>
  <c r="L164" i="22" s="1"/>
  <c r="M164" i="22" s="1"/>
  <c r="N164" i="22" s="1"/>
  <c r="O164" i="22" s="1"/>
  <c r="P164" i="22" s="1"/>
  <c r="Q164" i="22" s="1"/>
  <c r="R164" i="22" s="1"/>
  <c r="S164" i="22" s="1"/>
  <c r="T164" i="22" s="1"/>
  <c r="U164" i="22" s="1"/>
  <c r="V164" i="22" s="1"/>
  <c r="W164" i="22" s="1"/>
  <c r="X164" i="22" s="1"/>
  <c r="Y164" i="22" s="1"/>
  <c r="Z164" i="22" s="1"/>
  <c r="AA164" i="22" s="1"/>
  <c r="AB164" i="22" s="1"/>
  <c r="AC164" i="22" s="1"/>
  <c r="AD164" i="22" s="1"/>
  <c r="AE164" i="22" s="1"/>
  <c r="AF164" i="22" s="1"/>
  <c r="AG164" i="22" s="1"/>
  <c r="AH164" i="22" s="1"/>
  <c r="AI164" i="22" s="1"/>
  <c r="AJ164" i="22" s="1"/>
  <c r="AK164" i="22" s="1"/>
  <c r="AL164" i="22" s="1"/>
  <c r="AM164" i="22" s="1"/>
  <c r="AN164" i="22" s="1"/>
  <c r="AO164" i="22" s="1"/>
  <c r="AP164" i="22" s="1"/>
  <c r="AQ164" i="22" s="1"/>
  <c r="AR164" i="22" s="1"/>
  <c r="AS164" i="22" s="1"/>
  <c r="AT164" i="22" s="1"/>
  <c r="AU164" i="22" s="1"/>
  <c r="AV164" i="22" s="1"/>
  <c r="AW164" i="22" s="1"/>
  <c r="AX164" i="22" s="1"/>
  <c r="A164" i="22"/>
  <c r="K163" i="22"/>
  <c r="L163" i="22" s="1"/>
  <c r="M163" i="22" s="1"/>
  <c r="N163" i="22" s="1"/>
  <c r="O163" i="22" s="1"/>
  <c r="P163" i="22" s="1"/>
  <c r="Q163" i="22" s="1"/>
  <c r="R163" i="22" s="1"/>
  <c r="S163" i="22" s="1"/>
  <c r="T163" i="22" s="1"/>
  <c r="U163" i="22" s="1"/>
  <c r="V163" i="22" s="1"/>
  <c r="W163" i="22" s="1"/>
  <c r="X163" i="22" s="1"/>
  <c r="Y163" i="22" s="1"/>
  <c r="Z163" i="22" s="1"/>
  <c r="AA163" i="22" s="1"/>
  <c r="AB163" i="22" s="1"/>
  <c r="AC163" i="22" s="1"/>
  <c r="AD163" i="22" s="1"/>
  <c r="AE163" i="22" s="1"/>
  <c r="AF163" i="22" s="1"/>
  <c r="AG163" i="22" s="1"/>
  <c r="AH163" i="22" s="1"/>
  <c r="AI163" i="22" s="1"/>
  <c r="AJ163" i="22" s="1"/>
  <c r="AK163" i="22" s="1"/>
  <c r="AL163" i="22" s="1"/>
  <c r="AM163" i="22" s="1"/>
  <c r="AN163" i="22" s="1"/>
  <c r="AO163" i="22" s="1"/>
  <c r="AP163" i="22" s="1"/>
  <c r="AQ163" i="22" s="1"/>
  <c r="AR163" i="22" s="1"/>
  <c r="AS163" i="22" s="1"/>
  <c r="AT163" i="22" s="1"/>
  <c r="AU163" i="22" s="1"/>
  <c r="AV163" i="22" s="1"/>
  <c r="AW163" i="22" s="1"/>
  <c r="AX163" i="22" s="1"/>
  <c r="A163" i="22"/>
  <c r="K162" i="22"/>
  <c r="L162" i="22" s="1"/>
  <c r="M162" i="22" s="1"/>
  <c r="N162" i="22" s="1"/>
  <c r="O162" i="22" s="1"/>
  <c r="P162" i="22" s="1"/>
  <c r="Q162" i="22" s="1"/>
  <c r="R162" i="22" s="1"/>
  <c r="S162" i="22" s="1"/>
  <c r="T162" i="22" s="1"/>
  <c r="U162" i="22" s="1"/>
  <c r="V162" i="22" s="1"/>
  <c r="W162" i="22" s="1"/>
  <c r="X162" i="22" s="1"/>
  <c r="Y162" i="22" s="1"/>
  <c r="Z162" i="22" s="1"/>
  <c r="AA162" i="22" s="1"/>
  <c r="AB162" i="22" s="1"/>
  <c r="AC162" i="22" s="1"/>
  <c r="AD162" i="22" s="1"/>
  <c r="AE162" i="22" s="1"/>
  <c r="AF162" i="22" s="1"/>
  <c r="AG162" i="22" s="1"/>
  <c r="AH162" i="22" s="1"/>
  <c r="AI162" i="22" s="1"/>
  <c r="AJ162" i="22" s="1"/>
  <c r="AK162" i="22" s="1"/>
  <c r="AL162" i="22" s="1"/>
  <c r="AM162" i="22" s="1"/>
  <c r="AN162" i="22" s="1"/>
  <c r="AO162" i="22" s="1"/>
  <c r="AP162" i="22" s="1"/>
  <c r="AQ162" i="22" s="1"/>
  <c r="AR162" i="22" s="1"/>
  <c r="AS162" i="22" s="1"/>
  <c r="AT162" i="22" s="1"/>
  <c r="AU162" i="22" s="1"/>
  <c r="AV162" i="22" s="1"/>
  <c r="AW162" i="22" s="1"/>
  <c r="AX162" i="22" s="1"/>
  <c r="A162" i="22"/>
  <c r="K161" i="22"/>
  <c r="L161" i="22" s="1"/>
  <c r="M161" i="22" s="1"/>
  <c r="N161" i="22" s="1"/>
  <c r="O161" i="22" s="1"/>
  <c r="P161" i="22" s="1"/>
  <c r="Q161" i="22" s="1"/>
  <c r="R161" i="22" s="1"/>
  <c r="S161" i="22" s="1"/>
  <c r="T161" i="22" s="1"/>
  <c r="U161" i="22" s="1"/>
  <c r="V161" i="22" s="1"/>
  <c r="W161" i="22" s="1"/>
  <c r="X161" i="22" s="1"/>
  <c r="Y161" i="22" s="1"/>
  <c r="Z161" i="22" s="1"/>
  <c r="AA161" i="22" s="1"/>
  <c r="AB161" i="22" s="1"/>
  <c r="AC161" i="22" s="1"/>
  <c r="AD161" i="22" s="1"/>
  <c r="AE161" i="22" s="1"/>
  <c r="AF161" i="22" s="1"/>
  <c r="AG161" i="22" s="1"/>
  <c r="AH161" i="22" s="1"/>
  <c r="AI161" i="22" s="1"/>
  <c r="AJ161" i="22" s="1"/>
  <c r="AK161" i="22" s="1"/>
  <c r="AL161" i="22" s="1"/>
  <c r="AM161" i="22" s="1"/>
  <c r="AN161" i="22" s="1"/>
  <c r="AO161" i="22" s="1"/>
  <c r="AP161" i="22" s="1"/>
  <c r="AQ161" i="22" s="1"/>
  <c r="AR161" i="22" s="1"/>
  <c r="AS161" i="22" s="1"/>
  <c r="AT161" i="22" s="1"/>
  <c r="AU161" i="22" s="1"/>
  <c r="AV161" i="22" s="1"/>
  <c r="AW161" i="22" s="1"/>
  <c r="AX161" i="22" s="1"/>
  <c r="A161" i="22"/>
  <c r="K160" i="22"/>
  <c r="L160" i="22" s="1"/>
  <c r="M160" i="22" s="1"/>
  <c r="N160" i="22" s="1"/>
  <c r="O160" i="22" s="1"/>
  <c r="P160" i="22" s="1"/>
  <c r="Q160" i="22" s="1"/>
  <c r="R160" i="22" s="1"/>
  <c r="S160" i="22" s="1"/>
  <c r="T160" i="22" s="1"/>
  <c r="U160" i="22" s="1"/>
  <c r="V160" i="22" s="1"/>
  <c r="W160" i="22" s="1"/>
  <c r="X160" i="22" s="1"/>
  <c r="Y160" i="22" s="1"/>
  <c r="Z160" i="22" s="1"/>
  <c r="AA160" i="22" s="1"/>
  <c r="AB160" i="22" s="1"/>
  <c r="AC160" i="22" s="1"/>
  <c r="AD160" i="22" s="1"/>
  <c r="AE160" i="22" s="1"/>
  <c r="AF160" i="22" s="1"/>
  <c r="AG160" i="22" s="1"/>
  <c r="AH160" i="22" s="1"/>
  <c r="AI160" i="22" s="1"/>
  <c r="AJ160" i="22" s="1"/>
  <c r="AK160" i="22" s="1"/>
  <c r="AL160" i="22" s="1"/>
  <c r="AM160" i="22" s="1"/>
  <c r="AN160" i="22" s="1"/>
  <c r="AO160" i="22" s="1"/>
  <c r="AP160" i="22" s="1"/>
  <c r="AQ160" i="22" s="1"/>
  <c r="AR160" i="22" s="1"/>
  <c r="AS160" i="22" s="1"/>
  <c r="AT160" i="22" s="1"/>
  <c r="AU160" i="22" s="1"/>
  <c r="AV160" i="22" s="1"/>
  <c r="AW160" i="22" s="1"/>
  <c r="AX160" i="22" s="1"/>
  <c r="A160" i="22"/>
  <c r="A159" i="22"/>
  <c r="K158" i="22"/>
  <c r="L158" i="22" s="1"/>
  <c r="M158" i="22" s="1"/>
  <c r="N158" i="22" s="1"/>
  <c r="O158" i="22" s="1"/>
  <c r="P158" i="22" s="1"/>
  <c r="Q158" i="22" s="1"/>
  <c r="R158" i="22" s="1"/>
  <c r="S158" i="22" s="1"/>
  <c r="T158" i="22" s="1"/>
  <c r="U158" i="22" s="1"/>
  <c r="V158" i="22" s="1"/>
  <c r="W158" i="22" s="1"/>
  <c r="X158" i="22" s="1"/>
  <c r="Y158" i="22" s="1"/>
  <c r="Z158" i="22" s="1"/>
  <c r="AA158" i="22" s="1"/>
  <c r="AB158" i="22" s="1"/>
  <c r="AC158" i="22" s="1"/>
  <c r="AD158" i="22" s="1"/>
  <c r="AE158" i="22" s="1"/>
  <c r="AF158" i="22" s="1"/>
  <c r="AG158" i="22" s="1"/>
  <c r="AH158" i="22" s="1"/>
  <c r="AI158" i="22" s="1"/>
  <c r="AJ158" i="22" s="1"/>
  <c r="AK158" i="22" s="1"/>
  <c r="AL158" i="22" s="1"/>
  <c r="AM158" i="22" s="1"/>
  <c r="AN158" i="22" s="1"/>
  <c r="AO158" i="22" s="1"/>
  <c r="AP158" i="22" s="1"/>
  <c r="AQ158" i="22" s="1"/>
  <c r="AR158" i="22" s="1"/>
  <c r="AS158" i="22" s="1"/>
  <c r="AT158" i="22" s="1"/>
  <c r="AU158" i="22" s="1"/>
  <c r="AV158" i="22" s="1"/>
  <c r="AW158" i="22" s="1"/>
  <c r="AX158" i="22" s="1"/>
  <c r="A158" i="22"/>
  <c r="K156" i="22"/>
  <c r="L156" i="22" s="1"/>
  <c r="M156" i="22" s="1"/>
  <c r="N156" i="22" s="1"/>
  <c r="O156" i="22" s="1"/>
  <c r="P156" i="22" s="1"/>
  <c r="Q156" i="22" s="1"/>
  <c r="R156" i="22" s="1"/>
  <c r="S156" i="22" s="1"/>
  <c r="T156" i="22" s="1"/>
  <c r="U156" i="22" s="1"/>
  <c r="V156" i="22" s="1"/>
  <c r="W156" i="22" s="1"/>
  <c r="X156" i="22" s="1"/>
  <c r="Y156" i="22" s="1"/>
  <c r="Z156" i="22" s="1"/>
  <c r="AA156" i="22" s="1"/>
  <c r="AB156" i="22" s="1"/>
  <c r="AC156" i="22" s="1"/>
  <c r="AD156" i="22" s="1"/>
  <c r="AE156" i="22" s="1"/>
  <c r="AF156" i="22" s="1"/>
  <c r="AG156" i="22" s="1"/>
  <c r="AH156" i="22" s="1"/>
  <c r="AI156" i="22" s="1"/>
  <c r="AJ156" i="22" s="1"/>
  <c r="AK156" i="22" s="1"/>
  <c r="AL156" i="22" s="1"/>
  <c r="AM156" i="22" s="1"/>
  <c r="AN156" i="22" s="1"/>
  <c r="AO156" i="22" s="1"/>
  <c r="AP156" i="22" s="1"/>
  <c r="AQ156" i="22" s="1"/>
  <c r="AR156" i="22" s="1"/>
  <c r="AS156" i="22" s="1"/>
  <c r="AT156" i="22" s="1"/>
  <c r="AU156" i="22" s="1"/>
  <c r="AV156" i="22" s="1"/>
  <c r="AW156" i="22" s="1"/>
  <c r="AX156" i="22" s="1"/>
  <c r="A156" i="22"/>
  <c r="A238" i="21"/>
  <c r="A237" i="21"/>
  <c r="A236" i="21"/>
  <c r="A235" i="21"/>
  <c r="A234" i="21"/>
  <c r="A233" i="21"/>
  <c r="A232" i="21"/>
  <c r="A231" i="21"/>
  <c r="A230" i="21"/>
  <c r="A229" i="21"/>
  <c r="A228" i="21"/>
  <c r="A227" i="21"/>
  <c r="A226" i="21"/>
  <c r="A225" i="21"/>
  <c r="A224" i="21"/>
  <c r="A220" i="21"/>
  <c r="A219" i="21"/>
  <c r="A218" i="21"/>
  <c r="A217" i="21"/>
  <c r="A216" i="21"/>
  <c r="A215" i="21"/>
  <c r="A214" i="21"/>
  <c r="A213" i="21"/>
  <c r="A212" i="21"/>
  <c r="A211" i="21"/>
  <c r="A210" i="21"/>
  <c r="A209" i="21"/>
  <c r="A208" i="21"/>
  <c r="A207" i="21"/>
  <c r="A206" i="21"/>
  <c r="A205" i="21"/>
  <c r="A203" i="21"/>
  <c r="A202" i="21"/>
  <c r="A201" i="21"/>
  <c r="A200" i="21"/>
  <c r="A199" i="21"/>
  <c r="A198" i="21"/>
  <c r="A197" i="21"/>
  <c r="A196" i="21"/>
  <c r="A195" i="21"/>
  <c r="A194" i="21"/>
  <c r="A193" i="21"/>
  <c r="A192" i="21"/>
  <c r="A191" i="21"/>
  <c r="A190" i="21"/>
  <c r="A189" i="21"/>
  <c r="A188" i="21"/>
  <c r="J124" i="22"/>
  <c r="K124" i="22" s="1"/>
  <c r="L124" i="22" s="1"/>
  <c r="M124" i="22" s="1"/>
  <c r="N124" i="22" s="1"/>
  <c r="O124" i="22" s="1"/>
  <c r="P124" i="22" s="1"/>
  <c r="Q124" i="22" s="1"/>
  <c r="R124" i="22" s="1"/>
  <c r="S124" i="22" s="1"/>
  <c r="T124" i="22" s="1"/>
  <c r="U124" i="22" s="1"/>
  <c r="V124" i="22" s="1"/>
  <c r="W124" i="22" s="1"/>
  <c r="X124" i="22" s="1"/>
  <c r="Y124" i="22" s="1"/>
  <c r="Z124" i="22" s="1"/>
  <c r="AA124" i="22" s="1"/>
  <c r="AB124" i="22" s="1"/>
  <c r="AC124" i="22" s="1"/>
  <c r="AD124" i="22" s="1"/>
  <c r="AE124" i="22" s="1"/>
  <c r="AF124" i="22" s="1"/>
  <c r="AG124" i="22" s="1"/>
  <c r="AH124" i="22" s="1"/>
  <c r="AI124" i="22" s="1"/>
  <c r="AJ124" i="22" s="1"/>
  <c r="AK124" i="22" s="1"/>
  <c r="AL124" i="22" s="1"/>
  <c r="AM124" i="22" s="1"/>
  <c r="AN124" i="22" s="1"/>
  <c r="AO124" i="22" s="1"/>
  <c r="AP124" i="22" s="1"/>
  <c r="AQ124" i="22" s="1"/>
  <c r="AR124" i="22" s="1"/>
  <c r="AS124" i="22" s="1"/>
  <c r="AT124" i="22" s="1"/>
  <c r="AU124" i="22" s="1"/>
  <c r="AV124" i="22" s="1"/>
  <c r="AW124" i="22" s="1"/>
  <c r="AX124" i="22" s="1"/>
  <c r="K154" i="22"/>
  <c r="L154" i="22" s="1"/>
  <c r="M154" i="22" s="1"/>
  <c r="N154" i="22" s="1"/>
  <c r="O154" i="22" s="1"/>
  <c r="P154" i="22" s="1"/>
  <c r="Q154" i="22" s="1"/>
  <c r="R154" i="22" s="1"/>
  <c r="S154" i="22" s="1"/>
  <c r="T154" i="22" s="1"/>
  <c r="U154" i="22" s="1"/>
  <c r="V154" i="22" s="1"/>
  <c r="W154" i="22" s="1"/>
  <c r="X154" i="22" s="1"/>
  <c r="Y154" i="22" s="1"/>
  <c r="Z154" i="22" s="1"/>
  <c r="AA154" i="22" s="1"/>
  <c r="AB154" i="22" s="1"/>
  <c r="AC154" i="22" s="1"/>
  <c r="AD154" i="22" s="1"/>
  <c r="AE154" i="22" s="1"/>
  <c r="AF154" i="22" s="1"/>
  <c r="AG154" i="22" s="1"/>
  <c r="AH154" i="22" s="1"/>
  <c r="AI154" i="22" s="1"/>
  <c r="AJ154" i="22" s="1"/>
  <c r="AK154" i="22" s="1"/>
  <c r="AL154" i="22" s="1"/>
  <c r="AM154" i="22" s="1"/>
  <c r="AN154" i="22" s="1"/>
  <c r="AO154" i="22" s="1"/>
  <c r="AP154" i="22" s="1"/>
  <c r="AQ154" i="22" s="1"/>
  <c r="AR154" i="22" s="1"/>
  <c r="AS154" i="22" s="1"/>
  <c r="AT154" i="22" s="1"/>
  <c r="AU154" i="22" s="1"/>
  <c r="AV154" i="22" s="1"/>
  <c r="AW154" i="22" s="1"/>
  <c r="AX154" i="22" s="1"/>
  <c r="A154" i="22"/>
  <c r="K153" i="22"/>
  <c r="L153" i="22" s="1"/>
  <c r="M153" i="22" s="1"/>
  <c r="N153" i="22" s="1"/>
  <c r="O153" i="22" s="1"/>
  <c r="P153" i="22" s="1"/>
  <c r="Q153" i="22" s="1"/>
  <c r="R153" i="22" s="1"/>
  <c r="S153" i="22" s="1"/>
  <c r="T153" i="22" s="1"/>
  <c r="U153" i="22" s="1"/>
  <c r="V153" i="22" s="1"/>
  <c r="W153" i="22" s="1"/>
  <c r="X153" i="22" s="1"/>
  <c r="Y153" i="22" s="1"/>
  <c r="Z153" i="22" s="1"/>
  <c r="AA153" i="22" s="1"/>
  <c r="AB153" i="22" s="1"/>
  <c r="AC153" i="22" s="1"/>
  <c r="AD153" i="22" s="1"/>
  <c r="AE153" i="22" s="1"/>
  <c r="AF153" i="22" s="1"/>
  <c r="AG153" i="22" s="1"/>
  <c r="AH153" i="22" s="1"/>
  <c r="AI153" i="22" s="1"/>
  <c r="AJ153" i="22" s="1"/>
  <c r="AK153" i="22" s="1"/>
  <c r="AL153" i="22" s="1"/>
  <c r="AM153" i="22" s="1"/>
  <c r="AN153" i="22" s="1"/>
  <c r="AO153" i="22" s="1"/>
  <c r="AP153" i="22" s="1"/>
  <c r="AQ153" i="22" s="1"/>
  <c r="AR153" i="22" s="1"/>
  <c r="AS153" i="22" s="1"/>
  <c r="AT153" i="22" s="1"/>
  <c r="AU153" i="22" s="1"/>
  <c r="AV153" i="22" s="1"/>
  <c r="AW153" i="22" s="1"/>
  <c r="AX153" i="22" s="1"/>
  <c r="A153" i="22"/>
  <c r="K152" i="22"/>
  <c r="L152" i="22" s="1"/>
  <c r="M152" i="22" s="1"/>
  <c r="N152" i="22" s="1"/>
  <c r="O152" i="22" s="1"/>
  <c r="P152" i="22" s="1"/>
  <c r="Q152" i="22" s="1"/>
  <c r="R152" i="22" s="1"/>
  <c r="S152" i="22" s="1"/>
  <c r="T152" i="22" s="1"/>
  <c r="U152" i="22" s="1"/>
  <c r="V152" i="22" s="1"/>
  <c r="W152" i="22" s="1"/>
  <c r="X152" i="22" s="1"/>
  <c r="Y152" i="22" s="1"/>
  <c r="Z152" i="22" s="1"/>
  <c r="AA152" i="22" s="1"/>
  <c r="AB152" i="22" s="1"/>
  <c r="AC152" i="22" s="1"/>
  <c r="AD152" i="22" s="1"/>
  <c r="AE152" i="22" s="1"/>
  <c r="AF152" i="22" s="1"/>
  <c r="AG152" i="22" s="1"/>
  <c r="AH152" i="22" s="1"/>
  <c r="AI152" i="22" s="1"/>
  <c r="AJ152" i="22" s="1"/>
  <c r="AK152" i="22" s="1"/>
  <c r="AL152" i="22" s="1"/>
  <c r="AM152" i="22" s="1"/>
  <c r="AN152" i="22" s="1"/>
  <c r="AO152" i="22" s="1"/>
  <c r="AP152" i="22" s="1"/>
  <c r="AQ152" i="22" s="1"/>
  <c r="AR152" i="22" s="1"/>
  <c r="AS152" i="22" s="1"/>
  <c r="AT152" i="22" s="1"/>
  <c r="AU152" i="22" s="1"/>
  <c r="AV152" i="22" s="1"/>
  <c r="AW152" i="22" s="1"/>
  <c r="AX152" i="22" s="1"/>
  <c r="A152" i="22"/>
  <c r="K151" i="22"/>
  <c r="L151" i="22" s="1"/>
  <c r="M151" i="22" s="1"/>
  <c r="N151" i="22" s="1"/>
  <c r="O151" i="22" s="1"/>
  <c r="P151" i="22" s="1"/>
  <c r="Q151" i="22" s="1"/>
  <c r="R151" i="22" s="1"/>
  <c r="S151" i="22" s="1"/>
  <c r="T151" i="22" s="1"/>
  <c r="U151" i="22" s="1"/>
  <c r="V151" i="22" s="1"/>
  <c r="W151" i="22" s="1"/>
  <c r="X151" i="22" s="1"/>
  <c r="Y151" i="22" s="1"/>
  <c r="Z151" i="22" s="1"/>
  <c r="AA151" i="22" s="1"/>
  <c r="AB151" i="22" s="1"/>
  <c r="AC151" i="22" s="1"/>
  <c r="AD151" i="22" s="1"/>
  <c r="AE151" i="22" s="1"/>
  <c r="AF151" i="22" s="1"/>
  <c r="AG151" i="22" s="1"/>
  <c r="AH151" i="22" s="1"/>
  <c r="AI151" i="22" s="1"/>
  <c r="AJ151" i="22" s="1"/>
  <c r="AK151" i="22" s="1"/>
  <c r="AL151" i="22" s="1"/>
  <c r="AM151" i="22" s="1"/>
  <c r="AN151" i="22" s="1"/>
  <c r="AO151" i="22" s="1"/>
  <c r="AP151" i="22" s="1"/>
  <c r="AQ151" i="22" s="1"/>
  <c r="AR151" i="22" s="1"/>
  <c r="AS151" i="22" s="1"/>
  <c r="AT151" i="22" s="1"/>
  <c r="AU151" i="22" s="1"/>
  <c r="AV151" i="22" s="1"/>
  <c r="AW151" i="22" s="1"/>
  <c r="AX151" i="22" s="1"/>
  <c r="A151" i="22"/>
  <c r="K150" i="22"/>
  <c r="L150" i="22" s="1"/>
  <c r="M150" i="22" s="1"/>
  <c r="N150" i="22" s="1"/>
  <c r="O150" i="22" s="1"/>
  <c r="P150" i="22" s="1"/>
  <c r="Q150" i="22" s="1"/>
  <c r="R150" i="22" s="1"/>
  <c r="S150" i="22" s="1"/>
  <c r="T150" i="22" s="1"/>
  <c r="U150" i="22" s="1"/>
  <c r="V150" i="22" s="1"/>
  <c r="W150" i="22" s="1"/>
  <c r="X150" i="22" s="1"/>
  <c r="Y150" i="22" s="1"/>
  <c r="Z150" i="22" s="1"/>
  <c r="AA150" i="22" s="1"/>
  <c r="AB150" i="22" s="1"/>
  <c r="AC150" i="22" s="1"/>
  <c r="AD150" i="22" s="1"/>
  <c r="AE150" i="22" s="1"/>
  <c r="AF150" i="22" s="1"/>
  <c r="AG150" i="22" s="1"/>
  <c r="AH150" i="22" s="1"/>
  <c r="AI150" i="22" s="1"/>
  <c r="AJ150" i="22" s="1"/>
  <c r="AK150" i="22" s="1"/>
  <c r="AL150" i="22" s="1"/>
  <c r="AM150" i="22" s="1"/>
  <c r="AN150" i="22" s="1"/>
  <c r="AO150" i="22" s="1"/>
  <c r="AP150" i="22" s="1"/>
  <c r="AQ150" i="22" s="1"/>
  <c r="AR150" i="22" s="1"/>
  <c r="AS150" i="22" s="1"/>
  <c r="AT150" i="22" s="1"/>
  <c r="AU150" i="22" s="1"/>
  <c r="AV150" i="22" s="1"/>
  <c r="AW150" i="22" s="1"/>
  <c r="AX150" i="22" s="1"/>
  <c r="A150" i="22"/>
  <c r="K149" i="22"/>
  <c r="L149" i="22" s="1"/>
  <c r="M149" i="22" s="1"/>
  <c r="N149" i="22" s="1"/>
  <c r="O149" i="22" s="1"/>
  <c r="P149" i="22" s="1"/>
  <c r="Q149" i="22" s="1"/>
  <c r="R149" i="22" s="1"/>
  <c r="S149" i="22" s="1"/>
  <c r="T149" i="22" s="1"/>
  <c r="U149" i="22" s="1"/>
  <c r="V149" i="22" s="1"/>
  <c r="W149" i="22" s="1"/>
  <c r="X149" i="22" s="1"/>
  <c r="Y149" i="22" s="1"/>
  <c r="Z149" i="22" s="1"/>
  <c r="AA149" i="22" s="1"/>
  <c r="AB149" i="22" s="1"/>
  <c r="AC149" i="22" s="1"/>
  <c r="AD149" i="22" s="1"/>
  <c r="AE149" i="22" s="1"/>
  <c r="AF149" i="22" s="1"/>
  <c r="AG149" i="22" s="1"/>
  <c r="AH149" i="22" s="1"/>
  <c r="AI149" i="22" s="1"/>
  <c r="AJ149" i="22" s="1"/>
  <c r="AK149" i="22" s="1"/>
  <c r="AL149" i="22" s="1"/>
  <c r="AM149" i="22" s="1"/>
  <c r="AN149" i="22" s="1"/>
  <c r="AO149" i="22" s="1"/>
  <c r="AP149" i="22" s="1"/>
  <c r="AQ149" i="22" s="1"/>
  <c r="AR149" i="22" s="1"/>
  <c r="AS149" i="22" s="1"/>
  <c r="AT149" i="22" s="1"/>
  <c r="AU149" i="22" s="1"/>
  <c r="AV149" i="22" s="1"/>
  <c r="AW149" i="22" s="1"/>
  <c r="AX149" i="22" s="1"/>
  <c r="A149" i="22"/>
  <c r="K148" i="22"/>
  <c r="L148" i="22" s="1"/>
  <c r="M148" i="22" s="1"/>
  <c r="N148" i="22" s="1"/>
  <c r="O148" i="22" s="1"/>
  <c r="P148" i="22" s="1"/>
  <c r="Q148" i="22" s="1"/>
  <c r="R148" i="22" s="1"/>
  <c r="S148" i="22" s="1"/>
  <c r="T148" i="22" s="1"/>
  <c r="U148" i="22" s="1"/>
  <c r="V148" i="22" s="1"/>
  <c r="W148" i="22" s="1"/>
  <c r="X148" i="22" s="1"/>
  <c r="Y148" i="22" s="1"/>
  <c r="Z148" i="22" s="1"/>
  <c r="AA148" i="22" s="1"/>
  <c r="AB148" i="22" s="1"/>
  <c r="AC148" i="22" s="1"/>
  <c r="AD148" i="22" s="1"/>
  <c r="AE148" i="22" s="1"/>
  <c r="AF148" i="22" s="1"/>
  <c r="AG148" i="22" s="1"/>
  <c r="AH148" i="22" s="1"/>
  <c r="AI148" i="22" s="1"/>
  <c r="AJ148" i="22" s="1"/>
  <c r="AK148" i="22" s="1"/>
  <c r="AL148" i="22" s="1"/>
  <c r="AM148" i="22" s="1"/>
  <c r="AN148" i="22" s="1"/>
  <c r="AO148" i="22" s="1"/>
  <c r="AP148" i="22" s="1"/>
  <c r="AQ148" i="22" s="1"/>
  <c r="AR148" i="22" s="1"/>
  <c r="AS148" i="22" s="1"/>
  <c r="AT148" i="22" s="1"/>
  <c r="AU148" i="22" s="1"/>
  <c r="AV148" i="22" s="1"/>
  <c r="AW148" i="22" s="1"/>
  <c r="AX148" i="22" s="1"/>
  <c r="A148" i="22"/>
  <c r="K147" i="22"/>
  <c r="L147" i="22" s="1"/>
  <c r="M147" i="22" s="1"/>
  <c r="N147" i="22" s="1"/>
  <c r="O147" i="22" s="1"/>
  <c r="P147" i="22" s="1"/>
  <c r="Q147" i="22" s="1"/>
  <c r="R147" i="22" s="1"/>
  <c r="S147" i="22" s="1"/>
  <c r="T147" i="22" s="1"/>
  <c r="U147" i="22" s="1"/>
  <c r="V147" i="22" s="1"/>
  <c r="W147" i="22" s="1"/>
  <c r="X147" i="22" s="1"/>
  <c r="Y147" i="22" s="1"/>
  <c r="Z147" i="22" s="1"/>
  <c r="AA147" i="22" s="1"/>
  <c r="AB147" i="22" s="1"/>
  <c r="AC147" i="22" s="1"/>
  <c r="AD147" i="22" s="1"/>
  <c r="AE147" i="22" s="1"/>
  <c r="AF147" i="22" s="1"/>
  <c r="AG147" i="22" s="1"/>
  <c r="AH147" i="22" s="1"/>
  <c r="AI147" i="22" s="1"/>
  <c r="AJ147" i="22" s="1"/>
  <c r="AK147" i="22" s="1"/>
  <c r="AL147" i="22" s="1"/>
  <c r="AM147" i="22" s="1"/>
  <c r="AN147" i="22" s="1"/>
  <c r="AO147" i="22" s="1"/>
  <c r="AP147" i="22" s="1"/>
  <c r="AQ147" i="22" s="1"/>
  <c r="AR147" i="22" s="1"/>
  <c r="AS147" i="22" s="1"/>
  <c r="AT147" i="22" s="1"/>
  <c r="AU147" i="22" s="1"/>
  <c r="AV147" i="22" s="1"/>
  <c r="AW147" i="22" s="1"/>
  <c r="AX147" i="22" s="1"/>
  <c r="A147" i="22"/>
  <c r="K146" i="22"/>
  <c r="L146" i="22" s="1"/>
  <c r="M146" i="22" s="1"/>
  <c r="N146" i="22" s="1"/>
  <c r="O146" i="22" s="1"/>
  <c r="P146" i="22" s="1"/>
  <c r="Q146" i="22" s="1"/>
  <c r="R146" i="22" s="1"/>
  <c r="S146" i="22" s="1"/>
  <c r="T146" i="22" s="1"/>
  <c r="U146" i="22" s="1"/>
  <c r="V146" i="22" s="1"/>
  <c r="W146" i="22" s="1"/>
  <c r="X146" i="22" s="1"/>
  <c r="Y146" i="22" s="1"/>
  <c r="Z146" i="22" s="1"/>
  <c r="AA146" i="22" s="1"/>
  <c r="AB146" i="22" s="1"/>
  <c r="AC146" i="22" s="1"/>
  <c r="AD146" i="22" s="1"/>
  <c r="AE146" i="22" s="1"/>
  <c r="AF146" i="22" s="1"/>
  <c r="AG146" i="22" s="1"/>
  <c r="AH146" i="22" s="1"/>
  <c r="AI146" i="22" s="1"/>
  <c r="AJ146" i="22" s="1"/>
  <c r="AK146" i="22" s="1"/>
  <c r="AL146" i="22" s="1"/>
  <c r="AM146" i="22" s="1"/>
  <c r="AN146" i="22" s="1"/>
  <c r="AO146" i="22" s="1"/>
  <c r="AP146" i="22" s="1"/>
  <c r="AQ146" i="22" s="1"/>
  <c r="AR146" i="22" s="1"/>
  <c r="AS146" i="22" s="1"/>
  <c r="AT146" i="22" s="1"/>
  <c r="AU146" i="22" s="1"/>
  <c r="AV146" i="22" s="1"/>
  <c r="AW146" i="22" s="1"/>
  <c r="AX146" i="22" s="1"/>
  <c r="A146" i="22"/>
  <c r="K145" i="22"/>
  <c r="L145" i="22" s="1"/>
  <c r="M145" i="22" s="1"/>
  <c r="N145" i="22" s="1"/>
  <c r="O145" i="22" s="1"/>
  <c r="P145" i="22" s="1"/>
  <c r="Q145" i="22" s="1"/>
  <c r="R145" i="22" s="1"/>
  <c r="S145" i="22" s="1"/>
  <c r="T145" i="22" s="1"/>
  <c r="U145" i="22" s="1"/>
  <c r="V145" i="22" s="1"/>
  <c r="W145" i="22" s="1"/>
  <c r="X145" i="22" s="1"/>
  <c r="Y145" i="22" s="1"/>
  <c r="Z145" i="22" s="1"/>
  <c r="AA145" i="22" s="1"/>
  <c r="AB145" i="22" s="1"/>
  <c r="AC145" i="22" s="1"/>
  <c r="AD145" i="22" s="1"/>
  <c r="AE145" i="22" s="1"/>
  <c r="AF145" i="22" s="1"/>
  <c r="AG145" i="22" s="1"/>
  <c r="AH145" i="22" s="1"/>
  <c r="AI145" i="22" s="1"/>
  <c r="AJ145" i="22" s="1"/>
  <c r="AK145" i="22" s="1"/>
  <c r="AL145" i="22" s="1"/>
  <c r="AM145" i="22" s="1"/>
  <c r="AN145" i="22" s="1"/>
  <c r="AO145" i="22" s="1"/>
  <c r="AP145" i="22" s="1"/>
  <c r="AQ145" i="22" s="1"/>
  <c r="AR145" i="22" s="1"/>
  <c r="AS145" i="22" s="1"/>
  <c r="AT145" i="22" s="1"/>
  <c r="AU145" i="22" s="1"/>
  <c r="AV145" i="22" s="1"/>
  <c r="AW145" i="22" s="1"/>
  <c r="AX145" i="22" s="1"/>
  <c r="A145" i="22"/>
  <c r="K144" i="22"/>
  <c r="L144" i="22" s="1"/>
  <c r="M144" i="22" s="1"/>
  <c r="N144" i="22" s="1"/>
  <c r="O144" i="22" s="1"/>
  <c r="P144" i="22" s="1"/>
  <c r="Q144" i="22" s="1"/>
  <c r="R144" i="22" s="1"/>
  <c r="S144" i="22" s="1"/>
  <c r="T144" i="22" s="1"/>
  <c r="U144" i="22" s="1"/>
  <c r="V144" i="22" s="1"/>
  <c r="W144" i="22" s="1"/>
  <c r="X144" i="22" s="1"/>
  <c r="Y144" i="22" s="1"/>
  <c r="Z144" i="22" s="1"/>
  <c r="AA144" i="22" s="1"/>
  <c r="AB144" i="22" s="1"/>
  <c r="AC144" i="22" s="1"/>
  <c r="AD144" i="22" s="1"/>
  <c r="AE144" i="22" s="1"/>
  <c r="AF144" i="22" s="1"/>
  <c r="AG144" i="22" s="1"/>
  <c r="AH144" i="22" s="1"/>
  <c r="AI144" i="22" s="1"/>
  <c r="AJ144" i="22" s="1"/>
  <c r="AK144" i="22" s="1"/>
  <c r="AL144" i="22" s="1"/>
  <c r="AM144" i="22" s="1"/>
  <c r="AN144" i="22" s="1"/>
  <c r="AO144" i="22" s="1"/>
  <c r="AP144" i="22" s="1"/>
  <c r="AQ144" i="22" s="1"/>
  <c r="AR144" i="22" s="1"/>
  <c r="AS144" i="22" s="1"/>
  <c r="AT144" i="22" s="1"/>
  <c r="AU144" i="22" s="1"/>
  <c r="AV144" i="22" s="1"/>
  <c r="AW144" i="22" s="1"/>
  <c r="AX144" i="22" s="1"/>
  <c r="A144" i="22"/>
  <c r="K143" i="22"/>
  <c r="L143" i="22" s="1"/>
  <c r="M143" i="22" s="1"/>
  <c r="N143" i="22" s="1"/>
  <c r="O143" i="22" s="1"/>
  <c r="P143" i="22" s="1"/>
  <c r="Q143" i="22" s="1"/>
  <c r="R143" i="22" s="1"/>
  <c r="S143" i="22" s="1"/>
  <c r="T143" i="22" s="1"/>
  <c r="U143" i="22" s="1"/>
  <c r="V143" i="22" s="1"/>
  <c r="W143" i="22" s="1"/>
  <c r="X143" i="22" s="1"/>
  <c r="Y143" i="22" s="1"/>
  <c r="Z143" i="22" s="1"/>
  <c r="AA143" i="22" s="1"/>
  <c r="AB143" i="22" s="1"/>
  <c r="AC143" i="22" s="1"/>
  <c r="AD143" i="22" s="1"/>
  <c r="AE143" i="22" s="1"/>
  <c r="AF143" i="22" s="1"/>
  <c r="AG143" i="22" s="1"/>
  <c r="AH143" i="22" s="1"/>
  <c r="AI143" i="22" s="1"/>
  <c r="AJ143" i="22" s="1"/>
  <c r="AK143" i="22" s="1"/>
  <c r="AL143" i="22" s="1"/>
  <c r="AM143" i="22" s="1"/>
  <c r="AN143" i="22" s="1"/>
  <c r="AO143" i="22" s="1"/>
  <c r="AP143" i="22" s="1"/>
  <c r="AQ143" i="22" s="1"/>
  <c r="AR143" i="22" s="1"/>
  <c r="AS143" i="22" s="1"/>
  <c r="AT143" i="22" s="1"/>
  <c r="AU143" i="22" s="1"/>
  <c r="AV143" i="22" s="1"/>
  <c r="AW143" i="22" s="1"/>
  <c r="AX143" i="22" s="1"/>
  <c r="A143" i="22"/>
  <c r="K142" i="22"/>
  <c r="L142" i="22" s="1"/>
  <c r="M142" i="22" s="1"/>
  <c r="N142" i="22" s="1"/>
  <c r="O142" i="22" s="1"/>
  <c r="P142" i="22" s="1"/>
  <c r="Q142" i="22" s="1"/>
  <c r="R142" i="22" s="1"/>
  <c r="S142" i="22" s="1"/>
  <c r="T142" i="22" s="1"/>
  <c r="U142" i="22" s="1"/>
  <c r="V142" i="22" s="1"/>
  <c r="W142" i="22" s="1"/>
  <c r="X142" i="22" s="1"/>
  <c r="Y142" i="22" s="1"/>
  <c r="Z142" i="22" s="1"/>
  <c r="AA142" i="22" s="1"/>
  <c r="AB142" i="22" s="1"/>
  <c r="AC142" i="22" s="1"/>
  <c r="AD142" i="22" s="1"/>
  <c r="AE142" i="22" s="1"/>
  <c r="AF142" i="22" s="1"/>
  <c r="AG142" i="22" s="1"/>
  <c r="AH142" i="22" s="1"/>
  <c r="AI142" i="22" s="1"/>
  <c r="AJ142" i="22" s="1"/>
  <c r="AK142" i="22" s="1"/>
  <c r="AL142" i="22" s="1"/>
  <c r="AM142" i="22" s="1"/>
  <c r="AN142" i="22" s="1"/>
  <c r="AO142" i="22" s="1"/>
  <c r="AP142" i="22" s="1"/>
  <c r="AQ142" i="22" s="1"/>
  <c r="AR142" i="22" s="1"/>
  <c r="AS142" i="22" s="1"/>
  <c r="AT142" i="22" s="1"/>
  <c r="AU142" i="22" s="1"/>
  <c r="AV142" i="22" s="1"/>
  <c r="AW142" i="22" s="1"/>
  <c r="AX142" i="22" s="1"/>
  <c r="A142" i="22"/>
  <c r="A141" i="22"/>
  <c r="K140" i="22"/>
  <c r="L140" i="22" s="1"/>
  <c r="M140" i="22" s="1"/>
  <c r="N140" i="22" s="1"/>
  <c r="O140" i="22" s="1"/>
  <c r="P140" i="22" s="1"/>
  <c r="Q140" i="22" s="1"/>
  <c r="R140" i="22" s="1"/>
  <c r="S140" i="22" s="1"/>
  <c r="T140" i="22" s="1"/>
  <c r="U140" i="22" s="1"/>
  <c r="V140" i="22" s="1"/>
  <c r="W140" i="22" s="1"/>
  <c r="X140" i="22" s="1"/>
  <c r="Y140" i="22" s="1"/>
  <c r="Z140" i="22" s="1"/>
  <c r="AA140" i="22" s="1"/>
  <c r="AB140" i="22" s="1"/>
  <c r="AC140" i="22" s="1"/>
  <c r="AD140" i="22" s="1"/>
  <c r="AE140" i="22" s="1"/>
  <c r="AF140" i="22" s="1"/>
  <c r="AG140" i="22" s="1"/>
  <c r="AH140" i="22" s="1"/>
  <c r="AI140" i="22" s="1"/>
  <c r="AJ140" i="22" s="1"/>
  <c r="AK140" i="22" s="1"/>
  <c r="AL140" i="22" s="1"/>
  <c r="AM140" i="22" s="1"/>
  <c r="AN140" i="22" s="1"/>
  <c r="AO140" i="22" s="1"/>
  <c r="AP140" i="22" s="1"/>
  <c r="AQ140" i="22" s="1"/>
  <c r="AR140" i="22" s="1"/>
  <c r="AS140" i="22" s="1"/>
  <c r="AT140" i="22" s="1"/>
  <c r="AU140" i="22" s="1"/>
  <c r="AV140" i="22" s="1"/>
  <c r="AW140" i="22" s="1"/>
  <c r="AX140" i="22" s="1"/>
  <c r="A140" i="22"/>
  <c r="K139" i="22"/>
  <c r="L139" i="22" s="1"/>
  <c r="M139" i="22" s="1"/>
  <c r="N139" i="22" s="1"/>
  <c r="O139" i="22" s="1"/>
  <c r="P139" i="22" s="1"/>
  <c r="Q139" i="22" s="1"/>
  <c r="R139" i="22" s="1"/>
  <c r="S139" i="22" s="1"/>
  <c r="T139" i="22" s="1"/>
  <c r="U139" i="22" s="1"/>
  <c r="V139" i="22" s="1"/>
  <c r="W139" i="22" s="1"/>
  <c r="X139" i="22" s="1"/>
  <c r="Y139" i="22" s="1"/>
  <c r="Z139" i="22" s="1"/>
  <c r="AA139" i="22" s="1"/>
  <c r="AB139" i="22" s="1"/>
  <c r="AC139" i="22" s="1"/>
  <c r="AD139" i="22" s="1"/>
  <c r="AE139" i="22" s="1"/>
  <c r="AF139" i="22" s="1"/>
  <c r="AG139" i="22" s="1"/>
  <c r="AH139" i="22" s="1"/>
  <c r="AI139" i="22" s="1"/>
  <c r="AJ139" i="22" s="1"/>
  <c r="AK139" i="22" s="1"/>
  <c r="AL139" i="22" s="1"/>
  <c r="AM139" i="22" s="1"/>
  <c r="AN139" i="22" s="1"/>
  <c r="AO139" i="22" s="1"/>
  <c r="AP139" i="22" s="1"/>
  <c r="AQ139" i="22" s="1"/>
  <c r="AR139" i="22" s="1"/>
  <c r="AS139" i="22" s="1"/>
  <c r="AT139" i="22" s="1"/>
  <c r="AU139" i="22" s="1"/>
  <c r="AV139" i="22" s="1"/>
  <c r="AW139" i="22" s="1"/>
  <c r="AX139" i="22" s="1"/>
  <c r="A139" i="22"/>
  <c r="K123" i="22"/>
  <c r="L123" i="22" s="1"/>
  <c r="M123" i="22" s="1"/>
  <c r="N123" i="22" s="1"/>
  <c r="O123" i="22" s="1"/>
  <c r="P123" i="22" s="1"/>
  <c r="Q123" i="22" s="1"/>
  <c r="R123" i="22" s="1"/>
  <c r="S123" i="22" s="1"/>
  <c r="T123" i="22" s="1"/>
  <c r="U123" i="22" s="1"/>
  <c r="V123" i="22" s="1"/>
  <c r="W123" i="22" s="1"/>
  <c r="X123" i="22" s="1"/>
  <c r="Y123" i="22" s="1"/>
  <c r="Z123" i="22" s="1"/>
  <c r="AA123" i="22" s="1"/>
  <c r="AB123" i="22" s="1"/>
  <c r="AC123" i="22" s="1"/>
  <c r="AD123" i="22" s="1"/>
  <c r="AE123" i="22" s="1"/>
  <c r="AF123" i="22" s="1"/>
  <c r="AG123" i="22" s="1"/>
  <c r="AH123" i="22" s="1"/>
  <c r="AI123" i="22" s="1"/>
  <c r="AJ123" i="22" s="1"/>
  <c r="AK123" i="22" s="1"/>
  <c r="AL123" i="22" s="1"/>
  <c r="AM123" i="22" s="1"/>
  <c r="AN123" i="22" s="1"/>
  <c r="AO123" i="22" s="1"/>
  <c r="AP123" i="22" s="1"/>
  <c r="AQ123" i="22" s="1"/>
  <c r="AR123" i="22" s="1"/>
  <c r="AS123" i="22" s="1"/>
  <c r="AT123" i="22" s="1"/>
  <c r="AU123" i="22" s="1"/>
  <c r="AV123" i="22" s="1"/>
  <c r="AW123" i="22" s="1"/>
  <c r="AX123" i="22" s="1"/>
  <c r="K125" i="22"/>
  <c r="L125" i="22" s="1"/>
  <c r="M125" i="22" s="1"/>
  <c r="N125" i="22" s="1"/>
  <c r="O125" i="22" s="1"/>
  <c r="P125" i="22" s="1"/>
  <c r="Q125" i="22" s="1"/>
  <c r="R125" i="22" s="1"/>
  <c r="S125" i="22" s="1"/>
  <c r="T125" i="22" s="1"/>
  <c r="U125" i="22" s="1"/>
  <c r="V125" i="22" s="1"/>
  <c r="W125" i="22" s="1"/>
  <c r="X125" i="22" s="1"/>
  <c r="Y125" i="22" s="1"/>
  <c r="Z125" i="22" s="1"/>
  <c r="AA125" i="22" s="1"/>
  <c r="AB125" i="22" s="1"/>
  <c r="AC125" i="22" s="1"/>
  <c r="AD125" i="22" s="1"/>
  <c r="AE125" i="22" s="1"/>
  <c r="AF125" i="22" s="1"/>
  <c r="AG125" i="22" s="1"/>
  <c r="AH125" i="22" s="1"/>
  <c r="AI125" i="22" s="1"/>
  <c r="AJ125" i="22" s="1"/>
  <c r="AK125" i="22" s="1"/>
  <c r="AL125" i="22" s="1"/>
  <c r="AM125" i="22" s="1"/>
  <c r="AN125" i="22" s="1"/>
  <c r="AO125" i="22" s="1"/>
  <c r="AP125" i="22" s="1"/>
  <c r="AQ125" i="22" s="1"/>
  <c r="AR125" i="22" s="1"/>
  <c r="AS125" i="22" s="1"/>
  <c r="AT125" i="22" s="1"/>
  <c r="AU125" i="22" s="1"/>
  <c r="AV125" i="22" s="1"/>
  <c r="AW125" i="22" s="1"/>
  <c r="AX125" i="22" s="1"/>
  <c r="K126" i="22"/>
  <c r="L126" i="22" s="1"/>
  <c r="M126" i="22" s="1"/>
  <c r="N126" i="22" s="1"/>
  <c r="O126" i="22" s="1"/>
  <c r="P126" i="22" s="1"/>
  <c r="Q126" i="22" s="1"/>
  <c r="R126" i="22" s="1"/>
  <c r="S126" i="22" s="1"/>
  <c r="T126" i="22" s="1"/>
  <c r="U126" i="22" s="1"/>
  <c r="V126" i="22" s="1"/>
  <c r="W126" i="22" s="1"/>
  <c r="X126" i="22" s="1"/>
  <c r="Y126" i="22" s="1"/>
  <c r="Z126" i="22" s="1"/>
  <c r="AA126" i="22" s="1"/>
  <c r="AB126" i="22" s="1"/>
  <c r="AC126" i="22" s="1"/>
  <c r="AD126" i="22" s="1"/>
  <c r="AE126" i="22" s="1"/>
  <c r="AF126" i="22" s="1"/>
  <c r="AG126" i="22" s="1"/>
  <c r="AH126" i="22" s="1"/>
  <c r="AI126" i="22" s="1"/>
  <c r="AJ126" i="22" s="1"/>
  <c r="AK126" i="22" s="1"/>
  <c r="AL126" i="22" s="1"/>
  <c r="AM126" i="22" s="1"/>
  <c r="AN126" i="22" s="1"/>
  <c r="AO126" i="22" s="1"/>
  <c r="AP126" i="22" s="1"/>
  <c r="AQ126" i="22" s="1"/>
  <c r="AR126" i="22" s="1"/>
  <c r="AS126" i="22" s="1"/>
  <c r="AT126" i="22" s="1"/>
  <c r="AU126" i="22" s="1"/>
  <c r="AV126" i="22" s="1"/>
  <c r="AW126" i="22" s="1"/>
  <c r="AX126" i="22" s="1"/>
  <c r="K127" i="22"/>
  <c r="L127" i="22" s="1"/>
  <c r="M127" i="22" s="1"/>
  <c r="N127" i="22" s="1"/>
  <c r="O127" i="22" s="1"/>
  <c r="P127" i="22" s="1"/>
  <c r="Q127" i="22" s="1"/>
  <c r="R127" i="22" s="1"/>
  <c r="S127" i="22" s="1"/>
  <c r="T127" i="22" s="1"/>
  <c r="U127" i="22" s="1"/>
  <c r="V127" i="22" s="1"/>
  <c r="W127" i="22" s="1"/>
  <c r="X127" i="22" s="1"/>
  <c r="Y127" i="22" s="1"/>
  <c r="Z127" i="22" s="1"/>
  <c r="AA127" i="22" s="1"/>
  <c r="AB127" i="22" s="1"/>
  <c r="AC127" i="22" s="1"/>
  <c r="AD127" i="22" s="1"/>
  <c r="AE127" i="22" s="1"/>
  <c r="AF127" i="22" s="1"/>
  <c r="AG127" i="22" s="1"/>
  <c r="AH127" i="22" s="1"/>
  <c r="AI127" i="22" s="1"/>
  <c r="AJ127" i="22" s="1"/>
  <c r="AK127" i="22" s="1"/>
  <c r="AL127" i="22" s="1"/>
  <c r="AM127" i="22" s="1"/>
  <c r="AN127" i="22" s="1"/>
  <c r="AO127" i="22" s="1"/>
  <c r="AP127" i="22" s="1"/>
  <c r="AQ127" i="22" s="1"/>
  <c r="AR127" i="22" s="1"/>
  <c r="AS127" i="22" s="1"/>
  <c r="AT127" i="22" s="1"/>
  <c r="AU127" i="22" s="1"/>
  <c r="AV127" i="22" s="1"/>
  <c r="AW127" i="22" s="1"/>
  <c r="AX127" i="22" s="1"/>
  <c r="K128" i="22"/>
  <c r="L128" i="22" s="1"/>
  <c r="M128" i="22" s="1"/>
  <c r="N128" i="22" s="1"/>
  <c r="O128" i="22" s="1"/>
  <c r="P128" i="22" s="1"/>
  <c r="Q128" i="22" s="1"/>
  <c r="R128" i="22" s="1"/>
  <c r="S128" i="22" s="1"/>
  <c r="T128" i="22" s="1"/>
  <c r="U128" i="22" s="1"/>
  <c r="V128" i="22" s="1"/>
  <c r="W128" i="22" s="1"/>
  <c r="X128" i="22" s="1"/>
  <c r="Y128" i="22" s="1"/>
  <c r="Z128" i="22" s="1"/>
  <c r="AA128" i="22" s="1"/>
  <c r="AB128" i="22" s="1"/>
  <c r="AC128" i="22" s="1"/>
  <c r="AD128" i="22" s="1"/>
  <c r="AE128" i="22" s="1"/>
  <c r="AF128" i="22" s="1"/>
  <c r="AG128" i="22" s="1"/>
  <c r="AH128" i="22" s="1"/>
  <c r="AI128" i="22" s="1"/>
  <c r="AJ128" i="22" s="1"/>
  <c r="AK128" i="22" s="1"/>
  <c r="AL128" i="22" s="1"/>
  <c r="AM128" i="22" s="1"/>
  <c r="AN128" i="22" s="1"/>
  <c r="AO128" i="22" s="1"/>
  <c r="AP128" i="22" s="1"/>
  <c r="AQ128" i="22" s="1"/>
  <c r="AR128" i="22" s="1"/>
  <c r="AS128" i="22" s="1"/>
  <c r="AT128" i="22" s="1"/>
  <c r="AU128" i="22" s="1"/>
  <c r="AV128" i="22" s="1"/>
  <c r="AW128" i="22" s="1"/>
  <c r="AX128" i="22" s="1"/>
  <c r="K129" i="22"/>
  <c r="L129" i="22" s="1"/>
  <c r="M129" i="22" s="1"/>
  <c r="N129" i="22" s="1"/>
  <c r="O129" i="22" s="1"/>
  <c r="P129" i="22" s="1"/>
  <c r="Q129" i="22" s="1"/>
  <c r="R129" i="22" s="1"/>
  <c r="S129" i="22" s="1"/>
  <c r="T129" i="22" s="1"/>
  <c r="U129" i="22" s="1"/>
  <c r="V129" i="22" s="1"/>
  <c r="W129" i="22" s="1"/>
  <c r="X129" i="22" s="1"/>
  <c r="Y129" i="22" s="1"/>
  <c r="Z129" i="22" s="1"/>
  <c r="AA129" i="22" s="1"/>
  <c r="AB129" i="22" s="1"/>
  <c r="AC129" i="22" s="1"/>
  <c r="AD129" i="22" s="1"/>
  <c r="AE129" i="22" s="1"/>
  <c r="AF129" i="22" s="1"/>
  <c r="AG129" i="22" s="1"/>
  <c r="AH129" i="22" s="1"/>
  <c r="AI129" i="22" s="1"/>
  <c r="AJ129" i="22" s="1"/>
  <c r="AK129" i="22" s="1"/>
  <c r="AL129" i="22" s="1"/>
  <c r="AM129" i="22" s="1"/>
  <c r="AN129" i="22" s="1"/>
  <c r="AO129" i="22" s="1"/>
  <c r="AP129" i="22" s="1"/>
  <c r="AQ129" i="22" s="1"/>
  <c r="AR129" i="22" s="1"/>
  <c r="AS129" i="22" s="1"/>
  <c r="AT129" i="22" s="1"/>
  <c r="AU129" i="22" s="1"/>
  <c r="AV129" i="22" s="1"/>
  <c r="AW129" i="22" s="1"/>
  <c r="AX129" i="22" s="1"/>
  <c r="K130" i="22"/>
  <c r="L130" i="22" s="1"/>
  <c r="M130" i="22" s="1"/>
  <c r="N130" i="22" s="1"/>
  <c r="O130" i="22" s="1"/>
  <c r="P130" i="22" s="1"/>
  <c r="Q130" i="22" s="1"/>
  <c r="R130" i="22" s="1"/>
  <c r="S130" i="22" s="1"/>
  <c r="T130" i="22" s="1"/>
  <c r="U130" i="22" s="1"/>
  <c r="V130" i="22" s="1"/>
  <c r="W130" i="22" s="1"/>
  <c r="X130" i="22" s="1"/>
  <c r="Y130" i="22" s="1"/>
  <c r="Z130" i="22" s="1"/>
  <c r="AA130" i="22" s="1"/>
  <c r="AB130" i="22" s="1"/>
  <c r="AC130" i="22" s="1"/>
  <c r="AD130" i="22" s="1"/>
  <c r="AE130" i="22" s="1"/>
  <c r="AF130" i="22" s="1"/>
  <c r="AG130" i="22" s="1"/>
  <c r="AH130" i="22" s="1"/>
  <c r="AI130" i="22" s="1"/>
  <c r="AJ130" i="22" s="1"/>
  <c r="AK130" i="22" s="1"/>
  <c r="AL130" i="22" s="1"/>
  <c r="AM130" i="22" s="1"/>
  <c r="AN130" i="22" s="1"/>
  <c r="AO130" i="22" s="1"/>
  <c r="AP130" i="22" s="1"/>
  <c r="AQ130" i="22" s="1"/>
  <c r="AR130" i="22" s="1"/>
  <c r="AS130" i="22" s="1"/>
  <c r="AT130" i="22" s="1"/>
  <c r="AU130" i="22" s="1"/>
  <c r="AV130" i="22" s="1"/>
  <c r="AW130" i="22" s="1"/>
  <c r="AX130" i="22" s="1"/>
  <c r="K131" i="22"/>
  <c r="L131" i="22" s="1"/>
  <c r="M131" i="22" s="1"/>
  <c r="N131" i="22" s="1"/>
  <c r="O131" i="22" s="1"/>
  <c r="P131" i="22" s="1"/>
  <c r="Q131" i="22" s="1"/>
  <c r="R131" i="22" s="1"/>
  <c r="S131" i="22" s="1"/>
  <c r="T131" i="22" s="1"/>
  <c r="U131" i="22" s="1"/>
  <c r="V131" i="22" s="1"/>
  <c r="W131" i="22" s="1"/>
  <c r="X131" i="22" s="1"/>
  <c r="Y131" i="22" s="1"/>
  <c r="Z131" i="22" s="1"/>
  <c r="AA131" i="22" s="1"/>
  <c r="AB131" i="22" s="1"/>
  <c r="AC131" i="22" s="1"/>
  <c r="AD131" i="22" s="1"/>
  <c r="AE131" i="22" s="1"/>
  <c r="AF131" i="22" s="1"/>
  <c r="AG131" i="22" s="1"/>
  <c r="AH131" i="22" s="1"/>
  <c r="AI131" i="22" s="1"/>
  <c r="AJ131" i="22" s="1"/>
  <c r="AK131" i="22" s="1"/>
  <c r="AL131" i="22" s="1"/>
  <c r="AM131" i="22" s="1"/>
  <c r="AN131" i="22" s="1"/>
  <c r="AO131" i="22" s="1"/>
  <c r="AP131" i="22" s="1"/>
  <c r="AQ131" i="22" s="1"/>
  <c r="AR131" i="22" s="1"/>
  <c r="AS131" i="22" s="1"/>
  <c r="AT131" i="22" s="1"/>
  <c r="AU131" i="22" s="1"/>
  <c r="AV131" i="22" s="1"/>
  <c r="AW131" i="22" s="1"/>
  <c r="AX131" i="22" s="1"/>
  <c r="K132" i="22"/>
  <c r="L132" i="22" s="1"/>
  <c r="M132" i="22" s="1"/>
  <c r="N132" i="22" s="1"/>
  <c r="O132" i="22" s="1"/>
  <c r="P132" i="22" s="1"/>
  <c r="Q132" i="22" s="1"/>
  <c r="R132" i="22" s="1"/>
  <c r="S132" i="22" s="1"/>
  <c r="T132" i="22" s="1"/>
  <c r="U132" i="22" s="1"/>
  <c r="V132" i="22" s="1"/>
  <c r="W132" i="22" s="1"/>
  <c r="X132" i="22" s="1"/>
  <c r="Y132" i="22" s="1"/>
  <c r="Z132" i="22" s="1"/>
  <c r="AA132" i="22" s="1"/>
  <c r="AB132" i="22" s="1"/>
  <c r="AC132" i="22" s="1"/>
  <c r="AD132" i="22" s="1"/>
  <c r="AE132" i="22" s="1"/>
  <c r="AF132" i="22" s="1"/>
  <c r="AG132" i="22" s="1"/>
  <c r="AH132" i="22" s="1"/>
  <c r="AI132" i="22" s="1"/>
  <c r="AJ132" i="22" s="1"/>
  <c r="AK132" i="22" s="1"/>
  <c r="AL132" i="22" s="1"/>
  <c r="AM132" i="22" s="1"/>
  <c r="AN132" i="22" s="1"/>
  <c r="AO132" i="22" s="1"/>
  <c r="AP132" i="22" s="1"/>
  <c r="AQ132" i="22" s="1"/>
  <c r="AR132" i="22" s="1"/>
  <c r="AS132" i="22" s="1"/>
  <c r="AT132" i="22" s="1"/>
  <c r="AU132" i="22" s="1"/>
  <c r="AV132" i="22" s="1"/>
  <c r="AW132" i="22" s="1"/>
  <c r="AX132" i="22" s="1"/>
  <c r="K133" i="22"/>
  <c r="L133" i="22" s="1"/>
  <c r="M133" i="22" s="1"/>
  <c r="N133" i="22" s="1"/>
  <c r="O133" i="22" s="1"/>
  <c r="P133" i="22" s="1"/>
  <c r="Q133" i="22" s="1"/>
  <c r="R133" i="22" s="1"/>
  <c r="S133" i="22" s="1"/>
  <c r="T133" i="22" s="1"/>
  <c r="U133" i="22" s="1"/>
  <c r="V133" i="22" s="1"/>
  <c r="W133" i="22" s="1"/>
  <c r="X133" i="22" s="1"/>
  <c r="Y133" i="22" s="1"/>
  <c r="Z133" i="22" s="1"/>
  <c r="AA133" i="22" s="1"/>
  <c r="AB133" i="22" s="1"/>
  <c r="AC133" i="22" s="1"/>
  <c r="AD133" i="22" s="1"/>
  <c r="AE133" i="22" s="1"/>
  <c r="AF133" i="22" s="1"/>
  <c r="AG133" i="22" s="1"/>
  <c r="AH133" i="22" s="1"/>
  <c r="AI133" i="22" s="1"/>
  <c r="AJ133" i="22" s="1"/>
  <c r="AK133" i="22" s="1"/>
  <c r="AL133" i="22" s="1"/>
  <c r="AM133" i="22" s="1"/>
  <c r="AN133" i="22" s="1"/>
  <c r="AO133" i="22" s="1"/>
  <c r="AP133" i="22" s="1"/>
  <c r="AQ133" i="22" s="1"/>
  <c r="AR133" i="22" s="1"/>
  <c r="AS133" i="22" s="1"/>
  <c r="AT133" i="22" s="1"/>
  <c r="AU133" i="22" s="1"/>
  <c r="AV133" i="22" s="1"/>
  <c r="AW133" i="22" s="1"/>
  <c r="AX133" i="22" s="1"/>
  <c r="K134" i="22"/>
  <c r="L134" i="22" s="1"/>
  <c r="M134" i="22" s="1"/>
  <c r="N134" i="22" s="1"/>
  <c r="O134" i="22" s="1"/>
  <c r="P134" i="22" s="1"/>
  <c r="Q134" i="22" s="1"/>
  <c r="R134" i="22" s="1"/>
  <c r="S134" i="22" s="1"/>
  <c r="T134" i="22" s="1"/>
  <c r="U134" i="22" s="1"/>
  <c r="V134" i="22" s="1"/>
  <c r="W134" i="22" s="1"/>
  <c r="X134" i="22" s="1"/>
  <c r="Y134" i="22" s="1"/>
  <c r="Z134" i="22" s="1"/>
  <c r="AA134" i="22" s="1"/>
  <c r="AB134" i="22" s="1"/>
  <c r="AC134" i="22" s="1"/>
  <c r="AD134" i="22" s="1"/>
  <c r="AE134" i="22" s="1"/>
  <c r="AF134" i="22" s="1"/>
  <c r="AG134" i="22" s="1"/>
  <c r="AH134" i="22" s="1"/>
  <c r="AI134" i="22" s="1"/>
  <c r="AJ134" i="22" s="1"/>
  <c r="AK134" i="22" s="1"/>
  <c r="AL134" i="22" s="1"/>
  <c r="AM134" i="22" s="1"/>
  <c r="AN134" i="22" s="1"/>
  <c r="AO134" i="22" s="1"/>
  <c r="AP134" i="22" s="1"/>
  <c r="AQ134" i="22" s="1"/>
  <c r="AR134" i="22" s="1"/>
  <c r="AS134" i="22" s="1"/>
  <c r="AT134" i="22" s="1"/>
  <c r="AU134" i="22" s="1"/>
  <c r="AV134" i="22" s="1"/>
  <c r="AW134" i="22" s="1"/>
  <c r="AX134" i="22" s="1"/>
  <c r="K135" i="22"/>
  <c r="L135" i="22" s="1"/>
  <c r="M135" i="22" s="1"/>
  <c r="N135" i="22" s="1"/>
  <c r="O135" i="22" s="1"/>
  <c r="P135" i="22" s="1"/>
  <c r="Q135" i="22" s="1"/>
  <c r="R135" i="22" s="1"/>
  <c r="S135" i="22" s="1"/>
  <c r="T135" i="22" s="1"/>
  <c r="U135" i="22" s="1"/>
  <c r="V135" i="22" s="1"/>
  <c r="W135" i="22" s="1"/>
  <c r="X135" i="22" s="1"/>
  <c r="Y135" i="22" s="1"/>
  <c r="Z135" i="22" s="1"/>
  <c r="AA135" i="22" s="1"/>
  <c r="AB135" i="22" s="1"/>
  <c r="AC135" i="22" s="1"/>
  <c r="AD135" i="22" s="1"/>
  <c r="AE135" i="22" s="1"/>
  <c r="AF135" i="22" s="1"/>
  <c r="AG135" i="22" s="1"/>
  <c r="AH135" i="22" s="1"/>
  <c r="AI135" i="22" s="1"/>
  <c r="AJ135" i="22" s="1"/>
  <c r="AK135" i="22" s="1"/>
  <c r="AL135" i="22" s="1"/>
  <c r="AM135" i="22" s="1"/>
  <c r="AN135" i="22" s="1"/>
  <c r="AO135" i="22" s="1"/>
  <c r="AP135" i="22" s="1"/>
  <c r="AQ135" i="22" s="1"/>
  <c r="AR135" i="22" s="1"/>
  <c r="AS135" i="22" s="1"/>
  <c r="AT135" i="22" s="1"/>
  <c r="AU135" i="22" s="1"/>
  <c r="AV135" i="22" s="1"/>
  <c r="AW135" i="22" s="1"/>
  <c r="AX135" i="22" s="1"/>
  <c r="K136" i="22"/>
  <c r="L136" i="22" s="1"/>
  <c r="M136" i="22" s="1"/>
  <c r="N136" i="22" s="1"/>
  <c r="O136" i="22" s="1"/>
  <c r="P136" i="22" s="1"/>
  <c r="Q136" i="22" s="1"/>
  <c r="R136" i="22" s="1"/>
  <c r="S136" i="22" s="1"/>
  <c r="T136" i="22" s="1"/>
  <c r="U136" i="22" s="1"/>
  <c r="V136" i="22" s="1"/>
  <c r="W136" i="22" s="1"/>
  <c r="X136" i="22" s="1"/>
  <c r="Y136" i="22" s="1"/>
  <c r="Z136" i="22" s="1"/>
  <c r="AA136" i="22" s="1"/>
  <c r="AB136" i="22" s="1"/>
  <c r="AC136" i="22" s="1"/>
  <c r="AD136" i="22" s="1"/>
  <c r="AE136" i="22" s="1"/>
  <c r="AF136" i="22" s="1"/>
  <c r="AG136" i="22" s="1"/>
  <c r="AH136" i="22" s="1"/>
  <c r="AI136" i="22" s="1"/>
  <c r="AJ136" i="22" s="1"/>
  <c r="AK136" i="22" s="1"/>
  <c r="AL136" i="22" s="1"/>
  <c r="AM136" i="22" s="1"/>
  <c r="AN136" i="22" s="1"/>
  <c r="AO136" i="22" s="1"/>
  <c r="AP136" i="22" s="1"/>
  <c r="AQ136" i="22" s="1"/>
  <c r="AR136" i="22" s="1"/>
  <c r="AS136" i="22" s="1"/>
  <c r="AT136" i="22" s="1"/>
  <c r="AU136" i="22" s="1"/>
  <c r="AV136" i="22" s="1"/>
  <c r="AW136" i="22" s="1"/>
  <c r="AX136" i="22" s="1"/>
  <c r="K137" i="22"/>
  <c r="L137" i="22" s="1"/>
  <c r="M137" i="22" s="1"/>
  <c r="N137" i="22" s="1"/>
  <c r="O137" i="22" s="1"/>
  <c r="P137" i="22" s="1"/>
  <c r="Q137" i="22" s="1"/>
  <c r="R137" i="22" s="1"/>
  <c r="S137" i="22" s="1"/>
  <c r="T137" i="22" s="1"/>
  <c r="U137" i="22" s="1"/>
  <c r="V137" i="22" s="1"/>
  <c r="W137" i="22" s="1"/>
  <c r="X137" i="22" s="1"/>
  <c r="Y137" i="22" s="1"/>
  <c r="Z137" i="22" s="1"/>
  <c r="AA137" i="22" s="1"/>
  <c r="AB137" i="22" s="1"/>
  <c r="AC137" i="22" s="1"/>
  <c r="AD137" i="22" s="1"/>
  <c r="AE137" i="22" s="1"/>
  <c r="AF137" i="22" s="1"/>
  <c r="AG137" i="22" s="1"/>
  <c r="AH137" i="22" s="1"/>
  <c r="AI137" i="22" s="1"/>
  <c r="AJ137" i="22" s="1"/>
  <c r="AK137" i="22" s="1"/>
  <c r="AL137" i="22" s="1"/>
  <c r="AM137" i="22" s="1"/>
  <c r="AN137" i="22" s="1"/>
  <c r="AO137" i="22" s="1"/>
  <c r="AP137" i="22" s="1"/>
  <c r="AQ137" i="22" s="1"/>
  <c r="AR137" i="22" s="1"/>
  <c r="AS137" i="22" s="1"/>
  <c r="AT137" i="22" s="1"/>
  <c r="AU137" i="22" s="1"/>
  <c r="AV137" i="22" s="1"/>
  <c r="AW137" i="22" s="1"/>
  <c r="AX137" i="22" s="1"/>
  <c r="A123" i="22"/>
  <c r="A124" i="22"/>
  <c r="A125" i="22"/>
  <c r="A126" i="22"/>
  <c r="A127" i="22"/>
  <c r="A128" i="22"/>
  <c r="A129" i="22"/>
  <c r="A130" i="22"/>
  <c r="A131" i="22"/>
  <c r="A132" i="22"/>
  <c r="A133" i="22"/>
  <c r="A134" i="22"/>
  <c r="A135" i="22"/>
  <c r="A136" i="22"/>
  <c r="A137" i="22"/>
  <c r="K122" i="22"/>
  <c r="L122" i="22" s="1"/>
  <c r="M122" i="22" s="1"/>
  <c r="N122" i="22" s="1"/>
  <c r="O122" i="22" s="1"/>
  <c r="P122" i="22" s="1"/>
  <c r="Q122" i="22" s="1"/>
  <c r="R122" i="22" s="1"/>
  <c r="S122" i="22" s="1"/>
  <c r="T122" i="22" s="1"/>
  <c r="U122" i="22" s="1"/>
  <c r="V122" i="22" s="1"/>
  <c r="W122" i="22" s="1"/>
  <c r="X122" i="22" s="1"/>
  <c r="Y122" i="22" s="1"/>
  <c r="Z122" i="22" s="1"/>
  <c r="AA122" i="22" s="1"/>
  <c r="AB122" i="22" s="1"/>
  <c r="AC122" i="22" s="1"/>
  <c r="AD122" i="22" s="1"/>
  <c r="AE122" i="22" s="1"/>
  <c r="AF122" i="22" s="1"/>
  <c r="AG122" i="22" s="1"/>
  <c r="AH122" i="22" s="1"/>
  <c r="AI122" i="22" s="1"/>
  <c r="AJ122" i="22" s="1"/>
  <c r="AK122" i="22" s="1"/>
  <c r="AL122" i="22" s="1"/>
  <c r="AM122" i="22" s="1"/>
  <c r="AN122" i="22" s="1"/>
  <c r="AO122" i="22" s="1"/>
  <c r="AP122" i="22" s="1"/>
  <c r="AQ122" i="22" s="1"/>
  <c r="AR122" i="22" s="1"/>
  <c r="AS122" i="22" s="1"/>
  <c r="AT122" i="22" s="1"/>
  <c r="AU122" i="22" s="1"/>
  <c r="AV122" i="22" s="1"/>
  <c r="AW122" i="22" s="1"/>
  <c r="AX122" i="22" s="1"/>
  <c r="A122" i="22"/>
  <c r="L319" i="22" l="1"/>
  <c r="K334" i="22"/>
  <c r="T195" i="22"/>
  <c r="U195" i="22" s="1"/>
  <c r="V195" i="22" s="1"/>
  <c r="W195" i="22" s="1"/>
  <c r="X195" i="22" s="1"/>
  <c r="Y195" i="22" s="1"/>
  <c r="Z195" i="22" s="1"/>
  <c r="AA195" i="22" s="1"/>
  <c r="M319" i="22" l="1"/>
  <c r="L334" i="22"/>
  <c r="AB195" i="22"/>
  <c r="N319" i="22" l="1"/>
  <c r="M334" i="22"/>
  <c r="AC195" i="22"/>
  <c r="O319" i="22" l="1"/>
  <c r="N334" i="22"/>
  <c r="AD195" i="22"/>
  <c r="P319" i="22" l="1"/>
  <c r="O334" i="22"/>
  <c r="AE195" i="22"/>
  <c r="Q319" i="22" l="1"/>
  <c r="P334" i="22"/>
  <c r="AF195" i="22"/>
  <c r="R319" i="22" l="1"/>
  <c r="Q334" i="22"/>
  <c r="AG195" i="22"/>
  <c r="S319" i="22" l="1"/>
  <c r="R334" i="22"/>
  <c r="AH195" i="22"/>
  <c r="T319" i="22" l="1"/>
  <c r="S334" i="22"/>
  <c r="AI195" i="22"/>
  <c r="U319" i="22" l="1"/>
  <c r="T334" i="22"/>
  <c r="AJ195" i="22"/>
  <c r="V319" i="22" l="1"/>
  <c r="U334" i="22"/>
  <c r="AK195" i="22"/>
  <c r="W319" i="22" l="1"/>
  <c r="V334" i="22"/>
  <c r="AL195" i="22"/>
  <c r="X319" i="22" l="1"/>
  <c r="W334" i="22"/>
  <c r="AM195" i="22"/>
  <c r="Y319" i="22" l="1"/>
  <c r="X334" i="22"/>
  <c r="AN195" i="22"/>
  <c r="AO195" i="22" s="1"/>
  <c r="AP195" i="22" s="1"/>
  <c r="AQ195" i="22" s="1"/>
  <c r="AR195" i="22" s="1"/>
  <c r="AS195" i="22" s="1"/>
  <c r="AT195" i="22" s="1"/>
  <c r="AU195" i="22" s="1"/>
  <c r="AV195" i="22" s="1"/>
  <c r="AW195" i="22" s="1"/>
  <c r="AX195" i="22" s="1"/>
  <c r="Z319" i="22" l="1"/>
  <c r="Y334" i="22"/>
  <c r="A35" i="19"/>
  <c r="A36" i="19"/>
  <c r="A37" i="19"/>
  <c r="A38" i="19"/>
  <c r="A39" i="19"/>
  <c r="A40" i="19"/>
  <c r="A41" i="19"/>
  <c r="A42" i="19"/>
  <c r="A43" i="19"/>
  <c r="A44" i="19"/>
  <c r="A45" i="19"/>
  <c r="A46" i="19"/>
  <c r="A47" i="19"/>
  <c r="A48" i="19"/>
  <c r="A49" i="19"/>
  <c r="A34" i="19"/>
  <c r="F15" i="103" l="1"/>
  <c r="F84" i="93"/>
  <c r="H83" i="93"/>
  <c r="I15" i="98"/>
  <c r="I15" i="99"/>
  <c r="I15" i="100"/>
  <c r="H15" i="101"/>
  <c r="I15" i="103"/>
  <c r="I15" i="106"/>
  <c r="H15" i="97"/>
  <c r="F15" i="95"/>
  <c r="H15" i="94"/>
  <c r="H15" i="93"/>
  <c r="I83" i="93"/>
  <c r="K84" i="93"/>
  <c r="K83" i="93"/>
  <c r="F83" i="93"/>
  <c r="H15" i="99"/>
  <c r="H15" i="104"/>
  <c r="F15" i="98"/>
  <c r="H15" i="102"/>
  <c r="H15" i="103"/>
  <c r="F15" i="106"/>
  <c r="I15" i="97"/>
  <c r="F15" i="94"/>
  <c r="L84" i="93"/>
  <c r="L83" i="93"/>
  <c r="H15" i="100"/>
  <c r="H15" i="98"/>
  <c r="F15" i="101"/>
  <c r="H15" i="106"/>
  <c r="H15" i="95"/>
  <c r="I84" i="93"/>
  <c r="H15" i="105"/>
  <c r="F15" i="105"/>
  <c r="I15" i="104"/>
  <c r="F15" i="99"/>
  <c r="I15" i="101"/>
  <c r="F15" i="102"/>
  <c r="I15" i="105"/>
  <c r="I15" i="95"/>
  <c r="J84" i="93"/>
  <c r="J83" i="93"/>
  <c r="H84" i="93"/>
  <c r="I15" i="102"/>
  <c r="F15" i="100"/>
  <c r="F15" i="104"/>
  <c r="F15" i="97"/>
  <c r="F15" i="93"/>
  <c r="L15" i="92"/>
  <c r="H15" i="92"/>
  <c r="K15" i="92"/>
  <c r="F15" i="92"/>
  <c r="J15" i="92"/>
  <c r="I15" i="92"/>
  <c r="H84" i="91"/>
  <c r="M83" i="93"/>
  <c r="I83" i="91"/>
  <c r="F83" i="91"/>
  <c r="M84" i="93"/>
  <c r="F84" i="91"/>
  <c r="M15" i="92"/>
  <c r="H83" i="91"/>
  <c r="F15" i="91"/>
  <c r="I84" i="91"/>
  <c r="J83" i="91"/>
  <c r="H15" i="91"/>
  <c r="J84" i="91"/>
  <c r="N15" i="92"/>
  <c r="N84" i="93"/>
  <c r="N83" i="93"/>
  <c r="O83" i="93"/>
  <c r="O15" i="92"/>
  <c r="O84" i="93"/>
  <c r="K83" i="91"/>
  <c r="K84" i="91"/>
  <c r="P15" i="92"/>
  <c r="P84" i="93"/>
  <c r="L84" i="91"/>
  <c r="P83" i="93"/>
  <c r="L83" i="91"/>
  <c r="Q84" i="93"/>
  <c r="Q15" i="92"/>
  <c r="M83" i="91"/>
  <c r="Q83" i="93"/>
  <c r="M84" i="91"/>
  <c r="R15" i="92"/>
  <c r="R84" i="93"/>
  <c r="N84" i="91"/>
  <c r="R83" i="93"/>
  <c r="N83" i="91"/>
  <c r="S15" i="92"/>
  <c r="S83" i="93"/>
  <c r="O83" i="91"/>
  <c r="S84" i="93"/>
  <c r="O84" i="91"/>
  <c r="T83" i="93"/>
  <c r="T15" i="92"/>
  <c r="P84" i="91"/>
  <c r="T84" i="93"/>
  <c r="P83" i="91"/>
  <c r="U15" i="92"/>
  <c r="U83" i="93"/>
  <c r="U84" i="93"/>
  <c r="Q83" i="91"/>
  <c r="Q84" i="91"/>
  <c r="V84" i="93"/>
  <c r="V15" i="92"/>
  <c r="L15" i="91"/>
  <c r="P15" i="91"/>
  <c r="J15" i="93"/>
  <c r="N15" i="93"/>
  <c r="R15" i="93"/>
  <c r="V15" i="93"/>
  <c r="R83" i="91"/>
  <c r="N15" i="91"/>
  <c r="L15" i="93"/>
  <c r="T15" i="93"/>
  <c r="I15" i="91"/>
  <c r="M15" i="91"/>
  <c r="Q15" i="91"/>
  <c r="K15" i="93"/>
  <c r="O15" i="93"/>
  <c r="S15" i="93"/>
  <c r="I15" i="94"/>
  <c r="V83" i="93"/>
  <c r="J15" i="91"/>
  <c r="R15" i="91"/>
  <c r="P15" i="93"/>
  <c r="R84" i="91"/>
  <c r="K15" i="91"/>
  <c r="O15" i="91"/>
  <c r="I15" i="93"/>
  <c r="M15" i="93"/>
  <c r="Q15" i="93"/>
  <c r="U15" i="93"/>
  <c r="Q15" i="106"/>
  <c r="O15" i="105"/>
  <c r="M15" i="104"/>
  <c r="U15" i="102"/>
  <c r="O15" i="101"/>
  <c r="S15" i="99"/>
  <c r="M15" i="98"/>
  <c r="Q15" i="95"/>
  <c r="K15" i="94"/>
  <c r="J15" i="105"/>
  <c r="L15" i="102"/>
  <c r="N15" i="99"/>
  <c r="L15" i="95"/>
  <c r="S15" i="106"/>
  <c r="M15" i="105"/>
  <c r="Q15" i="103"/>
  <c r="K15" i="102"/>
  <c r="S15" i="100"/>
  <c r="M15" i="99"/>
  <c r="Q15" i="97"/>
  <c r="K15" i="95"/>
  <c r="P15" i="106"/>
  <c r="R15" i="103"/>
  <c r="T15" i="100"/>
  <c r="L15" i="98"/>
  <c r="P15" i="95"/>
  <c r="N15" i="106"/>
  <c r="L15" i="105"/>
  <c r="T15" i="103"/>
  <c r="R15" i="102"/>
  <c r="P15" i="101"/>
  <c r="J15" i="100"/>
  <c r="R15" i="98"/>
  <c r="P15" i="97"/>
  <c r="J15" i="95"/>
  <c r="W84" i="93"/>
  <c r="S84" i="91"/>
  <c r="W15" i="92"/>
  <c r="M15" i="106"/>
  <c r="O15" i="103"/>
  <c r="Q15" i="100"/>
  <c r="O15" i="97"/>
  <c r="L15" i="106"/>
  <c r="P15" i="98"/>
  <c r="K15" i="106"/>
  <c r="S15" i="102"/>
  <c r="K15" i="100"/>
  <c r="O15" i="98"/>
  <c r="Q15" i="94"/>
  <c r="P15" i="102"/>
  <c r="J15" i="97"/>
  <c r="T15" i="105"/>
  <c r="L15" i="103"/>
  <c r="R15" i="100"/>
  <c r="J15" i="98"/>
  <c r="P15" i="94"/>
  <c r="S15" i="105"/>
  <c r="K15" i="103"/>
  <c r="M15" i="100"/>
  <c r="K15" i="97"/>
  <c r="T15" i="102"/>
  <c r="N15" i="97"/>
  <c r="W15" i="106"/>
  <c r="K15" i="104"/>
  <c r="Q15" i="99"/>
  <c r="O15" i="95"/>
  <c r="L15" i="104"/>
  <c r="N15" i="101"/>
  <c r="T15" i="95"/>
  <c r="P15" i="105"/>
  <c r="T15" i="101"/>
  <c r="N15" i="100"/>
  <c r="T15" i="97"/>
  <c r="L15" i="94"/>
  <c r="V15" i="101"/>
  <c r="V15" i="104"/>
  <c r="W15" i="93"/>
  <c r="U15" i="106"/>
  <c r="K15" i="105"/>
  <c r="S15" i="103"/>
  <c r="Q15" i="102"/>
  <c r="K15" i="101"/>
  <c r="O15" i="99"/>
  <c r="S15" i="97"/>
  <c r="M15" i="95"/>
  <c r="T15" i="106"/>
  <c r="P15" i="104"/>
  <c r="R15" i="101"/>
  <c r="T15" i="98"/>
  <c r="R15" i="94"/>
  <c r="O15" i="106"/>
  <c r="S15" i="104"/>
  <c r="M15" i="103"/>
  <c r="U15" i="101"/>
  <c r="O15" i="100"/>
  <c r="S15" i="98"/>
  <c r="M15" i="97"/>
  <c r="U15" i="94"/>
  <c r="N15" i="105"/>
  <c r="J15" i="103"/>
  <c r="L15" i="100"/>
  <c r="R15" i="97"/>
  <c r="N15" i="94"/>
  <c r="J15" i="106"/>
  <c r="R15" i="104"/>
  <c r="P15" i="103"/>
  <c r="N15" i="102"/>
  <c r="L15" i="101"/>
  <c r="T15" i="99"/>
  <c r="N15" i="98"/>
  <c r="L15" i="97"/>
  <c r="T15" i="94"/>
  <c r="X15" i="106"/>
  <c r="U15" i="99"/>
  <c r="U15" i="105"/>
  <c r="U15" i="100"/>
  <c r="U15" i="103"/>
  <c r="U15" i="95"/>
  <c r="W83" i="93"/>
  <c r="S83" i="91"/>
  <c r="U15" i="104"/>
  <c r="M15" i="102"/>
  <c r="K15" i="99"/>
  <c r="S15" i="94"/>
  <c r="N15" i="103"/>
  <c r="J15" i="101"/>
  <c r="J15" i="94"/>
  <c r="O15" i="104"/>
  <c r="Q15" i="101"/>
  <c r="S15" i="95"/>
  <c r="T15" i="104"/>
  <c r="R15" i="99"/>
  <c r="V15" i="106"/>
  <c r="N15" i="104"/>
  <c r="J15" i="102"/>
  <c r="P15" i="99"/>
  <c r="R15" i="95"/>
  <c r="Q15" i="104"/>
  <c r="S15" i="101"/>
  <c r="Q15" i="98"/>
  <c r="O15" i="94"/>
  <c r="R15" i="105"/>
  <c r="P15" i="100"/>
  <c r="Q15" i="105"/>
  <c r="O15" i="102"/>
  <c r="M15" i="101"/>
  <c r="K15" i="98"/>
  <c r="M15" i="94"/>
  <c r="J15" i="99"/>
  <c r="R15" i="106"/>
  <c r="J15" i="104"/>
  <c r="V15" i="102"/>
  <c r="L15" i="99"/>
  <c r="N15" i="95"/>
  <c r="W15" i="102"/>
  <c r="U15" i="98"/>
  <c r="U15" i="97"/>
  <c r="V15" i="94"/>
  <c r="S15" i="91"/>
  <c r="T84" i="91"/>
  <c r="V15" i="99"/>
  <c r="X15" i="92"/>
  <c r="V15" i="103"/>
  <c r="X15" i="102"/>
  <c r="W15" i="101"/>
  <c r="X84" i="93"/>
  <c r="T15" i="91"/>
  <c r="V15" i="100"/>
  <c r="Y15" i="106"/>
  <c r="W15" i="104"/>
  <c r="V15" i="105"/>
  <c r="V15" i="95"/>
  <c r="X15" i="93"/>
  <c r="T83" i="91"/>
  <c r="X83" i="93"/>
  <c r="V15" i="98"/>
  <c r="V15" i="97"/>
  <c r="W15" i="94"/>
  <c r="W15" i="105"/>
  <c r="U15" i="91"/>
  <c r="U83" i="91"/>
  <c r="U84" i="91"/>
  <c r="X15" i="104"/>
  <c r="W15" i="99"/>
  <c r="X15" i="94"/>
  <c r="W15" i="98"/>
  <c r="Z15" i="106"/>
  <c r="Y15" i="102"/>
  <c r="W15" i="103"/>
  <c r="W15" i="95"/>
  <c r="Y15" i="93"/>
  <c r="Y15" i="92"/>
  <c r="Y84" i="93"/>
  <c r="W15" i="100"/>
  <c r="X15" i="101"/>
  <c r="W15" i="97"/>
  <c r="Y83" i="93"/>
  <c r="X15" i="100"/>
  <c r="X15" i="99"/>
  <c r="V15" i="91"/>
  <c r="Y15" i="104"/>
  <c r="Z83" i="93"/>
  <c r="Y15" i="101"/>
  <c r="X15" i="97"/>
  <c r="Z15" i="93"/>
  <c r="X15" i="105"/>
  <c r="X15" i="98"/>
  <c r="X15" i="103"/>
  <c r="X15" i="95"/>
  <c r="Z84" i="93"/>
  <c r="Z15" i="92"/>
  <c r="V84" i="91"/>
  <c r="AA15" i="106"/>
  <c r="Z15" i="102"/>
  <c r="Y15" i="94"/>
  <c r="V83" i="91"/>
  <c r="Y15" i="103"/>
  <c r="Z15" i="104"/>
  <c r="Y15" i="100"/>
  <c r="AB15" i="106"/>
  <c r="Y15" i="97"/>
  <c r="Z15" i="94"/>
  <c r="AA15" i="93"/>
  <c r="Y15" i="95"/>
  <c r="AA15" i="92"/>
  <c r="W83" i="91"/>
  <c r="W15" i="91"/>
  <c r="Y15" i="99"/>
  <c r="AA15" i="102"/>
  <c r="Y15" i="98"/>
  <c r="Z15" i="101"/>
  <c r="Y15" i="105"/>
  <c r="AA83" i="93"/>
  <c r="W84" i="91"/>
  <c r="AA84" i="93"/>
  <c r="AB83" i="93"/>
  <c r="X84" i="91"/>
  <c r="Z15" i="99"/>
  <c r="Z15" i="100"/>
  <c r="AA15" i="101"/>
  <c r="AB15" i="102"/>
  <c r="AA15" i="104"/>
  <c r="Z15" i="95"/>
  <c r="AB15" i="92"/>
  <c r="X83" i="91"/>
  <c r="AB84" i="93"/>
  <c r="Z15" i="105"/>
  <c r="Z15" i="103"/>
  <c r="Z15" i="98"/>
  <c r="AC15" i="106"/>
  <c r="Z15" i="97"/>
  <c r="AA15" i="94"/>
  <c r="AB15" i="93"/>
  <c r="X15" i="91"/>
  <c r="AC83" i="93"/>
  <c r="Y15" i="91"/>
  <c r="AB15" i="101"/>
  <c r="AD15" i="106"/>
  <c r="AA15" i="98"/>
  <c r="AA15" i="95"/>
  <c r="Y84" i="91"/>
  <c r="Y83" i="91"/>
  <c r="AC15" i="102"/>
  <c r="AB15" i="104"/>
  <c r="AA15" i="97"/>
  <c r="AC15" i="93"/>
  <c r="AA15" i="100"/>
  <c r="AA15" i="105"/>
  <c r="AC15" i="92"/>
  <c r="AC84" i="93"/>
  <c r="AA15" i="99"/>
  <c r="AA15" i="103"/>
  <c r="AB15" i="94"/>
  <c r="AB15" i="99"/>
  <c r="Z83" i="91"/>
  <c r="Z84" i="91"/>
  <c r="AB15" i="100"/>
  <c r="AE15" i="106"/>
  <c r="AC15" i="104"/>
  <c r="AC15" i="94"/>
  <c r="Z15" i="91"/>
  <c r="AC15" i="101"/>
  <c r="AB15" i="103"/>
  <c r="AB15" i="105"/>
  <c r="AD15" i="102"/>
  <c r="AB15" i="95"/>
  <c r="AD84" i="93"/>
  <c r="AD15" i="92"/>
  <c r="AD15" i="93"/>
  <c r="AB15" i="98"/>
  <c r="AB15" i="97"/>
  <c r="AD83" i="93"/>
  <c r="AE84" i="93"/>
  <c r="AA84" i="91"/>
  <c r="AC15" i="95"/>
  <c r="AA15" i="91"/>
  <c r="AE15" i="102"/>
  <c r="AC15" i="98"/>
  <c r="AD15" i="94"/>
  <c r="AA83" i="91"/>
  <c r="AD15" i="104"/>
  <c r="AC15" i="105"/>
  <c r="AF15" i="106"/>
  <c r="AD15" i="101"/>
  <c r="AC15" i="99"/>
  <c r="AE15" i="92"/>
  <c r="AE83" i="93"/>
  <c r="AC15" i="100"/>
  <c r="AC15" i="103"/>
  <c r="AC15" i="97"/>
  <c r="AE15" i="93"/>
  <c r="AB83" i="91"/>
  <c r="AD15" i="99"/>
  <c r="AD15" i="95"/>
  <c r="AF83" i="93"/>
  <c r="AB84" i="91"/>
  <c r="AE15" i="104"/>
  <c r="AD15" i="100"/>
  <c r="AD15" i="97"/>
  <c r="AE15" i="94"/>
  <c r="AB15" i="91"/>
  <c r="AD15" i="103"/>
  <c r="AG15" i="106"/>
  <c r="AD15" i="98"/>
  <c r="AD15" i="105"/>
  <c r="AF15" i="92"/>
  <c r="AF84" i="93"/>
  <c r="AF15" i="102"/>
  <c r="AE15" i="101"/>
  <c r="AF15" i="93"/>
  <c r="AE15" i="103"/>
  <c r="AF15" i="101"/>
  <c r="AG83" i="93"/>
  <c r="AC15" i="91"/>
  <c r="AE15" i="105"/>
  <c r="AC83" i="91"/>
  <c r="AH15" i="106"/>
  <c r="AE15" i="98"/>
  <c r="AG84" i="93"/>
  <c r="AE15" i="99"/>
  <c r="AE15" i="100"/>
  <c r="AF15" i="104"/>
  <c r="AE15" i="95"/>
  <c r="AG15" i="92"/>
  <c r="AG15" i="93"/>
  <c r="AG15" i="102"/>
  <c r="AE15" i="97"/>
  <c r="AF15" i="94"/>
  <c r="AC84" i="91"/>
  <c r="AF15" i="99"/>
  <c r="AG15" i="104"/>
  <c r="AD84" i="91"/>
  <c r="AH15" i="93"/>
  <c r="AF15" i="98"/>
  <c r="AF15" i="100"/>
  <c r="AG15" i="94"/>
  <c r="AD83" i="91"/>
  <c r="AH15" i="102"/>
  <c r="AF15" i="105"/>
  <c r="AG15" i="101"/>
  <c r="AF15" i="95"/>
  <c r="AH84" i="93"/>
  <c r="AH15" i="92"/>
  <c r="AD15" i="91"/>
  <c r="AF15" i="103"/>
  <c r="AI15" i="106"/>
  <c r="AF15" i="97"/>
  <c r="AH83" i="93"/>
  <c r="AI83" i="93"/>
  <c r="AE84" i="91"/>
  <c r="AG15" i="100"/>
  <c r="AG15" i="95"/>
  <c r="AI15" i="92"/>
  <c r="AE83" i="91"/>
  <c r="AI15" i="93"/>
  <c r="AI15" i="102"/>
  <c r="AG15" i="105"/>
  <c r="AH15" i="94"/>
  <c r="AE15" i="91"/>
  <c r="AH15" i="101"/>
  <c r="AG15" i="103"/>
  <c r="AH15" i="104"/>
  <c r="AG15" i="98"/>
  <c r="AJ15" i="106"/>
  <c r="AG15" i="99"/>
  <c r="AG15" i="97"/>
  <c r="AI84" i="93"/>
  <c r="AF83" i="91"/>
  <c r="AH15" i="99"/>
  <c r="AI15" i="104"/>
  <c r="AI15" i="101"/>
  <c r="AH15" i="98"/>
  <c r="AH15" i="103"/>
  <c r="AH15" i="95"/>
  <c r="AJ83" i="93"/>
  <c r="AJ15" i="92"/>
  <c r="AF84" i="91"/>
  <c r="AJ15" i="93"/>
  <c r="AH15" i="100"/>
  <c r="AJ15" i="102"/>
  <c r="AK15" i="106"/>
  <c r="AH15" i="105"/>
  <c r="AH15" i="97"/>
  <c r="AI15" i="94"/>
  <c r="AJ84" i="93"/>
  <c r="AF15" i="91"/>
  <c r="AK84" i="93"/>
  <c r="AG15" i="91"/>
  <c r="AL15" i="106"/>
  <c r="AG83" i="91"/>
  <c r="AI15" i="99"/>
  <c r="AI15" i="100"/>
  <c r="AI15" i="97"/>
  <c r="AJ15" i="94"/>
  <c r="AI15" i="103"/>
  <c r="AJ15" i="101"/>
  <c r="AI15" i="105"/>
  <c r="AJ15" i="104"/>
  <c r="AK15" i="102"/>
  <c r="AI15" i="95"/>
  <c r="AK15" i="92"/>
  <c r="AG84" i="91"/>
  <c r="AK83" i="93"/>
  <c r="AI15" i="98"/>
  <c r="AK15" i="93"/>
  <c r="AL15" i="102"/>
  <c r="AL15" i="93"/>
  <c r="AJ15" i="105"/>
  <c r="AK15" i="104"/>
  <c r="AJ15" i="97"/>
  <c r="AK15" i="94"/>
  <c r="AH15" i="91"/>
  <c r="AL84" i="93"/>
  <c r="AL15" i="92"/>
  <c r="AH83" i="91"/>
  <c r="AJ15" i="103"/>
  <c r="AK15" i="101"/>
  <c r="AL83" i="93"/>
  <c r="AH84" i="91"/>
  <c r="AJ15" i="98"/>
  <c r="AJ15" i="100"/>
  <c r="AJ15" i="95"/>
  <c r="AJ15" i="99"/>
  <c r="AL15" i="104"/>
  <c r="AL15" i="101"/>
  <c r="AI84" i="91"/>
  <c r="AK15" i="99"/>
  <c r="AK15" i="98"/>
  <c r="AK15" i="95"/>
  <c r="AI83" i="91"/>
  <c r="AL15" i="94"/>
  <c r="AI15" i="91"/>
  <c r="AK15" i="105"/>
  <c r="AK15" i="103"/>
  <c r="AK15" i="100"/>
  <c r="AK15" i="97"/>
  <c r="AL15" i="98"/>
  <c r="AL15" i="99"/>
  <c r="AL15" i="103"/>
  <c r="AL15" i="95"/>
  <c r="AJ15" i="91"/>
  <c r="AJ83" i="91"/>
  <c r="AL15" i="100"/>
  <c r="AL15" i="105"/>
  <c r="AL15" i="97"/>
  <c r="AJ84" i="91"/>
  <c r="AK15" i="91"/>
  <c r="AK84" i="91"/>
  <c r="AK83" i="91"/>
  <c r="AL83" i="91"/>
  <c r="AL15" i="91"/>
  <c r="AL84" i="91"/>
  <c r="I87" i="61"/>
  <c r="I86" i="61"/>
  <c r="H87" i="61"/>
  <c r="F87" i="61"/>
  <c r="F45" i="61"/>
  <c r="H45" i="61"/>
  <c r="I45" i="61"/>
  <c r="I15" i="61"/>
  <c r="H86" i="61"/>
  <c r="H15" i="61"/>
  <c r="F15" i="61"/>
  <c r="F86" i="61"/>
  <c r="J15" i="61"/>
  <c r="J45" i="61"/>
  <c r="J87" i="61"/>
  <c r="J86" i="61"/>
  <c r="K45" i="61"/>
  <c r="K15" i="61"/>
  <c r="K86" i="61"/>
  <c r="K87" i="61"/>
  <c r="L45" i="61"/>
  <c r="L86" i="61"/>
  <c r="L15" i="61"/>
  <c r="L87" i="61"/>
  <c r="M87" i="61"/>
  <c r="M15" i="61"/>
  <c r="M86" i="61"/>
  <c r="M45" i="61"/>
  <c r="N86" i="61"/>
  <c r="N15" i="61"/>
  <c r="N45" i="61"/>
  <c r="N87" i="61"/>
  <c r="O15" i="61"/>
  <c r="O86" i="61"/>
  <c r="O87" i="61"/>
  <c r="O45" i="61"/>
  <c r="P86" i="61"/>
  <c r="P45" i="61"/>
  <c r="P15" i="61"/>
  <c r="P87" i="61"/>
  <c r="Q87" i="61"/>
  <c r="Q45" i="61"/>
  <c r="Q15" i="61"/>
  <c r="Q86" i="61"/>
  <c r="R15" i="61"/>
  <c r="R86" i="61"/>
  <c r="R87" i="61"/>
  <c r="R45" i="61"/>
  <c r="S87" i="61"/>
  <c r="S15" i="61"/>
  <c r="S86" i="61"/>
  <c r="S45" i="61"/>
  <c r="T86" i="61"/>
  <c r="T15" i="61"/>
  <c r="T45" i="61"/>
  <c r="T87" i="61"/>
  <c r="U87" i="61"/>
  <c r="U15" i="61"/>
  <c r="U45" i="61"/>
  <c r="U86" i="61"/>
  <c r="V87" i="61"/>
  <c r="V45" i="61"/>
  <c r="V15" i="61"/>
  <c r="V86" i="61"/>
  <c r="W45" i="61"/>
  <c r="W86" i="61"/>
  <c r="W15" i="61"/>
  <c r="W87" i="61"/>
  <c r="X86" i="61"/>
  <c r="X87" i="61"/>
  <c r="X45" i="61"/>
  <c r="X15" i="61"/>
  <c r="Y87" i="61"/>
  <c r="Y15" i="61"/>
  <c r="Y86" i="61"/>
  <c r="Y45" i="61"/>
  <c r="Z87" i="61"/>
  <c r="Z15" i="61"/>
  <c r="Z86" i="61"/>
  <c r="Z45" i="61"/>
  <c r="AA45" i="61"/>
  <c r="AA87" i="61"/>
  <c r="AA15" i="61"/>
  <c r="AA86" i="61"/>
  <c r="AB45" i="61"/>
  <c r="AB86" i="61"/>
  <c r="AB15" i="61"/>
  <c r="AB87" i="61"/>
  <c r="AC15" i="61"/>
  <c r="AC45" i="61"/>
  <c r="AC87" i="61"/>
  <c r="AC86" i="61"/>
  <c r="AD45" i="61"/>
  <c r="AD15" i="61"/>
  <c r="AD87" i="61"/>
  <c r="AD86" i="61"/>
  <c r="AE45" i="61"/>
  <c r="AE15" i="61"/>
  <c r="AE87" i="61"/>
  <c r="AE86" i="61"/>
  <c r="AF45" i="61"/>
  <c r="AF87" i="61"/>
  <c r="AF15" i="61"/>
  <c r="AF86" i="61"/>
  <c r="AG87" i="61"/>
  <c r="AG86" i="61"/>
  <c r="AG45" i="61"/>
  <c r="AG15" i="61"/>
  <c r="AH15" i="61"/>
  <c r="AH86" i="61"/>
  <c r="AH45" i="61"/>
  <c r="AH87" i="61"/>
  <c r="AI87" i="61"/>
  <c r="AI45" i="61"/>
  <c r="AI86" i="61"/>
  <c r="AI15" i="61"/>
  <c r="AJ87" i="61"/>
  <c r="AJ86" i="61"/>
  <c r="AJ45" i="61"/>
  <c r="AJ15" i="61"/>
  <c r="AK45" i="61"/>
  <c r="AK86" i="61"/>
  <c r="AK87" i="61"/>
  <c r="AK15" i="61"/>
  <c r="AL15" i="61"/>
  <c r="AL86" i="61"/>
  <c r="AL45" i="61"/>
  <c r="AL87" i="61"/>
  <c r="AA319" i="22"/>
  <c r="Z334" i="22"/>
  <c r="A101" i="21"/>
  <c r="A100" i="21"/>
  <c r="A99" i="21"/>
  <c r="A98" i="21"/>
  <c r="A97" i="21"/>
  <c r="A96" i="21"/>
  <c r="A95" i="21"/>
  <c r="A94" i="21"/>
  <c r="A93" i="21"/>
  <c r="A92" i="21"/>
  <c r="A91" i="21"/>
  <c r="A90" i="21"/>
  <c r="A89" i="21"/>
  <c r="A88" i="21"/>
  <c r="A87" i="21"/>
  <c r="A86" i="21"/>
  <c r="A89" i="22"/>
  <c r="A90" i="22"/>
  <c r="A91" i="22"/>
  <c r="A92" i="22"/>
  <c r="A93" i="22"/>
  <c r="A94" i="22"/>
  <c r="A95" i="22"/>
  <c r="A96" i="22"/>
  <c r="A97" i="22"/>
  <c r="A98" i="22"/>
  <c r="A99" i="22"/>
  <c r="A100" i="22"/>
  <c r="A101" i="22"/>
  <c r="A102" i="22"/>
  <c r="A103" i="22"/>
  <c r="A88" i="22"/>
  <c r="A56" i="22"/>
  <c r="A57" i="22"/>
  <c r="A58" i="22"/>
  <c r="A59" i="22"/>
  <c r="A60" i="22"/>
  <c r="A61" i="22"/>
  <c r="A62" i="22"/>
  <c r="A63" i="22"/>
  <c r="A64" i="22"/>
  <c r="A65" i="22"/>
  <c r="A66" i="22"/>
  <c r="A67" i="22"/>
  <c r="A68" i="22"/>
  <c r="A69" i="22"/>
  <c r="A70" i="22"/>
  <c r="A71" i="22"/>
  <c r="A72" i="22"/>
  <c r="A73" i="22"/>
  <c r="A74" i="22"/>
  <c r="A75" i="22"/>
  <c r="A76" i="22"/>
  <c r="A77" i="22"/>
  <c r="A78" i="22"/>
  <c r="A79" i="22"/>
  <c r="A80" i="22"/>
  <c r="A81" i="22"/>
  <c r="A82" i="22"/>
  <c r="A83" i="22"/>
  <c r="A84" i="22"/>
  <c r="A85" i="22"/>
  <c r="A86" i="22"/>
  <c r="A55" i="22"/>
  <c r="A23" i="22"/>
  <c r="A24" i="22"/>
  <c r="A25" i="22"/>
  <c r="A26" i="22"/>
  <c r="A27" i="22"/>
  <c r="A28" i="22"/>
  <c r="A29" i="22"/>
  <c r="A30" i="22"/>
  <c r="A31" i="22"/>
  <c r="A32" i="22"/>
  <c r="A33" i="22"/>
  <c r="A34" i="22"/>
  <c r="A35" i="22"/>
  <c r="A36" i="22"/>
  <c r="A37" i="22"/>
  <c r="A38" i="22"/>
  <c r="A39" i="22"/>
  <c r="A40" i="22"/>
  <c r="A41" i="22"/>
  <c r="A42" i="22"/>
  <c r="A43" i="22"/>
  <c r="A44" i="22"/>
  <c r="A45" i="22"/>
  <c r="A46" i="22"/>
  <c r="A47" i="22"/>
  <c r="A48" i="22"/>
  <c r="A49" i="22"/>
  <c r="A50" i="22"/>
  <c r="A51" i="22"/>
  <c r="A52" i="22"/>
  <c r="A53" i="22"/>
  <c r="A22" i="22"/>
  <c r="A104" i="21"/>
  <c r="A105" i="21"/>
  <c r="A106" i="21"/>
  <c r="A107" i="21"/>
  <c r="A108" i="21"/>
  <c r="A109" i="21"/>
  <c r="A110" i="21"/>
  <c r="A111" i="21"/>
  <c r="A112" i="21"/>
  <c r="A113" i="21"/>
  <c r="A114" i="21"/>
  <c r="A115" i="21"/>
  <c r="A116" i="21"/>
  <c r="A117" i="21"/>
  <c r="A118" i="21"/>
  <c r="A103" i="21"/>
  <c r="A172" i="21"/>
  <c r="A173" i="21"/>
  <c r="A174" i="21"/>
  <c r="A175" i="21"/>
  <c r="A176" i="21"/>
  <c r="A177" i="21"/>
  <c r="A178" i="21"/>
  <c r="A179" i="21"/>
  <c r="A180" i="21"/>
  <c r="A181" i="21"/>
  <c r="A182" i="21"/>
  <c r="A183" i="21"/>
  <c r="A184" i="21"/>
  <c r="A185" i="21"/>
  <c r="A186" i="21"/>
  <c r="A171" i="21"/>
  <c r="A155" i="21"/>
  <c r="A156" i="21"/>
  <c r="A157" i="21"/>
  <c r="A158" i="21"/>
  <c r="A159" i="21"/>
  <c r="A160" i="21"/>
  <c r="A161" i="21"/>
  <c r="A162" i="21"/>
  <c r="A163" i="21"/>
  <c r="A164" i="21"/>
  <c r="A165" i="21"/>
  <c r="A166" i="21"/>
  <c r="A167" i="21"/>
  <c r="A168" i="21"/>
  <c r="A169" i="21"/>
  <c r="A154" i="21"/>
  <c r="A138" i="21"/>
  <c r="A139" i="21"/>
  <c r="A140" i="21"/>
  <c r="A141" i="21"/>
  <c r="A142" i="21"/>
  <c r="A143" i="21"/>
  <c r="A144" i="21"/>
  <c r="A145" i="21"/>
  <c r="A146" i="21"/>
  <c r="A147" i="21"/>
  <c r="A148" i="21"/>
  <c r="A149" i="21"/>
  <c r="A150" i="21"/>
  <c r="A151" i="21"/>
  <c r="A152" i="21"/>
  <c r="A137" i="21"/>
  <c r="A121" i="21"/>
  <c r="A122" i="21"/>
  <c r="A123" i="21"/>
  <c r="A124" i="21"/>
  <c r="A125" i="21"/>
  <c r="A126" i="21"/>
  <c r="A127" i="21"/>
  <c r="A128" i="21"/>
  <c r="A129" i="21"/>
  <c r="A130" i="21"/>
  <c r="A131" i="21"/>
  <c r="A132" i="21"/>
  <c r="A133" i="21"/>
  <c r="A134" i="21"/>
  <c r="A135" i="21"/>
  <c r="A120" i="21"/>
  <c r="K98" i="22"/>
  <c r="L98" i="22" s="1"/>
  <c r="M98" i="22" s="1"/>
  <c r="N98" i="22" s="1"/>
  <c r="O98" i="22" s="1"/>
  <c r="P98" i="22" s="1"/>
  <c r="Q98" i="22" s="1"/>
  <c r="R98" i="22" s="1"/>
  <c r="S98" i="22" s="1"/>
  <c r="T98" i="22" s="1"/>
  <c r="U98" i="22" s="1"/>
  <c r="V98" i="22" s="1"/>
  <c r="W98" i="22" s="1"/>
  <c r="X98" i="22" s="1"/>
  <c r="Y98" i="22" s="1"/>
  <c r="Z98" i="22" s="1"/>
  <c r="AA98" i="22" s="1"/>
  <c r="AB98" i="22" s="1"/>
  <c r="AC98" i="22" s="1"/>
  <c r="AD98" i="22" s="1"/>
  <c r="AE98" i="22" s="1"/>
  <c r="AF98" i="22" s="1"/>
  <c r="AG98" i="22" s="1"/>
  <c r="AH98" i="22" s="1"/>
  <c r="AI98" i="22" s="1"/>
  <c r="AJ98" i="22" s="1"/>
  <c r="AK98" i="22" s="1"/>
  <c r="AL98" i="22" s="1"/>
  <c r="AM98" i="22" s="1"/>
  <c r="AN98" i="22" s="1"/>
  <c r="AO98" i="22" s="1"/>
  <c r="AP98" i="22" s="1"/>
  <c r="AQ98" i="22" s="1"/>
  <c r="AR98" i="22" s="1"/>
  <c r="AS98" i="22" s="1"/>
  <c r="AT98" i="22" s="1"/>
  <c r="AU98" i="22" s="1"/>
  <c r="AV98" i="22" s="1"/>
  <c r="AW98" i="22" s="1"/>
  <c r="AX98" i="22" s="1"/>
  <c r="K99" i="22"/>
  <c r="L99" i="22" s="1"/>
  <c r="M99" i="22" s="1"/>
  <c r="N99" i="22" s="1"/>
  <c r="O99" i="22" s="1"/>
  <c r="P99" i="22" s="1"/>
  <c r="Q99" i="22" s="1"/>
  <c r="R99" i="22" s="1"/>
  <c r="S99" i="22" s="1"/>
  <c r="T99" i="22" s="1"/>
  <c r="U99" i="22" s="1"/>
  <c r="V99" i="22" s="1"/>
  <c r="W99" i="22" s="1"/>
  <c r="X99" i="22" s="1"/>
  <c r="Y99" i="22" s="1"/>
  <c r="Z99" i="22" s="1"/>
  <c r="AA99" i="22" s="1"/>
  <c r="AB99" i="22" s="1"/>
  <c r="AC99" i="22" s="1"/>
  <c r="AD99" i="22" s="1"/>
  <c r="AE99" i="22" s="1"/>
  <c r="AF99" i="22" s="1"/>
  <c r="AG99" i="22" s="1"/>
  <c r="AH99" i="22" s="1"/>
  <c r="AI99" i="22" s="1"/>
  <c r="AJ99" i="22" s="1"/>
  <c r="AK99" i="22" s="1"/>
  <c r="AL99" i="22" s="1"/>
  <c r="AM99" i="22" s="1"/>
  <c r="AN99" i="22" s="1"/>
  <c r="AO99" i="22" s="1"/>
  <c r="AP99" i="22" s="1"/>
  <c r="AQ99" i="22" s="1"/>
  <c r="AR99" i="22" s="1"/>
  <c r="AS99" i="22" s="1"/>
  <c r="AT99" i="22" s="1"/>
  <c r="AU99" i="22" s="1"/>
  <c r="AV99" i="22" s="1"/>
  <c r="AW99" i="22" s="1"/>
  <c r="AX99" i="22" s="1"/>
  <c r="K100" i="22"/>
  <c r="L100" i="22" s="1"/>
  <c r="M100" i="22" s="1"/>
  <c r="N100" i="22" s="1"/>
  <c r="O100" i="22" s="1"/>
  <c r="P100" i="22" s="1"/>
  <c r="Q100" i="22" s="1"/>
  <c r="R100" i="22" s="1"/>
  <c r="S100" i="22" s="1"/>
  <c r="T100" i="22" s="1"/>
  <c r="U100" i="22" s="1"/>
  <c r="V100" i="22" s="1"/>
  <c r="W100" i="22" s="1"/>
  <c r="X100" i="22" s="1"/>
  <c r="Y100" i="22" s="1"/>
  <c r="Z100" i="22" s="1"/>
  <c r="AA100" i="22" s="1"/>
  <c r="AB100" i="22" s="1"/>
  <c r="AC100" i="22" s="1"/>
  <c r="AD100" i="22" s="1"/>
  <c r="AE100" i="22" s="1"/>
  <c r="AF100" i="22" s="1"/>
  <c r="AG100" i="22" s="1"/>
  <c r="AH100" i="22" s="1"/>
  <c r="AI100" i="22" s="1"/>
  <c r="AJ100" i="22" s="1"/>
  <c r="AK100" i="22" s="1"/>
  <c r="AL100" i="22" s="1"/>
  <c r="AM100" i="22" s="1"/>
  <c r="AN100" i="22" s="1"/>
  <c r="AO100" i="22" s="1"/>
  <c r="AP100" i="22" s="1"/>
  <c r="AQ100" i="22" s="1"/>
  <c r="AR100" i="22" s="1"/>
  <c r="AS100" i="22" s="1"/>
  <c r="AT100" i="22" s="1"/>
  <c r="AU100" i="22" s="1"/>
  <c r="AV100" i="22" s="1"/>
  <c r="AW100" i="22" s="1"/>
  <c r="AX100" i="22" s="1"/>
  <c r="K101" i="22"/>
  <c r="L101" i="22" s="1"/>
  <c r="M101" i="22" s="1"/>
  <c r="N101" i="22" s="1"/>
  <c r="O101" i="22" s="1"/>
  <c r="P101" i="22" s="1"/>
  <c r="Q101" i="22" s="1"/>
  <c r="R101" i="22" s="1"/>
  <c r="S101" i="22" s="1"/>
  <c r="T101" i="22" s="1"/>
  <c r="U101" i="22" s="1"/>
  <c r="V101" i="22" s="1"/>
  <c r="W101" i="22" s="1"/>
  <c r="X101" i="22" s="1"/>
  <c r="Y101" i="22" s="1"/>
  <c r="Z101" i="22" s="1"/>
  <c r="AA101" i="22" s="1"/>
  <c r="AB101" i="22" s="1"/>
  <c r="AC101" i="22" s="1"/>
  <c r="AD101" i="22" s="1"/>
  <c r="AE101" i="22" s="1"/>
  <c r="AF101" i="22" s="1"/>
  <c r="AG101" i="22" s="1"/>
  <c r="AH101" i="22" s="1"/>
  <c r="AI101" i="22" s="1"/>
  <c r="AJ101" i="22" s="1"/>
  <c r="AK101" i="22" s="1"/>
  <c r="AL101" i="22" s="1"/>
  <c r="AM101" i="22" s="1"/>
  <c r="AN101" i="22" s="1"/>
  <c r="AO101" i="22" s="1"/>
  <c r="AP101" i="22" s="1"/>
  <c r="AQ101" i="22" s="1"/>
  <c r="AR101" i="22" s="1"/>
  <c r="AS101" i="22" s="1"/>
  <c r="AT101" i="22" s="1"/>
  <c r="AU101" i="22" s="1"/>
  <c r="AV101" i="22" s="1"/>
  <c r="AW101" i="22" s="1"/>
  <c r="AX101" i="22" s="1"/>
  <c r="K102" i="22"/>
  <c r="L102" i="22" s="1"/>
  <c r="M102" i="22" s="1"/>
  <c r="N102" i="22" s="1"/>
  <c r="O102" i="22" s="1"/>
  <c r="P102" i="22" s="1"/>
  <c r="Q102" i="22" s="1"/>
  <c r="R102" i="22" s="1"/>
  <c r="S102" i="22" s="1"/>
  <c r="T102" i="22" s="1"/>
  <c r="U102" i="22" s="1"/>
  <c r="V102" i="22" s="1"/>
  <c r="W102" i="22" s="1"/>
  <c r="X102" i="22" s="1"/>
  <c r="Y102" i="22" s="1"/>
  <c r="Z102" i="22" s="1"/>
  <c r="AA102" i="22" s="1"/>
  <c r="AB102" i="22" s="1"/>
  <c r="AC102" i="22" s="1"/>
  <c r="AD102" i="22" s="1"/>
  <c r="AE102" i="22" s="1"/>
  <c r="AF102" i="22" s="1"/>
  <c r="AG102" i="22" s="1"/>
  <c r="AH102" i="22" s="1"/>
  <c r="AI102" i="22" s="1"/>
  <c r="AJ102" i="22" s="1"/>
  <c r="AK102" i="22" s="1"/>
  <c r="AL102" i="22" s="1"/>
  <c r="AM102" i="22" s="1"/>
  <c r="AN102" i="22" s="1"/>
  <c r="AO102" i="22" s="1"/>
  <c r="AP102" i="22" s="1"/>
  <c r="AQ102" i="22" s="1"/>
  <c r="AR102" i="22" s="1"/>
  <c r="AS102" i="22" s="1"/>
  <c r="AT102" i="22" s="1"/>
  <c r="AU102" i="22" s="1"/>
  <c r="AV102" i="22" s="1"/>
  <c r="AW102" i="22" s="1"/>
  <c r="AX102" i="22" s="1"/>
  <c r="K103" i="22"/>
  <c r="L103" i="22" s="1"/>
  <c r="M103" i="22" s="1"/>
  <c r="N103" i="22" s="1"/>
  <c r="O103" i="22" s="1"/>
  <c r="P103" i="22" s="1"/>
  <c r="Q103" i="22" s="1"/>
  <c r="R103" i="22" s="1"/>
  <c r="S103" i="22" s="1"/>
  <c r="T103" i="22" s="1"/>
  <c r="U103" i="22" s="1"/>
  <c r="V103" i="22" s="1"/>
  <c r="W103" i="22" s="1"/>
  <c r="X103" i="22" s="1"/>
  <c r="Y103" i="22" s="1"/>
  <c r="Z103" i="22" s="1"/>
  <c r="AA103" i="22" s="1"/>
  <c r="AB103" i="22" s="1"/>
  <c r="AC103" i="22" s="1"/>
  <c r="AD103" i="22" s="1"/>
  <c r="AE103" i="22" s="1"/>
  <c r="AF103" i="22" s="1"/>
  <c r="AG103" i="22" s="1"/>
  <c r="AH103" i="22" s="1"/>
  <c r="AI103" i="22" s="1"/>
  <c r="AJ103" i="22" s="1"/>
  <c r="AK103" i="22" s="1"/>
  <c r="AL103" i="22" s="1"/>
  <c r="AM103" i="22" s="1"/>
  <c r="AN103" i="22" s="1"/>
  <c r="AO103" i="22" s="1"/>
  <c r="AP103" i="22" s="1"/>
  <c r="AQ103" i="22" s="1"/>
  <c r="AR103" i="22" s="1"/>
  <c r="AS103" i="22" s="1"/>
  <c r="AT103" i="22" s="1"/>
  <c r="AU103" i="22" s="1"/>
  <c r="AV103" i="22" s="1"/>
  <c r="AW103" i="22" s="1"/>
  <c r="AX103" i="22" s="1"/>
  <c r="K97" i="22"/>
  <c r="L97" i="22" s="1"/>
  <c r="M97" i="22" s="1"/>
  <c r="N97" i="22" s="1"/>
  <c r="O97" i="22" s="1"/>
  <c r="P97" i="22" s="1"/>
  <c r="Q97" i="22" s="1"/>
  <c r="R97" i="22" s="1"/>
  <c r="S97" i="22" s="1"/>
  <c r="T97" i="22" s="1"/>
  <c r="U97" i="22" s="1"/>
  <c r="V97" i="22" s="1"/>
  <c r="W97" i="22" s="1"/>
  <c r="X97" i="22" s="1"/>
  <c r="Y97" i="22" s="1"/>
  <c r="Z97" i="22" s="1"/>
  <c r="AA97" i="22" s="1"/>
  <c r="AB97" i="22" s="1"/>
  <c r="AC97" i="22" s="1"/>
  <c r="AD97" i="22" s="1"/>
  <c r="AE97" i="22" s="1"/>
  <c r="AF97" i="22" s="1"/>
  <c r="AG97" i="22" s="1"/>
  <c r="AH97" i="22" s="1"/>
  <c r="AI97" i="22" s="1"/>
  <c r="AJ97" i="22" s="1"/>
  <c r="AK97" i="22" s="1"/>
  <c r="AL97" i="22" s="1"/>
  <c r="AM97" i="22" s="1"/>
  <c r="AN97" i="22" s="1"/>
  <c r="AO97" i="22" s="1"/>
  <c r="AP97" i="22" s="1"/>
  <c r="AQ97" i="22" s="1"/>
  <c r="AR97" i="22" s="1"/>
  <c r="AS97" i="22" s="1"/>
  <c r="AT97" i="22" s="1"/>
  <c r="AU97" i="22" s="1"/>
  <c r="AV97" i="22" s="1"/>
  <c r="AW97" i="22" s="1"/>
  <c r="AX97" i="22" s="1"/>
  <c r="K96" i="22"/>
  <c r="L96" i="22" s="1"/>
  <c r="M96" i="22" s="1"/>
  <c r="N96" i="22" s="1"/>
  <c r="O96" i="22" s="1"/>
  <c r="P96" i="22" s="1"/>
  <c r="Q96" i="22" s="1"/>
  <c r="R96" i="22" s="1"/>
  <c r="S96" i="22" s="1"/>
  <c r="T96" i="22" s="1"/>
  <c r="U96" i="22" s="1"/>
  <c r="V96" i="22" s="1"/>
  <c r="W96" i="22" s="1"/>
  <c r="X96" i="22" s="1"/>
  <c r="Y96" i="22" s="1"/>
  <c r="Z96" i="22" s="1"/>
  <c r="AA96" i="22" s="1"/>
  <c r="AB96" i="22" s="1"/>
  <c r="AC96" i="22" s="1"/>
  <c r="AD96" i="22" s="1"/>
  <c r="AE96" i="22" s="1"/>
  <c r="AF96" i="22" s="1"/>
  <c r="AG96" i="22" s="1"/>
  <c r="AH96" i="22" s="1"/>
  <c r="AI96" i="22" s="1"/>
  <c r="AJ96" i="22" s="1"/>
  <c r="AK96" i="22" s="1"/>
  <c r="AL96" i="22" s="1"/>
  <c r="AM96" i="22" s="1"/>
  <c r="AN96" i="22" s="1"/>
  <c r="AO96" i="22" s="1"/>
  <c r="AP96" i="22" s="1"/>
  <c r="AQ96" i="22" s="1"/>
  <c r="AR96" i="22" s="1"/>
  <c r="AS96" i="22" s="1"/>
  <c r="AT96" i="22" s="1"/>
  <c r="AU96" i="22" s="1"/>
  <c r="AV96" i="22" s="1"/>
  <c r="AW96" i="22" s="1"/>
  <c r="AX96" i="22" s="1"/>
  <c r="K95" i="22"/>
  <c r="L95" i="22" s="1"/>
  <c r="M95" i="22" s="1"/>
  <c r="N95" i="22" s="1"/>
  <c r="O95" i="22" s="1"/>
  <c r="P95" i="22" s="1"/>
  <c r="Q95" i="22" s="1"/>
  <c r="R95" i="22" s="1"/>
  <c r="S95" i="22" s="1"/>
  <c r="T95" i="22" s="1"/>
  <c r="U95" i="22" s="1"/>
  <c r="V95" i="22" s="1"/>
  <c r="W95" i="22" s="1"/>
  <c r="X95" i="22" s="1"/>
  <c r="Y95" i="22" s="1"/>
  <c r="Z95" i="22" s="1"/>
  <c r="AA95" i="22" s="1"/>
  <c r="AB95" i="22" s="1"/>
  <c r="AC95" i="22" s="1"/>
  <c r="AD95" i="22" s="1"/>
  <c r="AE95" i="22" s="1"/>
  <c r="AF95" i="22" s="1"/>
  <c r="AG95" i="22" s="1"/>
  <c r="AH95" i="22" s="1"/>
  <c r="AI95" i="22" s="1"/>
  <c r="AJ95" i="22" s="1"/>
  <c r="AK95" i="22" s="1"/>
  <c r="AL95" i="22" s="1"/>
  <c r="AM95" i="22" s="1"/>
  <c r="AN95" i="22" s="1"/>
  <c r="AO95" i="22" s="1"/>
  <c r="AP95" i="22" s="1"/>
  <c r="AQ95" i="22" s="1"/>
  <c r="AR95" i="22" s="1"/>
  <c r="AS95" i="22" s="1"/>
  <c r="AT95" i="22" s="1"/>
  <c r="AU95" i="22" s="1"/>
  <c r="AV95" i="22" s="1"/>
  <c r="AW95" i="22" s="1"/>
  <c r="AX95" i="22" s="1"/>
  <c r="K94" i="22"/>
  <c r="L94" i="22" s="1"/>
  <c r="M94" i="22" s="1"/>
  <c r="N94" i="22" s="1"/>
  <c r="O94" i="22" s="1"/>
  <c r="P94" i="22" s="1"/>
  <c r="Q94" i="22" s="1"/>
  <c r="R94" i="22" s="1"/>
  <c r="S94" i="22" s="1"/>
  <c r="T94" i="22" s="1"/>
  <c r="U94" i="22" s="1"/>
  <c r="V94" i="22" s="1"/>
  <c r="W94" i="22" s="1"/>
  <c r="X94" i="22" s="1"/>
  <c r="Y94" i="22" s="1"/>
  <c r="Z94" i="22" s="1"/>
  <c r="AA94" i="22" s="1"/>
  <c r="AB94" i="22" s="1"/>
  <c r="AC94" i="22" s="1"/>
  <c r="AD94" i="22" s="1"/>
  <c r="AE94" i="22" s="1"/>
  <c r="AF94" i="22" s="1"/>
  <c r="AG94" i="22" s="1"/>
  <c r="AH94" i="22" s="1"/>
  <c r="AI94" i="22" s="1"/>
  <c r="AJ94" i="22" s="1"/>
  <c r="AK94" i="22" s="1"/>
  <c r="AL94" i="22" s="1"/>
  <c r="AM94" i="22" s="1"/>
  <c r="AN94" i="22" s="1"/>
  <c r="AO94" i="22" s="1"/>
  <c r="AP94" i="22" s="1"/>
  <c r="AQ94" i="22" s="1"/>
  <c r="AR94" i="22" s="1"/>
  <c r="AS94" i="22" s="1"/>
  <c r="AT94" i="22" s="1"/>
  <c r="AU94" i="22" s="1"/>
  <c r="AV94" i="22" s="1"/>
  <c r="AW94" i="22" s="1"/>
  <c r="AX94" i="22" s="1"/>
  <c r="K93" i="22"/>
  <c r="L93" i="22" s="1"/>
  <c r="M93" i="22" s="1"/>
  <c r="N93" i="22" s="1"/>
  <c r="O93" i="22" s="1"/>
  <c r="P93" i="22" s="1"/>
  <c r="Q93" i="22" s="1"/>
  <c r="R93" i="22" s="1"/>
  <c r="S93" i="22" s="1"/>
  <c r="T93" i="22" s="1"/>
  <c r="U93" i="22" s="1"/>
  <c r="V93" i="22" s="1"/>
  <c r="W93" i="22" s="1"/>
  <c r="X93" i="22" s="1"/>
  <c r="Y93" i="22" s="1"/>
  <c r="Z93" i="22" s="1"/>
  <c r="AA93" i="22" s="1"/>
  <c r="AB93" i="22" s="1"/>
  <c r="AC93" i="22" s="1"/>
  <c r="AD93" i="22" s="1"/>
  <c r="AE93" i="22" s="1"/>
  <c r="AF93" i="22" s="1"/>
  <c r="AG93" i="22" s="1"/>
  <c r="AH93" i="22" s="1"/>
  <c r="AI93" i="22" s="1"/>
  <c r="AJ93" i="22" s="1"/>
  <c r="AK93" i="22" s="1"/>
  <c r="AL93" i="22" s="1"/>
  <c r="AM93" i="22" s="1"/>
  <c r="AN93" i="22" s="1"/>
  <c r="AO93" i="22" s="1"/>
  <c r="AP93" i="22" s="1"/>
  <c r="AQ93" i="22" s="1"/>
  <c r="AR93" i="22" s="1"/>
  <c r="AS93" i="22" s="1"/>
  <c r="AT93" i="22" s="1"/>
  <c r="AU93" i="22" s="1"/>
  <c r="AV93" i="22" s="1"/>
  <c r="AW93" i="22" s="1"/>
  <c r="AX93" i="22" s="1"/>
  <c r="K92" i="22"/>
  <c r="L92" i="22" s="1"/>
  <c r="M92" i="22" s="1"/>
  <c r="N92" i="22" s="1"/>
  <c r="O92" i="22" s="1"/>
  <c r="P92" i="22" s="1"/>
  <c r="Q92" i="22" s="1"/>
  <c r="R92" i="22" s="1"/>
  <c r="S92" i="22" s="1"/>
  <c r="T92" i="22" s="1"/>
  <c r="U92" i="22" s="1"/>
  <c r="V92" i="22" s="1"/>
  <c r="W92" i="22" s="1"/>
  <c r="X92" i="22" s="1"/>
  <c r="Y92" i="22" s="1"/>
  <c r="Z92" i="22" s="1"/>
  <c r="AA92" i="22" s="1"/>
  <c r="AB92" i="22" s="1"/>
  <c r="AC92" i="22" s="1"/>
  <c r="AD92" i="22" s="1"/>
  <c r="AE92" i="22" s="1"/>
  <c r="AF92" i="22" s="1"/>
  <c r="AG92" i="22" s="1"/>
  <c r="AH92" i="22" s="1"/>
  <c r="AI92" i="22" s="1"/>
  <c r="AJ92" i="22" s="1"/>
  <c r="AK92" i="22" s="1"/>
  <c r="AL92" i="22" s="1"/>
  <c r="AM92" i="22" s="1"/>
  <c r="AN92" i="22" s="1"/>
  <c r="AO92" i="22" s="1"/>
  <c r="AP92" i="22" s="1"/>
  <c r="AQ92" i="22" s="1"/>
  <c r="AR92" i="22" s="1"/>
  <c r="AS92" i="22" s="1"/>
  <c r="AT92" i="22" s="1"/>
  <c r="AU92" i="22" s="1"/>
  <c r="AV92" i="22" s="1"/>
  <c r="AW92" i="22" s="1"/>
  <c r="AX92" i="22" s="1"/>
  <c r="K91" i="22"/>
  <c r="L91" i="22" s="1"/>
  <c r="M91" i="22" s="1"/>
  <c r="N91" i="22" s="1"/>
  <c r="O91" i="22" s="1"/>
  <c r="P91" i="22" s="1"/>
  <c r="Q91" i="22" s="1"/>
  <c r="R91" i="22" s="1"/>
  <c r="S91" i="22" s="1"/>
  <c r="T91" i="22" s="1"/>
  <c r="U91" i="22" s="1"/>
  <c r="V91" i="22" s="1"/>
  <c r="W91" i="22" s="1"/>
  <c r="X91" i="22" s="1"/>
  <c r="Y91" i="22" s="1"/>
  <c r="Z91" i="22" s="1"/>
  <c r="AA91" i="22" s="1"/>
  <c r="AB91" i="22" s="1"/>
  <c r="AC91" i="22" s="1"/>
  <c r="AD91" i="22" s="1"/>
  <c r="AE91" i="22" s="1"/>
  <c r="AF91" i="22" s="1"/>
  <c r="AG91" i="22" s="1"/>
  <c r="AH91" i="22" s="1"/>
  <c r="AI91" i="22" s="1"/>
  <c r="AJ91" i="22" s="1"/>
  <c r="AK91" i="22" s="1"/>
  <c r="AL91" i="22" s="1"/>
  <c r="AM91" i="22" s="1"/>
  <c r="AN91" i="22" s="1"/>
  <c r="AO91" i="22" s="1"/>
  <c r="AP91" i="22" s="1"/>
  <c r="AQ91" i="22" s="1"/>
  <c r="AR91" i="22" s="1"/>
  <c r="AS91" i="22" s="1"/>
  <c r="AT91" i="22" s="1"/>
  <c r="AU91" i="22" s="1"/>
  <c r="AV91" i="22" s="1"/>
  <c r="AW91" i="22" s="1"/>
  <c r="AX91" i="22" s="1"/>
  <c r="K89" i="22"/>
  <c r="L89" i="22" s="1"/>
  <c r="M89" i="22" s="1"/>
  <c r="N89" i="22" s="1"/>
  <c r="O89" i="22" s="1"/>
  <c r="P89" i="22" s="1"/>
  <c r="Q89" i="22" s="1"/>
  <c r="R89" i="22" s="1"/>
  <c r="S89" i="22" s="1"/>
  <c r="T89" i="22" s="1"/>
  <c r="U89" i="22" s="1"/>
  <c r="V89" i="22" s="1"/>
  <c r="W89" i="22" s="1"/>
  <c r="X89" i="22" s="1"/>
  <c r="Y89" i="22" s="1"/>
  <c r="Z89" i="22" s="1"/>
  <c r="AA89" i="22" s="1"/>
  <c r="AB89" i="22" s="1"/>
  <c r="AC89" i="22" s="1"/>
  <c r="AD89" i="22" s="1"/>
  <c r="AE89" i="22" s="1"/>
  <c r="AF89" i="22" s="1"/>
  <c r="AG89" i="22" s="1"/>
  <c r="AH89" i="22" s="1"/>
  <c r="AI89" i="22" s="1"/>
  <c r="AJ89" i="22" s="1"/>
  <c r="AK89" i="22" s="1"/>
  <c r="AL89" i="22" s="1"/>
  <c r="AM89" i="22" s="1"/>
  <c r="AN89" i="22" s="1"/>
  <c r="AO89" i="22" s="1"/>
  <c r="AP89" i="22" s="1"/>
  <c r="AQ89" i="22" s="1"/>
  <c r="AR89" i="22" s="1"/>
  <c r="AS89" i="22" s="1"/>
  <c r="AT89" i="22" s="1"/>
  <c r="AU89" i="22" s="1"/>
  <c r="AV89" i="22" s="1"/>
  <c r="AW89" i="22" s="1"/>
  <c r="AX89" i="22" s="1"/>
  <c r="K88" i="22"/>
  <c r="L88" i="22" s="1"/>
  <c r="M88" i="22" s="1"/>
  <c r="N88" i="22" s="1"/>
  <c r="O88" i="22" s="1"/>
  <c r="P88" i="22" s="1"/>
  <c r="Q88" i="22" s="1"/>
  <c r="R88" i="22" s="1"/>
  <c r="S88" i="22" s="1"/>
  <c r="T88" i="22" s="1"/>
  <c r="U88" i="22" s="1"/>
  <c r="V88" i="22" s="1"/>
  <c r="W88" i="22" s="1"/>
  <c r="X88" i="22" s="1"/>
  <c r="Y88" i="22" s="1"/>
  <c r="Z88" i="22" s="1"/>
  <c r="AA88" i="22" s="1"/>
  <c r="AB88" i="22" s="1"/>
  <c r="AC88" i="22" s="1"/>
  <c r="AD88" i="22" s="1"/>
  <c r="AE88" i="22" s="1"/>
  <c r="AF88" i="22" s="1"/>
  <c r="AG88" i="22" s="1"/>
  <c r="AH88" i="22" s="1"/>
  <c r="AI88" i="22" s="1"/>
  <c r="AJ88" i="22" s="1"/>
  <c r="AK88" i="22" s="1"/>
  <c r="AL88" i="22" s="1"/>
  <c r="AM88" i="22" s="1"/>
  <c r="AN88" i="22" s="1"/>
  <c r="AO88" i="22" s="1"/>
  <c r="AP88" i="22" s="1"/>
  <c r="AQ88" i="22" s="1"/>
  <c r="AR88" i="22" s="1"/>
  <c r="AS88" i="22" s="1"/>
  <c r="AT88" i="22" s="1"/>
  <c r="AU88" i="22" s="1"/>
  <c r="AV88" i="22" s="1"/>
  <c r="AW88" i="22" s="1"/>
  <c r="AX88" i="22" s="1"/>
  <c r="AB319" i="22" l="1"/>
  <c r="AA334" i="22"/>
  <c r="L8" i="21"/>
  <c r="A11" i="21"/>
  <c r="A12" i="21"/>
  <c r="A13" i="21"/>
  <c r="A14" i="21"/>
  <c r="A15" i="21"/>
  <c r="A10" i="21"/>
  <c r="H152" i="21"/>
  <c r="K56" i="22"/>
  <c r="L56" i="22" s="1"/>
  <c r="M56" i="22" s="1"/>
  <c r="N56" i="22" s="1"/>
  <c r="O56" i="22" s="1"/>
  <c r="P56" i="22" s="1"/>
  <c r="Q56" i="22" s="1"/>
  <c r="R56" i="22" s="1"/>
  <c r="S56" i="22" s="1"/>
  <c r="T56" i="22" s="1"/>
  <c r="U56" i="22" s="1"/>
  <c r="V56" i="22" s="1"/>
  <c r="W56" i="22" s="1"/>
  <c r="X56" i="22" s="1"/>
  <c r="Y56" i="22" s="1"/>
  <c r="Z56" i="22" s="1"/>
  <c r="AA56" i="22" s="1"/>
  <c r="AB56" i="22" s="1"/>
  <c r="AC56" i="22" s="1"/>
  <c r="AD56" i="22" s="1"/>
  <c r="AE56" i="22" s="1"/>
  <c r="AF56" i="22" s="1"/>
  <c r="AG56" i="22" s="1"/>
  <c r="AH56" i="22" s="1"/>
  <c r="AI56" i="22" s="1"/>
  <c r="AJ56" i="22" s="1"/>
  <c r="AK56" i="22" s="1"/>
  <c r="AL56" i="22" s="1"/>
  <c r="AM56" i="22" s="1"/>
  <c r="AN56" i="22" s="1"/>
  <c r="AO56" i="22" s="1"/>
  <c r="AP56" i="22" s="1"/>
  <c r="AQ56" i="22" s="1"/>
  <c r="AR56" i="22" s="1"/>
  <c r="AS56" i="22" s="1"/>
  <c r="AT56" i="22" s="1"/>
  <c r="AU56" i="22" s="1"/>
  <c r="AV56" i="22" s="1"/>
  <c r="AW56" i="22" s="1"/>
  <c r="AX56" i="22" s="1"/>
  <c r="K57" i="22"/>
  <c r="L57" i="22" s="1"/>
  <c r="M57" i="22" s="1"/>
  <c r="N57" i="22" s="1"/>
  <c r="O57" i="22" s="1"/>
  <c r="P57" i="22" s="1"/>
  <c r="Q57" i="22" s="1"/>
  <c r="R57" i="22" s="1"/>
  <c r="S57" i="22" s="1"/>
  <c r="T57" i="22" s="1"/>
  <c r="U57" i="22" s="1"/>
  <c r="V57" i="22" s="1"/>
  <c r="W57" i="22" s="1"/>
  <c r="X57" i="22" s="1"/>
  <c r="Y57" i="22" s="1"/>
  <c r="Z57" i="22" s="1"/>
  <c r="AA57" i="22" s="1"/>
  <c r="AB57" i="22" s="1"/>
  <c r="AC57" i="22" s="1"/>
  <c r="AD57" i="22" s="1"/>
  <c r="AE57" i="22" s="1"/>
  <c r="AF57" i="22" s="1"/>
  <c r="AG57" i="22" s="1"/>
  <c r="AH57" i="22" s="1"/>
  <c r="AI57" i="22" s="1"/>
  <c r="AJ57" i="22" s="1"/>
  <c r="AK57" i="22" s="1"/>
  <c r="AL57" i="22" s="1"/>
  <c r="AM57" i="22" s="1"/>
  <c r="AN57" i="22" s="1"/>
  <c r="AO57" i="22" s="1"/>
  <c r="AP57" i="22" s="1"/>
  <c r="AQ57" i="22" s="1"/>
  <c r="AR57" i="22" s="1"/>
  <c r="AS57" i="22" s="1"/>
  <c r="AT57" i="22" s="1"/>
  <c r="AU57" i="22" s="1"/>
  <c r="AV57" i="22" s="1"/>
  <c r="AW57" i="22" s="1"/>
  <c r="AX57" i="22" s="1"/>
  <c r="K58" i="22"/>
  <c r="L58" i="22" s="1"/>
  <c r="M58" i="22" s="1"/>
  <c r="N58" i="22" s="1"/>
  <c r="O58" i="22" s="1"/>
  <c r="P58" i="22" s="1"/>
  <c r="Q58" i="22" s="1"/>
  <c r="R58" i="22" s="1"/>
  <c r="S58" i="22" s="1"/>
  <c r="T58" i="22" s="1"/>
  <c r="U58" i="22" s="1"/>
  <c r="V58" i="22" s="1"/>
  <c r="W58" i="22" s="1"/>
  <c r="X58" i="22" s="1"/>
  <c r="Y58" i="22" s="1"/>
  <c r="Z58" i="22" s="1"/>
  <c r="AA58" i="22" s="1"/>
  <c r="AB58" i="22" s="1"/>
  <c r="AC58" i="22" s="1"/>
  <c r="AD58" i="22" s="1"/>
  <c r="AE58" i="22" s="1"/>
  <c r="AF58" i="22" s="1"/>
  <c r="AG58" i="22" s="1"/>
  <c r="AH58" i="22" s="1"/>
  <c r="AI58" i="22" s="1"/>
  <c r="AJ58" i="22" s="1"/>
  <c r="AK58" i="22" s="1"/>
  <c r="AL58" i="22" s="1"/>
  <c r="AM58" i="22" s="1"/>
  <c r="AN58" i="22" s="1"/>
  <c r="AO58" i="22" s="1"/>
  <c r="AP58" i="22" s="1"/>
  <c r="AQ58" i="22" s="1"/>
  <c r="AR58" i="22" s="1"/>
  <c r="AS58" i="22" s="1"/>
  <c r="AT58" i="22" s="1"/>
  <c r="AU58" i="22" s="1"/>
  <c r="AV58" i="22" s="1"/>
  <c r="AW58" i="22" s="1"/>
  <c r="AX58" i="22" s="1"/>
  <c r="K59" i="22"/>
  <c r="K60" i="22"/>
  <c r="L60" i="22" s="1"/>
  <c r="M60" i="22" s="1"/>
  <c r="N60" i="22" s="1"/>
  <c r="O60" i="22" s="1"/>
  <c r="P60" i="22" s="1"/>
  <c r="Q60" i="22" s="1"/>
  <c r="R60" i="22" s="1"/>
  <c r="S60" i="22" s="1"/>
  <c r="T60" i="22" s="1"/>
  <c r="U60" i="22" s="1"/>
  <c r="V60" i="22" s="1"/>
  <c r="W60" i="22" s="1"/>
  <c r="X60" i="22" s="1"/>
  <c r="Y60" i="22" s="1"/>
  <c r="Z60" i="22" s="1"/>
  <c r="AA60" i="22" s="1"/>
  <c r="AB60" i="22" s="1"/>
  <c r="AC60" i="22" s="1"/>
  <c r="AD60" i="22" s="1"/>
  <c r="AE60" i="22" s="1"/>
  <c r="AF60" i="22" s="1"/>
  <c r="AG60" i="22" s="1"/>
  <c r="AH60" i="22" s="1"/>
  <c r="AI60" i="22" s="1"/>
  <c r="AJ60" i="22" s="1"/>
  <c r="AK60" i="22" s="1"/>
  <c r="AL60" i="22" s="1"/>
  <c r="AM60" i="22" s="1"/>
  <c r="AN60" i="22" s="1"/>
  <c r="AO60" i="22" s="1"/>
  <c r="AP60" i="22" s="1"/>
  <c r="AQ60" i="22" s="1"/>
  <c r="AR60" i="22" s="1"/>
  <c r="AS60" i="22" s="1"/>
  <c r="AT60" i="22" s="1"/>
  <c r="AU60" i="22" s="1"/>
  <c r="AV60" i="22" s="1"/>
  <c r="AW60" i="22" s="1"/>
  <c r="AX60" i="22" s="1"/>
  <c r="K61" i="22"/>
  <c r="L61" i="22" s="1"/>
  <c r="M61" i="22" s="1"/>
  <c r="N61" i="22" s="1"/>
  <c r="O61" i="22" s="1"/>
  <c r="P61" i="22" s="1"/>
  <c r="Q61" i="22" s="1"/>
  <c r="R61" i="22" s="1"/>
  <c r="S61" i="22" s="1"/>
  <c r="T61" i="22" s="1"/>
  <c r="U61" i="22" s="1"/>
  <c r="V61" i="22" s="1"/>
  <c r="W61" i="22" s="1"/>
  <c r="X61" i="22" s="1"/>
  <c r="Y61" i="22" s="1"/>
  <c r="Z61" i="22" s="1"/>
  <c r="AA61" i="22" s="1"/>
  <c r="AB61" i="22" s="1"/>
  <c r="AC61" i="22" s="1"/>
  <c r="AD61" i="22" s="1"/>
  <c r="AE61" i="22" s="1"/>
  <c r="AF61" i="22" s="1"/>
  <c r="AG61" i="22" s="1"/>
  <c r="AH61" i="22" s="1"/>
  <c r="AI61" i="22" s="1"/>
  <c r="AJ61" i="22" s="1"/>
  <c r="AK61" i="22" s="1"/>
  <c r="AL61" i="22" s="1"/>
  <c r="AM61" i="22" s="1"/>
  <c r="AN61" i="22" s="1"/>
  <c r="AO61" i="22" s="1"/>
  <c r="AP61" i="22" s="1"/>
  <c r="AQ61" i="22" s="1"/>
  <c r="AR61" i="22" s="1"/>
  <c r="AS61" i="22" s="1"/>
  <c r="AT61" i="22" s="1"/>
  <c r="AU61" i="22" s="1"/>
  <c r="AV61" i="22" s="1"/>
  <c r="AW61" i="22" s="1"/>
  <c r="AX61" i="22" s="1"/>
  <c r="K62" i="22"/>
  <c r="L62" i="22" s="1"/>
  <c r="M62" i="22" s="1"/>
  <c r="N62" i="22" s="1"/>
  <c r="O62" i="22" s="1"/>
  <c r="P62" i="22" s="1"/>
  <c r="Q62" i="22" s="1"/>
  <c r="R62" i="22" s="1"/>
  <c r="S62" i="22" s="1"/>
  <c r="T62" i="22" s="1"/>
  <c r="U62" i="22" s="1"/>
  <c r="V62" i="22" s="1"/>
  <c r="W62" i="22" s="1"/>
  <c r="X62" i="22" s="1"/>
  <c r="Y62" i="22" s="1"/>
  <c r="Z62" i="22" s="1"/>
  <c r="AA62" i="22" s="1"/>
  <c r="AB62" i="22" s="1"/>
  <c r="AC62" i="22" s="1"/>
  <c r="AD62" i="22" s="1"/>
  <c r="AE62" i="22" s="1"/>
  <c r="AF62" i="22" s="1"/>
  <c r="AG62" i="22" s="1"/>
  <c r="AH62" i="22" s="1"/>
  <c r="AI62" i="22" s="1"/>
  <c r="AJ62" i="22" s="1"/>
  <c r="AK62" i="22" s="1"/>
  <c r="AL62" i="22" s="1"/>
  <c r="AM62" i="22" s="1"/>
  <c r="AN62" i="22" s="1"/>
  <c r="AO62" i="22" s="1"/>
  <c r="AP62" i="22" s="1"/>
  <c r="AQ62" i="22" s="1"/>
  <c r="AR62" i="22" s="1"/>
  <c r="AS62" i="22" s="1"/>
  <c r="AT62" i="22" s="1"/>
  <c r="AU62" i="22" s="1"/>
  <c r="AV62" i="22" s="1"/>
  <c r="AW62" i="22" s="1"/>
  <c r="AX62" i="22" s="1"/>
  <c r="K63" i="22"/>
  <c r="L63" i="22" s="1"/>
  <c r="M63" i="22" s="1"/>
  <c r="N63" i="22" s="1"/>
  <c r="O63" i="22" s="1"/>
  <c r="P63" i="22" s="1"/>
  <c r="Q63" i="22" s="1"/>
  <c r="R63" i="22" s="1"/>
  <c r="S63" i="22" s="1"/>
  <c r="T63" i="22" s="1"/>
  <c r="U63" i="22" s="1"/>
  <c r="V63" i="22" s="1"/>
  <c r="W63" i="22" s="1"/>
  <c r="X63" i="22" s="1"/>
  <c r="Y63" i="22" s="1"/>
  <c r="Z63" i="22" s="1"/>
  <c r="AA63" i="22" s="1"/>
  <c r="AB63" i="22" s="1"/>
  <c r="AC63" i="22" s="1"/>
  <c r="AD63" i="22" s="1"/>
  <c r="AE63" i="22" s="1"/>
  <c r="AF63" i="22" s="1"/>
  <c r="AG63" i="22" s="1"/>
  <c r="AH63" i="22" s="1"/>
  <c r="AI63" i="22" s="1"/>
  <c r="AJ63" i="22" s="1"/>
  <c r="AK63" i="22" s="1"/>
  <c r="AL63" i="22" s="1"/>
  <c r="AM63" i="22" s="1"/>
  <c r="AN63" i="22" s="1"/>
  <c r="AO63" i="22" s="1"/>
  <c r="AP63" i="22" s="1"/>
  <c r="AQ63" i="22" s="1"/>
  <c r="AR63" i="22" s="1"/>
  <c r="AS63" i="22" s="1"/>
  <c r="AT63" i="22" s="1"/>
  <c r="AU63" i="22" s="1"/>
  <c r="AV63" i="22" s="1"/>
  <c r="AW63" i="22" s="1"/>
  <c r="AX63" i="22" s="1"/>
  <c r="K64" i="22"/>
  <c r="L64" i="22" s="1"/>
  <c r="M64" i="22" s="1"/>
  <c r="N64" i="22" s="1"/>
  <c r="O64" i="22" s="1"/>
  <c r="P64" i="22" s="1"/>
  <c r="Q64" i="22" s="1"/>
  <c r="R64" i="22" s="1"/>
  <c r="S64" i="22" s="1"/>
  <c r="T64" i="22" s="1"/>
  <c r="U64" i="22" s="1"/>
  <c r="V64" i="22" s="1"/>
  <c r="W64" i="22" s="1"/>
  <c r="X64" i="22" s="1"/>
  <c r="Y64" i="22" s="1"/>
  <c r="Z64" i="22" s="1"/>
  <c r="AA64" i="22" s="1"/>
  <c r="AB64" i="22" s="1"/>
  <c r="AC64" i="22" s="1"/>
  <c r="AD64" i="22" s="1"/>
  <c r="AE64" i="22" s="1"/>
  <c r="AF64" i="22" s="1"/>
  <c r="AG64" i="22" s="1"/>
  <c r="AH64" i="22" s="1"/>
  <c r="AI64" i="22" s="1"/>
  <c r="AJ64" i="22" s="1"/>
  <c r="AK64" i="22" s="1"/>
  <c r="AL64" i="22" s="1"/>
  <c r="AM64" i="22" s="1"/>
  <c r="AN64" i="22" s="1"/>
  <c r="AO64" i="22" s="1"/>
  <c r="AP64" i="22" s="1"/>
  <c r="AQ64" i="22" s="1"/>
  <c r="AR64" i="22" s="1"/>
  <c r="AS64" i="22" s="1"/>
  <c r="AT64" i="22" s="1"/>
  <c r="AU64" i="22" s="1"/>
  <c r="AV64" i="22" s="1"/>
  <c r="AW64" i="22" s="1"/>
  <c r="AX64" i="22" s="1"/>
  <c r="K65" i="22"/>
  <c r="L65" i="22" s="1"/>
  <c r="M65" i="22" s="1"/>
  <c r="N65" i="22" s="1"/>
  <c r="O65" i="22" s="1"/>
  <c r="P65" i="22" s="1"/>
  <c r="Q65" i="22" s="1"/>
  <c r="R65" i="22" s="1"/>
  <c r="S65" i="22" s="1"/>
  <c r="T65" i="22" s="1"/>
  <c r="U65" i="22" s="1"/>
  <c r="V65" i="22" s="1"/>
  <c r="W65" i="22" s="1"/>
  <c r="X65" i="22" s="1"/>
  <c r="Y65" i="22" s="1"/>
  <c r="Z65" i="22" s="1"/>
  <c r="AA65" i="22" s="1"/>
  <c r="AB65" i="22" s="1"/>
  <c r="AC65" i="22" s="1"/>
  <c r="AD65" i="22" s="1"/>
  <c r="AE65" i="22" s="1"/>
  <c r="AF65" i="22" s="1"/>
  <c r="AG65" i="22" s="1"/>
  <c r="AH65" i="22" s="1"/>
  <c r="AI65" i="22" s="1"/>
  <c r="AJ65" i="22" s="1"/>
  <c r="AK65" i="22" s="1"/>
  <c r="AL65" i="22" s="1"/>
  <c r="AM65" i="22" s="1"/>
  <c r="AN65" i="22" s="1"/>
  <c r="AO65" i="22" s="1"/>
  <c r="AP65" i="22" s="1"/>
  <c r="AQ65" i="22" s="1"/>
  <c r="AR65" i="22" s="1"/>
  <c r="AS65" i="22" s="1"/>
  <c r="AT65" i="22" s="1"/>
  <c r="AU65" i="22" s="1"/>
  <c r="AV65" i="22" s="1"/>
  <c r="AW65" i="22" s="1"/>
  <c r="AX65" i="22" s="1"/>
  <c r="K66" i="22"/>
  <c r="L66" i="22" s="1"/>
  <c r="M66" i="22" s="1"/>
  <c r="N66" i="22" s="1"/>
  <c r="O66" i="22" s="1"/>
  <c r="P66" i="22" s="1"/>
  <c r="Q66" i="22" s="1"/>
  <c r="R66" i="22" s="1"/>
  <c r="S66" i="22" s="1"/>
  <c r="T66" i="22" s="1"/>
  <c r="U66" i="22" s="1"/>
  <c r="V66" i="22" s="1"/>
  <c r="W66" i="22" s="1"/>
  <c r="X66" i="22" s="1"/>
  <c r="Y66" i="22" s="1"/>
  <c r="Z66" i="22" s="1"/>
  <c r="AA66" i="22" s="1"/>
  <c r="AB66" i="22" s="1"/>
  <c r="AC66" i="22" s="1"/>
  <c r="AD66" i="22" s="1"/>
  <c r="AE66" i="22" s="1"/>
  <c r="AF66" i="22" s="1"/>
  <c r="AG66" i="22" s="1"/>
  <c r="AH66" i="22" s="1"/>
  <c r="AI66" i="22" s="1"/>
  <c r="AJ66" i="22" s="1"/>
  <c r="AK66" i="22" s="1"/>
  <c r="AL66" i="22" s="1"/>
  <c r="AM66" i="22" s="1"/>
  <c r="AN66" i="22" s="1"/>
  <c r="AO66" i="22" s="1"/>
  <c r="AP66" i="22" s="1"/>
  <c r="AQ66" i="22" s="1"/>
  <c r="AR66" i="22" s="1"/>
  <c r="AS66" i="22" s="1"/>
  <c r="AT66" i="22" s="1"/>
  <c r="AU66" i="22" s="1"/>
  <c r="AV66" i="22" s="1"/>
  <c r="AW66" i="22" s="1"/>
  <c r="AX66" i="22" s="1"/>
  <c r="K67" i="22"/>
  <c r="L67" i="22" s="1"/>
  <c r="M67" i="22" s="1"/>
  <c r="N67" i="22" s="1"/>
  <c r="O67" i="22" s="1"/>
  <c r="P67" i="22" s="1"/>
  <c r="Q67" i="22" s="1"/>
  <c r="R67" i="22" s="1"/>
  <c r="S67" i="22" s="1"/>
  <c r="T67" i="22" s="1"/>
  <c r="U67" i="22" s="1"/>
  <c r="V67" i="22" s="1"/>
  <c r="W67" i="22" s="1"/>
  <c r="X67" i="22" s="1"/>
  <c r="Y67" i="22" s="1"/>
  <c r="Z67" i="22" s="1"/>
  <c r="AA67" i="22" s="1"/>
  <c r="AB67" i="22" s="1"/>
  <c r="AC67" i="22" s="1"/>
  <c r="AD67" i="22" s="1"/>
  <c r="AE67" i="22" s="1"/>
  <c r="AF67" i="22" s="1"/>
  <c r="AG67" i="22" s="1"/>
  <c r="AH67" i="22" s="1"/>
  <c r="AI67" i="22" s="1"/>
  <c r="AJ67" i="22" s="1"/>
  <c r="AK67" i="22" s="1"/>
  <c r="AL67" i="22" s="1"/>
  <c r="AM67" i="22" s="1"/>
  <c r="AN67" i="22" s="1"/>
  <c r="AO67" i="22" s="1"/>
  <c r="AP67" i="22" s="1"/>
  <c r="AQ67" i="22" s="1"/>
  <c r="AR67" i="22" s="1"/>
  <c r="AS67" i="22" s="1"/>
  <c r="AT67" i="22" s="1"/>
  <c r="AU67" i="22" s="1"/>
  <c r="AV67" i="22" s="1"/>
  <c r="AW67" i="22" s="1"/>
  <c r="AX67" i="22" s="1"/>
  <c r="K68" i="22"/>
  <c r="L68" i="22" s="1"/>
  <c r="M68" i="22" s="1"/>
  <c r="N68" i="22" s="1"/>
  <c r="O68" i="22" s="1"/>
  <c r="P68" i="22" s="1"/>
  <c r="Q68" i="22" s="1"/>
  <c r="R68" i="22" s="1"/>
  <c r="S68" i="22" s="1"/>
  <c r="T68" i="22" s="1"/>
  <c r="U68" i="22" s="1"/>
  <c r="V68" i="22" s="1"/>
  <c r="W68" i="22" s="1"/>
  <c r="X68" i="22" s="1"/>
  <c r="Y68" i="22" s="1"/>
  <c r="Z68" i="22" s="1"/>
  <c r="AA68" i="22" s="1"/>
  <c r="AB68" i="22" s="1"/>
  <c r="AC68" i="22" s="1"/>
  <c r="AD68" i="22" s="1"/>
  <c r="AE68" i="22" s="1"/>
  <c r="AF68" i="22" s="1"/>
  <c r="AG68" i="22" s="1"/>
  <c r="AH68" i="22" s="1"/>
  <c r="AI68" i="22" s="1"/>
  <c r="AJ68" i="22" s="1"/>
  <c r="AK68" i="22" s="1"/>
  <c r="AL68" i="22" s="1"/>
  <c r="AM68" i="22" s="1"/>
  <c r="AN68" i="22" s="1"/>
  <c r="AO68" i="22" s="1"/>
  <c r="AP68" i="22" s="1"/>
  <c r="AQ68" i="22" s="1"/>
  <c r="AR68" i="22" s="1"/>
  <c r="AS68" i="22" s="1"/>
  <c r="AT68" i="22" s="1"/>
  <c r="AU68" i="22" s="1"/>
  <c r="AV68" i="22" s="1"/>
  <c r="AW68" i="22" s="1"/>
  <c r="AX68" i="22" s="1"/>
  <c r="K71" i="22"/>
  <c r="L71" i="22" s="1"/>
  <c r="M71" i="22" s="1"/>
  <c r="N71" i="22" s="1"/>
  <c r="O71" i="22" s="1"/>
  <c r="P71" i="22" s="1"/>
  <c r="Q71" i="22" s="1"/>
  <c r="R71" i="22" s="1"/>
  <c r="S71" i="22" s="1"/>
  <c r="T71" i="22" s="1"/>
  <c r="U71" i="22" s="1"/>
  <c r="V71" i="22" s="1"/>
  <c r="W71" i="22" s="1"/>
  <c r="X71" i="22" s="1"/>
  <c r="Y71" i="22" s="1"/>
  <c r="Z71" i="22" s="1"/>
  <c r="AA71" i="22" s="1"/>
  <c r="AB71" i="22" s="1"/>
  <c r="AC71" i="22" s="1"/>
  <c r="AD71" i="22" s="1"/>
  <c r="AE71" i="22" s="1"/>
  <c r="AF71" i="22" s="1"/>
  <c r="AG71" i="22" s="1"/>
  <c r="AH71" i="22" s="1"/>
  <c r="AI71" i="22" s="1"/>
  <c r="AJ71" i="22" s="1"/>
  <c r="AK71" i="22" s="1"/>
  <c r="AL71" i="22" s="1"/>
  <c r="AM71" i="22" s="1"/>
  <c r="AN71" i="22" s="1"/>
  <c r="AO71" i="22" s="1"/>
  <c r="AP71" i="22" s="1"/>
  <c r="AQ71" i="22" s="1"/>
  <c r="AR71" i="22" s="1"/>
  <c r="AS71" i="22" s="1"/>
  <c r="AT71" i="22" s="1"/>
  <c r="AU71" i="22" s="1"/>
  <c r="AV71" i="22" s="1"/>
  <c r="AW71" i="22" s="1"/>
  <c r="AX71" i="22" s="1"/>
  <c r="K72" i="22"/>
  <c r="L72" i="22" s="1"/>
  <c r="M72" i="22" s="1"/>
  <c r="N72" i="22" s="1"/>
  <c r="O72" i="22" s="1"/>
  <c r="P72" i="22" s="1"/>
  <c r="Q72" i="22" s="1"/>
  <c r="R72" i="22" s="1"/>
  <c r="S72" i="22" s="1"/>
  <c r="T72" i="22" s="1"/>
  <c r="U72" i="22" s="1"/>
  <c r="V72" i="22" s="1"/>
  <c r="W72" i="22" s="1"/>
  <c r="X72" i="22" s="1"/>
  <c r="Y72" i="22" s="1"/>
  <c r="Z72" i="22" s="1"/>
  <c r="AA72" i="22" s="1"/>
  <c r="AB72" i="22" s="1"/>
  <c r="AC72" i="22" s="1"/>
  <c r="AD72" i="22" s="1"/>
  <c r="AE72" i="22" s="1"/>
  <c r="AF72" i="22" s="1"/>
  <c r="AG72" i="22" s="1"/>
  <c r="AH72" i="22" s="1"/>
  <c r="AI72" i="22" s="1"/>
  <c r="AJ72" i="22" s="1"/>
  <c r="AK72" i="22" s="1"/>
  <c r="AL72" i="22" s="1"/>
  <c r="AM72" i="22" s="1"/>
  <c r="AN72" i="22" s="1"/>
  <c r="AO72" i="22" s="1"/>
  <c r="AP72" i="22" s="1"/>
  <c r="AQ72" i="22" s="1"/>
  <c r="AR72" i="22" s="1"/>
  <c r="AS72" i="22" s="1"/>
  <c r="AT72" i="22" s="1"/>
  <c r="AU72" i="22" s="1"/>
  <c r="AV72" i="22" s="1"/>
  <c r="AW72" i="22" s="1"/>
  <c r="AX72" i="22" s="1"/>
  <c r="K73" i="22"/>
  <c r="L73" i="22" s="1"/>
  <c r="M73" i="22" s="1"/>
  <c r="N73" i="22" s="1"/>
  <c r="O73" i="22" s="1"/>
  <c r="P73" i="22" s="1"/>
  <c r="Q73" i="22" s="1"/>
  <c r="R73" i="22" s="1"/>
  <c r="S73" i="22" s="1"/>
  <c r="T73" i="22" s="1"/>
  <c r="U73" i="22" s="1"/>
  <c r="V73" i="22" s="1"/>
  <c r="W73" i="22" s="1"/>
  <c r="X73" i="22" s="1"/>
  <c r="Y73" i="22" s="1"/>
  <c r="Z73" i="22" s="1"/>
  <c r="AA73" i="22" s="1"/>
  <c r="AB73" i="22" s="1"/>
  <c r="AC73" i="22" s="1"/>
  <c r="AD73" i="22" s="1"/>
  <c r="AE73" i="22" s="1"/>
  <c r="AF73" i="22" s="1"/>
  <c r="AG73" i="22" s="1"/>
  <c r="AH73" i="22" s="1"/>
  <c r="AI73" i="22" s="1"/>
  <c r="AJ73" i="22" s="1"/>
  <c r="AK73" i="22" s="1"/>
  <c r="AL73" i="22" s="1"/>
  <c r="AM73" i="22" s="1"/>
  <c r="AN73" i="22" s="1"/>
  <c r="AO73" i="22" s="1"/>
  <c r="AP73" i="22" s="1"/>
  <c r="AQ73" i="22" s="1"/>
  <c r="AR73" i="22" s="1"/>
  <c r="AS73" i="22" s="1"/>
  <c r="AT73" i="22" s="1"/>
  <c r="AU73" i="22" s="1"/>
  <c r="AV73" i="22" s="1"/>
  <c r="AW73" i="22" s="1"/>
  <c r="AX73" i="22" s="1"/>
  <c r="K74" i="22"/>
  <c r="L74" i="22" s="1"/>
  <c r="M74" i="22" s="1"/>
  <c r="N74" i="22" s="1"/>
  <c r="O74" i="22" s="1"/>
  <c r="P74" i="22" s="1"/>
  <c r="Q74" i="22" s="1"/>
  <c r="R74" i="22" s="1"/>
  <c r="S74" i="22" s="1"/>
  <c r="T74" i="22" s="1"/>
  <c r="U74" i="22" s="1"/>
  <c r="V74" i="22" s="1"/>
  <c r="W74" i="22" s="1"/>
  <c r="X74" i="22" s="1"/>
  <c r="Y74" i="22" s="1"/>
  <c r="Z74" i="22" s="1"/>
  <c r="AA74" i="22" s="1"/>
  <c r="AB74" i="22" s="1"/>
  <c r="AC74" i="22" s="1"/>
  <c r="AD74" i="22" s="1"/>
  <c r="AE74" i="22" s="1"/>
  <c r="AF74" i="22" s="1"/>
  <c r="AG74" i="22" s="1"/>
  <c r="AH74" i="22" s="1"/>
  <c r="AI74" i="22" s="1"/>
  <c r="AJ74" i="22" s="1"/>
  <c r="AK74" i="22" s="1"/>
  <c r="AL74" i="22" s="1"/>
  <c r="AM74" i="22" s="1"/>
  <c r="AN74" i="22" s="1"/>
  <c r="AO74" i="22" s="1"/>
  <c r="AP74" i="22" s="1"/>
  <c r="AQ74" i="22" s="1"/>
  <c r="AR74" i="22" s="1"/>
  <c r="AS74" i="22" s="1"/>
  <c r="AT74" i="22" s="1"/>
  <c r="AU74" i="22" s="1"/>
  <c r="AV74" i="22" s="1"/>
  <c r="AW74" i="22" s="1"/>
  <c r="AX74" i="22" s="1"/>
  <c r="K75" i="22"/>
  <c r="K76" i="22"/>
  <c r="L76" i="22" s="1"/>
  <c r="M76" i="22" s="1"/>
  <c r="N76" i="22" s="1"/>
  <c r="O76" i="22" s="1"/>
  <c r="P76" i="22" s="1"/>
  <c r="Q76" i="22" s="1"/>
  <c r="R76" i="22" s="1"/>
  <c r="S76" i="22" s="1"/>
  <c r="T76" i="22" s="1"/>
  <c r="U76" i="22" s="1"/>
  <c r="V76" i="22" s="1"/>
  <c r="W76" i="22" s="1"/>
  <c r="X76" i="22" s="1"/>
  <c r="Y76" i="22" s="1"/>
  <c r="Z76" i="22" s="1"/>
  <c r="AA76" i="22" s="1"/>
  <c r="AB76" i="22" s="1"/>
  <c r="AC76" i="22" s="1"/>
  <c r="AD76" i="22" s="1"/>
  <c r="AE76" i="22" s="1"/>
  <c r="AF76" i="22" s="1"/>
  <c r="AG76" i="22" s="1"/>
  <c r="AH76" i="22" s="1"/>
  <c r="AI76" i="22" s="1"/>
  <c r="AJ76" i="22" s="1"/>
  <c r="AK76" i="22" s="1"/>
  <c r="AL76" i="22" s="1"/>
  <c r="AM76" i="22" s="1"/>
  <c r="AN76" i="22" s="1"/>
  <c r="AO76" i="22" s="1"/>
  <c r="AP76" i="22" s="1"/>
  <c r="AQ76" i="22" s="1"/>
  <c r="AR76" i="22" s="1"/>
  <c r="AS76" i="22" s="1"/>
  <c r="AT76" i="22" s="1"/>
  <c r="AU76" i="22" s="1"/>
  <c r="AV76" i="22" s="1"/>
  <c r="AW76" i="22" s="1"/>
  <c r="AX76" i="22" s="1"/>
  <c r="K77" i="22"/>
  <c r="L77" i="22" s="1"/>
  <c r="M77" i="22" s="1"/>
  <c r="N77" i="22" s="1"/>
  <c r="O77" i="22" s="1"/>
  <c r="P77" i="22" s="1"/>
  <c r="Q77" i="22" s="1"/>
  <c r="R77" i="22" s="1"/>
  <c r="S77" i="22" s="1"/>
  <c r="T77" i="22" s="1"/>
  <c r="U77" i="22" s="1"/>
  <c r="V77" i="22" s="1"/>
  <c r="W77" i="22" s="1"/>
  <c r="X77" i="22" s="1"/>
  <c r="Y77" i="22" s="1"/>
  <c r="Z77" i="22" s="1"/>
  <c r="AA77" i="22" s="1"/>
  <c r="AB77" i="22" s="1"/>
  <c r="AC77" i="22" s="1"/>
  <c r="AD77" i="22" s="1"/>
  <c r="AE77" i="22" s="1"/>
  <c r="AF77" i="22" s="1"/>
  <c r="AG77" i="22" s="1"/>
  <c r="AH77" i="22" s="1"/>
  <c r="AI77" i="22" s="1"/>
  <c r="AJ77" i="22" s="1"/>
  <c r="AK77" i="22" s="1"/>
  <c r="AL77" i="22" s="1"/>
  <c r="AM77" i="22" s="1"/>
  <c r="AN77" i="22" s="1"/>
  <c r="AO77" i="22" s="1"/>
  <c r="AP77" i="22" s="1"/>
  <c r="AQ77" i="22" s="1"/>
  <c r="AR77" i="22" s="1"/>
  <c r="AS77" i="22" s="1"/>
  <c r="AT77" i="22" s="1"/>
  <c r="AU77" i="22" s="1"/>
  <c r="AV77" i="22" s="1"/>
  <c r="AW77" i="22" s="1"/>
  <c r="AX77" i="22" s="1"/>
  <c r="K78" i="22"/>
  <c r="L78" i="22" s="1"/>
  <c r="M78" i="22" s="1"/>
  <c r="N78" i="22" s="1"/>
  <c r="O78" i="22" s="1"/>
  <c r="P78" i="22" s="1"/>
  <c r="Q78" i="22" s="1"/>
  <c r="R78" i="22" s="1"/>
  <c r="S78" i="22" s="1"/>
  <c r="T78" i="22" s="1"/>
  <c r="U78" i="22" s="1"/>
  <c r="V78" i="22" s="1"/>
  <c r="W78" i="22" s="1"/>
  <c r="X78" i="22" s="1"/>
  <c r="Y78" i="22" s="1"/>
  <c r="Z78" i="22" s="1"/>
  <c r="AA78" i="22" s="1"/>
  <c r="AB78" i="22" s="1"/>
  <c r="AC78" i="22" s="1"/>
  <c r="AD78" i="22" s="1"/>
  <c r="AE78" i="22" s="1"/>
  <c r="AF78" i="22" s="1"/>
  <c r="AG78" i="22" s="1"/>
  <c r="AH78" i="22" s="1"/>
  <c r="AI78" i="22" s="1"/>
  <c r="AJ78" i="22" s="1"/>
  <c r="AK78" i="22" s="1"/>
  <c r="AL78" i="22" s="1"/>
  <c r="AM78" i="22" s="1"/>
  <c r="AN78" i="22" s="1"/>
  <c r="AO78" i="22" s="1"/>
  <c r="AP78" i="22" s="1"/>
  <c r="AQ78" i="22" s="1"/>
  <c r="AR78" i="22" s="1"/>
  <c r="AS78" i="22" s="1"/>
  <c r="AT78" i="22" s="1"/>
  <c r="AU78" i="22" s="1"/>
  <c r="AV78" i="22" s="1"/>
  <c r="AW78" i="22" s="1"/>
  <c r="AX78" i="22" s="1"/>
  <c r="K79" i="22"/>
  <c r="L79" i="22" s="1"/>
  <c r="M79" i="22" s="1"/>
  <c r="N79" i="22" s="1"/>
  <c r="O79" i="22" s="1"/>
  <c r="P79" i="22" s="1"/>
  <c r="Q79" i="22" s="1"/>
  <c r="R79" i="22" s="1"/>
  <c r="S79" i="22" s="1"/>
  <c r="T79" i="22" s="1"/>
  <c r="U79" i="22" s="1"/>
  <c r="V79" i="22" s="1"/>
  <c r="W79" i="22" s="1"/>
  <c r="X79" i="22" s="1"/>
  <c r="Y79" i="22" s="1"/>
  <c r="Z79" i="22" s="1"/>
  <c r="AA79" i="22" s="1"/>
  <c r="AB79" i="22" s="1"/>
  <c r="AC79" i="22" s="1"/>
  <c r="AD79" i="22" s="1"/>
  <c r="AE79" i="22" s="1"/>
  <c r="AF79" i="22" s="1"/>
  <c r="AG79" i="22" s="1"/>
  <c r="AH79" i="22" s="1"/>
  <c r="AI79" i="22" s="1"/>
  <c r="AJ79" i="22" s="1"/>
  <c r="AK79" i="22" s="1"/>
  <c r="AL79" i="22" s="1"/>
  <c r="AM79" i="22" s="1"/>
  <c r="AN79" i="22" s="1"/>
  <c r="AO79" i="22" s="1"/>
  <c r="AP79" i="22" s="1"/>
  <c r="AQ79" i="22" s="1"/>
  <c r="AR79" i="22" s="1"/>
  <c r="AS79" i="22" s="1"/>
  <c r="AT79" i="22" s="1"/>
  <c r="AU79" i="22" s="1"/>
  <c r="AV79" i="22" s="1"/>
  <c r="AW79" i="22" s="1"/>
  <c r="AX79" i="22" s="1"/>
  <c r="K80" i="22"/>
  <c r="L80" i="22" s="1"/>
  <c r="M80" i="22" s="1"/>
  <c r="N80" i="22" s="1"/>
  <c r="O80" i="22" s="1"/>
  <c r="P80" i="22" s="1"/>
  <c r="Q80" i="22" s="1"/>
  <c r="R80" i="22" s="1"/>
  <c r="S80" i="22" s="1"/>
  <c r="T80" i="22" s="1"/>
  <c r="U80" i="22" s="1"/>
  <c r="V80" i="22" s="1"/>
  <c r="W80" i="22" s="1"/>
  <c r="X80" i="22" s="1"/>
  <c r="Y80" i="22" s="1"/>
  <c r="Z80" i="22" s="1"/>
  <c r="AA80" i="22" s="1"/>
  <c r="AB80" i="22" s="1"/>
  <c r="AC80" i="22" s="1"/>
  <c r="AD80" i="22" s="1"/>
  <c r="AE80" i="22" s="1"/>
  <c r="AF80" i="22" s="1"/>
  <c r="AG80" i="22" s="1"/>
  <c r="AH80" i="22" s="1"/>
  <c r="AI80" i="22" s="1"/>
  <c r="AJ80" i="22" s="1"/>
  <c r="AK80" i="22" s="1"/>
  <c r="AL80" i="22" s="1"/>
  <c r="AM80" i="22" s="1"/>
  <c r="AN80" i="22" s="1"/>
  <c r="AO80" i="22" s="1"/>
  <c r="AP80" i="22" s="1"/>
  <c r="AQ80" i="22" s="1"/>
  <c r="AR80" i="22" s="1"/>
  <c r="AS80" i="22" s="1"/>
  <c r="AT80" i="22" s="1"/>
  <c r="AU80" i="22" s="1"/>
  <c r="AV80" i="22" s="1"/>
  <c r="AW80" i="22" s="1"/>
  <c r="AX80" i="22" s="1"/>
  <c r="K81" i="22"/>
  <c r="L81" i="22" s="1"/>
  <c r="M81" i="22" s="1"/>
  <c r="N81" i="22" s="1"/>
  <c r="O81" i="22" s="1"/>
  <c r="P81" i="22" s="1"/>
  <c r="Q81" i="22" s="1"/>
  <c r="R81" i="22" s="1"/>
  <c r="S81" i="22" s="1"/>
  <c r="T81" i="22" s="1"/>
  <c r="U81" i="22" s="1"/>
  <c r="V81" i="22" s="1"/>
  <c r="W81" i="22" s="1"/>
  <c r="X81" i="22" s="1"/>
  <c r="Y81" i="22" s="1"/>
  <c r="Z81" i="22" s="1"/>
  <c r="AA81" i="22" s="1"/>
  <c r="AB81" i="22" s="1"/>
  <c r="AC81" i="22" s="1"/>
  <c r="AD81" i="22" s="1"/>
  <c r="AE81" i="22" s="1"/>
  <c r="AF81" i="22" s="1"/>
  <c r="AG81" i="22" s="1"/>
  <c r="AH81" i="22" s="1"/>
  <c r="AI81" i="22" s="1"/>
  <c r="AJ81" i="22" s="1"/>
  <c r="AK81" i="22" s="1"/>
  <c r="AL81" i="22" s="1"/>
  <c r="AM81" i="22" s="1"/>
  <c r="AN81" i="22" s="1"/>
  <c r="AO81" i="22" s="1"/>
  <c r="AP81" i="22" s="1"/>
  <c r="AQ81" i="22" s="1"/>
  <c r="AR81" i="22" s="1"/>
  <c r="AS81" i="22" s="1"/>
  <c r="AT81" i="22" s="1"/>
  <c r="AU81" i="22" s="1"/>
  <c r="AV81" i="22" s="1"/>
  <c r="AW81" i="22" s="1"/>
  <c r="AX81" i="22" s="1"/>
  <c r="K82" i="22"/>
  <c r="L82" i="22" s="1"/>
  <c r="M82" i="22" s="1"/>
  <c r="N82" i="22" s="1"/>
  <c r="O82" i="22" s="1"/>
  <c r="P82" i="22" s="1"/>
  <c r="Q82" i="22" s="1"/>
  <c r="R82" i="22" s="1"/>
  <c r="S82" i="22" s="1"/>
  <c r="T82" i="22" s="1"/>
  <c r="U82" i="22" s="1"/>
  <c r="V82" i="22" s="1"/>
  <c r="W82" i="22" s="1"/>
  <c r="X82" i="22" s="1"/>
  <c r="Y82" i="22" s="1"/>
  <c r="Z82" i="22" s="1"/>
  <c r="AA82" i="22" s="1"/>
  <c r="AB82" i="22" s="1"/>
  <c r="AC82" i="22" s="1"/>
  <c r="AD82" i="22" s="1"/>
  <c r="AE82" i="22" s="1"/>
  <c r="AF82" i="22" s="1"/>
  <c r="AG82" i="22" s="1"/>
  <c r="AH82" i="22" s="1"/>
  <c r="AI82" i="22" s="1"/>
  <c r="AJ82" i="22" s="1"/>
  <c r="AK82" i="22" s="1"/>
  <c r="AL82" i="22" s="1"/>
  <c r="AM82" i="22" s="1"/>
  <c r="AN82" i="22" s="1"/>
  <c r="AO82" i="22" s="1"/>
  <c r="AP82" i="22" s="1"/>
  <c r="AQ82" i="22" s="1"/>
  <c r="AR82" i="22" s="1"/>
  <c r="AS82" i="22" s="1"/>
  <c r="AT82" i="22" s="1"/>
  <c r="AU82" i="22" s="1"/>
  <c r="AV82" i="22" s="1"/>
  <c r="AW82" i="22" s="1"/>
  <c r="AX82" i="22" s="1"/>
  <c r="K83" i="22"/>
  <c r="L83" i="22" s="1"/>
  <c r="M83" i="22" s="1"/>
  <c r="N83" i="22" s="1"/>
  <c r="O83" i="22" s="1"/>
  <c r="P83" i="22" s="1"/>
  <c r="Q83" i="22" s="1"/>
  <c r="R83" i="22" s="1"/>
  <c r="S83" i="22" s="1"/>
  <c r="T83" i="22" s="1"/>
  <c r="U83" i="22" s="1"/>
  <c r="V83" i="22" s="1"/>
  <c r="W83" i="22" s="1"/>
  <c r="X83" i="22" s="1"/>
  <c r="Y83" i="22" s="1"/>
  <c r="Z83" i="22" s="1"/>
  <c r="AA83" i="22" s="1"/>
  <c r="AB83" i="22" s="1"/>
  <c r="AC83" i="22" s="1"/>
  <c r="AD83" i="22" s="1"/>
  <c r="AE83" i="22" s="1"/>
  <c r="AF83" i="22" s="1"/>
  <c r="AG83" i="22" s="1"/>
  <c r="AH83" i="22" s="1"/>
  <c r="AI83" i="22" s="1"/>
  <c r="AJ83" i="22" s="1"/>
  <c r="AK83" i="22" s="1"/>
  <c r="AL83" i="22" s="1"/>
  <c r="AM83" i="22" s="1"/>
  <c r="AN83" i="22" s="1"/>
  <c r="AO83" i="22" s="1"/>
  <c r="AP83" i="22" s="1"/>
  <c r="AQ83" i="22" s="1"/>
  <c r="AR83" i="22" s="1"/>
  <c r="AS83" i="22" s="1"/>
  <c r="AT83" i="22" s="1"/>
  <c r="AU83" i="22" s="1"/>
  <c r="AV83" i="22" s="1"/>
  <c r="AW83" i="22" s="1"/>
  <c r="AX83" i="22" s="1"/>
  <c r="K84" i="22"/>
  <c r="L84" i="22" s="1"/>
  <c r="M84" i="22" s="1"/>
  <c r="N84" i="22" s="1"/>
  <c r="O84" i="22" s="1"/>
  <c r="P84" i="22" s="1"/>
  <c r="Q84" i="22" s="1"/>
  <c r="R84" i="22" s="1"/>
  <c r="S84" i="22" s="1"/>
  <c r="T84" i="22" s="1"/>
  <c r="U84" i="22" s="1"/>
  <c r="V84" i="22" s="1"/>
  <c r="W84" i="22" s="1"/>
  <c r="X84" i="22" s="1"/>
  <c r="Y84" i="22" s="1"/>
  <c r="Z84" i="22" s="1"/>
  <c r="AA84" i="22" s="1"/>
  <c r="AB84" i="22" s="1"/>
  <c r="AC84" i="22" s="1"/>
  <c r="AD84" i="22" s="1"/>
  <c r="AE84" i="22" s="1"/>
  <c r="AF84" i="22" s="1"/>
  <c r="AG84" i="22" s="1"/>
  <c r="AH84" i="22" s="1"/>
  <c r="AI84" i="22" s="1"/>
  <c r="AJ84" i="22" s="1"/>
  <c r="AK84" i="22" s="1"/>
  <c r="AL84" i="22" s="1"/>
  <c r="AM84" i="22" s="1"/>
  <c r="AN84" i="22" s="1"/>
  <c r="AO84" i="22" s="1"/>
  <c r="AP84" i="22" s="1"/>
  <c r="AQ84" i="22" s="1"/>
  <c r="AR84" i="22" s="1"/>
  <c r="AS84" i="22" s="1"/>
  <c r="AT84" i="22" s="1"/>
  <c r="AU84" i="22" s="1"/>
  <c r="AV84" i="22" s="1"/>
  <c r="AW84" i="22" s="1"/>
  <c r="AX84" i="22" s="1"/>
  <c r="K55" i="22"/>
  <c r="L55" i="22" s="1"/>
  <c r="M55" i="22" s="1"/>
  <c r="N55" i="22" s="1"/>
  <c r="O55" i="22" s="1"/>
  <c r="P55" i="22" s="1"/>
  <c r="Q55" i="22" s="1"/>
  <c r="R55" i="22" s="1"/>
  <c r="S55" i="22" s="1"/>
  <c r="T55" i="22" s="1"/>
  <c r="U55" i="22" s="1"/>
  <c r="V55" i="22" s="1"/>
  <c r="W55" i="22" s="1"/>
  <c r="X55" i="22" s="1"/>
  <c r="Y55" i="22" s="1"/>
  <c r="Z55" i="22" s="1"/>
  <c r="AA55" i="22" s="1"/>
  <c r="AB55" i="22" s="1"/>
  <c r="AC55" i="22" s="1"/>
  <c r="AD55" i="22" s="1"/>
  <c r="AE55" i="22" s="1"/>
  <c r="AF55" i="22" s="1"/>
  <c r="AG55" i="22" s="1"/>
  <c r="AH55" i="22" s="1"/>
  <c r="AI55" i="22" s="1"/>
  <c r="AJ55" i="22" s="1"/>
  <c r="AK55" i="22" s="1"/>
  <c r="AL55" i="22" s="1"/>
  <c r="AM55" i="22" s="1"/>
  <c r="AN55" i="22" s="1"/>
  <c r="AO55" i="22" s="1"/>
  <c r="AP55" i="22" s="1"/>
  <c r="AQ55" i="22" s="1"/>
  <c r="AR55" i="22" s="1"/>
  <c r="AS55" i="22" s="1"/>
  <c r="AT55" i="22" s="1"/>
  <c r="AU55" i="22" s="1"/>
  <c r="AV55" i="22" s="1"/>
  <c r="AW55" i="22" s="1"/>
  <c r="AX55" i="22" s="1"/>
  <c r="K23" i="22"/>
  <c r="L23" i="22" s="1"/>
  <c r="M23" i="22" s="1"/>
  <c r="N23" i="22" s="1"/>
  <c r="O23" i="22" s="1"/>
  <c r="P23" i="22" s="1"/>
  <c r="Q23" i="22" s="1"/>
  <c r="R23" i="22" s="1"/>
  <c r="S23" i="22" s="1"/>
  <c r="T23" i="22" s="1"/>
  <c r="U23" i="22" s="1"/>
  <c r="V23" i="22" s="1"/>
  <c r="W23" i="22" s="1"/>
  <c r="X23" i="22" s="1"/>
  <c r="Y23" i="22" s="1"/>
  <c r="Z23" i="22" s="1"/>
  <c r="AA23" i="22" s="1"/>
  <c r="AB23" i="22" s="1"/>
  <c r="AC23" i="22" s="1"/>
  <c r="AD23" i="22" s="1"/>
  <c r="AE23" i="22" s="1"/>
  <c r="AF23" i="22" s="1"/>
  <c r="AG23" i="22" s="1"/>
  <c r="AH23" i="22" s="1"/>
  <c r="AI23" i="22" s="1"/>
  <c r="AJ23" i="22" s="1"/>
  <c r="AK23" i="22" s="1"/>
  <c r="AL23" i="22" s="1"/>
  <c r="AM23" i="22" s="1"/>
  <c r="AN23" i="22" s="1"/>
  <c r="AO23" i="22" s="1"/>
  <c r="AP23" i="22" s="1"/>
  <c r="AQ23" i="22" s="1"/>
  <c r="AR23" i="22" s="1"/>
  <c r="AS23" i="22" s="1"/>
  <c r="AT23" i="22" s="1"/>
  <c r="AU23" i="22" s="1"/>
  <c r="AV23" i="22" s="1"/>
  <c r="AW23" i="22" s="1"/>
  <c r="AX23" i="22" s="1"/>
  <c r="K24" i="22"/>
  <c r="L24" i="22" s="1"/>
  <c r="M24" i="22" s="1"/>
  <c r="N24" i="22" s="1"/>
  <c r="O24" i="22" s="1"/>
  <c r="P24" i="22" s="1"/>
  <c r="Q24" i="22" s="1"/>
  <c r="R24" i="22" s="1"/>
  <c r="S24" i="22" s="1"/>
  <c r="T24" i="22" s="1"/>
  <c r="U24" i="22" s="1"/>
  <c r="V24" i="22" s="1"/>
  <c r="W24" i="22" s="1"/>
  <c r="X24" i="22" s="1"/>
  <c r="Y24" i="22" s="1"/>
  <c r="Z24" i="22" s="1"/>
  <c r="AA24" i="22" s="1"/>
  <c r="AB24" i="22" s="1"/>
  <c r="AC24" i="22" s="1"/>
  <c r="AD24" i="22" s="1"/>
  <c r="AE24" i="22" s="1"/>
  <c r="AF24" i="22" s="1"/>
  <c r="AG24" i="22" s="1"/>
  <c r="AH24" i="22" s="1"/>
  <c r="AI24" i="22" s="1"/>
  <c r="AJ24" i="22" s="1"/>
  <c r="AK24" i="22" s="1"/>
  <c r="AL24" i="22" s="1"/>
  <c r="AM24" i="22" s="1"/>
  <c r="AN24" i="22" s="1"/>
  <c r="AO24" i="22" s="1"/>
  <c r="AP24" i="22" s="1"/>
  <c r="AQ24" i="22" s="1"/>
  <c r="AR24" i="22" s="1"/>
  <c r="AS24" i="22" s="1"/>
  <c r="AT24" i="22" s="1"/>
  <c r="AU24" i="22" s="1"/>
  <c r="AV24" i="22" s="1"/>
  <c r="AW24" i="22" s="1"/>
  <c r="AX24" i="22" s="1"/>
  <c r="K25" i="22"/>
  <c r="L25" i="22" s="1"/>
  <c r="M25" i="22" s="1"/>
  <c r="N25" i="22" s="1"/>
  <c r="O25" i="22" s="1"/>
  <c r="P25" i="22" s="1"/>
  <c r="Q25" i="22" s="1"/>
  <c r="R25" i="22" s="1"/>
  <c r="S25" i="22" s="1"/>
  <c r="T25" i="22" s="1"/>
  <c r="U25" i="22" s="1"/>
  <c r="V25" i="22" s="1"/>
  <c r="W25" i="22" s="1"/>
  <c r="X25" i="22" s="1"/>
  <c r="Y25" i="22" s="1"/>
  <c r="Z25" i="22" s="1"/>
  <c r="AA25" i="22" s="1"/>
  <c r="AB25" i="22" s="1"/>
  <c r="AC25" i="22" s="1"/>
  <c r="AD25" i="22" s="1"/>
  <c r="AE25" i="22" s="1"/>
  <c r="AF25" i="22" s="1"/>
  <c r="AG25" i="22" s="1"/>
  <c r="AH25" i="22" s="1"/>
  <c r="AI25" i="22" s="1"/>
  <c r="AJ25" i="22" s="1"/>
  <c r="AK25" i="22" s="1"/>
  <c r="AL25" i="22" s="1"/>
  <c r="AM25" i="22" s="1"/>
  <c r="AN25" i="22" s="1"/>
  <c r="AO25" i="22" s="1"/>
  <c r="AP25" i="22" s="1"/>
  <c r="AQ25" i="22" s="1"/>
  <c r="AR25" i="22" s="1"/>
  <c r="AS25" i="22" s="1"/>
  <c r="AT25" i="22" s="1"/>
  <c r="AU25" i="22" s="1"/>
  <c r="AV25" i="22" s="1"/>
  <c r="AW25" i="22" s="1"/>
  <c r="AX25" i="22" s="1"/>
  <c r="K26" i="22"/>
  <c r="L26" i="22" s="1"/>
  <c r="M26" i="22" s="1"/>
  <c r="N26" i="22" s="1"/>
  <c r="O26" i="22" s="1"/>
  <c r="P26" i="22" s="1"/>
  <c r="Q26" i="22" s="1"/>
  <c r="R26" i="22" s="1"/>
  <c r="S26" i="22" s="1"/>
  <c r="T26" i="22" s="1"/>
  <c r="U26" i="22" s="1"/>
  <c r="V26" i="22" s="1"/>
  <c r="W26" i="22" s="1"/>
  <c r="X26" i="22" s="1"/>
  <c r="Y26" i="22" s="1"/>
  <c r="Z26" i="22" s="1"/>
  <c r="AA26" i="22" s="1"/>
  <c r="AB26" i="22" s="1"/>
  <c r="AC26" i="22" s="1"/>
  <c r="AD26" i="22" s="1"/>
  <c r="AE26" i="22" s="1"/>
  <c r="AF26" i="22" s="1"/>
  <c r="AG26" i="22" s="1"/>
  <c r="AH26" i="22" s="1"/>
  <c r="AI26" i="22" s="1"/>
  <c r="AJ26" i="22" s="1"/>
  <c r="AK26" i="22" s="1"/>
  <c r="AL26" i="22" s="1"/>
  <c r="AM26" i="22" s="1"/>
  <c r="AN26" i="22" s="1"/>
  <c r="AO26" i="22" s="1"/>
  <c r="AP26" i="22" s="1"/>
  <c r="AQ26" i="22" s="1"/>
  <c r="AR26" i="22" s="1"/>
  <c r="AS26" i="22" s="1"/>
  <c r="AT26" i="22" s="1"/>
  <c r="AU26" i="22" s="1"/>
  <c r="AV26" i="22" s="1"/>
  <c r="AW26" i="22" s="1"/>
  <c r="AX26" i="22" s="1"/>
  <c r="K28" i="22"/>
  <c r="L28" i="22" s="1"/>
  <c r="M28" i="22" s="1"/>
  <c r="N28" i="22" s="1"/>
  <c r="O28" i="22" s="1"/>
  <c r="P28" i="22" s="1"/>
  <c r="Q28" i="22" s="1"/>
  <c r="R28" i="22" s="1"/>
  <c r="S28" i="22" s="1"/>
  <c r="T28" i="22" s="1"/>
  <c r="U28" i="22" s="1"/>
  <c r="V28" i="22" s="1"/>
  <c r="W28" i="22" s="1"/>
  <c r="X28" i="22" s="1"/>
  <c r="Y28" i="22" s="1"/>
  <c r="Z28" i="22" s="1"/>
  <c r="AA28" i="22" s="1"/>
  <c r="AB28" i="22" s="1"/>
  <c r="AC28" i="22" s="1"/>
  <c r="AD28" i="22" s="1"/>
  <c r="AE28" i="22" s="1"/>
  <c r="AF28" i="22" s="1"/>
  <c r="AG28" i="22" s="1"/>
  <c r="AH28" i="22" s="1"/>
  <c r="AI28" i="22" s="1"/>
  <c r="AJ28" i="22" s="1"/>
  <c r="AK28" i="22" s="1"/>
  <c r="AL28" i="22" s="1"/>
  <c r="AM28" i="22" s="1"/>
  <c r="AN28" i="22" s="1"/>
  <c r="AO28" i="22" s="1"/>
  <c r="AP28" i="22" s="1"/>
  <c r="AQ28" i="22" s="1"/>
  <c r="AR28" i="22" s="1"/>
  <c r="AS28" i="22" s="1"/>
  <c r="AT28" i="22" s="1"/>
  <c r="AU28" i="22" s="1"/>
  <c r="AV28" i="22" s="1"/>
  <c r="AW28" i="22" s="1"/>
  <c r="AX28" i="22" s="1"/>
  <c r="K29" i="22"/>
  <c r="L29" i="22" s="1"/>
  <c r="M29" i="22" s="1"/>
  <c r="N29" i="22" s="1"/>
  <c r="O29" i="22" s="1"/>
  <c r="P29" i="22" s="1"/>
  <c r="Q29" i="22" s="1"/>
  <c r="R29" i="22" s="1"/>
  <c r="S29" i="22" s="1"/>
  <c r="T29" i="22" s="1"/>
  <c r="U29" i="22" s="1"/>
  <c r="V29" i="22" s="1"/>
  <c r="W29" i="22" s="1"/>
  <c r="X29" i="22" s="1"/>
  <c r="Y29" i="22" s="1"/>
  <c r="Z29" i="22" s="1"/>
  <c r="AA29" i="22" s="1"/>
  <c r="AB29" i="22" s="1"/>
  <c r="AC29" i="22" s="1"/>
  <c r="AD29" i="22" s="1"/>
  <c r="AE29" i="22" s="1"/>
  <c r="AF29" i="22" s="1"/>
  <c r="AG29" i="22" s="1"/>
  <c r="AH29" i="22" s="1"/>
  <c r="AI29" i="22" s="1"/>
  <c r="AJ29" i="22" s="1"/>
  <c r="AK29" i="22" s="1"/>
  <c r="AL29" i="22" s="1"/>
  <c r="AM29" i="22" s="1"/>
  <c r="AN29" i="22" s="1"/>
  <c r="AO29" i="22" s="1"/>
  <c r="AP29" i="22" s="1"/>
  <c r="AQ29" i="22" s="1"/>
  <c r="AR29" i="22" s="1"/>
  <c r="AS29" i="22" s="1"/>
  <c r="AT29" i="22" s="1"/>
  <c r="AU29" i="22" s="1"/>
  <c r="AV29" i="22" s="1"/>
  <c r="AW29" i="22" s="1"/>
  <c r="AX29" i="22" s="1"/>
  <c r="K30" i="22"/>
  <c r="L30" i="22" s="1"/>
  <c r="M30" i="22" s="1"/>
  <c r="N30" i="22" s="1"/>
  <c r="O30" i="22" s="1"/>
  <c r="P30" i="22" s="1"/>
  <c r="Q30" i="22" s="1"/>
  <c r="R30" i="22" s="1"/>
  <c r="S30" i="22" s="1"/>
  <c r="T30" i="22" s="1"/>
  <c r="U30" i="22" s="1"/>
  <c r="V30" i="22" s="1"/>
  <c r="W30" i="22" s="1"/>
  <c r="X30" i="22" s="1"/>
  <c r="Y30" i="22" s="1"/>
  <c r="Z30" i="22" s="1"/>
  <c r="AA30" i="22" s="1"/>
  <c r="AB30" i="22" s="1"/>
  <c r="AC30" i="22" s="1"/>
  <c r="AD30" i="22" s="1"/>
  <c r="AE30" i="22" s="1"/>
  <c r="AF30" i="22" s="1"/>
  <c r="AG30" i="22" s="1"/>
  <c r="AH30" i="22" s="1"/>
  <c r="AI30" i="22" s="1"/>
  <c r="AJ30" i="22" s="1"/>
  <c r="AK30" i="22" s="1"/>
  <c r="AL30" i="22" s="1"/>
  <c r="AM30" i="22" s="1"/>
  <c r="AN30" i="22" s="1"/>
  <c r="AO30" i="22" s="1"/>
  <c r="AP30" i="22" s="1"/>
  <c r="AQ30" i="22" s="1"/>
  <c r="AR30" i="22" s="1"/>
  <c r="AS30" i="22" s="1"/>
  <c r="AT30" i="22" s="1"/>
  <c r="AU30" i="22" s="1"/>
  <c r="AV30" i="22" s="1"/>
  <c r="AW30" i="22" s="1"/>
  <c r="AX30" i="22" s="1"/>
  <c r="K31" i="22"/>
  <c r="L31" i="22" s="1"/>
  <c r="M31" i="22" s="1"/>
  <c r="N31" i="22" s="1"/>
  <c r="O31" i="22" s="1"/>
  <c r="P31" i="22" s="1"/>
  <c r="Q31" i="22" s="1"/>
  <c r="R31" i="22" s="1"/>
  <c r="S31" i="22" s="1"/>
  <c r="T31" i="22" s="1"/>
  <c r="U31" i="22" s="1"/>
  <c r="V31" i="22" s="1"/>
  <c r="W31" i="22" s="1"/>
  <c r="X31" i="22" s="1"/>
  <c r="Y31" i="22" s="1"/>
  <c r="Z31" i="22" s="1"/>
  <c r="AA31" i="22" s="1"/>
  <c r="AB31" i="22" s="1"/>
  <c r="AC31" i="22" s="1"/>
  <c r="AD31" i="22" s="1"/>
  <c r="AE31" i="22" s="1"/>
  <c r="AF31" i="22" s="1"/>
  <c r="AG31" i="22" s="1"/>
  <c r="AH31" i="22" s="1"/>
  <c r="AI31" i="22" s="1"/>
  <c r="AJ31" i="22" s="1"/>
  <c r="AK31" i="22" s="1"/>
  <c r="AL31" i="22" s="1"/>
  <c r="AM31" i="22" s="1"/>
  <c r="AN31" i="22" s="1"/>
  <c r="AO31" i="22" s="1"/>
  <c r="AP31" i="22" s="1"/>
  <c r="AQ31" i="22" s="1"/>
  <c r="AR31" i="22" s="1"/>
  <c r="AS31" i="22" s="1"/>
  <c r="AT31" i="22" s="1"/>
  <c r="AU31" i="22" s="1"/>
  <c r="AV31" i="22" s="1"/>
  <c r="AW31" i="22" s="1"/>
  <c r="AX31" i="22" s="1"/>
  <c r="K32" i="22"/>
  <c r="L32" i="22" s="1"/>
  <c r="M32" i="22" s="1"/>
  <c r="N32" i="22" s="1"/>
  <c r="O32" i="22" s="1"/>
  <c r="P32" i="22" s="1"/>
  <c r="Q32" i="22" s="1"/>
  <c r="R32" i="22" s="1"/>
  <c r="S32" i="22" s="1"/>
  <c r="T32" i="22" s="1"/>
  <c r="U32" i="22" s="1"/>
  <c r="V32" i="22" s="1"/>
  <c r="W32" i="22" s="1"/>
  <c r="X32" i="22" s="1"/>
  <c r="Y32" i="22" s="1"/>
  <c r="Z32" i="22" s="1"/>
  <c r="AA32" i="22" s="1"/>
  <c r="AB32" i="22" s="1"/>
  <c r="AC32" i="22" s="1"/>
  <c r="AD32" i="22" s="1"/>
  <c r="AE32" i="22" s="1"/>
  <c r="AF32" i="22" s="1"/>
  <c r="AG32" i="22" s="1"/>
  <c r="AH32" i="22" s="1"/>
  <c r="AI32" i="22" s="1"/>
  <c r="AJ32" i="22" s="1"/>
  <c r="AK32" i="22" s="1"/>
  <c r="AL32" i="22" s="1"/>
  <c r="AM32" i="22" s="1"/>
  <c r="AN32" i="22" s="1"/>
  <c r="AO32" i="22" s="1"/>
  <c r="AP32" i="22" s="1"/>
  <c r="AQ32" i="22" s="1"/>
  <c r="AR32" i="22" s="1"/>
  <c r="AS32" i="22" s="1"/>
  <c r="AT32" i="22" s="1"/>
  <c r="AU32" i="22" s="1"/>
  <c r="AV32" i="22" s="1"/>
  <c r="AW32" i="22" s="1"/>
  <c r="AX32" i="22" s="1"/>
  <c r="K33" i="22"/>
  <c r="L33" i="22" s="1"/>
  <c r="M33" i="22" s="1"/>
  <c r="N33" i="22" s="1"/>
  <c r="O33" i="22" s="1"/>
  <c r="P33" i="22" s="1"/>
  <c r="Q33" i="22" s="1"/>
  <c r="R33" i="22" s="1"/>
  <c r="S33" i="22" s="1"/>
  <c r="T33" i="22" s="1"/>
  <c r="U33" i="22" s="1"/>
  <c r="V33" i="22" s="1"/>
  <c r="W33" i="22" s="1"/>
  <c r="X33" i="22" s="1"/>
  <c r="Y33" i="22" s="1"/>
  <c r="Z33" i="22" s="1"/>
  <c r="AA33" i="22" s="1"/>
  <c r="AB33" i="22" s="1"/>
  <c r="AC33" i="22" s="1"/>
  <c r="AD33" i="22" s="1"/>
  <c r="AE33" i="22" s="1"/>
  <c r="AF33" i="22" s="1"/>
  <c r="AG33" i="22" s="1"/>
  <c r="AH33" i="22" s="1"/>
  <c r="AI33" i="22" s="1"/>
  <c r="AJ33" i="22" s="1"/>
  <c r="AK33" i="22" s="1"/>
  <c r="AL33" i="22" s="1"/>
  <c r="AM33" i="22" s="1"/>
  <c r="AN33" i="22" s="1"/>
  <c r="AO33" i="22" s="1"/>
  <c r="AP33" i="22" s="1"/>
  <c r="AQ33" i="22" s="1"/>
  <c r="AR33" i="22" s="1"/>
  <c r="AS33" i="22" s="1"/>
  <c r="AT33" i="22" s="1"/>
  <c r="AU33" i="22" s="1"/>
  <c r="AV33" i="22" s="1"/>
  <c r="AW33" i="22" s="1"/>
  <c r="AX33" i="22" s="1"/>
  <c r="K34" i="22"/>
  <c r="L34" i="22" s="1"/>
  <c r="M34" i="22" s="1"/>
  <c r="N34" i="22" s="1"/>
  <c r="O34" i="22" s="1"/>
  <c r="P34" i="22" s="1"/>
  <c r="Q34" i="22" s="1"/>
  <c r="R34" i="22" s="1"/>
  <c r="S34" i="22" s="1"/>
  <c r="T34" i="22" s="1"/>
  <c r="U34" i="22" s="1"/>
  <c r="V34" i="22" s="1"/>
  <c r="W34" i="22" s="1"/>
  <c r="X34" i="22" s="1"/>
  <c r="Y34" i="22" s="1"/>
  <c r="Z34" i="22" s="1"/>
  <c r="AA34" i="22" s="1"/>
  <c r="AB34" i="22" s="1"/>
  <c r="AC34" i="22" s="1"/>
  <c r="AD34" i="22" s="1"/>
  <c r="AE34" i="22" s="1"/>
  <c r="AF34" i="22" s="1"/>
  <c r="AG34" i="22" s="1"/>
  <c r="AH34" i="22" s="1"/>
  <c r="AI34" i="22" s="1"/>
  <c r="AJ34" i="22" s="1"/>
  <c r="AK34" i="22" s="1"/>
  <c r="AL34" i="22" s="1"/>
  <c r="AM34" i="22" s="1"/>
  <c r="AN34" i="22" s="1"/>
  <c r="AO34" i="22" s="1"/>
  <c r="AP34" i="22" s="1"/>
  <c r="AQ34" i="22" s="1"/>
  <c r="AR34" i="22" s="1"/>
  <c r="AS34" i="22" s="1"/>
  <c r="AT34" i="22" s="1"/>
  <c r="AU34" i="22" s="1"/>
  <c r="AV34" i="22" s="1"/>
  <c r="AW34" i="22" s="1"/>
  <c r="AX34" i="22" s="1"/>
  <c r="K35" i="22"/>
  <c r="L35" i="22" s="1"/>
  <c r="M35" i="22" s="1"/>
  <c r="N35" i="22" s="1"/>
  <c r="O35" i="22" s="1"/>
  <c r="P35" i="22" s="1"/>
  <c r="Q35" i="22" s="1"/>
  <c r="R35" i="22" s="1"/>
  <c r="S35" i="22" s="1"/>
  <c r="T35" i="22" s="1"/>
  <c r="U35" i="22" s="1"/>
  <c r="V35" i="22" s="1"/>
  <c r="W35" i="22" s="1"/>
  <c r="X35" i="22" s="1"/>
  <c r="Y35" i="22" s="1"/>
  <c r="Z35" i="22" s="1"/>
  <c r="AA35" i="22" s="1"/>
  <c r="AB35" i="22" s="1"/>
  <c r="AC35" i="22" s="1"/>
  <c r="AD35" i="22" s="1"/>
  <c r="AE35" i="22" s="1"/>
  <c r="AF35" i="22" s="1"/>
  <c r="AG35" i="22" s="1"/>
  <c r="AH35" i="22" s="1"/>
  <c r="AI35" i="22" s="1"/>
  <c r="AJ35" i="22" s="1"/>
  <c r="AK35" i="22" s="1"/>
  <c r="AL35" i="22" s="1"/>
  <c r="AM35" i="22" s="1"/>
  <c r="AN35" i="22" s="1"/>
  <c r="AO35" i="22" s="1"/>
  <c r="AP35" i="22" s="1"/>
  <c r="AQ35" i="22" s="1"/>
  <c r="AR35" i="22" s="1"/>
  <c r="AS35" i="22" s="1"/>
  <c r="AT35" i="22" s="1"/>
  <c r="AU35" i="22" s="1"/>
  <c r="AV35" i="22" s="1"/>
  <c r="AW35" i="22" s="1"/>
  <c r="AX35" i="22" s="1"/>
  <c r="K36" i="22"/>
  <c r="L36" i="22" s="1"/>
  <c r="M36" i="22" s="1"/>
  <c r="N36" i="22" s="1"/>
  <c r="O36" i="22" s="1"/>
  <c r="P36" i="22" s="1"/>
  <c r="Q36" i="22" s="1"/>
  <c r="R36" i="22" s="1"/>
  <c r="S36" i="22" s="1"/>
  <c r="T36" i="22" s="1"/>
  <c r="U36" i="22" s="1"/>
  <c r="V36" i="22" s="1"/>
  <c r="W36" i="22" s="1"/>
  <c r="X36" i="22" s="1"/>
  <c r="Y36" i="22" s="1"/>
  <c r="Z36" i="22" s="1"/>
  <c r="AA36" i="22" s="1"/>
  <c r="AB36" i="22" s="1"/>
  <c r="AC36" i="22" s="1"/>
  <c r="AD36" i="22" s="1"/>
  <c r="AE36" i="22" s="1"/>
  <c r="AF36" i="22" s="1"/>
  <c r="AG36" i="22" s="1"/>
  <c r="AH36" i="22" s="1"/>
  <c r="AI36" i="22" s="1"/>
  <c r="AJ36" i="22" s="1"/>
  <c r="AK36" i="22" s="1"/>
  <c r="AL36" i="22" s="1"/>
  <c r="AM36" i="22" s="1"/>
  <c r="AN36" i="22" s="1"/>
  <c r="AO36" i="22" s="1"/>
  <c r="AP36" i="22" s="1"/>
  <c r="AQ36" i="22" s="1"/>
  <c r="AR36" i="22" s="1"/>
  <c r="AS36" i="22" s="1"/>
  <c r="AT36" i="22" s="1"/>
  <c r="AU36" i="22" s="1"/>
  <c r="AV36" i="22" s="1"/>
  <c r="AW36" i="22" s="1"/>
  <c r="AX36" i="22" s="1"/>
  <c r="K37" i="22"/>
  <c r="L37" i="22" s="1"/>
  <c r="M37" i="22" s="1"/>
  <c r="N37" i="22" s="1"/>
  <c r="O37" i="22" s="1"/>
  <c r="P37" i="22" s="1"/>
  <c r="Q37" i="22" s="1"/>
  <c r="R37" i="22" s="1"/>
  <c r="S37" i="22" s="1"/>
  <c r="T37" i="22" s="1"/>
  <c r="U37" i="22" s="1"/>
  <c r="V37" i="22" s="1"/>
  <c r="W37" i="22" s="1"/>
  <c r="X37" i="22" s="1"/>
  <c r="Y37" i="22" s="1"/>
  <c r="Z37" i="22" s="1"/>
  <c r="AA37" i="22" s="1"/>
  <c r="AB37" i="22" s="1"/>
  <c r="AC37" i="22" s="1"/>
  <c r="AD37" i="22" s="1"/>
  <c r="AE37" i="22" s="1"/>
  <c r="AF37" i="22" s="1"/>
  <c r="AG37" i="22" s="1"/>
  <c r="AH37" i="22" s="1"/>
  <c r="AI37" i="22" s="1"/>
  <c r="AJ37" i="22" s="1"/>
  <c r="AK37" i="22" s="1"/>
  <c r="AL37" i="22" s="1"/>
  <c r="AM37" i="22" s="1"/>
  <c r="AN37" i="22" s="1"/>
  <c r="AO37" i="22" s="1"/>
  <c r="AP37" i="22" s="1"/>
  <c r="AQ37" i="22" s="1"/>
  <c r="AR37" i="22" s="1"/>
  <c r="AS37" i="22" s="1"/>
  <c r="AT37" i="22" s="1"/>
  <c r="AU37" i="22" s="1"/>
  <c r="AV37" i="22" s="1"/>
  <c r="AW37" i="22" s="1"/>
  <c r="AX37" i="22" s="1"/>
  <c r="K38" i="22"/>
  <c r="L38" i="22" s="1"/>
  <c r="M38" i="22" s="1"/>
  <c r="N38" i="22" s="1"/>
  <c r="O38" i="22" s="1"/>
  <c r="P38" i="22" s="1"/>
  <c r="Q38" i="22" s="1"/>
  <c r="R38" i="22" s="1"/>
  <c r="S38" i="22" s="1"/>
  <c r="T38" i="22" s="1"/>
  <c r="U38" i="22" s="1"/>
  <c r="V38" i="22" s="1"/>
  <c r="W38" i="22" s="1"/>
  <c r="X38" i="22" s="1"/>
  <c r="Y38" i="22" s="1"/>
  <c r="Z38" i="22" s="1"/>
  <c r="AA38" i="22" s="1"/>
  <c r="AB38" i="22" s="1"/>
  <c r="AC38" i="22" s="1"/>
  <c r="AD38" i="22" s="1"/>
  <c r="AE38" i="22" s="1"/>
  <c r="AF38" i="22" s="1"/>
  <c r="AG38" i="22" s="1"/>
  <c r="AH38" i="22" s="1"/>
  <c r="AI38" i="22" s="1"/>
  <c r="AJ38" i="22" s="1"/>
  <c r="AK38" i="22" s="1"/>
  <c r="AL38" i="22" s="1"/>
  <c r="AM38" i="22" s="1"/>
  <c r="AN38" i="22" s="1"/>
  <c r="AO38" i="22" s="1"/>
  <c r="AP38" i="22" s="1"/>
  <c r="AQ38" i="22" s="1"/>
  <c r="AR38" i="22" s="1"/>
  <c r="AS38" i="22" s="1"/>
  <c r="AT38" i="22" s="1"/>
  <c r="AU38" i="22" s="1"/>
  <c r="AV38" i="22" s="1"/>
  <c r="AW38" i="22" s="1"/>
  <c r="AX38" i="22" s="1"/>
  <c r="K39" i="22"/>
  <c r="L39" i="22" s="1"/>
  <c r="M39" i="22" s="1"/>
  <c r="N39" i="22" s="1"/>
  <c r="O39" i="22" s="1"/>
  <c r="P39" i="22" s="1"/>
  <c r="Q39" i="22" s="1"/>
  <c r="R39" i="22" s="1"/>
  <c r="S39" i="22" s="1"/>
  <c r="T39" i="22" s="1"/>
  <c r="U39" i="22" s="1"/>
  <c r="V39" i="22" s="1"/>
  <c r="W39" i="22" s="1"/>
  <c r="X39" i="22" s="1"/>
  <c r="Y39" i="22" s="1"/>
  <c r="Z39" i="22" s="1"/>
  <c r="AA39" i="22" s="1"/>
  <c r="AB39" i="22" s="1"/>
  <c r="AC39" i="22" s="1"/>
  <c r="AD39" i="22" s="1"/>
  <c r="AE39" i="22" s="1"/>
  <c r="AF39" i="22" s="1"/>
  <c r="AG39" i="22" s="1"/>
  <c r="AH39" i="22" s="1"/>
  <c r="AI39" i="22" s="1"/>
  <c r="AJ39" i="22" s="1"/>
  <c r="AK39" i="22" s="1"/>
  <c r="AL39" i="22" s="1"/>
  <c r="AM39" i="22" s="1"/>
  <c r="AN39" i="22" s="1"/>
  <c r="AO39" i="22" s="1"/>
  <c r="AP39" i="22" s="1"/>
  <c r="AQ39" i="22" s="1"/>
  <c r="AR39" i="22" s="1"/>
  <c r="AS39" i="22" s="1"/>
  <c r="AT39" i="22" s="1"/>
  <c r="AU39" i="22" s="1"/>
  <c r="AV39" i="22" s="1"/>
  <c r="AW39" i="22" s="1"/>
  <c r="AX39" i="22" s="1"/>
  <c r="K40" i="22"/>
  <c r="L40" i="22" s="1"/>
  <c r="M40" i="22" s="1"/>
  <c r="N40" i="22" s="1"/>
  <c r="O40" i="22" s="1"/>
  <c r="P40" i="22" s="1"/>
  <c r="Q40" i="22" s="1"/>
  <c r="R40" i="22" s="1"/>
  <c r="S40" i="22" s="1"/>
  <c r="T40" i="22" s="1"/>
  <c r="U40" i="22" s="1"/>
  <c r="V40" i="22" s="1"/>
  <c r="W40" i="22" s="1"/>
  <c r="X40" i="22" s="1"/>
  <c r="Y40" i="22" s="1"/>
  <c r="Z40" i="22" s="1"/>
  <c r="AA40" i="22" s="1"/>
  <c r="AB40" i="22" s="1"/>
  <c r="AC40" i="22" s="1"/>
  <c r="AD40" i="22" s="1"/>
  <c r="AE40" i="22" s="1"/>
  <c r="AF40" i="22" s="1"/>
  <c r="AG40" i="22" s="1"/>
  <c r="AH40" i="22" s="1"/>
  <c r="AI40" i="22" s="1"/>
  <c r="AJ40" i="22" s="1"/>
  <c r="AK40" i="22" s="1"/>
  <c r="AL40" i="22" s="1"/>
  <c r="AM40" i="22" s="1"/>
  <c r="AN40" i="22" s="1"/>
  <c r="AO40" i="22" s="1"/>
  <c r="AP40" i="22" s="1"/>
  <c r="AQ40" i="22" s="1"/>
  <c r="AR40" i="22" s="1"/>
  <c r="AS40" i="22" s="1"/>
  <c r="AT40" i="22" s="1"/>
  <c r="AU40" i="22" s="1"/>
  <c r="AV40" i="22" s="1"/>
  <c r="AW40" i="22" s="1"/>
  <c r="AX40" i="22" s="1"/>
  <c r="K41" i="22"/>
  <c r="L41" i="22" s="1"/>
  <c r="M41" i="22" s="1"/>
  <c r="N41" i="22" s="1"/>
  <c r="O41" i="22" s="1"/>
  <c r="P41" i="22" s="1"/>
  <c r="Q41" i="22" s="1"/>
  <c r="R41" i="22" s="1"/>
  <c r="S41" i="22" s="1"/>
  <c r="T41" i="22" s="1"/>
  <c r="U41" i="22" s="1"/>
  <c r="V41" i="22" s="1"/>
  <c r="W41" i="22" s="1"/>
  <c r="X41" i="22" s="1"/>
  <c r="Y41" i="22" s="1"/>
  <c r="Z41" i="22" s="1"/>
  <c r="AA41" i="22" s="1"/>
  <c r="AB41" i="22" s="1"/>
  <c r="AC41" i="22" s="1"/>
  <c r="AD41" i="22" s="1"/>
  <c r="AE41" i="22" s="1"/>
  <c r="AF41" i="22" s="1"/>
  <c r="AG41" i="22" s="1"/>
  <c r="AH41" i="22" s="1"/>
  <c r="AI41" i="22" s="1"/>
  <c r="AJ41" i="22" s="1"/>
  <c r="AK41" i="22" s="1"/>
  <c r="AL41" i="22" s="1"/>
  <c r="AM41" i="22" s="1"/>
  <c r="AN41" i="22" s="1"/>
  <c r="AO41" i="22" s="1"/>
  <c r="AP41" i="22" s="1"/>
  <c r="AQ41" i="22" s="1"/>
  <c r="AR41" i="22" s="1"/>
  <c r="AS41" i="22" s="1"/>
  <c r="AT41" i="22" s="1"/>
  <c r="AU41" i="22" s="1"/>
  <c r="AV41" i="22" s="1"/>
  <c r="AW41" i="22" s="1"/>
  <c r="AX41" i="22" s="1"/>
  <c r="K42" i="22"/>
  <c r="L42" i="22" s="1"/>
  <c r="M42" i="22" s="1"/>
  <c r="N42" i="22" s="1"/>
  <c r="O42" i="22" s="1"/>
  <c r="P42" i="22" s="1"/>
  <c r="Q42" i="22" s="1"/>
  <c r="R42" i="22" s="1"/>
  <c r="S42" i="22" s="1"/>
  <c r="T42" i="22" s="1"/>
  <c r="U42" i="22" s="1"/>
  <c r="V42" i="22" s="1"/>
  <c r="W42" i="22" s="1"/>
  <c r="X42" i="22" s="1"/>
  <c r="Y42" i="22" s="1"/>
  <c r="Z42" i="22" s="1"/>
  <c r="AA42" i="22" s="1"/>
  <c r="AB42" i="22" s="1"/>
  <c r="AC42" i="22" s="1"/>
  <c r="AD42" i="22" s="1"/>
  <c r="AE42" i="22" s="1"/>
  <c r="AF42" i="22" s="1"/>
  <c r="AG42" i="22" s="1"/>
  <c r="AH42" i="22" s="1"/>
  <c r="AI42" i="22" s="1"/>
  <c r="AJ42" i="22" s="1"/>
  <c r="AK42" i="22" s="1"/>
  <c r="AL42" i="22" s="1"/>
  <c r="AM42" i="22" s="1"/>
  <c r="AN42" i="22" s="1"/>
  <c r="AO42" i="22" s="1"/>
  <c r="AP42" i="22" s="1"/>
  <c r="AQ42" i="22" s="1"/>
  <c r="AR42" i="22" s="1"/>
  <c r="AS42" i="22" s="1"/>
  <c r="AT42" i="22" s="1"/>
  <c r="AU42" i="22" s="1"/>
  <c r="AV42" i="22" s="1"/>
  <c r="AW42" i="22" s="1"/>
  <c r="AX42" i="22" s="1"/>
  <c r="K43" i="22"/>
  <c r="L43" i="22" s="1"/>
  <c r="M43" i="22" s="1"/>
  <c r="N43" i="22" s="1"/>
  <c r="O43" i="22" s="1"/>
  <c r="P43" i="22" s="1"/>
  <c r="Q43" i="22" s="1"/>
  <c r="R43" i="22" s="1"/>
  <c r="S43" i="22" s="1"/>
  <c r="T43" i="22" s="1"/>
  <c r="U43" i="22" s="1"/>
  <c r="V43" i="22" s="1"/>
  <c r="W43" i="22" s="1"/>
  <c r="X43" i="22" s="1"/>
  <c r="Y43" i="22" s="1"/>
  <c r="Z43" i="22" s="1"/>
  <c r="AA43" i="22" s="1"/>
  <c r="AB43" i="22" s="1"/>
  <c r="AC43" i="22" s="1"/>
  <c r="AD43" i="22" s="1"/>
  <c r="AE43" i="22" s="1"/>
  <c r="AF43" i="22" s="1"/>
  <c r="AG43" i="22" s="1"/>
  <c r="AH43" i="22" s="1"/>
  <c r="AI43" i="22" s="1"/>
  <c r="AJ43" i="22" s="1"/>
  <c r="AK43" i="22" s="1"/>
  <c r="AL43" i="22" s="1"/>
  <c r="AM43" i="22" s="1"/>
  <c r="AN43" i="22" s="1"/>
  <c r="AO43" i="22" s="1"/>
  <c r="AP43" i="22" s="1"/>
  <c r="AQ43" i="22" s="1"/>
  <c r="AR43" i="22" s="1"/>
  <c r="AS43" i="22" s="1"/>
  <c r="AT43" i="22" s="1"/>
  <c r="AU43" i="22" s="1"/>
  <c r="AV43" i="22" s="1"/>
  <c r="AW43" i="22" s="1"/>
  <c r="AX43" i="22" s="1"/>
  <c r="K44" i="22"/>
  <c r="L44" i="22" s="1"/>
  <c r="M44" i="22" s="1"/>
  <c r="N44" i="22" s="1"/>
  <c r="O44" i="22" s="1"/>
  <c r="P44" i="22" s="1"/>
  <c r="Q44" i="22" s="1"/>
  <c r="R44" i="22" s="1"/>
  <c r="S44" i="22" s="1"/>
  <c r="T44" i="22" s="1"/>
  <c r="U44" i="22" s="1"/>
  <c r="V44" i="22" s="1"/>
  <c r="W44" i="22" s="1"/>
  <c r="X44" i="22" s="1"/>
  <c r="Y44" i="22" s="1"/>
  <c r="Z44" i="22" s="1"/>
  <c r="AA44" i="22" s="1"/>
  <c r="AB44" i="22" s="1"/>
  <c r="AC44" i="22" s="1"/>
  <c r="AD44" i="22" s="1"/>
  <c r="AE44" i="22" s="1"/>
  <c r="AF44" i="22" s="1"/>
  <c r="AG44" i="22" s="1"/>
  <c r="AH44" i="22" s="1"/>
  <c r="AI44" i="22" s="1"/>
  <c r="AJ44" i="22" s="1"/>
  <c r="AK44" i="22" s="1"/>
  <c r="AL44" i="22" s="1"/>
  <c r="AM44" i="22" s="1"/>
  <c r="AN44" i="22" s="1"/>
  <c r="AO44" i="22" s="1"/>
  <c r="AP44" i="22" s="1"/>
  <c r="AQ44" i="22" s="1"/>
  <c r="AR44" i="22" s="1"/>
  <c r="AS44" i="22" s="1"/>
  <c r="AT44" i="22" s="1"/>
  <c r="AU44" i="22" s="1"/>
  <c r="AV44" i="22" s="1"/>
  <c r="AW44" i="22" s="1"/>
  <c r="AX44" i="22" s="1"/>
  <c r="K45" i="22"/>
  <c r="L45" i="22" s="1"/>
  <c r="M45" i="22" s="1"/>
  <c r="N45" i="22" s="1"/>
  <c r="O45" i="22" s="1"/>
  <c r="P45" i="22" s="1"/>
  <c r="Q45" i="22" s="1"/>
  <c r="R45" i="22" s="1"/>
  <c r="S45" i="22" s="1"/>
  <c r="T45" i="22" s="1"/>
  <c r="U45" i="22" s="1"/>
  <c r="V45" i="22" s="1"/>
  <c r="W45" i="22" s="1"/>
  <c r="X45" i="22" s="1"/>
  <c r="Y45" i="22" s="1"/>
  <c r="Z45" i="22" s="1"/>
  <c r="AA45" i="22" s="1"/>
  <c r="AB45" i="22" s="1"/>
  <c r="AC45" i="22" s="1"/>
  <c r="AD45" i="22" s="1"/>
  <c r="AE45" i="22" s="1"/>
  <c r="AF45" i="22" s="1"/>
  <c r="AG45" i="22" s="1"/>
  <c r="AH45" i="22" s="1"/>
  <c r="AI45" i="22" s="1"/>
  <c r="AJ45" i="22" s="1"/>
  <c r="AK45" i="22" s="1"/>
  <c r="AL45" i="22" s="1"/>
  <c r="AM45" i="22" s="1"/>
  <c r="AN45" i="22" s="1"/>
  <c r="AO45" i="22" s="1"/>
  <c r="AP45" i="22" s="1"/>
  <c r="AQ45" i="22" s="1"/>
  <c r="AR45" i="22" s="1"/>
  <c r="AS45" i="22" s="1"/>
  <c r="AT45" i="22" s="1"/>
  <c r="AU45" i="22" s="1"/>
  <c r="AV45" i="22" s="1"/>
  <c r="AW45" i="22" s="1"/>
  <c r="AX45" i="22" s="1"/>
  <c r="K46" i="22"/>
  <c r="L46" i="22" s="1"/>
  <c r="M46" i="22" s="1"/>
  <c r="N46" i="22" s="1"/>
  <c r="O46" i="22" s="1"/>
  <c r="P46" i="22" s="1"/>
  <c r="Q46" i="22" s="1"/>
  <c r="R46" i="22" s="1"/>
  <c r="S46" i="22" s="1"/>
  <c r="T46" i="22" s="1"/>
  <c r="U46" i="22" s="1"/>
  <c r="V46" i="22" s="1"/>
  <c r="W46" i="22" s="1"/>
  <c r="X46" i="22" s="1"/>
  <c r="Y46" i="22" s="1"/>
  <c r="Z46" i="22" s="1"/>
  <c r="AA46" i="22" s="1"/>
  <c r="AB46" i="22" s="1"/>
  <c r="AC46" i="22" s="1"/>
  <c r="AD46" i="22" s="1"/>
  <c r="AE46" i="22" s="1"/>
  <c r="AF46" i="22" s="1"/>
  <c r="AG46" i="22" s="1"/>
  <c r="AH46" i="22" s="1"/>
  <c r="AI46" i="22" s="1"/>
  <c r="AJ46" i="22" s="1"/>
  <c r="AK46" i="22" s="1"/>
  <c r="AL46" i="22" s="1"/>
  <c r="AM46" i="22" s="1"/>
  <c r="AN46" i="22" s="1"/>
  <c r="AO46" i="22" s="1"/>
  <c r="AP46" i="22" s="1"/>
  <c r="AQ46" i="22" s="1"/>
  <c r="AR46" i="22" s="1"/>
  <c r="AS46" i="22" s="1"/>
  <c r="AT46" i="22" s="1"/>
  <c r="AU46" i="22" s="1"/>
  <c r="AV46" i="22" s="1"/>
  <c r="AW46" i="22" s="1"/>
  <c r="AX46" i="22" s="1"/>
  <c r="K47" i="22"/>
  <c r="L47" i="22" s="1"/>
  <c r="M47" i="22" s="1"/>
  <c r="N47" i="22" s="1"/>
  <c r="O47" i="22" s="1"/>
  <c r="P47" i="22" s="1"/>
  <c r="Q47" i="22" s="1"/>
  <c r="R47" i="22" s="1"/>
  <c r="S47" i="22" s="1"/>
  <c r="T47" i="22" s="1"/>
  <c r="U47" i="22" s="1"/>
  <c r="V47" i="22" s="1"/>
  <c r="W47" i="22" s="1"/>
  <c r="X47" i="22" s="1"/>
  <c r="Y47" i="22" s="1"/>
  <c r="Z47" i="22" s="1"/>
  <c r="AA47" i="22" s="1"/>
  <c r="AB47" i="22" s="1"/>
  <c r="AC47" i="22" s="1"/>
  <c r="AD47" i="22" s="1"/>
  <c r="AE47" i="22" s="1"/>
  <c r="AF47" i="22" s="1"/>
  <c r="AG47" i="22" s="1"/>
  <c r="AH47" i="22" s="1"/>
  <c r="AI47" i="22" s="1"/>
  <c r="AJ47" i="22" s="1"/>
  <c r="AK47" i="22" s="1"/>
  <c r="AL47" i="22" s="1"/>
  <c r="AM47" i="22" s="1"/>
  <c r="AN47" i="22" s="1"/>
  <c r="AO47" i="22" s="1"/>
  <c r="AP47" i="22" s="1"/>
  <c r="AQ47" i="22" s="1"/>
  <c r="AR47" i="22" s="1"/>
  <c r="AS47" i="22" s="1"/>
  <c r="AT47" i="22" s="1"/>
  <c r="AU47" i="22" s="1"/>
  <c r="AV47" i="22" s="1"/>
  <c r="AW47" i="22" s="1"/>
  <c r="AX47" i="22" s="1"/>
  <c r="K48" i="22"/>
  <c r="L48" i="22" s="1"/>
  <c r="M48" i="22" s="1"/>
  <c r="N48" i="22" s="1"/>
  <c r="O48" i="22" s="1"/>
  <c r="P48" i="22" s="1"/>
  <c r="Q48" i="22" s="1"/>
  <c r="R48" i="22" s="1"/>
  <c r="S48" i="22" s="1"/>
  <c r="T48" i="22" s="1"/>
  <c r="U48" i="22" s="1"/>
  <c r="V48" i="22" s="1"/>
  <c r="W48" i="22" s="1"/>
  <c r="X48" i="22" s="1"/>
  <c r="Y48" i="22" s="1"/>
  <c r="Z48" i="22" s="1"/>
  <c r="AA48" i="22" s="1"/>
  <c r="AB48" i="22" s="1"/>
  <c r="AC48" i="22" s="1"/>
  <c r="AD48" i="22" s="1"/>
  <c r="AE48" i="22" s="1"/>
  <c r="AF48" i="22" s="1"/>
  <c r="AG48" i="22" s="1"/>
  <c r="AH48" i="22" s="1"/>
  <c r="AI48" i="22" s="1"/>
  <c r="AJ48" i="22" s="1"/>
  <c r="AK48" i="22" s="1"/>
  <c r="AL48" i="22" s="1"/>
  <c r="AM48" i="22" s="1"/>
  <c r="AN48" i="22" s="1"/>
  <c r="AO48" i="22" s="1"/>
  <c r="AP48" i="22" s="1"/>
  <c r="AQ48" i="22" s="1"/>
  <c r="AR48" i="22" s="1"/>
  <c r="AS48" i="22" s="1"/>
  <c r="AT48" i="22" s="1"/>
  <c r="AU48" i="22" s="1"/>
  <c r="AV48" i="22" s="1"/>
  <c r="AW48" i="22" s="1"/>
  <c r="AX48" i="22" s="1"/>
  <c r="K49" i="22"/>
  <c r="L49" i="22" s="1"/>
  <c r="M49" i="22" s="1"/>
  <c r="N49" i="22" s="1"/>
  <c r="O49" i="22" s="1"/>
  <c r="P49" i="22" s="1"/>
  <c r="Q49" i="22" s="1"/>
  <c r="R49" i="22" s="1"/>
  <c r="S49" i="22" s="1"/>
  <c r="T49" i="22" s="1"/>
  <c r="U49" i="22" s="1"/>
  <c r="V49" i="22" s="1"/>
  <c r="W49" i="22" s="1"/>
  <c r="X49" i="22" s="1"/>
  <c r="Y49" i="22" s="1"/>
  <c r="Z49" i="22" s="1"/>
  <c r="AA49" i="22" s="1"/>
  <c r="AB49" i="22" s="1"/>
  <c r="AC49" i="22" s="1"/>
  <c r="AD49" i="22" s="1"/>
  <c r="AE49" i="22" s="1"/>
  <c r="AF49" i="22" s="1"/>
  <c r="AG49" i="22" s="1"/>
  <c r="AH49" i="22" s="1"/>
  <c r="AI49" i="22" s="1"/>
  <c r="AJ49" i="22" s="1"/>
  <c r="AK49" i="22" s="1"/>
  <c r="AL49" i="22" s="1"/>
  <c r="AM49" i="22" s="1"/>
  <c r="AN49" i="22" s="1"/>
  <c r="AO49" i="22" s="1"/>
  <c r="AP49" i="22" s="1"/>
  <c r="AQ49" i="22" s="1"/>
  <c r="AR49" i="22" s="1"/>
  <c r="AS49" i="22" s="1"/>
  <c r="AT49" i="22" s="1"/>
  <c r="AU49" i="22" s="1"/>
  <c r="AV49" i="22" s="1"/>
  <c r="AW49" i="22" s="1"/>
  <c r="AX49" i="22" s="1"/>
  <c r="K50" i="22"/>
  <c r="L50" i="22" s="1"/>
  <c r="M50" i="22" s="1"/>
  <c r="N50" i="22" s="1"/>
  <c r="O50" i="22" s="1"/>
  <c r="P50" i="22" s="1"/>
  <c r="Q50" i="22" s="1"/>
  <c r="R50" i="22" s="1"/>
  <c r="S50" i="22" s="1"/>
  <c r="T50" i="22" s="1"/>
  <c r="U50" i="22" s="1"/>
  <c r="V50" i="22" s="1"/>
  <c r="W50" i="22" s="1"/>
  <c r="X50" i="22" s="1"/>
  <c r="Y50" i="22" s="1"/>
  <c r="Z50" i="22" s="1"/>
  <c r="AA50" i="22" s="1"/>
  <c r="AB50" i="22" s="1"/>
  <c r="AC50" i="22" s="1"/>
  <c r="AD50" i="22" s="1"/>
  <c r="AE50" i="22" s="1"/>
  <c r="AF50" i="22" s="1"/>
  <c r="AG50" i="22" s="1"/>
  <c r="AH50" i="22" s="1"/>
  <c r="AI50" i="22" s="1"/>
  <c r="AJ50" i="22" s="1"/>
  <c r="AK50" i="22" s="1"/>
  <c r="AL50" i="22" s="1"/>
  <c r="AM50" i="22" s="1"/>
  <c r="AN50" i="22" s="1"/>
  <c r="AO50" i="22" s="1"/>
  <c r="AP50" i="22" s="1"/>
  <c r="AQ50" i="22" s="1"/>
  <c r="AR50" i="22" s="1"/>
  <c r="AS50" i="22" s="1"/>
  <c r="AT50" i="22" s="1"/>
  <c r="AU50" i="22" s="1"/>
  <c r="AV50" i="22" s="1"/>
  <c r="AW50" i="22" s="1"/>
  <c r="AX50" i="22" s="1"/>
  <c r="K51" i="22"/>
  <c r="L51" i="22" s="1"/>
  <c r="M51" i="22" s="1"/>
  <c r="N51" i="22" s="1"/>
  <c r="O51" i="22" s="1"/>
  <c r="P51" i="22" s="1"/>
  <c r="Q51" i="22" s="1"/>
  <c r="R51" i="22" s="1"/>
  <c r="S51" i="22" s="1"/>
  <c r="T51" i="22" s="1"/>
  <c r="U51" i="22" s="1"/>
  <c r="V51" i="22" s="1"/>
  <c r="W51" i="22" s="1"/>
  <c r="X51" i="22" s="1"/>
  <c r="Y51" i="22" s="1"/>
  <c r="Z51" i="22" s="1"/>
  <c r="AA51" i="22" s="1"/>
  <c r="AB51" i="22" s="1"/>
  <c r="AC51" i="22" s="1"/>
  <c r="AD51" i="22" s="1"/>
  <c r="AE51" i="22" s="1"/>
  <c r="AF51" i="22" s="1"/>
  <c r="AG51" i="22" s="1"/>
  <c r="AH51" i="22" s="1"/>
  <c r="AI51" i="22" s="1"/>
  <c r="AJ51" i="22" s="1"/>
  <c r="AK51" i="22" s="1"/>
  <c r="AL51" i="22" s="1"/>
  <c r="AM51" i="22" s="1"/>
  <c r="AN51" i="22" s="1"/>
  <c r="AO51" i="22" s="1"/>
  <c r="AP51" i="22" s="1"/>
  <c r="AQ51" i="22" s="1"/>
  <c r="AR51" i="22" s="1"/>
  <c r="AS51" i="22" s="1"/>
  <c r="AT51" i="22" s="1"/>
  <c r="AU51" i="22" s="1"/>
  <c r="AV51" i="22" s="1"/>
  <c r="AW51" i="22" s="1"/>
  <c r="AX51" i="22" s="1"/>
  <c r="K52" i="22"/>
  <c r="L52" i="22" s="1"/>
  <c r="M52" i="22" s="1"/>
  <c r="N52" i="22" s="1"/>
  <c r="O52" i="22" s="1"/>
  <c r="P52" i="22" s="1"/>
  <c r="Q52" i="22" s="1"/>
  <c r="R52" i="22" s="1"/>
  <c r="S52" i="22" s="1"/>
  <c r="T52" i="22" s="1"/>
  <c r="U52" i="22" s="1"/>
  <c r="V52" i="22" s="1"/>
  <c r="W52" i="22" s="1"/>
  <c r="X52" i="22" s="1"/>
  <c r="Y52" i="22" s="1"/>
  <c r="Z52" i="22" s="1"/>
  <c r="AA52" i="22" s="1"/>
  <c r="AB52" i="22" s="1"/>
  <c r="AC52" i="22" s="1"/>
  <c r="AD52" i="22" s="1"/>
  <c r="AE52" i="22" s="1"/>
  <c r="AF52" i="22" s="1"/>
  <c r="AG52" i="22" s="1"/>
  <c r="AH52" i="22" s="1"/>
  <c r="AI52" i="22" s="1"/>
  <c r="AJ52" i="22" s="1"/>
  <c r="AK52" i="22" s="1"/>
  <c r="AL52" i="22" s="1"/>
  <c r="AM52" i="22" s="1"/>
  <c r="AN52" i="22" s="1"/>
  <c r="AO52" i="22" s="1"/>
  <c r="AP52" i="22" s="1"/>
  <c r="AQ52" i="22" s="1"/>
  <c r="AR52" i="22" s="1"/>
  <c r="AS52" i="22" s="1"/>
  <c r="AT52" i="22" s="1"/>
  <c r="AU52" i="22" s="1"/>
  <c r="AV52" i="22" s="1"/>
  <c r="AW52" i="22" s="1"/>
  <c r="AX52" i="22" s="1"/>
  <c r="K53" i="22"/>
  <c r="L53" i="22" s="1"/>
  <c r="M53" i="22" s="1"/>
  <c r="N53" i="22" s="1"/>
  <c r="O53" i="22" s="1"/>
  <c r="P53" i="22" s="1"/>
  <c r="Q53" i="22" s="1"/>
  <c r="R53" i="22" s="1"/>
  <c r="S53" i="22" s="1"/>
  <c r="T53" i="22" s="1"/>
  <c r="U53" i="22" s="1"/>
  <c r="V53" i="22" s="1"/>
  <c r="W53" i="22" s="1"/>
  <c r="X53" i="22" s="1"/>
  <c r="Y53" i="22" s="1"/>
  <c r="Z53" i="22" s="1"/>
  <c r="AA53" i="22" s="1"/>
  <c r="AB53" i="22" s="1"/>
  <c r="AC53" i="22" s="1"/>
  <c r="AD53" i="22" s="1"/>
  <c r="AE53" i="22" s="1"/>
  <c r="AF53" i="22" s="1"/>
  <c r="AG53" i="22" s="1"/>
  <c r="AH53" i="22" s="1"/>
  <c r="AI53" i="22" s="1"/>
  <c r="AJ53" i="22" s="1"/>
  <c r="AK53" i="22" s="1"/>
  <c r="AL53" i="22" s="1"/>
  <c r="AM53" i="22" s="1"/>
  <c r="AN53" i="22" s="1"/>
  <c r="AO53" i="22" s="1"/>
  <c r="AP53" i="22" s="1"/>
  <c r="AQ53" i="22" s="1"/>
  <c r="AR53" i="22" s="1"/>
  <c r="AS53" i="22" s="1"/>
  <c r="AT53" i="22" s="1"/>
  <c r="AU53" i="22" s="1"/>
  <c r="AV53" i="22" s="1"/>
  <c r="AW53" i="22" s="1"/>
  <c r="AX53" i="22" s="1"/>
  <c r="K22" i="22"/>
  <c r="L22" i="22" s="1"/>
  <c r="M22" i="22" s="1"/>
  <c r="N22" i="22" s="1"/>
  <c r="J85" i="22"/>
  <c r="K85" i="22" s="1"/>
  <c r="L85" i="22" s="1"/>
  <c r="M85" i="22" s="1"/>
  <c r="N85" i="22" s="1"/>
  <c r="O85" i="22" s="1"/>
  <c r="P85" i="22" s="1"/>
  <c r="Q85" i="22" s="1"/>
  <c r="R85" i="22" s="1"/>
  <c r="S85" i="22" s="1"/>
  <c r="T85" i="22" s="1"/>
  <c r="U85" i="22" s="1"/>
  <c r="V85" i="22" s="1"/>
  <c r="W85" i="22" s="1"/>
  <c r="X85" i="22" s="1"/>
  <c r="Y85" i="22" s="1"/>
  <c r="Z85" i="22" s="1"/>
  <c r="AA85" i="22" s="1"/>
  <c r="AB85" i="22" s="1"/>
  <c r="AC85" i="22" s="1"/>
  <c r="AD85" i="22" s="1"/>
  <c r="AE85" i="22" s="1"/>
  <c r="AF85" i="22" s="1"/>
  <c r="AG85" i="22" s="1"/>
  <c r="AH85" i="22" s="1"/>
  <c r="AI85" i="22" s="1"/>
  <c r="AJ85" i="22" s="1"/>
  <c r="AK85" i="22" s="1"/>
  <c r="AL85" i="22" s="1"/>
  <c r="AM85" i="22" s="1"/>
  <c r="AN85" i="22" s="1"/>
  <c r="AO85" i="22" s="1"/>
  <c r="AP85" i="22" s="1"/>
  <c r="AQ85" i="22" s="1"/>
  <c r="AR85" i="22" s="1"/>
  <c r="AS85" i="22" s="1"/>
  <c r="AT85" i="22" s="1"/>
  <c r="AU85" i="22" s="1"/>
  <c r="AV85" i="22" s="1"/>
  <c r="AW85" i="22" s="1"/>
  <c r="AX85" i="22" s="1"/>
  <c r="J69" i="22"/>
  <c r="K69" i="22" s="1"/>
  <c r="L69" i="22" s="1"/>
  <c r="M69" i="22" s="1"/>
  <c r="N69" i="22" s="1"/>
  <c r="O69" i="22" s="1"/>
  <c r="P69" i="22" s="1"/>
  <c r="Q69" i="22" s="1"/>
  <c r="R69" i="22" s="1"/>
  <c r="S69" i="22" s="1"/>
  <c r="T69" i="22" s="1"/>
  <c r="U69" i="22" s="1"/>
  <c r="V69" i="22" s="1"/>
  <c r="W69" i="22" s="1"/>
  <c r="X69" i="22" s="1"/>
  <c r="Y69" i="22" s="1"/>
  <c r="Z69" i="22" s="1"/>
  <c r="AA69" i="22" s="1"/>
  <c r="AB69" i="22" s="1"/>
  <c r="AC69" i="22" s="1"/>
  <c r="AD69" i="22" s="1"/>
  <c r="AE69" i="22" s="1"/>
  <c r="AF69" i="22" s="1"/>
  <c r="AG69" i="22" s="1"/>
  <c r="AH69" i="22" s="1"/>
  <c r="AI69" i="22" s="1"/>
  <c r="AJ69" i="22" s="1"/>
  <c r="AK69" i="22" s="1"/>
  <c r="AL69" i="22" s="1"/>
  <c r="AM69" i="22" s="1"/>
  <c r="AN69" i="22" s="1"/>
  <c r="AO69" i="22" s="1"/>
  <c r="AP69" i="22" s="1"/>
  <c r="AQ69" i="22" s="1"/>
  <c r="AR69" i="22" s="1"/>
  <c r="AS69" i="22" s="1"/>
  <c r="AT69" i="22" s="1"/>
  <c r="AU69" i="22" s="1"/>
  <c r="AV69" i="22" s="1"/>
  <c r="AW69" i="22" s="1"/>
  <c r="AX69" i="22" s="1"/>
  <c r="D59" i="106" l="1"/>
  <c r="I68" i="101"/>
  <c r="D59" i="97"/>
  <c r="F33" i="97"/>
  <c r="D68" i="95"/>
  <c r="D65" i="94"/>
  <c r="I59" i="106"/>
  <c r="I68" i="104"/>
  <c r="H65" i="97"/>
  <c r="F33" i="95"/>
  <c r="H59" i="94"/>
  <c r="F68" i="106"/>
  <c r="F59" i="106"/>
  <c r="F33" i="102"/>
  <c r="F58" i="104"/>
  <c r="I65" i="102"/>
  <c r="H65" i="100"/>
  <c r="D65" i="99"/>
  <c r="F65" i="93"/>
  <c r="H59" i="95"/>
  <c r="D58" i="103"/>
  <c r="F33" i="99"/>
  <c r="H65" i="104"/>
  <c r="H33" i="101"/>
  <c r="F58" i="105"/>
  <c r="H59" i="102"/>
  <c r="H58" i="97"/>
  <c r="H58" i="98"/>
  <c r="I58" i="98"/>
  <c r="D59" i="98"/>
  <c r="I59" i="99"/>
  <c r="F33" i="98"/>
  <c r="I68" i="99"/>
  <c r="H68" i="100"/>
  <c r="D68" i="98"/>
  <c r="I33" i="99"/>
  <c r="H65" i="99"/>
  <c r="F58" i="100"/>
  <c r="F65" i="101"/>
  <c r="I65" i="98"/>
  <c r="F58" i="99"/>
  <c r="I59" i="100"/>
  <c r="H68" i="98"/>
  <c r="I59" i="101"/>
  <c r="I65" i="99"/>
  <c r="I33" i="100"/>
  <c r="F65" i="100"/>
  <c r="D68" i="100"/>
  <c r="F58" i="101"/>
  <c r="F33" i="101"/>
  <c r="H68" i="101"/>
  <c r="D33" i="102"/>
  <c r="H65" i="103"/>
  <c r="D68" i="102"/>
  <c r="F65" i="102"/>
  <c r="H59" i="104"/>
  <c r="H33" i="104"/>
  <c r="I33" i="105"/>
  <c r="H68" i="104"/>
  <c r="I68" i="105"/>
  <c r="H58" i="103"/>
  <c r="I68" i="103"/>
  <c r="D59" i="105"/>
  <c r="I59" i="103"/>
  <c r="I58" i="104"/>
  <c r="F65" i="105"/>
  <c r="H58" i="105"/>
  <c r="D58" i="106"/>
  <c r="I58" i="106"/>
  <c r="D68" i="106"/>
  <c r="I33" i="97"/>
  <c r="F65" i="97"/>
  <c r="D65" i="97"/>
  <c r="I68" i="97"/>
  <c r="F58" i="95"/>
  <c r="F68" i="95"/>
  <c r="H65" i="95"/>
  <c r="F58" i="94"/>
  <c r="F68" i="94"/>
  <c r="H59" i="93"/>
  <c r="F33" i="93"/>
  <c r="D58" i="93"/>
  <c r="D68" i="93"/>
  <c r="D59" i="94"/>
  <c r="D68" i="97"/>
  <c r="I59" i="105"/>
  <c r="D58" i="99"/>
  <c r="H68" i="93"/>
  <c r="D59" i="102"/>
  <c r="F58" i="97"/>
  <c r="D58" i="98"/>
  <c r="H33" i="94"/>
  <c r="D59" i="99"/>
  <c r="I33" i="98"/>
  <c r="D68" i="99"/>
  <c r="F68" i="100"/>
  <c r="I68" i="98"/>
  <c r="H58" i="99"/>
  <c r="I58" i="100"/>
  <c r="I68" i="100"/>
  <c r="H65" i="101"/>
  <c r="F65" i="99"/>
  <c r="D59" i="100"/>
  <c r="H59" i="101"/>
  <c r="F59" i="101"/>
  <c r="H33" i="99"/>
  <c r="D33" i="100"/>
  <c r="I58" i="101"/>
  <c r="D68" i="101"/>
  <c r="I33" i="101"/>
  <c r="F68" i="101"/>
  <c r="H33" i="102"/>
  <c r="F65" i="103"/>
  <c r="I59" i="102"/>
  <c r="F59" i="104"/>
  <c r="D33" i="105"/>
  <c r="F68" i="104"/>
  <c r="D68" i="105"/>
  <c r="F58" i="103"/>
  <c r="I65" i="104"/>
  <c r="H65" i="105"/>
  <c r="H33" i="103"/>
  <c r="D59" i="103"/>
  <c r="D58" i="104"/>
  <c r="I58" i="105"/>
  <c r="I65" i="106"/>
  <c r="F65" i="106"/>
  <c r="H58" i="106"/>
  <c r="I68" i="106"/>
  <c r="D33" i="97"/>
  <c r="I65" i="97"/>
  <c r="I58" i="97"/>
  <c r="F59" i="97"/>
  <c r="I58" i="95"/>
  <c r="I33" i="95"/>
  <c r="I59" i="95"/>
  <c r="D65" i="95"/>
  <c r="I68" i="95"/>
  <c r="D33" i="94"/>
  <c r="F59" i="94"/>
  <c r="D58" i="94"/>
  <c r="D59" i="93"/>
  <c r="H33" i="93"/>
  <c r="H65" i="93"/>
  <c r="F68" i="93"/>
  <c r="F33" i="104"/>
  <c r="F59" i="100"/>
  <c r="F33" i="106"/>
  <c r="I33" i="103"/>
  <c r="H58" i="94"/>
  <c r="D65" i="102"/>
  <c r="I33" i="106"/>
  <c r="H58" i="102"/>
  <c r="F68" i="97"/>
  <c r="F58" i="98"/>
  <c r="F33" i="94"/>
  <c r="H59" i="98"/>
  <c r="F59" i="99"/>
  <c r="D33" i="98"/>
  <c r="H68" i="99"/>
  <c r="D58" i="100"/>
  <c r="I65" i="101"/>
  <c r="H59" i="100"/>
  <c r="H33" i="100"/>
  <c r="I65" i="100"/>
  <c r="D58" i="101"/>
  <c r="D33" i="101"/>
  <c r="I65" i="103"/>
  <c r="H68" i="102"/>
  <c r="I58" i="102"/>
  <c r="H65" i="102"/>
  <c r="I59" i="104"/>
  <c r="I33" i="104"/>
  <c r="H33" i="105"/>
  <c r="D68" i="104"/>
  <c r="F68" i="105"/>
  <c r="F68" i="103"/>
  <c r="F59" i="105"/>
  <c r="D65" i="105"/>
  <c r="F33" i="103"/>
  <c r="H59" i="103"/>
  <c r="H58" i="104"/>
  <c r="D58" i="105"/>
  <c r="D65" i="106"/>
  <c r="H33" i="106"/>
  <c r="H59" i="106"/>
  <c r="H33" i="97"/>
  <c r="D58" i="97"/>
  <c r="I59" i="97"/>
  <c r="D58" i="95"/>
  <c r="D33" i="95"/>
  <c r="D59" i="95"/>
  <c r="F65" i="95"/>
  <c r="D68" i="94"/>
  <c r="H65" i="94"/>
  <c r="D33" i="93"/>
  <c r="D65" i="93"/>
  <c r="F65" i="92"/>
  <c r="F58" i="93"/>
  <c r="H59" i="97"/>
  <c r="F59" i="103"/>
  <c r="F65" i="98"/>
  <c r="H68" i="103"/>
  <c r="D33" i="106"/>
  <c r="D33" i="103"/>
  <c r="F58" i="102"/>
  <c r="F59" i="95"/>
  <c r="I59" i="98"/>
  <c r="F59" i="98"/>
  <c r="H59" i="99"/>
  <c r="H33" i="98"/>
  <c r="F68" i="99"/>
  <c r="H65" i="98"/>
  <c r="H58" i="100"/>
  <c r="D65" i="101"/>
  <c r="D65" i="98"/>
  <c r="D33" i="99"/>
  <c r="D59" i="101"/>
  <c r="F68" i="98"/>
  <c r="I58" i="99"/>
  <c r="F33" i="100"/>
  <c r="D65" i="100"/>
  <c r="H58" i="101"/>
  <c r="I33" i="102"/>
  <c r="D65" i="103"/>
  <c r="I68" i="102"/>
  <c r="F68" i="102"/>
  <c r="D58" i="102"/>
  <c r="F59" i="102"/>
  <c r="D59" i="104"/>
  <c r="D33" i="104"/>
  <c r="F33" i="105"/>
  <c r="H68" i="105"/>
  <c r="F65" i="104"/>
  <c r="H59" i="105"/>
  <c r="I65" i="105"/>
  <c r="I58" i="103"/>
  <c r="D68" i="103"/>
  <c r="D65" i="104"/>
  <c r="H65" i="106"/>
  <c r="F58" i="106"/>
  <c r="H68" i="106"/>
  <c r="H68" i="97"/>
  <c r="H58" i="95"/>
  <c r="H33" i="95"/>
  <c r="H68" i="95"/>
  <c r="I65" i="95"/>
  <c r="H68" i="94"/>
  <c r="F65" i="94"/>
  <c r="F59" i="93"/>
  <c r="H58" i="93"/>
  <c r="D33" i="92"/>
  <c r="I58" i="92"/>
  <c r="I65" i="92"/>
  <c r="H68" i="92"/>
  <c r="F59" i="92"/>
  <c r="I68" i="92"/>
  <c r="F33" i="92"/>
  <c r="H58" i="92"/>
  <c r="H59" i="92"/>
  <c r="D65" i="92"/>
  <c r="F58" i="92"/>
  <c r="I59" i="92"/>
  <c r="D68" i="92"/>
  <c r="D59" i="92"/>
  <c r="I33" i="92"/>
  <c r="H33" i="92"/>
  <c r="D58" i="92"/>
  <c r="F68" i="92"/>
  <c r="H65" i="92"/>
  <c r="D33" i="91"/>
  <c r="D58" i="91"/>
  <c r="F58" i="91"/>
  <c r="D59" i="91"/>
  <c r="F65" i="91"/>
  <c r="D68" i="91"/>
  <c r="D65" i="91"/>
  <c r="F68" i="91"/>
  <c r="F33" i="91"/>
  <c r="F59" i="91"/>
  <c r="H59" i="91"/>
  <c r="H65" i="91"/>
  <c r="H68" i="91"/>
  <c r="H58" i="91"/>
  <c r="H33" i="91"/>
  <c r="I58" i="91"/>
  <c r="I58" i="94"/>
  <c r="I65" i="93"/>
  <c r="I33" i="93"/>
  <c r="I59" i="91"/>
  <c r="I59" i="94"/>
  <c r="I68" i="93"/>
  <c r="I58" i="93"/>
  <c r="I65" i="91"/>
  <c r="I65" i="94"/>
  <c r="I33" i="91"/>
  <c r="I33" i="94"/>
  <c r="I59" i="93"/>
  <c r="I68" i="91"/>
  <c r="I68" i="94"/>
  <c r="I71" i="61"/>
  <c r="I62" i="61"/>
  <c r="D71" i="61"/>
  <c r="F62" i="61"/>
  <c r="D62" i="61"/>
  <c r="D61" i="61"/>
  <c r="H61" i="61"/>
  <c r="I68" i="61"/>
  <c r="H62" i="61"/>
  <c r="I61" i="61"/>
  <c r="D68" i="61"/>
  <c r="F71" i="61"/>
  <c r="H68" i="61"/>
  <c r="F61" i="61"/>
  <c r="D33" i="61"/>
  <c r="H71" i="61"/>
  <c r="F68" i="61"/>
  <c r="I33" i="61"/>
  <c r="H33" i="61"/>
  <c r="F33" i="61"/>
  <c r="K561" i="21"/>
  <c r="L572" i="21"/>
  <c r="K571" i="21"/>
  <c r="L568" i="21"/>
  <c r="K567" i="21"/>
  <c r="L564" i="21"/>
  <c r="L573" i="21"/>
  <c r="K572" i="21"/>
  <c r="L569" i="21"/>
  <c r="K568" i="21"/>
  <c r="K573" i="21"/>
  <c r="L570" i="21"/>
  <c r="K569" i="21"/>
  <c r="L566" i="21"/>
  <c r="L567" i="21"/>
  <c r="K566" i="21"/>
  <c r="L562" i="21"/>
  <c r="L558" i="21"/>
  <c r="K556" i="21"/>
  <c r="L563" i="21"/>
  <c r="K562" i="21"/>
  <c r="L559" i="21"/>
  <c r="K558" i="21"/>
  <c r="L571" i="21"/>
  <c r="K570" i="21"/>
  <c r="L565" i="21"/>
  <c r="K564" i="21"/>
  <c r="K563" i="21"/>
  <c r="L560" i="21"/>
  <c r="K559" i="21"/>
  <c r="K565" i="21"/>
  <c r="L553" i="21"/>
  <c r="K552" i="21"/>
  <c r="L549" i="21"/>
  <c r="K548" i="21"/>
  <c r="L554" i="21"/>
  <c r="K553" i="21"/>
  <c r="L550" i="21"/>
  <c r="K549" i="21"/>
  <c r="L556" i="21"/>
  <c r="L555" i="21"/>
  <c r="K554" i="21"/>
  <c r="L551" i="21"/>
  <c r="K550" i="21"/>
  <c r="L561" i="21"/>
  <c r="L547" i="21"/>
  <c r="K546" i="21"/>
  <c r="L543" i="21"/>
  <c r="K542" i="21"/>
  <c r="L552" i="21"/>
  <c r="K551" i="21"/>
  <c r="K547" i="21"/>
  <c r="L544" i="21"/>
  <c r="K543" i="21"/>
  <c r="L546" i="21"/>
  <c r="L542" i="21"/>
  <c r="K560" i="21"/>
  <c r="K555" i="21"/>
  <c r="L548" i="21"/>
  <c r="L545" i="21"/>
  <c r="K544" i="21"/>
  <c r="L541" i="21"/>
  <c r="K545" i="21"/>
  <c r="K541" i="21"/>
  <c r="AC319" i="22"/>
  <c r="AB334" i="22"/>
  <c r="L59" i="22"/>
  <c r="L75" i="22"/>
  <c r="M8" i="21"/>
  <c r="O22" i="22"/>
  <c r="M570" i="21" l="1"/>
  <c r="J65" i="104"/>
  <c r="J59" i="97"/>
  <c r="J68" i="98"/>
  <c r="J65" i="102"/>
  <c r="J65" i="98"/>
  <c r="J65" i="101"/>
  <c r="J65" i="95"/>
  <c r="J68" i="97"/>
  <c r="J68" i="95"/>
  <c r="J68" i="92"/>
  <c r="J33" i="97"/>
  <c r="J68" i="93"/>
  <c r="J33" i="93"/>
  <c r="J33" i="91"/>
  <c r="J65" i="91"/>
  <c r="J68" i="94"/>
  <c r="J59" i="106"/>
  <c r="J33" i="106"/>
  <c r="J68" i="100"/>
  <c r="J58" i="100"/>
  <c r="J33" i="99"/>
  <c r="J65" i="97"/>
  <c r="J68" i="101"/>
  <c r="J68" i="104"/>
  <c r="J58" i="97"/>
  <c r="J33" i="103"/>
  <c r="J65" i="92"/>
  <c r="J58" i="92"/>
  <c r="J59" i="95"/>
  <c r="J59" i="92"/>
  <c r="J65" i="105"/>
  <c r="J33" i="95"/>
  <c r="J33" i="94"/>
  <c r="J58" i="91"/>
  <c r="J65" i="93"/>
  <c r="J58" i="106"/>
  <c r="J59" i="98"/>
  <c r="J59" i="104"/>
  <c r="J58" i="99"/>
  <c r="J68" i="106"/>
  <c r="J58" i="101"/>
  <c r="J65" i="99"/>
  <c r="J33" i="105"/>
  <c r="J59" i="105"/>
  <c r="J33" i="98"/>
  <c r="J59" i="103"/>
  <c r="J58" i="103"/>
  <c r="J58" i="105"/>
  <c r="J58" i="94"/>
  <c r="J59" i="93"/>
  <c r="J65" i="94"/>
  <c r="J68" i="102"/>
  <c r="J33" i="101"/>
  <c r="J59" i="102"/>
  <c r="J65" i="100"/>
  <c r="J58" i="102"/>
  <c r="J59" i="101"/>
  <c r="J33" i="102"/>
  <c r="J33" i="104"/>
  <c r="J65" i="106"/>
  <c r="J58" i="98"/>
  <c r="J59" i="100"/>
  <c r="J58" i="104"/>
  <c r="J68" i="103"/>
  <c r="J58" i="95"/>
  <c r="J68" i="105"/>
  <c r="J65" i="103"/>
  <c r="J68" i="99"/>
  <c r="J33" i="100"/>
  <c r="J59" i="99"/>
  <c r="J33" i="92"/>
  <c r="K68" i="97"/>
  <c r="K59" i="103"/>
  <c r="K33" i="100"/>
  <c r="J59" i="91"/>
  <c r="J58" i="93"/>
  <c r="J59" i="94"/>
  <c r="K59" i="93"/>
  <c r="J68" i="91"/>
  <c r="P22" i="22"/>
  <c r="M542" i="21"/>
  <c r="M572" i="21"/>
  <c r="M559" i="21"/>
  <c r="M568" i="21"/>
  <c r="M554" i="21"/>
  <c r="M560" i="21"/>
  <c r="J71" i="61"/>
  <c r="J62" i="61"/>
  <c r="J33" i="61"/>
  <c r="J68" i="61"/>
  <c r="J61" i="61"/>
  <c r="M569" i="21"/>
  <c r="M571" i="21"/>
  <c r="M563" i="21"/>
  <c r="M556" i="21"/>
  <c r="M550" i="21"/>
  <c r="M565" i="21"/>
  <c r="M544" i="21"/>
  <c r="M549" i="21"/>
  <c r="M552" i="21"/>
  <c r="M555" i="21"/>
  <c r="M564" i="21"/>
  <c r="M573" i="21"/>
  <c r="M545" i="21"/>
  <c r="M553" i="21"/>
  <c r="M558" i="21"/>
  <c r="M567" i="21"/>
  <c r="M541" i="21"/>
  <c r="M548" i="21"/>
  <c r="M543" i="21"/>
  <c r="M546" i="21"/>
  <c r="M562" i="21"/>
  <c r="M547" i="21"/>
  <c r="M566" i="21"/>
  <c r="M551" i="21"/>
  <c r="M561" i="21"/>
  <c r="AD319" i="22"/>
  <c r="AC334" i="22"/>
  <c r="M75" i="22"/>
  <c r="M59" i="22"/>
  <c r="N8" i="21"/>
  <c r="K59" i="102" s="1"/>
  <c r="K68" i="103" l="1"/>
  <c r="K59" i="97"/>
  <c r="K58" i="92"/>
  <c r="K59" i="100"/>
  <c r="K59" i="98"/>
  <c r="K33" i="106"/>
  <c r="K33" i="93"/>
  <c r="K68" i="99"/>
  <c r="K65" i="103"/>
  <c r="K65" i="91"/>
  <c r="K65" i="95"/>
  <c r="K65" i="106"/>
  <c r="K33" i="91"/>
  <c r="K65" i="100"/>
  <c r="K65" i="98"/>
  <c r="K58" i="93"/>
  <c r="K68" i="94"/>
  <c r="K59" i="91"/>
  <c r="K68" i="98"/>
  <c r="K59" i="92"/>
  <c r="K33" i="92"/>
  <c r="K58" i="101"/>
  <c r="K65" i="97"/>
  <c r="K68" i="95"/>
  <c r="K33" i="95"/>
  <c r="K68" i="102"/>
  <c r="K59" i="94"/>
  <c r="K33" i="94"/>
  <c r="K33" i="98"/>
  <c r="K59" i="105"/>
  <c r="K33" i="99"/>
  <c r="K65" i="102"/>
  <c r="K33" i="102"/>
  <c r="K68" i="106"/>
  <c r="K65" i="94"/>
  <c r="K68" i="93"/>
  <c r="K65" i="105"/>
  <c r="K58" i="99"/>
  <c r="K65" i="99"/>
  <c r="K65" i="104"/>
  <c r="K58" i="94"/>
  <c r="K33" i="105"/>
  <c r="K68" i="100"/>
  <c r="K58" i="104"/>
  <c r="K68" i="91"/>
  <c r="K59" i="101"/>
  <c r="K58" i="106"/>
  <c r="K59" i="99"/>
  <c r="K58" i="103"/>
  <c r="K65" i="92"/>
  <c r="K59" i="104"/>
  <c r="K33" i="101"/>
  <c r="K33" i="104"/>
  <c r="K33" i="103"/>
  <c r="K58" i="100"/>
  <c r="K58" i="105"/>
  <c r="K58" i="102"/>
  <c r="K58" i="91"/>
  <c r="K58" i="98"/>
  <c r="K68" i="105"/>
  <c r="K68" i="92"/>
  <c r="K68" i="104"/>
  <c r="K68" i="101"/>
  <c r="K65" i="93"/>
  <c r="K59" i="95"/>
  <c r="K33" i="97"/>
  <c r="K58" i="95"/>
  <c r="K58" i="97"/>
  <c r="K65" i="101"/>
  <c r="K59" i="106"/>
  <c r="Q22" i="22"/>
  <c r="N570" i="21"/>
  <c r="N572" i="21"/>
  <c r="N569" i="21"/>
  <c r="N558" i="21"/>
  <c r="N551" i="21"/>
  <c r="N568" i="21"/>
  <c r="N556" i="21"/>
  <c r="N552" i="21"/>
  <c r="N559" i="21"/>
  <c r="N549" i="21"/>
  <c r="N554" i="21"/>
  <c r="N547" i="21"/>
  <c r="N566" i="21"/>
  <c r="N546" i="21"/>
  <c r="N564" i="21"/>
  <c r="N548" i="21"/>
  <c r="N571" i="21"/>
  <c r="N560" i="21"/>
  <c r="N565" i="21"/>
  <c r="N561" i="21"/>
  <c r="N555" i="21"/>
  <c r="N553" i="21"/>
  <c r="N563" i="21"/>
  <c r="N545" i="21"/>
  <c r="N542" i="21"/>
  <c r="N544" i="21"/>
  <c r="N567" i="21"/>
  <c r="N573" i="21"/>
  <c r="N562" i="21"/>
  <c r="N541" i="21"/>
  <c r="N543" i="21"/>
  <c r="N550" i="21"/>
  <c r="K68" i="61"/>
  <c r="K61" i="61"/>
  <c r="K33" i="61"/>
  <c r="K71" i="61"/>
  <c r="K62" i="61"/>
  <c r="AE319" i="22"/>
  <c r="AD334" i="22"/>
  <c r="N59" i="22"/>
  <c r="N75" i="22"/>
  <c r="O8" i="21"/>
  <c r="L33" i="98" l="1"/>
  <c r="L65" i="98"/>
  <c r="L65" i="93"/>
  <c r="L59" i="93"/>
  <c r="L59" i="98"/>
  <c r="L58" i="97"/>
  <c r="L33" i="95"/>
  <c r="L68" i="94"/>
  <c r="L33" i="102"/>
  <c r="L65" i="103"/>
  <c r="L65" i="94"/>
  <c r="L59" i="100"/>
  <c r="L33" i="92"/>
  <c r="L33" i="91"/>
  <c r="L59" i="101"/>
  <c r="L65" i="95"/>
  <c r="L58" i="103"/>
  <c r="L68" i="102"/>
  <c r="L58" i="94"/>
  <c r="L58" i="106"/>
  <c r="L68" i="93"/>
  <c r="L33" i="97"/>
  <c r="L59" i="97"/>
  <c r="L59" i="92"/>
  <c r="L33" i="99"/>
  <c r="L33" i="93"/>
  <c r="L33" i="104"/>
  <c r="L65" i="105"/>
  <c r="L68" i="101"/>
  <c r="L68" i="105"/>
  <c r="L68" i="106"/>
  <c r="L59" i="104"/>
  <c r="L33" i="103"/>
  <c r="L33" i="106"/>
  <c r="L65" i="101"/>
  <c r="L59" i="94"/>
  <c r="L33" i="100"/>
  <c r="L58" i="104"/>
  <c r="L33" i="94"/>
  <c r="L59" i="95"/>
  <c r="L33" i="105"/>
  <c r="L59" i="106"/>
  <c r="L65" i="99"/>
  <c r="L59" i="91"/>
  <c r="L68" i="92"/>
  <c r="L58" i="105"/>
  <c r="L58" i="91"/>
  <c r="L65" i="91"/>
  <c r="L58" i="101"/>
  <c r="L58" i="102"/>
  <c r="L68" i="97"/>
  <c r="L65" i="92"/>
  <c r="L59" i="105"/>
  <c r="L68" i="104"/>
  <c r="L68" i="103"/>
  <c r="L68" i="91"/>
  <c r="L58" i="98"/>
  <c r="L65" i="100"/>
  <c r="L58" i="92"/>
  <c r="L58" i="100"/>
  <c r="L58" i="99"/>
  <c r="L58" i="95"/>
  <c r="L68" i="99"/>
  <c r="L68" i="100"/>
  <c r="L65" i="97"/>
  <c r="L65" i="102"/>
  <c r="L68" i="95"/>
  <c r="L59" i="99"/>
  <c r="L65" i="106"/>
  <c r="L33" i="101"/>
  <c r="L68" i="98"/>
  <c r="L59" i="102"/>
  <c r="L59" i="103"/>
  <c r="L58" i="93"/>
  <c r="L65" i="104"/>
  <c r="R22" i="22"/>
  <c r="O563" i="21"/>
  <c r="O571" i="21"/>
  <c r="O568" i="21"/>
  <c r="O573" i="21"/>
  <c r="O565" i="21"/>
  <c r="O566" i="21"/>
  <c r="O559" i="21"/>
  <c r="O552" i="21"/>
  <c r="O564" i="21"/>
  <c r="O561" i="21"/>
  <c r="O570" i="21"/>
  <c r="O553" i="21"/>
  <c r="O550" i="21"/>
  <c r="O542" i="21"/>
  <c r="O543" i="21"/>
  <c r="O545" i="21"/>
  <c r="O556" i="21"/>
  <c r="O547" i="21"/>
  <c r="O544" i="21"/>
  <c r="O567" i="21"/>
  <c r="O569" i="21"/>
  <c r="O554" i="21"/>
  <c r="O551" i="21"/>
  <c r="O546" i="21"/>
  <c r="O541" i="21"/>
  <c r="O558" i="21"/>
  <c r="O560" i="21"/>
  <c r="O555" i="21"/>
  <c r="O572" i="21"/>
  <c r="O549" i="21"/>
  <c r="O562" i="21"/>
  <c r="O548" i="21"/>
  <c r="AF319" i="22"/>
  <c r="AE334" i="22"/>
  <c r="O59" i="22"/>
  <c r="O75" i="22"/>
  <c r="P8" i="21"/>
  <c r="M58" i="103" s="1"/>
  <c r="M33" i="101" l="1"/>
  <c r="M68" i="102"/>
  <c r="M59" i="92"/>
  <c r="M58" i="106"/>
  <c r="M65" i="101"/>
  <c r="M59" i="93"/>
  <c r="M58" i="105"/>
  <c r="M33" i="100"/>
  <c r="M65" i="105"/>
  <c r="M65" i="99"/>
  <c r="M65" i="106"/>
  <c r="M68" i="91"/>
  <c r="M68" i="98"/>
  <c r="M65" i="94"/>
  <c r="M68" i="93"/>
  <c r="M33" i="99"/>
  <c r="M33" i="94"/>
  <c r="M65" i="95"/>
  <c r="M58" i="104"/>
  <c r="M59" i="101"/>
  <c r="M68" i="104"/>
  <c r="M33" i="95"/>
  <c r="M33" i="93"/>
  <c r="M65" i="93"/>
  <c r="M58" i="102"/>
  <c r="M58" i="100"/>
  <c r="M59" i="103"/>
  <c r="M65" i="102"/>
  <c r="M68" i="101"/>
  <c r="M68" i="105"/>
  <c r="M59" i="104"/>
  <c r="M58" i="101"/>
  <c r="M58" i="94"/>
  <c r="M68" i="95"/>
  <c r="M59" i="95"/>
  <c r="M68" i="97"/>
  <c r="M68" i="94"/>
  <c r="M33" i="97"/>
  <c r="M58" i="97"/>
  <c r="M33" i="106"/>
  <c r="M58" i="98"/>
  <c r="M33" i="104"/>
  <c r="M68" i="99"/>
  <c r="M59" i="97"/>
  <c r="M33" i="102"/>
  <c r="M65" i="98"/>
  <c r="M59" i="94"/>
  <c r="M59" i="102"/>
  <c r="M65" i="97"/>
  <c r="M58" i="93"/>
  <c r="M33" i="91"/>
  <c r="M58" i="95"/>
  <c r="M65" i="103"/>
  <c r="M65" i="92"/>
  <c r="M58" i="91"/>
  <c r="M65" i="91"/>
  <c r="M33" i="105"/>
  <c r="M59" i="105"/>
  <c r="M68" i="103"/>
  <c r="M68" i="92"/>
  <c r="M59" i="91"/>
  <c r="M68" i="100"/>
  <c r="M33" i="98"/>
  <c r="M65" i="104"/>
  <c r="M59" i="106"/>
  <c r="M33" i="103"/>
  <c r="M59" i="99"/>
  <c r="M59" i="100"/>
  <c r="M59" i="98"/>
  <c r="M65" i="100"/>
  <c r="M68" i="106"/>
  <c r="M58" i="99"/>
  <c r="M33" i="92"/>
  <c r="M58" i="92"/>
  <c r="S22" i="22"/>
  <c r="P564" i="21"/>
  <c r="P572" i="21"/>
  <c r="P569" i="21"/>
  <c r="P571" i="21"/>
  <c r="P567" i="21"/>
  <c r="P560" i="21"/>
  <c r="P553" i="21"/>
  <c r="P568" i="21"/>
  <c r="P558" i="21"/>
  <c r="P559" i="21"/>
  <c r="P563" i="21"/>
  <c r="P549" i="21"/>
  <c r="P554" i="21"/>
  <c r="P561" i="21"/>
  <c r="P551" i="21"/>
  <c r="P548" i="21"/>
  <c r="P543" i="21"/>
  <c r="P542" i="21"/>
  <c r="P565" i="21"/>
  <c r="P544" i="21"/>
  <c r="P570" i="21"/>
  <c r="P566" i="21"/>
  <c r="P545" i="21"/>
  <c r="P573" i="21"/>
  <c r="P562" i="21"/>
  <c r="P555" i="21"/>
  <c r="P547" i="21"/>
  <c r="P546" i="21"/>
  <c r="P541" i="21"/>
  <c r="P552" i="21"/>
  <c r="P556" i="21"/>
  <c r="P550" i="21"/>
  <c r="AG319" i="22"/>
  <c r="AF334" i="22"/>
  <c r="P75" i="22"/>
  <c r="P59" i="22"/>
  <c r="Q8" i="21"/>
  <c r="N65" i="103" l="1"/>
  <c r="N65" i="93"/>
  <c r="N58" i="93"/>
  <c r="N68" i="101"/>
  <c r="N68" i="97"/>
  <c r="N65" i="98"/>
  <c r="N59" i="94"/>
  <c r="N68" i="93"/>
  <c r="N33" i="102"/>
  <c r="N68" i="105"/>
  <c r="N65" i="92"/>
  <c r="N58" i="105"/>
  <c r="N65" i="106"/>
  <c r="N33" i="97"/>
  <c r="N59" i="101"/>
  <c r="N59" i="98"/>
  <c r="N65" i="97"/>
  <c r="N65" i="100"/>
  <c r="N65" i="104"/>
  <c r="N33" i="104"/>
  <c r="N59" i="106"/>
  <c r="N65" i="91"/>
  <c r="N33" i="103"/>
  <c r="N68" i="106"/>
  <c r="N33" i="91"/>
  <c r="N68" i="95"/>
  <c r="N33" i="98"/>
  <c r="N58" i="103"/>
  <c r="N59" i="95"/>
  <c r="N58" i="95"/>
  <c r="N65" i="102"/>
  <c r="N59" i="102"/>
  <c r="N68" i="100"/>
  <c r="N33" i="94"/>
  <c r="N59" i="100"/>
  <c r="N58" i="101"/>
  <c r="N65" i="105"/>
  <c r="N58" i="97"/>
  <c r="N33" i="93"/>
  <c r="N59" i="103"/>
  <c r="N33" i="101"/>
  <c r="N58" i="98"/>
  <c r="N58" i="102"/>
  <c r="N58" i="100"/>
  <c r="N68" i="92"/>
  <c r="N33" i="92"/>
  <c r="N33" i="106"/>
  <c r="N65" i="99"/>
  <c r="N58" i="106"/>
  <c r="N58" i="104"/>
  <c r="N59" i="92"/>
  <c r="N58" i="99"/>
  <c r="N33" i="95"/>
  <c r="N59" i="97"/>
  <c r="N68" i="102"/>
  <c r="N68" i="98"/>
  <c r="N68" i="91"/>
  <c r="N33" i="99"/>
  <c r="N68" i="104"/>
  <c r="N33" i="100"/>
  <c r="N58" i="94"/>
  <c r="N68" i="103"/>
  <c r="N59" i="105"/>
  <c r="N59" i="91"/>
  <c r="N59" i="104"/>
  <c r="N65" i="95"/>
  <c r="N68" i="99"/>
  <c r="N59" i="99"/>
  <c r="N59" i="93"/>
  <c r="N58" i="91"/>
  <c r="N65" i="101"/>
  <c r="N65" i="94"/>
  <c r="N58" i="92"/>
  <c r="N33" i="105"/>
  <c r="N68" i="94"/>
  <c r="T22" i="22"/>
  <c r="Q565" i="21"/>
  <c r="Q573" i="21"/>
  <c r="Q570" i="21"/>
  <c r="Q561" i="21"/>
  <c r="Q554" i="21"/>
  <c r="Q569" i="21"/>
  <c r="Q571" i="21"/>
  <c r="Q566" i="21"/>
  <c r="Q555" i="21"/>
  <c r="Q552" i="21"/>
  <c r="Q544" i="21"/>
  <c r="Q541" i="21"/>
  <c r="Q549" i="21"/>
  <c r="Q545" i="21"/>
  <c r="Q548" i="21"/>
  <c r="Q559" i="21"/>
  <c r="Q562" i="21"/>
  <c r="Q564" i="21"/>
  <c r="Q556" i="21"/>
  <c r="Q546" i="21"/>
  <c r="Q567" i="21"/>
  <c r="Q568" i="21"/>
  <c r="Q572" i="21"/>
  <c r="Q563" i="21"/>
  <c r="Q553" i="21"/>
  <c r="Q550" i="21"/>
  <c r="Q558" i="21"/>
  <c r="Q542" i="21"/>
  <c r="Q551" i="21"/>
  <c r="Q560" i="21"/>
  <c r="Q547" i="21"/>
  <c r="Q543" i="21"/>
  <c r="AH319" i="22"/>
  <c r="AG334" i="22"/>
  <c r="Q59" i="22"/>
  <c r="Q75" i="22"/>
  <c r="R8" i="21"/>
  <c r="O58" i="103" l="1"/>
  <c r="O68" i="100"/>
  <c r="O59" i="95"/>
  <c r="O59" i="102"/>
  <c r="O68" i="97"/>
  <c r="O33" i="94"/>
  <c r="O68" i="94"/>
  <c r="O68" i="106"/>
  <c r="O59" i="97"/>
  <c r="O68" i="91"/>
  <c r="O68" i="105"/>
  <c r="O59" i="94"/>
  <c r="O58" i="97"/>
  <c r="O68" i="101"/>
  <c r="U22" i="22"/>
  <c r="R566" i="21"/>
  <c r="R571" i="21"/>
  <c r="R573" i="21"/>
  <c r="R564" i="21"/>
  <c r="R556" i="21"/>
  <c r="R562" i="21"/>
  <c r="R555" i="21"/>
  <c r="R570" i="21"/>
  <c r="R560" i="21"/>
  <c r="R561" i="21"/>
  <c r="R551" i="21"/>
  <c r="R559" i="21"/>
  <c r="R553" i="21"/>
  <c r="R545" i="21"/>
  <c r="R542" i="21"/>
  <c r="R544" i="21"/>
  <c r="R546" i="21"/>
  <c r="R572" i="21"/>
  <c r="R563" i="21"/>
  <c r="R549" i="21"/>
  <c r="R554" i="21"/>
  <c r="R547" i="21"/>
  <c r="R567" i="21"/>
  <c r="R558" i="21"/>
  <c r="R541" i="21"/>
  <c r="R543" i="21"/>
  <c r="R568" i="21"/>
  <c r="R569" i="21"/>
  <c r="R565" i="21"/>
  <c r="R548" i="21"/>
  <c r="R550" i="21"/>
  <c r="R552" i="21"/>
  <c r="AI319" i="22"/>
  <c r="AH334" i="22"/>
  <c r="R75" i="22"/>
  <c r="R59" i="22"/>
  <c r="S8" i="21"/>
  <c r="V22" i="22" l="1"/>
  <c r="S567" i="21"/>
  <c r="S572" i="21"/>
  <c r="S556" i="21"/>
  <c r="S558" i="21"/>
  <c r="S571" i="21"/>
  <c r="S573" i="21"/>
  <c r="S569" i="21"/>
  <c r="S565" i="21"/>
  <c r="S554" i="21"/>
  <c r="S546" i="21"/>
  <c r="S543" i="21"/>
  <c r="S541" i="21"/>
  <c r="S547" i="21"/>
  <c r="S568" i="21"/>
  <c r="S570" i="21"/>
  <c r="S566" i="21"/>
  <c r="S564" i="21"/>
  <c r="S551" i="21"/>
  <c r="S561" i="21"/>
  <c r="S559" i="21"/>
  <c r="S550" i="21"/>
  <c r="S542" i="21"/>
  <c r="S563" i="21"/>
  <c r="S555" i="21"/>
  <c r="S545" i="21"/>
  <c r="S562" i="21"/>
  <c r="S552" i="21"/>
  <c r="S548" i="21"/>
  <c r="S549" i="21"/>
  <c r="S544" i="21"/>
  <c r="S560" i="21"/>
  <c r="S553" i="21"/>
  <c r="AJ319" i="22"/>
  <c r="AI334" i="22"/>
  <c r="S59" i="22"/>
  <c r="S75" i="22"/>
  <c r="T8" i="21"/>
  <c r="W22" i="22" l="1"/>
  <c r="T568" i="21"/>
  <c r="T573" i="21"/>
  <c r="T558" i="21"/>
  <c r="T559" i="21"/>
  <c r="T572" i="21"/>
  <c r="T569" i="21"/>
  <c r="T571" i="21"/>
  <c r="T562" i="21"/>
  <c r="T553" i="21"/>
  <c r="T563" i="21"/>
  <c r="T555" i="21"/>
  <c r="T547" i="21"/>
  <c r="T544" i="21"/>
  <c r="T546" i="21"/>
  <c r="T566" i="21"/>
  <c r="T565" i="21"/>
  <c r="T548" i="21"/>
  <c r="T564" i="21"/>
  <c r="T570" i="21"/>
  <c r="T560" i="21"/>
  <c r="T556" i="21"/>
  <c r="T561" i="21"/>
  <c r="T552" i="21"/>
  <c r="T541" i="21"/>
  <c r="T550" i="21"/>
  <c r="T545" i="21"/>
  <c r="T567" i="21"/>
  <c r="T543" i="21"/>
  <c r="T551" i="21"/>
  <c r="T549" i="21"/>
  <c r="T554" i="21"/>
  <c r="T542" i="21"/>
  <c r="AK319" i="22"/>
  <c r="AJ334" i="22"/>
  <c r="T75" i="22"/>
  <c r="T59" i="22"/>
  <c r="U8" i="21"/>
  <c r="X22" i="22" l="1"/>
  <c r="U569" i="21"/>
  <c r="U559" i="21"/>
  <c r="U560" i="21"/>
  <c r="U563" i="21"/>
  <c r="U573" i="21"/>
  <c r="U567" i="21"/>
  <c r="U562" i="21"/>
  <c r="U548" i="21"/>
  <c r="U545" i="21"/>
  <c r="U553" i="21"/>
  <c r="U570" i="21"/>
  <c r="U556" i="21"/>
  <c r="U568" i="21"/>
  <c r="U561" i="21"/>
  <c r="U564" i="21"/>
  <c r="U558" i="21"/>
  <c r="U544" i="21"/>
  <c r="U565" i="21"/>
  <c r="U550" i="21"/>
  <c r="U542" i="21"/>
  <c r="U554" i="21"/>
  <c r="U551" i="21"/>
  <c r="U546" i="21"/>
  <c r="U543" i="21"/>
  <c r="U571" i="21"/>
  <c r="U572" i="21"/>
  <c r="U541" i="21"/>
  <c r="U547" i="21"/>
  <c r="U555" i="21"/>
  <c r="U549" i="21"/>
  <c r="U566" i="21"/>
  <c r="U552" i="21"/>
  <c r="AL319" i="22"/>
  <c r="AK334" i="22"/>
  <c r="U59" i="22"/>
  <c r="U75" i="22"/>
  <c r="V8" i="21"/>
  <c r="Y22" i="22" l="1"/>
  <c r="V570" i="21"/>
  <c r="V560" i="21"/>
  <c r="V561" i="21"/>
  <c r="V567" i="21"/>
  <c r="V571" i="21"/>
  <c r="V563" i="21"/>
  <c r="V558" i="21"/>
  <c r="V555" i="21"/>
  <c r="V546" i="21"/>
  <c r="V541" i="21"/>
  <c r="V568" i="21"/>
  <c r="V552" i="21"/>
  <c r="V569" i="21"/>
  <c r="V545" i="21"/>
  <c r="V566" i="21"/>
  <c r="V572" i="21"/>
  <c r="V573" i="21"/>
  <c r="V562" i="21"/>
  <c r="V548" i="21"/>
  <c r="V565" i="21"/>
  <c r="V550" i="21"/>
  <c r="V543" i="21"/>
  <c r="V554" i="21"/>
  <c r="V544" i="21"/>
  <c r="V559" i="21"/>
  <c r="V547" i="21"/>
  <c r="V564" i="21"/>
  <c r="V549" i="21"/>
  <c r="V553" i="21"/>
  <c r="V542" i="21"/>
  <c r="V556" i="21"/>
  <c r="V551" i="21"/>
  <c r="AM319" i="22"/>
  <c r="AL334" i="22"/>
  <c r="V75" i="22"/>
  <c r="V59" i="22"/>
  <c r="W8" i="21"/>
  <c r="Z22" i="22" l="1"/>
  <c r="W571" i="21"/>
  <c r="W563" i="21"/>
  <c r="W562" i="21"/>
  <c r="W565" i="21"/>
  <c r="W567" i="21"/>
  <c r="W564" i="21"/>
  <c r="W560" i="21"/>
  <c r="W547" i="21"/>
  <c r="W541" i="21"/>
  <c r="W555" i="21"/>
  <c r="W545" i="21"/>
  <c r="W572" i="21"/>
  <c r="W561" i="21"/>
  <c r="W559" i="21"/>
  <c r="W554" i="21"/>
  <c r="W551" i="21"/>
  <c r="W568" i="21"/>
  <c r="W556" i="21"/>
  <c r="W558" i="21"/>
  <c r="W552" i="21"/>
  <c r="W548" i="21"/>
  <c r="W549" i="21"/>
  <c r="W570" i="21"/>
  <c r="W544" i="21"/>
  <c r="W553" i="21"/>
  <c r="W542" i="21"/>
  <c r="W573" i="21"/>
  <c r="W569" i="21"/>
  <c r="W543" i="21"/>
  <c r="W566" i="21"/>
  <c r="W550" i="21"/>
  <c r="W546" i="21"/>
  <c r="AN319" i="22"/>
  <c r="AM334" i="22"/>
  <c r="W59" i="22"/>
  <c r="W75" i="22"/>
  <c r="X8" i="21"/>
  <c r="AA22" i="22" l="1"/>
  <c r="X572" i="21"/>
  <c r="X564" i="21"/>
  <c r="X566" i="21"/>
  <c r="X571" i="21"/>
  <c r="X573" i="21"/>
  <c r="X570" i="21"/>
  <c r="X560" i="21"/>
  <c r="X541" i="21"/>
  <c r="X542" i="21"/>
  <c r="X563" i="21"/>
  <c r="X569" i="21"/>
  <c r="X562" i="21"/>
  <c r="X567" i="21"/>
  <c r="X553" i="21"/>
  <c r="X548" i="21"/>
  <c r="X550" i="21"/>
  <c r="X546" i="21"/>
  <c r="X552" i="21"/>
  <c r="X545" i="21"/>
  <c r="X549" i="21"/>
  <c r="X554" i="21"/>
  <c r="X543" i="21"/>
  <c r="X568" i="21"/>
  <c r="X559" i="21"/>
  <c r="X561" i="21"/>
  <c r="X551" i="21"/>
  <c r="X558" i="21"/>
  <c r="X565" i="21"/>
  <c r="X547" i="21"/>
  <c r="X544" i="21"/>
  <c r="X555" i="21"/>
  <c r="X556" i="21"/>
  <c r="AN334" i="22"/>
  <c r="AO319" i="22"/>
  <c r="X59" i="22"/>
  <c r="X75" i="22"/>
  <c r="Y8" i="21"/>
  <c r="AB22" i="22" l="1"/>
  <c r="Y573" i="21"/>
  <c r="Y565" i="21"/>
  <c r="Y567" i="21"/>
  <c r="Y564" i="21"/>
  <c r="Y566" i="21"/>
  <c r="Y568" i="21"/>
  <c r="Y550" i="21"/>
  <c r="Y572" i="21"/>
  <c r="Y558" i="21"/>
  <c r="Y542" i="21"/>
  <c r="Y548" i="21"/>
  <c r="Y549" i="21"/>
  <c r="Y571" i="21"/>
  <c r="Y570" i="21"/>
  <c r="Y559" i="21"/>
  <c r="Y560" i="21"/>
  <c r="Y556" i="21"/>
  <c r="Y562" i="21"/>
  <c r="Y554" i="21"/>
  <c r="Y551" i="21"/>
  <c r="Y546" i="21"/>
  <c r="Y543" i="21"/>
  <c r="Y563" i="21"/>
  <c r="Y555" i="21"/>
  <c r="Y544" i="21"/>
  <c r="Y541" i="21"/>
  <c r="Y547" i="21"/>
  <c r="Y569" i="21"/>
  <c r="Y545" i="21"/>
  <c r="Y553" i="21"/>
  <c r="Y561" i="21"/>
  <c r="Y552" i="21"/>
  <c r="AP319" i="22"/>
  <c r="AO334" i="22"/>
  <c r="Y59" i="22"/>
  <c r="Y75" i="22"/>
  <c r="Z8" i="21"/>
  <c r="AC22" i="22" l="1"/>
  <c r="Z566" i="21"/>
  <c r="Z568" i="21"/>
  <c r="Z567" i="21"/>
  <c r="Z547" i="21"/>
  <c r="Z572" i="21"/>
  <c r="Z562" i="21"/>
  <c r="Z548" i="21"/>
  <c r="Z541" i="21"/>
  <c r="Z543" i="21"/>
  <c r="Z555" i="21"/>
  <c r="Z573" i="21"/>
  <c r="Z559" i="21"/>
  <c r="Z560" i="21"/>
  <c r="Z569" i="21"/>
  <c r="Z563" i="21"/>
  <c r="Z544" i="21"/>
  <c r="Z564" i="21"/>
  <c r="Z565" i="21"/>
  <c r="Z552" i="21"/>
  <c r="Z549" i="21"/>
  <c r="Z554" i="21"/>
  <c r="Z556" i="21"/>
  <c r="Z551" i="21"/>
  <c r="Z545" i="21"/>
  <c r="Z542" i="21"/>
  <c r="Z570" i="21"/>
  <c r="Z571" i="21"/>
  <c r="Z558" i="21"/>
  <c r="Z553" i="21"/>
  <c r="Z561" i="21"/>
  <c r="Z550" i="21"/>
  <c r="Z546" i="21"/>
  <c r="AP334" i="22"/>
  <c r="AQ319" i="22"/>
  <c r="Z75" i="22"/>
  <c r="Z59" i="22"/>
  <c r="AA8" i="21"/>
  <c r="AD22" i="22" l="1"/>
  <c r="AA567" i="21"/>
  <c r="AA569" i="21"/>
  <c r="AA561" i="21"/>
  <c r="AA570" i="21"/>
  <c r="AA548" i="21"/>
  <c r="AA563" i="21"/>
  <c r="AA568" i="21"/>
  <c r="AA556" i="21"/>
  <c r="AA558" i="21"/>
  <c r="AA552" i="21"/>
  <c r="AA565" i="21"/>
  <c r="AA549" i="21"/>
  <c r="AA545" i="21"/>
  <c r="AA544" i="21"/>
  <c r="AA551" i="21"/>
  <c r="AA573" i="21"/>
  <c r="AA560" i="21"/>
  <c r="AA572" i="21"/>
  <c r="AA566" i="21"/>
  <c r="AA562" i="21"/>
  <c r="AA564" i="21"/>
  <c r="AA559" i="21"/>
  <c r="AA553" i="21"/>
  <c r="AA550" i="21"/>
  <c r="AA542" i="21"/>
  <c r="AA547" i="21"/>
  <c r="AA554" i="21"/>
  <c r="AA546" i="21"/>
  <c r="AA571" i="21"/>
  <c r="AA555" i="21"/>
  <c r="AA541" i="21"/>
  <c r="AA543" i="21"/>
  <c r="AQ334" i="22"/>
  <c r="AR319" i="22"/>
  <c r="AA59" i="22"/>
  <c r="AA75" i="22"/>
  <c r="AB8" i="21"/>
  <c r="AE22" i="22" l="1"/>
  <c r="AB573" i="21"/>
  <c r="AB568" i="21"/>
  <c r="AB570" i="21"/>
  <c r="AB562" i="21"/>
  <c r="AB563" i="21"/>
  <c r="AB549" i="21"/>
  <c r="AB564" i="21"/>
  <c r="AB571" i="21"/>
  <c r="AB550" i="21"/>
  <c r="AB545" i="21"/>
  <c r="AB569" i="21"/>
  <c r="AB567" i="21"/>
  <c r="AB558" i="21"/>
  <c r="AB544" i="21"/>
  <c r="AB560" i="21"/>
  <c r="AB541" i="21"/>
  <c r="AB566" i="21"/>
  <c r="AB565" i="21"/>
  <c r="AB554" i="21"/>
  <c r="AB551" i="21"/>
  <c r="AB543" i="21"/>
  <c r="AB548" i="21"/>
  <c r="AB561" i="21"/>
  <c r="AB559" i="21"/>
  <c r="AB553" i="21"/>
  <c r="AB542" i="21"/>
  <c r="AB572" i="21"/>
  <c r="AB556" i="21"/>
  <c r="AB547" i="21"/>
  <c r="AB555" i="21"/>
  <c r="AB552" i="21"/>
  <c r="AB546" i="21"/>
  <c r="AR334" i="22"/>
  <c r="AS319" i="22"/>
  <c r="AB75" i="22"/>
  <c r="AB59" i="22"/>
  <c r="AC8" i="21"/>
  <c r="AF22" i="22" l="1"/>
  <c r="AC569" i="21"/>
  <c r="AC571" i="21"/>
  <c r="AC572" i="21"/>
  <c r="AC556" i="21"/>
  <c r="AC550" i="21"/>
  <c r="AC565" i="21"/>
  <c r="AC570" i="21"/>
  <c r="AC559" i="21"/>
  <c r="AC560" i="21"/>
  <c r="AC554" i="21"/>
  <c r="AC551" i="21"/>
  <c r="AC549" i="21"/>
  <c r="AC546" i="21"/>
  <c r="AC553" i="21"/>
  <c r="AC541" i="21"/>
  <c r="AC562" i="21"/>
  <c r="AC545" i="21"/>
  <c r="AC548" i="21"/>
  <c r="AC542" i="21"/>
  <c r="AC563" i="21"/>
  <c r="AC561" i="21"/>
  <c r="AC566" i="21"/>
  <c r="AC558" i="21"/>
  <c r="AC552" i="21"/>
  <c r="AC544" i="21"/>
  <c r="AC555" i="21"/>
  <c r="AC543" i="21"/>
  <c r="AC573" i="21"/>
  <c r="AC568" i="21"/>
  <c r="AC567" i="21"/>
  <c r="AC564" i="21"/>
  <c r="AC547" i="21"/>
  <c r="AS334" i="22"/>
  <c r="AT319" i="22"/>
  <c r="AC59" i="22"/>
  <c r="AC75" i="22"/>
  <c r="AD8" i="21"/>
  <c r="AG22" i="22" l="1"/>
  <c r="AD570" i="21"/>
  <c r="AD572" i="21"/>
  <c r="AD565" i="21"/>
  <c r="AD558" i="21"/>
  <c r="AD551" i="21"/>
  <c r="AD566" i="21"/>
  <c r="AD567" i="21"/>
  <c r="AD563" i="21"/>
  <c r="AD552" i="21"/>
  <c r="AD549" i="21"/>
  <c r="AD544" i="21"/>
  <c r="AD542" i="21"/>
  <c r="AD571" i="21"/>
  <c r="AD560" i="21"/>
  <c r="AD562" i="21"/>
  <c r="AD559" i="21"/>
  <c r="AD541" i="21"/>
  <c r="AD568" i="21"/>
  <c r="AD564" i="21"/>
  <c r="AD555" i="21"/>
  <c r="AD569" i="21"/>
  <c r="AD556" i="21"/>
  <c r="AD573" i="21"/>
  <c r="AD553" i="21"/>
  <c r="AD545" i="21"/>
  <c r="AD550" i="21"/>
  <c r="AD554" i="21"/>
  <c r="AD561" i="21"/>
  <c r="AD546" i="21"/>
  <c r="AD547" i="21"/>
  <c r="AD543" i="21"/>
  <c r="AD548" i="21"/>
  <c r="AU319" i="22"/>
  <c r="AT334" i="22"/>
  <c r="AD75" i="22"/>
  <c r="AD59" i="22"/>
  <c r="AE8" i="21"/>
  <c r="AH22" i="22" l="1"/>
  <c r="AE563" i="21"/>
  <c r="AE571" i="21"/>
  <c r="AE568" i="21"/>
  <c r="AE573" i="21"/>
  <c r="AE559" i="21"/>
  <c r="AE552" i="21"/>
  <c r="AE572" i="21"/>
  <c r="AE565" i="21"/>
  <c r="AE562" i="21"/>
  <c r="AE548" i="21"/>
  <c r="AE553" i="21"/>
  <c r="AE550" i="21"/>
  <c r="AE551" i="21"/>
  <c r="AE542" i="21"/>
  <c r="AE543" i="21"/>
  <c r="AE569" i="21"/>
  <c r="AE570" i="21"/>
  <c r="AE561" i="21"/>
  <c r="AE566" i="21"/>
  <c r="AE555" i="21"/>
  <c r="AE560" i="21"/>
  <c r="AE554" i="21"/>
  <c r="AE546" i="21"/>
  <c r="AE564" i="21"/>
  <c r="AE547" i="21"/>
  <c r="AE567" i="21"/>
  <c r="AE541" i="21"/>
  <c r="AE556" i="21"/>
  <c r="AE549" i="21"/>
  <c r="AE544" i="21"/>
  <c r="AE558" i="21"/>
  <c r="AE545" i="21"/>
  <c r="AU334" i="22"/>
  <c r="AV319" i="22"/>
  <c r="AE59" i="22"/>
  <c r="AE75" i="22"/>
  <c r="AF8" i="21"/>
  <c r="AI22" i="22" l="1"/>
  <c r="AF564" i="21"/>
  <c r="AF572" i="21"/>
  <c r="AF569" i="21"/>
  <c r="AF560" i="21"/>
  <c r="AF565" i="21"/>
  <c r="AF553" i="21"/>
  <c r="AF556" i="21"/>
  <c r="AF566" i="21"/>
  <c r="AF554" i="21"/>
  <c r="AF551" i="21"/>
  <c r="AF543" i="21"/>
  <c r="AF542" i="21"/>
  <c r="AF544" i="21"/>
  <c r="AF568" i="21"/>
  <c r="AF562" i="21"/>
  <c r="AF571" i="21"/>
  <c r="AF552" i="21"/>
  <c r="AF548" i="21"/>
  <c r="AF541" i="21"/>
  <c r="AF546" i="21"/>
  <c r="AF550" i="21"/>
  <c r="AF558" i="21"/>
  <c r="AF559" i="21"/>
  <c r="AF549" i="21"/>
  <c r="AF555" i="21"/>
  <c r="AF547" i="21"/>
  <c r="AF573" i="21"/>
  <c r="AF570" i="21"/>
  <c r="AF567" i="21"/>
  <c r="AF563" i="21"/>
  <c r="AF561" i="21"/>
  <c r="AF545" i="21"/>
  <c r="AV334" i="22"/>
  <c r="AW319" i="22"/>
  <c r="AF75" i="22"/>
  <c r="AF59" i="22"/>
  <c r="AG8" i="21"/>
  <c r="AJ22" i="22" l="1"/>
  <c r="AG565" i="21"/>
  <c r="AG573" i="21"/>
  <c r="AG570" i="21"/>
  <c r="AG564" i="21"/>
  <c r="AG561" i="21"/>
  <c r="AG554" i="21"/>
  <c r="AG568" i="21"/>
  <c r="AG572" i="21"/>
  <c r="AG556" i="21"/>
  <c r="AG552" i="21"/>
  <c r="AG553" i="21"/>
  <c r="AG544" i="21"/>
  <c r="AG541" i="21"/>
  <c r="AG543" i="21"/>
  <c r="AG555" i="21"/>
  <c r="AG545" i="21"/>
  <c r="AG567" i="21"/>
  <c r="AG542" i="21"/>
  <c r="AG549" i="21"/>
  <c r="AG559" i="21"/>
  <c r="AG571" i="21"/>
  <c r="AG558" i="21"/>
  <c r="AG562" i="21"/>
  <c r="AG569" i="21"/>
  <c r="AG547" i="21"/>
  <c r="AG566" i="21"/>
  <c r="AG563" i="21"/>
  <c r="AG560" i="21"/>
  <c r="AG551" i="21"/>
  <c r="AG546" i="21"/>
  <c r="AG550" i="21"/>
  <c r="AG548" i="21"/>
  <c r="AW334" i="22"/>
  <c r="AX319" i="22"/>
  <c r="AX334" i="22" s="1"/>
  <c r="AG59" i="22"/>
  <c r="AG75" i="22"/>
  <c r="AH8" i="21"/>
  <c r="AK22" i="22" l="1"/>
  <c r="AH566" i="21"/>
  <c r="AH571" i="21"/>
  <c r="AH569" i="21"/>
  <c r="AH563" i="21"/>
  <c r="AH555" i="21"/>
  <c r="AH556" i="21"/>
  <c r="AH562" i="21"/>
  <c r="AH559" i="21"/>
  <c r="AH568" i="21"/>
  <c r="AH567" i="21"/>
  <c r="AH565" i="21"/>
  <c r="AH553" i="21"/>
  <c r="AH545" i="21"/>
  <c r="AH542" i="21"/>
  <c r="AH546" i="21"/>
  <c r="AH564" i="21"/>
  <c r="AH558" i="21"/>
  <c r="AH548" i="21"/>
  <c r="AH543" i="21"/>
  <c r="AH560" i="21"/>
  <c r="AH561" i="21"/>
  <c r="AH551" i="21"/>
  <c r="AH550" i="21"/>
  <c r="AH570" i="21"/>
  <c r="AH547" i="21"/>
  <c r="AH554" i="21"/>
  <c r="AH572" i="21"/>
  <c r="AH552" i="21"/>
  <c r="AH549" i="21"/>
  <c r="AH541" i="21"/>
  <c r="AH573" i="21"/>
  <c r="AH544" i="21"/>
  <c r="AH75" i="22"/>
  <c r="AH59" i="22"/>
  <c r="AI8" i="21"/>
  <c r="AL22" i="22" l="1"/>
  <c r="AI567" i="21"/>
  <c r="AI572" i="21"/>
  <c r="AI566" i="21"/>
  <c r="AI556" i="21"/>
  <c r="AI558" i="21"/>
  <c r="AI564" i="21"/>
  <c r="AI561" i="21"/>
  <c r="AI559" i="21"/>
  <c r="AI554" i="21"/>
  <c r="AI546" i="21"/>
  <c r="AI543" i="21"/>
  <c r="AI547" i="21"/>
  <c r="AI551" i="21"/>
  <c r="AI565" i="21"/>
  <c r="AI549" i="21"/>
  <c r="AI544" i="21"/>
  <c r="AI568" i="21"/>
  <c r="AI552" i="21"/>
  <c r="AI573" i="21"/>
  <c r="AI569" i="21"/>
  <c r="AI570" i="21"/>
  <c r="AI555" i="21"/>
  <c r="AI571" i="21"/>
  <c r="AI560" i="21"/>
  <c r="AI541" i="21"/>
  <c r="AI563" i="21"/>
  <c r="AI562" i="21"/>
  <c r="AI545" i="21"/>
  <c r="AI553" i="21"/>
  <c r="AI548" i="21"/>
  <c r="AI550" i="21"/>
  <c r="AI542" i="21"/>
  <c r="AI59" i="22"/>
  <c r="AI75" i="22"/>
  <c r="AJ8" i="21"/>
  <c r="AM22" i="22" l="1"/>
  <c r="AJ568" i="21"/>
  <c r="AJ573" i="21"/>
  <c r="AJ571" i="21"/>
  <c r="AJ567" i="21"/>
  <c r="AJ565" i="21"/>
  <c r="AJ558" i="21"/>
  <c r="AJ559" i="21"/>
  <c r="AJ561" i="21"/>
  <c r="AJ556" i="21"/>
  <c r="AJ549" i="21"/>
  <c r="AJ544" i="21"/>
  <c r="AJ548" i="21"/>
  <c r="AJ570" i="21"/>
  <c r="AJ547" i="21"/>
  <c r="AJ545" i="21"/>
  <c r="AJ551" i="21"/>
  <c r="AJ569" i="21"/>
  <c r="AJ562" i="21"/>
  <c r="AJ555" i="21"/>
  <c r="AJ553" i="21"/>
  <c r="AJ541" i="21"/>
  <c r="AJ546" i="21"/>
  <c r="AJ542" i="21"/>
  <c r="AJ572" i="21"/>
  <c r="AJ550" i="21"/>
  <c r="AJ563" i="21"/>
  <c r="AJ564" i="21"/>
  <c r="AJ566" i="21"/>
  <c r="AJ554" i="21"/>
  <c r="AJ560" i="21"/>
  <c r="AJ543" i="21"/>
  <c r="AJ552" i="21"/>
  <c r="AJ75" i="22"/>
  <c r="AJ59" i="22"/>
  <c r="AK8" i="21"/>
  <c r="AN22" i="22" l="1"/>
  <c r="AK569" i="21"/>
  <c r="AK559" i="21"/>
  <c r="AK560" i="21"/>
  <c r="AK558" i="21"/>
  <c r="AK571" i="21"/>
  <c r="AK561" i="21"/>
  <c r="AK555" i="21"/>
  <c r="AK545" i="21"/>
  <c r="AK566" i="21"/>
  <c r="AK572" i="21"/>
  <c r="AK546" i="21"/>
  <c r="AK556" i="21"/>
  <c r="AK554" i="21"/>
  <c r="AK552" i="21"/>
  <c r="AK567" i="21"/>
  <c r="AK563" i="21"/>
  <c r="AK564" i="21"/>
  <c r="AK547" i="21"/>
  <c r="AK543" i="21"/>
  <c r="AK542" i="21"/>
  <c r="AK573" i="21"/>
  <c r="AK550" i="21"/>
  <c r="AK568" i="21"/>
  <c r="AK551" i="21"/>
  <c r="AK549" i="21"/>
  <c r="AK553" i="21"/>
  <c r="AK565" i="21"/>
  <c r="AK570" i="21"/>
  <c r="AK541" i="21"/>
  <c r="AK548" i="21"/>
  <c r="AK544" i="21"/>
  <c r="AK562" i="21"/>
  <c r="AK59" i="22"/>
  <c r="AK75" i="22"/>
  <c r="AL8" i="21"/>
  <c r="AO22" i="22" l="1"/>
  <c r="AP22" i="22" s="1"/>
  <c r="AQ22" i="22" s="1"/>
  <c r="AR22" i="22" s="1"/>
  <c r="AS22" i="22" s="1"/>
  <c r="AT22" i="22" s="1"/>
  <c r="AU22" i="22" s="1"/>
  <c r="AV22" i="22" s="1"/>
  <c r="AW22" i="22" s="1"/>
  <c r="AX22" i="22" s="1"/>
  <c r="AL570" i="21"/>
  <c r="AL573" i="21"/>
  <c r="AL560" i="21"/>
  <c r="AL561" i="21"/>
  <c r="AL555" i="21"/>
  <c r="AL556" i="21"/>
  <c r="AL564" i="21"/>
  <c r="AL551" i="21"/>
  <c r="AL565" i="21"/>
  <c r="AL569" i="21"/>
  <c r="AL546" i="21"/>
  <c r="AL550" i="21"/>
  <c r="AL572" i="21"/>
  <c r="AL563" i="21"/>
  <c r="AL541" i="21"/>
  <c r="AL542" i="21"/>
  <c r="AL554" i="21"/>
  <c r="AL571" i="21"/>
  <c r="AL558" i="21"/>
  <c r="AL559" i="21"/>
  <c r="AL547" i="21"/>
  <c r="AL548" i="21"/>
  <c r="AL543" i="21"/>
  <c r="AL552" i="21"/>
  <c r="AL544" i="21"/>
  <c r="AL566" i="21"/>
  <c r="AL568" i="21"/>
  <c r="AL562" i="21"/>
  <c r="AL549" i="21"/>
  <c r="AL567" i="21"/>
  <c r="AL553" i="21"/>
  <c r="AL545" i="21"/>
  <c r="AL75" i="22"/>
  <c r="AL59" i="22"/>
  <c r="AM8" i="21"/>
  <c r="AM571" i="21" l="1"/>
  <c r="AM563" i="21"/>
  <c r="AM564" i="21"/>
  <c r="AM562" i="21"/>
  <c r="AM560" i="21"/>
  <c r="AM555" i="21"/>
  <c r="AM573" i="21"/>
  <c r="AM569" i="21"/>
  <c r="AM566" i="21"/>
  <c r="AM568" i="21"/>
  <c r="AM556" i="21"/>
  <c r="AM542" i="21"/>
  <c r="AM561" i="21"/>
  <c r="AM565" i="21"/>
  <c r="AM559" i="21"/>
  <c r="AM546" i="21"/>
  <c r="AM570" i="21"/>
  <c r="AM549" i="21"/>
  <c r="AM547" i="21"/>
  <c r="AM544" i="21"/>
  <c r="AM541" i="21"/>
  <c r="AM567" i="21"/>
  <c r="AM552" i="21"/>
  <c r="AM548" i="21"/>
  <c r="AM553" i="21"/>
  <c r="AM551" i="21"/>
  <c r="AM545" i="21"/>
  <c r="AM572" i="21"/>
  <c r="AM543" i="21"/>
  <c r="AM558" i="21"/>
  <c r="AM550" i="21"/>
  <c r="AM554" i="21"/>
  <c r="AM59" i="22"/>
  <c r="AM75" i="22"/>
  <c r="AN8" i="21"/>
  <c r="AN572" i="21" l="1"/>
  <c r="AN564" i="21"/>
  <c r="AN566" i="21"/>
  <c r="AN569" i="21"/>
  <c r="AN563" i="21"/>
  <c r="AN562" i="21"/>
  <c r="AN558" i="21"/>
  <c r="AN559" i="21"/>
  <c r="AN555" i="21"/>
  <c r="AN553" i="21"/>
  <c r="AN552" i="21"/>
  <c r="AN541" i="21"/>
  <c r="AN546" i="21"/>
  <c r="AN573" i="21"/>
  <c r="AN543" i="21"/>
  <c r="AN548" i="21"/>
  <c r="AN544" i="21"/>
  <c r="AN568" i="21"/>
  <c r="AN570" i="21"/>
  <c r="AN565" i="21"/>
  <c r="AN567" i="21"/>
  <c r="AN560" i="21"/>
  <c r="AN550" i="21"/>
  <c r="AN545" i="21"/>
  <c r="AN547" i="21"/>
  <c r="AN561" i="21"/>
  <c r="AN554" i="21"/>
  <c r="AN556" i="21"/>
  <c r="AN551" i="21"/>
  <c r="AN542" i="21"/>
  <c r="AN549" i="21"/>
  <c r="AN571" i="21"/>
  <c r="AN75" i="22"/>
  <c r="AO75" i="22" s="1"/>
  <c r="AP75" i="22" s="1"/>
  <c r="AQ75" i="22" s="1"/>
  <c r="AR75" i="22" s="1"/>
  <c r="AS75" i="22" s="1"/>
  <c r="AT75" i="22" s="1"/>
  <c r="AU75" i="22" s="1"/>
  <c r="AV75" i="22" s="1"/>
  <c r="AW75" i="22" s="1"/>
  <c r="AX75" i="22" s="1"/>
  <c r="AN59" i="22"/>
  <c r="AO8" i="21"/>
  <c r="H151" i="21"/>
  <c r="H150" i="21"/>
  <c r="H149" i="21"/>
  <c r="H148" i="21"/>
  <c r="H147" i="21"/>
  <c r="H146" i="21"/>
  <c r="H145" i="21"/>
  <c r="H144" i="21"/>
  <c r="H143" i="21"/>
  <c r="H142" i="21"/>
  <c r="H141" i="21"/>
  <c r="H140" i="21"/>
  <c r="H139" i="21"/>
  <c r="H138" i="21"/>
  <c r="H137" i="21"/>
  <c r="H121" i="21"/>
  <c r="H122" i="21"/>
  <c r="H123" i="21"/>
  <c r="H124" i="21"/>
  <c r="H125" i="21"/>
  <c r="H126" i="21"/>
  <c r="H127" i="21"/>
  <c r="H128" i="21"/>
  <c r="H129" i="21"/>
  <c r="H130" i="21"/>
  <c r="H131" i="21"/>
  <c r="H132" i="21"/>
  <c r="H133" i="21"/>
  <c r="H134" i="21"/>
  <c r="H135" i="21"/>
  <c r="H120" i="21"/>
  <c r="AL59" i="99" l="1"/>
  <c r="AH68" i="101"/>
  <c r="AJ65" i="104"/>
  <c r="P59" i="92"/>
  <c r="T58" i="103"/>
  <c r="AK59" i="103"/>
  <c r="P68" i="106"/>
  <c r="AK65" i="105"/>
  <c r="X59" i="104"/>
  <c r="AJ65" i="97"/>
  <c r="W65" i="91"/>
  <c r="X68" i="102"/>
  <c r="AE68" i="91"/>
  <c r="AD68" i="104"/>
  <c r="AG65" i="100"/>
  <c r="T58" i="104"/>
  <c r="AD59" i="106"/>
  <c r="Z65" i="93"/>
  <c r="AJ65" i="102"/>
  <c r="Y68" i="105"/>
  <c r="S65" i="102"/>
  <c r="AL59" i="95"/>
  <c r="R33" i="93"/>
  <c r="P59" i="97"/>
  <c r="AA33" i="101"/>
  <c r="AJ65" i="98"/>
  <c r="P59" i="103"/>
  <c r="W65" i="92"/>
  <c r="AF58" i="94"/>
  <c r="AI58" i="106"/>
  <c r="AH68" i="105"/>
  <c r="AE33" i="98"/>
  <c r="AD65" i="92"/>
  <c r="R65" i="106"/>
  <c r="X65" i="99"/>
  <c r="W68" i="104"/>
  <c r="AJ33" i="94"/>
  <c r="Q65" i="92"/>
  <c r="S59" i="106"/>
  <c r="S68" i="94"/>
  <c r="AA68" i="106"/>
  <c r="AG68" i="101"/>
  <c r="AL59" i="102"/>
  <c r="W65" i="98"/>
  <c r="AK65" i="98"/>
  <c r="O58" i="102"/>
  <c r="AI59" i="106"/>
  <c r="AG68" i="98"/>
  <c r="AE58" i="105"/>
  <c r="AF65" i="104"/>
  <c r="V33" i="92"/>
  <c r="AF59" i="103"/>
  <c r="U68" i="91"/>
  <c r="AK59" i="91"/>
  <c r="AA58" i="98"/>
  <c r="AC59" i="100"/>
  <c r="O33" i="97"/>
  <c r="U58" i="91"/>
  <c r="Y68" i="94"/>
  <c r="Q65" i="95"/>
  <c r="AE59" i="94"/>
  <c r="AL68" i="95"/>
  <c r="U59" i="98"/>
  <c r="AD65" i="101"/>
  <c r="AH58" i="91"/>
  <c r="V58" i="106"/>
  <c r="AI59" i="97"/>
  <c r="AD68" i="95"/>
  <c r="AA58" i="106"/>
  <c r="AJ68" i="102"/>
  <c r="AA59" i="95"/>
  <c r="Q59" i="93"/>
  <c r="Q33" i="100"/>
  <c r="U59" i="101"/>
  <c r="AL65" i="94"/>
  <c r="Z68" i="98"/>
  <c r="U65" i="97"/>
  <c r="AH58" i="92"/>
  <c r="X33" i="104"/>
  <c r="AF65" i="98"/>
  <c r="AD58" i="100"/>
  <c r="V58" i="105"/>
  <c r="U33" i="102"/>
  <c r="AE58" i="106"/>
  <c r="T58" i="91"/>
  <c r="AD68" i="91"/>
  <c r="V68" i="104"/>
  <c r="Y65" i="102"/>
  <c r="O59" i="91"/>
  <c r="AG33" i="100"/>
  <c r="X59" i="99"/>
  <c r="X65" i="92"/>
  <c r="AL68" i="106"/>
  <c r="R58" i="102"/>
  <c r="AJ59" i="95"/>
  <c r="S58" i="100"/>
  <c r="V33" i="98"/>
  <c r="AH59" i="101"/>
  <c r="S68" i="102"/>
  <c r="AI65" i="92"/>
  <c r="AC58" i="106"/>
  <c r="X58" i="99"/>
  <c r="AE68" i="93"/>
  <c r="R58" i="94"/>
  <c r="U68" i="101"/>
  <c r="AB58" i="97"/>
  <c r="Z65" i="106"/>
  <c r="U58" i="93"/>
  <c r="AK58" i="103"/>
  <c r="AH59" i="99"/>
  <c r="Z59" i="97"/>
  <c r="T58" i="102"/>
  <c r="Z58" i="91"/>
  <c r="U33" i="91"/>
  <c r="AD33" i="106"/>
  <c r="T33" i="100"/>
  <c r="AF58" i="93"/>
  <c r="AK68" i="97"/>
  <c r="T59" i="98"/>
  <c r="V33" i="95"/>
  <c r="AK65" i="95"/>
  <c r="O65" i="101"/>
  <c r="AJ68" i="105"/>
  <c r="Q59" i="94"/>
  <c r="AF58" i="99"/>
  <c r="S68" i="105"/>
  <c r="AC33" i="92"/>
  <c r="R65" i="105"/>
  <c r="P65" i="97"/>
  <c r="AG33" i="101"/>
  <c r="AH65" i="102"/>
  <c r="O65" i="98"/>
  <c r="AB68" i="97"/>
  <c r="V59" i="101"/>
  <c r="AK65" i="103"/>
  <c r="AB58" i="92"/>
  <c r="AH59" i="95"/>
  <c r="R65" i="101"/>
  <c r="U68" i="103"/>
  <c r="AI68" i="100"/>
  <c r="T65" i="93"/>
  <c r="X33" i="106"/>
  <c r="AH58" i="105"/>
  <c r="V65" i="103"/>
  <c r="Q58" i="97"/>
  <c r="W59" i="99"/>
  <c r="R59" i="100"/>
  <c r="S58" i="98"/>
  <c r="AL33" i="102"/>
  <c r="AF33" i="91"/>
  <c r="AB65" i="100"/>
  <c r="O33" i="95"/>
  <c r="AI65" i="104"/>
  <c r="AL58" i="105"/>
  <c r="AD33" i="91"/>
  <c r="AL68" i="99"/>
  <c r="Q68" i="93"/>
  <c r="S58" i="104"/>
  <c r="V68" i="100"/>
  <c r="AC68" i="102"/>
  <c r="P65" i="101"/>
  <c r="AE68" i="101"/>
  <c r="V58" i="100"/>
  <c r="O33" i="105"/>
  <c r="T33" i="91"/>
  <c r="AG58" i="95"/>
  <c r="Q33" i="95"/>
  <c r="AH68" i="99"/>
  <c r="T59" i="91"/>
  <c r="O33" i="92"/>
  <c r="V65" i="98"/>
  <c r="AE68" i="92"/>
  <c r="O33" i="99"/>
  <c r="R59" i="98"/>
  <c r="AE33" i="105"/>
  <c r="AK58" i="99"/>
  <c r="V33" i="94"/>
  <c r="AD58" i="95"/>
  <c r="AI33" i="94"/>
  <c r="T58" i="97"/>
  <c r="AI33" i="98"/>
  <c r="W33" i="92"/>
  <c r="AG68" i="95"/>
  <c r="AK58" i="100"/>
  <c r="AF68" i="99"/>
  <c r="Q58" i="98"/>
  <c r="AL33" i="98"/>
  <c r="AF68" i="102"/>
  <c r="O58" i="100"/>
  <c r="Z68" i="91"/>
  <c r="U59" i="95"/>
  <c r="O33" i="102"/>
  <c r="W58" i="93"/>
  <c r="AD59" i="91"/>
  <c r="AC68" i="99"/>
  <c r="S58" i="105"/>
  <c r="Z59" i="105"/>
  <c r="W58" i="101"/>
  <c r="AH65" i="98"/>
  <c r="O68" i="98"/>
  <c r="AJ68" i="95"/>
  <c r="AE59" i="92"/>
  <c r="S58" i="93"/>
  <c r="Z68" i="97"/>
  <c r="Q33" i="105"/>
  <c r="O59" i="98"/>
  <c r="AA65" i="98"/>
  <c r="U68" i="94"/>
  <c r="U68" i="97"/>
  <c r="Y68" i="104"/>
  <c r="AA58" i="102"/>
  <c r="AL59" i="93"/>
  <c r="AG33" i="105"/>
  <c r="AD33" i="92"/>
  <c r="R65" i="97"/>
  <c r="AB65" i="102"/>
  <c r="X59" i="94"/>
  <c r="P58" i="95"/>
  <c r="AI65" i="105"/>
  <c r="Z33" i="100"/>
  <c r="W33" i="102"/>
  <c r="Q59" i="102"/>
  <c r="AE58" i="97"/>
  <c r="Q68" i="92"/>
  <c r="S68" i="93"/>
  <c r="V68" i="91"/>
  <c r="AF33" i="100"/>
  <c r="AH58" i="95"/>
  <c r="W58" i="94"/>
  <c r="AD59" i="98"/>
  <c r="AL68" i="91"/>
  <c r="U33" i="95"/>
  <c r="P65" i="98"/>
  <c r="AD33" i="102"/>
  <c r="AF33" i="106"/>
  <c r="Z65" i="94"/>
  <c r="W58" i="98"/>
  <c r="AH65" i="103"/>
  <c r="AE65" i="100"/>
  <c r="AC59" i="92"/>
  <c r="O33" i="104"/>
  <c r="T65" i="91"/>
  <c r="Q59" i="91"/>
  <c r="AD33" i="101"/>
  <c r="T33" i="93"/>
  <c r="AF65" i="101"/>
  <c r="S58" i="99"/>
  <c r="AB33" i="101"/>
  <c r="P58" i="91"/>
  <c r="AE65" i="97"/>
  <c r="AB33" i="100"/>
  <c r="V59" i="102"/>
  <c r="V65" i="97"/>
  <c r="AG59" i="95"/>
  <c r="AC65" i="104"/>
  <c r="U68" i="102"/>
  <c r="AC58" i="98"/>
  <c r="P68" i="103"/>
  <c r="AI33" i="102"/>
  <c r="AG58" i="99"/>
  <c r="AI65" i="98"/>
  <c r="P59" i="98"/>
  <c r="AJ68" i="91"/>
  <c r="AL68" i="97"/>
  <c r="AF58" i="102"/>
  <c r="Y33" i="103"/>
  <c r="W65" i="93"/>
  <c r="P65" i="106"/>
  <c r="Z58" i="105"/>
  <c r="P58" i="98"/>
  <c r="AL68" i="94"/>
  <c r="AD59" i="105"/>
  <c r="AG68" i="94"/>
  <c r="R59" i="102"/>
  <c r="AK65" i="91"/>
  <c r="AH59" i="106"/>
  <c r="AK59" i="92"/>
  <c r="Q58" i="103"/>
  <c r="AG58" i="93"/>
  <c r="AA65" i="103"/>
  <c r="AB58" i="106"/>
  <c r="AJ65" i="105"/>
  <c r="AC65" i="99"/>
  <c r="AA58" i="101"/>
  <c r="AI68" i="105"/>
  <c r="T65" i="105"/>
  <c r="P59" i="105"/>
  <c r="AG58" i="98"/>
  <c r="Z33" i="106"/>
  <c r="AA68" i="101"/>
  <c r="Q59" i="103"/>
  <c r="AF65" i="106"/>
  <c r="S33" i="98"/>
  <c r="AH58" i="106"/>
  <c r="X33" i="103"/>
  <c r="X58" i="97"/>
  <c r="AA65" i="100"/>
  <c r="AE65" i="105"/>
  <c r="AJ33" i="99"/>
  <c r="T68" i="92"/>
  <c r="Q59" i="97"/>
  <c r="AI33" i="103"/>
  <c r="W59" i="105"/>
  <c r="X58" i="104"/>
  <c r="AL65" i="98"/>
  <c r="R65" i="95"/>
  <c r="U68" i="95"/>
  <c r="AK68" i="99"/>
  <c r="AE65" i="106"/>
  <c r="AI58" i="105"/>
  <c r="V33" i="101"/>
  <c r="AH68" i="91"/>
  <c r="AE59" i="97"/>
  <c r="O58" i="99"/>
  <c r="AC68" i="94"/>
  <c r="V58" i="95"/>
  <c r="AI58" i="97"/>
  <c r="O58" i="106"/>
  <c r="Q65" i="93"/>
  <c r="AJ58" i="105"/>
  <c r="AG33" i="97"/>
  <c r="AL58" i="94"/>
  <c r="S68" i="95"/>
  <c r="T65" i="99"/>
  <c r="Y58" i="101"/>
  <c r="P33" i="105"/>
  <c r="AB68" i="102"/>
  <c r="AI33" i="99"/>
  <c r="Z58" i="99"/>
  <c r="Z33" i="98"/>
  <c r="AA58" i="93"/>
  <c r="AJ33" i="101"/>
  <c r="AH65" i="99"/>
  <c r="AC59" i="103"/>
  <c r="Z65" i="97"/>
  <c r="AK58" i="91"/>
  <c r="AF58" i="106"/>
  <c r="AH33" i="94"/>
  <c r="U33" i="99"/>
  <c r="AC59" i="106"/>
  <c r="P33" i="100"/>
  <c r="AF65" i="94"/>
  <c r="P59" i="94"/>
  <c r="AJ65" i="106"/>
  <c r="AH68" i="95"/>
  <c r="U65" i="94"/>
  <c r="W58" i="99"/>
  <c r="AG68" i="100"/>
  <c r="AB59" i="94"/>
  <c r="AI68" i="93"/>
  <c r="AF65" i="95"/>
  <c r="AB33" i="105"/>
  <c r="AF59" i="101"/>
  <c r="P68" i="94"/>
  <c r="T65" i="102"/>
  <c r="AA58" i="91"/>
  <c r="P68" i="91"/>
  <c r="AH65" i="92"/>
  <c r="Q59" i="104"/>
  <c r="W59" i="102"/>
  <c r="AJ68" i="103"/>
  <c r="AH59" i="103"/>
  <c r="AF68" i="105"/>
  <c r="Q33" i="102"/>
  <c r="AA68" i="100"/>
  <c r="AI58" i="98"/>
  <c r="AA33" i="104"/>
  <c r="T59" i="92"/>
  <c r="O65" i="103"/>
  <c r="Z58" i="104"/>
  <c r="Q65" i="99"/>
  <c r="AL68" i="93"/>
  <c r="AE65" i="103"/>
  <c r="AL58" i="103"/>
  <c r="W58" i="103"/>
  <c r="Z58" i="97"/>
  <c r="AD59" i="94"/>
  <c r="U68" i="93"/>
  <c r="AF58" i="95"/>
  <c r="AC58" i="95"/>
  <c r="O58" i="91"/>
  <c r="Q65" i="106"/>
  <c r="AH59" i="100"/>
  <c r="AI58" i="92"/>
  <c r="AH58" i="103"/>
  <c r="X68" i="95"/>
  <c r="S65" i="91"/>
  <c r="AK65" i="99"/>
  <c r="W33" i="100"/>
  <c r="AB68" i="99"/>
  <c r="AK33" i="101"/>
  <c r="Q59" i="106"/>
  <c r="AJ58" i="99"/>
  <c r="AB65" i="99"/>
  <c r="AC59" i="104"/>
  <c r="Z59" i="104"/>
  <c r="AI59" i="95"/>
  <c r="AA68" i="105"/>
  <c r="Y68" i="101"/>
  <c r="S65" i="101"/>
  <c r="AK65" i="92"/>
  <c r="W33" i="99"/>
  <c r="Y58" i="103"/>
  <c r="X59" i="97"/>
  <c r="AF59" i="105"/>
  <c r="AA59" i="93"/>
  <c r="O33" i="98"/>
  <c r="AH58" i="100"/>
  <c r="S33" i="91"/>
  <c r="V65" i="95"/>
  <c r="AE68" i="106"/>
  <c r="T59" i="99"/>
  <c r="T68" i="102"/>
  <c r="AD58" i="99"/>
  <c r="V65" i="91"/>
  <c r="U58" i="100"/>
  <c r="AL33" i="94"/>
  <c r="T68" i="93"/>
  <c r="R58" i="95"/>
  <c r="AG59" i="92"/>
  <c r="U58" i="99"/>
  <c r="V58" i="102"/>
  <c r="X65" i="97"/>
  <c r="AB33" i="106"/>
  <c r="W68" i="102"/>
  <c r="AH68" i="92"/>
  <c r="AE59" i="104"/>
  <c r="AG65" i="94"/>
  <c r="T58" i="106"/>
  <c r="U65" i="104"/>
  <c r="O59" i="101"/>
  <c r="X68" i="103"/>
  <c r="O68" i="103"/>
  <c r="AJ59" i="101"/>
  <c r="U65" i="100"/>
  <c r="AA65" i="104"/>
  <c r="AL68" i="98"/>
  <c r="AF59" i="104"/>
  <c r="AJ33" i="93"/>
  <c r="AC58" i="102"/>
  <c r="X68" i="104"/>
  <c r="Z68" i="103"/>
  <c r="AK65" i="97"/>
  <c r="O65" i="105"/>
  <c r="AH59" i="104"/>
  <c r="S33" i="99"/>
  <c r="T33" i="99"/>
  <c r="Z33" i="91"/>
  <c r="AJ58" i="103"/>
  <c r="P65" i="92"/>
  <c r="T65" i="100"/>
  <c r="AD33" i="105"/>
  <c r="X68" i="94"/>
  <c r="AK33" i="105"/>
  <c r="R68" i="101"/>
  <c r="U59" i="93"/>
  <c r="AL65" i="95"/>
  <c r="AG33" i="93"/>
  <c r="AH33" i="98"/>
  <c r="O68" i="104"/>
  <c r="AG59" i="99"/>
  <c r="Q65" i="101"/>
  <c r="Y58" i="95"/>
  <c r="V68" i="95"/>
  <c r="R65" i="98"/>
  <c r="AE33" i="104"/>
  <c r="AJ68" i="101"/>
  <c r="Q68" i="94"/>
  <c r="W33" i="94"/>
  <c r="AF58" i="105"/>
  <c r="X33" i="95"/>
  <c r="R58" i="100"/>
  <c r="AK33" i="102"/>
  <c r="P68" i="101"/>
  <c r="AK58" i="93"/>
  <c r="AB33" i="104"/>
  <c r="V59" i="91"/>
  <c r="AK58" i="106"/>
  <c r="AI65" i="99"/>
  <c r="AG59" i="93"/>
  <c r="AL68" i="104"/>
  <c r="AE58" i="101"/>
  <c r="AD33" i="100"/>
  <c r="AL65" i="106"/>
  <c r="U65" i="91"/>
  <c r="AB65" i="103"/>
  <c r="AI33" i="91"/>
  <c r="O58" i="92"/>
  <c r="Q58" i="106"/>
  <c r="P58" i="93"/>
  <c r="AK33" i="103"/>
  <c r="X33" i="91"/>
  <c r="W65" i="95"/>
  <c r="O59" i="100"/>
  <c r="O65" i="104"/>
  <c r="V58" i="98"/>
  <c r="P59" i="104"/>
  <c r="AB65" i="93"/>
  <c r="AI58" i="101"/>
  <c r="AD65" i="103"/>
  <c r="AF59" i="97"/>
  <c r="T33" i="104"/>
  <c r="AB65" i="104"/>
  <c r="AA58" i="105"/>
  <c r="AL59" i="105"/>
  <c r="AD59" i="102"/>
  <c r="Z68" i="102"/>
  <c r="AH68" i="104"/>
  <c r="X58" i="95"/>
  <c r="W68" i="103"/>
  <c r="W59" i="91"/>
  <c r="AD59" i="100"/>
  <c r="AL58" i="106"/>
  <c r="T68" i="100"/>
  <c r="AC65" i="105"/>
  <c r="X58" i="93"/>
  <c r="AJ33" i="104"/>
  <c r="AC33" i="104"/>
  <c r="O65" i="99"/>
  <c r="Q58" i="91"/>
  <c r="AA68" i="91"/>
  <c r="Z33" i="101"/>
  <c r="R33" i="106"/>
  <c r="Z33" i="99"/>
  <c r="AK68" i="94"/>
  <c r="AK68" i="98"/>
  <c r="Q65" i="94"/>
  <c r="AE59" i="106"/>
  <c r="AF68" i="94"/>
  <c r="Z59" i="94"/>
  <c r="X65" i="102"/>
  <c r="AL68" i="92"/>
  <c r="U68" i="105"/>
  <c r="S65" i="103"/>
  <c r="AF33" i="98"/>
  <c r="W59" i="101"/>
  <c r="AA65" i="92"/>
  <c r="V58" i="104"/>
  <c r="AB59" i="93"/>
  <c r="AE59" i="101"/>
  <c r="R59" i="91"/>
  <c r="AD59" i="99"/>
  <c r="AB59" i="105"/>
  <c r="AI58" i="94"/>
  <c r="AD59" i="103"/>
  <c r="AB59" i="101"/>
  <c r="AG33" i="99"/>
  <c r="Y58" i="92"/>
  <c r="W68" i="93"/>
  <c r="AF33" i="99"/>
  <c r="S59" i="97"/>
  <c r="Q59" i="92"/>
  <c r="T58" i="94"/>
  <c r="AF59" i="106"/>
  <c r="Z59" i="101"/>
  <c r="P65" i="93"/>
  <c r="Z58" i="92"/>
  <c r="AB68" i="104"/>
  <c r="T33" i="92"/>
  <c r="AF58" i="92"/>
  <c r="AB59" i="98"/>
  <c r="AI65" i="97"/>
  <c r="AC33" i="106"/>
  <c r="AJ65" i="99"/>
  <c r="S68" i="101"/>
  <c r="R68" i="106"/>
  <c r="AA59" i="106"/>
  <c r="S59" i="91"/>
  <c r="AF33" i="102"/>
  <c r="S58" i="103"/>
  <c r="Q33" i="101"/>
  <c r="AD59" i="104"/>
  <c r="AB65" i="101"/>
  <c r="AA33" i="105"/>
  <c r="Z33" i="103"/>
  <c r="S68" i="103"/>
  <c r="AE65" i="91"/>
  <c r="AC59" i="101"/>
  <c r="Z65" i="101"/>
  <c r="Z59" i="91"/>
  <c r="Y59" i="98"/>
  <c r="AJ59" i="94"/>
  <c r="Z68" i="92"/>
  <c r="Y33" i="99"/>
  <c r="AK68" i="93"/>
  <c r="AA65" i="102"/>
  <c r="X58" i="105"/>
  <c r="AD58" i="104"/>
  <c r="AK68" i="92"/>
  <c r="S33" i="94"/>
  <c r="Z33" i="94"/>
  <c r="AI68" i="98"/>
  <c r="U58" i="92"/>
  <c r="AI59" i="103"/>
  <c r="Y58" i="106"/>
  <c r="W65" i="101"/>
  <c r="AE58" i="103"/>
  <c r="AJ59" i="97"/>
  <c r="AJ68" i="106"/>
  <c r="AL65" i="105"/>
  <c r="AI33" i="92"/>
  <c r="AA33" i="92"/>
  <c r="AE33" i="99"/>
  <c r="U58" i="104"/>
  <c r="O68" i="102"/>
  <c r="Z68" i="94"/>
  <c r="W59" i="100"/>
  <c r="AF58" i="104"/>
  <c r="O68" i="99"/>
  <c r="AA65" i="101"/>
  <c r="O58" i="93"/>
  <c r="AC65" i="91"/>
  <c r="U65" i="105"/>
  <c r="AD33" i="99"/>
  <c r="R65" i="102"/>
  <c r="X59" i="98"/>
  <c r="T68" i="104"/>
  <c r="AC65" i="94"/>
  <c r="V68" i="93"/>
  <c r="AG59" i="98"/>
  <c r="AL65" i="101"/>
  <c r="R59" i="101"/>
  <c r="P33" i="102"/>
  <c r="AC68" i="106"/>
  <c r="S65" i="98"/>
  <c r="AC33" i="103"/>
  <c r="AG65" i="99"/>
  <c r="V68" i="101"/>
  <c r="AJ65" i="91"/>
  <c r="AK65" i="106"/>
  <c r="AL65" i="91"/>
  <c r="AB33" i="95"/>
  <c r="AJ59" i="99"/>
  <c r="W33" i="95"/>
  <c r="R68" i="98"/>
  <c r="AJ58" i="93"/>
  <c r="V33" i="99"/>
  <c r="AA58" i="103"/>
  <c r="AG65" i="97"/>
  <c r="Q58" i="100"/>
  <c r="AL59" i="104"/>
  <c r="U68" i="99"/>
  <c r="T68" i="101"/>
  <c r="V65" i="100"/>
  <c r="AH68" i="93"/>
  <c r="AD65" i="93"/>
  <c r="X58" i="94"/>
  <c r="Q33" i="92"/>
  <c r="R68" i="95"/>
  <c r="AD58" i="101"/>
  <c r="AK33" i="97"/>
  <c r="AH33" i="106"/>
  <c r="AK65" i="104"/>
  <c r="R33" i="104"/>
  <c r="Q65" i="97"/>
  <c r="AL58" i="100"/>
  <c r="AC68" i="103"/>
  <c r="W59" i="104"/>
  <c r="R33" i="100"/>
  <c r="AL33" i="91"/>
  <c r="AE33" i="92"/>
  <c r="AA33" i="99"/>
  <c r="U68" i="104"/>
  <c r="R65" i="100"/>
  <c r="R33" i="98"/>
  <c r="AH65" i="91"/>
  <c r="P68" i="97"/>
  <c r="AI59" i="99"/>
  <c r="AA33" i="106"/>
  <c r="AH65" i="101"/>
  <c r="W68" i="100"/>
  <c r="AD59" i="92"/>
  <c r="AK65" i="100"/>
  <c r="O33" i="101"/>
  <c r="O59" i="103"/>
  <c r="AK58" i="101"/>
  <c r="Q68" i="101"/>
  <c r="AH59" i="105"/>
  <c r="Y65" i="100"/>
  <c r="U33" i="104"/>
  <c r="AG33" i="92"/>
  <c r="AF65" i="97"/>
  <c r="P59" i="95"/>
  <c r="AB58" i="105"/>
  <c r="U65" i="95"/>
  <c r="AK59" i="105"/>
  <c r="T59" i="101"/>
  <c r="S65" i="92"/>
  <c r="AB68" i="100"/>
  <c r="W68" i="106"/>
  <c r="AA59" i="100"/>
  <c r="AL33" i="100"/>
  <c r="W58" i="102"/>
  <c r="S59" i="103"/>
  <c r="AH33" i="99"/>
  <c r="V58" i="94"/>
  <c r="W65" i="106"/>
  <c r="O65" i="102"/>
  <c r="U59" i="102"/>
  <c r="AC65" i="100"/>
  <c r="X33" i="98"/>
  <c r="AK59" i="100"/>
  <c r="X58" i="100"/>
  <c r="AI68" i="95"/>
  <c r="Q68" i="102"/>
  <c r="AL59" i="101"/>
  <c r="W58" i="106"/>
  <c r="AJ68" i="92"/>
  <c r="Y33" i="93"/>
  <c r="P59" i="99"/>
  <c r="W68" i="97"/>
  <c r="AH58" i="104"/>
  <c r="AE68" i="94"/>
  <c r="AK68" i="103"/>
  <c r="O65" i="97"/>
  <c r="X33" i="101"/>
  <c r="AD58" i="92"/>
  <c r="AH33" i="101"/>
  <c r="X68" i="101"/>
  <c r="Z68" i="106"/>
  <c r="AC59" i="97"/>
  <c r="U58" i="105"/>
  <c r="S65" i="106"/>
  <c r="AA59" i="99"/>
  <c r="R58" i="103"/>
  <c r="AG68" i="106"/>
  <c r="AC58" i="104"/>
  <c r="AL58" i="101"/>
  <c r="AG59" i="103"/>
  <c r="AA33" i="91"/>
  <c r="O59" i="106"/>
  <c r="X59" i="92"/>
  <c r="V33" i="102"/>
  <c r="T68" i="95"/>
  <c r="O68" i="93"/>
  <c r="AG58" i="94"/>
  <c r="Z33" i="102"/>
  <c r="W33" i="93"/>
  <c r="AK68" i="100"/>
  <c r="AC59" i="102"/>
  <c r="O68" i="95"/>
  <c r="X59" i="103"/>
  <c r="Y59" i="93"/>
  <c r="Q33" i="97"/>
  <c r="Z59" i="103"/>
  <c r="W59" i="92"/>
  <c r="AH65" i="97"/>
  <c r="Q58" i="93"/>
  <c r="Q68" i="97"/>
  <c r="AC59" i="93"/>
  <c r="AB59" i="92"/>
  <c r="AJ33" i="92"/>
  <c r="O59" i="93"/>
  <c r="S59" i="94"/>
  <c r="AA68" i="94"/>
  <c r="R59" i="94"/>
  <c r="AD58" i="103"/>
  <c r="X68" i="91"/>
  <c r="S68" i="100"/>
  <c r="AB59" i="106"/>
  <c r="AJ65" i="100"/>
  <c r="R68" i="104"/>
  <c r="X59" i="101"/>
  <c r="AG59" i="91"/>
  <c r="AD68" i="92"/>
  <c r="X58" i="92"/>
  <c r="AK58" i="105"/>
  <c r="P65" i="104"/>
  <c r="T33" i="105"/>
  <c r="AH59" i="92"/>
  <c r="AF68" i="92"/>
  <c r="AK33" i="100"/>
  <c r="Q65" i="100"/>
  <c r="Y33" i="94"/>
  <c r="P58" i="99"/>
  <c r="O33" i="106"/>
  <c r="X58" i="102"/>
  <c r="X58" i="91"/>
  <c r="AD65" i="91"/>
  <c r="P58" i="105"/>
  <c r="AH59" i="98"/>
  <c r="AI58" i="93"/>
  <c r="AI65" i="100"/>
  <c r="X68" i="97"/>
  <c r="Y65" i="99"/>
  <c r="AE58" i="102"/>
  <c r="AF65" i="100"/>
  <c r="AB65" i="94"/>
  <c r="AH68" i="94"/>
  <c r="AB58" i="94"/>
  <c r="X65" i="101"/>
  <c r="AJ65" i="95"/>
  <c r="S65" i="105"/>
  <c r="AG33" i="103"/>
  <c r="V33" i="105"/>
  <c r="P65" i="102"/>
  <c r="AK59" i="104"/>
  <c r="V65" i="92"/>
  <c r="T65" i="104"/>
  <c r="O59" i="99"/>
  <c r="AC58" i="97"/>
  <c r="O65" i="93"/>
  <c r="AE59" i="103"/>
  <c r="Z58" i="98"/>
  <c r="AF65" i="105"/>
  <c r="Y58" i="102"/>
  <c r="Z59" i="99"/>
  <c r="R68" i="100"/>
  <c r="AA33" i="95"/>
  <c r="AF65" i="99"/>
  <c r="AA59" i="102"/>
  <c r="T59" i="95"/>
  <c r="Q33" i="98"/>
  <c r="AL65" i="97"/>
  <c r="P65" i="95"/>
  <c r="AK59" i="101"/>
  <c r="V59" i="95"/>
  <c r="S33" i="95"/>
  <c r="AA58" i="97"/>
  <c r="Z59" i="102"/>
  <c r="AC65" i="103"/>
  <c r="T58" i="92"/>
  <c r="Q58" i="102"/>
  <c r="AF59" i="102"/>
  <c r="P59" i="91"/>
  <c r="O65" i="91"/>
  <c r="AJ59" i="102"/>
  <c r="AB58" i="101"/>
  <c r="Z68" i="93"/>
  <c r="AH65" i="105"/>
  <c r="AB59" i="91"/>
  <c r="T59" i="104"/>
  <c r="AE33" i="106"/>
  <c r="AB33" i="102"/>
  <c r="W59" i="94"/>
  <c r="Q65" i="98"/>
  <c r="Y59" i="99"/>
  <c r="X58" i="101"/>
  <c r="O65" i="106"/>
  <c r="AB59" i="102"/>
  <c r="Y65" i="93"/>
  <c r="W33" i="98"/>
  <c r="AF65" i="91"/>
  <c r="W65" i="99"/>
  <c r="Q68" i="105"/>
  <c r="AD65" i="98"/>
  <c r="AC33" i="93"/>
  <c r="R68" i="105"/>
  <c r="Q58" i="104"/>
  <c r="AB58" i="99"/>
  <c r="AD65" i="106"/>
  <c r="AD68" i="93"/>
  <c r="S33" i="97"/>
  <c r="AK59" i="93"/>
  <c r="Y58" i="105"/>
  <c r="AB58" i="102"/>
  <c r="AF33" i="94"/>
  <c r="X59" i="102"/>
  <c r="O33" i="91"/>
  <c r="AG65" i="103"/>
  <c r="R68" i="93"/>
  <c r="R65" i="104"/>
  <c r="AA59" i="98"/>
  <c r="T58" i="98"/>
  <c r="S33" i="92"/>
  <c r="AJ33" i="103"/>
  <c r="R33" i="94"/>
  <c r="O58" i="105"/>
  <c r="AJ58" i="104"/>
  <c r="AH59" i="93"/>
  <c r="AH59" i="91"/>
  <c r="O65" i="100"/>
  <c r="AL58" i="102"/>
  <c r="AD59" i="93"/>
  <c r="AI65" i="93"/>
  <c r="V65" i="99"/>
  <c r="S68" i="104"/>
  <c r="AC33" i="102"/>
  <c r="U65" i="92"/>
  <c r="AA58" i="94"/>
  <c r="W68" i="91"/>
  <c r="AA59" i="101"/>
  <c r="AJ58" i="97"/>
  <c r="S59" i="104"/>
  <c r="O59" i="104"/>
  <c r="AA68" i="102"/>
  <c r="O68" i="92"/>
  <c r="AE68" i="99"/>
  <c r="W33" i="105"/>
  <c r="R59" i="104"/>
  <c r="AB68" i="92"/>
  <c r="AI59" i="92"/>
  <c r="AF68" i="106"/>
  <c r="Y68" i="98"/>
  <c r="AK68" i="102"/>
  <c r="R33" i="91"/>
  <c r="P59" i="102"/>
  <c r="AE59" i="91"/>
  <c r="P68" i="93"/>
  <c r="X33" i="105"/>
  <c r="AK68" i="105"/>
  <c r="P33" i="106"/>
  <c r="AI59" i="98"/>
  <c r="AE33" i="100"/>
  <c r="AC58" i="101"/>
  <c r="AD58" i="91"/>
  <c r="W65" i="102"/>
  <c r="V59" i="106"/>
  <c r="AJ59" i="91"/>
  <c r="U65" i="101"/>
  <c r="AJ58" i="98"/>
  <c r="X33" i="92"/>
  <c r="AE65" i="99"/>
  <c r="AI68" i="101"/>
  <c r="V65" i="93"/>
  <c r="P58" i="102"/>
  <c r="AD58" i="105"/>
  <c r="V68" i="106"/>
  <c r="R59" i="92"/>
  <c r="AH65" i="106"/>
  <c r="AC68" i="104"/>
  <c r="AH65" i="95"/>
  <c r="AF33" i="101"/>
  <c r="AC65" i="95"/>
  <c r="AL68" i="100"/>
  <c r="U68" i="100"/>
  <c r="Y68" i="106"/>
  <c r="T59" i="100"/>
  <c r="AF33" i="104"/>
  <c r="AB68" i="106"/>
  <c r="AG65" i="95"/>
  <c r="Q33" i="103"/>
  <c r="AK65" i="102"/>
  <c r="O33" i="93"/>
  <c r="U68" i="106"/>
  <c r="Z58" i="95"/>
  <c r="T59" i="105"/>
  <c r="R33" i="95"/>
  <c r="Z68" i="104"/>
  <c r="S59" i="100"/>
  <c r="S33" i="102"/>
  <c r="AB33" i="93"/>
  <c r="U59" i="94"/>
  <c r="V58" i="97"/>
  <c r="AI58" i="91"/>
  <c r="R68" i="103"/>
  <c r="O59" i="92"/>
  <c r="AC33" i="91"/>
  <c r="Y65" i="104"/>
  <c r="AI33" i="100"/>
  <c r="P58" i="104"/>
  <c r="X33" i="102"/>
  <c r="AH58" i="99"/>
  <c r="Y33" i="104"/>
  <c r="O33" i="100"/>
  <c r="W59" i="97"/>
  <c r="AJ68" i="100"/>
  <c r="T65" i="92"/>
  <c r="X33" i="93"/>
  <c r="AF68" i="95"/>
  <c r="AA33" i="94"/>
  <c r="AL65" i="104"/>
  <c r="U68" i="92"/>
  <c r="AK65" i="94"/>
  <c r="W58" i="100"/>
  <c r="AB33" i="99"/>
  <c r="AI59" i="94"/>
  <c r="AK58" i="104"/>
  <c r="AA59" i="92"/>
  <c r="W68" i="105"/>
  <c r="AC59" i="98"/>
  <c r="Q58" i="105"/>
  <c r="AF58" i="100"/>
  <c r="U59" i="97"/>
  <c r="P58" i="100"/>
  <c r="W33" i="91"/>
  <c r="P68" i="104"/>
  <c r="AC59" i="95"/>
  <c r="AB68" i="101"/>
  <c r="AK59" i="102"/>
  <c r="AF59" i="93"/>
  <c r="U58" i="97"/>
  <c r="Z33" i="104"/>
  <c r="P58" i="97"/>
  <c r="U65" i="103"/>
  <c r="AK68" i="106"/>
  <c r="U33" i="93"/>
  <c r="W58" i="91"/>
  <c r="W59" i="106"/>
  <c r="AE65" i="94"/>
  <c r="Y58" i="104"/>
  <c r="AG68" i="91"/>
  <c r="V59" i="100"/>
  <c r="U59" i="104"/>
  <c r="AC58" i="105"/>
  <c r="Y58" i="100"/>
  <c r="AI59" i="91"/>
  <c r="AE33" i="97"/>
  <c r="Y68" i="92"/>
  <c r="X68" i="106"/>
  <c r="AJ68" i="93"/>
  <c r="AB65" i="95"/>
  <c r="AG33" i="106"/>
  <c r="Q58" i="94"/>
  <c r="AK33" i="93"/>
  <c r="W33" i="97"/>
  <c r="T59" i="102"/>
  <c r="AJ58" i="106"/>
  <c r="AC33" i="105"/>
  <c r="R68" i="92"/>
  <c r="AL59" i="91"/>
  <c r="AF65" i="103"/>
  <c r="S65" i="94"/>
  <c r="U33" i="98"/>
  <c r="T68" i="94"/>
  <c r="AI33" i="93"/>
  <c r="AF65" i="93"/>
  <c r="AG59" i="106"/>
  <c r="R58" i="104"/>
  <c r="AD58" i="97"/>
  <c r="W65" i="94"/>
  <c r="S59" i="98"/>
  <c r="S59" i="102"/>
  <c r="AD68" i="106"/>
  <c r="AI59" i="100"/>
  <c r="Q65" i="91"/>
  <c r="Q65" i="105"/>
  <c r="AA65" i="105"/>
  <c r="AD33" i="93"/>
  <c r="P59" i="100"/>
  <c r="AD58" i="102"/>
  <c r="AA68" i="97"/>
  <c r="U65" i="106"/>
  <c r="AF68" i="97"/>
  <c r="AL58" i="92"/>
  <c r="AL65" i="100"/>
  <c r="AC68" i="97"/>
  <c r="AK59" i="94"/>
  <c r="P59" i="106"/>
  <c r="Y33" i="91"/>
  <c r="S59" i="105"/>
  <c r="AI58" i="99"/>
  <c r="AE58" i="99"/>
  <c r="AD68" i="105"/>
  <c r="T68" i="103"/>
  <c r="AC68" i="91"/>
  <c r="R68" i="94"/>
  <c r="AL33" i="103"/>
  <c r="AG58" i="92"/>
  <c r="X68" i="98"/>
  <c r="P33" i="95"/>
  <c r="AF33" i="95"/>
  <c r="P65" i="100"/>
  <c r="AG58" i="91"/>
  <c r="AG68" i="92"/>
  <c r="AG33" i="91"/>
  <c r="P33" i="103"/>
  <c r="AL59" i="103"/>
  <c r="S58" i="106"/>
  <c r="T68" i="99"/>
  <c r="AC65" i="101"/>
  <c r="U65" i="99"/>
  <c r="AI33" i="106"/>
  <c r="Z33" i="93"/>
  <c r="AH33" i="100"/>
  <c r="AG58" i="105"/>
  <c r="O58" i="101"/>
  <c r="AK59" i="99"/>
  <c r="Y58" i="99"/>
  <c r="R58" i="92"/>
  <c r="AB68" i="105"/>
  <c r="AI33" i="95"/>
  <c r="P33" i="101"/>
  <c r="O58" i="94"/>
  <c r="T68" i="91"/>
  <c r="AB33" i="94"/>
  <c r="Y59" i="102"/>
  <c r="T58" i="93"/>
  <c r="AL65" i="102"/>
  <c r="AB68" i="103"/>
  <c r="O65" i="94"/>
  <c r="AD65" i="99"/>
  <c r="AH33" i="95"/>
  <c r="W58" i="92"/>
  <c r="O58" i="98"/>
  <c r="Z65" i="92"/>
  <c r="U33" i="100"/>
  <c r="Z58" i="94"/>
  <c r="AG58" i="104"/>
  <c r="AA33" i="98"/>
  <c r="AE68" i="100"/>
  <c r="AG33" i="98"/>
  <c r="P65" i="99"/>
  <c r="X33" i="97"/>
  <c r="AJ33" i="100"/>
  <c r="P58" i="106"/>
  <c r="AK68" i="91"/>
  <c r="W58" i="105"/>
  <c r="AB59" i="99"/>
  <c r="R59" i="97"/>
  <c r="T58" i="95"/>
  <c r="AG33" i="94"/>
  <c r="R68" i="99"/>
  <c r="P33" i="92"/>
  <c r="Y68" i="93"/>
  <c r="AG68" i="105"/>
  <c r="AD59" i="95"/>
  <c r="V68" i="97"/>
  <c r="X59" i="106"/>
  <c r="V65" i="101"/>
  <c r="AL33" i="105"/>
  <c r="AI59" i="102"/>
  <c r="U58" i="101"/>
  <c r="AL65" i="92"/>
  <c r="AG59" i="101"/>
  <c r="T33" i="101"/>
  <c r="AG59" i="102"/>
  <c r="R59" i="103"/>
  <c r="U59" i="92"/>
  <c r="AL33" i="99"/>
  <c r="T33" i="98"/>
  <c r="AG33" i="102"/>
  <c r="R68" i="91"/>
  <c r="O59" i="105"/>
  <c r="AJ65" i="93"/>
  <c r="AF59" i="99"/>
  <c r="AJ33" i="91"/>
  <c r="X65" i="95"/>
  <c r="Q58" i="99"/>
  <c r="AC68" i="95"/>
  <c r="AA59" i="91"/>
  <c r="P68" i="99"/>
  <c r="AC59" i="105"/>
  <c r="X65" i="91"/>
  <c r="AJ59" i="105"/>
  <c r="S33" i="104"/>
  <c r="AH33" i="105"/>
  <c r="Y58" i="93"/>
  <c r="AC33" i="98"/>
  <c r="Y58" i="98"/>
  <c r="V59" i="104"/>
  <c r="AH68" i="103"/>
  <c r="R33" i="97"/>
  <c r="U58" i="95"/>
  <c r="AK59" i="95"/>
  <c r="T59" i="103"/>
  <c r="AH59" i="97"/>
  <c r="U58" i="94"/>
  <c r="T33" i="106"/>
  <c r="Y65" i="106"/>
  <c r="AE33" i="95"/>
  <c r="Z58" i="101"/>
  <c r="AB65" i="97"/>
  <c r="T65" i="95"/>
  <c r="AJ65" i="92"/>
  <c r="AE59" i="98"/>
  <c r="AB58" i="98"/>
  <c r="V65" i="94"/>
  <c r="AI68" i="106"/>
  <c r="AK33" i="95"/>
  <c r="T65" i="103"/>
  <c r="W65" i="97"/>
  <c r="AK59" i="97"/>
  <c r="Y58" i="97"/>
  <c r="AD65" i="100"/>
  <c r="AA59" i="94"/>
  <c r="X58" i="103"/>
  <c r="AL33" i="95"/>
  <c r="AG59" i="94"/>
  <c r="AG65" i="93"/>
  <c r="T68" i="106"/>
  <c r="AD59" i="101"/>
  <c r="AB58" i="93"/>
  <c r="R58" i="106"/>
  <c r="AG65" i="101"/>
  <c r="AI68" i="103"/>
  <c r="R58" i="101"/>
  <c r="P33" i="91"/>
  <c r="AB33" i="91"/>
  <c r="AA59" i="97"/>
  <c r="AK58" i="94"/>
  <c r="Q68" i="104"/>
  <c r="AH65" i="104"/>
  <c r="X68" i="92"/>
  <c r="AL33" i="97"/>
  <c r="Q59" i="99"/>
  <c r="AK59" i="106"/>
  <c r="Z33" i="105"/>
  <c r="AG68" i="93"/>
  <c r="Q33" i="93"/>
  <c r="V59" i="105"/>
  <c r="AK58" i="102"/>
  <c r="AE65" i="93"/>
  <c r="S59" i="99"/>
  <c r="AA59" i="103"/>
  <c r="P33" i="104"/>
  <c r="AA33" i="93"/>
  <c r="AJ68" i="98"/>
  <c r="V68" i="92"/>
  <c r="T65" i="98"/>
  <c r="W65" i="103"/>
  <c r="P59" i="101"/>
  <c r="AC68" i="100"/>
  <c r="Y59" i="101"/>
  <c r="V33" i="97"/>
  <c r="X65" i="98"/>
  <c r="AE65" i="101"/>
  <c r="AJ33" i="105"/>
  <c r="AD58" i="93"/>
  <c r="AL65" i="103"/>
  <c r="P59" i="93"/>
  <c r="AC68" i="93"/>
  <c r="AJ68" i="97"/>
  <c r="AG33" i="104"/>
  <c r="Y68" i="95"/>
  <c r="AI33" i="101"/>
  <c r="T65" i="101"/>
  <c r="V58" i="103"/>
  <c r="AK68" i="104"/>
  <c r="O33" i="103"/>
  <c r="P58" i="94"/>
  <c r="AG68" i="103"/>
  <c r="AG68" i="97"/>
  <c r="R58" i="93"/>
  <c r="AH58" i="93"/>
  <c r="AC33" i="97"/>
  <c r="Y33" i="97"/>
  <c r="AB58" i="95"/>
  <c r="Z58" i="102"/>
  <c r="U33" i="106"/>
  <c r="AB33" i="103"/>
  <c r="Y33" i="105"/>
  <c r="AI65" i="95"/>
  <c r="X58" i="106"/>
  <c r="X59" i="95"/>
  <c r="AL58" i="95"/>
  <c r="AD59" i="97"/>
  <c r="AK65" i="93"/>
  <c r="AE65" i="98"/>
  <c r="U68" i="98"/>
  <c r="Q59" i="105"/>
  <c r="AF58" i="91"/>
  <c r="Y33" i="98"/>
  <c r="S58" i="101"/>
  <c r="AF59" i="92"/>
  <c r="AA33" i="97"/>
  <c r="Q58" i="95"/>
  <c r="Z58" i="103"/>
  <c r="X65" i="94"/>
  <c r="AK58" i="92"/>
  <c r="AA33" i="100"/>
  <c r="AJ58" i="91"/>
  <c r="AE58" i="93"/>
  <c r="V65" i="102"/>
  <c r="AK33" i="91"/>
  <c r="S65" i="93"/>
  <c r="T33" i="102"/>
  <c r="W58" i="104"/>
  <c r="R33" i="102"/>
  <c r="AA58" i="99"/>
  <c r="T59" i="93"/>
  <c r="AI68" i="94"/>
  <c r="T33" i="103"/>
  <c r="S33" i="106"/>
  <c r="AA58" i="104"/>
  <c r="V58" i="99"/>
  <c r="AH33" i="91"/>
  <c r="V65" i="104"/>
  <c r="Z59" i="93"/>
  <c r="AL59" i="100"/>
  <c r="AE59" i="100"/>
  <c r="AK59" i="98"/>
  <c r="AG58" i="101"/>
  <c r="Y33" i="102"/>
  <c r="AL59" i="92"/>
  <c r="AC65" i="106"/>
  <c r="V68" i="98"/>
  <c r="Q33" i="106"/>
  <c r="AI59" i="93"/>
  <c r="AK68" i="101"/>
  <c r="AE58" i="95"/>
  <c r="AF33" i="92"/>
  <c r="AA59" i="104"/>
  <c r="U65" i="98"/>
  <c r="AK33" i="94"/>
  <c r="O65" i="92"/>
  <c r="AJ33" i="102"/>
  <c r="T59" i="94"/>
  <c r="T65" i="97"/>
  <c r="AL33" i="93"/>
  <c r="O58" i="104"/>
  <c r="AE68" i="97"/>
  <c r="AG58" i="100"/>
  <c r="R33" i="103"/>
  <c r="U65" i="102"/>
  <c r="AD68" i="101"/>
  <c r="Y59" i="92"/>
  <c r="AG59" i="97"/>
  <c r="AD68" i="100"/>
  <c r="T58" i="100"/>
  <c r="AE58" i="98"/>
  <c r="AB65" i="91"/>
  <c r="U58" i="106"/>
  <c r="AF68" i="103"/>
  <c r="AE65" i="104"/>
  <c r="AJ58" i="100"/>
  <c r="O65" i="95"/>
  <c r="P65" i="103"/>
  <c r="S58" i="94"/>
  <c r="AG58" i="106"/>
  <c r="AE59" i="105"/>
  <c r="W65" i="100"/>
  <c r="S65" i="97"/>
  <c r="AH68" i="100"/>
  <c r="AB58" i="104"/>
  <c r="Y59" i="91"/>
  <c r="R33" i="92"/>
  <c r="AB59" i="95"/>
  <c r="S68" i="97"/>
  <c r="AJ33" i="98"/>
  <c r="P58" i="101"/>
  <c r="AK58" i="95"/>
  <c r="S33" i="105"/>
  <c r="P33" i="97"/>
  <c r="AH68" i="106"/>
  <c r="Y65" i="105"/>
  <c r="AL59" i="106"/>
  <c r="U33" i="97"/>
  <c r="P58" i="92"/>
  <c r="Z65" i="95"/>
  <c r="S58" i="92"/>
  <c r="AL58" i="97"/>
  <c r="S68" i="106"/>
  <c r="T65" i="94"/>
  <c r="AE58" i="92"/>
  <c r="X65" i="105"/>
  <c r="AL58" i="104"/>
  <c r="AE68" i="102"/>
  <c r="R33" i="99"/>
  <c r="AB58" i="100"/>
  <c r="AI33" i="105"/>
  <c r="W33" i="104"/>
  <c r="Z59" i="92"/>
  <c r="AI59" i="101"/>
  <c r="AG65" i="105"/>
  <c r="Q59" i="95"/>
  <c r="AD58" i="98"/>
  <c r="Q58" i="101"/>
  <c r="Y68" i="102"/>
  <c r="R33" i="101"/>
  <c r="S59" i="95"/>
  <c r="AF59" i="98"/>
  <c r="Y65" i="97"/>
  <c r="R65" i="99"/>
  <c r="W65" i="105"/>
  <c r="AJ33" i="106"/>
  <c r="W65" i="104"/>
  <c r="Q68" i="98"/>
  <c r="V68" i="105"/>
  <c r="AA68" i="103"/>
  <c r="AJ59" i="100"/>
  <c r="R65" i="92"/>
  <c r="AH68" i="97"/>
  <c r="X68" i="93"/>
  <c r="AK33" i="98"/>
  <c r="AK33" i="104"/>
  <c r="S59" i="92"/>
  <c r="AA33" i="102"/>
  <c r="S33" i="103"/>
  <c r="AI58" i="95"/>
  <c r="AI68" i="91"/>
  <c r="U59" i="103"/>
  <c r="AD65" i="94"/>
  <c r="S68" i="98"/>
  <c r="AB68" i="94"/>
  <c r="Y65" i="103"/>
  <c r="X68" i="100"/>
  <c r="AL68" i="101"/>
  <c r="AF58" i="98"/>
  <c r="AF68" i="91"/>
  <c r="AB65" i="106"/>
  <c r="Y68" i="99"/>
  <c r="AD65" i="95"/>
  <c r="U33" i="94"/>
  <c r="P68" i="95"/>
  <c r="AE68" i="95"/>
  <c r="AE33" i="102"/>
  <c r="T58" i="101"/>
  <c r="W33" i="103"/>
  <c r="P68" i="92"/>
  <c r="AE58" i="104"/>
  <c r="U59" i="100"/>
  <c r="AB59" i="97"/>
  <c r="U58" i="103"/>
  <c r="Q68" i="91"/>
  <c r="AD68" i="98"/>
  <c r="U59" i="91"/>
  <c r="Z65" i="98"/>
  <c r="AI68" i="104"/>
  <c r="R65" i="94"/>
  <c r="R59" i="95"/>
  <c r="AA68" i="95"/>
  <c r="R65" i="91"/>
  <c r="AF68" i="101"/>
  <c r="R58" i="97"/>
  <c r="AA65" i="93"/>
  <c r="Y59" i="106"/>
  <c r="AH33" i="102"/>
  <c r="Z58" i="106"/>
  <c r="Q59" i="101"/>
  <c r="X59" i="93"/>
  <c r="Q68" i="99"/>
  <c r="AC58" i="103"/>
  <c r="Z33" i="97"/>
  <c r="AC33" i="100"/>
  <c r="V59" i="99"/>
  <c r="S65" i="100"/>
  <c r="AC68" i="98"/>
  <c r="U33" i="105"/>
  <c r="AD58" i="94"/>
  <c r="AB68" i="93"/>
  <c r="AF58" i="103"/>
  <c r="U33" i="103"/>
  <c r="X65" i="103"/>
  <c r="O58" i="95"/>
  <c r="V68" i="102"/>
  <c r="AC68" i="101"/>
  <c r="Z58" i="93"/>
  <c r="Q68" i="95"/>
  <c r="AD33" i="104"/>
  <c r="T33" i="97"/>
  <c r="AI33" i="104"/>
  <c r="Y59" i="103"/>
  <c r="AH65" i="93"/>
  <c r="X65" i="104"/>
  <c r="V33" i="104"/>
  <c r="AC58" i="94"/>
  <c r="AF68" i="98"/>
  <c r="S68" i="91"/>
  <c r="V59" i="103"/>
  <c r="V65" i="106"/>
  <c r="AD65" i="97"/>
  <c r="AF68" i="104"/>
  <c r="U65" i="93"/>
  <c r="W68" i="94"/>
  <c r="AG65" i="98"/>
  <c r="X33" i="100"/>
  <c r="Y58" i="91"/>
  <c r="AL58" i="91"/>
  <c r="P65" i="105"/>
  <c r="Z33" i="95"/>
  <c r="AI58" i="104"/>
  <c r="AH68" i="98"/>
  <c r="V68" i="94"/>
  <c r="AI65" i="94"/>
  <c r="Y68" i="97"/>
  <c r="AJ68" i="94"/>
  <c r="AJ58" i="92"/>
  <c r="W59" i="95"/>
  <c r="X65" i="100"/>
  <c r="P68" i="102"/>
  <c r="AH33" i="104"/>
  <c r="AG59" i="104"/>
  <c r="AH33" i="103"/>
  <c r="AB59" i="104"/>
  <c r="V33" i="100"/>
  <c r="AC59" i="91"/>
  <c r="AK33" i="106"/>
  <c r="AF33" i="93"/>
  <c r="AD33" i="103"/>
  <c r="AD65" i="105"/>
  <c r="U59" i="99"/>
  <c r="AC59" i="94"/>
  <c r="AJ33" i="95"/>
  <c r="AG59" i="100"/>
  <c r="AE59" i="102"/>
  <c r="AH59" i="94"/>
  <c r="X33" i="99"/>
  <c r="AF59" i="100"/>
  <c r="AE58" i="91"/>
  <c r="X59" i="105"/>
  <c r="AE33" i="94"/>
  <c r="AB33" i="97"/>
  <c r="T58" i="105"/>
  <c r="Z68" i="100"/>
  <c r="AD65" i="104"/>
  <c r="AL58" i="99"/>
  <c r="Y65" i="92"/>
  <c r="R65" i="103"/>
  <c r="S58" i="97"/>
  <c r="AJ58" i="102"/>
  <c r="AE65" i="102"/>
  <c r="AK33" i="99"/>
  <c r="AE58" i="94"/>
  <c r="AC33" i="94"/>
  <c r="AL65" i="93"/>
  <c r="Q68" i="106"/>
  <c r="AA68" i="104"/>
  <c r="Z58" i="100"/>
  <c r="AI65" i="91"/>
  <c r="T68" i="97"/>
  <c r="AJ59" i="92"/>
  <c r="AK65" i="101"/>
  <c r="AH59" i="102"/>
  <c r="T59" i="106"/>
  <c r="X68" i="105"/>
  <c r="U59" i="106"/>
  <c r="AI68" i="102"/>
  <c r="AB33" i="98"/>
  <c r="V58" i="101"/>
  <c r="AB68" i="95"/>
  <c r="V59" i="93"/>
  <c r="R58" i="91"/>
  <c r="Y65" i="91"/>
  <c r="AJ58" i="101"/>
  <c r="P68" i="100"/>
  <c r="AC33" i="99"/>
  <c r="Q65" i="104"/>
  <c r="Y68" i="100"/>
  <c r="AH58" i="101"/>
  <c r="AJ65" i="101"/>
  <c r="AI58" i="102"/>
  <c r="W68" i="99"/>
  <c r="AL68" i="105"/>
  <c r="AI59" i="104"/>
  <c r="AI58" i="100"/>
  <c r="AC65" i="93"/>
  <c r="AD33" i="98"/>
  <c r="Z59" i="106"/>
  <c r="AI58" i="103"/>
  <c r="W33" i="101"/>
  <c r="S59" i="93"/>
  <c r="U58" i="102"/>
  <c r="Y59" i="95"/>
  <c r="AI65" i="106"/>
  <c r="V33" i="93"/>
  <c r="AH33" i="97"/>
  <c r="AC33" i="95"/>
  <c r="AE65" i="92"/>
  <c r="AL68" i="103"/>
  <c r="AG65" i="102"/>
  <c r="P68" i="98"/>
  <c r="AA68" i="98"/>
  <c r="AG59" i="105"/>
  <c r="AK58" i="97"/>
  <c r="AF68" i="100"/>
  <c r="Y58" i="94"/>
  <c r="AL33" i="92"/>
  <c r="Y33" i="95"/>
  <c r="AB65" i="92"/>
  <c r="AL33" i="106"/>
  <c r="S68" i="92"/>
  <c r="R59" i="106"/>
  <c r="AC59" i="99"/>
  <c r="T33" i="95"/>
  <c r="AG65" i="106"/>
  <c r="AJ65" i="103"/>
  <c r="U59" i="105"/>
  <c r="S33" i="100"/>
  <c r="R68" i="102"/>
  <c r="AJ58" i="94"/>
  <c r="AI68" i="97"/>
  <c r="X65" i="106"/>
  <c r="T68" i="98"/>
  <c r="AA68" i="99"/>
  <c r="AC58" i="100"/>
  <c r="U33" i="92"/>
  <c r="AA58" i="92"/>
  <c r="AD68" i="103"/>
  <c r="AL33" i="101"/>
  <c r="T68" i="105"/>
  <c r="AC58" i="91"/>
  <c r="Y33" i="106"/>
  <c r="Q33" i="104"/>
  <c r="AB33" i="92"/>
  <c r="Z68" i="95"/>
  <c r="V59" i="98"/>
  <c r="P33" i="94"/>
  <c r="AJ59" i="104"/>
  <c r="AF68" i="93"/>
  <c r="AF33" i="97"/>
  <c r="Q59" i="98"/>
  <c r="AI65" i="101"/>
  <c r="AJ59" i="93"/>
  <c r="Y59" i="105"/>
  <c r="AF33" i="103"/>
  <c r="X68" i="99"/>
  <c r="AI65" i="103"/>
  <c r="S65" i="95"/>
  <c r="S33" i="93"/>
  <c r="V59" i="97"/>
  <c r="AG65" i="104"/>
  <c r="P68" i="105"/>
  <c r="Y68" i="91"/>
  <c r="AH65" i="100"/>
  <c r="AD33" i="95"/>
  <c r="AK58" i="98"/>
  <c r="AL65" i="99"/>
  <c r="AH65" i="94"/>
  <c r="V58" i="91"/>
  <c r="Z68" i="101"/>
  <c r="AJ59" i="106"/>
  <c r="R33" i="105"/>
  <c r="V58" i="93"/>
  <c r="AJ58" i="95"/>
  <c r="AA58" i="95"/>
  <c r="Z59" i="98"/>
  <c r="Z68" i="99"/>
  <c r="AE33" i="101"/>
  <c r="X59" i="100"/>
  <c r="AJ65" i="94"/>
  <c r="V33" i="106"/>
  <c r="P33" i="98"/>
  <c r="W68" i="95"/>
  <c r="AG68" i="104"/>
  <c r="AH58" i="102"/>
  <c r="Z59" i="100"/>
  <c r="AC65" i="92"/>
  <c r="AK33" i="92"/>
  <c r="AB58" i="91"/>
  <c r="P33" i="93"/>
  <c r="AF33" i="105"/>
  <c r="Y59" i="97"/>
  <c r="R58" i="99"/>
  <c r="AL59" i="98"/>
  <c r="U33" i="101"/>
  <c r="P65" i="94"/>
  <c r="Z59" i="95"/>
  <c r="AB58" i="103"/>
  <c r="AF58" i="101"/>
  <c r="AF65" i="92"/>
  <c r="AJ68" i="104"/>
  <c r="V65" i="105"/>
  <c r="AD58" i="106"/>
  <c r="AG68" i="102"/>
  <c r="AD68" i="97"/>
  <c r="AC68" i="92"/>
  <c r="AA65" i="95"/>
  <c r="Q68" i="103"/>
  <c r="AD33" i="94"/>
  <c r="AH33" i="93"/>
  <c r="R58" i="105"/>
  <c r="AF59" i="95"/>
  <c r="T58" i="99"/>
  <c r="AI68" i="92"/>
  <c r="AD68" i="99"/>
  <c r="R59" i="105"/>
  <c r="AF59" i="94"/>
  <c r="AA58" i="100"/>
  <c r="AA65" i="94"/>
  <c r="AG58" i="103"/>
  <c r="AB68" i="91"/>
  <c r="AC68" i="105"/>
  <c r="Z33" i="92"/>
  <c r="AJ59" i="98"/>
  <c r="Q58" i="92"/>
  <c r="S65" i="104"/>
  <c r="AI33" i="97"/>
  <c r="AJ68" i="99"/>
  <c r="S59" i="101"/>
  <c r="Y33" i="101"/>
  <c r="AH68" i="102"/>
  <c r="Q65" i="103"/>
  <c r="AB65" i="98"/>
  <c r="AL58" i="93"/>
  <c r="Y68" i="103"/>
  <c r="AB68" i="98"/>
  <c r="Y59" i="104"/>
  <c r="AL33" i="104"/>
  <c r="V33" i="91"/>
  <c r="Z65" i="100"/>
  <c r="P65" i="91"/>
  <c r="S68" i="99"/>
  <c r="R68" i="97"/>
  <c r="AA68" i="93"/>
  <c r="AC58" i="99"/>
  <c r="AA65" i="106"/>
  <c r="AB59" i="103"/>
  <c r="AK68" i="95"/>
  <c r="AD68" i="94"/>
  <c r="Z65" i="102"/>
  <c r="T33" i="94"/>
  <c r="R59" i="99"/>
  <c r="AJ59" i="103"/>
  <c r="Q33" i="94"/>
  <c r="AG65" i="91"/>
  <c r="Q59" i="100"/>
  <c r="X33" i="94"/>
  <c r="AC65" i="102"/>
  <c r="S58" i="95"/>
  <c r="AE33" i="91"/>
  <c r="X65" i="93"/>
  <c r="AD65" i="102"/>
  <c r="AE59" i="99"/>
  <c r="Z65" i="99"/>
  <c r="V59" i="92"/>
  <c r="Y59" i="94"/>
  <c r="AL59" i="97"/>
  <c r="Z65" i="103"/>
  <c r="AC33" i="101"/>
  <c r="R59" i="93"/>
  <c r="AH33" i="92"/>
  <c r="AE59" i="95"/>
  <c r="W58" i="97"/>
  <c r="AL59" i="94"/>
  <c r="W68" i="101"/>
  <c r="AG33" i="95"/>
  <c r="V68" i="99"/>
  <c r="AJ33" i="97"/>
  <c r="Y65" i="98"/>
  <c r="AG58" i="102"/>
  <c r="AE68" i="98"/>
  <c r="AF59" i="91"/>
  <c r="W58" i="95"/>
  <c r="AA65" i="97"/>
  <c r="S58" i="91"/>
  <c r="AG58" i="97"/>
  <c r="R58" i="98"/>
  <c r="Y59" i="100"/>
  <c r="Y33" i="92"/>
  <c r="AI68" i="99"/>
  <c r="AB59" i="100"/>
  <c r="Q68" i="100"/>
  <c r="Z65" i="104"/>
  <c r="AA68" i="92"/>
  <c r="Y65" i="101"/>
  <c r="Q65" i="102"/>
  <c r="U58" i="98"/>
  <c r="S58" i="102"/>
  <c r="Y65" i="94"/>
  <c r="AA59" i="105"/>
  <c r="W59" i="93"/>
  <c r="Z68" i="105"/>
  <c r="AC58" i="93"/>
  <c r="AE68" i="105"/>
  <c r="AA33" i="103"/>
  <c r="AC65" i="97"/>
  <c r="Z65" i="91"/>
  <c r="AE58" i="100"/>
  <c r="Q33" i="99"/>
  <c r="T59" i="97"/>
  <c r="AG68" i="99"/>
  <c r="W68" i="98"/>
  <c r="AA65" i="91"/>
  <c r="AC58" i="92"/>
  <c r="W59" i="103"/>
  <c r="S33" i="101"/>
  <c r="Q33" i="91"/>
  <c r="AH58" i="94"/>
  <c r="S65" i="99"/>
  <c r="AL58" i="98"/>
  <c r="AG65" i="92"/>
  <c r="AE65" i="95"/>
  <c r="AD33" i="97"/>
  <c r="R65" i="93"/>
  <c r="T65" i="106"/>
  <c r="V33" i="103"/>
  <c r="W68" i="92"/>
  <c r="AA65" i="99"/>
  <c r="V68" i="103"/>
  <c r="AI59" i="105"/>
  <c r="AF58" i="97"/>
  <c r="AI65" i="102"/>
  <c r="AE33" i="93"/>
  <c r="AH58" i="98"/>
  <c r="P58" i="103"/>
  <c r="AH58" i="97"/>
  <c r="AL68" i="102"/>
  <c r="AE59" i="93"/>
  <c r="P33" i="99"/>
  <c r="Z65" i="105"/>
  <c r="W59" i="98"/>
  <c r="AE68" i="103"/>
  <c r="Y65" i="95"/>
  <c r="Y33" i="100"/>
  <c r="W33" i="106"/>
  <c r="AE33" i="103"/>
  <c r="V59" i="94"/>
  <c r="AD68" i="102"/>
  <c r="AF65" i="102"/>
  <c r="X58" i="98"/>
  <c r="AC65" i="98"/>
  <c r="AE68" i="104"/>
  <c r="AB65" i="105"/>
  <c r="V58" i="92"/>
  <c r="X59" i="91"/>
  <c r="AO59" i="22"/>
  <c r="AP59" i="22" s="1"/>
  <c r="AQ59" i="22" s="1"/>
  <c r="AR59" i="22" s="1"/>
  <c r="AS59" i="22" s="1"/>
  <c r="AT59" i="22" s="1"/>
  <c r="AU59" i="22" s="1"/>
  <c r="AV59" i="22" s="1"/>
  <c r="AW59" i="22" s="1"/>
  <c r="AX59" i="22" s="1"/>
  <c r="AO573" i="21"/>
  <c r="AO565" i="21"/>
  <c r="AO567" i="21"/>
  <c r="AO562" i="21"/>
  <c r="AO568" i="21"/>
  <c r="AO572" i="21"/>
  <c r="AO547" i="21"/>
  <c r="AO555" i="21"/>
  <c r="AO549" i="21"/>
  <c r="AO542" i="21"/>
  <c r="AO570" i="21"/>
  <c r="AO559" i="21"/>
  <c r="AO566" i="21"/>
  <c r="AO556" i="21"/>
  <c r="AO544" i="21"/>
  <c r="AO553" i="21"/>
  <c r="AO564" i="21"/>
  <c r="AO561" i="21"/>
  <c r="AO545" i="21"/>
  <c r="AO569" i="21"/>
  <c r="AO550" i="21"/>
  <c r="AO551" i="21"/>
  <c r="AO548" i="21"/>
  <c r="AO546" i="21"/>
  <c r="AO560" i="21"/>
  <c r="AO554" i="21"/>
  <c r="AO541" i="21"/>
  <c r="AO571" i="21"/>
  <c r="AO543" i="21"/>
  <c r="AO552" i="21"/>
  <c r="AO558" i="21"/>
  <c r="AO563" i="21"/>
  <c r="L61" i="61"/>
  <c r="L62" i="61"/>
  <c r="AJ61" i="61"/>
  <c r="AL62" i="61"/>
  <c r="AG68" i="61"/>
  <c r="Y61" i="61"/>
  <c r="V33" i="61"/>
  <c r="AG33" i="61"/>
  <c r="AF71" i="61"/>
  <c r="AE71" i="61"/>
  <c r="N71" i="61"/>
  <c r="N61" i="61"/>
  <c r="P71" i="61"/>
  <c r="AE33" i="61"/>
  <c r="AF62" i="61"/>
  <c r="AB62" i="61"/>
  <c r="P61" i="61"/>
  <c r="R61" i="61"/>
  <c r="M33" i="61"/>
  <c r="N62" i="61"/>
  <c r="T71" i="61"/>
  <c r="Q68" i="61"/>
  <c r="T61" i="61"/>
  <c r="AG61" i="61"/>
  <c r="AJ71" i="61"/>
  <c r="AF61" i="61"/>
  <c r="V62" i="61"/>
  <c r="AF68" i="61"/>
  <c r="Y33" i="61"/>
  <c r="AK68" i="61"/>
  <c r="AL33" i="61"/>
  <c r="AD33" i="61"/>
  <c r="T68" i="61"/>
  <c r="R62" i="61"/>
  <c r="Q33" i="61"/>
  <c r="AL68" i="61"/>
  <c r="AB33" i="61"/>
  <c r="L71" i="61"/>
  <c r="M68" i="61"/>
  <c r="AA71" i="61"/>
  <c r="X71" i="61"/>
  <c r="AC61" i="61"/>
  <c r="AD71" i="61"/>
  <c r="U61" i="61"/>
  <c r="V61" i="61"/>
  <c r="L68" i="61"/>
  <c r="N68" i="61"/>
  <c r="O33" i="61"/>
  <c r="AI33" i="61"/>
  <c r="AF33" i="61"/>
  <c r="AE62" i="61"/>
  <c r="U33" i="61"/>
  <c r="Z61" i="61"/>
  <c r="W71" i="61"/>
  <c r="AK33" i="61"/>
  <c r="AD62" i="61"/>
  <c r="AC68" i="61"/>
  <c r="AJ62" i="61"/>
  <c r="S71" i="61"/>
  <c r="P68" i="61"/>
  <c r="AC33" i="61"/>
  <c r="AH71" i="61"/>
  <c r="AI71" i="61"/>
  <c r="L33" i="61"/>
  <c r="AI62" i="61"/>
  <c r="AH62" i="61"/>
  <c r="W33" i="61"/>
  <c r="AL61" i="61"/>
  <c r="AL71" i="61"/>
  <c r="Z71" i="61"/>
  <c r="Q61" i="61"/>
  <c r="S62" i="61"/>
  <c r="R68" i="61"/>
  <c r="AJ33" i="61"/>
  <c r="V71" i="61"/>
  <c r="O62" i="61"/>
  <c r="N33" i="61"/>
  <c r="Y68" i="61"/>
  <c r="AB71" i="61"/>
  <c r="X33" i="61"/>
  <c r="AH68" i="61"/>
  <c r="P62" i="61"/>
  <c r="P33" i="61"/>
  <c r="X61" i="61"/>
  <c r="T62" i="61"/>
  <c r="U68" i="61"/>
  <c r="X62" i="61"/>
  <c r="T33" i="61"/>
  <c r="AD68" i="61"/>
  <c r="AB61" i="61"/>
  <c r="Z68" i="61"/>
  <c r="AH61" i="61"/>
  <c r="AA33" i="61"/>
  <c r="AB68" i="61"/>
  <c r="V68" i="61"/>
  <c r="M61" i="61"/>
  <c r="X68" i="61"/>
  <c r="S33" i="61"/>
  <c r="AA62" i="61"/>
  <c r="W62" i="61"/>
  <c r="O71" i="61"/>
  <c r="M62" i="61"/>
  <c r="AD61" i="61"/>
  <c r="Z62" i="61"/>
  <c r="Q62" i="61"/>
  <c r="O68" i="61"/>
  <c r="AA61" i="61"/>
  <c r="S61" i="61"/>
  <c r="Y71" i="61"/>
  <c r="AG71" i="61"/>
  <c r="O61" i="61"/>
  <c r="AH33" i="61"/>
  <c r="M71" i="61"/>
  <c r="AA68" i="61"/>
  <c r="Q71" i="61"/>
  <c r="AK71" i="61"/>
  <c r="AI68" i="61"/>
  <c r="AC71" i="61"/>
  <c r="U71" i="61"/>
  <c r="AC62" i="61"/>
  <c r="AJ68" i="61"/>
  <c r="AE68" i="61"/>
  <c r="U62" i="61"/>
  <c r="R71" i="61"/>
  <c r="S68" i="61"/>
  <c r="Z33" i="61"/>
  <c r="W68" i="61"/>
  <c r="AG62" i="61"/>
  <c r="Y62" i="61"/>
  <c r="AE61" i="61"/>
  <c r="R33" i="61"/>
  <c r="AK62" i="61"/>
  <c r="AK61" i="61"/>
  <c r="AI61" i="61"/>
  <c r="W61" i="61"/>
  <c r="K3" i="22"/>
  <c r="I561" i="21" l="1"/>
  <c r="I563" i="21"/>
  <c r="I566" i="21"/>
  <c r="I567" i="21"/>
  <c r="I571" i="21"/>
  <c r="I568" i="21"/>
  <c r="I562" i="21"/>
  <c r="I559" i="21"/>
  <c r="I572" i="21"/>
  <c r="I573" i="21"/>
  <c r="I569" i="21"/>
  <c r="I570" i="21"/>
  <c r="I560" i="21"/>
  <c r="I565" i="21"/>
  <c r="I564" i="21"/>
  <c r="I558" i="21"/>
  <c r="I554" i="21"/>
  <c r="I553" i="21"/>
  <c r="I544" i="21"/>
  <c r="I556" i="21"/>
  <c r="I552" i="21"/>
  <c r="I547" i="21"/>
  <c r="I546" i="21"/>
  <c r="I545" i="21"/>
  <c r="I555" i="21"/>
  <c r="I548" i="21"/>
  <c r="I549" i="21"/>
  <c r="I543" i="21"/>
  <c r="I550" i="21"/>
  <c r="I542" i="21"/>
  <c r="I551" i="21"/>
  <c r="I541" i="21"/>
  <c r="L3" i="22"/>
  <c r="D9" i="4" l="1"/>
  <c r="D8" i="4"/>
  <c r="M3" i="22"/>
  <c r="N3" i="22" l="1"/>
  <c r="O3" i="22" l="1"/>
  <c r="P3" i="22" l="1"/>
  <c r="Q3" i="22" l="1"/>
  <c r="R3" i="22" l="1"/>
  <c r="J3" i="5"/>
  <c r="K3" i="5" l="1"/>
  <c r="S3" i="22"/>
  <c r="L3" i="5" l="1"/>
  <c r="T3" i="22"/>
  <c r="M3" i="5" l="1"/>
  <c r="U3" i="22"/>
  <c r="V3" i="22" s="1"/>
  <c r="W3" i="22" s="1"/>
  <c r="X3" i="22" s="1"/>
  <c r="Y3" i="22" s="1"/>
  <c r="Z3" i="22" s="1"/>
  <c r="AA3" i="22" s="1"/>
  <c r="AB3" i="22" s="1"/>
  <c r="AC3" i="22" s="1"/>
  <c r="AD3" i="22" s="1"/>
  <c r="AE3" i="22" s="1"/>
  <c r="AF3" i="22" s="1"/>
  <c r="AG3" i="22" s="1"/>
  <c r="AH3" i="22" s="1"/>
  <c r="AI3" i="22" s="1"/>
  <c r="AJ3" i="22" s="1"/>
  <c r="AK3" i="22" s="1"/>
  <c r="AL3" i="22" s="1"/>
  <c r="AM3" i="22" s="1"/>
  <c r="AN3" i="22" s="1"/>
  <c r="AO3" i="22" s="1"/>
  <c r="AP3" i="22" s="1"/>
  <c r="AQ3" i="22" s="1"/>
  <c r="AR3" i="22" s="1"/>
  <c r="AS3" i="22" s="1"/>
  <c r="AT3" i="22" s="1"/>
  <c r="AU3" i="22" s="1"/>
  <c r="AV3" i="22" s="1"/>
  <c r="AW3" i="22" s="1"/>
  <c r="AX3" i="22" s="1"/>
  <c r="F533" i="21" l="1"/>
  <c r="T533" i="21" a="1"/>
  <c r="T533" i="21" s="1"/>
  <c r="D533" i="21"/>
  <c r="AE533" i="21" a="1"/>
  <c r="AE533" i="21" s="1"/>
  <c r="AD533" i="21" a="1"/>
  <c r="AD533" i="21" s="1"/>
  <c r="W533" i="21" a="1"/>
  <c r="W533" i="21" s="1"/>
  <c r="Q533" i="21" a="1"/>
  <c r="Q533" i="21" s="1"/>
  <c r="AJ533" i="21" a="1"/>
  <c r="AJ533" i="21" s="1"/>
  <c r="AL533" i="21" a="1"/>
  <c r="AL533" i="21" s="1"/>
  <c r="AH533" i="21" a="1"/>
  <c r="AH533" i="21" s="1"/>
  <c r="AB533" i="21" a="1"/>
  <c r="AB533" i="21" s="1"/>
  <c r="AG533" i="21" a="1"/>
  <c r="AG533" i="21" s="1"/>
  <c r="I533" i="21"/>
  <c r="M533" i="21" a="1"/>
  <c r="M533" i="21" s="1"/>
  <c r="AF533" i="21" a="1"/>
  <c r="AF533" i="21" s="1"/>
  <c r="V533" i="21" a="1"/>
  <c r="V533" i="21" s="1"/>
  <c r="L533" i="21" a="1"/>
  <c r="L533" i="21" s="1"/>
  <c r="AN533" i="21" a="1"/>
  <c r="AN533" i="21" s="1"/>
  <c r="AK533" i="21" a="1"/>
  <c r="AK533" i="21" s="1"/>
  <c r="Y533" i="21" a="1"/>
  <c r="Y533" i="21" s="1"/>
  <c r="AA533" i="21" a="1"/>
  <c r="AA533" i="21" s="1"/>
  <c r="P533" i="21" a="1"/>
  <c r="P533" i="21" s="1"/>
  <c r="AM533" i="21" a="1"/>
  <c r="AM533" i="21" s="1"/>
  <c r="K533" i="21" a="1"/>
  <c r="K533" i="21" s="1"/>
  <c r="S533" i="21" a="1"/>
  <c r="S533" i="21" s="1"/>
  <c r="R533" i="21" a="1"/>
  <c r="R533" i="21" s="1"/>
  <c r="Z533" i="21" a="1"/>
  <c r="Z533" i="21" s="1"/>
  <c r="AI533" i="21" a="1"/>
  <c r="AI533" i="21" s="1"/>
  <c r="O533" i="21" a="1"/>
  <c r="O533" i="21" s="1"/>
  <c r="AC533" i="21" a="1"/>
  <c r="AC533" i="21" s="1"/>
  <c r="X533" i="21" a="1"/>
  <c r="X533" i="21" s="1"/>
  <c r="AO533" i="21" a="1"/>
  <c r="AO533" i="21" s="1"/>
  <c r="U533" i="21" a="1"/>
  <c r="U533" i="21" s="1"/>
  <c r="N533" i="21" a="1"/>
  <c r="N533" i="21" s="1"/>
  <c r="S386" i="21" a="1"/>
  <c r="S386" i="21" s="1"/>
  <c r="AA141" i="21" a="1"/>
  <c r="AA141" i="21" s="1"/>
  <c r="AE141" i="21" a="1"/>
  <c r="AE141" i="21" s="1"/>
  <c r="AL141" i="21" a="1"/>
  <c r="AL141" i="21" s="1"/>
  <c r="AF141" i="21" a="1"/>
  <c r="AF141" i="21" s="1"/>
  <c r="AB141" i="21" a="1"/>
  <c r="AB141" i="21" s="1"/>
  <c r="L141" i="21" a="1"/>
  <c r="L141" i="21" s="1"/>
  <c r="N141" i="21" a="1"/>
  <c r="N141" i="21" s="1"/>
  <c r="X503" i="21" a="1"/>
  <c r="X503" i="21" s="1"/>
  <c r="Q141" i="21" a="1"/>
  <c r="Q141" i="21" s="1"/>
  <c r="AD141" i="21" a="1"/>
  <c r="AD141" i="21" s="1"/>
  <c r="AH172" i="21" a="1"/>
  <c r="AH172" i="21" s="1"/>
  <c r="P141" i="21" a="1"/>
  <c r="P141" i="21" s="1"/>
  <c r="W141" i="21" a="1"/>
  <c r="W141" i="21" s="1"/>
  <c r="AC141" i="21" a="1"/>
  <c r="AC141" i="21" s="1"/>
  <c r="Z141" i="21" a="1"/>
  <c r="Z141" i="21" s="1"/>
  <c r="X141" i="21" a="1"/>
  <c r="X141" i="21" s="1"/>
  <c r="V141" i="21" a="1"/>
  <c r="V141" i="21" s="1"/>
  <c r="O141" i="21" a="1"/>
  <c r="O141" i="21" s="1"/>
  <c r="AH141" i="21" a="1"/>
  <c r="AH141" i="21" s="1"/>
  <c r="R465" i="21" a="1"/>
  <c r="R465" i="21" s="1"/>
  <c r="AH433" i="21" a="1"/>
  <c r="AH433" i="21" s="1"/>
  <c r="AF329" i="21" a="1"/>
  <c r="AF329" i="21" s="1"/>
  <c r="AC338" i="21" a="1"/>
  <c r="AC338" i="21" s="1"/>
  <c r="AG146" i="21" a="1"/>
  <c r="AG146" i="21" s="1"/>
  <c r="AE147" i="21" a="1"/>
  <c r="AE147" i="21" s="1"/>
  <c r="AF488" i="21" a="1"/>
  <c r="AF488" i="21" s="1"/>
  <c r="AL451" i="21" a="1"/>
  <c r="AL451" i="21" s="1"/>
  <c r="AK151" i="21" a="1"/>
  <c r="AK151" i="21" s="1"/>
  <c r="AF323" i="21" a="1"/>
  <c r="AF323" i="21" s="1"/>
  <c r="AM287" i="21" a="1"/>
  <c r="AM287" i="21" s="1"/>
  <c r="AJ463" i="21" a="1"/>
  <c r="AJ463" i="21" s="1"/>
  <c r="AO353" i="21" a="1"/>
  <c r="AO353" i="21" s="1"/>
  <c r="AL483" i="21" a="1"/>
  <c r="AL483" i="21" s="1"/>
  <c r="AI181" i="21" a="1"/>
  <c r="AI181" i="21" s="1"/>
  <c r="AD329" i="21" a="1"/>
  <c r="AD329" i="21" s="1"/>
  <c r="AK536" i="21" a="1"/>
  <c r="AK536" i="21" s="1"/>
  <c r="AH229" i="21" a="1"/>
  <c r="AH229" i="21" s="1"/>
  <c r="AE411" i="21" a="1"/>
  <c r="AE411" i="21" s="1"/>
  <c r="AB124" i="21" a="1"/>
  <c r="AB124" i="21" s="1"/>
  <c r="AG384" i="21" a="1"/>
  <c r="AG384" i="21" s="1"/>
  <c r="AD125" i="21" a="1"/>
  <c r="AD125" i="21" s="1"/>
  <c r="R302" i="21" a="1"/>
  <c r="R302" i="21" s="1"/>
  <c r="R338" i="21" a="1"/>
  <c r="R338" i="21" s="1"/>
  <c r="Q175" i="21" a="1"/>
  <c r="Q175" i="21" s="1"/>
  <c r="P254" i="21" a="1"/>
  <c r="P254" i="21" s="1"/>
  <c r="X231" i="21" a="1"/>
  <c r="X231" i="21" s="1"/>
  <c r="AB371" i="21" a="1"/>
  <c r="AB371" i="21" s="1"/>
  <c r="Z442" i="21" a="1"/>
  <c r="Z442" i="21" s="1"/>
  <c r="W394" i="21" a="1"/>
  <c r="W394" i="21" s="1"/>
  <c r="V412" i="21" a="1"/>
  <c r="V412" i="21" s="1"/>
  <c r="Z185" i="21" a="1"/>
  <c r="Z185" i="21" s="1"/>
  <c r="X425" i="21" a="1"/>
  <c r="X425" i="21" s="1"/>
  <c r="V510" i="21" a="1"/>
  <c r="V510" i="21" s="1"/>
  <c r="S391" i="21" a="1"/>
  <c r="S391" i="21" s="1"/>
  <c r="U458" i="21" a="1"/>
  <c r="U458" i="21" s="1"/>
  <c r="V417" i="21" a="1"/>
  <c r="V417" i="21" s="1"/>
  <c r="S496" i="21" a="1"/>
  <c r="S496" i="21" s="1"/>
  <c r="O179" i="21" a="1"/>
  <c r="O179" i="21" s="1"/>
  <c r="Q447" i="21" a="1"/>
  <c r="Q447" i="21" s="1"/>
  <c r="Q376" i="21" a="1"/>
  <c r="Q376" i="21" s="1"/>
  <c r="AC303" i="21" a="1"/>
  <c r="AC303" i="21" s="1"/>
  <c r="AE262" i="21" a="1"/>
  <c r="AE262" i="21" s="1"/>
  <c r="AB343" i="21" a="1"/>
  <c r="AB343" i="21" s="1"/>
  <c r="Z465" i="21" a="1"/>
  <c r="Z465" i="21" s="1"/>
  <c r="X339" i="21" a="1"/>
  <c r="X339" i="21" s="1"/>
  <c r="AB528" i="21" a="1"/>
  <c r="AB528" i="21" s="1"/>
  <c r="Z508" i="21" a="1"/>
  <c r="Z508" i="21" s="1"/>
  <c r="W438" i="21" a="1"/>
  <c r="W438" i="21" s="1"/>
  <c r="Y377" i="21" a="1"/>
  <c r="Y377" i="21" s="1"/>
  <c r="V135" i="21" a="1"/>
  <c r="V135" i="21" s="1"/>
  <c r="Z241" i="21" a="1"/>
  <c r="Z241" i="21" s="1"/>
  <c r="X139" i="21" a="1"/>
  <c r="X139" i="21" s="1"/>
  <c r="U262" i="21" a="1"/>
  <c r="U262" i="21" s="1"/>
  <c r="V108" i="21" a="1"/>
  <c r="V108" i="21" s="1"/>
  <c r="S455" i="21" a="1"/>
  <c r="S455" i="21" s="1"/>
  <c r="T286" i="21" a="1"/>
  <c r="T286" i="21" s="1"/>
  <c r="S133" i="21" a="1"/>
  <c r="S133" i="21" s="1"/>
  <c r="R387" i="21" a="1"/>
  <c r="R387" i="21" s="1"/>
  <c r="Q267" i="21" a="1"/>
  <c r="Q267" i="21" s="1"/>
  <c r="AB123" i="21" a="1"/>
  <c r="AB123" i="21" s="1"/>
  <c r="Z331" i="21" a="1"/>
  <c r="Z331" i="21" s="1"/>
  <c r="Y238" i="21" a="1"/>
  <c r="Y238" i="21" s="1"/>
  <c r="AA225" i="21" a="1"/>
  <c r="AA225" i="21" s="1"/>
  <c r="U177" i="21" a="1"/>
  <c r="U177" i="21" s="1"/>
  <c r="T147" i="21" a="1"/>
  <c r="T147" i="21" s="1"/>
  <c r="V235" i="21" a="1"/>
  <c r="V235" i="21" s="1"/>
  <c r="O249" i="21" a="1"/>
  <c r="O249" i="21" s="1"/>
  <c r="Q452" i="21" a="1"/>
  <c r="Q452" i="21" s="1"/>
  <c r="M357" i="21" a="1"/>
  <c r="M357" i="21" s="1"/>
  <c r="L126" i="21" a="1"/>
  <c r="L126" i="21" s="1"/>
  <c r="M339" i="21" a="1"/>
  <c r="M339" i="21" s="1"/>
  <c r="L311" i="21" a="1"/>
  <c r="L311" i="21" s="1"/>
  <c r="AN183" i="21" a="1"/>
  <c r="AN183" i="21" s="1"/>
  <c r="AV503" i="21" a="1"/>
  <c r="AV503" i="21" s="1"/>
  <c r="L507" i="21" a="1"/>
  <c r="L507" i="21" s="1"/>
  <c r="R475" i="21" a="1"/>
  <c r="R475" i="21" s="1"/>
  <c r="P434" i="21" a="1"/>
  <c r="P434" i="21" s="1"/>
  <c r="M138" i="21" a="1"/>
  <c r="M138" i="21" s="1"/>
  <c r="K536" i="21" a="1"/>
  <c r="K536" i="21" s="1"/>
  <c r="O236" i="21" a="1"/>
  <c r="O236" i="21" s="1"/>
  <c r="X361" i="21" a="1"/>
  <c r="X361" i="21" s="1"/>
  <c r="Z409" i="21" a="1"/>
  <c r="Z409" i="21" s="1"/>
  <c r="X467" i="21" a="1"/>
  <c r="X467" i="21" s="1"/>
  <c r="AB411" i="21" a="1"/>
  <c r="AB411" i="21" s="1"/>
  <c r="Y222" i="21" a="1"/>
  <c r="Y222" i="21" s="1"/>
  <c r="W368" i="21" a="1"/>
  <c r="W368" i="21" s="1"/>
  <c r="T324" i="21" a="1"/>
  <c r="T324" i="21" s="1"/>
  <c r="U317" i="21" a="1"/>
  <c r="U317" i="21" s="1"/>
  <c r="V415" i="21" a="1"/>
  <c r="V415" i="21" s="1"/>
  <c r="S392" i="21" a="1"/>
  <c r="S392" i="21" s="1"/>
  <c r="Q133" i="21" a="1"/>
  <c r="Q133" i="21" s="1"/>
  <c r="P323" i="21" a="1"/>
  <c r="P323" i="21" s="1"/>
  <c r="O273" i="21" a="1"/>
  <c r="O273" i="21" s="1"/>
  <c r="N296" i="21" a="1"/>
  <c r="N296" i="21" s="1"/>
  <c r="V276" i="21" a="1"/>
  <c r="V276" i="21" s="1"/>
  <c r="AA112" i="21" a="1"/>
  <c r="AA112" i="21" s="1"/>
  <c r="X390" i="21" a="1"/>
  <c r="X390" i="21" s="1"/>
  <c r="Z142" i="21" a="1"/>
  <c r="Z142" i="21" s="1"/>
  <c r="W470" i="21" a="1"/>
  <c r="W470" i="21" s="1"/>
  <c r="AA174" i="21" a="1"/>
  <c r="AA174" i="21" s="1"/>
  <c r="Y282" i="21" a="1"/>
  <c r="Y282" i="21" s="1"/>
  <c r="V480" i="21" a="1"/>
  <c r="V480" i="21" s="1"/>
  <c r="T471" i="21" a="1"/>
  <c r="T471" i="21" s="1"/>
  <c r="U509" i="21" a="1"/>
  <c r="U509" i="21" s="1"/>
  <c r="V351" i="21" a="1"/>
  <c r="V351" i="21" s="1"/>
  <c r="S387" i="21" a="1"/>
  <c r="S387" i="21" s="1"/>
  <c r="T505" i="21" a="1"/>
  <c r="T505" i="21" s="1"/>
  <c r="Q109" i="21" a="1"/>
  <c r="Q109" i="21" s="1"/>
  <c r="O369" i="21" a="1"/>
  <c r="O369" i="21" s="1"/>
  <c r="K116" i="21" a="1"/>
  <c r="K116" i="21" s="1"/>
  <c r="AF111" i="21" a="1"/>
  <c r="AF111" i="21" s="1"/>
  <c r="AD106" i="21" a="1"/>
  <c r="AD106" i="21" s="1"/>
  <c r="AB420" i="21" a="1"/>
  <c r="AB420" i="21" s="1"/>
  <c r="Y487" i="21" a="1"/>
  <c r="Y487" i="21" s="1"/>
  <c r="V355" i="21" a="1"/>
  <c r="V355" i="21" s="1"/>
  <c r="AA247" i="21" a="1"/>
  <c r="AA247" i="21" s="1"/>
  <c r="X499" i="21" a="1"/>
  <c r="X499" i="21" s="1"/>
  <c r="Z164" i="21" a="1"/>
  <c r="Z164" i="21" s="1"/>
  <c r="Z215" i="21" s="1" a="1"/>
  <c r="Z215" i="21" s="1"/>
  <c r="W105" i="21" a="1"/>
  <c r="W105" i="21" s="1"/>
  <c r="AA407" i="21" a="1"/>
  <c r="AA407" i="21" s="1"/>
  <c r="Y491" i="21" a="1"/>
  <c r="Y491" i="21" s="1"/>
  <c r="V167" i="21" a="1"/>
  <c r="V167" i="21" s="1"/>
  <c r="V218" i="21" s="1" a="1"/>
  <c r="V218" i="21" s="1"/>
  <c r="S142" i="21" a="1"/>
  <c r="S142" i="21" s="1"/>
  <c r="U462" i="21" a="1"/>
  <c r="U462" i="21" s="1"/>
  <c r="V457" i="21" a="1"/>
  <c r="V457" i="21" s="1"/>
  <c r="S464" i="21" a="1"/>
  <c r="S464" i="21" s="1"/>
  <c r="T106" i="21" a="1"/>
  <c r="T106" i="21" s="1"/>
  <c r="Q277" i="21" a="1"/>
  <c r="Q277" i="21" s="1"/>
  <c r="O226" i="21" a="1"/>
  <c r="O226" i="21" s="1"/>
  <c r="S180" i="21" a="1"/>
  <c r="S180" i="21" s="1"/>
  <c r="K223" i="21" a="1"/>
  <c r="K223" i="21" s="1"/>
  <c r="W504" i="21" a="1"/>
  <c r="W504" i="21" s="1"/>
  <c r="AA435" i="21" a="1"/>
  <c r="AA435" i="21" s="1"/>
  <c r="W228" i="21" a="1"/>
  <c r="W228" i="21" s="1"/>
  <c r="V324" i="21" a="1"/>
  <c r="V324" i="21" s="1"/>
  <c r="X280" i="21" a="1"/>
  <c r="X280" i="21" s="1"/>
  <c r="V408" i="21" a="1"/>
  <c r="V408" i="21" s="1"/>
  <c r="T150" i="21" a="1"/>
  <c r="T150" i="21" s="1"/>
  <c r="S488" i="21" a="1"/>
  <c r="S488" i="21" s="1"/>
  <c r="Q270" i="21" a="1"/>
  <c r="Q270" i="21" s="1"/>
  <c r="N436" i="21" a="1"/>
  <c r="N436" i="21" s="1"/>
  <c r="AV313" i="21" a="1"/>
  <c r="AV313" i="21" s="1"/>
  <c r="M354" i="21" a="1"/>
  <c r="M354" i="21" s="1"/>
  <c r="L442" i="21" a="1"/>
  <c r="L442" i="21" s="1"/>
  <c r="AN126" i="21" a="1"/>
  <c r="AN126" i="21" s="1"/>
  <c r="AN465" i="21" a="1"/>
  <c r="AN465" i="21" s="1"/>
  <c r="N431" i="21" a="1"/>
  <c r="N431" i="21" s="1"/>
  <c r="AM379" i="21" a="1"/>
  <c r="AM379" i="21" s="1"/>
  <c r="R339" i="21" a="1"/>
  <c r="R339" i="21" s="1"/>
  <c r="AV249" i="21" a="1"/>
  <c r="AV249" i="21" s="1"/>
  <c r="L289" i="21" a="1"/>
  <c r="L289" i="21" s="1"/>
  <c r="AL156" i="21" a="1"/>
  <c r="AL156" i="21" s="1"/>
  <c r="AL207" i="21" s="1" a="1"/>
  <c r="AL207" i="21" s="1"/>
  <c r="S319" i="21" a="1"/>
  <c r="S319" i="21" s="1"/>
  <c r="AH351" i="21" a="1"/>
  <c r="AH351" i="21" s="1"/>
  <c r="AI328" i="21" a="1"/>
  <c r="AI328" i="21" s="1"/>
  <c r="AG520" i="21" a="1"/>
  <c r="AG520" i="21" s="1"/>
  <c r="AD464" i="21" a="1"/>
  <c r="AD464" i="21" s="1"/>
  <c r="AB118" i="21" a="1"/>
  <c r="AB118" i="21" s="1"/>
  <c r="Y303" i="21" a="1"/>
  <c r="Y303" i="21" s="1"/>
  <c r="AA430" i="21" a="1"/>
  <c r="AA430" i="21" s="1"/>
  <c r="X313" i="21" a="1"/>
  <c r="X313" i="21" s="1"/>
  <c r="Z459" i="21" a="1"/>
  <c r="Z459" i="21" s="1"/>
  <c r="X535" i="21" a="1"/>
  <c r="X535" i="21" s="1"/>
  <c r="AB240" i="21" a="1"/>
  <c r="AB240" i="21" s="1"/>
  <c r="Y353" i="21" a="1"/>
  <c r="Y353" i="21" s="1"/>
  <c r="V440" i="21" a="1"/>
  <c r="V440" i="21" s="1"/>
  <c r="T283" i="21" a="1"/>
  <c r="T283" i="21" s="1"/>
  <c r="U246" i="21" a="1"/>
  <c r="U246" i="21" s="1"/>
  <c r="V137" i="21" a="1"/>
  <c r="V137" i="21" s="1"/>
  <c r="T409" i="21" a="1"/>
  <c r="T409" i="21" s="1"/>
  <c r="Q504" i="21" a="1"/>
  <c r="Q504" i="21" s="1"/>
  <c r="P520" i="21" a="1"/>
  <c r="P520" i="21" s="1"/>
  <c r="N118" i="21" a="1"/>
  <c r="N118" i="21" s="1"/>
  <c r="M349" i="21" a="1"/>
  <c r="M349" i="21" s="1"/>
  <c r="W260" i="21" a="1"/>
  <c r="W260" i="21" s="1"/>
  <c r="AA528" i="21" a="1"/>
  <c r="AA528" i="21" s="1"/>
  <c r="Y499" i="21" a="1"/>
  <c r="Y499" i="21" s="1"/>
  <c r="Z401" i="21" a="1"/>
  <c r="Z401" i="21" s="1"/>
  <c r="X245" i="21" a="1"/>
  <c r="X245" i="21" s="1"/>
  <c r="AB283" i="21" a="1"/>
  <c r="AB283" i="21" s="1"/>
  <c r="Y134" i="21" a="1"/>
  <c r="Y134" i="21" s="1"/>
  <c r="W160" i="21" a="1"/>
  <c r="W160" i="21" s="1"/>
  <c r="W211" i="21" s="1" a="1"/>
  <c r="W211" i="21" s="1"/>
  <c r="T105" i="21" a="1"/>
  <c r="T105" i="21" s="1"/>
  <c r="U225" i="21" a="1"/>
  <c r="U225" i="21" s="1"/>
  <c r="V477" i="21" a="1"/>
  <c r="V477" i="21" s="1"/>
  <c r="S293" i="21" a="1"/>
  <c r="S293" i="21" s="1"/>
  <c r="P300" i="21" a="1"/>
  <c r="P300" i="21" s="1"/>
  <c r="O486" i="21" a="1"/>
  <c r="O486" i="21" s="1"/>
  <c r="N410" i="21" a="1"/>
  <c r="N410" i="21" s="1"/>
  <c r="AG521" i="21" a="1"/>
  <c r="AG521" i="21" s="1"/>
  <c r="AD437" i="21" a="1"/>
  <c r="AD437" i="21" s="1"/>
  <c r="AB460" i="21" a="1"/>
  <c r="AB460" i="21" s="1"/>
  <c r="Y451" i="21" a="1"/>
  <c r="Y451" i="21" s="1"/>
  <c r="W518" i="21" a="1"/>
  <c r="W518" i="21" s="1"/>
  <c r="AA313" i="21" a="1"/>
  <c r="AA313" i="21" s="1"/>
  <c r="X148" i="21" a="1"/>
  <c r="X148" i="21" s="1"/>
  <c r="Z502" i="21" a="1"/>
  <c r="Z502" i="21" s="1"/>
  <c r="X171" i="21" a="1"/>
  <c r="X171" i="21" s="1"/>
  <c r="AB155" i="21" a="1"/>
  <c r="AB155" i="21" s="1"/>
  <c r="AB189" i="21" s="1" a="1"/>
  <c r="AB189" i="21" s="1"/>
  <c r="Y429" i="21" a="1"/>
  <c r="Y429" i="21" s="1"/>
  <c r="W116" i="21" a="1"/>
  <c r="W116" i="21" s="1"/>
  <c r="S397" i="21" a="1"/>
  <c r="S397" i="21" s="1"/>
  <c r="T296" i="21" a="1"/>
  <c r="T296" i="21" s="1"/>
  <c r="U160" i="21" a="1"/>
  <c r="U160" i="21" s="1"/>
  <c r="U211" i="21" s="1" a="1"/>
  <c r="U211" i="21" s="1"/>
  <c r="R332" i="21" a="1"/>
  <c r="R332" i="21" s="1"/>
  <c r="T483" i="21" a="1"/>
  <c r="T483" i="21" s="1"/>
  <c r="P467" i="21" a="1"/>
  <c r="P467" i="21" s="1"/>
  <c r="O376" i="21" a="1"/>
  <c r="O376" i="21" s="1"/>
  <c r="R129" i="21" a="1"/>
  <c r="R129" i="21" s="1"/>
  <c r="V507" i="21" a="1"/>
  <c r="V507" i="21" s="1"/>
  <c r="Z420" i="21" a="1"/>
  <c r="Z420" i="21" s="1"/>
  <c r="V349" i="21" a="1"/>
  <c r="V349" i="21" s="1"/>
  <c r="AB429" i="21" a="1"/>
  <c r="AB429" i="21" s="1"/>
  <c r="W437" i="21" a="1"/>
  <c r="W437" i="21" s="1"/>
  <c r="U386" i="21" a="1"/>
  <c r="U386" i="21" s="1"/>
  <c r="T223" i="21" a="1"/>
  <c r="T223" i="21" s="1"/>
  <c r="Q167" i="21" a="1"/>
  <c r="Q167" i="21" s="1"/>
  <c r="Q218" i="21" s="1" a="1"/>
  <c r="Q218" i="21" s="1"/>
  <c r="P530" i="21" a="1"/>
  <c r="P530" i="21" s="1"/>
  <c r="M413" i="21" a="1"/>
  <c r="M413" i="21" s="1"/>
  <c r="N455" i="21" a="1"/>
  <c r="N455" i="21" s="1"/>
  <c r="AV326" i="21" a="1"/>
  <c r="AV326" i="21" s="1"/>
  <c r="K103" i="21" a="1"/>
  <c r="K103" i="21" s="1"/>
  <c r="AJ278" i="21" a="1"/>
  <c r="AJ278" i="21" s="1"/>
  <c r="AO498" i="21" a="1"/>
  <c r="AO498" i="21" s="1"/>
  <c r="M251" i="21" a="1"/>
  <c r="M251" i="21" s="1"/>
  <c r="K318" i="21" a="1"/>
  <c r="K318" i="21" s="1"/>
  <c r="AL399" i="21" a="1"/>
  <c r="AL399" i="21" s="1"/>
  <c r="AV367" i="21" a="1"/>
  <c r="AV367" i="21" s="1"/>
  <c r="L115" i="21" a="1"/>
  <c r="L115" i="21" s="1"/>
  <c r="AI476" i="21" a="1"/>
  <c r="AI476" i="21" s="1"/>
  <c r="AL155" i="21" a="1"/>
  <c r="AL155" i="21" s="1"/>
  <c r="AL206" i="21" s="1" a="1"/>
  <c r="AL206" i="21" s="1"/>
  <c r="AA507" i="21" a="1"/>
  <c r="AA507" i="21" s="1"/>
  <c r="AE275" i="21" a="1"/>
  <c r="AE275" i="21" s="1"/>
  <c r="AB106" i="21" a="1"/>
  <c r="AB106" i="21" s="1"/>
  <c r="Z425" i="21" a="1"/>
  <c r="Z425" i="21" s="1"/>
  <c r="W389" i="21" a="1"/>
  <c r="W389" i="21" s="1"/>
  <c r="AB223" i="21" a="1"/>
  <c r="AB223" i="21" s="1"/>
  <c r="Y370" i="21" a="1"/>
  <c r="Y370" i="21" s="1"/>
  <c r="V465" i="21" a="1"/>
  <c r="V465" i="21" s="1"/>
  <c r="X321" i="21" a="1"/>
  <c r="X321" i="21" s="1"/>
  <c r="AB425" i="21" a="1"/>
  <c r="AB425" i="21" s="1"/>
  <c r="Z146" i="21" a="1"/>
  <c r="Z146" i="21" s="1"/>
  <c r="W509" i="21" a="1"/>
  <c r="W509" i="21" s="1"/>
  <c r="T378" i="21" a="1"/>
  <c r="T378" i="21" s="1"/>
  <c r="U182" i="21" a="1"/>
  <c r="U182" i="21" s="1"/>
  <c r="S249" i="21" a="1"/>
  <c r="S249" i="21" s="1"/>
  <c r="T352" i="21" a="1"/>
  <c r="T352" i="21" s="1"/>
  <c r="U293" i="21" a="1"/>
  <c r="U293" i="21" s="1"/>
  <c r="R330" i="21" a="1"/>
  <c r="R330" i="21" s="1"/>
  <c r="Q161" i="21" a="1"/>
  <c r="Q161" i="21" s="1"/>
  <c r="Q212" i="21" s="1" a="1"/>
  <c r="Q212" i="21" s="1"/>
  <c r="P147" i="21" a="1"/>
  <c r="P147" i="21" s="1"/>
  <c r="O341" i="21" a="1"/>
  <c r="O341" i="21" s="1"/>
  <c r="X381" i="21" a="1"/>
  <c r="X381" i="21" s="1"/>
  <c r="AB309" i="21" a="1"/>
  <c r="AB309" i="21" s="1"/>
  <c r="Y236" i="21" a="1"/>
  <c r="Y236" i="21" s="1"/>
  <c r="W165" i="21" a="1"/>
  <c r="W165" i="21" s="1"/>
  <c r="W216" i="21" s="1" a="1"/>
  <c r="W216" i="21" s="1"/>
  <c r="Y386" i="21" a="1"/>
  <c r="Y386" i="21" s="1"/>
  <c r="AC340" i="21" a="1"/>
  <c r="AC340" i="21" s="1"/>
  <c r="Z281" i="21" a="1"/>
  <c r="Z281" i="21" s="1"/>
  <c r="W310" i="21" a="1"/>
  <c r="W310" i="21" s="1"/>
  <c r="T240" i="21" a="1"/>
  <c r="T240" i="21" s="1"/>
  <c r="U229" i="21" a="1"/>
  <c r="U229" i="21" s="1"/>
  <c r="T420" i="21" a="1"/>
  <c r="T420" i="21" s="1"/>
  <c r="U336" i="21" a="1"/>
  <c r="U336" i="21" s="1"/>
  <c r="Q362" i="21" a="1"/>
  <c r="Q362" i="21" s="1"/>
  <c r="P466" i="21" a="1"/>
  <c r="P466" i="21" s="1"/>
  <c r="O459" i="21" a="1"/>
  <c r="O459" i="21" s="1"/>
  <c r="AG306" i="21" a="1"/>
  <c r="AG306" i="21" s="1"/>
  <c r="AD178" i="21" a="1"/>
  <c r="AD178" i="21" s="1"/>
  <c r="AB277" i="21" a="1"/>
  <c r="AB277" i="21" s="1"/>
  <c r="Y146" i="21" a="1"/>
  <c r="Y146" i="21" s="1"/>
  <c r="W129" i="21" a="1"/>
  <c r="W129" i="21" s="1"/>
  <c r="AA412" i="21" a="1"/>
  <c r="AA412" i="21" s="1"/>
  <c r="Y335" i="21" a="1"/>
  <c r="Y335" i="21" s="1"/>
  <c r="AA494" i="21" a="1"/>
  <c r="AA494" i="21" s="1"/>
  <c r="X415" i="21" a="1"/>
  <c r="X415" i="21" s="1"/>
  <c r="Y391" i="21" a="1"/>
  <c r="Y391" i="21" s="1"/>
  <c r="W369" i="21" a="1"/>
  <c r="W369" i="21" s="1"/>
  <c r="T487" i="21" a="1"/>
  <c r="T487" i="21" s="1"/>
  <c r="U415" i="21" a="1"/>
  <c r="U415" i="21" s="1"/>
  <c r="V439" i="21" a="1"/>
  <c r="V439" i="21" s="1"/>
  <c r="T507" i="21" a="1"/>
  <c r="T507" i="21" s="1"/>
  <c r="U401" i="21" a="1"/>
  <c r="U401" i="21" s="1"/>
  <c r="Q431" i="21" a="1"/>
  <c r="Q431" i="21" s="1"/>
  <c r="P415" i="21" a="1"/>
  <c r="P415" i="21" s="1"/>
  <c r="O285" i="21" a="1"/>
  <c r="O285" i="21" s="1"/>
  <c r="N354" i="21" a="1"/>
  <c r="N354" i="21" s="1"/>
  <c r="W339" i="21" a="1"/>
  <c r="W339" i="21" s="1"/>
  <c r="Z134" i="21" a="1"/>
  <c r="Z134" i="21" s="1"/>
  <c r="X520" i="21" a="1"/>
  <c r="X520" i="21" s="1"/>
  <c r="X370" i="21" a="1"/>
  <c r="X370" i="21" s="1"/>
  <c r="T305" i="21" a="1"/>
  <c r="T305" i="21" s="1"/>
  <c r="U358" i="21" a="1"/>
  <c r="U358" i="21" s="1"/>
  <c r="Q256" i="21" a="1"/>
  <c r="Q256" i="21" s="1"/>
  <c r="K483" i="21" a="1"/>
  <c r="K483" i="21" s="1"/>
  <c r="L267" i="21" a="1"/>
  <c r="L267" i="21" s="1"/>
  <c r="L265" i="21" a="1"/>
  <c r="L265" i="21" s="1"/>
  <c r="L418" i="21" a="1"/>
  <c r="L418" i="21" s="1"/>
  <c r="K387" i="21" a="1"/>
  <c r="K387" i="21" s="1"/>
  <c r="R157" i="21" a="1"/>
  <c r="R157" i="21" s="1"/>
  <c r="R208" i="21" s="1" a="1"/>
  <c r="R208" i="21" s="1"/>
  <c r="K458" i="21" a="1"/>
  <c r="K458" i="21" s="1"/>
  <c r="Y336" i="21" a="1"/>
  <c r="Y336" i="21" s="1"/>
  <c r="X352" i="21" a="1"/>
  <c r="X352" i="21" s="1"/>
  <c r="T251" i="21" a="1"/>
  <c r="T251" i="21" s="1"/>
  <c r="V486" i="21" a="1"/>
  <c r="V486" i="21" s="1"/>
  <c r="O245" i="21" a="1"/>
  <c r="O245" i="21" s="1"/>
  <c r="N370" i="21" a="1"/>
  <c r="N370" i="21" s="1"/>
  <c r="AV142" i="21" a="1"/>
  <c r="AV142" i="21" s="1"/>
  <c r="AK112" i="21" a="1"/>
  <c r="AK112" i="21" s="1"/>
  <c r="M271" i="21" a="1"/>
  <c r="M271" i="21" s="1"/>
  <c r="AO290" i="21" a="1"/>
  <c r="AO290" i="21" s="1"/>
  <c r="O347" i="21" a="1"/>
  <c r="O347" i="21" s="1"/>
  <c r="M472" i="21" a="1"/>
  <c r="M472" i="21" s="1"/>
  <c r="N163" i="21" a="1"/>
  <c r="N163" i="21" s="1"/>
  <c r="N214" i="21" s="1" a="1"/>
  <c r="N214" i="21" s="1"/>
  <c r="AL245" i="21" a="1"/>
  <c r="AL245" i="21" s="1"/>
  <c r="Q472" i="21" a="1"/>
  <c r="Q472" i="21" s="1"/>
  <c r="P473" i="21" a="1"/>
  <c r="P473" i="21" s="1"/>
  <c r="M420" i="21" a="1"/>
  <c r="M420" i="21" s="1"/>
  <c r="L158" i="21" a="1"/>
  <c r="L158" i="21" s="1"/>
  <c r="AA273" i="21" a="1"/>
  <c r="AA273" i="21" s="1"/>
  <c r="AC255" i="21" a="1"/>
  <c r="AC255" i="21" s="1"/>
  <c r="AE167" i="21" a="1"/>
  <c r="AE167" i="21" s="1"/>
  <c r="AE218" i="21" s="1" a="1"/>
  <c r="AE218" i="21" s="1"/>
  <c r="AJ404" i="21" a="1"/>
  <c r="AJ404" i="21" s="1"/>
  <c r="AL285" i="21" a="1"/>
  <c r="AL285" i="21" s="1"/>
  <c r="AL507" i="21" a="1"/>
  <c r="AL507" i="21" s="1"/>
  <c r="Q242" i="21" a="1"/>
  <c r="Q242" i="21" s="1"/>
  <c r="O351" i="21" a="1"/>
  <c r="O351" i="21" s="1"/>
  <c r="AV141" i="21" a="1"/>
  <c r="AV141" i="21" s="1"/>
  <c r="L488" i="21" a="1"/>
  <c r="L488" i="21" s="1"/>
  <c r="O114" i="21" a="1"/>
  <c r="O114" i="21" s="1"/>
  <c r="Q243" i="21" a="1"/>
  <c r="Q243" i="21" s="1"/>
  <c r="N375" i="21" a="1"/>
  <c r="N375" i="21" s="1"/>
  <c r="K129" i="21" a="1"/>
  <c r="K129" i="21" s="1"/>
  <c r="AO237" i="21" a="1"/>
  <c r="AO237" i="21" s="1"/>
  <c r="AH500" i="21" a="1"/>
  <c r="AH500" i="21" s="1"/>
  <c r="AC426" i="21" a="1"/>
  <c r="AC426" i="21" s="1"/>
  <c r="AO272" i="21" a="1"/>
  <c r="AO272" i="21" s="1"/>
  <c r="O149" i="21" a="1"/>
  <c r="O149" i="21" s="1"/>
  <c r="L448" i="21" a="1"/>
  <c r="L448" i="21" s="1"/>
  <c r="AK407" i="21" a="1"/>
  <c r="AK407" i="21" s="1"/>
  <c r="AC366" i="21" a="1"/>
  <c r="AC366" i="21" s="1"/>
  <c r="AD236" i="21" a="1"/>
  <c r="AD236" i="21" s="1"/>
  <c r="AF281" i="21" a="1"/>
  <c r="AF281" i="21" s="1"/>
  <c r="AL247" i="21" a="1"/>
  <c r="AL247" i="21" s="1"/>
  <c r="Y228" i="21" a="1"/>
  <c r="Y228" i="21" s="1"/>
  <c r="Z228" i="21" a="1"/>
  <c r="Z228" i="21" s="1"/>
  <c r="R307" i="21" a="1"/>
  <c r="R307" i="21" s="1"/>
  <c r="Q135" i="21" a="1"/>
  <c r="Q135" i="21" s="1"/>
  <c r="K366" i="21" a="1"/>
  <c r="K366" i="21" s="1"/>
  <c r="L336" i="21" a="1"/>
  <c r="L336" i="21" s="1"/>
  <c r="AO141" i="21" a="1"/>
  <c r="AO141" i="21" s="1"/>
  <c r="N514" i="21" a="1"/>
  <c r="N514" i="21" s="1"/>
  <c r="AM231" i="21" a="1"/>
  <c r="AM231" i="21" s="1"/>
  <c r="P400" i="21" a="1"/>
  <c r="P400" i="21" s="1"/>
  <c r="AL458" i="21" a="1"/>
  <c r="AL458" i="21" s="1"/>
  <c r="AI292" i="21" a="1"/>
  <c r="AI292" i="21" s="1"/>
  <c r="AN390" i="21" a="1"/>
  <c r="AN390" i="21" s="1"/>
  <c r="AK169" i="21" a="1"/>
  <c r="AK169" i="21" s="1"/>
  <c r="AK220" i="21" s="1" a="1"/>
  <c r="AK220" i="21" s="1"/>
  <c r="AH380" i="21" a="1"/>
  <c r="AH380" i="21" s="1"/>
  <c r="AD396" i="21" a="1"/>
  <c r="AD396" i="21" s="1"/>
  <c r="AG234" i="21" a="1"/>
  <c r="AG234" i="21" s="1"/>
  <c r="AE254" i="21" a="1"/>
  <c r="AE254" i="21" s="1"/>
  <c r="AI268" i="21" a="1"/>
  <c r="AI268" i="21" s="1"/>
  <c r="AG475" i="21" a="1"/>
  <c r="AG475" i="21" s="1"/>
  <c r="AD442" i="21" a="1"/>
  <c r="AD442" i="21" s="1"/>
  <c r="AD397" i="21" a="1"/>
  <c r="AD397" i="21" s="1"/>
  <c r="Y268" i="21" a="1"/>
  <c r="Y268" i="21" s="1"/>
  <c r="AF106" i="21" a="1"/>
  <c r="AF106" i="21" s="1"/>
  <c r="AG283" i="21" a="1"/>
  <c r="AG283" i="21" s="1"/>
  <c r="AM380" i="21" a="1"/>
  <c r="AM380" i="21" s="1"/>
  <c r="AJ350" i="21" a="1"/>
  <c r="AJ350" i="21" s="1"/>
  <c r="AO355" i="21" a="1"/>
  <c r="AO355" i="21" s="1"/>
  <c r="AL489" i="21" a="1"/>
  <c r="AL489" i="21" s="1"/>
  <c r="AI426" i="21" a="1"/>
  <c r="AI426" i="21" s="1"/>
  <c r="AE113" i="21" a="1"/>
  <c r="AE113" i="21" s="1"/>
  <c r="AK419" i="21" a="1"/>
  <c r="AK419" i="21" s="1"/>
  <c r="AH227" i="21" a="1"/>
  <c r="AH227" i="21" s="1"/>
  <c r="AF406" i="21" a="1"/>
  <c r="AF406" i="21" s="1"/>
  <c r="AC165" i="21" a="1"/>
  <c r="AC165" i="21" s="1"/>
  <c r="AC216" i="21" s="1" a="1"/>
  <c r="AC216" i="21" s="1"/>
  <c r="AG429" i="21" a="1"/>
  <c r="AG429" i="21" s="1"/>
  <c r="AE171" i="21" a="1"/>
  <c r="AE171" i="21" s="1"/>
  <c r="AA176" i="21" a="1"/>
  <c r="AA176" i="21" s="1"/>
  <c r="AL248" i="21" a="1"/>
  <c r="AL248" i="21" s="1"/>
  <c r="AK504" i="21" a="1"/>
  <c r="AK504" i="21" s="1"/>
  <c r="AO318" i="21" a="1"/>
  <c r="AO318" i="21" s="1"/>
  <c r="AM148" i="21" a="1"/>
  <c r="AM148" i="21" s="1"/>
  <c r="AJ413" i="21" a="1"/>
  <c r="AJ413" i="21" s="1"/>
  <c r="AN346" i="21" a="1"/>
  <c r="AN346" i="21" s="1"/>
  <c r="AL332" i="21" a="1"/>
  <c r="AL332" i="21" s="1"/>
  <c r="AH395" i="21" a="1"/>
  <c r="AH395" i="21" s="1"/>
  <c r="AD164" i="21" a="1"/>
  <c r="AD164" i="21" s="1"/>
  <c r="AD198" i="21" s="1" a="1"/>
  <c r="AD198" i="21" s="1"/>
  <c r="AJ375" i="21" a="1"/>
  <c r="AJ375" i="21" s="1"/>
  <c r="AH501" i="21" a="1"/>
  <c r="AH501" i="21" s="1"/>
  <c r="AE296" i="21" a="1"/>
  <c r="AE296" i="21" s="1"/>
  <c r="AB337" i="21" a="1"/>
  <c r="AB337" i="21" s="1"/>
  <c r="AG278" i="21" a="1"/>
  <c r="AG278" i="21" s="1"/>
  <c r="AD520" i="21" a="1"/>
  <c r="AD520" i="21" s="1"/>
  <c r="R165" i="21" a="1"/>
  <c r="R165" i="21" s="1"/>
  <c r="R216" i="21" s="1" a="1"/>
  <c r="R216" i="21" s="1"/>
  <c r="Q336" i="21" a="1"/>
  <c r="Q336" i="21" s="1"/>
  <c r="P226" i="21" a="1"/>
  <c r="P226" i="21" s="1"/>
  <c r="P365" i="21" a="1"/>
  <c r="P365" i="21" s="1"/>
  <c r="X256" i="21" a="1"/>
  <c r="X256" i="21" s="1"/>
  <c r="AB376" i="21" a="1"/>
  <c r="AB376" i="21" s="1"/>
  <c r="Y483" i="21" a="1"/>
  <c r="Y483" i="21" s="1"/>
  <c r="W282" i="21" a="1"/>
  <c r="W282" i="21" s="1"/>
  <c r="Y399" i="21" a="1"/>
  <c r="Y399" i="21" s="1"/>
  <c r="V428" i="21" a="1"/>
  <c r="V428" i="21" s="1"/>
  <c r="Z432" i="21" a="1"/>
  <c r="Z432" i="21" s="1"/>
  <c r="X224" i="21" a="1"/>
  <c r="X224" i="21" s="1"/>
  <c r="U447" i="21" a="1"/>
  <c r="U447" i="21" s="1"/>
  <c r="V522" i="21" a="1"/>
  <c r="V522" i="21" s="1"/>
  <c r="S253" i="21" a="1"/>
  <c r="S253" i="21" s="1"/>
  <c r="T269" i="21" a="1"/>
  <c r="T269" i="21" s="1"/>
  <c r="U140" i="21" a="1"/>
  <c r="U140" i="21" s="1"/>
  <c r="S434" i="21" a="1"/>
  <c r="S434" i="21" s="1"/>
  <c r="R529" i="21" a="1"/>
  <c r="R529" i="21" s="1"/>
  <c r="Q414" i="21" a="1"/>
  <c r="Q414" i="21" s="1"/>
  <c r="P479" i="21" a="1"/>
  <c r="P479" i="21" s="1"/>
  <c r="AC394" i="21" a="1"/>
  <c r="AC394" i="21" s="1"/>
  <c r="AE441" i="21" a="1"/>
  <c r="AE441" i="21" s="1"/>
  <c r="AA389" i="21" a="1"/>
  <c r="AA389" i="21" s="1"/>
  <c r="Z340" i="21" a="1"/>
  <c r="Z340" i="21" s="1"/>
  <c r="X371" i="21" a="1"/>
  <c r="X371" i="21" s="1"/>
  <c r="AB145" i="21" a="1"/>
  <c r="AB145" i="21" s="1"/>
  <c r="Y400" i="21" a="1"/>
  <c r="Y400" i="21" s="1"/>
  <c r="W410" i="21" a="1"/>
  <c r="W410" i="21" s="1"/>
  <c r="Y242" i="21" a="1"/>
  <c r="Y242" i="21" s="1"/>
  <c r="AC268" i="21" a="1"/>
  <c r="AC268" i="21" s="1"/>
  <c r="Z523" i="21" a="1"/>
  <c r="Z523" i="21" s="1"/>
  <c r="X433" i="21" a="1"/>
  <c r="X433" i="21" s="1"/>
  <c r="U535" i="21" a="1"/>
  <c r="U535" i="21" s="1"/>
  <c r="V182" i="21" a="1"/>
  <c r="V182" i="21" s="1"/>
  <c r="S335" i="21" a="1"/>
  <c r="S335" i="21" s="1"/>
  <c r="T185" i="21" a="1"/>
  <c r="T185" i="21" s="1"/>
  <c r="U268" i="21" a="1"/>
  <c r="U268" i="21" s="1"/>
  <c r="R367" i="21" a="1"/>
  <c r="R367" i="21" s="1"/>
  <c r="R309" i="21" a="1"/>
  <c r="R309" i="21" s="1"/>
  <c r="Q266" i="21" a="1"/>
  <c r="Q266" i="21" s="1"/>
  <c r="P183" i="21" a="1"/>
  <c r="P183" i="21" s="1"/>
  <c r="X309" i="21" a="1"/>
  <c r="X309" i="21" s="1"/>
  <c r="AB449" i="21" a="1"/>
  <c r="AB449" i="21" s="1"/>
  <c r="Z509" i="21" a="1"/>
  <c r="Z509" i="21" s="1"/>
  <c r="Y250" i="21" a="1"/>
  <c r="Y250" i="21" s="1"/>
  <c r="Z322" i="21" a="1"/>
  <c r="Z322" i="21" s="1"/>
  <c r="U145" i="21" a="1"/>
  <c r="U145" i="21" s="1"/>
  <c r="S323" i="21" a="1"/>
  <c r="S323" i="21" s="1"/>
  <c r="V488" i="21" a="1"/>
  <c r="V488" i="21" s="1"/>
  <c r="O385" i="21" a="1"/>
  <c r="O385" i="21" s="1"/>
  <c r="Q511" i="21" a="1"/>
  <c r="Q511" i="21" s="1"/>
  <c r="M507" i="21" a="1"/>
  <c r="M507" i="21" s="1"/>
  <c r="K106" i="21" a="1"/>
  <c r="K106" i="21" s="1"/>
  <c r="K118" i="21" a="1"/>
  <c r="K118" i="21" s="1"/>
  <c r="L452" i="21" a="1"/>
  <c r="L452" i="21" s="1"/>
  <c r="AN475" i="21" a="1"/>
  <c r="AN475" i="21" s="1"/>
  <c r="O405" i="21" a="1"/>
  <c r="O405" i="21" s="1"/>
  <c r="N176" i="21" a="1"/>
  <c r="N176" i="21" s="1"/>
  <c r="AJ481" i="21" a="1"/>
  <c r="AJ481" i="21" s="1"/>
  <c r="Q370" i="21" a="1"/>
  <c r="Q370" i="21" s="1"/>
  <c r="P313" i="21" a="1"/>
  <c r="P313" i="21" s="1"/>
  <c r="M297" i="21" a="1"/>
  <c r="M297" i="21" s="1"/>
  <c r="AI477" i="21" a="1"/>
  <c r="AI477" i="21" s="1"/>
  <c r="R532" i="21" a="1"/>
  <c r="R532" i="21" s="1"/>
  <c r="Z371" i="21" a="1"/>
  <c r="Z371" i="21" s="1"/>
  <c r="X397" i="21" a="1"/>
  <c r="X397" i="21" s="1"/>
  <c r="AB315" i="21" a="1"/>
  <c r="AB315" i="21" s="1"/>
  <c r="Y382" i="21" a="1"/>
  <c r="Y382" i="21" s="1"/>
  <c r="V249" i="21" a="1"/>
  <c r="V249" i="21" s="1"/>
  <c r="T268" i="21" a="1"/>
  <c r="T268" i="21" s="1"/>
  <c r="U138" i="21" a="1"/>
  <c r="U138" i="21" s="1"/>
  <c r="V514" i="21" a="1"/>
  <c r="V514" i="21" s="1"/>
  <c r="S466" i="21" a="1"/>
  <c r="S466" i="21" s="1"/>
  <c r="T397" i="21" a="1"/>
  <c r="T397" i="21" s="1"/>
  <c r="Q422" i="21" a="1"/>
  <c r="Q422" i="21" s="1"/>
  <c r="P318" i="21" a="1"/>
  <c r="P318" i="21" s="1"/>
  <c r="O238" i="21" a="1"/>
  <c r="O238" i="21" s="1"/>
  <c r="M222" i="21" a="1"/>
  <c r="M222" i="21" s="1"/>
  <c r="W158" i="21" a="1"/>
  <c r="W158" i="21" s="1"/>
  <c r="W209" i="21" s="1" a="1"/>
  <c r="W209" i="21" s="1"/>
  <c r="AA485" i="21" a="1"/>
  <c r="AA485" i="21" s="1"/>
  <c r="Y511" i="21" a="1"/>
  <c r="Y511" i="21" s="1"/>
  <c r="AA519" i="21" a="1"/>
  <c r="AA519" i="21" s="1"/>
  <c r="X476" i="21" a="1"/>
  <c r="X476" i="21" s="1"/>
  <c r="AB258" i="21" a="1"/>
  <c r="AB258" i="21" s="1"/>
  <c r="Y472" i="21" a="1"/>
  <c r="Y472" i="21" s="1"/>
  <c r="W454" i="21" a="1"/>
  <c r="W454" i="21" s="1"/>
  <c r="T531" i="21" a="1"/>
  <c r="T531" i="21" s="1"/>
  <c r="U476" i="21" a="1"/>
  <c r="U476" i="21" s="1"/>
  <c r="V396" i="21" a="1"/>
  <c r="V396" i="21" s="1"/>
  <c r="U528" i="21" a="1"/>
  <c r="U528" i="21" s="1"/>
  <c r="Q489" i="21" a="1"/>
  <c r="Q489" i="21" s="1"/>
  <c r="P161" i="21" a="1"/>
  <c r="P161" i="21" s="1"/>
  <c r="P212" i="21" s="1" a="1"/>
  <c r="P212" i="21" s="1"/>
  <c r="O157" i="21" a="1"/>
  <c r="O157" i="21" s="1"/>
  <c r="O208" i="21" s="1" a="1"/>
  <c r="O208" i="21" s="1"/>
  <c r="N133" i="21" a="1"/>
  <c r="N133" i="21" s="1"/>
  <c r="AG402" i="21" a="1"/>
  <c r="AG402" i="21" s="1"/>
  <c r="AD489" i="21" a="1"/>
  <c r="AD489" i="21" s="1"/>
  <c r="AB421" i="21" a="1"/>
  <c r="AB421" i="21" s="1"/>
  <c r="Y174" i="21" a="1"/>
  <c r="Y174" i="21" s="1"/>
  <c r="W330" i="21" a="1"/>
  <c r="W330" i="21" s="1"/>
  <c r="Y485" i="21" a="1"/>
  <c r="Y485" i="21" s="1"/>
  <c r="Z510" i="21" a="1"/>
  <c r="Z510" i="21" s="1"/>
  <c r="X363" i="21" a="1"/>
  <c r="X363" i="21" s="1"/>
  <c r="AB361" i="21" a="1"/>
  <c r="AB361" i="21" s="1"/>
  <c r="Y118" i="21" a="1"/>
  <c r="Y118" i="21" s="1"/>
  <c r="W179" i="21" a="1"/>
  <c r="W179" i="21" s="1"/>
  <c r="T306" i="21" a="1"/>
  <c r="T306" i="21" s="1"/>
  <c r="U171" i="21" a="1"/>
  <c r="U171" i="21" s="1"/>
  <c r="V498" i="21" a="1"/>
  <c r="V498" i="21" s="1"/>
  <c r="S341" i="21" a="1"/>
  <c r="S341" i="21" s="1"/>
  <c r="T127" i="21" a="1"/>
  <c r="T127" i="21" s="1"/>
  <c r="Q165" i="21" a="1"/>
  <c r="Q165" i="21" s="1"/>
  <c r="Q199" i="21" s="1" a="1"/>
  <c r="Q199" i="21" s="1"/>
  <c r="P353" i="21" a="1"/>
  <c r="P353" i="21" s="1"/>
  <c r="N441" i="21" a="1"/>
  <c r="N441" i="21" s="1"/>
  <c r="W370" i="21" a="1"/>
  <c r="W370" i="21" s="1"/>
  <c r="AA172" i="21" a="1"/>
  <c r="AA172" i="21" s="1"/>
  <c r="X248" i="21" a="1"/>
  <c r="X248" i="21" s="1"/>
  <c r="Y352" i="21" a="1"/>
  <c r="Y352" i="21" s="1"/>
  <c r="S373" i="21" a="1"/>
  <c r="S373" i="21" s="1"/>
  <c r="U260" i="21" a="1"/>
  <c r="U260" i="21" s="1"/>
  <c r="T527" i="21" a="1"/>
  <c r="T527" i="21" s="1"/>
  <c r="O535" i="21" a="1"/>
  <c r="O535" i="21" s="1"/>
  <c r="L471" i="21" a="1"/>
  <c r="L471" i="21" s="1"/>
  <c r="N501" i="21" a="1"/>
  <c r="N501" i="21" s="1"/>
  <c r="N328" i="21" a="1"/>
  <c r="N328" i="21" s="1"/>
  <c r="L472" i="21" a="1"/>
  <c r="L472" i="21" s="1"/>
  <c r="AL530" i="21" a="1"/>
  <c r="AL530" i="21" s="1"/>
  <c r="AL425" i="21" a="1"/>
  <c r="AL425" i="21" s="1"/>
  <c r="AV345" i="21" a="1"/>
  <c r="AV345" i="21" s="1"/>
  <c r="L149" i="21" a="1"/>
  <c r="L149" i="21" s="1"/>
  <c r="AO246" i="21" a="1"/>
  <c r="AO246" i="21" s="1"/>
  <c r="O148" i="21" a="1"/>
  <c r="O148" i="21" s="1"/>
  <c r="L282" i="21" a="1"/>
  <c r="L282" i="21" s="1"/>
  <c r="N380" i="21" a="1"/>
  <c r="N380" i="21" s="1"/>
  <c r="AM326" i="21" a="1"/>
  <c r="AM326" i="21" s="1"/>
  <c r="P110" i="21" a="1"/>
  <c r="P110" i="21" s="1"/>
  <c r="AG154" i="21" a="1"/>
  <c r="AG154" i="21" s="1"/>
  <c r="AG205" i="21" s="1" a="1"/>
  <c r="AG205" i="21" s="1"/>
  <c r="AG320" i="21" a="1"/>
  <c r="AG320" i="21" s="1"/>
  <c r="AK368" i="21" a="1"/>
  <c r="AK368" i="21" s="1"/>
  <c r="AG459" i="21" a="1"/>
  <c r="AG459" i="21" s="1"/>
  <c r="AD142" i="21" a="1"/>
  <c r="AD142" i="21" s="1"/>
  <c r="AB379" i="21" a="1"/>
  <c r="AB379" i="21" s="1"/>
  <c r="Z413" i="21" a="1"/>
  <c r="Z413" i="21" s="1"/>
  <c r="W333" i="21" a="1"/>
  <c r="W333" i="21" s="1"/>
  <c r="AA276" i="21" a="1"/>
  <c r="AA276" i="21" s="1"/>
  <c r="Y108" i="21" a="1"/>
  <c r="Y108" i="21" s="1"/>
  <c r="AA319" i="21" a="1"/>
  <c r="AA319" i="21" s="1"/>
  <c r="X472" i="21" a="1"/>
  <c r="X472" i="21" s="1"/>
  <c r="AB103" i="21" a="1"/>
  <c r="AB103" i="21" s="1"/>
  <c r="Y467" i="21" a="1"/>
  <c r="Y467" i="21" s="1"/>
  <c r="V164" i="21" a="1"/>
  <c r="V164" i="21" s="1"/>
  <c r="V198" i="21" s="1" a="1"/>
  <c r="V198" i="21" s="1"/>
  <c r="T486" i="21" a="1"/>
  <c r="T486" i="21" s="1"/>
  <c r="U527" i="21" a="1"/>
  <c r="U527" i="21" s="1"/>
  <c r="V448" i="21" a="1"/>
  <c r="V448" i="21" s="1"/>
  <c r="S329" i="21" a="1"/>
  <c r="S329" i="21" s="1"/>
  <c r="T132" i="21" a="1"/>
  <c r="T132" i="21" s="1"/>
  <c r="Q173" i="21" a="1"/>
  <c r="Q173" i="21" s="1"/>
  <c r="O453" i="21" a="1"/>
  <c r="O453" i="21" s="1"/>
  <c r="S127" i="21" a="1"/>
  <c r="S127" i="21" s="1"/>
  <c r="W292" i="21" a="1"/>
  <c r="W292" i="21" s="1"/>
  <c r="AA161" i="21" a="1"/>
  <c r="AA161" i="21" s="1"/>
  <c r="AA212" i="21" s="1" a="1"/>
  <c r="AA212" i="21" s="1"/>
  <c r="X523" i="21" a="1"/>
  <c r="X523" i="21" s="1"/>
  <c r="Z154" i="21" a="1"/>
  <c r="Z154" i="21" s="1"/>
  <c r="Z205" i="21" s="1" a="1"/>
  <c r="Z205" i="21" s="1"/>
  <c r="X299" i="21" a="1"/>
  <c r="X299" i="21" s="1"/>
  <c r="AB498" i="21" a="1"/>
  <c r="AB498" i="21" s="1"/>
  <c r="Y128" i="21" a="1"/>
  <c r="Y128" i="21" s="1"/>
  <c r="W435" i="21" a="1"/>
  <c r="W435" i="21" s="1"/>
  <c r="T510" i="21" a="1"/>
  <c r="T510" i="21" s="1"/>
  <c r="U453" i="21" a="1"/>
  <c r="U453" i="21" s="1"/>
  <c r="V532" i="21" a="1"/>
  <c r="V532" i="21" s="1"/>
  <c r="S395" i="21" a="1"/>
  <c r="S395" i="21" s="1"/>
  <c r="T302" i="21" a="1"/>
  <c r="T302" i="21" s="1"/>
  <c r="Q283" i="21" a="1"/>
  <c r="Q283" i="21" s="1"/>
  <c r="P374" i="21" a="1"/>
  <c r="P374" i="21" s="1"/>
  <c r="O522" i="21" a="1"/>
  <c r="O522" i="21" s="1"/>
  <c r="M526" i="21" a="1"/>
  <c r="M526" i="21" s="1"/>
  <c r="AG343" i="21" a="1"/>
  <c r="AG343" i="21" s="1"/>
  <c r="AD267" i="21" a="1"/>
  <c r="AD267" i="21" s="1"/>
  <c r="AB458" i="21" a="1"/>
  <c r="AB458" i="21" s="1"/>
  <c r="Y275" i="21" a="1"/>
  <c r="Y275" i="21" s="1"/>
  <c r="W386" i="21" a="1"/>
  <c r="W386" i="21" s="1"/>
  <c r="AA372" i="21" a="1"/>
  <c r="AA372" i="21" s="1"/>
  <c r="X333" i="21" a="1"/>
  <c r="X333" i="21" s="1"/>
  <c r="Z350" i="21" a="1"/>
  <c r="Z350" i="21" s="1"/>
  <c r="X182" i="21" a="1"/>
  <c r="X182" i="21" s="1"/>
  <c r="Y181" i="21" a="1"/>
  <c r="Y181" i="21" s="1"/>
  <c r="V201" i="21" a="1"/>
  <c r="V201" i="21" s="1"/>
  <c r="V294" i="21" a="1"/>
  <c r="V294" i="21" s="1"/>
  <c r="S301" i="21" a="1"/>
  <c r="S301" i="21" s="1"/>
  <c r="T241" i="21" a="1"/>
  <c r="T241" i="21" s="1"/>
  <c r="Q347" i="21" a="1"/>
  <c r="Q347" i="21" s="1"/>
  <c r="P155" i="21" a="1"/>
  <c r="P155" i="21" s="1"/>
  <c r="P206" i="21" s="1" a="1"/>
  <c r="P206" i="21" s="1"/>
  <c r="O178" i="21" a="1"/>
  <c r="O178" i="21" s="1"/>
  <c r="M439" i="21" a="1"/>
  <c r="M439" i="21" s="1"/>
  <c r="W395" i="21" a="1"/>
  <c r="W395" i="21" s="1"/>
  <c r="AA280" i="21" a="1"/>
  <c r="AA280" i="21" s="1"/>
  <c r="V227" i="21" a="1"/>
  <c r="V227" i="21" s="1"/>
  <c r="X510" i="21" a="1"/>
  <c r="X510" i="21" s="1"/>
  <c r="R296" i="21" a="1"/>
  <c r="R296" i="21" s="1"/>
  <c r="U247" i="21" a="1"/>
  <c r="U247" i="21" s="1"/>
  <c r="S272" i="21" a="1"/>
  <c r="S272" i="21" s="1"/>
  <c r="R105" i="21" a="1"/>
  <c r="R105" i="21" s="1"/>
  <c r="L427" i="21" a="1"/>
  <c r="L427" i="21" s="1"/>
  <c r="L111" i="21" a="1"/>
  <c r="L111" i="21" s="1"/>
  <c r="M373" i="21" a="1"/>
  <c r="M373" i="21" s="1"/>
  <c r="L486" i="21" a="1"/>
  <c r="L486" i="21" s="1"/>
  <c r="AN482" i="21" a="1"/>
  <c r="AN482" i="21" s="1"/>
  <c r="AN317" i="21" a="1"/>
  <c r="AN317" i="21" s="1"/>
  <c r="L316" i="21" a="1"/>
  <c r="L316" i="21" s="1"/>
  <c r="AN353" i="21" a="1"/>
  <c r="AN353" i="21" s="1"/>
  <c r="Q432" i="21" a="1"/>
  <c r="Q432" i="21" s="1"/>
  <c r="L404" i="21" a="1"/>
  <c r="L404" i="21" s="1"/>
  <c r="K258" i="21" a="1"/>
  <c r="K258" i="21" s="1"/>
  <c r="AL496" i="21" a="1"/>
  <c r="AL496" i="21" s="1"/>
  <c r="AC455" i="21" a="1"/>
  <c r="AC455" i="21" s="1"/>
  <c r="AE348" i="21" a="1"/>
  <c r="AE348" i="21" s="1"/>
  <c r="AB332" i="21" a="1"/>
  <c r="AB332" i="21" s="1"/>
  <c r="Z348" i="21" a="1"/>
  <c r="Z348" i="21" s="1"/>
  <c r="X489" i="21" a="1"/>
  <c r="X489" i="21" s="1"/>
  <c r="AB348" i="21" a="1"/>
  <c r="AB348" i="21" s="1"/>
  <c r="Y144" i="21" a="1"/>
  <c r="Y144" i="21" s="1"/>
  <c r="W128" i="21" a="1"/>
  <c r="W128" i="21" s="1"/>
  <c r="Y105" i="21" a="1"/>
  <c r="Y105" i="21" s="1"/>
  <c r="V234" i="21" a="1"/>
  <c r="V234" i="21" s="1"/>
  <c r="Z332" i="21" a="1"/>
  <c r="Z332" i="21" s="1"/>
  <c r="X331" i="21" a="1"/>
  <c r="X331" i="21" s="1"/>
  <c r="U300" i="21" a="1"/>
  <c r="U300" i="21" s="1"/>
  <c r="V370" i="21" a="1"/>
  <c r="V370" i="21" s="1"/>
  <c r="S182" i="21" a="1"/>
  <c r="S182" i="21" s="1"/>
  <c r="T430" i="21" a="1"/>
  <c r="T430" i="21" s="1"/>
  <c r="U410" i="21" a="1"/>
  <c r="U410" i="21" s="1"/>
  <c r="S331" i="21" a="1"/>
  <c r="S331" i="21" s="1"/>
  <c r="R304" i="21" a="1"/>
  <c r="R304" i="21" s="1"/>
  <c r="Q479" i="21" a="1"/>
  <c r="Q479" i="21" s="1"/>
  <c r="X522" i="21" a="1"/>
  <c r="X522" i="21" s="1"/>
  <c r="AB408" i="21" a="1"/>
  <c r="AB408" i="21" s="1"/>
  <c r="Z482" i="21" a="1"/>
  <c r="Z482" i="21" s="1"/>
  <c r="W535" i="21" a="1"/>
  <c r="W535" i="21" s="1"/>
  <c r="Y115" i="21" a="1"/>
  <c r="Y115" i="21" s="1"/>
  <c r="W503" i="21" a="1"/>
  <c r="W503" i="21" s="1"/>
  <c r="AA403" i="21" a="1"/>
  <c r="AA403" i="21" s="1"/>
  <c r="X366" i="21" a="1"/>
  <c r="X366" i="21" s="1"/>
  <c r="U382" i="21" a="1"/>
  <c r="U382" i="21" s="1"/>
  <c r="R243" i="21" a="1"/>
  <c r="R243" i="21" s="1"/>
  <c r="T304" i="21" a="1"/>
  <c r="T304" i="21" s="1"/>
  <c r="U116" i="21" a="1"/>
  <c r="U116" i="21" s="1"/>
  <c r="V145" i="21" a="1"/>
  <c r="V145" i="21" s="1"/>
  <c r="S425" i="21" a="1"/>
  <c r="S425" i="21" s="1"/>
  <c r="O429" i="21" a="1"/>
  <c r="O429" i="21" s="1"/>
  <c r="R231" i="21" a="1"/>
  <c r="R231" i="21" s="1"/>
  <c r="Q261" i="21" a="1"/>
  <c r="Q261" i="21" s="1"/>
  <c r="N475" i="21" a="1"/>
  <c r="N475" i="21" s="1"/>
  <c r="AE267" i="21" a="1"/>
  <c r="AE267" i="21" s="1"/>
  <c r="AC240" i="21" a="1"/>
  <c r="AC240" i="21" s="1"/>
  <c r="AA398" i="21" a="1"/>
  <c r="AA398" i="21" s="1"/>
  <c r="X505" i="21" a="1"/>
  <c r="X505" i="21" s="1"/>
  <c r="AB151" i="21" a="1"/>
  <c r="AB151" i="21" s="1"/>
  <c r="Z222" i="21" a="1"/>
  <c r="Z222" i="21" s="1"/>
  <c r="W506" i="21" a="1"/>
  <c r="W506" i="21" s="1"/>
  <c r="Y244" i="21" a="1"/>
  <c r="Y244" i="21" s="1"/>
  <c r="V230" i="21" a="1"/>
  <c r="V230" i="21" s="1"/>
  <c r="AA492" i="21" a="1"/>
  <c r="AA492" i="21" s="1"/>
  <c r="X411" i="21" a="1"/>
  <c r="X411" i="21" s="1"/>
  <c r="U501" i="21" a="1"/>
  <c r="U501" i="21" s="1"/>
  <c r="R491" i="21" a="1"/>
  <c r="R491" i="21" s="1"/>
  <c r="T364" i="21" a="1"/>
  <c r="T364" i="21" s="1"/>
  <c r="U269" i="21" a="1"/>
  <c r="U269" i="21" s="1"/>
  <c r="V111" i="21" a="1"/>
  <c r="V111" i="21" s="1"/>
  <c r="S379" i="21" a="1"/>
  <c r="S379" i="21" s="1"/>
  <c r="O290" i="21" a="1"/>
  <c r="O290" i="21" s="1"/>
  <c r="R182" i="21" a="1"/>
  <c r="R182" i="21" s="1"/>
  <c r="Q397" i="21" a="1"/>
  <c r="Q397" i="21" s="1"/>
  <c r="X247" i="21" a="1"/>
  <c r="X247" i="21" s="1"/>
  <c r="AB436" i="21" a="1"/>
  <c r="AB436" i="21" s="1"/>
  <c r="W234" i="21" a="1"/>
  <c r="W234" i="21" s="1"/>
  <c r="AA451" i="21" a="1"/>
  <c r="AA451" i="21" s="1"/>
  <c r="T272" i="21" a="1"/>
  <c r="T272" i="21" s="1"/>
  <c r="T427" i="21" a="1"/>
  <c r="T427" i="21" s="1"/>
  <c r="P360" i="21" a="1"/>
  <c r="P360" i="21" s="1"/>
  <c r="M147" i="21" a="1"/>
  <c r="M147" i="21" s="1"/>
  <c r="L374" i="21" a="1"/>
  <c r="L374" i="21" s="1"/>
  <c r="AV348" i="21" a="1"/>
  <c r="AV348" i="21" s="1"/>
  <c r="AN337" i="21" a="1"/>
  <c r="AN337" i="21" s="1"/>
  <c r="L462" i="21" a="1"/>
  <c r="L462" i="21" s="1"/>
  <c r="R530" i="21" a="1"/>
  <c r="R530" i="21" s="1"/>
  <c r="N395" i="21" a="1"/>
  <c r="N395" i="21" s="1"/>
  <c r="Q418" i="21" a="1"/>
  <c r="Q418" i="21" s="1"/>
  <c r="AA322" i="21" a="1"/>
  <c r="AA322" i="21" s="1"/>
  <c r="AB340" i="21" a="1"/>
  <c r="AB340" i="21" s="1"/>
  <c r="W223" i="21" a="1"/>
  <c r="W223" i="21" s="1"/>
  <c r="U477" i="21" a="1"/>
  <c r="U477" i="21" s="1"/>
  <c r="S157" i="21" a="1"/>
  <c r="S157" i="21" s="1"/>
  <c r="S208" i="21" s="1" a="1"/>
  <c r="S208" i="21" s="1"/>
  <c r="AV447" i="21" a="1"/>
  <c r="AV447" i="21" s="1"/>
  <c r="N234" i="21" a="1"/>
  <c r="N234" i="21" s="1"/>
  <c r="AM228" i="21" a="1"/>
  <c r="AM228" i="21" s="1"/>
  <c r="N469" i="21" a="1"/>
  <c r="N469" i="21" s="1"/>
  <c r="L120" i="21" a="1"/>
  <c r="L120" i="21" s="1"/>
  <c r="AO391" i="21" a="1"/>
  <c r="AO391" i="21" s="1"/>
  <c r="R500" i="21" a="1"/>
  <c r="R500" i="21" s="1"/>
  <c r="M130" i="21" a="1"/>
  <c r="M130" i="21" s="1"/>
  <c r="K418" i="21" a="1"/>
  <c r="K418" i="21" s="1"/>
  <c r="P131" i="21" a="1"/>
  <c r="P131" i="21" s="1"/>
  <c r="K127" i="21" a="1"/>
  <c r="K127" i="21" s="1"/>
  <c r="AV163" i="21" a="1"/>
  <c r="AV163" i="21" s="1"/>
  <c r="AV197" i="21" s="1" a="1"/>
  <c r="AV197" i="21" s="1"/>
  <c r="AN113" i="21" a="1"/>
  <c r="AN113" i="21" s="1"/>
  <c r="AE409" i="21" a="1"/>
  <c r="AE409" i="21" s="1"/>
  <c r="AI430" i="21" a="1"/>
  <c r="AI430" i="21" s="1"/>
  <c r="AM290" i="21" a="1"/>
  <c r="AM290" i="21" s="1"/>
  <c r="AH323" i="21" a="1"/>
  <c r="AH323" i="21" s="1"/>
  <c r="L385" i="21" a="1"/>
  <c r="L385" i="21" s="1"/>
  <c r="AM312" i="21" a="1"/>
  <c r="AM312" i="21" s="1"/>
  <c r="O521" i="21" a="1"/>
  <c r="O521" i="21" s="1"/>
  <c r="AV380" i="21" a="1"/>
  <c r="AV380" i="21" s="1"/>
  <c r="AO475" i="21" a="1"/>
  <c r="AO475" i="21" s="1"/>
  <c r="Q114" i="21" a="1"/>
  <c r="Q114" i="21" s="1"/>
  <c r="L527" i="21" a="1"/>
  <c r="L527" i="21" s="1"/>
  <c r="AV354" i="21" a="1"/>
  <c r="AV354" i="21" s="1"/>
  <c r="AK109" i="21" a="1"/>
  <c r="AK109" i="21" s="1"/>
  <c r="AD301" i="21" a="1"/>
  <c r="AD301" i="21" s="1"/>
  <c r="AG457" i="21" a="1"/>
  <c r="AG457" i="21" s="1"/>
  <c r="AK519" i="21" a="1"/>
  <c r="AK519" i="21" s="1"/>
  <c r="AO299" i="21" a="1"/>
  <c r="AO299" i="21" s="1"/>
  <c r="O531" i="21" a="1"/>
  <c r="O531" i="21" s="1"/>
  <c r="N284" i="21" a="1"/>
  <c r="N284" i="21" s="1"/>
  <c r="L178" i="21" a="1"/>
  <c r="L178" i="21" s="1"/>
  <c r="AL318" i="21" a="1"/>
  <c r="AL318" i="21" s="1"/>
  <c r="AG522" i="21" a="1"/>
  <c r="AG522" i="21" s="1"/>
  <c r="AJ224" i="21" a="1"/>
  <c r="AJ224" i="21" s="1"/>
  <c r="AN496" i="21" a="1"/>
  <c r="AN496" i="21" s="1"/>
  <c r="AK425" i="21" a="1"/>
  <c r="AK425" i="21" s="1"/>
  <c r="X438" i="21" a="1"/>
  <c r="X438" i="21" s="1"/>
  <c r="T250" i="21" a="1"/>
  <c r="T250" i="21" s="1"/>
  <c r="T500" i="21" a="1"/>
  <c r="T500" i="21" s="1"/>
  <c r="M305" i="21" a="1"/>
  <c r="M305" i="21" s="1"/>
  <c r="AV474" i="21" a="1"/>
  <c r="AV474" i="21" s="1"/>
  <c r="AK290" i="21" a="1"/>
  <c r="AK290" i="21" s="1"/>
  <c r="AV290" i="21" a="1"/>
  <c r="AV290" i="21" s="1"/>
  <c r="L468" i="21" a="1"/>
  <c r="L468" i="21" s="1"/>
  <c r="AN491" i="21" a="1"/>
  <c r="AN491" i="21" s="1"/>
  <c r="S129" i="21" a="1"/>
  <c r="S129" i="21" s="1"/>
  <c r="AJ262" i="21" a="1"/>
  <c r="AJ262" i="21" s="1"/>
  <c r="AO528" i="21" a="1"/>
  <c r="AO528" i="21" s="1"/>
  <c r="AL330" i="21" a="1"/>
  <c r="AL330" i="21" s="1"/>
  <c r="AI453" i="21" a="1"/>
  <c r="AI453" i="21" s="1"/>
  <c r="AE479" i="21" a="1"/>
  <c r="AE479" i="21" s="1"/>
  <c r="AK313" i="21" a="1"/>
  <c r="AK313" i="21" s="1"/>
  <c r="AH471" i="21" a="1"/>
  <c r="AH471" i="21" s="1"/>
  <c r="AE285" i="21" a="1"/>
  <c r="AE285" i="21" s="1"/>
  <c r="AC117" i="21" a="1"/>
  <c r="AC117" i="21" s="1"/>
  <c r="AG267" i="21" a="1"/>
  <c r="AG267" i="21" s="1"/>
  <c r="AE502" i="21" a="1"/>
  <c r="AE502" i="21" s="1"/>
  <c r="AE313" i="21" a="1"/>
  <c r="AE313" i="21" s="1"/>
  <c r="Z155" i="21" a="1"/>
  <c r="Z155" i="21" s="1"/>
  <c r="Z206" i="21" s="1" a="1"/>
  <c r="Z206" i="21" s="1"/>
  <c r="AM531" i="21" a="1"/>
  <c r="AM531" i="21" s="1"/>
  <c r="AK428" i="21" a="1"/>
  <c r="AK428" i="21" s="1"/>
  <c r="AO394" i="21" a="1"/>
  <c r="AO394" i="21" s="1"/>
  <c r="AM525" i="21" a="1"/>
  <c r="AM525" i="21" s="1"/>
  <c r="AJ369" i="21" a="1"/>
  <c r="AJ369" i="21" s="1"/>
  <c r="AN483" i="21" a="1"/>
  <c r="AN483" i="21" s="1"/>
  <c r="AL181" i="21" a="1"/>
  <c r="AL181" i="21" s="1"/>
  <c r="AH462" i="21" a="1"/>
  <c r="AH462" i="21" s="1"/>
  <c r="AD113" i="21" a="1"/>
  <c r="AD113" i="21" s="1"/>
  <c r="AJ114" i="21" a="1"/>
  <c r="AJ114" i="21" s="1"/>
  <c r="AH339" i="21" a="1"/>
  <c r="AH339" i="21" s="1"/>
  <c r="AE108" i="21" a="1"/>
  <c r="AE108" i="21" s="1"/>
  <c r="AA465" i="21" a="1"/>
  <c r="AA465" i="21" s="1"/>
  <c r="AG486" i="21" a="1"/>
  <c r="AG486" i="21" s="1"/>
  <c r="AC142" i="21" a="1"/>
  <c r="AC142" i="21" s="1"/>
  <c r="R374" i="21" a="1"/>
  <c r="R374" i="21" s="1"/>
  <c r="Q253" i="21" a="1"/>
  <c r="Q253" i="21" s="1"/>
  <c r="P316" i="21" a="1"/>
  <c r="P316" i="21" s="1"/>
  <c r="O434" i="21" a="1"/>
  <c r="O434" i="21" s="1"/>
  <c r="X432" i="21" a="1"/>
  <c r="X432" i="21" s="1"/>
  <c r="AB233" i="21" a="1"/>
  <c r="AB233" i="21" s="1"/>
  <c r="Y418" i="21" a="1"/>
  <c r="Y418" i="21" s="1"/>
  <c r="W290" i="21" a="1"/>
  <c r="W290" i="21" s="1"/>
  <c r="Y355" i="21" a="1"/>
  <c r="Y355" i="21" s="1"/>
  <c r="AC184" i="21" a="1"/>
  <c r="AC184" i="21" s="1"/>
  <c r="Z430" i="21" a="1"/>
  <c r="Z430" i="21" s="1"/>
  <c r="W322" i="21" a="1"/>
  <c r="W322" i="21" s="1"/>
  <c r="U117" i="21" a="1"/>
  <c r="U117" i="21" s="1"/>
  <c r="V131" i="21" a="1"/>
  <c r="V131" i="21" s="1"/>
  <c r="T514" i="21" a="1"/>
  <c r="T514" i="21" s="1"/>
  <c r="U436" i="21" a="1"/>
  <c r="U436" i="21" s="1"/>
  <c r="R334" i="21" a="1"/>
  <c r="R334" i="21" s="1"/>
  <c r="R391" i="21" a="1"/>
  <c r="R391" i="21" s="1"/>
  <c r="Q354" i="21" a="1"/>
  <c r="Q354" i="21" s="1"/>
  <c r="P286" i="21" a="1"/>
  <c r="P286" i="21" s="1"/>
  <c r="AB341" i="21" a="1"/>
  <c r="AB341" i="21" s="1"/>
  <c r="AE530" i="21" a="1"/>
  <c r="AE530" i="21" s="1"/>
  <c r="AC242" i="21" a="1"/>
  <c r="AC242" i="21" s="1"/>
  <c r="Z114" i="21" a="1"/>
  <c r="Z114" i="21" s="1"/>
  <c r="AB450" i="21" a="1"/>
  <c r="AB450" i="21" s="1"/>
  <c r="Y148" i="21" a="1"/>
  <c r="Y148" i="21" s="1"/>
  <c r="W408" i="21" a="1"/>
  <c r="W408" i="21" s="1"/>
  <c r="Y455" i="21" a="1"/>
  <c r="Y455" i="21" s="1"/>
  <c r="AC302" i="21" a="1"/>
  <c r="AC302" i="21" s="1"/>
  <c r="Z245" i="21" a="1"/>
  <c r="Z245" i="21" s="1"/>
  <c r="W467" i="21" a="1"/>
  <c r="W467" i="21" s="1"/>
  <c r="U233" i="21" a="1"/>
  <c r="U233" i="21" s="1"/>
  <c r="V103" i="21" a="1"/>
  <c r="V103" i="21" s="1"/>
  <c r="S315" i="21" a="1"/>
  <c r="S315" i="21" s="1"/>
  <c r="U480" i="21" a="1"/>
  <c r="U480" i="21" s="1"/>
  <c r="R362" i="21" a="1"/>
  <c r="R362" i="21" s="1"/>
  <c r="R141" i="21" a="1"/>
  <c r="R141" i="21" s="1"/>
  <c r="Q237" i="21" a="1"/>
  <c r="Q237" i="21" s="1"/>
  <c r="P159" i="21" a="1"/>
  <c r="P159" i="21" s="1"/>
  <c r="P210" i="21" s="1" a="1"/>
  <c r="P210" i="21" s="1"/>
  <c r="X364" i="21" a="1"/>
  <c r="X364" i="21" s="1"/>
  <c r="AB475" i="21" a="1"/>
  <c r="AB475" i="21" s="1"/>
  <c r="Y442" i="21" a="1"/>
  <c r="Y442" i="21" s="1"/>
  <c r="Y396" i="21" a="1"/>
  <c r="Y396" i="21" s="1"/>
  <c r="Z236" i="21" a="1"/>
  <c r="Z236" i="21" s="1"/>
  <c r="U181" i="21" a="1"/>
  <c r="U181" i="21" s="1"/>
  <c r="S104" i="21" a="1"/>
  <c r="S104" i="21" s="1"/>
  <c r="U396" i="21" a="1"/>
  <c r="U396" i="21" s="1"/>
  <c r="R457" i="21" a="1"/>
  <c r="R457" i="21" s="1"/>
  <c r="P476" i="21" a="1"/>
  <c r="P476" i="21" s="1"/>
  <c r="L227" i="21" a="1"/>
  <c r="L227" i="21" s="1"/>
  <c r="K324" i="21" a="1"/>
  <c r="K324" i="21" s="1"/>
  <c r="AV459" i="21" a="1"/>
  <c r="AV459" i="21" s="1"/>
  <c r="AV510" i="21" a="1"/>
  <c r="AV510" i="21" s="1"/>
  <c r="AO397" i="21" a="1"/>
  <c r="AO397" i="21" s="1"/>
  <c r="N365" i="21" a="1"/>
  <c r="N365" i="21" s="1"/>
  <c r="N427" i="21" a="1"/>
  <c r="N427" i="21" s="1"/>
  <c r="AL327" i="21" a="1"/>
  <c r="AL327" i="21" s="1"/>
  <c r="Q317" i="21" a="1"/>
  <c r="Q317" i="21" s="1"/>
  <c r="O465" i="21" a="1"/>
  <c r="O465" i="21" s="1"/>
  <c r="K117" i="21" a="1"/>
  <c r="K117" i="21" s="1"/>
  <c r="AL123" i="21" a="1"/>
  <c r="AL123" i="21" s="1"/>
  <c r="Q356" i="21" a="1"/>
  <c r="Q356" i="21" s="1"/>
  <c r="X395" i="21" a="1"/>
  <c r="X395" i="21" s="1"/>
  <c r="Z132" i="21" a="1"/>
  <c r="Z132" i="21" s="1"/>
  <c r="W472" i="21" a="1"/>
  <c r="W472" i="21" s="1"/>
  <c r="AA130" i="21" a="1"/>
  <c r="AA130" i="21" s="1"/>
  <c r="Y314" i="21" a="1"/>
  <c r="Y314" i="21" s="1"/>
  <c r="V524" i="21" a="1"/>
  <c r="V524" i="21" s="1"/>
  <c r="T517" i="21" a="1"/>
  <c r="T517" i="21" s="1"/>
  <c r="U485" i="21" a="1"/>
  <c r="U485" i="21" s="1"/>
  <c r="V361" i="21" a="1"/>
  <c r="V361" i="21" s="1"/>
  <c r="S164" i="21" a="1"/>
  <c r="S164" i="21" s="1"/>
  <c r="S198" i="21" s="1" a="1"/>
  <c r="S198" i="21" s="1"/>
  <c r="T428" i="21" a="1"/>
  <c r="T428" i="21" s="1"/>
  <c r="Q146" i="21" a="1"/>
  <c r="Q146" i="21" s="1"/>
  <c r="O260" i="21" a="1"/>
  <c r="O260" i="21" s="1"/>
  <c r="S528" i="21" a="1"/>
  <c r="S528" i="21" s="1"/>
  <c r="AV374" i="21" a="1"/>
  <c r="AV374" i="21" s="1"/>
  <c r="W115" i="21" a="1"/>
  <c r="W115" i="21" s="1"/>
  <c r="AA146" i="21" a="1"/>
  <c r="AA146" i="21" s="1"/>
  <c r="X375" i="21" a="1"/>
  <c r="X375" i="21" s="1"/>
  <c r="Z126" i="21" a="1"/>
  <c r="Z126" i="21" s="1"/>
  <c r="X137" i="21" a="1"/>
  <c r="X137" i="21" s="1"/>
  <c r="AB464" i="21" a="1"/>
  <c r="AB464" i="21" s="1"/>
  <c r="Y318" i="21" a="1"/>
  <c r="Y318" i="21" s="1"/>
  <c r="W331" i="21" a="1"/>
  <c r="W331" i="21" s="1"/>
  <c r="T399" i="21" a="1"/>
  <c r="T399" i="21" s="1"/>
  <c r="U425" i="21" a="1"/>
  <c r="U425" i="21" s="1"/>
  <c r="V384" i="21" a="1"/>
  <c r="V384" i="21" s="1"/>
  <c r="S407" i="21" a="1"/>
  <c r="S407" i="21" s="1"/>
  <c r="T140" i="21" a="1"/>
  <c r="T140" i="21" s="1"/>
  <c r="Q186" i="21" a="1"/>
  <c r="Q186" i="21" s="1"/>
  <c r="P486" i="21" a="1"/>
  <c r="P486" i="21" s="1"/>
  <c r="O289" i="21" a="1"/>
  <c r="O289" i="21" s="1"/>
  <c r="N379" i="21" a="1"/>
  <c r="N379" i="21" s="1"/>
  <c r="AG299" i="21" a="1"/>
  <c r="AG299" i="21" s="1"/>
  <c r="AD508" i="21" a="1"/>
  <c r="AD508" i="21" s="1"/>
  <c r="AB322" i="21" a="1"/>
  <c r="AB322" i="21" s="1"/>
  <c r="Y456" i="21" a="1"/>
  <c r="Y456" i="21" s="1"/>
  <c r="W317" i="21" a="1"/>
  <c r="W317" i="21" s="1"/>
  <c r="AA180" i="21" a="1"/>
  <c r="AA180" i="21" s="1"/>
  <c r="X508" i="21" a="1"/>
  <c r="X508" i="21" s="1"/>
  <c r="Z235" i="21" a="1"/>
  <c r="Z235" i="21" s="1"/>
  <c r="X112" i="21" a="1"/>
  <c r="X112" i="21" s="1"/>
  <c r="AB511" i="21" a="1"/>
  <c r="AB511" i="21" s="1"/>
  <c r="Y124" i="21" a="1"/>
  <c r="Y124" i="21" s="1"/>
  <c r="W432" i="21" a="1"/>
  <c r="W432" i="21" s="1"/>
  <c r="T466" i="21" a="1"/>
  <c r="T466" i="21" s="1"/>
  <c r="U504" i="21" a="1"/>
  <c r="U504" i="21" s="1"/>
  <c r="V151" i="21" a="1"/>
  <c r="V151" i="21" s="1"/>
  <c r="S278" i="21" a="1"/>
  <c r="S278" i="21" s="1"/>
  <c r="T180" i="21" a="1"/>
  <c r="T180" i="21" s="1"/>
  <c r="Q269" i="21" a="1"/>
  <c r="Q269" i="21" s="1"/>
  <c r="P391" i="21" a="1"/>
  <c r="P391" i="21" s="1"/>
  <c r="O498" i="21" a="1"/>
  <c r="O498" i="21" s="1"/>
  <c r="M240" i="21" a="1"/>
  <c r="M240" i="21" s="1"/>
  <c r="W244" i="21" a="1"/>
  <c r="W244" i="21" s="1"/>
  <c r="AA476" i="21" a="1"/>
  <c r="AA476" i="21" s="1"/>
  <c r="X463" i="21" a="1"/>
  <c r="X463" i="21" s="1"/>
  <c r="W242" i="21" a="1"/>
  <c r="W242" i="21" s="1"/>
  <c r="X488" i="21" a="1"/>
  <c r="X488" i="21" s="1"/>
  <c r="S503" i="21" a="1"/>
  <c r="S503" i="21" s="1"/>
  <c r="U115" i="21" a="1"/>
  <c r="U115" i="21" s="1"/>
  <c r="S260" i="21" a="1"/>
  <c r="S260" i="21" s="1"/>
  <c r="R300" i="21" a="1"/>
  <c r="R300" i="21" s="1"/>
  <c r="K145" i="21" a="1"/>
  <c r="K145" i="21" s="1"/>
  <c r="N231" i="21" a="1"/>
  <c r="N231" i="21" s="1"/>
  <c r="N302" i="21" a="1"/>
  <c r="N302" i="21" s="1"/>
  <c r="L320" i="21" a="1"/>
  <c r="L320" i="21" s="1"/>
  <c r="AM233" i="21" a="1"/>
  <c r="AM233" i="21" s="1"/>
  <c r="AL240" i="21" a="1"/>
  <c r="AL240" i="21" s="1"/>
  <c r="L422" i="21" a="1"/>
  <c r="L422" i="21" s="1"/>
  <c r="K329" i="21" a="1"/>
  <c r="K329" i="21" s="1"/>
  <c r="AJ171" i="21" a="1"/>
  <c r="AJ171" i="21" s="1"/>
  <c r="S285" i="21" a="1"/>
  <c r="S285" i="21" s="1"/>
  <c r="N131" i="21" a="1"/>
  <c r="N131" i="21" s="1"/>
  <c r="M300" i="21" a="1"/>
  <c r="M300" i="21" s="1"/>
  <c r="AO398" i="21" a="1"/>
  <c r="AO398" i="21" s="1"/>
  <c r="P255" i="21" a="1"/>
  <c r="P255" i="21" s="1"/>
  <c r="AG358" i="21" a="1"/>
  <c r="AG358" i="21" s="1"/>
  <c r="AK365" i="21" a="1"/>
  <c r="AK365" i="21" s="1"/>
  <c r="AG366" i="21" a="1"/>
  <c r="AG366" i="21" s="1"/>
  <c r="AD387" i="21" a="1"/>
  <c r="AD387" i="21" s="1"/>
  <c r="AB431" i="21" a="1"/>
  <c r="AB431" i="21" s="1"/>
  <c r="Y132" i="21" a="1"/>
  <c r="Y132" i="21" s="1"/>
  <c r="W266" i="21" a="1"/>
  <c r="W266" i="21" s="1"/>
  <c r="AA471" i="21" a="1"/>
  <c r="AA471" i="21" s="1"/>
  <c r="Y476" i="21" a="1"/>
  <c r="Y476" i="21" s="1"/>
  <c r="Z451" i="21" a="1"/>
  <c r="Z451" i="21" s="1"/>
  <c r="X232" i="21" a="1"/>
  <c r="X232" i="21" s="1"/>
  <c r="AB365" i="21" a="1"/>
  <c r="AB365" i="21" s="1"/>
  <c r="Y523" i="21" a="1"/>
  <c r="Y523" i="21" s="1"/>
  <c r="W148" i="21" a="1"/>
  <c r="W148" i="21" s="1"/>
  <c r="T114" i="21" a="1"/>
  <c r="T114" i="21" s="1"/>
  <c r="U107" i="21" a="1"/>
  <c r="U107" i="21" s="1"/>
  <c r="V518" i="21" a="1"/>
  <c r="V518" i="21" s="1"/>
  <c r="S251" i="21" a="1"/>
  <c r="S251" i="21" s="1"/>
  <c r="U465" i="21" a="1"/>
  <c r="U465" i="21" s="1"/>
  <c r="Q492" i="21" a="1"/>
  <c r="Q492" i="21" s="1"/>
  <c r="P273" i="21" a="1"/>
  <c r="P273" i="21" s="1"/>
  <c r="O375" i="21" a="1"/>
  <c r="O375" i="21" s="1"/>
  <c r="N364" i="21" a="1"/>
  <c r="N364" i="21" s="1"/>
  <c r="AA178" i="21" a="1"/>
  <c r="AA178" i="21" s="1"/>
  <c r="Y428" i="21" a="1"/>
  <c r="Y428" i="21" s="1"/>
  <c r="X269" i="21" a="1"/>
  <c r="X269" i="21" s="1"/>
  <c r="AB230" i="21" a="1"/>
  <c r="AB230" i="21" s="1"/>
  <c r="Z336" i="21" a="1"/>
  <c r="Z336" i="21" s="1"/>
  <c r="W237" i="21" a="1"/>
  <c r="W237" i="21" s="1"/>
  <c r="T248" i="21" a="1"/>
  <c r="T248" i="21" s="1"/>
  <c r="U285" i="21" a="1"/>
  <c r="U285" i="21" s="1"/>
  <c r="R393" i="21" a="1"/>
  <c r="R393" i="21" s="1"/>
  <c r="U523" i="21" a="1"/>
  <c r="U523" i="21" s="1"/>
  <c r="Q201" i="21" a="1"/>
  <c r="Q201" i="21" s="1"/>
  <c r="Q337" i="21" a="1"/>
  <c r="Q337" i="21" s="1"/>
  <c r="P171" i="21" a="1"/>
  <c r="P171" i="21" s="1"/>
  <c r="O186" i="21" a="1"/>
  <c r="O186" i="21" s="1"/>
  <c r="AG369" i="21" a="1"/>
  <c r="AG369" i="21" s="1"/>
  <c r="AD135" i="21" a="1"/>
  <c r="AD135" i="21" s="1"/>
  <c r="AB333" i="21" a="1"/>
  <c r="AB333" i="21" s="1"/>
  <c r="Z261" i="21" a="1"/>
  <c r="Z261" i="21" s="1"/>
  <c r="W109" i="21" a="1"/>
  <c r="W109" i="21" s="1"/>
  <c r="AA416" i="21" a="1"/>
  <c r="AA416" i="21" s="1"/>
  <c r="Y147" i="21" a="1"/>
  <c r="Y147" i="21" s="1"/>
  <c r="V184" i="21" a="1"/>
  <c r="V184" i="21" s="1"/>
  <c r="X222" i="21" a="1"/>
  <c r="X222" i="21" s="1"/>
  <c r="AB441" i="21" a="1"/>
  <c r="AB441" i="21" s="1"/>
  <c r="Z449" i="21" a="1"/>
  <c r="Z449" i="21" s="1"/>
  <c r="W323" i="21" a="1"/>
  <c r="W323" i="21" s="1"/>
  <c r="T365" i="21" a="1"/>
  <c r="T365" i="21" s="1"/>
  <c r="U353" i="21" a="1"/>
  <c r="U353" i="21" s="1"/>
  <c r="R131" i="21" a="1"/>
  <c r="R131" i="21" s="1"/>
  <c r="T137" i="21" a="1"/>
  <c r="T137" i="21" s="1"/>
  <c r="U244" i="21" a="1"/>
  <c r="U244" i="21" s="1"/>
  <c r="Q416" i="21" a="1"/>
  <c r="Q416" i="21" s="1"/>
  <c r="Q181" i="21" a="1"/>
  <c r="Q181" i="21" s="1"/>
  <c r="O403" i="21" a="1"/>
  <c r="O403" i="21" s="1"/>
  <c r="W140" i="21" a="1"/>
  <c r="W140" i="21" s="1"/>
  <c r="AA321" i="21" a="1"/>
  <c r="AA321" i="21" s="1"/>
  <c r="X323" i="21" a="1"/>
  <c r="X323" i="21" s="1"/>
  <c r="W398" i="21" a="1"/>
  <c r="W398" i="21" s="1"/>
  <c r="Y168" i="21" a="1"/>
  <c r="Y168" i="21" s="1"/>
  <c r="Y219" i="21" s="1" a="1"/>
  <c r="Y219" i="21" s="1"/>
  <c r="T503" i="21" a="1"/>
  <c r="T503" i="21" s="1"/>
  <c r="V328" i="21" a="1"/>
  <c r="V328" i="21" s="1"/>
  <c r="T379" i="21" a="1"/>
  <c r="T379" i="21" s="1"/>
  <c r="O169" i="21" a="1"/>
  <c r="O169" i="21" s="1"/>
  <c r="O220" i="21" s="1" a="1"/>
  <c r="O220" i="21" s="1"/>
  <c r="K315" i="21" a="1"/>
  <c r="K315" i="21" s="1"/>
  <c r="N254" i="21" a="1"/>
  <c r="N254" i="21" s="1"/>
  <c r="N142" i="21" a="1"/>
  <c r="N142" i="21" s="1"/>
  <c r="L228" i="21" a="1"/>
  <c r="L228" i="21" s="1"/>
  <c r="AL454" i="21" a="1"/>
  <c r="AL454" i="21" s="1"/>
  <c r="AL439" i="21" a="1"/>
  <c r="AL439" i="21" s="1"/>
  <c r="AV454" i="21" a="1"/>
  <c r="AV454" i="21" s="1"/>
  <c r="AV105" i="21" a="1"/>
  <c r="AV105" i="21" s="1"/>
  <c r="AO238" i="21" a="1"/>
  <c r="AO238" i="21" s="1"/>
  <c r="O388" i="21" a="1"/>
  <c r="O388" i="21" s="1"/>
  <c r="AV504" i="21" a="1"/>
  <c r="AV504" i="21" s="1"/>
  <c r="N349" i="21" a="1"/>
  <c r="N349" i="21" s="1"/>
  <c r="AN278" i="21" a="1"/>
  <c r="AN278" i="21" s="1"/>
  <c r="P340" i="21" a="1"/>
  <c r="P340" i="21" s="1"/>
  <c r="AC116" i="21" a="1"/>
  <c r="AC116" i="21" s="1"/>
  <c r="AF251" i="21" a="1"/>
  <c r="AF251" i="21" s="1"/>
  <c r="AC135" i="21" a="1"/>
  <c r="AC135" i="21" s="1"/>
  <c r="AA479" i="21" a="1"/>
  <c r="AA479" i="21" s="1"/>
  <c r="X123" i="21" a="1"/>
  <c r="X123" i="21" s="1"/>
  <c r="AC386" i="21" a="1"/>
  <c r="AC386" i="21" s="1"/>
  <c r="Z286" i="21" a="1"/>
  <c r="Z286" i="21" s="1"/>
  <c r="W133" i="21" a="1"/>
  <c r="W133" i="21" s="1"/>
  <c r="Y180" i="21" a="1"/>
  <c r="Y180" i="21" s="1"/>
  <c r="W251" i="21" a="1"/>
  <c r="W251" i="21" s="1"/>
  <c r="AA261" i="21" a="1"/>
  <c r="AA261" i="21" s="1"/>
  <c r="X362" i="21" a="1"/>
  <c r="X362" i="21" s="1"/>
  <c r="U494" i="21" a="1"/>
  <c r="U494" i="21" s="1"/>
  <c r="S500" i="21" a="1"/>
  <c r="S500" i="21" s="1"/>
  <c r="T494" i="21" a="1"/>
  <c r="T494" i="21" s="1"/>
  <c r="U417" i="21" a="1"/>
  <c r="U417" i="21" s="1"/>
  <c r="V392" i="21" a="1"/>
  <c r="V392" i="21" s="1"/>
  <c r="S185" i="21" a="1"/>
  <c r="S185" i="21" s="1"/>
  <c r="P507" i="21" a="1"/>
  <c r="P507" i="21" s="1"/>
  <c r="R310" i="21" a="1"/>
  <c r="R310" i="21" s="1"/>
  <c r="Q318" i="21" a="1"/>
  <c r="Q318" i="21" s="1"/>
  <c r="K448" i="21" a="1"/>
  <c r="K448" i="21" s="1"/>
  <c r="AC381" i="21" a="1"/>
  <c r="AC381" i="21" s="1"/>
  <c r="Z179" i="21" a="1"/>
  <c r="Z179" i="21" s="1"/>
  <c r="X104" i="21" a="1"/>
  <c r="X104" i="21" s="1"/>
  <c r="Z309" i="21" a="1"/>
  <c r="Z309" i="21" s="1"/>
  <c r="W353" i="21" a="1"/>
  <c r="W353" i="21" s="1"/>
  <c r="AA375" i="21" a="1"/>
  <c r="AA375" i="21" s="1"/>
  <c r="X412" i="21" a="1"/>
  <c r="X412" i="21" s="1"/>
  <c r="V139" i="21" a="1"/>
  <c r="V139" i="21" s="1"/>
  <c r="S123" i="21" a="1"/>
  <c r="S123" i="21" s="1"/>
  <c r="T434" i="21" a="1"/>
  <c r="T434" i="21" s="1"/>
  <c r="U507" i="21" a="1"/>
  <c r="U507" i="21" s="1"/>
  <c r="R427" i="21" a="1"/>
  <c r="R427" i="21" s="1"/>
  <c r="T258" i="21" a="1"/>
  <c r="T258" i="21" s="1"/>
  <c r="P333" i="21" a="1"/>
  <c r="P333" i="21" s="1"/>
  <c r="S431" i="21" a="1"/>
  <c r="S431" i="21" s="1"/>
  <c r="R405" i="21" a="1"/>
  <c r="R405" i="21" s="1"/>
  <c r="N489" i="21" a="1"/>
  <c r="N489" i="21" s="1"/>
  <c r="AF402" i="21" a="1"/>
  <c r="AF402" i="21" s="1"/>
  <c r="AC266" i="21" a="1"/>
  <c r="AC266" i="21" s="1"/>
  <c r="AA184" i="21" a="1"/>
  <c r="AA184" i="21" s="1"/>
  <c r="Y532" i="21" a="1"/>
  <c r="Y532" i="21" s="1"/>
  <c r="AC503" i="21" a="1"/>
  <c r="AC503" i="21" s="1"/>
  <c r="Z299" i="21" a="1"/>
  <c r="Z299" i="21" s="1"/>
  <c r="X345" i="21" a="1"/>
  <c r="X345" i="21" s="1"/>
  <c r="Z407" i="21" a="1"/>
  <c r="Z407" i="21" s="1"/>
  <c r="W436" i="21" a="1"/>
  <c r="W436" i="21" s="1"/>
  <c r="AA148" i="21" a="1"/>
  <c r="AA148" i="21" s="1"/>
  <c r="X391" i="21" a="1"/>
  <c r="X391" i="21" s="1"/>
  <c r="V161" i="21" a="1"/>
  <c r="V161" i="21" s="1"/>
  <c r="V212" i="21" s="1" a="1"/>
  <c r="V212" i="21" s="1"/>
  <c r="S307" i="21" a="1"/>
  <c r="S307" i="21" s="1"/>
  <c r="T158" i="21" a="1"/>
  <c r="T158" i="21" s="1"/>
  <c r="T209" i="21" s="1" a="1"/>
  <c r="T209" i="21" s="1"/>
  <c r="R518" i="21" a="1"/>
  <c r="R518" i="21" s="1"/>
  <c r="T327" i="21" a="1"/>
  <c r="T327" i="21" s="1"/>
  <c r="P446" i="21" a="1"/>
  <c r="P446" i="21" s="1"/>
  <c r="S167" i="21" a="1"/>
  <c r="S167" i="21" s="1"/>
  <c r="S218" i="21" s="1" a="1"/>
  <c r="S218" i="21" s="1"/>
  <c r="M293" i="21" a="1"/>
  <c r="M293" i="21" s="1"/>
  <c r="AB390" i="21" a="1"/>
  <c r="AB390" i="21" s="1"/>
  <c r="X346" i="21" a="1"/>
  <c r="X346" i="21" s="1"/>
  <c r="AB132" i="21" a="1"/>
  <c r="AB132" i="21" s="1"/>
  <c r="U520" i="21" a="1"/>
  <c r="U520" i="21" s="1"/>
  <c r="V530" i="21" a="1"/>
  <c r="V530" i="21" s="1"/>
  <c r="R383" i="21" a="1"/>
  <c r="R383" i="21" s="1"/>
  <c r="Q313" i="21" a="1"/>
  <c r="Q313" i="21" s="1"/>
  <c r="O449" i="21" a="1"/>
  <c r="O449" i="21" s="1"/>
  <c r="L480" i="21" a="1"/>
  <c r="L480" i="21" s="1"/>
  <c r="AI281" i="21" a="1"/>
  <c r="AI281" i="21" s="1"/>
  <c r="M110" i="21" a="1"/>
  <c r="M110" i="21" s="1"/>
  <c r="M385" i="21" a="1"/>
  <c r="M385" i="21" s="1"/>
  <c r="AN348" i="21" a="1"/>
  <c r="AN348" i="21" s="1"/>
  <c r="W156" i="21" a="1"/>
  <c r="W156" i="21" s="1"/>
  <c r="W207" i="21" s="1" a="1"/>
  <c r="W207" i="21" s="1"/>
  <c r="V125" i="21" a="1"/>
  <c r="V125" i="21" s="1"/>
  <c r="X283" i="21" a="1"/>
  <c r="X283" i="21" s="1"/>
  <c r="V420" i="21" a="1"/>
  <c r="V420" i="21" s="1"/>
  <c r="U298" i="21" a="1"/>
  <c r="U298" i="21" s="1"/>
  <c r="P413" i="21" a="1"/>
  <c r="P413" i="21" s="1"/>
  <c r="AV106" i="21" a="1"/>
  <c r="AV106" i="21" s="1"/>
  <c r="L476" i="21" a="1"/>
  <c r="L476" i="21" s="1"/>
  <c r="O497" i="21" a="1"/>
  <c r="O497" i="21" s="1"/>
  <c r="K254" i="21" a="1"/>
  <c r="K254" i="21" s="1"/>
  <c r="AK139" i="21" a="1"/>
  <c r="AK139" i="21" s="1"/>
  <c r="P485" i="21" a="1"/>
  <c r="P485" i="21" s="1"/>
  <c r="L434" i="21" a="1"/>
  <c r="L434" i="21" s="1"/>
  <c r="L368" i="21" a="1"/>
  <c r="L368" i="21" s="1"/>
  <c r="AN296" i="21" a="1"/>
  <c r="AN296" i="21" s="1"/>
  <c r="R112" i="21" a="1"/>
  <c r="R112" i="21" s="1"/>
  <c r="AV117" i="21" a="1"/>
  <c r="AV117" i="21" s="1"/>
  <c r="AV145" i="21" a="1"/>
  <c r="AV145" i="21" s="1"/>
  <c r="AI374" i="21" a="1"/>
  <c r="AI374" i="21" s="1"/>
  <c r="AG312" i="21" a="1"/>
  <c r="AG312" i="21" s="1"/>
  <c r="AK262" i="21" a="1"/>
  <c r="AK262" i="21" s="1"/>
  <c r="AN290" i="21" a="1"/>
  <c r="AN290" i="21" s="1"/>
  <c r="AV210" i="21" a="1"/>
  <c r="AV210" i="21" s="1"/>
  <c r="AN434" i="21" a="1"/>
  <c r="AN434" i="21" s="1"/>
  <c r="Q126" i="21" a="1"/>
  <c r="Q126" i="21" s="1"/>
  <c r="K459" i="21" a="1"/>
  <c r="K459" i="21" s="1"/>
  <c r="K321" i="21" a="1"/>
  <c r="K321" i="21" s="1"/>
  <c r="AK464" i="21" a="1"/>
  <c r="AK464" i="21" s="1"/>
  <c r="O410" i="21" a="1"/>
  <c r="O410" i="21" s="1"/>
  <c r="K420" i="21" a="1"/>
  <c r="K420" i="21" s="1"/>
  <c r="N183" i="21" a="1"/>
  <c r="N183" i="21" s="1"/>
  <c r="AM270" i="21" a="1"/>
  <c r="AM270" i="21" s="1"/>
  <c r="AI315" i="21" a="1"/>
  <c r="AI315" i="21" s="1"/>
  <c r="AM354" i="21" a="1"/>
  <c r="AM354" i="21" s="1"/>
  <c r="Q364" i="21" a="1"/>
  <c r="Q364" i="21" s="1"/>
  <c r="N513" i="21" a="1"/>
  <c r="N513" i="21" s="1"/>
  <c r="M479" i="21" a="1"/>
  <c r="M479" i="21" s="1"/>
  <c r="AM132" i="21" a="1"/>
  <c r="AM132" i="21" s="1"/>
  <c r="AE315" i="21" a="1"/>
  <c r="AE315" i="21" s="1"/>
  <c r="AH445" i="21" a="1"/>
  <c r="AH445" i="21" s="1"/>
  <c r="AL373" i="21" a="1"/>
  <c r="AL373" i="21" s="1"/>
  <c r="AG528" i="21" a="1"/>
  <c r="AG528" i="21" s="1"/>
  <c r="Z528" i="21" a="1"/>
  <c r="Z528" i="21" s="1"/>
  <c r="V310" i="21" a="1"/>
  <c r="V310" i="21" s="1"/>
  <c r="V340" i="21" a="1"/>
  <c r="V340" i="21" s="1"/>
  <c r="R224" i="21" a="1"/>
  <c r="R224" i="21" s="1"/>
  <c r="M524" i="21" a="1"/>
  <c r="M524" i="21" s="1"/>
  <c r="K392" i="21" a="1"/>
  <c r="K392" i="21" s="1"/>
  <c r="L307" i="21" a="1"/>
  <c r="L307" i="21" s="1"/>
  <c r="AO368" i="21" a="1"/>
  <c r="AO368" i="21" s="1"/>
  <c r="Q449" i="21" a="1"/>
  <c r="Q449" i="21" s="1"/>
  <c r="AL110" i="21" a="1"/>
  <c r="AL110" i="21" s="1"/>
  <c r="AN422" i="21" a="1"/>
  <c r="AN422" i="21" s="1"/>
  <c r="AJ234" i="21" a="1"/>
  <c r="AJ234" i="21" s="1"/>
  <c r="AM323" i="21" a="1"/>
  <c r="AM323" i="21" s="1"/>
  <c r="AG168" i="21" a="1"/>
  <c r="AG168" i="21" s="1"/>
  <c r="AG219" i="21" s="1" a="1"/>
  <c r="AG219" i="21" s="1"/>
  <c r="AO185" i="21" a="1"/>
  <c r="AO185" i="21" s="1"/>
  <c r="AG531" i="21" a="1"/>
  <c r="AG531" i="21" s="1"/>
  <c r="AB178" i="21" a="1"/>
  <c r="AB178" i="21" s="1"/>
  <c r="W315" i="21" a="1"/>
  <c r="W315" i="21" s="1"/>
  <c r="X459" i="21" a="1"/>
  <c r="X459" i="21" s="1"/>
  <c r="U240" i="21" a="1"/>
  <c r="U240" i="21" s="1"/>
  <c r="AK391" i="21" a="1"/>
  <c r="AK391" i="21" s="1"/>
  <c r="AE362" i="21" a="1"/>
  <c r="AE362" i="21" s="1"/>
  <c r="AI412" i="21" a="1"/>
  <c r="AI412" i="21" s="1"/>
  <c r="AL396" i="21" a="1"/>
  <c r="AL396" i="21" s="1"/>
  <c r="AO486" i="21" a="1"/>
  <c r="AO486" i="21" s="1"/>
  <c r="AJ299" i="21" a="1"/>
  <c r="AJ299" i="21" s="1"/>
  <c r="AM240" i="21" a="1"/>
  <c r="AM240" i="21" s="1"/>
  <c r="AG127" i="21" a="1"/>
  <c r="AG127" i="21" s="1"/>
  <c r="AF314" i="21" a="1"/>
  <c r="AF314" i="21" s="1"/>
  <c r="AL456" i="21" a="1"/>
  <c r="AL456" i="21" s="1"/>
  <c r="AB324" i="21" a="1"/>
  <c r="AB324" i="21" s="1"/>
  <c r="AF222" i="21" a="1"/>
  <c r="AF222" i="21" s="1"/>
  <c r="AE339" i="21" a="1"/>
  <c r="AE339" i="21" s="1"/>
  <c r="AJ522" i="21" a="1"/>
  <c r="AJ522" i="21" s="1"/>
  <c r="AH157" i="21" a="1"/>
  <c r="AH157" i="21" s="1"/>
  <c r="AH208" i="21" s="1" a="1"/>
  <c r="AH208" i="21" s="1"/>
  <c r="AE491" i="21" a="1"/>
  <c r="AE491" i="21" s="1"/>
  <c r="AA514" i="21" a="1"/>
  <c r="AA514" i="21" s="1"/>
  <c r="AG357" i="21" a="1"/>
  <c r="AG357" i="21" s="1"/>
  <c r="AD379" i="21" a="1"/>
  <c r="AD379" i="21" s="1"/>
  <c r="AE446" i="21" a="1"/>
  <c r="AE446" i="21" s="1"/>
  <c r="Z148" i="21" a="1"/>
  <c r="Z148" i="21" s="1"/>
  <c r="AM384" i="21" a="1"/>
  <c r="AM384" i="21" s="1"/>
  <c r="AJ385" i="21" a="1"/>
  <c r="AJ385" i="21" s="1"/>
  <c r="AO289" i="21" a="1"/>
  <c r="AO289" i="21" s="1"/>
  <c r="AL460" i="21" a="1"/>
  <c r="AL460" i="21" s="1"/>
  <c r="AI375" i="21" a="1"/>
  <c r="AI375" i="21" s="1"/>
  <c r="AN137" i="21" a="1"/>
  <c r="AN137" i="21" s="1"/>
  <c r="AK360" i="21" a="1"/>
  <c r="AK360" i="21" s="1"/>
  <c r="AG315" i="21" a="1"/>
  <c r="AG315" i="21" s="1"/>
  <c r="AD114" i="21" a="1"/>
  <c r="AD114" i="21" s="1"/>
  <c r="AJ276" i="21" a="1"/>
  <c r="AJ276" i="21" s="1"/>
  <c r="AG403" i="21" a="1"/>
  <c r="AG403" i="21" s="1"/>
  <c r="AE229" i="21" a="1"/>
  <c r="AE229" i="21" s="1"/>
  <c r="AI489" i="21" a="1"/>
  <c r="AI489" i="21" s="1"/>
  <c r="AF127" i="21" a="1"/>
  <c r="AF127" i="21" s="1"/>
  <c r="AF133" i="21" a="1"/>
  <c r="AF133" i="21" s="1"/>
  <c r="Q404" i="21" a="1"/>
  <c r="Q404" i="21" s="1"/>
  <c r="P241" i="21" a="1"/>
  <c r="P241" i="21" s="1"/>
  <c r="N174" i="21" a="1"/>
  <c r="N174" i="21" s="1"/>
  <c r="W406" i="21" a="1"/>
  <c r="W406" i="21" s="1"/>
  <c r="AB470" i="21" a="1"/>
  <c r="AB470" i="21" s="1"/>
  <c r="Y526" i="21" a="1"/>
  <c r="Y526" i="21" s="1"/>
  <c r="V256" i="21" a="1"/>
  <c r="V256" i="21" s="1"/>
  <c r="Z131" i="21" a="1"/>
  <c r="Z131" i="21" s="1"/>
  <c r="W144" i="21" a="1"/>
  <c r="W144" i="21" s="1"/>
  <c r="T509" i="21" a="1"/>
  <c r="T509" i="21" s="1"/>
  <c r="U492" i="21" a="1"/>
  <c r="U492" i="21" s="1"/>
  <c r="S520" i="21" a="1"/>
  <c r="S520" i="21" s="1"/>
  <c r="T362" i="21" a="1"/>
  <c r="T362" i="21" s="1"/>
  <c r="U409" i="21" a="1"/>
  <c r="U409" i="21" s="1"/>
  <c r="R406" i="21" a="1"/>
  <c r="R406" i="21" s="1"/>
  <c r="Q341" i="21" a="1"/>
  <c r="Q341" i="21" s="1"/>
  <c r="P355" i="21" a="1"/>
  <c r="P355" i="21" s="1"/>
  <c r="O110" i="21" a="1"/>
  <c r="O110" i="21" s="1"/>
  <c r="AG227" i="21" a="1"/>
  <c r="AG227" i="21" s="1"/>
  <c r="AE476" i="21" a="1"/>
  <c r="AE476" i="21" s="1"/>
  <c r="AB525" i="21" a="1"/>
  <c r="AB525" i="21" s="1"/>
  <c r="Z127" i="21" a="1"/>
  <c r="Z127" i="21" s="1"/>
  <c r="W500" i="21" a="1"/>
  <c r="W500" i="21" s="1"/>
  <c r="AB490" i="21" a="1"/>
  <c r="AB490" i="21" s="1"/>
  <c r="Y103" i="21" a="1"/>
  <c r="Y103" i="21" s="1"/>
  <c r="V402" i="21" a="1"/>
  <c r="V402" i="21" s="1"/>
  <c r="X236" i="21" a="1"/>
  <c r="X236" i="21" s="1"/>
  <c r="AB280" i="21" a="1"/>
  <c r="AB280" i="21" s="1"/>
  <c r="Z166" i="21" a="1"/>
  <c r="Z166" i="21" s="1"/>
  <c r="Z217" i="21" s="1" a="1"/>
  <c r="Z217" i="21" s="1"/>
  <c r="W240" i="21" a="1"/>
  <c r="W240" i="21" s="1"/>
  <c r="T111" i="21" a="1"/>
  <c r="T111" i="21" s="1"/>
  <c r="U104" i="21" a="1"/>
  <c r="U104" i="21" s="1"/>
  <c r="R169" i="21" a="1"/>
  <c r="R169" i="21" s="1"/>
  <c r="R220" i="21" s="1" a="1"/>
  <c r="R220" i="21" s="1"/>
  <c r="T457" i="21" a="1"/>
  <c r="T457" i="21" s="1"/>
  <c r="U419" i="21" a="1"/>
  <c r="U419" i="21" s="1"/>
  <c r="R438" i="21" a="1"/>
  <c r="R438" i="21" s="1"/>
  <c r="Q521" i="21" a="1"/>
  <c r="Q521" i="21" s="1"/>
  <c r="P449" i="21" a="1"/>
  <c r="P449" i="21" s="1"/>
  <c r="O489" i="21" a="1"/>
  <c r="O489" i="21" s="1"/>
  <c r="W104" i="21" a="1"/>
  <c r="W104" i="21" s="1"/>
  <c r="AB116" i="21" a="1"/>
  <c r="AB116" i="21" s="1"/>
  <c r="Y369" i="21" a="1"/>
  <c r="Y369" i="21" s="1"/>
  <c r="X439" i="21" a="1"/>
  <c r="X439" i="21" s="1"/>
  <c r="Y440" i="21" a="1"/>
  <c r="Y440" i="21" s="1"/>
  <c r="T520" i="21" a="1"/>
  <c r="T520" i="21" s="1"/>
  <c r="V391" i="21" a="1"/>
  <c r="V391" i="21" s="1"/>
  <c r="U400" i="21" a="1"/>
  <c r="U400" i="21" s="1"/>
  <c r="N527" i="21" a="1"/>
  <c r="N527" i="21" s="1"/>
  <c r="O361" i="21" a="1"/>
  <c r="O361" i="21" s="1"/>
  <c r="AV422" i="21" a="1"/>
  <c r="AV422" i="21" s="1"/>
  <c r="K520" i="21" a="1"/>
  <c r="K520" i="21" s="1"/>
  <c r="AK343" i="21" a="1"/>
  <c r="AK343" i="21" s="1"/>
  <c r="AJ351" i="21" a="1"/>
  <c r="AJ351" i="21" s="1"/>
  <c r="M450" i="21" a="1"/>
  <c r="M450" i="21" s="1"/>
  <c r="M231" i="21" a="1"/>
  <c r="M231" i="21" s="1"/>
  <c r="AO451" i="21" a="1"/>
  <c r="AO451" i="21" s="1"/>
  <c r="O514" i="21" a="1"/>
  <c r="O514" i="21" s="1"/>
  <c r="AV177" i="21" a="1"/>
  <c r="AV177" i="21" s="1"/>
  <c r="N520" i="21" a="1"/>
  <c r="N520" i="21" s="1"/>
  <c r="AN373" i="21" a="1"/>
  <c r="AN373" i="21" s="1"/>
  <c r="P182" i="21" a="1"/>
  <c r="P182" i="21" s="1"/>
  <c r="X427" i="21" a="1"/>
  <c r="X427" i="21" s="1"/>
  <c r="Z260" i="21" a="1"/>
  <c r="Z260" i="21" s="1"/>
  <c r="W280" i="21" a="1"/>
  <c r="W280" i="21" s="1"/>
  <c r="AA462" i="21" a="1"/>
  <c r="AA462" i="21" s="1"/>
  <c r="Y509" i="21" a="1"/>
  <c r="Y509" i="21" s="1"/>
  <c r="V339" i="21" a="1"/>
  <c r="V339" i="21" s="1"/>
  <c r="S351" i="21" a="1"/>
  <c r="S351" i="21" s="1"/>
  <c r="T388" i="21" a="1"/>
  <c r="T388" i="21" s="1"/>
  <c r="U232" i="21" a="1"/>
  <c r="U232" i="21" s="1"/>
  <c r="R522" i="21" a="1"/>
  <c r="R522" i="21" s="1"/>
  <c r="T121" i="21" a="1"/>
  <c r="T121" i="21" s="1"/>
  <c r="P338" i="21" a="1"/>
  <c r="P338" i="21" s="1"/>
  <c r="S225" i="21" a="1"/>
  <c r="S225" i="21" s="1"/>
  <c r="R344" i="21" a="1"/>
  <c r="R344" i="21" s="1"/>
  <c r="X320" i="21" a="1"/>
  <c r="X320" i="21" s="1"/>
  <c r="AC286" i="21" a="1"/>
  <c r="AC286" i="21" s="1"/>
  <c r="Z372" i="21" a="1"/>
  <c r="Z372" i="21" s="1"/>
  <c r="W355" i="21" a="1"/>
  <c r="W355" i="21" s="1"/>
  <c r="Y518" i="21" a="1"/>
  <c r="Y518" i="21" s="1"/>
  <c r="W536" i="21" a="1"/>
  <c r="W536" i="21" s="1"/>
  <c r="AA447" i="21" a="1"/>
  <c r="AA447" i="21" s="1"/>
  <c r="X301" i="21" a="1"/>
  <c r="X301" i="21" s="1"/>
  <c r="U129" i="21" a="1"/>
  <c r="U129" i="21" s="1"/>
  <c r="S402" i="21" a="1"/>
  <c r="S402" i="21" s="1"/>
  <c r="T358" i="21" a="1"/>
  <c r="T358" i="21" s="1"/>
  <c r="U284" i="21" a="1"/>
  <c r="U284" i="21" s="1"/>
  <c r="V222" i="21" a="1"/>
  <c r="V222" i="21" s="1"/>
  <c r="S451" i="21" a="1"/>
  <c r="S451" i="21" s="1"/>
  <c r="P185" i="21" a="1"/>
  <c r="P185" i="21" s="1"/>
  <c r="R482" i="21" a="1"/>
  <c r="R482" i="21" s="1"/>
  <c r="Q113" i="21" a="1"/>
  <c r="Q113" i="21" s="1"/>
  <c r="K336" i="21" a="1"/>
  <c r="K336" i="21" s="1"/>
  <c r="AF115" i="21" a="1"/>
  <c r="AF115" i="21" s="1"/>
  <c r="AC502" i="21" a="1"/>
  <c r="AC502" i="21" s="1"/>
  <c r="AA396" i="21" a="1"/>
  <c r="AA396" i="21" s="1"/>
  <c r="X475" i="21" a="1"/>
  <c r="X475" i="21" s="1"/>
  <c r="AC375" i="21" a="1"/>
  <c r="AC375" i="21" s="1"/>
  <c r="Z109" i="21" a="1"/>
  <c r="Z109" i="21" s="1"/>
  <c r="Y329" i="21" a="1"/>
  <c r="Y329" i="21" s="1"/>
  <c r="W154" i="21" a="1"/>
  <c r="W154" i="21" s="1"/>
  <c r="W205" i="21" s="1" a="1"/>
  <c r="W205" i="21" s="1"/>
  <c r="AA143" i="21" a="1"/>
  <c r="AA143" i="21" s="1"/>
  <c r="X163" i="21" a="1"/>
  <c r="X163" i="21" s="1"/>
  <c r="X214" i="21" s="1" a="1"/>
  <c r="X214" i="21" s="1"/>
  <c r="U449" i="21" a="1"/>
  <c r="U449" i="21" s="1"/>
  <c r="S356" i="21" a="1"/>
  <c r="S356" i="21" s="1"/>
  <c r="T407" i="21" a="1"/>
  <c r="T407" i="21" s="1"/>
  <c r="U361" i="21" a="1"/>
  <c r="U361" i="21" s="1"/>
  <c r="V427" i="21" a="1"/>
  <c r="V427" i="21" s="1"/>
  <c r="S125" i="21" a="1"/>
  <c r="S125" i="21" s="1"/>
  <c r="P412" i="21" a="1"/>
  <c r="P412" i="21" s="1"/>
  <c r="R163" i="21" a="1"/>
  <c r="R163" i="21" s="1"/>
  <c r="R214" i="21" s="1" a="1"/>
  <c r="R214" i="21" s="1"/>
  <c r="Q159" i="21" a="1"/>
  <c r="Q159" i="21" s="1"/>
  <c r="Q210" i="21" s="1" a="1"/>
  <c r="Q210" i="21" s="1"/>
  <c r="K297" i="21" a="1"/>
  <c r="K297" i="21" s="1"/>
  <c r="AC149" i="21" a="1"/>
  <c r="AC149" i="21" s="1"/>
  <c r="Z429" i="21" a="1"/>
  <c r="Z429" i="21" s="1"/>
  <c r="Z338" i="21" a="1"/>
  <c r="Z338" i="21" s="1"/>
  <c r="AB459" i="21" a="1"/>
  <c r="AB459" i="21" s="1"/>
  <c r="V314" i="21" a="1"/>
  <c r="V314" i="21" s="1"/>
  <c r="U363" i="21" a="1"/>
  <c r="U363" i="21" s="1"/>
  <c r="S475" i="21" a="1"/>
  <c r="S475" i="21" s="1"/>
  <c r="Q360" i="21" a="1"/>
  <c r="Q360" i="21" s="1"/>
  <c r="S294" i="21" a="1"/>
  <c r="S294" i="21" s="1"/>
  <c r="K363" i="21" a="1"/>
  <c r="K363" i="21" s="1"/>
  <c r="N280" i="21" a="1"/>
  <c r="N280" i="21" s="1"/>
  <c r="K346" i="21" a="1"/>
  <c r="K346" i="21" s="1"/>
  <c r="K271" i="21" a="1"/>
  <c r="K271" i="21" s="1"/>
  <c r="AK127" i="21" a="1"/>
  <c r="AK127" i="21" s="1"/>
  <c r="M402" i="21" a="1"/>
  <c r="M402" i="21" s="1"/>
  <c r="L140" i="21" a="1"/>
  <c r="L140" i="21" s="1"/>
  <c r="AV399" i="21" a="1"/>
  <c r="AV399" i="21" s="1"/>
  <c r="AM468" i="21" a="1"/>
  <c r="AM468" i="21" s="1"/>
  <c r="O472" i="21" a="1"/>
  <c r="O472" i="21" s="1"/>
  <c r="O246" i="21" a="1"/>
  <c r="O246" i="21" s="1"/>
  <c r="L390" i="21" a="1"/>
  <c r="L390" i="21" s="1"/>
  <c r="AK384" i="21" a="1"/>
  <c r="AK384" i="21" s="1"/>
  <c r="AN110" i="21" a="1"/>
  <c r="AN110" i="21" s="1"/>
  <c r="AJ441" i="21" a="1"/>
  <c r="AJ441" i="21" s="1"/>
  <c r="AN526" i="21" a="1"/>
  <c r="AN526" i="21" s="1"/>
  <c r="AD406" i="21" a="1"/>
  <c r="AD406" i="21" s="1"/>
  <c r="AF428" i="21" a="1"/>
  <c r="AF428" i="21" s="1"/>
  <c r="AC382" i="21" a="1"/>
  <c r="AC382" i="21" s="1"/>
  <c r="AA439" i="21" a="1"/>
  <c r="AA439" i="21" s="1"/>
  <c r="X357" i="21" a="1"/>
  <c r="X357" i="21" s="1"/>
  <c r="AC112" i="21" a="1"/>
  <c r="AC112" i="21" s="1"/>
  <c r="Z395" i="21" a="1"/>
  <c r="Z395" i="21" s="1"/>
  <c r="X384" i="21" a="1"/>
  <c r="X384" i="21" s="1"/>
  <c r="AA240" i="21" a="1"/>
  <c r="AA240" i="21" s="1"/>
  <c r="X109" i="21" a="1"/>
  <c r="X109" i="21" s="1"/>
  <c r="V344" i="21" a="1"/>
  <c r="V344" i="21" s="1"/>
  <c r="S244" i="21" a="1"/>
  <c r="S244" i="21" s="1"/>
  <c r="T473" i="21" a="1"/>
  <c r="T473" i="21" s="1"/>
  <c r="U380" i="21" a="1"/>
  <c r="U380" i="21" s="1"/>
  <c r="V425" i="21" a="1"/>
  <c r="V425" i="21" s="1"/>
  <c r="T468" i="21" a="1"/>
  <c r="T468" i="21" s="1"/>
  <c r="P350" i="21" a="1"/>
  <c r="P350" i="21" s="1"/>
  <c r="S297" i="21" a="1"/>
  <c r="S297" i="21" s="1"/>
  <c r="R114" i="21" a="1"/>
  <c r="R114" i="21" s="1"/>
  <c r="M262" i="21" a="1"/>
  <c r="M262" i="21" s="1"/>
  <c r="V358" i="21" a="1"/>
  <c r="V358" i="21" s="1"/>
  <c r="W199" i="21" a="1"/>
  <c r="W199" i="21" s="1"/>
  <c r="Z456" i="21" a="1"/>
  <c r="Z456" i="21" s="1"/>
  <c r="W531" i="21" a="1"/>
  <c r="W531" i="21" s="1"/>
  <c r="AA331" i="21" a="1"/>
  <c r="AA331" i="21" s="1"/>
  <c r="Y254" i="21" a="1"/>
  <c r="Y254" i="21" s="1"/>
  <c r="V476" i="21" a="1"/>
  <c r="V476" i="21" s="1"/>
  <c r="S110" i="21" a="1"/>
  <c r="S110" i="21" s="1"/>
  <c r="T267" i="21" a="1"/>
  <c r="T267" i="21" s="1"/>
  <c r="U459" i="21" a="1"/>
  <c r="U459" i="21" s="1"/>
  <c r="S535" i="21" a="1"/>
  <c r="S535" i="21" s="1"/>
  <c r="T492" i="21" a="1"/>
  <c r="T492" i="21" s="1"/>
  <c r="P229" i="21" a="1"/>
  <c r="P229" i="21" s="1"/>
  <c r="O423" i="21" a="1"/>
  <c r="O423" i="21" s="1"/>
  <c r="R400" i="21" a="1"/>
  <c r="R400" i="21" s="1"/>
  <c r="K399" i="21" a="1"/>
  <c r="K399" i="21" s="1"/>
  <c r="AF407" i="21" a="1"/>
  <c r="AF407" i="21" s="1"/>
  <c r="AD435" i="21" a="1"/>
  <c r="AD435" i="21" s="1"/>
  <c r="AA281" i="21" a="1"/>
  <c r="AA281" i="21" s="1"/>
  <c r="Y251" i="21" a="1"/>
  <c r="Y251" i="21" s="1"/>
  <c r="AC130" i="21" a="1"/>
  <c r="AC130" i="21" s="1"/>
  <c r="Z484" i="21" a="1"/>
  <c r="Z484" i="21" s="1"/>
  <c r="X116" i="21" a="1"/>
  <c r="X116" i="21" s="1"/>
  <c r="Z290" i="21" a="1"/>
  <c r="Z290" i="21" s="1"/>
  <c r="W475" i="21" a="1"/>
  <c r="W475" i="21" s="1"/>
  <c r="AA383" i="21" a="1"/>
  <c r="AA383" i="21" s="1"/>
  <c r="Y425" i="21" a="1"/>
  <c r="Y425" i="21" s="1"/>
  <c r="U385" i="21" a="1"/>
  <c r="U385" i="21" s="1"/>
  <c r="R328" i="21" a="1"/>
  <c r="R328" i="21" s="1"/>
  <c r="T181" i="21" a="1"/>
  <c r="T181" i="21" s="1"/>
  <c r="U164" i="21" a="1"/>
  <c r="U164" i="21" s="1"/>
  <c r="U215" i="21" s="1" a="1"/>
  <c r="U215" i="21" s="1"/>
  <c r="V267" i="21" a="1"/>
  <c r="V267" i="21" s="1"/>
  <c r="S522" i="21" a="1"/>
  <c r="S522" i="21" s="1"/>
  <c r="R299" i="21" a="1"/>
  <c r="R299" i="21" s="1"/>
  <c r="Q327" i="21" a="1"/>
  <c r="Q327" i="21" s="1"/>
  <c r="X382" i="21" a="1"/>
  <c r="X382" i="21" s="1"/>
  <c r="AB176" i="21" a="1"/>
  <c r="AB176" i="21" s="1"/>
  <c r="Z518" i="21" a="1"/>
  <c r="Z518" i="21" s="1"/>
  <c r="Y408" i="21" a="1"/>
  <c r="Y408" i="21" s="1"/>
  <c r="AA427" i="21" a="1"/>
  <c r="AA427" i="21" s="1"/>
  <c r="V525" i="21" a="1"/>
  <c r="V525" i="21" s="1"/>
  <c r="T314" i="21" a="1"/>
  <c r="T314" i="21" s="1"/>
  <c r="V140" i="21" a="1"/>
  <c r="V140" i="21" s="1"/>
  <c r="P259" i="21" a="1"/>
  <c r="P259" i="21" s="1"/>
  <c r="R423" i="21" a="1"/>
  <c r="R423" i="21" s="1"/>
  <c r="N344" i="21" a="1"/>
  <c r="N344" i="21" s="1"/>
  <c r="M367" i="21" a="1"/>
  <c r="M367" i="21" s="1"/>
  <c r="M477" i="21" a="1"/>
  <c r="M477" i="21" s="1"/>
  <c r="L389" i="21" a="1"/>
  <c r="L389" i="21" s="1"/>
  <c r="AM524" i="21" a="1"/>
  <c r="AM524" i="21" s="1"/>
  <c r="AV488" i="21" a="1"/>
  <c r="AV488" i="21" s="1"/>
  <c r="L229" i="21" a="1"/>
  <c r="L229" i="21" s="1"/>
  <c r="L380" i="21" a="1"/>
  <c r="L380" i="21" s="1"/>
  <c r="O142" i="21" a="1"/>
  <c r="O142" i="21" s="1"/>
  <c r="Q396" i="21" a="1"/>
  <c r="Q396" i="21" s="1"/>
  <c r="N345" i="21" a="1"/>
  <c r="N345" i="21" s="1"/>
  <c r="L125" i="21" a="1"/>
  <c r="L125" i="21" s="1"/>
  <c r="AJ438" i="21" a="1"/>
  <c r="AJ438" i="21" s="1"/>
  <c r="AG329" i="21" a="1"/>
  <c r="AG329" i="21" s="1"/>
  <c r="AD143" i="21" a="1"/>
  <c r="AD143" i="21" s="1"/>
  <c r="AB392" i="21" a="1"/>
  <c r="AB392" i="21" s="1"/>
  <c r="Y131" i="21" a="1"/>
  <c r="Y131" i="21" s="1"/>
  <c r="W376" i="21" a="1"/>
  <c r="W376" i="21" s="1"/>
  <c r="AA256" i="21" a="1"/>
  <c r="AA256" i="21" s="1"/>
  <c r="X287" i="21" a="1"/>
  <c r="X287" i="21" s="1"/>
  <c r="Z225" i="21" a="1"/>
  <c r="Z225" i="21" s="1"/>
  <c r="X234" i="21" a="1"/>
  <c r="X234" i="21" s="1"/>
  <c r="AB142" i="21" a="1"/>
  <c r="AB142" i="21" s="1"/>
  <c r="Y114" i="21" a="1"/>
  <c r="Y114" i="21" s="1"/>
  <c r="W477" i="21" a="1"/>
  <c r="W477" i="21" s="1"/>
  <c r="T526" i="21" a="1"/>
  <c r="T526" i="21" s="1"/>
  <c r="U454" i="21" a="1"/>
  <c r="U454" i="21" s="1"/>
  <c r="V275" i="21" a="1"/>
  <c r="V275" i="21" s="1"/>
  <c r="S309" i="21" a="1"/>
  <c r="S309" i="21" s="1"/>
  <c r="T160" i="21" a="1"/>
  <c r="T160" i="21" s="1"/>
  <c r="T194" i="21" s="1" a="1"/>
  <c r="T194" i="21" s="1"/>
  <c r="Q316" i="21" a="1"/>
  <c r="Q316" i="21" s="1"/>
  <c r="P502" i="21" a="1"/>
  <c r="P502" i="21" s="1"/>
  <c r="O407" i="21" a="1"/>
  <c r="O407" i="21" s="1"/>
  <c r="M261" i="21" a="1"/>
  <c r="M261" i="21" s="1"/>
  <c r="W440" i="21" a="1"/>
  <c r="W440" i="21" s="1"/>
  <c r="AA348" i="21" a="1"/>
  <c r="AA348" i="21" s="1"/>
  <c r="Y169" i="21" a="1"/>
  <c r="Y169" i="21" s="1"/>
  <c r="Y220" i="21" s="1" a="1"/>
  <c r="Y220" i="21" s="1"/>
  <c r="AA404" i="21" a="1"/>
  <c r="AA404" i="21" s="1"/>
  <c r="X114" i="21" a="1"/>
  <c r="X114" i="21" s="1"/>
  <c r="AB396" i="21" a="1"/>
  <c r="AB396" i="21" s="1"/>
  <c r="Y521" i="21" a="1"/>
  <c r="Y521" i="21" s="1"/>
  <c r="V304" i="21" a="1"/>
  <c r="V304" i="21" s="1"/>
  <c r="S393" i="21" a="1"/>
  <c r="S393" i="21" s="1"/>
  <c r="V449" i="21" a="1"/>
  <c r="V449" i="21" s="1"/>
  <c r="S134" i="21" a="1"/>
  <c r="S134" i="21" s="1"/>
  <c r="T174" i="21" a="1"/>
  <c r="T174" i="21" s="1"/>
  <c r="Q251" i="21" a="1"/>
  <c r="Q251" i="21" s="1"/>
  <c r="O281" i="21" a="1"/>
  <c r="O281" i="21" s="1"/>
  <c r="S279" i="21" a="1"/>
  <c r="S279" i="21" s="1"/>
  <c r="L296" i="21" a="1"/>
  <c r="L296" i="21" s="1"/>
  <c r="AF284" i="21" a="1"/>
  <c r="AF284" i="21" s="1"/>
  <c r="AD182" i="21" a="1"/>
  <c r="AD182" i="21" s="1"/>
  <c r="AA373" i="21" a="1"/>
  <c r="AA373" i="21" s="1"/>
  <c r="Y447" i="21" a="1"/>
  <c r="Y447" i="21" s="1"/>
  <c r="V173" i="21" a="1"/>
  <c r="V173" i="21" s="1"/>
  <c r="AA417" i="21" a="1"/>
  <c r="AA417" i="21" s="1"/>
  <c r="X176" i="21" a="1"/>
  <c r="X176" i="21" s="1"/>
  <c r="Z439" i="21" a="1"/>
  <c r="Z439" i="21" s="1"/>
  <c r="W298" i="21" a="1"/>
  <c r="W298" i="21" s="1"/>
  <c r="Y123" i="21" a="1"/>
  <c r="Y123" i="21" s="1"/>
  <c r="V528" i="21" a="1"/>
  <c r="V528" i="21" s="1"/>
  <c r="S482" i="21" a="1"/>
  <c r="S482" i="21" s="1"/>
  <c r="T387" i="21" a="1"/>
  <c r="T387" i="21" s="1"/>
  <c r="U266" i="21" a="1"/>
  <c r="U266" i="21" s="1"/>
  <c r="S154" i="21" a="1"/>
  <c r="S154" i="21" s="1"/>
  <c r="S205" i="21" s="1" a="1"/>
  <c r="S205" i="21" s="1"/>
  <c r="T234" i="21" a="1"/>
  <c r="T234" i="21" s="1"/>
  <c r="Q412" i="21" a="1"/>
  <c r="Q412" i="21" s="1"/>
  <c r="O454" i="21" a="1"/>
  <c r="O454" i="21" s="1"/>
  <c r="S474" i="21" a="1"/>
  <c r="S474" i="21" s="1"/>
  <c r="L186" i="21" a="1"/>
  <c r="L186" i="21" s="1"/>
  <c r="AC232" i="21" a="1"/>
  <c r="AC232" i="21" s="1"/>
  <c r="Y469" i="21" a="1"/>
  <c r="Y469" i="21" s="1"/>
  <c r="V297" i="21" a="1"/>
  <c r="V297" i="21" s="1"/>
  <c r="V333" i="21" a="1"/>
  <c r="V333" i="21" s="1"/>
  <c r="S365" i="21" a="1"/>
  <c r="S365" i="21" s="1"/>
  <c r="S336" i="21" a="1"/>
  <c r="S336" i="21" s="1"/>
  <c r="S338" i="21" a="1"/>
  <c r="S338" i="21" s="1"/>
  <c r="AV140" i="21" a="1"/>
  <c r="AV140" i="21" s="1"/>
  <c r="M252" i="21" a="1"/>
  <c r="M252" i="21" s="1"/>
  <c r="AM226" i="21" a="1"/>
  <c r="AM226" i="21" s="1"/>
  <c r="N402" i="21" a="1"/>
  <c r="N402" i="21" s="1"/>
  <c r="AK275" i="21" a="1"/>
  <c r="AK275" i="21" s="1"/>
  <c r="N390" i="21" a="1"/>
  <c r="N390" i="21" s="1"/>
  <c r="AN517" i="21" a="1"/>
  <c r="AN517" i="21" s="1"/>
  <c r="X277" i="21" a="1"/>
  <c r="X277" i="21" s="1"/>
  <c r="W405" i="21" a="1"/>
  <c r="W405" i="21" s="1"/>
  <c r="S430" i="21" a="1"/>
  <c r="S430" i="21" s="1"/>
  <c r="S448" i="21" a="1"/>
  <c r="S448" i="21" s="1"/>
  <c r="S232" i="21" a="1"/>
  <c r="S232" i="21" s="1"/>
  <c r="M319" i="21" a="1"/>
  <c r="M319" i="21" s="1"/>
  <c r="AV318" i="21" a="1"/>
  <c r="AV318" i="21" s="1"/>
  <c r="M334" i="21" a="1"/>
  <c r="M334" i="21" s="1"/>
  <c r="K115" i="21" a="1"/>
  <c r="K115" i="21" s="1"/>
  <c r="AN301" i="21" a="1"/>
  <c r="AN301" i="21" s="1"/>
  <c r="Q527" i="21" a="1"/>
  <c r="Q527" i="21" s="1"/>
  <c r="O336" i="21" a="1"/>
  <c r="O336" i="21" s="1"/>
  <c r="AV147" i="21" a="1"/>
  <c r="AV147" i="21" s="1"/>
  <c r="AL520" i="21" a="1"/>
  <c r="AL520" i="21" s="1"/>
  <c r="S174" i="21" a="1"/>
  <c r="S174" i="21" s="1"/>
  <c r="O481" i="21" a="1"/>
  <c r="O481" i="21" s="1"/>
  <c r="N497" i="21" a="1"/>
  <c r="N497" i="21" s="1"/>
  <c r="AM111" i="21" a="1"/>
  <c r="AM111" i="21" s="1"/>
  <c r="AE145" i="21" a="1"/>
  <c r="AE145" i="21" s="1"/>
  <c r="AF322" i="21" a="1"/>
  <c r="AF322" i="21" s="1"/>
  <c r="AI240" i="21" a="1"/>
  <c r="AI240" i="21" s="1"/>
  <c r="AM347" i="21" a="1"/>
  <c r="AM347" i="21" s="1"/>
  <c r="K148" i="21" a="1"/>
  <c r="K148" i="21" s="1"/>
  <c r="AL174" i="21" a="1"/>
  <c r="AL174" i="21" s="1"/>
  <c r="R222" i="21" a="1"/>
  <c r="R222" i="21" s="1"/>
  <c r="N173" i="21" a="1"/>
  <c r="N173" i="21" s="1"/>
  <c r="M313" i="21" a="1"/>
  <c r="M313" i="21" s="1"/>
  <c r="AN454" i="21" a="1"/>
  <c r="AN454" i="21" s="1"/>
  <c r="P514" i="21" a="1"/>
  <c r="P514" i="21" s="1"/>
  <c r="N508" i="21" a="1"/>
  <c r="N508" i="21" s="1"/>
  <c r="AV343" i="21" a="1"/>
  <c r="AV343" i="21" s="1"/>
  <c r="AI105" i="21" a="1"/>
  <c r="AI105" i="21" s="1"/>
  <c r="AC248" i="21" a="1"/>
  <c r="AC248" i="21" s="1"/>
  <c r="AD157" i="21" a="1"/>
  <c r="AD157" i="21" s="1"/>
  <c r="AD191" i="21" s="1" a="1"/>
  <c r="AD191" i="21" s="1"/>
  <c r="AF483" i="21" a="1"/>
  <c r="AF483" i="21" s="1"/>
  <c r="AL476" i="21" a="1"/>
  <c r="AL476" i="21" s="1"/>
  <c r="R235" i="21" a="1"/>
  <c r="R235" i="21" s="1"/>
  <c r="M383" i="21" a="1"/>
  <c r="M383" i="21" s="1"/>
  <c r="AV149" i="21" a="1"/>
  <c r="AV149" i="21" s="1"/>
  <c r="AJ367" i="21" a="1"/>
  <c r="AJ367" i="21" s="1"/>
  <c r="AC316" i="21" a="1"/>
  <c r="AC316" i="21" s="1"/>
  <c r="AG143" i="21" a="1"/>
  <c r="AG143" i="21" s="1"/>
  <c r="AK494" i="21" a="1"/>
  <c r="AK494" i="21" s="1"/>
  <c r="AO323" i="21" a="1"/>
  <c r="AO323" i="21" s="1"/>
  <c r="V508" i="21" a="1"/>
  <c r="V508" i="21" s="1"/>
  <c r="W110" i="21" a="1"/>
  <c r="W110" i="21" s="1"/>
  <c r="T442" i="21" a="1"/>
  <c r="T442" i="21" s="1"/>
  <c r="K454" i="21" a="1"/>
  <c r="K454" i="21" s="1"/>
  <c r="L247" i="21" a="1"/>
  <c r="L247" i="21" s="1"/>
  <c r="AO427" i="21" a="1"/>
  <c r="AO427" i="21" s="1"/>
  <c r="L459" i="21" a="1"/>
  <c r="L459" i="21" s="1"/>
  <c r="AM439" i="21" a="1"/>
  <c r="AM439" i="21" s="1"/>
  <c r="R521" i="21" a="1"/>
  <c r="R521" i="21" s="1"/>
  <c r="AL173" i="21" a="1"/>
  <c r="AL173" i="21" s="1"/>
  <c r="AH468" i="21" a="1"/>
  <c r="AH468" i="21" s="1"/>
  <c r="AM392" i="21" a="1"/>
  <c r="AM392" i="21" s="1"/>
  <c r="AK135" i="21" a="1"/>
  <c r="AK135" i="21" s="1"/>
  <c r="AF474" i="21" a="1"/>
  <c r="AF474" i="21" s="1"/>
  <c r="AC449" i="21" a="1"/>
  <c r="AC449" i="21" s="1"/>
  <c r="AI226" i="21" a="1"/>
  <c r="AI226" i="21" s="1"/>
  <c r="AG524" i="21" a="1"/>
  <c r="AG524" i="21" s="1"/>
  <c r="AD134" i="21" a="1"/>
  <c r="AD134" i="21" s="1"/>
  <c r="AH224" i="21" a="1"/>
  <c r="AH224" i="21" s="1"/>
  <c r="AF438" i="21" a="1"/>
  <c r="AF438" i="21" s="1"/>
  <c r="AC400" i="21" a="1"/>
  <c r="AC400" i="21" s="1"/>
  <c r="AB497" i="21" a="1"/>
  <c r="AB497" i="21" s="1"/>
  <c r="AM271" i="21" a="1"/>
  <c r="AM271" i="21" s="1"/>
  <c r="AJ353" i="21" a="1"/>
  <c r="AJ353" i="21" s="1"/>
  <c r="AO292" i="21" a="1"/>
  <c r="AO292" i="21" s="1"/>
  <c r="AJ436" i="21" a="1"/>
  <c r="AJ436" i="21" s="1"/>
  <c r="AN140" i="21" a="1"/>
  <c r="AN140" i="21" s="1"/>
  <c r="AL431" i="21" a="1"/>
  <c r="AL431" i="21" s="1"/>
  <c r="AH279" i="21" a="1"/>
  <c r="AH279" i="21" s="1"/>
  <c r="AD377" i="21" a="1"/>
  <c r="AD377" i="21" s="1"/>
  <c r="AJ313" i="21" a="1"/>
  <c r="AJ313" i="21" s="1"/>
  <c r="AH502" i="21" a="1"/>
  <c r="AH502" i="21" s="1"/>
  <c r="AE496" i="21" a="1"/>
  <c r="AE496" i="21" s="1"/>
  <c r="AA271" i="21" a="1"/>
  <c r="AA271" i="21" s="1"/>
  <c r="AG288" i="21" a="1"/>
  <c r="AG288" i="21" s="1"/>
  <c r="AD400" i="21" a="1"/>
  <c r="AD400" i="21" s="1"/>
  <c r="AD434" i="21" a="1"/>
  <c r="AD434" i="21" s="1"/>
  <c r="Y419" i="21" a="1"/>
  <c r="Y419" i="21" s="1"/>
  <c r="AN510" i="21" a="1"/>
  <c r="AN510" i="21" s="1"/>
  <c r="AJ347" i="21" a="1"/>
  <c r="AJ347" i="21" s="1"/>
  <c r="AO441" i="21" a="1"/>
  <c r="AO441" i="21" s="1"/>
  <c r="AL375" i="21" a="1"/>
  <c r="AL375" i="21" s="1"/>
  <c r="AI450" i="21" a="1"/>
  <c r="AI450" i="21" s="1"/>
  <c r="AN411" i="21" a="1"/>
  <c r="AN411" i="21" s="1"/>
  <c r="AK284" i="21" a="1"/>
  <c r="AK284" i="21" s="1"/>
  <c r="AG105" i="21" a="1"/>
  <c r="AG105" i="21" s="1"/>
  <c r="AD229" i="21" a="1"/>
  <c r="AD229" i="21" s="1"/>
  <c r="AJ135" i="21" a="1"/>
  <c r="AJ135" i="21" s="1"/>
  <c r="AG292" i="21" a="1"/>
  <c r="AG292" i="21" s="1"/>
  <c r="AE440" i="21" a="1"/>
  <c r="AE440" i="21" s="1"/>
  <c r="AI455" i="21" a="1"/>
  <c r="AI455" i="21" s="1"/>
  <c r="AF351" i="21" a="1"/>
  <c r="AF351" i="21" s="1"/>
  <c r="AF370" i="21" a="1"/>
  <c r="AF370" i="21" s="1"/>
  <c r="Q484" i="21" a="1"/>
  <c r="Q484" i="21" s="1"/>
  <c r="P127" i="21" a="1"/>
  <c r="P127" i="21" s="1"/>
  <c r="O499" i="21" a="1"/>
  <c r="O499" i="21" s="1"/>
  <c r="N147" i="21" a="1"/>
  <c r="N147" i="21" s="1"/>
  <c r="W118" i="21" a="1"/>
  <c r="W118" i="21" s="1"/>
  <c r="AA521" i="21" a="1"/>
  <c r="AA521" i="21" s="1"/>
  <c r="Y182" i="21" a="1"/>
  <c r="Y182" i="21" s="1"/>
  <c r="V321" i="21" a="1"/>
  <c r="V321" i="21" s="1"/>
  <c r="X403" i="21" a="1"/>
  <c r="X403" i="21" s="1"/>
  <c r="AB517" i="21" a="1"/>
  <c r="AB517" i="21" s="1"/>
  <c r="Z383" i="21" a="1"/>
  <c r="Z383" i="21" s="1"/>
  <c r="W442" i="21" a="1"/>
  <c r="W442" i="21" s="1"/>
  <c r="T372" i="21" a="1"/>
  <c r="T372" i="21" s="1"/>
  <c r="U411" i="21" a="1"/>
  <c r="U411" i="21" s="1"/>
  <c r="R155" i="21" a="1"/>
  <c r="R155" i="21" s="1"/>
  <c r="R206" i="21" s="1" a="1"/>
  <c r="R206" i="21" s="1"/>
  <c r="T294" i="21" a="1"/>
  <c r="T294" i="21" s="1"/>
  <c r="U121" i="21" a="1"/>
  <c r="U121" i="21" s="1"/>
  <c r="Q131" i="21" a="1"/>
  <c r="Q131" i="21" s="1"/>
  <c r="Q349" i="21" a="1"/>
  <c r="Q349" i="21" s="1"/>
  <c r="P382" i="21" a="1"/>
  <c r="P382" i="21" s="1"/>
  <c r="O426" i="21" a="1"/>
  <c r="O426" i="21" s="1"/>
  <c r="AG417" i="21" a="1"/>
  <c r="AG417" i="21" s="1"/>
  <c r="AD528" i="21" a="1"/>
  <c r="AD528" i="21" s="1"/>
  <c r="AB375" i="21" a="1"/>
  <c r="AB375" i="21" s="1"/>
  <c r="Z329" i="21" a="1"/>
  <c r="Z329" i="21" s="1"/>
  <c r="W336" i="21" a="1"/>
  <c r="W336" i="21" s="1"/>
  <c r="AA179" i="21" a="1"/>
  <c r="AA179" i="21" s="1"/>
  <c r="Y150" i="21" a="1"/>
  <c r="Y150" i="21" s="1"/>
  <c r="V142" i="21" a="1"/>
  <c r="V142" i="21" s="1"/>
  <c r="X491" i="21" a="1"/>
  <c r="X491" i="21" s="1"/>
  <c r="Z498" i="21" a="1"/>
  <c r="Z498" i="21" s="1"/>
  <c r="W458" i="21" a="1"/>
  <c r="W458" i="21" s="1"/>
  <c r="T467" i="21" a="1"/>
  <c r="T467" i="21" s="1"/>
  <c r="U438" i="21" a="1"/>
  <c r="U438" i="21" s="1"/>
  <c r="R429" i="21" a="1"/>
  <c r="R429" i="21" s="1"/>
  <c r="T287" i="21" a="1"/>
  <c r="T287" i="21" s="1"/>
  <c r="U272" i="21" a="1"/>
  <c r="U272" i="21" s="1"/>
  <c r="Q104" i="21" a="1"/>
  <c r="Q104" i="21" s="1"/>
  <c r="Q468" i="21" a="1"/>
  <c r="Q468" i="21" s="1"/>
  <c r="P163" i="21" a="1"/>
  <c r="P163" i="21" s="1"/>
  <c r="P214" i="21" s="1" a="1"/>
  <c r="P214" i="21" s="1"/>
  <c r="O295" i="21" a="1"/>
  <c r="O295" i="21" s="1"/>
  <c r="W489" i="21" a="1"/>
  <c r="W489" i="21" s="1"/>
  <c r="AB428" i="21" a="1"/>
  <c r="AB428" i="21" s="1"/>
  <c r="X454" i="21" a="1"/>
  <c r="X454" i="21" s="1"/>
  <c r="X326" i="21" a="1"/>
  <c r="X326" i="21" s="1"/>
  <c r="Y286" i="21" a="1"/>
  <c r="Y286" i="21" s="1"/>
  <c r="T259" i="21" a="1"/>
  <c r="T259" i="21" s="1"/>
  <c r="V433" i="21" a="1"/>
  <c r="V433" i="21" s="1"/>
  <c r="T322" i="21" a="1"/>
  <c r="T322" i="21" s="1"/>
  <c r="P379" i="21" a="1"/>
  <c r="P379" i="21" s="1"/>
  <c r="M229" i="21" a="1"/>
  <c r="M229" i="21" s="1"/>
  <c r="N107" i="21" a="1"/>
  <c r="N107" i="21" s="1"/>
  <c r="N225" i="21" a="1"/>
  <c r="N225" i="21" s="1"/>
  <c r="AV377" i="21" a="1"/>
  <c r="AV377" i="21" s="1"/>
  <c r="AL440" i="21" a="1"/>
  <c r="AL440" i="21" s="1"/>
  <c r="AK413" i="21" a="1"/>
  <c r="AK413" i="21" s="1"/>
  <c r="AV284" i="21" a="1"/>
  <c r="AV284" i="21" s="1"/>
  <c r="AI266" i="21" a="1"/>
  <c r="AI266" i="21" s="1"/>
  <c r="S340" i="21" a="1"/>
  <c r="S340" i="21" s="1"/>
  <c r="AV493" i="21" a="1"/>
  <c r="AV493" i="21" s="1"/>
  <c r="N343" i="21" a="1"/>
  <c r="N343" i="21" s="1"/>
  <c r="O500" i="21" a="1"/>
  <c r="O500" i="21" s="1"/>
  <c r="X351" i="21" a="1"/>
  <c r="X351" i="21" s="1"/>
  <c r="Z520" i="21" a="1"/>
  <c r="Z520" i="21" s="1"/>
  <c r="W507" i="21" a="1"/>
  <c r="W507" i="21" s="1"/>
  <c r="AA230" i="21" a="1"/>
  <c r="AA230" i="21" s="1"/>
  <c r="X436" i="21" a="1"/>
  <c r="X436" i="21" s="1"/>
  <c r="V238" i="21" a="1"/>
  <c r="V238" i="21" s="1"/>
  <c r="S507" i="21" a="1"/>
  <c r="S507" i="21" s="1"/>
  <c r="T317" i="21" a="1"/>
  <c r="T317" i="21" s="1"/>
  <c r="U166" i="21" a="1"/>
  <c r="U166" i="21" s="1"/>
  <c r="U217" i="21" s="1" a="1"/>
  <c r="U217" i="21" s="1"/>
  <c r="R133" i="21" a="1"/>
  <c r="R133" i="21" s="1"/>
  <c r="T410" i="21" a="1"/>
  <c r="T410" i="21" s="1"/>
  <c r="P532" i="21" a="1"/>
  <c r="P532" i="21" s="1"/>
  <c r="S246" i="21" a="1"/>
  <c r="S246" i="21" s="1"/>
  <c r="R161" i="21" a="1"/>
  <c r="R161" i="21" s="1"/>
  <c r="R212" i="21" s="1" a="1"/>
  <c r="R212" i="21" s="1"/>
  <c r="M277" i="21" a="1"/>
  <c r="M277" i="21" s="1"/>
  <c r="V223" i="21" a="1"/>
  <c r="V223" i="21" s="1"/>
  <c r="AA449" i="21" a="1"/>
  <c r="AA449" i="21" s="1"/>
  <c r="X394" i="21" a="1"/>
  <c r="X394" i="21" s="1"/>
  <c r="Z381" i="21" a="1"/>
  <c r="Z381" i="21" s="1"/>
  <c r="W366" i="21" a="1"/>
  <c r="W366" i="21" s="1"/>
  <c r="AA237" i="21" a="1"/>
  <c r="AA237" i="21" s="1"/>
  <c r="Y321" i="21" a="1"/>
  <c r="Y321" i="21" s="1"/>
  <c r="V329" i="21" a="1"/>
  <c r="V329" i="21" s="1"/>
  <c r="S191" i="21" a="1"/>
  <c r="S191" i="21" s="1"/>
  <c r="T513" i="21" a="1"/>
  <c r="T513" i="21" s="1"/>
  <c r="U373" i="21" a="1"/>
  <c r="U373" i="21" s="1"/>
  <c r="S321" i="21" a="1"/>
  <c r="S321" i="21" s="1"/>
  <c r="T398" i="21" a="1"/>
  <c r="T398" i="21" s="1"/>
  <c r="Q458" i="21" a="1"/>
  <c r="Q458" i="21" s="1"/>
  <c r="O494" i="21" a="1"/>
  <c r="O494" i="21" s="1"/>
  <c r="R258" i="21" a="1"/>
  <c r="R258" i="21" s="1"/>
  <c r="K489" i="21" a="1"/>
  <c r="K489" i="21" s="1"/>
  <c r="AF233" i="21" a="1"/>
  <c r="AF233" i="21" s="1"/>
  <c r="AD414" i="21" a="1"/>
  <c r="AD414" i="21" s="1"/>
  <c r="AA226" i="21" a="1"/>
  <c r="AA226" i="21" s="1"/>
  <c r="Y360" i="21" a="1"/>
  <c r="Y360" i="21" s="1"/>
  <c r="V407" i="21" a="1"/>
  <c r="V407" i="21" s="1"/>
  <c r="Z396" i="21" a="1"/>
  <c r="Z396" i="21" s="1"/>
  <c r="X132" i="21" a="1"/>
  <c r="X132" i="21" s="1"/>
  <c r="Z489" i="21" a="1"/>
  <c r="Z489" i="21" s="1"/>
  <c r="W413" i="21" a="1"/>
  <c r="W413" i="21" s="1"/>
  <c r="AA365" i="21" a="1"/>
  <c r="AA365" i="21" s="1"/>
  <c r="Y186" i="21" a="1"/>
  <c r="Y186" i="21" s="1"/>
  <c r="V400" i="21" a="1"/>
  <c r="V400" i="21" s="1"/>
  <c r="S233" i="21" a="1"/>
  <c r="S233" i="21" s="1"/>
  <c r="T277" i="21" a="1"/>
  <c r="T277" i="21" s="1"/>
  <c r="S429" i="21" a="1"/>
  <c r="S429" i="21" s="1"/>
  <c r="T488" i="21" a="1"/>
  <c r="T488" i="21" s="1"/>
  <c r="P339" i="21" a="1"/>
  <c r="P339" i="21" s="1"/>
  <c r="R490" i="21" a="1"/>
  <c r="R490" i="21" s="1"/>
  <c r="K386" i="21" a="1"/>
  <c r="K386" i="21" s="1"/>
  <c r="V106" i="21" a="1"/>
  <c r="V106" i="21" s="1"/>
  <c r="AA223" i="21" a="1"/>
  <c r="AA223" i="21" s="1"/>
  <c r="W496" i="21" a="1"/>
  <c r="W496" i="21" s="1"/>
  <c r="AC488" i="21" a="1"/>
  <c r="AC488" i="21" s="1"/>
  <c r="W181" i="21" a="1"/>
  <c r="W181" i="21" s="1"/>
  <c r="V410" i="21" a="1"/>
  <c r="V410" i="21" s="1"/>
  <c r="T462" i="21" a="1"/>
  <c r="T462" i="21" s="1"/>
  <c r="R238" i="21" a="1"/>
  <c r="R238" i="21" s="1"/>
  <c r="P138" i="21" a="1"/>
  <c r="P138" i="21" s="1"/>
  <c r="N222" i="21" a="1"/>
  <c r="N222" i="21" s="1"/>
  <c r="L372" i="21" a="1"/>
  <c r="L372" i="21" s="1"/>
  <c r="M427" i="21" a="1"/>
  <c r="M427" i="21" s="1"/>
  <c r="K120" i="21" a="1"/>
  <c r="K120" i="21" s="1"/>
  <c r="AO338" i="21" a="1"/>
  <c r="AO338" i="21" s="1"/>
  <c r="AN112" i="21" a="1"/>
  <c r="AN112" i="21" s="1"/>
  <c r="N535" i="21" a="1"/>
  <c r="N535" i="21" s="1"/>
  <c r="K147" i="21" a="1"/>
  <c r="K147" i="21" s="1"/>
  <c r="AO456" i="21" a="1"/>
  <c r="AO456" i="21" s="1"/>
  <c r="Q330" i="21" a="1"/>
  <c r="Q330" i="21" s="1"/>
  <c r="O443" i="21" a="1"/>
  <c r="O443" i="21" s="1"/>
  <c r="K282" i="21" a="1"/>
  <c r="K282" i="21" s="1"/>
  <c r="AM124" i="21" a="1"/>
  <c r="AM124" i="21" s="1"/>
  <c r="AN343" i="21" a="1"/>
  <c r="AN343" i="21" s="1"/>
  <c r="AI132" i="21" a="1"/>
  <c r="AI132" i="21" s="1"/>
  <c r="AO317" i="21" a="1"/>
  <c r="AO317" i="21" s="1"/>
  <c r="AH531" i="21" a="1"/>
  <c r="AH531" i="21" s="1"/>
  <c r="AF156" i="21" a="1"/>
  <c r="AF156" i="21" s="1"/>
  <c r="AF207" i="21" s="1" a="1"/>
  <c r="AF207" i="21" s="1"/>
  <c r="AD126" i="21" a="1"/>
  <c r="AD126" i="21" s="1"/>
  <c r="AB473" i="21" a="1"/>
  <c r="AB473" i="21" s="1"/>
  <c r="Y433" i="21" a="1"/>
  <c r="Y433" i="21" s="1"/>
  <c r="V319" i="21" a="1"/>
  <c r="V319" i="21" s="1"/>
  <c r="AA242" i="21" a="1"/>
  <c r="AA242" i="21" s="1"/>
  <c r="X531" i="21" a="1"/>
  <c r="X531" i="21" s="1"/>
  <c r="Z272" i="21" a="1"/>
  <c r="Z272" i="21" s="1"/>
  <c r="W143" i="21" a="1"/>
  <c r="W143" i="21" s="1"/>
  <c r="AA363" i="21" a="1"/>
  <c r="AA363" i="21" s="1"/>
  <c r="X103" i="21" a="1"/>
  <c r="X103" i="21" s="1"/>
  <c r="U234" i="21" a="1"/>
  <c r="U234" i="21" s="1"/>
  <c r="S372" i="21" a="1"/>
  <c r="S372" i="21" s="1"/>
  <c r="T349" i="21" a="1"/>
  <c r="T349" i="21" s="1"/>
  <c r="U341" i="21" a="1"/>
  <c r="U341" i="21" s="1"/>
  <c r="V320" i="21" a="1"/>
  <c r="V320" i="21" s="1"/>
  <c r="S137" i="21" a="1"/>
  <c r="S137" i="21" s="1"/>
  <c r="P282" i="21" a="1"/>
  <c r="P282" i="21" s="1"/>
  <c r="Q423" i="21" a="1"/>
  <c r="Q423" i="21" s="1"/>
  <c r="AV319" i="21" a="1"/>
  <c r="AV319" i="21" s="1"/>
  <c r="AC287" i="21" a="1"/>
  <c r="AC287" i="21" s="1"/>
  <c r="Z106" i="21" a="1"/>
  <c r="Z106" i="21" s="1"/>
  <c r="X150" i="21" a="1"/>
  <c r="X150" i="21" s="1"/>
  <c r="Z229" i="21" a="1"/>
  <c r="Z229" i="21" s="1"/>
  <c r="W171" i="21" a="1"/>
  <c r="W171" i="21" s="1"/>
  <c r="AA264" i="21" a="1"/>
  <c r="AA264" i="21" s="1"/>
  <c r="Y513" i="21" a="1"/>
  <c r="Y513" i="21" s="1"/>
  <c r="V445" i="21" a="1"/>
  <c r="V445" i="21" s="1"/>
  <c r="S484" i="21" a="1"/>
  <c r="S484" i="21" s="1"/>
  <c r="T489" i="21" a="1"/>
  <c r="T489" i="21" s="1"/>
  <c r="U384" i="21" a="1"/>
  <c r="U384" i="21" s="1"/>
  <c r="R294" i="21" a="1"/>
  <c r="R294" i="21" s="1"/>
  <c r="T184" i="21" a="1"/>
  <c r="T184" i="21" s="1"/>
  <c r="P146" i="21" a="1"/>
  <c r="P146" i="21" s="1"/>
  <c r="S354" i="21" a="1"/>
  <c r="S354" i="21" s="1"/>
  <c r="N301" i="21" a="1"/>
  <c r="N301" i="21" s="1"/>
  <c r="AF255" i="21" a="1"/>
  <c r="AF255" i="21" s="1"/>
  <c r="AC234" i="21" a="1"/>
  <c r="AC234" i="21" s="1"/>
  <c r="AA454" i="21" a="1"/>
  <c r="AA454" i="21" s="1"/>
  <c r="Y477" i="21" a="1"/>
  <c r="Y477" i="21" s="1"/>
  <c r="AC409" i="21" a="1"/>
  <c r="AC409" i="21" s="1"/>
  <c r="Z157" i="21" a="1"/>
  <c r="Z157" i="21" s="1"/>
  <c r="Z208" i="21" s="1" a="1"/>
  <c r="Z208" i="21" s="1"/>
  <c r="X332" i="21" a="1"/>
  <c r="X332" i="21" s="1"/>
  <c r="Z445" i="21" a="1"/>
  <c r="Z445" i="21" s="1"/>
  <c r="W388" i="21" a="1"/>
  <c r="W388" i="21" s="1"/>
  <c r="AA531" i="21" a="1"/>
  <c r="AA531" i="21" s="1"/>
  <c r="X355" i="21" a="1"/>
  <c r="X355" i="21" s="1"/>
  <c r="V112" i="21" a="1"/>
  <c r="V112" i="21" s="1"/>
  <c r="S117" i="21" a="1"/>
  <c r="S117" i="21" s="1"/>
  <c r="T480" i="21" a="1"/>
  <c r="T480" i="21" s="1"/>
  <c r="U514" i="21" a="1"/>
  <c r="U514" i="21" s="1"/>
  <c r="T333" i="21" a="1"/>
  <c r="T333" i="21" s="1"/>
  <c r="P303" i="21" a="1"/>
  <c r="P303" i="21" s="1"/>
  <c r="S427" i="21" a="1"/>
  <c r="S427" i="21" s="1"/>
  <c r="R396" i="21" a="1"/>
  <c r="R396" i="21" s="1"/>
  <c r="L180" i="21" a="1"/>
  <c r="L180" i="21" s="1"/>
  <c r="AC288" i="21" a="1"/>
  <c r="AC288" i="21" s="1"/>
  <c r="Z269" i="21" a="1"/>
  <c r="Z269" i="21" s="1"/>
  <c r="Z305" i="21" a="1"/>
  <c r="Z305" i="21" s="1"/>
  <c r="AB389" i="21" a="1"/>
  <c r="AB389" i="21" s="1"/>
  <c r="W334" i="21" a="1"/>
  <c r="W334" i="21" s="1"/>
  <c r="U344" i="21" a="1"/>
  <c r="U344" i="21" s="1"/>
  <c r="S111" i="21" a="1"/>
  <c r="S111" i="21" s="1"/>
  <c r="Q140" i="21" a="1"/>
  <c r="Q140" i="21" s="1"/>
  <c r="O253" i="21" a="1"/>
  <c r="O253" i="21" s="1"/>
  <c r="AV283" i="21" a="1"/>
  <c r="AV283" i="21" s="1"/>
  <c r="AV273" i="21" a="1"/>
  <c r="AV273" i="21" s="1"/>
  <c r="AV336" i="21" a="1"/>
  <c r="AV336" i="21" s="1"/>
  <c r="AK506" i="21" a="1"/>
  <c r="AK506" i="21" s="1"/>
  <c r="M527" i="21" a="1"/>
  <c r="M527" i="21" s="1"/>
  <c r="L489" i="21" a="1"/>
  <c r="L489" i="21" s="1"/>
  <c r="AM353" i="21" a="1"/>
  <c r="AM353" i="21" s="1"/>
  <c r="O457" i="21" a="1"/>
  <c r="O457" i="21" s="1"/>
  <c r="O233" i="21" a="1"/>
  <c r="O233" i="21" s="1"/>
  <c r="K284" i="21" a="1"/>
  <c r="K284" i="21" s="1"/>
  <c r="AL233" i="21" a="1"/>
  <c r="AL233" i="21" s="1"/>
  <c r="AL434" i="21" a="1"/>
  <c r="AL434" i="21" s="1"/>
  <c r="AG231" i="21" a="1"/>
  <c r="AG231" i="21" s="1"/>
  <c r="AE501" i="21" a="1"/>
  <c r="AE501" i="21" s="1"/>
  <c r="AB234" i="21" a="1"/>
  <c r="AB234" i="21" s="1"/>
  <c r="Z253" i="21" a="1"/>
  <c r="Z253" i="21" s="1"/>
  <c r="W180" i="21" a="1"/>
  <c r="W180" i="21" s="1"/>
  <c r="AA307" i="21" a="1"/>
  <c r="AA307" i="21" s="1"/>
  <c r="Y445" i="21" a="1"/>
  <c r="Y445" i="21" s="1"/>
  <c r="V181" i="21" a="1"/>
  <c r="V181" i="21" s="1"/>
  <c r="X263" i="21" a="1"/>
  <c r="X263" i="21" s="1"/>
  <c r="AB329" i="21" a="1"/>
  <c r="AB329" i="21" s="1"/>
  <c r="Z320" i="21" a="1"/>
  <c r="Z320" i="21" s="1"/>
  <c r="W329" i="21" a="1"/>
  <c r="W329" i="21" s="1"/>
  <c r="T238" i="21" a="1"/>
  <c r="T238" i="21" s="1"/>
  <c r="U290" i="21" a="1"/>
  <c r="U290" i="21" s="1"/>
  <c r="R535" i="21" a="1"/>
  <c r="R535" i="21" s="1"/>
  <c r="T175" i="21" a="1"/>
  <c r="T175" i="21" s="1"/>
  <c r="Q294" i="21" a="1"/>
  <c r="Q294" i="21" s="1"/>
  <c r="Q123" i="21" a="1"/>
  <c r="Q123" i="21" s="1"/>
  <c r="P422" i="21" a="1"/>
  <c r="P422" i="21" s="1"/>
  <c r="O264" i="21" a="1"/>
  <c r="O264" i="21" s="1"/>
  <c r="W409" i="21" a="1"/>
  <c r="W409" i="21" s="1"/>
  <c r="AB488" i="21" a="1"/>
  <c r="AB488" i="21" s="1"/>
  <c r="Y149" i="21" a="1"/>
  <c r="Y149" i="21" s="1"/>
  <c r="W527" i="21" a="1"/>
  <c r="W527" i="21" s="1"/>
  <c r="X246" i="21" a="1"/>
  <c r="X246" i="21" s="1"/>
  <c r="AC457" i="21" a="1"/>
  <c r="AC457" i="21" s="1"/>
  <c r="Z343" i="21" a="1"/>
  <c r="Z343" i="21" s="1"/>
  <c r="W285" i="21" a="1"/>
  <c r="W285" i="21" s="1"/>
  <c r="U328" i="21" a="1"/>
  <c r="U328" i="21" s="1"/>
  <c r="V352" i="21" a="1"/>
  <c r="V352" i="21" s="1"/>
  <c r="S252" i="21" a="1"/>
  <c r="S252" i="21" s="1"/>
  <c r="T412" i="21" a="1"/>
  <c r="T412" i="21" s="1"/>
  <c r="U332" i="21" a="1"/>
  <c r="U332" i="21" s="1"/>
  <c r="R162" i="21" a="1"/>
  <c r="R162" i="21" s="1"/>
  <c r="R213" i="21" s="1" a="1"/>
  <c r="R213" i="21" s="1"/>
  <c r="Q272" i="21" a="1"/>
  <c r="Q272" i="21" s="1"/>
  <c r="Q481" i="21" a="1"/>
  <c r="Q481" i="21" s="1"/>
  <c r="P262" i="21" a="1"/>
  <c r="P262" i="21" s="1"/>
  <c r="AA324" i="21" a="1"/>
  <c r="AA324" i="21" s="1"/>
  <c r="AE323" i="21" a="1"/>
  <c r="AE323" i="21" s="1"/>
  <c r="AC378" i="21" a="1"/>
  <c r="AC378" i="21" s="1"/>
  <c r="Z273" i="21" a="1"/>
  <c r="Z273" i="21" s="1"/>
  <c r="W147" i="21" a="1"/>
  <c r="W147" i="21" s="1"/>
  <c r="AB232" i="21" a="1"/>
  <c r="AB232" i="21" s="1"/>
  <c r="Y248" i="21" a="1"/>
  <c r="Y248" i="21" s="1"/>
  <c r="X383" i="21" a="1"/>
  <c r="X383" i="21" s="1"/>
  <c r="AB117" i="21" a="1"/>
  <c r="AB117" i="21" s="1"/>
  <c r="Z448" i="21" a="1"/>
  <c r="Z448" i="21" s="1"/>
  <c r="W387" i="21" a="1"/>
  <c r="W387" i="21" s="1"/>
  <c r="U526" i="21" a="1"/>
  <c r="U526" i="21" s="1"/>
  <c r="V374" i="21" a="1"/>
  <c r="V374" i="21" s="1"/>
  <c r="S370" i="21" a="1"/>
  <c r="S370" i="21" s="1"/>
  <c r="T144" i="21" a="1"/>
  <c r="T144" i="21" s="1"/>
  <c r="U498" i="21" a="1"/>
  <c r="U498" i="21" s="1"/>
  <c r="R122" i="21" a="1"/>
  <c r="R122" i="21" s="1"/>
  <c r="Q435" i="21" a="1"/>
  <c r="Q435" i="21" s="1"/>
  <c r="P247" i="21" a="1"/>
  <c r="P247" i="21" s="1"/>
  <c r="P310" i="21" a="1"/>
  <c r="P310" i="21" s="1"/>
  <c r="W373" i="21" a="1"/>
  <c r="W373" i="21" s="1"/>
  <c r="AA268" i="21" a="1"/>
  <c r="AA268" i="21" s="1"/>
  <c r="Z378" i="21" a="1"/>
  <c r="Z378" i="21" s="1"/>
  <c r="Y260" i="21" a="1"/>
  <c r="Y260" i="21" s="1"/>
  <c r="R329" i="21" a="1"/>
  <c r="R329" i="21" s="1"/>
  <c r="P160" i="21" a="1"/>
  <c r="P160" i="21" s="1"/>
  <c r="P211" i="21" s="1" a="1"/>
  <c r="P211" i="21" s="1"/>
  <c r="N228" i="21" a="1"/>
  <c r="N228" i="21" s="1"/>
  <c r="M386" i="21" a="1"/>
  <c r="M386" i="21" s="1"/>
  <c r="L531" i="21" a="1"/>
  <c r="L531" i="21" s="1"/>
  <c r="AN421" i="21" a="1"/>
  <c r="AN421" i="21" s="1"/>
  <c r="AV216" i="21" a="1"/>
  <c r="AV216" i="21" s="1"/>
  <c r="Q331" i="21" a="1"/>
  <c r="Q331" i="21" s="1"/>
  <c r="K456" i="21" a="1"/>
  <c r="K456" i="21" s="1"/>
  <c r="O519" i="21" a="1"/>
  <c r="O519" i="21" s="1"/>
  <c r="Y185" i="21" a="1"/>
  <c r="Y185" i="21" s="1"/>
  <c r="AA116" i="21" a="1"/>
  <c r="AA116" i="21" s="1"/>
  <c r="U395" i="21" a="1"/>
  <c r="U395" i="21" s="1"/>
  <c r="T415" i="21" a="1"/>
  <c r="T415" i="21" s="1"/>
  <c r="P453" i="21" a="1"/>
  <c r="P453" i="21" s="1"/>
  <c r="N454" i="21" a="1"/>
  <c r="N454" i="21" s="1"/>
  <c r="K441" i="21" a="1"/>
  <c r="K441" i="21" s="1"/>
  <c r="AM364" i="21" a="1"/>
  <c r="AM364" i="21" s="1"/>
  <c r="K368" i="21" a="1"/>
  <c r="K368" i="21" s="1"/>
  <c r="AJ372" i="21" a="1"/>
  <c r="AJ372" i="21" s="1"/>
  <c r="Q168" i="21" a="1"/>
  <c r="Q168" i="21" s="1"/>
  <c r="Q219" i="21" s="1" a="1"/>
  <c r="Q219" i="21" s="1"/>
  <c r="P108" i="21" a="1"/>
  <c r="P108" i="21" s="1"/>
  <c r="M406" i="21" a="1"/>
  <c r="M406" i="21" s="1"/>
  <c r="K251" i="21" a="1"/>
  <c r="K251" i="21" s="1"/>
  <c r="P277" i="21" a="1"/>
  <c r="P277" i="21" s="1"/>
  <c r="Q195" i="21" a="1"/>
  <c r="Q195" i="21" s="1"/>
  <c r="K355" i="21" a="1"/>
  <c r="K355" i="21" s="1"/>
  <c r="K446" i="21" a="1"/>
  <c r="K446" i="21" s="1"/>
  <c r="AN406" i="21" a="1"/>
  <c r="AN406" i="21" s="1"/>
  <c r="AH223" i="21" a="1"/>
  <c r="AH223" i="21" s="1"/>
  <c r="AB144" i="21" a="1"/>
  <c r="AB144" i="21" s="1"/>
  <c r="AG340" i="21" a="1"/>
  <c r="AG340" i="21" s="1"/>
  <c r="AO492" i="21" a="1"/>
  <c r="AO492" i="21" s="1"/>
  <c r="AV218" i="21" a="1"/>
  <c r="AV218" i="21" s="1"/>
  <c r="O144" i="21" a="1"/>
  <c r="O144" i="21" s="1"/>
  <c r="Q299" i="21" a="1"/>
  <c r="Q299" i="21" s="1"/>
  <c r="N404" i="21" a="1"/>
  <c r="N404" i="21" s="1"/>
  <c r="K110" i="21" a="1"/>
  <c r="K110" i="21" s="1"/>
  <c r="AO184" i="21" a="1"/>
  <c r="AO184" i="21" s="1"/>
  <c r="S381" i="21" a="1"/>
  <c r="S381" i="21" s="1"/>
  <c r="N415" i="21" a="1"/>
  <c r="N415" i="21" s="1"/>
  <c r="AV186" i="21" a="1"/>
  <c r="AV186" i="21" s="1"/>
  <c r="AJ230" i="21" a="1"/>
  <c r="AJ230" i="21" s="1"/>
  <c r="AF147" i="21" a="1"/>
  <c r="AF147" i="21" s="1"/>
  <c r="AJ376" i="21" a="1"/>
  <c r="AJ376" i="21" s="1"/>
  <c r="AN260" i="21" a="1"/>
  <c r="AN260" i="21" s="1"/>
  <c r="AJ455" i="21" a="1"/>
  <c r="AJ455" i="21" s="1"/>
  <c r="Q445" i="21" a="1"/>
  <c r="Q445" i="21" s="1"/>
  <c r="N471" i="21" a="1"/>
  <c r="N471" i="21" s="1"/>
  <c r="AV258" i="21" a="1"/>
  <c r="AV258" i="21" s="1"/>
  <c r="Z477" i="21" a="1"/>
  <c r="Z477" i="21" s="1"/>
  <c r="AA157" i="21" a="1"/>
  <c r="AA157" i="21" s="1"/>
  <c r="AA208" i="21" s="1" a="1"/>
  <c r="AA208" i="21" s="1"/>
  <c r="AD107" i="21" a="1"/>
  <c r="AD107" i="21" s="1"/>
  <c r="AJ381" i="21" a="1"/>
  <c r="AJ381" i="21" s="1"/>
  <c r="AM467" i="21" a="1"/>
  <c r="AM467" i="21" s="1"/>
  <c r="AB157" i="21" a="1"/>
  <c r="AB157" i="21" s="1"/>
  <c r="AB208" i="21" s="1" a="1"/>
  <c r="AB208" i="21" s="1"/>
  <c r="U156" i="21" a="1"/>
  <c r="U156" i="21" s="1"/>
  <c r="U207" i="21" s="1" a="1"/>
  <c r="U207" i="21" s="1"/>
  <c r="Q456" i="21" a="1"/>
  <c r="Q456" i="21" s="1"/>
  <c r="L409" i="21" a="1"/>
  <c r="L409" i="21" s="1"/>
  <c r="L112" i="21" a="1"/>
  <c r="L112" i="21" s="1"/>
  <c r="AK242" i="21" a="1"/>
  <c r="AK242" i="21" s="1"/>
  <c r="L362" i="21" a="1"/>
  <c r="L362" i="21" s="1"/>
  <c r="AV486" i="21" a="1"/>
  <c r="AV486" i="21" s="1"/>
  <c r="R524" i="21" a="1"/>
  <c r="R524" i="21" s="1"/>
  <c r="AL421" i="21" a="1"/>
  <c r="AL421" i="21" s="1"/>
  <c r="AI327" i="21" a="1"/>
  <c r="AI327" i="21" s="1"/>
  <c r="AN448" i="21" a="1"/>
  <c r="AN448" i="21" s="1"/>
  <c r="AK273" i="21" a="1"/>
  <c r="AK273" i="21" s="1"/>
  <c r="AH393" i="21" a="1"/>
  <c r="AH393" i="21" s="1"/>
  <c r="AD373" i="21" a="1"/>
  <c r="AD373" i="21" s="1"/>
  <c r="AJ146" i="21" a="1"/>
  <c r="AJ146" i="21" s="1"/>
  <c r="AG272" i="21" a="1"/>
  <c r="AG272" i="21" s="1"/>
  <c r="AE306" i="21" a="1"/>
  <c r="AE306" i="21" s="1"/>
  <c r="AI295" i="21" a="1"/>
  <c r="AI295" i="21" s="1"/>
  <c r="AG483" i="21" a="1"/>
  <c r="AG483" i="21" s="1"/>
  <c r="AD480" i="21" a="1"/>
  <c r="AD480" i="21" s="1"/>
  <c r="AD500" i="21" a="1"/>
  <c r="AD500" i="21" s="1"/>
  <c r="Y184" i="21" a="1"/>
  <c r="Y184" i="21" s="1"/>
  <c r="AN375" i="21" a="1"/>
  <c r="AN375" i="21" s="1"/>
  <c r="AJ163" i="21" a="1"/>
  <c r="AJ163" i="21" s="1"/>
  <c r="AJ197" i="21" s="1" a="1"/>
  <c r="AJ197" i="21" s="1"/>
  <c r="AO117" i="21" a="1"/>
  <c r="AO117" i="21" s="1"/>
  <c r="AL281" i="21" a="1"/>
  <c r="AL281" i="21" s="1"/>
  <c r="AN414" i="21" a="1"/>
  <c r="AN414" i="21" s="1"/>
  <c r="AK468" i="21" a="1"/>
  <c r="AK468" i="21" s="1"/>
  <c r="AF121" i="21" a="1"/>
  <c r="AF121" i="21" s="1"/>
  <c r="AC351" i="21" a="1"/>
  <c r="AC351" i="21" s="1"/>
  <c r="AJ329" i="21" a="1"/>
  <c r="AJ329" i="21" s="1"/>
  <c r="AG445" i="21" a="1"/>
  <c r="AG445" i="21" s="1"/>
  <c r="AD238" i="21" a="1"/>
  <c r="AD238" i="21" s="1"/>
  <c r="AI169" i="21" a="1"/>
  <c r="AI169" i="21" s="1"/>
  <c r="AI220" i="21" s="1" a="1"/>
  <c r="AI220" i="21" s="1"/>
  <c r="AF519" i="21" a="1"/>
  <c r="AF519" i="21" s="1"/>
  <c r="AE255" i="21" a="1"/>
  <c r="AE255" i="21" s="1"/>
  <c r="Q367" i="21" a="1"/>
  <c r="Q367" i="21" s="1"/>
  <c r="P315" i="21" a="1"/>
  <c r="P315" i="21" s="1"/>
  <c r="O395" i="21" a="1"/>
  <c r="O395" i="21" s="1"/>
  <c r="M167" i="21" a="1"/>
  <c r="M167" i="21" s="1"/>
  <c r="M218" i="21" s="1" a="1"/>
  <c r="M218" i="21" s="1"/>
  <c r="AA387" i="21" a="1"/>
  <c r="AA387" i="21" s="1"/>
  <c r="Y427" i="21" a="1"/>
  <c r="Y427" i="21" s="1"/>
  <c r="AA497" i="21" a="1"/>
  <c r="AA497" i="21" s="1"/>
  <c r="X327" i="21" a="1"/>
  <c r="X327" i="21" s="1"/>
  <c r="AB493" i="21" a="1"/>
  <c r="AB493" i="21" s="1"/>
  <c r="Y375" i="21" a="1"/>
  <c r="Y375" i="21" s="1"/>
  <c r="W402" i="21" a="1"/>
  <c r="W402" i="21" s="1"/>
  <c r="T403" i="21" a="1"/>
  <c r="T403" i="21" s="1"/>
  <c r="U374" i="21" a="1"/>
  <c r="U374" i="21" s="1"/>
  <c r="V366" i="21" a="1"/>
  <c r="V366" i="21" s="1"/>
  <c r="T460" i="21" a="1"/>
  <c r="T460" i="21" s="1"/>
  <c r="U451" i="21" a="1"/>
  <c r="U451" i="21" s="1"/>
  <c r="Q387" i="21" a="1"/>
  <c r="Q387" i="21" s="1"/>
  <c r="P429" i="21" a="1"/>
  <c r="P429" i="21" s="1"/>
  <c r="O231" i="21" a="1"/>
  <c r="O231" i="21" s="1"/>
  <c r="N326" i="21" a="1"/>
  <c r="N326" i="21" s="1"/>
  <c r="AG346" i="21" a="1"/>
  <c r="AG346" i="21" s="1"/>
  <c r="AD378" i="21" a="1"/>
  <c r="AD378" i="21" s="1"/>
  <c r="AB225" i="21" a="1"/>
  <c r="AB225" i="21" s="1"/>
  <c r="Y389" i="21" a="1"/>
  <c r="Y389" i="21" s="1"/>
  <c r="W307" i="21" a="1"/>
  <c r="W307" i="21" s="1"/>
  <c r="AA511" i="21" a="1"/>
  <c r="AA511" i="21" s="1"/>
  <c r="Y434" i="21" a="1"/>
  <c r="Y434" i="21" s="1"/>
  <c r="Z188" i="21" a="1"/>
  <c r="Z188" i="21" s="1"/>
  <c r="X145" i="21" a="1"/>
  <c r="X145" i="21" s="1"/>
  <c r="AB111" i="21" a="1"/>
  <c r="AB111" i="21" s="1"/>
  <c r="Y501" i="21" a="1"/>
  <c r="Y501" i="21" s="1"/>
  <c r="T131" i="21" a="1"/>
  <c r="T131" i="21" s="1"/>
  <c r="U131" i="21" a="1"/>
  <c r="U131" i="21" s="1"/>
  <c r="V462" i="21" a="1"/>
  <c r="V462" i="21" s="1"/>
  <c r="S384" i="21" a="1"/>
  <c r="S384" i="21" s="1"/>
  <c r="U489" i="21" a="1"/>
  <c r="U489" i="21" s="1"/>
  <c r="Q474" i="21" a="1"/>
  <c r="Q474" i="21" s="1"/>
  <c r="P105" i="21" a="1"/>
  <c r="P105" i="21" s="1"/>
  <c r="O127" i="21" a="1"/>
  <c r="O127" i="21" s="1"/>
  <c r="N292" i="21" a="1"/>
  <c r="N292" i="21" s="1"/>
  <c r="W254" i="21" a="1"/>
  <c r="W254" i="21" s="1"/>
  <c r="AA139" i="21" a="1"/>
  <c r="AA139" i="21" s="1"/>
  <c r="X294" i="21" a="1"/>
  <c r="X294" i="21" s="1"/>
  <c r="W377" i="21" a="1"/>
  <c r="W377" i="21" s="1"/>
  <c r="Y130" i="21" a="1"/>
  <c r="Y130" i="21" s="1"/>
  <c r="S506" i="21" a="1"/>
  <c r="S506" i="21" s="1"/>
  <c r="U280" i="21" a="1"/>
  <c r="U280" i="21" s="1"/>
  <c r="T346" i="21" a="1"/>
  <c r="T346" i="21" s="1"/>
  <c r="O488" i="21" a="1"/>
  <c r="O488" i="21" s="1"/>
  <c r="AV333" i="21" a="1"/>
  <c r="AV333" i="21" s="1"/>
  <c r="N458" i="21" a="1"/>
  <c r="N458" i="21" s="1"/>
  <c r="N383" i="21" a="1"/>
  <c r="N383" i="21" s="1"/>
  <c r="K367" i="21" a="1"/>
  <c r="K367" i="21" s="1"/>
  <c r="AM251" i="21" a="1"/>
  <c r="AM251" i="21" s="1"/>
  <c r="AL144" i="21" a="1"/>
  <c r="AL144" i="21" s="1"/>
  <c r="K265" i="21" a="1"/>
  <c r="K265" i="21" s="1"/>
  <c r="L381" i="21" a="1"/>
  <c r="L381" i="21" s="1"/>
  <c r="AL526" i="21" a="1"/>
  <c r="AL526" i="21" s="1"/>
  <c r="R349" i="21" a="1"/>
  <c r="R349" i="21" s="1"/>
  <c r="N384" i="21" a="1"/>
  <c r="N384" i="21" s="1"/>
  <c r="M362" i="21" a="1"/>
  <c r="M362" i="21" s="1"/>
  <c r="AK379" i="21" a="1"/>
  <c r="AK379" i="21" s="1"/>
  <c r="S453" i="21" a="1"/>
  <c r="S453" i="21" s="1"/>
  <c r="W375" i="21" a="1"/>
  <c r="W375" i="21" s="1"/>
  <c r="Y463" i="21" a="1"/>
  <c r="Y463" i="21" s="1"/>
  <c r="W446" i="21" a="1"/>
  <c r="W446" i="21" s="1"/>
  <c r="AA490" i="21" a="1"/>
  <c r="AA490" i="21" s="1"/>
  <c r="X235" i="21" a="1"/>
  <c r="X235" i="21" s="1"/>
  <c r="S143" i="21" a="1"/>
  <c r="S143" i="21" s="1"/>
  <c r="T247" i="21" a="1"/>
  <c r="T247" i="21" s="1"/>
  <c r="U186" i="21" a="1"/>
  <c r="U186" i="21" s="1"/>
  <c r="V263" i="21" a="1"/>
  <c r="V263" i="21" s="1"/>
  <c r="S479" i="21" a="1"/>
  <c r="S479" i="21" s="1"/>
  <c r="P180" i="21" a="1"/>
  <c r="P180" i="21" s="1"/>
  <c r="R488" i="21" a="1"/>
  <c r="R488" i="21" s="1"/>
  <c r="R483" i="21" a="1"/>
  <c r="R483" i="21" s="1"/>
  <c r="L164" i="21" a="1"/>
  <c r="L164" i="21" s="1"/>
  <c r="L215" i="21" s="1" a="1"/>
  <c r="L215" i="21" s="1"/>
  <c r="AC356" i="21" a="1"/>
  <c r="AC356" i="21" s="1"/>
  <c r="Z180" i="21" a="1"/>
  <c r="Z180" i="21" s="1"/>
  <c r="X448" i="21" a="1"/>
  <c r="X448" i="21" s="1"/>
  <c r="Z288" i="21" a="1"/>
  <c r="Z288" i="21" s="1"/>
  <c r="W238" i="21" a="1"/>
  <c r="W238" i="21" s="1"/>
  <c r="AA493" i="21" a="1"/>
  <c r="AA493" i="21" s="1"/>
  <c r="Y490" i="21" a="1"/>
  <c r="Y490" i="21" s="1"/>
  <c r="V364" i="21" a="1"/>
  <c r="V364" i="21" s="1"/>
  <c r="S411" i="21" a="1"/>
  <c r="S411" i="21" s="1"/>
  <c r="T371" i="21" a="1"/>
  <c r="T371" i="21" s="1"/>
  <c r="U370" i="21" a="1"/>
  <c r="U370" i="21" s="1"/>
  <c r="R124" i="21" a="1"/>
  <c r="R124" i="21" s="1"/>
  <c r="T135" i="21" a="1"/>
  <c r="T135" i="21" s="1"/>
  <c r="P406" i="21" a="1"/>
  <c r="P406" i="21" s="1"/>
  <c r="S401" i="21" a="1"/>
  <c r="S401" i="21" s="1"/>
  <c r="R394" i="21" a="1"/>
  <c r="R394" i="21" s="1"/>
  <c r="N246" i="21" a="1"/>
  <c r="N246" i="21" s="1"/>
  <c r="AF180" i="21" a="1"/>
  <c r="AF180" i="21" s="1"/>
  <c r="AC111" i="21" a="1"/>
  <c r="AC111" i="21" s="1"/>
  <c r="AA413" i="21" a="1"/>
  <c r="AA413" i="21" s="1"/>
  <c r="Y338" i="21" a="1"/>
  <c r="Y338" i="21" s="1"/>
  <c r="AC168" i="21" a="1"/>
  <c r="AC168" i="21" s="1"/>
  <c r="AC219" i="21" s="1" a="1"/>
  <c r="AC219" i="21" s="1"/>
  <c r="Z280" i="21" a="1"/>
  <c r="Z280" i="21" s="1"/>
  <c r="X266" i="21" a="1"/>
  <c r="X266" i="21" s="1"/>
  <c r="Z362" i="21" a="1"/>
  <c r="Z362" i="21" s="1"/>
  <c r="W296" i="21" a="1"/>
  <c r="W296" i="21" s="1"/>
  <c r="AA241" i="21" a="1"/>
  <c r="AA241" i="21" s="1"/>
  <c r="V536" i="21" a="1"/>
  <c r="V536" i="21" s="1"/>
  <c r="S437" i="21" a="1"/>
  <c r="S437" i="21" s="1"/>
  <c r="T443" i="21" a="1"/>
  <c r="T443" i="21" s="1"/>
  <c r="U430" i="21" a="1"/>
  <c r="U430" i="21" s="1"/>
  <c r="R327" i="21" a="1"/>
  <c r="R327" i="21" s="1"/>
  <c r="T231" i="21" a="1"/>
  <c r="T231" i="21" s="1"/>
  <c r="P135" i="21" a="1"/>
  <c r="P135" i="21" s="1"/>
  <c r="S312" i="21" a="1"/>
  <c r="S312" i="21" s="1"/>
  <c r="R227" i="21" a="1"/>
  <c r="R227" i="21" s="1"/>
  <c r="N396" i="21" a="1"/>
  <c r="N396" i="21" s="1"/>
  <c r="V313" i="21" a="1"/>
  <c r="V313" i="21" s="1"/>
  <c r="AA470" i="21" a="1"/>
  <c r="AA470" i="21" s="1"/>
  <c r="V231" i="21" a="1"/>
  <c r="V231" i="21" s="1"/>
  <c r="AB403" i="21" a="1"/>
  <c r="AB403" i="21" s="1"/>
  <c r="W358" i="21" a="1"/>
  <c r="W358" i="21" s="1"/>
  <c r="U354" i="21" a="1"/>
  <c r="U354" i="21" s="1"/>
  <c r="T108" i="21" a="1"/>
  <c r="T108" i="21" s="1"/>
  <c r="Q526" i="21" a="1"/>
  <c r="Q526" i="21" s="1"/>
  <c r="P231" i="21" a="1"/>
  <c r="P231" i="21" s="1"/>
  <c r="M230" i="21" a="1"/>
  <c r="M230" i="21" s="1"/>
  <c r="K492" i="21" a="1"/>
  <c r="K492" i="21" s="1"/>
  <c r="L398" i="21" a="1"/>
  <c r="L398" i="21" s="1"/>
  <c r="L103" i="21" a="1"/>
  <c r="L103" i="21" s="1"/>
  <c r="AO502" i="21" a="1"/>
  <c r="AO502" i="21" s="1"/>
  <c r="AO234" i="21" a="1"/>
  <c r="AO234" i="21" s="1"/>
  <c r="M520" i="21" a="1"/>
  <c r="M520" i="21" s="1"/>
  <c r="K357" i="21" a="1"/>
  <c r="K357" i="21" s="1"/>
  <c r="AI309" i="21" a="1"/>
  <c r="AI309" i="21" s="1"/>
  <c r="P345" i="21" a="1"/>
  <c r="P345" i="21" s="1"/>
  <c r="M181" i="21" a="1"/>
  <c r="M181" i="21" s="1"/>
  <c r="M244" i="21" a="1"/>
  <c r="M244" i="21" s="1"/>
  <c r="AN505" i="21" a="1"/>
  <c r="AN505" i="21" s="1"/>
  <c r="AN321" i="21" a="1"/>
  <c r="AN321" i="21" s="1"/>
  <c r="AI487" i="21" a="1"/>
  <c r="AI487" i="21" s="1"/>
  <c r="AO467" i="21" a="1"/>
  <c r="AO467" i="21" s="1"/>
  <c r="AD380" i="21" a="1"/>
  <c r="AD380" i="21" s="1"/>
  <c r="AF345" i="21" a="1"/>
  <c r="AF345" i="21" s="1"/>
  <c r="AD391" i="21" a="1"/>
  <c r="AD391" i="21" s="1"/>
  <c r="Y310" i="21" a="1"/>
  <c r="Y310" i="21" s="1"/>
  <c r="V292" i="21" a="1"/>
  <c r="V292" i="21" s="1"/>
  <c r="AA536" i="21" a="1"/>
  <c r="AA536" i="21" s="1"/>
  <c r="X468" i="21" a="1"/>
  <c r="X468" i="21" s="1"/>
  <c r="Z494" i="21" a="1"/>
  <c r="Z494" i="21" s="1"/>
  <c r="W415" i="21" a="1"/>
  <c r="W415" i="21" s="1"/>
  <c r="AA306" i="21" a="1"/>
  <c r="AA306" i="21" s="1"/>
  <c r="Y270" i="21" a="1"/>
  <c r="Y270" i="21" s="1"/>
  <c r="V379" i="21" a="1"/>
  <c r="V379" i="21" s="1"/>
  <c r="S400" i="21" a="1"/>
  <c r="S400" i="21" s="1"/>
  <c r="T122" i="21" a="1"/>
  <c r="T122" i="21" s="1"/>
  <c r="U530" i="21" a="1"/>
  <c r="U530" i="21" s="1"/>
  <c r="S471" i="21" a="1"/>
  <c r="S471" i="21" s="1"/>
  <c r="T421" i="21" a="1"/>
  <c r="T421" i="21" s="1"/>
  <c r="P157" i="21" a="1"/>
  <c r="P157" i="21" s="1"/>
  <c r="P208" i="21" s="1" a="1"/>
  <c r="P208" i="21" s="1"/>
  <c r="O401" i="21" a="1"/>
  <c r="O401" i="21" s="1"/>
  <c r="R350" i="21" a="1"/>
  <c r="R350" i="21" s="1"/>
  <c r="L346" i="21" a="1"/>
  <c r="L346" i="21" s="1"/>
  <c r="V148" i="21" a="1"/>
  <c r="V148" i="21" s="1"/>
  <c r="AA522" i="21" a="1"/>
  <c r="AA522" i="21" s="1"/>
  <c r="X254" i="21" a="1"/>
  <c r="X254" i="21" s="1"/>
  <c r="Z481" i="21" a="1"/>
  <c r="Z481" i="21" s="1"/>
  <c r="X507" i="21" a="1"/>
  <c r="X507" i="21" s="1"/>
  <c r="AB406" i="21" a="1"/>
  <c r="AB406" i="21" s="1"/>
  <c r="Y411" i="21" a="1"/>
  <c r="Y411" i="21" s="1"/>
  <c r="V452" i="21" a="1"/>
  <c r="V452" i="21" s="1"/>
  <c r="T173" i="21" a="1"/>
  <c r="T173" i="21" s="1"/>
  <c r="U289" i="21" a="1"/>
  <c r="U289" i="21" s="1"/>
  <c r="V124" i="21" a="1"/>
  <c r="V124" i="21" s="1"/>
  <c r="S184" i="21" a="1"/>
  <c r="S184" i="21" s="1"/>
  <c r="T464" i="21" a="1"/>
  <c r="T464" i="21" s="1"/>
  <c r="Q517" i="21" a="1"/>
  <c r="Q517" i="21" s="1"/>
  <c r="O123" i="21" a="1"/>
  <c r="O123" i="21" s="1"/>
  <c r="M247" i="21" a="1"/>
  <c r="M247" i="21" s="1"/>
  <c r="AF182" i="21" a="1"/>
  <c r="AF182" i="21" s="1"/>
  <c r="AD523" i="21" a="1"/>
  <c r="AD523" i="21" s="1"/>
  <c r="AB330" i="21" a="1"/>
  <c r="AB330" i="21" s="1"/>
  <c r="Y379" i="21" a="1"/>
  <c r="Y379" i="21" s="1"/>
  <c r="V295" i="21" a="1"/>
  <c r="V295" i="21" s="1"/>
  <c r="AA154" i="21" a="1"/>
  <c r="AA154" i="21" s="1"/>
  <c r="AA205" i="21" s="1" a="1"/>
  <c r="AA205" i="21" s="1"/>
  <c r="X180" i="21" a="1"/>
  <c r="X180" i="21" s="1"/>
  <c r="Z168" i="21" a="1"/>
  <c r="Z168" i="21" s="1"/>
  <c r="Z219" i="21" s="1" a="1"/>
  <c r="Z219" i="21" s="1"/>
  <c r="W281" i="21" a="1"/>
  <c r="W281" i="21" s="1"/>
  <c r="AB472" i="21" a="1"/>
  <c r="AB472" i="21" s="1"/>
  <c r="Y443" i="21" a="1"/>
  <c r="Y443" i="21" s="1"/>
  <c r="V302" i="21" a="1"/>
  <c r="V302" i="21" s="1"/>
  <c r="T384" i="21" a="1"/>
  <c r="T384" i="21" s="1"/>
  <c r="U362" i="21" a="1"/>
  <c r="U362" i="21" s="1"/>
  <c r="V178" i="21" a="1"/>
  <c r="V178" i="21" s="1"/>
  <c r="S366" i="21" a="1"/>
  <c r="S366" i="21" s="1"/>
  <c r="T265" i="21" a="1"/>
  <c r="T265" i="21" s="1"/>
  <c r="Q311" i="21" a="1"/>
  <c r="Q311" i="21" s="1"/>
  <c r="O312" i="21" a="1"/>
  <c r="O312" i="21" s="1"/>
  <c r="S405" i="21" a="1"/>
  <c r="S405" i="21" s="1"/>
  <c r="V177" i="21" a="1"/>
  <c r="V177" i="21" s="1"/>
  <c r="AA475" i="21" a="1"/>
  <c r="AA475" i="21" s="1"/>
  <c r="W381" i="21" a="1"/>
  <c r="W381" i="21" s="1"/>
  <c r="V118" i="21" a="1"/>
  <c r="V118" i="21" s="1"/>
  <c r="X417" i="21" a="1"/>
  <c r="X417" i="21" s="1"/>
  <c r="V127" i="21" a="1"/>
  <c r="V127" i="21" s="1"/>
  <c r="T172" i="21" a="1"/>
  <c r="T172" i="21" s="1"/>
  <c r="R113" i="21" a="1"/>
  <c r="R113" i="21" s="1"/>
  <c r="Q150" i="21" a="1"/>
  <c r="Q150" i="21" s="1"/>
  <c r="N322" i="21" a="1"/>
  <c r="N322" i="21" s="1"/>
  <c r="K530" i="21" a="1"/>
  <c r="K530" i="21" s="1"/>
  <c r="M360" i="21" a="1"/>
  <c r="M360" i="21" s="1"/>
  <c r="AV282" i="21" a="1"/>
  <c r="AV282" i="21" s="1"/>
  <c r="AO469" i="21" a="1"/>
  <c r="AO469" i="21" s="1"/>
  <c r="AN520" i="21" a="1"/>
  <c r="AN520" i="21" s="1"/>
  <c r="N499" i="21" a="1"/>
  <c r="N499" i="21" s="1"/>
  <c r="AV222" i="21" a="1"/>
  <c r="AV222" i="21" s="1"/>
  <c r="AO127" i="21" a="1"/>
  <c r="AO127" i="21" s="1"/>
  <c r="Q265" i="21" a="1"/>
  <c r="Q265" i="21" s="1"/>
  <c r="N536" i="21" a="1"/>
  <c r="N536" i="21" s="1"/>
  <c r="K431" i="21" a="1"/>
  <c r="K431" i="21" s="1"/>
  <c r="AM430" i="21" a="1"/>
  <c r="AM430" i="21" s="1"/>
  <c r="AM339" i="21" a="1"/>
  <c r="AM339" i="21" s="1"/>
  <c r="AB110" i="21" a="1"/>
  <c r="AB110" i="21" s="1"/>
  <c r="AE103" i="21" a="1"/>
  <c r="AE103" i="21" s="1"/>
  <c r="AA103" i="21" a="1"/>
  <c r="AA103" i="21" s="1"/>
  <c r="Z390" i="21" a="1"/>
  <c r="Z390" i="21" s="1"/>
  <c r="X293" i="21" a="1"/>
  <c r="X293" i="21" s="1"/>
  <c r="AB301" i="21" a="1"/>
  <c r="AB301" i="21" s="1"/>
  <c r="W155" i="21" a="1"/>
  <c r="W155" i="21" s="1"/>
  <c r="W206" i="21" s="1" a="1"/>
  <c r="W206" i="21" s="1"/>
  <c r="Y288" i="21" a="1"/>
  <c r="Y288" i="21" s="1"/>
  <c r="AC110" i="21" a="1"/>
  <c r="AC110" i="21" s="1"/>
  <c r="Z108" i="21" a="1"/>
  <c r="Z108" i="21" s="1"/>
  <c r="X484" i="21" a="1"/>
  <c r="X484" i="21" s="1"/>
  <c r="U174" i="21" a="1"/>
  <c r="U174" i="21" s="1"/>
  <c r="V419" i="21" a="1"/>
  <c r="V419" i="21" s="1"/>
  <c r="S459" i="21" a="1"/>
  <c r="S459" i="21" s="1"/>
  <c r="T360" i="21" a="1"/>
  <c r="T360" i="21" s="1"/>
  <c r="U327" i="21" a="1"/>
  <c r="U327" i="21" s="1"/>
  <c r="R148" i="21" a="1"/>
  <c r="R148" i="21" s="1"/>
  <c r="R156" i="21" a="1"/>
  <c r="R156" i="21" s="1"/>
  <c r="R207" i="21" s="1" a="1"/>
  <c r="R207" i="21" s="1"/>
  <c r="Q420" i="21" a="1"/>
  <c r="Q420" i="21" s="1"/>
  <c r="P445" i="21" a="1"/>
  <c r="P445" i="21" s="1"/>
  <c r="X524" i="21" a="1"/>
  <c r="X524" i="21" s="1"/>
  <c r="AB368" i="21" a="1"/>
  <c r="AB368" i="21" s="1"/>
  <c r="Z353" i="21" a="1"/>
  <c r="Z353" i="21" s="1"/>
  <c r="W294" i="21" a="1"/>
  <c r="W294" i="21" s="1"/>
  <c r="Y473" i="21" a="1"/>
  <c r="Y473" i="21" s="1"/>
  <c r="V174" i="21" a="1"/>
  <c r="V174" i="21" s="1"/>
  <c r="Z483" i="21" a="1"/>
  <c r="Z483" i="21" s="1"/>
  <c r="X416" i="21" a="1"/>
  <c r="X416" i="21" s="1"/>
  <c r="U452" i="21" a="1"/>
  <c r="U452" i="21" s="1"/>
  <c r="V470" i="21" a="1"/>
  <c r="V470" i="21" s="1"/>
  <c r="T484" i="21" a="1"/>
  <c r="T484" i="21" s="1"/>
  <c r="U518" i="21" a="1"/>
  <c r="U518" i="21" s="1"/>
  <c r="V429" i="21" a="1"/>
  <c r="V429" i="21" s="1"/>
  <c r="S277" i="21" a="1"/>
  <c r="S277" i="21" s="1"/>
  <c r="O344" i="21" a="1"/>
  <c r="O344" i="21" s="1"/>
  <c r="R523" i="21" a="1"/>
  <c r="R523" i="21" s="1"/>
  <c r="Q268" i="21" a="1"/>
  <c r="Q268" i="21" s="1"/>
  <c r="AC277" i="21" a="1"/>
  <c r="AC277" i="21" s="1"/>
  <c r="AE224" i="21" a="1"/>
  <c r="AE224" i="21" s="1"/>
  <c r="AB377" i="21" a="1"/>
  <c r="AB377" i="21" s="1"/>
  <c r="Z385" i="21" a="1"/>
  <c r="Z385" i="21" s="1"/>
  <c r="AB387" i="21" a="1"/>
  <c r="AB387" i="21" s="1"/>
  <c r="Z411" i="21" a="1"/>
  <c r="Z411" i="21" s="1"/>
  <c r="W341" i="21" a="1"/>
  <c r="W341" i="21" s="1"/>
  <c r="Y129" i="21" a="1"/>
  <c r="Y129" i="21" s="1"/>
  <c r="V423" i="21" a="1"/>
  <c r="V423" i="21" s="1"/>
  <c r="Z364" i="21" a="1"/>
  <c r="Z364" i="21" s="1"/>
  <c r="X536" i="21" a="1"/>
  <c r="X536" i="21" s="1"/>
  <c r="U134" i="21" a="1"/>
  <c r="U134" i="21" s="1"/>
  <c r="V458" i="21" a="1"/>
  <c r="V458" i="21" s="1"/>
  <c r="S267" i="21" a="1"/>
  <c r="S267" i="21" s="1"/>
  <c r="V517" i="21" a="1"/>
  <c r="V517" i="21" s="1"/>
  <c r="S421" i="21" a="1"/>
  <c r="S421" i="21" s="1"/>
  <c r="O318" i="21" a="1"/>
  <c r="O318" i="21" s="1"/>
  <c r="Q408" i="21" a="1"/>
  <c r="Q408" i="21" s="1"/>
  <c r="AA448" i="21" a="1"/>
  <c r="AA448" i="21" s="1"/>
  <c r="V154" i="21" a="1"/>
  <c r="V154" i="21" s="1"/>
  <c r="V205" i="21" s="1" a="1"/>
  <c r="V205" i="21" s="1"/>
  <c r="S299" i="21" a="1"/>
  <c r="S299" i="21" s="1"/>
  <c r="T334" i="21" a="1"/>
  <c r="T334" i="21" s="1"/>
  <c r="O501" i="21" a="1"/>
  <c r="O501" i="21" s="1"/>
  <c r="L375" i="21" a="1"/>
  <c r="L375" i="21" s="1"/>
  <c r="K419" i="21" a="1"/>
  <c r="K419" i="21" s="1"/>
  <c r="K348" i="21" a="1"/>
  <c r="K348" i="21" s="1"/>
  <c r="AO396" i="21" a="1"/>
  <c r="AO396" i="21" s="1"/>
  <c r="N406" i="21" a="1"/>
  <c r="N406" i="21" s="1"/>
  <c r="Q287" i="21" a="1"/>
  <c r="Q287" i="21" s="1"/>
  <c r="K133" i="21" a="1"/>
  <c r="K133" i="21" s="1"/>
  <c r="O109" i="21" a="1"/>
  <c r="O109" i="21" s="1"/>
  <c r="Z165" i="21" a="1"/>
  <c r="Z165" i="21" s="1"/>
  <c r="Z216" i="21" s="1" a="1"/>
  <c r="Z216" i="21" s="1"/>
  <c r="AB147" i="21" a="1"/>
  <c r="AB147" i="21" s="1"/>
  <c r="W511" i="21" a="1"/>
  <c r="W511" i="21" s="1"/>
  <c r="U505" i="21" a="1"/>
  <c r="U505" i="21" s="1"/>
  <c r="N472" i="21" a="1"/>
  <c r="N472" i="21" s="1"/>
  <c r="M331" i="21" a="1"/>
  <c r="M331" i="21" s="1"/>
  <c r="AO106" i="21" a="1"/>
  <c r="AO106" i="21" s="1"/>
  <c r="M500" i="21" a="1"/>
  <c r="M500" i="21" s="1"/>
  <c r="K288" i="21" a="1"/>
  <c r="K288" i="21" s="1"/>
  <c r="P279" i="21" a="1"/>
  <c r="P279" i="21" s="1"/>
  <c r="R176" i="21" a="1"/>
  <c r="R176" i="21" s="1"/>
  <c r="AV330" i="21" a="1"/>
  <c r="AV330" i="21" s="1"/>
  <c r="K532" i="21" a="1"/>
  <c r="K532" i="21" s="1"/>
  <c r="AN408" i="21" a="1"/>
  <c r="AN408" i="21" s="1"/>
  <c r="O299" i="21" a="1"/>
  <c r="O299" i="21" s="1"/>
  <c r="O502" i="21" a="1"/>
  <c r="O502" i="21" s="1"/>
  <c r="AV184" i="21" a="1"/>
  <c r="AV184" i="21" s="1"/>
  <c r="AH312" i="21" a="1"/>
  <c r="AH312" i="21" s="1"/>
  <c r="AF172" i="21" a="1"/>
  <c r="AF172" i="21" s="1"/>
  <c r="AI156" i="21" a="1"/>
  <c r="AI156" i="21" s="1"/>
  <c r="AI207" i="21" s="1" a="1"/>
  <c r="AI207" i="21" s="1"/>
  <c r="AN479" i="21" a="1"/>
  <c r="AN479" i="21" s="1"/>
  <c r="AJ428" i="21" a="1"/>
  <c r="AJ428" i="21" s="1"/>
  <c r="K417" i="21" a="1"/>
  <c r="K417" i="21" s="1"/>
  <c r="AN332" i="21" a="1"/>
  <c r="AN332" i="21" s="1"/>
  <c r="S263" i="21" a="1"/>
  <c r="S263" i="21" s="1"/>
  <c r="N397" i="21" a="1"/>
  <c r="N397" i="21" s="1"/>
  <c r="AV169" i="21" a="1"/>
  <c r="AV169" i="21" s="1"/>
  <c r="AV203" i="21" s="1" a="1"/>
  <c r="AV203" i="21" s="1"/>
  <c r="AK326" i="21" a="1"/>
  <c r="AK326" i="21" s="1"/>
  <c r="Q494" i="21" a="1"/>
  <c r="Q494" i="21" s="1"/>
  <c r="N123" i="21" a="1"/>
  <c r="N123" i="21" s="1"/>
  <c r="L443" i="21" a="1"/>
  <c r="L443" i="21" s="1"/>
  <c r="AM410" i="21" a="1"/>
  <c r="AM410" i="21" s="1"/>
  <c r="AD488" i="21" a="1"/>
  <c r="AD488" i="21" s="1"/>
  <c r="AH297" i="21" a="1"/>
  <c r="AH297" i="21" s="1"/>
  <c r="AL107" i="21" a="1"/>
  <c r="AL107" i="21" s="1"/>
  <c r="AO506" i="21" a="1"/>
  <c r="AO506" i="21" s="1"/>
  <c r="S178" i="21" a="1"/>
  <c r="S178" i="21" s="1"/>
  <c r="M429" i="21" a="1"/>
  <c r="M429" i="21" s="1"/>
  <c r="AV408" i="21" a="1"/>
  <c r="AV408" i="21" s="1"/>
  <c r="AM288" i="21" a="1"/>
  <c r="AM288" i="21" s="1"/>
  <c r="AG281" i="21" a="1"/>
  <c r="AG281" i="21" s="1"/>
  <c r="AK408" i="21" a="1"/>
  <c r="AK408" i="21" s="1"/>
  <c r="AO481" i="21" a="1"/>
  <c r="AO481" i="21" s="1"/>
  <c r="AG420" i="21" a="1"/>
  <c r="AG420" i="21" s="1"/>
  <c r="W508" i="21" a="1"/>
  <c r="W508" i="21" s="1"/>
  <c r="S103" i="21" a="1"/>
  <c r="S103" i="21" s="1"/>
  <c r="T463" i="21" a="1"/>
  <c r="T463" i="21" s="1"/>
  <c r="M125" i="21" a="1"/>
  <c r="M125" i="21" s="1"/>
  <c r="N528" i="21" a="1"/>
  <c r="N528" i="21" s="1"/>
  <c r="K430" i="21" a="1"/>
  <c r="K430" i="21" s="1"/>
  <c r="AV126" i="21" a="1"/>
  <c r="AV126" i="21" s="1"/>
  <c r="AO183" i="21" a="1"/>
  <c r="AO183" i="21" s="1"/>
  <c r="AJ141" i="21" a="1"/>
  <c r="AJ141" i="21" s="1"/>
  <c r="AL365" i="21" a="1"/>
  <c r="AL365" i="21" s="1"/>
  <c r="AO509" i="21" a="1"/>
  <c r="AO509" i="21" s="1"/>
  <c r="AK477" i="21" a="1"/>
  <c r="AK477" i="21" s="1"/>
  <c r="AM183" i="21" a="1"/>
  <c r="AM183" i="21" s="1"/>
  <c r="AI284" i="21" a="1"/>
  <c r="AI284" i="21" s="1"/>
  <c r="AN450" i="21" a="1"/>
  <c r="AN450" i="21" s="1"/>
  <c r="AF423" i="21" a="1"/>
  <c r="AF423" i="21" s="1"/>
  <c r="AA253" i="21" a="1"/>
  <c r="AA253" i="21" s="1"/>
  <c r="AC167" i="21" a="1"/>
  <c r="AC167" i="21" s="1"/>
  <c r="AC218" i="21" s="1" a="1"/>
  <c r="AC218" i="21" s="1"/>
  <c r="Y230" i="21" a="1"/>
  <c r="Y230" i="21" s="1"/>
  <c r="V505" i="21" a="1"/>
  <c r="V505" i="21" s="1"/>
  <c r="V471" i="21" a="1"/>
  <c r="V471" i="21" s="1"/>
  <c r="AC419" i="21" a="1"/>
  <c r="AC419" i="21" s="1"/>
  <c r="AE319" i="21" a="1"/>
  <c r="AE319" i="21" s="1"/>
  <c r="AJ343" i="21" a="1"/>
  <c r="AJ343" i="21" s="1"/>
  <c r="AM115" i="21" a="1"/>
  <c r="AM115" i="21" s="1"/>
  <c r="AG436" i="21" a="1"/>
  <c r="AG436" i="21" s="1"/>
  <c r="AK248" i="21" a="1"/>
  <c r="AK248" i="21" s="1"/>
  <c r="AN393" i="21" a="1"/>
  <c r="AN393" i="21" s="1"/>
  <c r="AI440" i="21" a="1"/>
  <c r="AI440" i="21" s="1"/>
  <c r="AO393" i="21" a="1"/>
  <c r="AO393" i="21" s="1"/>
  <c r="AI323" i="21" a="1"/>
  <c r="AI323" i="21" s="1"/>
  <c r="AA159" i="21" a="1"/>
  <c r="AA159" i="21" s="1"/>
  <c r="AA210" i="21" s="1" a="1"/>
  <c r="AA210" i="21" s="1"/>
  <c r="AC364" i="21" a="1"/>
  <c r="AC364" i="21" s="1"/>
  <c r="AH315" i="21" a="1"/>
  <c r="AH315" i="21" s="1"/>
  <c r="AD184" i="21" a="1"/>
  <c r="AD184" i="21" s="1"/>
  <c r="AG260" i="21" a="1"/>
  <c r="AG260" i="21" s="1"/>
  <c r="AI343" i="21" a="1"/>
  <c r="AI343" i="21" s="1"/>
  <c r="AC472" i="21" a="1"/>
  <c r="AC472" i="21" s="1"/>
  <c r="AF341" i="21" a="1"/>
  <c r="AF341" i="21" s="1"/>
  <c r="AK280" i="21" a="1"/>
  <c r="AK280" i="21" s="1"/>
  <c r="AM371" i="21" a="1"/>
  <c r="AM371" i="21" s="1"/>
  <c r="AH125" i="21" a="1"/>
  <c r="AH125" i="21" s="1"/>
  <c r="AL296" i="21" a="1"/>
  <c r="AL296" i="21" s="1"/>
  <c r="AI275" i="21" a="1"/>
  <c r="AI275" i="21" s="1"/>
  <c r="AO354" i="21" a="1"/>
  <c r="AO354" i="21" s="1"/>
  <c r="AA251" i="21" a="1"/>
  <c r="AA251" i="21" s="1"/>
  <c r="AF513" i="21" a="1"/>
  <c r="AF513" i="21" s="1"/>
  <c r="AE109" i="21" a="1"/>
  <c r="AE109" i="21" s="1"/>
  <c r="AH348" i="21" a="1"/>
  <c r="AH348" i="21" s="1"/>
  <c r="AC299" i="21" a="1"/>
  <c r="AC299" i="21" s="1"/>
  <c r="AF484" i="21" a="1"/>
  <c r="AF484" i="21" s="1"/>
  <c r="AA144" i="21" a="1"/>
  <c r="AA144" i="21" s="1"/>
  <c r="AE118" i="21" a="1"/>
  <c r="AE118" i="21" s="1"/>
  <c r="AJ368" i="21" a="1"/>
  <c r="AJ368" i="21" s="1"/>
  <c r="AM411" i="21" a="1"/>
  <c r="AM411" i="21" s="1"/>
  <c r="AO407" i="21" a="1"/>
  <c r="AO407" i="21" s="1"/>
  <c r="AK472" i="21" a="1"/>
  <c r="AK472" i="21" s="1"/>
  <c r="AM263" i="21" a="1"/>
  <c r="AM263" i="21" s="1"/>
  <c r="AI434" i="21" a="1"/>
  <c r="AI434" i="21" s="1"/>
  <c r="AM412" i="21" a="1"/>
  <c r="AM412" i="21" s="1"/>
  <c r="AE123" i="21" a="1"/>
  <c r="AE123" i="21" s="1"/>
  <c r="Y311" i="21" a="1"/>
  <c r="Y311" i="21" s="1"/>
  <c r="AA350" i="21" a="1"/>
  <c r="AA350" i="21" s="1"/>
  <c r="AC367" i="21" a="1"/>
  <c r="AC367" i="21" s="1"/>
  <c r="V130" i="21" a="1"/>
  <c r="V130" i="21" s="1"/>
  <c r="AM345" i="21" a="1"/>
  <c r="AM345" i="21" s="1"/>
  <c r="AJ251" i="21" a="1"/>
  <c r="AJ251" i="21" s="1"/>
  <c r="AO364" i="21" a="1"/>
  <c r="AO364" i="21" s="1"/>
  <c r="AL502" i="21" a="1"/>
  <c r="AL502" i="21" s="1"/>
  <c r="AI442" i="21" a="1"/>
  <c r="AI442" i="21" s="1"/>
  <c r="AN457" i="21" a="1"/>
  <c r="AN457" i="21" s="1"/>
  <c r="AK303" i="21" a="1"/>
  <c r="AK303" i="21" s="1"/>
  <c r="AG149" i="21" a="1"/>
  <c r="AG149" i="21" s="1"/>
  <c r="AD507" i="21" a="1"/>
  <c r="AD507" i="21" s="1"/>
  <c r="AJ181" i="21" a="1"/>
  <c r="AJ181" i="21" s="1"/>
  <c r="AG423" i="21" a="1"/>
  <c r="AG423" i="21" s="1"/>
  <c r="AE112" i="21" a="1"/>
  <c r="AE112" i="21" s="1"/>
  <c r="AI464" i="21" a="1"/>
  <c r="AI464" i="21" s="1"/>
  <c r="AF165" i="21" a="1"/>
  <c r="AF165" i="21" s="1"/>
  <c r="AF216" i="21" s="1" a="1"/>
  <c r="AF216" i="21" s="1"/>
  <c r="AC476" i="21" a="1"/>
  <c r="AC476" i="21" s="1"/>
  <c r="AA436" i="21" a="1"/>
  <c r="AA436" i="21" s="1"/>
  <c r="AO453" i="21" a="1"/>
  <c r="AO453" i="21" s="1"/>
  <c r="AO311" i="21" a="1"/>
  <c r="AO311" i="21" s="1"/>
  <c r="AI301" i="21" a="1"/>
  <c r="AI301" i="21" s="1"/>
  <c r="L353" i="21" a="1"/>
  <c r="L353" i="21" s="1"/>
  <c r="AV289" i="21" a="1"/>
  <c r="AV289" i="21" s="1"/>
  <c r="K109" i="21" a="1"/>
  <c r="K109" i="21" s="1"/>
  <c r="K238" i="21" a="1"/>
  <c r="K238" i="21" s="1"/>
  <c r="N312" i="21" a="1"/>
  <c r="N312" i="21" s="1"/>
  <c r="L438" i="21" a="1"/>
  <c r="L438" i="21" s="1"/>
  <c r="K180" i="21" a="1"/>
  <c r="K180" i="21" s="1"/>
  <c r="N166" i="21" a="1"/>
  <c r="N166" i="21" s="1"/>
  <c r="N200" i="21" s="1" a="1"/>
  <c r="N200" i="21" s="1"/>
  <c r="Q178" i="21" a="1"/>
  <c r="Q178" i="21" s="1"/>
  <c r="O108" i="21" a="1"/>
  <c r="O108" i="21" s="1"/>
  <c r="P385" i="21" a="1"/>
  <c r="P385" i="21" s="1"/>
  <c r="O352" i="21" a="1"/>
  <c r="O352" i="21" s="1"/>
  <c r="AM317" i="21" a="1"/>
  <c r="AM317" i="21" s="1"/>
  <c r="AN151" i="21" a="1"/>
  <c r="AN151" i="21" s="1"/>
  <c r="AN329" i="21" a="1"/>
  <c r="AN329" i="21" s="1"/>
  <c r="AV311" i="21" a="1"/>
  <c r="AV311" i="21" s="1"/>
  <c r="L366" i="21" a="1"/>
  <c r="L366" i="21" s="1"/>
  <c r="K511" i="21" a="1"/>
  <c r="K511" i="21" s="1"/>
  <c r="N377" i="21" a="1"/>
  <c r="N377" i="21" s="1"/>
  <c r="M310" i="21" a="1"/>
  <c r="M310" i="21" s="1"/>
  <c r="N447" i="21" a="1"/>
  <c r="N447" i="21" s="1"/>
  <c r="N103" i="21" a="1"/>
  <c r="N103" i="21" s="1"/>
  <c r="L277" i="21" a="1"/>
  <c r="L277" i="21" s="1"/>
  <c r="P397" i="21" a="1"/>
  <c r="P397" i="21" s="1"/>
  <c r="S423" i="21" a="1"/>
  <c r="S423" i="21" s="1"/>
  <c r="Q505" i="21" a="1"/>
  <c r="Q505" i="21" s="1"/>
  <c r="O460" i="21" a="1"/>
  <c r="O460" i="21" s="1"/>
  <c r="R492" i="21" a="1"/>
  <c r="R492" i="21" s="1"/>
  <c r="AO134" i="21" a="1"/>
  <c r="AO134" i="21" s="1"/>
  <c r="AO275" i="21" a="1"/>
  <c r="AO275" i="21" s="1"/>
  <c r="AO414" i="21" a="1"/>
  <c r="AO414" i="21" s="1"/>
  <c r="AI416" i="21" a="1"/>
  <c r="AI416" i="21" s="1"/>
  <c r="L356" i="21" a="1"/>
  <c r="L356" i="21" s="1"/>
  <c r="M340" i="21" a="1"/>
  <c r="M340" i="21" s="1"/>
  <c r="K253" i="21" a="1"/>
  <c r="K253" i="21" s="1"/>
  <c r="L397" i="21" a="1"/>
  <c r="L397" i="21" s="1"/>
  <c r="K167" i="21" a="1"/>
  <c r="K167" i="21" s="1"/>
  <c r="K218" i="21" s="1" a="1"/>
  <c r="K218" i="21" s="1"/>
  <c r="AL129" i="21" a="1"/>
  <c r="AL129" i="21" s="1"/>
  <c r="AL419" i="21" a="1"/>
  <c r="AL419" i="21" s="1"/>
  <c r="AL184" i="21" a="1"/>
  <c r="AL184" i="21" s="1"/>
  <c r="L352" i="21" a="1"/>
  <c r="L352" i="21" s="1"/>
  <c r="AV323" i="21" a="1"/>
  <c r="AV323" i="21" s="1"/>
  <c r="K494" i="21" a="1"/>
  <c r="K494" i="21" s="1"/>
  <c r="N283" i="21" a="1"/>
  <c r="N283" i="21" s="1"/>
  <c r="M178" i="21" a="1"/>
  <c r="M178" i="21" s="1"/>
  <c r="N338" i="21" a="1"/>
  <c r="N338" i="21" s="1"/>
  <c r="O348" i="21" a="1"/>
  <c r="O348" i="21" s="1"/>
  <c r="N412" i="21" a="1"/>
  <c r="N412" i="21" s="1"/>
  <c r="R496" i="21" a="1"/>
  <c r="R496" i="21" s="1"/>
  <c r="S403" i="21" a="1"/>
  <c r="S403" i="21" s="1"/>
  <c r="P469" i="21" a="1"/>
  <c r="P469" i="21" s="1"/>
  <c r="T107" i="21" a="1"/>
  <c r="T107" i="21" s="1"/>
  <c r="R272" i="21" a="1"/>
  <c r="R272" i="21" s="1"/>
  <c r="U313" i="21" a="1"/>
  <c r="U313" i="21" s="1"/>
  <c r="T353" i="21" a="1"/>
  <c r="T353" i="21" s="1"/>
  <c r="S480" i="21" a="1"/>
  <c r="S480" i="21" s="1"/>
  <c r="V394" i="21" a="1"/>
  <c r="V394" i="21" s="1"/>
  <c r="Y441" i="21" a="1"/>
  <c r="Y441" i="21" s="1"/>
  <c r="W295" i="21" a="1"/>
  <c r="W295" i="21" s="1"/>
  <c r="Z252" i="21" a="1"/>
  <c r="Z252" i="21" s="1"/>
  <c r="X521" i="21" a="1"/>
  <c r="X521" i="21" s="1"/>
  <c r="AL468" i="21" a="1"/>
  <c r="AL468" i="21" s="1"/>
  <c r="AK338" i="21" a="1"/>
  <c r="AK338" i="21" s="1"/>
  <c r="AM496" i="21" a="1"/>
  <c r="AM496" i="21" s="1"/>
  <c r="AJ149" i="21" a="1"/>
  <c r="AJ149" i="21" s="1"/>
  <c r="AO111" i="21" a="1"/>
  <c r="AO111" i="21" s="1"/>
  <c r="AL232" i="21" a="1"/>
  <c r="AL232" i="21" s="1"/>
  <c r="AI437" i="21" a="1"/>
  <c r="AI437" i="21" s="1"/>
  <c r="AE369" i="21" a="1"/>
  <c r="AE369" i="21" s="1"/>
  <c r="AK254" i="21" a="1"/>
  <c r="AK254" i="21" s="1"/>
  <c r="AH389" i="21" a="1"/>
  <c r="AH389" i="21" s="1"/>
  <c r="AE130" i="21" a="1"/>
  <c r="AE130" i="21" s="1"/>
  <c r="AI125" i="21" a="1"/>
  <c r="AI125" i="21" s="1"/>
  <c r="AG385" i="21" a="1"/>
  <c r="AG385" i="21" s="1"/>
  <c r="AD368" i="21" a="1"/>
  <c r="AD368" i="21" s="1"/>
  <c r="AD297" i="21" a="1"/>
  <c r="AD297" i="21" s="1"/>
  <c r="Y225" i="21" a="1"/>
  <c r="Y225" i="21" s="1"/>
  <c r="AK485" i="21" a="1"/>
  <c r="AK485" i="21" s="1"/>
  <c r="AL313" i="21" a="1"/>
  <c r="AL313" i="21" s="1"/>
  <c r="AV385" i="21" a="1"/>
  <c r="AV385" i="21" s="1"/>
  <c r="L414" i="21" a="1"/>
  <c r="L414" i="21" s="1"/>
  <c r="K526" i="21" a="1"/>
  <c r="K526" i="21" s="1"/>
  <c r="N238" i="21" a="1"/>
  <c r="N238" i="21" s="1"/>
  <c r="N110" i="21" a="1"/>
  <c r="N110" i="21" s="1"/>
  <c r="O305" i="21" a="1"/>
  <c r="O305" i="21" s="1"/>
  <c r="L300" i="21" a="1"/>
  <c r="L300" i="21" s="1"/>
  <c r="N165" i="21" a="1"/>
  <c r="N165" i="21" s="1"/>
  <c r="N199" i="21" s="1" a="1"/>
  <c r="N199" i="21" s="1"/>
  <c r="Q382" i="21" a="1"/>
  <c r="Q382" i="21" s="1"/>
  <c r="O150" i="21" a="1"/>
  <c r="O150" i="21" s="1"/>
  <c r="R277" i="21" a="1"/>
  <c r="R277" i="21" s="1"/>
  <c r="AN252" i="21" a="1"/>
  <c r="AN252" i="21" s="1"/>
  <c r="AJ327" i="21" a="1"/>
  <c r="AJ327" i="21" s="1"/>
  <c r="AO337" i="21" a="1"/>
  <c r="AO337" i="21" s="1"/>
  <c r="AL519" i="21" a="1"/>
  <c r="AL519" i="21" s="1"/>
  <c r="AI131" i="21" a="1"/>
  <c r="AI131" i="21" s="1"/>
  <c r="AN506" i="21" a="1"/>
  <c r="AN506" i="21" s="1"/>
  <c r="AK294" i="21" a="1"/>
  <c r="AK294" i="21" s="1"/>
  <c r="AG490" i="21" a="1"/>
  <c r="AG490" i="21" s="1"/>
  <c r="AD390" i="21" a="1"/>
  <c r="AD390" i="21" s="1"/>
  <c r="AJ172" i="21" a="1"/>
  <c r="AJ172" i="21" s="1"/>
  <c r="AG426" i="21" a="1"/>
  <c r="AG426" i="21" s="1"/>
  <c r="AD294" i="21" a="1"/>
  <c r="AD294" i="21" s="1"/>
  <c r="AH329" i="21" a="1"/>
  <c r="AH329" i="21" s="1"/>
  <c r="AF507" i="21" a="1"/>
  <c r="AF507" i="21" s="1"/>
  <c r="AG173" i="21" a="1"/>
  <c r="AG173" i="21" s="1"/>
  <c r="AB501" i="21" a="1"/>
  <c r="AB501" i="21" s="1"/>
  <c r="AN147" i="21" a="1"/>
  <c r="AN147" i="21" s="1"/>
  <c r="AO267" i="21" a="1"/>
  <c r="AO267" i="21" s="1"/>
  <c r="AO402" i="21" a="1"/>
  <c r="AO402" i="21" s="1"/>
  <c r="AV431" i="21" a="1"/>
  <c r="AV431" i="21" s="1"/>
  <c r="AV365" i="21" a="1"/>
  <c r="AV365" i="21" s="1"/>
  <c r="K344" i="21" a="1"/>
  <c r="K344" i="21" s="1"/>
  <c r="K161" i="21" a="1"/>
  <c r="K161" i="21" s="1"/>
  <c r="K212" i="21" s="1" a="1"/>
  <c r="K212" i="21" s="1"/>
  <c r="L384" i="21" a="1"/>
  <c r="L384" i="21" s="1"/>
  <c r="N145" i="21" a="1"/>
  <c r="N145" i="21" s="1"/>
  <c r="L393" i="21" a="1"/>
  <c r="L393" i="21" s="1"/>
  <c r="M398" i="21" a="1"/>
  <c r="M398" i="21" s="1"/>
  <c r="N159" i="21" a="1"/>
  <c r="N159" i="21" s="1"/>
  <c r="N193" i="21" s="1" a="1"/>
  <c r="N193" i="21" s="1"/>
  <c r="Q236" i="21" a="1"/>
  <c r="Q236" i="21" s="1"/>
  <c r="O244" i="21" a="1"/>
  <c r="O244" i="21" s="1"/>
  <c r="R388" i="21" a="1"/>
  <c r="R388" i="21" s="1"/>
  <c r="P166" i="21" a="1"/>
  <c r="P166" i="21" s="1"/>
  <c r="P217" i="21" s="1" a="1"/>
  <c r="P217" i="21" s="1"/>
  <c r="O477" i="21" a="1"/>
  <c r="O477" i="21" s="1"/>
  <c r="AM227" i="21" a="1"/>
  <c r="AM227" i="21" s="1"/>
  <c r="AN402" i="21" a="1"/>
  <c r="AN402" i="21" s="1"/>
  <c r="AN266" i="21" a="1"/>
  <c r="AN266" i="21" s="1"/>
  <c r="AV398" i="21" a="1"/>
  <c r="AV398" i="21" s="1"/>
  <c r="AV463" i="21" a="1"/>
  <c r="AV463" i="21" s="1"/>
  <c r="M270" i="21" a="1"/>
  <c r="M270" i="21" s="1"/>
  <c r="M321" i="21" a="1"/>
  <c r="M321" i="21" s="1"/>
  <c r="N529" i="21" a="1"/>
  <c r="N529" i="21" s="1"/>
  <c r="AV154" i="21" a="1"/>
  <c r="AV154" i="21" s="1"/>
  <c r="AV188" i="21" s="1" a="1"/>
  <c r="AV188" i="21" s="1"/>
  <c r="P298" i="21" a="1"/>
  <c r="P298" i="21" s="1"/>
  <c r="R317" i="21" a="1"/>
  <c r="R317" i="21" s="1"/>
  <c r="Q260" i="21" a="1"/>
  <c r="Q260" i="21" s="1"/>
  <c r="O166" i="21" a="1"/>
  <c r="O166" i="21" s="1"/>
  <c r="O217" i="21" s="1" a="1"/>
  <c r="O217" i="21" s="1"/>
  <c r="Q144" i="21" a="1"/>
  <c r="Q144" i="21" s="1"/>
  <c r="AO400" i="21" a="1"/>
  <c r="AO400" i="21" s="1"/>
  <c r="AO129" i="21" a="1"/>
  <c r="AO129" i="21" s="1"/>
  <c r="AI171" i="21" a="1"/>
  <c r="AI171" i="21" s="1"/>
  <c r="K123" i="21" a="1"/>
  <c r="K123" i="21" s="1"/>
  <c r="K146" i="21" a="1"/>
  <c r="K146" i="21" s="1"/>
  <c r="L146" i="21" a="1"/>
  <c r="L146" i="21" s="1"/>
  <c r="AM470" i="21" a="1"/>
  <c r="AM470" i="21" s="1"/>
  <c r="AJ256" i="21" a="1"/>
  <c r="AJ256" i="21" s="1"/>
  <c r="AO392" i="21" a="1"/>
  <c r="AO392" i="21" s="1"/>
  <c r="AL436" i="21" a="1"/>
  <c r="AL436" i="21" s="1"/>
  <c r="AI335" i="21" a="1"/>
  <c r="AI335" i="21" s="1"/>
  <c r="AN528" i="21" a="1"/>
  <c r="AN528" i="21" s="1"/>
  <c r="AK266" i="21" a="1"/>
  <c r="AK266" i="21" s="1"/>
  <c r="AH423" i="21" a="1"/>
  <c r="AH423" i="21" s="1"/>
  <c r="AD427" i="21" a="1"/>
  <c r="AD427" i="21" s="1"/>
  <c r="AJ252" i="21" a="1"/>
  <c r="AJ252" i="21" s="1"/>
  <c r="AG324" i="21" a="1"/>
  <c r="AG324" i="21" s="1"/>
  <c r="AE379" i="21" a="1"/>
  <c r="AE379" i="21" s="1"/>
  <c r="AI362" i="21" a="1"/>
  <c r="AI362" i="21" s="1"/>
  <c r="AF129" i="21" a="1"/>
  <c r="AF129" i="21" s="1"/>
  <c r="AD499" i="21" a="1"/>
  <c r="AD499" i="21" s="1"/>
  <c r="Y385" i="21" a="1"/>
  <c r="Y385" i="21" s="1"/>
  <c r="AK400" i="21" a="1"/>
  <c r="AK400" i="21" s="1"/>
  <c r="AL415" i="21" a="1"/>
  <c r="AL415" i="21" s="1"/>
  <c r="L263" i="21" a="1"/>
  <c r="L263" i="21" s="1"/>
  <c r="L347" i="21" a="1"/>
  <c r="L347" i="21" s="1"/>
  <c r="L335" i="21" a="1"/>
  <c r="L335" i="21" s="1"/>
  <c r="N381" i="21" a="1"/>
  <c r="N381" i="21" s="1"/>
  <c r="N279" i="21" a="1"/>
  <c r="N279" i="21" s="1"/>
  <c r="AV449" i="21" a="1"/>
  <c r="AV449" i="21" s="1"/>
  <c r="M514" i="21" a="1"/>
  <c r="M514" i="21" s="1"/>
  <c r="P275" i="21" a="1"/>
  <c r="P275" i="21" s="1"/>
  <c r="S179" i="21" a="1"/>
  <c r="S179" i="21" s="1"/>
  <c r="Q470" i="21" a="1"/>
  <c r="Q470" i="21" s="1"/>
  <c r="O373" i="21" a="1"/>
  <c r="O373" i="21" s="1"/>
  <c r="R336" i="21" a="1"/>
  <c r="R336" i="21" s="1"/>
  <c r="AO322" i="21" a="1"/>
  <c r="AO322" i="21" s="1"/>
  <c r="AO253" i="21" a="1"/>
  <c r="AO253" i="21" s="1"/>
  <c r="AO388" i="21" a="1"/>
  <c r="AO388" i="21" s="1"/>
  <c r="AI340" i="21" a="1"/>
  <c r="AI340" i="21" s="1"/>
  <c r="L348" i="21" a="1"/>
  <c r="L348" i="21" s="1"/>
  <c r="K175" i="21" a="1"/>
  <c r="K175" i="21" s="1"/>
  <c r="AV245" i="21" a="1"/>
  <c r="AV245" i="21" s="1"/>
  <c r="L234" i="21" a="1"/>
  <c r="L234" i="21" s="1"/>
  <c r="K108" i="21" a="1"/>
  <c r="K108" i="21" s="1"/>
  <c r="N399" i="21" a="1"/>
  <c r="N399" i="21" s="1"/>
  <c r="O392" i="21" a="1"/>
  <c r="O392" i="21" s="1"/>
  <c r="R250" i="21" a="1"/>
  <c r="R250" i="21" s="1"/>
  <c r="P442" i="21" a="1"/>
  <c r="P442" i="21" s="1"/>
  <c r="S173" i="21" a="1"/>
  <c r="S173" i="21" s="1"/>
  <c r="Q486" i="21" a="1"/>
  <c r="Q486" i="21" s="1"/>
  <c r="P496" i="21" a="1"/>
  <c r="P496" i="21" s="1"/>
  <c r="AK450" i="21" a="1"/>
  <c r="AK450" i="21" s="1"/>
  <c r="AL321" i="21" a="1"/>
  <c r="AL321" i="21" s="1"/>
  <c r="L406" i="21" a="1"/>
  <c r="L406" i="21" s="1"/>
  <c r="L399" i="21" a="1"/>
  <c r="L399" i="21" s="1"/>
  <c r="AV436" i="21" a="1"/>
  <c r="AV436" i="21" s="1"/>
  <c r="N263" i="21" a="1"/>
  <c r="N263" i="21" s="1"/>
  <c r="N413" i="21" a="1"/>
  <c r="N413" i="21" s="1"/>
  <c r="O276" i="21" a="1"/>
  <c r="O276" i="21" s="1"/>
  <c r="AN463" i="21" a="1"/>
  <c r="AN463" i="21" s="1"/>
  <c r="AN320" i="21" a="1"/>
  <c r="AN320" i="21" s="1"/>
  <c r="AN366" i="21" a="1"/>
  <c r="AN366" i="21" s="1"/>
  <c r="L435" i="21" a="1"/>
  <c r="L435" i="21" s="1"/>
  <c r="K429" i="21" a="1"/>
  <c r="K429" i="21" s="1"/>
  <c r="M494" i="21" a="1"/>
  <c r="M494" i="21" s="1"/>
  <c r="AV435" i="21" a="1"/>
  <c r="AV435" i="21" s="1"/>
  <c r="K139" i="21" a="1"/>
  <c r="K139" i="21" s="1"/>
  <c r="M400" i="21" a="1"/>
  <c r="M400" i="21" s="1"/>
  <c r="N363" i="21" a="1"/>
  <c r="N363" i="21" s="1"/>
  <c r="P528" i="21" a="1"/>
  <c r="P528" i="21" s="1"/>
  <c r="Q528" i="21" a="1"/>
  <c r="Q528" i="21" s="1"/>
  <c r="R289" i="21" a="1"/>
  <c r="R289" i="21" s="1"/>
  <c r="S262" i="21" a="1"/>
  <c r="S262" i="21" s="1"/>
  <c r="U367" i="21" a="1"/>
  <c r="U367" i="21" s="1"/>
  <c r="T465" i="21" a="1"/>
  <c r="T465" i="21" s="1"/>
  <c r="S126" i="21" a="1"/>
  <c r="S126" i="21" s="1"/>
  <c r="V346" i="21" a="1"/>
  <c r="V346" i="21" s="1"/>
  <c r="U241" i="21" a="1"/>
  <c r="U241" i="21" s="1"/>
  <c r="X285" i="21" a="1"/>
  <c r="X285" i="21" s="1"/>
  <c r="Z174" i="21" a="1"/>
  <c r="Z174" i="21" s="1"/>
  <c r="V250" i="21" a="1"/>
  <c r="V250" i="21" s="1"/>
  <c r="Y126" i="21" a="1"/>
  <c r="Y126" i="21" s="1"/>
  <c r="AO501" i="21" a="1"/>
  <c r="AO501" i="21" s="1"/>
  <c r="AV382" i="21" a="1"/>
  <c r="AV382" i="21" s="1"/>
  <c r="K498" i="21" a="1"/>
  <c r="K498" i="21" s="1"/>
  <c r="O523" i="21" a="1"/>
  <c r="O523" i="21" s="1"/>
  <c r="AL326" i="21" a="1"/>
  <c r="AL326" i="21" s="1"/>
  <c r="AV381" i="21" a="1"/>
  <c r="AV381" i="21" s="1"/>
  <c r="M168" i="21" a="1"/>
  <c r="M168" i="21" s="1"/>
  <c r="M219" i="21" s="1" a="1"/>
  <c r="M219" i="21" s="1"/>
  <c r="N408" i="21" a="1"/>
  <c r="N408" i="21" s="1"/>
  <c r="AK393" i="21" a="1"/>
  <c r="AK393" i="21" s="1"/>
  <c r="AV321" i="21" a="1"/>
  <c r="AV321" i="21" s="1"/>
  <c r="L428" i="21" a="1"/>
  <c r="L428" i="21" s="1"/>
  <c r="AM529" i="21" a="1"/>
  <c r="AM529" i="21" s="1"/>
  <c r="AO357" i="21" a="1"/>
  <c r="AO357" i="21" s="1"/>
  <c r="AK133" i="21" a="1"/>
  <c r="AK133" i="21" s="1"/>
  <c r="AM313" i="21" a="1"/>
  <c r="AM313" i="21" s="1"/>
  <c r="AI288" i="21" a="1"/>
  <c r="AI288" i="21" s="1"/>
  <c r="AM381" i="21" a="1"/>
  <c r="AM381" i="21" s="1"/>
  <c r="AE392" i="21" a="1"/>
  <c r="AE392" i="21" s="1"/>
  <c r="AA305" i="21" a="1"/>
  <c r="AA305" i="21" s="1"/>
  <c r="AB243" i="21" a="1"/>
  <c r="AB243" i="21" s="1"/>
  <c r="Y421" i="21" a="1"/>
  <c r="Y421" i="21" s="1"/>
  <c r="U432" i="21" a="1"/>
  <c r="U432" i="21" s="1"/>
  <c r="U466" i="21" a="1"/>
  <c r="U466" i="21" s="1"/>
  <c r="AC309" i="21" a="1"/>
  <c r="AC309" i="21" s="1"/>
  <c r="AF433" i="21" a="1"/>
  <c r="AF433" i="21" s="1"/>
  <c r="AJ409" i="21" a="1"/>
  <c r="AJ409" i="21" s="1"/>
  <c r="AM328" i="21" a="1"/>
  <c r="AM328" i="21" s="1"/>
  <c r="AG163" i="21" a="1"/>
  <c r="AG163" i="21" s="1"/>
  <c r="AG214" i="21" s="1" a="1"/>
  <c r="AG214" i="21" s="1"/>
  <c r="AK335" i="21" a="1"/>
  <c r="AK335" i="21" s="1"/>
  <c r="AI513" i="21" a="1"/>
  <c r="AI513" i="21" s="1"/>
  <c r="AO358" i="21" a="1"/>
  <c r="AO358" i="21" s="1"/>
  <c r="AM334" i="21" a="1"/>
  <c r="AM334" i="21" s="1"/>
  <c r="AC335" i="21" a="1"/>
  <c r="AC335" i="21" s="1"/>
  <c r="AC349" i="21" a="1"/>
  <c r="AC349" i="21" s="1"/>
  <c r="AF315" i="21" a="1"/>
  <c r="AF315" i="21" s="1"/>
  <c r="AI341" i="21" a="1"/>
  <c r="AI341" i="21" s="1"/>
  <c r="AD502" i="21" a="1"/>
  <c r="AD502" i="21" s="1"/>
  <c r="AG250" i="21" a="1"/>
  <c r="AG250" i="21" s="1"/>
  <c r="AI114" i="21" a="1"/>
  <c r="AI114" i="21" s="1"/>
  <c r="AC347" i="21" a="1"/>
  <c r="AC347" i="21" s="1"/>
  <c r="AF366" i="21" a="1"/>
  <c r="AF366" i="21" s="1"/>
  <c r="AK334" i="21" a="1"/>
  <c r="AK334" i="21" s="1"/>
  <c r="AN504" i="21" a="1"/>
  <c r="AN504" i="21" s="1"/>
  <c r="AH251" i="21" a="1"/>
  <c r="AH251" i="21" s="1"/>
  <c r="AL437" i="21" a="1"/>
  <c r="AL437" i="21" s="1"/>
  <c r="AN288" i="21" a="1"/>
  <c r="AN288" i="21" s="1"/>
  <c r="AJ508" i="21" a="1"/>
  <c r="AJ508" i="21" s="1"/>
  <c r="AN427" i="21" a="1"/>
  <c r="AN427" i="21" s="1"/>
  <c r="AB165" i="21" a="1"/>
  <c r="AB165" i="21" s="1"/>
  <c r="AB216" i="21" s="1" a="1"/>
  <c r="AB216" i="21" s="1"/>
  <c r="AF142" i="21" a="1"/>
  <c r="AF142" i="21" s="1"/>
  <c r="AE304" i="21" a="1"/>
  <c r="AE304" i="21" s="1"/>
  <c r="AH454" i="21" a="1"/>
  <c r="AH454" i="21" s="1"/>
  <c r="AC401" i="21" a="1"/>
  <c r="AC401" i="21" s="1"/>
  <c r="AF530" i="21" a="1"/>
  <c r="AF530" i="21" s="1"/>
  <c r="AI383" i="21" a="1"/>
  <c r="AI383" i="21" s="1"/>
  <c r="AB335" i="21" a="1"/>
  <c r="AB335" i="21" s="1"/>
  <c r="AE321" i="21" a="1"/>
  <c r="AE321" i="21" s="1"/>
  <c r="AJ421" i="21" a="1"/>
  <c r="AJ421" i="21" s="1"/>
  <c r="AM143" i="21" a="1"/>
  <c r="AM143" i="21" s="1"/>
  <c r="AF346" i="21" a="1"/>
  <c r="AF346" i="21" s="1"/>
  <c r="AK130" i="21" a="1"/>
  <c r="AK130" i="21" s="1"/>
  <c r="AN335" i="21" a="1"/>
  <c r="AN335" i="21" s="1"/>
  <c r="AM532" i="21" a="1"/>
  <c r="AM532" i="21" s="1"/>
  <c r="AE475" i="21" a="1"/>
  <c r="AE475" i="21" s="1"/>
  <c r="Z446" i="21" a="1"/>
  <c r="Z446" i="21" s="1"/>
  <c r="AB183" i="21" a="1"/>
  <c r="AB183" i="21" s="1"/>
  <c r="X168" i="21" a="1"/>
  <c r="X168" i="21" s="1"/>
  <c r="X219" i="21" s="1" a="1"/>
  <c r="X219" i="21" s="1"/>
  <c r="T402" i="21" a="1"/>
  <c r="T402" i="21" s="1"/>
  <c r="U377" i="21" a="1"/>
  <c r="U377" i="21" s="1"/>
  <c r="AL277" i="21" a="1"/>
  <c r="AL277" i="21" s="1"/>
  <c r="AK532" i="21" a="1"/>
  <c r="AK532" i="21" s="1"/>
  <c r="AO419" i="21" a="1"/>
  <c r="AO419" i="21" s="1"/>
  <c r="AJ334" i="21" a="1"/>
  <c r="AJ334" i="21" s="1"/>
  <c r="AL319" i="21" a="1"/>
  <c r="AL319" i="21" s="1"/>
  <c r="AH327" i="21" a="1"/>
  <c r="AH327" i="21" s="1"/>
  <c r="AD293" i="21" a="1"/>
  <c r="AD293" i="21" s="1"/>
  <c r="AJ309" i="21" a="1"/>
  <c r="AJ309" i="21" s="1"/>
  <c r="AH437" i="21" a="1"/>
  <c r="AH437" i="21" s="1"/>
  <c r="AE260" i="21" a="1"/>
  <c r="AE260" i="21" s="1"/>
  <c r="AB439" i="21" a="1"/>
  <c r="AB439" i="21" s="1"/>
  <c r="AG176" i="21" a="1"/>
  <c r="AG176" i="21" s="1"/>
  <c r="AD260" i="21" a="1"/>
  <c r="AD260" i="21" s="1"/>
  <c r="AE139" i="21" a="1"/>
  <c r="AE139" i="21" s="1"/>
  <c r="Z351" i="21" a="1"/>
  <c r="Z351" i="21" s="1"/>
  <c r="AL485" i="21" a="1"/>
  <c r="AL485" i="21" s="1"/>
  <c r="AL339" i="21" a="1"/>
  <c r="AL339" i="21" s="1"/>
  <c r="AM139" i="21" a="1"/>
  <c r="AM139" i="21" s="1"/>
  <c r="AV328" i="21" a="1"/>
  <c r="AV328" i="21" s="1"/>
  <c r="AV151" i="21" a="1"/>
  <c r="AV151" i="21" s="1"/>
  <c r="L514" i="21" a="1"/>
  <c r="L514" i="21" s="1"/>
  <c r="N479" i="21" a="1"/>
  <c r="N479" i="21" s="1"/>
  <c r="M253" i="21" a="1"/>
  <c r="M253" i="21" s="1"/>
  <c r="N487" i="21" a="1"/>
  <c r="N487" i="21" s="1"/>
  <c r="N271" i="21" a="1"/>
  <c r="N271" i="21" s="1"/>
  <c r="K268" i="21" a="1"/>
  <c r="K268" i="21" s="1"/>
  <c r="P431" i="21" a="1"/>
  <c r="P431" i="21" s="1"/>
  <c r="S420" i="21" a="1"/>
  <c r="S420" i="21" s="1"/>
  <c r="Q469" i="21" a="1"/>
  <c r="Q469" i="21" s="1"/>
  <c r="O433" i="21" a="1"/>
  <c r="O433" i="21" s="1"/>
  <c r="R487" i="21" a="1"/>
  <c r="R487" i="21" s="1"/>
  <c r="AI269" i="21" a="1"/>
  <c r="AI269" i="21" s="1"/>
  <c r="AJ139" i="21" a="1"/>
  <c r="AJ139" i="21" s="1"/>
  <c r="AK327" i="21" a="1"/>
  <c r="AK327" i="21" s="1"/>
  <c r="AV213" i="21" a="1"/>
  <c r="AV213" i="21" s="1"/>
  <c r="K245" i="21" a="1"/>
  <c r="K245" i="21" s="1"/>
  <c r="K228" i="21" a="1"/>
  <c r="K228" i="21" s="1"/>
  <c r="AV391" i="21" a="1"/>
  <c r="AV391" i="21" s="1"/>
  <c r="N473" i="21" a="1"/>
  <c r="N473" i="21" s="1"/>
  <c r="O464" i="21" a="1"/>
  <c r="O464" i="21" s="1"/>
  <c r="AV293" i="21" a="1"/>
  <c r="AV293" i="21" s="1"/>
  <c r="M301" i="21" a="1"/>
  <c r="M301" i="21" s="1"/>
  <c r="Q147" i="21" a="1"/>
  <c r="Q147" i="21" s="1"/>
  <c r="O409" i="21" a="1"/>
  <c r="O409" i="21" s="1"/>
  <c r="R431" i="21" a="1"/>
  <c r="R431" i="21" s="1"/>
  <c r="P426" i="21" a="1"/>
  <c r="P426" i="21" s="1"/>
  <c r="O458" i="21" a="1"/>
  <c r="O458" i="21" s="1"/>
  <c r="AM338" i="21" a="1"/>
  <c r="AM338" i="21" s="1"/>
  <c r="AM166" i="21" a="1"/>
  <c r="AM166" i="21" s="1"/>
  <c r="AM217" i="21" s="1" a="1"/>
  <c r="AM217" i="21" s="1"/>
  <c r="AN385" i="21" a="1"/>
  <c r="AN385" i="21" s="1"/>
  <c r="K364" i="21" a="1"/>
  <c r="K364" i="21" s="1"/>
  <c r="AV489" i="21" a="1"/>
  <c r="AV489" i="21" s="1"/>
  <c r="M491" i="21" a="1"/>
  <c r="M491" i="21" s="1"/>
  <c r="N507" i="21" a="1"/>
  <c r="N507" i="21" s="1"/>
  <c r="M442" i="21" a="1"/>
  <c r="M442" i="21" s="1"/>
  <c r="M241" i="21" a="1"/>
  <c r="M241" i="21" s="1"/>
  <c r="AO254" i="21" a="1"/>
  <c r="AO254" i="21" s="1"/>
  <c r="AI352" i="21" a="1"/>
  <c r="AI352" i="21" s="1"/>
  <c r="AJ246" i="21" a="1"/>
  <c r="AJ246" i="21" s="1"/>
  <c r="AV156" i="21" a="1"/>
  <c r="AV156" i="21" s="1"/>
  <c r="AV190" i="21" s="1" a="1"/>
  <c r="AV190" i="21" s="1"/>
  <c r="AV246" i="21" a="1"/>
  <c r="AV246" i="21" s="1"/>
  <c r="AV107" i="21" a="1"/>
  <c r="AV107" i="21" s="1"/>
  <c r="L162" i="21" a="1"/>
  <c r="L162" i="21" s="1"/>
  <c r="N269" i="21" a="1"/>
  <c r="N269" i="21" s="1"/>
  <c r="AV407" i="21" a="1"/>
  <c r="AV407" i="21" s="1"/>
  <c r="AV281" i="21" a="1"/>
  <c r="AV281" i="21" s="1"/>
  <c r="N226" i="21" a="1"/>
  <c r="N226" i="21" s="1"/>
  <c r="O367" i="21" a="1"/>
  <c r="O367" i="21" s="1"/>
  <c r="P265" i="21" a="1"/>
  <c r="P265" i="21" s="1"/>
  <c r="Q463" i="21" a="1"/>
  <c r="Q463" i="21" s="1"/>
  <c r="U456" i="21" a="1"/>
  <c r="U456" i="21" s="1"/>
  <c r="S116" i="21" a="1"/>
  <c r="S116" i="21" s="1"/>
  <c r="V523" i="21" a="1"/>
  <c r="V523" i="21" s="1"/>
  <c r="U135" i="21" a="1"/>
  <c r="U135" i="21" s="1"/>
  <c r="T143" i="21" a="1"/>
  <c r="T143" i="21" s="1"/>
  <c r="W149" i="21" a="1"/>
  <c r="W149" i="21" s="1"/>
  <c r="Y531" i="21" a="1"/>
  <c r="Y531" i="21" s="1"/>
  <c r="AB363" i="21" a="1"/>
  <c r="AB363" i="21" s="1"/>
  <c r="X131" i="21" a="1"/>
  <c r="X131" i="21" s="1"/>
  <c r="Z404" i="21" a="1"/>
  <c r="Z404" i="21" s="1"/>
  <c r="Y458" i="21" a="1"/>
  <c r="Y458" i="21" s="1"/>
  <c r="AM110" i="21" a="1"/>
  <c r="AM110" i="21" s="1"/>
  <c r="AJ374" i="21" a="1"/>
  <c r="AJ374" i="21" s="1"/>
  <c r="AO316" i="21" a="1"/>
  <c r="AO316" i="21" s="1"/>
  <c r="AL145" i="21" a="1"/>
  <c r="AL145" i="21" s="1"/>
  <c r="AI376" i="21" a="1"/>
  <c r="AI376" i="21" s="1"/>
  <c r="AN265" i="21" a="1"/>
  <c r="AN265" i="21" s="1"/>
  <c r="AK437" i="21" a="1"/>
  <c r="AK437" i="21" s="1"/>
  <c r="AG309" i="21" a="1"/>
  <c r="AG309" i="21" s="1"/>
  <c r="AD467" i="21" a="1"/>
  <c r="AD467" i="21" s="1"/>
  <c r="AJ268" i="21" a="1"/>
  <c r="AJ268" i="21" s="1"/>
  <c r="AG529" i="21" a="1"/>
  <c r="AG529" i="21" s="1"/>
  <c r="AE238" i="21" a="1"/>
  <c r="AE238" i="21" s="1"/>
  <c r="AI436" i="21" a="1"/>
  <c r="AI436" i="21" s="1"/>
  <c r="AF112" i="21" a="1"/>
  <c r="AF112" i="21" s="1"/>
  <c r="AD118" i="21" a="1"/>
  <c r="AD118" i="21" s="1"/>
  <c r="AD299" i="21" a="1"/>
  <c r="AD299" i="21" s="1"/>
  <c r="Y301" i="21" a="1"/>
  <c r="Y301" i="21" s="1"/>
  <c r="AK176" i="21" a="1"/>
  <c r="AK176" i="21" s="1"/>
  <c r="AK438" i="21" a="1"/>
  <c r="AK438" i="21" s="1"/>
  <c r="AL182" i="21" a="1"/>
  <c r="AL182" i="21" s="1"/>
  <c r="K320" i="21" a="1"/>
  <c r="K320" i="21" s="1"/>
  <c r="K299" i="21" a="1"/>
  <c r="K299" i="21" s="1"/>
  <c r="L181" i="21" a="1"/>
  <c r="L181" i="21" s="1"/>
  <c r="AV396" i="21" a="1"/>
  <c r="AV396" i="21" s="1"/>
  <c r="N425" i="21" a="1"/>
  <c r="N425" i="21" s="1"/>
  <c r="O296" i="21" a="1"/>
  <c r="O296" i="21" s="1"/>
  <c r="K121" i="21" a="1"/>
  <c r="K121" i="21" s="1"/>
  <c r="N391" i="21" a="1"/>
  <c r="N391" i="21" s="1"/>
  <c r="Q464" i="21" a="1"/>
  <c r="Q464" i="21" s="1"/>
  <c r="O473" i="21" a="1"/>
  <c r="O473" i="21" s="1"/>
  <c r="R468" i="21" a="1"/>
  <c r="R468" i="21" s="1"/>
  <c r="AN250" i="21" a="1"/>
  <c r="AN250" i="21" s="1"/>
  <c r="AJ335" i="21" a="1"/>
  <c r="AJ335" i="21" s="1"/>
  <c r="AN134" i="21" a="1"/>
  <c r="AN134" i="21" s="1"/>
  <c r="AL335" i="21" a="1"/>
  <c r="AL335" i="21" s="1"/>
  <c r="AH360" i="21" a="1"/>
  <c r="AH360" i="21" s="1"/>
  <c r="AN412" i="21" a="1"/>
  <c r="AN412" i="21" s="1"/>
  <c r="AK108" i="21" a="1"/>
  <c r="AK108" i="21" s="1"/>
  <c r="AF412" i="21" a="1"/>
  <c r="AF412" i="21" s="1"/>
  <c r="AC462" i="21" a="1"/>
  <c r="AC462" i="21" s="1"/>
  <c r="AJ452" i="21" a="1"/>
  <c r="AJ452" i="21" s="1"/>
  <c r="AG166" i="21" a="1"/>
  <c r="AG166" i="21" s="1"/>
  <c r="AG200" i="21" s="1" a="1"/>
  <c r="AG200" i="21" s="1"/>
  <c r="AD252" i="21" a="1"/>
  <c r="AD252" i="21" s="1"/>
  <c r="AI276" i="21" a="1"/>
  <c r="AI276" i="21" s="1"/>
  <c r="AF494" i="21" a="1"/>
  <c r="AF494" i="21" s="1"/>
  <c r="AC434" i="21" a="1"/>
  <c r="AC434" i="21" s="1"/>
  <c r="AC422" i="21" a="1"/>
  <c r="AC422" i="21" s="1"/>
  <c r="AO369" i="21" a="1"/>
  <c r="AO369" i="21" s="1"/>
  <c r="AH138" i="21" a="1"/>
  <c r="AH138" i="21" s="1"/>
  <c r="AJ270" i="21" a="1"/>
  <c r="AJ270" i="21" s="1"/>
  <c r="AK350" i="21" a="1"/>
  <c r="AK350" i="21" s="1"/>
  <c r="K111" i="21" a="1"/>
  <c r="K111" i="21" s="1"/>
  <c r="L358" i="21" a="1"/>
  <c r="L358" i="21" s="1"/>
  <c r="L326" i="21" a="1"/>
  <c r="L326" i="21" s="1"/>
  <c r="L518" i="21" a="1"/>
  <c r="L518" i="21" s="1"/>
  <c r="N297" i="21" a="1"/>
  <c r="N297" i="21" s="1"/>
  <c r="O183" i="21" a="1"/>
  <c r="O183" i="21" s="1"/>
  <c r="AV337" i="21" a="1"/>
  <c r="AV337" i="21" s="1"/>
  <c r="M506" i="21" a="1"/>
  <c r="M506" i="21" s="1"/>
  <c r="Q247" i="21" a="1"/>
  <c r="Q247" i="21" s="1"/>
  <c r="O320" i="21" a="1"/>
  <c r="O320" i="21" s="1"/>
  <c r="Q166" i="21" a="1"/>
  <c r="Q166" i="21" s="1"/>
  <c r="Q217" i="21" s="1" a="1"/>
  <c r="Q217" i="21" s="1"/>
  <c r="P246" i="21" a="1"/>
  <c r="P246" i="21" s="1"/>
  <c r="O436" i="21" a="1"/>
  <c r="O436" i="21" s="1"/>
  <c r="AN371" i="21" a="1"/>
  <c r="AN371" i="21" s="1"/>
  <c r="AO296" i="21" a="1"/>
  <c r="AO296" i="21" s="1"/>
  <c r="AO389" i="21" a="1"/>
  <c r="AO389" i="21" s="1"/>
  <c r="L446" i="21" a="1"/>
  <c r="L446" i="21" s="1"/>
  <c r="AV120" i="21" a="1"/>
  <c r="AV120" i="21" s="1"/>
  <c r="AV127" i="21" a="1"/>
  <c r="AV127" i="21" s="1"/>
  <c r="M374" i="21" a="1"/>
  <c r="M374" i="21" s="1"/>
  <c r="L487" i="21" a="1"/>
  <c r="L487" i="21" s="1"/>
  <c r="K505" i="21" a="1"/>
  <c r="K505" i="21" s="1"/>
  <c r="L287" i="21" a="1"/>
  <c r="L287" i="21" s="1"/>
  <c r="M155" i="21" a="1"/>
  <c r="M155" i="21" s="1"/>
  <c r="M206" i="21" s="1" a="1"/>
  <c r="M206" i="21" s="1"/>
  <c r="N314" i="21" a="1"/>
  <c r="N314" i="21" s="1"/>
  <c r="Q326" i="21" a="1"/>
  <c r="Q326" i="21" s="1"/>
  <c r="P440" i="21" a="1"/>
  <c r="P440" i="21" s="1"/>
  <c r="R386" i="21" a="1"/>
  <c r="R386" i="21" s="1"/>
  <c r="P176" i="21" a="1"/>
  <c r="P176" i="21" s="1"/>
  <c r="O156" i="21" a="1"/>
  <c r="O156" i="21" s="1"/>
  <c r="O207" i="21" s="1" a="1"/>
  <c r="O207" i="21" s="1"/>
  <c r="AL381" i="21" a="1"/>
  <c r="AL381" i="21" s="1"/>
  <c r="AM222" i="21" a="1"/>
  <c r="AM222" i="21" s="1"/>
  <c r="AV251" i="21" a="1"/>
  <c r="AV251" i="21" s="1"/>
  <c r="L332" i="21" a="1"/>
  <c r="L332" i="21" s="1"/>
  <c r="K338" i="21" a="1"/>
  <c r="K338" i="21" s="1"/>
  <c r="AK422" i="21" a="1"/>
  <c r="AK422" i="21" s="1"/>
  <c r="AG236" i="21" a="1"/>
  <c r="AG236" i="21" s="1"/>
  <c r="AH457" i="21" a="1"/>
  <c r="AH457" i="21" s="1"/>
  <c r="AM236" i="21" a="1"/>
  <c r="AM236" i="21" s="1"/>
  <c r="AK427" i="21" a="1"/>
  <c r="AK427" i="21" s="1"/>
  <c r="AO476" i="21" a="1"/>
  <c r="AO476" i="21" s="1"/>
  <c r="AM365" i="21" a="1"/>
  <c r="AM365" i="21" s="1"/>
  <c r="AJ272" i="21" a="1"/>
  <c r="AJ272" i="21" s="1"/>
  <c r="AE127" i="21" a="1"/>
  <c r="AE127" i="21" s="1"/>
  <c r="AA434" i="21" a="1"/>
  <c r="AA434" i="21" s="1"/>
  <c r="AI451" i="21" a="1"/>
  <c r="AI451" i="21" s="1"/>
  <c r="AF317" i="21" a="1"/>
  <c r="AF317" i="21" s="1"/>
  <c r="AC175" i="21" a="1"/>
  <c r="AC175" i="21" s="1"/>
  <c r="AH313" i="21" a="1"/>
  <c r="AH313" i="21" s="1"/>
  <c r="AE142" i="21" a="1"/>
  <c r="AE142" i="21" s="1"/>
  <c r="AF419" i="21" a="1"/>
  <c r="AF419" i="21" s="1"/>
  <c r="AA246" i="21" a="1"/>
  <c r="AA246" i="21" s="1"/>
  <c r="AM282" i="21" a="1"/>
  <c r="AM282" i="21" s="1"/>
  <c r="AN458" i="21" a="1"/>
  <c r="AN458" i="21" s="1"/>
  <c r="AN154" i="21" a="1"/>
  <c r="AN154" i="21" s="1"/>
  <c r="AN205" i="21" s="1" a="1"/>
  <c r="AN205" i="21" s="1"/>
  <c r="L510" i="21" a="1"/>
  <c r="L510" i="21" s="1"/>
  <c r="AV490" i="21" a="1"/>
  <c r="AV490" i="21" s="1"/>
  <c r="L145" i="21" a="1"/>
  <c r="L145" i="21" s="1"/>
  <c r="M467" i="21" a="1"/>
  <c r="M467" i="21" s="1"/>
  <c r="L382" i="21" a="1"/>
  <c r="L382" i="21" s="1"/>
  <c r="AV116" i="21" a="1"/>
  <c r="AV116" i="21" s="1"/>
  <c r="M403" i="21" a="1"/>
  <c r="M403" i="21" s="1"/>
  <c r="N423" i="21" a="1"/>
  <c r="N423" i="21" s="1"/>
  <c r="O383" i="21" a="1"/>
  <c r="O383" i="21" s="1"/>
  <c r="P472" i="21" a="1"/>
  <c r="P472" i="21" s="1"/>
  <c r="S258" i="21" a="1"/>
  <c r="S258" i="21" s="1"/>
  <c r="Q500" i="21" a="1"/>
  <c r="Q500" i="21" s="1"/>
  <c r="P503" i="21" a="1"/>
  <c r="P503" i="21" s="1"/>
  <c r="AL349" i="21" a="1"/>
  <c r="AL349" i="21" s="1"/>
  <c r="AL250" i="21" a="1"/>
  <c r="AL250" i="21" s="1"/>
  <c r="AM454" i="21" a="1"/>
  <c r="AM454" i="21" s="1"/>
  <c r="K264" i="21" a="1"/>
  <c r="K264" i="21" s="1"/>
  <c r="AV229" i="21" a="1"/>
  <c r="AV229" i="21" s="1"/>
  <c r="AV421" i="21" a="1"/>
  <c r="AV421" i="21" s="1"/>
  <c r="N493" i="21" a="1"/>
  <c r="N493" i="21" s="1"/>
  <c r="M298" i="21" a="1"/>
  <c r="M298" i="21" s="1"/>
  <c r="M446" i="21" a="1"/>
  <c r="M446" i="21" s="1"/>
  <c r="N330" i="21" a="1"/>
  <c r="N330" i="21" s="1"/>
  <c r="L160" i="21" a="1"/>
  <c r="L160" i="21" s="1"/>
  <c r="L211" i="21" s="1" a="1"/>
  <c r="L211" i="21" s="1"/>
  <c r="P517" i="21" a="1"/>
  <c r="P517" i="21" s="1"/>
  <c r="S398" i="21" a="1"/>
  <c r="S398" i="21" s="1"/>
  <c r="Q453" i="21" a="1"/>
  <c r="Q453" i="21" s="1"/>
  <c r="O298" i="21" a="1"/>
  <c r="O298" i="21" s="1"/>
  <c r="R108" i="21" a="1"/>
  <c r="R108" i="21" s="1"/>
  <c r="AO321" i="21" a="1"/>
  <c r="AO321" i="21" s="1"/>
  <c r="AO159" i="21" a="1"/>
  <c r="AO159" i="21" s="1"/>
  <c r="AO210" i="21" s="1" a="1"/>
  <c r="AO210" i="21" s="1"/>
  <c r="AO497" i="21" a="1"/>
  <c r="AO497" i="21" s="1"/>
  <c r="K518" i="21" a="1"/>
  <c r="K518" i="21" s="1"/>
  <c r="K137" i="21" a="1"/>
  <c r="K137" i="21" s="1"/>
  <c r="K226" i="21" a="1"/>
  <c r="K226" i="21" s="1"/>
  <c r="M418" i="21" a="1"/>
  <c r="M418" i="21" s="1"/>
  <c r="AV178" i="21" a="1"/>
  <c r="AV178" i="21" s="1"/>
  <c r="L469" i="21" a="1"/>
  <c r="L469" i="21" s="1"/>
  <c r="L339" i="21" a="1"/>
  <c r="L339" i="21" s="1"/>
  <c r="AL297" i="21" a="1"/>
  <c r="AL297" i="21" s="1"/>
  <c r="AL246" i="21" a="1"/>
  <c r="AL246" i="21" s="1"/>
  <c r="AM415" i="21" a="1"/>
  <c r="AM415" i="21" s="1"/>
  <c r="K296" i="21" a="1"/>
  <c r="K296" i="21" s="1"/>
  <c r="L408" i="21" a="1"/>
  <c r="L408" i="21" s="1"/>
  <c r="K493" i="21" a="1"/>
  <c r="K493" i="21" s="1"/>
  <c r="N154" i="21" a="1"/>
  <c r="N154" i="21" s="1"/>
  <c r="N205" i="21" s="1" a="1"/>
  <c r="N205" i="21" s="1"/>
  <c r="M329" i="21" a="1"/>
  <c r="M329" i="21" s="1"/>
  <c r="N104" i="21" a="1"/>
  <c r="N104" i="21" s="1"/>
  <c r="O396" i="21" a="1"/>
  <c r="O396" i="21" s="1"/>
  <c r="N486" i="21" a="1"/>
  <c r="N486" i="21" s="1"/>
  <c r="R320" i="21" a="1"/>
  <c r="R320" i="21" s="1"/>
  <c r="S416" i="21" a="1"/>
  <c r="S416" i="21" s="1"/>
  <c r="P186" i="21" a="1"/>
  <c r="P186" i="21" s="1"/>
  <c r="T164" i="21" a="1"/>
  <c r="T164" i="21" s="1"/>
  <c r="T215" i="21" s="1" a="1"/>
  <c r="T215" i="21" s="1"/>
  <c r="R352" i="21" a="1"/>
  <c r="R352" i="21" s="1"/>
  <c r="U389" i="21" a="1"/>
  <c r="U389" i="21" s="1"/>
  <c r="AK344" i="21" a="1"/>
  <c r="AK344" i="21" s="1"/>
  <c r="AL527" i="21" a="1"/>
  <c r="AL527" i="21" s="1"/>
  <c r="AO455" i="21" a="1"/>
  <c r="AO455" i="21" s="1"/>
  <c r="AG111" i="21" a="1"/>
  <c r="AG111" i="21" s="1"/>
  <c r="AC176" i="21" a="1"/>
  <c r="AC176" i="21" s="1"/>
  <c r="AA265" i="21" a="1"/>
  <c r="AA265" i="21" s="1"/>
  <c r="X348" i="21" a="1"/>
  <c r="X348" i="21" s="1"/>
  <c r="Y240" i="21" a="1"/>
  <c r="Y240" i="21" s="1"/>
  <c r="Z422" i="21" a="1"/>
  <c r="Z422" i="21" s="1"/>
  <c r="R185" i="21" a="1"/>
  <c r="R185" i="21" s="1"/>
  <c r="AK520" i="21" a="1"/>
  <c r="AK520" i="21" s="1"/>
  <c r="AD498" i="21" a="1"/>
  <c r="AD498" i="21" s="1"/>
  <c r="AI332" i="21" a="1"/>
  <c r="AI332" i="21" s="1"/>
  <c r="AL127" i="21" a="1"/>
  <c r="AL127" i="21" s="1"/>
  <c r="AO222" i="21" a="1"/>
  <c r="AO222" i="21" s="1"/>
  <c r="AJ132" i="21" a="1"/>
  <c r="AJ132" i="21" s="1"/>
  <c r="AM321" i="21" a="1"/>
  <c r="AM321" i="21" s="1"/>
  <c r="AO500" i="21" a="1"/>
  <c r="AO500" i="21" s="1"/>
  <c r="AK173" i="21" a="1"/>
  <c r="AK173" i="21" s="1"/>
  <c r="AL116" i="21" a="1"/>
  <c r="AL116" i="21" s="1"/>
  <c r="AA270" i="21" a="1"/>
  <c r="AA270" i="21" s="1"/>
  <c r="AF446" i="21" a="1"/>
  <c r="AF446" i="21" s="1"/>
  <c r="AE143" i="21" a="1"/>
  <c r="AE143" i="21" s="1"/>
  <c r="AG106" i="21" a="1"/>
  <c r="AG106" i="21" s="1"/>
  <c r="AC377" i="21" a="1"/>
  <c r="AC377" i="21" s="1"/>
  <c r="AF471" i="21" a="1"/>
  <c r="AF471" i="21" s="1"/>
  <c r="AH464" i="21" a="1"/>
  <c r="AH464" i="21" s="1"/>
  <c r="AK270" i="21" a="1"/>
  <c r="AK270" i="21" s="1"/>
  <c r="AE154" i="21" a="1"/>
  <c r="AE154" i="21" s="1"/>
  <c r="AE205" i="21" s="1" a="1"/>
  <c r="AE205" i="21" s="1"/>
  <c r="AL306" i="21" a="1"/>
  <c r="AL306" i="21" s="1"/>
  <c r="AO445" i="21" a="1"/>
  <c r="AO445" i="21" s="1"/>
  <c r="AK521" i="21" a="1"/>
  <c r="AK521" i="21" s="1"/>
  <c r="AL190" i="21" a="1"/>
  <c r="AL190" i="21" s="1"/>
  <c r="AG290" i="21" a="1"/>
  <c r="AG290" i="21" s="1"/>
  <c r="AG378" i="21" a="1"/>
  <c r="AG378" i="21" s="1"/>
  <c r="Y530" i="21" a="1"/>
  <c r="Y530" i="21" s="1"/>
  <c r="AD278" i="21" a="1"/>
  <c r="AD278" i="21" s="1"/>
  <c r="AD122" i="21" a="1"/>
  <c r="AD122" i="21" s="1"/>
  <c r="AG304" i="21" a="1"/>
  <c r="AG304" i="21" s="1"/>
  <c r="AI468" i="21" a="1"/>
  <c r="AI468" i="21" s="1"/>
  <c r="AE486" i="21" a="1"/>
  <c r="AE486" i="21" s="1"/>
  <c r="AH470" i="21" a="1"/>
  <c r="AH470" i="21" s="1"/>
  <c r="AJ377" i="21" a="1"/>
  <c r="AJ377" i="21" s="1"/>
  <c r="AD137" i="21" a="1"/>
  <c r="AD137" i="21" s="1"/>
  <c r="AH402" i="21" a="1"/>
  <c r="AH402" i="21" s="1"/>
  <c r="AL462" i="21" a="1"/>
  <c r="AL462" i="21" s="1"/>
  <c r="AN263" i="21" a="1"/>
  <c r="AN263" i="21" s="1"/>
  <c r="AI184" i="21" a="1"/>
  <c r="AI184" i="21" s="1"/>
  <c r="AL235" i="21" a="1"/>
  <c r="AL235" i="21" s="1"/>
  <c r="AH232" i="21" a="1"/>
  <c r="AH232" i="21" s="1"/>
  <c r="AA397" i="21" a="1"/>
  <c r="AA397" i="21" s="1"/>
  <c r="AB162" i="21" a="1"/>
  <c r="AB162" i="21" s="1"/>
  <c r="AB213" i="21" s="1" a="1"/>
  <c r="AB213" i="21" s="1"/>
  <c r="W346" i="21" a="1"/>
  <c r="W346" i="21" s="1"/>
  <c r="X106" i="21" a="1"/>
  <c r="X106" i="21" s="1"/>
  <c r="Y343" i="21" a="1"/>
  <c r="Y343" i="21" s="1"/>
  <c r="AK243" i="21" a="1"/>
  <c r="AK243" i="21" s="1"/>
  <c r="AG509" i="21" a="1"/>
  <c r="AG509" i="21" s="1"/>
  <c r="AG318" i="21" a="1"/>
  <c r="AG318" i="21" s="1"/>
  <c r="AM126" i="21" a="1"/>
  <c r="AM126" i="21" s="1"/>
  <c r="AK470" i="21" a="1"/>
  <c r="AK470" i="21" s="1"/>
  <c r="AO440" i="21" a="1"/>
  <c r="AO440" i="21" s="1"/>
  <c r="AL331" i="21" a="1"/>
  <c r="AL331" i="21" s="1"/>
  <c r="AI399" i="21" a="1"/>
  <c r="AI399" i="21" s="1"/>
  <c r="AE243" i="21" a="1"/>
  <c r="AE243" i="21" s="1"/>
  <c r="AK317" i="21" a="1"/>
  <c r="AK317" i="21" s="1"/>
  <c r="AH521" i="21" a="1"/>
  <c r="AH521" i="21" s="1"/>
  <c r="AF508" i="21" a="1"/>
  <c r="AF508" i="21" s="1"/>
  <c r="AC481" i="21" a="1"/>
  <c r="AC481" i="21" s="1"/>
  <c r="AG104" i="21" a="1"/>
  <c r="AG104" i="21" s="1"/>
  <c r="AE105" i="21" a="1"/>
  <c r="AE105" i="21" s="1"/>
  <c r="AF526" i="21" a="1"/>
  <c r="AF526" i="21" s="1"/>
  <c r="AA384" i="21" a="1"/>
  <c r="AA384" i="21" s="1"/>
  <c r="AM169" i="21" a="1"/>
  <c r="AM169" i="21" s="1"/>
  <c r="AM220" i="21" s="1" a="1"/>
  <c r="AM220" i="21" s="1"/>
  <c r="AM413" i="21" a="1"/>
  <c r="AM413" i="21" s="1"/>
  <c r="AN314" i="21" a="1"/>
  <c r="AN314" i="21" s="1"/>
  <c r="L450" i="21" a="1"/>
  <c r="L450" i="21" s="1"/>
  <c r="K435" i="21" a="1"/>
  <c r="K435" i="21" s="1"/>
  <c r="M160" i="21" a="1"/>
  <c r="M160" i="21" s="1"/>
  <c r="M211" i="21" s="1" a="1"/>
  <c r="M211" i="21" s="1"/>
  <c r="M124" i="21" a="1"/>
  <c r="M124" i="21" s="1"/>
  <c r="L139" i="21" a="1"/>
  <c r="L139" i="21" s="1"/>
  <c r="M497" i="21" a="1"/>
  <c r="M497" i="21" s="1"/>
  <c r="N177" i="21" a="1"/>
  <c r="N177" i="21" s="1"/>
  <c r="O358" i="21" a="1"/>
  <c r="O358" i="21" s="1"/>
  <c r="R321" i="21" a="1"/>
  <c r="R321" i="21" s="1"/>
  <c r="P511" i="21" a="1"/>
  <c r="P511" i="21" s="1"/>
  <c r="S409" i="21" a="1"/>
  <c r="S409" i="21" s="1"/>
  <c r="Q128" i="21" a="1"/>
  <c r="Q128" i="21" s="1"/>
  <c r="P268" i="21" a="1"/>
  <c r="P268" i="21" s="1"/>
  <c r="AK177" i="21" a="1"/>
  <c r="AK177" i="21" s="1"/>
  <c r="AL508" i="21" a="1"/>
  <c r="AL508" i="21" s="1"/>
  <c r="AL300" i="21" a="1"/>
  <c r="AL300" i="21" s="1"/>
  <c r="L484" i="21" a="1"/>
  <c r="L484" i="21" s="1"/>
  <c r="AV243" i="21" a="1"/>
  <c r="AV243" i="21" s="1"/>
  <c r="AV386" i="21" a="1"/>
  <c r="AV386" i="21" s="1"/>
  <c r="N233" i="21" a="1"/>
  <c r="N233" i="21" s="1"/>
  <c r="M254" i="21" a="1"/>
  <c r="M254" i="21" s="1"/>
  <c r="N267" i="21" a="1"/>
  <c r="N267" i="21" s="1"/>
  <c r="O283" i="21" a="1"/>
  <c r="O283" i="21" s="1"/>
  <c r="AV104" i="21" a="1"/>
  <c r="AV104" i="21" s="1"/>
  <c r="P134" i="21" a="1"/>
  <c r="P134" i="21" s="1"/>
  <c r="S498" i="21" a="1"/>
  <c r="S498" i="21" s="1"/>
  <c r="O130" i="21" a="1"/>
  <c r="O130" i="21" s="1"/>
  <c r="R510" i="21" a="1"/>
  <c r="R510" i="21" s="1"/>
  <c r="AN303" i="21" a="1"/>
  <c r="AN303" i="21" s="1"/>
  <c r="AN238" i="21" a="1"/>
  <c r="AN238" i="21" s="1"/>
  <c r="AO259" i="21" a="1"/>
  <c r="AO259" i="21" s="1"/>
  <c r="AV425" i="21" a="1"/>
  <c r="AV425" i="21" s="1"/>
  <c r="AV480" i="21" a="1"/>
  <c r="AV480" i="21" s="1"/>
  <c r="AV114" i="21" a="1"/>
  <c r="AV114" i="21" s="1"/>
  <c r="M172" i="21" a="1"/>
  <c r="M172" i="21" s="1"/>
  <c r="L284" i="21" a="1"/>
  <c r="L284" i="21" s="1"/>
  <c r="K162" i="21" a="1"/>
  <c r="K162" i="21" s="1"/>
  <c r="K213" i="21" s="1" a="1"/>
  <c r="K213" i="21" s="1"/>
  <c r="M473" i="21" a="1"/>
  <c r="M473" i="21" s="1"/>
  <c r="AK246" i="21" a="1"/>
  <c r="AK246" i="21" s="1"/>
  <c r="AK300" i="21" a="1"/>
  <c r="AK300" i="21" s="1"/>
  <c r="AL510" i="21" a="1"/>
  <c r="AL510" i="21" s="1"/>
  <c r="L223" i="21" a="1"/>
  <c r="L223" i="21" s="1"/>
  <c r="L431" i="21" a="1"/>
  <c r="L431" i="21" s="1"/>
  <c r="K295" i="21" a="1"/>
  <c r="K295" i="21" s="1"/>
  <c r="K472" i="21" a="1"/>
  <c r="K472" i="21" s="1"/>
  <c r="N265" i="21" a="1"/>
  <c r="N265" i="21" s="1"/>
  <c r="O345" i="21" a="1"/>
  <c r="O345" i="21" s="1"/>
  <c r="L354" i="21" a="1"/>
  <c r="L354" i="21" s="1"/>
  <c r="K385" i="21" a="1"/>
  <c r="K385" i="21" s="1"/>
  <c r="S306" i="21" a="1"/>
  <c r="S306" i="21" s="1"/>
  <c r="O445" i="21" a="1"/>
  <c r="O445" i="21" s="1"/>
  <c r="Q264" i="21" a="1"/>
  <c r="Q264" i="21" s="1"/>
  <c r="U235" i="21" a="1"/>
  <c r="U235" i="21" s="1"/>
  <c r="T243" i="21" a="1"/>
  <c r="T243" i="21" s="1"/>
  <c r="R514" i="21" a="1"/>
  <c r="R514" i="21" s="1"/>
  <c r="U488" i="21" a="1"/>
  <c r="U488" i="21" s="1"/>
  <c r="T472" i="21" a="1"/>
  <c r="T472" i="21" s="1"/>
  <c r="W526" i="21" a="1"/>
  <c r="W526" i="21" s="1"/>
  <c r="Z491" i="21" a="1"/>
  <c r="Z491" i="21" s="1"/>
  <c r="AB149" i="21" a="1"/>
  <c r="AB149" i="21" s="1"/>
  <c r="X517" i="21" a="1"/>
  <c r="X517" i="21" s="1"/>
  <c r="AA255" i="21" a="1"/>
  <c r="AA255" i="21" s="1"/>
  <c r="Y249" i="21" a="1"/>
  <c r="Y249" i="21" s="1"/>
  <c r="AN511" i="21" a="1"/>
  <c r="AN511" i="21" s="1"/>
  <c r="AJ249" i="21" a="1"/>
  <c r="AJ249" i="21" s="1"/>
  <c r="AO463" i="21" a="1"/>
  <c r="AO463" i="21" s="1"/>
  <c r="AL407" i="21" a="1"/>
  <c r="AL407" i="21" s="1"/>
  <c r="AN480" i="21" a="1"/>
  <c r="AN480" i="21" s="1"/>
  <c r="AK171" i="21" a="1"/>
  <c r="AK171" i="21" s="1"/>
  <c r="AG261" i="21" a="1"/>
  <c r="AG261" i="21" s="1"/>
  <c r="AD173" i="21" a="1"/>
  <c r="AD173" i="21" s="1"/>
  <c r="AJ122" i="21" a="1"/>
  <c r="AJ122" i="21" s="1"/>
  <c r="AG313" i="21" a="1"/>
  <c r="AG313" i="21" s="1"/>
  <c r="AE437" i="21" a="1"/>
  <c r="AE437" i="21" s="1"/>
  <c r="AI536" i="21" a="1"/>
  <c r="AI536" i="21" s="1"/>
  <c r="AF179" i="21" a="1"/>
  <c r="AF179" i="21" s="1"/>
  <c r="AC150" i="21" a="1"/>
  <c r="AC150" i="21" s="1"/>
  <c r="AC272" i="21" a="1"/>
  <c r="AC272" i="21" s="1"/>
  <c r="Y449" i="21" a="1"/>
  <c r="Y449" i="21" s="1"/>
  <c r="AJ423" i="21" a="1"/>
  <c r="AJ423" i="21" s="1"/>
  <c r="AK148" i="21" a="1"/>
  <c r="AK148" i="21" s="1"/>
  <c r="AK398" i="21" a="1"/>
  <c r="AK398" i="21" s="1"/>
  <c r="AV130" i="21" a="1"/>
  <c r="AV130" i="21" s="1"/>
  <c r="AV393" i="21" a="1"/>
  <c r="AV393" i="21" s="1"/>
  <c r="AV160" i="21" a="1"/>
  <c r="AV160" i="21" s="1"/>
  <c r="AV194" i="21" s="1" a="1"/>
  <c r="AV194" i="21" s="1"/>
  <c r="AV324" i="21" a="1"/>
  <c r="AV324" i="21" s="1"/>
  <c r="N435" i="21" a="1"/>
  <c r="N435" i="21" s="1"/>
  <c r="L460" i="21" a="1"/>
  <c r="L460" i="21" s="1"/>
  <c r="L143" i="21" a="1"/>
  <c r="L143" i="21" s="1"/>
  <c r="N311" i="21" a="1"/>
  <c r="N311" i="21" s="1"/>
  <c r="Q379" i="21" a="1"/>
  <c r="Q379" i="21" s="1"/>
  <c r="O252" i="21" a="1"/>
  <c r="O252" i="21" s="1"/>
  <c r="R432" i="21" a="1"/>
  <c r="R432" i="21" s="1"/>
  <c r="AO319" i="21" a="1"/>
  <c r="AO319" i="21" s="1"/>
  <c r="AI118" i="21" a="1"/>
  <c r="AI118" i="21" s="1"/>
  <c r="AN429" i="21" a="1"/>
  <c r="AN429" i="21" s="1"/>
  <c r="AL223" i="21" a="1"/>
  <c r="AL223" i="21" s="1"/>
  <c r="AH412" i="21" a="1"/>
  <c r="AH412" i="21" s="1"/>
  <c r="AM386" i="21" a="1"/>
  <c r="AM386" i="21" s="1"/>
  <c r="AK488" i="21" a="1"/>
  <c r="AK488" i="21" s="1"/>
  <c r="AF517" i="21" a="1"/>
  <c r="AF517" i="21" s="1"/>
  <c r="AC379" i="21" a="1"/>
  <c r="AC379" i="21" s="1"/>
  <c r="AI246" i="21" a="1"/>
  <c r="AI246" i="21" s="1"/>
  <c r="AG476" i="21" a="1"/>
  <c r="AG476" i="21" s="1"/>
  <c r="AH375" i="21" a="1"/>
  <c r="AH375" i="21" s="1"/>
  <c r="AE245" i="21" a="1"/>
  <c r="AE245" i="21" s="1"/>
  <c r="AG499" i="21" a="1"/>
  <c r="AG499" i="21" s="1"/>
  <c r="AN376" i="21" a="1"/>
  <c r="AN376" i="21" s="1"/>
  <c r="AN294" i="21" a="1"/>
  <c r="AN294" i="21" s="1"/>
  <c r="AO252" i="21" a="1"/>
  <c r="AO252" i="21" s="1"/>
  <c r="K519" i="21" a="1"/>
  <c r="K519" i="21" s="1"/>
  <c r="AV511" i="21" a="1"/>
  <c r="AV511" i="21" s="1"/>
  <c r="K283" i="21" a="1"/>
  <c r="K283" i="21" s="1"/>
  <c r="M361" i="21" a="1"/>
  <c r="M361" i="21" s="1"/>
  <c r="AV269" i="21" a="1"/>
  <c r="AV269" i="21" s="1"/>
  <c r="L511" i="21" a="1"/>
  <c r="L511" i="21" s="1"/>
  <c r="K154" i="21" a="1"/>
  <c r="K154" i="21" s="1"/>
  <c r="K205" i="21" s="1" a="1"/>
  <c r="K205" i="21" s="1"/>
  <c r="M156" i="21" a="1"/>
  <c r="M156" i="21" s="1"/>
  <c r="M207" i="21" s="1" a="1"/>
  <c r="M207" i="21" s="1"/>
  <c r="O332" i="21" a="1"/>
  <c r="O332" i="21" s="1"/>
  <c r="Q436" i="21" a="1"/>
  <c r="Q436" i="21" s="1"/>
  <c r="P106" i="21" a="1"/>
  <c r="P106" i="21" s="1"/>
  <c r="R127" i="21" a="1"/>
  <c r="R127" i="21" s="1"/>
  <c r="Q490" i="21" a="1"/>
  <c r="Q490" i="21" s="1"/>
  <c r="P258" i="21" a="1"/>
  <c r="P258" i="21" s="1"/>
  <c r="AM348" i="21" a="1"/>
  <c r="AM348" i="21" s="1"/>
  <c r="AM285" i="21" a="1"/>
  <c r="AM285" i="21" s="1"/>
  <c r="AM480" i="21" a="1"/>
  <c r="AM480" i="21" s="1"/>
  <c r="AV267" i="21" a="1"/>
  <c r="AV267" i="21" s="1"/>
  <c r="AV535" i="21" a="1"/>
  <c r="AV535" i="21" s="1"/>
  <c r="M536" i="21" a="1"/>
  <c r="M536" i="21" s="1"/>
  <c r="M463" i="21" a="1"/>
  <c r="M463" i="21" s="1"/>
  <c r="M290" i="21" a="1"/>
  <c r="M290" i="21" s="1"/>
  <c r="M139" i="21" a="1"/>
  <c r="M139" i="21" s="1"/>
  <c r="O411" i="21" a="1"/>
  <c r="O411" i="21" s="1"/>
  <c r="P488" i="21" a="1"/>
  <c r="P488" i="21" s="1"/>
  <c r="R503" i="21" a="1"/>
  <c r="R503" i="21" s="1"/>
  <c r="P117" i="21" a="1"/>
  <c r="P117" i="21" s="1"/>
  <c r="S238" i="21" a="1"/>
  <c r="S238" i="21" s="1"/>
  <c r="AO508" i="21" a="1"/>
  <c r="AO508" i="21" s="1"/>
  <c r="AI157" i="21" a="1"/>
  <c r="AI157" i="21" s="1"/>
  <c r="AI208" i="21" s="1" a="1"/>
  <c r="AI208" i="21" s="1"/>
  <c r="AJ117" i="21" a="1"/>
  <c r="AJ117" i="21" s="1"/>
  <c r="AK156" i="21" a="1"/>
  <c r="AK156" i="21" s="1"/>
  <c r="AK207" i="21" s="1" a="1"/>
  <c r="AK207" i="21" s="1"/>
  <c r="L117" i="21" a="1"/>
  <c r="L117" i="21" s="1"/>
  <c r="AV227" i="21" a="1"/>
  <c r="AV227" i="21" s="1"/>
  <c r="AV113" i="21" a="1"/>
  <c r="AV113" i="21" s="1"/>
  <c r="AM261" i="21" a="1"/>
  <c r="AM261" i="21" s="1"/>
  <c r="AK247" i="21" a="1"/>
  <c r="AK247" i="21" s="1"/>
  <c r="AM278" i="21" a="1"/>
  <c r="AM278" i="21" s="1"/>
  <c r="AJ286" i="21" a="1"/>
  <c r="AJ286" i="21" s="1"/>
  <c r="AN160" i="21" a="1"/>
  <c r="AN160" i="21" s="1"/>
  <c r="AN211" i="21" s="1" a="1"/>
  <c r="AN211" i="21" s="1"/>
  <c r="AL528" i="21" a="1"/>
  <c r="AL528" i="21" s="1"/>
  <c r="AH280" i="21" a="1"/>
  <c r="AH280" i="21" s="1"/>
  <c r="AD472" i="21" a="1"/>
  <c r="AD472" i="21" s="1"/>
  <c r="AJ509" i="21" a="1"/>
  <c r="AJ509" i="21" s="1"/>
  <c r="AH115" i="21" a="1"/>
  <c r="AH115" i="21" s="1"/>
  <c r="AE484" i="21" a="1"/>
  <c r="AE484" i="21" s="1"/>
  <c r="AA285" i="21" a="1"/>
  <c r="AA285" i="21" s="1"/>
  <c r="AG394" i="21" a="1"/>
  <c r="AG394" i="21" s="1"/>
  <c r="AD477" i="21" a="1"/>
  <c r="AD477" i="21" s="1"/>
  <c r="AD261" i="21" a="1"/>
  <c r="AD261" i="21" s="1"/>
  <c r="Z270" i="21" a="1"/>
  <c r="Z270" i="21" s="1"/>
  <c r="AI162" i="21" a="1"/>
  <c r="AI162" i="21" s="1"/>
  <c r="AI213" i="21" s="1" a="1"/>
  <c r="AI213" i="21" s="1"/>
  <c r="AJ468" i="21" a="1"/>
  <c r="AJ468" i="21" s="1"/>
  <c r="AK260" i="21" a="1"/>
  <c r="AK260" i="21" s="1"/>
  <c r="J86" i="22" a="1"/>
  <c r="J86" i="22" s="1"/>
  <c r="K86" i="22" s="1"/>
  <c r="L86" i="22" s="1"/>
  <c r="M86" i="22" s="1"/>
  <c r="N86" i="22" s="1"/>
  <c r="O86" i="22" s="1"/>
  <c r="P86" i="22" s="1"/>
  <c r="Q86" i="22" s="1"/>
  <c r="R86" i="22" s="1"/>
  <c r="S86" i="22" s="1"/>
  <c r="T86" i="22" s="1"/>
  <c r="U86" i="22" s="1"/>
  <c r="V86" i="22" s="1"/>
  <c r="W86" i="22" s="1"/>
  <c r="X86" i="22" s="1"/>
  <c r="Y86" i="22" s="1"/>
  <c r="Z86" i="22" s="1"/>
  <c r="AA86" i="22" s="1"/>
  <c r="AB86" i="22" s="1"/>
  <c r="AC86" i="22" s="1"/>
  <c r="AD86" i="22" s="1"/>
  <c r="AE86" i="22" s="1"/>
  <c r="AF86" i="22" s="1"/>
  <c r="AG86" i="22" s="1"/>
  <c r="AH86" i="22" s="1"/>
  <c r="AI86" i="22" s="1"/>
  <c r="AJ86" i="22" s="1"/>
  <c r="AK86" i="22" s="1"/>
  <c r="AL86" i="22" s="1"/>
  <c r="AM86" i="22" s="1"/>
  <c r="AN86" i="22" s="1"/>
  <c r="AO86" i="22" s="1"/>
  <c r="AP86" i="22" s="1"/>
  <c r="AQ86" i="22" s="1"/>
  <c r="AR86" i="22" s="1"/>
  <c r="AS86" i="22" s="1"/>
  <c r="AT86" i="22" s="1"/>
  <c r="AU86" i="22" s="1"/>
  <c r="AV86" i="22" s="1"/>
  <c r="AW86" i="22" s="1"/>
  <c r="AX86" i="22" s="1"/>
  <c r="AV278" i="21" a="1"/>
  <c r="AV278" i="21" s="1"/>
  <c r="L255" i="21" a="1"/>
  <c r="L255" i="21" s="1"/>
  <c r="K467" i="21" a="1"/>
  <c r="K467" i="21" s="1"/>
  <c r="N137" i="21" a="1"/>
  <c r="N137" i="21" s="1"/>
  <c r="O145" i="21" a="1"/>
  <c r="O145" i="21" s="1"/>
  <c r="K233" i="21" a="1"/>
  <c r="K233" i="21" s="1"/>
  <c r="M521" i="21" a="1"/>
  <c r="M521" i="21" s="1"/>
  <c r="Q112" i="21" a="1"/>
  <c r="Q112" i="21" s="1"/>
  <c r="O430" i="21" a="1"/>
  <c r="O430" i="21" s="1"/>
  <c r="R481" i="21" a="1"/>
  <c r="R481" i="21" s="1"/>
  <c r="P142" i="21" a="1"/>
  <c r="P142" i="21" s="1"/>
  <c r="O270" i="21" a="1"/>
  <c r="O270" i="21" s="1"/>
  <c r="AN312" i="21" a="1"/>
  <c r="AN312" i="21" s="1"/>
  <c r="AN270" i="21" a="1"/>
  <c r="AN270" i="21" s="1"/>
  <c r="AO181" i="21" a="1"/>
  <c r="AO181" i="21" s="1"/>
  <c r="AV531" i="21" a="1"/>
  <c r="AV531" i="21" s="1"/>
  <c r="L417" i="21" a="1"/>
  <c r="L417" i="21" s="1"/>
  <c r="K294" i="21" a="1"/>
  <c r="K294" i="21" s="1"/>
  <c r="M177" i="21" a="1"/>
  <c r="M177" i="21" s="1"/>
  <c r="L391" i="21" a="1"/>
  <c r="L391" i="21" s="1"/>
  <c r="L502" i="21" a="1"/>
  <c r="L502" i="21" s="1"/>
  <c r="L407" i="21" a="1"/>
  <c r="L407" i="21" s="1"/>
  <c r="M438" i="21" a="1"/>
  <c r="M438" i="21" s="1"/>
  <c r="O137" i="21" a="1"/>
  <c r="O137" i="21" s="1"/>
  <c r="R509" i="21" a="1"/>
  <c r="R509" i="21" s="1"/>
  <c r="P144" i="21" a="1"/>
  <c r="P144" i="21" s="1"/>
  <c r="R476" i="21" a="1"/>
  <c r="R476" i="21" s="1"/>
  <c r="Q429" i="21" a="1"/>
  <c r="Q429" i="21" s="1"/>
  <c r="P227" i="21" a="1"/>
  <c r="P227" i="21" s="1"/>
  <c r="AL418" i="21" a="1"/>
  <c r="AL418" i="21" s="1"/>
  <c r="AL234" i="21" a="1"/>
  <c r="AL234" i="21" s="1"/>
  <c r="AL509" i="21" a="1"/>
  <c r="AL509" i="21" s="1"/>
  <c r="L451" i="21" a="1"/>
  <c r="L451" i="21" s="1"/>
  <c r="AV358" i="21" a="1"/>
  <c r="AV358" i="21" s="1"/>
  <c r="L302" i="21" a="1"/>
  <c r="L302" i="21" s="1"/>
  <c r="N348" i="21" a="1"/>
  <c r="N348" i="21" s="1"/>
  <c r="M436" i="21" a="1"/>
  <c r="M436" i="21" s="1"/>
  <c r="N523" i="21" a="1"/>
  <c r="N523" i="21" s="1"/>
  <c r="AN231" i="21" a="1"/>
  <c r="AN231" i="21" s="1"/>
  <c r="AO147" i="21" a="1"/>
  <c r="AO147" i="21" s="1"/>
  <c r="AO186" i="21" a="1"/>
  <c r="AO186" i="21" s="1"/>
  <c r="K506" i="21" a="1"/>
  <c r="K506" i="21" s="1"/>
  <c r="AV125" i="21" a="1"/>
  <c r="AV125" i="21" s="1"/>
  <c r="K244" i="21" a="1"/>
  <c r="K244" i="21" s="1"/>
  <c r="M503" i="21" a="1"/>
  <c r="M503" i="21" s="1"/>
  <c r="AV185" i="21" a="1"/>
  <c r="AV185" i="21" s="1"/>
  <c r="AV312" i="21" a="1"/>
  <c r="AV312" i="21" s="1"/>
  <c r="K335" i="21" a="1"/>
  <c r="K335" i="21" s="1"/>
  <c r="N250" i="21" a="1"/>
  <c r="N250" i="21" s="1"/>
  <c r="P140" i="21" a="1"/>
  <c r="P140" i="21" s="1"/>
  <c r="Q383" i="21" a="1"/>
  <c r="Q383" i="21" s="1"/>
  <c r="Q176" i="21" a="1"/>
  <c r="Q176" i="21" s="1"/>
  <c r="R149" i="21" a="1"/>
  <c r="R149" i="21" s="1"/>
  <c r="U175" i="21" a="1"/>
  <c r="U175" i="21" s="1"/>
  <c r="T326" i="21" a="1"/>
  <c r="T326" i="21" s="1"/>
  <c r="S161" i="21" a="1"/>
  <c r="S161" i="21" s="1"/>
  <c r="S212" i="21" s="1" a="1"/>
  <c r="S212" i="21" s="1"/>
  <c r="V285" i="21" a="1"/>
  <c r="V285" i="21" s="1"/>
  <c r="U355" i="21" a="1"/>
  <c r="U355" i="21" s="1"/>
  <c r="W103" i="21" a="1"/>
  <c r="W103" i="21" s="1"/>
  <c r="Z242" i="21" a="1"/>
  <c r="Z242" i="21" s="1"/>
  <c r="AC438" i="21" a="1"/>
  <c r="AC438" i="21" s="1"/>
  <c r="X140" i="21" a="1"/>
  <c r="X140" i="21" s="1"/>
  <c r="W439" i="21" a="1"/>
  <c r="W439" i="21" s="1"/>
  <c r="Y334" i="21" a="1"/>
  <c r="Y334" i="21" s="1"/>
  <c r="AL529" i="21" a="1"/>
  <c r="AL529" i="21" s="1"/>
  <c r="L278" i="21" a="1"/>
  <c r="L278" i="21" s="1"/>
  <c r="M351" i="21" a="1"/>
  <c r="M351" i="21" s="1"/>
  <c r="R377" i="21" a="1"/>
  <c r="R377" i="21" s="1"/>
  <c r="AO139" i="21" a="1"/>
  <c r="AO139" i="21" s="1"/>
  <c r="AV230" i="21" a="1"/>
  <c r="AV230" i="21" s="1"/>
  <c r="AV205" i="21" a="1"/>
  <c r="AV205" i="21" s="1"/>
  <c r="AV363" i="21" a="1"/>
  <c r="AV363" i="21" s="1"/>
  <c r="K471" i="21" a="1"/>
  <c r="K471" i="21" s="1"/>
  <c r="M419" i="21" a="1"/>
  <c r="M419" i="21" s="1"/>
  <c r="N490" i="21" a="1"/>
  <c r="N490" i="21" s="1"/>
  <c r="Q339" i="21" a="1"/>
  <c r="Q339" i="21" s="1"/>
  <c r="O269" i="21" a="1"/>
  <c r="O269" i="21" s="1"/>
  <c r="V454" i="21" a="1"/>
  <c r="V454" i="21" s="1"/>
  <c r="T474" i="21" a="1"/>
  <c r="T474" i="21" s="1"/>
  <c r="U146" i="21" a="1"/>
  <c r="U146" i="21" s="1"/>
  <c r="AA138" i="21" a="1"/>
  <c r="AA138" i="21" s="1"/>
  <c r="Y388" i="21" a="1"/>
  <c r="Y388" i="21" s="1"/>
  <c r="Y202" i="21" a="1"/>
  <c r="Y202" i="21" s="1"/>
  <c r="AB415" i="21" a="1"/>
  <c r="AB415" i="21" s="1"/>
  <c r="X518" i="21" a="1"/>
  <c r="X518" i="21" s="1"/>
  <c r="AN503" i="21" a="1"/>
  <c r="AN503" i="21" s="1"/>
  <c r="AH247" i="21" a="1"/>
  <c r="AH247" i="21" s="1"/>
  <c r="AL521" i="21" a="1"/>
  <c r="AL521" i="21" s="1"/>
  <c r="AO295" i="21" a="1"/>
  <c r="AO295" i="21" s="1"/>
  <c r="AK236" i="21" a="1"/>
  <c r="AK236" i="21" s="1"/>
  <c r="AD496" i="21" a="1"/>
  <c r="AD496" i="21" s="1"/>
  <c r="AC493" i="21" a="1"/>
  <c r="AC493" i="21" s="1"/>
  <c r="Y307" i="21" a="1"/>
  <c r="Y307" i="21" s="1"/>
  <c r="Z282" i="21" a="1"/>
  <c r="Z282" i="21" s="1"/>
  <c r="AB532" i="21" a="1"/>
  <c r="AB532" i="21" s="1"/>
  <c r="U296" i="21" a="1"/>
  <c r="U296" i="21" s="1"/>
  <c r="AJ530" i="21" a="1"/>
  <c r="AJ530" i="21" s="1"/>
  <c r="AD341" i="21" a="1"/>
  <c r="AD341" i="21" s="1"/>
  <c r="AH324" i="21" a="1"/>
  <c r="AH324" i="21" s="1"/>
  <c r="AK137" i="21" a="1"/>
  <c r="AK137" i="21" s="1"/>
  <c r="AN418" i="21" a="1"/>
  <c r="AN418" i="21" s="1"/>
  <c r="AI230" i="21" a="1"/>
  <c r="AI230" i="21" s="1"/>
  <c r="AL356" i="21" a="1"/>
  <c r="AL356" i="21" s="1"/>
  <c r="AO510" i="21" a="1"/>
  <c r="AO510" i="21" s="1"/>
  <c r="AM267" i="21" a="1"/>
  <c r="AM267" i="21" s="1"/>
  <c r="Z237" i="21" a="1"/>
  <c r="Z237" i="21" s="1"/>
  <c r="AE367" i="21" a="1"/>
  <c r="AE367" i="21" s="1"/>
  <c r="AD266" i="21" a="1"/>
  <c r="AD266" i="21" s="1"/>
  <c r="AG151" i="21" a="1"/>
  <c r="AG151" i="21" s="1"/>
  <c r="AB158" i="21" a="1"/>
  <c r="AB158" i="21" s="1"/>
  <c r="AB209" i="21" s="1" a="1"/>
  <c r="AB209" i="21" s="1"/>
  <c r="AE235" i="21" a="1"/>
  <c r="AE235" i="21" s="1"/>
  <c r="AH439" i="21" a="1"/>
  <c r="AH439" i="21" s="1"/>
  <c r="AJ366" i="21" a="1"/>
  <c r="AJ366" i="21" s="1"/>
  <c r="AD309" i="21" a="1"/>
  <c r="AD309" i="21" s="1"/>
  <c r="AH258" i="21" a="1"/>
  <c r="AH258" i="21" s="1"/>
  <c r="AL267" i="21" a="1"/>
  <c r="AL267" i="21" s="1"/>
  <c r="AO140" i="21" a="1"/>
  <c r="AO140" i="21" s="1"/>
  <c r="AJ259" i="21" a="1"/>
  <c r="AJ259" i="21" s="1"/>
  <c r="AM455" i="21" a="1"/>
  <c r="AM455" i="21" s="1"/>
  <c r="AO381" i="21" a="1"/>
  <c r="AO381" i="21" s="1"/>
  <c r="AK402" i="21" a="1"/>
  <c r="AK402" i="21" s="1"/>
  <c r="X178" i="21" a="1"/>
  <c r="X178" i="21" s="1"/>
  <c r="AC252" i="21" a="1"/>
  <c r="AC252" i="21" s="1"/>
  <c r="AC118" i="21" a="1"/>
  <c r="AC118" i="21" s="1"/>
  <c r="AF231" i="21" a="1"/>
  <c r="AF231" i="21" s="1"/>
  <c r="AI243" i="21" a="1"/>
  <c r="AI243" i="21" s="1"/>
  <c r="AD426" i="21" a="1"/>
  <c r="AD426" i="21" s="1"/>
  <c r="AG530" i="21" a="1"/>
  <c r="AG530" i="21" s="1"/>
  <c r="AJ304" i="21" a="1"/>
  <c r="AJ304" i="21" s="1"/>
  <c r="AD526" i="21" a="1"/>
  <c r="AD526" i="21" s="1"/>
  <c r="AG452" i="21" a="1"/>
  <c r="AG452" i="21" s="1"/>
  <c r="AK392" i="21" a="1"/>
  <c r="AK392" i="21" s="1"/>
  <c r="AN259" i="21" a="1"/>
  <c r="AN259" i="21" s="1"/>
  <c r="AI307" i="21" a="1"/>
  <c r="AI307" i="21" s="1"/>
  <c r="AL131" i="21" a="1"/>
  <c r="AL131" i="21" s="1"/>
  <c r="AO173" i="21" a="1"/>
  <c r="AO173" i="21" s="1"/>
  <c r="AF498" i="21" a="1"/>
  <c r="AF498" i="21" s="1"/>
  <c r="AC230" i="21" a="1"/>
  <c r="AC230" i="21" s="1"/>
  <c r="AC321" i="21" a="1"/>
  <c r="AC321" i="21" s="1"/>
  <c r="X312" i="21" a="1"/>
  <c r="X312" i="21" s="1"/>
  <c r="Z227" i="21" a="1"/>
  <c r="Z227" i="21" s="1"/>
  <c r="AA224" i="21" a="1"/>
  <c r="AA224" i="21" s="1"/>
  <c r="T436" i="21" a="1"/>
  <c r="T436" i="21" s="1"/>
  <c r="AN369" i="21" a="1"/>
  <c r="AN369" i="21" s="1"/>
  <c r="AJ480" i="21" a="1"/>
  <c r="AJ480" i="21" s="1"/>
  <c r="AN155" i="21" a="1"/>
  <c r="AN155" i="21" s="1"/>
  <c r="AN206" i="21" s="1" a="1"/>
  <c r="AN206" i="21" s="1"/>
  <c r="AL518" i="21" a="1"/>
  <c r="AL518" i="21" s="1"/>
  <c r="AH161" i="21" a="1"/>
  <c r="AH161" i="21" s="1"/>
  <c r="AH212" i="21" s="1" a="1"/>
  <c r="AH212" i="21" s="1"/>
  <c r="AN452" i="21" a="1"/>
  <c r="AN452" i="21" s="1"/>
  <c r="AK356" i="21" a="1"/>
  <c r="AK356" i="21" s="1"/>
  <c r="AF316" i="21" a="1"/>
  <c r="AF316" i="21" s="1"/>
  <c r="AC348" i="21" a="1"/>
  <c r="AC348" i="21" s="1"/>
  <c r="AI229" i="21" a="1"/>
  <c r="AI229" i="21" s="1"/>
  <c r="AG349" i="21" a="1"/>
  <c r="AG349" i="21" s="1"/>
  <c r="AD371" i="21" a="1"/>
  <c r="AD371" i="21" s="1"/>
  <c r="AI458" i="21" a="1"/>
  <c r="AI458" i="21" s="1"/>
  <c r="AF294" i="21" a="1"/>
  <c r="AF294" i="21" s="1"/>
  <c r="AC393" i="21" a="1"/>
  <c r="AC393" i="21" s="1"/>
  <c r="AB138" i="21" a="1"/>
  <c r="AB138" i="21" s="1"/>
  <c r="AO294" i="21" a="1"/>
  <c r="AO294" i="21" s="1"/>
  <c r="AI435" i="21" a="1"/>
  <c r="AI435" i="21" s="1"/>
  <c r="AJ294" i="21" a="1"/>
  <c r="AJ294" i="21" s="1"/>
  <c r="L258" i="21" a="1"/>
  <c r="L258" i="21" s="1"/>
  <c r="AV138" i="21" a="1"/>
  <c r="AV138" i="21" s="1"/>
  <c r="K138" i="21" a="1"/>
  <c r="K138" i="21" s="1"/>
  <c r="K481" i="21" a="1"/>
  <c r="K481" i="21" s="1"/>
  <c r="O441" i="21" a="1"/>
  <c r="O441" i="21" s="1"/>
  <c r="L321" i="21" a="1"/>
  <c r="L321" i="21" s="1"/>
  <c r="N156" i="21" a="1"/>
  <c r="N156" i="21" s="1"/>
  <c r="N207" i="21" s="1" a="1"/>
  <c r="N207" i="21" s="1"/>
  <c r="Q518" i="21" a="1"/>
  <c r="Q518" i="21" s="1"/>
  <c r="O175" i="21" a="1"/>
  <c r="O175" i="21" s="1"/>
  <c r="R111" i="21" a="1"/>
  <c r="R111" i="21" s="1"/>
  <c r="P290" i="21" a="1"/>
  <c r="P290" i="21" s="1"/>
  <c r="O272" i="21" a="1"/>
  <c r="O272" i="21" s="1"/>
  <c r="AL258" i="21" a="1"/>
  <c r="AL258" i="21" s="1"/>
  <c r="AM375" i="21" a="1"/>
  <c r="AM375" i="21" s="1"/>
  <c r="K149" i="21" a="1"/>
  <c r="K149" i="21" s="1"/>
  <c r="K269" i="21" a="1"/>
  <c r="K269" i="21" s="1"/>
  <c r="L423" i="21" a="1"/>
  <c r="L423" i="21" s="1"/>
  <c r="N122" i="21" a="1"/>
  <c r="N122" i="21" s="1"/>
  <c r="M457" i="21" a="1"/>
  <c r="M457" i="21" s="1"/>
  <c r="M454" i="21" a="1"/>
  <c r="M454" i="21" s="1"/>
  <c r="N463" i="21" a="1"/>
  <c r="N463" i="21" s="1"/>
  <c r="K415" i="21" a="1"/>
  <c r="K415" i="21" s="1"/>
  <c r="P482" i="21" a="1"/>
  <c r="P482" i="21" s="1"/>
  <c r="T383" i="21" a="1"/>
  <c r="T383" i="21" s="1"/>
  <c r="W138" i="21" a="1"/>
  <c r="W138" i="21" s="1"/>
  <c r="V157" i="21" a="1"/>
  <c r="V157" i="21" s="1"/>
  <c r="V191" i="21" s="1" a="1"/>
  <c r="V191" i="21" s="1"/>
  <c r="V434" i="21" a="1"/>
  <c r="V434" i="21" s="1"/>
  <c r="AB226" i="21" a="1"/>
  <c r="AB226" i="21" s="1"/>
  <c r="AF139" i="21" a="1"/>
  <c r="AF139" i="21" s="1"/>
  <c r="AO112" i="21" a="1"/>
  <c r="AO112" i="21" s="1"/>
  <c r="AH248" i="21" a="1"/>
  <c r="AH248" i="21" s="1"/>
  <c r="AM395" i="21" a="1"/>
  <c r="AM395" i="21" s="1"/>
  <c r="AJ483" i="21" a="1"/>
  <c r="AJ483" i="21" s="1"/>
  <c r="AO165" i="21" a="1"/>
  <c r="AO165" i="21" s="1"/>
  <c r="AO199" i="21" s="1" a="1"/>
  <c r="AO199" i="21" s="1"/>
  <c r="AI224" i="21" a="1"/>
  <c r="AI224" i="21" s="1"/>
  <c r="AD346" i="21" a="1"/>
  <c r="AD346" i="21" s="1"/>
  <c r="AK442" i="21" a="1"/>
  <c r="AK442" i="21" s="1"/>
  <c r="AH253" i="21" a="1"/>
  <c r="AH253" i="21" s="1"/>
  <c r="AE423" i="21" a="1"/>
  <c r="AE423" i="21" s="1"/>
  <c r="AB173" i="21" a="1"/>
  <c r="AB173" i="21" s="1"/>
  <c r="AG397" i="21" a="1"/>
  <c r="AG397" i="21" s="1"/>
  <c r="AD355" i="21" a="1"/>
  <c r="AD355" i="21" s="1"/>
  <c r="AE498" i="21" a="1"/>
  <c r="AE498" i="21" s="1"/>
  <c r="Z454" i="21" a="1"/>
  <c r="Z454" i="21" s="1"/>
  <c r="AH449" i="21" a="1"/>
  <c r="AH449" i="21" s="1"/>
  <c r="AH237" i="21" a="1"/>
  <c r="AH237" i="21" s="1"/>
  <c r="AN356" i="21" a="1"/>
  <c r="AN356" i="21" s="1"/>
  <c r="AK496" i="21" a="1"/>
  <c r="AK496" i="21" s="1"/>
  <c r="AM498" i="21" a="1"/>
  <c r="AM498" i="21" s="1"/>
  <c r="AJ261" i="21" a="1"/>
  <c r="AJ261" i="21" s="1"/>
  <c r="AE111" i="21" a="1"/>
  <c r="AE111" i="21" s="1"/>
  <c r="AB249" i="21" a="1"/>
  <c r="AB249" i="21" s="1"/>
  <c r="AI135" i="21" a="1"/>
  <c r="AI135" i="21" s="1"/>
  <c r="AF391" i="21" a="1"/>
  <c r="AF391" i="21" s="1"/>
  <c r="AD509" i="21" a="1"/>
  <c r="AD509" i="21" s="1"/>
  <c r="AH364" i="21" a="1"/>
  <c r="AH364" i="21" s="1"/>
  <c r="AE157" i="21" a="1"/>
  <c r="AE157" i="21" s="1"/>
  <c r="AE208" i="21" s="1" a="1"/>
  <c r="AE208" i="21" s="1"/>
  <c r="AG440" i="21" a="1"/>
  <c r="AG440" i="21" s="1"/>
  <c r="AB518" i="21" a="1"/>
  <c r="AB518" i="21" s="1"/>
  <c r="AK332" i="21" a="1"/>
  <c r="AK332" i="21" s="1"/>
  <c r="AG532" i="21" a="1"/>
  <c r="AG532" i="21" s="1"/>
  <c r="AG289" i="21" a="1"/>
  <c r="AG289" i="21" s="1"/>
  <c r="AM122" i="21" a="1"/>
  <c r="AM122" i="21" s="1"/>
  <c r="AK535" i="21" a="1"/>
  <c r="AK535" i="21" s="1"/>
  <c r="AL303" i="21" a="1"/>
  <c r="AL303" i="21" s="1"/>
  <c r="AI388" i="21" a="1"/>
  <c r="AI388" i="21" s="1"/>
  <c r="AE165" i="21" a="1"/>
  <c r="AE165" i="21" s="1"/>
  <c r="AE216" i="21" s="1" a="1"/>
  <c r="AE216" i="21" s="1"/>
  <c r="AK230" i="21" a="1"/>
  <c r="AK230" i="21" s="1"/>
  <c r="AH474" i="21" a="1"/>
  <c r="AH474" i="21" s="1"/>
  <c r="AF525" i="21" a="1"/>
  <c r="AF525" i="21" s="1"/>
  <c r="AC388" i="21" a="1"/>
  <c r="AC388" i="21" s="1"/>
  <c r="AG180" i="21" a="1"/>
  <c r="AG180" i="21" s="1"/>
  <c r="AE158" i="21" a="1"/>
  <c r="AE158" i="21" s="1"/>
  <c r="AE209" i="21" s="1" a="1"/>
  <c r="AE209" i="21" s="1"/>
  <c r="AF509" i="21" a="1"/>
  <c r="AF509" i="21" s="1"/>
  <c r="AA317" i="21" a="1"/>
  <c r="AA317" i="21" s="1"/>
  <c r="AG356" i="21" a="1"/>
  <c r="AG356" i="21" s="1"/>
  <c r="S165" i="21" a="1"/>
  <c r="S165" i="21" s="1"/>
  <c r="S216" i="21" s="1" a="1"/>
  <c r="S216" i="21" s="1"/>
  <c r="R379" i="21" a="1"/>
  <c r="R379" i="21" s="1"/>
  <c r="V122" i="21" a="1"/>
  <c r="V122" i="21" s="1"/>
  <c r="AA433" i="21" a="1"/>
  <c r="AA433" i="21" s="1"/>
  <c r="AA133" i="21" a="1"/>
  <c r="AA133" i="21" s="1"/>
  <c r="AF439" i="21" a="1"/>
  <c r="AF439" i="21" s="1"/>
  <c r="AM401" i="21" a="1"/>
  <c r="AM401" i="21" s="1"/>
  <c r="AI356" i="21" a="1"/>
  <c r="AI356" i="21" s="1"/>
  <c r="AM505" i="21" a="1"/>
  <c r="AM505" i="21" s="1"/>
  <c r="AK333" i="21" a="1"/>
  <c r="AK333" i="21" s="1"/>
  <c r="AO248" i="21" a="1"/>
  <c r="AO248" i="21" s="1"/>
  <c r="AL183" i="21" a="1"/>
  <c r="AL183" i="21" s="1"/>
  <c r="AI172" i="21" a="1"/>
  <c r="AI172" i="21" s="1"/>
  <c r="AK252" i="21" a="1"/>
  <c r="AK252" i="21" s="1"/>
  <c r="AH379" i="21" a="1"/>
  <c r="AH379" i="21" s="1"/>
  <c r="AF403" i="21" a="1"/>
  <c r="AF403" i="21" s="1"/>
  <c r="AC140" i="21" a="1"/>
  <c r="AC140" i="21" s="1"/>
  <c r="AF480" i="21" a="1"/>
  <c r="AF480" i="21" s="1"/>
  <c r="AA501" i="21" a="1"/>
  <c r="AA501" i="21" s="1"/>
  <c r="AO373" i="21" a="1"/>
  <c r="AO373" i="21" s="1"/>
  <c r="AI303" i="21" a="1"/>
  <c r="AI303" i="21" s="1"/>
  <c r="AN300" i="21" a="1"/>
  <c r="AN300" i="21" s="1"/>
  <c r="AL493" i="21" a="1"/>
  <c r="AL493" i="21" s="1"/>
  <c r="AH182" i="21" a="1"/>
  <c r="AH182" i="21" s="1"/>
  <c r="AM140" i="21" a="1"/>
  <c r="AM140" i="21" s="1"/>
  <c r="AK459" i="21" a="1"/>
  <c r="AK459" i="21" s="1"/>
  <c r="AF490" i="21" a="1"/>
  <c r="AF490" i="21" s="1"/>
  <c r="AC491" i="21" a="1"/>
  <c r="AC491" i="21" s="1"/>
  <c r="AI112" i="21" a="1"/>
  <c r="AI112" i="21" s="1"/>
  <c r="AG377" i="21" a="1"/>
  <c r="AG377" i="21" s="1"/>
  <c r="AD312" i="21" a="1"/>
  <c r="AD312" i="21" s="1"/>
  <c r="AH505" i="21" a="1"/>
  <c r="AH505" i="21" s="1"/>
  <c r="AF493" i="21" a="1"/>
  <c r="AF493" i="21" s="1"/>
  <c r="AB140" i="21" a="1"/>
  <c r="AB140" i="21" s="1"/>
  <c r="AC269" i="21" a="1"/>
  <c r="AC269" i="21" s="1"/>
  <c r="AI173" i="21" a="1"/>
  <c r="AI173" i="21" s="1"/>
  <c r="AH319" i="21" a="1"/>
  <c r="AH319" i="21" s="1"/>
  <c r="AH252" i="21" a="1"/>
  <c r="AH252" i="21" s="1"/>
  <c r="AN249" i="21" a="1"/>
  <c r="AN249" i="21" s="1"/>
  <c r="AK431" i="21" a="1"/>
  <c r="AK431" i="21" s="1"/>
  <c r="AG527" i="21" a="1"/>
  <c r="AG527" i="21" s="1"/>
  <c r="AM422" i="21" a="1"/>
  <c r="AM422" i="21" s="1"/>
  <c r="AJ116" i="21" a="1"/>
  <c r="AJ116" i="21" s="1"/>
  <c r="AE149" i="21" a="1"/>
  <c r="AE149" i="21" s="1"/>
  <c r="AB179" i="21" a="1"/>
  <c r="AB179" i="21" s="1"/>
  <c r="AI183" i="21" a="1"/>
  <c r="AI183" i="21" s="1"/>
  <c r="AF352" i="21" a="1"/>
  <c r="AF352" i="21" s="1"/>
  <c r="AD529" i="21" a="1"/>
  <c r="AD529" i="21" s="1"/>
  <c r="AH302" i="21" a="1"/>
  <c r="AH302" i="21" s="1"/>
  <c r="AE132" i="21" a="1"/>
  <c r="AE132" i="21" s="1"/>
  <c r="P326" i="21" a="1"/>
  <c r="P326" i="21" s="1"/>
  <c r="R316" i="21" a="1"/>
  <c r="R316" i="21" s="1"/>
  <c r="R375" i="21" a="1"/>
  <c r="R375" i="21" s="1"/>
  <c r="K181" i="21" a="1"/>
  <c r="K181" i="21" s="1"/>
  <c r="AC233" i="21" a="1"/>
  <c r="AC233" i="21" s="1"/>
  <c r="Z535" i="21" a="1"/>
  <c r="Z535" i="21" s="1"/>
  <c r="X154" i="21" a="1"/>
  <c r="X154" i="21" s="1"/>
  <c r="X205" i="21" s="1" a="1"/>
  <c r="X205" i="21" s="1"/>
  <c r="Z135" i="21" a="1"/>
  <c r="Z135" i="21" s="1"/>
  <c r="W126" i="21" a="1"/>
  <c r="W126" i="21" s="1"/>
  <c r="AA450" i="21" a="1"/>
  <c r="AA450" i="21" s="1"/>
  <c r="Y364" i="21" a="1"/>
  <c r="Y364" i="21" s="1"/>
  <c r="V165" i="21" a="1"/>
  <c r="V165" i="21" s="1"/>
  <c r="V216" i="21" s="1" a="1"/>
  <c r="V216" i="21" s="1"/>
  <c r="S326" i="21" a="1"/>
  <c r="S326" i="21" s="1"/>
  <c r="T236" i="21" a="1"/>
  <c r="T236" i="21" s="1"/>
  <c r="U167" i="21" a="1"/>
  <c r="U167" i="21" s="1"/>
  <c r="U218" i="21" s="1" a="1"/>
  <c r="U218" i="21" s="1"/>
  <c r="R463" i="21" a="1"/>
  <c r="R463" i="21" s="1"/>
  <c r="T280" i="21" a="1"/>
  <c r="T280" i="21" s="1"/>
  <c r="P167" i="21" a="1"/>
  <c r="P167" i="21" s="1"/>
  <c r="P218" i="21" s="1" a="1"/>
  <c r="P218" i="21" s="1"/>
  <c r="S469" i="21" a="1"/>
  <c r="S469" i="21" s="1"/>
  <c r="R225" i="21" a="1"/>
  <c r="R225" i="21" s="1"/>
  <c r="L430" i="21" a="1"/>
  <c r="L430" i="21" s="1"/>
  <c r="AC501" i="21" a="1"/>
  <c r="AC501" i="21" s="1"/>
  <c r="AA343" i="21" a="1"/>
  <c r="AA343" i="21" s="1"/>
  <c r="Y296" i="21" a="1"/>
  <c r="Y296" i="21" s="1"/>
  <c r="AC323" i="21" a="1"/>
  <c r="AC323" i="21" s="1"/>
  <c r="Z365" i="21" a="1"/>
  <c r="Z365" i="21" s="1"/>
  <c r="X498" i="21" a="1"/>
  <c r="X498" i="21" s="1"/>
  <c r="Z158" i="21" a="1"/>
  <c r="Z158" i="21" s="1"/>
  <c r="Z209" i="21" s="1" a="1"/>
  <c r="Z209" i="21" s="1"/>
  <c r="W178" i="21" a="1"/>
  <c r="W178" i="21" s="1"/>
  <c r="Y489" i="21" a="1"/>
  <c r="Y489" i="21" s="1"/>
  <c r="V389" i="21" a="1"/>
  <c r="V389" i="21" s="1"/>
  <c r="S529" i="21" a="1"/>
  <c r="S529" i="21" s="1"/>
  <c r="T381" i="21" a="1"/>
  <c r="T381" i="21" s="1"/>
  <c r="U294" i="21" a="1"/>
  <c r="U294" i="21" s="1"/>
  <c r="R263" i="21" a="1"/>
  <c r="R263" i="21" s="1"/>
  <c r="T116" i="21" a="1"/>
  <c r="T116" i="21" s="1"/>
  <c r="P427" i="21" a="1"/>
  <c r="P427" i="21" s="1"/>
  <c r="S261" i="21" a="1"/>
  <c r="S261" i="21" s="1"/>
  <c r="R433" i="21" a="1"/>
  <c r="R433" i="21" s="1"/>
  <c r="N261" i="21" a="1"/>
  <c r="N261" i="21" s="1"/>
  <c r="V226" i="21" a="1"/>
  <c r="V226" i="21" s="1"/>
  <c r="AA509" i="21" a="1"/>
  <c r="AA509" i="21" s="1"/>
  <c r="V348" i="21" a="1"/>
  <c r="V348" i="21" s="1"/>
  <c r="AB281" i="21" a="1"/>
  <c r="AB281" i="21" s="1"/>
  <c r="W230" i="21" a="1"/>
  <c r="W230" i="21" s="1"/>
  <c r="T498" i="21" a="1"/>
  <c r="T498" i="21" s="1"/>
  <c r="R455" i="21" a="1"/>
  <c r="R455" i="21" s="1"/>
  <c r="P319" i="21" a="1"/>
  <c r="P319" i="21" s="1"/>
  <c r="M409" i="21" a="1"/>
  <c r="M409" i="21" s="1"/>
  <c r="N160" i="21" a="1"/>
  <c r="N160" i="21" s="1"/>
  <c r="N194" i="21" s="1" a="1"/>
  <c r="N194" i="21" s="1"/>
  <c r="L420" i="21" a="1"/>
  <c r="L420" i="21" s="1"/>
  <c r="K163" i="21" a="1"/>
  <c r="K163" i="21" s="1"/>
  <c r="K214" i="21" s="1" a="1"/>
  <c r="K214" i="21" s="1"/>
  <c r="AI265" i="21" a="1"/>
  <c r="AI265" i="21" s="1"/>
  <c r="AO434" i="21" a="1"/>
  <c r="AO434" i="21" s="1"/>
  <c r="M358" i="21" a="1"/>
  <c r="M358" i="21" s="1"/>
  <c r="K470" i="21" a="1"/>
  <c r="K470" i="21" s="1"/>
  <c r="O131" i="21" a="1"/>
  <c r="O131" i="21" s="1"/>
  <c r="K509" i="21" a="1"/>
  <c r="K509" i="21" s="1"/>
  <c r="L161" i="21" a="1"/>
  <c r="L161" i="21" s="1"/>
  <c r="L212" i="21" s="1" a="1"/>
  <c r="L212" i="21" s="1"/>
  <c r="AL427" i="21" a="1"/>
  <c r="AL427" i="21" s="1"/>
  <c r="Y519" i="21" a="1"/>
  <c r="Y519" i="21" s="1"/>
  <c r="W319" i="21" a="1"/>
  <c r="W319" i="21" s="1"/>
  <c r="Y494" i="21" a="1"/>
  <c r="Y494" i="21" s="1"/>
  <c r="AC179" i="21" a="1"/>
  <c r="AC179" i="21" s="1"/>
  <c r="Z143" i="21" a="1"/>
  <c r="Z143" i="21" s="1"/>
  <c r="W445" i="21" a="1"/>
  <c r="W445" i="21" s="1"/>
  <c r="U281" i="21" a="1"/>
  <c r="U281" i="21" s="1"/>
  <c r="V115" i="21" a="1"/>
  <c r="V115" i="21" s="1"/>
  <c r="S181" i="21" a="1"/>
  <c r="S181" i="21" s="1"/>
  <c r="T481" i="21" a="1"/>
  <c r="T481" i="21" s="1"/>
  <c r="U525" i="21" a="1"/>
  <c r="U525" i="21" s="1"/>
  <c r="R428" i="21" a="1"/>
  <c r="R428" i="21" s="1"/>
  <c r="R536" i="21" a="1"/>
  <c r="R536" i="21" s="1"/>
  <c r="Q138" i="21" a="1"/>
  <c r="Q138" i="21" s="1"/>
  <c r="P481" i="21" a="1"/>
  <c r="P481" i="21" s="1"/>
  <c r="X338" i="21" a="1"/>
  <c r="X338" i="21" s="1"/>
  <c r="AB508" i="21" a="1"/>
  <c r="AB508" i="21" s="1"/>
  <c r="Z399" i="21" a="1"/>
  <c r="Z399" i="21" s="1"/>
  <c r="W450" i="21" a="1"/>
  <c r="W450" i="21" s="1"/>
  <c r="Y326" i="21" a="1"/>
  <c r="Y326" i="21" s="1"/>
  <c r="V489" i="21" a="1"/>
  <c r="V489" i="21" s="1"/>
  <c r="Z150" i="21" a="1"/>
  <c r="Z150" i="21" s="1"/>
  <c r="X143" i="21" a="1"/>
  <c r="X143" i="21" s="1"/>
  <c r="U162" i="21" a="1"/>
  <c r="U162" i="21" s="1"/>
  <c r="U213" i="21" s="1" a="1"/>
  <c r="U213" i="21" s="1"/>
  <c r="V147" i="21" a="1"/>
  <c r="V147" i="21" s="1"/>
  <c r="S485" i="21" a="1"/>
  <c r="S485" i="21" s="1"/>
  <c r="T292" i="21" a="1"/>
  <c r="T292" i="21" s="1"/>
  <c r="V500" i="21" a="1"/>
  <c r="V500" i="21" s="1"/>
  <c r="S276" i="21" a="1"/>
  <c r="S276" i="21" s="1"/>
  <c r="N243" i="21" a="1"/>
  <c r="N243" i="21" s="1"/>
  <c r="Q281" i="21" a="1"/>
  <c r="Q281" i="21" s="1"/>
  <c r="Q467" i="21" a="1"/>
  <c r="Q467" i="21" s="1"/>
  <c r="AC411" i="21" a="1"/>
  <c r="AC411" i="21" s="1"/>
  <c r="AE400" i="21" a="1"/>
  <c r="AE400" i="21" s="1"/>
  <c r="AB285" i="21" a="1"/>
  <c r="AB285" i="21" s="1"/>
  <c r="Z264" i="21" a="1"/>
  <c r="Z264" i="21" s="1"/>
  <c r="X388" i="21" a="1"/>
  <c r="X388" i="21" s="1"/>
  <c r="Z493" i="21" a="1"/>
  <c r="Z493" i="21" s="1"/>
  <c r="W513" i="21" a="1"/>
  <c r="W513" i="21" s="1"/>
  <c r="Y527" i="21" a="1"/>
  <c r="Y527" i="21" s="1"/>
  <c r="V159" i="21" a="1"/>
  <c r="V159" i="21" s="1"/>
  <c r="V193" i="21" s="1" a="1"/>
  <c r="V193" i="21" s="1"/>
  <c r="Z224" i="21" a="1"/>
  <c r="Z224" i="21" s="1"/>
  <c r="X251" i="21" a="1"/>
  <c r="X251" i="21" s="1"/>
  <c r="U238" i="21" a="1"/>
  <c r="U238" i="21" s="1"/>
  <c r="V287" i="21" a="1"/>
  <c r="V287" i="21" s="1"/>
  <c r="S147" i="21" a="1"/>
  <c r="S147" i="21" s="1"/>
  <c r="T441" i="21" a="1"/>
  <c r="T441" i="21" s="1"/>
  <c r="U255" i="21" a="1"/>
  <c r="U255" i="21" s="1"/>
  <c r="S376" i="21" a="1"/>
  <c r="S376" i="21" s="1"/>
  <c r="R508" i="21" a="1"/>
  <c r="R508" i="21" s="1"/>
  <c r="Q371" i="21" a="1"/>
  <c r="Q371" i="21" s="1"/>
  <c r="P405" i="21" a="1"/>
  <c r="P405" i="21" s="1"/>
  <c r="X252" i="21" a="1"/>
  <c r="X252" i="21" s="1"/>
  <c r="AB356" i="21" a="1"/>
  <c r="AB356" i="21" s="1"/>
  <c r="Z285" i="21" a="1"/>
  <c r="Z285" i="21" s="1"/>
  <c r="Y224" i="21" a="1"/>
  <c r="Y224" i="21" s="1"/>
  <c r="Y397" i="21" a="1"/>
  <c r="Y397" i="21" s="1"/>
  <c r="T249" i="21" a="1"/>
  <c r="T249" i="21" s="1"/>
  <c r="V233" i="21" a="1"/>
  <c r="V233" i="21" s="1"/>
  <c r="T366" i="21" a="1"/>
  <c r="T366" i="21" s="1"/>
  <c r="K482" i="21" a="1"/>
  <c r="K482" i="21" s="1"/>
  <c r="K334" i="21" a="1"/>
  <c r="K334" i="21" s="1"/>
  <c r="L304" i="21" a="1"/>
  <c r="L304" i="21" s="1"/>
  <c r="AK264" i="21" a="1"/>
  <c r="AK264" i="21" s="1"/>
  <c r="AI414" i="21" a="1"/>
  <c r="AI414" i="21" s="1"/>
  <c r="M492" i="21" a="1"/>
  <c r="M492" i="21" s="1"/>
  <c r="N324" i="21" a="1"/>
  <c r="N324" i="21" s="1"/>
  <c r="AL166" i="21" a="1"/>
  <c r="AL166" i="21" s="1"/>
  <c r="AL200" i="21" s="1" a="1"/>
  <c r="AL200" i="21" s="1"/>
  <c r="P165" i="21" a="1"/>
  <c r="P165" i="21" s="1"/>
  <c r="P216" i="21" s="1" a="1"/>
  <c r="P216" i="21" s="1"/>
  <c r="O439" i="21" a="1"/>
  <c r="O439" i="21" s="1"/>
  <c r="L313" i="21" a="1"/>
  <c r="L313" i="21" s="1"/>
  <c r="AJ358" i="21" a="1"/>
  <c r="AJ358" i="21" s="1"/>
  <c r="R260" i="21" a="1"/>
  <c r="R260" i="21" s="1"/>
  <c r="AF131" i="21" a="1"/>
  <c r="AF131" i="21" s="1"/>
  <c r="AK420" i="21" a="1"/>
  <c r="AK420" i="21" s="1"/>
  <c r="AL532" i="21" a="1"/>
  <c r="AL532" i="21" s="1"/>
  <c r="AA441" i="21" a="1"/>
  <c r="AA441" i="21" s="1"/>
  <c r="AE186" i="21" a="1"/>
  <c r="AE186" i="21" s="1"/>
  <c r="AC443" i="21" a="1"/>
  <c r="AC443" i="21" s="1"/>
  <c r="Z344" i="21" a="1"/>
  <c r="Z344" i="21" s="1"/>
  <c r="W286" i="21" a="1"/>
  <c r="W286" i="21" s="1"/>
  <c r="AB364" i="21" a="1"/>
  <c r="AB364" i="21" s="1"/>
  <c r="Y298" i="21" a="1"/>
  <c r="Y298" i="21" s="1"/>
  <c r="V312" i="21" a="1"/>
  <c r="V312" i="21" s="1"/>
  <c r="X265" i="21" a="1"/>
  <c r="X265" i="21" s="1"/>
  <c r="AB353" i="21" a="1"/>
  <c r="AB353" i="21" s="1"/>
  <c r="Z458" i="21" a="1"/>
  <c r="Z458" i="21" s="1"/>
  <c r="W423" i="21" a="1"/>
  <c r="W423" i="21" s="1"/>
  <c r="T110" i="21" a="1"/>
  <c r="T110" i="21" s="1"/>
  <c r="V535" i="21" a="1"/>
  <c r="V535" i="21" s="1"/>
  <c r="S316" i="21" a="1"/>
  <c r="S316" i="21" s="1"/>
  <c r="T300" i="21" a="1"/>
  <c r="T300" i="21" s="1"/>
  <c r="U237" i="21" a="1"/>
  <c r="U237" i="21" s="1"/>
  <c r="R184" i="21" a="1"/>
  <c r="R184" i="21" s="1"/>
  <c r="Q232" i="21" a="1"/>
  <c r="Q232" i="21" s="1"/>
  <c r="P347" i="21" a="1"/>
  <c r="P347" i="21" s="1"/>
  <c r="O306" i="21" a="1"/>
  <c r="O306" i="21" s="1"/>
  <c r="X270" i="21" a="1"/>
  <c r="X270" i="21" s="1"/>
  <c r="AB288" i="21" a="1"/>
  <c r="AB288" i="21" s="1"/>
  <c r="Y437" i="21" a="1"/>
  <c r="Y437" i="21" s="1"/>
  <c r="W482" i="21" a="1"/>
  <c r="W482" i="21" s="1"/>
  <c r="Y305" i="21" a="1"/>
  <c r="Y305" i="21" s="1"/>
  <c r="AC133" i="21" a="1"/>
  <c r="AC133" i="21" s="1"/>
  <c r="Z480" i="21" a="1"/>
  <c r="Z480" i="21" s="1"/>
  <c r="X493" i="21" a="1"/>
  <c r="X493" i="21" s="1"/>
  <c r="V356" i="21" a="1"/>
  <c r="V356" i="21" s="1"/>
  <c r="S360" i="21" a="1"/>
  <c r="S360" i="21" s="1"/>
  <c r="AJ238" i="21" a="1"/>
  <c r="AJ238" i="21" s="1"/>
  <c r="AG408" i="21" a="1"/>
  <c r="AG408" i="21" s="1"/>
  <c r="AD159" i="21" a="1"/>
  <c r="AD159" i="21" s="1"/>
  <c r="AD193" i="21" s="1" a="1"/>
  <c r="AD193" i="21" s="1"/>
  <c r="AI249" i="21" a="1"/>
  <c r="AI249" i="21" s="1"/>
  <c r="AF241" i="21" a="1"/>
  <c r="AF241" i="21" s="1"/>
  <c r="AC532" i="21" a="1"/>
  <c r="AC532" i="21" s="1"/>
  <c r="AC486" i="21" a="1"/>
  <c r="AC486" i="21" s="1"/>
  <c r="X328" i="21" a="1"/>
  <c r="X328" i="21" s="1"/>
  <c r="AI475" i="21" a="1"/>
  <c r="AI475" i="21" s="1"/>
  <c r="AN336" i="21" a="1"/>
  <c r="AN336" i="21" s="1"/>
  <c r="AL423" i="21" a="1"/>
  <c r="AL423" i="21" s="1"/>
  <c r="AH378" i="21" a="1"/>
  <c r="AH378" i="21" s="1"/>
  <c r="AM433" i="21" a="1"/>
  <c r="AM433" i="21" s="1"/>
  <c r="AK341" i="21" a="1"/>
  <c r="AK341" i="21" s="1"/>
  <c r="AF320" i="21" a="1"/>
  <c r="AF320" i="21" s="1"/>
  <c r="AC105" i="21" a="1"/>
  <c r="AC105" i="21" s="1"/>
  <c r="AI500" i="21" a="1"/>
  <c r="AI500" i="21" s="1"/>
  <c r="AG247" i="21" a="1"/>
  <c r="AG247" i="21" s="1"/>
  <c r="AD441" i="21" a="1"/>
  <c r="AD441" i="21" s="1"/>
  <c r="AH387" i="21" a="1"/>
  <c r="AH387" i="21" s="1"/>
  <c r="AF319" i="21" a="1"/>
  <c r="AF319" i="21" s="1"/>
  <c r="AC324" i="21" a="1"/>
  <c r="AC324" i="21" s="1"/>
  <c r="Q384" i="21" a="1"/>
  <c r="Q384" i="21" s="1"/>
  <c r="O368" i="21" a="1"/>
  <c r="O368" i="21" s="1"/>
  <c r="S452" i="21" a="1"/>
  <c r="S452" i="21" s="1"/>
  <c r="AV417" i="21" a="1"/>
  <c r="AV417" i="21" s="1"/>
  <c r="W485" i="21" a="1"/>
  <c r="W485" i="21" s="1"/>
  <c r="AA295" i="21" a="1"/>
  <c r="AA295" i="21" s="1"/>
  <c r="X446" i="21" a="1"/>
  <c r="X446" i="21" s="1"/>
  <c r="Z447" i="21" a="1"/>
  <c r="Z447" i="21" s="1"/>
  <c r="X373" i="21" a="1"/>
  <c r="X373" i="21" s="1"/>
  <c r="AB290" i="21" a="1"/>
  <c r="AB290" i="21" s="1"/>
  <c r="Y176" i="21" a="1"/>
  <c r="Y176" i="21" s="1"/>
  <c r="V160" i="21" a="1"/>
  <c r="V160" i="21" s="1"/>
  <c r="V211" i="21" s="1" a="1"/>
  <c r="V211" i="21" s="1"/>
  <c r="T141" i="21" a="1"/>
  <c r="T141" i="21" s="1"/>
  <c r="U263" i="21" a="1"/>
  <c r="U263" i="21" s="1"/>
  <c r="V441" i="21" a="1"/>
  <c r="V441" i="21" s="1"/>
  <c r="S530" i="21" a="1"/>
  <c r="S530" i="21" s="1"/>
  <c r="T328" i="21" a="1"/>
  <c r="T328" i="21" s="1"/>
  <c r="Q390" i="21" a="1"/>
  <c r="Q390" i="21" s="1"/>
  <c r="P297" i="21" a="1"/>
  <c r="P297" i="21" s="1"/>
  <c r="O446" i="21" a="1"/>
  <c r="O446" i="21" s="1"/>
  <c r="AG463" i="21" a="1"/>
  <c r="AG463" i="21" s="1"/>
  <c r="AD367" i="21" a="1"/>
  <c r="AD367" i="21" s="1"/>
  <c r="AB122" i="21" a="1"/>
  <c r="AB122" i="21" s="1"/>
  <c r="Y422" i="21" a="1"/>
  <c r="Y422" i="21" s="1"/>
  <c r="W471" i="21" a="1"/>
  <c r="W471" i="21" s="1"/>
  <c r="AA409" i="21" a="1"/>
  <c r="AA409" i="21" s="1"/>
  <c r="X124" i="21" a="1"/>
  <c r="X124" i="21" s="1"/>
  <c r="Z513" i="21" a="1"/>
  <c r="Z513" i="21" s="1"/>
  <c r="X451" i="21" a="1"/>
  <c r="X451" i="21" s="1"/>
  <c r="AB366" i="21" a="1"/>
  <c r="AB366" i="21" s="1"/>
  <c r="Y341" i="21" a="1"/>
  <c r="Y341" i="21" s="1"/>
  <c r="V414" i="21" a="1"/>
  <c r="V414" i="21" s="1"/>
  <c r="T159" i="21" a="1"/>
  <c r="T159" i="21" s="1"/>
  <c r="T210" i="21" s="1" a="1"/>
  <c r="T210" i="21" s="1"/>
  <c r="U108" i="21" a="1"/>
  <c r="U108" i="21" s="1"/>
  <c r="V120" i="21" a="1"/>
  <c r="V120" i="21" s="1"/>
  <c r="S502" i="21" a="1"/>
  <c r="S502" i="21" s="1"/>
  <c r="T496" i="21" a="1"/>
  <c r="T496" i="21" s="1"/>
  <c r="Q483" i="21" a="1"/>
  <c r="Q483" i="21" s="1"/>
  <c r="P509" i="21" a="1"/>
  <c r="P509" i="21" s="1"/>
  <c r="O408" i="21" a="1"/>
  <c r="O408" i="21" s="1"/>
  <c r="M422" i="21" a="1"/>
  <c r="M422" i="21" s="1"/>
  <c r="W163" i="21" a="1"/>
  <c r="W163" i="21" s="1"/>
  <c r="W214" i="21" s="1" a="1"/>
  <c r="W214" i="21" s="1"/>
  <c r="AA455" i="21" a="1"/>
  <c r="AA455" i="21" s="1"/>
  <c r="W253" i="21" a="1"/>
  <c r="W253" i="21" s="1"/>
  <c r="W327" i="21" a="1"/>
  <c r="W327" i="21" s="1"/>
  <c r="X440" i="21" a="1"/>
  <c r="X440" i="21" s="1"/>
  <c r="R366" i="21" a="1"/>
  <c r="R366" i="21" s="1"/>
  <c r="U468" i="21" a="1"/>
  <c r="U468" i="21" s="1"/>
  <c r="S317" i="21" a="1"/>
  <c r="S317" i="21" s="1"/>
  <c r="R284" i="21" a="1"/>
  <c r="R284" i="21" s="1"/>
  <c r="O536" i="21" a="1"/>
  <c r="O536" i="21" s="1"/>
  <c r="M425" i="21" a="1"/>
  <c r="M425" i="21" s="1"/>
  <c r="K496" i="21" a="1"/>
  <c r="K496" i="21" s="1"/>
  <c r="AN148" i="21" a="1"/>
  <c r="AN148" i="21" s="1"/>
  <c r="N276" i="21" a="1"/>
  <c r="N276" i="21" s="1"/>
  <c r="AV168" i="21" a="1"/>
  <c r="AV168" i="21" s="1"/>
  <c r="AV202" i="21" s="1" a="1"/>
  <c r="AV202" i="21" s="1"/>
  <c r="AN168" i="21" a="1"/>
  <c r="AN168" i="21" s="1"/>
  <c r="AN219" i="21" s="1" a="1"/>
  <c r="AN219" i="21" s="1"/>
  <c r="Q368" i="21" a="1"/>
  <c r="Q368" i="21" s="1"/>
  <c r="O247" i="21" a="1"/>
  <c r="O247" i="21" s="1"/>
  <c r="AV302" i="21" a="1"/>
  <c r="AV302" i="21" s="1"/>
  <c r="AN142" i="21" a="1"/>
  <c r="AN142" i="21" s="1"/>
  <c r="Z149" i="21" a="1"/>
  <c r="Z149" i="21" s="1"/>
  <c r="W135" i="21" a="1"/>
  <c r="W135" i="21" s="1"/>
  <c r="Y309" i="21" a="1"/>
  <c r="Y309" i="21" s="1"/>
  <c r="V317" i="21" a="1"/>
  <c r="V317" i="21" s="1"/>
  <c r="AA532" i="21" a="1"/>
  <c r="AA532" i="21" s="1"/>
  <c r="X494" i="21" a="1"/>
  <c r="X494" i="21" s="1"/>
  <c r="U482" i="21" a="1"/>
  <c r="U482" i="21" s="1"/>
  <c r="R354" i="21" a="1"/>
  <c r="R354" i="21" s="1"/>
  <c r="T343" i="21" a="1"/>
  <c r="T343" i="21" s="1"/>
  <c r="U249" i="21" a="1"/>
  <c r="U249" i="21" s="1"/>
  <c r="V252" i="21" a="1"/>
  <c r="V252" i="21" s="1"/>
  <c r="S358" i="21" a="1"/>
  <c r="S358" i="21" s="1"/>
  <c r="O337" i="21" a="1"/>
  <c r="O337" i="21" s="1"/>
  <c r="R164" i="21" a="1"/>
  <c r="R164" i="21" s="1"/>
  <c r="R215" i="21" s="1" a="1"/>
  <c r="R215" i="21" s="1"/>
  <c r="Q487" i="21" a="1"/>
  <c r="Q487" i="21" s="1"/>
  <c r="X105" i="21" a="1"/>
  <c r="X105" i="21" s="1"/>
  <c r="AB484" i="21" a="1"/>
  <c r="AB484" i="21" s="1"/>
  <c r="Y365" i="21" a="1"/>
  <c r="Y365" i="21" s="1"/>
  <c r="W344" i="21" a="1"/>
  <c r="W344" i="21" s="1"/>
  <c r="Y116" i="21" a="1"/>
  <c r="Y116" i="21" s="1"/>
  <c r="AC253" i="21" a="1"/>
  <c r="AC253" i="21" s="1"/>
  <c r="Z438" i="21" a="1"/>
  <c r="Z438" i="21" s="1"/>
  <c r="X400" i="21" a="1"/>
  <c r="X400" i="21" s="1"/>
  <c r="U486" i="21" a="1"/>
  <c r="U486" i="21" s="1"/>
  <c r="V179" i="21" a="1"/>
  <c r="V179" i="21" s="1"/>
  <c r="S300" i="21" a="1"/>
  <c r="S300" i="21" s="1"/>
  <c r="T313" i="21" a="1"/>
  <c r="T313" i="21" s="1"/>
  <c r="U168" i="21" a="1"/>
  <c r="U168" i="21" s="1"/>
  <c r="U219" i="21" s="1" a="1"/>
  <c r="U219" i="21" s="1"/>
  <c r="R340" i="21" a="1"/>
  <c r="R340" i="21" s="1"/>
  <c r="R106" i="21" a="1"/>
  <c r="R106" i="21" s="1"/>
  <c r="Q108" i="21" a="1"/>
  <c r="Q108" i="21" s="1"/>
  <c r="P260" i="21" a="1"/>
  <c r="P260" i="21" s="1"/>
  <c r="AB434" i="21" a="1"/>
  <c r="AB434" i="21" s="1"/>
  <c r="AE151" i="21" a="1"/>
  <c r="AE151" i="21" s="1"/>
  <c r="AA426" i="21" a="1"/>
  <c r="AA426" i="21" s="1"/>
  <c r="Z321" i="21" a="1"/>
  <c r="Z321" i="21" s="1"/>
  <c r="X183" i="21" a="1"/>
  <c r="X183" i="21" s="1"/>
  <c r="AB112" i="21" a="1"/>
  <c r="AB112" i="21" s="1"/>
  <c r="Y439" i="21" a="1"/>
  <c r="Y439" i="21" s="1"/>
  <c r="W151" i="21" a="1"/>
  <c r="W151" i="21" s="1"/>
  <c r="Y178" i="21" a="1"/>
  <c r="Y178" i="21" s="1"/>
  <c r="AC128" i="21" a="1"/>
  <c r="AC128" i="21" s="1"/>
  <c r="Z532" i="21" a="1"/>
  <c r="Z532" i="21" s="1"/>
  <c r="X504" i="21" a="1"/>
  <c r="X504" i="21" s="1"/>
  <c r="U142" i="21" a="1"/>
  <c r="U142" i="21" s="1"/>
  <c r="V422" i="21" a="1"/>
  <c r="V422" i="21" s="1"/>
  <c r="S521" i="21" a="1"/>
  <c r="S521" i="21" s="1"/>
  <c r="T319" i="21" a="1"/>
  <c r="T319" i="21" s="1"/>
  <c r="U236" i="21" a="1"/>
  <c r="U236" i="21" s="1"/>
  <c r="R445" i="21" a="1"/>
  <c r="R445" i="21" s="1"/>
  <c r="R174" i="21" a="1"/>
  <c r="R174" i="21" s="1"/>
  <c r="Q374" i="21" a="1"/>
  <c r="Q374" i="21" s="1"/>
  <c r="P401" i="21" a="1"/>
  <c r="P401" i="21" s="1"/>
  <c r="X225" i="21" a="1"/>
  <c r="X225" i="21" s="1"/>
  <c r="AB527" i="21" a="1"/>
  <c r="AB527" i="21" s="1"/>
  <c r="Y337" i="21" a="1"/>
  <c r="Y337" i="21" s="1"/>
  <c r="Y294" i="21" a="1"/>
  <c r="Y294" i="21" s="1"/>
  <c r="Z316" i="21" a="1"/>
  <c r="Z316" i="21" s="1"/>
  <c r="U387" i="21" a="1"/>
  <c r="U387" i="21" s="1"/>
  <c r="S242" i="21" a="1"/>
  <c r="S242" i="21" s="1"/>
  <c r="U450" i="21" a="1"/>
  <c r="U450" i="21" s="1"/>
  <c r="R497" i="21" a="1"/>
  <c r="R497" i="21" s="1"/>
  <c r="P390" i="21" a="1"/>
  <c r="P390" i="21" s="1"/>
  <c r="M326" i="21" a="1"/>
  <c r="M326" i="21" s="1"/>
  <c r="K165" i="21" a="1"/>
  <c r="K165" i="21" s="1"/>
  <c r="K216" i="21" s="1" a="1"/>
  <c r="K216" i="21" s="1"/>
  <c r="AV526" i="21" a="1"/>
  <c r="AV526" i="21" s="1"/>
  <c r="AN181" i="21" a="1"/>
  <c r="AN181" i="21" s="1"/>
  <c r="O349" i="21" a="1"/>
  <c r="O349" i="21" s="1"/>
  <c r="AV413" i="21" a="1"/>
  <c r="AV413" i="21" s="1"/>
  <c r="AV466" i="21" a="1"/>
  <c r="AV466" i="21" s="1"/>
  <c r="O448" i="21" a="1"/>
  <c r="O448" i="21" s="1"/>
  <c r="Q378" i="21" a="1"/>
  <c r="Q378" i="21" s="1"/>
  <c r="N401" i="21" a="1"/>
  <c r="N401" i="21" s="1"/>
  <c r="AV451" i="21" a="1"/>
  <c r="AV451" i="21" s="1"/>
  <c r="O191" i="21" a="1"/>
  <c r="O191" i="21" s="1"/>
  <c r="AO286" i="21" a="1"/>
  <c r="AO286" i="21" s="1"/>
  <c r="AJ287" i="21" a="1"/>
  <c r="AJ287" i="21" s="1"/>
  <c r="AM128" i="21" a="1"/>
  <c r="AM128" i="21" s="1"/>
  <c r="AC405" i="21" a="1"/>
  <c r="AC405" i="21" s="1"/>
  <c r="AE269" i="21" a="1"/>
  <c r="AE269" i="21" s="1"/>
  <c r="AB456" i="21" a="1"/>
  <c r="AB456" i="21" s="1"/>
  <c r="Z500" i="21" a="1"/>
  <c r="Z500" i="21" s="1"/>
  <c r="X311" i="21" a="1"/>
  <c r="X311" i="21" s="1"/>
  <c r="AB496" i="21" a="1"/>
  <c r="AB496" i="21" s="1"/>
  <c r="Z437" i="21" a="1"/>
  <c r="Z437" i="21" s="1"/>
  <c r="W486" i="21" a="1"/>
  <c r="W486" i="21" s="1"/>
  <c r="Y390" i="21" a="1"/>
  <c r="Y390" i="21" s="1"/>
  <c r="V156" i="21" a="1"/>
  <c r="V156" i="21" s="1"/>
  <c r="V207" i="21" s="1" a="1"/>
  <c r="V207" i="21" s="1"/>
  <c r="Z293" i="21" a="1"/>
  <c r="Z293" i="21" s="1"/>
  <c r="X262" i="21" a="1"/>
  <c r="X262" i="21" s="1"/>
  <c r="U169" i="21" a="1"/>
  <c r="U169" i="21" s="1"/>
  <c r="U220" i="21" s="1" a="1"/>
  <c r="U220" i="21" s="1"/>
  <c r="V172" i="21" a="1"/>
  <c r="V172" i="21" s="1"/>
  <c r="S445" i="21" a="1"/>
  <c r="S445" i="21" s="1"/>
  <c r="T332" i="21" a="1"/>
  <c r="T332" i="21" s="1"/>
  <c r="U118" i="21" a="1"/>
  <c r="U118" i="21" s="1"/>
  <c r="S114" i="21" a="1"/>
  <c r="S114" i="21" s="1"/>
  <c r="R467" i="21" a="1"/>
  <c r="R467" i="21" s="1"/>
  <c r="Q345" i="21" a="1"/>
  <c r="Q345" i="21" s="1"/>
  <c r="P179" i="21" a="1"/>
  <c r="P179" i="21" s="1"/>
  <c r="X413" i="21" a="1"/>
  <c r="X413" i="21" s="1"/>
  <c r="AB276" i="21" a="1"/>
  <c r="AB276" i="21" s="1"/>
  <c r="Z405" i="21" a="1"/>
  <c r="Z405" i="21" s="1"/>
  <c r="W404" i="21" a="1"/>
  <c r="W404" i="21" s="1"/>
  <c r="Y141" i="21" a="1"/>
  <c r="Y141" i="21" s="1"/>
  <c r="W457" i="21" a="1"/>
  <c r="W457" i="21" s="1"/>
  <c r="AA352" i="21" a="1"/>
  <c r="AA352" i="21" s="1"/>
  <c r="U337" i="21" a="1"/>
  <c r="U337" i="21" s="1"/>
  <c r="R147" i="21" a="1"/>
  <c r="R147" i="21" s="1"/>
  <c r="T261" i="21" a="1"/>
  <c r="T261" i="21" s="1"/>
  <c r="U320" i="21" a="1"/>
  <c r="U320" i="21" s="1"/>
  <c r="V378" i="21" a="1"/>
  <c r="V378" i="21" s="1"/>
  <c r="S463" i="21" a="1"/>
  <c r="S463" i="21" s="1"/>
  <c r="O243" i="21" a="1"/>
  <c r="O243" i="21" s="1"/>
  <c r="R413" i="21" a="1"/>
  <c r="R413" i="21" s="1"/>
  <c r="AE474" i="21" a="1"/>
  <c r="AE474" i="21" s="1"/>
  <c r="AC107" i="21" a="1"/>
  <c r="AC107" i="21" s="1"/>
  <c r="AA233" i="21" a="1"/>
  <c r="AA233" i="21" s="1"/>
  <c r="X483" i="21" a="1"/>
  <c r="X483" i="21" s="1"/>
  <c r="AB477" i="21" a="1"/>
  <c r="AB477" i="21" s="1"/>
  <c r="Z526" i="21" a="1"/>
  <c r="Z526" i="21" s="1"/>
  <c r="W468" i="21" a="1"/>
  <c r="W468" i="21" s="1"/>
  <c r="Y173" i="21" a="1"/>
  <c r="Y173" i="21" s="1"/>
  <c r="W517" i="21" a="1"/>
  <c r="W517" i="21" s="1"/>
  <c r="AA420" i="21" a="1"/>
  <c r="AA420" i="21" s="1"/>
  <c r="X306" i="21" a="1"/>
  <c r="X306" i="21" s="1"/>
  <c r="U479" i="21" a="1"/>
  <c r="U479" i="21" s="1"/>
  <c r="V343" i="21" a="1"/>
  <c r="V343" i="21" s="1"/>
  <c r="S166" i="21" a="1"/>
  <c r="S166" i="21" s="1"/>
  <c r="S217" i="21" s="1" a="1"/>
  <c r="S217" i="21" s="1"/>
  <c r="T499" i="21" a="1"/>
  <c r="T499" i="21" s="1"/>
  <c r="U334" i="21" a="1"/>
  <c r="U334" i="21" s="1"/>
  <c r="R255" i="21" a="1"/>
  <c r="R255" i="21" s="1"/>
  <c r="Q259" i="21" a="1"/>
  <c r="Q259" i="21" s="1"/>
  <c r="Q459" i="21" a="1"/>
  <c r="Q459" i="21" s="1"/>
  <c r="P276" i="21" a="1"/>
  <c r="P276" i="21" s="1"/>
  <c r="W338" i="21" a="1"/>
  <c r="W338" i="21" s="1"/>
  <c r="AB413" i="21" a="1"/>
  <c r="AB413" i="21" s="1"/>
  <c r="Y348" i="21" a="1"/>
  <c r="Y348" i="21" s="1"/>
  <c r="X409" i="21" a="1"/>
  <c r="X409" i="21" s="1"/>
  <c r="Z490" i="21" a="1"/>
  <c r="Z490" i="21" s="1"/>
  <c r="T429" i="21" a="1"/>
  <c r="T429" i="21" s="1"/>
  <c r="R301" i="21" a="1"/>
  <c r="R301" i="21" s="1"/>
  <c r="U109" i="21" a="1"/>
  <c r="U109" i="21" s="1"/>
  <c r="Q375" i="21" a="1"/>
  <c r="Q375" i="21" s="1"/>
  <c r="O427" i="21" a="1"/>
  <c r="O427" i="21" s="1"/>
  <c r="O511" i="21" a="1"/>
  <c r="O511" i="21" s="1"/>
  <c r="L377" i="21" a="1"/>
  <c r="L377" i="21" s="1"/>
  <c r="AV137" i="21" a="1"/>
  <c r="AV137" i="21" s="1"/>
  <c r="AK373" i="21" a="1"/>
  <c r="AK373" i="21" s="1"/>
  <c r="AI331" i="21" a="1"/>
  <c r="AI331" i="21" s="1"/>
  <c r="M259" i="21" a="1"/>
  <c r="M259" i="21" s="1"/>
  <c r="N240" i="21" a="1"/>
  <c r="N240" i="21" s="1"/>
  <c r="AM510" i="21" a="1"/>
  <c r="AM510" i="21" s="1"/>
  <c r="P251" i="21" a="1"/>
  <c r="P251" i="21" s="1"/>
  <c r="N171" i="21" a="1"/>
  <c r="N171" i="21" s="1"/>
  <c r="K246" i="21" a="1"/>
  <c r="K246" i="21" s="1"/>
  <c r="AK145" i="21" a="1"/>
  <c r="AK145" i="21" s="1"/>
  <c r="R365" i="21" a="1"/>
  <c r="R365" i="21" s="1"/>
  <c r="AD273" i="21" a="1"/>
  <c r="AD273" i="21" s="1"/>
  <c r="AF332" i="21" a="1"/>
  <c r="AF332" i="21" s="1"/>
  <c r="AC320" i="21" a="1"/>
  <c r="AC320" i="21" s="1"/>
  <c r="AA524" i="21" a="1"/>
  <c r="AA524" i="21" s="1"/>
  <c r="Y403" i="21" a="1"/>
  <c r="Y403" i="21" s="1"/>
  <c r="AC305" i="21" a="1"/>
  <c r="AC305" i="21" s="1"/>
  <c r="Z279" i="21" a="1"/>
  <c r="Z279" i="21" s="1"/>
  <c r="X316" i="21" a="1"/>
  <c r="X316" i="21" s="1"/>
  <c r="Z312" i="21" a="1"/>
  <c r="Z312" i="21" s="1"/>
  <c r="W320" i="21" a="1"/>
  <c r="W320" i="21" s="1"/>
  <c r="AA332" i="21" a="1"/>
  <c r="AA332" i="21" s="1"/>
  <c r="X281" i="21" a="1"/>
  <c r="X281" i="21" s="1"/>
  <c r="V261" i="21" a="1"/>
  <c r="V261" i="21" s="1"/>
  <c r="R196" i="21" a="1"/>
  <c r="R196" i="21" s="1"/>
  <c r="T455" i="21" a="1"/>
  <c r="T455" i="21" s="1"/>
  <c r="U388" i="21" a="1"/>
  <c r="U388" i="21" s="1"/>
  <c r="R402" i="21" a="1"/>
  <c r="R402" i="21" s="1"/>
  <c r="T301" i="21" a="1"/>
  <c r="T301" i="21" s="1"/>
  <c r="P237" i="21" a="1"/>
  <c r="P237" i="21" s="1"/>
  <c r="S467" i="21" a="1"/>
  <c r="S467" i="21" s="1"/>
  <c r="R353" i="21" a="1"/>
  <c r="R353" i="21" s="1"/>
  <c r="N366" i="21" a="1"/>
  <c r="N366" i="21" s="1"/>
  <c r="V506" i="21" a="1"/>
  <c r="V506" i="21" s="1"/>
  <c r="AA369" i="21" a="1"/>
  <c r="AA369" i="21" s="1"/>
  <c r="W192" i="21" a="1"/>
  <c r="W192" i="21" s="1"/>
  <c r="Z334" i="21" a="1"/>
  <c r="Z334" i="21" s="1"/>
  <c r="W268" i="21" a="1"/>
  <c r="W268" i="21" s="1"/>
  <c r="AA457" i="21" a="1"/>
  <c r="AA457" i="21" s="1"/>
  <c r="Y283" i="21" a="1"/>
  <c r="Y283" i="21" s="1"/>
  <c r="U493" i="21" a="1"/>
  <c r="U493" i="21" s="1"/>
  <c r="S465" i="21" a="1"/>
  <c r="S465" i="21" s="1"/>
  <c r="T502" i="21" a="1"/>
  <c r="T502" i="21" s="1"/>
  <c r="U440" i="21" a="1"/>
  <c r="U440" i="21" s="1"/>
  <c r="V426" i="21" a="1"/>
  <c r="V426" i="21" s="1"/>
  <c r="S259" i="21" a="1"/>
  <c r="S259" i="21" s="1"/>
  <c r="P497" i="21" a="1"/>
  <c r="P497" i="21" s="1"/>
  <c r="R369" i="21" a="1"/>
  <c r="R369" i="21" s="1"/>
  <c r="Q298" i="21" a="1"/>
  <c r="Q298" i="21" s="1"/>
  <c r="AV379" i="21" a="1"/>
  <c r="AV379" i="21" s="1"/>
  <c r="AF381" i="21" a="1"/>
  <c r="AF381" i="21" s="1"/>
  <c r="AC265" i="21" a="1"/>
  <c r="AC265" i="21" s="1"/>
  <c r="AA500" i="21" a="1"/>
  <c r="AA500" i="21" s="1"/>
  <c r="X111" i="21" a="1"/>
  <c r="X111" i="21" s="1"/>
  <c r="AC441" i="21" a="1"/>
  <c r="AC441" i="21" s="1"/>
  <c r="Z352" i="21" a="1"/>
  <c r="Z352" i="21" s="1"/>
  <c r="W312" i="21" a="1"/>
  <c r="W312" i="21" s="1"/>
  <c r="W391" i="21" a="1"/>
  <c r="W391" i="21" s="1"/>
  <c r="AA169" i="21" a="1"/>
  <c r="AA169" i="21" s="1"/>
  <c r="AA220" i="21" s="1" a="1"/>
  <c r="AA220" i="21" s="1"/>
  <c r="X406" i="21" a="1"/>
  <c r="X406" i="21" s="1"/>
  <c r="U231" i="21" a="1"/>
  <c r="U231" i="21" s="1"/>
  <c r="R326" i="21" a="1"/>
  <c r="R326" i="21" s="1"/>
  <c r="U487" i="21" a="1"/>
  <c r="U487" i="21" s="1"/>
  <c r="V273" i="21" a="1"/>
  <c r="V273" i="21" s="1"/>
  <c r="S283" i="21" a="1"/>
  <c r="S283" i="21" s="1"/>
  <c r="O387" i="21" a="1"/>
  <c r="O387" i="21" s="1"/>
  <c r="R519" i="21" a="1"/>
  <c r="R519" i="21" s="1"/>
  <c r="Q428" i="21" a="1"/>
  <c r="Q428" i="21" s="1"/>
  <c r="O382" i="21" a="1"/>
  <c r="O382" i="21" s="1"/>
  <c r="AB355" i="21" a="1"/>
  <c r="AB355" i="21" s="1"/>
  <c r="W384" i="21" a="1"/>
  <c r="W384" i="21" s="1"/>
  <c r="AA126" i="21" a="1"/>
  <c r="AA126" i="21" s="1"/>
  <c r="T491" i="21" a="1"/>
  <c r="T491" i="21" s="1"/>
  <c r="U441" i="21" a="1"/>
  <c r="U441" i="21" s="1"/>
  <c r="Q361" i="21" a="1"/>
  <c r="Q361" i="21" s="1"/>
  <c r="O422" i="21" a="1"/>
  <c r="O422" i="21" s="1"/>
  <c r="M393" i="21" a="1"/>
  <c r="M393" i="21" s="1"/>
  <c r="M120" i="21" a="1"/>
  <c r="M120" i="21" s="1"/>
  <c r="AM302" i="21" a="1"/>
  <c r="AM302" i="21" s="1"/>
  <c r="L260" i="21" a="1"/>
  <c r="L260" i="21" s="1"/>
  <c r="P245" i="21" a="1"/>
  <c r="P245" i="21" s="1"/>
  <c r="L231" i="21" a="1"/>
  <c r="L231" i="21" s="1"/>
  <c r="AM451" i="21" a="1"/>
  <c r="AM451" i="21" s="1"/>
  <c r="V474" i="21" a="1"/>
  <c r="V474" i="21" s="1"/>
  <c r="AB474" i="21" a="1"/>
  <c r="AB474" i="21" s="1"/>
  <c r="W498" i="21" a="1"/>
  <c r="W498" i="21" s="1"/>
  <c r="U183" i="21" a="1"/>
  <c r="U183" i="21" s="1"/>
  <c r="T273" i="21" a="1"/>
  <c r="T273" i="21" s="1"/>
  <c r="AV356" i="21" a="1"/>
  <c r="AV356" i="21" s="1"/>
  <c r="N484" i="21" a="1"/>
  <c r="N484" i="21" s="1"/>
  <c r="AL161" i="21" a="1"/>
  <c r="AL161" i="21" s="1"/>
  <c r="AL195" i="21" s="1" a="1"/>
  <c r="AL195" i="21" s="1"/>
  <c r="K241" i="21" a="1"/>
  <c r="K241" i="21" s="1"/>
  <c r="AV372" i="21" a="1"/>
  <c r="AV372" i="21" s="1"/>
  <c r="AN156" i="21" a="1"/>
  <c r="AN156" i="21" s="1"/>
  <c r="AN207" i="21" s="1" a="1"/>
  <c r="AN207" i="21" s="1"/>
  <c r="S235" i="21" a="1"/>
  <c r="S235" i="21" s="1"/>
  <c r="N468" i="21" a="1"/>
  <c r="N468" i="21" s="1"/>
  <c r="L297" i="21" a="1"/>
  <c r="L297" i="21" s="1"/>
  <c r="AK154" i="21" a="1"/>
  <c r="AK154" i="21" s="1"/>
  <c r="AK205" i="21" s="1" a="1"/>
  <c r="AK205" i="21" s="1"/>
  <c r="P510" i="21" a="1"/>
  <c r="P510" i="21" s="1"/>
  <c r="M184" i="21" a="1"/>
  <c r="M184" i="21" s="1"/>
  <c r="M384" i="21" a="1"/>
  <c r="M384" i="21" s="1"/>
  <c r="AM369" i="21" a="1"/>
  <c r="AM369" i="21" s="1"/>
  <c r="AE173" i="21" a="1"/>
  <c r="AE173" i="21" s="1"/>
  <c r="AH285" i="21" a="1"/>
  <c r="AH285" i="21" s="1"/>
  <c r="AG381" i="21" a="1"/>
  <c r="AG381" i="21" s="1"/>
  <c r="AV270" i="21" a="1"/>
  <c r="AV270" i="21" s="1"/>
  <c r="AK403" i="21" a="1"/>
  <c r="AK403" i="21" s="1"/>
  <c r="P126" i="21" a="1"/>
  <c r="P126" i="21" s="1"/>
  <c r="K124" i="21" a="1"/>
  <c r="K124" i="21" s="1"/>
  <c r="AV131" i="21" a="1"/>
  <c r="AV131" i="21" s="1"/>
  <c r="AN315" i="21" a="1"/>
  <c r="AN315" i="21" s="1"/>
  <c r="R140" i="21" a="1"/>
  <c r="R140" i="21" s="1"/>
  <c r="AV331" i="21" a="1"/>
  <c r="AV331" i="21" s="1"/>
  <c r="K356" i="21" a="1"/>
  <c r="K356" i="21" s="1"/>
  <c r="AO435" i="21" a="1"/>
  <c r="AO435" i="21" s="1"/>
  <c r="AB252" i="21" a="1"/>
  <c r="AB252" i="21" s="1"/>
  <c r="AG430" i="21" a="1"/>
  <c r="AG430" i="21" s="1"/>
  <c r="AK429" i="21" a="1"/>
  <c r="AK429" i="21" s="1"/>
  <c r="AN230" i="21" a="1"/>
  <c r="AN230" i="21" s="1"/>
  <c r="P331" i="21" a="1"/>
  <c r="P331" i="21" s="1"/>
  <c r="L319" i="21" a="1"/>
  <c r="L319" i="21" s="1"/>
  <c r="L116" i="21" a="1"/>
  <c r="L116" i="21" s="1"/>
  <c r="AI449" i="21" a="1"/>
  <c r="AI449" i="21" s="1"/>
  <c r="AF472" i="21" a="1"/>
  <c r="AF472" i="21" s="1"/>
  <c r="AJ519" i="21" a="1"/>
  <c r="AJ519" i="21" s="1"/>
  <c r="AN178" i="21" a="1"/>
  <c r="AN178" i="21" s="1"/>
  <c r="AJ166" i="21" a="1"/>
  <c r="AJ166" i="21" s="1"/>
  <c r="AJ217" i="21" s="1" a="1"/>
  <c r="AJ217" i="21" s="1"/>
  <c r="X118" i="21" a="1"/>
  <c r="X118" i="21" s="1"/>
  <c r="T155" i="21" a="1"/>
  <c r="T155" i="21" s="1"/>
  <c r="T189" i="21" s="1" a="1"/>
  <c r="T189" i="21" s="1"/>
  <c r="U481" i="21" a="1"/>
  <c r="U481" i="21" s="1"/>
  <c r="O124" i="21" a="1"/>
  <c r="O124" i="21" s="1"/>
  <c r="AV305" i="21" a="1"/>
  <c r="AV305" i="21" s="1"/>
  <c r="AH370" i="21" a="1"/>
  <c r="AH370" i="21" s="1"/>
  <c r="N105" i="21" a="1"/>
  <c r="N105" i="21" s="1"/>
  <c r="L171" i="21" a="1"/>
  <c r="L171" i="21" s="1"/>
  <c r="AL122" i="21" a="1"/>
  <c r="AL122" i="21" s="1"/>
  <c r="O120" i="21" a="1"/>
  <c r="O120" i="21" s="1"/>
  <c r="AK454" i="21" a="1"/>
  <c r="AK454" i="21" s="1"/>
  <c r="AM502" i="21" a="1"/>
  <c r="AM502" i="21" s="1"/>
  <c r="AJ305" i="21" a="1"/>
  <c r="AJ305" i="21" s="1"/>
  <c r="AE251" i="21" a="1"/>
  <c r="AE251" i="21" s="1"/>
  <c r="AB381" i="21" a="1"/>
  <c r="AB381" i="21" s="1"/>
  <c r="AI115" i="21" a="1"/>
  <c r="AI115" i="21" s="1"/>
  <c r="AF440" i="21" a="1"/>
  <c r="AF440" i="21" s="1"/>
  <c r="AC246" i="21" a="1"/>
  <c r="AC246" i="21" s="1"/>
  <c r="AH407" i="21" a="1"/>
  <c r="AH407" i="21" s="1"/>
  <c r="AE287" i="21" a="1"/>
  <c r="AE287" i="21" s="1"/>
  <c r="AB255" i="21" a="1"/>
  <c r="AB255" i="21" s="1"/>
  <c r="AN124" i="21" a="1"/>
  <c r="AN124" i="21" s="1"/>
  <c r="AJ317" i="21" a="1"/>
  <c r="AJ317" i="21" s="1"/>
  <c r="AN258" i="21" a="1"/>
  <c r="AN258" i="21" s="1"/>
  <c r="AL357" i="21" a="1"/>
  <c r="AL357" i="21" s="1"/>
  <c r="AH435" i="21" a="1"/>
  <c r="AH435" i="21" s="1"/>
  <c r="AN394" i="21" a="1"/>
  <c r="AN394" i="21" s="1"/>
  <c r="AK182" i="21" a="1"/>
  <c r="AK182" i="21" s="1"/>
  <c r="AF226" i="21" a="1"/>
  <c r="AF226" i="21" s="1"/>
  <c r="AJ526" i="21" a="1"/>
  <c r="AJ526" i="21" s="1"/>
  <c r="AG314" i="21" a="1"/>
  <c r="AG314" i="21" s="1"/>
  <c r="AD161" i="21" a="1"/>
  <c r="AD161" i="21" s="1"/>
  <c r="AD212" i="21" s="1" a="1"/>
  <c r="AD212" i="21" s="1"/>
  <c r="AI405" i="21" a="1"/>
  <c r="AI405" i="21" s="1"/>
  <c r="AF105" i="21" a="1"/>
  <c r="AF105" i="21" s="1"/>
  <c r="AC517" i="21" a="1"/>
  <c r="AC517" i="21" s="1"/>
  <c r="AC524" i="21" a="1"/>
  <c r="AC524" i="21" s="1"/>
  <c r="AL447" i="21" a="1"/>
  <c r="AL447" i="21" s="1"/>
  <c r="AO269" i="21" a="1"/>
  <c r="AO269" i="21" s="1"/>
  <c r="AI305" i="21" a="1"/>
  <c r="AI305" i="21" s="1"/>
  <c r="AN498" i="21" a="1"/>
  <c r="AN498" i="21" s="1"/>
  <c r="AK292" i="21" a="1"/>
  <c r="AK292" i="21" s="1"/>
  <c r="AH496" i="21" a="1"/>
  <c r="AH496" i="21" s="1"/>
  <c r="AM396" i="21" a="1"/>
  <c r="AM396" i="21" s="1"/>
  <c r="AJ360" i="21" a="1"/>
  <c r="AJ360" i="21" s="1"/>
  <c r="AF398" i="21" a="1"/>
  <c r="AF398" i="21" s="1"/>
  <c r="AC157" i="21" a="1"/>
  <c r="AC157" i="21" s="1"/>
  <c r="AC208" i="21" s="1" a="1"/>
  <c r="AC208" i="21" s="1"/>
  <c r="AI302" i="21" a="1"/>
  <c r="AI302" i="21" s="1"/>
  <c r="AF134" i="21" a="1"/>
  <c r="AF134" i="21" s="1"/>
  <c r="AD416" i="21" a="1"/>
  <c r="AD416" i="21" s="1"/>
  <c r="AH164" i="21" a="1"/>
  <c r="AH164" i="21" s="1"/>
  <c r="AH215" i="21" s="1" a="1"/>
  <c r="AH215" i="21" s="1"/>
  <c r="AF382" i="21" a="1"/>
  <c r="AF382" i="21" s="1"/>
  <c r="AA236" i="21" a="1"/>
  <c r="AA236" i="21" s="1"/>
  <c r="P107" i="21" a="1"/>
  <c r="P107" i="21" s="1"/>
  <c r="N117" i="21" a="1"/>
  <c r="N117" i="21" s="1"/>
  <c r="R240" i="21" a="1"/>
  <c r="R240" i="21" s="1"/>
  <c r="AV483" i="21" a="1"/>
  <c r="AV483" i="21" s="1"/>
  <c r="V519" i="21" a="1"/>
  <c r="V519" i="21" s="1"/>
  <c r="AA316" i="21" a="1"/>
  <c r="AA316" i="21" s="1"/>
  <c r="X286" i="21" a="1"/>
  <c r="X286" i="21" s="1"/>
  <c r="Z319" i="21" a="1"/>
  <c r="Z319" i="21" s="1"/>
  <c r="W401" i="21" a="1"/>
  <c r="W401" i="21" s="1"/>
  <c r="AB531" i="21" a="1"/>
  <c r="AB531" i="21" s="1"/>
  <c r="V443" i="21" a="1"/>
  <c r="V443" i="21" s="1"/>
  <c r="T336" i="21" a="1"/>
  <c r="T336" i="21" s="1"/>
  <c r="U321" i="21" a="1"/>
  <c r="U321" i="21" s="1"/>
  <c r="V315" i="21" a="1"/>
  <c r="V315" i="21" s="1"/>
  <c r="S139" i="21" a="1"/>
  <c r="S139" i="21" s="1"/>
  <c r="T369" i="21" a="1"/>
  <c r="T369" i="21" s="1"/>
  <c r="Q434" i="21" a="1"/>
  <c r="Q434" i="21" s="1"/>
  <c r="O421" i="21" a="1"/>
  <c r="O421" i="21" s="1"/>
  <c r="S353" i="21" a="1"/>
  <c r="S353" i="21" s="1"/>
  <c r="K142" i="21" a="1"/>
  <c r="K142" i="21" s="1"/>
  <c r="AF122" i="21" a="1"/>
  <c r="AF122" i="21" s="1"/>
  <c r="AD245" i="21" a="1"/>
  <c r="AD245" i="21" s="1"/>
  <c r="AB399" i="21" a="1"/>
  <c r="AB399" i="21" s="1"/>
  <c r="Y470" i="21" a="1"/>
  <c r="Y470" i="21" s="1"/>
  <c r="V224" i="21" a="1"/>
  <c r="V224" i="21" s="1"/>
  <c r="AA160" i="21" a="1"/>
  <c r="AA160" i="21" s="1"/>
  <c r="AA211" i="21" s="1" a="1"/>
  <c r="AA211" i="21" s="1"/>
  <c r="X450" i="21" a="1"/>
  <c r="X450" i="21" s="1"/>
  <c r="Z115" i="21" a="1"/>
  <c r="Z115" i="21" s="1"/>
  <c r="W481" i="21" a="1"/>
  <c r="W481" i="21" s="1"/>
  <c r="AA289" i="21" a="1"/>
  <c r="AA289" i="21" s="1"/>
  <c r="Y420" i="21" a="1"/>
  <c r="Y420" i="21" s="1"/>
  <c r="V146" i="21" a="1"/>
  <c r="V146" i="21" s="1"/>
  <c r="T476" i="21" a="1"/>
  <c r="T476" i="21" s="1"/>
  <c r="U427" i="21" a="1"/>
  <c r="U427" i="21" s="1"/>
  <c r="V437" i="21" a="1"/>
  <c r="V437" i="21" s="1"/>
  <c r="S268" i="21" a="1"/>
  <c r="S268" i="21" s="1"/>
  <c r="T453" i="21" a="1"/>
  <c r="T453" i="21" s="1"/>
  <c r="Q180" i="21" a="1"/>
  <c r="Q180" i="21" s="1"/>
  <c r="O357" i="21" a="1"/>
  <c r="O357" i="21" s="1"/>
  <c r="S122" i="21" a="1"/>
  <c r="S122" i="21" s="1"/>
  <c r="AV211" i="21" a="1"/>
  <c r="AV211" i="21" s="1"/>
  <c r="W430" i="21" a="1"/>
  <c r="W430" i="21" s="1"/>
  <c r="AA353" i="21" a="1"/>
  <c r="AA353" i="21" s="1"/>
  <c r="W390" i="21" a="1"/>
  <c r="W390" i="21" s="1"/>
  <c r="V438" i="21" a="1"/>
  <c r="V438" i="21" s="1"/>
  <c r="X514" i="21" a="1"/>
  <c r="X514" i="21" s="1"/>
  <c r="V491" i="21" a="1"/>
  <c r="V491" i="21" s="1"/>
  <c r="T130" i="21" a="1"/>
  <c r="T130" i="21" s="1"/>
  <c r="S511" i="21" a="1"/>
  <c r="S511" i="21" s="1"/>
  <c r="Q184" i="21" a="1"/>
  <c r="Q184" i="21" s="1"/>
  <c r="N290" i="21" a="1"/>
  <c r="N290" i="21" s="1"/>
  <c r="K280" i="21" a="1"/>
  <c r="K280" i="21" s="1"/>
  <c r="M433" i="21" a="1"/>
  <c r="M433" i="21" s="1"/>
  <c r="AV484" i="21" a="1"/>
  <c r="AV484" i="21" s="1"/>
  <c r="AO416" i="21" a="1"/>
  <c r="AO416" i="21" s="1"/>
  <c r="AN272" i="21" a="1"/>
  <c r="AN272" i="21" s="1"/>
  <c r="N186" i="21" a="1"/>
  <c r="N186" i="21" s="1"/>
  <c r="L185" i="21" a="1"/>
  <c r="L185" i="21" s="1"/>
  <c r="AH255" i="21" a="1"/>
  <c r="AH255" i="21" s="1"/>
  <c r="P248" i="21" a="1"/>
  <c r="P248" i="21" s="1"/>
  <c r="N223" i="21" a="1"/>
  <c r="N223" i="21" s="1"/>
  <c r="K132" i="21" a="1"/>
  <c r="K132" i="21" s="1"/>
  <c r="AO244" i="21" a="1"/>
  <c r="AO244" i="21" s="1"/>
  <c r="Z443" i="21" a="1"/>
  <c r="Z443" i="21" s="1"/>
  <c r="W417" i="21" a="1"/>
  <c r="W417" i="21" s="1"/>
  <c r="Y281" i="21" a="1"/>
  <c r="Y281" i="21" s="1"/>
  <c r="V485" i="21" a="1"/>
  <c r="V485" i="21" s="1"/>
  <c r="Z421" i="21" a="1"/>
  <c r="Z421" i="21" s="1"/>
  <c r="U114" i="21" a="1"/>
  <c r="U114" i="21" s="1"/>
  <c r="V482" i="21" a="1"/>
  <c r="V482" i="21" s="1"/>
  <c r="S324" i="21" a="1"/>
  <c r="S324" i="21" s="1"/>
  <c r="T117" i="21" a="1"/>
  <c r="T117" i="21" s="1"/>
  <c r="V475" i="21" a="1"/>
  <c r="V475" i="21" s="1"/>
  <c r="S155" i="21" a="1"/>
  <c r="S155" i="21" s="1"/>
  <c r="S206" i="21" s="1" a="1"/>
  <c r="S206" i="21" s="1"/>
  <c r="O362" i="21" a="1"/>
  <c r="O362" i="21" s="1"/>
  <c r="Q107" i="21" a="1"/>
  <c r="Q107" i="21" s="1"/>
  <c r="Q520" i="21" a="1"/>
  <c r="Q520" i="21" s="1"/>
  <c r="X369" i="21" a="1"/>
  <c r="X369" i="21" s="1"/>
  <c r="AB121" i="21" a="1"/>
  <c r="AB121" i="21" s="1"/>
  <c r="Z427" i="21" a="1"/>
  <c r="Z427" i="21" s="1"/>
  <c r="W313" i="21" a="1"/>
  <c r="W313" i="21" s="1"/>
  <c r="Y157" i="21" a="1"/>
  <c r="Y157" i="21" s="1"/>
  <c r="Y208" i="21" s="1" a="1"/>
  <c r="Y208" i="21" s="1"/>
  <c r="W321" i="21" a="1"/>
  <c r="W321" i="21" s="1"/>
  <c r="AA259" i="21" a="1"/>
  <c r="AA259" i="21" s="1"/>
  <c r="X528" i="21" a="1"/>
  <c r="X528" i="21" s="1"/>
  <c r="U252" i="21" a="1"/>
  <c r="U252" i="21" s="1"/>
  <c r="R408" i="21" a="1"/>
  <c r="R408" i="21" s="1"/>
  <c r="T309" i="21" a="1"/>
  <c r="T309" i="21" s="1"/>
  <c r="T198" i="21" a="1"/>
  <c r="T198" i="21" s="1"/>
  <c r="V311" i="21" a="1"/>
  <c r="V311" i="21" s="1"/>
  <c r="S310" i="21" a="1"/>
  <c r="S310" i="21" s="1"/>
  <c r="O364" i="21" a="1"/>
  <c r="O364" i="21" s="1"/>
  <c r="R337" i="21" a="1"/>
  <c r="R337" i="21" s="1"/>
  <c r="Q142" i="21" a="1"/>
  <c r="Q142" i="21" s="1"/>
  <c r="AF496" i="21" a="1"/>
  <c r="AF496" i="21" s="1"/>
  <c r="AC456" i="21" a="1"/>
  <c r="AC456" i="21" s="1"/>
  <c r="AA165" i="21" a="1"/>
  <c r="AA165" i="21" s="1"/>
  <c r="AA216" i="21" s="1" a="1"/>
  <c r="AA216" i="21" s="1"/>
  <c r="X387" i="21" a="1"/>
  <c r="X387" i="21" s="1"/>
  <c r="AB235" i="21" a="1"/>
  <c r="AB235" i="21" s="1"/>
  <c r="Z517" i="21" a="1"/>
  <c r="Z517" i="21" s="1"/>
  <c r="W354" i="21" a="1"/>
  <c r="W354" i="21" s="1"/>
  <c r="Y121" i="21" a="1"/>
  <c r="Y121" i="21" s="1"/>
  <c r="W411" i="21" a="1"/>
  <c r="W411" i="21" s="1"/>
  <c r="AA297" i="21" a="1"/>
  <c r="AA297" i="21" s="1"/>
  <c r="X129" i="21" a="1"/>
  <c r="X129" i="21" s="1"/>
  <c r="U338" i="21" a="1"/>
  <c r="U338" i="21" s="1"/>
  <c r="R245" i="21" a="1"/>
  <c r="R245" i="21" s="1"/>
  <c r="T266" i="21" a="1"/>
  <c r="T266" i="21" s="1"/>
  <c r="U141" i="21" a="1"/>
  <c r="U141" i="21" s="1"/>
  <c r="V499" i="21" a="1"/>
  <c r="V499" i="21" s="1"/>
  <c r="S456" i="21" a="1"/>
  <c r="S456" i="21" s="1"/>
  <c r="O294" i="21" a="1"/>
  <c r="O294" i="21" s="1"/>
  <c r="R499" i="21" a="1"/>
  <c r="R499" i="21" s="1"/>
  <c r="Q127" i="21" a="1"/>
  <c r="Q127" i="21" s="1"/>
  <c r="N264" i="21" a="1"/>
  <c r="N264" i="21" s="1"/>
  <c r="AC162" i="21" a="1"/>
  <c r="AC162" i="21" s="1"/>
  <c r="AC213" i="21" s="1" a="1"/>
  <c r="AC213" i="21" s="1"/>
  <c r="Z120" i="21" a="1"/>
  <c r="Z120" i="21" s="1"/>
  <c r="Z163" i="21" a="1"/>
  <c r="Z163" i="21" s="1"/>
  <c r="Z214" i="21" s="1" a="1"/>
  <c r="Z214" i="21" s="1"/>
  <c r="AA414" i="21" a="1"/>
  <c r="AA414" i="21" s="1"/>
  <c r="V107" i="21" a="1"/>
  <c r="V107" i="21" s="1"/>
  <c r="T177" i="21" a="1"/>
  <c r="T177" i="21" s="1"/>
  <c r="R358" i="21" a="1"/>
  <c r="R358" i="21" s="1"/>
  <c r="P527" i="21" a="1"/>
  <c r="P527" i="21" s="1"/>
  <c r="R168" i="21" a="1"/>
  <c r="R168" i="21" s="1"/>
  <c r="R219" i="21" s="1" a="1"/>
  <c r="R219" i="21" s="1"/>
  <c r="K529" i="21" a="1"/>
  <c r="K529" i="21" s="1"/>
  <c r="M480" i="21" a="1"/>
  <c r="M480" i="21" s="1"/>
  <c r="AV470" i="21" a="1"/>
  <c r="AV470" i="21" s="1"/>
  <c r="K259" i="21" a="1"/>
  <c r="K259" i="21" s="1"/>
  <c r="AL283" i="21" a="1"/>
  <c r="AL283" i="21" s="1"/>
  <c r="L131" i="21" a="1"/>
  <c r="L131" i="21" s="1"/>
  <c r="AV214" i="21" a="1"/>
  <c r="AV214" i="21" s="1"/>
  <c r="AV144" i="21" a="1"/>
  <c r="AV144" i="21" s="1"/>
  <c r="AN318" i="21" a="1"/>
  <c r="AN318" i="21" s="1"/>
  <c r="S131" i="21" a="1"/>
  <c r="S131" i="21" s="1"/>
  <c r="N358" i="21" a="1"/>
  <c r="N358" i="21" s="1"/>
  <c r="K333" i="21" a="1"/>
  <c r="K333" i="21" s="1"/>
  <c r="AM378" i="21" a="1"/>
  <c r="AM378" i="21" s="1"/>
  <c r="AO230" i="21" a="1"/>
  <c r="AO230" i="21" s="1"/>
  <c r="AJ527" i="21" a="1"/>
  <c r="AJ527" i="21" s="1"/>
  <c r="AN123" i="21" a="1"/>
  <c r="AN123" i="21" s="1"/>
  <c r="AC431" i="21" a="1"/>
  <c r="AC431" i="21" s="1"/>
  <c r="AF502" i="21" a="1"/>
  <c r="AF502" i="21" s="1"/>
  <c r="AC451" i="21" a="1"/>
  <c r="AC451" i="21" s="1"/>
  <c r="AA320" i="21" a="1"/>
  <c r="AA320" i="21" s="1"/>
  <c r="X519" i="21" a="1"/>
  <c r="X519" i="21" s="1"/>
  <c r="AC276" i="21" a="1"/>
  <c r="AC276" i="21" s="1"/>
  <c r="Z124" i="21" a="1"/>
  <c r="Z124" i="21" s="1"/>
  <c r="W459" i="21" a="1"/>
  <c r="W459" i="21" s="1"/>
  <c r="Y507" i="21" a="1"/>
  <c r="Y507" i="21" s="1"/>
  <c r="W123" i="21" a="1"/>
  <c r="W123" i="21" s="1"/>
  <c r="AA502" i="21" a="1"/>
  <c r="AA502" i="21" s="1"/>
  <c r="X479" i="21" a="1"/>
  <c r="X479" i="21" s="1"/>
  <c r="U474" i="21" a="1"/>
  <c r="U474" i="21" s="1"/>
  <c r="V289" i="21" a="1"/>
  <c r="V289" i="21" s="1"/>
  <c r="S327" i="21" a="1"/>
  <c r="S327" i="21" s="1"/>
  <c r="T290" i="21" a="1"/>
  <c r="T290" i="21" s="1"/>
  <c r="U176" i="21" a="1"/>
  <c r="U176" i="21" s="1"/>
  <c r="R489" i="21" a="1"/>
  <c r="R489" i="21" s="1"/>
  <c r="R103" i="21" a="1"/>
  <c r="R103" i="21" s="1"/>
  <c r="Q309" i="21" a="1"/>
  <c r="Q309" i="21" s="1"/>
  <c r="P371" i="21" a="1"/>
  <c r="P371" i="21" s="1"/>
  <c r="X358" i="21" a="1"/>
  <c r="X358" i="21" s="1"/>
  <c r="AB352" i="21" a="1"/>
  <c r="AB352" i="21" s="1"/>
  <c r="Z246" i="21" a="1"/>
  <c r="Z246" i="21" s="1"/>
  <c r="W301" i="21" a="1"/>
  <c r="W301" i="21" s="1"/>
  <c r="Y373" i="21" a="1"/>
  <c r="Y373" i="21" s="1"/>
  <c r="V526" i="21" a="1"/>
  <c r="V526" i="21" s="1"/>
  <c r="Z431" i="21" a="1"/>
  <c r="Z431" i="21" s="1"/>
  <c r="X354" i="21" a="1"/>
  <c r="X354" i="21" s="1"/>
  <c r="U275" i="21" a="1"/>
  <c r="U275" i="21" s="1"/>
  <c r="V367" i="21" a="1"/>
  <c r="V367" i="21" s="1"/>
  <c r="T485" i="21" a="1"/>
  <c r="T485" i="21" s="1"/>
  <c r="U439" i="21" a="1"/>
  <c r="U439" i="21" s="1"/>
  <c r="V301" i="21" a="1"/>
  <c r="V301" i="21" s="1"/>
  <c r="S113" i="21" a="1"/>
  <c r="S113" i="21" s="1"/>
  <c r="O355" i="21" a="1"/>
  <c r="O355" i="21" s="1"/>
  <c r="R399" i="21" a="1"/>
  <c r="R399" i="21" s="1"/>
  <c r="Q525" i="21" a="1"/>
  <c r="Q525" i="21" s="1"/>
  <c r="AC254" i="21" a="1"/>
  <c r="AC254" i="21" s="1"/>
  <c r="AE497" i="21" a="1"/>
  <c r="AE497" i="21" s="1"/>
  <c r="AB384" i="21" a="1"/>
  <c r="AB384" i="21" s="1"/>
  <c r="AA513" i="21" a="1"/>
  <c r="AA513" i="21" s="1"/>
  <c r="X452" i="21" a="1"/>
  <c r="X452" i="21" s="1"/>
  <c r="AB186" i="21" a="1"/>
  <c r="AB186" i="21" s="1"/>
  <c r="Z346" i="21" a="1"/>
  <c r="Z346" i="21" s="1"/>
  <c r="W403" i="21" a="1"/>
  <c r="W403" i="21" s="1"/>
  <c r="Y480" i="21" a="1"/>
  <c r="Y480" i="21" s="1"/>
  <c r="V286" i="21" a="1"/>
  <c r="V286" i="21" s="1"/>
  <c r="Z530" i="21" a="1"/>
  <c r="Z530" i="21" s="1"/>
  <c r="X179" i="21" a="1"/>
  <c r="X179" i="21" s="1"/>
  <c r="U394" i="21" a="1"/>
  <c r="U394" i="21" s="1"/>
  <c r="V388" i="21" a="1"/>
  <c r="V388" i="21" s="1"/>
  <c r="S188" i="21" a="1"/>
  <c r="S188" i="21" s="1"/>
  <c r="U522" i="21" a="1"/>
  <c r="U522" i="21" s="1"/>
  <c r="V385" i="21" a="1"/>
  <c r="V385" i="21" s="1"/>
  <c r="S346" i="21" a="1"/>
  <c r="S346" i="21" s="1"/>
  <c r="O366" i="21" a="1"/>
  <c r="O366" i="21" s="1"/>
  <c r="Q248" i="21" a="1"/>
  <c r="Q248" i="21" s="1"/>
  <c r="X378" i="21" a="1"/>
  <c r="X378" i="21" s="1"/>
  <c r="AB164" i="21" a="1"/>
  <c r="AB164" i="21" s="1"/>
  <c r="AB215" i="21" s="1" a="1"/>
  <c r="AB215" i="21" s="1"/>
  <c r="Z303" i="21" a="1"/>
  <c r="Z303" i="21" s="1"/>
  <c r="Y278" i="21" a="1"/>
  <c r="Y278" i="21" s="1"/>
  <c r="AA460" i="21" a="1"/>
  <c r="AA460" i="21" s="1"/>
  <c r="U532" i="21" a="1"/>
  <c r="U532" i="21" s="1"/>
  <c r="T392" i="21" a="1"/>
  <c r="T392" i="21" s="1"/>
  <c r="V183" i="21" a="1"/>
  <c r="V183" i="21" s="1"/>
  <c r="O302" i="21" a="1"/>
  <c r="O302" i="21" s="1"/>
  <c r="Q531" i="21" a="1"/>
  <c r="Q531" i="21" s="1"/>
  <c r="M287" i="21" a="1"/>
  <c r="M287" i="21" s="1"/>
  <c r="AV134" i="21" a="1"/>
  <c r="AV134" i="21" s="1"/>
  <c r="M458" i="21" a="1"/>
  <c r="M458" i="21" s="1"/>
  <c r="AV437" i="21" a="1"/>
  <c r="AV437" i="21" s="1"/>
  <c r="AN355" i="21" a="1"/>
  <c r="AN355" i="21" s="1"/>
  <c r="O520" i="21" a="1"/>
  <c r="O520" i="21" s="1"/>
  <c r="K521" i="21" a="1"/>
  <c r="K521" i="21" s="1"/>
  <c r="K507" i="21" a="1"/>
  <c r="K507" i="21" s="1"/>
  <c r="O228" i="21" a="1"/>
  <c r="O228" i="21" s="1"/>
  <c r="Q366" i="21" a="1"/>
  <c r="Q366" i="21" s="1"/>
  <c r="N149" i="21" a="1"/>
  <c r="N149" i="21" s="1"/>
  <c r="L182" i="21" a="1"/>
  <c r="L182" i="21" s="1"/>
  <c r="P409" i="21" a="1"/>
  <c r="P409" i="21" s="1"/>
  <c r="AI233" i="21" a="1"/>
  <c r="AI233" i="21" s="1"/>
  <c r="AF268" i="21" a="1"/>
  <c r="AF268" i="21" s="1"/>
  <c r="AD524" i="21" a="1"/>
  <c r="AD524" i="21" s="1"/>
  <c r="AB279" i="21" a="1"/>
  <c r="AB279" i="21" s="1"/>
  <c r="Y261" i="21" a="1"/>
  <c r="Y261" i="21" s="1"/>
  <c r="V180" i="21" a="1"/>
  <c r="V180" i="21" s="1"/>
  <c r="AA489" i="21" a="1"/>
  <c r="AA489" i="21" s="1"/>
  <c r="X125" i="21" a="1"/>
  <c r="X125" i="21" s="1"/>
  <c r="Z128" i="21" a="1"/>
  <c r="Z128" i="21" s="1"/>
  <c r="X471" i="21" a="1"/>
  <c r="X471" i="21" s="1"/>
  <c r="AB391" i="21" a="1"/>
  <c r="AB391" i="21" s="1"/>
  <c r="Y471" i="21" a="1"/>
  <c r="Y471" i="21" s="1"/>
  <c r="V237" i="21" a="1"/>
  <c r="V237" i="21" s="1"/>
  <c r="T367" i="21" a="1"/>
  <c r="T367" i="21" s="1"/>
  <c r="U303" i="21" a="1"/>
  <c r="U303" i="21" s="1"/>
  <c r="V175" i="21" a="1"/>
  <c r="V175" i="21" s="1"/>
  <c r="S284" i="21" a="1"/>
  <c r="S284" i="21" s="1"/>
  <c r="T535" i="21" a="1"/>
  <c r="T535" i="21" s="1"/>
  <c r="Q227" i="21" a="1"/>
  <c r="Q227" i="21" s="1"/>
  <c r="O371" i="21" a="1"/>
  <c r="O371" i="21" s="1"/>
  <c r="S112" i="21" a="1"/>
  <c r="S112" i="21" s="1"/>
  <c r="M417" i="21" a="1"/>
  <c r="M417" i="21" s="1"/>
  <c r="W476" i="21" a="1"/>
  <c r="W476" i="21" s="1"/>
  <c r="AA244" i="21" a="1"/>
  <c r="AA244" i="21" s="1"/>
  <c r="Z474" i="21" a="1"/>
  <c r="Z474" i="21" s="1"/>
  <c r="X186" i="21" a="1"/>
  <c r="X186" i="21" s="1"/>
  <c r="AB357" i="21" a="1"/>
  <c r="AB357" i="21" s="1"/>
  <c r="Y387" i="21" a="1"/>
  <c r="Y387" i="21" s="1"/>
  <c r="W252" i="21" a="1"/>
  <c r="W252" i="21" s="1"/>
  <c r="T162" i="21" a="1"/>
  <c r="T162" i="21" s="1"/>
  <c r="T196" i="21" s="1" a="1"/>
  <c r="T196" i="21" s="1"/>
  <c r="U178" i="21" a="1"/>
  <c r="U178" i="21" s="1"/>
  <c r="V128" i="21" a="1"/>
  <c r="V128" i="21" s="1"/>
  <c r="S486" i="21" a="1"/>
  <c r="S486" i="21" s="1"/>
  <c r="T288" i="21" a="1"/>
  <c r="T288" i="21" s="1"/>
  <c r="Q314" i="21" a="1"/>
  <c r="Q314" i="21" s="1"/>
  <c r="P463" i="21" a="1"/>
  <c r="P463" i="21" s="1"/>
  <c r="O398" i="21" a="1"/>
  <c r="O398" i="21" s="1"/>
  <c r="N385" i="21" a="1"/>
  <c r="N385" i="21" s="1"/>
  <c r="AD300" i="21" a="1"/>
  <c r="AD300" i="21" s="1"/>
  <c r="AB269" i="21" a="1"/>
  <c r="AB269" i="21" s="1"/>
  <c r="W168" i="21" a="1"/>
  <c r="W168" i="21" s="1"/>
  <c r="W219" i="21" s="1" a="1"/>
  <c r="W219" i="21" s="1"/>
  <c r="AA518" i="21" a="1"/>
  <c r="AA518" i="21" s="1"/>
  <c r="X167" i="21" a="1"/>
  <c r="X167" i="21" s="1"/>
  <c r="X218" i="21" s="1" a="1"/>
  <c r="X218" i="21" s="1"/>
  <c r="Z330" i="21" a="1"/>
  <c r="Z330" i="21" s="1"/>
  <c r="X529" i="21" a="1"/>
  <c r="X529" i="21" s="1"/>
  <c r="AB430" i="21" a="1"/>
  <c r="AB430" i="21" s="1"/>
  <c r="Y137" i="21" a="1"/>
  <c r="Y137" i="21" s="1"/>
  <c r="W385" i="21" a="1"/>
  <c r="W385" i="21" s="1"/>
  <c r="T374" i="21" a="1"/>
  <c r="T374" i="21" s="1"/>
  <c r="U333" i="21" a="1"/>
  <c r="U333" i="21" s="1"/>
  <c r="V363" i="21" a="1"/>
  <c r="V363" i="21" s="1"/>
  <c r="S106" i="21" a="1"/>
  <c r="S106" i="21" s="1"/>
  <c r="T454" i="21" a="1"/>
  <c r="T454" i="21" s="1"/>
  <c r="P191" i="21" a="1"/>
  <c r="P191" i="21" s="1"/>
  <c r="P295" i="21" a="1"/>
  <c r="P295" i="21" s="1"/>
  <c r="O112" i="21" a="1"/>
  <c r="O112" i="21" s="1"/>
  <c r="N116" i="21" a="1"/>
  <c r="N116" i="21" s="1"/>
  <c r="V411" i="21" a="1"/>
  <c r="V411" i="21" s="1"/>
  <c r="Z167" i="21" a="1"/>
  <c r="Z167" i="21" s="1"/>
  <c r="Z218" i="21" s="1" a="1"/>
  <c r="Z218" i="21" s="1"/>
  <c r="X229" i="21" a="1"/>
  <c r="X229" i="21" s="1"/>
  <c r="W249" i="21" a="1"/>
  <c r="W249" i="21" s="1"/>
  <c r="S200" i="21" a="1"/>
  <c r="S200" i="21" s="1"/>
  <c r="T284" i="21" a="1"/>
  <c r="T284" i="21" s="1"/>
  <c r="Q157" i="21" a="1"/>
  <c r="Q157" i="21" s="1"/>
  <c r="Q208" i="21" s="1" a="1"/>
  <c r="Q208" i="21" s="1"/>
  <c r="O432" i="21" a="1"/>
  <c r="O432" i="21" s="1"/>
  <c r="L529" i="21" a="1"/>
  <c r="L529" i="21" s="1"/>
  <c r="K445" i="21" a="1"/>
  <c r="K445" i="21" s="1"/>
  <c r="O321" i="21" a="1"/>
  <c r="O321" i="21" s="1"/>
  <c r="K486" i="21" a="1"/>
  <c r="K486" i="21" s="1"/>
  <c r="P346" i="21" a="1"/>
  <c r="P346" i="21" s="1"/>
  <c r="L455" i="21" a="1"/>
  <c r="L455" i="21" s="1"/>
  <c r="Y226" i="21" a="1"/>
  <c r="Y226" i="21" s="1"/>
  <c r="X130" i="21" a="1"/>
  <c r="X130" i="21" s="1"/>
  <c r="Y374" i="21" a="1"/>
  <c r="Y374" i="21" s="1"/>
  <c r="T129" i="21" a="1"/>
  <c r="T129" i="21" s="1"/>
  <c r="U319" i="21" a="1"/>
  <c r="U319" i="21" s="1"/>
  <c r="R311" i="21" a="1"/>
  <c r="R311" i="21" s="1"/>
  <c r="M131" i="21" a="1"/>
  <c r="M131" i="21" s="1"/>
  <c r="AV368" i="21" a="1"/>
  <c r="AV368" i="21" s="1"/>
  <c r="AM476" i="21" a="1"/>
  <c r="AM476" i="21" s="1"/>
  <c r="L522" i="21" a="1"/>
  <c r="L522" i="21" s="1"/>
  <c r="AI174" i="21" a="1"/>
  <c r="AI174" i="21" s="1"/>
  <c r="O284" i="21" a="1"/>
  <c r="O284" i="21" s="1"/>
  <c r="K443" i="21" a="1"/>
  <c r="K443" i="21" s="1"/>
  <c r="N437" i="21" a="1"/>
  <c r="N437" i="21" s="1"/>
  <c r="AM247" i="21" a="1"/>
  <c r="AM247" i="21" s="1"/>
  <c r="Q532" i="21" a="1"/>
  <c r="Q532" i="21" s="1"/>
  <c r="O103" i="21" a="1"/>
  <c r="O103" i="21" s="1"/>
  <c r="AV420" i="21" a="1"/>
  <c r="AV420" i="21" s="1"/>
  <c r="AV457" i="21" a="1"/>
  <c r="AV457" i="21" s="1"/>
  <c r="AB114" i="21" a="1"/>
  <c r="AB114" i="21" s="1"/>
  <c r="AD353" i="21" a="1"/>
  <c r="AD353" i="21" s="1"/>
  <c r="AE524" i="21" a="1"/>
  <c r="AE524" i="21" s="1"/>
  <c r="AK228" i="21" a="1"/>
  <c r="AK228" i="21" s="1"/>
  <c r="AI447" i="21" a="1"/>
  <c r="AI447" i="21" s="1"/>
  <c r="AM418" i="21" a="1"/>
  <c r="AM418" i="21" s="1"/>
  <c r="P484" i="21" a="1"/>
  <c r="P484" i="21" s="1"/>
  <c r="N530" i="21" a="1"/>
  <c r="N530" i="21" s="1"/>
  <c r="K310" i="21" a="1"/>
  <c r="K310" i="21" s="1"/>
  <c r="AI287" i="21" a="1"/>
  <c r="AI287" i="21" s="1"/>
  <c r="R380" i="21" a="1"/>
  <c r="R380" i="21" s="1"/>
  <c r="P305" i="21" a="1"/>
  <c r="P305" i="21" s="1"/>
  <c r="M392" i="21" a="1"/>
  <c r="M392" i="21" s="1"/>
  <c r="L309" i="21" a="1"/>
  <c r="L309" i="21" s="1"/>
  <c r="Y165" i="21" a="1"/>
  <c r="Y165" i="21" s="1"/>
  <c r="Y199" i="21" s="1" a="1"/>
  <c r="Y199" i="21" s="1"/>
  <c r="AI232" i="21" a="1"/>
  <c r="AI232" i="21" s="1"/>
  <c r="AD288" i="21" a="1"/>
  <c r="AD288" i="21" s="1"/>
  <c r="AI463" i="21" a="1"/>
  <c r="AI463" i="21" s="1"/>
  <c r="AN451" i="21" a="1"/>
  <c r="AN451" i="21" s="1"/>
  <c r="M395" i="21" a="1"/>
  <c r="M395" i="21" s="1"/>
  <c r="AL389" i="21" a="1"/>
  <c r="AL389" i="21" s="1"/>
  <c r="AD226" i="21" a="1"/>
  <c r="AD226" i="21" s="1"/>
  <c r="AE156" i="21" a="1"/>
  <c r="AE156" i="21" s="1"/>
  <c r="AE207" i="21" s="1" a="1"/>
  <c r="AE207" i="21" s="1"/>
  <c r="AG197" i="21" a="1"/>
  <c r="AG197" i="21" s="1"/>
  <c r="AM447" i="21" a="1"/>
  <c r="AM447" i="21" s="1"/>
  <c r="X272" i="21" a="1"/>
  <c r="X272" i="21" s="1"/>
  <c r="Y426" i="21" a="1"/>
  <c r="Y426" i="21" s="1"/>
  <c r="V266" i="21" a="1"/>
  <c r="V266" i="21" s="1"/>
  <c r="P498" i="21" a="1"/>
  <c r="P498" i="21" s="1"/>
  <c r="O517" i="21" a="1"/>
  <c r="O517" i="21" s="1"/>
  <c r="K340" i="21" a="1"/>
  <c r="K340" i="21" s="1"/>
  <c r="AJ406" i="21" a="1"/>
  <c r="AJ406" i="21" s="1"/>
  <c r="M528" i="21" a="1"/>
  <c r="M528" i="21" s="1"/>
  <c r="AN132" i="21" a="1"/>
  <c r="AN132" i="21" s="1"/>
  <c r="O390" i="21" a="1"/>
  <c r="O390" i="21" s="1"/>
  <c r="AL157" i="21" a="1"/>
  <c r="AL157" i="21" s="1"/>
  <c r="AL208" i="21" s="1" a="1"/>
  <c r="AL208" i="21" s="1"/>
  <c r="AH523" i="21" a="1"/>
  <c r="AH523" i="21" s="1"/>
  <c r="AM262" i="21" a="1"/>
  <c r="AM262" i="21" s="1"/>
  <c r="AK122" i="21" a="1"/>
  <c r="AK122" i="21" s="1"/>
  <c r="AF469" i="21" a="1"/>
  <c r="AF469" i="21" s="1"/>
  <c r="AC390" i="21" a="1"/>
  <c r="AC390" i="21" s="1"/>
  <c r="AI393" i="21" a="1"/>
  <c r="AI393" i="21" s="1"/>
  <c r="AG505" i="21" a="1"/>
  <c r="AG505" i="21" s="1"/>
  <c r="AD262" i="21" a="1"/>
  <c r="AD262" i="21" s="1"/>
  <c r="AH256" i="21" a="1"/>
  <c r="AH256" i="21" s="1"/>
  <c r="AF459" i="21" a="1"/>
  <c r="AF459" i="21" s="1"/>
  <c r="AC508" i="21" a="1"/>
  <c r="AC508" i="21" s="1"/>
  <c r="AB350" i="21" a="1"/>
  <c r="AB350" i="21" s="1"/>
  <c r="AH179" i="21" a="1"/>
  <c r="AH179" i="21" s="1"/>
  <c r="AO180" i="21" a="1"/>
  <c r="AO180" i="21" s="1"/>
  <c r="AI366" i="21" a="1"/>
  <c r="AI366" i="21" s="1"/>
  <c r="AN352" i="21" a="1"/>
  <c r="AN352" i="21" s="1"/>
  <c r="AG110" i="21" a="1"/>
  <c r="AG110" i="21" s="1"/>
  <c r="AM149" i="21" a="1"/>
  <c r="AM149" i="21" s="1"/>
  <c r="AJ273" i="21" a="1"/>
  <c r="AJ273" i="21" s="1"/>
  <c r="AE268" i="21" a="1"/>
  <c r="AE268" i="21" s="1"/>
  <c r="AC245" i="21" a="1"/>
  <c r="AC245" i="21" s="1"/>
  <c r="AI322" i="21" a="1"/>
  <c r="AI322" i="21" s="1"/>
  <c r="AF243" i="21" a="1"/>
  <c r="AF243" i="21" s="1"/>
  <c r="AD255" i="21" a="1"/>
  <c r="AD255" i="21" s="1"/>
  <c r="AH473" i="21" a="1"/>
  <c r="AH473" i="21" s="1"/>
  <c r="AE176" i="21" a="1"/>
  <c r="AE176" i="21" s="1"/>
  <c r="AB426" i="21" a="1"/>
  <c r="AB426" i="21" s="1"/>
  <c r="P392" i="21" a="1"/>
  <c r="P392" i="21" s="1"/>
  <c r="S234" i="21" a="1"/>
  <c r="S234" i="21" s="1"/>
  <c r="R414" i="21" a="1"/>
  <c r="R414" i="21" s="1"/>
  <c r="N360" i="21" a="1"/>
  <c r="N360" i="21" s="1"/>
  <c r="AA399" i="21" a="1"/>
  <c r="AA399" i="21" s="1"/>
  <c r="X107" i="21" a="1"/>
  <c r="X107" i="21" s="1"/>
  <c r="Z315" i="21" a="1"/>
  <c r="Z315" i="21" s="1"/>
  <c r="W246" i="21" a="1"/>
  <c r="W246" i="21" s="1"/>
  <c r="AA182" i="21" a="1"/>
  <c r="AA182" i="21" s="1"/>
  <c r="Y466" i="21" a="1"/>
  <c r="Y466" i="21" s="1"/>
  <c r="V504" i="21" a="1"/>
  <c r="V504" i="21" s="1"/>
  <c r="S458" i="21" a="1"/>
  <c r="S458" i="21" s="1"/>
  <c r="T394" i="21" a="1"/>
  <c r="T394" i="21" s="1"/>
  <c r="U125" i="21" a="1"/>
  <c r="U125" i="21" s="1"/>
  <c r="S228" i="21" a="1"/>
  <c r="S228" i="21" s="1"/>
  <c r="T252" i="21" a="1"/>
  <c r="T252" i="21" s="1"/>
  <c r="Q399" i="21" a="1"/>
  <c r="Q399" i="21" s="1"/>
  <c r="O496" i="21" a="1"/>
  <c r="O496" i="21" s="1"/>
  <c r="S483" i="21" a="1"/>
  <c r="S483" i="21" s="1"/>
  <c r="AV228" i="21" a="1"/>
  <c r="AV228" i="21" s="1"/>
  <c r="AF347" i="21" a="1"/>
  <c r="AF347" i="21" s="1"/>
  <c r="AD382" i="21" a="1"/>
  <c r="AD382" i="21" s="1"/>
  <c r="AA503" i="21" a="1"/>
  <c r="AA503" i="21" s="1"/>
  <c r="Y179" i="21" a="1"/>
  <c r="Y179" i="21" s="1"/>
  <c r="V253" i="21" a="1"/>
  <c r="V253" i="21" s="1"/>
  <c r="AA526" i="21" a="1"/>
  <c r="AA526" i="21" s="1"/>
  <c r="X509" i="21" a="1"/>
  <c r="X509" i="21" s="1"/>
  <c r="Z415" i="21" a="1"/>
  <c r="Z415" i="21" s="1"/>
  <c r="W328" i="21" a="1"/>
  <c r="W328" i="21" s="1"/>
  <c r="AA282" i="21" a="1"/>
  <c r="AA282" i="21" s="1"/>
  <c r="Y158" i="21" a="1"/>
  <c r="Y158" i="21" s="1"/>
  <c r="Y209" i="21" s="1" a="1"/>
  <c r="Y209" i="21" s="1"/>
  <c r="V337" i="21" a="1"/>
  <c r="V337" i="21" s="1"/>
  <c r="S138" i="21" a="1"/>
  <c r="S138" i="21" s="1"/>
  <c r="T511" i="21" a="1"/>
  <c r="T511" i="21" s="1"/>
  <c r="U412" i="21" a="1"/>
  <c r="U412" i="21" s="1"/>
  <c r="S314" i="21" a="1"/>
  <c r="S314" i="21" s="1"/>
  <c r="T368" i="21" a="1"/>
  <c r="T368" i="21" s="1"/>
  <c r="Q475" i="21" a="1"/>
  <c r="Q475" i="21" s="1"/>
  <c r="O163" i="21" a="1"/>
  <c r="O163" i="21" s="1"/>
  <c r="O214" i="21" s="1" a="1"/>
  <c r="O214" i="21" s="1"/>
  <c r="R223" i="21" a="1"/>
  <c r="R223" i="21" s="1"/>
  <c r="AV529" i="21" a="1"/>
  <c r="AV529" i="21" s="1"/>
  <c r="AA135" i="21" a="1"/>
  <c r="AA135" i="21" s="1"/>
  <c r="W157" i="21" a="1"/>
  <c r="W157" i="21" s="1"/>
  <c r="W208" i="21" s="1" a="1"/>
  <c r="W208" i="21" s="1"/>
  <c r="AC346" i="21" a="1"/>
  <c r="AC346" i="21" s="1"/>
  <c r="W419" i="21" a="1"/>
  <c r="W419" i="21" s="1"/>
  <c r="V280" i="21" a="1"/>
  <c r="V280" i="21" s="1"/>
  <c r="T523" i="21" a="1"/>
  <c r="T523" i="21" s="1"/>
  <c r="R450" i="21" a="1"/>
  <c r="R450" i="21" s="1"/>
  <c r="Q148" i="21" a="1"/>
  <c r="Q148" i="21" s="1"/>
  <c r="N420" i="21" a="1"/>
  <c r="N420" i="21" s="1"/>
  <c r="AV536" i="21" a="1"/>
  <c r="AV536" i="21" s="1"/>
  <c r="M146" i="21" a="1"/>
  <c r="M146" i="21" s="1"/>
  <c r="L509" i="21" a="1"/>
  <c r="L509" i="21" s="1"/>
  <c r="AO115" i="21" a="1"/>
  <c r="AO115" i="21" s="1"/>
  <c r="AO179" i="21" a="1"/>
  <c r="AO179" i="21" s="1"/>
  <c r="M227" i="21" a="1"/>
  <c r="M227" i="21" s="1"/>
  <c r="K384" i="21" a="1"/>
  <c r="K384" i="21" s="1"/>
  <c r="AK249" i="21" a="1"/>
  <c r="AK249" i="21" s="1"/>
  <c r="P285" i="21" a="1"/>
  <c r="P285" i="21" s="1"/>
  <c r="AV296" i="21" a="1"/>
  <c r="AV296" i="21" s="1"/>
  <c r="K230" i="21" a="1"/>
  <c r="K230" i="21" s="1"/>
  <c r="AK355" i="21" a="1"/>
  <c r="AK355" i="21" s="1"/>
  <c r="Y259" i="21" a="1"/>
  <c r="Y259" i="21" s="1"/>
  <c r="W347" i="21" a="1"/>
  <c r="W347" i="21" s="1"/>
  <c r="Y255" i="21" a="1"/>
  <c r="Y255" i="21" s="1"/>
  <c r="AC131" i="21" a="1"/>
  <c r="AC131" i="21" s="1"/>
  <c r="Z379" i="21" a="1"/>
  <c r="Z379" i="21" s="1"/>
  <c r="X405" i="21" a="1"/>
  <c r="X405" i="21" s="1"/>
  <c r="U503" i="21" a="1"/>
  <c r="U503" i="21" s="1"/>
  <c r="V259" i="21" a="1"/>
  <c r="V259" i="21" s="1"/>
  <c r="S266" i="21" a="1"/>
  <c r="S266" i="21" s="1"/>
  <c r="T312" i="21" a="1"/>
  <c r="T312" i="21" s="1"/>
  <c r="U223" i="21" a="1"/>
  <c r="U223" i="21" s="1"/>
  <c r="R288" i="21" a="1"/>
  <c r="R288" i="21" s="1"/>
  <c r="R247" i="21" a="1"/>
  <c r="R247" i="21" s="1"/>
  <c r="Q169" i="21" a="1"/>
  <c r="Q169" i="21" s="1"/>
  <c r="Q220" i="21" s="1" a="1"/>
  <c r="Q220" i="21" s="1"/>
  <c r="P139" i="21" a="1"/>
  <c r="P139" i="21" s="1"/>
  <c r="X314" i="21" a="1"/>
  <c r="X314" i="21" s="1"/>
  <c r="AB107" i="21" a="1"/>
  <c r="AB107" i="21" s="1"/>
  <c r="Z105" i="21" a="1"/>
  <c r="Z105" i="21" s="1"/>
  <c r="W184" i="21" a="1"/>
  <c r="W184" i="21" s="1"/>
  <c r="Y315" i="21" a="1"/>
  <c r="Y315" i="21" s="1"/>
  <c r="V326" i="21" a="1"/>
  <c r="V326" i="21" s="1"/>
  <c r="AA498" i="21" a="1"/>
  <c r="AA498" i="21" s="1"/>
  <c r="X473" i="21" a="1"/>
  <c r="X473" i="21" s="1"/>
  <c r="U464" i="21" a="1"/>
  <c r="U464" i="21" s="1"/>
  <c r="R494" i="21" a="1"/>
  <c r="R494" i="21" s="1"/>
  <c r="T385" i="21" a="1"/>
  <c r="T385" i="21" s="1"/>
  <c r="U309" i="21" a="1"/>
  <c r="U309" i="21" s="1"/>
  <c r="V186" i="21" a="1"/>
  <c r="V186" i="21" s="1"/>
  <c r="S413" i="21" a="1"/>
  <c r="S413" i="21" s="1"/>
  <c r="O360" i="21" a="1"/>
  <c r="O360" i="21" s="1"/>
  <c r="R167" i="21" a="1"/>
  <c r="R167" i="21" s="1"/>
  <c r="R218" i="21" s="1" a="1"/>
  <c r="R218" i="21" s="1"/>
  <c r="P193" i="21" a="1"/>
  <c r="P193" i="21" s="1"/>
  <c r="AC505" i="21" a="1"/>
  <c r="AC505" i="21" s="1"/>
  <c r="AE481" i="21" a="1"/>
  <c r="AE481" i="21" s="1"/>
  <c r="AA195" i="21" a="1"/>
  <c r="AA195" i="21" s="1"/>
  <c r="AA446" i="21" a="1"/>
  <c r="AA446" i="21" s="1"/>
  <c r="X226" i="21" a="1"/>
  <c r="X226" i="21" s="1"/>
  <c r="AB306" i="21" a="1"/>
  <c r="AB306" i="21" s="1"/>
  <c r="Z183" i="21" a="1"/>
  <c r="Z183" i="21" s="1"/>
  <c r="W278" i="21" a="1"/>
  <c r="W278" i="21" s="1"/>
  <c r="Y452" i="21" a="1"/>
  <c r="Y452" i="21" s="1"/>
  <c r="V129" i="21" a="1"/>
  <c r="V129" i="21" s="1"/>
  <c r="Z521" i="21" a="1"/>
  <c r="Z521" i="21" s="1"/>
  <c r="X237" i="21" a="1"/>
  <c r="X237" i="21" s="1"/>
  <c r="U271" i="21" a="1"/>
  <c r="U271" i="21" s="1"/>
  <c r="V357" i="21" a="1"/>
  <c r="V357" i="21" s="1"/>
  <c r="T452" i="21" a="1"/>
  <c r="T452" i="21" s="1"/>
  <c r="U426" i="21" a="1"/>
  <c r="U426" i="21" s="1"/>
  <c r="V335" i="21" a="1"/>
  <c r="V335" i="21" s="1"/>
  <c r="S160" i="21" a="1"/>
  <c r="S160" i="21" s="1"/>
  <c r="S211" i="21" s="1" a="1"/>
  <c r="S211" i="21" s="1"/>
  <c r="O504" i="21" a="1"/>
  <c r="O504" i="21" s="1"/>
  <c r="R390" i="21" a="1"/>
  <c r="R390" i="21" s="1"/>
  <c r="Q503" i="21" a="1"/>
  <c r="Q503" i="21" s="1"/>
  <c r="X367" i="21" a="1"/>
  <c r="X367" i="21" s="1"/>
  <c r="AB346" i="21" a="1"/>
  <c r="AB346" i="21" s="1"/>
  <c r="Z408" i="21" a="1"/>
  <c r="Z408" i="21" s="1"/>
  <c r="Y234" i="21" a="1"/>
  <c r="Y234" i="21" s="1"/>
  <c r="AA336" i="21" a="1"/>
  <c r="AA336" i="21" s="1"/>
  <c r="V466" i="21" a="1"/>
  <c r="V466" i="21" s="1"/>
  <c r="T157" i="21" a="1"/>
  <c r="T157" i="21" s="1"/>
  <c r="T208" i="21" s="1" a="1"/>
  <c r="T208" i="21" s="1"/>
  <c r="V481" i="21" a="1"/>
  <c r="V481" i="21" s="1"/>
  <c r="P375" i="21" a="1"/>
  <c r="P375" i="21" s="1"/>
  <c r="R348" i="21" a="1"/>
  <c r="R348" i="21" s="1"/>
  <c r="N389" i="21" a="1"/>
  <c r="N389" i="21" s="1"/>
  <c r="M496" i="21" a="1"/>
  <c r="M496" i="21" s="1"/>
  <c r="L490" i="21" a="1"/>
  <c r="L490" i="21" s="1"/>
  <c r="K460" i="21" a="1"/>
  <c r="K460" i="21" s="1"/>
  <c r="AM448" i="21" a="1"/>
  <c r="AM448" i="21" s="1"/>
  <c r="L235" i="21" a="1"/>
  <c r="L235" i="21" s="1"/>
  <c r="AV357" i="21" a="1"/>
  <c r="AV357" i="21" s="1"/>
  <c r="AV159" i="21" a="1"/>
  <c r="AV159" i="21" s="1"/>
  <c r="AV193" i="21" s="1" a="1"/>
  <c r="AV193" i="21" s="1"/>
  <c r="R502" i="21" a="1"/>
  <c r="R502" i="21" s="1"/>
  <c r="M452" i="21" a="1"/>
  <c r="M452" i="21" s="1"/>
  <c r="K423" i="21" a="1"/>
  <c r="K423" i="21" s="1"/>
  <c r="AN149" i="21" a="1"/>
  <c r="AN149" i="21" s="1"/>
  <c r="AO132" i="21" a="1"/>
  <c r="AO132" i="21" s="1"/>
  <c r="AJ121" i="21" a="1"/>
  <c r="AJ121" i="21" s="1"/>
  <c r="AN344" i="21" a="1"/>
  <c r="AN344" i="21" s="1"/>
  <c r="AC395" i="21" a="1"/>
  <c r="AC395" i="21" s="1"/>
  <c r="AF422" i="21" a="1"/>
  <c r="AF422" i="21" s="1"/>
  <c r="AC408" i="21" a="1"/>
  <c r="AC408" i="21" s="1"/>
  <c r="AA131" i="21" a="1"/>
  <c r="AA131" i="21" s="1"/>
  <c r="X271" i="21" a="1"/>
  <c r="X271" i="21" s="1"/>
  <c r="AB278" i="21" a="1"/>
  <c r="AB278" i="21" s="1"/>
  <c r="Z373" i="21" a="1"/>
  <c r="Z373" i="21" s="1"/>
  <c r="W357" i="21" a="1"/>
  <c r="W357" i="21" s="1"/>
  <c r="Y368" i="21" a="1"/>
  <c r="Y368" i="21" s="1"/>
  <c r="W434" i="21" a="1"/>
  <c r="W434" i="21" s="1"/>
  <c r="AA328" i="21" a="1"/>
  <c r="AA328" i="21" s="1"/>
  <c r="X453" i="21" a="1"/>
  <c r="X453" i="21" s="1"/>
  <c r="U305" i="21" a="1"/>
  <c r="U305" i="21" s="1"/>
  <c r="R506" i="21" a="1"/>
  <c r="R506" i="21" s="1"/>
  <c r="T276" i="21" a="1"/>
  <c r="T276" i="21" s="1"/>
  <c r="U288" i="21" a="1"/>
  <c r="U288" i="21" s="1"/>
  <c r="V373" i="21" a="1"/>
  <c r="V373" i="21" s="1"/>
  <c r="S410" i="21" a="1"/>
  <c r="S410" i="21" s="1"/>
  <c r="O151" i="21" a="1"/>
  <c r="O151" i="21" s="1"/>
  <c r="R458" i="21" a="1"/>
  <c r="R458" i="21" s="1"/>
  <c r="Q438" i="21" a="1"/>
  <c r="Q438" i="21" s="1"/>
  <c r="N462" i="21" a="1"/>
  <c r="N462" i="21" s="1"/>
  <c r="AC243" i="21" a="1"/>
  <c r="AC243" i="21" s="1"/>
  <c r="Z504" i="21" a="1"/>
  <c r="Z504" i="21" s="1"/>
  <c r="X441" i="21" a="1"/>
  <c r="X441" i="21" s="1"/>
  <c r="W127" i="21" a="1"/>
  <c r="W127" i="21" s="1"/>
  <c r="AA286" i="21" a="1"/>
  <c r="AA286" i="21" s="1"/>
  <c r="X161" i="21" a="1"/>
  <c r="X161" i="21" s="1"/>
  <c r="X212" i="21" s="1" a="1"/>
  <c r="X212" i="21" s="1"/>
  <c r="V334" i="21" a="1"/>
  <c r="V334" i="21" s="1"/>
  <c r="S255" i="21" a="1"/>
  <c r="S255" i="21" s="1"/>
  <c r="T451" i="21" a="1"/>
  <c r="T451" i="21" s="1"/>
  <c r="U403" i="21" a="1"/>
  <c r="U403" i="21" s="1"/>
  <c r="V451" i="21" a="1"/>
  <c r="V451" i="21" s="1"/>
  <c r="T447" i="21" a="1"/>
  <c r="T447" i="21" s="1"/>
  <c r="P320" i="21" a="1"/>
  <c r="P320" i="21" s="1"/>
  <c r="S491" i="21" a="1"/>
  <c r="S491" i="21" s="1"/>
  <c r="R151" i="21" a="1"/>
  <c r="R151" i="21" s="1"/>
  <c r="M470" i="21" a="1"/>
  <c r="M470" i="21" s="1"/>
  <c r="AF363" i="21" a="1"/>
  <c r="AF363" i="21" s="1"/>
  <c r="AC485" i="21" a="1"/>
  <c r="AC485" i="21" s="1"/>
  <c r="AA125" i="21" a="1"/>
  <c r="AA125" i="21" s="1"/>
  <c r="X527" i="21" a="1"/>
  <c r="X527" i="21" s="1"/>
  <c r="AC125" i="21" a="1"/>
  <c r="AC125" i="21" s="1"/>
  <c r="X458" i="21" a="1"/>
  <c r="X458" i="21" s="1"/>
  <c r="Y536" i="21" a="1"/>
  <c r="Y536" i="21" s="1"/>
  <c r="W112" i="21" a="1"/>
  <c r="W112" i="21" s="1"/>
  <c r="AA312" i="21" a="1"/>
  <c r="AA312" i="21" s="1"/>
  <c r="X443" i="21" a="1"/>
  <c r="X443" i="21" s="1"/>
  <c r="V398" i="21" a="1"/>
  <c r="V398" i="21" s="1"/>
  <c r="S514" i="21" a="1"/>
  <c r="S514" i="21" s="1"/>
  <c r="T113" i="21" a="1"/>
  <c r="T113" i="21" s="1"/>
  <c r="V497" i="21" a="1"/>
  <c r="V497" i="21" s="1"/>
  <c r="S240" i="21" a="1"/>
  <c r="S240" i="21" s="1"/>
  <c r="P312" i="21" a="1"/>
  <c r="P312" i="21" s="1"/>
  <c r="R259" i="21" a="1"/>
  <c r="R259" i="21" s="1"/>
  <c r="R323" i="21" a="1"/>
  <c r="R323" i="21" s="1"/>
  <c r="AV502" i="21" a="1"/>
  <c r="AV502" i="21" s="1"/>
  <c r="AC164" i="21" a="1"/>
  <c r="AC164" i="21" s="1"/>
  <c r="AC215" i="21" s="1" a="1"/>
  <c r="AC215" i="21" s="1"/>
  <c r="Z471" i="21" a="1"/>
  <c r="Z471" i="21" s="1"/>
  <c r="Z112" i="21" a="1"/>
  <c r="Z112" i="21" s="1"/>
  <c r="AB522" i="21" a="1"/>
  <c r="AB522" i="21" s="1"/>
  <c r="V494" i="21" a="1"/>
  <c r="V494" i="21" s="1"/>
  <c r="U434" i="21" a="1"/>
  <c r="U434" i="21" s="1"/>
  <c r="S223" i="21" a="1"/>
  <c r="S223" i="21" s="1"/>
  <c r="S477" i="21" a="1"/>
  <c r="S477" i="21" s="1"/>
  <c r="O303" i="21" a="1"/>
  <c r="O303" i="21" s="1"/>
  <c r="M113" i="21" a="1"/>
  <c r="M113" i="21" s="1"/>
  <c r="L388" i="21" a="1"/>
  <c r="L388" i="21" s="1"/>
  <c r="AV275" i="21" a="1"/>
  <c r="AV275" i="21" s="1"/>
  <c r="AL147" i="21" a="1"/>
  <c r="AL147" i="21" s="1"/>
  <c r="AV352" i="21" a="1"/>
  <c r="AV352" i="21" s="1"/>
  <c r="AV344" i="21" a="1"/>
  <c r="AV344" i="21" s="1"/>
  <c r="AO443" i="21" a="1"/>
  <c r="AO443" i="21" s="1"/>
  <c r="S510" i="21" a="1"/>
  <c r="S510" i="21" s="1"/>
  <c r="N352" i="21" a="1"/>
  <c r="N352" i="21" s="1"/>
  <c r="AV508" i="21" a="1"/>
  <c r="AV508" i="21" s="1"/>
  <c r="AM147" i="21" a="1"/>
  <c r="AM147" i="21" s="1"/>
  <c r="AK486" i="21" a="1"/>
  <c r="AK486" i="21" s="1"/>
  <c r="AG131" i="21" a="1"/>
  <c r="AG131" i="21" s="1"/>
  <c r="AD283" i="21" a="1"/>
  <c r="AD283" i="21" s="1"/>
  <c r="AB481" i="21" a="1"/>
  <c r="AB481" i="21" s="1"/>
  <c r="Z501" i="21" a="1"/>
  <c r="Z501" i="21" s="1"/>
  <c r="W443" i="21" a="1"/>
  <c r="W443" i="21" s="1"/>
  <c r="AA323" i="21" a="1"/>
  <c r="AA323" i="21" s="1"/>
  <c r="Y287" i="21" a="1"/>
  <c r="Y287" i="21" s="1"/>
  <c r="AA347" i="21" a="1"/>
  <c r="AA347" i="21" s="1"/>
  <c r="X244" i="21" a="1"/>
  <c r="X244" i="21" s="1"/>
  <c r="AB184" i="21" a="1"/>
  <c r="AB184" i="21" s="1"/>
  <c r="Y366" i="21" a="1"/>
  <c r="Y366" i="21" s="1"/>
  <c r="W284" i="21" a="1"/>
  <c r="W284" i="21" s="1"/>
  <c r="T270" i="21" a="1"/>
  <c r="T270" i="21" s="1"/>
  <c r="U120" i="21" a="1"/>
  <c r="U120" i="21" s="1"/>
  <c r="R276" i="21" a="1"/>
  <c r="R276" i="21" s="1"/>
  <c r="T393" i="21" a="1"/>
  <c r="T393" i="21" s="1"/>
  <c r="U330" i="21" a="1"/>
  <c r="U330" i="21" s="1"/>
  <c r="Q433" i="21" a="1"/>
  <c r="Q433" i="21" s="1"/>
  <c r="P423" i="21" a="1"/>
  <c r="P423" i="21" s="1"/>
  <c r="P327" i="21" a="1"/>
  <c r="P327" i="21" s="1"/>
  <c r="O307" i="21" a="1"/>
  <c r="O307" i="21" s="1"/>
  <c r="W400" i="21" a="1"/>
  <c r="W400" i="21" s="1"/>
  <c r="AB373" i="21" a="1"/>
  <c r="AB373" i="21" s="1"/>
  <c r="Y401" i="21" a="1"/>
  <c r="Y401" i="21" s="1"/>
  <c r="U200" i="21" a="1"/>
  <c r="U200" i="21" s="1"/>
  <c r="X396" i="21" a="1"/>
  <c r="X396" i="21" s="1"/>
  <c r="AB492" i="21" a="1"/>
  <c r="AB492" i="21" s="1"/>
  <c r="Z243" i="21" a="1"/>
  <c r="Z243" i="21" s="1"/>
  <c r="W463" i="21" a="1"/>
  <c r="W463" i="21" s="1"/>
  <c r="T320" i="21" a="1"/>
  <c r="T320" i="21" s="1"/>
  <c r="U349" i="21" a="1"/>
  <c r="U349" i="21" s="1"/>
  <c r="S265" i="21" a="1"/>
  <c r="S265" i="21" s="1"/>
  <c r="T355" i="21" a="1"/>
  <c r="T355" i="21" s="1"/>
  <c r="U251" i="21" a="1"/>
  <c r="U251" i="21" s="1"/>
  <c r="R364" i="21" a="1"/>
  <c r="R364" i="21" s="1"/>
  <c r="Q233" i="21" a="1"/>
  <c r="Q233" i="21" s="1"/>
  <c r="P169" i="21" a="1"/>
  <c r="P169" i="21" s="1"/>
  <c r="P220" i="21" s="1" a="1"/>
  <c r="P220" i="21" s="1"/>
  <c r="O232" i="21" a="1"/>
  <c r="O232" i="21" s="1"/>
  <c r="AA517" i="21" a="1"/>
  <c r="AA517" i="21" s="1"/>
  <c r="AE361" i="21" a="1"/>
  <c r="AE361" i="21" s="1"/>
  <c r="AB382" i="21" a="1"/>
  <c r="AB382" i="21" s="1"/>
  <c r="Z475" i="21" a="1"/>
  <c r="Z475" i="21" s="1"/>
  <c r="W431" i="21" a="1"/>
  <c r="W431" i="21" s="1"/>
  <c r="AB466" i="21" a="1"/>
  <c r="AB466" i="21" s="1"/>
  <c r="Y488" i="21" a="1"/>
  <c r="Y488" i="21" s="1"/>
  <c r="V258" i="21" a="1"/>
  <c r="V258" i="21" s="1"/>
  <c r="X149" i="21" a="1"/>
  <c r="X149" i="21" s="1"/>
  <c r="AB108" i="21" a="1"/>
  <c r="AB108" i="21" s="1"/>
  <c r="Z118" i="21" a="1"/>
  <c r="Z118" i="21" s="1"/>
  <c r="W175" i="21" a="1"/>
  <c r="W175" i="21" s="1"/>
  <c r="U521" i="21" a="1"/>
  <c r="U521" i="21" s="1"/>
  <c r="S487" i="21" a="1"/>
  <c r="S487" i="21" s="1"/>
  <c r="T423" i="21" a="1"/>
  <c r="T423" i="21" s="1"/>
  <c r="U383" i="21" a="1"/>
  <c r="U383" i="21" s="1"/>
  <c r="R456" i="21" a="1"/>
  <c r="R456" i="21" s="1"/>
  <c r="Q440" i="21" a="1"/>
  <c r="Q440" i="21" s="1"/>
  <c r="P376" i="21" a="1"/>
  <c r="P376" i="21" s="1"/>
  <c r="O165" i="21" a="1"/>
  <c r="O165" i="21" s="1"/>
  <c r="O216" i="21" s="1" a="1"/>
  <c r="O216" i="21" s="1"/>
  <c r="W277" i="21" a="1"/>
  <c r="W277" i="21" s="1"/>
  <c r="AA338" i="21" a="1"/>
  <c r="AA338" i="21" s="1"/>
  <c r="Y446" i="21" a="1"/>
  <c r="Y446" i="21" s="1"/>
  <c r="Y376" i="21" a="1"/>
  <c r="Y376" i="21" s="1"/>
  <c r="U416" i="21" a="1"/>
  <c r="U416" i="21" s="1"/>
  <c r="V435" i="21" a="1"/>
  <c r="V435" i="21" s="1"/>
  <c r="O334" i="21" a="1"/>
  <c r="O334" i="21" s="1"/>
  <c r="M269" i="21" a="1"/>
  <c r="M269" i="21" s="1"/>
  <c r="M529" i="21" a="1"/>
  <c r="M529" i="21" s="1"/>
  <c r="L402" i="21" a="1"/>
  <c r="L402" i="21" s="1"/>
  <c r="AO350" i="21" a="1"/>
  <c r="AO350" i="21" s="1"/>
  <c r="L344" i="21" a="1"/>
  <c r="L344" i="21" s="1"/>
  <c r="P112" i="21" a="1"/>
  <c r="P112" i="21" s="1"/>
  <c r="Z161" i="21" a="1"/>
  <c r="Z161" i="21" s="1"/>
  <c r="Z212" i="21" s="1" a="1"/>
  <c r="Z212" i="21" s="1"/>
  <c r="Y524" i="21" a="1"/>
  <c r="Y524" i="21" s="1"/>
  <c r="Z522" i="21" a="1"/>
  <c r="Z522" i="21" s="1"/>
  <c r="U366" i="21" a="1"/>
  <c r="U366" i="21" s="1"/>
  <c r="S505" i="21" a="1"/>
  <c r="S505" i="21" s="1"/>
  <c r="R279" i="21" a="1"/>
  <c r="R279" i="21" s="1"/>
  <c r="M129" i="21" a="1"/>
  <c r="M129" i="21" s="1"/>
  <c r="AV519" i="21" a="1"/>
  <c r="AV519" i="21" s="1"/>
  <c r="AN284" i="21" a="1"/>
  <c r="AN284" i="21" s="1"/>
  <c r="N504" i="21" a="1"/>
  <c r="N504" i="21" s="1"/>
  <c r="AL254" i="21" a="1"/>
  <c r="AL254" i="21" s="1"/>
  <c r="Q155" i="21" a="1"/>
  <c r="Q155" i="21" s="1"/>
  <c r="Q206" i="21" s="1" a="1"/>
  <c r="Q206" i="21" s="1"/>
  <c r="O300" i="21" a="1"/>
  <c r="O300" i="21" s="1"/>
  <c r="K393" i="21" a="1"/>
  <c r="K393" i="21" s="1"/>
  <c r="K517" i="21" a="1"/>
  <c r="K517" i="21" s="1"/>
  <c r="O400" i="21" a="1"/>
  <c r="O400" i="21" s="1"/>
  <c r="Q473" i="21" a="1"/>
  <c r="Q473" i="21" s="1"/>
  <c r="N294" i="21" a="1"/>
  <c r="N294" i="21" s="1"/>
  <c r="L279" i="21" a="1"/>
  <c r="L279" i="21" s="1"/>
  <c r="AO268" i="21" a="1"/>
  <c r="AO268" i="21" s="1"/>
  <c r="AI357" i="21" a="1"/>
  <c r="AI357" i="21" s="1"/>
  <c r="AC244" i="21" a="1"/>
  <c r="AC244" i="21" s="1"/>
  <c r="AH456" i="21" a="1"/>
  <c r="AH456" i="21" s="1"/>
  <c r="AN440" i="21" a="1"/>
  <c r="AN440" i="21" s="1"/>
  <c r="L440" i="21" a="1"/>
  <c r="L440" i="21" s="1"/>
  <c r="R389" i="21" a="1"/>
  <c r="R389" i="21" s="1"/>
  <c r="P358" i="21" a="1"/>
  <c r="P358" i="21" s="1"/>
  <c r="M364" i="21" a="1"/>
  <c r="M364" i="21" s="1"/>
  <c r="L367" i="21" a="1"/>
  <c r="L367" i="21" s="1"/>
  <c r="P307" i="21" a="1"/>
  <c r="P307" i="21" s="1"/>
  <c r="R236" i="21" a="1"/>
  <c r="R236" i="21" s="1"/>
  <c r="M324" i="21" a="1"/>
  <c r="M324" i="21" s="1"/>
  <c r="K383" i="21" a="1"/>
  <c r="K383" i="21" s="1"/>
  <c r="AL177" i="21" a="1"/>
  <c r="AL177" i="21" s="1"/>
  <c r="AG437" i="21" a="1"/>
  <c r="AG437" i="21" s="1"/>
  <c r="AO162" i="21" a="1"/>
  <c r="AO162" i="21" s="1"/>
  <c r="AO213" i="21" s="1" a="1"/>
  <c r="AO213" i="21" s="1"/>
  <c r="AK287" i="21" a="1"/>
  <c r="AK287" i="21" s="1"/>
  <c r="P384" i="21" a="1"/>
  <c r="P384" i="21" s="1"/>
  <c r="M449" i="21" a="1"/>
  <c r="M449" i="21" s="1"/>
  <c r="AV411" i="21" a="1"/>
  <c r="AV411" i="21" s="1"/>
  <c r="AA486" i="21" a="1"/>
  <c r="AA486" i="21" s="1"/>
  <c r="AC138" i="21" a="1"/>
  <c r="AC138" i="21" s="1"/>
  <c r="AE333" i="21" a="1"/>
  <c r="AE333" i="21" s="1"/>
  <c r="AJ165" i="21" a="1"/>
  <c r="AJ165" i="21" s="1"/>
  <c r="AJ216" i="21" s="1" a="1"/>
  <c r="AJ216" i="21" s="1"/>
  <c r="AL490" i="21" a="1"/>
  <c r="AL490" i="21" s="1"/>
  <c r="AA277" i="21" a="1"/>
  <c r="AA277" i="21" s="1"/>
  <c r="T439" i="21" a="1"/>
  <c r="T439" i="21" s="1"/>
  <c r="P306" i="21" a="1"/>
  <c r="P306" i="21" s="1"/>
  <c r="N307" i="21" a="1"/>
  <c r="N307" i="21" s="1"/>
  <c r="AV329" i="21" a="1"/>
  <c r="AV329" i="21" s="1"/>
  <c r="AL315" i="21" a="1"/>
  <c r="AL315" i="21" s="1"/>
  <c r="K438" i="21" a="1"/>
  <c r="K438" i="21" s="1"/>
  <c r="AJ280" i="21" a="1"/>
  <c r="AJ280" i="21" s="1"/>
  <c r="Q124" i="21" a="1"/>
  <c r="Q124" i="21" s="1"/>
  <c r="AM134" i="21" a="1"/>
  <c r="AM134" i="21" s="1"/>
  <c r="AG507" i="21" a="1"/>
  <c r="AG507" i="21" s="1"/>
  <c r="AK463" i="21" a="1"/>
  <c r="AK463" i="21" s="1"/>
  <c r="AN307" i="21" a="1"/>
  <c r="AN307" i="21" s="1"/>
  <c r="AJ462" i="21" a="1"/>
  <c r="AJ462" i="21" s="1"/>
  <c r="AK168" i="21" a="1"/>
  <c r="AK168" i="21" s="1"/>
  <c r="AK219" i="21" s="1" a="1"/>
  <c r="AK219" i="21" s="1"/>
  <c r="AD392" i="21" a="1"/>
  <c r="AD392" i="21" s="1"/>
  <c r="Z337" i="21" a="1"/>
  <c r="Z337" i="21" s="1"/>
  <c r="AA164" i="21" a="1"/>
  <c r="AA164" i="21" s="1"/>
  <c r="AA198" i="21" s="1" a="1"/>
  <c r="AA198" i="21" s="1"/>
  <c r="W407" i="21" a="1"/>
  <c r="W407" i="21" s="1"/>
  <c r="S447" i="21" a="1"/>
  <c r="S447" i="21" s="1"/>
  <c r="S281" i="21" a="1"/>
  <c r="S281" i="21" s="1"/>
  <c r="AC396" i="21" a="1"/>
  <c r="AC396" i="21" s="1"/>
  <c r="AF392" i="21" a="1"/>
  <c r="AF392" i="21" s="1"/>
  <c r="AK147" i="21" a="1"/>
  <c r="AK147" i="21" s="1"/>
  <c r="AN316" i="21" a="1"/>
  <c r="AN316" i="21" s="1"/>
  <c r="AH333" i="21" a="1"/>
  <c r="AH333" i="21" s="1"/>
  <c r="AL307" i="21" a="1"/>
  <c r="AL307" i="21" s="1"/>
  <c r="AN138" i="21" a="1"/>
  <c r="AN138" i="21" s="1"/>
  <c r="AJ355" i="21" a="1"/>
  <c r="AJ355" i="21" s="1"/>
  <c r="AN104" i="21" a="1"/>
  <c r="AN104" i="21" s="1"/>
  <c r="Y393" i="21" a="1"/>
  <c r="Y393" i="21" s="1"/>
  <c r="AD486" i="21" a="1"/>
  <c r="AD486" i="21" s="1"/>
  <c r="AD393" i="21" a="1"/>
  <c r="AD393" i="21" s="1"/>
  <c r="AF108" i="21" a="1"/>
  <c r="AF108" i="21" s="1"/>
  <c r="AI346" i="21" a="1"/>
  <c r="AI346" i="21" s="1"/>
  <c r="AE124" i="21" a="1"/>
  <c r="AE124" i="21" s="1"/>
  <c r="AG367" i="21" a="1"/>
  <c r="AG367" i="21" s="1"/>
  <c r="AJ161" i="21" a="1"/>
  <c r="AJ161" i="21" s="1"/>
  <c r="AJ195" i="21" s="1" a="1"/>
  <c r="AJ195" i="21" s="1"/>
  <c r="AD532" i="21" a="1"/>
  <c r="AD532" i="21" s="1"/>
  <c r="AK253" i="21" a="1"/>
  <c r="AK253" i="21" s="1"/>
  <c r="AN447" i="21" a="1"/>
  <c r="AN447" i="21" s="1"/>
  <c r="AI465" i="21" a="1"/>
  <c r="AI465" i="21" s="1"/>
  <c r="AL474" i="21" a="1"/>
  <c r="AL474" i="21" s="1"/>
  <c r="AO420" i="21" a="1"/>
  <c r="AO420" i="21" s="1"/>
  <c r="AJ179" i="21" a="1"/>
  <c r="AJ179" i="21" s="1"/>
  <c r="AM522" i="21" a="1"/>
  <c r="AM522" i="21" s="1"/>
  <c r="AC399" i="21" a="1"/>
  <c r="AC399" i="21" s="1"/>
  <c r="AA118" i="21" a="1"/>
  <c r="AA118" i="21" s="1"/>
  <c r="AF338" i="21" a="1"/>
  <c r="AF338" i="21" s="1"/>
  <c r="AH235" i="21" a="1"/>
  <c r="AH235" i="21" s="1"/>
  <c r="AD360" i="21" a="1"/>
  <c r="AD360" i="21" s="1"/>
  <c r="AG419" i="21" a="1"/>
  <c r="AG419" i="21" s="1"/>
  <c r="AI407" i="21" a="1"/>
  <c r="AI407" i="21" s="1"/>
  <c r="AC120" i="21" a="1"/>
  <c r="AC120" i="21" s="1"/>
  <c r="AF245" i="21" a="1"/>
  <c r="AF245" i="21" s="1"/>
  <c r="AJ248" i="21" a="1"/>
  <c r="AJ248" i="21" s="1"/>
  <c r="AM113" i="21" a="1"/>
  <c r="AM113" i="21" s="1"/>
  <c r="AH299" i="21" a="1"/>
  <c r="AH299" i="21" s="1"/>
  <c r="AK141" i="21" a="1"/>
  <c r="AK141" i="21" s="1"/>
  <c r="AN330" i="21" a="1"/>
  <c r="AN330" i="21" s="1"/>
  <c r="AJ396" i="21" a="1"/>
  <c r="AJ396" i="21" s="1"/>
  <c r="AJ418" i="21" a="1"/>
  <c r="AJ418" i="21" s="1"/>
  <c r="AD324" i="21" a="1"/>
  <c r="AD324" i="21" s="1"/>
  <c r="X133" i="21" a="1"/>
  <c r="X133" i="21" s="1"/>
  <c r="Y290" i="21" a="1"/>
  <c r="Y290" i="21" s="1"/>
  <c r="Z314" i="21" a="1"/>
  <c r="Z314" i="21" s="1"/>
  <c r="S438" i="21" a="1"/>
  <c r="S438" i="21" s="1"/>
  <c r="AO483" i="21" a="1"/>
  <c r="AO483" i="21" s="1"/>
  <c r="AI360" i="21" a="1"/>
  <c r="AI360" i="21" s="1"/>
  <c r="AN122" i="21" a="1"/>
  <c r="AN122" i="21" s="1"/>
  <c r="AL435" i="21" a="1"/>
  <c r="AL435" i="21" s="1"/>
  <c r="AH287" i="21" a="1"/>
  <c r="AH287" i="21" s="1"/>
  <c r="AM486" i="21" a="1"/>
  <c r="AM486" i="21" s="1"/>
  <c r="AK224" i="21" a="1"/>
  <c r="AK224" i="21" s="1"/>
  <c r="AF254" i="21" a="1"/>
  <c r="AF254" i="21" s="1"/>
  <c r="AC499" i="21" a="1"/>
  <c r="AC499" i="21" s="1"/>
  <c r="AI326" i="21" a="1"/>
  <c r="AI326" i="21" s="1"/>
  <c r="AG280" i="21" a="1"/>
  <c r="AG280" i="21" s="1"/>
  <c r="AD384" i="21" a="1"/>
  <c r="AD384" i="21" s="1"/>
  <c r="AH343" i="21" a="1"/>
  <c r="AH343" i="21" s="1"/>
  <c r="AF312" i="21" a="1"/>
  <c r="AF312" i="21" s="1"/>
  <c r="AF132" i="21" a="1"/>
  <c r="AF132" i="21" s="1"/>
  <c r="AB469" i="21" a="1"/>
  <c r="AB469" i="21" s="1"/>
  <c r="AN103" i="21" a="1"/>
  <c r="AN103" i="21" s="1"/>
  <c r="AN514" i="21" a="1"/>
  <c r="AN514" i="21" s="1"/>
  <c r="AN177" i="21" a="1"/>
  <c r="AN177" i="21" s="1"/>
  <c r="AV387" i="21" a="1"/>
  <c r="AV387" i="21" s="1"/>
  <c r="L439" i="21" a="1"/>
  <c r="L439" i="21" s="1"/>
  <c r="L241" i="21" a="1"/>
  <c r="L241" i="21" s="1"/>
  <c r="M142" i="21" a="1"/>
  <c r="M142" i="21" s="1"/>
  <c r="K248" i="21" a="1"/>
  <c r="K248" i="21" s="1"/>
  <c r="AV327" i="21" a="1"/>
  <c r="AV327" i="21" s="1"/>
  <c r="L129" i="21" a="1"/>
  <c r="L129" i="21" s="1"/>
  <c r="O282" i="21" a="1"/>
  <c r="O282" i="21" s="1"/>
  <c r="R173" i="21" a="1"/>
  <c r="R173" i="21" s="1"/>
  <c r="P370" i="21" a="1"/>
  <c r="P370" i="21" s="1"/>
  <c r="S457" i="21" a="1"/>
  <c r="S457" i="21" s="1"/>
  <c r="Q462" i="21" a="1"/>
  <c r="Q462" i="21" s="1"/>
  <c r="P480" i="21" a="1"/>
  <c r="P480" i="21" s="1"/>
  <c r="AL441" i="21" a="1"/>
  <c r="AL441" i="21" s="1"/>
  <c r="AL176" i="21" a="1"/>
  <c r="AL176" i="21" s="1"/>
  <c r="AM443" i="21" a="1"/>
  <c r="AM443" i="21" s="1"/>
  <c r="L156" i="21" a="1"/>
  <c r="L156" i="21" s="1"/>
  <c r="L207" i="21" s="1" a="1"/>
  <c r="L207" i="21" s="1"/>
  <c r="AV349" i="21" a="1"/>
  <c r="AV349" i="21" s="1"/>
  <c r="L350" i="21" a="1"/>
  <c r="L350" i="21" s="1"/>
  <c r="AV472" i="21" a="1"/>
  <c r="AV472" i="21" s="1"/>
  <c r="N305" i="21" a="1"/>
  <c r="N305" i="21" s="1"/>
  <c r="O356" i="21" a="1"/>
  <c r="O356" i="21" s="1"/>
  <c r="K260" i="21" a="1"/>
  <c r="K260" i="21" s="1"/>
  <c r="M103" i="21" a="1"/>
  <c r="M103" i="21" s="1"/>
  <c r="Q391" i="21" a="1"/>
  <c r="Q391" i="21" s="1"/>
  <c r="O135" i="21" a="1"/>
  <c r="O135" i="21" s="1"/>
  <c r="Q137" i="21" a="1"/>
  <c r="Q137" i="21" s="1"/>
  <c r="P301" i="21" a="1"/>
  <c r="P301" i="21" s="1"/>
  <c r="O250" i="21" a="1"/>
  <c r="O250" i="21" s="1"/>
  <c r="AM118" i="21" a="1"/>
  <c r="AM118" i="21" s="1"/>
  <c r="AN525" i="21" a="1"/>
  <c r="AN525" i="21" s="1"/>
  <c r="AN253" i="21" a="1"/>
  <c r="AN253" i="21" s="1"/>
  <c r="K488" i="21" a="1"/>
  <c r="K488" i="21" s="1"/>
  <c r="AV439" i="21" a="1"/>
  <c r="AV439" i="21" s="1"/>
  <c r="M382" i="21" a="1"/>
  <c r="M382" i="21" s="1"/>
  <c r="M186" i="21" a="1"/>
  <c r="M186" i="21" s="1"/>
  <c r="M513" i="21" a="1"/>
  <c r="M513" i="21" s="1"/>
  <c r="M306" i="21" a="1"/>
  <c r="M306" i="21" s="1"/>
  <c r="AI532" i="21" a="1"/>
  <c r="AI532" i="21" s="1"/>
  <c r="AJ352" i="21" a="1"/>
  <c r="AJ352" i="21" s="1"/>
  <c r="AK508" i="21" a="1"/>
  <c r="AK508" i="21" s="1"/>
  <c r="K240" i="21" a="1"/>
  <c r="K240" i="21" s="1"/>
  <c r="L168" i="21" a="1"/>
  <c r="L168" i="21" s="1"/>
  <c r="L219" i="21" s="1" a="1"/>
  <c r="L219" i="21" s="1"/>
  <c r="K229" i="21" a="1"/>
  <c r="K229" i="21" s="1"/>
  <c r="AV513" i="21" a="1"/>
  <c r="AV513" i="21" s="1"/>
  <c r="N310" i="21" a="1"/>
  <c r="N310" i="21" s="1"/>
  <c r="O529" i="21" a="1"/>
  <c r="O529" i="21" s="1"/>
  <c r="AV109" i="21" a="1"/>
  <c r="AV109" i="21" s="1"/>
  <c r="O343" i="21" a="1"/>
  <c r="O343" i="21" s="1"/>
  <c r="P256" i="21" a="1"/>
  <c r="P256" i="21" s="1"/>
  <c r="Q179" i="21" a="1"/>
  <c r="Q179" i="21" s="1"/>
  <c r="T112" i="21" a="1"/>
  <c r="T112" i="21" s="1"/>
  <c r="S380" i="21" a="1"/>
  <c r="S380" i="21" s="1"/>
  <c r="V490" i="21" a="1"/>
  <c r="V490" i="21" s="1"/>
  <c r="U399" i="21" a="1"/>
  <c r="U399" i="21" s="1"/>
  <c r="T506" i="21" a="1"/>
  <c r="T506" i="21" s="1"/>
  <c r="W414" i="21" a="1"/>
  <c r="W414" i="21" s="1"/>
  <c r="Y356" i="21" a="1"/>
  <c r="Y356" i="21" s="1"/>
  <c r="AB530" i="21" a="1"/>
  <c r="AB530" i="21" s="1"/>
  <c r="X302" i="21" a="1"/>
  <c r="X302" i="21" s="1"/>
  <c r="Z289" i="21" a="1"/>
  <c r="Z289" i="21" s="1"/>
  <c r="X437" i="21" a="1"/>
  <c r="X437" i="21" s="1"/>
  <c r="AM330" i="21" a="1"/>
  <c r="AM330" i="21" s="1"/>
  <c r="AJ496" i="21" a="1"/>
  <c r="AJ496" i="21" s="1"/>
  <c r="AO124" i="21" a="1"/>
  <c r="AO124" i="21" s="1"/>
  <c r="AL298" i="21" a="1"/>
  <c r="AL298" i="21" s="1"/>
  <c r="AI178" i="21" a="1"/>
  <c r="AI178" i="21" s="1"/>
  <c r="AN227" i="21" a="1"/>
  <c r="AN227" i="21" s="1"/>
  <c r="AL500" i="21" a="1"/>
  <c r="AL500" i="21" s="1"/>
  <c r="AH246" i="21" a="1"/>
  <c r="AH246" i="21" s="1"/>
  <c r="AD163" i="21" a="1"/>
  <c r="AD163" i="21" s="1"/>
  <c r="AD214" i="21" s="1" a="1"/>
  <c r="AD214" i="21" s="1"/>
  <c r="AJ432" i="21" a="1"/>
  <c r="AJ432" i="21" s="1"/>
  <c r="AG226" i="21" a="1"/>
  <c r="AG226" i="21" s="1"/>
  <c r="AD530" i="21" a="1"/>
  <c r="AD530" i="21" s="1"/>
  <c r="AI432" i="21" a="1"/>
  <c r="AI432" i="21" s="1"/>
  <c r="AF394" i="21" a="1"/>
  <c r="AF394" i="21" s="1"/>
  <c r="AC235" i="21" a="1"/>
  <c r="AC235" i="21" s="1"/>
  <c r="AB476" i="21" a="1"/>
  <c r="AB476" i="21" s="1"/>
  <c r="AO477" i="21" a="1"/>
  <c r="AO477" i="21" s="1"/>
  <c r="AO411" i="21" a="1"/>
  <c r="AO411" i="21" s="1"/>
  <c r="AI514" i="21" a="1"/>
  <c r="AI514" i="21" s="1"/>
  <c r="AJ250" i="21" a="1"/>
  <c r="AJ250" i="21" s="1"/>
  <c r="AV292" i="21" a="1"/>
  <c r="AV292" i="21" s="1"/>
  <c r="AV498" i="21" a="1"/>
  <c r="AV498" i="21" s="1"/>
  <c r="L242" i="21" a="1"/>
  <c r="L242" i="21" s="1"/>
  <c r="L169" i="21" a="1"/>
  <c r="L169" i="21" s="1"/>
  <c r="L203" i="21" s="1" a="1"/>
  <c r="L203" i="21" s="1"/>
  <c r="N337" i="21" a="1"/>
  <c r="N337" i="21" s="1"/>
  <c r="K236" i="21" a="1"/>
  <c r="K236" i="21" s="1"/>
  <c r="M397" i="21" a="1"/>
  <c r="M397" i="21" s="1"/>
  <c r="O416" i="21" a="1"/>
  <c r="O416" i="21" s="1"/>
  <c r="R398" i="21" a="1"/>
  <c r="R398" i="21" s="1"/>
  <c r="P368" i="21" a="1"/>
  <c r="P368" i="21" s="1"/>
  <c r="R341" i="21" a="1"/>
  <c r="R341" i="21" s="1"/>
  <c r="AO399" i="21" a="1"/>
  <c r="AO399" i="21" s="1"/>
  <c r="AI529" i="21" a="1"/>
  <c r="AI529" i="21" s="1"/>
  <c r="AN460" i="21" a="1"/>
  <c r="AN460" i="21" s="1"/>
  <c r="AK369" i="21" a="1"/>
  <c r="AK369" i="21" s="1"/>
  <c r="AG162" i="21" a="1"/>
  <c r="AG162" i="21" s="1"/>
  <c r="AG213" i="21" s="1" a="1"/>
  <c r="AG213" i="21" s="1"/>
  <c r="AM361" i="21" a="1"/>
  <c r="AM361" i="21" s="1"/>
  <c r="AJ446" i="21" a="1"/>
  <c r="AJ446" i="21" s="1"/>
  <c r="AF462" i="21" a="1"/>
  <c r="AF462" i="21" s="1"/>
  <c r="AC389" i="21" a="1"/>
  <c r="AC389" i="21" s="1"/>
  <c r="AI522" i="21" a="1"/>
  <c r="AI522" i="21" s="1"/>
  <c r="AF120" i="21" a="1"/>
  <c r="AF120" i="21" s="1"/>
  <c r="AH503" i="21" a="1"/>
  <c r="AH503" i="21" s="1"/>
  <c r="AE492" i="21" a="1"/>
  <c r="AE492" i="21" s="1"/>
  <c r="AF466" i="21" a="1"/>
  <c r="AF466" i="21" s="1"/>
  <c r="AA410" i="21" a="1"/>
  <c r="AA410" i="21" s="1"/>
  <c r="AM295" i="21" a="1"/>
  <c r="AM295" i="21" s="1"/>
  <c r="AN462" i="21" a="1"/>
  <c r="AN462" i="21" s="1"/>
  <c r="AN341" i="21" a="1"/>
  <c r="AN341" i="21" s="1"/>
  <c r="AV438" i="21" a="1"/>
  <c r="AV438" i="21" s="1"/>
  <c r="L454" i="21" a="1"/>
  <c r="L454" i="21" s="1"/>
  <c r="L198" i="21" a="1"/>
  <c r="L198" i="21" s="1"/>
  <c r="M238" i="21" a="1"/>
  <c r="M238" i="21" s="1"/>
  <c r="K352" i="21" a="1"/>
  <c r="K352" i="21" s="1"/>
  <c r="L295" i="21" a="1"/>
  <c r="L295" i="21" s="1"/>
  <c r="M352" i="21" a="1"/>
  <c r="M352" i="21" s="1"/>
  <c r="N162" i="21" a="1"/>
  <c r="N162" i="21" s="1"/>
  <c r="N196" i="21" s="1" a="1"/>
  <c r="N196" i="21" s="1"/>
  <c r="O503" i="21" a="1"/>
  <c r="O503" i="21" s="1"/>
  <c r="R154" i="21" a="1"/>
  <c r="R154" i="21" s="1"/>
  <c r="R205" i="21" s="1" a="1"/>
  <c r="R205" i="21" s="1"/>
  <c r="P522" i="21" a="1"/>
  <c r="P522" i="21" s="1"/>
  <c r="S304" i="21" a="1"/>
  <c r="S304" i="21" s="1"/>
  <c r="P270" i="21" a="1"/>
  <c r="P270" i="21" s="1"/>
  <c r="AL163" i="21" a="1"/>
  <c r="AL163" i="21" s="1"/>
  <c r="AL197" i="21" s="1" a="1"/>
  <c r="AL197" i="21" s="1"/>
  <c r="AL452" i="21" a="1"/>
  <c r="AL452" i="21" s="1"/>
  <c r="AM275" i="21" a="1"/>
  <c r="AM275" i="21" s="1"/>
  <c r="K330" i="21" a="1"/>
  <c r="K330" i="21" s="1"/>
  <c r="AV206" i="21" a="1"/>
  <c r="AV206" i="21" s="1"/>
  <c r="AV468" i="21" a="1"/>
  <c r="AV468" i="21" s="1"/>
  <c r="N132" i="21" a="1"/>
  <c r="N132" i="21" s="1"/>
  <c r="N368" i="21" a="1"/>
  <c r="N368" i="21" s="1"/>
  <c r="O440" i="21" a="1"/>
  <c r="O440" i="21" s="1"/>
  <c r="K465" i="21" a="1"/>
  <c r="K465" i="21" s="1"/>
  <c r="M462" i="21" a="1"/>
  <c r="M462" i="21" s="1"/>
  <c r="P145" i="21" a="1"/>
  <c r="P145" i="21" s="1"/>
  <c r="O399" i="21" a="1"/>
  <c r="O399" i="21" s="1"/>
  <c r="Q241" i="21" a="1"/>
  <c r="Q241" i="21" s="1"/>
  <c r="P458" i="21" a="1"/>
  <c r="P458" i="21" s="1"/>
  <c r="R378" i="21" a="1"/>
  <c r="R378" i="21" s="1"/>
  <c r="AN158" i="21" a="1"/>
  <c r="AN158" i="21" s="1"/>
  <c r="AN209" i="21" s="1" a="1"/>
  <c r="AN209" i="21" s="1"/>
  <c r="AN271" i="21" a="1"/>
  <c r="AN271" i="21" s="1"/>
  <c r="AN396" i="21" a="1"/>
  <c r="AN396" i="21" s="1"/>
  <c r="AV492" i="21" a="1"/>
  <c r="AV492" i="21" s="1"/>
  <c r="AV506" i="21" a="1"/>
  <c r="AV506" i="21" s="1"/>
  <c r="AV122" i="21" a="1"/>
  <c r="AV122" i="21" s="1"/>
  <c r="M394" i="21" a="1"/>
  <c r="M394" i="21" s="1"/>
  <c r="AO157" i="21" a="1"/>
  <c r="AO157" i="21" s="1"/>
  <c r="AO208" i="21" s="1" a="1"/>
  <c r="AO208" i="21" s="1"/>
  <c r="AI228" i="21" a="1"/>
  <c r="AI228" i="21" s="1"/>
  <c r="AN509" i="21" a="1"/>
  <c r="AN509" i="21" s="1"/>
  <c r="AL270" i="21" a="1"/>
  <c r="AL270" i="21" s="1"/>
  <c r="AH147" i="21" a="1"/>
  <c r="AH147" i="21" s="1"/>
  <c r="AM319" i="21" a="1"/>
  <c r="AM319" i="21" s="1"/>
  <c r="AK113" i="21" a="1"/>
  <c r="AK113" i="21" s="1"/>
  <c r="AF522" i="21" a="1"/>
  <c r="AF522" i="21" s="1"/>
  <c r="AC412" i="21" a="1"/>
  <c r="AC412" i="21" s="1"/>
  <c r="AI283" i="21" a="1"/>
  <c r="AI283" i="21" s="1"/>
  <c r="AG129" i="21" a="1"/>
  <c r="AG129" i="21" s="1"/>
  <c r="AD287" i="21" a="1"/>
  <c r="AD287" i="21" s="1"/>
  <c r="AH284" i="21" a="1"/>
  <c r="AH284" i="21" s="1"/>
  <c r="AF524" i="21" a="1"/>
  <c r="AF524" i="21" s="1"/>
  <c r="AC126" i="21" a="1"/>
  <c r="AC126" i="21" s="1"/>
  <c r="AB491" i="21" a="1"/>
  <c r="AB491" i="21" s="1"/>
  <c r="AO108" i="21" a="1"/>
  <c r="AO108" i="21" s="1"/>
  <c r="AO155" i="21" a="1"/>
  <c r="AO155" i="21" s="1"/>
  <c r="AO206" i="21" s="1" a="1"/>
  <c r="AO206" i="21" s="1"/>
  <c r="AH238" i="21" a="1"/>
  <c r="AH238" i="21" s="1"/>
  <c r="AJ467" i="21" a="1"/>
  <c r="AJ467" i="21" s="1"/>
  <c r="L286" i="21" a="1"/>
  <c r="L286" i="21" s="1"/>
  <c r="K369" i="21" a="1"/>
  <c r="K369" i="21" s="1"/>
  <c r="AV250" i="21" a="1"/>
  <c r="AV250" i="21" s="1"/>
  <c r="L240" i="21" a="1"/>
  <c r="L240" i="21" s="1"/>
  <c r="N347" i="21" a="1"/>
  <c r="N347" i="21" s="1"/>
  <c r="AV517" i="21" a="1"/>
  <c r="AV517" i="21" s="1"/>
  <c r="AV124" i="21" a="1"/>
  <c r="AV124" i="21" s="1"/>
  <c r="N382" i="21" a="1"/>
  <c r="N382" i="21" s="1"/>
  <c r="Q275" i="21" a="1"/>
  <c r="Q275" i="21" s="1"/>
  <c r="O317" i="21" a="1"/>
  <c r="O317" i="21" s="1"/>
  <c r="R261" i="21" a="1"/>
  <c r="R261" i="21" s="1"/>
  <c r="P464" i="21" a="1"/>
  <c r="P464" i="21" s="1"/>
  <c r="O467" i="21" a="1"/>
  <c r="O467" i="21" s="1"/>
  <c r="AM200" i="21" a="1"/>
  <c r="AM200" i="21" s="1"/>
  <c r="AN400" i="21" a="1"/>
  <c r="AN400" i="21" s="1"/>
  <c r="AN245" i="21" a="1"/>
  <c r="AN245" i="21" s="1"/>
  <c r="AV505" i="21" a="1"/>
  <c r="AV505" i="21" s="1"/>
  <c r="K531" i="21" a="1"/>
  <c r="K531" i="21" s="1"/>
  <c r="L411" i="21" a="1"/>
  <c r="L411" i="21" s="1"/>
  <c r="M245" i="21" a="1"/>
  <c r="M245" i="21" s="1"/>
  <c r="L410" i="21" a="1"/>
  <c r="L410" i="21" s="1"/>
  <c r="M387" i="21" a="1"/>
  <c r="M387" i="21" s="1"/>
  <c r="N134" i="21" a="1"/>
  <c r="N134" i="21" s="1"/>
  <c r="AV315" i="21" a="1"/>
  <c r="AV315" i="21" s="1"/>
  <c r="P490" i="21" a="1"/>
  <c r="P490" i="21" s="1"/>
  <c r="R128" i="21" a="1"/>
  <c r="R128" i="21" s="1"/>
  <c r="Q163" i="21" a="1"/>
  <c r="Q163" i="21" s="1"/>
  <c r="Q214" i="21" s="1" a="1"/>
  <c r="Q214" i="21" s="1"/>
  <c r="O483" i="21" a="1"/>
  <c r="O483" i="21" s="1"/>
  <c r="R531" i="21" a="1"/>
  <c r="R531" i="21" s="1"/>
  <c r="AO264" i="21" a="1"/>
  <c r="AO264" i="21" s="1"/>
  <c r="AO410" i="21" a="1"/>
  <c r="AO410" i="21" s="1"/>
  <c r="AO518" i="21" a="1"/>
  <c r="AO518" i="21" s="1"/>
  <c r="AI494" i="21" a="1"/>
  <c r="AI494" i="21" s="1"/>
  <c r="K396" i="21" a="1"/>
  <c r="K396" i="21" s="1"/>
  <c r="L386" i="21" a="1"/>
  <c r="L386" i="21" s="1"/>
  <c r="AV209" i="21" a="1"/>
  <c r="AV209" i="21" s="1"/>
  <c r="AV378" i="21" a="1"/>
  <c r="AV378" i="21" s="1"/>
  <c r="K300" i="21" a="1"/>
  <c r="K300" i="21" s="1"/>
  <c r="AL252" i="21" a="1"/>
  <c r="AL252" i="21" s="1"/>
  <c r="AM429" i="21" a="1"/>
  <c r="AM429" i="21" s="1"/>
  <c r="AM266" i="21" a="1"/>
  <c r="AM266" i="21" s="1"/>
  <c r="AV430" i="21" a="1"/>
  <c r="AV430" i="21" s="1"/>
  <c r="L154" i="21" a="1"/>
  <c r="L154" i="21" s="1"/>
  <c r="AV465" i="21" a="1"/>
  <c r="AV465" i="21" s="1"/>
  <c r="N449" i="21" a="1"/>
  <c r="N449" i="21" s="1"/>
  <c r="M263" i="21" a="1"/>
  <c r="M263" i="21" s="1"/>
  <c r="M149" i="21" a="1"/>
  <c r="M149" i="21" s="1"/>
  <c r="N260" i="21" a="1"/>
  <c r="N260" i="21" s="1"/>
  <c r="M224" i="21" a="1"/>
  <c r="M224" i="21" s="1"/>
  <c r="R264" i="21" a="1"/>
  <c r="R264" i="21" s="1"/>
  <c r="S450" i="21" a="1"/>
  <c r="S450" i="21" s="1"/>
  <c r="P499" i="21" a="1"/>
  <c r="P499" i="21" s="1"/>
  <c r="S201" i="21" a="1"/>
  <c r="S201" i="21" s="1"/>
  <c r="V372" i="21" a="1"/>
  <c r="V372" i="21" s="1"/>
  <c r="U437" i="21" a="1"/>
  <c r="U437" i="21" s="1"/>
  <c r="T148" i="21" a="1"/>
  <c r="T148" i="21" s="1"/>
  <c r="S302" i="21" a="1"/>
  <c r="S302" i="21" s="1"/>
  <c r="V418" i="21" a="1"/>
  <c r="V418" i="21" s="1"/>
  <c r="X372" i="21" a="1"/>
  <c r="X372" i="21" s="1"/>
  <c r="AA309" i="21" a="1"/>
  <c r="AA309" i="21" s="1"/>
  <c r="W225" i="21" a="1"/>
  <c r="W225" i="21" s="1"/>
  <c r="Y273" i="21" a="1"/>
  <c r="Y273" i="21" s="1"/>
  <c r="X525" i="21" a="1"/>
  <c r="X525" i="21" s="1"/>
  <c r="O327" i="21" a="1"/>
  <c r="O327" i="21" s="1"/>
  <c r="AO227" i="21" a="1"/>
  <c r="AO227" i="21" s="1"/>
  <c r="K151" i="21" a="1"/>
  <c r="K151" i="21" s="1"/>
  <c r="M532" i="21" a="1"/>
  <c r="M532" i="21" s="1"/>
  <c r="R470" i="21" a="1"/>
  <c r="R470" i="21" s="1"/>
  <c r="AM150" i="21" a="1"/>
  <c r="AM150" i="21" s="1"/>
  <c r="M171" i="21" a="1"/>
  <c r="M171" i="21" s="1"/>
  <c r="N442" i="21" a="1"/>
  <c r="N442" i="21" s="1"/>
  <c r="AM284" i="21" a="1"/>
  <c r="AM284" i="21" s="1"/>
  <c r="AN224" i="21" a="1"/>
  <c r="AN224" i="21" s="1"/>
  <c r="AV501" i="21" a="1"/>
  <c r="AV501" i="21" s="1"/>
  <c r="M348" i="21" a="1"/>
  <c r="M348" i="21" s="1"/>
  <c r="AM248" i="21" a="1"/>
  <c r="AM248" i="21" s="1"/>
  <c r="AH432" i="21" a="1"/>
  <c r="AH432" i="21" s="1"/>
  <c r="AK229" i="21" a="1"/>
  <c r="AK229" i="21" s="1"/>
  <c r="AN165" i="21" a="1"/>
  <c r="AN165" i="21" s="1"/>
  <c r="AN216" i="21" s="1" a="1"/>
  <c r="AN216" i="21" s="1"/>
  <c r="AJ469" i="21" a="1"/>
  <c r="AJ469" i="21" s="1"/>
  <c r="AD307" i="21" a="1"/>
  <c r="AD307" i="21" s="1"/>
  <c r="Y125" i="21" a="1"/>
  <c r="Y125" i="21" s="1"/>
  <c r="AA523" i="21" a="1"/>
  <c r="AA523" i="21" s="1"/>
  <c r="V430" i="21" a="1"/>
  <c r="V430" i="21" s="1"/>
  <c r="V492" i="21" a="1"/>
  <c r="V492" i="21" s="1"/>
  <c r="AJ362" i="21" a="1"/>
  <c r="AJ362" i="21" s="1"/>
  <c r="AD369" i="21" a="1"/>
  <c r="AD369" i="21" s="1"/>
  <c r="AG416" i="21" a="1"/>
  <c r="AG416" i="21" s="1"/>
  <c r="AK304" i="21" a="1"/>
  <c r="AK304" i="21" s="1"/>
  <c r="AN430" i="21" a="1"/>
  <c r="AN430" i="21" s="1"/>
  <c r="AI141" i="21" a="1"/>
  <c r="AI141" i="21" s="1"/>
  <c r="AL514" i="21" a="1"/>
  <c r="AL514" i="21" s="1"/>
  <c r="AO412" i="21" a="1"/>
  <c r="AO412" i="21" s="1"/>
  <c r="AJ323" i="21" a="1"/>
  <c r="AJ323" i="21" s="1"/>
  <c r="AN322" i="21" a="1"/>
  <c r="AN322" i="21" s="1"/>
  <c r="Y122" i="21" a="1"/>
  <c r="Y122" i="21" s="1"/>
  <c r="AD328" i="21" a="1"/>
  <c r="AD328" i="21" s="1"/>
  <c r="AD247" i="21" a="1"/>
  <c r="AD247" i="21" s="1"/>
  <c r="AG256" i="21" a="1"/>
  <c r="AG256" i="21" s="1"/>
  <c r="AI531" i="21" a="1"/>
  <c r="AI531" i="21" s="1"/>
  <c r="AE443" i="21" a="1"/>
  <c r="AE443" i="21" s="1"/>
  <c r="AH519" i="21" a="1"/>
  <c r="AH519" i="21" s="1"/>
  <c r="AJ371" i="21" a="1"/>
  <c r="AJ371" i="21" s="1"/>
  <c r="AD108" i="21" a="1"/>
  <c r="AD108" i="21" s="1"/>
  <c r="AH410" i="21" a="1"/>
  <c r="AH410" i="21" s="1"/>
  <c r="AL371" i="21" a="1"/>
  <c r="AL371" i="21" s="1"/>
  <c r="AN267" i="21" a="1"/>
  <c r="AN267" i="21" s="1"/>
  <c r="AI126" i="21" a="1"/>
  <c r="AI126" i="21" s="1"/>
  <c r="AL225" i="21" a="1"/>
  <c r="AL225" i="21" s="1"/>
  <c r="AO225" i="21" a="1"/>
  <c r="AO225" i="21" s="1"/>
  <c r="AJ314" i="21" a="1"/>
  <c r="AJ314" i="21" s="1"/>
  <c r="AM146" i="21" a="1"/>
  <c r="AM146" i="21" s="1"/>
  <c r="AA381" i="21" a="1"/>
  <c r="AA381" i="21" s="1"/>
  <c r="AC295" i="21" a="1"/>
  <c r="AC295" i="21" s="1"/>
  <c r="AF500" i="21" a="1"/>
  <c r="AF500" i="21" s="1"/>
  <c r="AH318" i="21" a="1"/>
  <c r="AH318" i="21" s="1"/>
  <c r="AD242" i="21" a="1"/>
  <c r="AD242" i="21" s="1"/>
  <c r="AG178" i="21" a="1"/>
  <c r="AG178" i="21" s="1"/>
  <c r="AI310" i="21" a="1"/>
  <c r="AI310" i="21" s="1"/>
  <c r="AC522" i="21" a="1"/>
  <c r="AC522" i="21" s="1"/>
  <c r="AF497" i="21" a="1"/>
  <c r="AF497" i="21" s="1"/>
  <c r="AK167" i="21" a="1"/>
  <c r="AK167" i="21" s="1"/>
  <c r="AK218" i="21" s="1" a="1"/>
  <c r="AK218" i="21" s="1"/>
  <c r="AM336" i="21" a="1"/>
  <c r="AM336" i="21" s="1"/>
  <c r="AH118" i="21" a="1"/>
  <c r="AH118" i="21" s="1"/>
  <c r="AL287" i="21" a="1"/>
  <c r="AL287" i="21" s="1"/>
  <c r="AN295" i="21" a="1"/>
  <c r="AN295" i="21" s="1"/>
  <c r="AK263" i="21" a="1"/>
  <c r="AK263" i="21" s="1"/>
  <c r="AD264" i="21" a="1"/>
  <c r="AD264" i="21" s="1"/>
  <c r="AD233" i="21" a="1"/>
  <c r="AD233" i="21" s="1"/>
  <c r="Y354" i="21" a="1"/>
  <c r="Y354" i="21" s="1"/>
  <c r="AA371" i="21" a="1"/>
  <c r="AA371" i="21" s="1"/>
  <c r="AB536" i="21" a="1"/>
  <c r="AB536" i="21" s="1"/>
  <c r="U350" i="21" a="1"/>
  <c r="U350" i="21" s="1"/>
  <c r="AN286" i="21" a="1"/>
  <c r="AN286" i="21" s="1"/>
  <c r="AJ178" i="21" a="1"/>
  <c r="AJ178" i="21" s="1"/>
  <c r="AO532" i="21" a="1"/>
  <c r="AO532" i="21" s="1"/>
  <c r="AL367" i="21" a="1"/>
  <c r="AL367" i="21" s="1"/>
  <c r="AI365" i="21" a="1"/>
  <c r="AI365" i="21" s="1"/>
  <c r="AN415" i="21" a="1"/>
  <c r="AN415" i="21" s="1"/>
  <c r="AK250" i="21" a="1"/>
  <c r="AK250" i="21" s="1"/>
  <c r="AG435" i="21" a="1"/>
  <c r="AG435" i="21" s="1"/>
  <c r="AD305" i="21" a="1"/>
  <c r="AD305" i="21" s="1"/>
  <c r="AJ520" i="21" a="1"/>
  <c r="AJ520" i="21" s="1"/>
  <c r="AG259" i="21" a="1"/>
  <c r="AG259" i="21" s="1"/>
  <c r="AE518" i="21" a="1"/>
  <c r="AE518" i="21" s="1"/>
  <c r="AI348" i="21" a="1"/>
  <c r="AI348" i="21" s="1"/>
  <c r="AF104" i="21" a="1"/>
  <c r="AF104" i="21" s="1"/>
  <c r="AD425" i="21" a="1"/>
  <c r="AD425" i="21" s="1"/>
  <c r="AC477" i="21" a="1"/>
  <c r="AC477" i="21" s="1"/>
  <c r="Y302" i="21" a="1"/>
  <c r="Y302" i="21" s="1"/>
  <c r="AJ430" i="21" a="1"/>
  <c r="AJ430" i="21" s="1"/>
  <c r="AK261" i="21" a="1"/>
  <c r="AK261" i="21" s="1"/>
  <c r="AK283" i="21" a="1"/>
  <c r="AK283" i="21" s="1"/>
  <c r="L173" i="21" a="1"/>
  <c r="L173" i="21" s="1"/>
  <c r="AV366" i="21" a="1"/>
  <c r="AV366" i="21" s="1"/>
  <c r="K263" i="21" a="1"/>
  <c r="K263" i="21" s="1"/>
  <c r="K437" i="21" a="1"/>
  <c r="K437" i="21" s="1"/>
  <c r="N299" i="21" a="1"/>
  <c r="N299" i="21" s="1"/>
  <c r="O379" i="21" a="1"/>
  <c r="O379" i="21" s="1"/>
  <c r="AV276" i="21" a="1"/>
  <c r="AV276" i="21" s="1"/>
  <c r="M365" i="21" a="1"/>
  <c r="M365" i="21" s="1"/>
  <c r="Q427" i="21" a="1"/>
  <c r="Q427" i="21" s="1"/>
  <c r="O104" i="21" a="1"/>
  <c r="O104" i="21" s="1"/>
  <c r="Q117" i="21" a="1"/>
  <c r="Q117" i="21" s="1"/>
  <c r="P394" i="21" a="1"/>
  <c r="P394" i="21" s="1"/>
  <c r="O304" i="21" a="1"/>
  <c r="O304" i="21" s="1"/>
  <c r="AN350" i="21" a="1"/>
  <c r="AN350" i="21" s="1"/>
  <c r="AO489" i="21" a="1"/>
  <c r="AO489" i="21" s="1"/>
  <c r="AO243" i="21" a="1"/>
  <c r="AO243" i="21" s="1"/>
  <c r="AV497" i="21" a="1"/>
  <c r="AV497" i="21" s="1"/>
  <c r="L290" i="21" a="1"/>
  <c r="L290" i="21" s="1"/>
  <c r="K178" i="21" a="1"/>
  <c r="K178" i="21" s="1"/>
  <c r="M107" i="21" a="1"/>
  <c r="M107" i="21" s="1"/>
  <c r="K349" i="21" a="1"/>
  <c r="K349" i="21" s="1"/>
  <c r="L426" i="21" a="1"/>
  <c r="L426" i="21" s="1"/>
  <c r="K276" i="21" a="1"/>
  <c r="K276" i="21" s="1"/>
  <c r="M489" i="21" a="1"/>
  <c r="M489" i="21" s="1"/>
  <c r="O227" i="21" a="1"/>
  <c r="O227" i="21" s="1"/>
  <c r="Q254" i="21" a="1"/>
  <c r="Q254" i="21" s="1"/>
  <c r="P362" i="21" a="1"/>
  <c r="P362" i="21" s="1"/>
  <c r="R109" i="21" a="1"/>
  <c r="R109" i="21" s="1"/>
  <c r="P243" i="21" a="1"/>
  <c r="P243" i="21" s="1"/>
  <c r="P451" i="21" a="1"/>
  <c r="P451" i="21" s="1"/>
  <c r="AL473" i="21" a="1"/>
  <c r="AL473" i="21" s="1"/>
  <c r="AL262" i="21" a="1"/>
  <c r="AL262" i="21" s="1"/>
  <c r="AM471" i="21" a="1"/>
  <c r="AM471" i="21" s="1"/>
  <c r="AV174" i="21" a="1"/>
  <c r="AV174" i="21" s="1"/>
  <c r="AV410" i="21" a="1"/>
  <c r="AV410" i="21" s="1"/>
  <c r="L166" i="21" a="1"/>
  <c r="L166" i="21" s="1"/>
  <c r="L217" i="21" s="1" a="1"/>
  <c r="L217" i="21" s="1"/>
  <c r="N227" i="21" a="1"/>
  <c r="N227" i="21" s="1"/>
  <c r="M154" i="21" a="1"/>
  <c r="M154" i="21" s="1"/>
  <c r="M205" i="21" s="1" a="1"/>
  <c r="M205" i="21" s="1"/>
  <c r="N394" i="21" a="1"/>
  <c r="N394" i="21" s="1"/>
  <c r="AN466" i="21" a="1"/>
  <c r="AN466" i="21" s="1"/>
  <c r="AN328" i="21" a="1"/>
  <c r="AN328" i="21" s="1"/>
  <c r="AO499" i="21" a="1"/>
  <c r="AO499" i="21" s="1"/>
  <c r="L493" i="21" a="1"/>
  <c r="L493" i="21" s="1"/>
  <c r="AV494" i="21" a="1"/>
  <c r="AV494" i="21" s="1"/>
  <c r="L292" i="21" a="1"/>
  <c r="L292" i="21" s="1"/>
  <c r="M137" i="21" a="1"/>
  <c r="M137" i="21" s="1"/>
  <c r="L331" i="21" a="1"/>
  <c r="L331" i="21" s="1"/>
  <c r="L425" i="21" a="1"/>
  <c r="L425" i="21" s="1"/>
  <c r="L150" i="21" a="1"/>
  <c r="L150" i="21" s="1"/>
  <c r="N216" i="21" a="1"/>
  <c r="N216" i="21" s="1"/>
  <c r="P348" i="21" a="1"/>
  <c r="P348" i="21" s="1"/>
  <c r="Q280" i="21" a="1"/>
  <c r="Q280" i="21" s="1"/>
  <c r="Q279" i="21" a="1"/>
  <c r="Q279" i="21" s="1"/>
  <c r="R404" i="21" a="1"/>
  <c r="R404" i="21" s="1"/>
  <c r="U517" i="21" a="1"/>
  <c r="U517" i="21" s="1"/>
  <c r="T118" i="21" a="1"/>
  <c r="T118" i="21" s="1"/>
  <c r="S332" i="21" a="1"/>
  <c r="S332" i="21" s="1"/>
  <c r="V169" i="21" a="1"/>
  <c r="V169" i="21" s="1"/>
  <c r="V220" i="21" s="1" a="1"/>
  <c r="V220" i="21" s="1"/>
  <c r="U286" i="21" a="1"/>
  <c r="U286" i="21" s="1"/>
  <c r="V195" i="21" a="1"/>
  <c r="V195" i="21" s="1"/>
  <c r="Z267" i="21" a="1"/>
  <c r="Z267" i="21" s="1"/>
  <c r="AC391" i="21" a="1"/>
  <c r="AC391" i="21" s="1"/>
  <c r="Y450" i="21" a="1"/>
  <c r="Y450" i="21" s="1"/>
  <c r="W351" i="21" a="1"/>
  <c r="W351" i="21" s="1"/>
  <c r="Y323" i="21" a="1"/>
  <c r="Y323" i="21" s="1"/>
  <c r="AO135" i="21" a="1"/>
  <c r="AO135" i="21" s="1"/>
  <c r="AI511" i="21" a="1"/>
  <c r="AI511" i="21" s="1"/>
  <c r="AN262" i="21" a="1"/>
  <c r="AN262" i="21" s="1"/>
  <c r="AI429" i="21" a="1"/>
  <c r="AI429" i="21" s="1"/>
  <c r="AF266" i="21" a="1"/>
  <c r="AF266" i="21" s="1"/>
  <c r="AD112" i="21" a="1"/>
  <c r="AD112" i="21" s="1"/>
  <c r="AH361" i="21" a="1"/>
  <c r="AH361" i="21" s="1"/>
  <c r="AF473" i="21" a="1"/>
  <c r="AF473" i="21" s="1"/>
  <c r="AG326" i="21" a="1"/>
  <c r="AG326" i="21" s="1"/>
  <c r="AB251" i="21" a="1"/>
  <c r="AB251" i="21" s="1"/>
  <c r="AJ493" i="21" a="1"/>
  <c r="AJ493" i="21" s="1"/>
  <c r="AH529" i="21" a="1"/>
  <c r="AH529" i="21" s="1"/>
  <c r="AH254" i="21" a="1"/>
  <c r="AH254" i="21" s="1"/>
  <c r="AN524" i="21" a="1"/>
  <c r="AN524" i="21" s="1"/>
  <c r="AK222" i="21" a="1"/>
  <c r="AK222" i="21" s="1"/>
  <c r="AO329" i="21" a="1"/>
  <c r="AO329" i="21" s="1"/>
  <c r="AM316" i="21" a="1"/>
  <c r="AM316" i="21" s="1"/>
  <c r="AJ123" i="21" a="1"/>
  <c r="AJ123" i="21" s="1"/>
  <c r="AE472" i="21" a="1"/>
  <c r="AE472" i="21" s="1"/>
  <c r="AA429" i="21" a="1"/>
  <c r="AA429" i="21" s="1"/>
  <c r="AI298" i="21" a="1"/>
  <c r="AI298" i="21" s="1"/>
  <c r="AF107" i="21" a="1"/>
  <c r="AF107" i="21" s="1"/>
  <c r="AC237" i="21" a="1"/>
  <c r="AC237" i="21" s="1"/>
  <c r="AH245" i="21" a="1"/>
  <c r="AH245" i="21" s="1"/>
  <c r="AE455" i="21" a="1"/>
  <c r="AE455" i="21" s="1"/>
  <c r="AA477" i="21" a="1"/>
  <c r="AA477" i="21" s="1"/>
  <c r="O350" i="21" a="1"/>
  <c r="O350" i="21" s="1"/>
  <c r="R466" i="21" a="1"/>
  <c r="R466" i="21" s="1"/>
  <c r="Q446" i="21" a="1"/>
  <c r="Q446" i="21" s="1"/>
  <c r="O181" i="21" a="1"/>
  <c r="O181" i="21" s="1"/>
  <c r="AC429" i="21" a="1"/>
  <c r="AC429" i="21" s="1"/>
  <c r="Z341" i="21" a="1"/>
  <c r="Z341" i="21" s="1"/>
  <c r="X174" i="21" a="1"/>
  <c r="X174" i="21" s="1"/>
  <c r="Z375" i="21" a="1"/>
  <c r="Z375" i="21" s="1"/>
  <c r="W448" i="21" a="1"/>
  <c r="W448" i="21" s="1"/>
  <c r="X336" i="21" a="1"/>
  <c r="X336" i="21" s="1"/>
  <c r="V254" i="21" a="1"/>
  <c r="V254" i="21" s="1"/>
  <c r="S298" i="21" a="1"/>
  <c r="S298" i="21" s="1"/>
  <c r="T315" i="21" a="1"/>
  <c r="T315" i="21" s="1"/>
  <c r="U470" i="21" a="1"/>
  <c r="U470" i="21" s="1"/>
  <c r="R434" i="21" a="1"/>
  <c r="R434" i="21" s="1"/>
  <c r="T408" i="21" a="1"/>
  <c r="T408" i="21" s="1"/>
  <c r="P443" i="21" a="1"/>
  <c r="P443" i="21" s="1"/>
  <c r="S130" i="21" a="1"/>
  <c r="S130" i="21" s="1"/>
  <c r="R507" i="21" a="1"/>
  <c r="R507" i="21" s="1"/>
  <c r="N532" i="21" a="1"/>
  <c r="N532" i="21" s="1"/>
  <c r="AF448" i="21" a="1"/>
  <c r="AF448" i="21" s="1"/>
  <c r="AC372" i="21" a="1"/>
  <c r="AC372" i="21" s="1"/>
  <c r="AA357" i="21" a="1"/>
  <c r="AA357" i="21" s="1"/>
  <c r="X268" i="21" a="1"/>
  <c r="X268" i="21" s="1"/>
  <c r="AC531" i="21" a="1"/>
  <c r="AC531" i="21" s="1"/>
  <c r="Z398" i="21" a="1"/>
  <c r="Z398" i="21" s="1"/>
  <c r="X317" i="21" a="1"/>
  <c r="X317" i="21" s="1"/>
  <c r="Z479" i="21" a="1"/>
  <c r="Z479" i="21" s="1"/>
  <c r="W456" i="21" a="1"/>
  <c r="W456" i="21" s="1"/>
  <c r="AA117" i="21" a="1"/>
  <c r="AA117" i="21" s="1"/>
  <c r="X457" i="21" a="1"/>
  <c r="X457" i="21" s="1"/>
  <c r="V241" i="21" a="1"/>
  <c r="V241" i="21" s="1"/>
  <c r="S148" i="21" a="1"/>
  <c r="S148" i="21" s="1"/>
  <c r="T345" i="21" a="1"/>
  <c r="T345" i="21" s="1"/>
  <c r="U307" i="21" a="1"/>
  <c r="U307" i="21" s="1"/>
  <c r="V350" i="21" a="1"/>
  <c r="V350" i="21" s="1"/>
  <c r="T490" i="21" a="1"/>
  <c r="T490" i="21" s="1"/>
  <c r="P103" i="21" a="1"/>
  <c r="P103" i="21" s="1"/>
  <c r="S273" i="21" a="1"/>
  <c r="S273" i="21" s="1"/>
  <c r="R126" i="21" a="1"/>
  <c r="R126" i="21" s="1"/>
  <c r="M292" i="21" a="1"/>
  <c r="M292" i="21" s="1"/>
  <c r="AC355" i="21" a="1"/>
  <c r="AC355" i="21" s="1"/>
  <c r="Z147" i="21" a="1"/>
  <c r="Z147" i="21" s="1"/>
  <c r="AA468" i="21" a="1"/>
  <c r="AA468" i="21" s="1"/>
  <c r="AB137" i="21" a="1"/>
  <c r="AB137" i="21" s="1"/>
  <c r="W493" i="21" a="1"/>
  <c r="W493" i="21" s="1"/>
  <c r="U511" i="21" a="1"/>
  <c r="U511" i="21" s="1"/>
  <c r="T508" i="21" a="1"/>
  <c r="T508" i="21" s="1"/>
  <c r="Q410" i="21" a="1"/>
  <c r="Q410" i="21" s="1"/>
  <c r="O278" i="21" a="1"/>
  <c r="O278" i="21" s="1"/>
  <c r="N459" i="21" a="1"/>
  <c r="N459" i="21" s="1"/>
  <c r="AV361" i="21" a="1"/>
  <c r="AV361" i="21" s="1"/>
  <c r="K113" i="21" a="1"/>
  <c r="K113" i="21" s="1"/>
  <c r="AK526" i="21" a="1"/>
  <c r="AK526" i="21" s="1"/>
  <c r="N518" i="21" a="1"/>
  <c r="N518" i="21" s="1"/>
  <c r="M416" i="21" a="1"/>
  <c r="M416" i="21" s="1"/>
  <c r="K388" i="21" a="1"/>
  <c r="K388" i="21" s="1"/>
  <c r="AN494" i="21" a="1"/>
  <c r="AN494" i="21" s="1"/>
  <c r="S363" i="21" a="1"/>
  <c r="S363" i="21" s="1"/>
  <c r="N144" i="21" a="1"/>
  <c r="N144" i="21" s="1"/>
  <c r="AV316" i="21" a="1"/>
  <c r="AV316" i="21" s="1"/>
  <c r="AN161" i="21" a="1"/>
  <c r="AN161" i="21" s="1"/>
  <c r="AN212" i="21" s="1" a="1"/>
  <c r="AN212" i="21" s="1"/>
  <c r="Y159" i="21" a="1"/>
  <c r="Y159" i="21" s="1"/>
  <c r="Y210" i="21" s="1" a="1"/>
  <c r="Y210" i="21" s="1"/>
  <c r="V262" i="21" a="1"/>
  <c r="V262" i="21" s="1"/>
  <c r="X447" i="21" a="1"/>
  <c r="X447" i="21" s="1"/>
  <c r="AB305" i="21" a="1"/>
  <c r="AB305" i="21" s="1"/>
  <c r="Z426" i="21" a="1"/>
  <c r="Z426" i="21" s="1"/>
  <c r="W340" i="21" a="1"/>
  <c r="W340" i="21" s="1"/>
  <c r="U502" i="21" a="1"/>
  <c r="U502" i="21" s="1"/>
  <c r="V464" i="21" a="1"/>
  <c r="V464" i="21" s="1"/>
  <c r="S470" i="21" a="1"/>
  <c r="S470" i="21" s="1"/>
  <c r="T281" i="21" a="1"/>
  <c r="T281" i="21" s="1"/>
  <c r="U151" i="21" a="1"/>
  <c r="U151" i="21" s="1"/>
  <c r="R271" i="21" a="1"/>
  <c r="R271" i="21" s="1"/>
  <c r="Q529" i="21" a="1"/>
  <c r="Q529" i="21" s="1"/>
  <c r="P468" i="21" a="1"/>
  <c r="P468" i="21" s="1"/>
  <c r="P450" i="21" a="1"/>
  <c r="P450" i="21" s="1"/>
  <c r="W393" i="21" a="1"/>
  <c r="W393" i="21" s="1"/>
  <c r="AA104" i="21" a="1"/>
  <c r="AA104" i="21" s="1"/>
  <c r="Y120" i="21" a="1"/>
  <c r="Y120" i="21" s="1"/>
  <c r="V453" i="21" a="1"/>
  <c r="V453" i="21" s="1"/>
  <c r="X480" i="21" a="1"/>
  <c r="X480" i="21" s="1"/>
  <c r="AB486" i="21" a="1"/>
  <c r="AB486" i="21" s="1"/>
  <c r="Z460" i="21" a="1"/>
  <c r="Z460" i="21" s="1"/>
  <c r="W530" i="21" a="1"/>
  <c r="W530" i="21" s="1"/>
  <c r="T493" i="21" a="1"/>
  <c r="T493" i="21" s="1"/>
  <c r="U418" i="21" a="1"/>
  <c r="U418" i="21" s="1"/>
  <c r="R443" i="21" a="1"/>
  <c r="R443" i="21" s="1"/>
  <c r="T246" i="21" a="1"/>
  <c r="T246" i="21" s="1"/>
  <c r="U173" i="21" a="1"/>
  <c r="U173" i="21" s="1"/>
  <c r="Q160" i="21" a="1"/>
  <c r="Q160" i="21" s="1"/>
  <c r="Q211" i="21" s="1" a="1"/>
  <c r="Q211" i="21" s="1"/>
  <c r="Q493" i="21" a="1"/>
  <c r="Q493" i="21" s="1"/>
  <c r="P233" i="21" a="1"/>
  <c r="P233" i="21" s="1"/>
  <c r="O251" i="21" a="1"/>
  <c r="O251" i="21" s="1"/>
  <c r="AD111" i="21" a="1"/>
  <c r="AD111" i="21" s="1"/>
  <c r="AB521" i="21" a="1"/>
  <c r="AB521" i="21" s="1"/>
  <c r="Z412" i="21" a="1"/>
  <c r="Z412" i="21" s="1"/>
  <c r="W421" i="21" a="1"/>
  <c r="W421" i="21" s="1"/>
  <c r="AA283" i="21" a="1"/>
  <c r="AA283" i="21" s="1"/>
  <c r="Y175" i="21" a="1"/>
  <c r="Y175" i="21" s="1"/>
  <c r="AA392" i="21" a="1"/>
  <c r="AA392" i="21" s="1"/>
  <c r="AB237" i="21" a="1"/>
  <c r="AB237" i="21" s="1"/>
  <c r="Y289" i="21" a="1"/>
  <c r="Y289" i="21" s="1"/>
  <c r="W159" i="21" a="1"/>
  <c r="W159" i="21" s="1"/>
  <c r="W210" i="21" s="1" a="1"/>
  <c r="W210" i="21" s="1"/>
  <c r="U455" i="21" a="1"/>
  <c r="U455" i="21" s="1"/>
  <c r="R498" i="21" a="1"/>
  <c r="R498" i="21" s="1"/>
  <c r="T400" i="21" a="1"/>
  <c r="T400" i="21" s="1"/>
  <c r="U253" i="21" a="1"/>
  <c r="U253" i="21" s="1"/>
  <c r="Q315" i="21" a="1"/>
  <c r="Q315" i="21" s="1"/>
  <c r="P232" i="21" a="1"/>
  <c r="P232" i="21" s="1"/>
  <c r="P288" i="21" a="1"/>
  <c r="P288" i="21" s="1"/>
  <c r="O223" i="21" a="1"/>
  <c r="O223" i="21" s="1"/>
  <c r="W483" i="21" a="1"/>
  <c r="W483" i="21" s="1"/>
  <c r="AA199" i="21" a="1"/>
  <c r="AA199" i="21" s="1"/>
  <c r="X227" i="21" a="1"/>
  <c r="X227" i="21" s="1"/>
  <c r="W167" i="21" a="1"/>
  <c r="W167" i="21" s="1"/>
  <c r="W218" i="21" s="1" a="1"/>
  <c r="W218" i="21" s="1"/>
  <c r="Y506" i="21" a="1"/>
  <c r="Y506" i="21" s="1"/>
  <c r="T357" i="21" a="1"/>
  <c r="T357" i="21" s="1"/>
  <c r="V225" i="21" a="1"/>
  <c r="V225" i="21" s="1"/>
  <c r="T307" i="21" a="1"/>
  <c r="T307" i="21" s="1"/>
  <c r="O333" i="21" a="1"/>
  <c r="O333" i="21" s="1"/>
  <c r="AV123" i="21" a="1"/>
  <c r="AV123" i="21" s="1"/>
  <c r="O255" i="21" a="1"/>
  <c r="O255" i="21" s="1"/>
  <c r="N456" i="21" a="1"/>
  <c r="N456" i="21" s="1"/>
  <c r="K237" i="21" a="1"/>
  <c r="K237" i="21" s="1"/>
  <c r="AL346" i="21" a="1"/>
  <c r="AL346" i="21" s="1"/>
  <c r="AK430" i="21" a="1"/>
  <c r="AK430" i="21" s="1"/>
  <c r="L124" i="21" a="1"/>
  <c r="L124" i="21" s="1"/>
  <c r="M434" i="21" a="1"/>
  <c r="M434" i="21" s="1"/>
  <c r="AN468" i="21" a="1"/>
  <c r="AN468" i="21" s="1"/>
  <c r="P367" i="21" a="1"/>
  <c r="P367" i="21" s="1"/>
  <c r="M267" i="21" a="1"/>
  <c r="M267" i="21" s="1"/>
  <c r="L505" i="21" a="1"/>
  <c r="L505" i="21" s="1"/>
  <c r="AL414" i="21" a="1"/>
  <c r="AL414" i="21" s="1"/>
  <c r="Q425" i="21" a="1"/>
  <c r="Q425" i="21" s="1"/>
  <c r="AG458" i="21" a="1"/>
  <c r="AG458" i="21" s="1"/>
  <c r="AF125" i="21" a="1"/>
  <c r="AF125" i="21" s="1"/>
  <c r="AL224" i="21" a="1"/>
  <c r="AL224" i="21" s="1"/>
  <c r="AG276" i="21" a="1"/>
  <c r="AG276" i="21" s="1"/>
  <c r="AE521" i="21" a="1"/>
  <c r="AE521" i="21" s="1"/>
  <c r="AB135" i="21" a="1"/>
  <c r="AB135" i="21" s="1"/>
  <c r="Z177" i="21" a="1"/>
  <c r="Z177" i="21" s="1"/>
  <c r="W510" i="21" a="1"/>
  <c r="W510" i="21" s="1"/>
  <c r="AA132" i="21" a="1"/>
  <c r="AA132" i="21" s="1"/>
  <c r="Y317" i="21" a="1"/>
  <c r="Y317" i="21" s="1"/>
  <c r="V473" i="21" a="1"/>
  <c r="V473" i="21" s="1"/>
  <c r="X356" i="21" a="1"/>
  <c r="X356" i="21" s="1"/>
  <c r="AB181" i="21" a="1"/>
  <c r="AB181" i="21" s="1"/>
  <c r="Z178" i="21" a="1"/>
  <c r="Z178" i="21" s="1"/>
  <c r="W262" i="21" a="1"/>
  <c r="W262" i="21" s="1"/>
  <c r="T233" i="21" a="1"/>
  <c r="T233" i="21" s="1"/>
  <c r="U185" i="21" a="1"/>
  <c r="U185" i="21" s="1"/>
  <c r="R333" i="21" a="1"/>
  <c r="R333" i="21" s="1"/>
  <c r="T482" i="21" a="1"/>
  <c r="T482" i="21" s="1"/>
  <c r="U446" i="21" a="1"/>
  <c r="U446" i="21" s="1"/>
  <c r="R520" i="21" a="1"/>
  <c r="R520" i="21" s="1"/>
  <c r="Q158" i="21" a="1"/>
  <c r="Q158" i="21" s="1"/>
  <c r="Q209" i="21" s="1" a="1"/>
  <c r="Q209" i="21" s="1"/>
  <c r="P123" i="21" a="1"/>
  <c r="P123" i="21" s="1"/>
  <c r="W283" i="21" a="1"/>
  <c r="W283" i="21" s="1"/>
  <c r="AB457" i="21" a="1"/>
  <c r="AB457" i="21" s="1"/>
  <c r="Y276" i="21" a="1"/>
  <c r="Y276" i="21" s="1"/>
  <c r="W348" i="21" a="1"/>
  <c r="W348" i="21" s="1"/>
  <c r="Y496" i="21" a="1"/>
  <c r="Y496" i="21" s="1"/>
  <c r="AC402" i="21" a="1"/>
  <c r="AC402" i="21" s="1"/>
  <c r="Z266" i="21" a="1"/>
  <c r="Z266" i="21" s="1"/>
  <c r="W121" i="21" a="1"/>
  <c r="W121" i="21" s="1"/>
  <c r="U345" i="21" a="1"/>
  <c r="U345" i="21" s="1"/>
  <c r="V255" i="21" a="1"/>
  <c r="V255" i="21" s="1"/>
  <c r="S417" i="21" a="1"/>
  <c r="S417" i="21" s="1"/>
  <c r="T254" i="21" a="1"/>
  <c r="T254" i="21" s="1"/>
  <c r="Q482" i="21" a="1"/>
  <c r="Q482" i="21" s="1"/>
  <c r="Q357" i="21" a="1"/>
  <c r="Q357" i="21" s="1"/>
  <c r="P435" i="21" a="1"/>
  <c r="P435" i="21" s="1"/>
  <c r="AB372" i="21" a="1"/>
  <c r="AB372" i="21" s="1"/>
  <c r="AE234" i="21" a="1"/>
  <c r="AE234" i="21" s="1"/>
  <c r="AC259" i="21" a="1"/>
  <c r="AC259" i="21" s="1"/>
  <c r="Z123" i="21" a="1"/>
  <c r="Z123" i="21" s="1"/>
  <c r="W425" i="21" a="1"/>
  <c r="W425" i="21" s="1"/>
  <c r="AA203" i="21" a="1"/>
  <c r="AA203" i="21" s="1"/>
  <c r="Y127" i="21" a="1"/>
  <c r="Y127" i="21" s="1"/>
  <c r="W501" i="21" a="1"/>
  <c r="W501" i="21" s="1"/>
  <c r="X305" i="21" a="1"/>
  <c r="X305" i="21" s="1"/>
  <c r="AC437" i="21" a="1"/>
  <c r="AC437" i="21" s="1"/>
  <c r="Z335" i="21" a="1"/>
  <c r="Z335" i="21" s="1"/>
  <c r="W269" i="21" a="1"/>
  <c r="W269" i="21" s="1"/>
  <c r="T297" i="21" a="1"/>
  <c r="T297" i="21" s="1"/>
  <c r="U276" i="21" a="1"/>
  <c r="U276" i="21" s="1"/>
  <c r="V185" i="21" a="1"/>
  <c r="V185" i="21" s="1"/>
  <c r="S426" i="21" a="1"/>
  <c r="S426" i="21" s="1"/>
  <c r="T338" i="21" a="1"/>
  <c r="T338" i="21" s="1"/>
  <c r="Q363" i="21" a="1"/>
  <c r="Q363" i="21" s="1"/>
  <c r="P523" i="21" a="1"/>
  <c r="P523" i="21" s="1"/>
  <c r="O389" i="21" a="1"/>
  <c r="O389" i="21" s="1"/>
  <c r="N426" i="21" a="1"/>
  <c r="N426" i="21" s="1"/>
  <c r="W326" i="21" a="1"/>
  <c r="W326" i="21" s="1"/>
  <c r="AA145" i="21" a="1"/>
  <c r="AA145" i="21" s="1"/>
  <c r="W161" i="21" a="1"/>
  <c r="W161" i="21" s="1"/>
  <c r="W212" i="21" s="1" a="1"/>
  <c r="W212" i="21" s="1"/>
  <c r="W451" i="21" a="1"/>
  <c r="W451" i="21" s="1"/>
  <c r="X147" i="21" a="1"/>
  <c r="X147" i="21" s="1"/>
  <c r="S333" i="21" a="1"/>
  <c r="S333" i="21" s="1"/>
  <c r="U295" i="21" a="1"/>
  <c r="U295" i="21" s="1"/>
  <c r="S524" i="21" a="1"/>
  <c r="S524" i="21" s="1"/>
  <c r="R471" i="21" a="1"/>
  <c r="R471" i="21" s="1"/>
  <c r="AV237" i="21" a="1"/>
  <c r="AV237" i="21" s="1"/>
  <c r="M423" i="21" a="1"/>
  <c r="M423" i="21" s="1"/>
  <c r="N369" i="21" a="1"/>
  <c r="N369" i="21" s="1"/>
  <c r="L441" i="21" a="1"/>
  <c r="L441" i="21" s="1"/>
  <c r="AN226" i="21" a="1"/>
  <c r="AN226" i="21" s="1"/>
  <c r="AM106" i="21" a="1"/>
  <c r="AM106" i="21" s="1"/>
  <c r="N319" i="21" a="1"/>
  <c r="N319" i="21" s="1"/>
  <c r="AV499" i="21" a="1"/>
  <c r="AV499" i="21" s="1"/>
  <c r="AL259" i="21" a="1"/>
  <c r="AL259" i="21" s="1"/>
  <c r="R447" i="21" a="1"/>
  <c r="R447" i="21" s="1"/>
  <c r="M314" i="21" a="1"/>
  <c r="M314" i="21" s="1"/>
  <c r="M464" i="21" a="1"/>
  <c r="M464" i="21" s="1"/>
  <c r="AJ525" i="21" a="1"/>
  <c r="AJ525" i="21" s="1"/>
  <c r="O524" i="21" a="1"/>
  <c r="O524" i="21" s="1"/>
  <c r="AE434" i="21" a="1"/>
  <c r="AE434" i="21" s="1"/>
  <c r="AB263" i="21" a="1"/>
  <c r="AB263" i="21" s="1"/>
  <c r="AA504" i="21" a="1"/>
  <c r="AA504" i="21" s="1"/>
  <c r="X445" i="21" a="1"/>
  <c r="X445" i="21" s="1"/>
  <c r="AB349" i="21" a="1"/>
  <c r="AB349" i="21" s="1"/>
  <c r="Z256" i="21" a="1"/>
  <c r="Z256" i="21" s="1"/>
  <c r="W297" i="21" a="1"/>
  <c r="W297" i="21" s="1"/>
  <c r="Y468" i="21" a="1"/>
  <c r="Y468" i="21" s="1"/>
  <c r="V171" i="21" a="1"/>
  <c r="V171" i="21" s="1"/>
  <c r="Z472" i="21" a="1"/>
  <c r="Z472" i="21" s="1"/>
  <c r="X295" i="21" a="1"/>
  <c r="X295" i="21" s="1"/>
  <c r="U369" i="21" a="1"/>
  <c r="U369" i="21" s="1"/>
  <c r="V383" i="21" a="1"/>
  <c r="V383" i="21" s="1"/>
  <c r="T449" i="21" a="1"/>
  <c r="T449" i="21" s="1"/>
  <c r="U392" i="21" a="1"/>
  <c r="U392" i="21" s="1"/>
  <c r="V360" i="21" a="1"/>
  <c r="V360" i="21" s="1"/>
  <c r="S408" i="21" a="1"/>
  <c r="S408" i="21" s="1"/>
  <c r="O105" i="21" a="1"/>
  <c r="O105" i="21" s="1"/>
  <c r="R472" i="21" a="1"/>
  <c r="R472" i="21" s="1"/>
  <c r="Q225" i="21" a="1"/>
  <c r="Q225" i="21" s="1"/>
  <c r="X241" i="21" a="1"/>
  <c r="X241" i="21" s="1"/>
  <c r="AC414" i="21" a="1"/>
  <c r="AC414" i="21" s="1"/>
  <c r="Z156" i="21" a="1"/>
  <c r="Z156" i="21" s="1"/>
  <c r="Z207" i="21" s="1" a="1"/>
  <c r="Z207" i="21" s="1"/>
  <c r="W186" i="21" a="1"/>
  <c r="W186" i="21" s="1"/>
  <c r="Y300" i="21" a="1"/>
  <c r="Y300" i="21" s="1"/>
  <c r="W235" i="21" a="1"/>
  <c r="W235" i="21" s="1"/>
  <c r="AA374" i="21" a="1"/>
  <c r="AA374" i="21" s="1"/>
  <c r="X181" i="21" a="1"/>
  <c r="X181" i="21" s="1"/>
  <c r="U258" i="21" a="1"/>
  <c r="U258" i="21" s="1"/>
  <c r="V503" i="21" a="1"/>
  <c r="V503" i="21" s="1"/>
  <c r="S481" i="21" a="1"/>
  <c r="S481" i="21" s="1"/>
  <c r="T389" i="21" a="1"/>
  <c r="T389" i="21" s="1"/>
  <c r="U329" i="21" a="1"/>
  <c r="U329" i="21" s="1"/>
  <c r="R280" i="21" a="1"/>
  <c r="R280" i="21" s="1"/>
  <c r="R159" i="21" a="1"/>
  <c r="R159" i="21" s="1"/>
  <c r="R210" i="21" s="1" a="1"/>
  <c r="R210" i="21" s="1"/>
  <c r="Q457" i="21" a="1"/>
  <c r="Q457" i="21" s="1"/>
  <c r="P487" i="21" a="1"/>
  <c r="P487" i="21" s="1"/>
  <c r="AB313" i="21" a="1"/>
  <c r="AB313" i="21" s="1"/>
  <c r="AE417" i="21" a="1"/>
  <c r="AE417" i="21" s="1"/>
  <c r="AA120" i="21" a="1"/>
  <c r="AA120" i="21" s="1"/>
  <c r="Z469" i="21" a="1"/>
  <c r="Z469" i="21" s="1"/>
  <c r="X530" i="21" a="1"/>
  <c r="X530" i="21" s="1"/>
  <c r="AB172" i="21" a="1"/>
  <c r="AB172" i="21" s="1"/>
  <c r="Y357" i="21" a="1"/>
  <c r="Y357" i="21" s="1"/>
  <c r="W241" i="21" a="1"/>
  <c r="W241" i="21" s="1"/>
  <c r="Y453" i="21" a="1"/>
  <c r="Y453" i="21" s="1"/>
  <c r="AC369" i="21" a="1"/>
  <c r="AC369" i="21" s="1"/>
  <c r="Z151" i="21" a="1"/>
  <c r="Z151" i="21" s="1"/>
  <c r="W396" i="21" a="1"/>
  <c r="W396" i="21" s="1"/>
  <c r="U248" i="21" a="1"/>
  <c r="U248" i="21" s="1"/>
  <c r="V138" i="21" a="1"/>
  <c r="V138" i="21" s="1"/>
  <c r="S121" i="21" a="1"/>
  <c r="S121" i="21" s="1"/>
  <c r="T456" i="21" a="1"/>
  <c r="T456" i="21" s="1"/>
  <c r="U397" i="21" a="1"/>
  <c r="U397" i="21" s="1"/>
  <c r="R361" i="21" a="1"/>
  <c r="R361" i="21" s="1"/>
  <c r="R382" i="21" a="1"/>
  <c r="R382" i="21" s="1"/>
  <c r="Q401" i="21" a="1"/>
  <c r="Q401" i="21" s="1"/>
  <c r="P380" i="21" a="1"/>
  <c r="P380" i="21" s="1"/>
  <c r="X408" i="21" a="1"/>
  <c r="X408" i="21" s="1"/>
  <c r="AA326" i="21" a="1"/>
  <c r="AA326" i="21" s="1"/>
  <c r="Z361" i="21" a="1"/>
  <c r="Z361" i="21" s="1"/>
  <c r="Z231" i="21" a="1"/>
  <c r="Z231" i="21" s="1"/>
  <c r="V446" i="21" a="1"/>
  <c r="V446" i="21" s="1"/>
  <c r="S124" i="21" a="1"/>
  <c r="S124" i="21" s="1"/>
  <c r="Q302" i="21" a="1"/>
  <c r="Q302" i="21" s="1"/>
  <c r="O518" i="21" a="1"/>
  <c r="O518" i="21" s="1"/>
  <c r="N392" i="21" a="1"/>
  <c r="N392" i="21" s="1"/>
  <c r="L421" i="21" a="1"/>
  <c r="L421" i="21" s="1"/>
  <c r="AM503" i="21" a="1"/>
  <c r="AM503" i="21" s="1"/>
  <c r="L253" i="21" a="1"/>
  <c r="L253" i="21" s="1"/>
  <c r="S330" i="21" a="1"/>
  <c r="S330" i="21" s="1"/>
  <c r="M330" i="21" a="1"/>
  <c r="M330" i="21" s="1"/>
  <c r="P364" i="21" a="1"/>
  <c r="P364" i="21" s="1"/>
  <c r="Z354" i="21" a="1"/>
  <c r="Z354" i="21" s="1"/>
  <c r="AA354" i="21" a="1"/>
  <c r="AA354" i="21" s="1"/>
  <c r="V143" i="21" a="1"/>
  <c r="V143" i="21" s="1"/>
  <c r="T475" i="21" a="1"/>
  <c r="T475" i="21" s="1"/>
  <c r="Q322" i="21" a="1"/>
  <c r="Q322" i="21" s="1"/>
  <c r="K394" i="21" a="1"/>
  <c r="K394" i="21" s="1"/>
  <c r="L310" i="21" a="1"/>
  <c r="L310" i="21" s="1"/>
  <c r="AL393" i="21" a="1"/>
  <c r="AL393" i="21" s="1"/>
  <c r="K463" i="21" a="1"/>
  <c r="K463" i="21" s="1"/>
  <c r="R303" i="21" a="1"/>
  <c r="R303" i="21" s="1"/>
  <c r="P124" i="21" a="1"/>
  <c r="P124" i="21" s="1"/>
  <c r="M164" i="21" a="1"/>
  <c r="M164" i="21" s="1"/>
  <c r="M215" i="21" s="1" a="1"/>
  <c r="M215" i="21" s="1"/>
  <c r="L322" i="21" a="1"/>
  <c r="L322" i="21" s="1"/>
  <c r="P341" i="21" a="1"/>
  <c r="P341" i="21" s="1"/>
  <c r="R403" i="21" a="1"/>
  <c r="R403" i="21" s="1"/>
  <c r="M233" i="21" a="1"/>
  <c r="M233" i="21" s="1"/>
  <c r="L467" i="21" a="1"/>
  <c r="L467" i="21" s="1"/>
  <c r="AM530" i="21" a="1"/>
  <c r="AM530" i="21" s="1"/>
  <c r="AG379" i="21" a="1"/>
  <c r="AG379" i="21" s="1"/>
  <c r="AK456" i="21" a="1"/>
  <c r="AK456" i="21" s="1"/>
  <c r="AO167" i="21" a="1"/>
  <c r="AO167" i="21" s="1"/>
  <c r="AO218" i="21" s="1" a="1"/>
  <c r="AO218" i="21" s="1"/>
  <c r="AF252" i="21" a="1"/>
  <c r="AF252" i="21" s="1"/>
  <c r="AV353" i="21" a="1"/>
  <c r="AV353" i="21" s="1"/>
  <c r="P284" i="21" a="1"/>
  <c r="P284" i="21" s="1"/>
  <c r="R322" i="21" a="1"/>
  <c r="R322" i="21" s="1"/>
  <c r="L369" i="21" a="1"/>
  <c r="L369" i="21" s="1"/>
  <c r="AV416" i="21" a="1"/>
  <c r="AV416" i="21" s="1"/>
  <c r="AN409" i="21" a="1"/>
  <c r="AN409" i="21" s="1"/>
  <c r="O484" i="21" a="1"/>
  <c r="O484" i="21" s="1"/>
  <c r="K426" i="21" a="1"/>
  <c r="K426" i="21" s="1"/>
  <c r="AV103" i="21" a="1"/>
  <c r="AV103" i="21" s="1"/>
  <c r="AO377" i="21" a="1"/>
  <c r="AO377" i="21" s="1"/>
  <c r="AF442" i="21" a="1"/>
  <c r="AF442" i="21" s="1"/>
  <c r="AI443" i="21" a="1"/>
  <c r="AI443" i="21" s="1"/>
  <c r="AM141" i="21" a="1"/>
  <c r="AM141" i="21" s="1"/>
  <c r="AI404" i="21" a="1"/>
  <c r="AI404" i="21" s="1"/>
  <c r="Q121" i="21" a="1"/>
  <c r="Q121" i="21" s="1"/>
  <c r="N293" i="21" a="1"/>
  <c r="N293" i="21" s="1"/>
  <c r="K107" i="21" a="1"/>
  <c r="K107" i="21" s="1"/>
  <c r="AO519" i="21" a="1"/>
  <c r="AO519" i="21" s="1"/>
  <c r="AI236" i="21" a="1"/>
  <c r="AI236" i="21" s="1"/>
  <c r="AC290" i="21" a="1"/>
  <c r="AC290" i="21" s="1"/>
  <c r="AH154" i="21" a="1"/>
  <c r="AH154" i="21" s="1"/>
  <c r="AH205" i="21" s="1" a="1"/>
  <c r="AH205" i="21" s="1"/>
  <c r="AN179" i="21" a="1"/>
  <c r="AN179" i="21" s="1"/>
  <c r="AB347" i="21" a="1"/>
  <c r="AB347" i="21" s="1"/>
  <c r="U312" i="21" a="1"/>
  <c r="U312" i="21" s="1"/>
  <c r="R504" i="21" a="1"/>
  <c r="R504" i="21" s="1"/>
  <c r="M296" i="21" a="1"/>
  <c r="M296" i="21" s="1"/>
  <c r="M165" i="21" a="1"/>
  <c r="M165" i="21" s="1"/>
  <c r="M216" i="21" s="1" a="1"/>
  <c r="M216" i="21" s="1"/>
  <c r="AO228" i="21" a="1"/>
  <c r="AO228" i="21" s="1"/>
  <c r="M276" i="21" a="1"/>
  <c r="M276" i="21" s="1"/>
  <c r="AV370" i="21" a="1"/>
  <c r="AV370" i="21" s="1"/>
  <c r="O287" i="21" a="1"/>
  <c r="O287" i="21" s="1"/>
  <c r="AM142" i="21" a="1"/>
  <c r="AM142" i="21" s="1"/>
  <c r="AJ330" i="21" a="1"/>
  <c r="AJ330" i="21" s="1"/>
  <c r="AO432" i="21" a="1"/>
  <c r="AO432" i="21" s="1"/>
  <c r="AL341" i="21" a="1"/>
  <c r="AL341" i="21" s="1"/>
  <c r="AI321" i="21" a="1"/>
  <c r="AI321" i="21" s="1"/>
  <c r="AE522" i="21" a="1"/>
  <c r="AE522" i="21" s="1"/>
  <c r="AK241" i="21" a="1"/>
  <c r="AK241" i="21" s="1"/>
  <c r="AH455" i="21" a="1"/>
  <c r="AH455" i="21" s="1"/>
  <c r="AE182" i="21" a="1"/>
  <c r="AE182" i="21" s="1"/>
  <c r="AC445" i="21" a="1"/>
  <c r="AC445" i="21" s="1"/>
  <c r="AG164" i="21" a="1"/>
  <c r="AG164" i="21" s="1"/>
  <c r="AG198" i="21" s="1" a="1"/>
  <c r="AG198" i="21" s="1"/>
  <c r="AE473" i="21" a="1"/>
  <c r="AE473" i="21" s="1"/>
  <c r="AE406" i="21" a="1"/>
  <c r="AE406" i="21" s="1"/>
  <c r="Z144" i="21" a="1"/>
  <c r="Z144" i="21" s="1"/>
  <c r="AO493" i="21" a="1"/>
  <c r="AO493" i="21" s="1"/>
  <c r="AH259" i="21" a="1"/>
  <c r="AH259" i="21" s="1"/>
  <c r="AN443" i="21" a="1"/>
  <c r="AN443" i="21" s="1"/>
  <c r="AK162" i="21" a="1"/>
  <c r="AK162" i="21" s="1"/>
  <c r="AK213" i="21" s="1" a="1"/>
  <c r="AK213" i="21" s="1"/>
  <c r="AG158" i="21" a="1"/>
  <c r="AG158" i="21" s="1"/>
  <c r="AG209" i="21" s="1" a="1"/>
  <c r="AG209" i="21" s="1"/>
  <c r="AM268" i="21" a="1"/>
  <c r="AM268" i="21" s="1"/>
  <c r="AJ420" i="21" a="1"/>
  <c r="AJ420" i="21" s="1"/>
  <c r="AE468" i="21" a="1"/>
  <c r="AE468" i="21" s="1"/>
  <c r="AB442" i="21" a="1"/>
  <c r="AB442" i="21" s="1"/>
  <c r="AI490" i="21" a="1"/>
  <c r="AI490" i="21" s="1"/>
  <c r="AF171" i="21" a="1"/>
  <c r="AF171" i="21" s="1"/>
  <c r="AD165" i="21" a="1"/>
  <c r="AD165" i="21" s="1"/>
  <c r="AD216" i="21" s="1" a="1"/>
  <c r="AD216" i="21" s="1"/>
  <c r="AH149" i="21" a="1"/>
  <c r="AH149" i="21" s="1"/>
  <c r="AE349" i="21" a="1"/>
  <c r="AE349" i="21" s="1"/>
  <c r="AG383" i="21" a="1"/>
  <c r="AG383" i="21" s="1"/>
  <c r="AB514" i="21" a="1"/>
  <c r="AB514" i="21" s="1"/>
  <c r="AK311" i="21" a="1"/>
  <c r="AK311" i="21" s="1"/>
  <c r="AH321" i="21" a="1"/>
  <c r="AH321" i="21" s="1"/>
  <c r="AM329" i="21" a="1"/>
  <c r="AM329" i="21" s="1"/>
  <c r="AK159" i="21" a="1"/>
  <c r="AK159" i="21" s="1"/>
  <c r="AK210" i="21" s="1" a="1"/>
  <c r="AK210" i="21" s="1"/>
  <c r="AO169" i="21" a="1"/>
  <c r="AO169" i="21" s="1"/>
  <c r="AO220" i="21" s="1" a="1"/>
  <c r="AO220" i="21" s="1"/>
  <c r="AM479" i="21" a="1"/>
  <c r="AM479" i="21" s="1"/>
  <c r="AJ447" i="21" a="1"/>
  <c r="AJ447" i="21" s="1"/>
  <c r="AE489" i="21" a="1"/>
  <c r="AE489" i="21" s="1"/>
  <c r="AA185" i="21" a="1"/>
  <c r="AA185" i="21" s="1"/>
  <c r="AH310" i="21" a="1"/>
  <c r="AH310" i="21" s="1"/>
  <c r="AF491" i="21" a="1"/>
  <c r="AF491" i="21" s="1"/>
  <c r="AC425" i="21" a="1"/>
  <c r="AC425" i="21" s="1"/>
  <c r="AH480" i="21" a="1"/>
  <c r="AH480" i="21" s="1"/>
  <c r="AE465" i="21" a="1"/>
  <c r="AE465" i="21" s="1"/>
  <c r="Z400" i="21" a="1"/>
  <c r="Z400" i="21" s="1"/>
  <c r="O182" i="21" a="1"/>
  <c r="O182" i="21" s="1"/>
  <c r="R267" i="21" a="1"/>
  <c r="R267" i="21" s="1"/>
  <c r="Q323" i="21" a="1"/>
  <c r="Q323" i="21" s="1"/>
  <c r="X151" i="21" a="1"/>
  <c r="X151" i="21" s="1"/>
  <c r="AC343" i="21" a="1"/>
  <c r="AC343" i="21" s="1"/>
  <c r="Z254" i="21" a="1"/>
  <c r="Z254" i="21" s="1"/>
  <c r="W243" i="21" a="1"/>
  <c r="W243" i="21" s="1"/>
  <c r="Y293" i="21" a="1"/>
  <c r="Y293" i="21" s="1"/>
  <c r="W364" i="21" a="1"/>
  <c r="W364" i="21" s="1"/>
  <c r="AA391" i="21" a="1"/>
  <c r="AA391" i="21" s="1"/>
  <c r="V520" i="21" a="1"/>
  <c r="V520" i="21" s="1"/>
  <c r="R203" i="21" a="1"/>
  <c r="R203" i="21" s="1"/>
  <c r="T256" i="21" a="1"/>
  <c r="T256" i="21" s="1"/>
  <c r="U179" i="21" a="1"/>
  <c r="U179" i="21" s="1"/>
  <c r="V531" i="21" a="1"/>
  <c r="V531" i="21" s="1"/>
  <c r="S367" i="21" a="1"/>
  <c r="S367" i="21" s="1"/>
  <c r="P518" i="21" a="1"/>
  <c r="P518" i="21" s="1"/>
  <c r="R435" i="21" a="1"/>
  <c r="R435" i="21" s="1"/>
  <c r="R448" i="21" a="1"/>
  <c r="R448" i="21" s="1"/>
  <c r="L249" i="21" a="1"/>
  <c r="L249" i="21" s="1"/>
  <c r="AF479" i="21" a="1"/>
  <c r="AF479" i="21" s="1"/>
  <c r="AC427" i="21" a="1"/>
  <c r="AC427" i="21" s="1"/>
  <c r="AA341" i="21" a="1"/>
  <c r="AA341" i="21" s="1"/>
  <c r="X393" i="21" a="1"/>
  <c r="X393" i="21" s="1"/>
  <c r="AC275" i="21" a="1"/>
  <c r="AC275" i="21" s="1"/>
  <c r="Z129" i="21" a="1"/>
  <c r="Z129" i="21" s="1"/>
  <c r="W361" i="21" a="1"/>
  <c r="W361" i="21" s="1"/>
  <c r="Y435" i="21" a="1"/>
  <c r="Y435" i="21" s="1"/>
  <c r="W519" i="21" a="1"/>
  <c r="W519" i="21" s="1"/>
  <c r="AA505" i="21" a="1"/>
  <c r="AA505" i="21" s="1"/>
  <c r="X330" i="21" a="1"/>
  <c r="X330" i="21" s="1"/>
  <c r="U158" i="21" a="1"/>
  <c r="U158" i="21" s="1"/>
  <c r="U209" i="21" s="1" a="1"/>
  <c r="U209" i="21" s="1"/>
  <c r="S374" i="21" a="1"/>
  <c r="S374" i="21" s="1"/>
  <c r="T373" i="21" a="1"/>
  <c r="T373" i="21" s="1"/>
  <c r="U315" i="21" a="1"/>
  <c r="U315" i="21" s="1"/>
  <c r="V281" i="21" a="1"/>
  <c r="V281" i="21" s="1"/>
  <c r="P289" i="21" a="1"/>
  <c r="P289" i="21" s="1"/>
  <c r="R486" i="21" a="1"/>
  <c r="R486" i="21" s="1"/>
  <c r="Q252" i="21" a="1"/>
  <c r="Q252" i="21" s="1"/>
  <c r="AV523" i="21" a="1"/>
  <c r="AV523" i="21" s="1"/>
  <c r="AC474" i="21" a="1"/>
  <c r="AC474" i="21" s="1"/>
  <c r="Z296" i="21" a="1"/>
  <c r="Z296" i="21" s="1"/>
  <c r="Z406" i="21" a="1"/>
  <c r="Z406" i="21" s="1"/>
  <c r="AB369" i="21" a="1"/>
  <c r="AB369" i="21" s="1"/>
  <c r="V243" i="21" a="1"/>
  <c r="V243" i="21" s="1"/>
  <c r="U381" i="21" a="1"/>
  <c r="U381" i="21" s="1"/>
  <c r="S476" i="21" a="1"/>
  <c r="S476" i="21" s="1"/>
  <c r="Q405" i="21" a="1"/>
  <c r="Q405" i="21" s="1"/>
  <c r="O117" i="21" a="1"/>
  <c r="O117" i="21" s="1"/>
  <c r="K312" i="21" a="1"/>
  <c r="K312" i="21" s="1"/>
  <c r="N429" i="21" a="1"/>
  <c r="N429" i="21" s="1"/>
  <c r="L338" i="21" a="1"/>
  <c r="L338" i="21" s="1"/>
  <c r="K232" i="21" a="1"/>
  <c r="K232" i="21" s="1"/>
  <c r="AL255" i="21" a="1"/>
  <c r="AL255" i="21" s="1"/>
  <c r="M148" i="21" a="1"/>
  <c r="M148" i="21" s="1"/>
  <c r="L303" i="21" a="1"/>
  <c r="L303" i="21" s="1"/>
  <c r="K279" i="21" a="1"/>
  <c r="K279" i="21" s="1"/>
  <c r="AO280" i="21" a="1"/>
  <c r="AO280" i="21" s="1"/>
  <c r="R252" i="21" a="1"/>
  <c r="R252" i="21" s="1"/>
  <c r="M332" i="21" a="1"/>
  <c r="M332" i="21" s="1"/>
  <c r="AV388" i="21" a="1"/>
  <c r="AV388" i="21" s="1"/>
  <c r="AO488" i="21" a="1"/>
  <c r="AO488" i="21" s="1"/>
  <c r="V416" i="21" a="1"/>
  <c r="V416" i="21" s="1"/>
  <c r="AB296" i="21" a="1"/>
  <c r="AB296" i="21" s="1"/>
  <c r="Z277" i="21" a="1"/>
  <c r="Z277" i="21" s="1"/>
  <c r="W299" i="21" a="1"/>
  <c r="W299" i="21" s="1"/>
  <c r="T145" i="21" a="1"/>
  <c r="T145" i="21" s="1"/>
  <c r="U147" i="21" a="1"/>
  <c r="U147" i="21" s="1"/>
  <c r="R199" i="21" a="1"/>
  <c r="R199" i="21" s="1"/>
  <c r="T450" i="21" a="1"/>
  <c r="T450" i="21" s="1"/>
  <c r="U442" i="21" a="1"/>
  <c r="U442" i="21" s="1"/>
  <c r="R526" i="21" a="1"/>
  <c r="R526" i="21" s="1"/>
  <c r="Q439" i="21" a="1"/>
  <c r="Q439" i="21" s="1"/>
  <c r="P439" i="21" a="1"/>
  <c r="P439" i="21" s="1"/>
  <c r="O335" i="21" a="1"/>
  <c r="O335" i="21" s="1"/>
  <c r="X455" i="21" a="1"/>
  <c r="X455" i="21" s="1"/>
  <c r="AB319" i="21" a="1"/>
  <c r="AB319" i="21" s="1"/>
  <c r="Y500" i="21" a="1"/>
  <c r="Y500" i="21" s="1"/>
  <c r="W397" i="21" a="1"/>
  <c r="W397" i="21" s="1"/>
  <c r="Y438" i="21" a="1"/>
  <c r="Y438" i="21" s="1"/>
  <c r="AC307" i="21" a="1"/>
  <c r="AC307" i="21" s="1"/>
  <c r="Z139" i="21" a="1"/>
  <c r="Z139" i="21" s="1"/>
  <c r="W524" i="21" a="1"/>
  <c r="W524" i="21" s="1"/>
  <c r="U155" i="21" a="1"/>
  <c r="U155" i="21" s="1"/>
  <c r="U206" i="21" s="1" a="1"/>
  <c r="U206" i="21" s="1"/>
  <c r="V166" i="21" a="1"/>
  <c r="V166" i="21" s="1"/>
  <c r="V217" i="21" s="1" a="1"/>
  <c r="V217" i="21" s="1"/>
  <c r="S389" i="21" a="1"/>
  <c r="S389" i="21" s="1"/>
  <c r="T525" i="21" a="1"/>
  <c r="T525" i="21" s="1"/>
  <c r="U499" i="21" a="1"/>
  <c r="U499" i="21" s="1"/>
  <c r="R246" i="21" a="1"/>
  <c r="R246" i="21" s="1"/>
  <c r="R513" i="21" a="1"/>
  <c r="R513" i="21" s="1"/>
  <c r="Q156" i="21" a="1"/>
  <c r="Q156" i="21" s="1"/>
  <c r="Q207" i="21" s="1" a="1"/>
  <c r="Q207" i="21" s="1"/>
  <c r="P121" i="21" a="1"/>
  <c r="P121" i="21" s="1"/>
  <c r="AB489" i="21" a="1"/>
  <c r="AB489" i="21" s="1"/>
  <c r="AE104" i="21" a="1"/>
  <c r="AE104" i="21" s="1"/>
  <c r="AC159" i="21" a="1"/>
  <c r="AC159" i="21" s="1"/>
  <c r="AC210" i="21" s="1" a="1"/>
  <c r="AC210" i="21" s="1"/>
  <c r="Z294" i="21" a="1"/>
  <c r="Z294" i="21" s="1"/>
  <c r="W379" i="21" a="1"/>
  <c r="W379" i="21" s="1"/>
  <c r="AB423" i="21" a="1"/>
  <c r="AB423" i="21" s="1"/>
  <c r="Y381" i="21" a="1"/>
  <c r="Y381" i="21" s="1"/>
  <c r="W420" i="21" a="1"/>
  <c r="W420" i="21" s="1"/>
  <c r="AC428" i="21" a="1"/>
  <c r="AC428" i="21" s="1"/>
  <c r="Z173" i="21" a="1"/>
  <c r="Z173" i="21" s="1"/>
  <c r="W162" i="21" a="1"/>
  <c r="W162" i="21" s="1"/>
  <c r="W213" i="21" s="1" a="1"/>
  <c r="W213" i="21" s="1"/>
  <c r="U346" i="21" a="1"/>
  <c r="U346" i="21" s="1"/>
  <c r="V306" i="21" a="1"/>
  <c r="V306" i="21" s="1"/>
  <c r="S135" i="21" a="1"/>
  <c r="S135" i="21" s="1"/>
  <c r="T341" i="21" a="1"/>
  <c r="T341" i="21" s="1"/>
  <c r="U130" i="21" a="1"/>
  <c r="U130" i="21" s="1"/>
  <c r="R178" i="21" a="1"/>
  <c r="R178" i="21" s="1"/>
  <c r="Q499" i="21" a="1"/>
  <c r="Q499" i="21" s="1"/>
  <c r="Q344" i="21" a="1"/>
  <c r="Q344" i="21" s="1"/>
  <c r="P519" i="21" a="1"/>
  <c r="P519" i="21" s="1"/>
  <c r="X165" i="21" a="1"/>
  <c r="X165" i="21" s="1"/>
  <c r="X216" i="21" s="1" a="1"/>
  <c r="X216" i="21" s="1"/>
  <c r="AB127" i="21" a="1"/>
  <c r="AB127" i="21" s="1"/>
  <c r="Y243" i="21" a="1"/>
  <c r="Y243" i="21" s="1"/>
  <c r="X368" i="21" a="1"/>
  <c r="X368" i="21" s="1"/>
  <c r="Z369" i="21" a="1"/>
  <c r="Z369" i="21" s="1"/>
  <c r="U448" i="21" a="1"/>
  <c r="U448" i="21" s="1"/>
  <c r="S280" i="21" a="1"/>
  <c r="S280" i="21" s="1"/>
  <c r="U420" i="21" a="1"/>
  <c r="U420" i="21" s="1"/>
  <c r="Q234" i="21" a="1"/>
  <c r="Q234" i="21" s="1"/>
  <c r="P335" i="21" a="1"/>
  <c r="P335" i="21" s="1"/>
  <c r="L334" i="21" a="1"/>
  <c r="L334" i="21" s="1"/>
  <c r="AV121" i="21" a="1"/>
  <c r="AV121" i="21" s="1"/>
  <c r="K125" i="21" a="1"/>
  <c r="K125" i="21" s="1"/>
  <c r="AV376" i="21" a="1"/>
  <c r="AV376" i="21" s="1"/>
  <c r="AO149" i="21" a="1"/>
  <c r="AO149" i="21" s="1"/>
  <c r="N158" i="21" a="1"/>
  <c r="N158" i="21" s="1"/>
  <c r="N209" i="21" s="1" a="1"/>
  <c r="N209" i="21" s="1"/>
  <c r="N304" i="21" a="1"/>
  <c r="N304" i="21" s="1"/>
  <c r="K433" i="21" a="1"/>
  <c r="K433" i="21" s="1"/>
  <c r="R171" i="21" a="1"/>
  <c r="R171" i="21" s="1"/>
  <c r="P304" i="21" a="1"/>
  <c r="P304" i="21" s="1"/>
  <c r="M405" i="21" a="1"/>
  <c r="M405" i="21" s="1"/>
  <c r="L337" i="21" a="1"/>
  <c r="L337" i="21" s="1"/>
  <c r="P357" i="21" a="1"/>
  <c r="P357" i="21" s="1"/>
  <c r="AO438" i="21" a="1"/>
  <c r="AO438" i="21" s="1"/>
  <c r="AK305" i="21" a="1"/>
  <c r="AK305" i="21" s="1"/>
  <c r="AM276" i="21" a="1"/>
  <c r="AM276" i="21" s="1"/>
  <c r="AA525" i="21" a="1"/>
  <c r="AA525" i="21" s="1"/>
  <c r="Z367" i="21" a="1"/>
  <c r="Z367" i="21" s="1"/>
  <c r="X276" i="21" a="1"/>
  <c r="X276" i="21" s="1"/>
  <c r="AB109" i="21" a="1"/>
  <c r="AB109" i="21" s="1"/>
  <c r="Y465" i="21" a="1"/>
  <c r="Y465" i="21" s="1"/>
  <c r="W488" i="21" a="1"/>
  <c r="W488" i="21" s="1"/>
  <c r="Y262" i="21" a="1"/>
  <c r="Y262" i="21" s="1"/>
  <c r="Z476" i="21" a="1"/>
  <c r="Z476" i="21" s="1"/>
  <c r="W139" i="21" a="1"/>
  <c r="W139" i="21" s="1"/>
  <c r="T438" i="21" a="1"/>
  <c r="T438" i="21" s="1"/>
  <c r="U484" i="21" a="1"/>
  <c r="U484" i="21" s="1"/>
  <c r="R295" i="21" a="1"/>
  <c r="R295" i="21" s="1"/>
  <c r="T354" i="21" a="1"/>
  <c r="T354" i="21" s="1"/>
  <c r="U180" i="21" a="1"/>
  <c r="U180" i="21" s="1"/>
  <c r="Q324" i="21" a="1"/>
  <c r="Q324" i="21" s="1"/>
  <c r="P125" i="21" a="1"/>
  <c r="P125" i="21" s="1"/>
  <c r="P287" i="21" a="1"/>
  <c r="P287" i="21" s="1"/>
  <c r="O412" i="21" a="1"/>
  <c r="O412" i="21" s="1"/>
  <c r="W236" i="21" a="1"/>
  <c r="W236" i="21" s="1"/>
  <c r="AB185" i="21" a="1"/>
  <c r="AB185" i="21" s="1"/>
  <c r="Y371" i="21" a="1"/>
  <c r="Y371" i="21" s="1"/>
  <c r="V345" i="21" a="1"/>
  <c r="V345" i="21" s="1"/>
  <c r="X279" i="21" a="1"/>
  <c r="X279" i="21" s="1"/>
  <c r="AB402" i="21" a="1"/>
  <c r="AB402" i="21" s="1"/>
  <c r="Z473" i="21" a="1"/>
  <c r="Z473" i="21" s="1"/>
  <c r="W433" i="21" a="1"/>
  <c r="W433" i="21" s="1"/>
  <c r="T186" i="21" a="1"/>
  <c r="T186" i="21" s="1"/>
  <c r="S151" i="21" a="1"/>
  <c r="S151" i="21" s="1"/>
  <c r="T179" i="21" a="1"/>
  <c r="T179" i="21" s="1"/>
  <c r="U287" i="21" a="1"/>
  <c r="U287" i="21" s="1"/>
  <c r="R283" i="21" a="1"/>
  <c r="R283" i="21" s="1"/>
  <c r="Q443" i="21" a="1"/>
  <c r="Q443" i="21" s="1"/>
  <c r="P425" i="21" a="1"/>
  <c r="P425" i="21" s="1"/>
  <c r="O126" i="21" a="1"/>
  <c r="O126" i="21" s="1"/>
  <c r="AA269" i="21" a="1"/>
  <c r="AA269" i="21" s="1"/>
  <c r="AE282" i="21" a="1"/>
  <c r="AE282" i="21" s="1"/>
  <c r="AB261" i="21" a="1"/>
  <c r="AB261" i="21" s="1"/>
  <c r="Z436" i="21" a="1"/>
  <c r="Z436" i="21" s="1"/>
  <c r="W349" i="21" a="1"/>
  <c r="W349" i="21" s="1"/>
  <c r="AB321" i="21" a="1"/>
  <c r="AB321" i="21" s="1"/>
  <c r="Y522" i="21" a="1"/>
  <c r="Y522" i="21" s="1"/>
  <c r="V134" i="21" a="1"/>
  <c r="V134" i="21" s="1"/>
  <c r="X423" i="21" a="1"/>
  <c r="X423" i="21" s="1"/>
  <c r="AB120" i="21" a="1"/>
  <c r="AB120" i="21" s="1"/>
  <c r="Z275" i="21" a="1"/>
  <c r="Z275" i="21" s="1"/>
  <c r="W499" i="21" a="1"/>
  <c r="W499" i="21" s="1"/>
  <c r="T417" i="21" a="1"/>
  <c r="T417" i="21" s="1"/>
  <c r="U352" i="21" a="1"/>
  <c r="U352" i="21" s="1"/>
  <c r="S296" i="21" a="1"/>
  <c r="S296" i="21" s="1"/>
  <c r="T390" i="21" a="1"/>
  <c r="T390" i="21" s="1"/>
  <c r="U357" i="21" a="1"/>
  <c r="U357" i="21" s="1"/>
  <c r="R356" i="21" a="1"/>
  <c r="R356" i="21" s="1"/>
  <c r="Q329" i="21" a="1"/>
  <c r="Q329" i="21" s="1"/>
  <c r="P267" i="21" a="1"/>
  <c r="P267" i="21" s="1"/>
  <c r="O268" i="21" a="1"/>
  <c r="O268" i="21" s="1"/>
  <c r="W311" i="21" a="1"/>
  <c r="W311" i="21" s="1"/>
  <c r="AB174" i="21" a="1"/>
  <c r="AB174" i="21" s="1"/>
  <c r="X160" i="21" a="1"/>
  <c r="X160" i="21" s="1"/>
  <c r="X211" i="21" s="1" a="1"/>
  <c r="X211" i="21" s="1"/>
  <c r="X410" i="21" a="1"/>
  <c r="X410" i="21" s="1"/>
  <c r="Y112" i="21" a="1"/>
  <c r="Y112" i="21" s="1"/>
  <c r="T406" i="21" a="1"/>
  <c r="T406" i="21" s="1"/>
  <c r="V447" i="21" a="1"/>
  <c r="V447" i="21" s="1"/>
  <c r="T479" i="21" a="1"/>
  <c r="T479" i="21" s="1"/>
  <c r="P332" i="21" a="1"/>
  <c r="P332" i="21" s="1"/>
  <c r="N329" i="21" a="1"/>
  <c r="N329" i="21" s="1"/>
  <c r="O292" i="21" a="1"/>
  <c r="O292" i="21" s="1"/>
  <c r="AV469" i="21" a="1"/>
  <c r="AV469" i="21" s="1"/>
  <c r="K316" i="21" a="1"/>
  <c r="K316" i="21" s="1"/>
  <c r="AL164" i="21" a="1"/>
  <c r="AL164" i="21" s="1"/>
  <c r="AL215" i="21" s="1" a="1"/>
  <c r="AL215" i="21" s="1"/>
  <c r="AK104" i="21" a="1"/>
  <c r="AK104" i="21" s="1"/>
  <c r="AV248" i="21" a="1"/>
  <c r="AV248" i="21" s="1"/>
  <c r="M234" i="21" a="1"/>
  <c r="M234" i="21" s="1"/>
  <c r="AN374" i="21" a="1"/>
  <c r="AN374" i="21" s="1"/>
  <c r="P344" i="21" a="1"/>
  <c r="P344" i="21" s="1"/>
  <c r="M266" i="21" a="1"/>
  <c r="M266" i="21" s="1"/>
  <c r="AV423" i="21" a="1"/>
  <c r="AV423" i="21" s="1"/>
  <c r="AL323" i="21" a="1"/>
  <c r="AL323" i="21" s="1"/>
  <c r="Q355" i="21" a="1"/>
  <c r="Q355" i="21" s="1"/>
  <c r="AD451" i="21" a="1"/>
  <c r="AD451" i="21" s="1"/>
  <c r="AC464" i="21" a="1"/>
  <c r="AC464" i="21" s="1"/>
  <c r="AA147" i="21" a="1"/>
  <c r="AA147" i="21" s="1"/>
  <c r="X399" i="21" a="1"/>
  <c r="X399" i="21" s="1"/>
  <c r="AC144" i="21" a="1"/>
  <c r="AC144" i="21" s="1"/>
  <c r="Z462" i="21" a="1"/>
  <c r="Z462" i="21" s="1"/>
  <c r="X482" i="21" a="1"/>
  <c r="X482" i="21" s="1"/>
  <c r="Y372" i="21" a="1"/>
  <c r="Y372" i="21" s="1"/>
  <c r="W267" i="21" a="1"/>
  <c r="W267" i="21" s="1"/>
  <c r="AA333" i="21" a="1"/>
  <c r="AA333" i="21" s="1"/>
  <c r="X377" i="21" a="1"/>
  <c r="X377" i="21" s="1"/>
  <c r="V393" i="21" a="1"/>
  <c r="V393" i="21" s="1"/>
  <c r="S295" i="21" a="1"/>
  <c r="S295" i="21" s="1"/>
  <c r="U460" i="21" a="1"/>
  <c r="U460" i="21" s="1"/>
  <c r="V404" i="21" a="1"/>
  <c r="V404" i="21" s="1"/>
  <c r="P130" i="21" a="1"/>
  <c r="P130" i="21" s="1"/>
  <c r="S449" i="21" a="1"/>
  <c r="S449" i="21" s="1"/>
  <c r="R117" i="21" a="1"/>
  <c r="R117" i="21" s="1"/>
  <c r="M486" i="21" a="1"/>
  <c r="M486" i="21" s="1"/>
  <c r="AC448" i="21" a="1"/>
  <c r="AC448" i="21" s="1"/>
  <c r="Z485" i="21" a="1"/>
  <c r="Z485" i="21" s="1"/>
  <c r="X310" i="21" a="1"/>
  <c r="X310" i="21" s="1"/>
  <c r="Z113" i="21" a="1"/>
  <c r="Z113" i="21" s="1"/>
  <c r="W469" i="21" a="1"/>
  <c r="W469" i="21" s="1"/>
  <c r="AA368" i="21" a="1"/>
  <c r="AA368" i="21" s="1"/>
  <c r="Y383" i="21" a="1"/>
  <c r="Y383" i="21" s="1"/>
  <c r="V493" i="21" a="1"/>
  <c r="V493" i="21" s="1"/>
  <c r="S396" i="21" a="1"/>
  <c r="S396" i="21" s="1"/>
  <c r="T295" i="21" a="1"/>
  <c r="T295" i="21" s="1"/>
  <c r="U112" i="21" a="1"/>
  <c r="U112" i="21" s="1"/>
  <c r="R285" i="21" a="1"/>
  <c r="R285" i="21" s="1"/>
  <c r="T504" i="21" a="1"/>
  <c r="T504" i="21" s="1"/>
  <c r="P419" i="21" a="1"/>
  <c r="P419" i="21" s="1"/>
  <c r="O331" i="21" a="1"/>
  <c r="O331" i="21" s="1"/>
  <c r="Q203" i="21" a="1"/>
  <c r="Q203" i="21" s="1"/>
  <c r="L492" i="21" a="1"/>
  <c r="L492" i="21" s="1"/>
  <c r="AF451" i="21" a="1"/>
  <c r="AF451" i="21" s="1"/>
  <c r="AC161" i="21" a="1"/>
  <c r="AC161" i="21" s="1"/>
  <c r="AC212" i="21" s="1" a="1"/>
  <c r="AC212" i="21" s="1"/>
  <c r="AA315" i="21" a="1"/>
  <c r="AA315" i="21" s="1"/>
  <c r="Y279" i="21" a="1"/>
  <c r="Y279" i="21" s="1"/>
  <c r="AC113" i="21" a="1"/>
  <c r="AC113" i="21" s="1"/>
  <c r="Y203" i="21" a="1"/>
  <c r="Y203" i="21" s="1"/>
  <c r="X228" i="21" a="1"/>
  <c r="X228" i="21" s="1"/>
  <c r="Z247" i="21" a="1"/>
  <c r="Z247" i="21" s="1"/>
  <c r="W176" i="21" a="1"/>
  <c r="W176" i="21" s="1"/>
  <c r="AA445" i="21" a="1"/>
  <c r="AA445" i="21" s="1"/>
  <c r="Y395" i="21" a="1"/>
  <c r="Y395" i="21" s="1"/>
  <c r="V247" i="21" a="1"/>
  <c r="V247" i="21" s="1"/>
  <c r="S361" i="21" a="1"/>
  <c r="S361" i="21" s="1"/>
  <c r="T344" i="21" a="1"/>
  <c r="T344" i="21" s="1"/>
  <c r="U265" i="21" a="1"/>
  <c r="U265" i="21" s="1"/>
  <c r="R528" i="21" a="1"/>
  <c r="R528" i="21" s="1"/>
  <c r="T169" i="21" a="1"/>
  <c r="T169" i="21" s="1"/>
  <c r="T203" i="21" s="1" a="1"/>
  <c r="T203" i="21" s="1"/>
  <c r="P114" i="21" a="1"/>
  <c r="P114" i="21" s="1"/>
  <c r="S435" i="21" a="1"/>
  <c r="S435" i="21" s="1"/>
  <c r="R290" i="21" a="1"/>
  <c r="R290" i="21" s="1"/>
  <c r="L503" i="21" a="1"/>
  <c r="L503" i="21" s="1"/>
  <c r="AC484" i="21" a="1"/>
  <c r="AC484" i="21" s="1"/>
  <c r="X329" i="21" a="1"/>
  <c r="X329" i="21" s="1"/>
  <c r="AC226" i="21" a="1"/>
  <c r="AC226" i="21" s="1"/>
  <c r="V114" i="21" a="1"/>
  <c r="V114" i="21" s="1"/>
  <c r="V305" i="21" a="1"/>
  <c r="V305" i="21" s="1"/>
  <c r="R228" i="21" a="1"/>
  <c r="R228" i="21" s="1"/>
  <c r="R416" i="21" a="1"/>
  <c r="R416" i="21" s="1"/>
  <c r="O162" i="21" a="1"/>
  <c r="O162" i="21" s="1"/>
  <c r="O213" i="21" s="1" a="1"/>
  <c r="O213" i="21" s="1"/>
  <c r="M275" i="21" a="1"/>
  <c r="M275" i="21" s="1"/>
  <c r="AO328" i="21" a="1"/>
  <c r="AO328" i="21" s="1"/>
  <c r="N237" i="21" a="1"/>
  <c r="N237" i="21" s="1"/>
  <c r="AN507" i="21" a="1"/>
  <c r="AN507" i="21" s="1"/>
  <c r="AV514" i="21" a="1"/>
  <c r="AV514" i="21" s="1"/>
  <c r="AK301" i="21" a="1"/>
  <c r="AK301" i="21" s="1"/>
  <c r="W130" i="21" a="1"/>
  <c r="W130" i="21" s="1"/>
  <c r="W293" i="21" a="1"/>
  <c r="W293" i="21" s="1"/>
  <c r="X259" i="21" a="1"/>
  <c r="X259" i="21" s="1"/>
  <c r="S347" i="21" a="1"/>
  <c r="S347" i="21" s="1"/>
  <c r="V442" i="21" a="1"/>
  <c r="V442" i="21" s="1"/>
  <c r="Q185" i="21" a="1"/>
  <c r="Q185" i="21" s="1"/>
  <c r="M408" i="21" a="1"/>
  <c r="M408" i="21" s="1"/>
  <c r="L175" i="21" a="1"/>
  <c r="L175" i="21" s="1"/>
  <c r="L496" i="21" a="1"/>
  <c r="L496" i="21" s="1"/>
  <c r="K126" i="21" a="1"/>
  <c r="K126" i="21" s="1"/>
  <c r="AO470" i="21" a="1"/>
  <c r="AO470" i="21" s="1"/>
  <c r="Q417" i="21" a="1"/>
  <c r="Q417" i="21" s="1"/>
  <c r="M150" i="21" a="1"/>
  <c r="M150" i="21" s="1"/>
  <c r="M345" i="21" a="1"/>
  <c r="M345" i="21" s="1"/>
  <c r="AM372" i="21" a="1"/>
  <c r="AM372" i="21" s="1"/>
  <c r="R417" i="21" a="1"/>
  <c r="R417" i="21" s="1"/>
  <c r="M128" i="21" a="1"/>
  <c r="M128" i="21" s="1"/>
  <c r="M487" i="21" a="1"/>
  <c r="M487" i="21" s="1"/>
  <c r="AO320" i="21" a="1"/>
  <c r="AO320" i="21" s="1"/>
  <c r="AG462" i="21" a="1"/>
  <c r="AG462" i="21" s="1"/>
  <c r="AF114" i="21" a="1"/>
  <c r="AF114" i="21" s="1"/>
  <c r="AJ510" i="21" a="1"/>
  <c r="AJ510" i="21" s="1"/>
  <c r="AN500" i="21" a="1"/>
  <c r="AN500" i="21" s="1"/>
  <c r="M509" i="21" a="1"/>
  <c r="M509" i="21" s="1"/>
  <c r="AM162" i="21" a="1"/>
  <c r="AM162" i="21" s="1"/>
  <c r="AM213" i="21" s="1" a="1"/>
  <c r="AM213" i="21" s="1"/>
  <c r="R138" i="21" a="1"/>
  <c r="R138" i="21" s="1"/>
  <c r="AV226" i="21" a="1"/>
  <c r="AV226" i="21" s="1"/>
  <c r="K266" i="21" a="1"/>
  <c r="K266" i="21" s="1"/>
  <c r="AO529" i="21" a="1"/>
  <c r="AO529" i="21" s="1"/>
  <c r="O286" i="21" a="1"/>
  <c r="O286" i="21" s="1"/>
  <c r="L147" i="21" a="1"/>
  <c r="L147" i="21" s="1"/>
  <c r="N526" i="21" a="1"/>
  <c r="N526" i="21" s="1"/>
  <c r="AL368" i="21" a="1"/>
  <c r="AL368" i="21" s="1"/>
  <c r="AD428" i="21" a="1"/>
  <c r="AD428" i="21" s="1"/>
  <c r="AE384" i="21" a="1"/>
  <c r="AE384" i="21" s="1"/>
  <c r="AG431" i="21" a="1"/>
  <c r="AG431" i="21" s="1"/>
  <c r="AL185" i="21" a="1"/>
  <c r="AL185" i="21" s="1"/>
  <c r="R411" i="21" a="1"/>
  <c r="R411" i="21" s="1"/>
  <c r="L485" i="21" a="1"/>
  <c r="L485" i="21" s="1"/>
  <c r="K376" i="21" a="1"/>
  <c r="K376" i="21" s="1"/>
  <c r="AL105" i="21" a="1"/>
  <c r="AL105" i="21" s="1"/>
  <c r="AD279" i="21" a="1"/>
  <c r="AD279" i="21" s="1"/>
  <c r="AH332" i="21" a="1"/>
  <c r="AH332" i="21" s="1"/>
  <c r="AL165" i="21" a="1"/>
  <c r="AL165" i="21" s="1"/>
  <c r="AL216" i="21" s="1" a="1"/>
  <c r="AL216" i="21" s="1"/>
  <c r="AO490" i="21" a="1"/>
  <c r="AO490" i="21" s="1"/>
  <c r="Z514" i="21" a="1"/>
  <c r="Z514" i="21" s="1"/>
  <c r="V403" i="21" a="1"/>
  <c r="V403" i="21" s="1"/>
  <c r="S493" i="21" a="1"/>
  <c r="S493" i="21" s="1"/>
  <c r="N197" i="21" a="1"/>
  <c r="N197" i="21" s="1"/>
  <c r="N505" i="21" a="1"/>
  <c r="N505" i="21" s="1"/>
  <c r="L360" i="21" a="1"/>
  <c r="L360" i="21" s="1"/>
  <c r="M466" i="21" a="1"/>
  <c r="M466" i="21" s="1"/>
  <c r="K195" i="21" a="1"/>
  <c r="K195" i="21" s="1"/>
  <c r="AN287" i="21" a="1"/>
  <c r="AN287" i="21" s="1"/>
  <c r="Q403" i="21" a="1"/>
  <c r="Q403" i="21" s="1"/>
  <c r="AK473" i="21" a="1"/>
  <c r="AK473" i="21" s="1"/>
  <c r="AF230" i="21" a="1"/>
  <c r="AF230" i="21" s="1"/>
  <c r="AJ348" i="21" a="1"/>
  <c r="AJ348" i="21" s="1"/>
  <c r="AE278" i="21" a="1"/>
  <c r="AE278" i="21" s="1"/>
  <c r="AB483" i="21" a="1"/>
  <c r="AB483" i="21" s="1"/>
  <c r="AI180" i="21" a="1"/>
  <c r="AI180" i="21" s="1"/>
  <c r="AF464" i="21" a="1"/>
  <c r="AF464" i="21" s="1"/>
  <c r="AC247" i="21" a="1"/>
  <c r="AC247" i="21" s="1"/>
  <c r="AH451" i="21" a="1"/>
  <c r="AH451" i="21" s="1"/>
  <c r="AE404" i="21" a="1"/>
  <c r="AE404" i="21" s="1"/>
  <c r="AF151" i="21" a="1"/>
  <c r="AF151" i="21" s="1"/>
  <c r="AB273" i="21" a="1"/>
  <c r="AB273" i="21" s="1"/>
  <c r="AK123" i="21" a="1"/>
  <c r="AK123" i="21" s="1"/>
  <c r="AG365" i="21" a="1"/>
  <c r="AG365" i="21" s="1"/>
  <c r="AG387" i="21" a="1"/>
  <c r="AG387" i="21" s="1"/>
  <c r="AM382" i="21" a="1"/>
  <c r="AM382" i="21" s="1"/>
  <c r="AJ112" i="21" a="1"/>
  <c r="AJ112" i="21" s="1"/>
  <c r="AO439" i="21" a="1"/>
  <c r="AO439" i="21" s="1"/>
  <c r="AL438" i="21" a="1"/>
  <c r="AL438" i="21" s="1"/>
  <c r="AI293" i="21" a="1"/>
  <c r="AI293" i="21" s="1"/>
  <c r="AE298" i="21" a="1"/>
  <c r="AE298" i="21" s="1"/>
  <c r="AK348" i="21" a="1"/>
  <c r="AK348" i="21" s="1"/>
  <c r="AH176" i="21" a="1"/>
  <c r="AH176" i="21" s="1"/>
  <c r="AF282" i="21" a="1"/>
  <c r="AF282" i="21" s="1"/>
  <c r="AG298" i="21" a="1"/>
  <c r="AG298" i="21" s="1"/>
  <c r="AE317" i="21" a="1"/>
  <c r="AE317" i="21" s="1"/>
  <c r="Y231" i="21" a="1"/>
  <c r="Y231" i="21" s="1"/>
  <c r="O122" i="21" a="1"/>
  <c r="O122" i="21" s="1"/>
  <c r="Q321" i="21" a="1"/>
  <c r="Q321" i="21" s="1"/>
  <c r="Q332" i="21" a="1"/>
  <c r="Q332" i="21" s="1"/>
  <c r="X292" i="21" a="1"/>
  <c r="X292" i="21" s="1"/>
  <c r="AC467" i="21" a="1"/>
  <c r="AC467" i="21" s="1"/>
  <c r="Z360" i="21" a="1"/>
  <c r="Z360" i="21" s="1"/>
  <c r="W231" i="21" a="1"/>
  <c r="W231" i="21" s="1"/>
  <c r="Y505" i="21" a="1"/>
  <c r="Y505" i="21" s="1"/>
  <c r="W255" i="21" a="1"/>
  <c r="W255" i="21" s="1"/>
  <c r="AA158" i="21" a="1"/>
  <c r="AA158" i="21" s="1"/>
  <c r="AA209" i="21" s="1" a="1"/>
  <c r="AA209" i="21" s="1"/>
  <c r="X374" i="21" a="1"/>
  <c r="X374" i="21" s="1"/>
  <c r="U113" i="21" a="1"/>
  <c r="U113" i="21" s="1"/>
  <c r="R278" i="21" a="1"/>
  <c r="R278" i="21" s="1"/>
  <c r="T536" i="21" a="1"/>
  <c r="T536" i="21" s="1"/>
  <c r="U536" i="21" a="1"/>
  <c r="U536" i="21" s="1"/>
  <c r="V149" i="21" a="1"/>
  <c r="V149" i="21" s="1"/>
  <c r="S286" i="21" a="1"/>
  <c r="S286" i="21" s="1"/>
  <c r="O314" i="21" a="1"/>
  <c r="O314" i="21" s="1"/>
  <c r="R451" i="21" a="1"/>
  <c r="R451" i="21" s="1"/>
  <c r="Q411" i="21" a="1"/>
  <c r="Q411" i="21" s="1"/>
  <c r="O259" i="21" a="1"/>
  <c r="O259" i="21" s="1"/>
  <c r="AF456" i="21" a="1"/>
  <c r="AF456" i="21" s="1"/>
  <c r="AC480" i="21" a="1"/>
  <c r="AC480" i="21" s="1"/>
  <c r="AA279" i="21" a="1"/>
  <c r="AA279" i="21" s="1"/>
  <c r="X156" i="21" a="1"/>
  <c r="X156" i="21" s="1"/>
  <c r="X207" i="21" s="1" a="1"/>
  <c r="X207" i="21" s="1"/>
  <c r="AB247" i="21" a="1"/>
  <c r="AB247" i="21" s="1"/>
  <c r="Z376" i="21" a="1"/>
  <c r="Z376" i="21" s="1"/>
  <c r="W383" i="21" a="1"/>
  <c r="W383" i="21" s="1"/>
  <c r="Y284" i="21" a="1"/>
  <c r="Y284" i="21" s="1"/>
  <c r="W356" i="21" a="1"/>
  <c r="W356" i="21" s="1"/>
  <c r="AA292" i="21" a="1"/>
  <c r="AA292" i="21" s="1"/>
  <c r="X500" i="21" a="1"/>
  <c r="X500" i="21" s="1"/>
  <c r="U184" i="21" a="1"/>
  <c r="U184" i="21" s="1"/>
  <c r="R460" i="21" a="1"/>
  <c r="R460" i="21" s="1"/>
  <c r="T126" i="21" a="1"/>
  <c r="T126" i="21" s="1"/>
  <c r="U103" i="21" a="1"/>
  <c r="U103" i="21" s="1"/>
  <c r="V322" i="21" a="1"/>
  <c r="V322" i="21" s="1"/>
  <c r="S343" i="21" a="1"/>
  <c r="S343" i="21" s="1"/>
  <c r="O470" i="21" a="1"/>
  <c r="O470" i="21" s="1"/>
  <c r="R410" i="21" a="1"/>
  <c r="R410" i="21" s="1"/>
  <c r="Q125" i="21" a="1"/>
  <c r="Q125" i="21" s="1"/>
  <c r="N106" i="21" a="1"/>
  <c r="N106" i="21" s="1"/>
  <c r="AC281" i="21" a="1"/>
  <c r="AC281" i="21" s="1"/>
  <c r="Z356" i="21" a="1"/>
  <c r="Z356" i="21" s="1"/>
  <c r="Z384" i="21" a="1"/>
  <c r="Z384" i="21" s="1"/>
  <c r="AA113" i="21" a="1"/>
  <c r="AA113" i="21" s="1"/>
  <c r="V155" i="21" a="1"/>
  <c r="V155" i="21" s="1"/>
  <c r="V206" i="21" s="1" a="1"/>
  <c r="V206" i="21" s="1"/>
  <c r="T419" i="21" a="1"/>
  <c r="T419" i="21" s="1"/>
  <c r="S377" i="21" a="1"/>
  <c r="S377" i="21" s="1"/>
  <c r="Q507" i="21" a="1"/>
  <c r="Q507" i="21" s="1"/>
  <c r="S531" i="21" a="1"/>
  <c r="S531" i="21" s="1"/>
  <c r="N140" i="21" a="1"/>
  <c r="N140" i="21" s="1"/>
  <c r="M448" i="21" a="1"/>
  <c r="M448" i="21" s="1"/>
  <c r="AV347" i="21" a="1"/>
  <c r="AV347" i="21" s="1"/>
  <c r="K427" i="21" a="1"/>
  <c r="K427" i="21" s="1"/>
  <c r="AL372" i="21" a="1"/>
  <c r="AL372" i="21" s="1"/>
  <c r="K287" i="21" a="1"/>
  <c r="K287" i="21" s="1"/>
  <c r="K292" i="21" a="1"/>
  <c r="K292" i="21" s="1"/>
  <c r="L251" i="21" a="1"/>
  <c r="L251" i="21" s="1"/>
  <c r="P428" i="21" a="1"/>
  <c r="P428" i="21" s="1"/>
  <c r="R407" i="21" a="1"/>
  <c r="R407" i="21" s="1"/>
  <c r="K408" i="21" a="1"/>
  <c r="K408" i="21" s="1"/>
  <c r="AV118" i="21" a="1"/>
  <c r="AV118" i="21" s="1"/>
  <c r="P329" i="21" a="1"/>
  <c r="P329" i="21" s="1"/>
  <c r="Y409" i="21" a="1"/>
  <c r="Y409" i="21" s="1"/>
  <c r="V380" i="21" a="1"/>
  <c r="V380" i="21" s="1"/>
  <c r="X511" i="21" a="1"/>
  <c r="X511" i="21" s="1"/>
  <c r="AB427" i="21" a="1"/>
  <c r="AB427" i="21" s="1"/>
  <c r="Z503" i="21" a="1"/>
  <c r="Z503" i="21" s="1"/>
  <c r="W514" i="21" a="1"/>
  <c r="W514" i="21" s="1"/>
  <c r="T448" i="21" a="1"/>
  <c r="T448" i="21" s="1"/>
  <c r="U435" i="21" a="1"/>
  <c r="U435" i="21" s="1"/>
  <c r="R368" i="21" a="1"/>
  <c r="R368" i="21" s="1"/>
  <c r="T156" i="21" a="1"/>
  <c r="T156" i="21" s="1"/>
  <c r="T190" i="21" s="1" a="1"/>
  <c r="T190" i="21" s="1"/>
  <c r="U227" i="21" a="1"/>
  <c r="U227" i="21" s="1"/>
  <c r="Q118" i="21" a="1"/>
  <c r="Q118" i="21" s="1"/>
  <c r="Q407" i="21" a="1"/>
  <c r="Q407" i="21" s="1"/>
  <c r="P501" i="21" a="1"/>
  <c r="P501" i="21" s="1"/>
  <c r="O437" i="21" a="1"/>
  <c r="O437" i="21" s="1"/>
  <c r="W271" i="21" a="1"/>
  <c r="W271" i="21" s="1"/>
  <c r="AB307" i="21" a="1"/>
  <c r="AB307" i="21" s="1"/>
  <c r="Y299" i="21" a="1"/>
  <c r="Y299" i="21" s="1"/>
  <c r="V270" i="21" a="1"/>
  <c r="V270" i="21" s="1"/>
  <c r="X481" i="21" a="1"/>
  <c r="X481" i="21" s="1"/>
  <c r="AB297" i="21" a="1"/>
  <c r="AB297" i="21" s="1"/>
  <c r="Z389" i="21" a="1"/>
  <c r="Z389" i="21" s="1"/>
  <c r="W378" i="21" a="1"/>
  <c r="W378" i="21" s="1"/>
  <c r="U472" i="21" a="1"/>
  <c r="U472" i="21" s="1"/>
  <c r="V479" i="21" a="1"/>
  <c r="V479" i="21" s="1"/>
  <c r="S418" i="21" a="1"/>
  <c r="S418" i="21" s="1"/>
  <c r="T262" i="21" a="1"/>
  <c r="T262" i="21" s="1"/>
  <c r="U150" i="21" a="1"/>
  <c r="U150" i="21" s="1"/>
  <c r="R181" i="21" a="1"/>
  <c r="R181" i="21" s="1"/>
  <c r="Q471" i="21" a="1"/>
  <c r="Q471" i="21" s="1"/>
  <c r="P151" i="21" a="1"/>
  <c r="P151" i="21" s="1"/>
  <c r="P483" i="21" a="1"/>
  <c r="P483" i="21" s="1"/>
  <c r="AA177" i="21" a="1"/>
  <c r="AA177" i="21" s="1"/>
  <c r="AE125" i="21" a="1"/>
  <c r="AE125" i="21" s="1"/>
  <c r="AB206" i="21" a="1"/>
  <c r="AB206" i="21" s="1"/>
  <c r="Z298" i="21" a="1"/>
  <c r="Z298" i="21" s="1"/>
  <c r="W314" i="21" a="1"/>
  <c r="W314" i="21" s="1"/>
  <c r="AB242" i="21" a="1"/>
  <c r="AB242" i="21" s="1"/>
  <c r="Y358" i="21" a="1"/>
  <c r="Y358" i="21" s="1"/>
  <c r="V371" i="21" a="1"/>
  <c r="V371" i="21" s="1"/>
  <c r="X343" i="21" a="1"/>
  <c r="X343" i="21" s="1"/>
  <c r="AB401" i="21" a="1"/>
  <c r="AB401" i="21" s="1"/>
  <c r="Z529" i="21" a="1"/>
  <c r="Z529" i="21" s="1"/>
  <c r="W429" i="21" a="1"/>
  <c r="W429" i="21" s="1"/>
  <c r="T183" i="21" a="1"/>
  <c r="T183" i="21" s="1"/>
  <c r="U133" i="21" a="1"/>
  <c r="U133" i="21" s="1"/>
  <c r="S176" i="21" a="1"/>
  <c r="S176" i="21" s="1"/>
  <c r="T228" i="21" a="1"/>
  <c r="T228" i="21" s="1"/>
  <c r="U161" i="21" a="1"/>
  <c r="U161" i="21" s="1"/>
  <c r="U212" i="21" s="1" a="1"/>
  <c r="U212" i="21" s="1"/>
  <c r="R298" i="21" a="1"/>
  <c r="R298" i="21" s="1"/>
  <c r="Q502" i="21" a="1"/>
  <c r="Q502" i="21" s="1"/>
  <c r="P462" i="21" a="1"/>
  <c r="P462" i="21" s="1"/>
  <c r="O224" i="21" a="1"/>
  <c r="O224" i="21" s="1"/>
  <c r="W111" i="21" a="1"/>
  <c r="W111" i="21" s="1"/>
  <c r="AB405" i="21" a="1"/>
  <c r="AB405" i="21" s="1"/>
  <c r="Y104" i="21" a="1"/>
  <c r="Y104" i="21" s="1"/>
  <c r="X322" i="21" a="1"/>
  <c r="X322" i="21" s="1"/>
  <c r="Z386" i="21" a="1"/>
  <c r="Z386" i="21" s="1"/>
  <c r="T380" i="21" a="1"/>
  <c r="T380" i="21" s="1"/>
  <c r="R270" i="21" a="1"/>
  <c r="R270" i="21" s="1"/>
  <c r="U297" i="21" a="1"/>
  <c r="U297" i="21" s="1"/>
  <c r="Q271" i="21" a="1"/>
  <c r="Q271" i="21" s="1"/>
  <c r="O468" i="21" a="1"/>
  <c r="O468" i="21" s="1"/>
  <c r="L361" i="21" a="1"/>
  <c r="L361" i="21" s="1"/>
  <c r="AV150" i="21" a="1"/>
  <c r="AV150" i="21" s="1"/>
  <c r="AV111" i="21" a="1"/>
  <c r="AV111" i="21" s="1"/>
  <c r="AI106" i="21" a="1"/>
  <c r="AI106" i="21" s="1"/>
  <c r="AO383" i="21" a="1"/>
  <c r="AO383" i="21" s="1"/>
  <c r="N531" i="21" a="1"/>
  <c r="N531" i="21" s="1"/>
  <c r="N466" i="21" a="1"/>
  <c r="N466" i="21" s="1"/>
  <c r="AK345" i="21" a="1"/>
  <c r="AK345" i="21" s="1"/>
  <c r="Q343" i="21" a="1"/>
  <c r="Q343" i="21" s="1"/>
  <c r="O158" i="21" a="1"/>
  <c r="O158" i="21" s="1"/>
  <c r="O209" i="21" s="1" a="1"/>
  <c r="O209" i="21" s="1"/>
  <c r="L127" i="21" a="1"/>
  <c r="L127" i="21" s="1"/>
  <c r="AV479" i="21" a="1"/>
  <c r="AV479" i="21" s="1"/>
  <c r="O505" i="21" a="1"/>
  <c r="O505" i="21" s="1"/>
  <c r="AO361" i="21" a="1"/>
  <c r="AO361" i="21" s="1"/>
  <c r="AK376" i="21" a="1"/>
  <c r="AK376" i="21" s="1"/>
  <c r="AL408" i="21" a="1"/>
  <c r="AL408" i="21" s="1"/>
  <c r="AB380" i="21" a="1"/>
  <c r="AB380" i="21" s="1"/>
  <c r="AE121" i="21" a="1"/>
  <c r="AE121" i="21" s="1"/>
  <c r="AC370" i="21" a="1"/>
  <c r="AC370" i="21" s="1"/>
  <c r="Z172" i="21" a="1"/>
  <c r="Z172" i="21" s="1"/>
  <c r="W265" i="21" a="1"/>
  <c r="W265" i="21" s="1"/>
  <c r="AB462" i="21" a="1"/>
  <c r="AB462" i="21" s="1"/>
  <c r="Y292" i="21" a="1"/>
  <c r="Y292" i="21" s="1"/>
  <c r="W380" i="21" a="1"/>
  <c r="W380" i="21" s="1"/>
  <c r="Y497" i="21" a="1"/>
  <c r="Y497" i="21" s="1"/>
  <c r="AC410" i="21" a="1"/>
  <c r="AC410" i="21" s="1"/>
  <c r="Z110" i="21" a="1"/>
  <c r="Z110" i="21" s="1"/>
  <c r="W146" i="21" a="1"/>
  <c r="W146" i="21" s="1"/>
  <c r="U316" i="21" a="1"/>
  <c r="U316" i="21" s="1"/>
  <c r="V277" i="21" a="1"/>
  <c r="V277" i="21" s="1"/>
  <c r="S489" i="21" a="1"/>
  <c r="S489" i="21" s="1"/>
  <c r="T178" i="21" a="1"/>
  <c r="T178" i="21" s="1"/>
  <c r="U508" i="21" a="1"/>
  <c r="U508" i="21" s="1"/>
  <c r="R442" i="21" a="1"/>
  <c r="R442" i="21" s="1"/>
  <c r="Q307" i="21" a="1"/>
  <c r="Q307" i="21" s="1"/>
  <c r="Q306" i="21" a="1"/>
  <c r="Q306" i="21" s="1"/>
  <c r="P253" i="21" a="1"/>
  <c r="P253" i="21" s="1"/>
  <c r="X418" i="21" a="1"/>
  <c r="X418" i="21" s="1"/>
  <c r="AB503" i="21" a="1"/>
  <c r="AB503" i="21" s="1"/>
  <c r="Z470" i="21" a="1"/>
  <c r="Z470" i="21" s="1"/>
  <c r="W479" i="21" a="1"/>
  <c r="W479" i="21" s="1"/>
  <c r="Y430" i="21" a="1"/>
  <c r="Y430" i="21" s="1"/>
  <c r="V246" i="21" a="1"/>
  <c r="V246" i="21" s="1"/>
  <c r="Z162" i="21" a="1"/>
  <c r="Z162" i="21" s="1"/>
  <c r="Z213" i="21" s="1" a="1"/>
  <c r="Z213" i="21" s="1"/>
  <c r="X250" i="21" a="1"/>
  <c r="X250" i="21" s="1"/>
  <c r="U267" i="21" a="1"/>
  <c r="U267" i="21" s="1"/>
  <c r="V236" i="21" a="1"/>
  <c r="V236" i="21" s="1"/>
  <c r="T395" i="21" a="1"/>
  <c r="T395" i="21" s="1"/>
  <c r="U226" i="21" a="1"/>
  <c r="U226" i="21" s="1"/>
  <c r="S382" i="21" a="1"/>
  <c r="S382" i="21" s="1"/>
  <c r="R480" i="21" a="1"/>
  <c r="R480" i="21" s="1"/>
  <c r="Q388" i="21" a="1"/>
  <c r="Q388" i="21" s="1"/>
  <c r="P388" i="21" a="1"/>
  <c r="P388" i="21" s="1"/>
  <c r="AC506" i="21" a="1"/>
  <c r="AC506" i="21" s="1"/>
  <c r="AE318" i="21" a="1"/>
  <c r="AE318" i="21" s="1"/>
  <c r="AB463" i="21" a="1"/>
  <c r="AB463" i="21" s="1"/>
  <c r="Z380" i="21" a="1"/>
  <c r="Z380" i="21" s="1"/>
  <c r="W197" i="21" a="1"/>
  <c r="W197" i="21" s="1"/>
  <c r="AB171" i="21" a="1"/>
  <c r="AB171" i="21" s="1"/>
  <c r="Y223" i="21" a="1"/>
  <c r="Y223" i="21" s="1"/>
  <c r="W182" i="21" a="1"/>
  <c r="W182" i="21" s="1"/>
  <c r="Y235" i="21" a="1"/>
  <c r="Y235" i="21" s="1"/>
  <c r="V232" i="21" a="1"/>
  <c r="V232" i="21" s="1"/>
  <c r="Z358" i="21" a="1"/>
  <c r="Z358" i="21" s="1"/>
  <c r="X334" i="21" a="1"/>
  <c r="X334" i="21" s="1"/>
  <c r="U322" i="21" a="1"/>
  <c r="U322" i="21" s="1"/>
  <c r="V376" i="21" a="1"/>
  <c r="V376" i="21" s="1"/>
  <c r="S118" i="21" a="1"/>
  <c r="S118" i="21" s="1"/>
  <c r="T123" i="21" a="1"/>
  <c r="T123" i="21" s="1"/>
  <c r="U431" i="21" a="1"/>
  <c r="U431" i="21" s="1"/>
  <c r="S414" i="21" a="1"/>
  <c r="S414" i="21" s="1"/>
  <c r="R363" i="21" a="1"/>
  <c r="R363" i="21" s="1"/>
  <c r="P203" i="21" a="1"/>
  <c r="P203" i="21" s="1"/>
  <c r="P244" i="21" a="1"/>
  <c r="P244" i="21" s="1"/>
  <c r="X431" i="21" a="1"/>
  <c r="X431" i="21" s="1"/>
  <c r="AB238" i="21" a="1"/>
  <c r="AB238" i="21" s="1"/>
  <c r="Y295" i="21" a="1"/>
  <c r="Y295" i="21" s="1"/>
  <c r="Y138" i="21" a="1"/>
  <c r="Y138" i="21" s="1"/>
  <c r="Z428" i="21" a="1"/>
  <c r="Z428" i="21" s="1"/>
  <c r="U390" i="21" a="1"/>
  <c r="U390" i="21" s="1"/>
  <c r="S269" i="21" a="1"/>
  <c r="S269" i="21" s="1"/>
  <c r="U105" i="21" a="1"/>
  <c r="U105" i="21" s="1"/>
  <c r="R137" i="21" a="1"/>
  <c r="R137" i="21" s="1"/>
  <c r="P271" i="21" a="1"/>
  <c r="P271" i="21" s="1"/>
  <c r="AV272" i="21" a="1"/>
  <c r="AV272" i="21" s="1"/>
  <c r="AV212" i="21" a="1"/>
  <c r="AV212" i="21" s="1"/>
  <c r="AV128" i="21" a="1"/>
  <c r="AV128" i="21" s="1"/>
  <c r="K421" i="21" a="1"/>
  <c r="K421" i="21" s="1"/>
  <c r="AO270" i="21" a="1"/>
  <c r="AO270" i="21" s="1"/>
  <c r="N157" i="21" a="1"/>
  <c r="N157" i="21" s="1"/>
  <c r="N191" i="21" s="1" a="1"/>
  <c r="N191" i="21" s="1"/>
  <c r="N378" i="21" a="1"/>
  <c r="N378" i="21" s="1"/>
  <c r="AH181" i="21" a="1"/>
  <c r="AH181" i="21" s="1"/>
  <c r="R331" i="21" a="1"/>
  <c r="R331" i="21" s="1"/>
  <c r="P235" i="21" a="1"/>
  <c r="P235" i="21" s="1"/>
  <c r="M123" i="21" a="1"/>
  <c r="M123" i="21" s="1"/>
  <c r="K378" i="21" a="1"/>
  <c r="K378" i="21" s="1"/>
  <c r="O160" i="21" a="1"/>
  <c r="O160" i="21" s="1"/>
  <c r="O211" i="21" s="1" a="1"/>
  <c r="O211" i="21" s="1"/>
  <c r="AC198" i="21" a="1"/>
  <c r="AC198" i="21" s="1"/>
  <c r="AF128" i="21" a="1"/>
  <c r="AF128" i="21" s="1"/>
  <c r="AD292" i="21" a="1"/>
  <c r="AD292" i="21" s="1"/>
  <c r="AB505" i="21" a="1"/>
  <c r="AB505" i="21" s="1"/>
  <c r="Y216" i="21" a="1"/>
  <c r="Y216" i="21" s="1"/>
  <c r="V386" i="21" a="1"/>
  <c r="V386" i="21" s="1"/>
  <c r="AA335" i="21" a="1"/>
  <c r="AA335" i="21" s="1"/>
  <c r="X469" i="21" a="1"/>
  <c r="X469" i="21" s="1"/>
  <c r="Z176" i="21" a="1"/>
  <c r="Z176" i="21" s="1"/>
  <c r="W316" i="21" a="1"/>
  <c r="W316" i="21" s="1"/>
  <c r="AA442" i="21" a="1"/>
  <c r="AA442" i="21" s="1"/>
  <c r="Y154" i="21" a="1"/>
  <c r="Y154" i="21" s="1"/>
  <c r="Y205" i="21" s="1" a="1"/>
  <c r="Y205" i="21" s="1"/>
  <c r="V251" i="21" a="1"/>
  <c r="V251" i="21" s="1"/>
  <c r="S256" i="21" a="1"/>
  <c r="S256" i="21" s="1"/>
  <c r="T133" i="21" a="1"/>
  <c r="T133" i="21" s="1"/>
  <c r="V472" i="21" a="1"/>
  <c r="V472" i="21" s="1"/>
  <c r="S440" i="21" a="1"/>
  <c r="S440" i="21" s="1"/>
  <c r="T279" i="21" a="1"/>
  <c r="T279" i="21" s="1"/>
  <c r="Q303" i="21" a="1"/>
  <c r="Q303" i="21" s="1"/>
  <c r="O265" i="21" a="1"/>
  <c r="O265" i="21" s="1"/>
  <c r="S175" i="21" a="1"/>
  <c r="S175" i="21" s="1"/>
  <c r="K434" i="21" a="1"/>
  <c r="K434" i="21" s="1"/>
  <c r="W343" i="21" a="1"/>
  <c r="W343" i="21" s="1"/>
  <c r="AA287" i="21" a="1"/>
  <c r="AA287" i="21" s="1"/>
  <c r="X335" i="21" a="1"/>
  <c r="X335" i="21" s="1"/>
  <c r="Z357" i="21" a="1"/>
  <c r="Z357" i="21" s="1"/>
  <c r="X289" i="21" a="1"/>
  <c r="X289" i="21" s="1"/>
  <c r="AB130" i="21" a="1"/>
  <c r="AB130" i="21" s="1"/>
  <c r="Y233" i="21" a="1"/>
  <c r="Y233" i="21" s="1"/>
  <c r="W484" i="21" a="1"/>
  <c r="W484" i="21" s="1"/>
  <c r="S199" i="21" a="1"/>
  <c r="S199" i="21" s="1"/>
  <c r="U463" i="21" a="1"/>
  <c r="U463" i="21" s="1"/>
  <c r="V268" i="21" a="1"/>
  <c r="V268" i="21" s="1"/>
  <c r="S344" i="21" a="1"/>
  <c r="S344" i="21" s="1"/>
  <c r="T285" i="21" a="1"/>
  <c r="T285" i="21" s="1"/>
  <c r="Q305" i="21" a="1"/>
  <c r="Q305" i="21" s="1"/>
  <c r="P224" i="21" a="1"/>
  <c r="P224" i="21" s="1"/>
  <c r="N211" i="21" a="1"/>
  <c r="N211" i="21" s="1"/>
  <c r="M389" i="21" a="1"/>
  <c r="M389" i="21" s="1"/>
  <c r="AG393" i="21" a="1"/>
  <c r="AG393" i="21" s="1"/>
  <c r="AD225" i="21" a="1"/>
  <c r="AD225" i="21" s="1"/>
  <c r="AB414" i="21" a="1"/>
  <c r="AB414" i="21" s="1"/>
  <c r="Y407" i="21" a="1"/>
  <c r="Y407" i="21" s="1"/>
  <c r="W441" i="21" a="1"/>
  <c r="W441" i="21" s="1"/>
  <c r="AA329" i="21" a="1"/>
  <c r="AA329" i="21" s="1"/>
  <c r="X526" i="21" a="1"/>
  <c r="X526" i="21" s="1"/>
  <c r="Z374" i="21" a="1"/>
  <c r="Z374" i="21" s="1"/>
  <c r="X353" i="21" a="1"/>
  <c r="X353" i="21" s="1"/>
  <c r="AB262" i="21" a="1"/>
  <c r="AB262" i="21" s="1"/>
  <c r="Y227" i="21" a="1"/>
  <c r="Y227" i="21" s="1"/>
  <c r="V163" i="21" a="1"/>
  <c r="V163" i="21" s="1"/>
  <c r="V197" i="21" s="1" a="1"/>
  <c r="V197" i="21" s="1"/>
  <c r="T139" i="21" a="1"/>
  <c r="T139" i="21" s="1"/>
  <c r="U335" i="21" a="1"/>
  <c r="U335" i="21" s="1"/>
  <c r="V450" i="21" a="1"/>
  <c r="V450" i="21" s="1"/>
  <c r="S527" i="21" a="1"/>
  <c r="S527" i="21" s="1"/>
  <c r="T404" i="21" a="1"/>
  <c r="T404" i="21" s="1"/>
  <c r="Q373" i="21" a="1"/>
  <c r="Q373" i="21" s="1"/>
  <c r="P236" i="21" a="1"/>
  <c r="P236" i="21" s="1"/>
  <c r="O146" i="21" a="1"/>
  <c r="O146" i="21" s="1"/>
  <c r="M134" i="21" a="1"/>
  <c r="M134" i="21" s="1"/>
  <c r="U194" i="21" a="1"/>
  <c r="U194" i="21" s="1"/>
  <c r="Z402" i="21" a="1"/>
  <c r="Z402" i="21" s="1"/>
  <c r="W114" i="21" a="1"/>
  <c r="W114" i="21" s="1"/>
  <c r="S150" i="21" a="1"/>
  <c r="S150" i="21" s="1"/>
  <c r="T154" i="21" a="1"/>
  <c r="T154" i="21" s="1"/>
  <c r="T188" i="21" s="1" a="1"/>
  <c r="T188" i="21" s="1"/>
  <c r="P352" i="21" a="1"/>
  <c r="P352" i="21" s="1"/>
  <c r="M307" i="21" a="1"/>
  <c r="M307" i="21" s="1"/>
  <c r="N114" i="21" a="1"/>
  <c r="N114" i="21" s="1"/>
  <c r="AJ507" i="21" a="1"/>
  <c r="AJ507" i="21" s="1"/>
  <c r="N525" i="21" a="1"/>
  <c r="N525" i="21" s="1"/>
  <c r="AL392" i="21" a="1"/>
  <c r="AL392" i="21" s="1"/>
  <c r="O115" i="21" a="1"/>
  <c r="O115" i="21" s="1"/>
  <c r="L466" i="21" a="1"/>
  <c r="L466" i="21" s="1"/>
  <c r="X122" i="21" a="1"/>
  <c r="X122" i="21" s="1"/>
  <c r="X243" i="21" a="1"/>
  <c r="X243" i="21" s="1"/>
  <c r="Y247" i="21" a="1"/>
  <c r="Y247" i="21" s="1"/>
  <c r="T440" i="21" a="1"/>
  <c r="T440" i="21" s="1"/>
  <c r="T396" i="21" a="1"/>
  <c r="T396" i="21" s="1"/>
  <c r="Q413" i="21" a="1"/>
  <c r="Q413" i="21" s="1"/>
  <c r="L157" i="21" a="1"/>
  <c r="L157" i="21" s="1"/>
  <c r="L208" i="21" s="1" a="1"/>
  <c r="L208" i="21" s="1"/>
  <c r="K464" i="21" a="1"/>
  <c r="K464" i="21" s="1"/>
  <c r="AN383" i="21" a="1"/>
  <c r="AN383" i="21" s="1"/>
  <c r="K389" i="21" a="1"/>
  <c r="K389" i="21" s="1"/>
  <c r="AL360" i="21" a="1"/>
  <c r="AL360" i="21" s="1"/>
  <c r="S442" i="21" a="1"/>
  <c r="S442" i="21" s="1"/>
  <c r="N180" i="21" a="1"/>
  <c r="N180" i="21" s="1"/>
  <c r="M519" i="21" a="1"/>
  <c r="M519" i="21" s="1"/>
  <c r="AO150" i="21" a="1"/>
  <c r="AO150" i="21" s="1"/>
  <c r="P475" i="21" a="1"/>
  <c r="P475" i="21" s="1"/>
  <c r="N376" i="21" a="1"/>
  <c r="N376" i="21" s="1"/>
  <c r="AV453" i="21" a="1"/>
  <c r="AV453" i="21" s="1"/>
  <c r="AJ331" i="21" a="1"/>
  <c r="AJ331" i="21" s="1"/>
  <c r="AC341" i="21" a="1"/>
  <c r="AC341" i="21" s="1"/>
  <c r="AD349" i="21" a="1"/>
  <c r="AD349" i="21" s="1"/>
  <c r="AF288" i="21" a="1"/>
  <c r="AF288" i="21" s="1"/>
  <c r="AL377" i="21" a="1"/>
  <c r="AL377" i="21" s="1"/>
  <c r="M474" i="21" a="1"/>
  <c r="M474" i="21" s="1"/>
  <c r="AO378" i="21" a="1"/>
  <c r="AO378" i="21" s="1"/>
  <c r="O106" i="21" a="1"/>
  <c r="O106" i="21" s="1"/>
  <c r="N433" i="21" a="1"/>
  <c r="N433" i="21" s="1"/>
  <c r="AL271" i="21" a="1"/>
  <c r="AL271" i="21" s="1"/>
  <c r="Q295" i="21" a="1"/>
  <c r="Q295" i="21" s="1"/>
  <c r="P363" i="21" a="1"/>
  <c r="P363" i="21" s="1"/>
  <c r="M143" i="21" a="1"/>
  <c r="M143" i="21" s="1"/>
  <c r="AV471" i="21" a="1"/>
  <c r="AV471" i="21" s="1"/>
  <c r="Z117" i="21" a="1"/>
  <c r="Z117" i="21" s="1"/>
  <c r="AB410" i="21" a="1"/>
  <c r="AB410" i="21" s="1"/>
  <c r="AD474" i="21" a="1"/>
  <c r="AD474" i="21" s="1"/>
  <c r="AJ138" i="21" a="1"/>
  <c r="AJ138" i="21" s="1"/>
  <c r="L394" i="21" a="1"/>
  <c r="L394" i="21" s="1"/>
  <c r="N335" i="21" a="1"/>
  <c r="N335" i="21" s="1"/>
  <c r="AN285" i="21" a="1"/>
  <c r="AN285" i="21" s="1"/>
  <c r="AF283" i="21" a="1"/>
  <c r="AF283" i="21" s="1"/>
  <c r="AF349" i="21" a="1"/>
  <c r="AF349" i="21" s="1"/>
  <c r="AI334" i="21" a="1"/>
  <c r="AI334" i="21" s="1"/>
  <c r="AM112" i="21" a="1"/>
  <c r="AM112" i="21" s="1"/>
  <c r="X389" i="21" a="1"/>
  <c r="X389" i="21" s="1"/>
  <c r="U343" i="21" a="1"/>
  <c r="U343" i="21" s="1"/>
  <c r="S339" i="21" a="1"/>
  <c r="S339" i="21" s="1"/>
  <c r="N121" i="21" a="1"/>
  <c r="N121" i="21" s="1"/>
  <c r="AV162" i="21" a="1"/>
  <c r="AV162" i="21" s="1"/>
  <c r="AV196" i="21" s="1" a="1"/>
  <c r="AV196" i="21" s="1"/>
  <c r="AL390" i="21" a="1"/>
  <c r="AL390" i="21" s="1"/>
  <c r="L135" i="21" a="1"/>
  <c r="L135" i="21" s="1"/>
  <c r="AH390" i="21" a="1"/>
  <c r="AH390" i="21" s="1"/>
  <c r="O140" i="21" a="1"/>
  <c r="O140" i="21" s="1"/>
  <c r="AN360" i="21" a="1"/>
  <c r="AN360" i="21" s="1"/>
  <c r="AI482" i="21" a="1"/>
  <c r="AI482" i="21" s="1"/>
  <c r="AL222" i="21" a="1"/>
  <c r="AL222" i="21" s="1"/>
  <c r="AO303" i="21" a="1"/>
  <c r="AO303" i="21" s="1"/>
  <c r="AK337" i="21" a="1"/>
  <c r="AK337" i="21" s="1"/>
  <c r="AC354" i="21" a="1"/>
  <c r="AC354" i="21" s="1"/>
  <c r="AC156" i="21" a="1"/>
  <c r="AC156" i="21" s="1"/>
  <c r="AC207" i="21" s="1" a="1"/>
  <c r="AC207" i="21" s="1"/>
  <c r="X162" i="21" a="1"/>
  <c r="X162" i="21" s="1"/>
  <c r="X213" i="21" s="1" a="1"/>
  <c r="X213" i="21" s="1"/>
  <c r="Z302" i="21" a="1"/>
  <c r="Z302" i="21" s="1"/>
  <c r="AA370" i="21" a="1"/>
  <c r="AA370" i="21" s="1"/>
  <c r="T242" i="21" a="1"/>
  <c r="T242" i="21" s="1"/>
  <c r="AJ255" i="21" a="1"/>
  <c r="AJ255" i="21" s="1"/>
  <c r="AD167" i="21" a="1"/>
  <c r="AD167" i="21" s="1"/>
  <c r="AD218" i="21" s="1" a="1"/>
  <c r="AD218" i="21" s="1"/>
  <c r="AH163" i="21" a="1"/>
  <c r="AH163" i="21" s="1"/>
  <c r="AH214" i="21" s="1" a="1"/>
  <c r="AH214" i="21" s="1"/>
  <c r="AL253" i="21" a="1"/>
  <c r="AL253" i="21" s="1"/>
  <c r="AN472" i="21" a="1"/>
  <c r="AN472" i="21" s="1"/>
  <c r="AJ425" i="21" a="1"/>
  <c r="AJ425" i="21" s="1"/>
  <c r="AM489" i="21" a="1"/>
  <c r="AM489" i="21" s="1"/>
  <c r="AO366" i="21" a="1"/>
  <c r="AO366" i="21" s="1"/>
  <c r="AM332" i="21" a="1"/>
  <c r="AM332" i="21" s="1"/>
  <c r="Z171" i="21" a="1"/>
  <c r="Z171" i="21" s="1"/>
  <c r="AE532" i="21" a="1"/>
  <c r="AE532" i="21" s="1"/>
  <c r="AE494" i="21" a="1"/>
  <c r="AE494" i="21" s="1"/>
  <c r="AG245" i="21" a="1"/>
  <c r="AG245" i="21" s="1"/>
  <c r="AC518" i="21" a="1"/>
  <c r="AC518" i="21" s="1"/>
  <c r="AE328" i="21" a="1"/>
  <c r="AE328" i="21" s="1"/>
  <c r="AH249" i="21" a="1"/>
  <c r="AH249" i="21" s="1"/>
  <c r="AK340" i="21" a="1"/>
  <c r="AK340" i="21" s="1"/>
  <c r="AE488" i="21" a="1"/>
  <c r="AE488" i="21" s="1"/>
  <c r="AI103" i="21" a="1"/>
  <c r="AI103" i="21" s="1"/>
  <c r="AL433" i="21" a="1"/>
  <c r="AL433" i="21" s="1"/>
  <c r="AO459" i="21" a="1"/>
  <c r="AO459" i="21" s="1"/>
  <c r="AJ393" i="21" a="1"/>
  <c r="AJ393" i="21" s="1"/>
  <c r="AM114" i="21" a="1"/>
  <c r="AM114" i="21" s="1"/>
  <c r="AF364" i="21" a="1"/>
  <c r="AF364" i="21" s="1"/>
  <c r="AK462" i="21" a="1"/>
  <c r="AK462" i="21" s="1"/>
  <c r="Y256" i="21" a="1"/>
  <c r="Y256" i="21" s="1"/>
  <c r="AC256" i="21" a="1"/>
  <c r="AC256" i="21" s="1"/>
  <c r="AD374" i="21" a="1"/>
  <c r="AD374" i="21" s="1"/>
  <c r="AF362" i="21" a="1"/>
  <c r="AF362" i="21" s="1"/>
  <c r="AI330" i="21" a="1"/>
  <c r="AI330" i="21" s="1"/>
  <c r="AE347" i="21" a="1"/>
  <c r="AE347" i="21" s="1"/>
  <c r="AG157" i="21" a="1"/>
  <c r="AG157" i="21" s="1"/>
  <c r="AG208" i="21" s="1" a="1"/>
  <c r="AG208" i="21" s="1"/>
  <c r="AJ442" i="21" a="1"/>
  <c r="AJ442" i="21" s="1"/>
  <c r="AD323" i="21" a="1"/>
  <c r="AD323" i="21" s="1"/>
  <c r="AG174" i="21" a="1"/>
  <c r="AG174" i="21" s="1"/>
  <c r="AN229" i="21" a="1"/>
  <c r="AN229" i="21" s="1"/>
  <c r="AI401" i="21" a="1"/>
  <c r="AI401" i="21" s="1"/>
  <c r="AL309" i="21" a="1"/>
  <c r="AL309" i="21" s="1"/>
  <c r="AO235" i="21" a="1"/>
  <c r="AO235" i="21" s="1"/>
  <c r="AG510" i="21" a="1"/>
  <c r="AG510" i="21" s="1"/>
  <c r="AC332" i="21" a="1"/>
  <c r="AC332" i="21" s="1"/>
  <c r="AA188" i="21" a="1"/>
  <c r="AA188" i="21" s="1"/>
  <c r="W382" i="21" a="1"/>
  <c r="W382" i="21" s="1"/>
  <c r="W164" i="21" a="1"/>
  <c r="W164" i="21" s="1"/>
  <c r="W215" i="21" s="1" a="1"/>
  <c r="W215" i="21" s="1"/>
  <c r="W304" i="21" a="1"/>
  <c r="W304" i="21" s="1"/>
  <c r="T446" i="21" a="1"/>
  <c r="T446" i="21" s="1"/>
  <c r="AJ303" i="21" a="1"/>
  <c r="AJ303" i="21" s="1"/>
  <c r="AH365" i="21" a="1"/>
  <c r="AH365" i="21" s="1"/>
  <c r="AH135" i="21" a="1"/>
  <c r="AH135" i="21" s="1"/>
  <c r="AN386" i="21" a="1"/>
  <c r="AN386" i="21" s="1"/>
  <c r="AK165" i="21" a="1"/>
  <c r="AK165" i="21" s="1"/>
  <c r="AK216" i="21" s="1" a="1"/>
  <c r="AK216" i="21" s="1"/>
  <c r="AF181" i="21" a="1"/>
  <c r="AF181" i="21" s="1"/>
  <c r="AM155" i="21" a="1"/>
  <c r="AM155" i="21" s="1"/>
  <c r="AM206" i="21" s="1" a="1"/>
  <c r="AM206" i="21" s="1"/>
  <c r="AJ465" i="21" a="1"/>
  <c r="AJ465" i="21" s="1"/>
  <c r="AE327" i="21" a="1"/>
  <c r="AE327" i="21" s="1"/>
  <c r="AB467" i="21" a="1"/>
  <c r="AB467" i="21" s="1"/>
  <c r="AI289" i="21" a="1"/>
  <c r="AI289" i="21" s="1"/>
  <c r="AF293" i="21" a="1"/>
  <c r="AF293" i="21" s="1"/>
  <c r="AC520" i="21" a="1"/>
  <c r="AC520" i="21" s="1"/>
  <c r="AE310" i="21" a="1"/>
  <c r="AE310" i="21" s="1"/>
  <c r="AE523" i="21" a="1"/>
  <c r="AE523" i="21" s="1"/>
  <c r="Z333" i="21" a="1"/>
  <c r="Z333" i="21" s="1"/>
  <c r="AL336" i="21" a="1"/>
  <c r="AL336" i="21" s="1"/>
  <c r="AM374" i="21" a="1"/>
  <c r="AM374" i="21" s="1"/>
  <c r="AM435" i="21" a="1"/>
  <c r="AM435" i="21" s="1"/>
  <c r="AV166" i="21" a="1"/>
  <c r="AV166" i="21" s="1"/>
  <c r="AV200" i="21" s="1" a="1"/>
  <c r="AV200" i="21" s="1"/>
  <c r="K286" i="21" a="1"/>
  <c r="K286" i="21" s="1"/>
  <c r="K413" i="21" a="1"/>
  <c r="K413" i="21" s="1"/>
  <c r="N146" i="21" a="1"/>
  <c r="N146" i="21" s="1"/>
  <c r="M411" i="21" a="1"/>
  <c r="M411" i="21" s="1"/>
  <c r="M535" i="21" a="1"/>
  <c r="M535" i="21" s="1"/>
  <c r="N502" i="21" a="1"/>
  <c r="N502" i="21" s="1"/>
  <c r="K447" i="21" a="1"/>
  <c r="K447" i="21" s="1"/>
  <c r="R425" i="21" a="1"/>
  <c r="R425" i="21" s="1"/>
  <c r="Q400" i="21" a="1"/>
  <c r="Q400" i="21" s="1"/>
  <c r="O125" i="21" a="1"/>
  <c r="O125" i="21" s="1"/>
  <c r="Q134" i="21" a="1"/>
  <c r="Q134" i="21" s="1"/>
  <c r="Q535" i="21" a="1"/>
  <c r="Q535" i="21" s="1"/>
  <c r="AJ167" i="21" a="1"/>
  <c r="AJ167" i="21" s="1"/>
  <c r="AJ218" i="21" s="1" a="1"/>
  <c r="AJ218" i="21" s="1"/>
  <c r="AK405" i="21" a="1"/>
  <c r="AK405" i="21" s="1"/>
  <c r="AV285" i="21" a="1"/>
  <c r="AV285" i="21" s="1"/>
  <c r="AV129" i="21" a="1"/>
  <c r="AV129" i="21" s="1"/>
  <c r="K201" i="21" a="1"/>
  <c r="K201" i="21" s="1"/>
  <c r="L254" i="21" a="1"/>
  <c r="L254" i="21" s="1"/>
  <c r="N373" i="21" a="1"/>
  <c r="N373" i="21" s="1"/>
  <c r="K477" i="21" a="1"/>
  <c r="K477" i="21" s="1"/>
  <c r="M493" i="21" a="1"/>
  <c r="M493" i="21" s="1"/>
  <c r="N457" i="21" a="1"/>
  <c r="N457" i="21" s="1"/>
  <c r="Q480" i="21" a="1"/>
  <c r="Q480" i="21" s="1"/>
  <c r="O338" i="21" a="1"/>
  <c r="O338" i="21" s="1"/>
  <c r="Q189" i="21" a="1"/>
  <c r="Q189" i="21" s="1"/>
  <c r="P477" i="21" a="1"/>
  <c r="P477" i="21" s="1"/>
  <c r="O241" i="21" a="1"/>
  <c r="O241" i="21" s="1"/>
  <c r="AL236" i="21" a="1"/>
  <c r="AL236" i="21" s="1"/>
  <c r="AM383" i="21" a="1"/>
  <c r="AM383" i="21" s="1"/>
  <c r="K313" i="21" a="1"/>
  <c r="K313" i="21" s="1"/>
  <c r="AV429" i="21" a="1"/>
  <c r="AV429" i="21" s="1"/>
  <c r="L532" i="21" a="1"/>
  <c r="L532" i="21" s="1"/>
  <c r="N241" i="21" a="1"/>
  <c r="N241" i="21" s="1"/>
  <c r="M338" i="21" a="1"/>
  <c r="M338" i="21" s="1"/>
  <c r="N445" i="21" a="1"/>
  <c r="N445" i="21" s="1"/>
  <c r="AN405" i="21" a="1"/>
  <c r="AN405" i="21" s="1"/>
  <c r="AO406" i="21" a="1"/>
  <c r="AO406" i="21" s="1"/>
  <c r="AO293" i="21" a="1"/>
  <c r="AO293" i="21" s="1"/>
  <c r="L473" i="21" a="1"/>
  <c r="L473" i="21" s="1"/>
  <c r="K328" i="21" a="1"/>
  <c r="K328" i="21" s="1"/>
  <c r="AV139" i="21" a="1"/>
  <c r="AV139" i="21" s="1"/>
  <c r="M504" i="21" a="1"/>
  <c r="M504" i="21" s="1"/>
  <c r="AV268" i="21" a="1"/>
  <c r="AV268" i="21" s="1"/>
  <c r="L273" i="21" a="1"/>
  <c r="L273" i="21" s="1"/>
  <c r="AV164" i="21" a="1"/>
  <c r="AV164" i="21" s="1"/>
  <c r="AV198" i="21" s="1" a="1"/>
  <c r="AV198" i="21" s="1"/>
  <c r="M243" i="21" a="1"/>
  <c r="M243" i="21" s="1"/>
  <c r="O161" i="21" a="1"/>
  <c r="O161" i="21" s="1"/>
  <c r="O212" i="21" s="1" a="1"/>
  <c r="O212" i="21" s="1"/>
  <c r="P299" i="21" a="1"/>
  <c r="P299" i="21" s="1"/>
  <c r="Q226" i="21" a="1"/>
  <c r="Q226" i="21" s="1"/>
  <c r="R273" i="21" a="1"/>
  <c r="R273" i="21" s="1"/>
  <c r="U154" i="21" a="1"/>
  <c r="U154" i="21" s="1"/>
  <c r="U205" i="21" s="1" a="1"/>
  <c r="U205" i="21" s="1"/>
  <c r="T299" i="21" a="1"/>
  <c r="T299" i="21" s="1"/>
  <c r="S162" i="21" a="1"/>
  <c r="S162" i="21" s="1"/>
  <c r="S213" i="21" s="1" a="1"/>
  <c r="S213" i="21" s="1"/>
  <c r="V456" i="21" a="1"/>
  <c r="V456" i="21" s="1"/>
  <c r="T211" i="21" a="1"/>
  <c r="T211" i="21" s="1"/>
  <c r="W374" i="21" a="1"/>
  <c r="W374" i="21" s="1"/>
  <c r="Z488" i="21" a="1"/>
  <c r="Z488" i="21" s="1"/>
  <c r="AB228" i="21" a="1"/>
  <c r="AB228" i="21" s="1"/>
  <c r="V300" i="21" a="1"/>
  <c r="V300" i="21" s="1"/>
  <c r="Y319" i="21" a="1"/>
  <c r="Y319" i="21" s="1"/>
  <c r="AN234" i="21" a="1"/>
  <c r="AN234" i="21" s="1"/>
  <c r="AI160" i="21" a="1"/>
  <c r="AI160" i="21" s="1"/>
  <c r="AI211" i="21" s="1" a="1"/>
  <c r="AI211" i="21" s="1"/>
  <c r="AN327" i="21" a="1"/>
  <c r="AN327" i="21" s="1"/>
  <c r="AK193" i="21" a="1"/>
  <c r="AK193" i="21" s="1"/>
  <c r="AH309" i="21" a="1"/>
  <c r="AH309" i="21" s="1"/>
  <c r="AM406" i="21" a="1"/>
  <c r="AM406" i="21" s="1"/>
  <c r="AK513" i="21" a="1"/>
  <c r="AK513" i="21" s="1"/>
  <c r="AF372" i="21" a="1"/>
  <c r="AF372" i="21" s="1"/>
  <c r="AC283" i="21" a="1"/>
  <c r="AC283" i="21" s="1"/>
  <c r="AI182" i="21" a="1"/>
  <c r="AI182" i="21" s="1"/>
  <c r="AG399" i="21" a="1"/>
  <c r="AG399" i="21" s="1"/>
  <c r="AD536" i="21" a="1"/>
  <c r="AD536" i="21" s="1"/>
  <c r="AH337" i="21" a="1"/>
  <c r="AH337" i="21" s="1"/>
  <c r="AE177" i="21" a="1"/>
  <c r="AE177" i="21" s="1"/>
  <c r="AG428" i="21" a="1"/>
  <c r="AG428" i="21" s="1"/>
  <c r="AB465" i="21" a="1"/>
  <c r="AB465" i="21" s="1"/>
  <c r="AN268" i="21" a="1"/>
  <c r="AN268" i="21" s="1"/>
  <c r="AO182" i="21" a="1"/>
  <c r="AO182" i="21" s="1"/>
  <c r="L506" i="21" a="1"/>
  <c r="L506" i="21" s="1"/>
  <c r="AV404" i="21" a="1"/>
  <c r="AV404" i="21" s="1"/>
  <c r="M376" i="21" a="1"/>
  <c r="M376" i="21" s="1"/>
  <c r="K222" i="21" a="1"/>
  <c r="K222" i="21" s="1"/>
  <c r="K224" i="21" a="1"/>
  <c r="K224" i="21" s="1"/>
  <c r="M318" i="21" a="1"/>
  <c r="M318" i="21" s="1"/>
  <c r="N150" i="21" a="1"/>
  <c r="N150" i="21" s="1"/>
  <c r="P234" i="21" a="1"/>
  <c r="P234" i="21" s="1"/>
  <c r="R172" i="21" a="1"/>
  <c r="R172" i="21" s="1"/>
  <c r="P162" i="21" a="1"/>
  <c r="P162" i="21" s="1"/>
  <c r="P213" i="21" s="1" a="1"/>
  <c r="P213" i="21" s="1"/>
  <c r="AK120" i="21" a="1"/>
  <c r="AK120" i="21" s="1"/>
  <c r="AG400" i="21" a="1"/>
  <c r="AG400" i="21" s="1"/>
  <c r="AH465" i="21" a="1"/>
  <c r="AH465" i="21" s="1"/>
  <c r="AM458" i="21" a="1"/>
  <c r="AM458" i="21" s="1"/>
  <c r="AK329" i="21" a="1"/>
  <c r="AK329" i="21" s="1"/>
  <c r="AO310" i="21" a="1"/>
  <c r="AO310" i="21" s="1"/>
  <c r="AL443" i="21" a="1"/>
  <c r="AL443" i="21" s="1"/>
  <c r="AI140" i="21" a="1"/>
  <c r="AI140" i="21" s="1"/>
  <c r="AE528" i="21" a="1"/>
  <c r="AE528" i="21" s="1"/>
  <c r="AK124" i="21" a="1"/>
  <c r="AK124" i="21" s="1"/>
  <c r="AH398" i="21" a="1"/>
  <c r="AH398" i="21" s="1"/>
  <c r="AF371" i="21" a="1"/>
  <c r="AF371" i="21" s="1"/>
  <c r="AG337" i="21" a="1"/>
  <c r="AG337" i="21" s="1"/>
  <c r="AD455" i="21" a="1"/>
  <c r="AD455" i="21" s="1"/>
  <c r="AE493" i="21" a="1"/>
  <c r="AE493" i="21" s="1"/>
  <c r="Z276" i="21" a="1"/>
  <c r="Z276" i="21" s="1"/>
  <c r="AL329" i="21" a="1"/>
  <c r="AL329" i="21" s="1"/>
  <c r="AL256" i="21" a="1"/>
  <c r="AL256" i="21" s="1"/>
  <c r="AM427" i="21" a="1"/>
  <c r="AM427" i="21" s="1"/>
  <c r="AV346" i="21" a="1"/>
  <c r="AV346" i="21" s="1"/>
  <c r="AV263" i="21" a="1"/>
  <c r="AV263" i="21" s="1"/>
  <c r="K436" i="21" a="1"/>
  <c r="K436" i="21" s="1"/>
  <c r="N120" i="21" a="1"/>
  <c r="N120" i="21" s="1"/>
  <c r="M366" i="21" a="1"/>
  <c r="M366" i="21" s="1"/>
  <c r="M304" i="21" a="1"/>
  <c r="M304" i="21" s="1"/>
  <c r="N500" i="21" a="1"/>
  <c r="N500" i="21" s="1"/>
  <c r="K255" i="21" a="1"/>
  <c r="K255" i="21" s="1"/>
  <c r="P372" i="21" a="1"/>
  <c r="P372" i="21" s="1"/>
  <c r="R324" i="21" a="1"/>
  <c r="R324" i="21" s="1"/>
  <c r="Q320" i="21" a="1"/>
  <c r="Q320" i="21" s="1"/>
  <c r="O288" i="21" a="1"/>
  <c r="O288" i="21" s="1"/>
  <c r="Q103" i="21" a="1"/>
  <c r="Q103" i="21" s="1"/>
  <c r="Q340" i="21" a="1"/>
  <c r="Q340" i="21" s="1"/>
  <c r="AJ521" i="21" a="1"/>
  <c r="AJ521" i="21" s="1"/>
  <c r="AK227" i="21" a="1"/>
  <c r="AK227" i="21" s="1"/>
  <c r="AK498" i="21" a="1"/>
  <c r="AK498" i="21" s="1"/>
  <c r="AV339" i="21" a="1"/>
  <c r="AV339" i="21" s="1"/>
  <c r="K372" i="21" a="1"/>
  <c r="K372" i="21" s="1"/>
  <c r="K390" i="21" a="1"/>
  <c r="K390" i="21" s="1"/>
  <c r="K373" i="21" a="1"/>
  <c r="K373" i="21" s="1"/>
  <c r="AV307" i="21" a="1"/>
  <c r="AV307" i="21" s="1"/>
  <c r="M272" i="21" a="1"/>
  <c r="M272" i="21" s="1"/>
  <c r="N181" i="21" a="1"/>
  <c r="N181" i="21" s="1"/>
  <c r="Q437" i="21" a="1"/>
  <c r="Q437" i="21" s="1"/>
  <c r="O154" i="21" a="1"/>
  <c r="O154" i="21" s="1"/>
  <c r="O205" i="21" s="1" a="1"/>
  <c r="O205" i="21" s="1"/>
  <c r="R397" i="21" a="1"/>
  <c r="R397" i="21" s="1"/>
  <c r="P200" i="21" a="1"/>
  <c r="P200" i="21" s="1"/>
  <c r="O414" i="21" a="1"/>
  <c r="O414" i="21" s="1"/>
  <c r="AL471" i="21" a="1"/>
  <c r="AL471" i="21" s="1"/>
  <c r="AM289" i="21" a="1"/>
  <c r="AM289" i="21" s="1"/>
  <c r="AM135" i="21" a="1"/>
  <c r="AM135" i="21" s="1"/>
  <c r="AV294" i="21" a="1"/>
  <c r="AV294" i="21" s="1"/>
  <c r="L306" i="21" a="1"/>
  <c r="L306" i="21" s="1"/>
  <c r="L535" i="21" a="1"/>
  <c r="L535" i="21" s="1"/>
  <c r="AJ169" i="21" a="1"/>
  <c r="AJ169" i="21" s="1"/>
  <c r="AJ220" i="21" s="1" a="1"/>
  <c r="AJ220" i="21" s="1"/>
  <c r="AH405" i="21" a="1"/>
  <c r="AH405" i="21" s="1"/>
  <c r="AN166" i="21" a="1"/>
  <c r="AN166" i="21" s="1"/>
  <c r="AN217" i="21" s="1" a="1"/>
  <c r="AN217" i="21" s="1"/>
  <c r="AK146" i="21" a="1"/>
  <c r="AK146" i="21" s="1"/>
  <c r="AF334" i="21" a="1"/>
  <c r="AF334" i="21" s="1"/>
  <c r="AM460" i="21" a="1"/>
  <c r="AM460" i="21" s="1"/>
  <c r="AJ392" i="21" a="1"/>
  <c r="AJ392" i="21" s="1"/>
  <c r="AE391" i="21" a="1"/>
  <c r="AE391" i="21" s="1"/>
  <c r="AB287" i="21" a="1"/>
  <c r="AB287" i="21" s="1"/>
  <c r="AI252" i="21" a="1"/>
  <c r="AI252" i="21" s="1"/>
  <c r="AF427" i="21" a="1"/>
  <c r="AF427" i="21" s="1"/>
  <c r="AC300" i="21" a="1"/>
  <c r="AC300" i="21" s="1"/>
  <c r="AH414" i="21" a="1"/>
  <c r="AH414" i="21" s="1"/>
  <c r="AE261" i="21" a="1"/>
  <c r="AE261" i="21" s="1"/>
  <c r="AF409" i="21" a="1"/>
  <c r="AF409" i="21" s="1"/>
  <c r="AB177" i="21" a="1"/>
  <c r="AB177" i="21" s="1"/>
  <c r="AN141" i="21" a="1"/>
  <c r="AN141" i="21" s="1"/>
  <c r="AN407" i="21" a="1"/>
  <c r="AN407" i="21" s="1"/>
  <c r="AN340" i="21" a="1"/>
  <c r="AN340" i="21" s="1"/>
  <c r="L525" i="21" a="1"/>
  <c r="L525" i="21" s="1"/>
  <c r="AV527" i="21" a="1"/>
  <c r="AV527" i="21" s="1"/>
  <c r="AV428" i="21" a="1"/>
  <c r="AV428" i="21" s="1"/>
  <c r="M303" i="21" a="1"/>
  <c r="M303" i="21" s="1"/>
  <c r="L475" i="21" a="1"/>
  <c r="L475" i="21" s="1"/>
  <c r="AV165" i="21" a="1"/>
  <c r="AV165" i="21" s="1"/>
  <c r="AV199" i="21" s="1" a="1"/>
  <c r="AV199" i="21" s="1"/>
  <c r="AV231" i="21" a="1"/>
  <c r="AV231" i="21" s="1"/>
  <c r="N151" i="21" a="1"/>
  <c r="N151" i="21" s="1"/>
  <c r="O328" i="21" a="1"/>
  <c r="O328" i="21" s="1"/>
  <c r="R229" i="21" a="1"/>
  <c r="R229" i="21" s="1"/>
  <c r="P460" i="21" a="1"/>
  <c r="P460" i="21" s="1"/>
  <c r="R190" i="21" a="1"/>
  <c r="R190" i="21" s="1"/>
  <c r="Q235" i="21" a="1"/>
  <c r="Q235" i="21" s="1"/>
  <c r="P184" i="21" a="1"/>
  <c r="P184" i="21" s="1"/>
  <c r="AL261" i="21" a="1"/>
  <c r="AL261" i="21" s="1"/>
  <c r="AM504" i="21" a="1"/>
  <c r="AM504" i="21" s="1"/>
  <c r="AM377" i="21" a="1"/>
  <c r="AM377" i="21" s="1"/>
  <c r="L396" i="21" a="1"/>
  <c r="L396" i="21" s="1"/>
  <c r="AV334" i="21" a="1"/>
  <c r="AV334" i="21" s="1"/>
  <c r="L470" i="21" a="1"/>
  <c r="L470" i="21" s="1"/>
  <c r="N286" i="21" a="1"/>
  <c r="N286" i="21" s="1"/>
  <c r="M341" i="21" a="1"/>
  <c r="M341" i="21" s="1"/>
  <c r="N277" i="21" a="1"/>
  <c r="N277" i="21" s="1"/>
  <c r="AV364" i="21" a="1"/>
  <c r="AV364" i="21" s="1"/>
  <c r="M347" i="21" a="1"/>
  <c r="M347" i="21" s="1"/>
  <c r="Q426" i="21" a="1"/>
  <c r="Q426" i="21" s="1"/>
  <c r="O293" i="21" a="1"/>
  <c r="O293" i="21" s="1"/>
  <c r="Q177" i="21" a="1"/>
  <c r="Q177" i="21" s="1"/>
  <c r="P414" i="21" a="1"/>
  <c r="P414" i="21" s="1"/>
  <c r="O527" i="21" a="1"/>
  <c r="O527" i="21" s="1"/>
  <c r="AN493" i="21" a="1"/>
  <c r="AN493" i="21" s="1"/>
  <c r="AN184" i="21" a="1"/>
  <c r="AN184" i="21" s="1"/>
  <c r="AN445" i="21" a="1"/>
  <c r="AN445" i="21" s="1"/>
  <c r="K428" i="21" a="1"/>
  <c r="K428" i="21" s="1"/>
  <c r="K440" i="21" a="1"/>
  <c r="K440" i="21" s="1"/>
  <c r="L151" i="21" a="1"/>
  <c r="L151" i="21" s="1"/>
  <c r="M162" i="21" a="1"/>
  <c r="M162" i="21" s="1"/>
  <c r="M213" i="21" s="1" a="1"/>
  <c r="M213" i="21" s="1"/>
  <c r="K169" i="21" a="1"/>
  <c r="K169" i="21" s="1"/>
  <c r="K220" i="21" s="1" a="1"/>
  <c r="K220" i="21" s="1"/>
  <c r="L293" i="21" a="1"/>
  <c r="L293" i="21" s="1"/>
  <c r="M180" i="21" a="1"/>
  <c r="M180" i="21" s="1"/>
  <c r="AK385" i="21" a="1"/>
  <c r="AK385" i="21" s="1"/>
  <c r="AL361" i="21" a="1"/>
  <c r="AL361" i="21" s="1"/>
  <c r="L280" i="21" a="1"/>
  <c r="L280" i="21" s="1"/>
  <c r="AV297" i="21" a="1"/>
  <c r="AV297" i="21" s="1"/>
  <c r="K403" i="21" a="1"/>
  <c r="K403" i="21" s="1"/>
  <c r="AV524" i="21" a="1"/>
  <c r="AV524" i="21" s="1"/>
  <c r="N230" i="21" a="1"/>
  <c r="N230" i="21" s="1"/>
  <c r="O493" i="21" a="1"/>
  <c r="O493" i="21" s="1"/>
  <c r="L224" i="21" a="1"/>
  <c r="L224" i="21" s="1"/>
  <c r="M390" i="21" a="1"/>
  <c r="M390" i="21" s="1"/>
  <c r="S159" i="21" a="1"/>
  <c r="S159" i="21" s="1"/>
  <c r="S210" i="21" s="1" a="1"/>
  <c r="S210" i="21" s="1"/>
  <c r="O258" i="21" a="1"/>
  <c r="O258" i="21" s="1"/>
  <c r="Q143" i="21" a="1"/>
  <c r="Q143" i="21" s="1"/>
  <c r="T522" i="21" a="1"/>
  <c r="T522" i="21" s="1"/>
  <c r="S243" i="21" a="1"/>
  <c r="S243" i="21" s="1"/>
  <c r="V265" i="21" a="1"/>
  <c r="V265" i="21" s="1"/>
  <c r="U261" i="21" a="1"/>
  <c r="U261" i="21" s="1"/>
  <c r="T255" i="21" a="1"/>
  <c r="T255" i="21" s="1"/>
  <c r="V110" i="21" a="1"/>
  <c r="V110" i="21" s="1"/>
  <c r="Y484" i="21" a="1"/>
  <c r="Y484" i="21" s="1"/>
  <c r="AB374" i="21" a="1"/>
  <c r="AB374" i="21" s="1"/>
  <c r="X466" i="21" a="1"/>
  <c r="X466" i="21" s="1"/>
  <c r="X414" i="21" a="1"/>
  <c r="X414" i="21" s="1"/>
  <c r="R527" i="21" a="1"/>
  <c r="R527" i="21" s="1"/>
  <c r="L499" i="21" a="1"/>
  <c r="L499" i="21" s="1"/>
  <c r="L458" i="21" a="1"/>
  <c r="L458" i="21" s="1"/>
  <c r="N388" i="21" a="1"/>
  <c r="N388" i="21" s="1"/>
  <c r="P373" i="21" a="1"/>
  <c r="P373" i="21" s="1"/>
  <c r="AM497" i="21" a="1"/>
  <c r="AM497" i="21" s="1"/>
  <c r="N474" i="21" a="1"/>
  <c r="N474" i="21" s="1"/>
  <c r="M443" i="21" a="1"/>
  <c r="M443" i="21" s="1"/>
  <c r="AJ265" i="21" a="1"/>
  <c r="AJ265" i="21" s="1"/>
  <c r="AK453" i="21" a="1"/>
  <c r="AK453" i="21" s="1"/>
  <c r="L383" i="21" a="1"/>
  <c r="L383" i="21" s="1"/>
  <c r="AK237" i="21" a="1"/>
  <c r="AK237" i="21" s="1"/>
  <c r="AN401" i="21" a="1"/>
  <c r="AN401" i="21" s="1"/>
  <c r="AI508" i="21" a="1"/>
  <c r="AI508" i="21" s="1"/>
  <c r="AL355" i="21" a="1"/>
  <c r="AL355" i="21" s="1"/>
  <c r="AG223" i="21" a="1"/>
  <c r="AG223" i="21" s="1"/>
  <c r="AC238" i="21" a="1"/>
  <c r="AC238" i="21" s="1"/>
  <c r="AC310" i="21" a="1"/>
  <c r="AC310" i="21" s="1"/>
  <c r="X128" i="21" a="1"/>
  <c r="X128" i="21" s="1"/>
  <c r="Y406" i="21" a="1"/>
  <c r="Y406" i="21" s="1"/>
  <c r="Z313" i="21" a="1"/>
  <c r="Z313" i="21" s="1"/>
  <c r="S156" i="21" a="1"/>
  <c r="S156" i="21" s="1"/>
  <c r="S207" i="21" s="1" a="1"/>
  <c r="S207" i="21" s="1"/>
  <c r="AJ412" i="21" a="1"/>
  <c r="AJ412" i="21" s="1"/>
  <c r="AD365" i="21" a="1"/>
  <c r="AD365" i="21" s="1"/>
  <c r="AG188" i="21" a="1"/>
  <c r="AG188" i="21" s="1"/>
  <c r="AL416" i="21" a="1"/>
  <c r="AL416" i="21" s="1"/>
  <c r="AN118" i="21" a="1"/>
  <c r="AN118" i="21" s="1"/>
  <c r="AJ464" i="21" a="1"/>
  <c r="AJ464" i="21" s="1"/>
  <c r="AM109" i="21" a="1"/>
  <c r="AM109" i="21" s="1"/>
  <c r="AO118" i="21" a="1"/>
  <c r="AO118" i="21" s="1"/>
  <c r="AK118" i="21" a="1"/>
  <c r="AK118" i="21" s="1"/>
  <c r="AM491" i="21" a="1"/>
  <c r="AM491" i="21" s="1"/>
  <c r="AA361" i="21" a="1"/>
  <c r="AA361" i="21" s="1"/>
  <c r="AE398" i="21" a="1"/>
  <c r="AE398" i="21" s="1"/>
  <c r="AE266" i="21" a="1"/>
  <c r="AE266" i="21" s="1"/>
  <c r="AG526" i="21" a="1"/>
  <c r="AG526" i="21" s="1"/>
  <c r="AC298" i="21" a="1"/>
  <c r="AC298" i="21" s="1"/>
  <c r="AF510" i="21" a="1"/>
  <c r="AF510" i="21" s="1"/>
  <c r="AH320" i="21" a="1"/>
  <c r="AH320" i="21" s="1"/>
  <c r="AJ212" i="21" a="1"/>
  <c r="AJ212" i="21" s="1"/>
  <c r="AE283" i="21" a="1"/>
  <c r="AE283" i="21" s="1"/>
  <c r="AI277" i="21" a="1"/>
  <c r="AI277" i="21" s="1"/>
  <c r="AL146" i="21" a="1"/>
  <c r="AL146" i="21" s="1"/>
  <c r="AO224" i="21" a="1"/>
  <c r="AO224" i="21" s="1"/>
  <c r="AJ485" i="21" a="1"/>
  <c r="AJ485" i="21" s="1"/>
  <c r="AM352" i="21" a="1"/>
  <c r="AM352" i="21" s="1"/>
  <c r="AF235" i="21" a="1"/>
  <c r="AF235" i="21" s="1"/>
  <c r="Y416" i="21" a="1"/>
  <c r="Y416" i="21" s="1"/>
  <c r="AD131" i="21" a="1"/>
  <c r="AD131" i="21" s="1"/>
  <c r="AD147" i="21" a="1"/>
  <c r="AD147" i="21" s="1"/>
  <c r="AF149" i="21" a="1"/>
  <c r="AF149" i="21" s="1"/>
  <c r="AI311" i="21" a="1"/>
  <c r="AI311" i="21" s="1"/>
  <c r="AE329" i="21" a="1"/>
  <c r="AE329" i="21" s="1"/>
  <c r="AG333" i="21" a="1"/>
  <c r="AG333" i="21" s="1"/>
  <c r="AJ231" i="21" a="1"/>
  <c r="AJ231" i="21" s="1"/>
  <c r="AD527" i="21" a="1"/>
  <c r="AD527" i="21" s="1"/>
  <c r="AH487" i="21" a="1"/>
  <c r="AH487" i="21" s="1"/>
  <c r="AK226" i="21" a="1"/>
  <c r="AK226" i="21" s="1"/>
  <c r="AN522" i="21" a="1"/>
  <c r="AN522" i="21" s="1"/>
  <c r="AI525" i="21" a="1"/>
  <c r="AI525" i="21" s="1"/>
  <c r="AL388" i="21" a="1"/>
  <c r="AL388" i="21" s="1"/>
  <c r="AO107" i="21" a="1"/>
  <c r="AO107" i="21" s="1"/>
  <c r="AH508" i="21" a="1"/>
  <c r="AH508" i="21" s="1"/>
  <c r="AB454" i="21" a="1"/>
  <c r="AB454" i="21" s="1"/>
  <c r="AA484" i="21" a="1"/>
  <c r="AA484" i="21" s="1"/>
  <c r="X430" i="21" a="1"/>
  <c r="X430" i="21" s="1"/>
  <c r="Y313" i="21" a="1"/>
  <c r="Y313" i="21" s="1"/>
  <c r="Y237" i="21" a="1"/>
  <c r="Y237" i="21" s="1"/>
  <c r="V332" i="21" a="1"/>
  <c r="V332" i="21" s="1"/>
  <c r="AO131" i="21" a="1"/>
  <c r="AO131" i="21" s="1"/>
  <c r="AH191" i="21" a="1"/>
  <c r="AH191" i="21" s="1"/>
  <c r="AN428" i="21" a="1"/>
  <c r="AN428" i="21" s="1"/>
  <c r="AK265" i="21" a="1"/>
  <c r="AK265" i="21" s="1"/>
  <c r="AH447" i="21" a="1"/>
  <c r="AH447" i="21" s="1"/>
  <c r="AM264" i="21" a="1"/>
  <c r="AM264" i="21" s="1"/>
  <c r="AJ306" i="21" a="1"/>
  <c r="AJ306" i="21" s="1"/>
  <c r="AF289" i="21" a="1"/>
  <c r="AF289" i="21" s="1"/>
  <c r="AC196" i="21" a="1"/>
  <c r="AC196" i="21" s="1"/>
  <c r="AI387" i="21" a="1"/>
  <c r="AI387" i="21" s="1"/>
  <c r="AG494" i="21" a="1"/>
  <c r="AG494" i="21" s="1"/>
  <c r="AD404" i="21" a="1"/>
  <c r="AD404" i="21" s="1"/>
  <c r="AH116" i="21" a="1"/>
  <c r="AH116" i="21" s="1"/>
  <c r="AF339" i="21" a="1"/>
  <c r="AF339" i="21" s="1"/>
  <c r="AA360" i="21" a="1"/>
  <c r="AA360" i="21" s="1"/>
  <c r="AC483" i="21" a="1"/>
  <c r="AC483" i="21" s="1"/>
  <c r="AO346" i="21" a="1"/>
  <c r="AO346" i="21" s="1"/>
  <c r="AO452" i="21" a="1"/>
  <c r="AO452" i="21" s="1"/>
  <c r="AO251" i="21" a="1"/>
  <c r="AO251" i="21" s="1"/>
  <c r="AH491" i="21" a="1"/>
  <c r="AH491" i="21" s="1"/>
  <c r="AV256" i="21" a="1"/>
  <c r="AV256" i="21" s="1"/>
  <c r="AV244" i="21" a="1"/>
  <c r="AV244" i="21" s="1"/>
  <c r="L144" i="21" a="1"/>
  <c r="L144" i="21" s="1"/>
  <c r="L305" i="21" a="1"/>
  <c r="L305" i="21" s="1"/>
  <c r="N405" i="21" a="1"/>
  <c r="N405" i="21" s="1"/>
  <c r="L349" i="21" a="1"/>
  <c r="L349" i="21" s="1"/>
  <c r="M176" i="21" a="1"/>
  <c r="M176" i="21" s="1"/>
  <c r="N430" i="21" a="1"/>
  <c r="N430" i="21" s="1"/>
  <c r="Q491" i="21" a="1"/>
  <c r="Q491" i="21" s="1"/>
  <c r="O129" i="21" a="1"/>
  <c r="O129" i="21" s="1"/>
  <c r="R251" i="21" a="1"/>
  <c r="R251" i="21" s="1"/>
  <c r="P493" i="21" a="1"/>
  <c r="P493" i="21" s="1"/>
  <c r="O330" i="21" a="1"/>
  <c r="O330" i="21" s="1"/>
  <c r="AM441" i="21" a="1"/>
  <c r="AM441" i="21" s="1"/>
  <c r="AM279" i="21" a="1"/>
  <c r="AM279" i="21" s="1"/>
  <c r="AN497" i="21" a="1"/>
  <c r="AN497" i="21" s="1"/>
  <c r="AV418" i="21" a="1"/>
  <c r="AV418" i="21" s="1"/>
  <c r="L477" i="21" a="1"/>
  <c r="L477" i="21" s="1"/>
  <c r="M223" i="21" a="1"/>
  <c r="M223" i="21" s="1"/>
  <c r="M490" i="21" a="1"/>
  <c r="M490" i="21" s="1"/>
  <c r="K197" i="21" a="1"/>
  <c r="K197" i="21" s="1"/>
  <c r="M440" i="21" a="1"/>
  <c r="M440" i="21" s="1"/>
  <c r="N143" i="21" a="1"/>
  <c r="N143" i="21" s="1"/>
  <c r="O235" i="21" a="1"/>
  <c r="O235" i="21" s="1"/>
  <c r="R293" i="21" a="1"/>
  <c r="R293" i="21" s="1"/>
  <c r="P513" i="21" a="1"/>
  <c r="P513" i="21" s="1"/>
  <c r="S345" i="21" a="1"/>
  <c r="S345" i="21" s="1"/>
  <c r="Q477" i="21" a="1"/>
  <c r="Q477" i="21" s="1"/>
  <c r="P222" i="21" a="1"/>
  <c r="P222" i="21" s="1"/>
  <c r="AJ536" i="21" a="1"/>
  <c r="AJ536" i="21" s="1"/>
  <c r="AJ277" i="21" a="1"/>
  <c r="AJ277" i="21" s="1"/>
  <c r="AK117" i="21" a="1"/>
  <c r="AK117" i="21" s="1"/>
  <c r="L220" i="21" a="1"/>
  <c r="L220" i="21" s="1"/>
  <c r="L266" i="21" a="1"/>
  <c r="L266" i="21" s="1"/>
  <c r="L365" i="21" a="1"/>
  <c r="L365" i="21" s="1"/>
  <c r="K278" i="21" a="1"/>
  <c r="K278" i="21" s="1"/>
  <c r="N372" i="21" a="1"/>
  <c r="N372" i="21" s="1"/>
  <c r="K351" i="21" a="1"/>
  <c r="K351" i="21" s="1"/>
  <c r="AM176" i="21" a="1"/>
  <c r="AM176" i="21" s="1"/>
  <c r="AM506" i="21" a="1"/>
  <c r="AM506" i="21" s="1"/>
  <c r="AM402" i="21" a="1"/>
  <c r="AM402" i="21" s="1"/>
  <c r="K322" i="21" a="1"/>
  <c r="K322" i="21" s="1"/>
  <c r="AV432" i="21" a="1"/>
  <c r="AV432" i="21" s="1"/>
  <c r="M302" i="21" a="1"/>
  <c r="M302" i="21" s="1"/>
  <c r="N252" i="21" a="1"/>
  <c r="N252" i="21" s="1"/>
  <c r="M530" i="21" a="1"/>
  <c r="M530" i="21" s="1"/>
  <c r="M248" i="21" a="1"/>
  <c r="M248" i="21" s="1"/>
  <c r="N440" i="21" a="1"/>
  <c r="N440" i="21" s="1"/>
  <c r="N262" i="21" a="1"/>
  <c r="N262" i="21" s="1"/>
  <c r="Q346" i="21" a="1"/>
  <c r="Q346" i="21" s="1"/>
  <c r="R441" i="21" a="1"/>
  <c r="R441" i="21" s="1"/>
  <c r="O530" i="21" a="1"/>
  <c r="O530" i="21" s="1"/>
  <c r="S501" i="21" a="1"/>
  <c r="S501" i="21" s="1"/>
  <c r="V347" i="21" a="1"/>
  <c r="V347" i="21" s="1"/>
  <c r="U283" i="21" a="1"/>
  <c r="U283" i="21" s="1"/>
  <c r="T138" i="21" a="1"/>
  <c r="T138" i="21" s="1"/>
  <c r="R525" i="21" a="1"/>
  <c r="R525" i="21" s="1"/>
  <c r="U282" i="21" a="1"/>
  <c r="U282" i="21" s="1"/>
  <c r="X506" i="21" a="1"/>
  <c r="X506" i="21" s="1"/>
  <c r="AA294" i="21" a="1"/>
  <c r="AA294" i="21" s="1"/>
  <c r="W412" i="21" a="1"/>
  <c r="W412" i="21" s="1"/>
  <c r="Y331" i="21" a="1"/>
  <c r="Y331" i="21" s="1"/>
  <c r="W324" i="21" a="1"/>
  <c r="W324" i="21" s="1"/>
  <c r="AJ391" i="21" a="1"/>
  <c r="AJ391" i="21" s="1"/>
  <c r="AH488" i="21" a="1"/>
  <c r="AH488" i="21" s="1"/>
  <c r="AH183" i="21" a="1"/>
  <c r="AH183" i="21" s="1"/>
  <c r="AN502" i="21" a="1"/>
  <c r="AN502" i="21" s="1"/>
  <c r="AK309" i="21" a="1"/>
  <c r="AK309" i="21" s="1"/>
  <c r="AO142" i="21" a="1"/>
  <c r="AO142" i="21" s="1"/>
  <c r="AM272" i="21" a="1"/>
  <c r="AM272" i="21" s="1"/>
  <c r="AJ124" i="21" a="1"/>
  <c r="AJ124" i="21" s="1"/>
  <c r="AE508" i="21" a="1"/>
  <c r="AE508" i="21" s="1"/>
  <c r="AA149" i="21" a="1"/>
  <c r="AA149" i="21" s="1"/>
  <c r="AI333" i="21" a="1"/>
  <c r="AI333" i="21" s="1"/>
  <c r="AF355" i="21" a="1"/>
  <c r="AF355" i="21" s="1"/>
  <c r="AC250" i="21" a="1"/>
  <c r="AC250" i="21" s="1"/>
  <c r="AH165" i="21" a="1"/>
  <c r="AH165" i="21" s="1"/>
  <c r="AH216" i="21" s="1" a="1"/>
  <c r="AH216" i="21" s="1"/>
  <c r="AE536" i="21" a="1"/>
  <c r="AE536" i="21" s="1"/>
  <c r="AF113" i="21" a="1"/>
  <c r="AF113" i="21" s="1"/>
  <c r="AA175" i="21" a="1"/>
  <c r="AA175" i="21" s="1"/>
  <c r="AN378" i="21" a="1"/>
  <c r="AN378" i="21" s="1"/>
  <c r="AN106" i="21" a="1"/>
  <c r="AN106" i="21" s="1"/>
  <c r="AN518" i="21" a="1"/>
  <c r="AN518" i="21" s="1"/>
  <c r="AV414" i="21" a="1"/>
  <c r="AV414" i="21" s="1"/>
  <c r="K475" i="21" a="1"/>
  <c r="K475" i="21" s="1"/>
  <c r="M459" i="21" a="1"/>
  <c r="M459" i="21" s="1"/>
  <c r="M322" i="21" a="1"/>
  <c r="M322" i="21" s="1"/>
  <c r="L194" i="21" a="1"/>
  <c r="L194" i="21" s="1"/>
  <c r="N315" i="21" a="1"/>
  <c r="N315" i="21" s="1"/>
  <c r="AV360" i="21" a="1"/>
  <c r="AV360" i="21" s="1"/>
  <c r="P322" i="21" a="1"/>
  <c r="P322" i="21" s="1"/>
  <c r="R409" i="21" a="1"/>
  <c r="R409" i="21" s="1"/>
  <c r="Q328" i="21" a="1"/>
  <c r="Q328" i="21" s="1"/>
  <c r="AL467" i="21" a="1"/>
  <c r="AL467" i="21" s="1"/>
  <c r="AF145" i="21" a="1"/>
  <c r="AF145" i="21" s="1"/>
  <c r="AG228" i="21" a="1"/>
  <c r="AG228" i="21" s="1"/>
  <c r="AM269" i="21" a="1"/>
  <c r="AM269" i="21" s="1"/>
  <c r="AJ232" i="21" a="1"/>
  <c r="AJ232" i="21" s="1"/>
  <c r="AO365" i="21" a="1"/>
  <c r="AO365" i="21" s="1"/>
  <c r="AL511" i="21" a="1"/>
  <c r="AL511" i="21" s="1"/>
  <c r="AI467" i="21" a="1"/>
  <c r="AI467" i="21" s="1"/>
  <c r="AE138" i="21" a="1"/>
  <c r="AE138" i="21" s="1"/>
  <c r="AK446" i="21" a="1"/>
  <c r="AK446" i="21" s="1"/>
  <c r="AF300" i="21" a="1"/>
  <c r="AF300" i="21" s="1"/>
  <c r="AC327" i="21" a="1"/>
  <c r="AC327" i="21" s="1"/>
  <c r="AG254" i="21" a="1"/>
  <c r="AG254" i="21" s="1"/>
  <c r="AE148" i="21" a="1"/>
  <c r="AE148" i="21" s="1"/>
  <c r="AF455" i="21" a="1"/>
  <c r="AF455" i="21" s="1"/>
  <c r="AA346" i="21" a="1"/>
  <c r="AA346" i="21" s="1"/>
  <c r="AM346" i="21" a="1"/>
  <c r="AM346" i="21" s="1"/>
  <c r="AM281" i="21" a="1"/>
  <c r="AM281" i="21" s="1"/>
  <c r="AN481" i="21" a="1"/>
  <c r="AN481" i="21" s="1"/>
  <c r="L324" i="21" a="1"/>
  <c r="L324" i="21" s="1"/>
  <c r="K522" i="21" a="1"/>
  <c r="K522" i="21" s="1"/>
  <c r="M401" i="21" a="1"/>
  <c r="M401" i="21" s="1"/>
  <c r="M173" i="21" a="1"/>
  <c r="M173" i="21" s="1"/>
  <c r="L378" i="21" a="1"/>
  <c r="L378" i="21" s="1"/>
  <c r="L275" i="21" a="1"/>
  <c r="L275" i="21" s="1"/>
  <c r="M117" i="21" a="1"/>
  <c r="M117" i="21" s="1"/>
  <c r="N446" i="21" a="1"/>
  <c r="N446" i="21" s="1"/>
  <c r="O404" i="21" a="1"/>
  <c r="O404" i="21" s="1"/>
  <c r="R454" i="21" a="1"/>
  <c r="R454" i="21" s="1"/>
  <c r="P175" i="21" a="1"/>
  <c r="P175" i="21" s="1"/>
  <c r="S149" i="21" a="1"/>
  <c r="S149" i="21" s="1"/>
  <c r="Q278" i="21" a="1"/>
  <c r="Q278" i="21" s="1"/>
  <c r="P369" i="21" a="1"/>
  <c r="P369" i="21" s="1"/>
  <c r="AL334" i="21" a="1"/>
  <c r="AL334" i="21" s="1"/>
  <c r="AL171" i="21" a="1"/>
  <c r="AL171" i="21" s="1"/>
  <c r="AL380" i="21" a="1"/>
  <c r="AL380" i="21" s="1"/>
  <c r="AV224" i="21" a="1"/>
  <c r="AV224" i="21" s="1"/>
  <c r="AV419" i="21" a="1"/>
  <c r="AV419" i="21" s="1"/>
  <c r="AV390" i="21" a="1"/>
  <c r="AV390" i="21" s="1"/>
  <c r="N320" i="21" a="1"/>
  <c r="N320" i="21" s="1"/>
  <c r="M375" i="21" a="1"/>
  <c r="M375" i="21" s="1"/>
  <c r="N184" i="21" a="1"/>
  <c r="N184" i="21" s="1"/>
  <c r="N362" i="21" a="1"/>
  <c r="N362" i="21" s="1"/>
  <c r="K332" i="21" a="1"/>
  <c r="K332" i="21" s="1"/>
  <c r="O203" i="21" a="1"/>
  <c r="O203" i="21" s="1"/>
  <c r="S348" i="21" a="1"/>
  <c r="S348" i="21" s="1"/>
  <c r="Q501" i="21" a="1"/>
  <c r="Q501" i="21" s="1"/>
  <c r="O346" i="21" a="1"/>
  <c r="O346" i="21" s="1"/>
  <c r="R292" i="21" a="1"/>
  <c r="R292" i="21" s="1"/>
  <c r="AO247" i="21" a="1"/>
  <c r="AO247" i="21" s="1"/>
  <c r="AO526" i="21" a="1"/>
  <c r="AO526" i="21" s="1"/>
  <c r="AO256" i="21" a="1"/>
  <c r="AO256" i="21" s="1"/>
  <c r="L453" i="21" a="1"/>
  <c r="L453" i="21" s="1"/>
  <c r="K158" i="21" a="1"/>
  <c r="K158" i="21" s="1"/>
  <c r="K209" i="21" s="1" a="1"/>
  <c r="K209" i="21" s="1"/>
  <c r="K168" i="21" a="1"/>
  <c r="K168" i="21" s="1"/>
  <c r="K219" i="21" s="1" a="1"/>
  <c r="K219" i="21" s="1"/>
  <c r="M249" i="21" a="1"/>
  <c r="M249" i="21" s="1"/>
  <c r="AN304" i="21" a="1"/>
  <c r="AN304" i="21" s="1"/>
  <c r="AJ148" i="21" a="1"/>
  <c r="AJ148" i="21" s="1"/>
  <c r="AO144" i="21" a="1"/>
  <c r="AO144" i="21" s="1"/>
  <c r="AL264" i="21" a="1"/>
  <c r="AL264" i="21" s="1"/>
  <c r="AI148" i="21" a="1"/>
  <c r="AI148" i="21" s="1"/>
  <c r="AN176" i="21" a="1"/>
  <c r="AN176" i="21" s="1"/>
  <c r="AK511" i="21" a="1"/>
  <c r="AK511" i="21" s="1"/>
  <c r="AG144" i="21" a="1"/>
  <c r="AG144" i="21" s="1"/>
  <c r="AD321" i="21" a="1"/>
  <c r="AD321" i="21" s="1"/>
  <c r="AJ494" i="21" a="1"/>
  <c r="AJ494" i="21" s="1"/>
  <c r="AG121" i="21" a="1"/>
  <c r="AG121" i="21" s="1"/>
  <c r="AE314" i="21" a="1"/>
  <c r="AE314" i="21" s="1"/>
  <c r="AI297" i="21" a="1"/>
  <c r="AI297" i="21" s="1"/>
  <c r="AF174" i="21" a="1"/>
  <c r="AF174" i="21" s="1"/>
  <c r="AD352" i="21" a="1"/>
  <c r="AD352" i="21" s="1"/>
  <c r="Y109" i="21" a="1"/>
  <c r="Y109" i="21" s="1"/>
  <c r="AK363" i="21" a="1"/>
  <c r="AK363" i="21" s="1"/>
  <c r="AL524" i="21" a="1"/>
  <c r="AL524" i="21" s="1"/>
  <c r="L226" i="21" a="1"/>
  <c r="L226" i="21" s="1"/>
  <c r="L318" i="21" a="1"/>
  <c r="L318" i="21" s="1"/>
  <c r="K353" i="21" a="1"/>
  <c r="K353" i="21" s="1"/>
  <c r="K528" i="21" a="1"/>
  <c r="K528" i="21" s="1"/>
  <c r="N272" i="21" a="1"/>
  <c r="N272" i="21" s="1"/>
  <c r="O485" i="21" a="1"/>
  <c r="O485" i="21" s="1"/>
  <c r="K407" i="21" a="1"/>
  <c r="K407" i="21" s="1"/>
  <c r="M316" i="21" a="1"/>
  <c r="M316" i="21" s="1"/>
  <c r="Q460" i="21" a="1"/>
  <c r="Q460" i="21" s="1"/>
  <c r="O275" i="21" a="1"/>
  <c r="O275" i="21" s="1"/>
  <c r="Q228" i="21" a="1"/>
  <c r="Q228" i="21" s="1"/>
  <c r="P410" i="21" a="1"/>
  <c r="P410" i="21" s="1"/>
  <c r="O450" i="21" a="1"/>
  <c r="O450" i="21" s="1"/>
  <c r="AN276" i="21" a="1"/>
  <c r="AN276" i="21" s="1"/>
  <c r="AO114" i="21" a="1"/>
  <c r="AO114" i="21" s="1"/>
  <c r="AO386" i="21" a="1"/>
  <c r="AO386" i="21" s="1"/>
  <c r="K450" i="21" a="1"/>
  <c r="K450" i="21" s="1"/>
  <c r="AV172" i="21" a="1"/>
  <c r="AV172" i="21" s="1"/>
  <c r="AV181" i="21" a="1"/>
  <c r="AV181" i="21" s="1"/>
  <c r="L123" i="21" a="1"/>
  <c r="L123" i="21" s="1"/>
  <c r="AV350" i="21" a="1"/>
  <c r="AV350" i="21" s="1"/>
  <c r="N498" i="21" a="1"/>
  <c r="N498" i="21" s="1"/>
  <c r="L269" i="21" a="1"/>
  <c r="L269" i="21" s="1"/>
  <c r="M421" i="21" a="1"/>
  <c r="M421" i="21" s="1"/>
  <c r="O365" i="21" a="1"/>
  <c r="O365" i="21" s="1"/>
  <c r="Q289" i="21" a="1"/>
  <c r="Q289" i="21" s="1"/>
  <c r="P437" i="21" a="1"/>
  <c r="P437" i="21" s="1"/>
  <c r="R343" i="21" a="1"/>
  <c r="R343" i="21" s="1"/>
  <c r="P452" i="21" a="1"/>
  <c r="P452" i="21" s="1"/>
  <c r="P526" i="21" a="1"/>
  <c r="P526" i="21" s="1"/>
  <c r="AL282" i="21" a="1"/>
  <c r="AL282" i="21" s="1"/>
  <c r="AK190" i="21" a="1"/>
  <c r="AK190" i="21" s="1"/>
  <c r="AM393" i="21" a="1"/>
  <c r="AM393" i="21" s="1"/>
  <c r="L165" i="21" a="1"/>
  <c r="L165" i="21" s="1"/>
  <c r="L216" i="21" s="1" a="1"/>
  <c r="L216" i="21" s="1"/>
  <c r="K442" i="21" a="1"/>
  <c r="K442" i="21" s="1"/>
  <c r="K502" i="21" a="1"/>
  <c r="K502" i="21" s="1"/>
  <c r="N306" i="21" a="1"/>
  <c r="N306" i="21" s="1"/>
  <c r="M498" i="21" a="1"/>
  <c r="M498" i="21" s="1"/>
  <c r="N332" i="21" a="1"/>
  <c r="N332" i="21" s="1"/>
  <c r="AO158" i="21" a="1"/>
  <c r="AO158" i="21" s="1"/>
  <c r="AO209" i="21" s="1" a="1"/>
  <c r="AO209" i="21" s="1"/>
  <c r="AO344" i="21" a="1"/>
  <c r="AO344" i="21" s="1"/>
  <c r="AH273" i="21" a="1"/>
  <c r="AH273" i="21" s="1"/>
  <c r="AV277" i="21" a="1"/>
  <c r="AV277" i="21" s="1"/>
  <c r="K172" i="21" a="1"/>
  <c r="K172" i="21" s="1"/>
  <c r="M355" i="21" a="1"/>
  <c r="M355" i="21" s="1"/>
  <c r="AV397" i="21" a="1"/>
  <c r="AV397" i="21" s="1"/>
  <c r="AV384" i="21" a="1"/>
  <c r="AV384" i="21" s="1"/>
  <c r="L230" i="21" a="1"/>
  <c r="L230" i="21" s="1"/>
  <c r="M250" i="21" a="1"/>
  <c r="M250" i="21" s="1"/>
  <c r="O225" i="21" a="1"/>
  <c r="O225" i="21" s="1"/>
  <c r="Q151" i="21" a="1"/>
  <c r="Q151" i="21" s="1"/>
  <c r="R297" i="21" a="1"/>
  <c r="R297" i="21" s="1"/>
  <c r="U259" i="21" a="1"/>
  <c r="U259" i="21" s="1"/>
  <c r="T245" i="21" a="1"/>
  <c r="T245" i="21" s="1"/>
  <c r="S237" i="21" a="1"/>
  <c r="S237" i="21" s="1"/>
  <c r="AM117" i="21" a="1"/>
  <c r="AM117" i="21" s="1"/>
  <c r="AO110" i="21" a="1"/>
  <c r="AO110" i="21" s="1"/>
  <c r="AK286" i="21" a="1"/>
  <c r="AK286" i="21" s="1"/>
  <c r="AN423" i="21" a="1"/>
  <c r="AN423" i="21" s="1"/>
  <c r="AI251" i="21" a="1"/>
  <c r="AI251" i="21" s="1"/>
  <c r="AM131" i="21" a="1"/>
  <c r="AM131" i="21" s="1"/>
  <c r="AE420" i="21" a="1"/>
  <c r="AE420" i="21" s="1"/>
  <c r="Z233" i="21" a="1"/>
  <c r="Z233" i="21" s="1"/>
  <c r="AB535" i="21" a="1"/>
  <c r="AB535" i="21" s="1"/>
  <c r="X421" i="21" a="1"/>
  <c r="X421" i="21" s="1"/>
  <c r="T340" i="21" a="1"/>
  <c r="T340" i="21" s="1"/>
  <c r="U304" i="21" a="1"/>
  <c r="U304" i="21" s="1"/>
  <c r="AC306" i="21" a="1"/>
  <c r="AC306" i="21" s="1"/>
  <c r="AF463" i="21" a="1"/>
  <c r="AF463" i="21" s="1"/>
  <c r="AK509" i="21" a="1"/>
  <c r="AK509" i="21" s="1"/>
  <c r="AM536" i="21" a="1"/>
  <c r="AM536" i="21" s="1"/>
  <c r="AH475" i="21" a="1"/>
  <c r="AH475" i="21" s="1"/>
  <c r="AL386" i="21" a="1"/>
  <c r="AL386" i="21" s="1"/>
  <c r="AN107" i="21" a="1"/>
  <c r="AN107" i="21" s="1"/>
  <c r="AI163" i="21" a="1"/>
  <c r="AI163" i="21" s="1"/>
  <c r="AI197" i="21" s="1" a="1"/>
  <c r="AI197" i="21" s="1"/>
  <c r="AO156" i="21" a="1"/>
  <c r="AO156" i="21" s="1"/>
  <c r="AO207" i="21" s="1" a="1"/>
  <c r="AO207" i="21" s="1"/>
  <c r="X426" i="21" a="1"/>
  <c r="X426" i="21" s="1"/>
  <c r="AC169" i="21" a="1"/>
  <c r="AC169" i="21" s="1"/>
  <c r="AC220" i="21" s="1" a="1"/>
  <c r="AC220" i="21" s="1"/>
  <c r="AC357" i="21" a="1"/>
  <c r="AC357" i="21" s="1"/>
  <c r="AF376" i="21" a="1"/>
  <c r="AF376" i="21" s="1"/>
  <c r="AI259" i="21" a="1"/>
  <c r="AI259" i="21" s="1"/>
  <c r="AD422" i="21" a="1"/>
  <c r="AD422" i="21" s="1"/>
  <c r="AG508" i="21" a="1"/>
  <c r="AG508" i="21" s="1"/>
  <c r="AJ293" i="21" a="1"/>
  <c r="AJ293" i="21" s="1"/>
  <c r="AD494" i="21" a="1"/>
  <c r="AD494" i="21" s="1"/>
  <c r="AG514" i="21" a="1"/>
  <c r="AG514" i="21" s="1"/>
  <c r="AK397" i="21" a="1"/>
  <c r="AK397" i="21" s="1"/>
  <c r="AN351" i="21" a="1"/>
  <c r="AN351" i="21" s="1"/>
  <c r="AI381" i="21" a="1"/>
  <c r="AI381" i="21" s="1"/>
  <c r="AL112" i="21" a="1"/>
  <c r="AL112" i="21" s="1"/>
  <c r="AO171" i="21" a="1"/>
  <c r="AO171" i="21" s="1"/>
  <c r="AI190" i="21" a="1"/>
  <c r="AI190" i="21" s="1"/>
  <c r="AN143" i="21" a="1"/>
  <c r="AN143" i="21" s="1"/>
  <c r="AB268" i="21" a="1"/>
  <c r="AB268" i="21" s="1"/>
  <c r="AG479" i="21" a="1"/>
  <c r="AG479" i="21" s="1"/>
  <c r="AE482" i="21" a="1"/>
  <c r="AE482" i="21" s="1"/>
  <c r="AH112" i="21" a="1"/>
  <c r="AH112" i="21" s="1"/>
  <c r="AD344" i="21" a="1"/>
  <c r="AD344" i="21" s="1"/>
  <c r="AF178" i="21" a="1"/>
  <c r="AF178" i="21" s="1"/>
  <c r="AI421" i="21" a="1"/>
  <c r="AI421" i="21" s="1"/>
  <c r="AB264" i="21" a="1"/>
  <c r="AB264" i="21" s="1"/>
  <c r="AE418" i="21" a="1"/>
  <c r="AE418" i="21" s="1"/>
  <c r="AJ471" i="21" a="1"/>
  <c r="AJ471" i="21" s="1"/>
  <c r="AM296" i="21" a="1"/>
  <c r="AM296" i="21" s="1"/>
  <c r="AG391" i="21" a="1"/>
  <c r="AG391" i="21" s="1"/>
  <c r="AK323" i="21" a="1"/>
  <c r="AK323" i="21" s="1"/>
  <c r="AN449" i="21" a="1"/>
  <c r="AN449" i="21" s="1"/>
  <c r="AJ419" i="21" a="1"/>
  <c r="AJ419" i="21" s="1"/>
  <c r="AL340" i="21" a="1"/>
  <c r="AL340" i="21" s="1"/>
  <c r="AE407" i="21" a="1"/>
  <c r="AE407" i="21" s="1"/>
  <c r="Z506" i="21" a="1"/>
  <c r="Z506" i="21" s="1"/>
  <c r="AB407" i="21" a="1"/>
  <c r="AB407" i="21" s="1"/>
  <c r="W270" i="21" a="1"/>
  <c r="W270" i="21" s="1"/>
  <c r="S497" i="21" a="1"/>
  <c r="S497" i="21" s="1"/>
  <c r="T237" i="21" a="1"/>
  <c r="T237" i="21" s="1"/>
  <c r="AN486" i="21" a="1"/>
  <c r="AN486" i="21" s="1"/>
  <c r="AJ143" i="21" a="1"/>
  <c r="AJ143" i="21" s="1"/>
  <c r="AO408" i="21" a="1"/>
  <c r="AO408" i="21" s="1"/>
  <c r="AL154" i="21" a="1"/>
  <c r="AL154" i="21" s="1"/>
  <c r="AL205" i="21" s="1" a="1"/>
  <c r="AL205" i="21" s="1"/>
  <c r="AI470" i="21" a="1"/>
  <c r="AI470" i="21" s="1"/>
  <c r="AN277" i="21" a="1"/>
  <c r="AN277" i="21" s="1"/>
  <c r="AK530" i="21" a="1"/>
  <c r="AK530" i="21" s="1"/>
  <c r="AF143" i="21" a="1"/>
  <c r="AF143" i="21" s="1"/>
  <c r="AD433" i="21" a="1"/>
  <c r="AD433" i="21" s="1"/>
  <c r="AJ373" i="21" a="1"/>
  <c r="AJ373" i="21" s="1"/>
  <c r="AG501" i="21" a="1"/>
  <c r="AG501" i="21" s="1"/>
  <c r="AD144" i="21" a="1"/>
  <c r="AD144" i="21" s="1"/>
  <c r="AI146" i="21" a="1"/>
  <c r="AI146" i="21" s="1"/>
  <c r="AF399" i="21" a="1"/>
  <c r="AF399" i="21" s="1"/>
  <c r="AC155" i="21" a="1"/>
  <c r="AC155" i="21" s="1"/>
  <c r="AC206" i="21" s="1" a="1"/>
  <c r="AC206" i="21" s="1"/>
  <c r="AC440" i="21" a="1"/>
  <c r="AC440" i="21" s="1"/>
  <c r="AI263" i="21" a="1"/>
  <c r="AI263" i="21" s="1"/>
  <c r="AJ416" i="21" a="1"/>
  <c r="AJ416" i="21" s="1"/>
  <c r="AK484" i="21" a="1"/>
  <c r="AK484" i="21" s="1"/>
  <c r="AV254" i="21" a="1"/>
  <c r="AV254" i="21" s="1"/>
  <c r="K262" i="21" a="1"/>
  <c r="K262" i="21" s="1"/>
  <c r="K122" i="21" a="1"/>
  <c r="K122" i="21" s="1"/>
  <c r="K414" i="21" a="1"/>
  <c r="K414" i="21" s="1"/>
  <c r="N451" i="21" a="1"/>
  <c r="N451" i="21" s="1"/>
  <c r="O418" i="21" a="1"/>
  <c r="O418" i="21" s="1"/>
  <c r="L379" i="21" a="1"/>
  <c r="L379" i="21" s="1"/>
  <c r="M161" i="21" a="1"/>
  <c r="M161" i="21" s="1"/>
  <c r="M212" i="21" s="1" a="1"/>
  <c r="M212" i="21" s="1"/>
  <c r="Q145" i="21" a="1"/>
  <c r="Q145" i="21" s="1"/>
  <c r="O447" i="21" a="1"/>
  <c r="O447" i="21" s="1"/>
  <c r="R464" i="21" a="1"/>
  <c r="R464" i="21" s="1"/>
  <c r="P470" i="21" a="1"/>
  <c r="P470" i="21" s="1"/>
  <c r="O492" i="21" a="1"/>
  <c r="O492" i="21" s="1"/>
  <c r="AN531" i="21" a="1"/>
  <c r="AN531" i="21" s="1"/>
  <c r="AN172" i="21" a="1"/>
  <c r="AN172" i="21" s="1"/>
  <c r="K510" i="21" a="1"/>
  <c r="K510" i="21" s="1"/>
  <c r="AV462" i="21" a="1"/>
  <c r="AV462" i="21" s="1"/>
  <c r="K105" i="21" a="1"/>
  <c r="K105" i="21" s="1"/>
  <c r="M415" i="21" a="1"/>
  <c r="M415" i="21" s="1"/>
  <c r="L238" i="21" a="1"/>
  <c r="L238" i="21" s="1"/>
  <c r="AV225" i="21" a="1"/>
  <c r="AV225" i="21" s="1"/>
  <c r="L107" i="21" a="1"/>
  <c r="L107" i="21" s="1"/>
  <c r="N510" i="21" a="1"/>
  <c r="N510" i="21" s="1"/>
  <c r="R420" i="21" a="1"/>
  <c r="R420" i="21" s="1"/>
  <c r="P438" i="21" a="1"/>
  <c r="P438" i="21" s="1"/>
  <c r="R392" i="21" a="1"/>
  <c r="R392" i="21" s="1"/>
  <c r="Q369" i="21" a="1"/>
  <c r="Q369" i="21" s="1"/>
  <c r="P129" i="21" a="1"/>
  <c r="P129" i="21" s="1"/>
  <c r="AL486" i="21" a="1"/>
  <c r="AL486" i="21" s="1"/>
  <c r="AL432" i="21" a="1"/>
  <c r="AL432" i="21" s="1"/>
  <c r="AL227" i="21" a="1"/>
  <c r="AL227" i="21" s="1"/>
  <c r="K374" i="21" a="1"/>
  <c r="K374" i="21" s="1"/>
  <c r="AV152" i="21" a="1"/>
  <c r="AV152" i="21" s="1"/>
  <c r="K289" i="21" a="1"/>
  <c r="K289" i="21" s="1"/>
  <c r="N422" i="21" a="1"/>
  <c r="N422" i="21" s="1"/>
  <c r="N334" i="21" a="1"/>
  <c r="N334" i="21" s="1"/>
  <c r="O471" i="21" a="1"/>
  <c r="O471" i="21" s="1"/>
  <c r="AN362" i="21" a="1"/>
  <c r="AN362" i="21" s="1"/>
  <c r="AN484" i="21" a="1"/>
  <c r="AN484" i="21" s="1"/>
  <c r="AN180" i="21" a="1"/>
  <c r="AN180" i="21" s="1"/>
  <c r="AV403" i="21" a="1"/>
  <c r="AV403" i="21" s="1"/>
  <c r="K490" i="21" a="1"/>
  <c r="K490" i="21" s="1"/>
  <c r="K256" i="21" a="1"/>
  <c r="K256" i="21" s="1"/>
  <c r="M517" i="21" a="1"/>
  <c r="M517" i="21" s="1"/>
  <c r="L167" i="21" a="1"/>
  <c r="L167" i="21" s="1"/>
  <c r="L201" i="21" s="1" a="1"/>
  <c r="L201" i="21" s="1"/>
  <c r="AV434" i="21" a="1"/>
  <c r="AV434" i="21" s="1"/>
  <c r="M469" i="21" a="1"/>
  <c r="M469" i="21" s="1"/>
  <c r="N331" i="21" a="1"/>
  <c r="N331" i="21" s="1"/>
  <c r="P249" i="21" a="1"/>
  <c r="P249" i="21" s="1"/>
  <c r="Q238" i="21" a="1"/>
  <c r="Q238" i="21" s="1"/>
  <c r="P334" i="21" a="1"/>
  <c r="P334" i="21" s="1"/>
  <c r="S146" i="21" a="1"/>
  <c r="S146" i="21" s="1"/>
  <c r="V309" i="21" a="1"/>
  <c r="V309" i="21" s="1"/>
  <c r="U340" i="21" a="1"/>
  <c r="U340" i="21" s="1"/>
  <c r="T382" i="21" a="1"/>
  <c r="T382" i="21" s="1"/>
  <c r="S241" i="21" a="1"/>
  <c r="S241" i="21" s="1"/>
  <c r="U157" i="21" a="1"/>
  <c r="U157" i="21" s="1"/>
  <c r="U208" i="21" s="1" a="1"/>
  <c r="U208" i="21" s="1"/>
  <c r="X278" i="21" a="1"/>
  <c r="X278" i="21" s="1"/>
  <c r="AA466" i="21" a="1"/>
  <c r="AA466" i="21" s="1"/>
  <c r="W122" i="21" a="1"/>
  <c r="W122" i="21" s="1"/>
  <c r="Y520" i="21" a="1"/>
  <c r="Y520" i="21" s="1"/>
  <c r="W525" i="21" a="1"/>
  <c r="W525" i="21" s="1"/>
  <c r="AK285" i="21" a="1"/>
  <c r="AK285" i="21" s="1"/>
  <c r="AG150" i="21" a="1"/>
  <c r="AG150" i="21" s="1"/>
  <c r="AH349" i="21" a="1"/>
  <c r="AH349" i="21" s="1"/>
  <c r="AM362" i="21" a="1"/>
  <c r="AM362" i="21" s="1"/>
  <c r="AK271" i="21" a="1"/>
  <c r="AK271" i="21" s="1"/>
  <c r="AO283" i="21" a="1"/>
  <c r="AO283" i="21" s="1"/>
  <c r="AJ466" i="21" a="1"/>
  <c r="AJ466" i="21" s="1"/>
  <c r="AE531" i="21" a="1"/>
  <c r="AE531" i="21" s="1"/>
  <c r="AA127" i="21" a="1"/>
  <c r="AA127" i="21" s="1"/>
  <c r="AH306" i="21" a="1"/>
  <c r="AH306" i="21" s="1"/>
  <c r="AC454" i="21" a="1"/>
  <c r="AC454" i="21" s="1"/>
  <c r="AH420" i="21" a="1"/>
  <c r="AH420" i="21" s="1"/>
  <c r="AE487" i="21" a="1"/>
  <c r="AE487" i="21" s="1"/>
  <c r="AF333" i="21" a="1"/>
  <c r="AF333" i="21" s="1"/>
  <c r="AA491" i="21" a="1"/>
  <c r="AA491" i="21" s="1"/>
  <c r="AM121" i="21" a="1"/>
  <c r="AM121" i="21" s="1"/>
  <c r="AN379" i="21" a="1"/>
  <c r="AN379" i="21" s="1"/>
  <c r="AN297" i="21" a="1"/>
  <c r="AN297" i="21" s="1"/>
  <c r="AV458" i="21" a="1"/>
  <c r="AV458" i="21" s="1"/>
  <c r="L457" i="21" a="1"/>
  <c r="L457" i="21" s="1"/>
  <c r="M312" i="21" a="1"/>
  <c r="M312" i="21" s="1"/>
  <c r="M283" i="21" a="1"/>
  <c r="M283" i="21" s="1"/>
  <c r="M157" i="21" a="1"/>
  <c r="M157" i="21" s="1"/>
  <c r="M208" i="21" s="1" a="1"/>
  <c r="M208" i="21" s="1"/>
  <c r="M396" i="21" a="1"/>
  <c r="M396" i="21" s="1"/>
  <c r="N309" i="21" a="1"/>
  <c r="N309" i="21" s="1"/>
  <c r="L364" i="21" a="1"/>
  <c r="L364" i="21" s="1"/>
  <c r="P278" i="21" a="1"/>
  <c r="P278" i="21" s="1"/>
  <c r="S454" i="21" a="1"/>
  <c r="S454" i="21" s="1"/>
  <c r="Q297" i="21" a="1"/>
  <c r="Q297" i="21" s="1"/>
  <c r="AL266" i="21" a="1"/>
  <c r="AL266" i="21" s="1"/>
  <c r="AK435" i="21" a="1"/>
  <c r="AK435" i="21" s="1"/>
  <c r="AG401" i="21" a="1"/>
  <c r="AG401" i="21" s="1"/>
  <c r="AJ225" i="21" a="1"/>
  <c r="AJ225" i="21" s="1"/>
  <c r="AL314" i="21" a="1"/>
  <c r="AL314" i="21" s="1"/>
  <c r="AI338" i="21" a="1"/>
  <c r="AI338" i="21" s="1"/>
  <c r="AE456" i="21" a="1"/>
  <c r="AE456" i="21" s="1"/>
  <c r="AK281" i="21" a="1"/>
  <c r="AK281" i="21" s="1"/>
  <c r="AH419" i="21" a="1"/>
  <c r="AH419" i="21" s="1"/>
  <c r="AE160" i="21" a="1"/>
  <c r="AE160" i="21" s="1"/>
  <c r="AE211" i="21" s="1" a="1"/>
  <c r="AE211" i="21" s="1"/>
  <c r="AI280" i="21" a="1"/>
  <c r="AI280" i="21" s="1"/>
  <c r="AG465" i="21" a="1"/>
  <c r="AG465" i="21" s="1"/>
  <c r="AD412" i="21" a="1"/>
  <c r="AD412" i="21" s="1"/>
  <c r="AD388" i="21" a="1"/>
  <c r="AD388" i="21" s="1"/>
  <c r="Y156" i="21" a="1"/>
  <c r="Y156" i="21" s="1"/>
  <c r="Y207" i="21" s="1" a="1"/>
  <c r="Y207" i="21" s="1"/>
  <c r="AK163" i="21" a="1"/>
  <c r="AK163" i="21" s="1"/>
  <c r="AK214" i="21" s="1" a="1"/>
  <c r="AK214" i="21" s="1"/>
  <c r="AL370" i="21" a="1"/>
  <c r="AL370" i="21" s="1"/>
  <c r="AL265" i="21" a="1"/>
  <c r="AL265" i="21" s="1"/>
  <c r="L387" i="21" a="1"/>
  <c r="L387" i="21" s="1"/>
  <c r="K326" i="21" a="1"/>
  <c r="K326" i="21" s="1"/>
  <c r="AV253" i="21" a="1"/>
  <c r="AV253" i="21" s="1"/>
  <c r="N300" i="21" a="1"/>
  <c r="N300" i="21" s="1"/>
  <c r="M315" i="21" a="1"/>
  <c r="M315" i="21" s="1"/>
  <c r="N182" i="21" a="1"/>
  <c r="N182" i="21" s="1"/>
  <c r="O491" i="21" a="1"/>
  <c r="O491" i="21" s="1"/>
  <c r="AV264" i="21" a="1"/>
  <c r="AV264" i="21" s="1"/>
  <c r="P302" i="21" a="1"/>
  <c r="P302" i="21" s="1"/>
  <c r="S183" i="21" a="1"/>
  <c r="S183" i="21" s="1"/>
  <c r="Q286" i="21" a="1"/>
  <c r="Q286" i="21" s="1"/>
  <c r="O532" i="21" a="1"/>
  <c r="O532" i="21" s="1"/>
  <c r="R123" i="21" a="1"/>
  <c r="R123" i="21" s="1"/>
  <c r="AO462" i="21" a="1"/>
  <c r="AO462" i="21" s="1"/>
  <c r="AO457" i="21" a="1"/>
  <c r="AO457" i="21" s="1"/>
  <c r="AI179" i="21" a="1"/>
  <c r="AI179" i="21" s="1"/>
  <c r="AJ307" i="21" a="1"/>
  <c r="AJ307" i="21" s="1"/>
  <c r="K361" i="21" a="1"/>
  <c r="K361" i="21" s="1"/>
  <c r="L312" i="21" a="1"/>
  <c r="L312" i="21" s="1"/>
  <c r="AV369" i="21" a="1"/>
  <c r="AV369" i="21" s="1"/>
  <c r="K462" i="21" a="1"/>
  <c r="K462" i="21" s="1"/>
  <c r="N333" i="21" a="1"/>
  <c r="N333" i="21" s="1"/>
  <c r="O121" i="21" a="1"/>
  <c r="O121" i="21" s="1"/>
  <c r="L159" i="21" a="1"/>
  <c r="L159" i="21" s="1"/>
  <c r="L210" i="21" s="1" a="1"/>
  <c r="L210" i="21" s="1"/>
  <c r="N450" i="21" a="1"/>
  <c r="N450" i="21" s="1"/>
  <c r="Q250" i="21" a="1"/>
  <c r="Q250" i="21" s="1"/>
  <c r="O354" i="21" a="1"/>
  <c r="O354" i="21" s="1"/>
  <c r="R286" i="21" a="1"/>
  <c r="R286" i="21" s="1"/>
  <c r="P128" i="21" a="1"/>
  <c r="P128" i="21" s="1"/>
  <c r="O462" i="21" a="1"/>
  <c r="O462" i="21" s="1"/>
  <c r="AM154" i="21" a="1"/>
  <c r="AM154" i="21" s="1"/>
  <c r="AM205" i="21" s="1" a="1"/>
  <c r="AM205" i="21" s="1"/>
  <c r="AM434" i="21" a="1"/>
  <c r="AM434" i="21" s="1"/>
  <c r="AN116" i="21" a="1"/>
  <c r="AN116" i="21" s="1"/>
  <c r="K273" i="21" a="1"/>
  <c r="K273" i="21" s="1"/>
  <c r="AV464" i="21" a="1"/>
  <c r="AV464" i="21" s="1"/>
  <c r="M174" i="21" a="1"/>
  <c r="M174" i="21" s="1"/>
  <c r="N400" i="21" a="1"/>
  <c r="N400" i="21" s="1"/>
  <c r="AO133" i="21" a="1"/>
  <c r="AO133" i="21" s="1"/>
  <c r="AI382" i="21" a="1"/>
  <c r="AI382" i="21" s="1"/>
  <c r="AN232" i="21" a="1"/>
  <c r="AN232" i="21" s="1"/>
  <c r="AK449" i="21" a="1"/>
  <c r="AK449" i="21" s="1"/>
  <c r="AG345" i="21" a="1"/>
  <c r="AG345" i="21" s="1"/>
  <c r="AM484" i="21" a="1"/>
  <c r="AM484" i="21" s="1"/>
  <c r="AI214" i="21" a="1"/>
  <c r="AI214" i="21" s="1"/>
  <c r="AF505" i="21" a="1"/>
  <c r="AF505" i="21" s="1"/>
  <c r="AC446" i="21" a="1"/>
  <c r="AC446" i="21" s="1"/>
  <c r="AI501" i="21" a="1"/>
  <c r="AI501" i="21" s="1"/>
  <c r="AF260" i="21" a="1"/>
  <c r="AF260" i="21" s="1"/>
  <c r="AD503" i="21" a="1"/>
  <c r="AD503" i="21" s="1"/>
  <c r="AH384" i="21" a="1"/>
  <c r="AH384" i="21" s="1"/>
  <c r="AF487" i="21" a="1"/>
  <c r="AF487" i="21" s="1"/>
  <c r="AG355" i="21" a="1"/>
  <c r="AG355" i="21" s="1"/>
  <c r="AB245" i="21" a="1"/>
  <c r="AB245" i="21" s="1"/>
  <c r="AM408" i="21" a="1"/>
  <c r="AM408" i="21" s="1"/>
  <c r="AM237" i="21" a="1"/>
  <c r="AM237" i="21" s="1"/>
  <c r="AN535" i="21" a="1"/>
  <c r="AN535" i="21" s="1"/>
  <c r="L373" i="21" a="1"/>
  <c r="L373" i="21" s="1"/>
  <c r="L523" i="21" a="1"/>
  <c r="L523" i="21" s="1"/>
  <c r="M281" i="21" a="1"/>
  <c r="M281" i="21" s="1"/>
  <c r="M246" i="21" a="1"/>
  <c r="M246" i="21" s="1"/>
  <c r="K135" i="21" a="1"/>
  <c r="K135" i="21" s="1"/>
  <c r="K184" i="21" a="1"/>
  <c r="K184" i="21" s="1"/>
  <c r="M337" i="21" a="1"/>
  <c r="M337" i="21" s="1"/>
  <c r="N336" i="21" a="1"/>
  <c r="N336" i="21" s="1"/>
  <c r="O134" i="21" a="1"/>
  <c r="O134" i="21" s="1"/>
  <c r="R373" i="21" a="1"/>
  <c r="R373" i="21" s="1"/>
  <c r="P104" i="21" a="1"/>
  <c r="P104" i="21" s="1"/>
  <c r="S513" i="21" a="1"/>
  <c r="S513" i="21" s="1"/>
  <c r="Q154" i="21" a="1"/>
  <c r="Q154" i="21" s="1"/>
  <c r="Q205" i="21" s="1" a="1"/>
  <c r="Q205" i="21" s="1"/>
  <c r="P252" i="21" a="1"/>
  <c r="P252" i="21" s="1"/>
  <c r="AL504" i="21" a="1"/>
  <c r="AL504" i="21" s="1"/>
  <c r="AL352" i="21" a="1"/>
  <c r="AL352" i="21" s="1"/>
  <c r="AL121" i="21" a="1"/>
  <c r="AL121" i="21" s="1"/>
  <c r="L355" i="21" a="1"/>
  <c r="L355" i="21" s="1"/>
  <c r="L376" i="21" a="1"/>
  <c r="L376" i="21" s="1"/>
  <c r="AV433" i="21" a="1"/>
  <c r="AV433" i="21" s="1"/>
  <c r="N506" i="21" a="1"/>
  <c r="N506" i="21" s="1"/>
  <c r="M232" i="21" a="1"/>
  <c r="M232" i="21" s="1"/>
  <c r="N285" i="21" a="1"/>
  <c r="N285" i="21" s="1"/>
  <c r="N273" i="21" a="1"/>
  <c r="N273" i="21" s="1"/>
  <c r="K156" i="21" a="1"/>
  <c r="K156" i="21" s="1"/>
  <c r="K207" i="21" s="1" a="1"/>
  <c r="K207" i="21" s="1"/>
  <c r="P178" i="21" a="1"/>
  <c r="P178" i="21" s="1"/>
  <c r="S439" i="21" a="1"/>
  <c r="S439" i="21" s="1"/>
  <c r="Q223" i="21" a="1"/>
  <c r="Q223" i="21" s="1"/>
  <c r="O237" i="21" a="1"/>
  <c r="O237" i="21" s="1"/>
  <c r="R166" i="21" a="1"/>
  <c r="R166" i="21" s="1"/>
  <c r="R217" i="21" s="1" a="1"/>
  <c r="R217" i="21" s="1"/>
  <c r="AN241" i="21" a="1"/>
  <c r="AN241" i="21" s="1"/>
  <c r="AO302" i="21" a="1"/>
  <c r="AO302" i="21" s="1"/>
  <c r="AO348" i="21" a="1"/>
  <c r="AO348" i="21" s="1"/>
  <c r="AV392" i="21" a="1"/>
  <c r="AV392" i="21" s="1"/>
  <c r="AV487" i="21" a="1"/>
  <c r="AV487" i="21" s="1"/>
  <c r="K377" i="21" a="1"/>
  <c r="K377" i="21" s="1"/>
  <c r="M379" i="21" a="1"/>
  <c r="M379" i="21" s="1"/>
  <c r="L341" i="21" a="1"/>
  <c r="L341" i="21" s="1"/>
  <c r="L323" i="21" a="1"/>
  <c r="L323" i="21" s="1"/>
  <c r="AH466" i="21" a="1"/>
  <c r="AH466" i="21" s="1"/>
  <c r="AB351" i="21" a="1"/>
  <c r="AB351" i="21" s="1"/>
  <c r="AF413" i="21" a="1"/>
  <c r="AF413" i="21" s="1"/>
  <c r="AH269" i="21" a="1"/>
  <c r="AH269" i="21" s="1"/>
  <c r="AG140" i="21" a="1"/>
  <c r="AG140" i="21" s="1"/>
  <c r="AJ247" i="21" a="1"/>
  <c r="AJ247" i="21" s="1"/>
  <c r="AO109" i="21" a="1"/>
  <c r="AO109" i="21" s="1"/>
  <c r="AO307" i="21" a="1"/>
  <c r="AO307" i="21" s="1"/>
  <c r="Y414" i="21" a="1"/>
  <c r="Y414" i="21" s="1"/>
  <c r="AL391" i="21" a="1"/>
  <c r="AL391" i="21" s="1"/>
  <c r="AJ422" i="21" a="1"/>
  <c r="AJ422" i="21" s="1"/>
  <c r="AD138" i="21" a="1"/>
  <c r="AD138" i="21" s="1"/>
  <c r="AB260" i="21" a="1"/>
  <c r="AB260" i="21" s="1"/>
  <c r="Y504" i="21" a="1"/>
  <c r="Y504" i="21" s="1"/>
  <c r="K345" i="21" a="1"/>
  <c r="K345" i="21" s="1"/>
  <c r="N438" i="21" a="1"/>
  <c r="N438" i="21" s="1"/>
  <c r="P455" i="21" a="1"/>
  <c r="P455" i="21" s="1"/>
  <c r="R234" i="21" a="1"/>
  <c r="R234" i="21" s="1"/>
  <c r="K439" i="21" a="1"/>
  <c r="K439" i="21" s="1"/>
  <c r="AV242" i="21" a="1"/>
  <c r="AV242" i="21" s="1"/>
  <c r="O168" i="21" a="1"/>
  <c r="O168" i="21" s="1"/>
  <c r="O219" i="21" s="1" a="1"/>
  <c r="O219" i="21" s="1"/>
  <c r="Q398" i="21" a="1"/>
  <c r="Q398" i="21" s="1"/>
  <c r="AL378" i="21" a="1"/>
  <c r="AL378" i="21" s="1"/>
  <c r="K500" i="21" a="1"/>
  <c r="K500" i="21" s="1"/>
  <c r="AM399" i="21" a="1"/>
  <c r="AM399" i="21" s="1"/>
  <c r="M363" i="21" a="1"/>
  <c r="M363" i="21" s="1"/>
  <c r="N464" i="21" a="1"/>
  <c r="N464" i="21" s="1"/>
  <c r="O425" i="21" a="1"/>
  <c r="O425" i="21" s="1"/>
  <c r="T414" i="21" a="1"/>
  <c r="T414" i="21" s="1"/>
  <c r="Z419" i="21" a="1"/>
  <c r="Z419" i="21" s="1"/>
  <c r="AJ474" i="21" a="1"/>
  <c r="AJ474" i="21" s="1"/>
  <c r="AK389" i="21" a="1"/>
  <c r="AK389" i="21" s="1"/>
  <c r="AE169" i="21" a="1"/>
  <c r="AE169" i="21" s="1"/>
  <c r="AE220" i="21" s="1" a="1"/>
  <c r="AE220" i="21" s="1"/>
  <c r="AC525" i="21" a="1"/>
  <c r="AC525" i="21" s="1"/>
  <c r="Z189" i="21" a="1"/>
  <c r="Z189" i="21" s="1"/>
  <c r="L294" i="21" a="1"/>
  <c r="L294" i="21" s="1"/>
  <c r="M122" i="21" a="1"/>
  <c r="M122" i="21" s="1"/>
  <c r="P521" i="21" a="1"/>
  <c r="P521" i="21" s="1"/>
  <c r="AK201" i="21" a="1"/>
  <c r="AK201" i="21" s="1"/>
  <c r="AN105" i="21" a="1"/>
  <c r="AN105" i="21" s="1"/>
  <c r="AJ492" i="21" a="1"/>
  <c r="AJ492" i="21" s="1"/>
  <c r="AF290" i="21" a="1"/>
  <c r="AF290" i="21" s="1"/>
  <c r="AJ356" i="21" a="1"/>
  <c r="AJ356" i="21" s="1"/>
  <c r="K398" i="21" a="1"/>
  <c r="K398" i="21" s="1"/>
  <c r="O428" i="21" a="1"/>
  <c r="O428" i="21" s="1"/>
  <c r="O456" i="21" a="1"/>
  <c r="O456" i="21" s="1"/>
  <c r="AO104" i="21" a="1"/>
  <c r="AO104" i="21" s="1"/>
  <c r="K298" i="21" a="1"/>
  <c r="K298" i="21" s="1"/>
  <c r="AV148" i="21" a="1"/>
  <c r="AV148" i="21" s="1"/>
  <c r="R275" i="21" a="1"/>
  <c r="R275" i="21" s="1"/>
  <c r="P174" i="21" a="1"/>
  <c r="P174" i="21" s="1"/>
  <c r="K249" i="21" a="1"/>
  <c r="K249" i="21" s="1"/>
  <c r="AK503" i="21" a="1"/>
  <c r="AK503" i="21" s="1"/>
  <c r="AO431" i="21" a="1"/>
  <c r="AO431" i="21" s="1"/>
  <c r="AK377" i="21" a="1"/>
  <c r="AK377" i="21" s="1"/>
  <c r="AG258" i="21" a="1"/>
  <c r="AG258" i="21" s="1"/>
  <c r="AL242" i="21" a="1"/>
  <c r="AL242" i="21" s="1"/>
  <c r="AV351" i="21" a="1"/>
  <c r="AV351" i="21" s="1"/>
  <c r="M460" i="21" a="1"/>
  <c r="M460" i="21" s="1"/>
  <c r="R511" i="21" a="1"/>
  <c r="R511" i="21" s="1"/>
  <c r="P194" i="21" a="1"/>
  <c r="P194" i="21" s="1"/>
  <c r="AV232" i="21" a="1"/>
  <c r="AV232" i="21" s="1"/>
  <c r="N298" i="21" a="1"/>
  <c r="N298" i="21" s="1"/>
  <c r="Q488" i="21" a="1"/>
  <c r="Q488" i="21" s="1"/>
  <c r="O297" i="21" a="1"/>
  <c r="O297" i="21" s="1"/>
  <c r="K337" i="21" a="1"/>
  <c r="K337" i="21" s="1"/>
  <c r="M404" i="21" a="1"/>
  <c r="M404" i="21" s="1"/>
  <c r="AH510" i="21" a="1"/>
  <c r="AH510" i="21" s="1"/>
  <c r="L122" i="21" a="1"/>
  <c r="L122" i="21" s="1"/>
  <c r="M112" i="21" a="1"/>
  <c r="M112" i="21" s="1"/>
  <c r="Q246" i="21" a="1"/>
  <c r="Q246" i="21" s="1"/>
  <c r="U250" i="21" a="1"/>
  <c r="U250" i="21" s="1"/>
  <c r="AB362" i="21" a="1"/>
  <c r="AB362" i="21" s="1"/>
  <c r="AO336" i="21" a="1"/>
  <c r="AO336" i="21" s="1"/>
  <c r="O174" i="21" a="1"/>
  <c r="O174" i="21" s="1"/>
  <c r="AN490" i="21" a="1"/>
  <c r="AN490" i="21" s="1"/>
  <c r="AN130" i="21" a="1"/>
  <c r="AN130" i="21" s="1"/>
  <c r="AO245" i="21" a="1"/>
  <c r="AO245" i="21" s="1"/>
  <c r="W125" i="21" a="1"/>
  <c r="W125" i="21" s="1"/>
  <c r="AE435" i="21" a="1"/>
  <c r="AE435" i="21" s="1"/>
  <c r="AK245" i="21" a="1"/>
  <c r="AK245" i="21" s="1"/>
  <c r="AK106" i="21" a="1"/>
  <c r="AK106" i="21" s="1"/>
  <c r="AH175" i="21" a="1"/>
  <c r="AH175" i="21" s="1"/>
  <c r="AB246" i="21" a="1"/>
  <c r="AB246" i="21" s="1"/>
  <c r="AG456" i="21" a="1"/>
  <c r="AG456" i="21" s="1"/>
  <c r="AG307" i="21" a="1"/>
  <c r="AG307" i="21" s="1"/>
  <c r="AK358" i="21" a="1"/>
  <c r="AK358" i="21" s="1"/>
  <c r="AO473" i="21" a="1"/>
  <c r="AO473" i="21" s="1"/>
  <c r="AN225" i="21" a="1"/>
  <c r="AN225" i="21" s="1"/>
  <c r="AA508" i="21" a="1"/>
  <c r="AA508" i="21" s="1"/>
  <c r="AK501" i="21" a="1"/>
  <c r="AK501" i="21" s="1"/>
  <c r="AK445" i="21" a="1"/>
  <c r="AK445" i="21" s="1"/>
  <c r="AE350" i="21" a="1"/>
  <c r="AE350" i="21" s="1"/>
  <c r="AC489" i="21" a="1"/>
  <c r="AC489" i="21" s="1"/>
  <c r="AA388" i="21" a="1"/>
  <c r="AA388" i="21" s="1"/>
  <c r="K457" i="21" a="1"/>
  <c r="K457" i="21" s="1"/>
  <c r="AV219" i="21" a="1"/>
  <c r="AV219" i="21" s="1"/>
  <c r="O280" i="21" a="1"/>
  <c r="O280" i="21" s="1"/>
  <c r="Q381" i="21" a="1"/>
  <c r="Q381" i="21" s="1"/>
  <c r="AL106" i="21" a="1"/>
  <c r="AL106" i="21" s="1"/>
  <c r="N417" i="21" a="1"/>
  <c r="N417" i="21" s="1"/>
  <c r="AV215" i="21" a="1"/>
  <c r="AV215" i="21" s="1"/>
  <c r="O113" i="21" a="1"/>
  <c r="O113" i="21" s="1"/>
  <c r="AO380" i="21" a="1"/>
  <c r="AO380" i="21" s="1"/>
  <c r="M525" i="21" a="1"/>
  <c r="M525" i="21" s="1"/>
  <c r="AK306" i="21" a="1"/>
  <c r="AK306" i="21" s="1"/>
  <c r="L237" i="21" a="1"/>
  <c r="L237" i="21" s="1"/>
  <c r="N327" i="21" a="1"/>
  <c r="N327" i="21" s="1"/>
  <c r="O279" i="21" a="1"/>
  <c r="O279" i="21" s="1"/>
  <c r="U402" i="21" a="1"/>
  <c r="U402" i="21" s="1"/>
  <c r="Y312" i="21" a="1"/>
  <c r="Y312" i="21" s="1"/>
  <c r="X487" i="21" a="1"/>
  <c r="X487" i="21" s="1"/>
  <c r="AM300" i="21" a="1"/>
  <c r="AM300" i="21" s="1"/>
  <c r="AO413" i="21" a="1"/>
  <c r="AO413" i="21" s="1"/>
  <c r="AI235" i="21" a="1"/>
  <c r="AI235" i="21" s="1"/>
  <c r="AK517" i="21" a="1"/>
  <c r="AK517" i="21" s="1"/>
  <c r="AE427" i="21" a="1"/>
  <c r="AE427" i="21" s="1"/>
  <c r="AG447" i="21" a="1"/>
  <c r="AG447" i="21" s="1"/>
  <c r="AE370" i="21" a="1"/>
  <c r="AE370" i="21" s="1"/>
  <c r="AL487" i="21" a="1"/>
  <c r="AL487" i="21" s="1"/>
  <c r="AM223" i="21" a="1"/>
  <c r="AM223" i="21" s="1"/>
  <c r="L491" i="21" a="1"/>
  <c r="L491" i="21" s="1"/>
  <c r="N341" i="21" a="1"/>
  <c r="N341" i="21" s="1"/>
  <c r="N453" i="21" a="1"/>
  <c r="N453" i="21" s="1"/>
  <c r="M133" i="21" a="1"/>
  <c r="M133" i="21" s="1"/>
  <c r="S443" i="21" a="1"/>
  <c r="S443" i="21" s="1"/>
  <c r="AM397" i="21" a="1"/>
  <c r="AM397" i="21" s="1"/>
  <c r="AO332" i="21" a="1"/>
  <c r="AO332" i="21" s="1"/>
  <c r="AJ448" i="21" a="1"/>
  <c r="AJ448" i="21" s="1"/>
  <c r="AL304" i="21" a="1"/>
  <c r="AL304" i="21" s="1"/>
  <c r="AD364" i="21" a="1"/>
  <c r="AD364" i="21" s="1"/>
  <c r="AH448" i="21" a="1"/>
  <c r="AH448" i="21" s="1"/>
  <c r="AA443" i="21" a="1"/>
  <c r="AA443" i="21" s="1"/>
  <c r="AD183" i="21" a="1"/>
  <c r="AD183" i="21" s="1"/>
  <c r="Y493" i="21" a="1"/>
  <c r="Y493" i="21" s="1"/>
  <c r="AL430" i="21" a="1"/>
  <c r="AL430" i="21" s="1"/>
  <c r="K242" i="21" a="1"/>
  <c r="K242" i="21" s="1"/>
  <c r="K412" i="21" a="1"/>
  <c r="K412" i="21" s="1"/>
  <c r="M437" i="21" a="1"/>
  <c r="M437" i="21" s="1"/>
  <c r="N386" i="21" a="1"/>
  <c r="N386" i="21" s="1"/>
  <c r="P122" i="21" a="1"/>
  <c r="P122" i="21" s="1"/>
  <c r="R306" i="21" a="1"/>
  <c r="R306" i="21" s="1"/>
  <c r="AI145" i="21" a="1"/>
  <c r="AI145" i="21" s="1"/>
  <c r="AK467" i="21" a="1"/>
  <c r="AK467" i="21" s="1"/>
  <c r="L252" i="21" a="1"/>
  <c r="L252" i="21" s="1"/>
  <c r="K514" i="21" a="1"/>
  <c r="K514" i="21" s="1"/>
  <c r="O176" i="21" a="1"/>
  <c r="O176" i="21" s="1"/>
  <c r="M476" i="21" a="1"/>
  <c r="M476" i="21" s="1"/>
  <c r="O234" i="21" a="1"/>
  <c r="O234" i="21" s="1"/>
  <c r="P240" i="21" a="1"/>
  <c r="P240" i="21" s="1"/>
  <c r="AM472" i="21" a="1"/>
  <c r="AM472" i="21" s="1"/>
  <c r="L419" i="21" a="1"/>
  <c r="L419" i="21" s="1"/>
  <c r="M522" i="21" a="1"/>
  <c r="M522" i="21" s="1"/>
  <c r="AI354" i="21" a="1"/>
  <c r="AI354" i="21" s="1"/>
  <c r="AK188" i="21" a="1"/>
  <c r="AK188" i="21" s="1"/>
  <c r="AM224" i="21" a="1"/>
  <c r="AM224" i="21" s="1"/>
  <c r="AF223" i="21" a="1"/>
  <c r="AF223" i="21" s="1"/>
  <c r="AI256" i="21" a="1"/>
  <c r="AI256" i="21" s="1"/>
  <c r="AD454" i="21" a="1"/>
  <c r="AD454" i="21" s="1"/>
  <c r="AF271" i="21" a="1"/>
  <c r="AF271" i="21" s="1"/>
  <c r="AC296" i="21" a="1"/>
  <c r="AC296" i="21" s="1"/>
  <c r="AO306" i="21" a="1"/>
  <c r="AO306" i="21" s="1"/>
  <c r="AH403" i="21" a="1"/>
  <c r="AH403" i="21" s="1"/>
  <c r="L172" i="21" a="1"/>
  <c r="L172" i="21" s="1"/>
  <c r="K341" i="21" a="1"/>
  <c r="K341" i="21" s="1"/>
  <c r="L315" i="21" a="1"/>
  <c r="L315" i="21" s="1"/>
  <c r="N148" i="21" a="1"/>
  <c r="N148" i="21" s="1"/>
  <c r="O277" i="21" a="1"/>
  <c r="O277" i="21" s="1"/>
  <c r="P230" i="21" a="1"/>
  <c r="P230" i="21" s="1"/>
  <c r="AM306" i="21" a="1"/>
  <c r="AM306" i="21" s="1"/>
  <c r="AN358" i="21" a="1"/>
  <c r="AN358" i="21" s="1"/>
  <c r="AV446" i="21" a="1"/>
  <c r="AV446" i="21" s="1"/>
  <c r="M468" i="21" a="1"/>
  <c r="M468" i="21" s="1"/>
  <c r="L270" i="21" a="1"/>
  <c r="L270" i="21" s="1"/>
  <c r="N224" i="21" a="1"/>
  <c r="N224" i="21" s="1"/>
  <c r="R346" i="21" a="1"/>
  <c r="R346" i="21" s="1"/>
  <c r="S460" i="21" a="1"/>
  <c r="S460" i="21" s="1"/>
  <c r="P158" i="21" a="1"/>
  <c r="P158" i="21" s="1"/>
  <c r="P209" i="21" s="1" a="1"/>
  <c r="P209" i="21" s="1"/>
  <c r="AK299" i="21" a="1"/>
  <c r="AK299" i="21" s="1"/>
  <c r="L104" i="21" a="1"/>
  <c r="L104" i="21" s="1"/>
  <c r="AV223" i="21" a="1"/>
  <c r="AV223" i="21" s="1"/>
  <c r="N135" i="21" a="1"/>
  <c r="N135" i="21" s="1"/>
  <c r="AM318" i="21" a="1"/>
  <c r="AM318" i="21" s="1"/>
  <c r="AN157" i="21" a="1"/>
  <c r="AN157" i="21" s="1"/>
  <c r="AN208" i="21" s="1" a="1"/>
  <c r="AN208" i="21" s="1"/>
  <c r="AV520" i="21" a="1"/>
  <c r="AV520" i="21" s="1"/>
  <c r="M311" i="21" a="1"/>
  <c r="M311" i="21" s="1"/>
  <c r="K128" i="21" a="1"/>
  <c r="K128" i="21" s="1"/>
  <c r="O480" i="21" a="1"/>
  <c r="O480" i="21" s="1"/>
  <c r="R474" i="21" a="1"/>
  <c r="R474" i="21" s="1"/>
  <c r="S399" i="21" a="1"/>
  <c r="S399" i="21" s="1"/>
  <c r="U393" i="21" a="1"/>
  <c r="U393" i="21" s="1"/>
  <c r="AM488" i="21" a="1"/>
  <c r="AM488" i="21" s="1"/>
  <c r="AL354" i="21" a="1"/>
  <c r="AL354" i="21" s="1"/>
  <c r="AK388" i="21" a="1"/>
  <c r="AK388" i="21" s="1"/>
  <c r="AA107" i="21" a="1"/>
  <c r="AA107" i="21" s="1"/>
  <c r="U364" i="21" a="1"/>
  <c r="U364" i="21" s="1"/>
  <c r="AD116" i="21" a="1"/>
  <c r="AD116" i="21" s="1"/>
  <c r="AK487" i="21" a="1"/>
  <c r="AK487" i="21" s="1"/>
  <c r="AI363" i="21" a="1"/>
  <c r="AI363" i="21" s="1"/>
  <c r="AO223" i="21" a="1"/>
  <c r="AO223" i="21" s="1"/>
  <c r="AN521" i="21" a="1"/>
  <c r="AN521" i="21" s="1"/>
  <c r="AD337" i="21" a="1"/>
  <c r="AD337" i="21" s="1"/>
  <c r="AG407" i="21" a="1"/>
  <c r="AG407" i="21" s="1"/>
  <c r="AE450" i="21" a="1"/>
  <c r="AE450" i="21" s="1"/>
  <c r="AJ460" i="21" a="1"/>
  <c r="AJ460" i="21" s="1"/>
  <c r="AH335" i="21" a="1"/>
  <c r="AH335" i="21" s="1"/>
  <c r="AN319" i="21" a="1"/>
  <c r="AN319" i="21" s="1"/>
  <c r="AM309" i="21" a="1"/>
  <c r="AM309" i="21" s="1"/>
  <c r="AK316" i="21" a="1"/>
  <c r="AK316" i="21" s="1"/>
  <c r="AC103" i="21" a="1"/>
  <c r="AC103" i="21" s="1"/>
  <c r="AF264" i="21" a="1"/>
  <c r="AF264" i="21" s="1"/>
  <c r="AD339" i="21" a="1"/>
  <c r="AD339" i="21" s="1"/>
  <c r="AI143" i="21" a="1"/>
  <c r="AI143" i="21" s="1"/>
  <c r="AF305" i="21" a="1"/>
  <c r="AF305" i="21" s="1"/>
  <c r="AN532" i="21" a="1"/>
  <c r="AN532" i="21" s="1"/>
  <c r="AL449" i="21" a="1"/>
  <c r="AL449" i="21" s="1"/>
  <c r="AK157" i="21" a="1"/>
  <c r="AK157" i="21" s="1"/>
  <c r="AK208" i="21" s="1" a="1"/>
  <c r="AK208" i="21" s="1"/>
  <c r="AC163" i="21" a="1"/>
  <c r="AC163" i="21" s="1"/>
  <c r="AC214" i="21" s="1" a="1"/>
  <c r="AC214" i="21" s="1"/>
  <c r="Z349" i="21" a="1"/>
  <c r="Z349" i="21" s="1"/>
  <c r="T335" i="21" a="1"/>
  <c r="T335" i="21" s="1"/>
  <c r="AI225" i="21" a="1"/>
  <c r="AI225" i="21" s="1"/>
  <c r="AK458" i="21" a="1"/>
  <c r="AK458" i="21" s="1"/>
  <c r="AE500" i="21" a="1"/>
  <c r="AE500" i="21" s="1"/>
  <c r="AI273" i="21" a="1"/>
  <c r="AI273" i="21" s="1"/>
  <c r="AD121" i="21" a="1"/>
  <c r="AD121" i="21" s="1"/>
  <c r="AE469" i="21" a="1"/>
  <c r="AE469" i="21" s="1"/>
  <c r="AB326" i="21" a="1"/>
  <c r="AB326" i="21" s="1"/>
  <c r="AO375" i="21" a="1"/>
  <c r="AO375" i="21" s="1"/>
  <c r="AV455" i="21" a="1"/>
  <c r="AV455" i="21" s="1"/>
  <c r="K225" i="21" a="1"/>
  <c r="K225" i="21" s="1"/>
  <c r="K395" i="21" a="1"/>
  <c r="K395" i="21" s="1"/>
  <c r="AV340" i="21" a="1"/>
  <c r="AV340" i="21" s="1"/>
  <c r="O372" i="21" a="1"/>
  <c r="O372" i="21" s="1"/>
  <c r="P402" i="21" a="1"/>
  <c r="P402" i="21" s="1"/>
  <c r="P366" i="21" a="1"/>
  <c r="P366" i="21" s="1"/>
  <c r="AM229" i="21" a="1"/>
  <c r="AM229" i="21" s="1"/>
  <c r="AM376" i="21" a="1"/>
  <c r="AM376" i="21" s="1"/>
  <c r="L401" i="21" a="1"/>
  <c r="L401" i="21" s="1"/>
  <c r="N371" i="21" a="1"/>
  <c r="N371" i="21" s="1"/>
  <c r="M456" i="21" a="1"/>
  <c r="M456" i="21" s="1"/>
  <c r="K523" i="21" a="1"/>
  <c r="K523" i="21" s="1"/>
  <c r="R319" i="21" a="1"/>
  <c r="R319" i="21" s="1"/>
  <c r="S518" i="21" a="1"/>
  <c r="S518" i="21" s="1"/>
  <c r="AO334" i="21" a="1"/>
  <c r="AO334" i="21" s="1"/>
  <c r="AJ487" i="21" a="1"/>
  <c r="AJ487" i="21" s="1"/>
  <c r="AV335" i="21" a="1"/>
  <c r="AV335" i="21" s="1"/>
  <c r="L184" i="21" a="1"/>
  <c r="L184" i="21" s="1"/>
  <c r="N509" i="21" a="1"/>
  <c r="N509" i="21" s="1"/>
  <c r="AL320" i="21" a="1"/>
  <c r="AL320" i="21" s="1"/>
  <c r="AM477" i="21" a="1"/>
  <c r="AM477" i="21" s="1"/>
  <c r="K301" i="21" a="1"/>
  <c r="K301" i="21" s="1"/>
  <c r="N483" i="21" a="1"/>
  <c r="N483" i="21" s="1"/>
  <c r="M145" i="21" a="1"/>
  <c r="M145" i="21" s="1"/>
  <c r="L281" i="21" a="1"/>
  <c r="L281" i="21" s="1"/>
  <c r="R135" i="21" a="1"/>
  <c r="R135" i="21" s="1"/>
  <c r="T518" i="21" a="1"/>
  <c r="T518" i="21" s="1"/>
  <c r="V377" i="21" a="1"/>
  <c r="V377" i="21" s="1"/>
  <c r="T445" i="21" a="1"/>
  <c r="T445" i="21" s="1"/>
  <c r="Y349" i="21" a="1"/>
  <c r="Y349" i="21" s="1"/>
  <c r="V215" i="21" a="1"/>
  <c r="V215" i="21" s="1"/>
  <c r="X435" i="21" a="1"/>
  <c r="X435" i="21" s="1"/>
  <c r="AM129" i="21" a="1"/>
  <c r="AM129" i="21" s="1"/>
  <c r="AN269" i="21" a="1"/>
  <c r="AN269" i="21" s="1"/>
  <c r="AH489" i="21" a="1"/>
  <c r="AH489" i="21" s="1"/>
  <c r="AJ407" i="21" a="1"/>
  <c r="AJ407" i="21" s="1"/>
  <c r="AE331" i="21" a="1"/>
  <c r="AE331" i="21" s="1"/>
  <c r="AG251" i="21" a="1"/>
  <c r="AG251" i="21" s="1"/>
  <c r="AE248" i="21" a="1"/>
  <c r="AE248" i="21" s="1"/>
  <c r="AL229" i="21" a="1"/>
  <c r="AL229" i="21" s="1"/>
  <c r="AM235" i="21" a="1"/>
  <c r="AM235" i="21" s="1"/>
  <c r="K350" i="21" a="1"/>
  <c r="K350" i="21" s="1"/>
  <c r="N411" i="21" a="1"/>
  <c r="N411" i="21" s="1"/>
  <c r="N235" i="21" a="1"/>
  <c r="N235" i="21" s="1"/>
  <c r="M484" i="21" a="1"/>
  <c r="M484" i="21" s="1"/>
  <c r="O506" i="21" a="1"/>
  <c r="O506" i="21" s="1"/>
  <c r="AM225" i="21" a="1"/>
  <c r="AM225" i="21" s="1"/>
  <c r="AO507" i="21" a="1"/>
  <c r="AO507" i="21" s="1"/>
  <c r="AI286" i="21" a="1"/>
  <c r="AI286" i="21" s="1"/>
  <c r="AK240" i="21" a="1"/>
  <c r="AK240" i="21" s="1"/>
  <c r="AD413" i="21" a="1"/>
  <c r="AD413" i="21" s="1"/>
  <c r="AG273" i="21" a="1"/>
  <c r="AG273" i="21" s="1"/>
  <c r="AH184" i="21" a="1"/>
  <c r="AH184" i="21" s="1"/>
  <c r="AC315" i="21" a="1"/>
  <c r="AC315" i="21" s="1"/>
  <c r="AO340" i="21" a="1"/>
  <c r="AO340" i="21" s="1"/>
  <c r="AI454" i="21" a="1"/>
  <c r="AI454" i="21" s="1"/>
  <c r="AV317" i="21" a="1"/>
  <c r="AV317" i="21" s="1"/>
  <c r="K404" i="21" a="1"/>
  <c r="K404" i="21" s="1"/>
  <c r="N367" i="21" a="1"/>
  <c r="N367" i="21" s="1"/>
  <c r="K331" i="21" a="1"/>
  <c r="K331" i="21" s="1"/>
  <c r="Q116" i="21" a="1"/>
  <c r="Q116" i="21" s="1"/>
  <c r="R315" i="21" a="1"/>
  <c r="R315" i="21" s="1"/>
  <c r="O479" i="21" a="1"/>
  <c r="O479" i="21" s="1"/>
  <c r="AN133" i="21" a="1"/>
  <c r="AN133" i="21" s="1"/>
  <c r="L463" i="21" a="1"/>
  <c r="L463" i="21" s="1"/>
  <c r="L250" i="21" a="1"/>
  <c r="L250" i="21" s="1"/>
  <c r="L177" i="21" a="1"/>
  <c r="L177" i="21" s="1"/>
  <c r="K134" i="21" a="1"/>
  <c r="K134" i="21" s="1"/>
  <c r="O326" i="21" a="1"/>
  <c r="O326" i="21" s="1"/>
  <c r="P109" i="21" a="1"/>
  <c r="P109" i="21" s="1"/>
  <c r="Q513" i="21" a="1"/>
  <c r="Q513" i="21" s="1"/>
  <c r="AL249" i="21" a="1"/>
  <c r="AL249" i="21" s="1"/>
  <c r="AL348" i="21" a="1"/>
  <c r="AL348" i="21" s="1"/>
  <c r="K397" i="21" a="1"/>
  <c r="K397" i="21" s="1"/>
  <c r="AK395" i="21" a="1"/>
  <c r="AK395" i="21" s="1"/>
  <c r="AG155" i="21" a="1"/>
  <c r="AG155" i="21" s="1"/>
  <c r="AG206" i="21" s="1" a="1"/>
  <c r="AG206" i="21" s="1"/>
  <c r="AK404" i="21" a="1"/>
  <c r="AK404" i="21" s="1"/>
  <c r="AL290" i="21" a="1"/>
  <c r="AL290" i="21" s="1"/>
  <c r="AE236" i="21" a="1"/>
  <c r="AE236" i="21" s="1"/>
  <c r="AH409" i="21" a="1"/>
  <c r="AH409" i="21" s="1"/>
  <c r="AC223" i="21" a="1"/>
  <c r="AC223" i="21" s="1"/>
  <c r="AE166" i="21" a="1"/>
  <c r="AE166" i="21" s="1"/>
  <c r="AE217" i="21" s="1" a="1"/>
  <c r="AE217" i="21" s="1"/>
  <c r="AA173" i="21" a="1"/>
  <c r="AA173" i="21" s="1"/>
  <c r="AL322" i="21" a="1"/>
  <c r="AL322" i="21" s="1"/>
  <c r="AV146" i="21" a="1"/>
  <c r="AV146" i="21" s="1"/>
  <c r="AV373" i="21" a="1"/>
  <c r="AV373" i="21" s="1"/>
  <c r="M299" i="21" a="1"/>
  <c r="M299" i="21" s="1"/>
  <c r="N303" i="21" a="1"/>
  <c r="N303" i="21" s="1"/>
  <c r="P508" i="21" a="1"/>
  <c r="P508" i="21" s="1"/>
  <c r="Q498" i="21" a="1"/>
  <c r="Q498" i="21" s="1"/>
  <c r="R244" i="21" a="1"/>
  <c r="R244" i="21" s="1"/>
  <c r="AH367" i="21" a="1"/>
  <c r="AH367" i="21" s="1"/>
  <c r="AK523" i="21" a="1"/>
  <c r="AK523" i="21" s="1"/>
  <c r="AV261" i="21" a="1"/>
  <c r="AV261" i="21" s="1"/>
  <c r="K432" i="21" a="1"/>
  <c r="K432" i="21" s="1"/>
  <c r="O143" i="21" a="1"/>
  <c r="O143" i="21" s="1"/>
  <c r="N351" i="21" a="1"/>
  <c r="N351" i="21" s="1"/>
  <c r="O329" i="21" a="1"/>
  <c r="O329" i="21" s="1"/>
  <c r="P411" i="21" a="1"/>
  <c r="P411" i="21" s="1"/>
  <c r="AM315" i="21" a="1"/>
  <c r="AM315" i="21" s="1"/>
  <c r="AN387" i="21" a="1"/>
  <c r="AN387" i="21" s="1"/>
  <c r="AV460" i="21" a="1"/>
  <c r="AV460" i="21" s="1"/>
  <c r="M159" i="21" a="1"/>
  <c r="M159" i="21" s="1"/>
  <c r="M210" i="21" s="1" a="1"/>
  <c r="M210" i="21" s="1"/>
  <c r="M288" i="21" a="1"/>
  <c r="M288" i="21" s="1"/>
  <c r="AM344" i="21" a="1"/>
  <c r="AM344" i="21" s="1"/>
  <c r="AL442" i="21" a="1"/>
  <c r="AL442" i="21" s="1"/>
  <c r="AK267" i="21" a="1"/>
  <c r="AK267" i="21" s="1"/>
  <c r="AV481" i="21" a="1"/>
  <c r="AV481" i="21" s="1"/>
  <c r="K243" i="21" a="1"/>
  <c r="K243" i="21" s="1"/>
  <c r="AV475" i="21" a="1"/>
  <c r="AV475" i="21" s="1"/>
  <c r="M294" i="21" a="1"/>
  <c r="M294" i="21" s="1"/>
  <c r="L437" i="21" a="1"/>
  <c r="L437" i="21" s="1"/>
  <c r="N255" i="21" a="1"/>
  <c r="N255" i="21" s="1"/>
  <c r="R130" i="21" a="1"/>
  <c r="R130" i="21" s="1"/>
  <c r="P314" i="21" a="1"/>
  <c r="P314" i="21" s="1"/>
  <c r="T161" i="21" a="1"/>
  <c r="T161" i="21" s="1"/>
  <c r="T195" i="21" s="1" a="1"/>
  <c r="T195" i="21" s="1"/>
  <c r="U126" i="21" a="1"/>
  <c r="U126" i="21" s="1"/>
  <c r="T125" i="21" a="1"/>
  <c r="T125" i="21" s="1"/>
  <c r="T182" i="21" a="1"/>
  <c r="T182" i="21" s="1"/>
  <c r="X300" i="21" a="1"/>
  <c r="X300" i="21" s="1"/>
  <c r="AA310" i="21" a="1"/>
  <c r="AA310" i="21" s="1"/>
  <c r="X261" i="21" a="1"/>
  <c r="X261" i="21" s="1"/>
  <c r="W416" i="21" a="1"/>
  <c r="W416" i="21" s="1"/>
  <c r="Q300" i="21" a="1"/>
  <c r="Q300" i="21" s="1"/>
  <c r="K354" i="21" a="1"/>
  <c r="K354" i="21" s="1"/>
  <c r="N229" i="21" a="1"/>
  <c r="N229" i="21" s="1"/>
  <c r="O386" i="21" a="1"/>
  <c r="O386" i="21" s="1"/>
  <c r="AI127" i="21" a="1"/>
  <c r="AI127" i="21" s="1"/>
  <c r="M235" i="21" a="1"/>
  <c r="M235" i="21" s="1"/>
  <c r="AL302" i="21" a="1"/>
  <c r="AL302" i="21" s="1"/>
  <c r="AV496" i="21" a="1"/>
  <c r="AV496" i="21" s="1"/>
  <c r="L105" i="21" a="1"/>
  <c r="L105" i="21" s="1"/>
  <c r="M346" i="21" a="1"/>
  <c r="M346" i="21" s="1"/>
  <c r="N289" i="21" a="1"/>
  <c r="N289" i="21" s="1"/>
  <c r="Q372" i="21" a="1"/>
  <c r="Q372" i="21" s="1"/>
  <c r="U406" i="21" a="1"/>
  <c r="U406" i="21" s="1"/>
  <c r="T363" i="21" a="1"/>
  <c r="T363" i="21" s="1"/>
  <c r="AB471" i="21" a="1"/>
  <c r="AB471" i="21" s="1"/>
  <c r="W288" i="21" a="1"/>
  <c r="W288" i="21" s="1"/>
  <c r="AB148" i="21" a="1"/>
  <c r="AB148" i="21" s="1"/>
  <c r="AL394" i="21" a="1"/>
  <c r="AL394" i="21" s="1"/>
  <c r="AO305" i="21" a="1"/>
  <c r="AO305" i="21" s="1"/>
  <c r="AK386" i="21" a="1"/>
  <c r="AK386" i="21" s="1"/>
  <c r="AO465" i="21" a="1"/>
  <c r="AO465" i="21" s="1"/>
  <c r="AN519" i="21" a="1"/>
  <c r="AN519" i="21" s="1"/>
  <c r="AE312" i="21" a="1"/>
  <c r="AE312" i="21" s="1"/>
  <c r="W106" i="21" a="1"/>
  <c r="W106" i="21" s="1"/>
  <c r="Z297" i="21" a="1"/>
  <c r="Z297" i="21" s="1"/>
  <c r="T377" i="21" a="1"/>
  <c r="T377" i="21" s="1"/>
  <c r="AK175" i="21" a="1"/>
  <c r="AK175" i="21" s="1"/>
  <c r="AE227" i="21" a="1"/>
  <c r="AE227" i="21" s="1"/>
  <c r="AK455" i="21" a="1"/>
  <c r="AK455" i="21" s="1"/>
  <c r="AO460" i="21" a="1"/>
  <c r="AO460" i="21" s="1"/>
  <c r="AK414" i="21" a="1"/>
  <c r="AK414" i="21" s="1"/>
  <c r="AN404" i="21" a="1"/>
  <c r="AN404" i="21" s="1"/>
  <c r="AK353" i="21" a="1"/>
  <c r="AK353" i="21" s="1"/>
  <c r="AJ229" i="21" a="1"/>
  <c r="AJ229" i="21" s="1"/>
  <c r="AC173" i="21" a="1"/>
  <c r="AC173" i="21" s="1"/>
  <c r="AE159" i="21" a="1"/>
  <c r="AE159" i="21" s="1"/>
  <c r="AE210" i="21" s="1" a="1"/>
  <c r="AE210" i="21" s="1"/>
  <c r="AH129" i="21" a="1"/>
  <c r="AH129" i="21" s="1"/>
  <c r="AE405" i="21" a="1"/>
  <c r="AE405" i="21" s="1"/>
  <c r="AH159" i="21" a="1"/>
  <c r="AH159" i="21" s="1"/>
  <c r="AH210" i="21" s="1" a="1"/>
  <c r="AH210" i="21" s="1"/>
  <c r="AC129" i="21" a="1"/>
  <c r="AC129" i="21" s="1"/>
  <c r="AG284" i="21" a="1"/>
  <c r="AG284" i="21" s="1"/>
  <c r="AM414" i="21" a="1"/>
  <c r="AM414" i="21" s="1"/>
  <c r="AH331" i="21" a="1"/>
  <c r="AH331" i="21" s="1"/>
  <c r="AL305" i="21" a="1"/>
  <c r="AL305" i="21" s="1"/>
  <c r="AH143" i="21" a="1"/>
  <c r="AH143" i="21" s="1"/>
  <c r="AO530" i="21" a="1"/>
  <c r="AO530" i="21" s="1"/>
  <c r="AB156" i="21" a="1"/>
  <c r="AB156" i="21" s="1"/>
  <c r="AB190" i="21" s="1" a="1"/>
  <c r="AB190" i="21" s="1"/>
  <c r="AD535" i="21" a="1"/>
  <c r="AD535" i="21" s="1"/>
  <c r="AG124" i="21" a="1"/>
  <c r="AG124" i="21" s="1"/>
  <c r="AD148" i="21" a="1"/>
  <c r="AD148" i="21" s="1"/>
  <c r="AH177" i="21" a="1"/>
  <c r="AH177" i="21" s="1"/>
  <c r="AK164" i="21" a="1"/>
  <c r="AK164" i="21" s="1"/>
  <c r="AK198" i="21" s="1" a="1"/>
  <c r="AK198" i="21" s="1"/>
  <c r="AL497" i="21" a="1"/>
  <c r="AL497" i="21" s="1"/>
  <c r="AO137" i="21" a="1"/>
  <c r="AO137" i="21" s="1"/>
  <c r="AK412" i="21" a="1"/>
  <c r="AK412" i="21" s="1"/>
  <c r="AG354" i="21" a="1"/>
  <c r="AG354" i="21" s="1"/>
  <c r="AM185" i="21" a="1"/>
  <c r="AM185" i="21" s="1"/>
  <c r="AD318" i="21" a="1"/>
  <c r="AD318" i="21" s="1"/>
  <c r="W480" i="21" a="1"/>
  <c r="W480" i="21" s="1"/>
  <c r="Y432" i="21" a="1"/>
  <c r="Y432" i="21" s="1"/>
  <c r="R241" i="21" a="1"/>
  <c r="R241" i="21" s="1"/>
  <c r="AK196" i="21" a="1"/>
  <c r="AK196" i="21" s="1"/>
  <c r="AJ399" i="21" a="1"/>
  <c r="AJ399" i="21" s="1"/>
  <c r="AJ477" i="21" a="1"/>
  <c r="AJ477" i="21" s="1"/>
  <c r="AN365" i="21" a="1"/>
  <c r="AN365" i="21" s="1"/>
  <c r="AJ113" i="21" a="1"/>
  <c r="AJ113" i="21" s="1"/>
  <c r="AE290" i="21" a="1"/>
  <c r="AE290" i="21" s="1"/>
  <c r="AJ505" i="21" a="1"/>
  <c r="AJ505" i="21" s="1"/>
  <c r="AF368" i="21" a="1"/>
  <c r="AF368" i="21" s="1"/>
  <c r="AC384" i="21" a="1"/>
  <c r="AC384" i="21" s="1"/>
  <c r="AG334" i="21" a="1"/>
  <c r="AG334" i="21" s="1"/>
  <c r="AG263" i="21" a="1"/>
  <c r="AG263" i="21" s="1"/>
  <c r="AA405" i="21" a="1"/>
  <c r="AA405" i="21" s="1"/>
  <c r="AK361" i="21" a="1"/>
  <c r="AK361" i="21" s="1"/>
  <c r="AO472" i="21" a="1"/>
  <c r="AO472" i="21" s="1"/>
  <c r="K305" i="21" a="1"/>
  <c r="K305" i="21" s="1"/>
  <c r="L268" i="21" a="1"/>
  <c r="L268" i="21" s="1"/>
  <c r="M399" i="21" a="1"/>
  <c r="M399" i="21" s="1"/>
  <c r="M336" i="21" a="1"/>
  <c r="M336" i="21" s="1"/>
  <c r="N281" i="21" a="1"/>
  <c r="N281" i="21" s="1"/>
  <c r="M188" i="21" a="1"/>
  <c r="M188" i="21" s="1"/>
  <c r="P321" i="21" a="1"/>
  <c r="P321" i="21" s="1"/>
  <c r="S508" i="21" a="1"/>
  <c r="S508" i="21" s="1"/>
  <c r="R452" i="21" a="1"/>
  <c r="R452" i="21" s="1"/>
  <c r="Q419" i="21" a="1"/>
  <c r="Q419" i="21" s="1"/>
  <c r="AN144" i="21" a="1"/>
  <c r="AN144" i="21" s="1"/>
  <c r="AK282" i="21" a="1"/>
  <c r="AK282" i="21" s="1"/>
  <c r="AI258" i="21" a="1"/>
  <c r="AI258" i="21" s="1"/>
  <c r="L526" i="21" a="1"/>
  <c r="L526" i="21" s="1"/>
  <c r="AV182" i="21" a="1"/>
  <c r="AV182" i="21" s="1"/>
  <c r="AV171" i="21" a="1"/>
  <c r="AV171" i="21" s="1"/>
  <c r="K370" i="21" a="1"/>
  <c r="K370" i="21" s="1"/>
  <c r="K425" i="21" a="1"/>
  <c r="K425" i="21" s="1"/>
  <c r="N517" i="21" a="1"/>
  <c r="N517" i="21" s="1"/>
  <c r="U368" i="21" a="1"/>
  <c r="U368" i="21" s="1"/>
  <c r="Z138" i="21" a="1"/>
  <c r="Z138" i="21" s="1"/>
  <c r="AA249" i="21" a="1"/>
  <c r="AA249" i="21" s="1"/>
  <c r="Z263" i="21" a="1"/>
  <c r="Z263" i="21" s="1"/>
  <c r="AC231" i="21" a="1"/>
  <c r="AC231" i="21" s="1"/>
  <c r="AK524" i="21" a="1"/>
  <c r="AK524" i="21" s="1"/>
  <c r="AN432" i="21" a="1"/>
  <c r="AN432" i="21" s="1"/>
  <c r="AI312" i="21" a="1"/>
  <c r="AI312" i="21" s="1"/>
  <c r="AM459" i="21" a="1"/>
  <c r="AM459" i="21" s="1"/>
  <c r="AJ129" i="21" a="1"/>
  <c r="AJ129" i="21" s="1"/>
  <c r="AD501" i="21" a="1"/>
  <c r="AD501" i="21" s="1"/>
  <c r="AI452" i="21" a="1"/>
  <c r="AI452" i="21" s="1"/>
  <c r="AF234" i="21" a="1"/>
  <c r="AF234" i="21" s="1"/>
  <c r="AI428" i="21" a="1"/>
  <c r="AI428" i="21" s="1"/>
  <c r="AF431" i="21" a="1"/>
  <c r="AF431" i="21" s="1"/>
  <c r="AF311" i="21" a="1"/>
  <c r="AF311" i="21" s="1"/>
  <c r="Y410" i="21" a="1"/>
  <c r="Y410" i="21" s="1"/>
  <c r="AJ476" i="21" a="1"/>
  <c r="AJ476" i="21" s="1"/>
  <c r="AN417" i="21" a="1"/>
  <c r="AN417" i="21" s="1"/>
  <c r="AJ106" i="21" a="1"/>
  <c r="AJ106" i="21" s="1"/>
  <c r="AN416" i="21" a="1"/>
  <c r="AN416" i="21" s="1"/>
  <c r="AK507" i="21" a="1"/>
  <c r="AK507" i="21" s="1"/>
  <c r="AE338" i="21" a="1"/>
  <c r="AE338" i="21" s="1"/>
  <c r="AJ479" i="21" a="1"/>
  <c r="AJ479" i="21" s="1"/>
  <c r="AG496" i="21" a="1"/>
  <c r="AG496" i="21" s="1"/>
  <c r="AG498" i="21" a="1"/>
  <c r="AG498" i="21" s="1"/>
  <c r="AC182" i="21" a="1"/>
  <c r="AC182" i="21" s="1"/>
  <c r="Z486" i="21" a="1"/>
  <c r="Z486" i="21" s="1"/>
  <c r="AN456" i="21" a="1"/>
  <c r="AN456" i="21" s="1"/>
  <c r="AI245" i="21" a="1"/>
  <c r="AI245" i="21" s="1"/>
  <c r="AM403" i="21" a="1"/>
  <c r="AM403" i="21" s="1"/>
  <c r="AI358" i="21" a="1"/>
  <c r="AI358" i="21" s="1"/>
  <c r="AM482" i="21" a="1"/>
  <c r="AM482" i="21" s="1"/>
  <c r="AH362" i="21" a="1"/>
  <c r="AH362" i="21" s="1"/>
  <c r="AD484" i="21" a="1"/>
  <c r="AD484" i="21" s="1"/>
  <c r="AI390" i="21" a="1"/>
  <c r="AI390" i="21" s="1"/>
  <c r="AE514" i="21" a="1"/>
  <c r="AE514" i="21" s="1"/>
  <c r="AI149" i="21" a="1"/>
  <c r="AI149" i="21" s="1"/>
  <c r="AE340" i="21" a="1"/>
  <c r="AE340" i="21" s="1"/>
  <c r="AD476" i="21" a="1"/>
  <c r="AD476" i="21" s="1"/>
  <c r="X120" i="21" a="1"/>
  <c r="X120" i="21" s="1"/>
  <c r="Z417" i="21" a="1"/>
  <c r="Z417" i="21" s="1"/>
  <c r="U405" i="21" a="1"/>
  <c r="U405" i="21" s="1"/>
  <c r="W528" i="21" a="1"/>
  <c r="W528" i="21" s="1"/>
  <c r="Y172" i="21" a="1"/>
  <c r="Y172" i="21" s="1"/>
  <c r="AG300" i="21" a="1"/>
  <c r="AG300" i="21" s="1"/>
  <c r="AN469" i="21" a="1"/>
  <c r="AN469" i="21" s="1"/>
  <c r="AN459" i="21" a="1"/>
  <c r="AN459" i="21" s="1"/>
  <c r="AJ453" i="21" a="1"/>
  <c r="AJ453" i="21" s="1"/>
  <c r="AD468" i="21" a="1"/>
  <c r="AD468" i="21" s="1"/>
  <c r="AJ158" i="21" a="1"/>
  <c r="AJ158" i="21" s="1"/>
  <c r="AJ192" i="21" s="1" a="1"/>
  <c r="AJ192" i="21" s="1"/>
  <c r="AF138" i="21" a="1"/>
  <c r="AF138" i="21" s="1"/>
  <c r="AA337" i="21" a="1"/>
  <c r="AA337" i="21" s="1"/>
  <c r="AF357" i="21" a="1"/>
  <c r="AF357" i="21" s="1"/>
  <c r="AG243" i="21" a="1"/>
  <c r="AG243" i="21" s="1"/>
  <c r="Z347" i="21" a="1"/>
  <c r="Z347" i="21" s="1"/>
  <c r="AK298" i="21" a="1"/>
  <c r="AK298" i="21" s="1"/>
  <c r="AO125" i="21" a="1"/>
  <c r="AO125" i="21" s="1"/>
  <c r="AK483" i="21" a="1"/>
  <c r="AK483" i="21" s="1"/>
  <c r="AO301" i="21" a="1"/>
  <c r="AO301" i="21" s="1"/>
  <c r="AK474" i="21" a="1"/>
  <c r="AK474" i="21" s="1"/>
  <c r="AE222" i="21" a="1"/>
  <c r="AE222" i="21" s="1"/>
  <c r="AJ222" i="21" a="1"/>
  <c r="AJ222" i="21" s="1"/>
  <c r="AC352" i="21" a="1"/>
  <c r="AC352" i="21" s="1"/>
  <c r="AG497" i="21" a="1"/>
  <c r="AG497" i="21" s="1"/>
  <c r="AD174" i="21" a="1"/>
  <c r="AD174" i="21" s="1"/>
  <c r="AA115" i="21" a="1"/>
  <c r="AA115" i="21" s="1"/>
  <c r="AM335" i="21" a="1"/>
  <c r="AM335" i="21" s="1"/>
  <c r="AI147" i="21" a="1"/>
  <c r="AI147" i="21" s="1"/>
  <c r="AM442" i="21" a="1"/>
  <c r="AM442" i="21" s="1"/>
  <c r="AI175" i="21" a="1"/>
  <c r="AI175" i="21" s="1"/>
  <c r="AM165" i="21" a="1"/>
  <c r="AM165" i="21" s="1"/>
  <c r="AM216" i="21" s="1" a="1"/>
  <c r="AM216" i="21" s="1"/>
  <c r="AI498" i="21" a="1"/>
  <c r="AI498" i="21" s="1"/>
  <c r="AD224" i="21" a="1"/>
  <c r="AD224" i="21" s="1"/>
  <c r="AI121" i="21" a="1"/>
  <c r="AI121" i="21" s="1"/>
  <c r="AF492" i="21" a="1"/>
  <c r="AF492" i="21" s="1"/>
  <c r="AF354" i="21" a="1"/>
  <c r="AF354" i="21" s="1"/>
  <c r="S523" i="21" a="1"/>
  <c r="S523" i="21" s="1"/>
  <c r="Q258" i="21" a="1"/>
  <c r="Q258" i="21" s="1"/>
  <c r="S328" i="21" a="1"/>
  <c r="S328" i="21" s="1"/>
  <c r="X456" i="21" a="1"/>
  <c r="X456" i="21" s="1"/>
  <c r="AB113" i="21" a="1"/>
  <c r="AB113" i="21" s="1"/>
  <c r="X115" i="21" a="1"/>
  <c r="X115" i="21" s="1"/>
  <c r="Y167" i="21" a="1"/>
  <c r="Y167" i="21" s="1"/>
  <c r="Y218" i="21" s="1" a="1"/>
  <c r="Y218" i="21" s="1"/>
  <c r="AB133" i="21" a="1"/>
  <c r="AB133" i="21" s="1"/>
  <c r="Y448" i="21" a="1"/>
  <c r="Y448" i="21" s="1"/>
  <c r="U404" i="21" a="1"/>
  <c r="U404" i="21" s="1"/>
  <c r="V401" i="21" a="1"/>
  <c r="V401" i="21" s="1"/>
  <c r="V303" i="21" a="1"/>
  <c r="V303" i="21" s="1"/>
  <c r="V116" i="21" a="1"/>
  <c r="V116" i="21" s="1"/>
  <c r="R144" i="21" a="1"/>
  <c r="R144" i="21" s="1"/>
  <c r="P154" i="21" a="1"/>
  <c r="P154" i="21" s="1"/>
  <c r="P205" i="21" s="1" a="1"/>
  <c r="P205" i="21" s="1"/>
  <c r="Q415" i="21" a="1"/>
  <c r="Q415" i="21" s="1"/>
  <c r="AA382" i="21" a="1"/>
  <c r="AA382" i="21" s="1"/>
  <c r="AD347" i="21" a="1"/>
  <c r="AD347" i="21" s="1"/>
  <c r="AA364" i="21" a="1"/>
  <c r="AA364" i="21" s="1"/>
  <c r="W222" i="21" a="1"/>
  <c r="W222" i="21" s="1"/>
  <c r="AA122" i="21" a="1"/>
  <c r="AA122" i="21" s="1"/>
  <c r="W177" i="21" a="1"/>
  <c r="W177" i="21" s="1"/>
  <c r="X460" i="21" a="1"/>
  <c r="X460" i="21" s="1"/>
  <c r="AB506" i="21" a="1"/>
  <c r="AB506" i="21" s="1"/>
  <c r="X127" i="21" a="1"/>
  <c r="X127" i="21" s="1"/>
  <c r="U473" i="21" a="1"/>
  <c r="U473" i="21" s="1"/>
  <c r="U443" i="21" a="1"/>
  <c r="U443" i="21" s="1"/>
  <c r="U311" i="21" a="1"/>
  <c r="U311" i="21" s="1"/>
  <c r="U106" i="21" a="1"/>
  <c r="U106" i="21" s="1"/>
  <c r="Q111" i="21" a="1"/>
  <c r="Q111" i="21" s="1"/>
  <c r="R254" i="21" a="1"/>
  <c r="R254" i="21" s="1"/>
  <c r="P535" i="21" a="1"/>
  <c r="P535" i="21" s="1"/>
  <c r="W132" i="21" a="1"/>
  <c r="W132" i="21" s="1"/>
  <c r="Z310" i="21" a="1"/>
  <c r="Z310" i="21" s="1"/>
  <c r="X121" i="21" a="1"/>
  <c r="X121" i="21" s="1"/>
  <c r="X402" i="21" a="1"/>
  <c r="X402" i="21" s="1"/>
  <c r="T282" i="21" a="1"/>
  <c r="T282" i="21" s="1"/>
  <c r="U413" i="21" a="1"/>
  <c r="U413" i="21" s="1"/>
  <c r="S231" i="21" a="1"/>
  <c r="S231" i="21" s="1"/>
  <c r="N350" i="21" a="1"/>
  <c r="N350" i="21" s="1"/>
  <c r="L245" i="21" a="1"/>
  <c r="L245" i="21" s="1"/>
  <c r="L363" i="21" a="1"/>
  <c r="L363" i="21" s="1"/>
  <c r="AM171" i="21" a="1"/>
  <c r="AM171" i="21" s="1"/>
  <c r="M225" i="21" a="1"/>
  <c r="M225" i="21" s="1"/>
  <c r="M273" i="21" a="1"/>
  <c r="M273" i="21" s="1"/>
  <c r="O171" i="21" a="1"/>
  <c r="O171" i="21" s="1"/>
  <c r="L113" i="21" a="1"/>
  <c r="L113" i="21" s="1"/>
  <c r="P454" i="21" a="1"/>
  <c r="P454" i="21" s="1"/>
  <c r="X360" i="21" a="1"/>
  <c r="X360" i="21" s="1"/>
  <c r="Y171" i="21" a="1"/>
  <c r="Y171" i="21" s="1"/>
  <c r="AB146" i="21" a="1"/>
  <c r="AB146" i="21" s="1"/>
  <c r="Y320" i="21" a="1"/>
  <c r="Y320" i="21" s="1"/>
  <c r="U277" i="21" a="1"/>
  <c r="U277" i="21" s="1"/>
  <c r="U529" i="21" a="1"/>
  <c r="U529" i="21" s="1"/>
  <c r="U318" i="21" a="1"/>
  <c r="U318" i="21" s="1"/>
  <c r="V229" i="21" a="1"/>
  <c r="V229" i="21" s="1"/>
  <c r="Q522" i="21" a="1"/>
  <c r="Q522" i="21" s="1"/>
  <c r="O378" i="21" a="1"/>
  <c r="O378" i="21" s="1"/>
  <c r="Q510" i="21" a="1"/>
  <c r="Q510" i="21" s="1"/>
  <c r="W474" i="21" a="1"/>
  <c r="W474" i="21" s="1"/>
  <c r="AA418" i="21" a="1"/>
  <c r="AA418" i="21" s="1"/>
  <c r="X298" i="21" a="1"/>
  <c r="X298" i="21" s="1"/>
  <c r="X297" i="21" a="1"/>
  <c r="X297" i="21" s="1"/>
  <c r="AB168" i="21" a="1"/>
  <c r="AB168" i="21" s="1"/>
  <c r="AB202" i="21" s="1" a="1"/>
  <c r="AB202" i="21" s="1"/>
  <c r="X496" i="21" a="1"/>
  <c r="X496" i="21" s="1"/>
  <c r="T260" i="21" a="1"/>
  <c r="T260" i="21" s="1"/>
  <c r="U139" i="21" a="1"/>
  <c r="U139" i="21" s="1"/>
  <c r="U165" i="21" a="1"/>
  <c r="U165" i="21" s="1"/>
  <c r="U216" i="21" s="1" a="1"/>
  <c r="U216" i="21" s="1"/>
  <c r="U423" i="21" a="1"/>
  <c r="U423" i="21" s="1"/>
  <c r="Q530" i="21" a="1"/>
  <c r="Q530" i="21" s="1"/>
  <c r="S394" i="21" a="1"/>
  <c r="S394" i="21" s="1"/>
  <c r="O526" i="21" a="1"/>
  <c r="O526" i="21" s="1"/>
  <c r="AF135" i="21" a="1"/>
  <c r="AF135" i="21" s="1"/>
  <c r="AC423" i="21" a="1"/>
  <c r="AC423" i="21" s="1"/>
  <c r="Z121" i="21" a="1"/>
  <c r="Z121" i="21" s="1"/>
  <c r="V113" i="21" a="1"/>
  <c r="V113" i="21" s="1"/>
  <c r="Z505" i="21" a="1"/>
  <c r="Z505" i="21" s="1"/>
  <c r="V117" i="21" a="1"/>
  <c r="V117" i="21" s="1"/>
  <c r="X501" i="21" a="1"/>
  <c r="X501" i="21" s="1"/>
  <c r="AA245" i="21" a="1"/>
  <c r="AA245" i="21" s="1"/>
  <c r="W258" i="21" a="1"/>
  <c r="W258" i="21" s="1"/>
  <c r="T222" i="21" a="1"/>
  <c r="T222" i="21" s="1"/>
  <c r="T128" i="21" a="1"/>
  <c r="T128" i="21" s="1"/>
  <c r="T432" i="21" a="1"/>
  <c r="T432" i="21" s="1"/>
  <c r="P417" i="21" a="1"/>
  <c r="P417" i="21" s="1"/>
  <c r="P354" i="21" a="1"/>
  <c r="P354" i="21" s="1"/>
  <c r="M182" i="21" a="1"/>
  <c r="M182" i="21" s="1"/>
  <c r="AC174" i="21" a="1"/>
  <c r="AC174" i="21" s="1"/>
  <c r="X307" i="21" a="1"/>
  <c r="X307" i="21" s="1"/>
  <c r="AB231" i="21" a="1"/>
  <c r="AB231" i="21" s="1"/>
  <c r="U429" i="21" a="1"/>
  <c r="U429" i="21" s="1"/>
  <c r="U264" i="21" a="1"/>
  <c r="U264" i="21" s="1"/>
  <c r="Q393" i="21" a="1"/>
  <c r="Q393" i="21" s="1"/>
  <c r="Q338" i="21" a="1"/>
  <c r="Q338" i="21" s="1"/>
  <c r="M175" i="21" a="1"/>
  <c r="M175" i="21" s="1"/>
  <c r="K504" i="21" a="1"/>
  <c r="K504" i="21" s="1"/>
  <c r="AV303" i="21" a="1"/>
  <c r="AV303" i="21" s="1"/>
  <c r="AM340" i="21" a="1"/>
  <c r="AM340" i="21" s="1"/>
  <c r="M511" i="21" a="1"/>
  <c r="M511" i="21" s="1"/>
  <c r="L301" i="21" a="1"/>
  <c r="L301" i="21" s="1"/>
  <c r="R160" i="21" a="1"/>
  <c r="R160" i="21" s="1"/>
  <c r="R211" i="21" s="1" a="1"/>
  <c r="R211" i="21" s="1"/>
  <c r="K380" i="21" a="1"/>
  <c r="K380" i="21" s="1"/>
  <c r="K501" i="21" a="1"/>
  <c r="K501" i="21" s="1"/>
  <c r="O147" i="21" a="1"/>
  <c r="O147" i="21" s="1"/>
  <c r="AI278" i="21" a="1"/>
  <c r="AI278" i="21" s="1"/>
  <c r="AM509" i="21" a="1"/>
  <c r="AM509" i="21" s="1"/>
  <c r="AG301" i="21" a="1"/>
  <c r="AG301" i="21" s="1"/>
  <c r="AC527" i="21" a="1"/>
  <c r="AC527" i="21" s="1"/>
  <c r="AA421" i="21" a="1"/>
  <c r="AA421" i="21" s="1"/>
  <c r="W229" i="21" a="1"/>
  <c r="W229" i="21" s="1"/>
  <c r="Z130" i="21" a="1"/>
  <c r="Z130" i="21" s="1"/>
  <c r="W117" i="21" a="1"/>
  <c r="W117" i="21" s="1"/>
  <c r="X242" i="21" a="1"/>
  <c r="X242" i="21" s="1"/>
  <c r="AA111" i="21" a="1"/>
  <c r="AA111" i="21" s="1"/>
  <c r="X253" i="21" a="1"/>
  <c r="X253" i="21" s="1"/>
  <c r="T437" i="21" a="1"/>
  <c r="T437" i="21" s="1"/>
  <c r="T418" i="21" a="1"/>
  <c r="T418" i="21" s="1"/>
  <c r="U323" i="21" a="1"/>
  <c r="U323" i="21" s="1"/>
  <c r="T103" i="21" a="1"/>
  <c r="T103" i="21" s="1"/>
  <c r="P529" i="21" a="1"/>
  <c r="P529" i="21" s="1"/>
  <c r="R347" i="21" a="1"/>
  <c r="R347" i="21" s="1"/>
  <c r="M111" i="21" a="1"/>
  <c r="M111" i="21" s="1"/>
  <c r="V331" i="21" a="1"/>
  <c r="V331" i="21" s="1"/>
  <c r="Z238" i="21" a="1"/>
  <c r="Z238" i="21" s="1"/>
  <c r="AA344" i="21" a="1"/>
  <c r="AA344" i="21" s="1"/>
  <c r="W124" i="21" a="1"/>
  <c r="W124" i="21" s="1"/>
  <c r="Z200" i="21" a="1"/>
  <c r="Z200" i="21" s="1"/>
  <c r="W150" i="21" a="1"/>
  <c r="W150" i="21" s="1"/>
  <c r="S189" i="21" a="1"/>
  <c r="S189" i="21" s="1"/>
  <c r="T375" i="21" a="1"/>
  <c r="T375" i="21" s="1"/>
  <c r="T337" i="21" a="1"/>
  <c r="T337" i="21" s="1"/>
  <c r="U273" i="21" a="1"/>
  <c r="U273" i="21" s="1"/>
  <c r="R440" i="21" a="1"/>
  <c r="R440" i="21" s="1"/>
  <c r="R253" i="21" a="1"/>
  <c r="R253" i="21" s="1"/>
  <c r="Q350" i="21" a="1"/>
  <c r="Q350" i="21" s="1"/>
  <c r="P349" i="21" a="1"/>
  <c r="P349" i="21" s="1"/>
  <c r="AB222" i="21" a="1"/>
  <c r="AB222" i="21" s="1"/>
  <c r="AE408" i="21" a="1"/>
  <c r="AE408" i="21" s="1"/>
  <c r="AA303" i="21" a="1"/>
  <c r="AA303" i="21" s="1"/>
  <c r="Z387" i="21" a="1"/>
  <c r="Z387" i="21" s="1"/>
  <c r="X376" i="21" a="1"/>
  <c r="X376" i="21" s="1"/>
  <c r="AB299" i="21" a="1"/>
  <c r="AB299" i="21" s="1"/>
  <c r="Y160" i="21" a="1"/>
  <c r="Y160" i="21" s="1"/>
  <c r="Y211" i="21" s="1" a="1"/>
  <c r="Y211" i="21" s="1"/>
  <c r="W276" i="21" a="1"/>
  <c r="W276" i="21" s="1"/>
  <c r="Y384" i="21" a="1"/>
  <c r="Y384" i="21" s="1"/>
  <c r="AC336" i="21" a="1"/>
  <c r="AC336" i="21" s="1"/>
  <c r="Z230" i="21" a="1"/>
  <c r="Z230" i="21" s="1"/>
  <c r="W227" i="21" a="1"/>
  <c r="W227" i="21" s="1"/>
  <c r="U371" i="21" a="1"/>
  <c r="U371" i="21" s="1"/>
  <c r="V463" i="21" a="1"/>
  <c r="V463" i="21" s="1"/>
  <c r="S446" i="21" a="1"/>
  <c r="S446" i="21" s="1"/>
  <c r="T425" i="21" a="1"/>
  <c r="T425" i="21" s="1"/>
  <c r="U339" i="21" a="1"/>
  <c r="U339" i="21" s="1"/>
  <c r="R230" i="21" a="1"/>
  <c r="R230" i="21" s="1"/>
  <c r="R237" i="21" a="1"/>
  <c r="R237" i="21" s="1"/>
  <c r="Q465" i="21" a="1"/>
  <c r="Q465" i="21" s="1"/>
  <c r="P494" i="21" a="1"/>
  <c r="P494" i="21" s="1"/>
  <c r="X341" i="21" a="1"/>
  <c r="X341" i="21" s="1"/>
  <c r="AB295" i="21" a="1"/>
  <c r="AB295" i="21" s="1"/>
  <c r="Y277" i="21" a="1"/>
  <c r="Y277" i="21" s="1"/>
  <c r="X386" i="21" a="1"/>
  <c r="X386" i="21" s="1"/>
  <c r="Z392" i="21" a="1"/>
  <c r="Z392" i="21" s="1"/>
  <c r="U433" i="21" a="1"/>
  <c r="U433" i="21" s="1"/>
  <c r="S532" i="21" a="1"/>
  <c r="S532" i="21" s="1"/>
  <c r="U475" i="21" a="1"/>
  <c r="U475" i="21" s="1"/>
  <c r="Q509" i="21" a="1"/>
  <c r="Q509" i="21" s="1"/>
  <c r="P447" i="21" a="1"/>
  <c r="P447" i="21" s="1"/>
  <c r="K400" i="21" a="1"/>
  <c r="K400" i="21" s="1"/>
  <c r="AV262" i="21" a="1"/>
  <c r="AV262" i="21" s="1"/>
  <c r="AV287" i="21" a="1"/>
  <c r="AV287" i="21" s="1"/>
  <c r="AI345" i="21" a="1"/>
  <c r="AI345" i="21" s="1"/>
  <c r="AN192" i="21" a="1"/>
  <c r="AN192" i="21" s="1"/>
  <c r="N242" i="21" a="1"/>
  <c r="N242" i="21" s="1"/>
  <c r="N432" i="21" a="1"/>
  <c r="N432" i="21" s="1"/>
  <c r="AK328" i="21" a="1"/>
  <c r="AK328" i="21" s="1"/>
  <c r="Q319" i="21" a="1"/>
  <c r="Q319" i="21" s="1"/>
  <c r="O513" i="21" a="1"/>
  <c r="O513" i="21" s="1"/>
  <c r="L195" i="21" a="1"/>
  <c r="L195" i="21" s="1"/>
  <c r="L413" i="21" a="1"/>
  <c r="L413" i="21" s="1"/>
  <c r="O172" i="21" a="1"/>
  <c r="O172" i="21" s="1"/>
  <c r="AD459" i="21" a="1"/>
  <c r="AD459" i="21" s="1"/>
  <c r="AF384" i="21" a="1"/>
  <c r="AF384" i="21" s="1"/>
  <c r="AD410" i="21" a="1"/>
  <c r="AD410" i="21" s="1"/>
  <c r="AA156" i="21" a="1"/>
  <c r="AA156" i="21" s="1"/>
  <c r="AA207" i="21" s="1" a="1"/>
  <c r="AA207" i="21" s="1"/>
  <c r="Y145" i="21" a="1"/>
  <c r="Y145" i="21" s="1"/>
  <c r="U201" i="21" a="1"/>
  <c r="U201" i="21" s="1"/>
  <c r="Z393" i="21" a="1"/>
  <c r="Z393" i="21" s="1"/>
  <c r="X255" i="21" a="1"/>
  <c r="X255" i="21" s="1"/>
  <c r="W492" i="21" a="1"/>
  <c r="W492" i="21" s="1"/>
  <c r="AA334" i="21" a="1"/>
  <c r="AA334" i="21" s="1"/>
  <c r="Y328" i="21" a="1"/>
  <c r="Y328" i="21" s="1"/>
  <c r="V501" i="21" a="1"/>
  <c r="V501" i="21" s="1"/>
  <c r="S245" i="21" a="1"/>
  <c r="S245" i="21" s="1"/>
  <c r="T163" i="21" a="1"/>
  <c r="T163" i="21" s="1"/>
  <c r="T214" i="21" s="1" a="1"/>
  <c r="T214" i="21" s="1"/>
  <c r="U122" i="21" a="1"/>
  <c r="U122" i="21" s="1"/>
  <c r="R175" i="21" a="1"/>
  <c r="R175" i="21" s="1"/>
  <c r="T458" i="21" a="1"/>
  <c r="T458" i="21" s="1"/>
  <c r="P396" i="21" a="1"/>
  <c r="P396" i="21" s="1"/>
  <c r="O185" i="21" a="1"/>
  <c r="O185" i="21" s="1"/>
  <c r="R426" i="21" a="1"/>
  <c r="R426" i="21" s="1"/>
  <c r="L474" i="21" a="1"/>
  <c r="L474" i="21" s="1"/>
  <c r="V284" i="21" a="1"/>
  <c r="V284" i="21" s="1"/>
  <c r="Z197" i="21" a="1"/>
  <c r="Z197" i="21" s="1"/>
  <c r="X420" i="21" a="1"/>
  <c r="X420" i="21" s="1"/>
  <c r="Z287" i="21" a="1"/>
  <c r="Z287" i="21" s="1"/>
  <c r="W190" i="21" a="1"/>
  <c r="W190" i="21" s="1"/>
  <c r="AB432" i="21" a="1"/>
  <c r="AB432" i="21" s="1"/>
  <c r="Y436" i="21" a="1"/>
  <c r="Y436" i="21" s="1"/>
  <c r="V242" i="21" a="1"/>
  <c r="V242" i="21" s="1"/>
  <c r="T330" i="21" a="1"/>
  <c r="T330" i="21" s="1"/>
  <c r="U299" i="21" a="1"/>
  <c r="U299" i="21" s="1"/>
  <c r="V228" i="21" a="1"/>
  <c r="V228" i="21" s="1"/>
  <c r="S350" i="21" a="1"/>
  <c r="S350" i="21" s="1"/>
  <c r="T149" i="21" a="1"/>
  <c r="T149" i="21" s="1"/>
  <c r="Q262" i="21" a="1"/>
  <c r="Q262" i="21" s="1"/>
  <c r="O128" i="21" a="1"/>
  <c r="O128" i="21" s="1"/>
  <c r="S247" i="21" a="1"/>
  <c r="S247" i="21" s="1"/>
  <c r="L133" i="21" a="1"/>
  <c r="L133" i="21" s="1"/>
  <c r="AF154" i="21" a="1"/>
  <c r="AF154" i="21" s="1"/>
  <c r="AF205" i="21" s="1" a="1"/>
  <c r="AF205" i="21" s="1"/>
  <c r="AD469" i="21" a="1"/>
  <c r="AD469" i="21" s="1"/>
  <c r="AB345" i="21" a="1"/>
  <c r="AB345" i="21" s="1"/>
  <c r="Y362" i="21" a="1"/>
  <c r="Y362" i="21" s="1"/>
  <c r="V432" i="21" a="1"/>
  <c r="V432" i="21" s="1"/>
  <c r="AA121" i="21" a="1"/>
  <c r="AA121" i="21" s="1"/>
  <c r="X288" i="21" a="1"/>
  <c r="X288" i="21" s="1"/>
  <c r="Z388" i="21" a="1"/>
  <c r="Z388" i="21" s="1"/>
  <c r="W372" i="21" a="1"/>
  <c r="W372" i="21" s="1"/>
  <c r="AB500" i="21" a="1"/>
  <c r="AB500" i="21" s="1"/>
  <c r="Y258" i="21" a="1"/>
  <c r="Y258" i="21" s="1"/>
  <c r="V459" i="21" a="1"/>
  <c r="V459" i="21" s="1"/>
  <c r="T422" i="21" a="1"/>
  <c r="T422" i="21" s="1"/>
  <c r="U376" i="21" a="1"/>
  <c r="U376" i="21" s="1"/>
  <c r="V409" i="21" a="1"/>
  <c r="V409" i="21" s="1"/>
  <c r="S230" i="21" a="1"/>
  <c r="S230" i="21" s="1"/>
  <c r="T386" i="21" a="1"/>
  <c r="T386" i="21" s="1"/>
  <c r="Q476" i="21" a="1"/>
  <c r="Q476" i="21" s="1"/>
  <c r="O490" i="21" a="1"/>
  <c r="O490" i="21" s="1"/>
  <c r="S492" i="21" a="1"/>
  <c r="S492" i="21" s="1"/>
  <c r="L114" i="21" a="1"/>
  <c r="L114" i="21" s="1"/>
  <c r="AC392" i="21" a="1"/>
  <c r="AC392" i="21" s="1"/>
  <c r="Y155" i="21" a="1"/>
  <c r="Y155" i="21" s="1"/>
  <c r="Y206" i="21" s="1" a="1"/>
  <c r="Y206" i="21" s="1"/>
  <c r="W350" i="21" a="1"/>
  <c r="W350" i="21" s="1"/>
  <c r="S499" i="21" a="1"/>
  <c r="S499" i="21" s="1"/>
  <c r="T348" i="21" a="1"/>
  <c r="T348" i="21" s="1"/>
  <c r="O309" i="21" a="1"/>
  <c r="O309" i="21" s="1"/>
  <c r="M282" i="21" a="1"/>
  <c r="M282" i="21" s="1"/>
  <c r="N355" i="21" a="1"/>
  <c r="N355" i="21" s="1"/>
  <c r="AL179" i="21" a="1"/>
  <c r="AL179" i="21" s="1"/>
  <c r="AV132" i="21" a="1"/>
  <c r="AV132" i="21" s="1"/>
  <c r="AN256" i="21" a="1"/>
  <c r="AN256" i="21" s="1"/>
  <c r="M465" i="21" a="1"/>
  <c r="M465" i="21" s="1"/>
  <c r="AK318" i="21" a="1"/>
  <c r="AK318" i="21" s="1"/>
  <c r="X464" i="21" a="1"/>
  <c r="X464" i="21" s="1"/>
  <c r="W185" i="21" a="1"/>
  <c r="W185" i="21" s="1"/>
  <c r="Y135" i="21" a="1"/>
  <c r="Y135" i="21" s="1"/>
  <c r="S406" i="21" a="1"/>
  <c r="S406" i="21" s="1"/>
  <c r="T318" i="21" a="1"/>
  <c r="T318" i="21" s="1"/>
  <c r="P387" i="21" a="1"/>
  <c r="P387" i="21" s="1"/>
  <c r="N339" i="21" a="1"/>
  <c r="N339" i="21" s="1"/>
  <c r="K270" i="21" a="1"/>
  <c r="K270" i="21" s="1"/>
  <c r="AO172" i="21" a="1"/>
  <c r="AO172" i="21" s="1"/>
  <c r="AV528" i="21" a="1"/>
  <c r="AV528" i="21" s="1"/>
  <c r="AM305" i="21" a="1"/>
  <c r="AM305" i="21" s="1"/>
  <c r="R183" i="21" a="1"/>
  <c r="R183" i="21" s="1"/>
  <c r="K451" i="21" a="1"/>
  <c r="K451" i="21" s="1"/>
  <c r="AV235" i="21" a="1"/>
  <c r="AV235" i="21" s="1"/>
  <c r="AH110" i="21" a="1"/>
  <c r="AH110" i="21" s="1"/>
  <c r="O324" i="21" a="1"/>
  <c r="O324" i="21" s="1"/>
  <c r="AV115" i="21" a="1"/>
  <c r="AV115" i="21" s="1"/>
  <c r="N161" i="21" a="1"/>
  <c r="N161" i="21" s="1"/>
  <c r="N212" i="21" s="1" a="1"/>
  <c r="N212" i="21" s="1"/>
  <c r="AL279" i="21" a="1"/>
  <c r="AL279" i="21" s="1"/>
  <c r="AC199" i="21" a="1"/>
  <c r="AC199" i="21" s="1"/>
  <c r="AE422" i="21" a="1"/>
  <c r="AE422" i="21" s="1"/>
  <c r="AH338" i="21" a="1"/>
  <c r="AH338" i="21" s="1"/>
  <c r="AL135" i="21" a="1"/>
  <c r="AL135" i="21" s="1"/>
  <c r="K196" i="21" a="1"/>
  <c r="K196" i="21" s="1"/>
  <c r="AI496" i="21" a="1"/>
  <c r="AI496" i="21" s="1"/>
  <c r="O402" i="21" a="1"/>
  <c r="O402" i="21" s="1"/>
  <c r="AV375" i="21" a="1"/>
  <c r="AV375" i="21" s="1"/>
  <c r="N295" i="21" a="1"/>
  <c r="N295" i="21" s="1"/>
  <c r="AM174" i="21" a="1"/>
  <c r="AM174" i="21" s="1"/>
  <c r="Q285" i="21" a="1"/>
  <c r="Q285" i="21" s="1"/>
  <c r="K453" i="21" a="1"/>
  <c r="K453" i="21" s="1"/>
  <c r="AK349" i="21" a="1"/>
  <c r="AK349" i="21" s="1"/>
  <c r="AG112" i="21" a="1"/>
  <c r="AG112" i="21" s="1"/>
  <c r="W462" i="21" a="1"/>
  <c r="W462" i="21" s="1"/>
  <c r="K131" i="21" a="1"/>
  <c r="K131" i="21" s="1"/>
  <c r="AL481" i="21" a="1"/>
  <c r="AL481" i="21" s="1"/>
  <c r="AC432" i="21" a="1"/>
  <c r="AC432" i="21" s="1"/>
  <c r="AE356" i="21" a="1"/>
  <c r="AE356" i="21" s="1"/>
  <c r="AK121" i="21" a="1"/>
  <c r="AK121" i="21" s="1"/>
  <c r="Z283" i="21" a="1"/>
  <c r="Z283" i="21" s="1"/>
  <c r="AB331" i="21" a="1"/>
  <c r="AB331" i="21" s="1"/>
  <c r="AD306" i="21" a="1"/>
  <c r="AD306" i="21" s="1"/>
  <c r="AJ236" i="21" a="1"/>
  <c r="AJ236" i="21" s="1"/>
  <c r="AG380" i="21" a="1"/>
  <c r="AG380" i="21" s="1"/>
  <c r="U189" i="21" a="1"/>
  <c r="U189" i="21" s="1"/>
  <c r="AK514" i="21" a="1"/>
  <c r="AK514" i="21" s="1"/>
  <c r="AO429" i="21" a="1"/>
  <c r="AO429" i="21" s="1"/>
  <c r="AK396" i="21" a="1"/>
  <c r="AK396" i="21" s="1"/>
  <c r="AG361" i="21" a="1"/>
  <c r="AG361" i="21" s="1"/>
  <c r="AK238" i="21" a="1"/>
  <c r="AK238" i="21" s="1"/>
  <c r="K473" i="21" a="1"/>
  <c r="K473" i="21" s="1"/>
  <c r="N115" i="21" a="1"/>
  <c r="N115" i="21" s="1"/>
  <c r="S224" i="21" a="1"/>
  <c r="S224" i="21" s="1"/>
  <c r="AO458" i="21" a="1"/>
  <c r="AO458" i="21" s="1"/>
  <c r="AV441" i="21" a="1"/>
  <c r="AV441" i="21" s="1"/>
  <c r="AV173" i="21" a="1"/>
  <c r="AV173" i="21" s="1"/>
  <c r="R143" i="21" a="1"/>
  <c r="R143" i="21" s="1"/>
  <c r="P505" i="21" a="1"/>
  <c r="P505" i="21" s="1"/>
  <c r="K275" i="21" a="1"/>
  <c r="K275" i="21" s="1"/>
  <c r="N340" i="21" a="1"/>
  <c r="N340" i="21" s="1"/>
  <c r="AN139" i="21" a="1"/>
  <c r="AN139" i="21" s="1"/>
  <c r="N419" i="21" a="1"/>
  <c r="N419" i="21" s="1"/>
  <c r="AV522" i="21" a="1"/>
  <c r="AV522" i="21" s="1"/>
  <c r="S436" i="21" a="1"/>
  <c r="S436" i="21" s="1"/>
  <c r="R134" i="21" a="1"/>
  <c r="R134" i="21" s="1"/>
  <c r="V387" i="21" a="1"/>
  <c r="V387" i="21" s="1"/>
  <c r="AH347" i="21" a="1"/>
  <c r="AH347" i="21" s="1"/>
  <c r="AG455" i="21" a="1"/>
  <c r="AG455" i="21" s="1"/>
  <c r="AB504" i="21" a="1"/>
  <c r="AB504" i="21" s="1"/>
  <c r="AG460" i="21" a="1"/>
  <c r="AG460" i="21" s="1"/>
  <c r="AM343" i="21" a="1"/>
  <c r="AM343" i="21" s="1"/>
  <c r="L256" i="21" a="1"/>
  <c r="L256" i="21" s="1"/>
  <c r="N481" i="21" a="1"/>
  <c r="N481" i="21" s="1"/>
  <c r="S320" i="21" a="1"/>
  <c r="S320" i="21" s="1"/>
  <c r="AO326" i="21" a="1"/>
  <c r="AO326" i="21" s="1"/>
  <c r="AL376" i="21" a="1"/>
  <c r="AL376" i="21" s="1"/>
  <c r="AH145" i="21" a="1"/>
  <c r="AH145" i="21" s="1"/>
  <c r="AC482" i="21" a="1"/>
  <c r="AC482" i="21" s="1"/>
  <c r="AK457" i="21" a="1"/>
  <c r="AK457" i="21" s="1"/>
  <c r="L395" i="21" a="1"/>
  <c r="L395" i="21" s="1"/>
  <c r="AV406" i="21" a="1"/>
  <c r="AV406" i="21" s="1"/>
  <c r="Q312" i="21" a="1"/>
  <c r="Q312" i="21" s="1"/>
  <c r="AO347" i="21" a="1"/>
  <c r="AO347" i="21" s="1"/>
  <c r="K319" i="21" a="1"/>
  <c r="K319" i="21" s="1"/>
  <c r="M237" i="21" a="1"/>
  <c r="M237" i="21" s="1"/>
  <c r="P531" i="21" a="1"/>
  <c r="P531" i="21" s="1"/>
  <c r="AK500" i="21" a="1"/>
  <c r="AK500" i="21" s="1"/>
  <c r="AV473" i="21" a="1"/>
  <c r="AV473" i="21" s="1"/>
  <c r="AF162" i="21" a="1"/>
  <c r="AF162" i="21" s="1"/>
  <c r="AF213" i="21" s="1" a="1"/>
  <c r="AF213" i="21" s="1"/>
  <c r="AL409" i="21" a="1"/>
  <c r="AL409" i="21" s="1"/>
  <c r="AG215" i="21" a="1"/>
  <c r="AG215" i="21" s="1"/>
  <c r="AE425" i="21" a="1"/>
  <c r="AE425" i="21" s="1"/>
  <c r="AM517" i="21" a="1"/>
  <c r="AM517" i="21" s="1"/>
  <c r="L456" i="21" a="1"/>
  <c r="L456" i="21" s="1"/>
  <c r="N112" i="21" a="1"/>
  <c r="N112" i="21" s="1"/>
  <c r="Q514" i="21" a="1"/>
  <c r="Q514" i="21" s="1"/>
  <c r="AJ267" i="21" a="1"/>
  <c r="AJ267" i="21" s="1"/>
  <c r="L243" i="21" a="1"/>
  <c r="L243" i="21" s="1"/>
  <c r="K449" i="21" a="1"/>
  <c r="K449" i="21" s="1"/>
  <c r="O138" i="21" a="1"/>
  <c r="O138" i="21" s="1"/>
  <c r="AL148" i="21" a="1"/>
  <c r="AL148" i="21" s="1"/>
  <c r="L261" i="21" a="1"/>
  <c r="L261" i="21" s="1"/>
  <c r="N317" i="21" a="1"/>
  <c r="N317" i="21" s="1"/>
  <c r="AJ394" i="21" a="1"/>
  <c r="AJ394" i="21" s="1"/>
  <c r="K381" i="21" a="1"/>
  <c r="K381" i="21" s="1"/>
  <c r="O240" i="21" a="1"/>
  <c r="O240" i="21" s="1"/>
  <c r="T206" i="21" a="1"/>
  <c r="T206" i="21" s="1"/>
  <c r="T310" i="21" a="1"/>
  <c r="T310" i="21" s="1"/>
  <c r="X350" i="21" a="1"/>
  <c r="X350" i="21" s="1"/>
  <c r="L436" i="21" a="1"/>
  <c r="L436" i="21" s="1"/>
  <c r="K234" i="21" a="1"/>
  <c r="K234" i="21" s="1"/>
  <c r="AV477" i="21" a="1"/>
  <c r="AV477" i="21" s="1"/>
  <c r="AJ387" i="21" a="1"/>
  <c r="AJ387" i="21" s="1"/>
  <c r="AG264" i="21" a="1"/>
  <c r="AG264" i="21" s="1"/>
  <c r="X175" i="21" a="1"/>
  <c r="X175" i="21" s="1"/>
  <c r="AI166" i="21" a="1"/>
  <c r="AI166" i="21" s="1"/>
  <c r="AI217" i="21" s="1" a="1"/>
  <c r="AI217" i="21" s="1"/>
  <c r="AM417" i="21" a="1"/>
  <c r="AM417" i="21" s="1"/>
  <c r="AB275" i="21" a="1"/>
  <c r="AB275" i="21" s="1"/>
  <c r="AD421" i="21" a="1"/>
  <c r="AD421" i="21" s="1"/>
  <c r="AE442" i="21" a="1"/>
  <c r="AE442" i="21" s="1"/>
  <c r="AK314" i="21" a="1"/>
  <c r="AK314" i="21" s="1"/>
  <c r="Z125" i="21" a="1"/>
  <c r="Z125" i="21" s="1"/>
  <c r="AC413" i="21" a="1"/>
  <c r="AC413" i="21" s="1"/>
  <c r="AE453" i="21" a="1"/>
  <c r="AE453" i="21" s="1"/>
  <c r="AJ339" i="21" a="1"/>
  <c r="AJ339" i="21" s="1"/>
  <c r="AF176" i="21" a="1"/>
  <c r="AF176" i="21" s="1"/>
  <c r="W392" i="21" a="1"/>
  <c r="W392" i="21" s="1"/>
  <c r="AG448" i="21" a="1"/>
  <c r="AG448" i="21" s="1"/>
  <c r="AO333" i="21" a="1"/>
  <c r="AO333" i="21" s="1"/>
  <c r="AA402" i="21" a="1"/>
  <c r="AA402" i="21" s="1"/>
  <c r="AH404" i="21" a="1"/>
  <c r="AH404" i="21" s="1"/>
  <c r="AM507" i="21" a="1"/>
  <c r="AM507" i="21" s="1"/>
  <c r="K409" i="21" a="1"/>
  <c r="K409" i="21" s="1"/>
  <c r="K302" i="21" a="1"/>
  <c r="K302" i="21" s="1"/>
  <c r="R125" i="21" a="1"/>
  <c r="R125" i="21" s="1"/>
  <c r="P459" i="21" a="1"/>
  <c r="P459" i="21" s="1"/>
  <c r="L272" i="21" a="1"/>
  <c r="L272" i="21" s="1"/>
  <c r="M482" i="21" a="1"/>
  <c r="M482" i="21" s="1"/>
  <c r="P328" i="21" a="1"/>
  <c r="P328" i="21" s="1"/>
  <c r="R145" i="21" a="1"/>
  <c r="R145" i="21" s="1"/>
  <c r="L519" i="21" a="1"/>
  <c r="L519" i="21" s="1"/>
  <c r="AV217" i="21" a="1"/>
  <c r="AV217" i="21" s="1"/>
  <c r="AL149" i="21" a="1"/>
  <c r="AL149" i="21" s="1"/>
  <c r="L174" i="21" a="1"/>
  <c r="L174" i="21" s="1"/>
  <c r="L482" i="21" a="1"/>
  <c r="L482" i="21" s="1"/>
  <c r="P148" i="21" a="1"/>
  <c r="P148" i="21" s="1"/>
  <c r="T120" i="21" a="1"/>
  <c r="T120" i="21" s="1"/>
  <c r="AA243" i="21" a="1"/>
  <c r="AA243" i="21" s="1"/>
  <c r="AL280" i="21" a="1"/>
  <c r="AL280" i="21" s="1"/>
  <c r="AL413" i="21" a="1"/>
  <c r="AL413" i="21" s="1"/>
  <c r="AM475" i="21" a="1"/>
  <c r="AM475" i="21" s="1"/>
  <c r="AF437" i="21" a="1"/>
  <c r="AF437" i="21" s="1"/>
  <c r="AI471" i="21" a="1"/>
  <c r="AI471" i="21" s="1"/>
  <c r="AD129" i="21" a="1"/>
  <c r="AD129" i="21" s="1"/>
  <c r="AF432" i="21" a="1"/>
  <c r="AF432" i="21" s="1"/>
  <c r="AA422" i="21" a="1"/>
  <c r="AA422" i="21" s="1"/>
  <c r="AO536" i="21" a="1"/>
  <c r="AO536" i="21" s="1"/>
  <c r="AI420" i="21" a="1"/>
  <c r="AI420" i="21" s="1"/>
  <c r="AV135" i="21" a="1"/>
  <c r="AV135" i="21" s="1"/>
  <c r="K293" i="21" a="1"/>
  <c r="K293" i="21" s="1"/>
  <c r="L196" i="21" a="1"/>
  <c r="L196" i="21" s="1"/>
  <c r="O155" i="21" a="1"/>
  <c r="O155" i="21" s="1"/>
  <c r="O206" i="21" s="1" a="1"/>
  <c r="O206" i="21" s="1"/>
  <c r="P272" i="21" a="1"/>
  <c r="P272" i="21" s="1"/>
  <c r="AO479" i="21" a="1"/>
  <c r="AO479" i="21" s="1"/>
  <c r="AN384" i="21" a="1"/>
  <c r="AN384" i="21" s="1"/>
  <c r="AG467" i="21" a="1"/>
  <c r="AG467" i="21" s="1"/>
  <c r="AJ401" i="21" a="1"/>
  <c r="AJ401" i="21" s="1"/>
  <c r="AC504" i="21" a="1"/>
  <c r="AC504" i="21" s="1"/>
  <c r="AF110" i="21" a="1"/>
  <c r="AF110" i="21" s="1"/>
  <c r="AH171" i="21" a="1"/>
  <c r="AH171" i="21" s="1"/>
  <c r="AG332" i="21" a="1"/>
  <c r="AG332" i="21" s="1"/>
  <c r="AN222" i="21" a="1"/>
  <c r="AN222" i="21" s="1"/>
  <c r="AO255" i="21" a="1"/>
  <c r="AO255" i="21" s="1"/>
  <c r="K182" i="21" a="1"/>
  <c r="K182" i="21" s="1"/>
  <c r="M377" i="21" a="1"/>
  <c r="M377" i="21" s="1"/>
  <c r="AV485" i="21" a="1"/>
  <c r="AV485" i="21" s="1"/>
  <c r="M344" i="21" a="1"/>
  <c r="M344" i="21" s="1"/>
  <c r="Q353" i="21" a="1"/>
  <c r="Q353" i="21" s="1"/>
  <c r="R446" i="21" a="1"/>
  <c r="R446" i="21" s="1"/>
  <c r="O393" i="21" a="1"/>
  <c r="O393" i="21" s="1"/>
  <c r="AM103" i="21" a="1"/>
  <c r="AM103" i="21" s="1"/>
  <c r="K391" i="21" a="1"/>
  <c r="K391" i="21" s="1"/>
  <c r="M412" i="21" a="1"/>
  <c r="M412" i="21" s="1"/>
  <c r="AV247" i="21" a="1"/>
  <c r="AV247" i="21" s="1"/>
  <c r="M151" i="21" a="1"/>
  <c r="M151" i="21" s="1"/>
  <c r="O384" i="21" a="1"/>
  <c r="O384" i="21" s="1"/>
  <c r="P118" i="21" a="1"/>
  <c r="P118" i="21" s="1"/>
  <c r="Q292" i="21" a="1"/>
  <c r="Q292" i="21" s="1"/>
  <c r="AJ164" i="21" a="1"/>
  <c r="AJ164" i="21" s="1"/>
  <c r="AJ215" i="21" s="1" a="1"/>
  <c r="AJ215" i="21" s="1"/>
  <c r="AK381" i="21" a="1"/>
  <c r="AK381" i="21" s="1"/>
  <c r="AV332" i="21" a="1"/>
  <c r="AV332" i="21" s="1"/>
  <c r="AL475" i="21" a="1"/>
  <c r="AL475" i="21" s="1"/>
  <c r="AO387" i="21" a="1"/>
  <c r="AO387" i="21" s="1"/>
  <c r="AJ364" i="21" a="1"/>
  <c r="AJ364" i="21" s="1"/>
  <c r="AL180" i="21" a="1"/>
  <c r="AL180" i="21" s="1"/>
  <c r="AD304" i="21" a="1"/>
  <c r="AD304" i="21" s="1"/>
  <c r="AH355" i="21" a="1"/>
  <c r="AH355" i="21" s="1"/>
  <c r="AB128" i="21" a="1"/>
  <c r="AB128" i="21" s="1"/>
  <c r="AD103" i="21" a="1"/>
  <c r="AD103" i="21" s="1"/>
  <c r="Z133" i="21" a="1"/>
  <c r="Z133" i="21" s="1"/>
  <c r="AL158" i="21" a="1"/>
  <c r="AL158" i="21" s="1"/>
  <c r="AL192" i="21" s="1" a="1"/>
  <c r="AL192" i="21" s="1"/>
  <c r="K281" i="21" a="1"/>
  <c r="K281" i="21" s="1"/>
  <c r="AV395" i="21" a="1"/>
  <c r="AV395" i="21" s="1"/>
  <c r="M183" i="21" a="1"/>
  <c r="M183" i="21" s="1"/>
  <c r="N356" i="21" a="1"/>
  <c r="N356" i="21" s="1"/>
  <c r="P132" i="21" a="1"/>
  <c r="P132" i="21" s="1"/>
  <c r="Q110" i="21" a="1"/>
  <c r="Q110" i="21" s="1"/>
  <c r="R436" i="21" a="1"/>
  <c r="R436" i="21" s="1"/>
  <c r="AJ450" i="21" a="1"/>
  <c r="AJ450" i="21" s="1"/>
  <c r="AK144" i="21" a="1"/>
  <c r="AK144" i="21" s="1"/>
  <c r="K379" i="21" a="1"/>
  <c r="K379" i="21" s="1"/>
  <c r="AV448" i="21" a="1"/>
  <c r="AV448" i="21" s="1"/>
  <c r="O455" i="21" a="1"/>
  <c r="O455" i="21" s="1"/>
  <c r="M268" i="21" a="1"/>
  <c r="M268" i="21" s="1"/>
  <c r="O482" i="21" a="1"/>
  <c r="O482" i="21" s="1"/>
  <c r="P143" i="21" a="1"/>
  <c r="P143" i="21" s="1"/>
  <c r="AM398" i="21" a="1"/>
  <c r="AM398" i="21" s="1"/>
  <c r="AN114" i="21" a="1"/>
  <c r="AN114" i="21" s="1"/>
  <c r="L524" i="21" a="1"/>
  <c r="L524" i="21" s="1"/>
  <c r="M286" i="21" a="1"/>
  <c r="M286" i="21" s="1"/>
  <c r="M488" i="21" a="1"/>
  <c r="M488" i="21" s="1"/>
  <c r="AJ523" i="21" a="1"/>
  <c r="AJ523" i="21" s="1"/>
  <c r="AL484" i="21" a="1"/>
  <c r="AL484" i="21" s="1"/>
  <c r="L259" i="21" a="1"/>
  <c r="L259" i="21" s="1"/>
  <c r="L517" i="21" a="1"/>
  <c r="L517" i="21" s="1"/>
  <c r="O229" i="21" a="1"/>
  <c r="O229" i="21" s="1"/>
  <c r="M369" i="21" a="1"/>
  <c r="M369" i="21" s="1"/>
  <c r="P432" i="21" a="1"/>
  <c r="P432" i="21" s="1"/>
  <c r="T227" i="21" a="1"/>
  <c r="T227" i="21" s="1"/>
  <c r="V271" i="21" a="1"/>
  <c r="V271" i="21" s="1"/>
  <c r="AO363" i="21" a="1"/>
  <c r="AO363" i="21" s="1"/>
  <c r="AM242" i="21" a="1"/>
  <c r="AM242" i="21" s="1"/>
  <c r="AN279" i="21" a="1"/>
  <c r="AN279" i="21" s="1"/>
  <c r="AB394" i="21" a="1"/>
  <c r="AB394" i="21" s="1"/>
  <c r="V288" i="21" a="1"/>
  <c r="V288" i="21" s="1"/>
  <c r="T278" i="21" a="1"/>
  <c r="T278" i="21" s="1"/>
  <c r="AE426" i="21" a="1"/>
  <c r="AE426" i="21" s="1"/>
  <c r="AM304" i="21" a="1"/>
  <c r="AM304" i="21" s="1"/>
  <c r="AK387" i="21" a="1"/>
  <c r="AK387" i="21" s="1"/>
  <c r="AH346" i="21" a="1"/>
  <c r="AH346" i="21" s="1"/>
  <c r="AK502" i="21" a="1"/>
  <c r="AK502" i="21" s="1"/>
  <c r="AG405" i="21" a="1"/>
  <c r="AG405" i="21" s="1"/>
  <c r="AH397" i="21" a="1"/>
  <c r="AH397" i="21" s="1"/>
  <c r="AF460" i="21" a="1"/>
  <c r="AF460" i="21" s="1"/>
  <c r="AC497" i="21" a="1"/>
  <c r="AC497" i="21" s="1"/>
  <c r="AJ140" i="21" a="1"/>
  <c r="AJ140" i="21" s="1"/>
  <c r="AG395" i="21" a="1"/>
  <c r="AG395" i="21" s="1"/>
  <c r="AN302" i="21" a="1"/>
  <c r="AN302" i="21" s="1"/>
  <c r="AO315" i="21" a="1"/>
  <c r="AO315" i="21" s="1"/>
  <c r="AE231" i="21" a="1"/>
  <c r="AE231" i="21" s="1"/>
  <c r="AG414" i="21" a="1"/>
  <c r="AG414" i="21" s="1"/>
  <c r="AF414" i="21" a="1"/>
  <c r="AF414" i="21" s="1"/>
  <c r="AK475" i="21" a="1"/>
  <c r="AK475" i="21" s="1"/>
  <c r="AI392" i="21" a="1"/>
  <c r="AI392" i="21" s="1"/>
  <c r="AO281" i="21" a="1"/>
  <c r="AO281" i="21" s="1"/>
  <c r="AM407" i="21" a="1"/>
  <c r="AM407" i="21" s="1"/>
  <c r="AN313" i="21" a="1"/>
  <c r="AN313" i="21" s="1"/>
  <c r="Z318" i="21" a="1"/>
  <c r="Z318" i="21" s="1"/>
  <c r="S404" i="21" a="1"/>
  <c r="S404" i="21" s="1"/>
  <c r="AM144" i="21" a="1"/>
  <c r="AM144" i="21" s="1"/>
  <c r="AO523" i="21" a="1"/>
  <c r="AO523" i="21" s="1"/>
  <c r="AJ302" i="21" a="1"/>
  <c r="AJ302" i="21" s="1"/>
  <c r="AL128" i="21" a="1"/>
  <c r="AL128" i="21" s="1"/>
  <c r="AD450" i="21" a="1"/>
  <c r="AD450" i="21" s="1"/>
  <c r="AH266" i="21" a="1"/>
  <c r="AH266" i="21" s="1"/>
  <c r="AA469" i="21" a="1"/>
  <c r="AA469" i="21" s="1"/>
  <c r="AD514" i="21" a="1"/>
  <c r="AD514" i="21" s="1"/>
  <c r="Z326" i="21" a="1"/>
  <c r="Z326" i="21" s="1"/>
  <c r="AL429" i="21" a="1"/>
  <c r="AL429" i="21" s="1"/>
  <c r="L246" i="21" a="1"/>
  <c r="L246" i="21" s="1"/>
  <c r="AV295" i="21" a="1"/>
  <c r="AV295" i="21" s="1"/>
  <c r="M453" i="21" a="1"/>
  <c r="M453" i="21" s="1"/>
  <c r="N172" i="21" a="1"/>
  <c r="N172" i="21" s="1"/>
  <c r="P441" i="21" a="1"/>
  <c r="P441" i="21" s="1"/>
  <c r="Q389" i="21" a="1"/>
  <c r="Q389" i="21" s="1"/>
  <c r="R121" i="21" a="1"/>
  <c r="R121" i="21" s="1"/>
  <c r="AH481" i="21" a="1"/>
  <c r="AH481" i="21" s="1"/>
  <c r="AJ490" i="21" a="1"/>
  <c r="AJ490" i="21" s="1"/>
  <c r="K171" i="21" a="1"/>
  <c r="K171" i="21" s="1"/>
  <c r="AV426" i="21" a="1"/>
  <c r="AV426" i="21" s="1"/>
  <c r="O417" i="21" a="1"/>
  <c r="O417" i="21" s="1"/>
  <c r="N282" i="21" a="1"/>
  <c r="N282" i="21" s="1"/>
  <c r="O159" i="21" a="1"/>
  <c r="O159" i="21" s="1"/>
  <c r="O210" i="21" s="1" a="1"/>
  <c r="O210" i="21" s="1"/>
  <c r="P309" i="21" a="1"/>
  <c r="P309" i="21" s="1"/>
  <c r="AM450" i="21" a="1"/>
  <c r="AM450" i="21" s="1"/>
  <c r="AN470" i="21" a="1"/>
  <c r="AN470" i="21" s="1"/>
  <c r="K343" i="21" a="1"/>
  <c r="K343" i="21" s="1"/>
  <c r="N318" i="21" a="1"/>
  <c r="N318" i="21" s="1"/>
  <c r="M256" i="21" a="1"/>
  <c r="M256" i="21" s="1"/>
  <c r="AO263" i="21" a="1"/>
  <c r="AO263" i="21" s="1"/>
  <c r="AI386" i="21" a="1"/>
  <c r="AI386" i="21" s="1"/>
  <c r="AV240" i="21" a="1"/>
  <c r="AV240" i="21" s="1"/>
  <c r="K285" i="21" a="1"/>
  <c r="K285" i="21" s="1"/>
  <c r="AV220" i="21" a="1"/>
  <c r="AV220" i="21" s="1"/>
  <c r="O507" i="21" a="1"/>
  <c r="O507" i="21" s="1"/>
  <c r="R104" i="21" a="1"/>
  <c r="R104" i="21" s="1"/>
  <c r="U228" i="21" a="1"/>
  <c r="U228" i="21" s="1"/>
  <c r="S369" i="21" a="1"/>
  <c r="S369" i="21" s="1"/>
  <c r="U491" i="21" a="1"/>
  <c r="U491" i="21" s="1"/>
  <c r="Z450" i="21" a="1"/>
  <c r="Z450" i="21" s="1"/>
  <c r="Y183" i="21" a="1"/>
  <c r="Y183" i="21" s="1"/>
  <c r="Y459" i="21" a="1"/>
  <c r="Y459" i="21" s="1"/>
  <c r="AI372" i="21" a="1"/>
  <c r="AI372" i="21" s="1"/>
  <c r="AK255" i="21" a="1"/>
  <c r="AK255" i="21" s="1"/>
  <c r="AM373" i="21" a="1"/>
  <c r="AM373" i="21" s="1"/>
  <c r="AF389" i="21" a="1"/>
  <c r="AF389" i="21" s="1"/>
  <c r="AI337" i="21" a="1"/>
  <c r="AI337" i="21" s="1"/>
  <c r="AD436" i="21" a="1"/>
  <c r="AD436" i="21" s="1"/>
  <c r="AF373" i="21" a="1"/>
  <c r="AF373" i="21" s="1"/>
  <c r="AB344" i="21" a="1"/>
  <c r="AB344" i="21" s="1"/>
  <c r="AO356" i="21" a="1"/>
  <c r="AO356" i="21" s="1"/>
  <c r="L520" i="21" a="1"/>
  <c r="L520" i="21" s="1"/>
  <c r="AV440" i="21" a="1"/>
  <c r="AV440" i="21" s="1"/>
  <c r="L108" i="21" a="1"/>
  <c r="L108" i="21" s="1"/>
  <c r="M432" i="21" a="1"/>
  <c r="M432" i="21" s="1"/>
  <c r="P296" i="21" a="1"/>
  <c r="P296" i="21" s="1"/>
  <c r="AH459" i="21" a="1"/>
  <c r="AH459" i="21" s="1"/>
  <c r="AN111" i="21" a="1"/>
  <c r="AN111" i="21" s="1"/>
  <c r="AF140" i="21" a="1"/>
  <c r="AF140" i="21" s="1"/>
  <c r="AJ300" i="21" a="1"/>
  <c r="AJ300" i="21" s="1"/>
  <c r="AB180" i="21" a="1"/>
  <c r="AB180" i="21" s="1"/>
  <c r="AF449" i="21" a="1"/>
  <c r="AF449" i="21" s="1"/>
  <c r="AG115" i="21" a="1"/>
  <c r="AG115" i="21" s="1"/>
  <c r="AE386" i="21" a="1"/>
  <c r="AE386" i="21" s="1"/>
  <c r="AM462" i="21" a="1"/>
  <c r="AM462" i="21" s="1"/>
  <c r="AM160" i="21" a="1"/>
  <c r="AM160" i="21" s="1"/>
  <c r="AM211" i="21" s="1" a="1"/>
  <c r="AM211" i="21" s="1"/>
  <c r="AV394" i="21" a="1"/>
  <c r="AV394" i="21" s="1"/>
  <c r="M126" i="21" a="1"/>
  <c r="M126" i="21" s="1"/>
  <c r="M372" i="21" a="1"/>
  <c r="M372" i="21" s="1"/>
  <c r="O435" i="21" a="1"/>
  <c r="O435" i="21" s="1"/>
  <c r="R412" i="21" a="1"/>
  <c r="R412" i="21" s="1"/>
  <c r="S385" i="21" a="1"/>
  <c r="S385" i="21" s="1"/>
  <c r="P317" i="21" a="1"/>
  <c r="P317" i="21" s="1"/>
  <c r="AL337" i="21" a="1"/>
  <c r="AL337" i="21" s="1"/>
  <c r="K406" i="21" a="1"/>
  <c r="K406" i="21" s="1"/>
  <c r="AV259" i="21" a="1"/>
  <c r="AV259" i="21" s="1"/>
  <c r="M285" i="21" a="1"/>
  <c r="M285" i="21" s="1"/>
  <c r="O463" i="21" a="1"/>
  <c r="O463" i="21" s="1"/>
  <c r="P269" i="21" a="1"/>
  <c r="P269" i="21" s="1"/>
  <c r="Q240" i="21" a="1"/>
  <c r="Q240" i="21" s="1"/>
  <c r="R120" i="21" a="1"/>
  <c r="R120" i="21" s="1"/>
  <c r="AO236" i="21" a="1"/>
  <c r="AO236" i="21" s="1"/>
  <c r="L530" i="21" a="1"/>
  <c r="L530" i="21" s="1"/>
  <c r="K114" i="21" a="1"/>
  <c r="K114" i="21" s="1"/>
  <c r="AN354" i="21" a="1"/>
  <c r="AN354" i="21" s="1"/>
  <c r="AO287" i="21" a="1"/>
  <c r="AO287" i="21" s="1"/>
  <c r="AI403" i="21" a="1"/>
  <c r="AI403" i="21" s="1"/>
  <c r="AK370" i="21" a="1"/>
  <c r="AK370" i="21" s="1"/>
  <c r="AD430" i="21" a="1"/>
  <c r="AD430" i="21" s="1"/>
  <c r="AG438" i="21" a="1"/>
  <c r="AG438" i="21" s="1"/>
  <c r="AI159" i="21" a="1"/>
  <c r="AI159" i="21" s="1"/>
  <c r="AI210" i="21" s="1" a="1"/>
  <c r="AI210" i="21" s="1"/>
  <c r="AC190" i="21" a="1"/>
  <c r="AC190" i="21" s="1"/>
  <c r="AN235" i="21" a="1"/>
  <c r="AN235" i="21" s="1"/>
  <c r="AO266" i="21" a="1"/>
  <c r="AO266" i="21" s="1"/>
  <c r="L500" i="21" a="1"/>
  <c r="L500" i="21" s="1"/>
  <c r="M265" i="21" a="1"/>
  <c r="M265" i="21" s="1"/>
  <c r="L449" i="21" a="1"/>
  <c r="L449" i="21" s="1"/>
  <c r="M140" i="21" a="1"/>
  <c r="M140" i="21" s="1"/>
  <c r="Q276" i="21" a="1"/>
  <c r="Q276" i="21" s="1"/>
  <c r="R335" i="21" a="1"/>
  <c r="R335" i="21" s="1"/>
  <c r="P489" i="21" a="1"/>
  <c r="P489" i="21" s="1"/>
  <c r="AM297" i="21" a="1"/>
  <c r="AM297" i="21" s="1"/>
  <c r="AV355" i="21" a="1"/>
  <c r="AV355" i="21" s="1"/>
  <c r="M370" i="21" a="1"/>
  <c r="M370" i="21" s="1"/>
  <c r="M118" i="21" a="1"/>
  <c r="M118" i="21" s="1"/>
  <c r="P474" i="21" a="1"/>
  <c r="P474" i="21" s="1"/>
  <c r="P436" i="21" a="1"/>
  <c r="P436" i="21" s="1"/>
  <c r="Q485" i="21" a="1"/>
  <c r="Q485" i="21" s="1"/>
  <c r="AI395" i="21" a="1"/>
  <c r="AI395" i="21" s="1"/>
  <c r="AK110" i="21" a="1"/>
  <c r="AK110" i="21" s="1"/>
  <c r="AV304" i="21" a="1"/>
  <c r="AV304" i="21" s="1"/>
  <c r="K497" i="21" a="1"/>
  <c r="K497" i="21" s="1"/>
  <c r="L483" i="21" a="1"/>
  <c r="L483" i="21" s="1"/>
  <c r="AL422" i="21" a="1"/>
  <c r="AL422" i="21" s="1"/>
  <c r="AJ426" i="21" a="1"/>
  <c r="AJ426" i="21" s="1"/>
  <c r="K347" i="21" a="1"/>
  <c r="K347" i="21" s="1"/>
  <c r="K277" i="21" a="1"/>
  <c r="K277" i="21" s="1"/>
  <c r="L155" i="21" a="1"/>
  <c r="L155" i="21" s="1"/>
  <c r="L189" i="21" s="1" a="1"/>
  <c r="L189" i="21" s="1"/>
  <c r="M430" i="21" a="1"/>
  <c r="M430" i="21" s="1"/>
  <c r="N443" i="21" a="1"/>
  <c r="N443" i="21" s="1"/>
  <c r="L118" i="21" a="1"/>
  <c r="L118" i="21" s="1"/>
  <c r="Q231" i="21" a="1"/>
  <c r="Q231" i="21" s="1"/>
  <c r="O230" i="21" a="1"/>
  <c r="O230" i="21" s="1"/>
  <c r="Q183" i="21" a="1"/>
  <c r="Q183" i="21" s="1"/>
  <c r="V467" i="21" a="1"/>
  <c r="V467" i="21" s="1"/>
  <c r="U144" i="21" a="1"/>
  <c r="U144" i="21" s="1"/>
  <c r="U270" i="21" a="1"/>
  <c r="U270" i="21" s="1"/>
  <c r="U347" i="21" a="1"/>
  <c r="U347" i="21" s="1"/>
  <c r="Y263" i="21" a="1"/>
  <c r="Y263" i="21" s="1"/>
  <c r="AB311" i="21" a="1"/>
  <c r="AB311" i="21" s="1"/>
  <c r="Y241" i="21" a="1"/>
  <c r="Y241" i="21" s="1"/>
  <c r="X347" i="21" a="1"/>
  <c r="X347" i="21" s="1"/>
  <c r="P404" i="21" a="1"/>
  <c r="P404" i="21" s="1"/>
  <c r="AV443" i="21" a="1"/>
  <c r="AV443" i="21" s="1"/>
  <c r="AV409" i="21" a="1"/>
  <c r="AV409" i="21" s="1"/>
  <c r="Q441" i="21" a="1"/>
  <c r="Q441" i="21" s="1"/>
  <c r="L343" i="21" a="1"/>
  <c r="L343" i="21" s="1"/>
  <c r="L357" i="21" a="1"/>
  <c r="L357" i="21" s="1"/>
  <c r="AO241" i="21" a="1"/>
  <c r="AO241" i="21" s="1"/>
  <c r="L317" i="21" a="1"/>
  <c r="L317" i="21" s="1"/>
  <c r="N128" i="21" a="1"/>
  <c r="N128" i="21" s="1"/>
  <c r="AV405" i="21" a="1"/>
  <c r="AV405" i="21" s="1"/>
  <c r="P524" i="21" a="1"/>
  <c r="P524" i="21" s="1"/>
  <c r="S378" i="21" a="1"/>
  <c r="S378" i="21" s="1"/>
  <c r="V341" i="21" a="1"/>
  <c r="V341" i="21" s="1"/>
  <c r="W302" i="21" a="1"/>
  <c r="W302" i="21" s="1"/>
  <c r="W261" i="21" a="1"/>
  <c r="W261" i="21" s="1"/>
  <c r="Y280" i="21" a="1"/>
  <c r="Y280" i="21" s="1"/>
  <c r="AC124" i="21" a="1"/>
  <c r="AC124" i="21" s="1"/>
  <c r="AL160" i="21" a="1"/>
  <c r="AL160" i="21" s="1"/>
  <c r="AL211" i="21" s="1" a="1"/>
  <c r="AL211" i="21" s="1"/>
  <c r="AG322" i="21" a="1"/>
  <c r="AG322" i="21" s="1"/>
  <c r="AL251" i="21" a="1"/>
  <c r="AL251" i="21" s="1"/>
  <c r="AH250" i="21" a="1"/>
  <c r="AH250" i="21" s="1"/>
  <c r="AL472" i="21" a="1"/>
  <c r="AL472" i="21" s="1"/>
  <c r="AC416" i="21" a="1"/>
  <c r="AC416" i="21" s="1"/>
  <c r="AC368" i="21" a="1"/>
  <c r="AC368" i="21" s="1"/>
  <c r="W300" i="21" a="1"/>
  <c r="W300" i="21" s="1"/>
  <c r="V282" i="21" a="1"/>
  <c r="V282" i="21" s="1"/>
  <c r="AB294" i="21" a="1"/>
  <c r="AB294" i="21" s="1"/>
  <c r="AF450" i="21" a="1"/>
  <c r="AF450" i="21" s="1"/>
  <c r="AL317" i="21" a="1"/>
  <c r="AL317" i="21" s="1"/>
  <c r="AL108" i="21" a="1"/>
  <c r="AL108" i="21" s="1"/>
  <c r="AG351" i="21" a="1"/>
  <c r="AG351" i="21" s="1"/>
  <c r="AH498" i="21" a="1"/>
  <c r="AH498" i="21" s="1"/>
  <c r="Y161" i="21" a="1"/>
  <c r="Y161" i="21" s="1"/>
  <c r="Y212" i="21" s="1" a="1"/>
  <c r="Y212" i="21" s="1"/>
  <c r="AF475" i="21" a="1"/>
  <c r="AF475" i="21" s="1"/>
  <c r="AF278" i="21" a="1"/>
  <c r="AF278" i="21" s="1"/>
  <c r="AI364" i="21" a="1"/>
  <c r="AI364" i="21" s="1"/>
  <c r="AF443" i="21" a="1"/>
  <c r="AF443" i="21" s="1"/>
  <c r="AI271" i="21" a="1"/>
  <c r="AI271" i="21" s="1"/>
  <c r="AD326" i="21" a="1"/>
  <c r="AD326" i="21" s="1"/>
  <c r="AJ389" i="21" a="1"/>
  <c r="AJ389" i="21" s="1"/>
  <c r="AM184" i="21" a="1"/>
  <c r="AM184" i="21" s="1"/>
  <c r="AI314" i="21" a="1"/>
  <c r="AI314" i="21" s="1"/>
  <c r="AM277" i="21" a="1"/>
  <c r="AM277" i="21" s="1"/>
  <c r="AI535" i="21" a="1"/>
  <c r="AI535" i="21" s="1"/>
  <c r="AN339" i="21" a="1"/>
  <c r="AN339" i="21" s="1"/>
  <c r="AD158" i="21" a="1"/>
  <c r="AD158" i="21" s="1"/>
  <c r="AD192" i="21" s="1" a="1"/>
  <c r="AD192" i="21" s="1"/>
  <c r="AE378" i="21" a="1"/>
  <c r="AE378" i="21" s="1"/>
  <c r="AH452" i="21" a="1"/>
  <c r="AH452" i="21" s="1"/>
  <c r="AE499" i="21" a="1"/>
  <c r="AE499" i="21" s="1"/>
  <c r="AH422" i="21" a="1"/>
  <c r="AH422" i="21" s="1"/>
  <c r="AC465" i="21" a="1"/>
  <c r="AC465" i="21" s="1"/>
  <c r="AH303" i="21" a="1"/>
  <c r="AH303" i="21" s="1"/>
  <c r="AL260" i="21" a="1"/>
  <c r="AL260" i="21" s="1"/>
  <c r="AG382" i="21" a="1"/>
  <c r="AG382" i="21" s="1"/>
  <c r="AM292" i="21" a="1"/>
  <c r="AM292" i="21" s="1"/>
  <c r="AK223" i="21" a="1"/>
  <c r="AK223" i="21" s="1"/>
  <c r="AC468" i="21" a="1"/>
  <c r="AC468" i="21" s="1"/>
  <c r="W233" i="21" a="1"/>
  <c r="W233" i="21" s="1"/>
  <c r="U524" i="21" a="1"/>
  <c r="U524" i="21" s="1"/>
  <c r="AM526" i="21" a="1"/>
  <c r="AM526" i="21" s="1"/>
  <c r="AH526" i="21" a="1"/>
  <c r="AH526" i="21" s="1"/>
  <c r="AM469" i="21" a="1"/>
  <c r="AM469" i="21" s="1"/>
  <c r="AI250" i="21" a="1"/>
  <c r="AI250" i="21" s="1"/>
  <c r="AM357" i="21" a="1"/>
  <c r="AM357" i="21" s="1"/>
  <c r="AI319" i="21" a="1"/>
  <c r="AI319" i="21" s="1"/>
  <c r="AD311" i="21" a="1"/>
  <c r="AD311" i="21" s="1"/>
  <c r="AI186" i="21" a="1"/>
  <c r="AI186" i="21" s="1"/>
  <c r="AF465" i="21" a="1"/>
  <c r="AF465" i="21" s="1"/>
  <c r="AI427" i="21" a="1"/>
  <c r="AI427" i="21" s="1"/>
  <c r="AE527" i="21" a="1"/>
  <c r="AE527" i="21" s="1"/>
  <c r="AE299" i="21" a="1"/>
  <c r="AE299" i="21" s="1"/>
  <c r="Y423" i="21" a="1"/>
  <c r="Y423" i="21" s="1"/>
  <c r="AN388" i="21" a="1"/>
  <c r="AN388" i="21" s="1"/>
  <c r="AM320" i="21" a="1"/>
  <c r="AM320" i="21" s="1"/>
  <c r="K535" i="21" a="1"/>
  <c r="K535" i="21" s="1"/>
  <c r="K183" i="21" a="1"/>
  <c r="K183" i="21" s="1"/>
  <c r="N403" i="21" a="1"/>
  <c r="N403" i="21" s="1"/>
  <c r="M356" i="21" a="1"/>
  <c r="M356" i="21" s="1"/>
  <c r="K185" i="21" a="1"/>
  <c r="K185" i="21" s="1"/>
  <c r="K455" i="21" a="1"/>
  <c r="K455" i="21" s="1"/>
  <c r="P149" i="21" a="1"/>
  <c r="P149" i="21" s="1"/>
  <c r="P457" i="21" a="1"/>
  <c r="P457" i="21" s="1"/>
  <c r="S132" i="21" a="1"/>
  <c r="S132" i="21" s="1"/>
  <c r="Q191" i="21" a="1"/>
  <c r="Q191" i="21" s="1"/>
  <c r="AK529" i="21" a="1"/>
  <c r="AK529" i="21" s="1"/>
  <c r="AH344" i="21" a="1"/>
  <c r="AH344" i="21" s="1"/>
  <c r="AV371" i="21" a="1"/>
  <c r="AV371" i="21" s="1"/>
  <c r="AV476" i="21" a="1"/>
  <c r="AV476" i="21" s="1"/>
  <c r="L192" i="21" a="1"/>
  <c r="L192" i="21" s="1"/>
  <c r="L370" i="21" a="1"/>
  <c r="L370" i="21" s="1"/>
  <c r="N248" i="21" a="1"/>
  <c r="N248" i="21" s="1"/>
  <c r="L137" i="21" a="1"/>
  <c r="L137" i="21" s="1"/>
  <c r="O262" i="21" a="1"/>
  <c r="O262" i="21" s="1"/>
  <c r="S355" i="21" a="1"/>
  <c r="S355" i="21" s="1"/>
  <c r="AB105" i="21" a="1"/>
  <c r="AB105" i="21" s="1"/>
  <c r="AB318" i="21" a="1"/>
  <c r="AB318" i="21" s="1"/>
  <c r="AA163" i="21" a="1"/>
  <c r="AA163" i="21" s="1"/>
  <c r="AA214" i="21" s="1" a="1"/>
  <c r="AA214" i="21" s="1"/>
  <c r="AH298" i="21" a="1"/>
  <c r="AH298" i="21" s="1"/>
  <c r="AI117" i="21" a="1"/>
  <c r="AI117" i="21" s="1"/>
  <c r="AL115" i="21" a="1"/>
  <c r="AL115" i="21" s="1"/>
  <c r="AH494" i="21" a="1"/>
  <c r="AH494" i="21" s="1"/>
  <c r="AM252" i="21" a="1"/>
  <c r="AM252" i="21" s="1"/>
  <c r="AG350" i="21" a="1"/>
  <c r="AG350" i="21" s="1"/>
  <c r="AC186" i="21" a="1"/>
  <c r="AC186" i="21" s="1"/>
  <c r="AI367" i="21" a="1"/>
  <c r="AI367" i="21" s="1"/>
  <c r="AE292" i="21" a="1"/>
  <c r="AE292" i="21" s="1"/>
  <c r="AH486" i="21" a="1"/>
  <c r="AH486" i="21" s="1"/>
  <c r="AE483" i="21" a="1"/>
  <c r="AE483" i="21" s="1"/>
  <c r="AD248" i="21" a="1"/>
  <c r="AD248" i="21" s="1"/>
  <c r="AM256" i="21" a="1"/>
  <c r="AM256" i="21" s="1"/>
  <c r="AI460" i="21" a="1"/>
  <c r="AI460" i="21" s="1"/>
  <c r="AL189" i="21" a="1"/>
  <c r="AL189" i="21" s="1"/>
  <c r="AI254" i="21" a="1"/>
  <c r="AI254" i="21" s="1"/>
  <c r="AM245" i="21" a="1"/>
  <c r="AM245" i="21" s="1"/>
  <c r="AI385" i="21" a="1"/>
  <c r="AI385" i="21" s="1"/>
  <c r="AD351" i="21" a="1"/>
  <c r="AD351" i="21" s="1"/>
  <c r="AI155" i="21" a="1"/>
  <c r="AI155" i="21" s="1"/>
  <c r="AI206" i="21" s="1" a="1"/>
  <c r="AI206" i="21" s="1"/>
  <c r="AE463" i="21" a="1"/>
  <c r="AE463" i="21" s="1"/>
  <c r="AI223" i="21" a="1"/>
  <c r="AI223" i="21" s="1"/>
  <c r="AF326" i="21" a="1"/>
  <c r="AF326" i="21" s="1"/>
  <c r="AE163" i="21" a="1"/>
  <c r="AE163" i="21" s="1"/>
  <c r="AE214" i="21" s="1" a="1"/>
  <c r="AE214" i="21" s="1"/>
  <c r="Y133" i="21" a="1"/>
  <c r="Y133" i="21" s="1"/>
  <c r="AO314" i="21" a="1"/>
  <c r="AO314" i="21" s="1"/>
  <c r="AO511" i="21" a="1"/>
  <c r="AO511" i="21" s="1"/>
  <c r="AL109" i="21" a="1"/>
  <c r="AL109" i="21" s="1"/>
  <c r="AG491" i="21" a="1"/>
  <c r="AG491" i="21" s="1"/>
  <c r="AL137" i="21" a="1"/>
  <c r="AL137" i="21" s="1"/>
  <c r="AF160" i="21" a="1"/>
  <c r="AF160" i="21" s="1"/>
  <c r="AF211" i="21" s="1" a="1"/>
  <c r="AF211" i="21" s="1"/>
  <c r="AH264" i="21" a="1"/>
  <c r="AH264" i="21" s="1"/>
  <c r="AD519" i="21" a="1"/>
  <c r="AD519" i="21" s="1"/>
  <c r="AH434" i="21" a="1"/>
  <c r="AH434" i="21" s="1"/>
  <c r="AD485" i="21" a="1"/>
  <c r="AD485" i="21" s="1"/>
  <c r="AC297" i="21" a="1"/>
  <c r="AC297" i="21" s="1"/>
  <c r="AD123" i="21" a="1"/>
  <c r="AD123" i="21" s="1"/>
  <c r="V150" i="21" a="1"/>
  <c r="V150" i="21" s="1"/>
  <c r="X267" i="21" a="1"/>
  <c r="X267" i="21" s="1"/>
  <c r="Z140" i="21" a="1"/>
  <c r="Z140" i="21" s="1"/>
  <c r="AB154" i="21" a="1"/>
  <c r="AB154" i="21" s="1"/>
  <c r="AB205" i="21" s="1" a="1"/>
  <c r="AB205" i="21" s="1"/>
  <c r="AC363" i="21" a="1"/>
  <c r="AC363" i="21" s="1"/>
  <c r="AJ264" i="21" a="1"/>
  <c r="AJ264" i="21" s="1"/>
  <c r="AM260" i="21" a="1"/>
  <c r="AM260" i="21" s="1"/>
  <c r="AI107" i="21" a="1"/>
  <c r="AI107" i="21" s="1"/>
  <c r="AM501" i="21" a="1"/>
  <c r="AM501" i="21" s="1"/>
  <c r="AH124" i="21" a="1"/>
  <c r="AH124" i="21" s="1"/>
  <c r="AD417" i="21" a="1"/>
  <c r="AD417" i="21" s="1"/>
  <c r="AI521" i="21" a="1"/>
  <c r="AI521" i="21" s="1"/>
  <c r="AE464" i="21" a="1"/>
  <c r="AE464" i="21" s="1"/>
  <c r="AI144" i="21" a="1"/>
  <c r="AI144" i="21" s="1"/>
  <c r="AF434" i="21" a="1"/>
  <c r="AF434" i="21" s="1"/>
  <c r="AE480" i="21" a="1"/>
  <c r="AE480" i="21" s="1"/>
  <c r="X344" i="21" a="1"/>
  <c r="X344" i="21" s="1"/>
  <c r="AJ535" i="21" a="1"/>
  <c r="AJ535" i="21" s="1"/>
  <c r="AM182" i="21" a="1"/>
  <c r="AM182" i="21" s="1"/>
  <c r="AJ226" i="21" a="1"/>
  <c r="AJ226" i="21" s="1"/>
  <c r="AN117" i="21" a="1"/>
  <c r="AN117" i="21" s="1"/>
  <c r="AJ245" i="21" a="1"/>
  <c r="AJ245" i="21" s="1"/>
  <c r="AD124" i="21" a="1"/>
  <c r="AD124" i="21" s="1"/>
  <c r="AJ410" i="21" a="1"/>
  <c r="AJ410" i="21" s="1"/>
  <c r="AF386" i="21" a="1"/>
  <c r="AF386" i="21" s="1"/>
  <c r="AB167" i="21" a="1"/>
  <c r="AB167" i="21" s="1"/>
  <c r="AB218" i="21" s="1" a="1"/>
  <c r="AB218" i="21" s="1"/>
  <c r="AF116" i="21" a="1"/>
  <c r="AF116" i="21" s="1"/>
  <c r="AF285" i="21" a="1"/>
  <c r="AF285" i="21" s="1"/>
  <c r="Z418" i="21" a="1"/>
  <c r="Z418" i="21" s="1"/>
  <c r="AN331" i="21" a="1"/>
  <c r="AN331" i="21" s="1"/>
  <c r="AG519" i="21" a="1"/>
  <c r="AG519" i="21" s="1"/>
  <c r="AL292" i="21" a="1"/>
  <c r="AL292" i="21" s="1"/>
  <c r="AH275" i="21" a="1"/>
  <c r="AH275" i="21" s="1"/>
  <c r="AL178" i="21" a="1"/>
  <c r="AL178" i="21" s="1"/>
  <c r="AH106" i="21" a="1"/>
  <c r="AH106" i="21" s="1"/>
  <c r="AC317" i="21" a="1"/>
  <c r="AC317" i="21" s="1"/>
  <c r="AH408" i="21" a="1"/>
  <c r="AH408" i="21" s="1"/>
  <c r="AE277" i="21" a="1"/>
  <c r="AE277" i="21" s="1"/>
  <c r="AI481" i="21" a="1"/>
  <c r="AI481" i="21" s="1"/>
  <c r="AD310" i="21" a="1"/>
  <c r="AD310" i="21" s="1"/>
  <c r="Q523" i="21" a="1"/>
  <c r="Q523" i="21" s="1"/>
  <c r="O381" i="21" a="1"/>
  <c r="O381" i="21" s="1"/>
  <c r="P407" i="21" a="1"/>
  <c r="P407" i="21" s="1"/>
  <c r="W120" i="21" a="1"/>
  <c r="W120" i="21" s="1"/>
  <c r="AA510" i="21" a="1"/>
  <c r="AA510" i="21" s="1"/>
  <c r="W473" i="21" a="1"/>
  <c r="W473" i="21" s="1"/>
  <c r="X318" i="21" a="1"/>
  <c r="X318" i="21" s="1"/>
  <c r="AB446" i="21" a="1"/>
  <c r="AB446" i="21" s="1"/>
  <c r="X319" i="21" a="1"/>
  <c r="X319" i="21" s="1"/>
  <c r="U408" i="21" a="1"/>
  <c r="U408" i="21" s="1"/>
  <c r="U372" i="21" a="1"/>
  <c r="U372" i="21" s="1"/>
  <c r="U172" i="21" a="1"/>
  <c r="U172" i="21" s="1"/>
  <c r="U483" i="21" a="1"/>
  <c r="U483" i="21" s="1"/>
  <c r="Q519" i="21" a="1"/>
  <c r="Q519" i="21" s="1"/>
  <c r="R269" i="21" a="1"/>
  <c r="R269" i="21" s="1"/>
  <c r="P378" i="21" a="1"/>
  <c r="P378" i="21" s="1"/>
  <c r="AG160" i="21" a="1"/>
  <c r="AG160" i="21" s="1"/>
  <c r="AG211" i="21" s="1" a="1"/>
  <c r="AG211" i="21" s="1"/>
  <c r="AC475" i="21" a="1"/>
  <c r="AC475" i="21" s="1"/>
  <c r="Z248" i="21" a="1"/>
  <c r="Z248" i="21" s="1"/>
  <c r="W289" i="21" a="1"/>
  <c r="W289" i="21" s="1"/>
  <c r="Z234" i="21" a="1"/>
  <c r="Z234" i="21" s="1"/>
  <c r="V264" i="21" a="1"/>
  <c r="V264" i="21" s="1"/>
  <c r="X146" i="21" a="1"/>
  <c r="X146" i="21" s="1"/>
  <c r="Z192" i="21" a="1"/>
  <c r="Z192" i="21" s="1"/>
  <c r="W337" i="21" a="1"/>
  <c r="W337" i="21" s="1"/>
  <c r="T413" i="21" a="1"/>
  <c r="T413" i="21" s="1"/>
  <c r="T370" i="21" a="1"/>
  <c r="T370" i="21" s="1"/>
  <c r="T165" i="21" a="1"/>
  <c r="T165" i="21" s="1"/>
  <c r="T216" i="21" s="1" a="1"/>
  <c r="T216" i="21" s="1"/>
  <c r="T142" i="21" a="1"/>
  <c r="T142" i="21" s="1"/>
  <c r="O391" i="21" a="1"/>
  <c r="O391" i="21" s="1"/>
  <c r="P250" i="21" a="1"/>
  <c r="P250" i="21" s="1"/>
  <c r="N414" i="21" a="1"/>
  <c r="N414" i="21" s="1"/>
  <c r="AC523" i="21" a="1"/>
  <c r="AC523" i="21" s="1"/>
  <c r="Y535" i="21" a="1"/>
  <c r="Y535" i="21" s="1"/>
  <c r="W452" i="21" a="1"/>
  <c r="W452" i="21" s="1"/>
  <c r="V260" i="21" a="1"/>
  <c r="V260" i="21" s="1"/>
  <c r="S441" i="21" a="1"/>
  <c r="S441" i="21" s="1"/>
  <c r="T401" i="21" a="1"/>
  <c r="T401" i="21" s="1"/>
  <c r="R110" i="21" a="1"/>
  <c r="R110" i="21" s="1"/>
  <c r="K479" i="21" a="1"/>
  <c r="K479" i="21" s="1"/>
  <c r="N236" i="21" a="1"/>
  <c r="N236" i="21" s="1"/>
  <c r="K405" i="21" a="1"/>
  <c r="K405" i="21" s="1"/>
  <c r="AO442" i="21" a="1"/>
  <c r="AO442" i="21" s="1"/>
  <c r="N460" i="21" a="1"/>
  <c r="N460" i="21" s="1"/>
  <c r="AV338" i="21" a="1"/>
  <c r="AV338" i="21" s="1"/>
  <c r="P264" i="21" a="1"/>
  <c r="P264" i="21" s="1"/>
  <c r="K155" i="21" a="1"/>
  <c r="K155" i="21" s="1"/>
  <c r="K206" i="21" s="1" a="1"/>
  <c r="K206" i="21" s="1"/>
  <c r="K303" i="21" a="1"/>
  <c r="K303" i="21" s="1"/>
  <c r="Q310" i="21" a="1"/>
  <c r="Q310" i="21" s="1"/>
  <c r="W183" i="21" a="1"/>
  <c r="W183" i="21" s="1"/>
  <c r="X486" i="21" a="1"/>
  <c r="X486" i="21" s="1"/>
  <c r="AA229" i="21" a="1"/>
  <c r="AA229" i="21" s="1"/>
  <c r="X429" i="21" a="1"/>
  <c r="X429" i="21" s="1"/>
  <c r="T519" i="21" a="1"/>
  <c r="T519" i="21" s="1"/>
  <c r="T435" i="21" a="1"/>
  <c r="T435" i="21" s="1"/>
  <c r="U471" i="21" a="1"/>
  <c r="U471" i="21" s="1"/>
  <c r="U497" i="21" a="1"/>
  <c r="U497" i="21" s="1"/>
  <c r="Q496" i="21" a="1"/>
  <c r="Q496" i="21" s="1"/>
  <c r="R313" i="21" a="1"/>
  <c r="R313" i="21" s="1"/>
  <c r="N491" i="21" a="1"/>
  <c r="N491" i="21" s="1"/>
  <c r="W520" i="21" a="1"/>
  <c r="W520" i="21" s="1"/>
  <c r="Z416" i="21" a="1"/>
  <c r="Z416" i="21" s="1"/>
  <c r="V397" i="21" a="1"/>
  <c r="V397" i="21" s="1"/>
  <c r="X392" i="21" a="1"/>
  <c r="X392" i="21" s="1"/>
  <c r="AA108" i="21" a="1"/>
  <c r="AA108" i="21" s="1"/>
  <c r="W256" i="21" a="1"/>
  <c r="W256" i="21" s="1"/>
  <c r="T115" i="21" a="1"/>
  <c r="T115" i="21" s="1"/>
  <c r="T351" i="21" a="1"/>
  <c r="T351" i="21" s="1"/>
  <c r="T477" i="21" a="1"/>
  <c r="T477" i="21" s="1"/>
  <c r="T416" i="21" a="1"/>
  <c r="T416" i="21" s="1"/>
  <c r="P120" i="21" a="1"/>
  <c r="P120" i="21" s="1"/>
  <c r="P471" i="21" a="1"/>
  <c r="P471" i="21" s="1"/>
  <c r="M428" i="21" a="1"/>
  <c r="M428" i="21" s="1"/>
  <c r="AF532" i="21" a="1"/>
  <c r="AF532" i="21" s="1"/>
  <c r="Y246" i="21" a="1"/>
  <c r="Y246" i="21" s="1"/>
  <c r="AC178" i="21" a="1"/>
  <c r="AC178" i="21" s="1"/>
  <c r="Y363" i="21" a="1"/>
  <c r="Y363" i="21" s="1"/>
  <c r="Z524" i="21" a="1"/>
  <c r="Z524" i="21" s="1"/>
  <c r="W224" i="21" a="1"/>
  <c r="W224" i="21" s="1"/>
  <c r="Z370" i="21" a="1"/>
  <c r="Z370" i="21" s="1"/>
  <c r="V132" i="21" a="1"/>
  <c r="V132" i="21" s="1"/>
  <c r="S271" i="21" a="1"/>
  <c r="S271" i="21" s="1"/>
  <c r="R437" i="21" a="1"/>
  <c r="R437" i="21" s="1"/>
  <c r="S375" i="21" a="1"/>
  <c r="S375" i="21" s="1"/>
  <c r="T528" i="21" a="1"/>
  <c r="T528" i="21" s="1"/>
  <c r="Q377" i="21" a="1"/>
  <c r="Q377" i="21" s="1"/>
  <c r="S144" i="21" a="1"/>
  <c r="S144" i="21" s="1"/>
  <c r="M508" i="21" a="1"/>
  <c r="M508" i="21" s="1"/>
  <c r="AB304" i="21" a="1"/>
  <c r="AB304" i="21" s="1"/>
  <c r="W497" i="21" a="1"/>
  <c r="W497" i="21" s="1"/>
  <c r="AA481" i="21" a="1"/>
  <c r="AA481" i="21" s="1"/>
  <c r="R360" i="21" a="1"/>
  <c r="R360" i="21" s="1"/>
  <c r="S509" i="21" a="1"/>
  <c r="S509" i="21" s="1"/>
  <c r="O184" i="21" a="1"/>
  <c r="O184" i="21" s="1"/>
  <c r="N407" i="21" a="1"/>
  <c r="N407" i="21" s="1"/>
  <c r="M431" i="21" a="1"/>
  <c r="M431" i="21" s="1"/>
  <c r="AN437" i="21" a="1"/>
  <c r="AN437" i="21" s="1"/>
  <c r="AO428" i="21" a="1"/>
  <c r="AO428" i="21" s="1"/>
  <c r="AV143" i="21" a="1"/>
  <c r="AV143" i="21" s="1"/>
  <c r="AL470" i="21" a="1"/>
  <c r="AL470" i="21" s="1"/>
  <c r="P283" i="21" a="1"/>
  <c r="P283" i="21" s="1"/>
  <c r="AV482" i="21" a="1"/>
  <c r="AV482" i="21" s="1"/>
  <c r="AI285" i="21" a="1"/>
  <c r="AI285" i="21" s="1"/>
  <c r="AN464" i="21" a="1"/>
  <c r="AN464" i="21" s="1"/>
  <c r="AJ184" i="21" a="1"/>
  <c r="AJ184" i="21" s="1"/>
  <c r="AJ233" i="21" a="1"/>
  <c r="AJ233" i="21" s="1"/>
  <c r="AF270" i="21" a="1"/>
  <c r="AF270" i="21" s="1"/>
  <c r="AB302" i="21" a="1"/>
  <c r="AB302" i="21" s="1"/>
  <c r="Y340" i="21" a="1"/>
  <c r="Y340" i="21" s="1"/>
  <c r="AC326" i="21" a="1"/>
  <c r="AC326" i="21" s="1"/>
  <c r="Z278" i="21" a="1"/>
  <c r="Z278" i="21" s="1"/>
  <c r="Z284" i="21" a="1"/>
  <c r="Z284" i="21" s="1"/>
  <c r="W245" i="21" a="1"/>
  <c r="W245" i="21" s="1"/>
  <c r="Z377" i="21" a="1"/>
  <c r="Z377" i="21" s="1"/>
  <c r="W455" i="21" a="1"/>
  <c r="W455" i="21" s="1"/>
  <c r="S473" i="21" a="1"/>
  <c r="S473" i="21" s="1"/>
  <c r="T431" i="21" a="1"/>
  <c r="T431" i="21" s="1"/>
  <c r="S158" i="21" a="1"/>
  <c r="S158" i="21" s="1"/>
  <c r="S209" i="21" s="1" a="1"/>
  <c r="S209" i="21" s="1"/>
  <c r="T311" i="21" a="1"/>
  <c r="T311" i="21" s="1"/>
  <c r="O438" i="21" a="1"/>
  <c r="O438" i="21" s="1"/>
  <c r="O397" i="21" a="1"/>
  <c r="O397" i="21" s="1"/>
  <c r="M196" i="21" a="1"/>
  <c r="M196" i="21" s="1"/>
  <c r="AC313" i="21" a="1"/>
  <c r="AC313" i="21" s="1"/>
  <c r="Y117" i="21" a="1"/>
  <c r="Y117" i="21" s="1"/>
  <c r="Z103" i="21" a="1"/>
  <c r="Z103" i="21" s="1"/>
  <c r="W169" i="21" a="1"/>
  <c r="W169" i="21" s="1"/>
  <c r="W220" i="21" s="1" a="1"/>
  <c r="W220" i="21" s="1"/>
  <c r="Y110" i="21" a="1"/>
  <c r="Y110" i="21" s="1"/>
  <c r="V279" i="21" a="1"/>
  <c r="V279" i="21" s="1"/>
  <c r="S287" i="21" a="1"/>
  <c r="S287" i="21" s="1"/>
  <c r="R381" i="21" a="1"/>
  <c r="R381" i="21" s="1"/>
  <c r="T323" i="21" a="1"/>
  <c r="T323" i="21" s="1"/>
  <c r="U278" i="21" a="1"/>
  <c r="U278" i="21" s="1"/>
  <c r="Q284" i="21" a="1"/>
  <c r="Q284" i="21" s="1"/>
  <c r="P294" i="21" a="1"/>
  <c r="P294" i="21" s="1"/>
  <c r="P238" i="21" a="1"/>
  <c r="P238" i="21" s="1"/>
  <c r="O118" i="21" a="1"/>
  <c r="O118" i="21" s="1"/>
  <c r="AG184" i="21" a="1"/>
  <c r="AG184" i="21" s="1"/>
  <c r="AD277" i="21" a="1"/>
  <c r="AD277" i="21" s="1"/>
  <c r="AB487" i="21" a="1"/>
  <c r="AB487" i="21" s="1"/>
  <c r="Z463" i="21" a="1"/>
  <c r="Z463" i="21" s="1"/>
  <c r="W522" i="21" a="1"/>
  <c r="W522" i="21" s="1"/>
  <c r="AA408" i="21" a="1"/>
  <c r="AA408" i="21" s="1"/>
  <c r="Y252" i="21" a="1"/>
  <c r="Y252" i="21" s="1"/>
  <c r="AA393" i="21" a="1"/>
  <c r="AA393" i="21" s="1"/>
  <c r="X365" i="21" a="1"/>
  <c r="X365" i="21" s="1"/>
  <c r="AB385" i="21" a="1"/>
  <c r="AB385" i="21" s="1"/>
  <c r="W232" i="21" a="1"/>
  <c r="W232" i="21" s="1"/>
  <c r="T232" i="21" a="1"/>
  <c r="T232" i="21" s="1"/>
  <c r="U292" i="21" a="1"/>
  <c r="U292" i="21" s="1"/>
  <c r="V307" i="21" a="1"/>
  <c r="V307" i="21" s="1"/>
  <c r="T501" i="21" a="1"/>
  <c r="T501" i="21" s="1"/>
  <c r="U348" i="21" a="1"/>
  <c r="U348" i="21" s="1"/>
  <c r="Q348" i="21" a="1"/>
  <c r="Q348" i="21" s="1"/>
  <c r="P281" i="21" a="1"/>
  <c r="P281" i="21" s="1"/>
  <c r="P465" i="21" a="1"/>
  <c r="P465" i="21" s="1"/>
  <c r="O469" i="21" a="1"/>
  <c r="O469" i="21" s="1"/>
  <c r="W464" i="21" a="1"/>
  <c r="W464" i="21" s="1"/>
  <c r="AA260" i="21" a="1"/>
  <c r="AA260" i="21" s="1"/>
  <c r="X385" i="21" a="1"/>
  <c r="X385" i="21" s="1"/>
  <c r="W173" i="21" a="1"/>
  <c r="W173" i="21" s="1"/>
  <c r="Y404" i="21" a="1"/>
  <c r="Y404" i="21" s="1"/>
  <c r="S318" i="21" a="1"/>
  <c r="S318" i="21" s="1"/>
  <c r="U310" i="21" a="1"/>
  <c r="U310" i="21" s="1"/>
  <c r="T235" i="21" a="1"/>
  <c r="T235" i="21" s="1"/>
  <c r="S128" i="21" a="1"/>
  <c r="S128" i="21" s="1"/>
  <c r="O420" i="21" a="1"/>
  <c r="O420" i="21" s="1"/>
  <c r="N421" i="21" a="1"/>
  <c r="N421" i="21" s="1"/>
  <c r="N374" i="21" a="1"/>
  <c r="N374" i="21" s="1"/>
  <c r="K402" i="21" a="1"/>
  <c r="K402" i="21" s="1"/>
  <c r="AM151" i="21" a="1"/>
  <c r="AM151" i="21" s="1"/>
  <c r="AL420" i="21" a="1"/>
  <c r="AL420" i="21" s="1"/>
  <c r="AV521" i="21" a="1"/>
  <c r="AV521" i="21" s="1"/>
  <c r="AV266" i="21" a="1"/>
  <c r="AV266" i="21" s="1"/>
  <c r="AK525" i="21" a="1"/>
  <c r="AK525" i="21" s="1"/>
  <c r="S264" i="21" a="1"/>
  <c r="S264" i="21" s="1"/>
  <c r="N138" i="21" a="1"/>
  <c r="N138" i="21" s="1"/>
  <c r="M260" i="21" a="1"/>
  <c r="M260" i="21" s="1"/>
  <c r="AN194" i="21" a="1"/>
  <c r="AN194" i="21" s="1"/>
  <c r="P337" i="21" a="1"/>
  <c r="P337" i="21" s="1"/>
  <c r="AC494" i="21" a="1"/>
  <c r="AC494" i="21" s="1"/>
  <c r="AE395" i="21" a="1"/>
  <c r="AE395" i="21" s="1"/>
  <c r="AC433" i="21" a="1"/>
  <c r="AC433" i="21" s="1"/>
  <c r="AA222" i="21" a="1"/>
  <c r="AA222" i="21" s="1"/>
  <c r="X434" i="21" a="1"/>
  <c r="X434" i="21" s="1"/>
  <c r="AB327" i="21" a="1"/>
  <c r="AB327" i="21" s="1"/>
  <c r="Z464" i="21" a="1"/>
  <c r="Z464" i="21" s="1"/>
  <c r="W427" i="21" a="1"/>
  <c r="W427" i="21" s="1"/>
  <c r="Y106" i="21" a="1"/>
  <c r="Y106" i="21" s="1"/>
  <c r="W487" i="21" a="1"/>
  <c r="W487" i="21" s="1"/>
  <c r="AA355" i="21" a="1"/>
  <c r="AA355" i="21" s="1"/>
  <c r="X238" i="21" a="1"/>
  <c r="X238" i="21" s="1"/>
  <c r="U356" i="21" a="1"/>
  <c r="U356" i="21" s="1"/>
  <c r="R265" i="21" a="1"/>
  <c r="R265" i="21" s="1"/>
  <c r="T303" i="21" a="1"/>
  <c r="T303" i="21" s="1"/>
  <c r="U198" i="21" a="1"/>
  <c r="U198" i="21" s="1"/>
  <c r="V529" i="21" a="1"/>
  <c r="V529" i="21" s="1"/>
  <c r="S428" i="21" a="1"/>
  <c r="S428" i="21" s="1"/>
  <c r="O380" i="21" a="1"/>
  <c r="O380" i="21" s="1"/>
  <c r="R266" i="21" a="1"/>
  <c r="R266" i="21" s="1"/>
  <c r="Q171" i="21" a="1"/>
  <c r="Q171" i="21" s="1"/>
  <c r="N164" i="21" a="1"/>
  <c r="N164" i="21" s="1"/>
  <c r="N198" i="21" s="1" a="1"/>
  <c r="N198" i="21" s="1"/>
  <c r="AC132" i="21" a="1"/>
  <c r="AC132" i="21" s="1"/>
  <c r="Z487" i="21" a="1"/>
  <c r="Z487" i="21" s="1"/>
  <c r="X492" i="21" a="1"/>
  <c r="X492" i="21" s="1"/>
  <c r="Y457" i="21" a="1"/>
  <c r="Y457" i="21" s="1"/>
  <c r="W264" i="21" a="1"/>
  <c r="W264" i="21" s="1"/>
  <c r="AA367" i="21" a="1"/>
  <c r="AA367" i="21" s="1"/>
  <c r="X404" i="21" a="1"/>
  <c r="X404" i="21" s="1"/>
  <c r="V421" i="21" a="1"/>
  <c r="V421" i="21" s="1"/>
  <c r="S362" i="21" a="1"/>
  <c r="S362" i="21" s="1"/>
  <c r="T264" i="21" a="1"/>
  <c r="T264" i="21" s="1"/>
  <c r="U137" i="21" a="1"/>
  <c r="U137" i="21" s="1"/>
  <c r="V509" i="21" a="1"/>
  <c r="V509" i="21" s="1"/>
  <c r="S109" i="21" a="1"/>
  <c r="S109" i="21" s="1"/>
  <c r="P263" i="21" a="1"/>
  <c r="P263" i="21" s="1"/>
  <c r="R142" i="21" a="1"/>
  <c r="R142" i="21" s="1"/>
  <c r="R242" i="21" a="1"/>
  <c r="R242" i="21" s="1"/>
  <c r="AF435" i="21" a="1"/>
  <c r="AF435" i="21" s="1"/>
  <c r="AC345" i="21" a="1"/>
  <c r="AC345" i="21" s="1"/>
  <c r="AA248" i="21" a="1"/>
  <c r="AA248" i="21" s="1"/>
  <c r="X117" i="21" a="1"/>
  <c r="X117" i="21" s="1"/>
  <c r="AC331" i="21" a="1"/>
  <c r="AC331" i="21" s="1"/>
  <c r="Z223" i="21" a="1"/>
  <c r="Z223" i="21" s="1"/>
  <c r="W303" i="21" a="1"/>
  <c r="W303" i="21" s="1"/>
  <c r="Y351" i="21" a="1"/>
  <c r="Y351" i="21" s="1"/>
  <c r="W352" i="21" a="1"/>
  <c r="W352" i="21" s="1"/>
  <c r="AA423" i="21" a="1"/>
  <c r="AA423" i="21" s="1"/>
  <c r="X134" i="21" a="1"/>
  <c r="X134" i="21" s="1"/>
  <c r="V436" i="21" a="1"/>
  <c r="V436" i="21" s="1"/>
  <c r="S177" i="21" a="1"/>
  <c r="S177" i="21" s="1"/>
  <c r="T171" i="21" a="1"/>
  <c r="T171" i="21" s="1"/>
  <c r="U279" i="21" a="1"/>
  <c r="U279" i="21" s="1"/>
  <c r="U190" i="21" a="1"/>
  <c r="U190" i="21" s="1"/>
  <c r="S357" i="21" a="1"/>
  <c r="S357" i="21" s="1"/>
  <c r="P150" i="21" a="1"/>
  <c r="P150" i="21" s="1"/>
  <c r="R401" i="21" a="1"/>
  <c r="R401" i="21" s="1"/>
  <c r="R459" i="21" a="1"/>
  <c r="R459" i="21" s="1"/>
  <c r="L283" i="21" a="1"/>
  <c r="L283" i="21" s="1"/>
  <c r="AB159" i="21" a="1"/>
  <c r="AB159" i="21" s="1"/>
  <c r="AB193" i="21" s="1" a="1"/>
  <c r="AB193" i="21" s="1"/>
  <c r="X113" i="21" a="1"/>
  <c r="X113" i="21" s="1"/>
  <c r="AB115" i="21" a="1"/>
  <c r="AB115" i="21" s="1"/>
  <c r="U128" i="21" a="1"/>
  <c r="U128" i="21" s="1"/>
  <c r="U531" i="21" a="1"/>
  <c r="U531" i="21" s="1"/>
  <c r="Q333" i="21" a="1"/>
  <c r="Q333" i="21" s="1"/>
  <c r="P280" i="21" a="1"/>
  <c r="P280" i="21" s="1"/>
  <c r="N268" i="21" a="1"/>
  <c r="N268" i="21" s="1"/>
  <c r="L248" i="21" a="1"/>
  <c r="L248" i="21" s="1"/>
  <c r="AL379" i="21" a="1"/>
  <c r="AL379" i="21" s="1"/>
  <c r="K166" i="21" a="1"/>
  <c r="K166" i="21" s="1"/>
  <c r="K217" i="21" s="1" a="1"/>
  <c r="K217" i="21" s="1"/>
  <c r="AN243" i="21" a="1"/>
  <c r="AN243" i="21" s="1"/>
  <c r="AJ130" i="21" a="1"/>
  <c r="AJ130" i="21" s="1"/>
  <c r="W134" i="21" a="1"/>
  <c r="W134" i="21" s="1"/>
  <c r="AC108" i="21" a="1"/>
  <c r="AC108" i="21" s="1"/>
  <c r="X474" i="21" a="1"/>
  <c r="X474" i="21" s="1"/>
  <c r="V405" i="21" a="1"/>
  <c r="V405" i="21" s="1"/>
  <c r="U324" i="21" a="1"/>
  <c r="U324" i="21" s="1"/>
  <c r="O242" i="21" a="1"/>
  <c r="O242" i="21" s="1"/>
  <c r="L298" i="21" a="1"/>
  <c r="L298" i="21" s="1"/>
  <c r="AJ185" i="21" a="1"/>
  <c r="AJ185" i="21" s="1"/>
  <c r="M353" i="21" a="1"/>
  <c r="M353" i="21" s="1"/>
  <c r="AV299" i="21" a="1"/>
  <c r="AV299" i="21" s="1"/>
  <c r="AM446" i="21" a="1"/>
  <c r="AM446" i="21" s="1"/>
  <c r="O254" i="21" a="1"/>
  <c r="O254" i="21" s="1"/>
  <c r="O474" i="21" a="1"/>
  <c r="O474" i="21" s="1"/>
  <c r="K150" i="21" a="1"/>
  <c r="K150" i="21" s="1"/>
  <c r="AO352" i="21" a="1"/>
  <c r="AO352" i="21" s="1"/>
  <c r="Q162" i="21" a="1"/>
  <c r="Q162" i="21" s="1"/>
  <c r="Q213" i="21" s="1" a="1"/>
  <c r="Q213" i="21" s="1"/>
  <c r="O370" i="21" a="1"/>
  <c r="O370" i="21" s="1"/>
  <c r="AV175" i="21" a="1"/>
  <c r="AV175" i="21" s="1"/>
  <c r="AL384" i="21" a="1"/>
  <c r="AL384" i="21" s="1"/>
  <c r="AD457" i="21" a="1"/>
  <c r="AD457" i="21" s="1"/>
  <c r="AH458" i="21" a="1"/>
  <c r="AH458" i="21" s="1"/>
  <c r="AL351" i="21" a="1"/>
  <c r="AL351" i="21" s="1"/>
  <c r="AO175" i="21" a="1"/>
  <c r="AO175" i="21" s="1"/>
  <c r="AV288" i="21" a="1"/>
  <c r="AV288" i="21" s="1"/>
  <c r="AO520" i="21" a="1"/>
  <c r="AO520" i="21" s="1"/>
  <c r="Q508" i="21" a="1"/>
  <c r="Q508" i="21" s="1"/>
  <c r="N129" i="21" a="1"/>
  <c r="N129" i="21" s="1"/>
  <c r="AV507" i="21" a="1"/>
  <c r="AV507" i="21" s="1"/>
  <c r="AM368" i="21" a="1"/>
  <c r="AM368" i="21" s="1"/>
  <c r="R186" i="21" a="1"/>
  <c r="R186" i="21" s="1"/>
  <c r="N155" i="21" a="1"/>
  <c r="N155" i="21" s="1"/>
  <c r="N206" i="21" s="1" a="1"/>
  <c r="N206" i="21" s="1"/>
  <c r="M158" i="21" a="1"/>
  <c r="M158" i="21" s="1"/>
  <c r="M209" i="21" s="1" a="1"/>
  <c r="M209" i="21" s="1"/>
  <c r="AN189" i="21" a="1"/>
  <c r="AN189" i="21" s="1"/>
  <c r="AF302" i="21" a="1"/>
  <c r="AF302" i="21" s="1"/>
  <c r="AF242" i="21" a="1"/>
  <c r="AF242" i="21" s="1"/>
  <c r="AJ345" i="21" a="1"/>
  <c r="AJ345" i="21" s="1"/>
  <c r="P383" i="21" a="1"/>
  <c r="P383" i="21" s="1"/>
  <c r="M280" i="21" a="1"/>
  <c r="M280" i="21" s="1"/>
  <c r="L106" i="21" a="1"/>
  <c r="L106" i="21" s="1"/>
  <c r="AO154" i="21" a="1"/>
  <c r="AO154" i="21" s="1"/>
  <c r="AO205" i="21" s="1" a="1"/>
  <c r="AO205" i="21" s="1"/>
  <c r="AE258" i="21" a="1"/>
  <c r="AE258" i="21" s="1"/>
  <c r="AI355" i="21" a="1"/>
  <c r="AI355" i="21" s="1"/>
  <c r="AM179" i="21" a="1"/>
  <c r="AM179" i="21" s="1"/>
  <c r="AI350" i="21" a="1"/>
  <c r="AI350" i="21" s="1"/>
  <c r="Y332" i="21" a="1"/>
  <c r="Y332" i="21" s="1"/>
  <c r="U222" i="21" a="1"/>
  <c r="U222" i="21" s="1"/>
  <c r="U148" i="21" a="1"/>
  <c r="U148" i="21" s="1"/>
  <c r="P113" i="21" a="1"/>
  <c r="P113" i="21" s="1"/>
  <c r="K474" i="21" a="1"/>
  <c r="K474" i="21" s="1"/>
  <c r="O116" i="21" a="1"/>
  <c r="O116" i="21" s="1"/>
  <c r="AV314" i="21" a="1"/>
  <c r="AV314" i="21" s="1"/>
  <c r="AK319" i="21" a="1"/>
  <c r="AK319" i="21" s="1"/>
  <c r="P330" i="21" a="1"/>
  <c r="P330" i="21" s="1"/>
  <c r="P223" i="21" a="1"/>
  <c r="P223" i="21" s="1"/>
  <c r="X264" i="21" a="1"/>
  <c r="X264" i="21" s="1"/>
  <c r="Y232" i="21" a="1"/>
  <c r="Y232" i="21" s="1"/>
  <c r="Y151" i="21" a="1"/>
  <c r="Y151" i="21" s="1"/>
  <c r="X324" i="21" a="1"/>
  <c r="X324" i="21" s="1"/>
  <c r="V527" i="21" a="1"/>
  <c r="V527" i="21" s="1"/>
  <c r="T275" i="21" a="1"/>
  <c r="T275" i="21" s="1"/>
  <c r="R132" i="21" a="1"/>
  <c r="R132" i="21" s="1"/>
  <c r="P492" i="21" a="1"/>
  <c r="P492" i="21" s="1"/>
  <c r="AA327" i="21" a="1"/>
  <c r="AA327" i="21" s="1"/>
  <c r="Z355" i="21" a="1"/>
  <c r="Z355" i="21" s="1"/>
  <c r="S334" i="21" a="1"/>
  <c r="S334" i="21" s="1"/>
  <c r="N287" i="21" a="1"/>
  <c r="N287" i="21" s="1"/>
  <c r="AV341" i="21" a="1"/>
  <c r="AV341" i="21" s="1"/>
  <c r="M410" i="21" a="1"/>
  <c r="M410" i="21" s="1"/>
  <c r="N258" i="21" a="1"/>
  <c r="N258" i="21" s="1"/>
  <c r="Z226" i="21" a="1"/>
  <c r="Z226" i="21" s="1"/>
  <c r="V272" i="21" a="1"/>
  <c r="V272" i="21" s="1"/>
  <c r="Q304" i="21" a="1"/>
  <c r="Q304" i="21" s="1"/>
  <c r="AV155" i="21" a="1"/>
  <c r="AV155" i="21" s="1"/>
  <c r="AV189" i="21" s="1" a="1"/>
  <c r="AV189" i="21" s="1"/>
  <c r="L528" i="21" a="1"/>
  <c r="L528" i="21" s="1"/>
  <c r="Q222" i="21" a="1"/>
  <c r="Q222" i="21" s="1"/>
  <c r="L222" i="21" a="1"/>
  <c r="L222" i="21" s="1"/>
  <c r="S432" i="21" a="1"/>
  <c r="S432" i="21" s="1"/>
  <c r="L314" i="21" a="1"/>
  <c r="L314" i="21" s="1"/>
  <c r="AK186" i="21" a="1"/>
  <c r="AK186" i="21" s="1"/>
  <c r="AJ408" i="21" a="1"/>
  <c r="AJ408" i="21" s="1"/>
  <c r="J70" i="22" a="1"/>
  <c r="J70" i="22" s="1"/>
  <c r="K70" i="22" s="1"/>
  <c r="L70" i="22" s="1"/>
  <c r="M70" i="22" s="1"/>
  <c r="N70" i="22" s="1"/>
  <c r="O70" i="22" s="1"/>
  <c r="P70" i="22" s="1"/>
  <c r="Q70" i="22" s="1"/>
  <c r="R70" i="22" s="1"/>
  <c r="S70" i="22" s="1"/>
  <c r="T70" i="22" s="1"/>
  <c r="U70" i="22" s="1"/>
  <c r="V70" i="22" s="1"/>
  <c r="W70" i="22" s="1"/>
  <c r="X70" i="22" s="1"/>
  <c r="Y70" i="22" s="1"/>
  <c r="Z70" i="22" s="1"/>
  <c r="AA70" i="22" s="1"/>
  <c r="AB70" i="22" s="1"/>
  <c r="AC70" i="22" s="1"/>
  <c r="AD70" i="22" s="1"/>
  <c r="AE70" i="22" s="1"/>
  <c r="AF70" i="22" s="1"/>
  <c r="AG70" i="22" s="1"/>
  <c r="AH70" i="22" s="1"/>
  <c r="AI70" i="22" s="1"/>
  <c r="AJ70" i="22" s="1"/>
  <c r="AK70" i="22" s="1"/>
  <c r="AL70" i="22" s="1"/>
  <c r="AM70" i="22" s="1"/>
  <c r="AN70" i="22" s="1"/>
  <c r="AO70" i="22" s="1"/>
  <c r="AP70" i="22" s="1"/>
  <c r="AQ70" i="22" s="1"/>
  <c r="AR70" i="22" s="1"/>
  <c r="AS70" i="22" s="1"/>
  <c r="AT70" i="22" s="1"/>
  <c r="AU70" i="22" s="1"/>
  <c r="AV70" i="22" s="1"/>
  <c r="AW70" i="22" s="1"/>
  <c r="AX70" i="22" s="1"/>
  <c r="R232" i="21" a="1"/>
  <c r="R232" i="21" s="1"/>
  <c r="K360" i="21" a="1"/>
  <c r="K360" i="21" s="1"/>
  <c r="P116" i="21" a="1"/>
  <c r="P116" i="21" s="1"/>
  <c r="AE433" i="21" a="1"/>
  <c r="AE433" i="21" s="1"/>
  <c r="AH430" i="21" a="1"/>
  <c r="AH430" i="21" s="1"/>
  <c r="L244" i="21" a="1"/>
  <c r="L244" i="21" s="1"/>
  <c r="AN129" i="21" a="1"/>
  <c r="AN129" i="21" s="1"/>
  <c r="AC365" i="21" a="1"/>
  <c r="AC365" i="21" s="1"/>
  <c r="AO343" i="21" a="1"/>
  <c r="AO343" i="21" s="1"/>
  <c r="V168" i="21" a="1"/>
  <c r="V168" i="21" s="1"/>
  <c r="V202" i="21" s="1" a="1"/>
  <c r="V202" i="21" s="1"/>
  <c r="N259" i="21" a="1"/>
  <c r="N259" i="21" s="1"/>
  <c r="AN439" i="21" a="1"/>
  <c r="AN439" i="21" s="1"/>
  <c r="L333" i="21" a="1"/>
  <c r="L333" i="21" s="1"/>
  <c r="P506" i="21" a="1"/>
  <c r="P506" i="21" s="1"/>
  <c r="AK357" i="21" a="1"/>
  <c r="AK357" i="21" s="1"/>
  <c r="N511" i="21" a="1"/>
  <c r="N511" i="21" s="1"/>
  <c r="R150" i="21" a="1"/>
  <c r="R150" i="21" s="1"/>
  <c r="K476" i="21" a="1"/>
  <c r="K476" i="21" s="1"/>
  <c r="AH151" i="21" a="1"/>
  <c r="AH151" i="21" s="1"/>
  <c r="L132" i="21" a="1"/>
  <c r="L132" i="21" s="1"/>
  <c r="P168" i="21" a="1"/>
  <c r="P168" i="21" s="1"/>
  <c r="P219" i="21" s="1" a="1"/>
  <c r="P219" i="21" s="1"/>
  <c r="X449" i="21" a="1"/>
  <c r="X449" i="21" s="1"/>
  <c r="W447" i="21" a="1"/>
  <c r="W447" i="21" s="1"/>
  <c r="AN442" i="21" a="1"/>
  <c r="AN442" i="21" s="1"/>
  <c r="AF280" i="21" a="1"/>
  <c r="AF280" i="21" s="1"/>
  <c r="AO229" i="21" a="1"/>
  <c r="AO229" i="21" s="1"/>
  <c r="K227" i="21" a="1"/>
  <c r="K227" i="21" s="1"/>
  <c r="R479" i="21" a="1"/>
  <c r="R479" i="21" s="1"/>
  <c r="AK421" i="21" a="1"/>
  <c r="AK421" i="21" s="1"/>
  <c r="AI158" i="21" a="1"/>
  <c r="AI158" i="21" s="1"/>
  <c r="AI209" i="21" s="1" a="1"/>
  <c r="AI209" i="21" s="1"/>
  <c r="Z525" i="21" a="1"/>
  <c r="Z525" i="21" s="1"/>
  <c r="Q182" i="21" a="1"/>
  <c r="Q182" i="21" s="1"/>
  <c r="K309" i="21" a="1"/>
  <c r="K309" i="21" s="1"/>
  <c r="M189" i="21" a="1"/>
  <c r="M189" i="21" s="1"/>
  <c r="O466" i="21" a="1"/>
  <c r="O466" i="21" s="1"/>
  <c r="AV532" i="21" a="1"/>
  <c r="AV532" i="21" s="1"/>
  <c r="AL445" i="21" a="1"/>
  <c r="AL445" i="21" s="1"/>
  <c r="AD363" i="21" a="1"/>
  <c r="AD363" i="21" s="1"/>
  <c r="AO514" i="21" a="1"/>
  <c r="AO514" i="21" s="1"/>
  <c r="L464" i="21" a="1"/>
  <c r="L464" i="21" s="1"/>
  <c r="P491" i="21" a="1"/>
  <c r="P491" i="21" s="1"/>
  <c r="AN499" i="21" a="1"/>
  <c r="AN499" i="21" s="1"/>
  <c r="K401" i="21" a="1"/>
  <c r="K401" i="21" s="1"/>
  <c r="AO404" i="21" a="1"/>
  <c r="AO404" i="21" s="1"/>
  <c r="AV108" i="21" a="1"/>
  <c r="AV108" i="21" s="1"/>
  <c r="AM253" i="21" a="1"/>
  <c r="AM253" i="21" s="1"/>
  <c r="M435" i="21" a="1"/>
  <c r="M435" i="21" s="1"/>
  <c r="N270" i="21" a="1"/>
  <c r="N270" i="21" s="1"/>
  <c r="O164" i="21" a="1"/>
  <c r="O164" i="21" s="1"/>
  <c r="O215" i="21" s="1" a="1"/>
  <c r="O215" i="21" s="1"/>
  <c r="S171" i="21" a="1"/>
  <c r="S171" i="21" s="1"/>
  <c r="W107" i="21" a="1"/>
  <c r="W107" i="21" s="1"/>
  <c r="S364" i="21" a="1"/>
  <c r="S364" i="21" s="1"/>
  <c r="M391" i="21" a="1"/>
  <c r="M391" i="21" s="1"/>
  <c r="AM391" i="21" a="1"/>
  <c r="AM391" i="21" s="1"/>
  <c r="AV467" i="21" a="1"/>
  <c r="AV467" i="21" s="1"/>
  <c r="S525" i="21" a="1"/>
  <c r="S525" i="21" s="1"/>
  <c r="Y322" i="21" a="1"/>
  <c r="Y322" i="21" s="1"/>
  <c r="W491" i="21" a="1"/>
  <c r="W491" i="21" s="1"/>
  <c r="AH453" i="21" a="1"/>
  <c r="AH453" i="21" s="1"/>
  <c r="Z181" i="21" a="1"/>
  <c r="Z181" i="21" s="1"/>
  <c r="AE373" i="21" a="1"/>
  <c r="AE373" i="21" s="1"/>
  <c r="AJ336" i="21" a="1"/>
  <c r="AJ336" i="21" s="1"/>
  <c r="AL294" i="21" a="1"/>
  <c r="AL294" i="21" s="1"/>
  <c r="AH340" i="21" a="1"/>
  <c r="AH340" i="21" s="1"/>
  <c r="AF360" i="21" a="1"/>
  <c r="AF360" i="21" s="1"/>
  <c r="AK107" i="21" a="1"/>
  <c r="AK107" i="21" s="1"/>
  <c r="AN188" i="21" a="1"/>
  <c r="AN188" i="21" s="1"/>
  <c r="AG392" i="21" a="1"/>
  <c r="AG392" i="21" s="1"/>
  <c r="AJ528" i="21" a="1"/>
  <c r="AJ528" i="21" s="1"/>
  <c r="AN289" i="21" a="1"/>
  <c r="AN289" i="21" s="1"/>
  <c r="AF337" i="21" a="1"/>
  <c r="AF337" i="21" s="1"/>
  <c r="W247" i="21" a="1"/>
  <c r="W247" i="21" s="1"/>
  <c r="AI351" i="21" a="1"/>
  <c r="AI351" i="21" s="1"/>
  <c r="AO276" i="21" a="1"/>
  <c r="AO276" i="21" s="1"/>
  <c r="AE506" i="21" a="1"/>
  <c r="AE506" i="21" s="1"/>
  <c r="AD375" i="21" a="1"/>
  <c r="AD375" i="21" s="1"/>
  <c r="AM108" i="21" a="1"/>
  <c r="AM108" i="21" s="1"/>
  <c r="K499" i="21" a="1"/>
  <c r="K499" i="21" s="1"/>
  <c r="M104" i="21" a="1"/>
  <c r="M104" i="21" s="1"/>
  <c r="R318" i="21" a="1"/>
  <c r="R318" i="21" s="1"/>
  <c r="AO193" i="21" a="1"/>
  <c r="AO193" i="21" s="1"/>
  <c r="AV252" i="21" a="1"/>
  <c r="AV252" i="21" s="1"/>
  <c r="N232" i="21" a="1"/>
  <c r="N232" i="21" s="1"/>
  <c r="Q105" i="21" a="1"/>
  <c r="Q105" i="21" s="1"/>
  <c r="Y503" i="21" a="1"/>
  <c r="Y503" i="21" s="1"/>
  <c r="AN529" i="21" a="1"/>
  <c r="AN529" i="21" s="1"/>
  <c r="AK440" i="21" a="1"/>
  <c r="AK440" i="21" s="1"/>
  <c r="AG339" i="21" a="1"/>
  <c r="AG339" i="21" s="1"/>
  <c r="AB507" i="21" a="1"/>
  <c r="AB507" i="21" s="1"/>
  <c r="AO430" i="21" a="1"/>
  <c r="AO430" i="21" s="1"/>
  <c r="AK199" i="21" a="1"/>
  <c r="AK199" i="21" s="1"/>
  <c r="AD505" i="21" a="1"/>
  <c r="AD505" i="21" s="1"/>
  <c r="AD419" i="21" a="1"/>
  <c r="AD419" i="21" s="1"/>
  <c r="AN364" i="21" a="1"/>
  <c r="AN364" i="21" s="1"/>
  <c r="AJ107" i="21" a="1"/>
  <c r="AJ107" i="21" s="1"/>
  <c r="AF137" i="21" a="1"/>
  <c r="AF137" i="21" s="1"/>
  <c r="AG513" i="21" a="1"/>
  <c r="AG513" i="21" s="1"/>
  <c r="T253" i="21" a="1"/>
  <c r="T253" i="21" s="1"/>
  <c r="X172" i="21" a="1"/>
  <c r="X172" i="21" s="1"/>
  <c r="AK351" i="21" a="1"/>
  <c r="AK351" i="21" s="1"/>
  <c r="AF430" i="21" a="1"/>
  <c r="AF430" i="21" s="1"/>
  <c r="AG376" i="21" a="1"/>
  <c r="AG376" i="21" s="1"/>
  <c r="AC430" i="21" a="1"/>
  <c r="AC430" i="21" s="1"/>
  <c r="AL278" i="21" a="1"/>
  <c r="AL278" i="21" s="1"/>
  <c r="AL162" i="21" a="1"/>
  <c r="AL162" i="21" s="1"/>
  <c r="AL213" i="21" s="1" a="1"/>
  <c r="AL213" i="21" s="1"/>
  <c r="AH282" i="21" a="1"/>
  <c r="AH282" i="21" s="1"/>
  <c r="AD449" i="21" a="1"/>
  <c r="AD449" i="21" s="1"/>
  <c r="AN185" i="21" a="1"/>
  <c r="AN185" i="21" s="1"/>
  <c r="AK399" i="21" a="1"/>
  <c r="AK399" i="21" s="1"/>
  <c r="AC466" i="21" a="1"/>
  <c r="AC466" i="21" s="1"/>
  <c r="R477" i="21" a="1"/>
  <c r="R477" i="21" s="1"/>
  <c r="L288" i="21" a="1"/>
  <c r="L288" i="21" s="1"/>
  <c r="Z160" i="21" a="1"/>
  <c r="Z160" i="21" s="1"/>
  <c r="Z211" i="21" s="1" a="1"/>
  <c r="Z211" i="21" s="1"/>
  <c r="W306" i="21" a="1"/>
  <c r="W306" i="21" s="1"/>
  <c r="S383" i="21" a="1"/>
  <c r="S383" i="21" s="1"/>
  <c r="AC312" i="21" a="1"/>
  <c r="AC312" i="21" s="1"/>
  <c r="X258" i="21" a="1"/>
  <c r="X258" i="21" s="1"/>
  <c r="X407" i="21" a="1"/>
  <c r="X407" i="21" s="1"/>
  <c r="Y378" i="21" a="1"/>
  <c r="Y378" i="21" s="1"/>
  <c r="V483" i="21" a="1"/>
  <c r="V483" i="21" s="1"/>
  <c r="V240" i="21" a="1"/>
  <c r="V240" i="21" s="1"/>
  <c r="X502" i="21" a="1"/>
  <c r="X502" i="21" s="1"/>
  <c r="Z258" i="21" a="1"/>
  <c r="Z258" i="21" s="1"/>
  <c r="Q421" i="21" a="1"/>
  <c r="Q421" i="21" s="1"/>
  <c r="AV110" i="21" a="1"/>
  <c r="AV110" i="21" s="1"/>
  <c r="L179" i="21" a="1"/>
  <c r="L179" i="21" s="1"/>
  <c r="L329" i="21" a="1"/>
  <c r="L329" i="21" s="1"/>
  <c r="W360" i="21" a="1"/>
  <c r="W360" i="21" s="1"/>
  <c r="V248" i="21" a="1"/>
  <c r="V248" i="21" s="1"/>
  <c r="V413" i="21" a="1"/>
  <c r="V413" i="21" s="1"/>
  <c r="R195" i="21" a="1"/>
  <c r="R195" i="21" s="1"/>
  <c r="AB509" i="21" a="1"/>
  <c r="AB509" i="21" s="1"/>
  <c r="Z468" i="21" a="1"/>
  <c r="Z468" i="21" s="1"/>
  <c r="Y380" i="21" a="1"/>
  <c r="Y380" i="21" s="1"/>
  <c r="U123" i="21" a="1"/>
  <c r="U123" i="21" s="1"/>
  <c r="S504" i="21" a="1"/>
  <c r="S504" i="21" s="1"/>
  <c r="W275" i="21" a="1"/>
  <c r="W275" i="21" s="1"/>
  <c r="O415" i="21" a="1"/>
  <c r="O415" i="21" s="1"/>
  <c r="K130" i="21" a="1"/>
  <c r="K130" i="21" s="1"/>
  <c r="AV179" i="21" a="1"/>
  <c r="AV179" i="21" s="1"/>
  <c r="K371" i="21" a="1"/>
  <c r="K371" i="21" s="1"/>
  <c r="AO345" i="21" a="1"/>
  <c r="AO345" i="21" s="1"/>
  <c r="AA377" i="21" a="1"/>
  <c r="AA377" i="21" s="1"/>
  <c r="X138" i="21" a="1"/>
  <c r="X138" i="21" s="1"/>
  <c r="Y492" i="21" a="1"/>
  <c r="Y492" i="21" s="1"/>
  <c r="U378" i="21" a="1"/>
  <c r="U378" i="21" s="1"/>
  <c r="S288" i="21" a="1"/>
  <c r="S288" i="21" s="1"/>
  <c r="AA290" i="21" a="1"/>
  <c r="AA290" i="21" s="1"/>
  <c r="AA340" i="21" a="1"/>
  <c r="AA340" i="21" s="1"/>
  <c r="U496" i="21" a="1"/>
  <c r="U496" i="21" s="1"/>
  <c r="S222" i="21" a="1"/>
  <c r="S222" i="21" s="1"/>
  <c r="Q122" i="21" a="1"/>
  <c r="Q122" i="21" s="1"/>
  <c r="AC106" i="21" a="1"/>
  <c r="AC106" i="21" s="1"/>
  <c r="AC442" i="21" a="1"/>
  <c r="AC442" i="21" s="1"/>
  <c r="Y346" i="21" a="1"/>
  <c r="Y346" i="21" s="1"/>
  <c r="X230" i="21" a="1"/>
  <c r="X230" i="21" s="1"/>
  <c r="T469" i="21" a="1"/>
  <c r="T469" i="21" s="1"/>
  <c r="S236" i="21" a="1"/>
  <c r="S236" i="21" s="1"/>
  <c r="Q245" i="21" a="1"/>
  <c r="Q245" i="21" s="1"/>
  <c r="Z292" i="21" a="1"/>
  <c r="Z292" i="21" s="1"/>
  <c r="V327" i="21" a="1"/>
  <c r="V327" i="21" s="1"/>
  <c r="P361" i="21" a="1"/>
  <c r="P361" i="21" s="1"/>
  <c r="M255" i="21" a="1"/>
  <c r="M255" i="21" s="1"/>
  <c r="AM314" i="21" a="1"/>
  <c r="AM314" i="21" s="1"/>
  <c r="AV322" i="21" a="1"/>
  <c r="AV322" i="21" s="1"/>
  <c r="L299" i="21" a="1"/>
  <c r="L299" i="21" s="1"/>
  <c r="AK234" i="21" a="1"/>
  <c r="AK234" i="21" s="1"/>
  <c r="AG443" i="21" a="1"/>
  <c r="AG443" i="21" s="1"/>
  <c r="Y392" i="21" a="1"/>
  <c r="Y392" i="21" s="1"/>
  <c r="Y510" i="21" a="1"/>
  <c r="Y510" i="21" s="1"/>
  <c r="AB166" i="21" a="1"/>
  <c r="AB166" i="21" s="1"/>
  <c r="AB200" i="21" s="1" a="1"/>
  <c r="AB200" i="21" s="1"/>
  <c r="T229" i="21" a="1"/>
  <c r="T229" i="21" s="1"/>
  <c r="S517" i="21" a="1"/>
  <c r="S517" i="21" s="1"/>
  <c r="P430" i="21" a="1"/>
  <c r="P430" i="21" s="1"/>
  <c r="W166" i="21" a="1"/>
  <c r="W166" i="21" s="1"/>
  <c r="W217" i="21" s="1" a="1"/>
  <c r="W217" i="21" s="1"/>
  <c r="V244" i="21" a="1"/>
  <c r="V244" i="21" s="1"/>
  <c r="Z317" i="21" a="1"/>
  <c r="Z317" i="21" s="1"/>
  <c r="U243" i="21" a="1"/>
  <c r="U243" i="21" s="1"/>
  <c r="U110" i="21" a="1"/>
  <c r="U110" i="21" s="1"/>
  <c r="P500" i="21" a="1"/>
  <c r="P500" i="21" s="1"/>
  <c r="AD175" i="21" a="1"/>
  <c r="AD175" i="21" s="1"/>
  <c r="W279" i="21" a="1"/>
  <c r="W279" i="21" s="1"/>
  <c r="V299" i="21" a="1"/>
  <c r="V299" i="21" s="1"/>
  <c r="Z423" i="21" a="1"/>
  <c r="Z423" i="21" s="1"/>
  <c r="U375" i="21" a="1"/>
  <c r="U375" i="21" s="1"/>
  <c r="T176" i="21" a="1"/>
  <c r="T176" i="21" s="1"/>
  <c r="Q132" i="21" a="1"/>
  <c r="Q132" i="21" s="1"/>
  <c r="P399" i="21" a="1"/>
  <c r="P399" i="21" s="1"/>
  <c r="W494" i="21" a="1"/>
  <c r="W494" i="21" s="1"/>
  <c r="Y344" i="21" a="1"/>
  <c r="Y344" i="21" s="1"/>
  <c r="U132" i="21" a="1"/>
  <c r="U132" i="21" s="1"/>
  <c r="L521" i="21" a="1"/>
  <c r="L521" i="21" s="1"/>
  <c r="L403" i="21" a="1"/>
  <c r="L403" i="21" s="1"/>
  <c r="M388" i="21" a="1"/>
  <c r="M388" i="21" s="1"/>
  <c r="L465" i="21" a="1"/>
  <c r="L465" i="21" s="1"/>
  <c r="AV442" i="21" a="1"/>
  <c r="AV442" i="21" s="1"/>
  <c r="Y514" i="21" a="1"/>
  <c r="Y514" i="21" s="1"/>
  <c r="Y193" i="21" a="1"/>
  <c r="Y193" i="21" s="1"/>
  <c r="R485" i="21" a="1"/>
  <c r="R485" i="21" s="1"/>
  <c r="L498" i="21" a="1"/>
  <c r="L498" i="21" s="1"/>
  <c r="AH126" i="21" a="1"/>
  <c r="AH126" i="21" s="1"/>
  <c r="AM127" i="21" a="1"/>
  <c r="AM127" i="21" s="1"/>
  <c r="N357" i="21" a="1"/>
  <c r="N357" i="21" s="1"/>
  <c r="AJ155" i="21" a="1"/>
  <c r="AJ155" i="21" s="1"/>
  <c r="AJ206" i="21" s="1" a="1"/>
  <c r="AJ206" i="21" s="1"/>
  <c r="P225" i="21" a="1"/>
  <c r="P225" i="21" s="1"/>
  <c r="AV301" i="21" a="1"/>
  <c r="AV301" i="21" s="1"/>
  <c r="AA267" i="21" a="1"/>
  <c r="AA267" i="21" s="1"/>
  <c r="AM173" i="21" a="1"/>
  <c r="AM173" i="21" s="1"/>
  <c r="P177" i="21" a="1"/>
  <c r="P177" i="21" s="1"/>
  <c r="P343" i="21" a="1"/>
  <c r="P343" i="21" s="1"/>
  <c r="AV445" i="21" a="1"/>
  <c r="AV445" i="21" s="1"/>
  <c r="AA419" i="21" a="1"/>
  <c r="AA419" i="21" s="1"/>
  <c r="O315" i="21" a="1"/>
  <c r="O315" i="21" s="1"/>
  <c r="AB494" i="21" a="1"/>
  <c r="AB494" i="21" s="1"/>
  <c r="AK138" i="21" a="1"/>
  <c r="AK138" i="21" s="1"/>
  <c r="S526" i="21" a="1"/>
  <c r="S526" i="21" s="1"/>
  <c r="L128" i="21" a="1"/>
  <c r="L128" i="21" s="1"/>
  <c r="AL299" i="21" a="1"/>
  <c r="AL299" i="21" s="1"/>
  <c r="O394" i="21" a="1"/>
  <c r="O394" i="21" s="1"/>
  <c r="AC350" i="21" a="1"/>
  <c r="AC350" i="21" s="1"/>
  <c r="AE199" i="21" a="1"/>
  <c r="AE199" i="21" s="1"/>
  <c r="X303" i="21" a="1"/>
  <c r="X303" i="21" s="1"/>
  <c r="AV383" i="21" a="1"/>
  <c r="AV383" i="21" s="1"/>
  <c r="AV310" i="21" a="1"/>
  <c r="AV310" i="21" s="1"/>
  <c r="AF486" i="21" a="1"/>
  <c r="AF486" i="21" s="1"/>
  <c r="AJ498" i="21" a="1"/>
  <c r="AJ498" i="21" s="1"/>
  <c r="AN326" i="21" a="1"/>
  <c r="AN326" i="21" s="1"/>
  <c r="AE399" i="21" a="1"/>
  <c r="AE399" i="21" s="1"/>
  <c r="AE183" i="21" a="1"/>
  <c r="AE183" i="21" s="1"/>
  <c r="AH121" i="21" a="1"/>
  <c r="AH121" i="21" s="1"/>
  <c r="AM518" i="21" a="1"/>
  <c r="AM518" i="21" s="1"/>
  <c r="AB513" i="21" a="1"/>
  <c r="AB513" i="21" s="1"/>
  <c r="U421" i="21" a="1"/>
  <c r="U421" i="21" s="1"/>
  <c r="AF267" i="21" a="1"/>
  <c r="AF267" i="21" s="1"/>
  <c r="AL406" i="21" a="1"/>
  <c r="AL406" i="21" s="1"/>
  <c r="AH139" i="21" a="1"/>
  <c r="AH139" i="21" s="1"/>
  <c r="AD146" i="21" a="1"/>
  <c r="AD146" i="21" s="1"/>
  <c r="AK324" i="21" a="1"/>
  <c r="AK324" i="21" s="1"/>
  <c r="K250" i="21" a="1"/>
  <c r="K250" i="21" s="1"/>
  <c r="K480" i="21" a="1"/>
  <c r="K480" i="21" s="1"/>
  <c r="Q451" i="21" a="1"/>
  <c r="Q451" i="21" s="1"/>
  <c r="AO313" i="21" a="1"/>
  <c r="AO313" i="21" s="1"/>
  <c r="L134" i="21" a="1"/>
  <c r="L134" i="21" s="1"/>
  <c r="M407" i="21" a="1"/>
  <c r="M407" i="21" s="1"/>
  <c r="P408" i="21" a="1"/>
  <c r="P408" i="21" s="1"/>
  <c r="AJ380" i="21" a="1"/>
  <c r="AJ380" i="21" s="1"/>
  <c r="L276" i="21" a="1"/>
  <c r="L276" i="21" s="1"/>
  <c r="O451" i="21" a="1"/>
  <c r="O451" i="21" s="1"/>
  <c r="AV389" i="21" a="1"/>
  <c r="AV389" i="21" s="1"/>
  <c r="M289" i="21" a="1"/>
  <c r="M289" i="21" s="1"/>
  <c r="Q290" i="21" a="1"/>
  <c r="Q290" i="21" s="1"/>
  <c r="V290" i="21" a="1"/>
  <c r="V290" i="21" s="1"/>
  <c r="T207" i="21" a="1"/>
  <c r="T207" i="21" s="1"/>
  <c r="Y367" i="21" a="1"/>
  <c r="Y367" i="21" s="1"/>
  <c r="AH130" i="21" a="1"/>
  <c r="AH130" i="21" s="1"/>
  <c r="AM514" i="21" a="1"/>
  <c r="AM514" i="21" s="1"/>
  <c r="AI242" i="21" a="1"/>
  <c r="AI242" i="21" s="1"/>
  <c r="AE352" i="21" a="1"/>
  <c r="AE352" i="21" s="1"/>
  <c r="AM241" i="21" a="1"/>
  <c r="AM241" i="21" s="1"/>
  <c r="K524" i="21" a="1"/>
  <c r="K524" i="21" s="1"/>
  <c r="O528" i="21" a="1"/>
  <c r="O528" i="21" s="1"/>
  <c r="Q394" i="21" a="1"/>
  <c r="Q394" i="21" s="1"/>
  <c r="AM116" i="21" a="1"/>
  <c r="AM116" i="21" s="1"/>
  <c r="AH109" i="21" a="1"/>
  <c r="AH109" i="21" s="1"/>
  <c r="AE368" i="21" a="1"/>
  <c r="AE368" i="21" s="1"/>
  <c r="AC403" i="21" a="1"/>
  <c r="AC403" i="21" s="1"/>
  <c r="N124" i="21" a="1"/>
  <c r="N124" i="21" s="1"/>
  <c r="M502" i="21" a="1"/>
  <c r="M502" i="21" s="1"/>
  <c r="P536" i="21" a="1"/>
  <c r="P536" i="21" s="1"/>
  <c r="AO484" i="21" a="1"/>
  <c r="AO484" i="21" s="1"/>
  <c r="M121" i="21" a="1"/>
  <c r="M121" i="21" s="1"/>
  <c r="N185" i="21" a="1"/>
  <c r="N185" i="21" s="1"/>
  <c r="S270" i="21" a="1"/>
  <c r="S270" i="21" s="1"/>
  <c r="AK390" i="21" a="1"/>
  <c r="AK390" i="21" s="1"/>
  <c r="L271" i="21" a="1"/>
  <c r="L271" i="21" s="1"/>
  <c r="AM167" i="21" a="1"/>
  <c r="AM167" i="21" s="1"/>
  <c r="AM218" i="21" s="1" a="1"/>
  <c r="AM218" i="21" s="1"/>
  <c r="AI503" i="21" a="1"/>
  <c r="AI503" i="21" s="1"/>
  <c r="AE250" i="21" a="1"/>
  <c r="AE250" i="21" s="1"/>
  <c r="AE351" i="21" a="1"/>
  <c r="AE351" i="21" s="1"/>
  <c r="AM499" i="21" a="1"/>
  <c r="AM499" i="21" s="1"/>
  <c r="N245" i="21" a="1"/>
  <c r="N245" i="21" s="1"/>
  <c r="AV509" i="21" a="1"/>
  <c r="AV509" i="21" s="1"/>
  <c r="O266" i="21" a="1"/>
  <c r="O266" i="21" s="1"/>
  <c r="AK259" i="21" a="1"/>
  <c r="AK259" i="21" s="1"/>
  <c r="L264" i="21" a="1"/>
  <c r="L264" i="21" s="1"/>
  <c r="M195" i="21" a="1"/>
  <c r="M195" i="21" s="1"/>
  <c r="R312" i="21" a="1"/>
  <c r="R312" i="21" s="1"/>
  <c r="AM490" i="21" a="1"/>
  <c r="AM490" i="21" s="1"/>
  <c r="K527" i="21" a="1"/>
  <c r="K527" i="21" s="1"/>
  <c r="AO261" i="21" a="1"/>
  <c r="AO261" i="21" s="1"/>
  <c r="L188" i="21" a="1"/>
  <c r="L188" i="21" s="1"/>
  <c r="N434" i="21" a="1"/>
  <c r="N434" i="21" s="1"/>
  <c r="P381" i="21" a="1"/>
  <c r="P381" i="21" s="1"/>
  <c r="T298" i="21" a="1"/>
  <c r="T298" i="21" s="1"/>
  <c r="W399" i="21" a="1"/>
  <c r="W399" i="21" s="1"/>
  <c r="V278" i="21" a="1"/>
  <c r="V278" i="21" s="1"/>
  <c r="N256" i="21" a="1"/>
  <c r="N256" i="21" s="1"/>
  <c r="L416" i="21" a="1"/>
  <c r="L416" i="21" s="1"/>
  <c r="L121" i="21" a="1"/>
  <c r="L121" i="21" s="1"/>
  <c r="AM445" i="21" a="1"/>
  <c r="AM445" i="21" s="1"/>
  <c r="AB267" i="21" a="1"/>
  <c r="AB267" i="21" s="1"/>
  <c r="T104" i="21" a="1"/>
  <c r="T104" i="21" s="1"/>
  <c r="AL103" i="21" a="1"/>
  <c r="AL103" i="21" s="1"/>
  <c r="AH524" i="21" a="1"/>
  <c r="AH524" i="21" s="1"/>
  <c r="AG130" i="21" a="1"/>
  <c r="AG130" i="21" s="1"/>
  <c r="AF225" i="21" a="1"/>
  <c r="AF225" i="21" s="1"/>
  <c r="AJ484" i="21" a="1"/>
  <c r="AJ484" i="21" s="1"/>
  <c r="AN471" i="21" a="1"/>
  <c r="AN471" i="21" s="1"/>
  <c r="AE507" i="21" a="1"/>
  <c r="AE507" i="21" s="1"/>
  <c r="AE294" i="21" a="1"/>
  <c r="AE294" i="21" s="1"/>
  <c r="AI439" i="21" a="1"/>
  <c r="AI439" i="21" s="1"/>
  <c r="AM107" i="21" a="1"/>
  <c r="AM107" i="21" s="1"/>
  <c r="AA288" i="21" a="1"/>
  <c r="AA288" i="21" s="1"/>
  <c r="T411" i="21" a="1"/>
  <c r="T411" i="21" s="1"/>
  <c r="AH160" i="21" a="1"/>
  <c r="AH160" i="21" s="1"/>
  <c r="AH211" i="21" s="1" a="1"/>
  <c r="AH211" i="21" s="1"/>
  <c r="AM416" i="21" a="1"/>
  <c r="AM416" i="21" s="1"/>
  <c r="AH230" i="21" a="1"/>
  <c r="AH230" i="21" s="1"/>
  <c r="AE237" i="21" a="1"/>
  <c r="AE237" i="21" s="1"/>
  <c r="AN108" i="21" a="1"/>
  <c r="AN108" i="21" s="1"/>
  <c r="L148" i="21" a="1"/>
  <c r="L148" i="21" s="1"/>
  <c r="M414" i="21" a="1"/>
  <c r="M414" i="21" s="1"/>
  <c r="P393" i="21" a="1"/>
  <c r="P393" i="21" s="1"/>
  <c r="AL491" i="21" a="1"/>
  <c r="AL491" i="21" s="1"/>
  <c r="L328" i="21" a="1"/>
  <c r="L328" i="21" s="1"/>
  <c r="N465" i="21" a="1"/>
  <c r="N465" i="21" s="1"/>
  <c r="S168" i="21" a="1"/>
  <c r="S168" i="21" s="1"/>
  <c r="S219" i="21" s="1" a="1"/>
  <c r="S219" i="21" s="1"/>
  <c r="AN310" i="21" a="1"/>
  <c r="AN310" i="21" s="1"/>
  <c r="L205" i="21" a="1"/>
  <c r="L205" i="21" s="1"/>
  <c r="AV234" i="21" a="1"/>
  <c r="AV234" i="21" s="1"/>
  <c r="AL347" i="21" a="1"/>
  <c r="AL347" i="21" s="1"/>
  <c r="N346" i="21" a="1"/>
  <c r="N346" i="21" s="1"/>
  <c r="AV271" i="21" a="1"/>
  <c r="AV271" i="21" s="1"/>
  <c r="T391" i="21" a="1"/>
  <c r="T391" i="21" s="1"/>
  <c r="S172" i="21" a="1"/>
  <c r="S172" i="21" s="1"/>
  <c r="W363" i="21" a="1"/>
  <c r="W363" i="21" s="1"/>
  <c r="AK103" i="21" a="1"/>
  <c r="AK103" i="21" s="1"/>
  <c r="AJ470" i="21" a="1"/>
  <c r="AJ470" i="21" s="1"/>
  <c r="AL488" i="21" a="1"/>
  <c r="AL488" i="21" s="1"/>
  <c r="AD330" i="21" a="1"/>
  <c r="AD330" i="21" s="1"/>
  <c r="AH166" i="21" a="1"/>
  <c r="AH166" i="21" s="1"/>
  <c r="AH217" i="21" s="1" a="1"/>
  <c r="AH217" i="21" s="1"/>
  <c r="AB265" i="21" a="1"/>
  <c r="AB265" i="21" s="1"/>
  <c r="AD176" i="21" a="1"/>
  <c r="AD176" i="21" s="1"/>
  <c r="Z453" i="21" a="1"/>
  <c r="Z453" i="21" s="1"/>
  <c r="AM311" i="21" a="1"/>
  <c r="AM311" i="21" s="1"/>
  <c r="L236" i="21" a="1"/>
  <c r="L236" i="21" s="1"/>
  <c r="K466" i="21" a="1"/>
  <c r="K466" i="21" s="1"/>
  <c r="M483" i="21" a="1"/>
  <c r="M483" i="21" s="1"/>
  <c r="O267" i="21" a="1"/>
  <c r="O267" i="21" s="1"/>
  <c r="P351" i="21" a="1"/>
  <c r="P351" i="21" s="1"/>
  <c r="Q365" i="21" a="1"/>
  <c r="Q365" i="21" s="1"/>
  <c r="AJ237" i="21" a="1"/>
  <c r="AJ237" i="21" s="1"/>
  <c r="AM464" i="21" a="1"/>
  <c r="AM464" i="21" s="1"/>
  <c r="AH241" i="21" a="1"/>
  <c r="AH241" i="21" s="1"/>
  <c r="AJ338" i="21" a="1"/>
  <c r="AJ338" i="21" s="1"/>
  <c r="AE471" i="21" a="1"/>
  <c r="AE471" i="21" s="1"/>
  <c r="AG116" i="21" a="1"/>
  <c r="AG116" i="21" s="1"/>
  <c r="AD483" i="21" a="1"/>
  <c r="AD483" i="21" s="1"/>
  <c r="AL412" i="21" a="1"/>
  <c r="AL412" i="21" s="1"/>
  <c r="AL133" i="21" a="1"/>
  <c r="AL133" i="21" s="1"/>
  <c r="AV401" i="21" a="1"/>
  <c r="AV401" i="21" s="1"/>
  <c r="N278" i="21" a="1"/>
  <c r="N278" i="21" s="1"/>
  <c r="N169" i="21" a="1"/>
  <c r="N169" i="21" s="1"/>
  <c r="N203" i="21" s="1" a="1"/>
  <c r="N203" i="21" s="1"/>
  <c r="L327" i="21" a="1"/>
  <c r="L327" i="21" s="1"/>
  <c r="S305" i="21" a="1"/>
  <c r="S305" i="21" s="1"/>
  <c r="O374" i="21" a="1"/>
  <c r="O374" i="21" s="1"/>
  <c r="AO433" i="21" a="1"/>
  <c r="AO433" i="21" s="1"/>
  <c r="AJ435" i="21" a="1"/>
  <c r="AJ435" i="21" s="1"/>
  <c r="K208" i="21" a="1"/>
  <c r="K208" i="21" s="1"/>
  <c r="K306" i="21" a="1"/>
  <c r="K306" i="21" s="1"/>
  <c r="N111" i="21" a="1"/>
  <c r="N111" i="21" s="1"/>
  <c r="K272" i="21" a="1"/>
  <c r="K272" i="21" s="1"/>
  <c r="Q288" i="21" a="1"/>
  <c r="Q288" i="21" s="1"/>
  <c r="Q139" i="21" a="1"/>
  <c r="Q139" i="21" s="1"/>
  <c r="O509" i="21" a="1"/>
  <c r="O509" i="21" s="1"/>
  <c r="AN186" i="21" a="1"/>
  <c r="AN186" i="21" s="1"/>
  <c r="L405" i="21" a="1"/>
  <c r="L405" i="21" s="1"/>
  <c r="M523" i="21" a="1"/>
  <c r="M523" i="21" s="1"/>
  <c r="AO423" i="21" a="1"/>
  <c r="AO423" i="21" s="1"/>
  <c r="AN244" i="21" a="1"/>
  <c r="AN244" i="21" s="1"/>
  <c r="AH271" i="21" a="1"/>
  <c r="AH271" i="21" s="1"/>
  <c r="AJ200" i="21" a="1"/>
  <c r="AJ200" i="21" s="1"/>
  <c r="AC519" i="21" a="1"/>
  <c r="AC519" i="21" s="1"/>
  <c r="AG485" i="21" a="1"/>
  <c r="AG485" i="21" s="1"/>
  <c r="AH134" i="21" a="1"/>
  <c r="AH134" i="21" s="1"/>
  <c r="AB440" i="21" a="1"/>
  <c r="AB440" i="21" s="1"/>
  <c r="AO531" i="21" a="1"/>
  <c r="AO531" i="21" s="1"/>
  <c r="AO360" i="21" a="1"/>
  <c r="AO360" i="21" s="1"/>
  <c r="K261" i="21" a="1"/>
  <c r="K261" i="21" s="1"/>
  <c r="L138" i="21" a="1"/>
  <c r="L138" i="21" s="1"/>
  <c r="N492" i="21" a="1"/>
  <c r="N492" i="21" s="1"/>
  <c r="M258" i="21" a="1"/>
  <c r="M258" i="21" s="1"/>
  <c r="P195" i="21" a="1"/>
  <c r="P195" i="21" s="1"/>
  <c r="R345" i="21" a="1"/>
  <c r="R345" i="21" s="1"/>
  <c r="O316" i="21" a="1"/>
  <c r="O316" i="21" s="1"/>
  <c r="AM130" i="21" a="1"/>
  <c r="AM130" i="21" s="1"/>
  <c r="K508" i="21" a="1"/>
  <c r="K508" i="21" s="1"/>
  <c r="L142" i="21" a="1"/>
  <c r="L142" i="21" s="1"/>
  <c r="K339" i="21" a="1"/>
  <c r="K339" i="21" s="1"/>
  <c r="M179" i="21" a="1"/>
  <c r="M179" i="21" s="1"/>
  <c r="O133" i="21" a="1"/>
  <c r="O133" i="21" s="1"/>
  <c r="P111" i="21" a="1"/>
  <c r="P111" i="21" s="1"/>
  <c r="Q106" i="21" a="1"/>
  <c r="Q106" i="21" s="1"/>
  <c r="AJ103" i="21" a="1"/>
  <c r="AJ103" i="21" s="1"/>
  <c r="AK527" i="21" a="1"/>
  <c r="AK527" i="21" s="1"/>
  <c r="K267" i="21" a="1"/>
  <c r="K267" i="21" s="1"/>
  <c r="K411" i="21" a="1"/>
  <c r="K411" i="21" s="1"/>
  <c r="O301" i="21" a="1"/>
  <c r="O301" i="21" s="1"/>
  <c r="AN488" i="21" a="1"/>
  <c r="AN488" i="21" s="1"/>
  <c r="K503" i="21" a="1"/>
  <c r="K503" i="21" s="1"/>
  <c r="M368" i="21" a="1"/>
  <c r="M368" i="21" s="1"/>
  <c r="K104" i="21" a="1"/>
  <c r="K104" i="21" s="1"/>
  <c r="M343" i="21" a="1"/>
  <c r="M343" i="21" s="1"/>
  <c r="Q172" i="21" a="1"/>
  <c r="Q172" i="21" s="1"/>
  <c r="O132" i="21" a="1"/>
  <c r="O132" i="21" s="1"/>
  <c r="V369" i="21" a="1"/>
  <c r="V369" i="21" s="1"/>
  <c r="T459" i="21" a="1"/>
  <c r="T459" i="21" s="1"/>
  <c r="AH322" i="21" a="1"/>
  <c r="AH322" i="21" s="1"/>
  <c r="AN381" i="21" a="1"/>
  <c r="AN381" i="21" s="1"/>
  <c r="AH381" i="21" a="1"/>
  <c r="AH381" i="21" s="1"/>
  <c r="Y402" i="21" a="1"/>
  <c r="Y402" i="21" s="1"/>
  <c r="AB453" i="21" a="1"/>
  <c r="AB453" i="21" s="1"/>
  <c r="AJ395" i="21" a="1"/>
  <c r="AJ395" i="21" s="1"/>
  <c r="AG406" i="21" a="1"/>
  <c r="AG406" i="21" s="1"/>
  <c r="AN242" i="21" a="1"/>
  <c r="AN242" i="21" s="1"/>
  <c r="AL125" i="21" a="1"/>
  <c r="AL125" i="21" s="1"/>
  <c r="AJ486" i="21" a="1"/>
  <c r="AJ486" i="21" s="1"/>
  <c r="Z345" i="21" a="1"/>
  <c r="Z345" i="21" s="1"/>
  <c r="AD440" i="21" a="1"/>
  <c r="AD440" i="21" s="1"/>
  <c r="AA394" i="21" a="1"/>
  <c r="AA394" i="21" s="1"/>
  <c r="AH225" i="21" a="1"/>
  <c r="AH225" i="21" s="1"/>
  <c r="AD482" i="21" a="1"/>
  <c r="AD482" i="21" s="1"/>
  <c r="AK202" i="21" a="1"/>
  <c r="AK202" i="21" s="1"/>
  <c r="AJ180" i="21" a="1"/>
  <c r="AJ180" i="21" s="1"/>
  <c r="AO527" i="21" a="1"/>
  <c r="AO527" i="21" s="1"/>
  <c r="AM492" i="21" a="1"/>
  <c r="AM492" i="21" s="1"/>
  <c r="AC258" i="21" a="1"/>
  <c r="AC258" i="21" s="1"/>
  <c r="AI306" i="21" a="1"/>
  <c r="AI306" i="21" s="1"/>
  <c r="AG253" i="21" a="1"/>
  <c r="AG253" i="21" s="1"/>
  <c r="AC109" i="21" a="1"/>
  <c r="AC109" i="21" s="1"/>
  <c r="AK232" i="21" a="1"/>
  <c r="AK232" i="21" s="1"/>
  <c r="AG189" i="21" a="1"/>
  <c r="AG189" i="21" s="1"/>
  <c r="AO362" i="21" a="1"/>
  <c r="AO362" i="21" s="1"/>
  <c r="AD162" i="21" a="1"/>
  <c r="AD162" i="21" s="1"/>
  <c r="AD213" i="21" s="1" a="1"/>
  <c r="AD213" i="21" s="1"/>
  <c r="Y498" i="21" a="1"/>
  <c r="Y498" i="21" s="1"/>
  <c r="AA128" i="21" a="1"/>
  <c r="AA128" i="21" s="1"/>
  <c r="AO288" i="21" a="1"/>
  <c r="AO288" i="21" s="1"/>
  <c r="AN109" i="21" a="1"/>
  <c r="AN109" i="21" s="1"/>
  <c r="AG468" i="21" a="1"/>
  <c r="AG468" i="21" s="1"/>
  <c r="AJ242" i="21" a="1"/>
  <c r="AJ242" i="21" s="1"/>
  <c r="AC241" i="21" a="1"/>
  <c r="AC241" i="21" s="1"/>
  <c r="AF259" i="21" a="1"/>
  <c r="AF259" i="21" s="1"/>
  <c r="AH525" i="21" a="1"/>
  <c r="AH525" i="21" s="1"/>
  <c r="AG469" i="21" a="1"/>
  <c r="AG469" i="21" s="1"/>
  <c r="AN433" i="21" a="1"/>
  <c r="AN433" i="21" s="1"/>
  <c r="AO126" i="21" a="1"/>
  <c r="AO126" i="21" s="1"/>
  <c r="AV233" i="21" a="1"/>
  <c r="AV233" i="21" s="1"/>
  <c r="M328" i="21" a="1"/>
  <c r="M328" i="21" s="1"/>
  <c r="K513" i="21" a="1"/>
  <c r="K513" i="21" s="1"/>
  <c r="M144" i="21" a="1"/>
  <c r="M144" i="21" s="1"/>
  <c r="Q202" i="21" a="1"/>
  <c r="Q202" i="21" s="1"/>
  <c r="R282" i="21" a="1"/>
  <c r="R282" i="21" s="1"/>
  <c r="P421" i="21" a="1"/>
  <c r="P421" i="21" s="1"/>
  <c r="AM431" i="21" a="1"/>
  <c r="AM431" i="21" s="1"/>
  <c r="K290" i="21" a="1"/>
  <c r="K290" i="21" s="1"/>
  <c r="M510" i="21" a="1"/>
  <c r="M510" i="21" s="1"/>
  <c r="M320" i="21" a="1"/>
  <c r="M320" i="21" s="1"/>
  <c r="N477" i="21" a="1"/>
  <c r="N477" i="21" s="1"/>
  <c r="P395" i="21" a="1"/>
  <c r="P395" i="21" s="1"/>
  <c r="P336" i="21" a="1"/>
  <c r="P336" i="21" s="1"/>
  <c r="Q395" i="21" a="1"/>
  <c r="Q395" i="21" s="1"/>
  <c r="AH497" i="21" a="1"/>
  <c r="AH497" i="21" s="1"/>
  <c r="AK497" i="21" a="1"/>
  <c r="AK497" i="21" s="1"/>
  <c r="K176" i="21" a="1"/>
  <c r="K176" i="21" s="1"/>
  <c r="AV298" i="21" a="1"/>
  <c r="AV298" i="21" s="1"/>
  <c r="AV161" i="21" a="1"/>
  <c r="AV161" i="21" s="1"/>
  <c r="AV195" i="21" s="1" a="1"/>
  <c r="AV195" i="21" s="1"/>
  <c r="AM163" i="21" a="1"/>
  <c r="AM163" i="21" s="1"/>
  <c r="AM214" i="21" s="1" a="1"/>
  <c r="AM214" i="21" s="1"/>
  <c r="AV183" i="21" a="1"/>
  <c r="AV183" i="21" s="1"/>
  <c r="AV400" i="21" a="1"/>
  <c r="AV400" i="21" s="1"/>
  <c r="M163" i="21" a="1"/>
  <c r="M163" i="21" s="1"/>
  <c r="M214" i="21" s="1" a="1"/>
  <c r="M214" i="21" s="1"/>
  <c r="N178" i="21" a="1"/>
  <c r="N178" i="21" s="1"/>
  <c r="Q386" i="21" a="1"/>
  <c r="Q386" i="21" s="1"/>
  <c r="Q244" i="21" a="1"/>
  <c r="Q244" i="21" s="1"/>
  <c r="S337" i="21" a="1"/>
  <c r="S337" i="21" s="1"/>
  <c r="U510" i="21" a="1"/>
  <c r="U510" i="21" s="1"/>
  <c r="V199" i="21" a="1"/>
  <c r="V199" i="21" s="1"/>
  <c r="AA232" i="21" a="1"/>
  <c r="AA232" i="21" s="1"/>
  <c r="Z249" i="21" a="1"/>
  <c r="Z249" i="21" s="1"/>
  <c r="AL132" i="21" a="1"/>
  <c r="AL132" i="21" s="1"/>
  <c r="AO160" i="21" a="1"/>
  <c r="AO160" i="21" s="1"/>
  <c r="AO211" i="21" s="1" a="1"/>
  <c r="AO211" i="21" s="1"/>
  <c r="AJ431" i="21" a="1"/>
  <c r="AJ431" i="21" s="1"/>
  <c r="AL366" i="21" a="1"/>
  <c r="AL366" i="21" s="1"/>
  <c r="AD186" i="21" a="1"/>
  <c r="AD186" i="21" s="1"/>
  <c r="AH477" i="21" a="1"/>
  <c r="AH477" i="21" s="1"/>
  <c r="AB298" i="21" a="1"/>
  <c r="AB298" i="21" s="1"/>
  <c r="AD169" i="21" a="1"/>
  <c r="AD169" i="21" s="1"/>
  <c r="AD203" i="21" s="1" a="1"/>
  <c r="AD203" i="21" s="1"/>
  <c r="Z397" i="21" a="1"/>
  <c r="Z397" i="21" s="1"/>
  <c r="AL522" i="21" a="1"/>
  <c r="AL522" i="21" s="1"/>
  <c r="L412" i="21" a="1"/>
  <c r="L412" i="21" s="1"/>
  <c r="K314" i="21" a="1"/>
  <c r="K314" i="21" s="1"/>
  <c r="M127" i="21" a="1"/>
  <c r="M127" i="21" s="1"/>
  <c r="L497" i="21" a="1"/>
  <c r="L497" i="21" s="1"/>
  <c r="Q352" i="21" a="1"/>
  <c r="Q352" i="21" s="1"/>
  <c r="Q448" i="21" a="1"/>
  <c r="Q448" i="21" s="1"/>
  <c r="AJ105" i="21" a="1"/>
  <c r="AJ105" i="21" s="1"/>
  <c r="AL345" i="21" a="1"/>
  <c r="AL345" i="21" s="1"/>
  <c r="AN399" i="21" a="1"/>
  <c r="AN399" i="21" s="1"/>
  <c r="AH356" i="21" a="1"/>
  <c r="AH356" i="21" s="1"/>
  <c r="AJ209" i="21" a="1"/>
  <c r="AJ209" i="21" s="1"/>
  <c r="AE271" i="21" a="1"/>
  <c r="AE271" i="21" s="1"/>
  <c r="AF420" i="21" a="1"/>
  <c r="AF420" i="21" s="1"/>
  <c r="AB328" i="21" a="1"/>
  <c r="AB328" i="21" s="1"/>
  <c r="AO425" i="21" a="1"/>
  <c r="AO425" i="21" s="1"/>
  <c r="AJ235" i="21" a="1"/>
  <c r="AJ235" i="21" s="1"/>
  <c r="K323" i="21" a="1"/>
  <c r="K323" i="21" s="1"/>
  <c r="L504" i="21" a="1"/>
  <c r="L504" i="21" s="1"/>
  <c r="O111" i="21" a="1"/>
  <c r="O111" i="21" s="1"/>
  <c r="N485" i="21" a="1"/>
  <c r="N485" i="21" s="1"/>
  <c r="O406" i="21" a="1"/>
  <c r="O406" i="21" s="1"/>
  <c r="P228" i="21" a="1"/>
  <c r="P228" i="21" s="1"/>
  <c r="AN159" i="21" a="1"/>
  <c r="AN159" i="21" s="1"/>
  <c r="AN210" i="21" s="1" a="1"/>
  <c r="AN210" i="21" s="1"/>
  <c r="AO262" i="21" a="1"/>
  <c r="AO262" i="21" s="1"/>
  <c r="L508" i="21" a="1"/>
  <c r="L508" i="21" s="1"/>
  <c r="M323" i="21" a="1"/>
  <c r="M323" i="21" s="1"/>
  <c r="K410" i="21" a="1"/>
  <c r="K410" i="21" s="1"/>
  <c r="M169" i="21" a="1"/>
  <c r="M169" i="21" s="1"/>
  <c r="M220" i="21" s="1" a="1"/>
  <c r="M220" i="21" s="1"/>
  <c r="Q282" i="21" a="1"/>
  <c r="Q282" i="21" s="1"/>
  <c r="P261" i="21" a="1"/>
  <c r="P261" i="21" s="1"/>
  <c r="K484" i="21" a="1"/>
  <c r="K484" i="21" s="1"/>
  <c r="AV412" i="21" a="1"/>
  <c r="AV412" i="21" s="1"/>
  <c r="AG297" i="21" a="1"/>
  <c r="AG297" i="21" s="1"/>
  <c r="AM474" i="21" a="1"/>
  <c r="AM474" i="21" s="1"/>
  <c r="AI154" i="21" a="1"/>
  <c r="AI154" i="21" s="1"/>
  <c r="AI205" i="21" s="1" a="1"/>
  <c r="AI205" i="21" s="1"/>
  <c r="AK278" i="21" a="1"/>
  <c r="AK278" i="21" s="1"/>
  <c r="AF523" i="21" a="1"/>
  <c r="AF523" i="21" s="1"/>
  <c r="AG138" i="21" a="1"/>
  <c r="AG138" i="21" s="1"/>
  <c r="AF396" i="21" a="1"/>
  <c r="AF396" i="21" s="1"/>
  <c r="AL480" i="21" a="1"/>
  <c r="AL480" i="21" s="1"/>
  <c r="AL120" i="21" a="1"/>
  <c r="AL120" i="21" s="1"/>
  <c r="L392" i="21" a="1"/>
  <c r="L392" i="21" s="1"/>
  <c r="N522" i="21" a="1"/>
  <c r="N522" i="21" s="1"/>
  <c r="M194" i="21" a="1"/>
  <c r="M194" i="21" s="1"/>
  <c r="AV241" i="21" a="1"/>
  <c r="AV241" i="21" s="1"/>
  <c r="S282" i="21" a="1"/>
  <c r="S282" i="21" s="1"/>
  <c r="O256" i="21" a="1"/>
  <c r="O256" i="21" s="1"/>
  <c r="AO384" i="21" a="1"/>
  <c r="AO384" i="21" s="1"/>
  <c r="AJ397" i="21" a="1"/>
  <c r="AJ397" i="21" s="1"/>
  <c r="AV309" i="21" a="1"/>
  <c r="AV309" i="21" s="1"/>
  <c r="K143" i="21" a="1"/>
  <c r="K143" i="21" s="1"/>
  <c r="N139" i="21" a="1"/>
  <c r="N139" i="21" s="1"/>
  <c r="L213" i="21" a="1"/>
  <c r="L213" i="21" s="1"/>
  <c r="Q455" i="21" a="1"/>
  <c r="Q455" i="21" s="1"/>
  <c r="R107" i="21" a="1"/>
  <c r="R107" i="21" s="1"/>
  <c r="O377" i="21" a="1"/>
  <c r="O377" i="21" s="1"/>
  <c r="AM180" i="21" a="1"/>
  <c r="AM180" i="21" s="1"/>
  <c r="AV208" i="21" a="1"/>
  <c r="AV208" i="21" s="1"/>
  <c r="M105" i="21" a="1"/>
  <c r="M105" i="21" s="1"/>
  <c r="L130" i="21" a="1"/>
  <c r="L130" i="21" s="1"/>
  <c r="AV255" i="21" a="1"/>
  <c r="AV255" i="21" s="1"/>
  <c r="AI234" i="21" a="1"/>
  <c r="AI234" i="21" s="1"/>
  <c r="AN419" i="21" a="1"/>
  <c r="AN419" i="21" s="1"/>
  <c r="AV157" i="21" a="1"/>
  <c r="AV157" i="21" s="1"/>
  <c r="AV191" i="21" s="1" a="1"/>
  <c r="AV191" i="21" s="1"/>
  <c r="L176" i="21" a="1"/>
  <c r="L176" i="21" s="1"/>
  <c r="N496" i="21" a="1"/>
  <c r="N496" i="21" s="1"/>
  <c r="M278" i="21" a="1"/>
  <c r="M278" i="21" s="1"/>
  <c r="O442" i="21" a="1"/>
  <c r="O442" i="21" s="1"/>
  <c r="N470" i="21" a="1"/>
  <c r="N470" i="21" s="1"/>
  <c r="R422" i="21" a="1"/>
  <c r="R422" i="21" s="1"/>
  <c r="P324" i="21" a="1"/>
  <c r="P324" i="21" s="1"/>
  <c r="S519" i="21" a="1"/>
  <c r="S519" i="21" s="1"/>
  <c r="U203" i="21" a="1"/>
  <c r="U203" i="21" s="1"/>
  <c r="R177" i="21" a="1"/>
  <c r="R177" i="21" s="1"/>
  <c r="V484" i="21" a="1"/>
  <c r="V484" i="21" s="1"/>
  <c r="Y264" i="21" a="1"/>
  <c r="Y264" i="21" s="1"/>
  <c r="W505" i="21" a="1"/>
  <c r="W505" i="21" s="1"/>
  <c r="Z536" i="21" a="1"/>
  <c r="Z536" i="21" s="1"/>
  <c r="Y479" i="21" a="1"/>
  <c r="Y479" i="21" s="1"/>
  <c r="AL362" i="21" a="1"/>
  <c r="AL362" i="21" s="1"/>
  <c r="N108" i="21" a="1"/>
  <c r="N108" i="21" s="1"/>
  <c r="P398" i="21" a="1"/>
  <c r="P398" i="21" s="1"/>
  <c r="AO168" i="21" a="1"/>
  <c r="AO168" i="21" s="1"/>
  <c r="AO219" i="21" s="1" a="1"/>
  <c r="AO219" i="21" s="1"/>
  <c r="K160" i="21" a="1"/>
  <c r="K160" i="21" s="1"/>
  <c r="K211" i="21" s="1" a="1"/>
  <c r="K211" i="21" s="1"/>
  <c r="N316" i="21" a="1"/>
  <c r="N316" i="21" s="1"/>
  <c r="AO480" i="21" a="1"/>
  <c r="AO480" i="21" s="1"/>
  <c r="AV280" i="21" a="1"/>
  <c r="AV280" i="21" s="1"/>
  <c r="AV450" i="21" a="1"/>
  <c r="AV450" i="21" s="1"/>
  <c r="M441" i="21" a="1"/>
  <c r="M441" i="21" s="1"/>
  <c r="R453" i="21" a="1"/>
  <c r="R453" i="21" s="1"/>
  <c r="U326" i="21" a="1"/>
  <c r="U326" i="21" s="1"/>
  <c r="U301" i="21" a="1"/>
  <c r="U301" i="21" s="1"/>
  <c r="X284" i="21" a="1"/>
  <c r="X284" i="21" s="1"/>
  <c r="X184" i="21" a="1"/>
  <c r="X184" i="21" s="1"/>
  <c r="Z467" i="21" a="1"/>
  <c r="Z467" i="21" s="1"/>
  <c r="W465" i="21" a="1"/>
  <c r="W465" i="21" s="1"/>
  <c r="AM370" i="21" a="1"/>
  <c r="AM370" i="21" s="1"/>
  <c r="AI139" i="21" a="1"/>
  <c r="AI139" i="21" s="1"/>
  <c r="AM438" i="21" a="1"/>
  <c r="AM438" i="21" s="1"/>
  <c r="AJ125" i="21" a="1"/>
  <c r="AJ125" i="21" s="1"/>
  <c r="AA171" i="21" a="1"/>
  <c r="AA171" i="21" s="1"/>
  <c r="AA376" i="21" a="1"/>
  <c r="AA376" i="21" s="1"/>
  <c r="AB300" i="21" a="1"/>
  <c r="AB300" i="21" s="1"/>
  <c r="Y525" i="21" a="1"/>
  <c r="Y525" i="21" s="1"/>
  <c r="S422" i="21" a="1"/>
  <c r="S422" i="21" s="1"/>
  <c r="AC301" i="21" a="1"/>
  <c r="AC301" i="21" s="1"/>
  <c r="AI279" i="21" a="1"/>
  <c r="AI279" i="21" s="1"/>
  <c r="AM452" i="21" a="1"/>
  <c r="AM452" i="21" s="1"/>
  <c r="AH440" i="21" a="1"/>
  <c r="AH440" i="21" s="1"/>
  <c r="AM133" i="21" a="1"/>
  <c r="AM133" i="21" s="1"/>
  <c r="AH108" i="21" a="1"/>
  <c r="AH108" i="21" s="1"/>
  <c r="AO122" i="21" a="1"/>
  <c r="AO122" i="21" s="1"/>
  <c r="AA339" i="21" a="1"/>
  <c r="AA339" i="21" s="1"/>
  <c r="AA472" i="21" a="1"/>
  <c r="AA472" i="21" s="1"/>
  <c r="AF445" i="21" a="1"/>
  <c r="AF445" i="21" s="1"/>
  <c r="AC294" i="21" a="1"/>
  <c r="AC294" i="21" s="1"/>
  <c r="AG441" i="21" a="1"/>
  <c r="AG441" i="21" s="1"/>
  <c r="AJ473" i="21" a="1"/>
  <c r="AJ473" i="21" s="1"/>
  <c r="AE233" i="21" a="1"/>
  <c r="AE233" i="21" s="1"/>
  <c r="AJ182" i="21" a="1"/>
  <c r="AJ182" i="21" s="1"/>
  <c r="AN173" i="21" a="1"/>
  <c r="AN173" i="21" s="1"/>
  <c r="AK518" i="21" a="1"/>
  <c r="AK518" i="21" s="1"/>
  <c r="AN391" i="21" a="1"/>
  <c r="AN391" i="21" s="1"/>
  <c r="AJ254" i="21" a="1"/>
  <c r="AJ254" i="21" s="1"/>
  <c r="Z250" i="21" a="1"/>
  <c r="Z250" i="21" s="1"/>
  <c r="AF328" i="21" a="1"/>
  <c r="AF328" i="21" s="1"/>
  <c r="AF501" i="21" a="1"/>
  <c r="AF501" i="21" s="1"/>
  <c r="AA298" i="21" a="1"/>
  <c r="AA298" i="21" s="1"/>
  <c r="AF476" i="21" a="1"/>
  <c r="AF476" i="21" s="1"/>
  <c r="AI445" i="21" a="1"/>
  <c r="AI445" i="21" s="1"/>
  <c r="AD497" i="21" a="1"/>
  <c r="AD497" i="21" s="1"/>
  <c r="AI176" i="21" a="1"/>
  <c r="AI176" i="21" s="1"/>
  <c r="AM527" i="21" a="1"/>
  <c r="AM527" i="21" s="1"/>
  <c r="AJ240" i="21" a="1"/>
  <c r="AJ240" i="21" s="1"/>
  <c r="AM481" i="21" a="1"/>
  <c r="AM481" i="21" s="1"/>
  <c r="AJ324" i="21" a="1"/>
  <c r="AJ324" i="21" s="1"/>
  <c r="AG183" i="21" a="1"/>
  <c r="AG183" i="21" s="1"/>
  <c r="AA464" i="21" a="1"/>
  <c r="AA464" i="21" s="1"/>
  <c r="AA351" i="21" a="1"/>
  <c r="AA351" i="21" s="1"/>
  <c r="X379" i="21" a="1"/>
  <c r="X379" i="21" s="1"/>
  <c r="U202" i="21" a="1"/>
  <c r="U202" i="21" s="1"/>
  <c r="AG232" i="21" a="1"/>
  <c r="AG232" i="21" s="1"/>
  <c r="AL159" i="21" a="1"/>
  <c r="AL159" i="21" s="1"/>
  <c r="AL210" i="21" s="1" a="1"/>
  <c r="AL210" i="21" s="1"/>
  <c r="AG271" i="21" a="1"/>
  <c r="AG271" i="21" s="1"/>
  <c r="AL138" i="21" a="1"/>
  <c r="AL138" i="21" s="1"/>
  <c r="AH472" i="21" a="1"/>
  <c r="AH472" i="21" s="1"/>
  <c r="AB395" i="21" a="1"/>
  <c r="AB395" i="21" s="1"/>
  <c r="AH352" i="21" a="1"/>
  <c r="AH352" i="21" s="1"/>
  <c r="AD201" i="21" a="1"/>
  <c r="AD201" i="21" s="1"/>
  <c r="AH260" i="21" a="1"/>
  <c r="AH260" i="21" s="1"/>
  <c r="AE273" i="21" a="1"/>
  <c r="AE273" i="21" s="1"/>
  <c r="AD456" i="21" a="1"/>
  <c r="AD456" i="21" s="1"/>
  <c r="AL198" i="21" a="1"/>
  <c r="AL198" i="21" s="1"/>
  <c r="AL455" i="21" a="1"/>
  <c r="AL455" i="21" s="1"/>
  <c r="L479" i="21" a="1"/>
  <c r="L479" i="21" s="1"/>
  <c r="M109" i="21" a="1"/>
  <c r="M109" i="21" s="1"/>
  <c r="L183" i="21" a="1"/>
  <c r="L183" i="21" s="1"/>
  <c r="N452" i="21" a="1"/>
  <c r="N452" i="21" s="1"/>
  <c r="AV180" i="21" a="1"/>
  <c r="AV180" i="21" s="1"/>
  <c r="R418" i="21" a="1"/>
  <c r="R418" i="21" s="1"/>
  <c r="P389" i="21" a="1"/>
  <c r="P389" i="21" s="1"/>
  <c r="O167" i="21" a="1"/>
  <c r="O167" i="21" s="1"/>
  <c r="O218" i="21" s="1" a="1"/>
  <c r="O218" i="21" s="1"/>
  <c r="P266" i="21" a="1"/>
  <c r="P266" i="21" s="1"/>
  <c r="AO260" i="21" a="1"/>
  <c r="AO260" i="21" s="1"/>
  <c r="AN357" i="21" a="1"/>
  <c r="AN357" i="21" s="1"/>
  <c r="L371" i="21" a="1"/>
  <c r="L371" i="21" s="1"/>
  <c r="L109" i="21" a="1"/>
  <c r="L109" i="21" s="1"/>
  <c r="M531" i="21" a="1"/>
  <c r="M531" i="21" s="1"/>
  <c r="N448" i="21" a="1"/>
  <c r="N448" i="21" s="1"/>
  <c r="AV530" i="21" a="1"/>
  <c r="AV530" i="21" s="1"/>
  <c r="N519" i="21" a="1"/>
  <c r="N519" i="21" s="1"/>
  <c r="P418" i="21" a="1"/>
  <c r="P418" i="21" s="1"/>
  <c r="U414" i="21" a="1"/>
  <c r="U414" i="21" s="1"/>
  <c r="X470" i="21" a="1"/>
  <c r="X470" i="21" s="1"/>
  <c r="X194" i="21" a="1"/>
  <c r="X194" i="21" s="1"/>
  <c r="AC193" i="21" a="1"/>
  <c r="AC193" i="21" s="1"/>
  <c r="AM426" i="21" a="1"/>
  <c r="AM426" i="21" s="1"/>
  <c r="AO371" i="21" a="1"/>
  <c r="AO371" i="21" s="1"/>
  <c r="AL395" i="21" a="1"/>
  <c r="AL395" i="21" s="1"/>
  <c r="AO130" i="21" a="1"/>
  <c r="AO130" i="21" s="1"/>
  <c r="AK479" i="21" a="1"/>
  <c r="AK479" i="21" s="1"/>
  <c r="AF521" i="21" a="1"/>
  <c r="AF521" i="21" s="1"/>
  <c r="AA186" i="21" a="1"/>
  <c r="AA186" i="21" s="1"/>
  <c r="AG504" i="21" a="1"/>
  <c r="AG504" i="21" s="1"/>
  <c r="AD117" i="21" a="1"/>
  <c r="AD117" i="21" s="1"/>
  <c r="AH111" i="21" a="1"/>
  <c r="AH111" i="21" s="1"/>
  <c r="AD275" i="21" a="1"/>
  <c r="AD275" i="21" s="1"/>
  <c r="Z201" i="21" a="1"/>
  <c r="Z201" i="21" s="1"/>
  <c r="AN145" i="21" a="1"/>
  <c r="AN145" i="21" s="1"/>
  <c r="AG316" i="21" a="1"/>
  <c r="AG316" i="21" s="1"/>
  <c r="AL324" i="21" a="1"/>
  <c r="AL324" i="21" s="1"/>
  <c r="AH400" i="21" a="1"/>
  <c r="AH400" i="21" s="1"/>
  <c r="AL284" i="21" a="1"/>
  <c r="AL284" i="21" s="1"/>
  <c r="AH289" i="21" a="1"/>
  <c r="AH289" i="21" s="1"/>
  <c r="AC284" i="21" a="1"/>
  <c r="AC284" i="21" s="1"/>
  <c r="AH499" i="21" a="1"/>
  <c r="AH499" i="21" s="1"/>
  <c r="AE115" i="21" a="1"/>
  <c r="AE115" i="21" s="1"/>
  <c r="AI530" i="21" a="1"/>
  <c r="AI530" i="21" s="1"/>
  <c r="AE322" i="21" a="1"/>
  <c r="AE322" i="21" s="1"/>
  <c r="AD171" i="21" a="1"/>
  <c r="AD171" i="21" s="1"/>
  <c r="AH158" i="21" a="1"/>
  <c r="AH158" i="21" s="1"/>
  <c r="AH209" i="21" s="1" a="1"/>
  <c r="AH209" i="21" s="1"/>
  <c r="AK367" i="21" a="1"/>
  <c r="AK367" i="21" s="1"/>
  <c r="AO282" i="21" a="1"/>
  <c r="AO282" i="21" s="1"/>
  <c r="AK415" i="21" a="1"/>
  <c r="AK415" i="21" s="1"/>
  <c r="AN389" i="21" a="1"/>
  <c r="AN389" i="21" s="1"/>
  <c r="AK452" i="21" a="1"/>
  <c r="AK452" i="21" s="1"/>
  <c r="AE381" i="21" a="1"/>
  <c r="AE381" i="21" s="1"/>
  <c r="AJ290" i="21" a="1"/>
  <c r="AJ290" i="21" s="1"/>
  <c r="AG473" i="21" a="1"/>
  <c r="AG473" i="21" s="1"/>
  <c r="AD243" i="21" a="1"/>
  <c r="AD243" i="21" s="1"/>
  <c r="AG535" i="21" a="1"/>
  <c r="AG535" i="21" s="1"/>
  <c r="AC353" i="21" a="1"/>
  <c r="AC353" i="21" s="1"/>
  <c r="AB227" i="21" a="1"/>
  <c r="AB227" i="21" s="1"/>
  <c r="AD280" i="21" a="1"/>
  <c r="AD280" i="21" s="1"/>
  <c r="U224" i="21" a="1"/>
  <c r="U224" i="21" s="1"/>
  <c r="AA437" i="21" a="1"/>
  <c r="AA437" i="21" s="1"/>
  <c r="W172" i="21" a="1"/>
  <c r="W172" i="21" s="1"/>
  <c r="AC177" i="21" a="1"/>
  <c r="AC177" i="21" s="1"/>
  <c r="AK418" i="21" a="1"/>
  <c r="AK418" i="21" s="1"/>
  <c r="AG108" i="21" a="1"/>
  <c r="AG108" i="21" s="1"/>
  <c r="AL498" i="21" a="1"/>
  <c r="AL498" i="21" s="1"/>
  <c r="AG305" i="21" a="1"/>
  <c r="AG305" i="21" s="1"/>
  <c r="AL464" i="21" a="1"/>
  <c r="AL464" i="21" s="1"/>
  <c r="AG161" i="21" a="1"/>
  <c r="AG161" i="21" s="1"/>
  <c r="AG212" i="21" s="1" a="1"/>
  <c r="AG212" i="21" s="1"/>
  <c r="AC376" i="21" a="1"/>
  <c r="AC376" i="21" s="1"/>
  <c r="AH127" i="21" a="1"/>
  <c r="AH127" i="21" s="1"/>
  <c r="AD244" i="21" a="1"/>
  <c r="AD244" i="21" s="1"/>
  <c r="AH326" i="21" a="1"/>
  <c r="AH326" i="21" s="1"/>
  <c r="AD402" i="21" a="1"/>
  <c r="AD402" i="21" s="1"/>
  <c r="AC421" i="21" a="1"/>
  <c r="AC421" i="21" s="1"/>
  <c r="AN420" i="21" a="1"/>
  <c r="AN420" i="21" s="1"/>
  <c r="AH482" i="21" a="1"/>
  <c r="AH482" i="21" s="1"/>
  <c r="AM436" i="21" a="1"/>
  <c r="AM436" i="21" s="1"/>
  <c r="AI448" i="21" a="1"/>
  <c r="AI448" i="21" s="1"/>
  <c r="AM360" i="21" a="1"/>
  <c r="AM360" i="21" s="1"/>
  <c r="AI472" i="21" a="1"/>
  <c r="AI472" i="21" s="1"/>
  <c r="AD140" i="21" a="1"/>
  <c r="AD140" i="21" s="1"/>
  <c r="AI425" i="21" a="1"/>
  <c r="AI425" i="21" s="1"/>
  <c r="AE150" i="21" a="1"/>
  <c r="AE150" i="21" s="1"/>
  <c r="AI282" i="21" a="1"/>
  <c r="AI282" i="21" s="1"/>
  <c r="AD208" i="21" a="1"/>
  <c r="AD208" i="21" s="1"/>
  <c r="AE396" i="21" a="1"/>
  <c r="AE396" i="21" s="1"/>
  <c r="AK297" i="21" a="1"/>
  <c r="AK297" i="21" s="1"/>
  <c r="AO138" i="21" a="1"/>
  <c r="AO138" i="21" s="1"/>
  <c r="AL501" i="21" a="1"/>
  <c r="AL501" i="21" s="1"/>
  <c r="AO242" i="21" a="1"/>
  <c r="AO242" i="21" s="1"/>
  <c r="AL513" i="21" a="1"/>
  <c r="AL513" i="21" s="1"/>
  <c r="AF378" i="21" a="1"/>
  <c r="AF378" i="21" s="1"/>
  <c r="AK105" i="21" a="1"/>
  <c r="AK105" i="21" s="1"/>
  <c r="AH20" i="93" s="1"/>
  <c r="AG122" i="21" a="1"/>
  <c r="AG122" i="21" s="1"/>
  <c r="AD525" i="21" a="1"/>
  <c r="AD525" i="21" s="1"/>
  <c r="AA167" i="21" a="1"/>
  <c r="AA167" i="21" s="1"/>
  <c r="AA218" i="21" s="1" a="1"/>
  <c r="AA218" i="21" s="1"/>
  <c r="Q402" i="21" a="1"/>
  <c r="Q402" i="21" s="1"/>
  <c r="Q255" i="21" a="1"/>
  <c r="Q255" i="21" s="1"/>
  <c r="O525" i="21" a="1"/>
  <c r="O525" i="21" s="1"/>
  <c r="W145" i="21" a="1"/>
  <c r="W145" i="21" s="1"/>
  <c r="Z265" i="21" a="1"/>
  <c r="Z265" i="21" s="1"/>
  <c r="W521" i="21" a="1"/>
  <c r="W521" i="21" s="1"/>
  <c r="X442" i="21" a="1"/>
  <c r="X442" i="21" s="1"/>
  <c r="AA432" i="21" a="1"/>
  <c r="AA432" i="21" s="1"/>
  <c r="W309" i="21" a="1"/>
  <c r="W309" i="21" s="1"/>
  <c r="T339" i="21" a="1"/>
  <c r="T339" i="21" s="1"/>
  <c r="T361" i="21" a="1"/>
  <c r="T361" i="21" s="1"/>
  <c r="T134" i="21" a="1"/>
  <c r="T134" i="21" s="1"/>
  <c r="T521" i="21" a="1"/>
  <c r="T521" i="21" s="1"/>
  <c r="O310" i="21" a="1"/>
  <c r="O310" i="21" s="1"/>
  <c r="P292" i="21" a="1"/>
  <c r="P292" i="21" s="1"/>
  <c r="N126" i="21" a="1"/>
  <c r="N126" i="21" s="1"/>
  <c r="AE346" i="21" a="1"/>
  <c r="AE346" i="21" s="1"/>
  <c r="AC509" i="21" a="1"/>
  <c r="AC509" i="21" s="1"/>
  <c r="Y265" i="21" a="1"/>
  <c r="Y265" i="21" s="1"/>
  <c r="AB354" i="21" a="1"/>
  <c r="AB354" i="21" s="1"/>
  <c r="Y269" i="21" a="1"/>
  <c r="Y269" i="21" s="1"/>
  <c r="Z107" i="21" a="1"/>
  <c r="Z107" i="21" s="1"/>
  <c r="V362" i="21" a="1"/>
  <c r="V362" i="21" s="1"/>
  <c r="Z492" i="21" a="1"/>
  <c r="Z492" i="21" s="1"/>
  <c r="W365" i="21" a="1"/>
  <c r="W365" i="21" s="1"/>
  <c r="R430" i="21" a="1"/>
  <c r="R430" i="21" s="1"/>
  <c r="R197" i="21" a="1"/>
  <c r="R197" i="21" s="1"/>
  <c r="S250" i="21" a="1"/>
  <c r="S250" i="21" s="1"/>
  <c r="S472" i="21" a="1"/>
  <c r="S472" i="21" s="1"/>
  <c r="P201" i="21" a="1"/>
  <c r="P201" i="21" s="1"/>
  <c r="O319" i="21" a="1"/>
  <c r="O319" i="21" s="1"/>
  <c r="X240" i="21" a="1"/>
  <c r="X240" i="21" s="1"/>
  <c r="AB370" i="21" a="1"/>
  <c r="AB370" i="21" s="1"/>
  <c r="X158" i="21" a="1"/>
  <c r="X158" i="21" s="1"/>
  <c r="X209" i="21" s="1" a="1"/>
  <c r="X209" i="21" s="1"/>
  <c r="AA151" i="21" a="1"/>
  <c r="AA151" i="21" s="1"/>
  <c r="T146" i="21" a="1"/>
  <c r="T146" i="21" s="1"/>
  <c r="U149" i="21" a="1"/>
  <c r="U149" i="21" s="1"/>
  <c r="P456" i="21" a="1"/>
  <c r="P456" i="21" s="1"/>
  <c r="O322" i="21" a="1"/>
  <c r="O322" i="21" s="1"/>
  <c r="M451" i="21" a="1"/>
  <c r="M451" i="21" s="1"/>
  <c r="K525" i="21" a="1"/>
  <c r="K525" i="21" s="1"/>
  <c r="AM385" i="21" a="1"/>
  <c r="AM385" i="21" s="1"/>
  <c r="K317" i="21" a="1"/>
  <c r="K317" i="21" s="1"/>
  <c r="AM246" i="21" a="1"/>
  <c r="AM246" i="21" s="1"/>
  <c r="R179" i="21" a="1"/>
  <c r="R179" i="21" s="1"/>
  <c r="N418" i="21" a="1"/>
  <c r="N418" i="21" s="1"/>
  <c r="AM523" i="21" a="1"/>
  <c r="AM523" i="21" s="1"/>
  <c r="Z306" i="21" a="1"/>
  <c r="Z306" i="21" s="1"/>
  <c r="AA463" i="21" a="1"/>
  <c r="AA463" i="21" s="1"/>
  <c r="W332" i="21" a="1"/>
  <c r="W332" i="21" s="1"/>
  <c r="AA284" i="21" a="1"/>
  <c r="AA284" i="21" s="1"/>
  <c r="W449" i="21" a="1"/>
  <c r="W449" i="21" s="1"/>
  <c r="T109" i="21" a="1"/>
  <c r="T109" i="21" s="1"/>
  <c r="T529" i="21" a="1"/>
  <c r="T529" i="21" s="1"/>
  <c r="T321" i="21" a="1"/>
  <c r="T321" i="21" s="1"/>
  <c r="O139" i="21" a="1"/>
  <c r="O139" i="21" s="1"/>
  <c r="O323" i="21" a="1"/>
  <c r="O323" i="21" s="1"/>
  <c r="K358" i="21" a="1"/>
  <c r="K358" i="21" s="1"/>
  <c r="AC490" i="21" a="1"/>
  <c r="AC490" i="21" s="1"/>
  <c r="Y140" i="21" a="1"/>
  <c r="Y140" i="21" s="1"/>
  <c r="Z403" i="21" a="1"/>
  <c r="Z403" i="21" s="1"/>
  <c r="W532" i="21" a="1"/>
  <c r="W532" i="21" s="1"/>
  <c r="Z111" i="21" a="1"/>
  <c r="Z111" i="21" s="1"/>
  <c r="V354" i="21" a="1"/>
  <c r="V354" i="21" s="1"/>
  <c r="R200" i="21" a="1"/>
  <c r="R200" i="21" s="1"/>
  <c r="R226" i="21" a="1"/>
  <c r="R226" i="21" s="1"/>
  <c r="S419" i="21" a="1"/>
  <c r="S419" i="21" s="1"/>
  <c r="T433" i="21" a="1"/>
  <c r="T433" i="21" s="1"/>
  <c r="Q454" i="21" a="1"/>
  <c r="Q454" i="21" s="1"/>
  <c r="O339" i="21" a="1"/>
  <c r="O339" i="21" s="1"/>
  <c r="M455" i="21" a="1"/>
  <c r="M455" i="21" s="1"/>
  <c r="AE449" i="21" a="1"/>
  <c r="AE449" i="21" s="1"/>
  <c r="AB272" i="21" a="1"/>
  <c r="AB272" i="21" s="1"/>
  <c r="X275" i="21" a="1"/>
  <c r="X275" i="21" s="1"/>
  <c r="AA252" i="21" a="1"/>
  <c r="AA252" i="21" s="1"/>
  <c r="X110" i="21" a="1"/>
  <c r="X110" i="21" s="1"/>
  <c r="Y324" i="21" a="1"/>
  <c r="Y324" i="21" s="1"/>
  <c r="AB169" i="21" a="1"/>
  <c r="AB169" i="21" s="1"/>
  <c r="AB203" i="21" s="1" a="1"/>
  <c r="AB203" i="21" s="1"/>
  <c r="Y394" i="21" a="1"/>
  <c r="Y394" i="21" s="1"/>
  <c r="V368" i="21" a="1"/>
  <c r="V368" i="21" s="1"/>
  <c r="U159" i="21" a="1"/>
  <c r="U159" i="21" s="1"/>
  <c r="U210" i="21" s="1" a="1"/>
  <c r="U210" i="21" s="1"/>
  <c r="V105" i="21" a="1"/>
  <c r="V105" i="21" s="1"/>
  <c r="V399" i="21" a="1"/>
  <c r="V399" i="21" s="1"/>
  <c r="Q174" i="21" a="1"/>
  <c r="Q174" i="21" s="1"/>
  <c r="O261" i="21" a="1"/>
  <c r="O261" i="21" s="1"/>
  <c r="R118" i="21" a="1"/>
  <c r="R118" i="21" s="1"/>
  <c r="W318" i="21" a="1"/>
  <c r="W318" i="21" s="1"/>
  <c r="AA181" i="21" a="1"/>
  <c r="AA181" i="21" s="1"/>
  <c r="X315" i="21" a="1"/>
  <c r="X315" i="21" s="1"/>
  <c r="U245" i="21" a="1"/>
  <c r="U245" i="21" s="1"/>
  <c r="V121" i="21" a="1"/>
  <c r="V121" i="21" s="1"/>
  <c r="R256" i="21" a="1"/>
  <c r="R256" i="21" s="1"/>
  <c r="AV456" i="21" a="1"/>
  <c r="AV456" i="21" s="1"/>
  <c r="M116" i="21" a="1"/>
  <c r="M116" i="21" s="1"/>
  <c r="L501" i="21" a="1"/>
  <c r="L501" i="21" s="1"/>
  <c r="AJ118" i="21" a="1"/>
  <c r="AJ118" i="21" s="1"/>
  <c r="AV452" i="21" a="1"/>
  <c r="AV452" i="21" s="1"/>
  <c r="K485" i="21" a="1"/>
  <c r="K485" i="21" s="1"/>
  <c r="AK203" i="21" a="1"/>
  <c r="AK203" i="21" s="1"/>
  <c r="Q466" i="21" a="1"/>
  <c r="Q466" i="21" s="1"/>
  <c r="M505" i="21" a="1"/>
  <c r="M505" i="21" s="1"/>
  <c r="AO422" i="21" a="1"/>
  <c r="AO422" i="21" s="1"/>
  <c r="AH113" i="21" a="1"/>
  <c r="AH113" i="21" s="1"/>
  <c r="AD286" i="21" a="1"/>
  <c r="AD286" i="21" s="1"/>
  <c r="AE366" i="21" a="1"/>
  <c r="AE366" i="21" s="1"/>
  <c r="AB163" i="21" a="1"/>
  <c r="AB163" i="21" s="1"/>
  <c r="AB197" i="21" s="1" a="1"/>
  <c r="AB197" i="21" s="1"/>
  <c r="Y412" i="21" a="1"/>
  <c r="Y412" i="21" s="1"/>
  <c r="AB367" i="21" a="1"/>
  <c r="AB367" i="21" s="1"/>
  <c r="X532" i="21" a="1"/>
  <c r="X532" i="21" s="1"/>
  <c r="Z169" i="21" a="1"/>
  <c r="Z169" i="21" s="1"/>
  <c r="Z220" i="21" s="1" a="1"/>
  <c r="Z220" i="21" s="1"/>
  <c r="V511" i="21" a="1"/>
  <c r="V511" i="21" s="1"/>
  <c r="Y417" i="21" a="1"/>
  <c r="Y417" i="21" s="1"/>
  <c r="V521" i="21" a="1"/>
  <c r="V521" i="21" s="1"/>
  <c r="R233" i="21" a="1"/>
  <c r="R233" i="21" s="1"/>
  <c r="V469" i="21" a="1"/>
  <c r="V469" i="21" s="1"/>
  <c r="R180" i="21" a="1"/>
  <c r="R180" i="21" s="1"/>
  <c r="S140" i="21" a="1"/>
  <c r="S140" i="21" s="1"/>
  <c r="P164" i="21" a="1"/>
  <c r="P164" i="21" s="1"/>
  <c r="P198" i="21" s="1" a="1"/>
  <c r="P198" i="21" s="1"/>
  <c r="R419" i="21" a="1"/>
  <c r="R419" i="21" s="1"/>
  <c r="X497" i="21" a="1"/>
  <c r="X497" i="21" s="1"/>
  <c r="AA254" i="21" a="1"/>
  <c r="AA254" i="21" s="1"/>
  <c r="X485" i="21" a="1"/>
  <c r="X485" i="21" s="1"/>
  <c r="AB266" i="21" a="1"/>
  <c r="AB266" i="21" s="1"/>
  <c r="Y464" i="21" a="1"/>
  <c r="Y464" i="21" s="1"/>
  <c r="U360" i="21" a="1"/>
  <c r="U360" i="21" s="1"/>
  <c r="U513" i="21" a="1"/>
  <c r="U513" i="21" s="1"/>
  <c r="V382" i="21" a="1"/>
  <c r="V382" i="21" s="1"/>
  <c r="S412" i="21" a="1"/>
  <c r="S412" i="21" s="1"/>
  <c r="T151" i="21" a="1"/>
  <c r="T151" i="21" s="1"/>
  <c r="Q224" i="21" a="1"/>
  <c r="Q224" i="21" s="1"/>
  <c r="O180" i="21" a="1"/>
  <c r="O180" i="21" s="1"/>
  <c r="S115" i="21" a="1"/>
  <c r="S115" i="21" s="1"/>
  <c r="K174" i="21" a="1"/>
  <c r="K174" i="21" s="1"/>
  <c r="AF262" i="21" a="1"/>
  <c r="AF262" i="21" s="1"/>
  <c r="AD284" i="21" a="1"/>
  <c r="AD284" i="21" s="1"/>
  <c r="AA124" i="21" a="1"/>
  <c r="AA124" i="21" s="1"/>
  <c r="Y163" i="21" a="1"/>
  <c r="Y163" i="21" s="1"/>
  <c r="Y214" i="21" s="1" a="1"/>
  <c r="Y214" i="21" s="1"/>
  <c r="V460" i="21" a="1"/>
  <c r="V460" i="21" s="1"/>
  <c r="AA314" i="21" a="1"/>
  <c r="AA314" i="21" s="1"/>
  <c r="X144" i="21" a="1"/>
  <c r="X144" i="21" s="1"/>
  <c r="Z368" i="21" a="1"/>
  <c r="Z368" i="21" s="1"/>
  <c r="W248" i="21" a="1"/>
  <c r="W248" i="21" s="1"/>
  <c r="Z202" i="21" a="1"/>
  <c r="Z202" i="21" s="1"/>
  <c r="Y267" i="21" a="1"/>
  <c r="Y267" i="21" s="1"/>
  <c r="V283" i="21" a="1"/>
  <c r="V283" i="21" s="1"/>
  <c r="S289" i="21" a="1"/>
  <c r="S289" i="21" s="1"/>
  <c r="T289" i="21" a="1"/>
  <c r="T289" i="21" s="1"/>
  <c r="V496" i="21" a="1"/>
  <c r="V496" i="21" s="1"/>
  <c r="S371" i="21" a="1"/>
  <c r="S371" i="21" s="1"/>
  <c r="T316" i="21" a="1"/>
  <c r="T316" i="21" s="1"/>
  <c r="Q450" i="21" a="1"/>
  <c r="Q450" i="21" s="1"/>
  <c r="O311" i="21" a="1"/>
  <c r="O311" i="21" s="1"/>
  <c r="S313" i="21" a="1"/>
  <c r="S313" i="21" s="1"/>
  <c r="K307" i="21" a="1"/>
  <c r="K307" i="21" s="1"/>
  <c r="V381" i="21" a="1"/>
  <c r="V381" i="21" s="1"/>
  <c r="AA311" i="21" a="1"/>
  <c r="AA311" i="21" s="1"/>
  <c r="V123" i="21" a="1"/>
  <c r="V123" i="21" s="1"/>
  <c r="AB104" i="21" a="1"/>
  <c r="AB104" i="21" s="1"/>
  <c r="W371" i="21" a="1"/>
  <c r="W371" i="21" s="1"/>
  <c r="V406" i="21" a="1"/>
  <c r="V406" i="21" s="1"/>
  <c r="T271" i="21" a="1"/>
  <c r="T271" i="21" s="1"/>
  <c r="R262" i="21" a="1"/>
  <c r="R262" i="21" s="1"/>
  <c r="P416" i="21" a="1"/>
  <c r="P416" i="21" s="1"/>
  <c r="N482" i="21" a="1"/>
  <c r="N482" i="21" s="1"/>
  <c r="N409" i="21" a="1"/>
  <c r="N409" i="21" s="1"/>
  <c r="M499" i="21" a="1"/>
  <c r="M499" i="21" s="1"/>
  <c r="K177" i="21" a="1"/>
  <c r="K177" i="21" s="1"/>
  <c r="AN190" i="21" a="1"/>
  <c r="AN190" i="21" s="1"/>
  <c r="AO382" i="21" a="1"/>
  <c r="AO382" i="21" s="1"/>
  <c r="M132" i="21" a="1"/>
  <c r="M132" i="21" s="1"/>
  <c r="AV525" i="21" a="1"/>
  <c r="AV525" i="21" s="1"/>
  <c r="AJ241" i="21" a="1"/>
  <c r="AJ241" i="21" s="1"/>
  <c r="P356" i="21" a="1"/>
  <c r="P356" i="21" s="1"/>
  <c r="M166" i="21" a="1"/>
  <c r="M166" i="21" s="1"/>
  <c r="M200" i="21" s="1" a="1"/>
  <c r="M200" i="21" s="1"/>
  <c r="M501" i="21" a="1"/>
  <c r="M501" i="21" s="1"/>
  <c r="AO418" i="21" a="1"/>
  <c r="AO418" i="21" s="1"/>
  <c r="AL499" i="21" a="1"/>
  <c r="AL499" i="21" s="1"/>
  <c r="AB339" i="21" a="1"/>
  <c r="AB339" i="21" s="1"/>
  <c r="AE129" i="21" a="1"/>
  <c r="AE129" i="21" s="1"/>
  <c r="AC229" i="21" a="1"/>
  <c r="AC229" i="21" s="1"/>
  <c r="Z122" i="21" a="1"/>
  <c r="Z122" i="21" s="1"/>
  <c r="W335" i="21" a="1"/>
  <c r="W335" i="21" s="1"/>
  <c r="AB485" i="21" a="1"/>
  <c r="AB485" i="21" s="1"/>
  <c r="Y475" i="21" a="1"/>
  <c r="Y475" i="21" s="1"/>
  <c r="W428" i="21" a="1"/>
  <c r="W428" i="21" s="1"/>
  <c r="X296" i="21" a="1"/>
  <c r="X296" i="21" s="1"/>
  <c r="AC458" i="21" a="1"/>
  <c r="AC458" i="21" s="1"/>
  <c r="Z184" i="21" a="1"/>
  <c r="Z184" i="21" s="1"/>
  <c r="W113" i="21" a="1"/>
  <c r="W113" i="21" s="1"/>
  <c r="U365" i="21" a="1"/>
  <c r="U365" i="21" s="1"/>
  <c r="V318" i="21" a="1"/>
  <c r="V318" i="21" s="1"/>
  <c r="S163" i="21" a="1"/>
  <c r="S163" i="21" s="1"/>
  <c r="S214" i="21" s="1" a="1"/>
  <c r="S214" i="21" s="1"/>
  <c r="T329" i="21" a="1"/>
  <c r="T329" i="21" s="1"/>
  <c r="U242" i="21" a="1"/>
  <c r="U242" i="21" s="1"/>
  <c r="R115" i="21" a="1"/>
  <c r="R115" i="21" s="1"/>
  <c r="Q229" i="21" a="1"/>
  <c r="Q229" i="21" s="1"/>
  <c r="Q409" i="21" a="1"/>
  <c r="Q409" i="21" s="1"/>
  <c r="P115" i="21" a="1"/>
  <c r="P115" i="21" s="1"/>
  <c r="X462" i="21" a="1"/>
  <c r="X462" i="21" s="1"/>
  <c r="AB259" i="21" a="1"/>
  <c r="AB259" i="21" s="1"/>
  <c r="Y177" i="21" a="1"/>
  <c r="Y177" i="21" s="1"/>
  <c r="W131" i="21" a="1"/>
  <c r="W131" i="21" s="1"/>
  <c r="Y266" i="21" a="1"/>
  <c r="Y266" i="21" s="1"/>
  <c r="V296" i="21" a="1"/>
  <c r="V296" i="21" s="1"/>
  <c r="Z366" i="21" a="1"/>
  <c r="Z366" i="21" s="1"/>
  <c r="X157" i="21" a="1"/>
  <c r="X157" i="21" s="1"/>
  <c r="X208" i="21" s="1" a="1"/>
  <c r="X208" i="21" s="1"/>
  <c r="U302" i="21" a="1"/>
  <c r="U302" i="21" s="1"/>
  <c r="V395" i="21" a="1"/>
  <c r="V395" i="21" s="1"/>
  <c r="S186" i="21" a="1"/>
  <c r="S186" i="21" s="1"/>
  <c r="S190" i="21" a="1"/>
  <c r="S190" i="21" s="1"/>
  <c r="U422" i="21" a="1"/>
  <c r="U422" i="21" s="1"/>
  <c r="S322" i="21" a="1"/>
  <c r="S322" i="21" s="1"/>
  <c r="R370" i="21" a="1"/>
  <c r="R370" i="21" s="1"/>
  <c r="Q506" i="21" a="1"/>
  <c r="Q506" i="21" s="1"/>
  <c r="AC134" i="21" a="1"/>
  <c r="AC134" i="21" s="1"/>
  <c r="AE452" i="21" a="1"/>
  <c r="AE452" i="21" s="1"/>
  <c r="AA535" i="21" a="1"/>
  <c r="AA535" i="21" s="1"/>
  <c r="Z262" i="21" a="1"/>
  <c r="Z262" i="21" s="1"/>
  <c r="AB445" i="21" a="1"/>
  <c r="AB445" i="21" s="1"/>
  <c r="W305" i="21" a="1"/>
  <c r="W305" i="21" s="1"/>
  <c r="V487" i="21" a="1"/>
  <c r="V487" i="21" s="1"/>
  <c r="Z382" i="21" a="1"/>
  <c r="Z382" i="21" s="1"/>
  <c r="U391" i="21" a="1"/>
  <c r="U391" i="21" s="1"/>
  <c r="S390" i="21" a="1"/>
  <c r="S390" i="21" s="1"/>
  <c r="U143" i="21" a="1"/>
  <c r="U143" i="21" s="1"/>
  <c r="R484" i="21" a="1"/>
  <c r="R484" i="21" s="1"/>
  <c r="Q430" i="21" a="1"/>
  <c r="Q430" i="21" s="1"/>
  <c r="X126" i="21" a="1"/>
  <c r="X126" i="21" s="1"/>
  <c r="Z307" i="21" a="1"/>
  <c r="Z307" i="21" s="1"/>
  <c r="S248" i="21" a="1"/>
  <c r="S248" i="21" s="1"/>
  <c r="R305" i="21" a="1"/>
  <c r="R305" i="21" s="1"/>
  <c r="N398" i="21" a="1"/>
  <c r="N398" i="21" s="1"/>
  <c r="AK114" i="21" a="1"/>
  <c r="AK114" i="21" s="1"/>
  <c r="O200" i="21" a="1"/>
  <c r="O200" i="21" s="1"/>
  <c r="Q385" i="21" a="1"/>
  <c r="Q385" i="21" s="1"/>
  <c r="AA483" i="21" a="1"/>
  <c r="AA483" i="21" s="1"/>
  <c r="T220" i="21" a="1"/>
  <c r="T220" i="21" s="1"/>
  <c r="M333" i="21" a="1"/>
  <c r="M333" i="21" s="1"/>
  <c r="AI129" i="21" a="1"/>
  <c r="AI129" i="21" s="1"/>
  <c r="M114" i="21" a="1"/>
  <c r="M114" i="21" s="1"/>
  <c r="O487" i="21" a="1"/>
  <c r="O487" i="21" s="1"/>
  <c r="N179" i="21" a="1"/>
  <c r="N179" i="21" s="1"/>
  <c r="AO327" i="21" a="1"/>
  <c r="AO327" i="21" s="1"/>
  <c r="N416" i="21" a="1"/>
  <c r="N416" i="21" s="1"/>
  <c r="AG287" i="21" a="1"/>
  <c r="AG287" i="21" s="1"/>
  <c r="AN273" i="21" a="1"/>
  <c r="AN273" i="21" s="1"/>
  <c r="AJ275" i="21" a="1"/>
  <c r="AJ275" i="21" s="1"/>
  <c r="AN199" i="21" a="1"/>
  <c r="AN199" i="21" s="1"/>
  <c r="M317" i="21" a="1"/>
  <c r="M317" i="21" s="1"/>
  <c r="AL494" i="21" a="1"/>
  <c r="AL494" i="21" s="1"/>
  <c r="AV286" i="21" a="1"/>
  <c r="AV286" i="21" s="1"/>
  <c r="AN377" i="21" a="1"/>
  <c r="AN377" i="21" s="1"/>
  <c r="AI526" i="21" a="1"/>
  <c r="AI526" i="21" s="1"/>
  <c r="AM405" i="21" a="1"/>
  <c r="AM405" i="21" s="1"/>
  <c r="R505" i="21" a="1"/>
  <c r="R505" i="21" s="1"/>
  <c r="L494" i="21" a="1"/>
  <c r="L494" i="21" s="1"/>
  <c r="AH504" i="21" a="1"/>
  <c r="AH504" i="21" s="1"/>
  <c r="AG181" i="21" a="1"/>
  <c r="AG181" i="21" s="1"/>
  <c r="V104" i="21" a="1"/>
  <c r="V104" i="21" s="1"/>
  <c r="S226" i="21" a="1"/>
  <c r="S226" i="21" s="1"/>
  <c r="M108" i="21" a="1"/>
  <c r="M108" i="21" s="1"/>
  <c r="N113" i="21" a="1"/>
  <c r="N113" i="21" s="1"/>
  <c r="R248" i="21" a="1"/>
  <c r="R248" i="21" s="1"/>
  <c r="AM351" i="21" a="1"/>
  <c r="AM351" i="21" s="1"/>
  <c r="K186" i="21" a="1"/>
  <c r="K186" i="21" s="1"/>
  <c r="Q442" i="21" a="1"/>
  <c r="Q442" i="21" s="1"/>
  <c r="AM294" i="21" a="1"/>
  <c r="AM294" i="21" s="1"/>
  <c r="AO504" i="21" a="1"/>
  <c r="AO504" i="21" s="1"/>
  <c r="L163" i="21" a="1"/>
  <c r="L163" i="21" s="1"/>
  <c r="L197" i="21" s="1" a="1"/>
  <c r="L197" i="21" s="1"/>
  <c r="R384" i="21" a="1"/>
  <c r="R384" i="21" s="1"/>
  <c r="T244" i="21" a="1"/>
  <c r="T244" i="21" s="1"/>
  <c r="AO249" i="21" a="1"/>
  <c r="AO249" i="21" s="1"/>
  <c r="AH522" i="21" a="1"/>
  <c r="AH522" i="21" s="1"/>
  <c r="AC282" i="21" a="1"/>
  <c r="AC282" i="21" s="1"/>
  <c r="AA358" i="21" a="1"/>
  <c r="AA358" i="21" s="1"/>
  <c r="M141" i="21" a="1"/>
  <c r="M141" i="21" s="1"/>
  <c r="AJ133" i="21" a="1"/>
  <c r="AJ133" i="21" s="1"/>
  <c r="AH278" i="21" a="1"/>
  <c r="AH278" i="21" s="1"/>
  <c r="AE270" i="21" a="1"/>
  <c r="AE270" i="21" s="1"/>
  <c r="AV236" i="21" a="1"/>
  <c r="AV236" i="21" s="1"/>
  <c r="M518" i="21" a="1"/>
  <c r="M518" i="21" s="1"/>
  <c r="AK492" i="21" a="1"/>
  <c r="AK492" i="21" s="1"/>
  <c r="N313" i="21" a="1"/>
  <c r="N313" i="21" s="1"/>
  <c r="S108" i="21" a="1"/>
  <c r="S108" i="21" s="1"/>
  <c r="AO535" i="21" a="1"/>
  <c r="AO535" i="21" s="1"/>
  <c r="AJ458" i="21" a="1"/>
  <c r="AJ458" i="21" s="1"/>
  <c r="AG388" i="21" a="1"/>
  <c r="AG388" i="21" s="1"/>
  <c r="AF358" i="21" a="1"/>
  <c r="AF358" i="21" s="1"/>
  <c r="K468" i="21" a="1"/>
  <c r="K468" i="21" s="1"/>
  <c r="AV427" i="21" a="1"/>
  <c r="AV427" i="21" s="1"/>
  <c r="P448" i="21" a="1"/>
  <c r="P448" i="21" s="1"/>
  <c r="L481" i="21" a="1"/>
  <c r="L481" i="21" s="1"/>
  <c r="O476" i="21" a="1"/>
  <c r="O476" i="21" s="1"/>
  <c r="S227" i="21" a="1"/>
  <c r="S227" i="21" s="1"/>
  <c r="K422" i="21" a="1"/>
  <c r="K422" i="21" s="1"/>
  <c r="N249" i="21" a="1"/>
  <c r="N249" i="21" s="1"/>
  <c r="K141" i="21" a="1"/>
  <c r="K141" i="21" s="1"/>
  <c r="N109" i="21" a="1"/>
  <c r="N109" i="21" s="1"/>
  <c r="O340" i="21" a="1"/>
  <c r="O340" i="21" s="1"/>
  <c r="T167" i="21" a="1"/>
  <c r="T167" i="21" s="1"/>
  <c r="T218" i="21" s="1" a="1"/>
  <c r="T218" i="21" s="1"/>
  <c r="W426" i="21" a="1"/>
  <c r="W426" i="21" s="1"/>
  <c r="Z511" i="21" a="1"/>
  <c r="Z511" i="21" s="1"/>
  <c r="Q296" i="21" a="1"/>
  <c r="Q296" i="21" s="1"/>
  <c r="N217" i="21" a="1"/>
  <c r="N217" i="21" s="1"/>
  <c r="N127" i="21" a="1"/>
  <c r="N127" i="21" s="1"/>
  <c r="P311" i="21" a="1"/>
  <c r="P311" i="21" s="1"/>
  <c r="AA425" i="21" a="1"/>
  <c r="AA425" i="21" s="1"/>
  <c r="AN115" i="21" a="1"/>
  <c r="AN115" i="21" s="1"/>
  <c r="AF529" i="21" a="1"/>
  <c r="AF529" i="21" s="1"/>
  <c r="X164" i="21" a="1"/>
  <c r="X164" i="21" s="1"/>
  <c r="X215" i="21" s="1" a="1"/>
  <c r="X215" i="21" s="1"/>
  <c r="AJ266" i="21" a="1"/>
  <c r="AJ266" i="21" s="1"/>
  <c r="AN306" i="21" a="1"/>
  <c r="AN306" i="21" s="1"/>
  <c r="AI133" i="21" a="1"/>
  <c r="AI133" i="21" s="1"/>
  <c r="AD350" i="21" a="1"/>
  <c r="AD350" i="21" s="1"/>
  <c r="AA227" i="21" a="1"/>
  <c r="AA227" i="21" s="1"/>
  <c r="AO426" i="21" a="1"/>
  <c r="AO426" i="21" s="1"/>
  <c r="AG411" i="21" a="1"/>
  <c r="AG411" i="21" s="1"/>
  <c r="AC263" i="21" a="1"/>
  <c r="AC263" i="21" s="1"/>
  <c r="AE134" i="21" a="1"/>
  <c r="AE134" i="21" s="1"/>
  <c r="AN135" i="21" a="1"/>
  <c r="AN135" i="21" s="1"/>
  <c r="U124" i="21" a="1"/>
  <c r="U124" i="21" s="1"/>
  <c r="AF458" i="21" a="1"/>
  <c r="AF458" i="21" s="1"/>
  <c r="AK346" i="21" a="1"/>
  <c r="AK346" i="21" s="1"/>
  <c r="AK115" i="21" a="1"/>
  <c r="AK115" i="21" s="1"/>
  <c r="AG137" i="21" a="1"/>
  <c r="AG137" i="21" s="1"/>
  <c r="AB224" i="21" a="1"/>
  <c r="AB224" i="21" s="1"/>
  <c r="L432" i="21" a="1"/>
  <c r="L432" i="21" s="1"/>
  <c r="AV167" i="21" a="1"/>
  <c r="AV167" i="21" s="1"/>
  <c r="AV201" i="21" s="1" a="1"/>
  <c r="AV201" i="21" s="1"/>
  <c r="O452" i="21" a="1"/>
  <c r="O452" i="21" s="1"/>
  <c r="Q392" i="21" a="1"/>
  <c r="Q392" i="21" s="1"/>
  <c r="AL401" i="21" a="1"/>
  <c r="AL401" i="21" s="1"/>
  <c r="N323" i="21" a="1"/>
  <c r="N323" i="21" s="1"/>
  <c r="M185" i="21" a="1"/>
  <c r="M185" i="21" s="1"/>
  <c r="Y350" i="21" a="1"/>
  <c r="Y350" i="21" s="1"/>
  <c r="AG415" i="21" a="1"/>
  <c r="AG415" i="21" s="1"/>
  <c r="AN247" i="21" a="1"/>
  <c r="AN247" i="21" s="1"/>
  <c r="AC322" i="21" a="1"/>
  <c r="AC322" i="21" s="1"/>
  <c r="AA296" i="21" a="1"/>
  <c r="AA296" i="21" s="1"/>
  <c r="AL143" i="21" a="1"/>
  <c r="AL143" i="21" s="1"/>
  <c r="AF327" i="21" a="1"/>
  <c r="AF327" i="21" s="1"/>
  <c r="AG225" i="21" a="1"/>
  <c r="AG225" i="21" s="1"/>
  <c r="AN293" i="21" a="1"/>
  <c r="AN293" i="21" s="1"/>
  <c r="AJ354" i="21" a="1"/>
  <c r="AJ354" i="21" s="1"/>
  <c r="AF408" i="21" a="1"/>
  <c r="AF408" i="21" s="1"/>
  <c r="AB289" i="21" a="1"/>
  <c r="AB289" i="21" s="1"/>
  <c r="AD366" i="21" a="1"/>
  <c r="AD366" i="21" s="1"/>
  <c r="AO330" i="21" a="1"/>
  <c r="AO330" i="21" s="1"/>
  <c r="AK336" i="21" a="1"/>
  <c r="AK336" i="21" s="1"/>
  <c r="AB143" i="21" a="1"/>
  <c r="AB143" i="21" s="1"/>
  <c r="AO446" i="21" a="1"/>
  <c r="AO446" i="21" s="1"/>
  <c r="Z199" i="21" a="1"/>
  <c r="Z199" i="21" s="1"/>
  <c r="AE344" i="21" a="1"/>
  <c r="AE344" i="21" s="1"/>
  <c r="AL428" i="21" a="1"/>
  <c r="AL428" i="21" s="1"/>
  <c r="AJ104" i="21" a="1"/>
  <c r="AJ104" i="21" s="1"/>
  <c r="AE335" i="21" a="1"/>
  <c r="AE335" i="21" s="1"/>
  <c r="AG449" i="21" a="1"/>
  <c r="AG449" i="21" s="1"/>
  <c r="AD269" i="21" a="1"/>
  <c r="AD269" i="21" s="1"/>
  <c r="V269" i="21" a="1"/>
  <c r="V269" i="21" s="1"/>
  <c r="Z323" i="21" a="1"/>
  <c r="Z323" i="21" s="1"/>
  <c r="S145" i="21" a="1"/>
  <c r="S145" i="21" s="1"/>
  <c r="O222" i="21" a="1"/>
  <c r="O222" i="21" s="1"/>
  <c r="AB175" i="21" a="1"/>
  <c r="AB175" i="21" s="1"/>
  <c r="Y333" i="21" a="1"/>
  <c r="Y333" i="21" s="1"/>
  <c r="U469" i="21" a="1"/>
  <c r="U469" i="21" s="1"/>
  <c r="R281" i="21" a="1"/>
  <c r="R281" i="21" s="1"/>
  <c r="AA480" i="21" a="1"/>
  <c r="AA480" i="21" s="1"/>
  <c r="Z519" i="21" a="1"/>
  <c r="Z519" i="21" s="1"/>
  <c r="R268" i="21" a="1"/>
  <c r="R268" i="21" s="1"/>
  <c r="M447" i="21" a="1"/>
  <c r="M447" i="21" s="1"/>
  <c r="M242" i="21" a="1"/>
  <c r="M242" i="21" s="1"/>
  <c r="Q358" i="21" a="1"/>
  <c r="Q358" i="21" s="1"/>
  <c r="Z414" i="21" a="1"/>
  <c r="Z414" i="21" s="1"/>
  <c r="Y462" i="21" a="1"/>
  <c r="Y462" i="21" s="1"/>
  <c r="S290" i="21" a="1"/>
  <c r="S290" i="21" s="1"/>
  <c r="R139" i="21" a="1"/>
  <c r="R139" i="21" s="1"/>
  <c r="AA467" i="21" a="1"/>
  <c r="AA467" i="21" s="1"/>
  <c r="AA456" i="21" a="1"/>
  <c r="AA456" i="21" s="1"/>
  <c r="X428" i="21" a="1"/>
  <c r="X428" i="21" s="1"/>
  <c r="AB451" i="21" a="1"/>
  <c r="AB451" i="21" s="1"/>
  <c r="X282" i="21" a="1"/>
  <c r="X282" i="21" s="1"/>
  <c r="T168" i="21" a="1"/>
  <c r="T168" i="21" s="1"/>
  <c r="T219" i="21" s="1" a="1"/>
  <c r="T219" i="21" s="1"/>
  <c r="U163" i="21" a="1"/>
  <c r="U163" i="21" s="1"/>
  <c r="U214" i="21" s="1" a="1"/>
  <c r="U214" i="21" s="1"/>
  <c r="P199" i="21" a="1"/>
  <c r="P199" i="21" s="1"/>
  <c r="W273" i="21" a="1"/>
  <c r="W273" i="21" s="1"/>
  <c r="Z328" i="21" a="1"/>
  <c r="Z328" i="21" s="1"/>
  <c r="S141" i="21" a="1"/>
  <c r="S141" i="21" s="1"/>
  <c r="N168" i="21" a="1"/>
  <c r="N168" i="21" s="1"/>
  <c r="N219" i="21" s="1" a="1"/>
  <c r="N219" i="21" s="1"/>
  <c r="AM238" i="21" a="1"/>
  <c r="AM238" i="21" s="1"/>
  <c r="M378" i="21" a="1"/>
  <c r="M378" i="21" s="1"/>
  <c r="AO201" i="21" a="1"/>
  <c r="AO201" i="21" s="1"/>
  <c r="AC404" i="21" a="1"/>
  <c r="AC404" i="21" s="1"/>
  <c r="AA228" i="21" a="1"/>
  <c r="AA228" i="21" s="1"/>
  <c r="Y345" i="21" a="1"/>
  <c r="Y345" i="21" s="1"/>
  <c r="U111" i="21" a="1"/>
  <c r="U111" i="21" s="1"/>
  <c r="Q230" i="21" a="1"/>
  <c r="Q230" i="21" s="1"/>
  <c r="Q334" i="21" a="1"/>
  <c r="Q334" i="21" s="1"/>
  <c r="X477" i="21" a="1"/>
  <c r="X477" i="21" s="1"/>
  <c r="T532" i="21" a="1"/>
  <c r="T532" i="21" s="1"/>
  <c r="V336" i="21" a="1"/>
  <c r="V336" i="21" s="1"/>
  <c r="R116" i="21" a="1"/>
  <c r="R116" i="21" s="1"/>
  <c r="AF309" i="21" a="1"/>
  <c r="AF309" i="21" s="1"/>
  <c r="AA488" i="21" a="1"/>
  <c r="AA488" i="21" s="1"/>
  <c r="Z244" i="21" a="1"/>
  <c r="Z244" i="21" s="1"/>
  <c r="W108" i="21" a="1"/>
  <c r="W108" i="21" s="1"/>
  <c r="U467" i="21" a="1"/>
  <c r="U467" i="21" s="1"/>
  <c r="V455" i="21" a="1"/>
  <c r="V455" i="21" s="1"/>
  <c r="R395" i="21" a="1"/>
  <c r="R395" i="21" s="1"/>
  <c r="N524" i="21" a="1"/>
  <c r="N524" i="21" s="1"/>
  <c r="AA527" i="21" a="1"/>
  <c r="AA527" i="21" s="1"/>
  <c r="R493" i="21" a="1"/>
  <c r="R493" i="21" s="1"/>
  <c r="M191" i="21" a="1"/>
  <c r="M191" i="21" s="1"/>
  <c r="L513" i="21" a="1"/>
  <c r="L513" i="21" s="1"/>
  <c r="K382" i="21" a="1"/>
  <c r="K382" i="21" s="1"/>
  <c r="P377" i="21" a="1"/>
  <c r="P377" i="21" s="1"/>
  <c r="L110" i="21" a="1"/>
  <c r="L110" i="21" s="1"/>
  <c r="AD466" i="21" a="1"/>
  <c r="AD466" i="21" s="1"/>
  <c r="W453" i="21" a="1"/>
  <c r="W453" i="21" s="1"/>
  <c r="X233" i="21" a="1"/>
  <c r="X233" i="21" s="1"/>
  <c r="Y316" i="21" a="1"/>
  <c r="Y316" i="21" s="1"/>
  <c r="U230" i="21" a="1"/>
  <c r="U230" i="21" s="1"/>
  <c r="T166" i="21" a="1"/>
  <c r="T166" i="21" s="1"/>
  <c r="T200" i="21" s="1" a="1"/>
  <c r="T200" i="21" s="1"/>
  <c r="O263" i="21" a="1"/>
  <c r="O263" i="21" s="1"/>
  <c r="AA366" i="21" a="1"/>
  <c r="AA366" i="21" s="1"/>
  <c r="AB317" i="21" a="1"/>
  <c r="AB317" i="21" s="1"/>
  <c r="T350" i="21" a="1"/>
  <c r="T350" i="21" s="1"/>
  <c r="R517" i="21" a="1"/>
  <c r="R517" i="21" s="1"/>
  <c r="Q351" i="21" a="1"/>
  <c r="Q351" i="21" s="1"/>
  <c r="O363" i="21" a="1"/>
  <c r="O363" i="21" s="1"/>
  <c r="AB244" i="21" a="1"/>
  <c r="AB244" i="21" s="1"/>
  <c r="AA150" i="21" a="1"/>
  <c r="AA150" i="21" s="1"/>
  <c r="AB419" i="21" a="1"/>
  <c r="AB419" i="21" s="1"/>
  <c r="W466" i="21" a="1"/>
  <c r="W466" i="21" s="1"/>
  <c r="S462" i="21" a="1"/>
  <c r="S462" i="21" s="1"/>
  <c r="Y229" i="21" a="1"/>
  <c r="Y229" i="21" s="1"/>
  <c r="U256" i="21" a="1"/>
  <c r="U256" i="21" s="1"/>
  <c r="P420" i="21" a="1"/>
  <c r="P420" i="21" s="1"/>
  <c r="AV112" i="21" a="1"/>
  <c r="AV112" i="21" s="1"/>
  <c r="N275" i="21" a="1"/>
  <c r="N275" i="21" s="1"/>
  <c r="P433" i="21" a="1"/>
  <c r="P433" i="21" s="1"/>
  <c r="L447" i="21" a="1"/>
  <c r="L447" i="21" s="1"/>
  <c r="R249" i="21" a="1"/>
  <c r="R249" i="21" s="1"/>
  <c r="M309" i="21" a="1"/>
  <c r="M309" i="21" s="1"/>
  <c r="Y502" i="21" a="1"/>
  <c r="Y502" i="21" s="1"/>
  <c r="AI203" i="21" a="1"/>
  <c r="AI203" i="21" s="1"/>
  <c r="AJ491" i="21" a="1"/>
  <c r="AJ491" i="21" s="1"/>
  <c r="M485" i="21" a="1"/>
  <c r="M485" i="21" s="1"/>
  <c r="R355" i="21" a="1"/>
  <c r="R355" i="21" s="1"/>
  <c r="AO517" i="21" a="1"/>
  <c r="AO517" i="21" s="1"/>
  <c r="AV133" i="21" a="1"/>
  <c r="AV133" i="21" s="1"/>
  <c r="AE276" i="21" a="1"/>
  <c r="AE276" i="21" s="1"/>
  <c r="Z268" i="21" a="1"/>
  <c r="Z268" i="21" s="1"/>
  <c r="M475" i="21" a="1"/>
  <c r="M475" i="21" s="1"/>
  <c r="AN305" i="21" a="1"/>
  <c r="AN305" i="21" s="1"/>
  <c r="K311" i="21" a="1"/>
  <c r="K311" i="21" s="1"/>
  <c r="AK433" i="21" a="1"/>
  <c r="AK433" i="21" s="1"/>
  <c r="AO450" i="21" a="1"/>
  <c r="AO450" i="21" s="1"/>
  <c r="AJ279" i="21" a="1"/>
  <c r="AJ279" i="21" s="1"/>
  <c r="T356" i="21" a="1"/>
  <c r="T356" i="21" s="1"/>
  <c r="AM358" i="21" a="1"/>
  <c r="AM358" i="21" s="1"/>
  <c r="AI267" i="21" a="1"/>
  <c r="AI267" i="21" s="1"/>
  <c r="AM158" i="21" a="1"/>
  <c r="AM158" i="21" s="1"/>
  <c r="AM209" i="21" s="1" a="1"/>
  <c r="AM209" i="21" s="1"/>
  <c r="AH492" i="21" a="1"/>
  <c r="AH492" i="21" s="1"/>
  <c r="AD265" i="21" a="1"/>
  <c r="AD265" i="21" s="1"/>
  <c r="AH386" i="21" a="1"/>
  <c r="AH386" i="21" s="1"/>
  <c r="AL241" i="21" a="1"/>
  <c r="AL241" i="21" s="1"/>
  <c r="AI47" i="61" s="1"/>
  <c r="AH511" i="21" a="1"/>
  <c r="AH511" i="21" s="1"/>
  <c r="AB404" i="21" a="1"/>
  <c r="AB404" i="21" s="1"/>
  <c r="AM301" i="21" a="1"/>
  <c r="AM301" i="21" s="1"/>
  <c r="AI260" i="21" a="1"/>
  <c r="AI260" i="21" s="1"/>
  <c r="AE332" i="21" a="1"/>
  <c r="AE332" i="21" s="1"/>
  <c r="AD281" i="21" a="1"/>
  <c r="AD281" i="21" s="1"/>
  <c r="AL531" i="21" a="1"/>
  <c r="AL531" i="21" s="1"/>
  <c r="N353" i="21" a="1"/>
  <c r="N353" i="21" s="1"/>
  <c r="M264" i="21" a="1"/>
  <c r="M264" i="21" s="1"/>
  <c r="O107" i="21" a="1"/>
  <c r="O107" i="21" s="1"/>
  <c r="AO324" i="21" a="1"/>
  <c r="AO324" i="21" s="1"/>
  <c r="M381" i="21" a="1"/>
  <c r="M381" i="21" s="1"/>
  <c r="N175" i="21" a="1"/>
  <c r="N175" i="21" s="1"/>
  <c r="S107" i="21" a="1"/>
  <c r="S107" i="21" s="1"/>
  <c r="AK179" i="21" a="1"/>
  <c r="AK179" i="21" s="1"/>
  <c r="AV238" i="21" a="1"/>
  <c r="AV238" i="21" s="1"/>
  <c r="AM528" i="21" a="1"/>
  <c r="AM528" i="21" s="1"/>
  <c r="K452" i="21" a="1"/>
  <c r="K452" i="21" s="1"/>
  <c r="M226" i="21" a="1"/>
  <c r="M226" i="21" s="1"/>
  <c r="R314" i="21" a="1"/>
  <c r="R314" i="21" s="1"/>
  <c r="U331" i="21" a="1"/>
  <c r="U331" i="21" s="1"/>
  <c r="X249" i="21" a="1"/>
  <c r="X249" i="21" s="1"/>
  <c r="W263" i="21" a="1"/>
  <c r="W263" i="21" s="1"/>
  <c r="AN251" i="21" a="1"/>
  <c r="AN251" i="21" s="1"/>
  <c r="AJ370" i="21" a="1"/>
  <c r="AJ370" i="21" s="1"/>
  <c r="AF237" i="21" a="1"/>
  <c r="AF237" i="21" s="1"/>
  <c r="AM535" i="21" a="1"/>
  <c r="AM535" i="21" s="1"/>
  <c r="N288" i="21" a="1"/>
  <c r="N288" i="21" s="1"/>
  <c r="K487" i="21" a="1"/>
  <c r="K487" i="21" s="1"/>
  <c r="AM456" i="21" a="1"/>
  <c r="AM456" i="21" s="1"/>
  <c r="AJ524" i="21" a="1"/>
  <c r="AJ524" i="21" s="1"/>
  <c r="AD386" i="21" a="1"/>
  <c r="AD386" i="21" s="1"/>
  <c r="AI504" i="21" a="1"/>
  <c r="AI504" i="21" s="1"/>
  <c r="X340" i="21" a="1"/>
  <c r="X340" i="21" s="1"/>
  <c r="K365" i="21" a="1"/>
  <c r="K365" i="21" s="1"/>
  <c r="N361" i="21" a="1"/>
  <c r="N361" i="21" s="1"/>
  <c r="P242" i="21" a="1"/>
  <c r="P242" i="21" s="1"/>
  <c r="R501" i="21" a="1"/>
  <c r="R501" i="21" s="1"/>
  <c r="AV518" i="21" a="1"/>
  <c r="AV518" i="21" s="1"/>
  <c r="L345" i="21" a="1"/>
  <c r="L345" i="21" s="1"/>
  <c r="O431" i="21" a="1"/>
  <c r="O431" i="21" s="1"/>
  <c r="Q497" i="21" a="1"/>
  <c r="Q497" i="21" s="1"/>
  <c r="AL117" i="21" a="1"/>
  <c r="AL117" i="21" s="1"/>
  <c r="AL150" i="21" a="1"/>
  <c r="AL150" i="21" s="1"/>
  <c r="AJ281" i="21" a="1"/>
  <c r="AJ281" i="21" s="1"/>
  <c r="AE432" i="21" a="1"/>
  <c r="AE432" i="21" s="1"/>
  <c r="AC171" i="21" a="1"/>
  <c r="AC171" i="21" s="1"/>
  <c r="Z137" i="21" a="1"/>
  <c r="Z137" i="21" s="1"/>
  <c r="L429" i="21" a="1"/>
  <c r="L429" i="21" s="1"/>
  <c r="M284" i="21" a="1"/>
  <c r="M284" i="21" s="1"/>
  <c r="P172" i="21" a="1"/>
  <c r="P172" i="21" s="1"/>
  <c r="Q129" i="21" a="1"/>
  <c r="Q129" i="21" s="1"/>
  <c r="AL387" i="21" a="1"/>
  <c r="AL387" i="21" s="1"/>
  <c r="N476" i="21" a="1"/>
  <c r="N476" i="21" s="1"/>
  <c r="N494" i="21" a="1"/>
  <c r="N494" i="21" s="1"/>
  <c r="P137" i="21" a="1"/>
  <c r="P137" i="21" s="1"/>
  <c r="AM249" i="21" a="1"/>
  <c r="AM249" i="21" s="1"/>
  <c r="N244" i="21" a="1"/>
  <c r="N244" i="21" s="1"/>
  <c r="AO372" i="21" a="1"/>
  <c r="AO372" i="21" s="1"/>
  <c r="L262" i="21" a="1"/>
  <c r="L262" i="21" s="1"/>
  <c r="K327" i="21" a="1"/>
  <c r="K327" i="21" s="1"/>
  <c r="Q120" i="21" a="1"/>
  <c r="Q120" i="21" s="1"/>
  <c r="R462" i="21" a="1"/>
  <c r="R462" i="21" s="1"/>
  <c r="Z363" i="21" a="1"/>
  <c r="Z363" i="21" s="1"/>
  <c r="Y405" i="21" a="1"/>
  <c r="Y405" i="21" s="1"/>
  <c r="Q524" i="21" a="1"/>
  <c r="Q524" i="21" s="1"/>
  <c r="O475" i="21" a="1"/>
  <c r="O475" i="21" s="1"/>
  <c r="AL316" i="21" a="1"/>
  <c r="AL316" i="21" s="1"/>
  <c r="AG336" i="21" a="1"/>
  <c r="AG336" i="21" s="1"/>
  <c r="W226" i="21" a="1"/>
  <c r="W226" i="21" s="1"/>
  <c r="AK129" i="21" a="1"/>
  <c r="AK129" i="21" s="1"/>
  <c r="AO278" i="21" a="1"/>
  <c r="AO278" i="21" s="1"/>
  <c r="AG344" i="21" a="1"/>
  <c r="AG344" i="21" s="1"/>
  <c r="AE451" i="21" a="1"/>
  <c r="AE451" i="21" s="1"/>
  <c r="AI505" i="21" a="1"/>
  <c r="AI505" i="21" s="1"/>
  <c r="AM389" i="21" a="1"/>
  <c r="AM389" i="21" s="1"/>
  <c r="AH438" i="21" a="1"/>
  <c r="AH438" i="21" s="1"/>
  <c r="AE421" i="21" a="1"/>
  <c r="AE421" i="21" s="1"/>
  <c r="AH144" i="21" a="1"/>
  <c r="AH144" i="21" s="1"/>
  <c r="AL383" i="21" a="1"/>
  <c r="AL383" i="21" s="1"/>
  <c r="AH277" i="21" a="1"/>
  <c r="AH277" i="21" s="1"/>
  <c r="V144" i="21" a="1"/>
  <c r="V144" i="21" s="1"/>
  <c r="AM400" i="21" a="1"/>
  <c r="AM400" i="21" s="1"/>
  <c r="AJ427" i="21" a="1"/>
  <c r="AJ427" i="21" s="1"/>
  <c r="AF425" i="21" a="1"/>
  <c r="AF425" i="21" s="1"/>
  <c r="AF173" i="21" a="1"/>
  <c r="AF173" i="21" s="1"/>
  <c r="AN489" i="21" a="1"/>
  <c r="AN489" i="21" s="1"/>
  <c r="M445" i="21" a="1"/>
  <c r="M445" i="21" s="1"/>
  <c r="N266" i="21" a="1"/>
  <c r="N266" i="21" s="1"/>
  <c r="S229" i="21" a="1"/>
  <c r="S229" i="21" s="1"/>
  <c r="AL338" i="21" a="1"/>
  <c r="AL338" i="21" s="1"/>
  <c r="K375" i="21" a="1"/>
  <c r="K375" i="21" s="1"/>
  <c r="N130" i="21" a="1"/>
  <c r="N130" i="21" s="1"/>
  <c r="Q406" i="21" a="1"/>
  <c r="Q406" i="21" s="1"/>
  <c r="AO103" i="21" a="1"/>
  <c r="AO103" i="21" s="1"/>
  <c r="AV260" i="21" a="1"/>
  <c r="AV260" i="21" s="1"/>
  <c r="M236" i="21" a="1"/>
  <c r="M236" i="21" s="1"/>
  <c r="K362" i="21" a="1"/>
  <c r="K362" i="21" s="1"/>
  <c r="N521" i="21" a="1"/>
  <c r="N521" i="21" s="1"/>
  <c r="R357" i="21" a="1"/>
  <c r="R357" i="21" s="1"/>
  <c r="S415" i="21" a="1"/>
  <c r="S415" i="21" s="1"/>
  <c r="V353" i="21" a="1"/>
  <c r="V353" i="21" s="1"/>
  <c r="Z433" i="21" a="1"/>
  <c r="Z433" i="21" s="1"/>
  <c r="AF457" i="21" a="1"/>
  <c r="AF457" i="21" s="1"/>
  <c r="AH391" i="21" a="1"/>
  <c r="AH391" i="21" s="1"/>
  <c r="AK375" i="21" a="1"/>
  <c r="AK375" i="21" s="1"/>
  <c r="AC339" i="21" a="1"/>
  <c r="AC339" i="21" s="1"/>
  <c r="AG240" i="21" a="1"/>
  <c r="AG240" i="21" s="1"/>
  <c r="AH446" i="21" a="1"/>
  <c r="AH446" i="21" s="1"/>
  <c r="AB378" i="21" a="1"/>
  <c r="AB378" i="21" s="1"/>
  <c r="AO376" i="21" a="1"/>
  <c r="AO376" i="21" s="1"/>
  <c r="AO436" i="21" a="1"/>
  <c r="AO436" i="21" s="1"/>
  <c r="K469" i="21" a="1"/>
  <c r="K469" i="21" s="1"/>
  <c r="M471" i="21" a="1"/>
  <c r="M471" i="21" s="1"/>
  <c r="AV491" i="21" a="1"/>
  <c r="AV491" i="21" s="1"/>
  <c r="N387" i="21" a="1"/>
  <c r="N387" i="21" s="1"/>
  <c r="R146" i="21" a="1"/>
  <c r="R146" i="21" s="1"/>
  <c r="AI244" i="21" a="1"/>
  <c r="AI244" i="21" s="1"/>
  <c r="AH197" i="21" a="1"/>
  <c r="AH197" i="21" s="1"/>
  <c r="AK172" i="21" a="1"/>
  <c r="AK172" i="21" s="1"/>
  <c r="AM232" i="21" a="1"/>
  <c r="AM232" i="21" s="1"/>
  <c r="AE354" i="21" a="1"/>
  <c r="AE354" i="21" s="1"/>
  <c r="AI510" i="21" a="1"/>
  <c r="AI510" i="21" s="1"/>
  <c r="AD168" i="21" a="1"/>
  <c r="AD168" i="21" s="1"/>
  <c r="AD202" i="21" s="1" a="1"/>
  <c r="AD202" i="21" s="1"/>
  <c r="AE337" i="21" a="1"/>
  <c r="AE337" i="21" s="1"/>
  <c r="AB323" i="21" a="1"/>
  <c r="AB323" i="21" s="1"/>
  <c r="AN131" i="21" a="1"/>
  <c r="AN131" i="21" s="1"/>
  <c r="AV415" i="21" a="1"/>
  <c r="AV415" i="21" s="1"/>
  <c r="L209" i="21" a="1"/>
  <c r="L209" i="21" s="1"/>
  <c r="L330" i="21" a="1"/>
  <c r="L330" i="21" s="1"/>
  <c r="AV279" i="21" a="1"/>
  <c r="AV279" i="21" s="1"/>
  <c r="N253" i="21" a="1"/>
  <c r="N253" i="21" s="1"/>
  <c r="P525" i="21" a="1"/>
  <c r="P525" i="21" s="1"/>
  <c r="P156" i="21" a="1"/>
  <c r="P156" i="21" s="1"/>
  <c r="P207" i="21" s="1" a="1"/>
  <c r="P207" i="21" s="1"/>
  <c r="AM303" i="21" a="1"/>
  <c r="AM303" i="21" s="1"/>
  <c r="AN281" i="21" a="1"/>
  <c r="AN281" i="21" s="1"/>
  <c r="AV500" i="21" a="1"/>
  <c r="AV500" i="21" s="1"/>
  <c r="M335" i="21" a="1"/>
  <c r="M335" i="21" s="1"/>
  <c r="L351" i="21" a="1"/>
  <c r="L351" i="21" s="1"/>
  <c r="N480" i="21" a="1"/>
  <c r="N480" i="21" s="1"/>
  <c r="R439" i="21" a="1"/>
  <c r="R439" i="21" s="1"/>
  <c r="S536" i="21" a="1"/>
  <c r="S536" i="21" s="1"/>
  <c r="P293" i="21" a="1"/>
  <c r="P293" i="21" s="1"/>
  <c r="AK394" i="21" a="1"/>
  <c r="AK394" i="21" s="1"/>
  <c r="K179" i="21" a="1"/>
  <c r="K179" i="21" s="1"/>
  <c r="K159" i="21" a="1"/>
  <c r="K159" i="21" s="1"/>
  <c r="K210" i="21" s="1" a="1"/>
  <c r="K210" i="21" s="1"/>
  <c r="AK374" i="21" a="1"/>
  <c r="AK374" i="21" s="1"/>
  <c r="AM432" i="21" a="1"/>
  <c r="AM432" i="21" s="1"/>
  <c r="AO233" i="21" a="1"/>
  <c r="AO233" i="21" s="1"/>
  <c r="AI433" i="21" a="1"/>
  <c r="AI433" i="21" s="1"/>
  <c r="AJ160" i="21" a="1"/>
  <c r="AJ160" i="21" s="1"/>
  <c r="AJ194" i="21" s="1" a="1"/>
  <c r="AJ194" i="21" s="1"/>
  <c r="AE114" i="21" a="1"/>
  <c r="AE114" i="21" s="1"/>
  <c r="AF199" i="21" a="1"/>
  <c r="AF199" i="21" s="1"/>
  <c r="AE394" i="21" a="1"/>
  <c r="AE394" i="21" s="1"/>
  <c r="AL358" i="21" a="1"/>
  <c r="AL358" i="21" s="1"/>
  <c r="AM520" i="21" a="1"/>
  <c r="AM520" i="21" s="1"/>
  <c r="K247" i="21" a="1"/>
  <c r="K247" i="21" s="1"/>
  <c r="N488" i="21" a="1"/>
  <c r="N488" i="21" s="1"/>
  <c r="M481" i="21" a="1"/>
  <c r="M481" i="21" s="1"/>
  <c r="L400" i="21" a="1"/>
  <c r="L400" i="21" s="1"/>
  <c r="R158" i="21" a="1"/>
  <c r="R158" i="21" s="1"/>
  <c r="R209" i="21" s="1" a="1"/>
  <c r="R209" i="21" s="1"/>
  <c r="O413" i="21" a="1"/>
  <c r="O413" i="21" s="1"/>
  <c r="Q263" i="21" a="1"/>
  <c r="Q263" i="21" s="1"/>
  <c r="AJ223" i="21" a="1"/>
  <c r="AJ223" i="21" s="1"/>
  <c r="K235" i="21" a="1"/>
  <c r="K235" i="21" s="1"/>
  <c r="AV362" i="21" a="1"/>
  <c r="AV362" i="21" s="1"/>
  <c r="N167" i="21" a="1"/>
  <c r="N167" i="21" s="1"/>
  <c r="N218" i="21" s="1" a="1"/>
  <c r="N218" i="21" s="1"/>
  <c r="L285" i="21" a="1"/>
  <c r="L285" i="21" s="1"/>
  <c r="Q164" i="21" a="1"/>
  <c r="Q164" i="21" s="1"/>
  <c r="Q198" i="21" s="1" a="1"/>
  <c r="Q198" i="21" s="1"/>
  <c r="R415" i="21" a="1"/>
  <c r="R415" i="21" s="1"/>
  <c r="O271" i="21" a="1"/>
  <c r="O271" i="21" s="1"/>
  <c r="AN527" i="21" a="1"/>
  <c r="AN527" i="21" s="1"/>
  <c r="AV320" i="21" a="1"/>
  <c r="AV320" i="21" s="1"/>
  <c r="M426" i="21" a="1"/>
  <c r="M426" i="21" s="1"/>
  <c r="K112" i="21" a="1"/>
  <c r="K112" i="21" s="1"/>
  <c r="M350" i="21" a="1"/>
  <c r="M350" i="21" s="1"/>
  <c r="AK258" i="21" a="1"/>
  <c r="AK258" i="21" s="1"/>
  <c r="L233" i="21" a="1"/>
  <c r="L233" i="21" s="1"/>
  <c r="AV176" i="21" a="1"/>
  <c r="AV176" i="21" s="1"/>
  <c r="N125" i="21" a="1"/>
  <c r="N125" i="21" s="1"/>
  <c r="K231" i="21" a="1"/>
  <c r="K231" i="21" s="1"/>
  <c r="O510" i="21" a="1"/>
  <c r="O510" i="21" s="1"/>
  <c r="Q249" i="21" a="1"/>
  <c r="Q249" i="21" s="1"/>
  <c r="S275" i="21" a="1"/>
  <c r="S275" i="21" s="1"/>
  <c r="AL466" i="21" a="1"/>
  <c r="AL466" i="21" s="1"/>
  <c r="AJ499" i="21" a="1"/>
  <c r="AJ499" i="21" s="1"/>
  <c r="AH383" i="21" a="1"/>
  <c r="AH383" i="21" s="1"/>
  <c r="AF301" i="21" a="1"/>
  <c r="AF301" i="21" s="1"/>
  <c r="V133" i="21" a="1"/>
  <c r="V133" i="21" s="1"/>
  <c r="W418" i="21" a="1"/>
  <c r="W418" i="21" s="1"/>
  <c r="AA301" i="21" a="1"/>
  <c r="AA301" i="21" s="1"/>
  <c r="AJ228" i="21" a="1"/>
  <c r="AJ228" i="21" s="1"/>
  <c r="AO447" i="21" a="1"/>
  <c r="AO447" i="21" s="1"/>
  <c r="AN453" i="21" a="1"/>
  <c r="AN453" i="21" s="1"/>
  <c r="AG120" i="21" a="1"/>
  <c r="AG120" i="21" s="1"/>
  <c r="AB334" i="21" a="1"/>
  <c r="AB334" i="21" s="1"/>
  <c r="AE371" i="21" a="1"/>
  <c r="AE371" i="21" s="1"/>
  <c r="AD313" i="21" a="1"/>
  <c r="AD313" i="21" s="1"/>
  <c r="AI111" i="21" a="1"/>
  <c r="AI111" i="21" s="1"/>
  <c r="AE307" i="21" a="1"/>
  <c r="AE307" i="21" s="1"/>
  <c r="AM487" i="21" a="1"/>
  <c r="AM487" i="21" s="1"/>
  <c r="AK434" i="21" a="1"/>
  <c r="AK434" i="21" s="1"/>
  <c r="AI177" i="21" a="1"/>
  <c r="AI177" i="21" s="1"/>
  <c r="AA302" i="21" a="1"/>
  <c r="AA302" i="21" s="1"/>
  <c r="AE225" i="21" a="1"/>
  <c r="AE225" i="21" s="1"/>
  <c r="AC271" i="21" a="1"/>
  <c r="AC271" i="21" s="1"/>
  <c r="AH286" i="21" a="1"/>
  <c r="AH286" i="21" s="1"/>
  <c r="AE232" i="21" a="1"/>
  <c r="AE232" i="21" s="1"/>
  <c r="AL142" i="21" a="1"/>
  <c r="AL142" i="21" s="1"/>
  <c r="AJ411" i="21" a="1"/>
  <c r="AJ411" i="21" s="1"/>
  <c r="AH469" i="21" a="1"/>
  <c r="AH469" i="21" s="1"/>
  <c r="AF361" i="21" a="1"/>
  <c r="AF361" i="21" s="1"/>
  <c r="AC452" i="21" a="1"/>
  <c r="AC452" i="21" s="1"/>
  <c r="V375" i="21" a="1"/>
  <c r="V375" i="21" s="1"/>
  <c r="AN380" i="21" a="1"/>
  <c r="AN380" i="21" s="1"/>
  <c r="AH373" i="21" a="1"/>
  <c r="AH373" i="21" s="1"/>
  <c r="AJ151" i="21" a="1"/>
  <c r="AJ151" i="21" s="1"/>
  <c r="AG523" i="21" a="1"/>
  <c r="AG523" i="21" s="1"/>
  <c r="AD439" i="21" a="1"/>
  <c r="AD439" i="21" s="1"/>
  <c r="AL237" i="21" a="1"/>
  <c r="AL237" i="21" s="1"/>
  <c r="AL276" i="21" a="1"/>
  <c r="AL276" i="21" s="1"/>
  <c r="AV306" i="21" a="1"/>
  <c r="AV306" i="21" s="1"/>
  <c r="N439" i="21" a="1"/>
  <c r="N439" i="21" s="1"/>
  <c r="N503" i="21" a="1"/>
  <c r="N503" i="21" s="1"/>
  <c r="K252" i="21" a="1"/>
  <c r="K252" i="21" s="1"/>
  <c r="S254" i="21" a="1"/>
  <c r="S254" i="21" s="1"/>
  <c r="O173" i="21" a="1"/>
  <c r="O173" i="21" s="1"/>
  <c r="AO177" i="21" a="1"/>
  <c r="AO177" i="21" s="1"/>
  <c r="AI402" i="21" a="1"/>
  <c r="AI402" i="21" s="1"/>
  <c r="K173" i="21" a="1"/>
  <c r="K173" i="21" s="1"/>
  <c r="AV207" i="21" a="1"/>
  <c r="AV207" i="21" s="1"/>
  <c r="O248" i="21" a="1"/>
  <c r="O248" i="21" s="1"/>
  <c r="L225" i="21" a="1"/>
  <c r="L225" i="21" s="1"/>
  <c r="M327" i="21" a="1"/>
  <c r="M327" i="21" s="1"/>
  <c r="N428" i="21" a="1"/>
  <c r="N428" i="21" s="1"/>
  <c r="M371" i="21" a="1"/>
  <c r="M371" i="21" s="1"/>
  <c r="V245" i="21" a="1"/>
  <c r="V245" i="21" s="1"/>
  <c r="AC344" i="21" a="1"/>
  <c r="AC344" i="21" s="1"/>
  <c r="AJ383" i="21" a="1"/>
  <c r="AJ383" i="21" s="1"/>
  <c r="AH103" i="21" a="1"/>
  <c r="AH103" i="21" s="1"/>
  <c r="AO128" i="21" a="1"/>
  <c r="AO128" i="21" s="1"/>
  <c r="L433" i="21" a="1"/>
  <c r="L433" i="21" s="1"/>
  <c r="N393" i="21" a="1"/>
  <c r="N393" i="21" s="1"/>
  <c r="AM457" i="21" a="1"/>
  <c r="AM457" i="21" s="1"/>
  <c r="AC279" i="21" a="1"/>
  <c r="AC279" i="21" s="1"/>
  <c r="AE477" i="21" a="1"/>
  <c r="AE477" i="21" s="1"/>
  <c r="AM366" i="21" a="1"/>
  <c r="AM366" i="21" s="1"/>
  <c r="M135" i="21" a="1"/>
  <c r="M135" i="21" s="1"/>
  <c r="M106" i="21" a="1"/>
  <c r="M106" i="21" s="1"/>
  <c r="P173" i="21" a="1"/>
  <c r="P173" i="21" s="1"/>
  <c r="AL140" i="21" a="1"/>
  <c r="AL140" i="21" s="1"/>
  <c r="L232" i="21" a="1"/>
  <c r="L232" i="21" s="1"/>
  <c r="AN508" i="21" a="1"/>
  <c r="AN508" i="21" s="1"/>
  <c r="M380" i="21" a="1"/>
  <c r="M380" i="21" s="1"/>
  <c r="AN368" i="21" a="1"/>
  <c r="AN368" i="21" s="1"/>
  <c r="AJ312" i="21" a="1"/>
  <c r="AJ312" i="21" s="1"/>
  <c r="AC536" i="21" a="1"/>
  <c r="AC536" i="21" s="1"/>
  <c r="L415" i="21" a="1"/>
  <c r="L415" i="21" s="1"/>
  <c r="O353" i="21" a="1"/>
  <c r="O353" i="21" s="1"/>
  <c r="AM437" i="21" a="1"/>
  <c r="AM437" i="21" s="1"/>
  <c r="M115" i="21" a="1"/>
  <c r="M115" i="21" s="1"/>
  <c r="R371" i="21" a="1"/>
  <c r="R371" i="21" s="1"/>
  <c r="AI200" i="21" a="1"/>
  <c r="AI200" i="21" s="1"/>
  <c r="N467" i="21" a="1"/>
  <c r="N467" i="21" s="1"/>
  <c r="AM521" i="21" a="1"/>
  <c r="AM521" i="21" s="1"/>
  <c r="N247" i="21" a="1"/>
  <c r="N247" i="21" s="1"/>
  <c r="AV402" i="21" a="1"/>
  <c r="AV402" i="21" s="1"/>
  <c r="T524" i="21" a="1"/>
  <c r="T524" i="21" s="1"/>
  <c r="S349" i="21" a="1"/>
  <c r="S349" i="21" s="1"/>
  <c r="AA378" i="21" a="1"/>
  <c r="AA378" i="21" s="1"/>
  <c r="AM156" i="21" a="1"/>
  <c r="AM156" i="21" s="1"/>
  <c r="AM207" i="21" s="1" a="1"/>
  <c r="AM207" i="21" s="1"/>
  <c r="AH427" i="21" a="1"/>
  <c r="AH427" i="21" s="1"/>
  <c r="AO123" i="21" a="1"/>
  <c r="AO123" i="21" s="1"/>
  <c r="AV300" i="21" a="1"/>
  <c r="AV300" i="21" s="1"/>
  <c r="T497" i="21" a="1"/>
  <c r="T497" i="21" s="1"/>
  <c r="AA299" i="21" a="1"/>
  <c r="AA299" i="21" s="1"/>
  <c r="AJ482" i="21" a="1"/>
  <c r="AJ482" i="21" s="1"/>
  <c r="AN127" i="21" a="1"/>
  <c r="AN127" i="21" s="1"/>
  <c r="V338" i="21" a="1"/>
  <c r="V338" i="21" s="1"/>
  <c r="T224" i="21" a="1"/>
  <c r="T224" i="21" s="1"/>
  <c r="AM280" i="21" a="1"/>
  <c r="AM280" i="21" s="1"/>
  <c r="AC418" i="21" a="1"/>
  <c r="AC418" i="21" s="1"/>
  <c r="AD383" i="21" a="1"/>
  <c r="AD383" i="21" s="1"/>
  <c r="AG142" i="21" a="1"/>
  <c r="AG142" i="21" s="1"/>
  <c r="AK128" i="21" a="1"/>
  <c r="AK128" i="21" s="1"/>
  <c r="AA263" i="21" a="1"/>
  <c r="AA263" i="21" s="1"/>
  <c r="AG375" i="21" a="1"/>
  <c r="AG375" i="21" s="1"/>
  <c r="AF261" i="21" a="1"/>
  <c r="AF261" i="21" s="1"/>
  <c r="AK443" i="21" a="1"/>
  <c r="AK443" i="21" s="1"/>
  <c r="AO454" i="21" a="1"/>
  <c r="AO454" i="21" s="1"/>
  <c r="Z531" i="21" a="1"/>
  <c r="Z531" i="21" s="1"/>
  <c r="AO309" i="21" a="1"/>
  <c r="AO309" i="21" s="1"/>
  <c r="AL417" i="21" a="1"/>
  <c r="AL417" i="21" s="1"/>
  <c r="AG484" i="21" a="1"/>
  <c r="AG484" i="21" s="1"/>
  <c r="AD230" i="21" a="1"/>
  <c r="AD230" i="21" s="1"/>
  <c r="AL231" i="21" a="1"/>
  <c r="AL231" i="21" s="1"/>
  <c r="K491" i="21" a="1"/>
  <c r="K491" i="21" s="1"/>
  <c r="O313" i="21" a="1"/>
  <c r="O313" i="21" s="1"/>
  <c r="Q130" i="21" a="1"/>
  <c r="Q130" i="21" s="1"/>
  <c r="AN431" i="21" a="1"/>
  <c r="AN431" i="21" s="1"/>
  <c r="K164" i="21" a="1"/>
  <c r="K164" i="21" s="1"/>
  <c r="K215" i="21" s="1" a="1"/>
  <c r="K215" i="21" s="1"/>
  <c r="K202" i="21" a="1"/>
  <c r="K202" i="21" s="1"/>
  <c r="T470" i="21" a="1"/>
  <c r="T470" i="21" s="1"/>
  <c r="AE459" i="21" a="1"/>
  <c r="AE459" i="21" s="1"/>
  <c r="AK315" i="21" a="1"/>
  <c r="AK315" i="21" s="1"/>
  <c r="AE415" i="21" a="1"/>
  <c r="AE415" i="21" s="1"/>
  <c r="AJ361" i="21" a="1"/>
  <c r="AJ361" i="21" s="1"/>
  <c r="AF275" i="21" a="1"/>
  <c r="AF275" i="21" s="1"/>
  <c r="AK371" i="21" a="1"/>
  <c r="AK371" i="21" s="1"/>
  <c r="AO143" i="21" a="1"/>
  <c r="AO143" i="21" s="1"/>
  <c r="AK288" i="21" a="1"/>
  <c r="AK288" i="21" s="1"/>
  <c r="AG117" i="21" a="1"/>
  <c r="AG117" i="21" s="1"/>
  <c r="AM181" i="21" a="1"/>
  <c r="AM181" i="21" s="1"/>
  <c r="AJ175" i="21" a="1"/>
  <c r="AJ175" i="21" s="1"/>
  <c r="AD521" i="21" a="1"/>
  <c r="AD521" i="21" s="1"/>
  <c r="AA452" i="21" a="1"/>
  <c r="AA452" i="21" s="1"/>
  <c r="Z295" i="21" a="1"/>
  <c r="Z295" i="21" s="1"/>
  <c r="Y285" i="21" a="1"/>
  <c r="Y285" i="21" s="1"/>
  <c r="AO161" i="21" a="1"/>
  <c r="AO161" i="21" s="1"/>
  <c r="AO212" i="21" s="1" a="1"/>
  <c r="AO212" i="21" s="1"/>
  <c r="AN228" i="21" a="1"/>
  <c r="AN228" i="21" s="1"/>
  <c r="AJ488" i="21" a="1"/>
  <c r="AJ488" i="21" s="1"/>
  <c r="AG237" i="21" a="1"/>
  <c r="AG237" i="21" s="1"/>
  <c r="AG265" i="21" a="1"/>
  <c r="AG265" i="21" s="1"/>
  <c r="AO482" i="21" a="1"/>
  <c r="AO482" i="21" s="1"/>
  <c r="AG492" i="21" a="1"/>
  <c r="AG492" i="21" s="1"/>
  <c r="AH328" i="21" a="1"/>
  <c r="AH328" i="21" s="1"/>
  <c r="AD149" i="21" a="1"/>
  <c r="AD149" i="21" s="1"/>
  <c r="AJ503" i="21" a="1"/>
  <c r="AJ503" i="21" s="1"/>
  <c r="AN174" i="21" a="1"/>
  <c r="AN174" i="21" s="1"/>
  <c r="AJ497" i="21" a="1"/>
  <c r="AJ497" i="21" s="1"/>
  <c r="AG404" i="21" a="1"/>
  <c r="AG404" i="21" s="1"/>
  <c r="P181" i="21" a="1"/>
  <c r="P181" i="21" s="1"/>
  <c r="Y164" i="21" a="1"/>
  <c r="Y164" i="21" s="1"/>
  <c r="Y215" i="21" s="1" a="1"/>
  <c r="Y215" i="21" s="1"/>
  <c r="R473" i="21" a="1"/>
  <c r="R473" i="21" s="1"/>
  <c r="S303" i="21" a="1"/>
  <c r="S303" i="21" s="1"/>
  <c r="Q380" i="21" a="1"/>
  <c r="Q380" i="21" s="1"/>
  <c r="AE137" i="21" a="1"/>
  <c r="AE137" i="21" s="1"/>
  <c r="AB314" i="21" a="1"/>
  <c r="AB314" i="21" s="1"/>
  <c r="AB338" i="21" a="1"/>
  <c r="AB338" i="21" s="1"/>
  <c r="V431" i="21" a="1"/>
  <c r="V431" i="21" s="1"/>
  <c r="O199" i="21" a="1"/>
  <c r="O199" i="21" s="1"/>
  <c r="Q149" i="21" a="1"/>
  <c r="Q149" i="21" s="1"/>
  <c r="S494" i="21" a="1"/>
  <c r="S494" i="21" s="1"/>
  <c r="M295" i="21" a="1"/>
  <c r="M295" i="21" s="1"/>
  <c r="AM423" i="21" a="1"/>
  <c r="AM423" i="21" s="1"/>
  <c r="AM425" i="21" a="1"/>
  <c r="AM425" i="21" s="1"/>
  <c r="AM243" i="21" a="1"/>
  <c r="AM243" i="21" s="1"/>
  <c r="Y347" i="21" a="1"/>
  <c r="Y347" i="21" s="1"/>
  <c r="R385" i="21" a="1"/>
  <c r="R385" i="21" s="1"/>
  <c r="S352" i="21" a="1"/>
  <c r="S352" i="21" s="1"/>
  <c r="P133" i="21" a="1"/>
  <c r="P133" i="21" s="1"/>
  <c r="O419" i="21" a="1"/>
  <c r="O419" i="21" s="1"/>
  <c r="X142" i="21" a="1"/>
  <c r="X142" i="21" s="1"/>
  <c r="AB303" i="21" a="1"/>
  <c r="AB303" i="21" s="1"/>
  <c r="V298" i="21" a="1"/>
  <c r="V298" i="21" s="1"/>
  <c r="V502" i="21" a="1"/>
  <c r="V502" i="21" s="1"/>
  <c r="V316" i="21" a="1"/>
  <c r="V316" i="21" s="1"/>
  <c r="R449" i="21" a="1"/>
  <c r="R449" i="21" s="1"/>
  <c r="P504" i="21" a="1"/>
  <c r="P504" i="21" s="1"/>
  <c r="AG275" i="21" a="1"/>
  <c r="AG275" i="21" s="1"/>
  <c r="AD411" i="21" a="1"/>
  <c r="AD411" i="21" s="1"/>
  <c r="W137" i="21" a="1"/>
  <c r="W137" i="21" s="1"/>
  <c r="X155" i="21" a="1"/>
  <c r="X155" i="21" s="1"/>
  <c r="X206" i="21" s="1" a="1"/>
  <c r="X206" i="21" s="1"/>
  <c r="U490" i="21" a="1"/>
  <c r="U490" i="21" s="1"/>
  <c r="U457" i="21" a="1"/>
  <c r="U457" i="21" s="1"/>
  <c r="O177" i="21" a="1"/>
  <c r="O177" i="21" s="1"/>
  <c r="X290" i="21" a="1"/>
  <c r="X290" i="21" s="1"/>
  <c r="T230" i="21" a="1"/>
  <c r="T230" i="21" s="1"/>
  <c r="M228" i="21" a="1"/>
  <c r="M228" i="21" s="1"/>
  <c r="N251" i="21" a="1"/>
  <c r="N251" i="21" s="1"/>
  <c r="P386" i="21" a="1"/>
  <c r="P386" i="21" s="1"/>
  <c r="AH535" i="21" a="1"/>
  <c r="AH535" i="21" s="1"/>
  <c r="AD473" i="21" a="1"/>
  <c r="AD473" i="21" s="1"/>
  <c r="X159" i="21" a="1"/>
  <c r="X159" i="21" s="1"/>
  <c r="X210" i="21" s="1" a="1"/>
  <c r="X210" i="21" s="1"/>
  <c r="AB529" i="21" a="1"/>
  <c r="AB529" i="21" s="1"/>
  <c r="U398" i="21" a="1"/>
  <c r="U398" i="21" s="1"/>
  <c r="V323" i="21" a="1"/>
  <c r="V323" i="21" s="1"/>
  <c r="W367" i="21" a="1"/>
  <c r="W367" i="21" s="1"/>
  <c r="W460" i="21" a="1"/>
  <c r="W460" i="21" s="1"/>
  <c r="X349" i="21" a="1"/>
  <c r="X349" i="21" s="1"/>
  <c r="U351" i="21" a="1"/>
  <c r="U351" i="21" s="1"/>
  <c r="P403" i="21" a="1"/>
  <c r="P403" i="21" s="1"/>
  <c r="AV158" i="21" a="1"/>
  <c r="AV158" i="21" s="1"/>
  <c r="AV192" i="21" s="1" a="1"/>
  <c r="AV192" i="21" s="1"/>
  <c r="X260" i="21" a="1"/>
  <c r="X260" i="21" s="1"/>
  <c r="W174" i="21" a="1"/>
  <c r="W174" i="21" s="1"/>
  <c r="AA129" i="21" a="1"/>
  <c r="AA129" i="21" s="1"/>
  <c r="S433" i="21" a="1"/>
  <c r="S433" i="21" s="1"/>
  <c r="U407" i="21" a="1"/>
  <c r="U407" i="21" s="1"/>
  <c r="O190" i="21" a="1"/>
  <c r="O190" i="21" s="1"/>
  <c r="AC407" i="21" a="1"/>
  <c r="AC407" i="21" s="1"/>
  <c r="Z116" i="21" a="1"/>
  <c r="Z116" i="21" s="1"/>
  <c r="T347" i="21" a="1"/>
  <c r="T347" i="21" s="1"/>
  <c r="R351" i="21" a="1"/>
  <c r="R351" i="21" s="1"/>
  <c r="L340" i="21" a="1"/>
  <c r="L340" i="21" s="1"/>
  <c r="AV265" i="21" a="1"/>
  <c r="AV265" i="21" s="1"/>
  <c r="R421" i="21" a="1"/>
  <c r="R421" i="21" s="1"/>
  <c r="AN536" i="21" a="1"/>
  <c r="AN536" i="21" s="1"/>
  <c r="AA193" i="21" a="1"/>
  <c r="AA193" i="21" s="1"/>
  <c r="AA162" i="21" a="1"/>
  <c r="AA162" i="21" s="1"/>
  <c r="AA213" i="21" s="1" a="1"/>
  <c r="AA213" i="21" s="1"/>
  <c r="Z455" i="21" a="1"/>
  <c r="Z455" i="21" s="1"/>
  <c r="W272" i="21" a="1"/>
  <c r="W272" i="21" s="1"/>
  <c r="V126" i="21" a="1"/>
  <c r="V126" i="21" s="1"/>
  <c r="Q273" i="21" a="1"/>
  <c r="Q273" i="21" s="1"/>
  <c r="N321" i="21" a="1"/>
  <c r="N321" i="21" s="1"/>
  <c r="Y431" i="21" a="1"/>
  <c r="Y431" i="21" s="1"/>
  <c r="X173" i="21" a="1"/>
  <c r="X173" i="21" s="1"/>
  <c r="W362" i="21" a="1"/>
  <c r="W362" i="21" s="1"/>
  <c r="T85" i="93" s="1"/>
  <c r="T124" i="21" a="1"/>
  <c r="T124" i="21" s="1"/>
  <c r="Q115" i="21" a="1"/>
  <c r="Q115" i="21" s="1"/>
  <c r="AG373" i="21" a="1"/>
  <c r="AG373" i="21" s="1"/>
  <c r="Z186" i="21" a="1"/>
  <c r="Z186" i="21" s="1"/>
  <c r="Y304" i="21" a="1"/>
  <c r="Y304" i="21" s="1"/>
  <c r="X398" i="21" a="1"/>
  <c r="X398" i="21" s="1"/>
  <c r="T405" i="21" a="1"/>
  <c r="T405" i="21" s="1"/>
  <c r="R287" i="21" a="1"/>
  <c r="R287" i="21" s="1"/>
  <c r="U127" i="21" a="1"/>
  <c r="U127" i="21" s="1"/>
  <c r="Q335" i="21" a="1"/>
  <c r="Q335" i="21" s="1"/>
  <c r="O508" i="21" a="1"/>
  <c r="O508" i="21" s="1"/>
  <c r="Z240" i="21" a="1"/>
  <c r="Z240" i="21" s="1"/>
  <c r="X223" i="21" a="1"/>
  <c r="X223" i="21" s="1"/>
  <c r="U379" i="21" a="1"/>
  <c r="U379" i="21" s="1"/>
  <c r="S169" i="21" a="1"/>
  <c r="S169" i="21" s="1"/>
  <c r="S220" i="21" s="1" a="1"/>
  <c r="S220" i="21" s="1"/>
  <c r="K144" i="21" a="1"/>
  <c r="K144" i="21" s="1"/>
  <c r="AD511" i="21" a="1"/>
  <c r="AD511" i="21" s="1"/>
  <c r="Q293" i="21" a="1"/>
  <c r="Q293" i="21" s="1"/>
  <c r="L445" i="21" a="1"/>
  <c r="L445" i="21" s="1"/>
  <c r="K304" i="21" a="1"/>
  <c r="K304" i="21" s="1"/>
  <c r="AH231" i="21" a="1"/>
  <c r="AH231" i="21" s="1"/>
  <c r="AG113" i="21" a="1"/>
  <c r="AG113" i="21" s="1"/>
  <c r="K416" i="21" a="1"/>
  <c r="K416" i="21" s="1"/>
  <c r="AD253" i="21" a="1"/>
  <c r="AD253" i="21" s="1"/>
  <c r="R469" i="21" a="1"/>
  <c r="R469" i="21" s="1"/>
  <c r="L536" i="21" a="1"/>
  <c r="L536" i="21" s="1"/>
  <c r="Q536" i="21" a="1"/>
  <c r="Q536" i="21" s="1"/>
  <c r="AA506" i="21" a="1"/>
  <c r="AA506" i="21" s="1"/>
  <c r="AE520" i="21" a="1"/>
  <c r="AE520" i="21" s="1"/>
  <c r="M279" i="21" a="1"/>
  <c r="M279" i="21" s="1"/>
  <c r="AN164" i="21" a="1"/>
  <c r="AN164" i="21" s="1"/>
  <c r="AN215" i="21" s="1" a="1"/>
  <c r="AN215" i="21" s="1"/>
  <c r="Q301" i="21" a="1"/>
  <c r="Q301" i="21" s="1"/>
  <c r="S468" i="21" a="1"/>
  <c r="S468" i="21" s="1"/>
  <c r="AK352" i="21" a="1"/>
  <c r="AK352" i="21" s="1"/>
  <c r="AN169" i="21" a="1"/>
  <c r="AN169" i="21" s="1"/>
  <c r="AN220" i="21" s="1" a="1"/>
  <c r="AN220" i="21" s="1"/>
  <c r="AA137" i="21" a="1"/>
  <c r="AA137" i="21" s="1"/>
  <c r="AE513" i="21" a="1"/>
  <c r="AE513" i="21" s="1"/>
  <c r="AC180" i="21" a="1"/>
  <c r="AC180" i="21" s="1"/>
  <c r="AI483" i="21" a="1"/>
  <c r="AI483" i="21" s="1"/>
  <c r="AM327" i="21" a="1"/>
  <c r="AM327" i="21" s="1"/>
  <c r="AK432" i="21" a="1"/>
  <c r="AK432" i="21" s="1"/>
  <c r="AI317" i="21" a="1"/>
  <c r="AI317" i="21" s="1"/>
  <c r="AE226" i="21" a="1"/>
  <c r="AE226" i="21" s="1"/>
  <c r="AA395" i="21" a="1"/>
  <c r="AA395" i="21" s="1"/>
  <c r="V468" i="21" a="1"/>
  <c r="V468" i="21" s="1"/>
  <c r="AG114" i="21" a="1"/>
  <c r="AG114" i="21" s="1"/>
  <c r="AF489" i="21" a="1"/>
  <c r="AF489" i="21" s="1"/>
  <c r="AH372" i="21" a="1"/>
  <c r="AH372" i="21" s="1"/>
  <c r="AF452" i="21" a="1"/>
  <c r="AF452" i="21" s="1"/>
  <c r="AA300" i="21" a="1"/>
  <c r="AA300" i="21" s="1"/>
  <c r="AJ378" i="21" a="1"/>
  <c r="AJ378" i="21" s="1"/>
  <c r="AO367" i="21" a="1"/>
  <c r="AO367" i="21" s="1"/>
  <c r="AM254" i="21" a="1"/>
  <c r="AM254" i="21" s="1"/>
  <c r="AG439" i="21" a="1"/>
  <c r="AG439" i="21" s="1"/>
  <c r="AB236" i="21" a="1"/>
  <c r="AB236" i="21" s="1"/>
  <c r="AE259" i="21" a="1"/>
  <c r="AE259" i="21" s="1"/>
  <c r="AH236" i="21" a="1"/>
  <c r="AH236" i="21" s="1"/>
  <c r="AE320" i="21" a="1"/>
  <c r="AE320" i="21" s="1"/>
  <c r="AL426" i="21" a="1"/>
  <c r="AL426" i="21" s="1"/>
  <c r="AJ292" i="21" a="1"/>
  <c r="AJ292" i="21" s="1"/>
  <c r="AG453" i="21" a="1"/>
  <c r="AG453" i="21" s="1"/>
  <c r="Y413" i="21" a="1"/>
  <c r="Y413" i="21" s="1"/>
  <c r="AD358" i="21" a="1"/>
  <c r="AD358" i="21" s="1"/>
  <c r="AI231" i="21" a="1"/>
  <c r="AI231" i="21" s="1"/>
  <c r="AG172" i="21" a="1"/>
  <c r="AG172" i="21" s="1"/>
  <c r="AD179" i="21" a="1"/>
  <c r="AD179" i="21" s="1"/>
  <c r="AL535" i="21" a="1"/>
  <c r="AL535" i="21" s="1"/>
  <c r="AI247" i="21" a="1"/>
  <c r="AI247" i="21" s="1"/>
  <c r="AO163" i="21" a="1"/>
  <c r="AO163" i="21" s="1"/>
  <c r="AO197" i="21" s="1" a="1"/>
  <c r="AO197" i="21" s="1"/>
  <c r="AB482" i="21" a="1"/>
  <c r="AB482" i="21" s="1"/>
  <c r="W523" i="21" a="1"/>
  <c r="W523" i="21" s="1"/>
  <c r="Y297" i="21" a="1"/>
  <c r="Y297" i="21" s="1"/>
  <c r="AG302" i="21" a="1"/>
  <c r="AG302" i="21" s="1"/>
  <c r="AE358" i="21" a="1"/>
  <c r="AE358" i="21" s="1"/>
  <c r="AF232" i="21" a="1"/>
  <c r="AF232" i="21" s="1"/>
  <c r="AE385" i="21" a="1"/>
  <c r="AE385" i="21" s="1"/>
  <c r="AO468" i="21" a="1"/>
  <c r="AO468" i="21" s="1"/>
  <c r="AI506" i="21" a="1"/>
  <c r="AI506" i="21" s="1"/>
  <c r="AA183" i="21" a="1"/>
  <c r="AA183" i="21" s="1"/>
  <c r="V158" i="21" a="1"/>
  <c r="V158" i="21" s="1"/>
  <c r="V209" i="21" s="1" a="1"/>
  <c r="V209" i="21" s="1"/>
  <c r="AF454" i="21" a="1"/>
  <c r="AF454" i="21" s="1"/>
  <c r="AI456" i="21" a="1"/>
  <c r="AI456" i="21" s="1"/>
  <c r="AL124" i="21" a="1"/>
  <c r="AL124" i="21" s="1"/>
  <c r="AH314" i="21" a="1"/>
  <c r="AH314" i="21" s="1"/>
  <c r="AD185" i="21" a="1"/>
  <c r="AD185" i="21" s="1"/>
  <c r="AH341" i="21" a="1"/>
  <c r="AH341" i="21" s="1"/>
  <c r="AL139" i="21" a="1"/>
  <c r="AL139" i="21" s="1"/>
  <c r="AG470" i="21" a="1"/>
  <c r="AG470" i="21" s="1"/>
  <c r="AM138" i="21" a="1"/>
  <c r="AM138" i="21" s="1"/>
  <c r="AH369" i="21" a="1"/>
  <c r="AH369" i="21" s="1"/>
  <c r="AM137" i="21" a="1"/>
  <c r="AM137" i="21" s="1"/>
  <c r="AB452" i="21" a="1"/>
  <c r="AB452" i="21" s="1"/>
  <c r="AH467" i="21" a="1"/>
  <c r="AH467" i="21" s="1"/>
  <c r="AG396" i="21" a="1"/>
  <c r="AG396" i="21" s="1"/>
  <c r="AC420" i="21" a="1"/>
  <c r="AC420" i="21" s="1"/>
  <c r="AK451" i="21" a="1"/>
  <c r="AK451" i="21" s="1"/>
  <c r="AH146" i="21" a="1"/>
  <c r="AH146" i="21" s="1"/>
  <c r="AN275" i="21" a="1"/>
  <c r="AN275" i="21" s="1"/>
  <c r="AI380" i="21" a="1"/>
  <c r="AI380" i="21" s="1"/>
  <c r="Z499" i="21" a="1"/>
  <c r="Z499" i="21" s="1"/>
  <c r="X177" i="21" a="1"/>
  <c r="X177" i="21" s="1"/>
  <c r="U445" i="21" a="1"/>
  <c r="U445" i="21" s="1"/>
  <c r="Z159" i="21" a="1"/>
  <c r="Z159" i="21" s="1"/>
  <c r="Z210" i="21" s="1" a="1"/>
  <c r="Z210" i="21" s="1"/>
  <c r="AD263" i="21" a="1"/>
  <c r="AD263" i="21" s="1"/>
  <c r="AB229" i="21" a="1"/>
  <c r="AB229" i="21" s="1"/>
  <c r="AH399" i="21" a="1"/>
  <c r="AH399" i="21" s="1"/>
  <c r="AD302" i="21" a="1"/>
  <c r="AD302" i="21" s="1"/>
  <c r="AL288" i="21" a="1"/>
  <c r="AL288" i="21" s="1"/>
  <c r="AJ289" i="21" a="1"/>
  <c r="AJ289" i="21" s="1"/>
  <c r="AO351" i="21" a="1"/>
  <c r="AO351" i="21" s="1"/>
  <c r="AL312" i="21" a="1"/>
  <c r="AL312" i="21" s="1"/>
  <c r="AF321" i="21" a="1"/>
  <c r="AF321" i="21" s="1"/>
  <c r="AG244" i="21" a="1"/>
  <c r="AG244" i="21" s="1"/>
  <c r="AF126" i="21" a="1"/>
  <c r="AF126" i="21" s="1"/>
  <c r="AC383" i="21" a="1"/>
  <c r="AC383" i="21" s="1"/>
  <c r="AJ357" i="21" a="1"/>
  <c r="AJ357" i="21" s="1"/>
  <c r="AG364" i="21" a="1"/>
  <c r="AG364" i="21" s="1"/>
  <c r="AN323" i="21" a="1"/>
  <c r="AN323" i="21" s="1"/>
  <c r="AO374" i="21" a="1"/>
  <c r="AO374" i="21" s="1"/>
  <c r="AE126" i="21" a="1"/>
  <c r="AE126" i="21" s="1"/>
  <c r="AG135" i="21" a="1"/>
  <c r="AG135" i="21" s="1"/>
  <c r="AE324" i="21" a="1"/>
  <c r="AE324" i="21" s="1"/>
  <c r="AK184" i="21" a="1"/>
  <c r="AK184" i="21" s="1"/>
  <c r="AI142" i="21" a="1"/>
  <c r="AI142" i="21" s="1"/>
  <c r="AO145" i="21" a="1"/>
  <c r="AO145" i="21" s="1"/>
  <c r="AM508" i="21" a="1"/>
  <c r="AM508" i="21" s="1"/>
  <c r="AN182" i="21" a="1"/>
  <c r="AN182" i="21" s="1"/>
  <c r="AA266" i="21" a="1"/>
  <c r="AA266" i="21" s="1"/>
  <c r="Z304" i="21" a="1"/>
  <c r="Z304" i="21" s="1"/>
  <c r="S368" i="21" a="1"/>
  <c r="S368" i="21" s="1"/>
  <c r="AD231" i="21" a="1"/>
  <c r="AD231" i="21" s="1"/>
  <c r="AA231" i="21" a="1"/>
  <c r="AA231" i="21" s="1"/>
  <c r="AJ176" i="21" a="1"/>
  <c r="AJ176" i="21" s="1"/>
  <c r="AL269" i="21" a="1"/>
  <c r="AL269" i="21" s="1"/>
  <c r="AM255" i="21" a="1"/>
  <c r="AM255" i="21" s="1"/>
  <c r="AF387" i="21" a="1"/>
  <c r="AF387" i="21" s="1"/>
  <c r="X273" i="21" a="1"/>
  <c r="X273" i="21" s="1"/>
  <c r="AD336" i="21" a="1"/>
  <c r="AD336" i="21" s="1"/>
  <c r="AE504" i="21" a="1"/>
  <c r="AE504" i="21" s="1"/>
  <c r="AG370" i="21" a="1"/>
  <c r="AG370" i="21" s="1"/>
  <c r="AL111" i="21" a="1"/>
  <c r="AL111" i="21" s="1"/>
  <c r="AC278" i="21" a="1"/>
  <c r="AC278" i="21" s="1"/>
  <c r="AE485" i="21" a="1"/>
  <c r="AE485" i="21" s="1"/>
  <c r="AF411" i="21" a="1"/>
  <c r="AF411" i="21" s="1"/>
  <c r="AK293" i="21" a="1"/>
  <c r="AK293" i="21" s="1"/>
  <c r="AC460" i="21" a="1"/>
  <c r="AC460" i="21" s="1"/>
  <c r="S105" i="21" a="1"/>
  <c r="S105" i="21" s="1"/>
  <c r="AG194" i="21" a="1"/>
  <c r="AG194" i="21" s="1"/>
  <c r="AN255" i="21" a="1"/>
  <c r="AN255" i="21" s="1"/>
  <c r="AF161" i="21" a="1"/>
  <c r="AF161" i="21" s="1"/>
  <c r="AF212" i="21" s="1" a="1"/>
  <c r="AF212" i="21" s="1"/>
  <c r="AA401" i="21" a="1"/>
  <c r="AA401" i="21" s="1"/>
  <c r="V176" i="21" a="1"/>
  <c r="V176" i="21" s="1"/>
  <c r="Z255" i="21" a="1"/>
  <c r="Z255" i="21" s="1"/>
  <c r="W250" i="21" a="1"/>
  <c r="W250" i="21" s="1"/>
  <c r="S120" i="21" a="1"/>
  <c r="S120" i="21" s="1"/>
  <c r="AC115" i="21" a="1"/>
  <c r="AC115" i="21" s="1"/>
  <c r="Y474" i="21" a="1"/>
  <c r="Y474" i="21" s="1"/>
  <c r="AD115" i="21" a="1"/>
  <c r="AD115" i="21" s="1"/>
  <c r="AD443" i="21" a="1"/>
  <c r="AD443" i="21" s="1"/>
  <c r="AF310" i="21" a="1"/>
  <c r="AF310" i="21" s="1"/>
  <c r="AI523" i="21" a="1"/>
  <c r="AI523" i="21" s="1"/>
  <c r="AE146" i="21" a="1"/>
  <c r="AE146" i="21" s="1"/>
  <c r="AG353" i="21" a="1"/>
  <c r="AG353" i="21" s="1"/>
  <c r="AJ227" i="21" a="1"/>
  <c r="AJ227" i="21" s="1"/>
  <c r="AD492" i="21" a="1"/>
  <c r="AD492" i="21" s="1"/>
  <c r="AG169" i="21" a="1"/>
  <c r="AG169" i="21" s="1"/>
  <c r="AG220" i="21" s="1" a="1"/>
  <c r="AG220" i="21" s="1"/>
  <c r="AK310" i="21" a="1"/>
  <c r="AK310" i="21" s="1"/>
  <c r="AN477" i="21" a="1"/>
  <c r="AN477" i="21" s="1"/>
  <c r="AI499" i="21" a="1"/>
  <c r="AI499" i="21" s="1"/>
  <c r="AL503" i="21" a="1"/>
  <c r="AL503" i="21" s="1"/>
  <c r="AO339" i="21" a="1"/>
  <c r="AO339" i="21" s="1"/>
  <c r="AJ311" i="21" a="1"/>
  <c r="AJ311" i="21" s="1"/>
  <c r="AM350" i="21" a="1"/>
  <c r="AM350" i="21" s="1"/>
  <c r="Z466" i="21" a="1"/>
  <c r="Z466" i="21" s="1"/>
  <c r="AE297" i="21" a="1"/>
  <c r="AE297" i="21" s="1"/>
  <c r="AD357" i="21" a="1"/>
  <c r="AD357" i="21" s="1"/>
  <c r="AG238" i="21" a="1"/>
  <c r="AG238" i="21" s="1"/>
  <c r="AB383" i="21" a="1"/>
  <c r="AB383" i="21" s="1"/>
  <c r="AE301" i="21" a="1"/>
  <c r="AE301" i="21" s="1"/>
  <c r="AH520" i="21" a="1"/>
  <c r="AH520" i="21" s="1"/>
  <c r="AJ414" i="21" a="1"/>
  <c r="AJ414" i="21" s="1"/>
  <c r="AD331" i="21" a="1"/>
  <c r="AD331" i="21" s="1"/>
  <c r="AH485" i="21" a="1"/>
  <c r="AH485" i="21" s="1"/>
  <c r="AL385" i="21" a="1"/>
  <c r="AL385" i="21" s="1"/>
  <c r="AN248" i="21" a="1"/>
  <c r="AN248" i="21" s="1"/>
  <c r="AJ440" i="21" a="1"/>
  <c r="AJ440" i="21" s="1"/>
  <c r="AM186" i="21" a="1"/>
  <c r="AM186" i="21" s="1"/>
  <c r="AO312" i="21" a="1"/>
  <c r="AO312" i="21" s="1"/>
  <c r="AO349" i="21" a="1"/>
  <c r="AO349" i="21" s="1"/>
  <c r="AD276" i="21" a="1"/>
  <c r="AD276" i="21" s="1"/>
  <c r="AE272" i="21" a="1"/>
  <c r="AE272" i="21" s="1"/>
  <c r="AD258" i="21" a="1"/>
  <c r="AD258" i="21" s="1"/>
  <c r="AN501" i="21" a="1"/>
  <c r="AN501" i="21" s="1"/>
  <c r="AG454" i="21" a="1"/>
  <c r="AG454" i="21" s="1"/>
  <c r="AB196" i="21" a="1"/>
  <c r="AB196" i="21" s="1"/>
  <c r="AA474" i="21" a="1"/>
  <c r="AA474" i="21" s="1"/>
  <c r="AD376" i="21" a="1"/>
  <c r="AD376" i="21" s="1"/>
  <c r="AG517" i="21" a="1"/>
  <c r="AG517" i="21" s="1"/>
  <c r="AM513" i="21" a="1"/>
  <c r="AM513" i="21" s="1"/>
  <c r="AO521" i="21" a="1"/>
  <c r="AO521" i="21" s="1"/>
  <c r="AA438" i="21" a="1"/>
  <c r="AA438" i="21" s="1"/>
  <c r="AG327" i="21" a="1"/>
  <c r="AG327" i="21" s="1"/>
  <c r="AJ328" i="21" a="1"/>
  <c r="AJ328" i="21" s="1"/>
  <c r="AO474" i="21" a="1"/>
  <c r="AO474" i="21" s="1"/>
  <c r="Y482" i="21" a="1"/>
  <c r="Y482" i="21" s="1"/>
  <c r="S490" i="21" a="1"/>
  <c r="S490" i="21" s="1"/>
  <c r="AD395" i="21" a="1"/>
  <c r="AD395" i="21" s="1"/>
  <c r="AH186" i="21" a="1"/>
  <c r="AH186" i="21" s="1"/>
  <c r="AL477" i="21" a="1"/>
  <c r="AL477" i="21" s="1"/>
  <c r="AN163" i="21" a="1"/>
  <c r="AN163" i="21" s="1"/>
  <c r="AN214" i="21" s="1" a="1"/>
  <c r="AN214" i="21" s="1"/>
  <c r="AJ120" i="21" a="1"/>
  <c r="AJ120" i="21" s="1"/>
  <c r="AM310" i="21" a="1"/>
  <c r="AM310" i="21" s="1"/>
  <c r="AO148" i="21" a="1"/>
  <c r="AO148" i="21" s="1"/>
  <c r="AK158" i="21" a="1"/>
  <c r="AK158" i="21" s="1"/>
  <c r="AK209" i="21" s="1" a="1"/>
  <c r="AK209" i="21" s="1"/>
  <c r="AL226" i="21" a="1"/>
  <c r="AL226" i="21" s="1"/>
  <c r="AC447" i="21" a="1"/>
  <c r="AC447" i="21" s="1"/>
  <c r="AC439" i="21" a="1"/>
  <c r="AC439" i="21" s="1"/>
  <c r="AF164" i="21" a="1"/>
  <c r="AF164" i="21" s="1"/>
  <c r="AF215" i="21" s="1" a="1"/>
  <c r="AF215" i="21" s="1"/>
  <c r="AI264" i="21" a="1"/>
  <c r="AI264" i="21" s="1"/>
  <c r="AD166" i="21" a="1"/>
  <c r="AD166" i="21" s="1"/>
  <c r="AD217" i="21" s="1" a="1"/>
  <c r="AD217" i="21" s="1"/>
  <c r="AG269" i="21" a="1"/>
  <c r="AG269" i="21" s="1"/>
  <c r="AJ513" i="21" a="1"/>
  <c r="AJ513" i="21" s="1"/>
  <c r="AC450" i="21" a="1"/>
  <c r="AC450" i="21" s="1"/>
  <c r="AF514" i="21" a="1"/>
  <c r="AF514" i="21" s="1"/>
  <c r="AK125" i="21" a="1"/>
  <c r="AK125" i="21" s="1"/>
  <c r="AN403" i="21" a="1"/>
  <c r="AN403" i="21" s="1"/>
  <c r="AH371" i="21" a="1"/>
  <c r="AH371" i="21" s="1"/>
  <c r="AL369" i="21" a="1"/>
  <c r="AL369" i="21" s="1"/>
  <c r="AO390" i="21" a="1"/>
  <c r="AO390" i="21" s="1"/>
  <c r="AD465" i="21" a="1"/>
  <c r="AD465" i="21" s="1"/>
  <c r="AC267" i="21" a="1"/>
  <c r="AC267" i="21" s="1"/>
  <c r="X135" i="21" a="1"/>
  <c r="X135" i="21" s="1"/>
  <c r="Z410" i="21" a="1"/>
  <c r="Z410" i="21" s="1"/>
  <c r="AA530" i="21" a="1"/>
  <c r="AA530" i="21" s="1"/>
  <c r="T226" i="21" a="1"/>
  <c r="T226" i="21" s="1"/>
  <c r="Z497" i="21" a="1"/>
  <c r="Z497" i="21" s="1"/>
  <c r="AC183" i="21" a="1"/>
  <c r="AC183" i="21" s="1"/>
  <c r="AB254" i="21" a="1"/>
  <c r="AB254" i="21" s="1"/>
  <c r="AG107" i="21" a="1"/>
  <c r="AG107" i="21" s="1"/>
  <c r="AE448" i="21" a="1"/>
  <c r="AE448" i="21" s="1"/>
  <c r="AH222" i="21" a="1"/>
  <c r="AH222" i="21" s="1"/>
  <c r="AD398" i="21" a="1"/>
  <c r="AD398" i="21" s="1"/>
  <c r="AF253" i="21" a="1"/>
  <c r="AF253" i="21" s="1"/>
  <c r="AI128" i="21" a="1"/>
  <c r="AI128" i="21" s="1"/>
  <c r="AB256" i="21" a="1"/>
  <c r="AB256" i="21" s="1"/>
  <c r="AE439" i="21" a="1"/>
  <c r="AE439" i="21" s="1"/>
  <c r="AI191" i="21" a="1"/>
  <c r="AI191" i="21" s="1"/>
  <c r="AM324" i="21" a="1"/>
  <c r="AM324" i="21" s="1"/>
  <c r="AG147" i="21" a="1"/>
  <c r="AG147" i="21" s="1"/>
  <c r="AK307" i="21" a="1"/>
  <c r="AK307" i="21" s="1"/>
  <c r="AN476" i="21" a="1"/>
  <c r="AN476" i="21" s="1"/>
  <c r="AH450" i="21" a="1"/>
  <c r="AH450" i="21" s="1"/>
  <c r="AI473" i="21" a="1"/>
  <c r="AI473" i="21" s="1"/>
  <c r="AF286" i="21" a="1"/>
  <c r="AF286" i="21" s="1"/>
  <c r="AG246" i="21" a="1"/>
  <c r="AG246" i="21" s="1"/>
  <c r="AJ288" i="21" a="1"/>
  <c r="AJ288" i="21" s="1"/>
  <c r="AN240" i="21" a="1"/>
  <c r="AN240" i="21" s="1"/>
  <c r="AE419" i="21" a="1"/>
  <c r="AE419" i="21" s="1"/>
  <c r="AH506" i="21" a="1"/>
  <c r="AH506" i="21" s="1"/>
  <c r="AL450" i="21" a="1"/>
  <c r="AL450" i="21" s="1"/>
  <c r="AH193" i="21" a="1"/>
  <c r="AH193" i="21" s="1"/>
  <c r="AB422" i="21" a="1"/>
  <c r="AB422" i="21" s="1"/>
  <c r="AG171" i="21" a="1"/>
  <c r="AG171" i="21" s="1"/>
  <c r="AG186" i="21" a="1"/>
  <c r="AG186" i="21" s="1"/>
  <c r="AA400" i="21" a="1"/>
  <c r="AA400" i="21" s="1"/>
  <c r="AF144" i="21" a="1"/>
  <c r="AF144" i="21" s="1"/>
  <c r="AE155" i="21" a="1"/>
  <c r="AE155" i="21" s="1"/>
  <c r="AE206" i="21" s="1" a="1"/>
  <c r="AE206" i="21" s="1"/>
  <c r="AD338" i="21" a="1"/>
  <c r="AD338" i="21" s="1"/>
  <c r="AF335" i="21" a="1"/>
  <c r="AF335" i="21" s="1"/>
  <c r="AD448" i="21" a="1"/>
  <c r="AD448" i="21" s="1"/>
  <c r="AD361" i="21" a="1"/>
  <c r="AD361" i="21" s="1"/>
  <c r="AE256" i="21" a="1"/>
  <c r="AE256" i="21" s="1"/>
  <c r="AH244" i="21" a="1"/>
  <c r="AH244" i="21" s="1"/>
  <c r="AB480" i="21" a="1"/>
  <c r="AB480" i="21" s="1"/>
  <c r="AD155" i="21" a="1"/>
  <c r="AD155" i="21" s="1"/>
  <c r="AD206" i="21" s="1" a="1"/>
  <c r="AD206" i="21" s="1"/>
  <c r="Y361" i="21" a="1"/>
  <c r="Y361" i="21" s="1"/>
  <c r="V85" i="91" s="1"/>
  <c r="AK197" i="21" a="1"/>
  <c r="AK197" i="21" s="1"/>
  <c r="AK180" i="21" a="1"/>
  <c r="AK180" i="21" s="1"/>
  <c r="AE174" i="21" a="1"/>
  <c r="AE174" i="21" s="1"/>
  <c r="AF159" i="21" a="1"/>
  <c r="AF159" i="21" s="1"/>
  <c r="AF210" i="21" s="1" a="1"/>
  <c r="AF210" i="21" s="1"/>
  <c r="AC137" i="21" a="1"/>
  <c r="AC137" i="21" s="1"/>
  <c r="AJ244" i="21" a="1"/>
  <c r="AJ244" i="21" s="1"/>
  <c r="AJ186" i="21" a="1"/>
  <c r="AJ186" i="21" s="1"/>
  <c r="AJ403" i="21" a="1"/>
  <c r="AJ403" i="21" s="1"/>
  <c r="AI371" i="21" a="1"/>
  <c r="AI371" i="21" s="1"/>
  <c r="AI151" i="21" a="1"/>
  <c r="AI151" i="21" s="1"/>
  <c r="AG466" i="21" a="1"/>
  <c r="AG466" i="21" s="1"/>
  <c r="AG489" i="21" a="1"/>
  <c r="AG489" i="21" s="1"/>
  <c r="AB250" i="21" a="1"/>
  <c r="AB250" i="21" s="1"/>
  <c r="AE380" i="21" a="1"/>
  <c r="AE380" i="21" s="1"/>
  <c r="AH268" i="21" a="1"/>
  <c r="AH268" i="21" s="1"/>
  <c r="AC398" i="21" a="1"/>
  <c r="AC398" i="21" s="1"/>
  <c r="AE343" i="21" a="1"/>
  <c r="AE343" i="21" s="1"/>
  <c r="AB409" i="21" a="1"/>
  <c r="AB409" i="21" s="1"/>
  <c r="AH104" i="21" a="1"/>
  <c r="AH104" i="21" s="1"/>
  <c r="AO297" i="21" a="1"/>
  <c r="AO297" i="21" s="1"/>
  <c r="AG482" i="21" a="1"/>
  <c r="AG482" i="21" s="1"/>
  <c r="AJ363" i="21" a="1"/>
  <c r="AJ363" i="21" s="1"/>
  <c r="AN261" i="21" a="1"/>
  <c r="AN261" i="21" s="1"/>
  <c r="AM511" i="21" a="1"/>
  <c r="AM511" i="21" s="1"/>
  <c r="AE467" i="21" a="1"/>
  <c r="AE467" i="21" s="1"/>
  <c r="AH180" i="21" a="1"/>
  <c r="AH180" i="21" s="1"/>
  <c r="AB150" i="21" a="1"/>
  <c r="AB150" i="21" s="1"/>
  <c r="AD445" i="21" a="1"/>
  <c r="AD445" i="21" s="1"/>
  <c r="Y415" i="21" a="1"/>
  <c r="Y415" i="21" s="1"/>
  <c r="AO370" i="21" a="1"/>
  <c r="AO370" i="21" s="1"/>
  <c r="AN347" i="21" a="1"/>
  <c r="AN347" i="21" s="1"/>
  <c r="AE162" i="21" a="1"/>
  <c r="AE162" i="21" s="1"/>
  <c r="AE213" i="21" s="1" a="1"/>
  <c r="AE213" i="21" s="1"/>
  <c r="AF447" i="21" a="1"/>
  <c r="AF447" i="21" s="1"/>
  <c r="AC88" i="93" s="1"/>
  <c r="AF527" i="21" a="1"/>
  <c r="AF527" i="21" s="1"/>
  <c r="AC514" i="21" a="1"/>
  <c r="AC514" i="21" s="1"/>
  <c r="AG252" i="21" a="1"/>
  <c r="AG252" i="21" s="1"/>
  <c r="Y142" i="21" a="1"/>
  <c r="Y142" i="21" s="1"/>
  <c r="AN223" i="21" a="1"/>
  <c r="AN223" i="21" s="1"/>
  <c r="AK471" i="21" a="1"/>
  <c r="AK471" i="21" s="1"/>
  <c r="AH114" i="21" a="1"/>
  <c r="AH114" i="21" s="1"/>
  <c r="AF109" i="21" a="1"/>
  <c r="AF109" i="21" s="1"/>
  <c r="AH377" i="21" a="1"/>
  <c r="AH377" i="21" s="1"/>
  <c r="AF418" i="21" a="1"/>
  <c r="AF418" i="21" s="1"/>
  <c r="AI150" i="21" a="1"/>
  <c r="AI150" i="21" s="1"/>
  <c r="AJ297" i="21" a="1"/>
  <c r="AJ297" i="21" s="1"/>
  <c r="AE107" i="21" a="1"/>
  <c r="AE107" i="21" s="1"/>
  <c r="AG368" i="21" a="1"/>
  <c r="AG368" i="21" s="1"/>
  <c r="AC526" i="21" a="1"/>
  <c r="AC526" i="21" s="1"/>
  <c r="AG374" i="21" a="1"/>
  <c r="AG374" i="21" s="1"/>
  <c r="AO385" i="21" a="1"/>
  <c r="AO385" i="21" s="1"/>
  <c r="AG323" i="21" a="1"/>
  <c r="AG323" i="21" s="1"/>
  <c r="AI509" i="21" a="1"/>
  <c r="AI509" i="21" s="1"/>
  <c r="AB502" i="21" a="1"/>
  <c r="AB502" i="21" s="1"/>
  <c r="AL272" i="21" a="1"/>
  <c r="AL272" i="21" s="1"/>
  <c r="AM494" i="21" a="1"/>
  <c r="AM494" i="21" s="1"/>
  <c r="AM168" i="21" a="1"/>
  <c r="AM168" i="21" s="1"/>
  <c r="AM219" i="21" s="1" a="1"/>
  <c r="AM219" i="21" s="1"/>
  <c r="AD110" i="21" a="1"/>
  <c r="AD110" i="21" s="1"/>
  <c r="AE284" i="21" a="1"/>
  <c r="AE284" i="21" s="1"/>
  <c r="AE180" i="21" a="1"/>
  <c r="AE180" i="21" s="1"/>
  <c r="AI469" i="21" a="1"/>
  <c r="AI469" i="21" s="1"/>
  <c r="AC329" i="21" a="1"/>
  <c r="AC329" i="21" s="1"/>
  <c r="AC160" i="21" a="1"/>
  <c r="AC160" i="21" s="1"/>
  <c r="AC211" i="21" s="1" a="1"/>
  <c r="AC211" i="21" s="1"/>
  <c r="AH358" i="21" a="1"/>
  <c r="AH358" i="21" s="1"/>
  <c r="AK401" i="21" a="1"/>
  <c r="AK401" i="21" s="1"/>
  <c r="AF481" i="21" a="1"/>
  <c r="AF481" i="21" s="1"/>
  <c r="AG179" i="21" a="1"/>
  <c r="AG179" i="21" s="1"/>
  <c r="AF228" i="21" a="1"/>
  <c r="AF228" i="21" s="1"/>
  <c r="AO116" i="21" a="1"/>
  <c r="AO116" i="21" s="1"/>
  <c r="AL479" i="21" a="1"/>
  <c r="AL479" i="21" s="1"/>
  <c r="AK411" i="21" a="1"/>
  <c r="AK411" i="21" s="1"/>
  <c r="AC127" i="21" a="1"/>
  <c r="AC127" i="21" s="1"/>
  <c r="AJ315" i="21" a="1"/>
  <c r="AJ315" i="21" s="1"/>
  <c r="AI124" i="21" a="1"/>
  <c r="AI124" i="21" s="1"/>
  <c r="AI391" i="21" a="1"/>
  <c r="AI391" i="21" s="1"/>
  <c r="AJ501" i="21" a="1"/>
  <c r="AJ501" i="21" s="1"/>
  <c r="AE252" i="21" a="1"/>
  <c r="AE252" i="21" s="1"/>
  <c r="AG474" i="21" a="1"/>
  <c r="AG474" i="21" s="1"/>
  <c r="AD290" i="21" a="1"/>
  <c r="AD290" i="21" s="1"/>
  <c r="AK416" i="21" a="1"/>
  <c r="AK416" i="21" s="1"/>
  <c r="AJ319" i="21" a="1"/>
  <c r="AJ319" i="21" s="1"/>
  <c r="AJ489" i="21" a="1"/>
  <c r="AJ489" i="21" s="1"/>
  <c r="AH418" i="21" a="1"/>
  <c r="AH418" i="21" s="1"/>
  <c r="AG518" i="21" a="1"/>
  <c r="AG518" i="21" s="1"/>
  <c r="AA166" i="21" a="1"/>
  <c r="AA166" i="21" s="1"/>
  <c r="AA217" i="21" s="1" a="1"/>
  <c r="AA217" i="21" s="1"/>
  <c r="AO196" i="21" a="1"/>
  <c r="AO196" i="21" s="1"/>
  <c r="AL402" i="21" a="1"/>
  <c r="AL402" i="21" s="1"/>
  <c r="AO203" i="21" a="1"/>
  <c r="AO203" i="21" s="1"/>
  <c r="AB524" i="21" a="1"/>
  <c r="AB524" i="21" s="1"/>
  <c r="AF415" i="21" a="1"/>
  <c r="AF415" i="21" s="1"/>
  <c r="AI347" i="21" a="1"/>
  <c r="AI347" i="21" s="1"/>
  <c r="AM449" i="21" a="1"/>
  <c r="AM449" i="21" s="1"/>
  <c r="AK490" i="21" a="1"/>
  <c r="AK490" i="21" s="1"/>
  <c r="AG317" i="21" a="1"/>
  <c r="AG317" i="21" s="1"/>
  <c r="AF426" i="21" a="1"/>
  <c r="AF426" i="21" s="1"/>
  <c r="AG338" i="21" a="1"/>
  <c r="AG338" i="21" s="1"/>
  <c r="AE336" i="21" a="1"/>
  <c r="AE336" i="21" s="1"/>
  <c r="AH442" i="21" a="1"/>
  <c r="AH442" i="21" s="1"/>
  <c r="AJ429" i="21" a="1"/>
  <c r="AJ429" i="21" s="1"/>
  <c r="AE122" i="21" a="1"/>
  <c r="AE122" i="21" s="1"/>
  <c r="AF185" i="21" a="1"/>
  <c r="AF185" i="21" s="1"/>
  <c r="AB393" i="21" a="1"/>
  <c r="AB393" i="21" s="1"/>
  <c r="AO277" i="21" a="1"/>
  <c r="AO277" i="21" s="1"/>
  <c r="AN283" i="21" a="1"/>
  <c r="AN283" i="21" s="1"/>
  <c r="AG279" i="21" a="1"/>
  <c r="AG279" i="21" s="1"/>
  <c r="AH226" i="21" a="1"/>
  <c r="AH226" i="21" s="1"/>
  <c r="AA379" i="21" a="1"/>
  <c r="AA379" i="21" s="1"/>
  <c r="AM404" i="21" a="1"/>
  <c r="AM404" i="21" s="1"/>
  <c r="AM387" i="21" a="1"/>
  <c r="AM387" i="21" s="1"/>
  <c r="AM145" i="21" a="1"/>
  <c r="AM145" i="21" s="1"/>
  <c r="AC417" i="21" a="1"/>
  <c r="AC417" i="21" s="1"/>
  <c r="AE341" i="21" a="1"/>
  <c r="AE341" i="21" s="1"/>
  <c r="AD415" i="21" a="1"/>
  <c r="AD415" i="21" s="1"/>
  <c r="AI413" i="21" a="1"/>
  <c r="AI413" i="21" s="1"/>
  <c r="AB443" i="21" a="1"/>
  <c r="AB443" i="21" s="1"/>
  <c r="AG525" i="21" a="1"/>
  <c r="AG525" i="21" s="1"/>
  <c r="AH484" i="21" a="1"/>
  <c r="AH484" i="21" s="1"/>
  <c r="AJ131" i="21" a="1"/>
  <c r="AJ131" i="21" s="1"/>
  <c r="AE286" i="21" a="1"/>
  <c r="AE286" i="21" s="1"/>
  <c r="AG347" i="21" a="1"/>
  <c r="AG347" i="21" s="1"/>
  <c r="AE190" i="21" a="1"/>
  <c r="AE190" i="21" s="1"/>
  <c r="AG488" i="21" a="1"/>
  <c r="AG488" i="21" s="1"/>
  <c r="AK185" i="21" a="1"/>
  <c r="AK185" i="21" s="1"/>
  <c r="AJ260" i="21" a="1"/>
  <c r="AJ260" i="21" s="1"/>
  <c r="AC148" i="21" a="1"/>
  <c r="AC148" i="21" s="1"/>
  <c r="AJ282" i="21" a="1"/>
  <c r="AJ282" i="21" s="1"/>
  <c r="AH240" i="21" a="1"/>
  <c r="AH240" i="21" s="1"/>
  <c r="AH382" i="21" a="1"/>
  <c r="AH382" i="21" s="1"/>
  <c r="AJ145" i="21" a="1"/>
  <c r="AJ145" i="21" s="1"/>
  <c r="AE179" i="21" a="1"/>
  <c r="AE179" i="21" s="1"/>
  <c r="AF148" i="21" a="1"/>
  <c r="AF148" i="21" s="1"/>
  <c r="AC236" i="21" a="1"/>
  <c r="AC236" i="21" s="1"/>
  <c r="AJ269" i="21" a="1"/>
  <c r="AJ269" i="21" s="1"/>
  <c r="AJ150" i="21" a="1"/>
  <c r="AJ150" i="21" s="1"/>
  <c r="AI138" i="21" a="1"/>
  <c r="AI138" i="21" s="1"/>
  <c r="AI479" i="21" a="1"/>
  <c r="AI479" i="21" s="1"/>
  <c r="AD517" i="21" a="1"/>
  <c r="AD517" i="21" s="1"/>
  <c r="AF380" i="21" a="1"/>
  <c r="AF380" i="21" s="1"/>
  <c r="AE184" i="21" a="1"/>
  <c r="AE184" i="21" s="1"/>
  <c r="X337" i="21" a="1"/>
  <c r="X337" i="21" s="1"/>
  <c r="AI370" i="21" a="1"/>
  <c r="AI370" i="21" s="1"/>
  <c r="AO113" i="21" a="1"/>
  <c r="AO113" i="21" s="1"/>
  <c r="AC470" i="21" a="1"/>
  <c r="AC470" i="21" s="1"/>
  <c r="AB479" i="21" a="1"/>
  <c r="AB479" i="21" s="1"/>
  <c r="AC154" i="21" a="1"/>
  <c r="AC154" i="21" s="1"/>
  <c r="AC205" i="21" s="1" a="1"/>
  <c r="AC205" i="21" s="1"/>
  <c r="AA362" i="21" a="1"/>
  <c r="AA362" i="21" s="1"/>
  <c r="Z441" i="21" a="1"/>
  <c r="Z441" i="21" s="1"/>
  <c r="AD235" i="21" a="1"/>
  <c r="AD235" i="21" s="1"/>
  <c r="AG480" i="21" a="1"/>
  <c r="AG480" i="21" s="1"/>
  <c r="AI108" i="21" a="1"/>
  <c r="AI108" i="21" s="1"/>
  <c r="AA487" i="21" a="1"/>
  <c r="AA487" i="21" s="1"/>
  <c r="AO449" i="21" a="1"/>
  <c r="AO449" i="21" s="1"/>
  <c r="AJ214" i="21" a="1"/>
  <c r="AJ214" i="21" s="1"/>
  <c r="AI373" i="21" a="1"/>
  <c r="AI373" i="21" s="1"/>
  <c r="AD423" i="21" a="1"/>
  <c r="AD423" i="21" s="1"/>
  <c r="AE161" i="21" a="1"/>
  <c r="AE161" i="21" s="1"/>
  <c r="AE212" i="21" s="1" a="1"/>
  <c r="AE212" i="21" s="1"/>
  <c r="AB418" i="21" a="1"/>
  <c r="AB418" i="21" s="1"/>
  <c r="AH392" i="21" a="1"/>
  <c r="AH392" i="21" s="1"/>
  <c r="AH168" i="21" a="1"/>
  <c r="AH168" i="21" s="1"/>
  <c r="AH219" i="21" s="1" a="1"/>
  <c r="AH219" i="21" s="1"/>
  <c r="AH363" i="21" a="1"/>
  <c r="AH363" i="21" s="1"/>
  <c r="AG118" i="21" a="1"/>
  <c r="AG118" i="21" s="1"/>
  <c r="AB139" i="21" a="1"/>
  <c r="AB139" i="21" s="1"/>
  <c r="AF356" i="21" a="1"/>
  <c r="AF356" i="21" s="1"/>
  <c r="AF453" i="21" a="1"/>
  <c r="AF453" i="21" s="1"/>
  <c r="Y306" i="21" a="1"/>
  <c r="Y306" i="21" s="1"/>
  <c r="AD490" i="21" a="1"/>
  <c r="AD490" i="21" s="1"/>
  <c r="AG224" i="21" a="1"/>
  <c r="AG224" i="21" s="1"/>
  <c r="AI417" i="21" a="1"/>
  <c r="AI417" i="21" s="1"/>
  <c r="AD446" i="21" a="1"/>
  <c r="AD446" i="21" s="1"/>
  <c r="Z324" i="21" a="1"/>
  <c r="Z324" i="21" s="1"/>
  <c r="AO176" i="21" a="1"/>
  <c r="AO176" i="21" s="1"/>
  <c r="AN146" i="21" a="1"/>
  <c r="AN146" i="21" s="1"/>
  <c r="AE110" i="21" a="1"/>
  <c r="AE110" i="21" s="1"/>
  <c r="AM421" i="21" a="1"/>
  <c r="AM421" i="21" s="1"/>
  <c r="AM164" i="21" a="1"/>
  <c r="AM164" i="21" s="1"/>
  <c r="AM215" i="21" s="1" a="1"/>
  <c r="AM215" i="21" s="1"/>
  <c r="AL457" i="21" a="1"/>
  <c r="AL457" i="21" s="1"/>
  <c r="AD160" i="21" a="1"/>
  <c r="AD160" i="21" s="1"/>
  <c r="AD211" i="21" s="1" a="1"/>
  <c r="AD211" i="21" s="1"/>
  <c r="AI167" i="21" a="1"/>
  <c r="AI167" i="21" s="1"/>
  <c r="AI218" i="21" s="1" a="1"/>
  <c r="AI218" i="21" s="1"/>
  <c r="AC469" i="21" a="1"/>
  <c r="AC469" i="21" s="1"/>
  <c r="AL151" i="21" a="1"/>
  <c r="AL151" i="21" s="1"/>
  <c r="AM125" i="21" a="1"/>
  <c r="AM125" i="21" s="1"/>
  <c r="AM428" i="21" a="1"/>
  <c r="AM428" i="21" s="1"/>
  <c r="AC151" i="21" a="1"/>
  <c r="AC151" i="21" s="1"/>
  <c r="AE393" i="21" a="1"/>
  <c r="AE393" i="21" s="1"/>
  <c r="AD132" i="21" a="1"/>
  <c r="AD132" i="21" s="1"/>
  <c r="AJ144" i="21" a="1"/>
  <c r="AJ144" i="21" s="1"/>
  <c r="AL244" i="21" a="1"/>
  <c r="AL244" i="21" s="1"/>
  <c r="AD241" i="21" a="1"/>
  <c r="AD241" i="21" s="1"/>
  <c r="AA47" i="61" s="1"/>
  <c r="AF297" i="21" a="1"/>
  <c r="AF297" i="21" s="1"/>
  <c r="AM273" i="21" a="1"/>
  <c r="AM273" i="21" s="1"/>
  <c r="AK321" i="21" a="1"/>
  <c r="AK321" i="21" s="1"/>
  <c r="AB131" i="21" a="1"/>
  <c r="AB131" i="21" s="1"/>
  <c r="AO524" i="21" a="1"/>
  <c r="AO524" i="21" s="1"/>
  <c r="AC333" i="21" a="1"/>
  <c r="AC333" i="21" s="1"/>
  <c r="AK155" i="21" a="1"/>
  <c r="AK155" i="21" s="1"/>
  <c r="AK206" i="21" s="1" a="1"/>
  <c r="AK206" i="21" s="1"/>
  <c r="AL104" i="21" a="1"/>
  <c r="AL104" i="21" s="1"/>
  <c r="AK481" i="21" a="1"/>
  <c r="AK481" i="21" s="1"/>
  <c r="AD420" i="21" a="1"/>
  <c r="AD420" i="21" s="1"/>
  <c r="AF130" i="21" a="1"/>
  <c r="AF130" i="21" s="1"/>
  <c r="AE309" i="21" a="1"/>
  <c r="AE309" i="21" s="1"/>
  <c r="AJ318" i="21" a="1"/>
  <c r="AJ318" i="21" s="1"/>
  <c r="AG421" i="21" a="1"/>
  <c r="AG421" i="21" s="1"/>
  <c r="AN264" i="21" a="1"/>
  <c r="AN264" i="21" s="1"/>
  <c r="AL169" i="21" a="1"/>
  <c r="AL169" i="21" s="1"/>
  <c r="AL220" i="21" s="1" a="1"/>
  <c r="AL220" i="21" s="1"/>
  <c r="AG182" i="21" a="1"/>
  <c r="AG182" i="21" s="1"/>
  <c r="AB192" i="21" a="1"/>
  <c r="AB192" i="21" s="1"/>
  <c r="W490" i="21" a="1"/>
  <c r="W490" i="21" s="1"/>
  <c r="T530" i="21" a="1"/>
  <c r="T530" i="21" s="1"/>
  <c r="AD334" i="21" a="1"/>
  <c r="AD334" i="21" s="1"/>
  <c r="AD458" i="21" a="1"/>
  <c r="AD458" i="21" s="1"/>
  <c r="AI313" i="21" a="1"/>
  <c r="AI313" i="21" s="1"/>
  <c r="AG156" i="21" a="1"/>
  <c r="AG156" i="21" s="1"/>
  <c r="AG207" i="21" s="1" a="1"/>
  <c r="AG207" i="21" s="1"/>
  <c r="AD319" i="21" a="1"/>
  <c r="AD319" i="21" s="1"/>
  <c r="AK131" i="21" a="1"/>
  <c r="AK131" i="21" s="1"/>
  <c r="AI296" i="21" a="1"/>
  <c r="AI296" i="21" s="1"/>
  <c r="AO487" i="21" a="1"/>
  <c r="AO487" i="21" s="1"/>
  <c r="AN282" i="21" a="1"/>
  <c r="AN282" i="21" s="1"/>
  <c r="AD332" i="21" a="1"/>
  <c r="AD332" i="21" s="1"/>
  <c r="AG109" i="21" a="1"/>
  <c r="AG109" i="21" s="1"/>
  <c r="AE288" i="21" a="1"/>
  <c r="AE288" i="21" s="1"/>
  <c r="AJ437" i="21" a="1"/>
  <c r="AJ437" i="21" s="1"/>
  <c r="AF269" i="21" a="1"/>
  <c r="AF269" i="21" s="1"/>
  <c r="AN175" i="21" a="1"/>
  <c r="AN175" i="21" s="1"/>
  <c r="AL311" i="21" a="1"/>
  <c r="AL311" i="21" s="1"/>
  <c r="AJ295" i="21" a="1"/>
  <c r="AJ295" i="21" s="1"/>
  <c r="AB416" i="21" a="1"/>
  <c r="AB416" i="21" s="1"/>
  <c r="AE228" i="21" a="1"/>
  <c r="AE228" i="21" s="1"/>
  <c r="AD491" i="21" a="1"/>
  <c r="AD491" i="21" s="1"/>
  <c r="AI120" i="21" a="1"/>
  <c r="AI120" i="21" s="1"/>
  <c r="AE168" i="21" a="1"/>
  <c r="AE168" i="21" s="1"/>
  <c r="AE219" i="21" s="1" a="1"/>
  <c r="AE219" i="21" s="1"/>
  <c r="AM473" i="21" a="1"/>
  <c r="AM473" i="21" s="1"/>
  <c r="AK480" i="21" a="1"/>
  <c r="AK480" i="21" s="1"/>
  <c r="AJ283" i="21" a="1"/>
  <c r="AJ283" i="21" s="1"/>
  <c r="AE382" i="21" a="1"/>
  <c r="AE382" i="21" s="1"/>
  <c r="AB134" i="21" a="1"/>
  <c r="AB134" i="21" s="1"/>
  <c r="T225" i="21" a="1"/>
  <c r="T225" i="21" s="1"/>
  <c r="Y188" i="21" a="1"/>
  <c r="Y188" i="21" s="1"/>
  <c r="AG141" i="21" a="1"/>
  <c r="AG141" i="21" s="1"/>
  <c r="AH366" i="21" a="1"/>
  <c r="AH366" i="21" s="1"/>
  <c r="AH167" i="21" a="1"/>
  <c r="AH167" i="21" s="1"/>
  <c r="AH218" i="21" s="1" a="1"/>
  <c r="AH218" i="21" s="1"/>
  <c r="AJ326" i="21" a="1"/>
  <c r="AJ326" i="21" s="1"/>
  <c r="AO335" i="21" a="1"/>
  <c r="AO335" i="21" s="1"/>
  <c r="W259" i="21" a="1"/>
  <c r="W259" i="21" s="1"/>
  <c r="U519" i="21" a="1"/>
  <c r="U519" i="21" s="1"/>
  <c r="AH425" i="21" a="1"/>
  <c r="AH425" i="21" s="1"/>
  <c r="AA234" i="21" a="1"/>
  <c r="AA234" i="21" s="1"/>
  <c r="AO279" i="21" a="1"/>
  <c r="AO279" i="21" s="1"/>
  <c r="AO300" i="21" a="1"/>
  <c r="AO300" i="21" s="1"/>
  <c r="AG277" i="21" a="1"/>
  <c r="AG277" i="21" s="1"/>
  <c r="AA155" i="21" a="1"/>
  <c r="AA155" i="21" s="1"/>
  <c r="AA206" i="21" s="1" a="1"/>
  <c r="AA206" i="21" s="1"/>
  <c r="AO226" i="21" a="1"/>
  <c r="AO226" i="21" s="1"/>
  <c r="AO105" i="21" a="1"/>
  <c r="AO105" i="21" s="1"/>
  <c r="Y486" i="21" a="1"/>
  <c r="Y486" i="21" s="1"/>
  <c r="AN487" i="21" a="1"/>
  <c r="AN487" i="21" s="1"/>
  <c r="AI238" i="21" a="1"/>
  <c r="AI238" i="21" s="1"/>
  <c r="Z339" i="21" a="1"/>
  <c r="Z339" i="21" s="1"/>
  <c r="AD522" i="21" a="1"/>
  <c r="AD522" i="21" s="1"/>
  <c r="AB293" i="21" a="1"/>
  <c r="AB293" i="21" s="1"/>
  <c r="Y87" i="91" s="1"/>
  <c r="AH294" i="21" a="1"/>
  <c r="AH294" i="21" s="1"/>
  <c r="AC202" i="21" a="1"/>
  <c r="AC202" i="21" s="1"/>
  <c r="AL113" i="21" a="1"/>
  <c r="AL113" i="21" s="1"/>
  <c r="AJ108" i="21" a="1"/>
  <c r="AJ108" i="21" s="1"/>
  <c r="AH431" i="21" a="1"/>
  <c r="AH431" i="21" s="1"/>
  <c r="AG536" i="21" a="1"/>
  <c r="AG536" i="21" s="1"/>
  <c r="X108" i="21" a="1"/>
  <c r="X108" i="21" s="1"/>
  <c r="Z327" i="21" a="1"/>
  <c r="Z327" i="21" s="1"/>
  <c r="AA428" i="21" a="1"/>
  <c r="AA428" i="21" s="1"/>
  <c r="AC496" i="21" a="1"/>
  <c r="AC496" i="21" s="1"/>
  <c r="AF336" i="21" a="1"/>
  <c r="AF336" i="21" s="1"/>
  <c r="AD372" i="21" a="1"/>
  <c r="AD372" i="21" s="1"/>
  <c r="AI377" i="21" a="1"/>
  <c r="AI377" i="21" s="1"/>
  <c r="AF238" i="21" a="1"/>
  <c r="AF238" i="21" s="1"/>
  <c r="AM299" i="21" a="1"/>
  <c r="AM299" i="21" s="1"/>
  <c r="AK161" i="21" a="1"/>
  <c r="AK161" i="21" s="1"/>
  <c r="AK212" i="21" s="1" a="1"/>
  <c r="AK212" i="21" s="1"/>
  <c r="AI518" i="21" a="1"/>
  <c r="AI518" i="21" s="1"/>
  <c r="AL482" i="21" a="1"/>
  <c r="AL482" i="21" s="1"/>
  <c r="AC374" i="21" a="1"/>
  <c r="AC374" i="21" s="1"/>
  <c r="AI261" i="21" a="1"/>
  <c r="AI261" i="21" s="1"/>
  <c r="AH396" i="21" a="1"/>
  <c r="AH396" i="21" s="1"/>
  <c r="AD223" i="21" a="1"/>
  <c r="AD223" i="21" s="1"/>
  <c r="AL286" i="21" a="1"/>
  <c r="AL286" i="21" s="1"/>
  <c r="AJ320" i="21" a="1"/>
  <c r="AJ320" i="21" s="1"/>
  <c r="AO341" i="21" a="1"/>
  <c r="AO341" i="21" s="1"/>
  <c r="AM337" i="21" a="1"/>
  <c r="AM337" i="21" s="1"/>
  <c r="AC362" i="21" a="1"/>
  <c r="AC362" i="21" s="1"/>
  <c r="AI423" i="21" a="1"/>
  <c r="AI423" i="21" s="1"/>
  <c r="AG502" i="21" a="1"/>
  <c r="AG502" i="21" s="1"/>
  <c r="AC166" i="21" a="1"/>
  <c r="AC166" i="21" s="1"/>
  <c r="AC217" i="21" s="1" a="1"/>
  <c r="AC217" i="21" s="1"/>
  <c r="AK493" i="21" a="1"/>
  <c r="AK493" i="21" s="1"/>
  <c r="AH336" i="21" a="1"/>
  <c r="AH336" i="21" s="1"/>
  <c r="AO151" i="21" a="1"/>
  <c r="AO151" i="21" s="1"/>
  <c r="AD487" i="21" a="1"/>
  <c r="AD487" i="21" s="1"/>
  <c r="Y166" i="21" a="1"/>
  <c r="Y166" i="21" s="1"/>
  <c r="Y200" i="21" s="1" a="1"/>
  <c r="Y200" i="21" s="1"/>
  <c r="AB282" i="21" a="1"/>
  <c r="AB282" i="21" s="1"/>
  <c r="AK134" i="21" a="1"/>
  <c r="AK134" i="21" s="1"/>
  <c r="AC311" i="21" a="1"/>
  <c r="AC311" i="21" s="1"/>
  <c r="AD234" i="21" a="1"/>
  <c r="AD234" i="21" s="1"/>
  <c r="AC280" i="21" a="1"/>
  <c r="AC280" i="21" s="1"/>
  <c r="AN299" i="21" a="1"/>
  <c r="AN299" i="21" s="1"/>
  <c r="AO525" i="21" a="1"/>
  <c r="AO525" i="21" s="1"/>
  <c r="AB316" i="21" a="1"/>
  <c r="AB316" i="21" s="1"/>
  <c r="X185" i="21" a="1"/>
  <c r="X185" i="21" s="1"/>
  <c r="AD271" i="21" a="1"/>
  <c r="AD271" i="21" s="1"/>
  <c r="AH267" i="21" a="1"/>
  <c r="AH267" i="21" s="1"/>
  <c r="AM394" i="21" a="1"/>
  <c r="AM394" i="21" s="1"/>
  <c r="AO284" i="21" a="1"/>
  <c r="AO284" i="21" s="1"/>
  <c r="AC114" i="21" a="1"/>
  <c r="AC114" i="21" s="1"/>
  <c r="AF175" i="21" a="1"/>
  <c r="AF175" i="21" s="1"/>
  <c r="AK277" i="21" a="1"/>
  <c r="AK277" i="21" s="1"/>
  <c r="AN425" i="21" a="1"/>
  <c r="AN425" i="21" s="1"/>
  <c r="X490" i="21" a="1"/>
  <c r="X490" i="21" s="1"/>
  <c r="AN333" i="21" a="1"/>
  <c r="AN333" i="21" s="1"/>
  <c r="AJ341" i="21" a="1"/>
  <c r="AJ341" i="21" s="1"/>
  <c r="AL289" i="21" a="1"/>
  <c r="AL289" i="21" s="1"/>
  <c r="AE430" i="21" a="1"/>
  <c r="AE430" i="21" s="1"/>
  <c r="AB437" i="21" a="1"/>
  <c r="AB437" i="21" s="1"/>
  <c r="X401" i="21" a="1"/>
  <c r="X401" i="21" s="1"/>
  <c r="T293" i="21" a="1"/>
  <c r="T293" i="21" s="1"/>
  <c r="T426" i="21" a="1"/>
  <c r="T426" i="21" s="1"/>
  <c r="AE431" i="21" a="1"/>
  <c r="AE431" i="21" s="1"/>
  <c r="Z182" i="21" a="1"/>
  <c r="Z182" i="21" s="1"/>
  <c r="AE509" i="21" a="1"/>
  <c r="AE509" i="21" s="1"/>
  <c r="AE526" i="21" a="1"/>
  <c r="AE526" i="21" s="1"/>
  <c r="AG242" i="21" a="1"/>
  <c r="AG242" i="21" s="1"/>
  <c r="AC535" i="21" a="1"/>
  <c r="AC535" i="21" s="1"/>
  <c r="AE363" i="21" a="1"/>
  <c r="AE363" i="21" s="1"/>
  <c r="AH150" i="21" a="1"/>
  <c r="AH150" i="21" s="1"/>
  <c r="AK380" i="21" a="1"/>
  <c r="AK380" i="21" s="1"/>
  <c r="AD197" i="21" a="1"/>
  <c r="AD197" i="21" s="1"/>
  <c r="AI168" i="21" a="1"/>
  <c r="AI168" i="21" s="1"/>
  <c r="AI219" i="21" s="1" a="1"/>
  <c r="AI219" i="21" s="1"/>
  <c r="AL374" i="21" a="1"/>
  <c r="AL374" i="21" s="1"/>
  <c r="AO403" i="21" a="1"/>
  <c r="AO403" i="21" s="1"/>
  <c r="AJ382" i="21" a="1"/>
  <c r="AJ382" i="21" s="1"/>
  <c r="AM258" i="21" a="1"/>
  <c r="AM258" i="21" s="1"/>
  <c r="AF158" i="21" a="1"/>
  <c r="AF158" i="21" s="1"/>
  <c r="AF209" i="21" s="1" a="1"/>
  <c r="AF209" i="21" s="1"/>
  <c r="AK465" i="21" a="1"/>
  <c r="AK465" i="21" s="1"/>
  <c r="AL382" i="21" a="1"/>
  <c r="AL382" i="21" s="1"/>
  <c r="AA235" i="21" a="1"/>
  <c r="AA235" i="21" s="1"/>
  <c r="AF393" i="21" a="1"/>
  <c r="AF393" i="21" s="1"/>
  <c r="AE447" i="21" a="1"/>
  <c r="AE447" i="21" s="1"/>
  <c r="AH476" i="21" a="1"/>
  <c r="AH476" i="21" s="1"/>
  <c r="AC510" i="21" a="1"/>
  <c r="AC510" i="21" s="1"/>
  <c r="AF248" i="21" a="1"/>
  <c r="AF248" i="21" s="1"/>
  <c r="AH334" i="21" a="1"/>
  <c r="AH334" i="21" s="1"/>
  <c r="AK149" i="21" a="1"/>
  <c r="AK149" i="21" s="1"/>
  <c r="AE438" i="21" a="1"/>
  <c r="AE438" i="21" s="1"/>
  <c r="AL118" i="21" a="1"/>
  <c r="AL118" i="21" s="1"/>
  <c r="AO166" i="21" a="1"/>
  <c r="AO166" i="21" s="1"/>
  <c r="AO217" i="21" s="1" a="1"/>
  <c r="AO217" i="21" s="1"/>
  <c r="AK289" i="21" a="1"/>
  <c r="AK289" i="21" s="1"/>
  <c r="AM367" i="21" a="1"/>
  <c r="AM367" i="21" s="1"/>
  <c r="AH436" i="21" a="1"/>
  <c r="AH436" i="21" s="1"/>
  <c r="AL168" i="21" a="1"/>
  <c r="AL168" i="21" s="1"/>
  <c r="AL219" i="21" s="1" a="1"/>
  <c r="AL219" i="21" s="1"/>
  <c r="AE293" i="21" a="1"/>
  <c r="AE293" i="21" s="1"/>
  <c r="AG222" i="21" a="1"/>
  <c r="AG222" i="21" s="1"/>
  <c r="AE242" i="21" a="1"/>
  <c r="AE242" i="21" s="1"/>
  <c r="AH276" i="21" a="1"/>
  <c r="AH276" i="21" s="1"/>
  <c r="AE80" i="91" s="1"/>
  <c r="AK409" i="21" a="1"/>
  <c r="AK409" i="21" s="1"/>
  <c r="Z175" i="21" a="1"/>
  <c r="Z175" i="21" s="1"/>
  <c r="T263" i="21" a="1"/>
  <c r="T263" i="21" s="1"/>
  <c r="AG487" i="21" a="1"/>
  <c r="AG487" i="21" s="1"/>
  <c r="AJ333" i="21" a="1"/>
  <c r="AJ333" i="21" s="1"/>
  <c r="AN200" i="21" a="1"/>
  <c r="AN200" i="21" s="1"/>
  <c r="AJ415" i="21" a="1"/>
  <c r="AJ415" i="21" s="1"/>
  <c r="AF224" i="21" a="1"/>
  <c r="AF224" i="21" s="1"/>
  <c r="AI397" i="21" a="1"/>
  <c r="AI397" i="21" s="1"/>
  <c r="AM322" i="21" a="1"/>
  <c r="AM322" i="21" s="1"/>
  <c r="AG506" i="21" a="1"/>
  <c r="AG506" i="21" s="1"/>
  <c r="AA380" i="21" a="1"/>
  <c r="AA380" i="21" s="1"/>
  <c r="AK256" i="21" a="1"/>
  <c r="AK256" i="21" s="1"/>
  <c r="AE131" i="21" a="1"/>
  <c r="AE131" i="21" s="1"/>
  <c r="AI394" i="21" a="1"/>
  <c r="AI394" i="21" s="1"/>
  <c r="AL167" i="21" a="1"/>
  <c r="AL167" i="21" s="1"/>
  <c r="AL218" i="21" s="1" a="1"/>
  <c r="AL218" i="21" s="1"/>
  <c r="AO250" i="21" a="1"/>
  <c r="AO250" i="21" s="1"/>
  <c r="AK378" i="21" a="1"/>
  <c r="AK378" i="21" s="1"/>
  <c r="AM420" i="21" a="1"/>
  <c r="AM420" i="21" s="1"/>
  <c r="AG139" i="21" a="1"/>
  <c r="AG139" i="21" s="1"/>
  <c r="AD14" i="93" s="1"/>
  <c r="AF196" i="21" a="1"/>
  <c r="AF196" i="21" s="1"/>
  <c r="Y162" i="21" a="1"/>
  <c r="Y162" i="21" s="1"/>
  <c r="Y213" i="21" s="1" a="1"/>
  <c r="Y213" i="21" s="1"/>
  <c r="AD470" i="21" a="1"/>
  <c r="AD470" i="21" s="1"/>
  <c r="AD354" i="21" a="1"/>
  <c r="AD354" i="21" s="1"/>
  <c r="AG185" i="21" a="1"/>
  <c r="AG185" i="21" s="1"/>
  <c r="AA496" i="21" a="1"/>
  <c r="AA496" i="21" s="1"/>
  <c r="AE462" i="21" a="1"/>
  <c r="AE462" i="21" s="1"/>
  <c r="AH483" i="21" a="1"/>
  <c r="AH483" i="21" s="1"/>
  <c r="AJ340" i="21" a="1"/>
  <c r="AJ340" i="21" s="1"/>
  <c r="AD409" i="21" a="1"/>
  <c r="AD409" i="21" s="1"/>
  <c r="AH107" i="21" a="1"/>
  <c r="AH107" i="21" s="1"/>
  <c r="AL301" i="21" a="1"/>
  <c r="AL301" i="21" s="1"/>
  <c r="AN121" i="21" a="1"/>
  <c r="AN121" i="21" s="1"/>
  <c r="AJ449" i="21" a="1"/>
  <c r="AJ449" i="21" s="1"/>
  <c r="AM485" i="21" a="1"/>
  <c r="AM485" i="21" s="1"/>
  <c r="AF298" i="21" a="1"/>
  <c r="AF298" i="21" s="1"/>
  <c r="AO464" i="21" a="1"/>
  <c r="AO464" i="21" s="1"/>
  <c r="AA168" i="21" a="1"/>
  <c r="AA168" i="21" s="1"/>
  <c r="AA219" i="21" s="1" a="1"/>
  <c r="AA219" i="21" s="1"/>
  <c r="AB448" i="21" a="1"/>
  <c r="AB448" i="21" s="1"/>
  <c r="W502" i="21" a="1"/>
  <c r="W502" i="21" s="1"/>
  <c r="X169" i="21" a="1"/>
  <c r="X169" i="21" s="1"/>
  <c r="X220" i="21" s="1" a="1"/>
  <c r="X220" i="21" s="1"/>
  <c r="Y330" i="21" a="1"/>
  <c r="Y330" i="21" s="1"/>
  <c r="U314" i="21" a="1"/>
  <c r="U314" i="21" s="1"/>
  <c r="AB397" i="21" a="1"/>
  <c r="AB397" i="21" s="1"/>
  <c r="AE376" i="21" a="1"/>
  <c r="AE376" i="21" s="1"/>
  <c r="AC500" i="21" a="1"/>
  <c r="AC500" i="21" s="1"/>
  <c r="AC319" i="21" a="1"/>
  <c r="AC319" i="21" s="1"/>
  <c r="AF343" i="21" a="1"/>
  <c r="AF343" i="21" s="1"/>
  <c r="AI409" i="21" a="1"/>
  <c r="AI409" i="21" s="1"/>
  <c r="AD394" i="21" a="1"/>
  <c r="AD394" i="21" s="1"/>
  <c r="AG363" i="21" a="1"/>
  <c r="AG363" i="21" s="1"/>
  <c r="AI161" i="21" a="1"/>
  <c r="AI161" i="21" s="1"/>
  <c r="AI212" i="21" s="1" a="1"/>
  <c r="AI212" i="21" s="1"/>
  <c r="AC360" i="21" a="1"/>
  <c r="AC360" i="21" s="1"/>
  <c r="AF249" i="21" a="1"/>
  <c r="AF249" i="21" s="1"/>
  <c r="AK295" i="21" a="1"/>
  <c r="AK295" i="21" s="1"/>
  <c r="AN438" i="21" a="1"/>
  <c r="AN438" i="21" s="1"/>
  <c r="AH148" i="21" a="1"/>
  <c r="AH148" i="21" s="1"/>
  <c r="AL400" i="21" a="1"/>
  <c r="AL400" i="21" s="1"/>
  <c r="AN338" i="21" a="1"/>
  <c r="AN338" i="21" s="1"/>
  <c r="AJ475" i="21" a="1"/>
  <c r="AJ475" i="21" s="1"/>
  <c r="AN397" i="21" a="1"/>
  <c r="AN397" i="21" s="1"/>
  <c r="Y481" i="21" a="1"/>
  <c r="Y481" i="21" s="1"/>
  <c r="AE412" i="21" a="1"/>
  <c r="AE412" i="21" s="1"/>
  <c r="AI418" i="21" a="1"/>
  <c r="AI418" i="21" s="1"/>
  <c r="AK482" i="21" a="1"/>
  <c r="AK482" i="21" s="1"/>
  <c r="AI497" i="21" a="1"/>
  <c r="AI497" i="21" s="1"/>
  <c r="AH415" i="21" a="1"/>
  <c r="AH415" i="21" s="1"/>
  <c r="AJ388" i="21" a="1"/>
  <c r="AJ388" i="21" s="1"/>
  <c r="AN246" i="21" a="1"/>
  <c r="AN246" i="21" s="1"/>
  <c r="AM159" i="21" a="1"/>
  <c r="AM159" i="21" s="1"/>
  <c r="AM210" i="21" s="1" a="1"/>
  <c r="AM210" i="21" s="1"/>
  <c r="W345" i="21" a="1"/>
  <c r="W345" i="21" s="1"/>
  <c r="AD209" i="21" a="1"/>
  <c r="AD209" i="21" s="1"/>
  <c r="AE428" i="21" a="1"/>
  <c r="AE428" i="21" s="1"/>
  <c r="AK296" i="21" a="1"/>
  <c r="AK296" i="21" s="1"/>
  <c r="AH413" i="21" a="1"/>
  <c r="AH413" i="21" s="1"/>
  <c r="AN237" i="21" a="1"/>
  <c r="AN237" i="21" s="1"/>
  <c r="AK174" i="21" a="1"/>
  <c r="AK174" i="21" s="1"/>
  <c r="AI329" i="21" a="1"/>
  <c r="AI329" i="21" s="1"/>
  <c r="AB271" i="21" a="1"/>
  <c r="AB271" i="21" s="1"/>
  <c r="AI222" i="21" a="1"/>
  <c r="AI222" i="21" s="1"/>
  <c r="Y245" i="21" a="1"/>
  <c r="Y245" i="21" s="1"/>
  <c r="AC529" i="21" a="1"/>
  <c r="AC529" i="21" s="1"/>
  <c r="AG409" i="21" a="1"/>
  <c r="AG409" i="21" s="1"/>
  <c r="AH374" i="21" a="1"/>
  <c r="AH374" i="21" s="1"/>
  <c r="AG241" i="21" a="1"/>
  <c r="AG241" i="21" s="1"/>
  <c r="AD47" i="61" s="1"/>
  <c r="AH288" i="21" a="1"/>
  <c r="AH288" i="21" s="1"/>
  <c r="AJ384" i="21" a="1"/>
  <c r="AJ384" i="21" s="1"/>
  <c r="AI349" i="21" a="1"/>
  <c r="AI349" i="21" s="1"/>
  <c r="AD475" i="21" a="1"/>
  <c r="AD475" i="21" s="1"/>
  <c r="AE389" i="21" a="1"/>
  <c r="AE389" i="21" s="1"/>
  <c r="AA440" i="21" a="1"/>
  <c r="AA440" i="21" s="1"/>
  <c r="AG330" i="21" a="1"/>
  <c r="AG330" i="21" s="1"/>
  <c r="AO505" i="21" a="1"/>
  <c r="AO505" i="21" s="1"/>
  <c r="AF155" i="21" a="1"/>
  <c r="AF155" i="21" s="1"/>
  <c r="AF206" i="21" s="1" a="1"/>
  <c r="AF206" i="21" s="1"/>
  <c r="AH228" i="21" a="1"/>
  <c r="AH228" i="21" s="1"/>
  <c r="AG310" i="21" a="1"/>
  <c r="AG310" i="21" s="1"/>
  <c r="AA110" i="21" a="1"/>
  <c r="AA110" i="21" s="1"/>
  <c r="AE120" i="21" a="1"/>
  <c r="AE120" i="21" s="1"/>
  <c r="AE302" i="21" a="1"/>
  <c r="AE302" i="21" s="1"/>
  <c r="AK491" i="21" a="1"/>
  <c r="AK491" i="21" s="1"/>
  <c r="AG293" i="21" a="1"/>
  <c r="AG293" i="21" s="1"/>
  <c r="AI519" i="21" a="1"/>
  <c r="AI519" i="21" s="1"/>
  <c r="AD285" i="21" a="1"/>
  <c r="AD285" i="21" s="1"/>
  <c r="Z394" i="21" a="1"/>
  <c r="Z394" i="21" s="1"/>
  <c r="W89" i="93" s="1"/>
  <c r="AN361" i="21" a="1"/>
  <c r="AN361" i="21" s="1"/>
  <c r="AM193" i="21" a="1"/>
  <c r="AM193" i="21" s="1"/>
  <c r="AE457" i="21" a="1"/>
  <c r="AE457" i="21" s="1"/>
  <c r="AN398" i="21" a="1"/>
  <c r="AN398" i="21" s="1"/>
  <c r="AL275" i="21" a="1"/>
  <c r="AL275" i="21" s="1"/>
  <c r="AL506" i="21" a="1"/>
  <c r="AL506" i="21" s="1"/>
  <c r="AC203" i="21" a="1"/>
  <c r="AC203" i="21" s="1"/>
  <c r="AG386" i="21" a="1"/>
  <c r="AG386" i="21" s="1"/>
  <c r="AH406" i="21" a="1"/>
  <c r="AH406" i="21" s="1"/>
  <c r="AG123" i="21" a="1"/>
  <c r="AG123" i="21" s="1"/>
  <c r="AM172" i="21" a="1"/>
  <c r="AM172" i="21" s="1"/>
  <c r="AM175" i="21" a="1"/>
  <c r="AM175" i="21" s="1"/>
  <c r="AM331" i="21" a="1"/>
  <c r="AM331" i="21" s="1"/>
  <c r="AB510" i="21" a="1"/>
  <c r="AB510" i="21" s="1"/>
  <c r="AD177" i="21" a="1"/>
  <c r="AD177" i="21" s="1"/>
  <c r="AD362" i="21" a="1"/>
  <c r="AD362" i="21" s="1"/>
  <c r="AI255" i="21" a="1"/>
  <c r="AI255" i="21" s="1"/>
  <c r="AH295" i="21" a="1"/>
  <c r="AH295" i="21" s="1"/>
  <c r="AC371" i="21" a="1"/>
  <c r="AC371" i="21" s="1"/>
  <c r="AL196" i="21" a="1"/>
  <c r="AL196" i="21" s="1"/>
  <c r="AK406" i="21" a="1"/>
  <c r="AK406" i="21" s="1"/>
  <c r="AH479" i="21" a="1"/>
  <c r="AH479" i="21" s="1"/>
  <c r="AF397" i="21" a="1"/>
  <c r="AF397" i="21" s="1"/>
  <c r="AD429" i="21" a="1"/>
  <c r="AD429" i="21" s="1"/>
  <c r="AF350" i="21" a="1"/>
  <c r="AF350" i="21" s="1"/>
  <c r="AA250" i="21" a="1"/>
  <c r="AA250" i="21" s="1"/>
  <c r="AF344" i="21" a="1"/>
  <c r="AF344" i="21" s="1"/>
  <c r="AI262" i="21" a="1"/>
  <c r="AI262" i="21" s="1"/>
  <c r="AD139" i="21" a="1"/>
  <c r="AD139" i="21" s="1"/>
  <c r="AA415" i="21" a="1"/>
  <c r="AA415" i="21" s="1"/>
  <c r="AN435" i="21" a="1"/>
  <c r="AN435" i="21" s="1"/>
  <c r="AM234" i="21" a="1"/>
  <c r="AM234" i="21" s="1"/>
  <c r="AF531" i="21" a="1"/>
  <c r="AF531" i="21" s="1"/>
  <c r="AG481" i="21" a="1"/>
  <c r="AG481" i="21" s="1"/>
  <c r="AE172" i="21" a="1"/>
  <c r="AE172" i="21" s="1"/>
  <c r="AO496" i="21" a="1"/>
  <c r="AO496" i="21" s="1"/>
  <c r="AL243" i="21" a="1"/>
  <c r="AL243" i="21" s="1"/>
  <c r="AI44" i="93" s="1"/>
  <c r="AK160" i="21" a="1"/>
  <c r="AK160" i="21" s="1"/>
  <c r="AK211" i="21" s="1" a="1"/>
  <c r="AK211" i="21" s="1"/>
  <c r="AK302" i="21" a="1"/>
  <c r="AK302" i="21" s="1"/>
  <c r="AC328" i="21" a="1"/>
  <c r="AC328" i="21" s="1"/>
  <c r="AG335" i="21" a="1"/>
  <c r="AG335" i="21" s="1"/>
  <c r="AH368" i="21" a="1"/>
  <c r="AH368" i="21" s="1"/>
  <c r="AH417" i="21" a="1"/>
  <c r="AH417" i="21" s="1"/>
  <c r="AD333" i="21" a="1"/>
  <c r="AD333" i="21" s="1"/>
  <c r="AF404" i="21" a="1"/>
  <c r="AF404" i="21" s="1"/>
  <c r="AH188" i="21" a="1"/>
  <c r="AH188" i="21" s="1"/>
  <c r="AD403" i="21" a="1"/>
  <c r="AD403" i="21" s="1"/>
  <c r="AF324" i="21" a="1"/>
  <c r="AF324" i="21" s="1"/>
  <c r="AD462" i="21" a="1"/>
  <c r="AD462" i="21" s="1"/>
  <c r="AJ337" i="21" a="1"/>
  <c r="AJ337" i="21" s="1"/>
  <c r="AJ258" i="21" a="1"/>
  <c r="AJ258" i="21" s="1"/>
  <c r="AI462" i="21" a="1"/>
  <c r="AI462" i="21" s="1"/>
  <c r="AK312" i="21" a="1"/>
  <c r="AK312" i="21" s="1"/>
  <c r="AF292" i="21" a="1"/>
  <c r="AF292" i="21" s="1"/>
  <c r="AO522" i="21" a="1"/>
  <c r="AO522" i="21" s="1"/>
  <c r="AF240" i="21" a="1"/>
  <c r="AF240" i="21" s="1"/>
  <c r="AI353" i="21" a="1"/>
  <c r="AI353" i="21" s="1"/>
  <c r="AD109" i="21" a="1"/>
  <c r="AD109" i="21" s="1"/>
  <c r="AE460" i="21" a="1"/>
  <c r="AE460" i="21" s="1"/>
  <c r="AA529" i="21" a="1"/>
  <c r="AA529" i="21" s="1"/>
  <c r="AH293" i="21" a="1"/>
  <c r="AH293" i="21" s="1"/>
  <c r="AG233" i="21" a="1"/>
  <c r="AG233" i="21" s="1"/>
  <c r="AG331" i="21" a="1"/>
  <c r="AG331" i="21" s="1"/>
  <c r="AF416" i="21" a="1"/>
  <c r="AF416" i="21" s="1"/>
  <c r="AE374" i="21" a="1"/>
  <c r="AE374" i="21" s="1"/>
  <c r="AL310" i="21" a="1"/>
  <c r="AL310" i="21" s="1"/>
  <c r="AK279" i="21" a="1"/>
  <c r="AK279" i="21" s="1"/>
  <c r="AJ400" i="21" a="1"/>
  <c r="AJ400" i="21" s="1"/>
  <c r="AH429" i="21" a="1"/>
  <c r="AH429" i="21" s="1"/>
  <c r="AH185" i="21" a="1"/>
  <c r="AH185" i="21" s="1"/>
  <c r="AB253" i="21" a="1"/>
  <c r="AB253" i="21" s="1"/>
  <c r="AO379" i="21" a="1"/>
  <c r="AO379" i="21" s="1"/>
  <c r="AK423" i="21" a="1"/>
  <c r="AK423" i="21" s="1"/>
  <c r="AF520" i="21" a="1"/>
  <c r="AF520" i="21" s="1"/>
  <c r="AE413" i="21" a="1"/>
  <c r="AE413" i="21" s="1"/>
  <c r="AC143" i="21" a="1"/>
  <c r="AC143" i="21" s="1"/>
  <c r="AE334" i="21" a="1"/>
  <c r="AE334" i="21" s="1"/>
  <c r="AF485" i="21" a="1"/>
  <c r="AF485" i="21" s="1"/>
  <c r="AD195" i="21" a="1"/>
  <c r="AD195" i="21" s="1"/>
  <c r="AI316" i="21" a="1"/>
  <c r="AI316" i="21" s="1"/>
  <c r="AC146" i="21" a="1"/>
  <c r="AC146" i="21" s="1"/>
  <c r="AE353" i="21" a="1"/>
  <c r="AE353" i="21" s="1"/>
  <c r="Z301" i="21" a="1"/>
  <c r="Z301" i="21" s="1"/>
  <c r="AM463" i="21" a="1"/>
  <c r="AM463" i="21" s="1"/>
  <c r="AL228" i="21" a="1"/>
  <c r="AL228" i="21" s="1"/>
  <c r="AF504" i="21" a="1"/>
  <c r="AF504" i="21" s="1"/>
  <c r="AG422" i="21" a="1"/>
  <c r="AG422" i="21" s="1"/>
  <c r="AE241" i="21" a="1"/>
  <c r="AE241" i="21" s="1"/>
  <c r="AB47" i="61" s="1"/>
  <c r="AG249" i="21" a="1"/>
  <c r="AG249" i="21" s="1"/>
  <c r="AK268" i="21" a="1"/>
  <c r="AK268" i="21" s="1"/>
  <c r="AK225" i="21" a="1"/>
  <c r="AK225" i="21" s="1"/>
  <c r="AJ301" i="21" a="1"/>
  <c r="AJ301" i="21" s="1"/>
  <c r="AC361" i="21" a="1"/>
  <c r="AC361" i="21" s="1"/>
  <c r="AF272" i="21" a="1"/>
  <c r="AF272" i="21" s="1"/>
  <c r="AH169" i="21" a="1"/>
  <c r="AH169" i="21" s="1"/>
  <c r="AH220" i="21" s="1" a="1"/>
  <c r="AH220" i="21" s="1"/>
  <c r="AH394" i="21" a="1"/>
  <c r="AH394" i="21" s="1"/>
  <c r="AC304" i="21" a="1"/>
  <c r="AC304" i="21" s="1"/>
  <c r="AE128" i="21" a="1"/>
  <c r="AE128" i="21" s="1"/>
  <c r="AI320" i="21" a="1"/>
  <c r="AI320" i="21" s="1"/>
  <c r="AD381" i="21" a="1"/>
  <c r="AD381" i="21" s="1"/>
  <c r="AF388" i="21" a="1"/>
  <c r="AF388" i="21" s="1"/>
  <c r="AC122" i="21" a="1"/>
  <c r="AC122" i="21" s="1"/>
  <c r="AI123" i="21" a="1"/>
  <c r="AI123" i="21" s="1"/>
  <c r="AI493" i="21" a="1"/>
  <c r="AI493" i="21" s="1"/>
  <c r="AI116" i="21" a="1"/>
  <c r="AI116" i="21" s="1"/>
  <c r="AK143" i="21" a="1"/>
  <c r="AK143" i="21" s="1"/>
  <c r="AO216" i="21" a="1"/>
  <c r="AO216" i="21" s="1"/>
  <c r="AN410" i="21" a="1"/>
  <c r="AN410" i="21" s="1"/>
  <c r="AF395" i="21" a="1"/>
  <c r="AF395" i="21" s="1"/>
  <c r="AI165" i="21" a="1"/>
  <c r="AI165" i="21" s="1"/>
  <c r="AI216" i="21" s="1" a="1"/>
  <c r="AI216" i="21" s="1"/>
  <c r="AC121" i="21" a="1"/>
  <c r="AC121" i="21" s="1"/>
  <c r="AE454" i="21" a="1"/>
  <c r="AE454" i="21" s="1"/>
  <c r="AA385" i="21" a="1"/>
  <c r="AA385" i="21" s="1"/>
  <c r="AG126" i="21" a="1"/>
  <c r="AG126" i="21" s="1"/>
  <c r="AF263" i="21" a="1"/>
  <c r="AF263" i="21" s="1"/>
  <c r="AE192" i="21" a="1"/>
  <c r="AE192" i="21" s="1"/>
  <c r="AG145" i="21" a="1"/>
  <c r="AG145" i="21" s="1"/>
  <c r="AF188" i="21" a="1"/>
  <c r="AF188" i="21" s="1"/>
  <c r="Z251" i="21" a="1"/>
  <c r="Z251" i="21" s="1"/>
  <c r="AK447" i="21" a="1"/>
  <c r="AK447" i="21" s="1"/>
  <c r="AD518" i="21" a="1"/>
  <c r="AD518" i="21" s="1"/>
  <c r="AC314" i="21" a="1"/>
  <c r="AC314" i="21" s="1"/>
  <c r="AB386" i="21" a="1"/>
  <c r="AB386" i="21" s="1"/>
  <c r="AO174" i="21" a="1"/>
  <c r="AO174" i="21" s="1"/>
  <c r="AL273" i="21" a="1"/>
  <c r="AL273" i="21" s="1"/>
  <c r="AI378" i="21" a="1"/>
  <c r="AI378" i="21" s="1"/>
  <c r="AH316" i="21" a="1"/>
  <c r="AH316" i="21" s="1"/>
  <c r="Y143" i="21" a="1"/>
  <c r="Y143" i="21" s="1"/>
  <c r="AG235" i="21" a="1"/>
  <c r="AG235" i="21" s="1"/>
  <c r="AJ147" i="21" a="1"/>
  <c r="AJ147" i="21" s="1"/>
  <c r="AA482" i="21" a="1"/>
  <c r="AA482" i="21" s="1"/>
  <c r="AF499" i="21" a="1"/>
  <c r="AF499" i="21" s="1"/>
  <c r="AG464" i="21" a="1"/>
  <c r="AG464" i="21" s="1"/>
  <c r="AD151" i="21" a="1"/>
  <c r="AD151" i="21" s="1"/>
  <c r="AI369" i="21" a="1"/>
  <c r="AI369" i="21" s="1"/>
  <c r="AG132" i="21" a="1"/>
  <c r="AG132" i="21" s="1"/>
  <c r="AH530" i="21" a="1"/>
  <c r="AH530" i="21" s="1"/>
  <c r="AA386" i="21" a="1"/>
  <c r="AA386" i="21" s="1"/>
  <c r="AD128" i="21" a="1"/>
  <c r="AD128" i="21" s="1"/>
  <c r="AL350" i="21" a="1"/>
  <c r="AL350" i="21" s="1"/>
  <c r="AN363" i="21" a="1"/>
  <c r="AN363" i="21" s="1"/>
  <c r="AN523" i="21" a="1"/>
  <c r="AN523" i="21" s="1"/>
  <c r="AE529" i="21" a="1"/>
  <c r="AE529" i="21" s="1"/>
  <c r="AF117" i="21" a="1"/>
  <c r="AF117" i="21" s="1"/>
  <c r="AD295" i="21" a="1"/>
  <c r="AD295" i="21" s="1"/>
  <c r="AB499" i="21" a="1"/>
  <c r="AB499" i="21" s="1"/>
  <c r="AB358" i="21" a="1"/>
  <c r="AB358" i="21" s="1"/>
  <c r="AD145" i="21" a="1"/>
  <c r="AD145" i="21" s="1"/>
  <c r="AF184" i="21" a="1"/>
  <c r="AF184" i="21" s="1"/>
  <c r="AK383" i="21" a="1"/>
  <c r="AK383" i="21" s="1"/>
  <c r="AL328" i="21" a="1"/>
  <c r="AL328" i="21" s="1"/>
  <c r="AH272" i="21" a="1"/>
  <c r="AH272" i="21" s="1"/>
  <c r="AO265" i="21" a="1"/>
  <c r="AO265" i="21" s="1"/>
  <c r="AF348" i="21" a="1"/>
  <c r="AF348" i="21" s="1"/>
  <c r="AH281" i="21" a="1"/>
  <c r="AH281" i="21" s="1"/>
  <c r="AF295" i="21" a="1"/>
  <c r="AF295" i="21" s="1"/>
  <c r="AA520" i="21" a="1"/>
  <c r="AA520" i="21" s="1"/>
  <c r="AJ183" i="21" a="1"/>
  <c r="AJ183" i="21" s="1"/>
  <c r="AO491" i="21" a="1"/>
  <c r="AO491" i="21" s="1"/>
  <c r="AM157" i="21" a="1"/>
  <c r="AM157" i="21" s="1"/>
  <c r="AM208" i="21" s="1" a="1"/>
  <c r="AM208" i="21" s="1"/>
  <c r="AM259" i="21" a="1"/>
  <c r="AM259" i="21" s="1"/>
  <c r="Y139" i="21" a="1"/>
  <c r="Y139" i="21" s="1"/>
  <c r="Y508" i="21" a="1"/>
  <c r="Y508" i="21" s="1"/>
  <c r="AA318" i="21" a="1"/>
  <c r="AA318" i="21" s="1"/>
  <c r="AE289" i="21" a="1"/>
  <c r="AE289" i="21" s="1"/>
  <c r="AC387" i="21" a="1"/>
  <c r="AC387" i="21" s="1"/>
  <c r="AH162" i="21" a="1"/>
  <c r="AH162" i="21" s="1"/>
  <c r="AH213" i="21" s="1" a="1"/>
  <c r="AH213" i="21" s="1"/>
  <c r="AE263" i="21" a="1"/>
  <c r="AE263" i="21" s="1"/>
  <c r="AM500" i="21" a="1"/>
  <c r="AM500" i="21" s="1"/>
  <c r="AH174" i="21" a="1"/>
  <c r="AH174" i="21" s="1"/>
  <c r="AK116" i="21" a="1"/>
  <c r="AK116" i="21" s="1"/>
  <c r="AG285" i="21" a="1"/>
  <c r="AG285" i="21" s="1"/>
  <c r="AG202" i="21" a="1"/>
  <c r="AG202" i="21" s="1"/>
  <c r="AF287" i="21" a="1"/>
  <c r="AF287" i="21" s="1"/>
  <c r="AK410" i="21" a="1"/>
  <c r="AK410" i="21" s="1"/>
  <c r="AI344" i="21" a="1"/>
  <c r="AI344" i="21" s="1"/>
  <c r="AO405" i="21" a="1"/>
  <c r="AO405" i="21" s="1"/>
  <c r="AM293" i="21" a="1"/>
  <c r="AM293" i="21" s="1"/>
  <c r="AD154" i="21" a="1"/>
  <c r="AD154" i="21" s="1"/>
  <c r="AD205" i="21" s="1" a="1"/>
  <c r="AD205" i="21" s="1"/>
  <c r="AG451" i="21" a="1"/>
  <c r="AG451" i="21" s="1"/>
  <c r="AE178" i="21" a="1"/>
  <c r="AE178" i="21" s="1"/>
  <c r="AJ456" i="21" a="1"/>
  <c r="AJ456" i="21" s="1"/>
  <c r="AH105" i="21" a="1"/>
  <c r="AH105" i="21" s="1"/>
  <c r="AN171" i="21" a="1"/>
  <c r="AN171" i="21" s="1"/>
  <c r="AL295" i="21" a="1"/>
  <c r="AL295" i="21" s="1"/>
  <c r="AH509" i="21" a="1"/>
  <c r="AH509" i="21" s="1"/>
  <c r="AC373" i="21" a="1"/>
  <c r="AC373" i="21" s="1"/>
  <c r="X380" i="21" a="1"/>
  <c r="X380" i="21" s="1"/>
  <c r="V330" i="21" a="1"/>
  <c r="V330" i="21" s="1"/>
  <c r="AC358" i="21" a="1"/>
  <c r="AC358" i="21" s="1"/>
  <c r="AI396" i="21" a="1"/>
  <c r="AI396" i="21" s="1"/>
  <c r="AJ506" i="21" a="1"/>
  <c r="AJ506" i="21" s="1"/>
  <c r="AL268" i="21" a="1"/>
  <c r="AL268" i="21" s="1"/>
  <c r="AC195" i="21" a="1"/>
  <c r="AC195" i="21" s="1"/>
  <c r="Z232" i="21" a="1"/>
  <c r="Z232" i="21" s="1"/>
  <c r="AA349" i="21" a="1"/>
  <c r="AA349" i="21" s="1"/>
  <c r="AC318" i="21" a="1"/>
  <c r="AC318" i="21" s="1"/>
  <c r="AE429" i="21" a="1"/>
  <c r="AE429" i="21" s="1"/>
  <c r="AI294" i="21" a="1"/>
  <c r="AI294" i="21" s="1"/>
  <c r="Z507" i="21" a="1"/>
  <c r="Z507" i="21" s="1"/>
  <c r="AB182" i="21" a="1"/>
  <c r="AB182" i="21" s="1"/>
  <c r="AE414" i="21" a="1"/>
  <c r="AE414" i="21" s="1"/>
  <c r="AJ439" i="21" a="1"/>
  <c r="AJ439" i="21" s="1"/>
  <c r="AE117" i="21" a="1"/>
  <c r="AE117" i="21" s="1"/>
  <c r="X419" i="21" a="1"/>
  <c r="X419" i="21" s="1"/>
  <c r="AO448" i="21" a="1"/>
  <c r="AO448" i="21" s="1"/>
  <c r="AJ128" i="21" a="1"/>
  <c r="AJ128" i="21" s="1"/>
  <c r="AC264" i="21" a="1"/>
  <c r="AC264" i="21" s="1"/>
  <c r="AF535" i="21" a="1"/>
  <c r="AF535" i="21" s="1"/>
  <c r="AD463" i="21" a="1"/>
  <c r="AD463" i="21" s="1"/>
  <c r="AH199" i="21" a="1"/>
  <c r="AH199" i="21" s="1"/>
  <c r="AF536" i="21" a="1"/>
  <c r="AF536" i="21" s="1"/>
  <c r="AM123" i="21" a="1"/>
  <c r="AM123" i="21" s="1"/>
  <c r="AL469" i="21" a="1"/>
  <c r="AL469" i="21" s="1"/>
  <c r="AJ157" i="21" a="1"/>
  <c r="AJ157" i="21" s="1"/>
  <c r="AJ191" i="21" s="1" a="1"/>
  <c r="AJ191" i="21" s="1"/>
  <c r="AD343" i="21" a="1"/>
  <c r="AD343" i="21" s="1"/>
  <c r="AB455" i="21" a="1"/>
  <c r="AB455" i="21" s="1"/>
  <c r="U428" i="21" a="1"/>
  <c r="U428" i="21" s="1"/>
  <c r="AE253" i="21" a="1"/>
  <c r="AE253" i="21" s="1"/>
  <c r="AE345" i="21" a="1"/>
  <c r="AE345" i="21" s="1"/>
  <c r="AG230" i="21" a="1"/>
  <c r="AG230" i="21" s="1"/>
  <c r="AE279" i="21" a="1"/>
  <c r="AE279" i="21" s="1"/>
  <c r="AJ316" i="21" a="1"/>
  <c r="AJ316" i="21" s="1"/>
  <c r="AH292" i="21" a="1"/>
  <c r="AH292" i="21" s="1"/>
  <c r="AO146" i="21" a="1"/>
  <c r="AO146" i="21" s="1"/>
  <c r="AM519" i="21" a="1"/>
  <c r="AM519" i="21" s="1"/>
  <c r="AK436" i="21" a="1"/>
  <c r="AK436" i="21" s="1"/>
  <c r="Z190" i="21" a="1"/>
  <c r="Z190" i="21" s="1"/>
  <c r="AE295" i="21" a="1"/>
  <c r="AE295" i="21" s="1"/>
  <c r="AD249" i="21" a="1"/>
  <c r="AD249" i="21" s="1"/>
  <c r="AI339" i="21" a="1"/>
  <c r="AI339" i="21" s="1"/>
  <c r="AE383" i="21" a="1"/>
  <c r="AE383" i="21" s="1"/>
  <c r="AM161" i="21" a="1"/>
  <c r="AM161" i="21" s="1"/>
  <c r="AM212" i="21" s="1" a="1"/>
  <c r="AM212" i="21" s="1"/>
  <c r="AK244" i="21" a="1"/>
  <c r="AK244" i="21" s="1"/>
  <c r="AI484" i="21" a="1"/>
  <c r="AI484" i="21" s="1"/>
  <c r="Z434" i="21" a="1"/>
  <c r="Z434" i="21" s="1"/>
  <c r="AE387" i="21" a="1"/>
  <c r="AE387" i="21" s="1"/>
  <c r="AC528" i="21" a="1"/>
  <c r="AC528" i="21" s="1"/>
  <c r="AH441" i="21" a="1"/>
  <c r="AH441" i="21" s="1"/>
  <c r="AE305" i="21" a="1"/>
  <c r="AE305" i="21" s="1"/>
  <c r="AL263" i="21" a="1"/>
  <c r="AL263" i="21" s="1"/>
  <c r="AJ134" i="21" a="1"/>
  <c r="AJ134" i="21" s="1"/>
  <c r="AH300" i="21" a="1"/>
  <c r="AH300" i="21" s="1"/>
  <c r="AF436" i="21" a="1"/>
  <c r="AF436" i="21" s="1"/>
  <c r="AC147" i="21" a="1"/>
  <c r="AC147" i="21" s="1"/>
  <c r="V109" i="21" a="1"/>
  <c r="V109" i="21" s="1"/>
  <c r="AN370" i="21" a="1"/>
  <c r="AN370" i="21" s="1"/>
  <c r="AF467" i="21" a="1"/>
  <c r="AF467" i="21" s="1"/>
  <c r="AF150" i="21" a="1"/>
  <c r="AF150" i="21" s="1"/>
  <c r="AF169" i="21" a="1"/>
  <c r="AF169" i="21" s="1"/>
  <c r="AF220" i="21" s="1" a="1"/>
  <c r="AF220" i="21" s="1"/>
  <c r="AG296" i="21" a="1"/>
  <c r="AG296" i="21" s="1"/>
  <c r="AJ173" i="21" a="1"/>
  <c r="AJ173" i="21" s="1"/>
  <c r="X465" i="21" a="1"/>
  <c r="X465" i="21" s="1"/>
  <c r="S388" i="21" a="1"/>
  <c r="S388" i="21" s="1"/>
  <c r="AF167" i="21" a="1"/>
  <c r="AF167" i="21" s="1"/>
  <c r="AF218" i="21" s="1" a="1"/>
  <c r="AF218" i="21" s="1"/>
  <c r="AK476" i="21" a="1"/>
  <c r="AK476" i="21" s="1"/>
  <c r="AH421" i="21" a="1"/>
  <c r="AH421" i="21" s="1"/>
  <c r="AK269" i="21" a="1"/>
  <c r="AK269" i="21" s="1"/>
  <c r="AF405" i="21" a="1"/>
  <c r="AF405" i="21" s="1"/>
  <c r="AJ111" i="21" a="1"/>
  <c r="AJ111" i="21" s="1"/>
  <c r="AN530" i="21" a="1"/>
  <c r="AN530" i="21" s="1"/>
  <c r="AJ445" i="21" a="1"/>
  <c r="AJ445" i="21" s="1"/>
  <c r="Z300" i="21" a="1"/>
  <c r="Z300" i="21" s="1"/>
  <c r="AN233" i="21" a="1"/>
  <c r="AN233" i="21" s="1"/>
  <c r="AK235" i="21" a="1"/>
  <c r="AK235" i="21" s="1"/>
  <c r="AD180" i="21" a="1"/>
  <c r="AD180" i="21" s="1"/>
  <c r="AD370" i="21" a="1"/>
  <c r="AD370" i="21" s="1"/>
  <c r="X197" i="21" a="1"/>
  <c r="X197" i="21" s="1"/>
  <c r="AA499" i="21" a="1"/>
  <c r="AA499" i="21" s="1"/>
  <c r="AB398" i="21" a="1"/>
  <c r="AB398" i="21" s="1"/>
  <c r="U306" i="21" a="1"/>
  <c r="U306" i="21" s="1"/>
  <c r="Y113" i="21" a="1"/>
  <c r="Y113" i="21" s="1"/>
  <c r="AB270" i="21" a="1"/>
  <c r="AB270" i="21" s="1"/>
  <c r="AB400" i="21" a="1"/>
  <c r="AB400" i="21" s="1"/>
  <c r="AF331" i="21" a="1"/>
  <c r="AF331" i="21" s="1"/>
  <c r="AE377" i="21" a="1"/>
  <c r="AE377" i="21" s="1"/>
  <c r="AH517" i="21" a="1"/>
  <c r="AH517" i="21" s="1"/>
  <c r="AC521" i="21" a="1"/>
  <c r="AC521" i="21" s="1"/>
  <c r="AE200" i="21" a="1"/>
  <c r="AE200" i="21" s="1"/>
  <c r="AI379" i="21" a="1"/>
  <c r="AI379" i="21" s="1"/>
  <c r="AB447" i="21" a="1"/>
  <c r="AB447" i="21" s="1"/>
  <c r="AE403" i="21" a="1"/>
  <c r="AE403" i="21" s="1"/>
  <c r="AJ518" i="21" a="1"/>
  <c r="AJ518" i="21" s="1"/>
  <c r="AM104" i="21" a="1"/>
  <c r="AM104" i="21" s="1"/>
  <c r="AF429" i="21" a="1"/>
  <c r="AF429" i="21" s="1"/>
  <c r="AK111" i="21" a="1"/>
  <c r="AK111" i="21" s="1"/>
  <c r="AN395" i="21" a="1"/>
  <c r="AN395" i="21" s="1"/>
  <c r="AH513" i="21" a="1"/>
  <c r="AH513" i="21" s="1"/>
  <c r="AH296" i="21" a="1"/>
  <c r="AH296" i="21" s="1"/>
  <c r="AJ321" i="21" a="1"/>
  <c r="AJ321" i="21" s="1"/>
  <c r="AB438" i="21" a="1"/>
  <c r="AB438" i="21" s="1"/>
  <c r="AA304" i="21" a="1"/>
  <c r="AA304" i="21" s="1"/>
  <c r="AF417" i="21" a="1"/>
  <c r="AF417" i="21" s="1"/>
  <c r="AH261" i="21" a="1"/>
  <c r="AH261" i="21" s="1"/>
  <c r="AD504" i="21" a="1"/>
  <c r="AD504" i="21" s="1"/>
  <c r="AF279" i="21" a="1"/>
  <c r="AF279" i="21" s="1"/>
  <c r="AI466" i="21" a="1"/>
  <c r="AI466" i="21" s="1"/>
  <c r="AC185" i="21" a="1"/>
  <c r="AC185" i="21" s="1"/>
  <c r="AF441" i="21" a="1"/>
  <c r="AF441" i="21" s="1"/>
  <c r="AJ322" i="21" a="1"/>
  <c r="AJ322" i="21" s="1"/>
  <c r="AM355" i="21" a="1"/>
  <c r="AM355" i="21" s="1"/>
  <c r="AG128" i="21" a="1"/>
  <c r="AG128" i="21" s="1"/>
  <c r="AK330" i="21" a="1"/>
  <c r="AK330" i="21" s="1"/>
  <c r="AN474" i="21" a="1"/>
  <c r="AN474" i="21" s="1"/>
  <c r="AI507" i="21" a="1"/>
  <c r="AI507" i="21" s="1"/>
  <c r="AA458" i="21" a="1"/>
  <c r="AA458" i="21" s="1"/>
  <c r="AG255" i="21" a="1"/>
  <c r="AG255" i="21" s="1"/>
  <c r="AH137" i="21" a="1"/>
  <c r="AH137" i="21" s="1"/>
  <c r="AJ296" i="21" a="1"/>
  <c r="AJ296" i="21" s="1"/>
  <c r="AJ168" i="21" a="1"/>
  <c r="AJ168" i="21" s="1"/>
  <c r="AJ202" i="21" s="1" a="1"/>
  <c r="AJ202" i="21" s="1"/>
  <c r="AL523" i="21" a="1"/>
  <c r="AL523" i="21" s="1"/>
  <c r="AC330" i="21" a="1"/>
  <c r="AC330" i="21" s="1"/>
  <c r="R372" i="21" a="1"/>
  <c r="R372" i="21" s="1"/>
  <c r="AI492" i="21" a="1"/>
  <c r="AI492" i="21" s="1"/>
  <c r="AD133" i="21" a="1"/>
  <c r="AD133" i="21" s="1"/>
  <c r="AL459" i="21" a="1"/>
  <c r="AL459" i="21" s="1"/>
  <c r="AH263" i="21" a="1"/>
  <c r="AH263" i="21" s="1"/>
  <c r="AC337" i="21" a="1"/>
  <c r="AC337" i="21" s="1"/>
  <c r="AG134" i="21" a="1"/>
  <c r="AG134" i="21" s="1"/>
  <c r="AJ253" i="21" a="1"/>
  <c r="AJ253" i="21" s="1"/>
  <c r="V365" i="21" a="1"/>
  <c r="V365" i="21" s="1"/>
  <c r="AC479" i="21" a="1"/>
  <c r="AC479" i="21" s="1"/>
  <c r="AF482" i="21" a="1"/>
  <c r="AF482" i="21" s="1"/>
  <c r="AJ451" i="21" a="1"/>
  <c r="AJ451" i="21" s="1"/>
  <c r="AM465" i="21" a="1"/>
  <c r="AM465" i="21" s="1"/>
  <c r="AG303" i="21" a="1"/>
  <c r="AG303" i="21" s="1"/>
  <c r="AK448" i="21" a="1"/>
  <c r="AK448" i="21" s="1"/>
  <c r="AN254" i="21" a="1"/>
  <c r="AN254" i="21" s="1"/>
  <c r="AH152" i="21" a="1"/>
  <c r="AH152" i="21" s="1"/>
  <c r="AO409" i="21" a="1"/>
  <c r="AO409" i="21" s="1"/>
  <c r="AA134" i="21" a="1"/>
  <c r="AA134" i="21" s="1"/>
  <c r="AF518" i="21" a="1"/>
  <c r="AF518" i="21" s="1"/>
  <c r="AE133" i="21" a="1"/>
  <c r="AE133" i="21" s="1"/>
  <c r="AG362" i="21" a="1"/>
  <c r="AG362" i="21" s="1"/>
  <c r="AC260" i="21" a="1"/>
  <c r="AC260" i="21" s="1"/>
  <c r="AF374" i="21" a="1"/>
  <c r="AF374" i="21" s="1"/>
  <c r="AH156" i="21" a="1"/>
  <c r="AH156" i="21" s="1"/>
  <c r="AH207" i="21" s="1" a="1"/>
  <c r="AH207" i="21" s="1"/>
  <c r="AK510" i="21" a="1"/>
  <c r="AK510" i="21" s="1"/>
  <c r="AE230" i="21" a="1"/>
  <c r="AE230" i="21" s="1"/>
  <c r="AI520" i="21" a="1"/>
  <c r="AI520" i="21" s="1"/>
  <c r="AL517" i="21" a="1"/>
  <c r="AL517" i="21" s="1"/>
  <c r="AO331" i="21" a="1"/>
  <c r="AO331" i="21" s="1"/>
  <c r="AJ344" i="21" a="1"/>
  <c r="AJ344" i="21" s="1"/>
  <c r="AM283" i="21" a="1"/>
  <c r="AM283" i="21" s="1"/>
  <c r="AH242" i="21" a="1"/>
  <c r="AH242" i="21" s="1"/>
  <c r="AN441" i="21" a="1"/>
  <c r="AN441" i="21" s="1"/>
  <c r="AF318" i="21" a="1"/>
  <c r="AF318" i="21" s="1"/>
  <c r="AA258" i="21" a="1"/>
  <c r="AA258" i="21" s="1"/>
  <c r="AC473" i="21" a="1"/>
  <c r="AC473" i="21" s="1"/>
  <c r="Z145" i="21" a="1"/>
  <c r="Z145" i="21" s="1"/>
  <c r="V162" i="21" a="1"/>
  <c r="V162" i="21" s="1"/>
  <c r="V196" i="21" s="1" a="1"/>
  <c r="V196" i="21" s="1"/>
  <c r="R376" i="21" a="1"/>
  <c r="R376" i="21" s="1"/>
  <c r="AD289" i="21" a="1"/>
  <c r="AD289" i="21" s="1"/>
  <c r="Y272" i="21" a="1"/>
  <c r="Y272" i="21" s="1"/>
  <c r="AD256" i="21" a="1"/>
  <c r="AD256" i="21" s="1"/>
  <c r="AD317" i="21" a="1"/>
  <c r="AD317" i="21" s="1"/>
  <c r="AG348" i="21" a="1"/>
  <c r="AG348" i="21" s="1"/>
  <c r="AI502" i="21" a="1"/>
  <c r="AI502" i="21" s="1"/>
  <c r="AE519" i="21" a="1"/>
  <c r="AE519" i="21" s="1"/>
  <c r="AG192" i="21" a="1"/>
  <c r="AG192" i="21" s="1"/>
  <c r="AJ390" i="21" a="1"/>
  <c r="AJ390" i="21" s="1"/>
  <c r="AD315" i="21" a="1"/>
  <c r="AD315" i="21" s="1"/>
  <c r="AH416" i="21" a="1"/>
  <c r="AH416" i="21" s="1"/>
  <c r="AL403" i="21" a="1"/>
  <c r="AL403" i="21" s="1"/>
  <c r="AN236" i="21" a="1"/>
  <c r="AN236" i="21" s="1"/>
  <c r="AI113" i="21" a="1"/>
  <c r="AI113" i="21" s="1"/>
  <c r="AL175" i="21" a="1"/>
  <c r="AL175" i="21" s="1"/>
  <c r="AO304" i="21" a="1"/>
  <c r="AO304" i="21" s="1"/>
  <c r="AJ365" i="21" a="1"/>
  <c r="AJ365" i="21" s="1"/>
  <c r="AM483" i="21" a="1"/>
  <c r="AM483" i="21" s="1"/>
  <c r="Z527" i="21" a="1"/>
  <c r="Z527" i="21" s="1"/>
  <c r="AH233" i="21" a="1"/>
  <c r="AH233" i="21" s="1"/>
  <c r="AC181" i="21" a="1"/>
  <c r="AC181" i="21" s="1"/>
  <c r="AN280" i="21" a="1"/>
  <c r="AN280" i="21" s="1"/>
  <c r="AA140" i="21" a="1"/>
  <c r="AA140" i="21" s="1"/>
  <c r="AC487" i="21" a="1"/>
  <c r="AC487" i="21" s="1"/>
  <c r="AD340" i="21" a="1"/>
  <c r="AD340" i="21" s="1"/>
  <c r="AK166" i="21" a="1"/>
  <c r="AK166" i="21" s="1"/>
  <c r="AK217" i="21" s="1" a="1"/>
  <c r="AK217" i="21" s="1"/>
  <c r="AG472" i="21" a="1"/>
  <c r="AG472" i="21" s="1"/>
  <c r="U506" i="21" a="1"/>
  <c r="U506" i="21" s="1"/>
  <c r="AD246" i="21" a="1"/>
  <c r="AD246" i="21" s="1"/>
  <c r="AB292" i="21" a="1"/>
  <c r="AB292" i="21" s="1"/>
  <c r="Z440" i="21" a="1"/>
  <c r="Z440" i="21" s="1"/>
  <c r="AN162" i="21" a="1"/>
  <c r="AN162" i="21" s="1"/>
  <c r="AN213" i="21" s="1" a="1"/>
  <c r="AN213" i="21" s="1"/>
  <c r="AL230" i="21" a="1"/>
  <c r="AL230" i="21" s="1"/>
  <c r="AI227" i="21" a="1"/>
  <c r="AI227" i="21" s="1"/>
  <c r="AG412" i="21" a="1"/>
  <c r="AG412" i="21" s="1"/>
  <c r="AI446" i="21" a="1"/>
  <c r="AI446" i="21" s="1"/>
  <c r="AF88" i="91" s="1"/>
  <c r="AF511" i="21" a="1"/>
  <c r="AF511" i="21" s="1"/>
  <c r="AI400" i="21" a="1"/>
  <c r="AI400" i="21" s="1"/>
  <c r="AK142" i="21" a="1"/>
  <c r="AK142" i="21" s="1"/>
  <c r="AE466" i="21" a="1"/>
  <c r="AE466" i="21" s="1"/>
  <c r="AG229" i="21" a="1"/>
  <c r="AG229" i="21" s="1"/>
  <c r="AD127" i="21" a="1"/>
  <c r="AD127" i="21" s="1"/>
  <c r="AH514" i="21" a="1"/>
  <c r="AH514" i="21" s="1"/>
  <c r="AO415" i="21" a="1"/>
  <c r="AO415" i="21" s="1"/>
  <c r="AG148" i="21" a="1"/>
  <c r="AG148" i="21" s="1"/>
  <c r="AI486" i="21" a="1"/>
  <c r="AI486" i="21" s="1"/>
  <c r="AC225" i="21" a="1"/>
  <c r="AC225" i="21" s="1"/>
  <c r="Z43" i="93" s="1"/>
  <c r="AJ201" i="21" a="1"/>
  <c r="AJ201" i="21" s="1"/>
  <c r="AN334" i="21" a="1"/>
  <c r="AN334" i="21" s="1"/>
  <c r="AM298" i="21" a="1"/>
  <c r="AM298" i="21" s="1"/>
  <c r="AD200" i="21" a="1"/>
  <c r="AD200" i="21" s="1"/>
  <c r="AF377" i="21" a="1"/>
  <c r="AF377" i="21" s="1"/>
  <c r="AE106" i="21" a="1"/>
  <c r="AE106" i="21" s="1"/>
  <c r="AJ459" i="21" a="1"/>
  <c r="AJ459" i="21" s="1"/>
  <c r="AD431" i="21" a="1"/>
  <c r="AD431" i="21" s="1"/>
  <c r="AD268" i="21" a="1"/>
  <c r="AD268" i="21" s="1"/>
  <c r="AI411" i="21" a="1"/>
  <c r="AI411" i="21" s="1"/>
  <c r="AK320" i="21" a="1"/>
  <c r="AK320" i="21" s="1"/>
  <c r="AF477" i="21" a="1"/>
  <c r="AF477" i="21" s="1"/>
  <c r="AH120" i="21" a="1"/>
  <c r="AH120" i="21" s="1"/>
  <c r="AG511" i="21" a="1"/>
  <c r="AG511" i="21" s="1"/>
  <c r="AN367" i="21" a="1"/>
  <c r="AN367" i="21" s="1"/>
  <c r="AL446" i="21" a="1"/>
  <c r="AL446" i="21" s="1"/>
  <c r="AK382" i="21" a="1"/>
  <c r="AK382" i="21" s="1"/>
  <c r="AD156" i="21" a="1"/>
  <c r="AD156" i="21" s="1"/>
  <c r="AD207" i="21" s="1" a="1"/>
  <c r="AD207" i="21" s="1"/>
  <c r="AK441" i="21" a="1"/>
  <c r="AK441" i="21" s="1"/>
  <c r="AJ502" i="21" a="1"/>
  <c r="AJ502" i="21" s="1"/>
  <c r="AJ532" i="21" a="1"/>
  <c r="AJ532" i="21" s="1"/>
  <c r="AA262" i="21" a="1"/>
  <c r="AA262" i="21" s="1"/>
  <c r="AE511" i="21" a="1"/>
  <c r="AE511" i="21" s="1"/>
  <c r="AG175" i="21" a="1"/>
  <c r="AG175" i="21" s="1"/>
  <c r="AD282" i="21" a="1"/>
  <c r="AD282" i="21" s="1"/>
  <c r="AG159" i="21" a="1"/>
  <c r="AG159" i="21" s="1"/>
  <c r="AG210" i="21" s="1" a="1"/>
  <c r="AG210" i="21" s="1"/>
  <c r="AK522" i="21" a="1"/>
  <c r="AK522" i="21" s="1"/>
  <c r="AK140" i="21" a="1"/>
  <c r="AK140" i="21" s="1"/>
  <c r="AJ443" i="21" a="1"/>
  <c r="AJ443" i="21" s="1"/>
  <c r="AA114" i="21" a="1"/>
  <c r="AA114" i="21" s="1"/>
  <c r="AE372" i="21" a="1"/>
  <c r="AE372" i="21" s="1"/>
  <c r="AG125" i="21" a="1"/>
  <c r="AG125" i="21" s="1"/>
  <c r="AF186" i="21" a="1"/>
  <c r="AF186" i="21" s="1"/>
  <c r="Y192" i="21" a="1"/>
  <c r="Y192" i="21" s="1"/>
  <c r="AK272" i="21" a="1"/>
  <c r="AK272" i="21" s="1"/>
  <c r="AH128" i="21" a="1"/>
  <c r="AH128" i="21" s="1"/>
  <c r="AD531" i="21" a="1"/>
  <c r="AD531" i="21" s="1"/>
  <c r="AD438" i="21" a="1"/>
  <c r="AD438" i="21" s="1"/>
  <c r="AE185" i="21" a="1"/>
  <c r="AE185" i="21" s="1"/>
  <c r="AC222" i="21" a="1"/>
  <c r="AC222" i="21" s="1"/>
  <c r="AB468" i="21" a="1"/>
  <c r="AB468" i="21" s="1"/>
  <c r="AH307" i="21" a="1"/>
  <c r="AH307" i="21" s="1"/>
  <c r="AA105" i="21" a="1"/>
  <c r="AA105" i="21" s="1"/>
  <c r="AD327" i="21" a="1"/>
  <c r="AD327" i="21" s="1"/>
  <c r="AM390" i="21" a="1"/>
  <c r="AM390" i="21" s="1"/>
  <c r="AL343" i="21" a="1"/>
  <c r="AL343" i="21" s="1"/>
  <c r="AJ285" i="21" a="1"/>
  <c r="AJ285" i="21" s="1"/>
  <c r="AE416" i="21" a="1"/>
  <c r="AE416" i="21" s="1"/>
  <c r="AF506" i="21" a="1"/>
  <c r="AF506" i="21" s="1"/>
  <c r="AA142" i="21" a="1"/>
  <c r="AA142" i="21" s="1"/>
  <c r="AJ402" i="21" a="1"/>
  <c r="AJ402" i="21" s="1"/>
  <c r="AI368" i="21" a="1"/>
  <c r="AI368" i="21" s="1"/>
  <c r="AI130" i="21" a="1"/>
  <c r="AI130" i="21" s="1"/>
  <c r="AI419" i="21" a="1"/>
  <c r="AI419" i="21" s="1"/>
  <c r="AH283" i="21" a="1"/>
  <c r="AH283" i="21" s="1"/>
  <c r="AC463" i="21" a="1"/>
  <c r="AC463" i="21" s="1"/>
  <c r="AG450" i="21" a="1"/>
  <c r="AG450" i="21" s="1"/>
  <c r="AG413" i="21" a="1"/>
  <c r="AG413" i="21" s="1"/>
  <c r="AA109" i="21" a="1"/>
  <c r="AA109" i="21" s="1"/>
  <c r="AD298" i="21" a="1"/>
  <c r="AD298" i="21" s="1"/>
  <c r="AH345" i="21" a="1"/>
  <c r="AH345" i="21" s="1"/>
  <c r="AC492" i="21" a="1"/>
  <c r="AC492" i="21" s="1"/>
  <c r="AE281" i="21" a="1"/>
  <c r="AE281" i="21" s="1"/>
  <c r="AB435" i="21" a="1"/>
  <c r="AB435" i="21" s="1"/>
  <c r="AG418" i="21" a="1"/>
  <c r="AG418" i="21" s="1"/>
  <c r="AO240" i="21" a="1"/>
  <c r="AO240" i="21" s="1"/>
  <c r="AF166" i="21" a="1"/>
  <c r="AF166" i="21" s="1"/>
  <c r="AF217" i="21" s="1" a="1"/>
  <c r="AF217" i="21" s="1"/>
  <c r="AJ115" i="21" a="1"/>
  <c r="AJ115" i="21" s="1"/>
  <c r="AN167" i="21" a="1"/>
  <c r="AN167" i="21" s="1"/>
  <c r="AN218" i="21" s="1" a="1"/>
  <c r="AN218" i="21" s="1"/>
  <c r="AM363" i="21" a="1"/>
  <c r="AM363" i="21" s="1"/>
  <c r="AE246" i="21" a="1"/>
  <c r="AE246" i="21" s="1"/>
  <c r="AH304" i="21" a="1"/>
  <c r="AH304" i="21" s="1"/>
  <c r="AI488" i="21" a="1"/>
  <c r="AI488" i="21" s="1"/>
  <c r="AD240" i="21" a="1"/>
  <c r="AD240" i="21" s="1"/>
  <c r="AM493" i="21" a="1"/>
  <c r="AM493" i="21" s="1"/>
  <c r="AN492" i="21" a="1"/>
  <c r="AN492" i="21" s="1"/>
  <c r="AN292" i="21" a="1"/>
  <c r="AN292" i="21" s="1"/>
  <c r="AD481" i="21" a="1"/>
  <c r="AD481" i="21" s="1"/>
  <c r="AD172" i="21" a="1"/>
  <c r="AD172" i="21" s="1"/>
  <c r="AC435" i="21" a="1"/>
  <c r="AC435" i="21" s="1"/>
  <c r="AL465" i="21" a="1"/>
  <c r="AL465" i="21" s="1"/>
  <c r="AO152" i="21" a="1"/>
  <c r="AO152" i="21" s="1"/>
  <c r="AJ127" i="21" a="1"/>
  <c r="AJ127" i="21" s="1"/>
  <c r="AF168" i="21" a="1"/>
  <c r="AF168" i="21" s="1"/>
  <c r="AF219" i="21" s="1" a="1"/>
  <c r="AF219" i="21" s="1"/>
  <c r="AF421" i="21" a="1"/>
  <c r="AF421" i="21" s="1"/>
  <c r="Y253" i="21" a="1"/>
  <c r="Y253" i="21" s="1"/>
  <c r="AI201" i="21" a="1"/>
  <c r="AI201" i="21" s="1"/>
  <c r="AG295" i="21" a="1"/>
  <c r="AG295" i="21" s="1"/>
  <c r="AD479" i="21" a="1"/>
  <c r="AD479" i="21" s="1"/>
  <c r="AC228" i="21" a="1"/>
  <c r="AC228" i="21" s="1"/>
  <c r="AD493" i="21" a="1"/>
  <c r="AD493" i="21" s="1"/>
  <c r="AC251" i="21" a="1"/>
  <c r="AC251" i="21" s="1"/>
  <c r="AA431" i="21" a="1"/>
  <c r="AA431" i="21" s="1"/>
  <c r="AD237" i="21" a="1"/>
  <c r="AD237" i="21" s="1"/>
  <c r="AG390" i="21" a="1"/>
  <c r="AG390" i="21" s="1"/>
  <c r="AI408" i="21" a="1"/>
  <c r="AI408" i="21" s="1"/>
  <c r="AD453" i="21" a="1"/>
  <c r="AD453" i="21" s="1"/>
  <c r="AK362" i="21" a="1"/>
  <c r="AK362" i="21" s="1"/>
  <c r="AI137" i="21" a="1"/>
  <c r="AI137" i="21" s="1"/>
  <c r="AD418" i="21" a="1"/>
  <c r="AD418" i="21" s="1"/>
  <c r="AF256" i="21" a="1"/>
  <c r="AF256" i="21" s="1"/>
  <c r="AB523" i="21" a="1"/>
  <c r="AB523" i="21" s="1"/>
  <c r="AI104" i="21" a="1"/>
  <c r="AI104" i="21" s="1"/>
  <c r="AI406" i="21" a="1"/>
  <c r="AI406" i="21" s="1"/>
  <c r="AH173" i="21" a="1"/>
  <c r="AH173" i="21" s="1"/>
  <c r="AI485" i="21" a="1"/>
  <c r="AI485" i="21" s="1"/>
  <c r="AH411" i="21" a="1"/>
  <c r="AH411" i="21" s="1"/>
  <c r="AB388" i="21" a="1"/>
  <c r="AB388" i="21" s="1"/>
  <c r="AF340" i="21" a="1"/>
  <c r="AF340" i="21" s="1"/>
  <c r="AF258" i="21" a="1"/>
  <c r="AF258" i="21" s="1"/>
  <c r="Y152" i="21" a="1"/>
  <c r="Y152" i="21" s="1"/>
  <c r="AD316" i="21" a="1"/>
  <c r="AD316" i="21" s="1"/>
  <c r="AH527" i="21" a="1"/>
  <c r="AH527" i="21" s="1"/>
  <c r="AB248" i="21" a="1"/>
  <c r="AB248" i="21" s="1"/>
  <c r="AD296" i="21" a="1"/>
  <c r="AD296" i="21" s="1"/>
  <c r="AA345" i="21" a="1"/>
  <c r="AA345" i="21" s="1"/>
  <c r="AO513" i="21" a="1"/>
  <c r="AO513" i="21" s="1"/>
  <c r="AN202" i="21" a="1"/>
  <c r="AN202" i="21" s="1"/>
  <c r="AF304" i="21" a="1"/>
  <c r="AF304" i="21" s="1"/>
  <c r="AB336" i="21" a="1"/>
  <c r="AB336" i="21" s="1"/>
  <c r="AM388" i="21" a="1"/>
  <c r="AM388" i="21" s="1"/>
  <c r="AM466" i="21" a="1"/>
  <c r="AM466" i="21" s="1"/>
  <c r="AD250" i="21" a="1"/>
  <c r="AD250" i="21" s="1"/>
  <c r="AG371" i="21" a="1"/>
  <c r="AG371" i="21" s="1"/>
  <c r="AI491" i="21" a="1"/>
  <c r="AI491" i="21" s="1"/>
  <c r="AD506" i="21" a="1"/>
  <c r="AD506" i="21" s="1"/>
  <c r="AJ349" i="21" a="1"/>
  <c r="AJ349" i="21" s="1"/>
  <c r="AN513" i="21" a="1"/>
  <c r="AN513" i="21" s="1"/>
  <c r="AN426" i="21" a="1"/>
  <c r="AN426" i="21" s="1"/>
  <c r="AD405" i="21" a="1"/>
  <c r="AD405" i="21" s="1"/>
  <c r="AE181" i="21" a="1"/>
  <c r="AE181" i="21" s="1"/>
  <c r="AE510" i="21" a="1"/>
  <c r="AE510" i="21" s="1"/>
  <c r="AI422" i="21" a="1"/>
  <c r="AI422" i="21" s="1"/>
  <c r="AK178" i="21" a="1"/>
  <c r="AK178" i="21" s="1"/>
  <c r="AI134" i="21" a="1"/>
  <c r="AI134" i="21" s="1"/>
  <c r="AE490" i="21" a="1"/>
  <c r="AE490" i="21" s="1"/>
  <c r="AK528" i="21" a="1"/>
  <c r="AK528" i="21" s="1"/>
  <c r="AL397" i="21" a="1"/>
  <c r="AL397" i="21" s="1"/>
  <c r="AJ263" i="21" a="1"/>
  <c r="AJ263" i="21" s="1"/>
  <c r="AG268" i="21" a="1"/>
  <c r="AG268" i="21" s="1"/>
  <c r="AE458" i="21" a="1"/>
  <c r="AE458" i="21" s="1"/>
  <c r="AG360" i="21" a="1"/>
  <c r="AG360" i="21" s="1"/>
  <c r="AD348" i="21" a="1"/>
  <c r="AD348" i="21" s="1"/>
  <c r="AG266" i="21" a="1"/>
  <c r="AG266" i="21" s="1"/>
  <c r="AJ405" i="21" a="1"/>
  <c r="AJ405" i="21" s="1"/>
  <c r="AD130" i="21" a="1"/>
  <c r="AD130" i="21" s="1"/>
  <c r="AF244" i="21" a="1"/>
  <c r="AF244" i="21" s="1"/>
  <c r="AC530" i="21" a="1"/>
  <c r="AC530" i="21" s="1"/>
  <c r="AO298" i="21" a="1"/>
  <c r="AO298" i="21" s="1"/>
  <c r="AN125" i="21" a="1"/>
  <c r="AN125" i="21" s="1"/>
  <c r="AE203" i="21" a="1"/>
  <c r="AE203" i="21" s="1"/>
  <c r="AH305" i="21" a="1"/>
  <c r="AH305" i="21" s="1"/>
  <c r="AG328" i="21" a="1"/>
  <c r="AG328" i="21" s="1"/>
  <c r="AD118" i="93" s="1"/>
  <c r="AN372" i="21" a="1"/>
  <c r="AN372" i="21" s="1"/>
  <c r="AM244" i="21" a="1"/>
  <c r="AM244" i="21" s="1"/>
  <c r="AL536" i="21" a="1"/>
  <c r="AL536" i="21" s="1"/>
  <c r="AC415" i="21" a="1"/>
  <c r="AC415" i="21" s="1"/>
  <c r="AD259" i="21" a="1"/>
  <c r="AD259" i="21" s="1"/>
  <c r="AD513" i="21" a="1"/>
  <c r="AD513" i="21" s="1"/>
  <c r="AI185" i="21" a="1"/>
  <c r="AI185" i="21" s="1"/>
  <c r="AI384" i="21" a="1"/>
  <c r="AI384" i="21" s="1"/>
  <c r="AF103" i="21" a="1"/>
  <c r="AF103" i="21" s="1"/>
  <c r="AG493" i="21" a="1"/>
  <c r="AG493" i="21" s="1"/>
  <c r="AJ298" i="21" a="1"/>
  <c r="AJ298" i="21" s="1"/>
  <c r="AE175" i="21" a="1"/>
  <c r="AE175" i="21" s="1"/>
  <c r="AG446" i="21" a="1"/>
  <c r="AG446" i="21" s="1"/>
  <c r="AE247" i="21" a="1"/>
  <c r="AE247" i="21" s="1"/>
  <c r="AG270" i="21" a="1"/>
  <c r="AG270" i="21" s="1"/>
  <c r="AK181" i="21" a="1"/>
  <c r="AK181" i="21" s="1"/>
  <c r="AJ109" i="21" a="1"/>
  <c r="AJ109" i="21" s="1"/>
  <c r="AC123" i="21" a="1"/>
  <c r="AC123" i="21" s="1"/>
  <c r="AI290" i="21" a="1"/>
  <c r="AI290" i="21" s="1"/>
  <c r="AH354" i="21" a="1"/>
  <c r="AH354" i="21" s="1"/>
  <c r="AH493" i="21" a="1"/>
  <c r="AH493" i="21" s="1"/>
  <c r="AJ386" i="21" a="1"/>
  <c r="AJ386" i="21" s="1"/>
  <c r="AD104" i="21" a="1"/>
  <c r="AD104" i="21" s="1"/>
  <c r="AF307" i="21" a="1"/>
  <c r="AF307" i="21" s="1"/>
  <c r="AB284" i="21" a="1"/>
  <c r="AB284" i="21" s="1"/>
  <c r="AJ457" i="21" a="1"/>
  <c r="AJ457" i="21" s="1"/>
  <c r="AJ529" i="21" a="1"/>
  <c r="AJ529" i="21" s="1"/>
  <c r="AI528" i="21" a="1"/>
  <c r="AI528" i="21" s="1"/>
  <c r="AH490" i="21" a="1"/>
  <c r="AH490" i="21" s="1"/>
  <c r="AH155" i="21" a="1"/>
  <c r="AH155" i="21" s="1"/>
  <c r="AH206" i="21" s="1" a="1"/>
  <c r="AH206" i="21" s="1"/>
  <c r="AB207" i="21" a="1"/>
  <c r="AB207" i="21" s="1"/>
  <c r="AI441" i="21" a="1"/>
  <c r="AI441" i="21" s="1"/>
  <c r="AI248" i="21" a="1"/>
  <c r="AI248" i="21" s="1"/>
  <c r="AK372" i="21" a="1"/>
  <c r="AK372" i="21" s="1"/>
  <c r="AM265" i="21" a="1"/>
  <c r="AM265" i="21" s="1"/>
  <c r="AK233" i="21" a="1"/>
  <c r="AK233" i="21" s="1"/>
  <c r="AG282" i="21" a="1"/>
  <c r="AG282" i="21" s="1"/>
  <c r="AL525" i="21" a="1"/>
  <c r="AL525" i="21" s="1"/>
  <c r="AF375" i="21" a="1"/>
  <c r="AF375" i="21" s="1"/>
  <c r="AI110" i="21" a="1"/>
  <c r="AI110" i="21" s="1"/>
  <c r="Y339" i="21" a="1"/>
  <c r="Y339" i="21" s="1"/>
  <c r="AD320" i="21" a="1"/>
  <c r="AD320" i="21" s="1"/>
  <c r="AI398" i="21" a="1"/>
  <c r="AI398" i="21" s="1"/>
  <c r="AG503" i="21" a="1"/>
  <c r="AG503" i="21" s="1"/>
  <c r="AD460" i="21" a="1"/>
  <c r="AD460" i="21" s="1"/>
  <c r="AK417" i="21" a="1"/>
  <c r="AK417" i="21" s="1"/>
  <c r="AI480" i="21" a="1"/>
  <c r="AI480" i="21" s="1"/>
  <c r="AO178" i="21" a="1"/>
  <c r="AO178" i="21" s="1"/>
  <c r="AC227" i="21" a="1"/>
  <c r="AC227" i="21" s="1"/>
  <c r="W529" i="21" a="1"/>
  <c r="W529" i="21" s="1"/>
  <c r="W287" i="21" a="1"/>
  <c r="W287" i="21" s="1"/>
  <c r="AB161" i="21" a="1"/>
  <c r="AB161" i="21" s="1"/>
  <c r="AB195" i="21" s="1" a="1"/>
  <c r="AB195" i="21" s="1"/>
  <c r="AC380" i="21" a="1"/>
  <c r="AC380" i="21" s="1"/>
  <c r="AF146" i="21" a="1"/>
  <c r="AF146" i="21" s="1"/>
  <c r="AE470" i="21" a="1"/>
  <c r="AE470" i="21" s="1"/>
  <c r="AJ472" i="21" a="1"/>
  <c r="AJ472" i="21" s="1"/>
  <c r="AG248" i="21" a="1"/>
  <c r="AG248" i="21" s="1"/>
  <c r="AN413" i="21" a="1"/>
  <c r="AN413" i="21" s="1"/>
  <c r="AL333" i="21" a="1"/>
  <c r="AL333" i="21" s="1"/>
  <c r="AJ284" i="21" a="1"/>
  <c r="AJ284" i="21" s="1"/>
  <c r="Y111" i="21" a="1"/>
  <c r="Y111" i="21" s="1"/>
  <c r="AD222" i="21" a="1"/>
  <c r="AD222" i="21" s="1"/>
  <c r="AA390" i="21" a="1"/>
  <c r="AA390" i="21" s="1"/>
  <c r="AG167" i="21" a="1"/>
  <c r="AG167" i="21" s="1"/>
  <c r="AG218" i="21" s="1" a="1"/>
  <c r="AG218" i="21" s="1"/>
  <c r="AC385" i="21" a="1"/>
  <c r="AC385" i="21" s="1"/>
  <c r="AK126" i="21" a="1"/>
  <c r="AK126" i="21" s="1"/>
  <c r="AH301" i="21" a="1"/>
  <c r="AH301" i="21" s="1"/>
  <c r="AO120" i="21" a="1"/>
  <c r="AO120" i="21" s="1"/>
  <c r="AN298" i="21" a="1"/>
  <c r="AN298" i="21" s="1"/>
  <c r="AG432" i="21" a="1"/>
  <c r="AG432" i="21" s="1"/>
  <c r="AH330" i="21" a="1"/>
  <c r="AH330" i="21" s="1"/>
  <c r="AF400" i="21" a="1"/>
  <c r="AF400" i="21" s="1"/>
  <c r="AB126" i="21" a="1"/>
  <c r="AB126" i="21" s="1"/>
  <c r="AJ156" i="21" a="1"/>
  <c r="AJ156" i="21" s="1"/>
  <c r="AJ190" i="21" s="1" a="1"/>
  <c r="AJ190" i="21" s="1"/>
  <c r="AF123" i="21" a="1"/>
  <c r="AF123" i="21" s="1"/>
  <c r="AN345" i="21" a="1"/>
  <c r="AN345" i="21" s="1"/>
  <c r="AL186" i="21" a="1"/>
  <c r="AL186" i="21" s="1"/>
  <c r="Z104" i="21" a="1"/>
  <c r="Z104" i="21" s="1"/>
  <c r="X166" i="21" a="1"/>
  <c r="X166" i="21" s="1"/>
  <c r="X200" i="21" s="1" a="1"/>
  <c r="X200" i="21" s="1"/>
  <c r="T331" i="21" a="1"/>
  <c r="T331" i="21" s="1"/>
  <c r="AG286" i="21" a="1"/>
  <c r="AG286" i="21" s="1"/>
  <c r="AD251" i="21" a="1"/>
  <c r="AD251" i="21" s="1"/>
  <c r="AC292" i="21" a="1"/>
  <c r="AC292" i="21" s="1"/>
  <c r="AM230" i="21" a="1"/>
  <c r="AM230" i="21" s="1"/>
  <c r="AN309" i="21" a="1"/>
  <c r="AN309" i="21" s="1"/>
  <c r="AD314" i="21" a="1"/>
  <c r="AD314" i="21" s="1"/>
  <c r="W422" i="21" a="1"/>
  <c r="W422" i="21" s="1"/>
  <c r="AB433" i="21" a="1"/>
  <c r="AB433" i="21" s="1"/>
  <c r="AF353" i="21" a="1"/>
  <c r="AF353" i="21" s="1"/>
  <c r="AI272" i="21" a="1"/>
  <c r="AI272" i="21" s="1"/>
  <c r="AN473" i="21" a="1"/>
  <c r="AN473" i="21" s="1"/>
  <c r="AE326" i="21" a="1"/>
  <c r="AE326" i="21" s="1"/>
  <c r="AE365" i="21" a="1"/>
  <c r="AE365" i="21" s="1"/>
  <c r="AH426" i="21" a="1"/>
  <c r="AH426" i="21" s="1"/>
  <c r="AM105" i="21" a="1"/>
  <c r="AM105" i="21" s="1"/>
  <c r="AB241" i="21" a="1"/>
  <c r="AB241" i="21" s="1"/>
  <c r="Y47" i="61" s="1"/>
  <c r="V390" i="21" a="1"/>
  <c r="V390" i="21" s="1"/>
  <c r="AF124" i="21" a="1"/>
  <c r="AF124" i="21" s="1"/>
  <c r="AH142" i="21" a="1"/>
  <c r="AH142" i="21" s="1"/>
  <c r="AE164" i="21" a="1"/>
  <c r="AE164" i="21" s="1"/>
  <c r="AE215" i="21" s="1" a="1"/>
  <c r="AE215" i="21" s="1"/>
  <c r="AG471" i="21" a="1"/>
  <c r="AG471" i="21" s="1"/>
  <c r="AE135" i="21" a="1"/>
  <c r="AE135" i="21" s="1"/>
  <c r="AJ137" i="21" a="1"/>
  <c r="AJ137" i="21" s="1"/>
  <c r="AI415" i="21" a="1"/>
  <c r="AI415" i="21" s="1"/>
  <c r="AO273" i="21" a="1"/>
  <c r="AO273" i="21" s="1"/>
  <c r="AM409" i="21" a="1"/>
  <c r="AM409" i="21" s="1"/>
  <c r="AO437" i="21" a="1"/>
  <c r="AO437" i="21" s="1"/>
  <c r="Y107" i="21" a="1"/>
  <c r="Y107" i="21" s="1"/>
  <c r="S311" i="21" a="1"/>
  <c r="S311" i="21" s="1"/>
  <c r="Y271" i="21" a="1"/>
  <c r="Y271" i="21" s="1"/>
  <c r="AA293" i="21" a="1"/>
  <c r="AA293" i="21" s="1"/>
  <c r="X87" i="91" s="1"/>
  <c r="AH133" i="21" a="1"/>
  <c r="AH133" i="21" s="1"/>
  <c r="AG477" i="21" a="1"/>
  <c r="AG477" i="21" s="1"/>
  <c r="AC104" i="21" a="1"/>
  <c r="AC104" i="21" s="1"/>
  <c r="AJ177" i="21" a="1"/>
  <c r="AJ177" i="21" s="1"/>
  <c r="AH357" i="21" a="1"/>
  <c r="AH357" i="21" s="1"/>
  <c r="AN382" i="21" a="1"/>
  <c r="AN382" i="21" s="1"/>
  <c r="AO503" i="21" a="1"/>
  <c r="AO503" i="21" s="1"/>
  <c r="AC270" i="21" a="1"/>
  <c r="AC270" i="21" s="1"/>
  <c r="AF503" i="21" a="1"/>
  <c r="AF503" i="21" s="1"/>
  <c r="AD232" i="21" a="1"/>
  <c r="AD232" i="21" s="1"/>
  <c r="AJ162" i="21" a="1"/>
  <c r="AJ162" i="21" s="1"/>
  <c r="AJ213" i="21" s="1" a="1"/>
  <c r="AJ213" i="21" s="1"/>
  <c r="AH140" i="21" a="1"/>
  <c r="AH140" i="21" s="1"/>
  <c r="AN467" i="21" a="1"/>
  <c r="AN467" i="21" s="1"/>
  <c r="AM440" i="21" a="1"/>
  <c r="AM440" i="21" s="1"/>
  <c r="AK469" i="21" a="1"/>
  <c r="AK469" i="21" s="1"/>
  <c r="AB310" i="21" a="1"/>
  <c r="AB310" i="21" s="1"/>
  <c r="AF385" i="21" a="1"/>
  <c r="AF385" i="21" s="1"/>
  <c r="AD452" i="21" a="1"/>
  <c r="AD452" i="21" s="1"/>
  <c r="AI109" i="21" a="1"/>
  <c r="AI109" i="21" s="1"/>
  <c r="AF401" i="21" a="1"/>
  <c r="AF401" i="21" s="1"/>
  <c r="AM177" i="21" a="1"/>
  <c r="AM177" i="21" s="1"/>
  <c r="AL126" i="21" a="1"/>
  <c r="AL126" i="21" s="1"/>
  <c r="AK531" i="21" a="1"/>
  <c r="AK531" i="21" s="1"/>
  <c r="AC139" i="21" a="1"/>
  <c r="AC139" i="21" s="1"/>
  <c r="Z457" i="21" a="1"/>
  <c r="Z457" i="21" s="1"/>
  <c r="U254" i="21" a="1"/>
  <c r="U254" i="21" s="1"/>
  <c r="AB286" i="21" a="1"/>
  <c r="AB286" i="21" s="1"/>
  <c r="AH518" i="21" a="1"/>
  <c r="AH518" i="21" s="1"/>
  <c r="AI304" i="21" a="1"/>
  <c r="AI304" i="21" s="1"/>
  <c r="AI300" i="21" a="1"/>
  <c r="AI300" i="21" s="1"/>
  <c r="AK132" i="21" a="1"/>
  <c r="AK132" i="21" s="1"/>
  <c r="AN150" i="21" a="1"/>
  <c r="AN150" i="21" s="1"/>
  <c r="AA453" i="21" a="1"/>
  <c r="AA453" i="21" s="1"/>
  <c r="T376" i="21" a="1"/>
  <c r="T376" i="21" s="1"/>
  <c r="AB320" i="21" a="1"/>
  <c r="AB320" i="21" s="1"/>
  <c r="AD408" i="21" a="1"/>
  <c r="AD408" i="21" s="1"/>
  <c r="AK339" i="21" a="1"/>
  <c r="AK339" i="21" s="1"/>
  <c r="Y517" i="21" a="1"/>
  <c r="Y517" i="21" s="1"/>
  <c r="AI524" i="21" a="1"/>
  <c r="AI524" i="21" s="1"/>
  <c r="AD345" i="21" a="1"/>
  <c r="AD345" i="21" s="1"/>
  <c r="AH195" i="21" a="1"/>
  <c r="AH195" i="21" s="1"/>
  <c r="AC513" i="21" a="1"/>
  <c r="AC513" i="21" s="1"/>
  <c r="Z259" i="21" a="1"/>
  <c r="Z259" i="21" s="1"/>
  <c r="AO271" i="21" a="1"/>
  <c r="AO271" i="21" s="1"/>
  <c r="AH388" i="21" a="1"/>
  <c r="AH388" i="21" s="1"/>
  <c r="AB520" i="21" a="1"/>
  <c r="AB520" i="21" s="1"/>
  <c r="AA275" i="21" a="1"/>
  <c r="AA275" i="21" s="1"/>
  <c r="X513" i="21" a="1"/>
  <c r="X513" i="21" s="1"/>
  <c r="X304" i="21" a="1"/>
  <c r="X304" i="21" s="1"/>
  <c r="Y454" i="21" a="1"/>
  <c r="Y454" i="21" s="1"/>
  <c r="V293" i="21" a="1"/>
  <c r="V293" i="21" s="1"/>
  <c r="AA459" i="21" a="1"/>
  <c r="AA459" i="21" s="1"/>
  <c r="AD303" i="21" a="1"/>
  <c r="AD303" i="21" s="1"/>
  <c r="AA356" i="21" a="1"/>
  <c r="AA356" i="21" s="1"/>
  <c r="AC293" i="21" a="1"/>
  <c r="AC293" i="21" s="1"/>
  <c r="AF250" i="21" a="1"/>
  <c r="AF250" i="21" s="1"/>
  <c r="AH350" i="21" a="1"/>
  <c r="AH350" i="21" s="1"/>
  <c r="AD471" i="21" a="1"/>
  <c r="AD471" i="21" s="1"/>
  <c r="AG177" i="21" a="1"/>
  <c r="AG177" i="21" s="1"/>
  <c r="AI389" i="21" a="1"/>
  <c r="AI389" i="21" s="1"/>
  <c r="AC471" i="21" a="1"/>
  <c r="AC471" i="21" s="1"/>
  <c r="AF369" i="21" a="1"/>
  <c r="AF369" i="21" s="1"/>
  <c r="AK183" i="21" a="1"/>
  <c r="AK183" i="21" s="1"/>
  <c r="AM341" i="21" a="1"/>
  <c r="AM341" i="21" s="1"/>
  <c r="AH234" i="21" a="1"/>
  <c r="AH234" i="21" s="1"/>
  <c r="AL293" i="21" a="1"/>
  <c r="AL293" i="21" s="1"/>
  <c r="AN120" i="21" a="1"/>
  <c r="AN120" i="21" s="1"/>
  <c r="AI318" i="21" a="1"/>
  <c r="AI318" i="21" s="1"/>
  <c r="AO395" i="21" a="1"/>
  <c r="AO395" i="21" s="1"/>
  <c r="X201" i="21" a="1"/>
  <c r="X201" i="21" s="1"/>
  <c r="AC158" i="21" a="1"/>
  <c r="AC158" i="21" s="1"/>
  <c r="AC209" i="21" s="1" a="1"/>
  <c r="AC209" i="21" s="1"/>
  <c r="AC285" i="21" a="1"/>
  <c r="AC285" i="21" s="1"/>
  <c r="AF277" i="21" a="1"/>
  <c r="AF277" i="21" s="1"/>
  <c r="AI438" i="21" a="1"/>
  <c r="AI438" i="21" s="1"/>
  <c r="AD215" i="21" a="1"/>
  <c r="AD215" i="21" s="1"/>
  <c r="AG352" i="21" a="1"/>
  <c r="AG352" i="21" s="1"/>
  <c r="AJ110" i="21" a="1"/>
  <c r="AJ110" i="21" s="1"/>
  <c r="AD335" i="21" a="1"/>
  <c r="AD335" i="21" s="1"/>
  <c r="AG410" i="21" a="1"/>
  <c r="AG410" i="21" s="1"/>
  <c r="AK251" i="21" a="1"/>
  <c r="AK251" i="21" s="1"/>
  <c r="AN436" i="21" a="1"/>
  <c r="AN436" i="21" s="1"/>
  <c r="AI164" i="21" a="1"/>
  <c r="AI164" i="21" s="1"/>
  <c r="AI215" i="21" s="1" a="1"/>
  <c r="AI215" i="21" s="1"/>
  <c r="AL398" i="21" a="1"/>
  <c r="AL398" i="21" s="1"/>
  <c r="AO494" i="21" a="1"/>
  <c r="AO494" i="21" s="1"/>
  <c r="AJ379" i="21" a="1"/>
  <c r="AJ379" i="21" s="1"/>
  <c r="AF390" i="21" a="1"/>
  <c r="AF390" i="21" s="1"/>
  <c r="AC145" i="21" a="1"/>
  <c r="AC145" i="21" s="1"/>
  <c r="AK364" i="21" a="1"/>
  <c r="AK364" i="21" s="1"/>
  <c r="AL405" i="21" a="1"/>
  <c r="AL405" i="21" s="1"/>
  <c r="AM419" i="21" a="1"/>
  <c r="AM419" i="21" s="1"/>
  <c r="AG425" i="21" a="1"/>
  <c r="AG425" i="21" s="1"/>
  <c r="Z452" i="21" a="1"/>
  <c r="Z452" i="21" s="1"/>
  <c r="AA106" i="21" a="1"/>
  <c r="AA106" i="21" s="1"/>
  <c r="AE265" i="21" a="1"/>
  <c r="AE265" i="21" s="1"/>
  <c r="AK439" i="21" a="1"/>
  <c r="AK439" i="21" s="1"/>
  <c r="AM349" i="21" a="1"/>
  <c r="AM349" i="21" s="1"/>
  <c r="AB360" i="21" a="1"/>
  <c r="AB360" i="21" s="1"/>
  <c r="AD447" i="21" a="1"/>
  <c r="AD447" i="21" s="1"/>
  <c r="AG319" i="21" a="1"/>
  <c r="AG319" i="21" s="1"/>
  <c r="AL463" i="21" a="1"/>
  <c r="AL463" i="21" s="1"/>
  <c r="AD150" i="21" a="1"/>
  <c r="AD150" i="21" s="1"/>
  <c r="V513" i="21" a="1"/>
  <c r="V513" i="21" s="1"/>
  <c r="AD399" i="21" a="1"/>
  <c r="AD399" i="21" s="1"/>
  <c r="AG321" i="21" a="1"/>
  <c r="AG321" i="21" s="1"/>
  <c r="AK354" i="21" a="1"/>
  <c r="AK354" i="21" s="1"/>
  <c r="AI253" i="21" a="1"/>
  <c r="AI253" i="21" s="1"/>
  <c r="AL492" i="21" a="1"/>
  <c r="AL492" i="21" s="1"/>
  <c r="AO417" i="21" a="1"/>
  <c r="AO417" i="21" s="1"/>
  <c r="AJ500" i="21" a="1"/>
  <c r="AJ500" i="21" s="1"/>
  <c r="AN311" i="21" a="1"/>
  <c r="AN311" i="21" s="1"/>
  <c r="AB519" i="21" a="1"/>
  <c r="AB519" i="21" s="1"/>
  <c r="AG442" i="21" a="1"/>
  <c r="AG442" i="21" s="1"/>
  <c r="AE401" i="21" a="1"/>
  <c r="AE401" i="21" s="1"/>
  <c r="AH131" i="21" a="1"/>
  <c r="AH131" i="21" s="1"/>
  <c r="AD228" i="21" a="1"/>
  <c r="AD228" i="21" s="1"/>
  <c r="AF236" i="21" a="1"/>
  <c r="AF236" i="21" s="1"/>
  <c r="AI457" i="21" a="1"/>
  <c r="AI457" i="21" s="1"/>
  <c r="AB125" i="21" a="1"/>
  <c r="AB125" i="21" s="1"/>
  <c r="AE316" i="21" a="1"/>
  <c r="AE316" i="21" s="1"/>
  <c r="AJ398" i="21" a="1"/>
  <c r="AJ398" i="21" s="1"/>
  <c r="AM307" i="21" a="1"/>
  <c r="AM307" i="21" s="1"/>
  <c r="AG133" i="21" a="1"/>
  <c r="AG133" i="21" s="1"/>
  <c r="AK276" i="21" a="1"/>
  <c r="AK276" i="21" s="1"/>
  <c r="AN446" i="21" a="1"/>
  <c r="AN446" i="21" s="1"/>
  <c r="AJ346" i="21" a="1"/>
  <c r="AJ346" i="21" s="1"/>
  <c r="AL411" i="21" a="1"/>
  <c r="AL411" i="21" s="1"/>
  <c r="AE330" i="21" a="1"/>
  <c r="AE330" i="21" s="1"/>
  <c r="Z496" i="21" a="1"/>
  <c r="Z496" i="21" s="1"/>
  <c r="AB417" i="21" a="1"/>
  <c r="AB417" i="21" s="1"/>
  <c r="W142" i="21" a="1"/>
  <c r="W142" i="21" s="1"/>
  <c r="S292" i="21" a="1"/>
  <c r="S292" i="21" s="1"/>
  <c r="S194" i="21" a="1"/>
  <c r="S194" i="21" s="1"/>
  <c r="AF265" i="21" a="1"/>
  <c r="AF265" i="21" s="1"/>
  <c r="AA330" i="21" a="1"/>
  <c r="AA330" i="21" s="1"/>
  <c r="AE311" i="21" a="1"/>
  <c r="AE311" i="21" s="1"/>
  <c r="AE402" i="21" a="1"/>
  <c r="AE402" i="21" s="1"/>
  <c r="AG433" i="21" a="1"/>
  <c r="AG433" i="21" s="1"/>
  <c r="AC397" i="21" a="1"/>
  <c r="AC397" i="21" s="1"/>
  <c r="AF470" i="21" a="1"/>
  <c r="AF470" i="21" s="1"/>
  <c r="AH317" i="21" a="1"/>
  <c r="AH317" i="21" s="1"/>
  <c r="AK150" i="21" a="1"/>
  <c r="AK150" i="21" s="1"/>
  <c r="AE388" i="21" a="1"/>
  <c r="AE388" i="21" s="1"/>
  <c r="AI336" i="21" a="1"/>
  <c r="AI336" i="21" s="1"/>
  <c r="AL114" i="21" a="1"/>
  <c r="AL114" i="21" s="1"/>
  <c r="AO164" i="21" a="1"/>
  <c r="AO164" i="21" s="1"/>
  <c r="AO215" i="21" s="1" a="1"/>
  <c r="AO215" i="21" s="1"/>
  <c r="AJ514" i="21" a="1"/>
  <c r="AJ514" i="21" s="1"/>
  <c r="AM453" i="21" a="1"/>
  <c r="AM453" i="21" s="1"/>
  <c r="AG103" i="21" a="1"/>
  <c r="AG103" i="21" s="1"/>
  <c r="AF383" i="21" a="1"/>
  <c r="AF383" i="21" s="1"/>
  <c r="AL134" i="21" a="1"/>
  <c r="AL134" i="21" s="1"/>
  <c r="AE505" i="21" a="1"/>
  <c r="AE505" i="21" s="1"/>
  <c r="AD270" i="21" a="1"/>
  <c r="AD270" i="21" s="1"/>
  <c r="AF468" i="21" a="1"/>
  <c r="AF468" i="21" s="1"/>
  <c r="AJ142" i="21" a="1"/>
  <c r="AJ142" i="21" s="1"/>
  <c r="AF246" i="21" a="1"/>
  <c r="AF246" i="21" s="1"/>
  <c r="AF296" i="21" a="1"/>
  <c r="AF296" i="21" s="1"/>
  <c r="AJ504" i="21" a="1"/>
  <c r="AJ504" i="21" s="1"/>
  <c r="AM333" i="21" a="1"/>
  <c r="AM333" i="21" s="1"/>
  <c r="AA238" i="21" a="1"/>
  <c r="AA238" i="21" s="1"/>
  <c r="U500" i="21" a="1"/>
  <c r="U500" i="21" s="1"/>
  <c r="AH460" i="21" a="1"/>
  <c r="AH460" i="21" s="1"/>
  <c r="AD356" i="21" a="1"/>
  <c r="AD356" i="21" s="1"/>
  <c r="AL404" i="21" a="1"/>
  <c r="AL404" i="21" s="1"/>
  <c r="AL410" i="21" a="1"/>
  <c r="AL410" i="21" s="1"/>
  <c r="AI527" i="21" a="1"/>
  <c r="AI527" i="21" s="1"/>
  <c r="AF177" i="21" a="1"/>
  <c r="AF177" i="21" s="1"/>
  <c r="AE116" i="21" a="1"/>
  <c r="AE116" i="21" s="1"/>
  <c r="AF410" i="21" a="1"/>
  <c r="AF410" i="21" s="1"/>
  <c r="AC90" i="93" s="1"/>
  <c r="AC406" i="21" a="1"/>
  <c r="AC406" i="21" s="1"/>
  <c r="AF367" i="21" a="1"/>
  <c r="AF367" i="21" s="1"/>
  <c r="AI361" i="21" a="1"/>
  <c r="AI361" i="21" s="1"/>
  <c r="AD401" i="21" a="1"/>
  <c r="AD401" i="21" s="1"/>
  <c r="AF313" i="21" a="1"/>
  <c r="AF313" i="21" s="1"/>
  <c r="AA411" i="21" a="1"/>
  <c r="AA411" i="21" s="1"/>
  <c r="AN485" i="21" a="1"/>
  <c r="AN485" i="21" s="1"/>
  <c r="AM286" i="21" a="1"/>
  <c r="AM286" i="21" s="1"/>
  <c r="AF163" i="21" a="1"/>
  <c r="AF163" i="21" s="1"/>
  <c r="AF214" i="21" s="1" a="1"/>
  <c r="AF214" i="21" s="1"/>
  <c r="AH122" i="21" a="1"/>
  <c r="AH122" i="21" s="1"/>
  <c r="AF273" i="21" a="1"/>
  <c r="AF273" i="21" s="1"/>
  <c r="AO232" i="21" a="1"/>
  <c r="AO232" i="21" s="1"/>
  <c r="AL238" i="21" a="1"/>
  <c r="AL238" i="21" s="1"/>
  <c r="AL505" i="21" a="1"/>
  <c r="AL505" i="21" s="1"/>
  <c r="AA406" i="21" a="1"/>
  <c r="AA406" i="21" s="1"/>
  <c r="AD181" i="21" a="1"/>
  <c r="AD181" i="21" s="1"/>
  <c r="AC498" i="21" a="1"/>
  <c r="AC498" i="21" s="1"/>
  <c r="AI410" i="21" a="1"/>
  <c r="AI410" i="21" s="1"/>
  <c r="AI431" i="21" a="1"/>
  <c r="AI431" i="21" s="1"/>
  <c r="AE223" i="21" a="1"/>
  <c r="AE223" i="21" s="1"/>
  <c r="AF330" i="21" a="1"/>
  <c r="AF330" i="21" s="1"/>
  <c r="AI194" i="21" a="1"/>
  <c r="AI194" i="21" s="1"/>
  <c r="AE517" i="21" a="1"/>
  <c r="AE517" i="21" s="1"/>
  <c r="AF306" i="21" a="1"/>
  <c r="AF306" i="21" s="1"/>
  <c r="AE201" i="21" a="1"/>
  <c r="AE201" i="21" s="1"/>
  <c r="AK466" i="21" a="1"/>
  <c r="AK466" i="21" s="1"/>
  <c r="AI188" i="21" a="1"/>
  <c r="AI188" i="21" s="1"/>
  <c r="AJ433" i="21" a="1"/>
  <c r="AJ433" i="21" s="1"/>
  <c r="AA473" i="21" a="1"/>
  <c r="AA473" i="21" s="1"/>
  <c r="AH290" i="21" a="1"/>
  <c r="AH290" i="21" s="1"/>
  <c r="AG427" i="21" a="1"/>
  <c r="AG427" i="21" s="1"/>
  <c r="AG262" i="21" a="1"/>
  <c r="AG262" i="21" s="1"/>
  <c r="AI459" i="21" a="1"/>
  <c r="AI459" i="21" s="1"/>
  <c r="AD432" i="21" a="1"/>
  <c r="AD432" i="21" s="1"/>
  <c r="AF379" i="21" a="1"/>
  <c r="AF379" i="21" s="1"/>
  <c r="AB129" i="21" a="1"/>
  <c r="AB129" i="21" s="1"/>
  <c r="AI237" i="21" a="1"/>
  <c r="AI237" i="21" s="1"/>
  <c r="AH536" i="21" a="1"/>
  <c r="AH536" i="21" s="1"/>
  <c r="AH311" i="21" a="1"/>
  <c r="AH311" i="21" s="1"/>
  <c r="AH507" i="21" a="1"/>
  <c r="AH507" i="21" s="1"/>
  <c r="AG398" i="21" a="1"/>
  <c r="AG398" i="21" s="1"/>
  <c r="AB312" i="21" a="1"/>
  <c r="AB312" i="21" s="1"/>
  <c r="AE303" i="21" a="1"/>
  <c r="AE303" i="21" s="1"/>
  <c r="AD385" i="21" a="1"/>
  <c r="AD385" i="21" s="1"/>
  <c r="AC436" i="21" a="1"/>
  <c r="AC436" i="21" s="1"/>
  <c r="AF229" i="21" a="1"/>
  <c r="AF229" i="21" s="1"/>
  <c r="AN128" i="21" a="1"/>
  <c r="AN128" i="21" s="1"/>
  <c r="AJ174" i="21" a="1"/>
  <c r="AJ174" i="21" s="1"/>
  <c r="AI324" i="21" a="1"/>
  <c r="AI324" i="21" s="1"/>
  <c r="AA272" i="21" a="1"/>
  <c r="AA272" i="21" s="1"/>
  <c r="AH117" i="21" a="1"/>
  <c r="AH117" i="21" s="1"/>
  <c r="AK347" i="21" a="1"/>
  <c r="AK347" i="21" s="1"/>
  <c r="AC334" i="21" a="1"/>
  <c r="AC334" i="21" s="1"/>
  <c r="AH262" i="21" a="1"/>
  <c r="AH262" i="21" s="1"/>
  <c r="AF118" i="21" a="1"/>
  <c r="AF118" i="21" s="1"/>
  <c r="AK460" i="21" a="1"/>
  <c r="AK460" i="21" s="1"/>
  <c r="AI241" i="21" a="1"/>
  <c r="AI241" i="21" s="1"/>
  <c r="AF47" i="61" s="1"/>
  <c r="AH270" i="21" a="1"/>
  <c r="AH270" i="21" s="1"/>
  <c r="AC459" i="21" a="1"/>
  <c r="AC459" i="21" s="1"/>
  <c r="AD272" i="21" a="1"/>
  <c r="AD272" i="21" s="1"/>
  <c r="Z391" i="21" a="1"/>
  <c r="Z391" i="21" s="1"/>
  <c r="AO401" i="21" a="1"/>
  <c r="AO401" i="21" s="1"/>
  <c r="AO421" i="21" a="1"/>
  <c r="AO421" i="21" s="1"/>
  <c r="AF528" i="21" a="1"/>
  <c r="AF528" i="21" s="1"/>
  <c r="AG389" i="21" a="1"/>
  <c r="AG389" i="21" s="1"/>
  <c r="AG311" i="21" a="1"/>
  <c r="AG311" i="21" s="1"/>
  <c r="Z311" i="21" a="1"/>
  <c r="Z311" i="21" s="1"/>
  <c r="AE264" i="21" a="1"/>
  <c r="AE264" i="21" s="1"/>
  <c r="AE436" i="21" a="1"/>
  <c r="AE436" i="21" s="1"/>
  <c r="AJ159" i="21" a="1"/>
  <c r="AJ159" i="21" s="1"/>
  <c r="AJ193" i="21" s="1" a="1"/>
  <c r="AJ193" i="21" s="1"/>
  <c r="AC289" i="21" a="1"/>
  <c r="AC289" i="21" s="1"/>
  <c r="AG294" i="21" a="1"/>
  <c r="AG294" i="21" s="1"/>
  <c r="AI474" i="21" a="1"/>
  <c r="AI474" i="21" s="1"/>
  <c r="AC261" i="21" a="1"/>
  <c r="AC261" i="21" s="1"/>
  <c r="Y529" i="21" a="1"/>
  <c r="Y529" i="21" s="1"/>
  <c r="AN349" i="21" a="1"/>
  <c r="AN349" i="21" s="1"/>
  <c r="AM120" i="21" a="1"/>
  <c r="AM120" i="21" s="1"/>
  <c r="AE300" i="21" a="1"/>
  <c r="AE300" i="21" s="1"/>
  <c r="AO285" i="21" a="1"/>
  <c r="AO285" i="21" s="1"/>
  <c r="AL172" i="21" a="1"/>
  <c r="AL172" i="21" s="1"/>
  <c r="AK505" i="21" a="1"/>
  <c r="AK505" i="21" s="1"/>
  <c r="AC172" i="21" a="1"/>
  <c r="AC172" i="21" s="1"/>
  <c r="AF157" i="21" a="1"/>
  <c r="AF157" i="21" s="1"/>
  <c r="AF208" i="21" s="1" a="1"/>
  <c r="AF208" i="21" s="1"/>
  <c r="AH428" i="21" a="1"/>
  <c r="AH428" i="21" s="1"/>
  <c r="AF365" i="21" a="1"/>
  <c r="AF365" i="21" s="1"/>
  <c r="AN324" i="21" a="1"/>
  <c r="AN324" i="21" s="1"/>
  <c r="AL130" i="21" a="1"/>
  <c r="AL130" i="21" s="1"/>
  <c r="AL364" i="21" a="1"/>
  <c r="AL364" i="21" s="1"/>
  <c r="AA191" i="21" a="1"/>
  <c r="AA191" i="21" s="1"/>
  <c r="AI270" i="21" a="1"/>
  <c r="AI270" i="21" s="1"/>
  <c r="AD510" i="21" a="1"/>
  <c r="AD510" i="21" s="1"/>
  <c r="AO192" i="21" a="1"/>
  <c r="AO192" i="21" s="1"/>
  <c r="AO189" i="21" a="1"/>
  <c r="AO189" i="21" s="1"/>
  <c r="AO190" i="21" a="1"/>
  <c r="AO190" i="21" s="1"/>
  <c r="AD105" i="21" a="1"/>
  <c r="AD105" i="21" s="1"/>
  <c r="AD389" i="21" a="1"/>
  <c r="AD389" i="21" s="1"/>
  <c r="AE280" i="21" a="1"/>
  <c r="AE280" i="21" s="1"/>
  <c r="AO258" i="21" a="1"/>
  <c r="AO258" i="21" s="1"/>
  <c r="AM250" i="21" a="1"/>
  <c r="AM250" i="21" s="1"/>
  <c r="AJ126" i="21" a="1"/>
  <c r="AJ126" i="21" s="1"/>
  <c r="AH353" i="21" a="1"/>
  <c r="AH353" i="21" s="1"/>
  <c r="Z271" i="21" a="1"/>
  <c r="Z271" i="21" s="1"/>
  <c r="AG341" i="21" a="1"/>
  <c r="AG341" i="21" s="1"/>
  <c r="AJ243" i="21" a="1"/>
  <c r="AJ243" i="21" s="1"/>
  <c r="AB412" i="21" a="1"/>
  <c r="AB412" i="21" s="1"/>
  <c r="AF247" i="21" a="1"/>
  <c r="AF247" i="21" s="1"/>
  <c r="AH385" i="21" a="1"/>
  <c r="AH385" i="21" s="1"/>
  <c r="AE525" i="21" a="1"/>
  <c r="AE525" i="21" s="1"/>
  <c r="AJ417" i="21" a="1"/>
  <c r="AJ417" i="21" s="1"/>
  <c r="AI517" i="21" a="1"/>
  <c r="AI517" i="21" s="1"/>
  <c r="AH376" i="21" a="1"/>
  <c r="AH376" i="21" s="1"/>
  <c r="AB526" i="21" a="1"/>
  <c r="AB526" i="21" s="1"/>
  <c r="AD227" i="21" a="1"/>
  <c r="AD227" i="21" s="1"/>
  <c r="Y528" i="21" a="1"/>
  <c r="Y528" i="21" s="1"/>
  <c r="AO471" i="21" a="1"/>
  <c r="AO471" i="21" s="1"/>
  <c r="AO231" i="21" a="1"/>
  <c r="AO231" i="21" s="1"/>
  <c r="AE249" i="21" a="1"/>
  <c r="AE249" i="21" s="1"/>
  <c r="AF189" i="21" a="1"/>
  <c r="AF189" i="21" s="1"/>
  <c r="AF299" i="21" a="1"/>
  <c r="AF299" i="21" s="1"/>
  <c r="Y460" i="21" a="1"/>
  <c r="Y460" i="21" s="1"/>
  <c r="AD322" i="21" a="1"/>
  <c r="AD322" i="21" s="1"/>
  <c r="AE355" i="21" a="1"/>
  <c r="AE355" i="21" s="1"/>
  <c r="AJ511" i="21" a="1"/>
  <c r="AJ511" i="21" s="1"/>
  <c r="AC273" i="21" a="1"/>
  <c r="AC273" i="21" s="1"/>
  <c r="AF183" i="21" a="1"/>
  <c r="AF183" i="21" s="1"/>
  <c r="AH178" i="21" a="1"/>
  <c r="AH178" i="21" s="1"/>
  <c r="AC507" i="21" a="1"/>
  <c r="AC507" i="21" s="1"/>
  <c r="AL453" i="21" a="1"/>
  <c r="AL453" i="21" s="1"/>
  <c r="AM178" i="21" a="1"/>
  <c r="AM178" i="21" s="1"/>
  <c r="AL353" i="21" a="1"/>
  <c r="AL353" i="21" s="1"/>
  <c r="AD254" i="21" a="1"/>
  <c r="AD254" i="21" s="1"/>
  <c r="AH401" i="21" a="1"/>
  <c r="AH401" i="21" s="1"/>
  <c r="AK499" i="21" a="1"/>
  <c r="AK499" i="21" s="1"/>
  <c r="AK322" i="21" a="1"/>
  <c r="AK322" i="21" s="1"/>
  <c r="AC224" i="21" a="1"/>
  <c r="AC224" i="21" s="1"/>
  <c r="AF303" i="21" a="1"/>
  <c r="AF303" i="21" s="1"/>
  <c r="AH443" i="21" a="1"/>
  <c r="AH443" i="21" s="1"/>
  <c r="AF227" i="21" a="1"/>
  <c r="AF227" i="21" s="1"/>
  <c r="AN455" i="21" a="1"/>
  <c r="AN455" i="21" s="1"/>
  <c r="AK192" i="21" a="1"/>
  <c r="AK192" i="21" s="1"/>
  <c r="AL363" i="21" a="1"/>
  <c r="AL363" i="21" s="1"/>
  <c r="AK426" i="21" a="1"/>
  <c r="AK426" i="21" s="1"/>
  <c r="AC262" i="21" a="1"/>
  <c r="AC262" i="21" s="1"/>
  <c r="AG500" i="21" a="1"/>
  <c r="AG500" i="21" s="1"/>
  <c r="AJ310" i="21" a="1"/>
  <c r="AJ310" i="21" s="1"/>
  <c r="AG217" i="21" a="1"/>
  <c r="AG217" i="21" s="1"/>
  <c r="AG165" i="21" a="1"/>
  <c r="AG165" i="21" s="1"/>
  <c r="AG199" i="21" s="1" a="1"/>
  <c r="AG199" i="21" s="1"/>
  <c r="AA202" i="21" a="1"/>
  <c r="AA202" i="21" s="1"/>
  <c r="AH243" i="21" a="1"/>
  <c r="AH243" i="21" s="1"/>
  <c r="AJ271" i="21" a="1"/>
  <c r="AJ271" i="21" s="1"/>
  <c r="AE535" i="21" a="1"/>
  <c r="AE535" i="21" s="1"/>
  <c r="AE503" i="21" a="1"/>
  <c r="AE503" i="21" s="1"/>
  <c r="AB160" i="21" a="1"/>
  <c r="AB160" i="21" s="1"/>
  <c r="AB194" i="21" s="1" a="1"/>
  <c r="AB194" i="21" s="1"/>
  <c r="AE390" i="21" a="1"/>
  <c r="AE390" i="21" s="1"/>
  <c r="AE364" i="21" a="1"/>
  <c r="AE364" i="21" s="1"/>
  <c r="AE397" i="21" a="1"/>
  <c r="AE397" i="21" s="1"/>
  <c r="AC453" i="21" a="1"/>
  <c r="AC453" i="21" s="1"/>
  <c r="AE240" i="21" a="1"/>
  <c r="AE240" i="21" s="1"/>
  <c r="Y398" i="21" a="1"/>
  <c r="Y398" i="21" s="1"/>
  <c r="AM356" i="21" a="1"/>
  <c r="AM356" i="21" s="1"/>
  <c r="AL448" i="21" a="1"/>
  <c r="AL448" i="21" s="1"/>
  <c r="AE445" i="21" a="1"/>
  <c r="AE445" i="21" s="1"/>
  <c r="AG372" i="21" a="1"/>
  <c r="AG372" i="21" s="1"/>
  <c r="AD120" i="21" a="1"/>
  <c r="AD120" i="21" s="1"/>
  <c r="AK331" i="21" a="1"/>
  <c r="AK331" i="21" s="1"/>
  <c r="AK366" i="21" a="1"/>
  <c r="AK366" i="21" s="1"/>
  <c r="AJ531" i="21" a="1"/>
  <c r="AJ531" i="21" s="1"/>
  <c r="AJ332" i="21" a="1"/>
  <c r="AJ332" i="21" s="1"/>
  <c r="AA123" i="21" a="1"/>
  <c r="AA123" i="21" s="1"/>
  <c r="AE357" i="21" a="1"/>
  <c r="AE357" i="21" s="1"/>
  <c r="AH265" i="21" a="1"/>
  <c r="AH265" i="21" s="1"/>
  <c r="AH463" i="21" a="1"/>
  <c r="AH463" i="21" s="1"/>
  <c r="AC249" i="21" a="1"/>
  <c r="AC249" i="21" s="1"/>
  <c r="AE360" i="21" a="1"/>
  <c r="AE360" i="21" s="1"/>
  <c r="AI122" i="21" a="1"/>
  <c r="AI122" i="21" s="1"/>
  <c r="AD407" i="21" a="1"/>
  <c r="AD407" i="21" s="1"/>
  <c r="AE144" i="21" a="1"/>
  <c r="AE144" i="21" s="1"/>
  <c r="AA278" i="21" a="1"/>
  <c r="AA278" i="21" s="1"/>
  <c r="AI299" i="21" a="1"/>
  <c r="AI299" i="21" s="1"/>
  <c r="AH532" i="21" a="1"/>
  <c r="AH532" i="21" s="1"/>
  <c r="AH132" i="21" a="1"/>
  <c r="AH132" i="21" s="1"/>
  <c r="AK489" i="21" a="1"/>
  <c r="AK489" i="21" s="1"/>
  <c r="AO466" i="21" a="1"/>
  <c r="AO466" i="21" s="1"/>
  <c r="AN392" i="21" a="1"/>
  <c r="AN392" i="21" s="1"/>
  <c r="AE140" i="21" a="1"/>
  <c r="AE140" i="21" s="1"/>
  <c r="AH123" i="21" a="1"/>
  <c r="AH123" i="21" s="1"/>
  <c r="AC511" i="21" a="1"/>
  <c r="AC511" i="21" s="1"/>
  <c r="AE375" i="21" a="1"/>
  <c r="AE375" i="21" s="1"/>
  <c r="Z435" i="21" a="1"/>
  <c r="Z435" i="21" s="1"/>
  <c r="AO121" i="21" a="1"/>
  <c r="AO121" i="21" s="1"/>
  <c r="AO485" i="21" a="1"/>
  <c r="AO485" i="21" s="1"/>
  <c r="AE244" i="21" a="1"/>
  <c r="AE244" i="21" s="1"/>
  <c r="AG434" i="21" a="1"/>
  <c r="AG434" i="21" s="1"/>
  <c r="AF276" i="21" a="1"/>
  <c r="AF276" i="21" s="1"/>
  <c r="Y327" i="21" a="1"/>
  <c r="Y327" i="21" s="1"/>
  <c r="V118" i="91" s="1"/>
  <c r="AJ434" i="21" a="1"/>
  <c r="AJ434" i="21" s="1"/>
  <c r="AK231" i="21" a="1"/>
  <c r="AK231" i="21" s="1"/>
  <c r="AO191" i="21" a="1"/>
  <c r="AO191" i="21" s="1"/>
  <c r="X422" i="21" a="1"/>
  <c r="X422" i="21" s="1"/>
  <c r="AJ517" i="21" a="1"/>
  <c r="AJ517" i="21" s="1"/>
  <c r="AH528" i="21" a="1"/>
  <c r="AH528" i="21" s="1"/>
  <c r="AL344" i="21" a="1"/>
  <c r="AL344" i="21" s="1"/>
  <c r="AJ154" i="21" a="1"/>
  <c r="AJ154" i="21" s="1"/>
  <c r="AJ188" i="21" s="1" a="1"/>
  <c r="AJ188" i="21" s="1"/>
  <c r="AE410" i="21" a="1"/>
  <c r="AE410" i="21" s="1"/>
  <c r="AJ454" i="21" a="1"/>
  <c r="AJ454" i="21" s="1"/>
  <c r="AO194" i="21" a="1"/>
  <c r="AO194" i="21" s="1"/>
  <c r="U47" i="61"/>
  <c r="F222" i="21"/>
  <c r="I222" i="21"/>
  <c r="W47" i="61"/>
  <c r="AK47" i="61"/>
  <c r="I241" i="21"/>
  <c r="I430" i="21"/>
  <c r="AE47" i="61"/>
  <c r="L47" i="61"/>
  <c r="I47" i="61"/>
  <c r="F428" i="21"/>
  <c r="D429" i="21"/>
  <c r="J47" i="61"/>
  <c r="K47" i="61"/>
  <c r="F430" i="21"/>
  <c r="H47" i="61"/>
  <c r="P47" i="61"/>
  <c r="S47" i="61"/>
  <c r="Z47" i="61"/>
  <c r="F241" i="21"/>
  <c r="F47" i="61" s="1"/>
  <c r="AL47" i="61"/>
  <c r="D223" i="21"/>
  <c r="F429" i="21"/>
  <c r="T47" i="61"/>
  <c r="N47" i="61"/>
  <c r="D430" i="21"/>
  <c r="F223" i="21"/>
  <c r="AJ82" i="93"/>
  <c r="Y82" i="93"/>
  <c r="I428" i="21"/>
  <c r="D241" i="21"/>
  <c r="D47" i="61" s="1"/>
  <c r="AJ47" i="61"/>
  <c r="D428" i="21"/>
  <c r="V47" i="61"/>
  <c r="I429" i="21"/>
  <c r="Q47" i="61"/>
  <c r="U82" i="93"/>
  <c r="O47" i="61"/>
  <c r="M47" i="61"/>
  <c r="AC47" i="61"/>
  <c r="AH47" i="61"/>
  <c r="AG47" i="61"/>
  <c r="Q82" i="93"/>
  <c r="D222" i="21"/>
  <c r="I223" i="21"/>
  <c r="R47" i="61"/>
  <c r="Z82" i="93"/>
  <c r="X47" i="61"/>
  <c r="O82" i="93"/>
  <c r="I116" i="21"/>
  <c r="I114" i="21"/>
  <c r="I107" i="21"/>
  <c r="I117" i="21"/>
  <c r="I115" i="21"/>
  <c r="I111" i="21"/>
  <c r="I113" i="21"/>
  <c r="I109" i="21"/>
  <c r="I118" i="21"/>
  <c r="I110" i="21"/>
  <c r="I108" i="21"/>
  <c r="I112" i="21"/>
  <c r="I530" i="21"/>
  <c r="I535" i="21"/>
  <c r="F510" i="21"/>
  <c r="F496" i="21"/>
  <c r="D507" i="21"/>
  <c r="D501" i="21"/>
  <c r="D509" i="21"/>
  <c r="F509" i="21"/>
  <c r="F507" i="21"/>
  <c r="D498" i="21"/>
  <c r="I511" i="21"/>
  <c r="D497" i="21"/>
  <c r="F504" i="21"/>
  <c r="I509" i="21"/>
  <c r="F497" i="21"/>
  <c r="D503" i="21"/>
  <c r="D500" i="21"/>
  <c r="D505" i="21"/>
  <c r="I499" i="21"/>
  <c r="D511" i="21"/>
  <c r="F498" i="21"/>
  <c r="F505" i="21"/>
  <c r="I505" i="21"/>
  <c r="F503" i="21"/>
  <c r="I531" i="21"/>
  <c r="I503" i="21"/>
  <c r="D510" i="21"/>
  <c r="F500" i="21"/>
  <c r="I498" i="21"/>
  <c r="D506" i="21"/>
  <c r="F499" i="21"/>
  <c r="I507" i="21"/>
  <c r="D504" i="21"/>
  <c r="I532" i="21"/>
  <c r="I497" i="21"/>
  <c r="I529" i="21"/>
  <c r="I506" i="21"/>
  <c r="AK20" i="91"/>
  <c r="F506" i="21"/>
  <c r="D502" i="21"/>
  <c r="D496" i="21"/>
  <c r="I504" i="21"/>
  <c r="I500" i="21"/>
  <c r="I508" i="21"/>
  <c r="I496" i="21"/>
  <c r="F501" i="21"/>
  <c r="D508" i="21"/>
  <c r="I528" i="21"/>
  <c r="F508" i="21"/>
  <c r="L20" i="93"/>
  <c r="F511" i="21"/>
  <c r="F502" i="21"/>
  <c r="I510" i="21"/>
  <c r="I536" i="21"/>
  <c r="D499" i="21"/>
  <c r="I501" i="21"/>
  <c r="I502" i="21"/>
  <c r="M106" i="93"/>
  <c r="O106" i="91"/>
  <c r="S106" i="91"/>
  <c r="AG106" i="91"/>
  <c r="J106" i="91"/>
  <c r="Q106" i="91"/>
  <c r="F532" i="21"/>
  <c r="D530" i="21"/>
  <c r="D535" i="21"/>
  <c r="F530" i="21"/>
  <c r="F536" i="21"/>
  <c r="F535" i="21"/>
  <c r="D531" i="21"/>
  <c r="D532" i="21"/>
  <c r="D536" i="21"/>
  <c r="F531" i="21"/>
  <c r="N3" i="5"/>
  <c r="I104" i="21"/>
  <c r="I368" i="21"/>
  <c r="I242" i="21"/>
  <c r="I122" i="21"/>
  <c r="I120" i="21"/>
  <c r="I133" i="21"/>
  <c r="I320" i="21"/>
  <c r="I229" i="21"/>
  <c r="I121" i="21"/>
  <c r="I196" i="21"/>
  <c r="I128" i="21"/>
  <c r="I218" i="21"/>
  <c r="I288" i="21"/>
  <c r="I127" i="21"/>
  <c r="I178" i="21"/>
  <c r="I304" i="21"/>
  <c r="I186" i="21"/>
  <c r="I157" i="21"/>
  <c r="I488" i="21"/>
  <c r="I457" i="21"/>
  <c r="I252" i="21"/>
  <c r="I103" i="21"/>
  <c r="I522" i="21"/>
  <c r="I352" i="21"/>
  <c r="I392" i="21"/>
  <c r="I143" i="21"/>
  <c r="I164" i="21"/>
  <c r="I385" i="21"/>
  <c r="I226" i="21"/>
  <c r="I248" i="21"/>
  <c r="I166" i="21"/>
  <c r="I254" i="21"/>
  <c r="I380" i="21"/>
  <c r="I514" i="21"/>
  <c r="I312" i="21"/>
  <c r="I172" i="21"/>
  <c r="I197" i="21"/>
  <c r="I161" i="21"/>
  <c r="I213" i="21"/>
  <c r="I168" i="21"/>
  <c r="I105" i="21"/>
  <c r="I260" i="21"/>
  <c r="I409" i="21"/>
  <c r="I210" i="21"/>
  <c r="I200" i="21"/>
  <c r="I459" i="21"/>
  <c r="I386" i="21"/>
  <c r="I297" i="21"/>
  <c r="I410" i="21"/>
  <c r="I243" i="21"/>
  <c r="I282" i="21"/>
  <c r="I155" i="21"/>
  <c r="I230" i="21"/>
  <c r="I217" i="21"/>
  <c r="I420" i="21"/>
  <c r="I106" i="21"/>
  <c r="I315" i="21"/>
  <c r="I358" i="21"/>
  <c r="I169" i="21"/>
  <c r="I417" i="21"/>
  <c r="I432" i="21"/>
  <c r="I426" i="21"/>
  <c r="I447" i="21"/>
  <c r="I301" i="21"/>
  <c r="I311" i="21"/>
  <c r="I253" i="21"/>
  <c r="I206" i="21"/>
  <c r="I467" i="21"/>
  <c r="I195" i="21"/>
  <c r="I346" i="21"/>
  <c r="I354" i="21"/>
  <c r="I448" i="21"/>
  <c r="I375" i="21"/>
  <c r="I309" i="21"/>
  <c r="I455" i="21"/>
  <c r="I393" i="21"/>
  <c r="I188" i="21"/>
  <c r="I296" i="21"/>
  <c r="I152" i="21"/>
  <c r="I262" i="21"/>
  <c r="I270" i="21"/>
  <c r="I367" i="21"/>
  <c r="I327" i="21"/>
  <c r="I450" i="21"/>
  <c r="I256" i="21"/>
  <c r="I211" i="21"/>
  <c r="I356" i="21"/>
  <c r="I366" i="21"/>
  <c r="I436" i="21"/>
  <c r="I189" i="21"/>
  <c r="I182" i="21"/>
  <c r="I369" i="21"/>
  <c r="I179" i="21"/>
  <c r="I482" i="21"/>
  <c r="I237" i="21"/>
  <c r="I244" i="21"/>
  <c r="I472" i="21"/>
  <c r="I181" i="21"/>
  <c r="I524" i="21"/>
  <c r="I453" i="21"/>
  <c r="I167" i="21"/>
  <c r="I135" i="21"/>
  <c r="I389" i="21"/>
  <c r="I307" i="21"/>
  <c r="I202" i="21"/>
  <c r="I145" i="21"/>
  <c r="I192" i="21"/>
  <c r="I523" i="21"/>
  <c r="I334" i="21"/>
  <c r="I193" i="21"/>
  <c r="I465" i="21"/>
  <c r="I326" i="21"/>
  <c r="I470" i="21"/>
  <c r="I418" i="21"/>
  <c r="I438" i="21"/>
  <c r="I350" i="21"/>
  <c r="I468" i="21"/>
  <c r="I384" i="21"/>
  <c r="I338" i="21"/>
  <c r="I364" i="21"/>
  <c r="I415" i="21"/>
  <c r="I439" i="21"/>
  <c r="I474" i="21"/>
  <c r="I446" i="21"/>
  <c r="I349" i="21"/>
  <c r="I490" i="21"/>
  <c r="I246" i="21"/>
  <c r="I373" i="21"/>
  <c r="I388" i="21"/>
  <c r="I406" i="21"/>
  <c r="I362" i="21"/>
  <c r="I411" i="21"/>
  <c r="I473" i="21"/>
  <c r="I275" i="21"/>
  <c r="I310" i="21"/>
  <c r="I144" i="21"/>
  <c r="I381" i="21"/>
  <c r="I445" i="21"/>
  <c r="I413" i="21"/>
  <c r="I293" i="21"/>
  <c r="I421" i="21"/>
  <c r="I460" i="21"/>
  <c r="I214" i="21"/>
  <c r="I290" i="21"/>
  <c r="I348" i="21"/>
  <c r="I205" i="21"/>
  <c r="I278" i="21"/>
  <c r="I414" i="21"/>
  <c r="I463" i="21"/>
  <c r="I147" i="21"/>
  <c r="I316" i="21"/>
  <c r="I317" i="21"/>
  <c r="I140" i="21"/>
  <c r="I266" i="21"/>
  <c r="I212" i="21"/>
  <c r="I377" i="21"/>
  <c r="I272" i="21"/>
  <c r="I207" i="21"/>
  <c r="I215" i="21"/>
  <c r="I396" i="21"/>
  <c r="I422" i="21"/>
  <c r="I209" i="21"/>
  <c r="I313" i="21"/>
  <c r="I138" i="21"/>
  <c r="I403" i="21"/>
  <c r="I412" i="21"/>
  <c r="I318" i="21"/>
  <c r="I398" i="21"/>
  <c r="I142" i="21"/>
  <c r="I267" i="21"/>
  <c r="I365" i="21"/>
  <c r="I399" i="21"/>
  <c r="I250" i="21"/>
  <c r="I479" i="21"/>
  <c r="I378" i="21"/>
  <c r="I158" i="21"/>
  <c r="I285" i="21"/>
  <c r="I397" i="21"/>
  <c r="I437" i="21"/>
  <c r="I271" i="21"/>
  <c r="I227" i="21"/>
  <c r="I435" i="21"/>
  <c r="I480" i="21"/>
  <c r="I361" i="21"/>
  <c r="I268" i="21"/>
  <c r="I405" i="21"/>
  <c r="I124" i="21"/>
  <c r="I372" i="21"/>
  <c r="I156" i="21"/>
  <c r="I335" i="21"/>
  <c r="I344" i="21"/>
  <c r="I231" i="21"/>
  <c r="I183" i="21"/>
  <c r="I376" i="21"/>
  <c r="I234" i="21"/>
  <c r="I383" i="21"/>
  <c r="I306" i="21"/>
  <c r="I419" i="21"/>
  <c r="I263" i="21"/>
  <c r="I174" i="21"/>
  <c r="I225" i="21"/>
  <c r="I220" i="21"/>
  <c r="I489" i="21"/>
  <c r="I427" i="21"/>
  <c r="I294" i="21"/>
  <c r="I177" i="21"/>
  <c r="I485" i="21"/>
  <c r="I132" i="21"/>
  <c r="I394" i="21"/>
  <c r="I328" i="21"/>
  <c r="I441" i="21"/>
  <c r="I379" i="21"/>
  <c r="I400" i="21"/>
  <c r="I339" i="21"/>
  <c r="I224" i="21"/>
  <c r="I180" i="21"/>
  <c r="I150" i="21"/>
  <c r="I284" i="21"/>
  <c r="I281" i="21"/>
  <c r="I163" i="21"/>
  <c r="I416" i="21"/>
  <c r="I343" i="21"/>
  <c r="I355" i="21"/>
  <c r="I295" i="21"/>
  <c r="I407" i="21"/>
  <c r="I526" i="21"/>
  <c r="I261" i="21"/>
  <c r="I258" i="21"/>
  <c r="I520" i="21"/>
  <c r="I148" i="21"/>
  <c r="I336" i="21"/>
  <c r="I303" i="21"/>
  <c r="I321" i="21"/>
  <c r="I201" i="21"/>
  <c r="I525" i="21"/>
  <c r="I319" i="21"/>
  <c r="I131" i="21"/>
  <c r="I171" i="21"/>
  <c r="I493" i="21"/>
  <c r="I527" i="21"/>
  <c r="I492" i="21"/>
  <c r="I219" i="21"/>
  <c r="I146" i="21"/>
  <c r="I491" i="21"/>
  <c r="I425" i="21"/>
  <c r="I228" i="21"/>
  <c r="I357" i="21"/>
  <c r="I173" i="21"/>
  <c r="I273" i="21"/>
  <c r="I469" i="21"/>
  <c r="I259" i="21"/>
  <c r="I471" i="21"/>
  <c r="I363" i="21"/>
  <c r="I286" i="21"/>
  <c r="I292" i="21"/>
  <c r="I165" i="21"/>
  <c r="I298" i="21"/>
  <c r="I513" i="21"/>
  <c r="I175" i="21"/>
  <c r="I249" i="21"/>
  <c r="I216" i="21"/>
  <c r="I477" i="21"/>
  <c r="I456" i="21"/>
  <c r="I154" i="21"/>
  <c r="I247" i="21"/>
  <c r="I440" i="21"/>
  <c r="I191" i="21"/>
  <c r="I395" i="21"/>
  <c r="I149" i="21"/>
  <c r="I185" i="21"/>
  <c r="I404" i="21"/>
  <c r="I431" i="21"/>
  <c r="I283" i="21"/>
  <c r="I458" i="21"/>
  <c r="I423" i="21"/>
  <c r="I141" i="21"/>
  <c r="I251" i="21"/>
  <c r="I240" i="21"/>
  <c r="I280" i="21"/>
  <c r="I486" i="21"/>
  <c r="I345" i="21"/>
  <c r="I371" i="21"/>
  <c r="I190" i="21"/>
  <c r="I329" i="21"/>
  <c r="I331" i="21"/>
  <c r="I302" i="21"/>
  <c r="I481" i="21"/>
  <c r="I287" i="21"/>
  <c r="I139" i="21"/>
  <c r="I199" i="21"/>
  <c r="I129" i="21"/>
  <c r="I408" i="21"/>
  <c r="I236" i="21"/>
  <c r="I487" i="21"/>
  <c r="I517" i="21"/>
  <c r="I434" i="21"/>
  <c r="I370" i="21"/>
  <c r="I402" i="21"/>
  <c r="I264" i="21"/>
  <c r="I464" i="21"/>
  <c r="I277" i="21"/>
  <c r="I449" i="21"/>
  <c r="I208" i="21"/>
  <c r="I255" i="21"/>
  <c r="I134" i="21"/>
  <c r="I322" i="21"/>
  <c r="I151" i="21"/>
  <c r="I340" i="21"/>
  <c r="I454" i="21"/>
  <c r="I235" i="21"/>
  <c r="I323" i="21"/>
  <c r="I483" i="21"/>
  <c r="I452" i="21"/>
  <c r="I176" i="21"/>
  <c r="I518" i="21"/>
  <c r="I341" i="21"/>
  <c r="I462" i="21"/>
  <c r="I162" i="21"/>
  <c r="I203" i="21"/>
  <c r="I276" i="21"/>
  <c r="I245" i="21"/>
  <c r="I475" i="21"/>
  <c r="I390" i="21"/>
  <c r="I300" i="21"/>
  <c r="I269" i="21"/>
  <c r="I232" i="21"/>
  <c r="I125" i="21"/>
  <c r="I521" i="21"/>
  <c r="I265" i="21"/>
  <c r="I401" i="21"/>
  <c r="I347" i="21"/>
  <c r="I137" i="21"/>
  <c r="I159" i="21"/>
  <c r="I391" i="21"/>
  <c r="I330" i="21"/>
  <c r="I198" i="21"/>
  <c r="I351" i="21"/>
  <c r="I126" i="21"/>
  <c r="I299" i="21"/>
  <c r="I484" i="21"/>
  <c r="I314" i="21"/>
  <c r="I451" i="21"/>
  <c r="I519" i="21"/>
  <c r="I382" i="21"/>
  <c r="I332" i="21"/>
  <c r="I160" i="21"/>
  <c r="I333" i="21"/>
  <c r="I337" i="21"/>
  <c r="I387" i="21"/>
  <c r="I433" i="21"/>
  <c r="I305" i="21"/>
  <c r="I443" i="21"/>
  <c r="I194" i="21"/>
  <c r="I360" i="21"/>
  <c r="I466" i="21"/>
  <c r="I442" i="21"/>
  <c r="I353" i="21"/>
  <c r="I374" i="21"/>
  <c r="I494" i="21"/>
  <c r="I289" i="21"/>
  <c r="I324" i="21"/>
  <c r="I233" i="21"/>
  <c r="I238" i="21"/>
  <c r="I279" i="21"/>
  <c r="I476" i="21"/>
  <c r="I184" i="21"/>
  <c r="I130" i="21"/>
  <c r="I123" i="21"/>
  <c r="D263" i="21"/>
  <c r="D312" i="21"/>
  <c r="D255" i="21"/>
  <c r="D352" i="21"/>
  <c r="D283" i="21"/>
  <c r="D305" i="21"/>
  <c r="D213" i="21"/>
  <c r="D518" i="21"/>
  <c r="D304" i="21"/>
  <c r="D335" i="21"/>
  <c r="D197" i="21"/>
  <c r="D334" i="21"/>
  <c r="D267" i="21"/>
  <c r="D302" i="21"/>
  <c r="D246" i="21"/>
  <c r="D358" i="21"/>
  <c r="D519" i="21"/>
  <c r="D298" i="21"/>
  <c r="D332" i="21"/>
  <c r="D288" i="21"/>
  <c r="D309" i="21"/>
  <c r="D336" i="21"/>
  <c r="D188" i="21"/>
  <c r="D314" i="21"/>
  <c r="D275" i="21"/>
  <c r="D202" i="21"/>
  <c r="D456" i="21"/>
  <c r="D355" i="21"/>
  <c r="D261" i="21"/>
  <c r="D234" i="21"/>
  <c r="D264" i="21"/>
  <c r="D289" i="21"/>
  <c r="D251" i="21"/>
  <c r="D216" i="21"/>
  <c r="D354" i="21"/>
  <c r="D227" i="21"/>
  <c r="D328" i="21"/>
  <c r="D240" i="21"/>
  <c r="D232" i="21"/>
  <c r="D256" i="21"/>
  <c r="D513" i="21"/>
  <c r="D320" i="21"/>
  <c r="D233" i="21"/>
  <c r="D292" i="21"/>
  <c r="D303" i="21"/>
  <c r="D296" i="21"/>
  <c r="D356" i="21"/>
  <c r="D196" i="21"/>
  <c r="D460" i="21"/>
  <c r="D353" i="21"/>
  <c r="D254" i="21"/>
  <c r="D269" i="21"/>
  <c r="D244" i="21"/>
  <c r="D243" i="21"/>
  <c r="D189" i="21"/>
  <c r="D350" i="21"/>
  <c r="D253" i="21"/>
  <c r="D525" i="21"/>
  <c r="D265" i="21"/>
  <c r="D349" i="21"/>
  <c r="D452" i="21"/>
  <c r="D315" i="21"/>
  <c r="D208" i="21"/>
  <c r="D439" i="21"/>
  <c r="D345" i="21"/>
  <c r="D201" i="21"/>
  <c r="D445" i="21"/>
  <c r="D270" i="21"/>
  <c r="D225" i="21"/>
  <c r="D311" i="21"/>
  <c r="D457" i="21"/>
  <c r="D276" i="21"/>
  <c r="D249" i="21"/>
  <c r="D331" i="21"/>
  <c r="D206" i="21"/>
  <c r="D435" i="21"/>
  <c r="D199" i="21"/>
  <c r="D434" i="21"/>
  <c r="D207" i="21"/>
  <c r="D458" i="21"/>
  <c r="D272" i="21"/>
  <c r="D527" i="21"/>
  <c r="D258" i="21"/>
  <c r="D190" i="21"/>
  <c r="D250" i="21"/>
  <c r="D432" i="21"/>
  <c r="D300" i="21"/>
  <c r="D451" i="21"/>
  <c r="D248" i="21"/>
  <c r="D295" i="21"/>
  <c r="D211" i="21"/>
  <c r="D319" i="21"/>
  <c r="D438" i="21"/>
  <c r="D194" i="21"/>
  <c r="D200" i="21"/>
  <c r="D260" i="21"/>
  <c r="D351" i="21"/>
  <c r="D266" i="21"/>
  <c r="D316" i="21"/>
  <c r="D322" i="21"/>
  <c r="D271" i="21"/>
  <c r="D235" i="21"/>
  <c r="D277" i="21"/>
  <c r="D521" i="21"/>
  <c r="D522" i="21"/>
  <c r="D301" i="21"/>
  <c r="D344" i="21"/>
  <c r="D229" i="21"/>
  <c r="D337" i="21"/>
  <c r="D426" i="21"/>
  <c r="D443" i="21"/>
  <c r="D324" i="21"/>
  <c r="D517" i="21"/>
  <c r="D313" i="21"/>
  <c r="D431" i="21"/>
  <c r="D219" i="21"/>
  <c r="D285" i="21"/>
  <c r="D338" i="21"/>
  <c r="D450" i="21"/>
  <c r="D340" i="21"/>
  <c r="D455" i="21"/>
  <c r="D366" i="21"/>
  <c r="D476" i="21"/>
  <c r="D418" i="21"/>
  <c r="D467" i="21"/>
  <c r="D195" i="21"/>
  <c r="D297" i="21"/>
  <c r="D341" i="21"/>
  <c r="D230" i="21"/>
  <c r="D442" i="21"/>
  <c r="D486" i="21"/>
  <c r="D164" i="21"/>
  <c r="D162" i="21"/>
  <c r="D242" i="21"/>
  <c r="D44" i="93" s="1"/>
  <c r="D524" i="21"/>
  <c r="D139" i="21"/>
  <c r="D117" i="21"/>
  <c r="D120" i="21"/>
  <c r="D317" i="21"/>
  <c r="D329" i="21"/>
  <c r="D447" i="21"/>
  <c r="D122" i="21"/>
  <c r="D465" i="21"/>
  <c r="D149" i="21"/>
  <c r="D402" i="21"/>
  <c r="D468" i="21"/>
  <c r="D409" i="21"/>
  <c r="D110" i="21"/>
  <c r="D448" i="21"/>
  <c r="D459" i="21"/>
  <c r="D470" i="21"/>
  <c r="D163" i="21"/>
  <c r="D152" i="21"/>
  <c r="D343" i="21"/>
  <c r="D156" i="21"/>
  <c r="D369" i="21"/>
  <c r="D446" i="21"/>
  <c r="D436" i="21"/>
  <c r="D357" i="21"/>
  <c r="D462" i="21"/>
  <c r="D360" i="21"/>
  <c r="D411" i="21"/>
  <c r="D182" i="21"/>
  <c r="D466" i="21"/>
  <c r="D192" i="21"/>
  <c r="D394" i="21"/>
  <c r="D365" i="21"/>
  <c r="D145" i="21"/>
  <c r="D231" i="21"/>
  <c r="D441" i="21"/>
  <c r="D287" i="21"/>
  <c r="D433" i="21"/>
  <c r="D214" i="21"/>
  <c r="D262" i="21"/>
  <c r="D347" i="21"/>
  <c r="D284" i="21"/>
  <c r="D437" i="21"/>
  <c r="D212" i="21"/>
  <c r="D346" i="21"/>
  <c r="D333" i="21"/>
  <c r="D224" i="21"/>
  <c r="D43" i="93" s="1"/>
  <c r="D299" i="21"/>
  <c r="D237" i="21"/>
  <c r="D528" i="21"/>
  <c r="D161" i="21"/>
  <c r="D205" i="21"/>
  <c r="D514" i="21"/>
  <c r="D389" i="21"/>
  <c r="D186" i="21"/>
  <c r="D490" i="21"/>
  <c r="D252" i="21"/>
  <c r="D321" i="21"/>
  <c r="D144" i="21"/>
  <c r="D368" i="21"/>
  <c r="D157" i="21"/>
  <c r="D407" i="21"/>
  <c r="D412" i="21"/>
  <c r="D171" i="21"/>
  <c r="D178" i="21"/>
  <c r="D375" i="21"/>
  <c r="D166" i="21"/>
  <c r="D362" i="21"/>
  <c r="D203" i="21"/>
  <c r="D215" i="21"/>
  <c r="D318" i="21"/>
  <c r="D107" i="21"/>
  <c r="D173" i="21"/>
  <c r="D413" i="21"/>
  <c r="D220" i="21"/>
  <c r="D247" i="21"/>
  <c r="D105" i="21"/>
  <c r="D406" i="21"/>
  <c r="D481" i="21"/>
  <c r="D128" i="21"/>
  <c r="D155" i="21"/>
  <c r="D191" i="21"/>
  <c r="D293" i="21"/>
  <c r="D112" i="21"/>
  <c r="D529" i="21"/>
  <c r="D526" i="21"/>
  <c r="D228" i="21"/>
  <c r="D113" i="21"/>
  <c r="D245" i="21"/>
  <c r="D387" i="21"/>
  <c r="D400" i="21"/>
  <c r="D361" i="21"/>
  <c r="D85" i="93" s="1"/>
  <c r="D523" i="21"/>
  <c r="D493" i="21"/>
  <c r="D330" i="21"/>
  <c r="D326" i="21"/>
  <c r="D218" i="21"/>
  <c r="D226" i="21"/>
  <c r="D323" i="21"/>
  <c r="D286" i="21"/>
  <c r="D209" i="21"/>
  <c r="D449" i="21"/>
  <c r="D125" i="21"/>
  <c r="D373" i="21"/>
  <c r="D193" i="21"/>
  <c r="D440" i="21"/>
  <c r="D165" i="21"/>
  <c r="D491" i="21"/>
  <c r="D374" i="21"/>
  <c r="D306" i="21"/>
  <c r="D290" i="21"/>
  <c r="D259" i="21"/>
  <c r="D198" i="21"/>
  <c r="D138" i="21"/>
  <c r="D167" i="21"/>
  <c r="D370" i="21"/>
  <c r="D282" i="21"/>
  <c r="D158" i="21"/>
  <c r="D160" i="21"/>
  <c r="D294" i="21"/>
  <c r="D281" i="21"/>
  <c r="D348" i="21"/>
  <c r="D310" i="21"/>
  <c r="D273" i="21"/>
  <c r="D494" i="21"/>
  <c r="D391" i="21"/>
  <c r="D371" i="21"/>
  <c r="D177" i="21"/>
  <c r="D427" i="21"/>
  <c r="D397" i="21"/>
  <c r="D474" i="21"/>
  <c r="D378" i="21"/>
  <c r="D217" i="21"/>
  <c r="D238" i="21"/>
  <c r="D236" i="21"/>
  <c r="D384" i="21"/>
  <c r="D372" i="21"/>
  <c r="D484" i="21"/>
  <c r="D415" i="21"/>
  <c r="D307" i="21"/>
  <c r="D327" i="21"/>
  <c r="D453" i="21"/>
  <c r="D280" i="21"/>
  <c r="D278" i="21"/>
  <c r="D339" i="21"/>
  <c r="D487" i="21"/>
  <c r="D210" i="21"/>
  <c r="D414" i="21"/>
  <c r="D471" i="21"/>
  <c r="D268" i="21"/>
  <c r="D520" i="21"/>
  <c r="D393" i="21"/>
  <c r="D129" i="21"/>
  <c r="D454" i="21"/>
  <c r="D279" i="21"/>
  <c r="D425" i="21"/>
  <c r="D395" i="21"/>
  <c r="D150" i="21"/>
  <c r="D115" i="21"/>
  <c r="D141" i="21"/>
  <c r="D135" i="21"/>
  <c r="D403" i="21"/>
  <c r="D401" i="21"/>
  <c r="D410" i="21"/>
  <c r="D469" i="21"/>
  <c r="D421" i="21"/>
  <c r="D180" i="21"/>
  <c r="D363" i="21"/>
  <c r="D364" i="21"/>
  <c r="D148" i="21"/>
  <c r="D489" i="21"/>
  <c r="D390" i="21"/>
  <c r="D383" i="21"/>
  <c r="D142" i="21"/>
  <c r="D404" i="21"/>
  <c r="D140" i="21"/>
  <c r="D388" i="21"/>
  <c r="D169" i="21"/>
  <c r="D133" i="21"/>
  <c r="D131" i="21"/>
  <c r="D379" i="21"/>
  <c r="D382" i="21"/>
  <c r="D488" i="21"/>
  <c r="D473" i="21"/>
  <c r="D367" i="21"/>
  <c r="D184" i="21"/>
  <c r="D485" i="21"/>
  <c r="D172" i="21"/>
  <c r="D181" i="21"/>
  <c r="F103" i="21"/>
  <c r="D159" i="21"/>
  <c r="D126" i="21"/>
  <c r="D416" i="21"/>
  <c r="D123" i="21"/>
  <c r="D420" i="21"/>
  <c r="D475" i="21"/>
  <c r="D399" i="21"/>
  <c r="D385" i="21"/>
  <c r="D392" i="21"/>
  <c r="D408" i="21"/>
  <c r="D477" i="21"/>
  <c r="D422" i="21"/>
  <c r="D185" i="21"/>
  <c r="D472" i="21"/>
  <c r="D405" i="21"/>
  <c r="D103" i="21"/>
  <c r="D174" i="21"/>
  <c r="D419" i="21"/>
  <c r="D118" i="21"/>
  <c r="D183" i="21"/>
  <c r="D380" i="21"/>
  <c r="D111" i="21"/>
  <c r="D464" i="21"/>
  <c r="D492" i="21"/>
  <c r="D179" i="21"/>
  <c r="D398" i="21"/>
  <c r="D423" i="21"/>
  <c r="D137" i="21"/>
  <c r="D176" i="21"/>
  <c r="D168" i="21"/>
  <c r="D381" i="21"/>
  <c r="D134" i="21"/>
  <c r="D132" i="21"/>
  <c r="D396" i="21"/>
  <c r="D116" i="21"/>
  <c r="D130" i="21"/>
  <c r="D109" i="21"/>
  <c r="D108" i="21"/>
  <c r="D146" i="21"/>
  <c r="D417" i="21"/>
  <c r="F104" i="21"/>
  <c r="D114" i="21"/>
  <c r="D479" i="21"/>
  <c r="D483" i="21"/>
  <c r="D482" i="21"/>
  <c r="D143" i="21"/>
  <c r="D376" i="21"/>
  <c r="D121" i="21"/>
  <c r="D124" i="21"/>
  <c r="D104" i="21"/>
  <c r="D106" i="21"/>
  <c r="D377" i="21"/>
  <c r="D463" i="21"/>
  <c r="D175" i="21"/>
  <c r="D386" i="21"/>
  <c r="D147" i="21"/>
  <c r="D127" i="21"/>
  <c r="D480" i="21"/>
  <c r="D151" i="21"/>
  <c r="D154" i="21"/>
  <c r="F255" i="21"/>
  <c r="F450" i="21"/>
  <c r="F303" i="21"/>
  <c r="F188" i="21"/>
  <c r="F280" i="21"/>
  <c r="F460" i="21"/>
  <c r="F203" i="21"/>
  <c r="F191" i="21"/>
  <c r="F432" i="21"/>
  <c r="F332" i="21"/>
  <c r="F207" i="21"/>
  <c r="F351" i="21"/>
  <c r="F243" i="21"/>
  <c r="F285" i="21"/>
  <c r="F309" i="21"/>
  <c r="F220" i="21"/>
  <c r="F344" i="21"/>
  <c r="F278" i="21"/>
  <c r="F259" i="21"/>
  <c r="F331" i="21"/>
  <c r="F287" i="21"/>
  <c r="F284" i="21"/>
  <c r="F433" i="21"/>
  <c r="F356" i="21"/>
  <c r="F233" i="21"/>
  <c r="F312" i="21"/>
  <c r="F455" i="21"/>
  <c r="F355" i="21"/>
  <c r="F438" i="21"/>
  <c r="F329" i="21"/>
  <c r="F201" i="21"/>
  <c r="F358" i="21"/>
  <c r="F235" i="21"/>
  <c r="F283" i="21"/>
  <c r="F435" i="21"/>
  <c r="F458" i="21"/>
  <c r="F339" i="21"/>
  <c r="F310" i="21"/>
  <c r="F251" i="21"/>
  <c r="F281" i="21"/>
  <c r="F216" i="21"/>
  <c r="F440" i="21"/>
  <c r="F236" i="21"/>
  <c r="F346" i="21"/>
  <c r="F334" i="21"/>
  <c r="F320" i="21"/>
  <c r="F290" i="21"/>
  <c r="F263" i="21"/>
  <c r="F262" i="21"/>
  <c r="F439" i="21"/>
  <c r="F314" i="21"/>
  <c r="F321" i="21"/>
  <c r="F295" i="21"/>
  <c r="F319" i="21"/>
  <c r="F294" i="21"/>
  <c r="F436" i="21"/>
  <c r="F448" i="21"/>
  <c r="F318" i="21"/>
  <c r="F447" i="21"/>
  <c r="F357" i="21"/>
  <c r="F210" i="21"/>
  <c r="F227" i="21"/>
  <c r="F190" i="21"/>
  <c r="F202" i="21"/>
  <c r="F238" i="21"/>
  <c r="F330" i="21"/>
  <c r="F260" i="21"/>
  <c r="F214" i="21"/>
  <c r="F266" i="21"/>
  <c r="F445" i="21"/>
  <c r="F211" i="21"/>
  <c r="F307" i="21"/>
  <c r="F226" i="21"/>
  <c r="F513" i="21"/>
  <c r="F298" i="21"/>
  <c r="F352" i="21"/>
  <c r="F234" i="21"/>
  <c r="F215" i="21"/>
  <c r="F231" i="21"/>
  <c r="F229" i="21"/>
  <c r="F311" i="21"/>
  <c r="F248" i="21"/>
  <c r="F313" i="21"/>
  <c r="F246" i="21"/>
  <c r="F219" i="21"/>
  <c r="F297" i="21"/>
  <c r="F514" i="21"/>
  <c r="F206" i="21"/>
  <c r="F336" i="21"/>
  <c r="F282" i="21"/>
  <c r="F296" i="21"/>
  <c r="F340" i="21"/>
  <c r="F277" i="21"/>
  <c r="F286" i="21"/>
  <c r="F337" i="21"/>
  <c r="F350" i="21"/>
  <c r="F240" i="21"/>
  <c r="F335" i="21"/>
  <c r="F268" i="21"/>
  <c r="F452" i="21"/>
  <c r="F198" i="21"/>
  <c r="F304" i="21"/>
  <c r="F230" i="21"/>
  <c r="F345" i="21"/>
  <c r="F453" i="21"/>
  <c r="F317" i="21"/>
  <c r="F265" i="21"/>
  <c r="F354" i="21"/>
  <c r="F327" i="21"/>
  <c r="F194" i="21"/>
  <c r="F301" i="21"/>
  <c r="F341" i="21"/>
  <c r="F299" i="21"/>
  <c r="F193" i="21"/>
  <c r="F192" i="21"/>
  <c r="F459" i="21"/>
  <c r="F253" i="21"/>
  <c r="F300" i="21"/>
  <c r="F322" i="21"/>
  <c r="F292" i="21"/>
  <c r="F437" i="21"/>
  <c r="F343" i="21"/>
  <c r="F218" i="21"/>
  <c r="F456" i="21"/>
  <c r="F242" i="21"/>
  <c r="F44" i="93" s="1"/>
  <c r="F349" i="21"/>
  <c r="F306" i="21"/>
  <c r="F427" i="21"/>
  <c r="F347" i="21"/>
  <c r="F199" i="21"/>
  <c r="F189" i="21"/>
  <c r="F50" i="93" s="1"/>
  <c r="F250" i="21"/>
  <c r="F326" i="21"/>
  <c r="F118" i="91" s="1"/>
  <c r="F209" i="21"/>
  <c r="F348" i="21"/>
  <c r="F441" i="21"/>
  <c r="F323" i="21"/>
  <c r="F269" i="21"/>
  <c r="F196" i="21"/>
  <c r="F264" i="21"/>
  <c r="F273" i="21"/>
  <c r="F275" i="21"/>
  <c r="F426" i="21"/>
  <c r="F252" i="21"/>
  <c r="F247" i="21"/>
  <c r="F208" i="21"/>
  <c r="F195" i="21"/>
  <c r="F256" i="21"/>
  <c r="F449" i="21"/>
  <c r="F293" i="21"/>
  <c r="F272" i="21"/>
  <c r="F245" i="21"/>
  <c r="F333" i="21"/>
  <c r="F237" i="21"/>
  <c r="F442" i="21"/>
  <c r="F249" i="21"/>
  <c r="F205" i="21"/>
  <c r="F228" i="21"/>
  <c r="F271" i="21"/>
  <c r="F457" i="21"/>
  <c r="F316" i="21"/>
  <c r="F225" i="21"/>
  <c r="F434" i="21"/>
  <c r="F328" i="21"/>
  <c r="F200" i="21"/>
  <c r="F324" i="21"/>
  <c r="F279" i="21"/>
  <c r="F288" i="21"/>
  <c r="F254" i="21"/>
  <c r="F217" i="21"/>
  <c r="F446" i="21"/>
  <c r="F88" i="93" s="1"/>
  <c r="F224" i="21"/>
  <c r="F289" i="21"/>
  <c r="F276" i="21"/>
  <c r="F454" i="21"/>
  <c r="F305" i="21"/>
  <c r="F213" i="21"/>
  <c r="F431" i="21"/>
  <c r="F232" i="21"/>
  <c r="F451" i="21"/>
  <c r="F425" i="21"/>
  <c r="F443" i="21"/>
  <c r="F258" i="21"/>
  <c r="F45" i="91" s="1"/>
  <c r="F197" i="21"/>
  <c r="F315" i="21"/>
  <c r="F404" i="21"/>
  <c r="F403" i="21"/>
  <c r="F528" i="21"/>
  <c r="F338" i="21"/>
  <c r="F267" i="21"/>
  <c r="F519" i="21"/>
  <c r="F167" i="21"/>
  <c r="F185" i="21"/>
  <c r="F476" i="21"/>
  <c r="F186" i="21"/>
  <c r="F463" i="21"/>
  <c r="F527" i="21"/>
  <c r="F394" i="21"/>
  <c r="F490" i="21"/>
  <c r="F353" i="21"/>
  <c r="F386" i="21"/>
  <c r="F180" i="21"/>
  <c r="F484" i="21"/>
  <c r="F162" i="21"/>
  <c r="F474" i="21"/>
  <c r="F529" i="21"/>
  <c r="F384" i="21"/>
  <c r="F178" i="21"/>
  <c r="F111" i="21"/>
  <c r="F392" i="21"/>
  <c r="F391" i="21"/>
  <c r="F418" i="21"/>
  <c r="F526" i="21"/>
  <c r="F369" i="21"/>
  <c r="F152" i="21"/>
  <c r="F472" i="21"/>
  <c r="F470" i="21"/>
  <c r="F517" i="21"/>
  <c r="F155" i="21"/>
  <c r="F370" i="21"/>
  <c r="F379" i="21"/>
  <c r="F244" i="21"/>
  <c r="F480" i="21"/>
  <c r="F406" i="21"/>
  <c r="F380" i="21"/>
  <c r="F419" i="21"/>
  <c r="F385" i="21"/>
  <c r="F158" i="21"/>
  <c r="F129" i="21"/>
  <c r="F494" i="21"/>
  <c r="F302" i="21"/>
  <c r="F469" i="21"/>
  <c r="F464" i="21"/>
  <c r="F183" i="21"/>
  <c r="F108" i="21"/>
  <c r="F361" i="21"/>
  <c r="F488" i="21"/>
  <c r="F181" i="21"/>
  <c r="F172" i="21"/>
  <c r="F182" i="21"/>
  <c r="F148" i="21"/>
  <c r="F133" i="21"/>
  <c r="F468" i="21"/>
  <c r="F482" i="21"/>
  <c r="F523" i="21"/>
  <c r="F114" i="21"/>
  <c r="F377" i="21"/>
  <c r="F360" i="21"/>
  <c r="F85" i="91" s="1"/>
  <c r="F173" i="21"/>
  <c r="F374" i="21"/>
  <c r="F415" i="21"/>
  <c r="F481" i="21"/>
  <c r="F487" i="21"/>
  <c r="F362" i="21"/>
  <c r="F105" i="21"/>
  <c r="F387" i="21"/>
  <c r="F368" i="21"/>
  <c r="F261" i="21"/>
  <c r="F157" i="21"/>
  <c r="F388" i="21"/>
  <c r="F485" i="21"/>
  <c r="F518" i="21"/>
  <c r="F365" i="21"/>
  <c r="F398" i="21"/>
  <c r="F372" i="21"/>
  <c r="F175" i="21"/>
  <c r="F113" i="21"/>
  <c r="F363" i="21"/>
  <c r="F371" i="21"/>
  <c r="F471" i="21"/>
  <c r="F520" i="21"/>
  <c r="F493" i="21"/>
  <c r="F524" i="21"/>
  <c r="F521" i="21"/>
  <c r="F466" i="21"/>
  <c r="F389" i="21"/>
  <c r="F407" i="21"/>
  <c r="F491" i="21"/>
  <c r="F159" i="21"/>
  <c r="F400" i="21"/>
  <c r="F366" i="21"/>
  <c r="F417" i="21"/>
  <c r="F168" i="21"/>
  <c r="F125" i="21"/>
  <c r="F465" i="21"/>
  <c r="F112" i="21"/>
  <c r="F422" i="21"/>
  <c r="F393" i="21"/>
  <c r="F166" i="21"/>
  <c r="F408" i="21"/>
  <c r="F381" i="21"/>
  <c r="F118" i="21"/>
  <c r="F364" i="21"/>
  <c r="F373" i="21"/>
  <c r="F397" i="21"/>
  <c r="F376" i="21"/>
  <c r="F117" i="21"/>
  <c r="F171" i="21"/>
  <c r="F107" i="21"/>
  <c r="F412" i="21"/>
  <c r="F165" i="21"/>
  <c r="F367" i="21"/>
  <c r="F489" i="21"/>
  <c r="F163" i="21"/>
  <c r="F164" i="21"/>
  <c r="F174" i="21"/>
  <c r="F477" i="21"/>
  <c r="F395" i="21"/>
  <c r="F122" i="21"/>
  <c r="F483" i="21"/>
  <c r="F109" i="21"/>
  <c r="F161" i="21"/>
  <c r="F421" i="21"/>
  <c r="F106" i="21"/>
  <c r="F378" i="21"/>
  <c r="F413" i="21"/>
  <c r="F169" i="21"/>
  <c r="F410" i="21"/>
  <c r="F383" i="21"/>
  <c r="F116" i="21"/>
  <c r="F176" i="21"/>
  <c r="F462" i="21"/>
  <c r="F486" i="21"/>
  <c r="F492" i="21"/>
  <c r="F467" i="21"/>
  <c r="F525" i="21"/>
  <c r="F396" i="21"/>
  <c r="F144" i="21"/>
  <c r="F522" i="21"/>
  <c r="F402" i="21"/>
  <c r="F184" i="21"/>
  <c r="F270" i="21"/>
  <c r="F401" i="21"/>
  <c r="F399" i="21"/>
  <c r="F156" i="21"/>
  <c r="F149" i="21"/>
  <c r="F390" i="21"/>
  <c r="F405" i="21"/>
  <c r="F139" i="21"/>
  <c r="F110" i="21"/>
  <c r="F479" i="21"/>
  <c r="F124" i="21"/>
  <c r="F423" i="21"/>
  <c r="F160" i="21"/>
  <c r="F115" i="21"/>
  <c r="F382" i="21"/>
  <c r="F177" i="21"/>
  <c r="F212" i="21"/>
  <c r="F411" i="21"/>
  <c r="F420" i="21"/>
  <c r="F416" i="21"/>
  <c r="F375" i="21"/>
  <c r="F154" i="21"/>
  <c r="F142" i="21"/>
  <c r="F121" i="21"/>
  <c r="F140" i="21"/>
  <c r="F130" i="21"/>
  <c r="F146" i="21"/>
  <c r="F137" i="21"/>
  <c r="F128" i="21"/>
  <c r="F409" i="21"/>
  <c r="F143" i="21"/>
  <c r="F151" i="21"/>
  <c r="F134" i="21"/>
  <c r="F475" i="21"/>
  <c r="F141" i="21"/>
  <c r="F145" i="21"/>
  <c r="F126" i="21"/>
  <c r="F150" i="21"/>
  <c r="F414" i="21"/>
  <c r="F473" i="21"/>
  <c r="F120" i="21"/>
  <c r="F147" i="21"/>
  <c r="F132" i="21"/>
  <c r="F179" i="21"/>
  <c r="F131" i="21"/>
  <c r="F138" i="21"/>
  <c r="F135" i="21"/>
  <c r="F127" i="21"/>
  <c r="F123" i="21"/>
  <c r="H85" i="93"/>
  <c r="H89" i="91"/>
  <c r="K81" i="91"/>
  <c r="Q85" i="93"/>
  <c r="L86" i="91"/>
  <c r="AL117" i="91"/>
  <c r="S80" i="91"/>
  <c r="AK117" i="93"/>
  <c r="K87" i="93"/>
  <c r="R85" i="91"/>
  <c r="P89" i="93"/>
  <c r="AJ85" i="91"/>
  <c r="Y118" i="91"/>
  <c r="X135" i="91"/>
  <c r="V88" i="93"/>
  <c r="P80" i="93"/>
  <c r="AJ90" i="93"/>
  <c r="O135" i="91"/>
  <c r="K85" i="91"/>
  <c r="AJ89" i="93"/>
  <c r="W80" i="91"/>
  <c r="AH88" i="91"/>
  <c r="Q85" i="91"/>
  <c r="Z88" i="91"/>
  <c r="R90" i="91"/>
  <c r="S118" i="93"/>
  <c r="M81" i="91"/>
  <c r="AB88" i="91"/>
  <c r="AJ13" i="91"/>
  <c r="K89" i="93"/>
  <c r="M87" i="91"/>
  <c r="Q118" i="93"/>
  <c r="K135" i="93"/>
  <c r="I117" i="93"/>
  <c r="O85" i="93"/>
  <c r="L118" i="93"/>
  <c r="S81" i="93"/>
  <c r="L117" i="93"/>
  <c r="X89" i="93"/>
  <c r="AG85" i="93"/>
  <c r="J89" i="91"/>
  <c r="AI90" i="91"/>
  <c r="AL80" i="93"/>
  <c r="X117" i="93"/>
  <c r="AB87" i="91"/>
  <c r="AG117" i="93"/>
  <c r="P85" i="93"/>
  <c r="R13" i="91"/>
  <c r="V81" i="93"/>
  <c r="N80" i="91"/>
  <c r="M80" i="93"/>
  <c r="J117" i="91"/>
  <c r="U89" i="93"/>
  <c r="AD85" i="93"/>
  <c r="X90" i="93"/>
  <c r="M118" i="91"/>
  <c r="T87" i="91"/>
  <c r="AE88" i="93"/>
  <c r="X117" i="91"/>
  <c r="M117" i="93"/>
  <c r="AG86" i="91"/>
  <c r="AH86" i="93"/>
  <c r="AH89" i="93"/>
  <c r="Y80" i="91"/>
  <c r="AL118" i="93"/>
  <c r="AE118" i="93"/>
  <c r="AK117" i="91"/>
  <c r="U88" i="93"/>
  <c r="S13" i="93"/>
  <c r="Q80" i="93"/>
  <c r="T135" i="91"/>
  <c r="AC89" i="93"/>
  <c r="J80" i="91"/>
  <c r="P87" i="93"/>
  <c r="S86" i="93"/>
  <c r="AL80" i="91"/>
  <c r="AG89" i="93"/>
  <c r="AE135" i="93"/>
  <c r="AF118" i="91"/>
  <c r="AI81" i="91"/>
  <c r="AC87" i="93"/>
  <c r="AK86" i="93"/>
  <c r="V88" i="91"/>
  <c r="U87" i="93"/>
  <c r="S13" i="91"/>
  <c r="R88" i="93"/>
  <c r="Z80" i="91"/>
  <c r="AC85" i="91"/>
  <c r="AC13" i="93"/>
  <c r="Z81" i="93"/>
  <c r="T90" i="93"/>
  <c r="AG81" i="91"/>
  <c r="V86" i="91"/>
  <c r="P77" i="91"/>
  <c r="P45" i="93"/>
  <c r="L77" i="91"/>
  <c r="AC53" i="93"/>
  <c r="AB53" i="91"/>
  <c r="S45" i="93"/>
  <c r="J77" i="93"/>
  <c r="U77" i="91"/>
  <c r="S53" i="91"/>
  <c r="AG53" i="93"/>
  <c r="AH77" i="93"/>
  <c r="AJ77" i="93"/>
  <c r="AE77" i="93"/>
  <c r="AE77" i="91"/>
  <c r="AD53" i="91"/>
  <c r="Q77" i="93"/>
  <c r="V45" i="93"/>
  <c r="K77" i="91"/>
  <c r="S77" i="91"/>
  <c r="AB77" i="91"/>
  <c r="AC77" i="93"/>
  <c r="AL45" i="91"/>
  <c r="AH45" i="91"/>
  <c r="AL19" i="91"/>
  <c r="X43" i="93"/>
  <c r="AA45" i="91"/>
  <c r="S44" i="93"/>
  <c r="AL18" i="93"/>
  <c r="AG18" i="91"/>
  <c r="J19" i="91"/>
  <c r="AC45" i="91"/>
  <c r="H19" i="91"/>
  <c r="R44" i="93"/>
  <c r="AB45" i="91"/>
  <c r="AH19" i="93"/>
  <c r="N19" i="93"/>
  <c r="I18" i="93"/>
  <c r="R45" i="91"/>
  <c r="L19" i="93"/>
  <c r="AE14" i="93"/>
  <c r="H14" i="91"/>
  <c r="AL43" i="93"/>
  <c r="U19" i="93"/>
  <c r="R19" i="93"/>
  <c r="AH19" i="91"/>
  <c r="AK14" i="91"/>
  <c r="AH18" i="93"/>
  <c r="W18" i="93"/>
  <c r="AE43" i="93"/>
  <c r="AG14" i="93"/>
  <c r="U45" i="91"/>
  <c r="Y19" i="91"/>
  <c r="K44" i="91"/>
  <c r="AF14" i="93"/>
  <c r="AO202" i="21" l="1" a="1"/>
  <c r="AO202" i="21" s="1"/>
  <c r="AC189" i="21" a="1"/>
  <c r="AC189" i="21" s="1"/>
  <c r="AD196" i="21" a="1"/>
  <c r="AD196" i="21" s="1"/>
  <c r="AF194" i="21" a="1"/>
  <c r="AF194" i="21" s="1"/>
  <c r="AM196" i="21" a="1"/>
  <c r="AM196" i="21" s="1"/>
  <c r="W201" i="21" a="1"/>
  <c r="W201" i="21" s="1"/>
  <c r="AA215" i="21" a="1"/>
  <c r="AA215" i="21" s="1"/>
  <c r="AF190" i="21" a="1"/>
  <c r="AF190" i="21" s="1"/>
  <c r="Q193" i="21" a="1"/>
  <c r="Q193" i="21" s="1"/>
  <c r="R189" i="21" a="1"/>
  <c r="R189" i="21" s="1"/>
  <c r="K192" i="21" a="1"/>
  <c r="K192" i="21" s="1"/>
  <c r="Z195" i="21" a="1"/>
  <c r="Z195" i="21" s="1"/>
  <c r="Y191" i="21" a="1"/>
  <c r="Y191" i="21" s="1"/>
  <c r="X195" i="21" a="1"/>
  <c r="X195" i="21" s="1"/>
  <c r="V210" i="21" a="1"/>
  <c r="V210" i="21" s="1"/>
  <c r="AE188" i="21" a="1"/>
  <c r="AE188" i="21" s="1"/>
  <c r="AC201" i="21" a="1"/>
  <c r="AC201" i="21" s="1"/>
  <c r="AM152" i="21" a="1"/>
  <c r="AM152" i="21" s="1"/>
  <c r="AI152" i="21" a="1"/>
  <c r="AI152" i="21" s="1"/>
  <c r="R152" i="21" a="1"/>
  <c r="R152" i="21" s="1"/>
  <c r="X152" i="21" a="1"/>
  <c r="X152" i="21" s="1"/>
  <c r="Q152" i="21" a="1"/>
  <c r="Q152" i="21" s="1"/>
  <c r="AM202" i="21" a="1"/>
  <c r="AM202" i="21" s="1"/>
  <c r="AO188" i="21" a="1"/>
  <c r="AO188" i="21" s="1"/>
  <c r="Q200" i="21" a="1"/>
  <c r="Q200" i="21" s="1"/>
  <c r="AO214" i="21" a="1"/>
  <c r="AO214" i="21" s="1"/>
  <c r="AC152" i="21" a="1"/>
  <c r="AC152" i="21" s="1"/>
  <c r="AF192" i="21" a="1"/>
  <c r="AF192" i="21" s="1"/>
  <c r="V152" i="21" a="1"/>
  <c r="V152" i="21" s="1"/>
  <c r="AJ198" i="21" a="1"/>
  <c r="AJ198" i="21" s="1"/>
  <c r="K189" i="21" a="1"/>
  <c r="K189" i="21" s="1"/>
  <c r="Y201" i="21" a="1"/>
  <c r="Y201" i="21" s="1"/>
  <c r="Q192" i="21" a="1"/>
  <c r="Q192" i="21" s="1"/>
  <c r="O196" i="21" a="1"/>
  <c r="O196" i="21" s="1"/>
  <c r="M190" i="21" a="1"/>
  <c r="M190" i="21" s="1"/>
  <c r="AM198" i="21" a="1"/>
  <c r="AM198" i="21" s="1"/>
  <c r="AG195" i="21" a="1"/>
  <c r="AG195" i="21" s="1"/>
  <c r="AC200" i="21" a="1"/>
  <c r="AC200" i="21" s="1"/>
  <c r="AG201" i="21" a="1"/>
  <c r="AG201" i="21" s="1"/>
  <c r="AM191" i="21" a="1"/>
  <c r="AM191" i="21" s="1"/>
  <c r="AD219" i="21" a="1"/>
  <c r="AD219" i="21" s="1"/>
  <c r="AA197" i="21" a="1"/>
  <c r="AA197" i="21" s="1"/>
  <c r="AF191" i="21" a="1"/>
  <c r="AF191" i="21" s="1"/>
  <c r="AA200" i="21" a="1"/>
  <c r="AA200" i="21" s="1"/>
  <c r="AK189" i="21" a="1"/>
  <c r="AK189" i="21" s="1"/>
  <c r="N152" i="21" a="1"/>
  <c r="N152" i="21" s="1"/>
  <c r="AJ208" i="21" a="1"/>
  <c r="AJ208" i="21" s="1"/>
  <c r="M152" i="21" a="1"/>
  <c r="M152" i="21" s="1"/>
  <c r="AA196" i="21" a="1"/>
  <c r="AA196" i="21" s="1"/>
  <c r="AN203" i="21" a="1"/>
  <c r="AN203" i="21" s="1"/>
  <c r="U152" i="21" a="1"/>
  <c r="U152" i="21" s="1"/>
  <c r="AD189" i="21" a="1"/>
  <c r="AD189" i="21" s="1"/>
  <c r="AD188" i="21" a="1"/>
  <c r="AD188" i="21" s="1"/>
  <c r="AA201" i="21" a="1"/>
  <c r="AA201" i="21" s="1"/>
  <c r="AJ219" i="21" a="1"/>
  <c r="AJ219" i="21" s="1"/>
  <c r="AB220" i="21" a="1"/>
  <c r="AB220" i="21" s="1"/>
  <c r="AH196" i="21" a="1"/>
  <c r="AH196" i="21" s="1"/>
  <c r="Y198" i="21" a="1"/>
  <c r="Y198" i="21" s="1"/>
  <c r="AF198" i="21" a="1"/>
  <c r="AF198" i="21" s="1"/>
  <c r="AG216" i="21" a="1"/>
  <c r="AG216" i="21" s="1"/>
  <c r="AH201" i="21" a="1"/>
  <c r="AH201" i="21" s="1"/>
  <c r="AI199" i="21" a="1"/>
  <c r="AI199" i="21" s="1"/>
  <c r="AI198" i="21" a="1"/>
  <c r="AI198" i="21" s="1"/>
  <c r="N215" i="21" a="1"/>
  <c r="N215" i="21" s="1"/>
  <c r="Q196" i="21" a="1"/>
  <c r="Q196" i="21" s="1"/>
  <c r="AB217" i="21" a="1"/>
  <c r="AB217" i="21" s="1"/>
  <c r="L199" i="21" a="1"/>
  <c r="L199" i="21" s="1"/>
  <c r="N189" i="21" a="1"/>
  <c r="N189" i="21" s="1"/>
  <c r="AH189" i="21" a="1"/>
  <c r="AH189" i="21" s="1"/>
  <c r="AM201" i="21" a="1"/>
  <c r="AM201" i="21" s="1"/>
  <c r="AE202" i="21" a="1"/>
  <c r="AE202" i="21" s="1"/>
  <c r="AJ211" i="21" a="1"/>
  <c r="AJ211" i="21" s="1"/>
  <c r="AL209" i="21" a="1"/>
  <c r="AL209" i="21" s="1"/>
  <c r="P192" i="21" a="1"/>
  <c r="P192" i="21" s="1"/>
  <c r="AE195" i="21" a="1"/>
  <c r="AE195" i="21" s="1"/>
  <c r="AO195" i="21" a="1"/>
  <c r="AO195" i="21" s="1"/>
  <c r="O198" i="21" a="1"/>
  <c r="O198" i="21" s="1"/>
  <c r="AN198" i="21" a="1"/>
  <c r="AN198" i="21" s="1"/>
  <c r="AC194" i="21" a="1"/>
  <c r="AC194" i="21" s="1"/>
  <c r="Y197" i="21" a="1"/>
  <c r="Y197" i="21" s="1"/>
  <c r="L191" i="21" a="1"/>
  <c r="L191" i="21" s="1"/>
  <c r="AM194" i="21" a="1"/>
  <c r="AM194" i="21" s="1"/>
  <c r="R202" i="21" a="1"/>
  <c r="R202" i="21" s="1"/>
  <c r="AE197" i="21" a="1"/>
  <c r="AE197" i="21" s="1"/>
  <c r="X198" i="21" a="1"/>
  <c r="X198" i="21" s="1"/>
  <c r="W152" i="21" a="1"/>
  <c r="W152" i="21" s="1"/>
  <c r="AB214" i="21" a="1"/>
  <c r="AB214" i="21" s="1"/>
  <c r="P202" i="21" a="1"/>
  <c r="P202" i="21" s="1"/>
  <c r="AC197" i="21" a="1"/>
  <c r="AC197" i="21" s="1"/>
  <c r="AJ203" i="21" a="1"/>
  <c r="AJ203" i="21" s="1"/>
  <c r="L218" i="21" a="1"/>
  <c r="L218" i="21" s="1"/>
  <c r="P190" i="21" a="1"/>
  <c r="P190" i="21" s="1"/>
  <c r="AF202" i="21" a="1"/>
  <c r="AF202" i="21" s="1"/>
  <c r="Q188" i="21" a="1"/>
  <c r="Q188" i="21" s="1"/>
  <c r="N213" i="21" a="1"/>
  <c r="N213" i="21" s="1"/>
  <c r="AB198" i="21" a="1"/>
  <c r="AB198" i="21" s="1"/>
  <c r="AE152" i="21" a="1"/>
  <c r="AE152" i="21" s="1"/>
  <c r="X199" i="21" a="1"/>
  <c r="X199" i="21" s="1"/>
  <c r="W193" i="21" a="1"/>
  <c r="W193" i="21" s="1"/>
  <c r="O195" i="21" a="1"/>
  <c r="O195" i="21" s="1"/>
  <c r="AA192" i="21" a="1"/>
  <c r="AA192" i="21" s="1"/>
  <c r="AE189" i="21" a="1"/>
  <c r="AE189" i="21" s="1"/>
  <c r="AD199" i="21" a="1"/>
  <c r="AD199" i="21" s="1"/>
  <c r="AN197" i="21" a="1"/>
  <c r="AN197" i="21" s="1"/>
  <c r="AK215" i="21" a="1"/>
  <c r="AK215" i="21" s="1"/>
  <c r="M203" i="21" a="1"/>
  <c r="M203" i="21" s="1"/>
  <c r="AN196" i="21" a="1"/>
  <c r="AN196" i="21" s="1"/>
  <c r="AH203" i="21" a="1"/>
  <c r="AH203" i="21" s="1"/>
  <c r="AM188" i="21" a="1"/>
  <c r="AM188" i="21" s="1"/>
  <c r="K188" i="21" a="1"/>
  <c r="K188" i="21" s="1"/>
  <c r="AK195" i="21" a="1"/>
  <c r="AK195" i="21" s="1"/>
  <c r="Y189" i="21" a="1"/>
  <c r="Y189" i="21" s="1"/>
  <c r="X190" i="21" a="1"/>
  <c r="X190" i="21" s="1"/>
  <c r="X188" i="21" a="1"/>
  <c r="X188" i="21" s="1"/>
  <c r="R193" i="21" a="1"/>
  <c r="R193" i="21" s="1"/>
  <c r="V200" i="21" a="1"/>
  <c r="V200" i="21" s="1"/>
  <c r="V190" i="21" a="1"/>
  <c r="V190" i="21" s="1"/>
  <c r="V213" i="21" a="1"/>
  <c r="V213" i="21" s="1"/>
  <c r="N192" i="21" a="1"/>
  <c r="N192" i="21" s="1"/>
  <c r="T213" i="21" a="1"/>
  <c r="T213" i="21" s="1"/>
  <c r="AA194" i="21" a="1"/>
  <c r="AA194" i="21" s="1"/>
  <c r="X202" i="21" a="1"/>
  <c r="X202" i="21" s="1"/>
  <c r="AA190" i="21" a="1"/>
  <c r="AA190" i="21" s="1"/>
  <c r="AB191" i="21" a="1"/>
  <c r="AB191" i="21" s="1"/>
  <c r="W188" i="21" a="1"/>
  <c r="W188" i="21" s="1"/>
  <c r="Q215" i="21" a="1"/>
  <c r="Q215" i="21" s="1"/>
  <c r="S193" i="21" a="1"/>
  <c r="S193" i="21" s="1"/>
  <c r="U199" i="21" a="1"/>
  <c r="U199" i="21" s="1"/>
  <c r="S197" i="21" a="1"/>
  <c r="S197" i="21" s="1"/>
  <c r="L200" i="21" a="1"/>
  <c r="L200" i="21" s="1"/>
  <c r="T193" i="21" a="1"/>
  <c r="T193" i="21" s="1"/>
  <c r="AB199" i="21" a="1"/>
  <c r="AB199" i="21" s="1"/>
  <c r="S202" i="21" a="1"/>
  <c r="S202" i="21" s="1"/>
  <c r="AE191" i="21" a="1"/>
  <c r="AE191" i="21" s="1"/>
  <c r="N210" i="21" a="1"/>
  <c r="N210" i="21" s="1"/>
  <c r="P189" i="21" a="1"/>
  <c r="P189" i="21" s="1"/>
  <c r="AN201" i="21" a="1"/>
  <c r="AN201" i="21" s="1"/>
  <c r="K203" i="21" a="1"/>
  <c r="K203" i="21" s="1"/>
  <c r="W194" i="21" a="1"/>
  <c r="W194" i="21" s="1"/>
  <c r="AC192" i="21" a="1"/>
  <c r="AC192" i="21" s="1"/>
  <c r="AC188" i="21" a="1"/>
  <c r="AC188" i="21" s="1"/>
  <c r="N201" i="21" a="1"/>
  <c r="N201" i="21" s="1"/>
  <c r="AM195" i="21" a="1"/>
  <c r="AM195" i="21" s="1"/>
  <c r="X193" i="21" a="1"/>
  <c r="X193" i="21" s="1"/>
  <c r="Z193" i="21" a="1"/>
  <c r="Z193" i="21" s="1"/>
  <c r="AE198" i="21" a="1"/>
  <c r="AE198" i="21" s="1"/>
  <c r="AL152" i="21" a="1"/>
  <c r="AL152" i="21" s="1"/>
  <c r="AI14" i="106" s="1"/>
  <c r="AL201" i="21" a="1"/>
  <c r="AL201" i="21" s="1"/>
  <c r="AG191" i="21" a="1"/>
  <c r="AG191" i="21" s="1"/>
  <c r="R194" i="21" a="1"/>
  <c r="R194" i="21" s="1"/>
  <c r="U197" i="21" a="1"/>
  <c r="U197" i="21" s="1"/>
  <c r="R192" i="21" a="1"/>
  <c r="R192" i="21" s="1"/>
  <c r="AF193" i="21" a="1"/>
  <c r="AF193" i="21" s="1"/>
  <c r="T191" i="21" a="1"/>
  <c r="T191" i="21" s="1"/>
  <c r="S203" i="21" a="1"/>
  <c r="S203" i="21" s="1"/>
  <c r="W195" i="21" a="1"/>
  <c r="W195" i="21" s="1"/>
  <c r="AF152" i="21" a="1"/>
  <c r="AF152" i="21" s="1"/>
  <c r="M192" i="21" a="1"/>
  <c r="M192" i="21" s="1"/>
  <c r="K193" i="21" a="1"/>
  <c r="K193" i="21" s="1"/>
  <c r="AJ207" i="21" a="1"/>
  <c r="AJ207" i="21" s="1"/>
  <c r="X196" i="21" a="1"/>
  <c r="X196" i="21" s="1"/>
  <c r="T199" i="21" a="1"/>
  <c r="T199" i="21" s="1"/>
  <c r="AG203" i="21" a="1"/>
  <c r="AG203" i="21" s="1"/>
  <c r="AL212" i="21" a="1"/>
  <c r="AL212" i="21" s="1"/>
  <c r="AH200" i="21" a="1"/>
  <c r="AH200" i="21" s="1"/>
  <c r="K190" i="21" a="1"/>
  <c r="K190" i="21" s="1"/>
  <c r="AM199" i="21" a="1"/>
  <c r="AM199" i="21" s="1"/>
  <c r="AK152" i="21" a="1"/>
  <c r="AK152" i="21" s="1"/>
  <c r="AI196" i="21" a="1"/>
  <c r="AI196" i="21" s="1"/>
  <c r="Y195" i="21" a="1"/>
  <c r="Y195" i="21" s="1"/>
  <c r="K152" i="21" a="1"/>
  <c r="K152" i="21" s="1"/>
  <c r="M202" i="21" a="1"/>
  <c r="M202" i="21" s="1"/>
  <c r="M197" i="21" a="1"/>
  <c r="M197" i="21" s="1"/>
  <c r="L202" i="21" a="1"/>
  <c r="L202" i="21" s="1"/>
  <c r="Q194" i="21" a="1"/>
  <c r="Q194" i="21" s="1"/>
  <c r="AH194" i="21" a="1"/>
  <c r="AH194" i="21" s="1"/>
  <c r="AE193" i="21" a="1"/>
  <c r="AE193" i="21" s="1"/>
  <c r="P197" i="21" a="1"/>
  <c r="P197" i="21" s="1"/>
  <c r="T205" i="21" a="1"/>
  <c r="T205" i="21" s="1"/>
  <c r="W189" i="21" a="1"/>
  <c r="W189" i="21" s="1"/>
  <c r="T152" i="21" a="1"/>
  <c r="T152" i="21" s="1"/>
  <c r="L190" i="21" a="1"/>
  <c r="L190" i="21" s="1"/>
  <c r="T192" i="21" a="1"/>
  <c r="T192" i="21" s="1"/>
  <c r="AN193" i="21" a="1"/>
  <c r="AN193" i="21" s="1"/>
  <c r="V208" i="21" a="1"/>
  <c r="V208" i="21" s="1"/>
  <c r="W200" i="21" a="1"/>
  <c r="W200" i="21" s="1"/>
  <c r="AB212" i="21" a="1"/>
  <c r="AB212" i="21" s="1"/>
  <c r="T202" i="21" a="1"/>
  <c r="T202" i="21" s="1"/>
  <c r="AL214" i="21" a="1"/>
  <c r="AL214" i="21" s="1"/>
  <c r="O189" i="21" a="1"/>
  <c r="O189" i="21" s="1"/>
  <c r="M201" i="21" a="1"/>
  <c r="M201" i="21" s="1"/>
  <c r="S195" i="21" a="1"/>
  <c r="S195" i="21" s="1"/>
  <c r="Z191" i="21" a="1"/>
  <c r="Z191" i="21" s="1"/>
  <c r="Y190" i="21" a="1"/>
  <c r="Y190" i="21" s="1"/>
  <c r="AA152" i="21" a="1"/>
  <c r="AA152" i="21" s="1"/>
  <c r="X14" i="106" s="1"/>
  <c r="O152" i="21" a="1"/>
  <c r="O152" i="21" s="1"/>
  <c r="Q216" i="21" a="1"/>
  <c r="Q216" i="21" s="1"/>
  <c r="O194" i="21" a="1"/>
  <c r="O194" i="21" s="1"/>
  <c r="T217" i="21" a="1"/>
  <c r="T217" i="21" s="1"/>
  <c r="N202" i="21" a="1"/>
  <c r="N202" i="21" s="1"/>
  <c r="P196" i="21" a="1"/>
  <c r="P196" i="21" s="1"/>
  <c r="U192" i="21" a="1"/>
  <c r="U192" i="21" s="1"/>
  <c r="AF201" i="21" a="1"/>
  <c r="AF201" i="21" s="1"/>
  <c r="AF195" i="21" a="1"/>
  <c r="AF195" i="21" s="1"/>
  <c r="AI192" i="21" a="1"/>
  <c r="AI192" i="21" s="1"/>
  <c r="AH190" i="21" a="1"/>
  <c r="AH190" i="21" s="1"/>
  <c r="AK191" i="21" a="1"/>
  <c r="AK191" i="21" s="1"/>
  <c r="AH202" i="21" a="1"/>
  <c r="AH202" i="21" s="1"/>
  <c r="M217" i="21" a="1"/>
  <c r="M217" i="21" s="1"/>
  <c r="AG152" i="21" a="1"/>
  <c r="AG152" i="21" s="1"/>
  <c r="AJ152" i="21" a="1"/>
  <c r="AJ152" i="21" s="1"/>
  <c r="AJ196" i="21" a="1"/>
  <c r="AJ196" i="21" s="1"/>
  <c r="W203" i="21" a="1"/>
  <c r="W203" i="21" s="1"/>
  <c r="K198" i="21" a="1"/>
  <c r="K198" i="21" s="1"/>
  <c r="AL193" i="21" a="1"/>
  <c r="AL193" i="21" s="1"/>
  <c r="AB152" i="21" a="1"/>
  <c r="AB152" i="21" s="1"/>
  <c r="AD220" i="21" a="1"/>
  <c r="AD220" i="21" s="1"/>
  <c r="X191" i="21" a="1"/>
  <c r="X191" i="21" s="1"/>
  <c r="O193" i="21" a="1"/>
  <c r="O193" i="21" s="1"/>
  <c r="K194" i="21" a="1"/>
  <c r="K194" i="21" s="1"/>
  <c r="AJ210" i="21" a="1"/>
  <c r="AJ210" i="21" s="1"/>
  <c r="N195" i="21" a="1"/>
  <c r="N195" i="21" s="1"/>
  <c r="AG193" i="21" a="1"/>
  <c r="AG193" i="21" s="1"/>
  <c r="S152" i="21" a="1"/>
  <c r="S152" i="21" s="1"/>
  <c r="U191" i="21" a="1"/>
  <c r="U191" i="21" s="1"/>
  <c r="M198" i="21" a="1"/>
  <c r="M198" i="21" s="1"/>
  <c r="X192" i="21" a="1"/>
  <c r="X192" i="21" s="1"/>
  <c r="AF200" i="21" a="1"/>
  <c r="AF200" i="21" s="1"/>
  <c r="S192" i="21" a="1"/>
  <c r="S192" i="21" s="1"/>
  <c r="AN152" i="21" a="1"/>
  <c r="AN152" i="21" s="1"/>
  <c r="AM189" i="21" a="1"/>
  <c r="AM189" i="21" s="1"/>
  <c r="T201" i="21" a="1"/>
  <c r="T201" i="21" s="1"/>
  <c r="AA189" i="21" a="1"/>
  <c r="AA189" i="21" s="1"/>
  <c r="AD194" i="21" a="1"/>
  <c r="AD194" i="21" s="1"/>
  <c r="AL202" i="21" a="1"/>
  <c r="AL202" i="21" s="1"/>
  <c r="P215" i="21" a="1"/>
  <c r="P215" i="21" s="1"/>
  <c r="AE194" i="21" a="1"/>
  <c r="AE194" i="21" s="1"/>
  <c r="AL191" i="21" a="1"/>
  <c r="AL191" i="21" s="1"/>
  <c r="V214" i="21" a="1"/>
  <c r="V214" i="21" s="1"/>
  <c r="AJ189" i="21" a="1"/>
  <c r="AJ189" i="21" s="1"/>
  <c r="L193" i="21" a="1"/>
  <c r="L193" i="21" s="1"/>
  <c r="AM197" i="21" a="1"/>
  <c r="AM197" i="21" s="1"/>
  <c r="AL217" i="21" a="1"/>
  <c r="AL217" i="21" s="1"/>
  <c r="K191" i="21" a="1"/>
  <c r="K191" i="21" s="1"/>
  <c r="Z196" i="21" a="1"/>
  <c r="Z196" i="21" s="1"/>
  <c r="U196" i="21" a="1"/>
  <c r="U196" i="21" s="1"/>
  <c r="U193" i="21" a="1"/>
  <c r="U193" i="21" s="1"/>
  <c r="N188" i="21" a="1"/>
  <c r="N188" i="21" s="1"/>
  <c r="Q197" i="21" a="1"/>
  <c r="Q197" i="21" s="1"/>
  <c r="O202" i="21" a="1"/>
  <c r="O202" i="21" s="1"/>
  <c r="N190" i="21" a="1"/>
  <c r="N190" i="21" s="1"/>
  <c r="Y194" i="21" a="1"/>
  <c r="Y194" i="21" s="1"/>
  <c r="V194" i="21" a="1"/>
  <c r="V194" i="21" s="1"/>
  <c r="AD152" i="21" a="1"/>
  <c r="AD152" i="21" s="1"/>
  <c r="R198" i="21" a="1"/>
  <c r="R198" i="21" s="1"/>
  <c r="R188" i="21" a="1"/>
  <c r="R188" i="21" s="1"/>
  <c r="V203" i="21" a="1"/>
  <c r="V203" i="21" s="1"/>
  <c r="V219" i="21" a="1"/>
  <c r="V219" i="21" s="1"/>
  <c r="W202" i="21" a="1"/>
  <c r="W202" i="21" s="1"/>
  <c r="AI202" i="21" a="1"/>
  <c r="AI202" i="21" s="1"/>
  <c r="V192" i="21" a="1"/>
  <c r="V192" i="21" s="1"/>
  <c r="T212" i="21" a="1"/>
  <c r="T212" i="21" s="1"/>
  <c r="X203" i="21" a="1"/>
  <c r="X203" i="21" s="1"/>
  <c r="Z198" i="21" a="1"/>
  <c r="Z198" i="21" s="1"/>
  <c r="AO198" i="21" a="1"/>
  <c r="AO198" i="21" s="1"/>
  <c r="AO200" i="21" a="1"/>
  <c r="AO200" i="21" s="1"/>
  <c r="AJ205" i="21" a="1"/>
  <c r="AJ205" i="21" s="1"/>
  <c r="AE196" i="21" a="1"/>
  <c r="AE196" i="21" s="1"/>
  <c r="AF203" i="21" a="1"/>
  <c r="AF203" i="21" s="1"/>
  <c r="AD190" i="21" a="1"/>
  <c r="AD190" i="21" s="1"/>
  <c r="AM192" i="21" a="1"/>
  <c r="AM192" i="21" s="1"/>
  <c r="O201" i="21" a="1"/>
  <c r="O201" i="21" s="1"/>
  <c r="X217" i="21" a="1"/>
  <c r="X217" i="21" s="1"/>
  <c r="Y196" i="21" a="1"/>
  <c r="Y196" i="21" s="1"/>
  <c r="AM190" i="21" a="1"/>
  <c r="AM190" i="21" s="1"/>
  <c r="L214" i="21" a="1"/>
  <c r="L214" i="21" s="1"/>
  <c r="AB219" i="21" a="1"/>
  <c r="AB219" i="21" s="1"/>
  <c r="AH192" i="21" a="1"/>
  <c r="AH192" i="21" s="1"/>
  <c r="S196" i="21" a="1"/>
  <c r="S196" i="21" s="1"/>
  <c r="AI193" i="21" a="1"/>
  <c r="AI193" i="21" s="1"/>
  <c r="AB211" i="21" a="1"/>
  <c r="AB211" i="21" s="1"/>
  <c r="AN195" i="21" a="1"/>
  <c r="AN195" i="21" s="1"/>
  <c r="N208" i="21" a="1"/>
  <c r="N208" i="21" s="1"/>
  <c r="L206" i="21" a="1"/>
  <c r="L206" i="21" s="1"/>
  <c r="K200" i="21" a="1"/>
  <c r="K200" i="21" s="1"/>
  <c r="AF197" i="21" a="1"/>
  <c r="AF197" i="21" s="1"/>
  <c r="AN191" i="21" a="1"/>
  <c r="AN191" i="21" s="1"/>
  <c r="AB188" i="21" a="1"/>
  <c r="AB188" i="21" s="1"/>
  <c r="AL194" i="21" a="1"/>
  <c r="AL194" i="21" s="1"/>
  <c r="AL203" i="21" a="1"/>
  <c r="AL203" i="21" s="1"/>
  <c r="V189" i="21" a="1"/>
  <c r="V189" i="21" s="1"/>
  <c r="AB201" i="21" a="1"/>
  <c r="AB201" i="21" s="1"/>
  <c r="T197" i="21" a="1"/>
  <c r="T197" i="21" s="1"/>
  <c r="M199" i="21" a="1"/>
  <c r="M199" i="21" s="1"/>
  <c r="Y217" i="21" a="1"/>
  <c r="Y217" i="21" s="1"/>
  <c r="U188" i="21" a="1"/>
  <c r="U188" i="21" s="1"/>
  <c r="X189" i="21" a="1"/>
  <c r="X189" i="21" s="1"/>
  <c r="W198" i="21" a="1"/>
  <c r="W198" i="21" s="1"/>
  <c r="AK200" i="21" a="1"/>
  <c r="AK200" i="21" s="1"/>
  <c r="P152" i="21" a="1"/>
  <c r="P152" i="21" s="1"/>
  <c r="AL188" i="21" a="1"/>
  <c r="AL188" i="21" s="1"/>
  <c r="K199" i="21" a="1"/>
  <c r="K199" i="21" s="1"/>
  <c r="L152" i="21" a="1"/>
  <c r="L152" i="21" s="1"/>
  <c r="Z194" i="21" a="1"/>
  <c r="Z194" i="21" s="1"/>
  <c r="AI195" i="21" a="1"/>
  <c r="AI195" i="21" s="1"/>
  <c r="M193" i="21" a="1"/>
  <c r="M193" i="21" s="1"/>
  <c r="AB210" i="21" a="1"/>
  <c r="AB210" i="21" s="1"/>
  <c r="P188" i="21" a="1"/>
  <c r="P188" i="21" s="1"/>
  <c r="U195" i="21" a="1"/>
  <c r="U195" i="21" s="1"/>
  <c r="AI189" i="21" a="1"/>
  <c r="AI189" i="21" s="1"/>
  <c r="AM203" i="21" a="1"/>
  <c r="AM203" i="21" s="1"/>
  <c r="AK194" i="21" a="1"/>
  <c r="AK194" i="21" s="1"/>
  <c r="AC191" i="21" a="1"/>
  <c r="AC191" i="21" s="1"/>
  <c r="Z152" i="21" a="1"/>
  <c r="Z152" i="21" s="1"/>
  <c r="W14" i="106" s="1"/>
  <c r="W196" i="21" a="1"/>
  <c r="W196" i="21" s="1"/>
  <c r="AH198" i="21" a="1"/>
  <c r="AH198" i="21" s="1"/>
  <c r="Q190" i="21" a="1"/>
  <c r="Q190" i="21" s="1"/>
  <c r="AL199" i="21" a="1"/>
  <c r="AL199" i="21" s="1"/>
  <c r="Z203" i="21" a="1"/>
  <c r="Z203" i="21" s="1"/>
  <c r="O197" i="21" a="1"/>
  <c r="O197" i="21" s="1"/>
  <c r="O188" i="21" a="1"/>
  <c r="O188" i="21" s="1"/>
  <c r="AD210" i="21" a="1"/>
  <c r="AD210" i="21" s="1"/>
  <c r="AJ199" i="21" a="1"/>
  <c r="AJ199" i="21" s="1"/>
  <c r="O192" i="21" a="1"/>
  <c r="O192" i="21" s="1"/>
  <c r="V188" i="21" a="1"/>
  <c r="V188" i="21" s="1"/>
  <c r="AG196" i="21" a="1"/>
  <c r="AG196" i="21" s="1"/>
  <c r="W191" i="21" a="1"/>
  <c r="W191" i="21" s="1"/>
  <c r="N220" i="21" a="1"/>
  <c r="N220" i="21" s="1"/>
  <c r="AG190" i="21" a="1"/>
  <c r="AG190" i="21" s="1"/>
  <c r="R201" i="21" a="1"/>
  <c r="R201" i="21" s="1"/>
  <c r="R191" i="21" a="1"/>
  <c r="R191" i="21" s="1"/>
  <c r="S215" i="21" a="1"/>
  <c r="S215" i="21" s="1"/>
  <c r="D106" i="93"/>
  <c r="F13" i="91"/>
  <c r="F86" i="91"/>
  <c r="AA77" i="91"/>
  <c r="AG44" i="91"/>
  <c r="R89" i="91"/>
  <c r="AC44" i="93"/>
  <c r="S90" i="93"/>
  <c r="X118" i="93"/>
  <c r="M118" i="93"/>
  <c r="J13" i="93"/>
  <c r="M13" i="93"/>
  <c r="K86" i="93"/>
  <c r="J80" i="93"/>
  <c r="M89" i="93"/>
  <c r="V135" i="93"/>
  <c r="J86" i="93"/>
  <c r="L87" i="93"/>
  <c r="P13" i="93"/>
  <c r="Y89" i="93"/>
  <c r="V118" i="93"/>
  <c r="AL85" i="93"/>
  <c r="AF89" i="93"/>
  <c r="L13" i="93"/>
  <c r="K80" i="91"/>
  <c r="K13" i="93"/>
  <c r="X88" i="93"/>
  <c r="T89" i="93"/>
  <c r="W81" i="91"/>
  <c r="T80" i="93"/>
  <c r="AF45" i="91"/>
  <c r="W45" i="91"/>
  <c r="AC85" i="93"/>
  <c r="AC117" i="91"/>
  <c r="S89" i="91"/>
  <c r="AE85" i="93"/>
  <c r="X81" i="93"/>
  <c r="AC81" i="93"/>
  <c r="K88" i="91"/>
  <c r="O13" i="91"/>
  <c r="AH80" i="91"/>
  <c r="X87" i="93"/>
  <c r="O90" i="93"/>
  <c r="AE89" i="93"/>
  <c r="O118" i="91"/>
  <c r="Q86" i="93"/>
  <c r="T86" i="93"/>
  <c r="X135" i="93"/>
  <c r="T81" i="93"/>
  <c r="T118" i="91"/>
  <c r="Z86" i="93"/>
  <c r="X80" i="91"/>
  <c r="AK81" i="93"/>
  <c r="X86" i="93"/>
  <c r="T88" i="93"/>
  <c r="Z118" i="91"/>
  <c r="Q81" i="93"/>
  <c r="M86" i="93"/>
  <c r="AA118" i="93"/>
  <c r="U86" i="93"/>
  <c r="N90" i="93"/>
  <c r="AD86" i="91"/>
  <c r="AH85" i="91"/>
  <c r="R118" i="91"/>
  <c r="AD89" i="93"/>
  <c r="AG80" i="93"/>
  <c r="AJ90" i="91"/>
  <c r="N86" i="93"/>
  <c r="AK88" i="93"/>
  <c r="R82" i="93"/>
  <c r="H18" i="93"/>
  <c r="M14" i="93"/>
  <c r="R43" i="93"/>
  <c r="AJ19" i="93"/>
  <c r="AB44" i="93"/>
  <c r="W80" i="93"/>
  <c r="P86" i="93"/>
  <c r="AI13" i="93"/>
  <c r="AE86" i="93"/>
  <c r="AL90" i="93"/>
  <c r="U45" i="93"/>
  <c r="AL81" i="93"/>
  <c r="P81" i="93"/>
  <c r="AH117" i="93"/>
  <c r="AI89" i="93"/>
  <c r="AF118" i="93"/>
  <c r="F14" i="93"/>
  <c r="O87" i="93"/>
  <c r="U43" i="93"/>
  <c r="P43" i="93"/>
  <c r="Q43" i="93"/>
  <c r="AI53" i="93"/>
  <c r="J106" i="93"/>
  <c r="V90" i="93"/>
  <c r="AA86" i="93"/>
  <c r="AE80" i="93"/>
  <c r="AK118" i="93"/>
  <c r="J88" i="93"/>
  <c r="I118" i="93"/>
  <c r="J87" i="93"/>
  <c r="J117" i="93"/>
  <c r="Z13" i="93"/>
  <c r="P117" i="93"/>
  <c r="U118" i="93"/>
  <c r="AJ86" i="93"/>
  <c r="AB85" i="93"/>
  <c r="AJ80" i="93"/>
  <c r="M82" i="93"/>
  <c r="I82" i="93"/>
  <c r="S82" i="93"/>
  <c r="T14" i="93"/>
  <c r="Q44" i="93"/>
  <c r="H45" i="93"/>
  <c r="AJ118" i="93"/>
  <c r="AI117" i="93"/>
  <c r="Z89" i="93"/>
  <c r="I87" i="93"/>
  <c r="P135" i="93"/>
  <c r="L90" i="93"/>
  <c r="N135" i="93"/>
  <c r="AH81" i="93"/>
  <c r="Q88" i="93"/>
  <c r="Q20" i="93"/>
  <c r="U106" i="93"/>
  <c r="AI135" i="93"/>
  <c r="AG118" i="93"/>
  <c r="AL135" i="93"/>
  <c r="I13" i="93"/>
  <c r="F82" i="93"/>
  <c r="T14" i="106"/>
  <c r="T14" i="102"/>
  <c r="T14" i="101"/>
  <c r="T14" i="104"/>
  <c r="T14" i="105"/>
  <c r="T14" i="98"/>
  <c r="T14" i="100"/>
  <c r="T14" i="103"/>
  <c r="T14" i="99"/>
  <c r="L43" i="106"/>
  <c r="L43" i="102"/>
  <c r="L43" i="101"/>
  <c r="L43" i="104"/>
  <c r="L43" i="105"/>
  <c r="L43" i="98"/>
  <c r="L43" i="103"/>
  <c r="L43" i="99"/>
  <c r="L43" i="100"/>
  <c r="L19" i="106"/>
  <c r="L19" i="102"/>
  <c r="L19" i="101"/>
  <c r="L19" i="104"/>
  <c r="L19" i="98"/>
  <c r="L19" i="99"/>
  <c r="L19" i="105"/>
  <c r="L19" i="103"/>
  <c r="L19" i="100"/>
  <c r="AA44" i="106"/>
  <c r="AA44" i="102"/>
  <c r="AA44" i="104"/>
  <c r="AA44" i="101"/>
  <c r="AA44" i="103"/>
  <c r="AA44" i="99"/>
  <c r="AA44" i="105"/>
  <c r="AA44" i="100"/>
  <c r="AA44" i="98"/>
  <c r="S18" i="106"/>
  <c r="S18" i="102"/>
  <c r="S18" i="101"/>
  <c r="S18" i="104"/>
  <c r="S18" i="99"/>
  <c r="S18" i="103"/>
  <c r="S18" i="98"/>
  <c r="S18" i="100"/>
  <c r="S18" i="105"/>
  <c r="Z18" i="106"/>
  <c r="Z18" i="102"/>
  <c r="Z18" i="101"/>
  <c r="Z18" i="104"/>
  <c r="Z18" i="99"/>
  <c r="Z18" i="103"/>
  <c r="Z18" i="105"/>
  <c r="Z18" i="100"/>
  <c r="Z18" i="98"/>
  <c r="AI18" i="106"/>
  <c r="AI18" i="102"/>
  <c r="AI18" i="104"/>
  <c r="AI18" i="101"/>
  <c r="AI18" i="100"/>
  <c r="AI18" i="103"/>
  <c r="AI18" i="98"/>
  <c r="AI18" i="99"/>
  <c r="AI18" i="105"/>
  <c r="J14" i="106"/>
  <c r="J14" i="98"/>
  <c r="J14" i="101"/>
  <c r="J14" i="103"/>
  <c r="J14" i="102"/>
  <c r="J14" i="104"/>
  <c r="J14" i="99"/>
  <c r="J14" i="100"/>
  <c r="J14" i="105"/>
  <c r="AI14" i="102"/>
  <c r="AI14" i="101"/>
  <c r="AI14" i="104"/>
  <c r="AI14" i="103"/>
  <c r="AI14" i="98"/>
  <c r="AI14" i="99"/>
  <c r="AI14" i="100"/>
  <c r="AI14" i="105"/>
  <c r="Q18" i="106"/>
  <c r="Q18" i="102"/>
  <c r="Q18" i="104"/>
  <c r="Q18" i="101"/>
  <c r="Q18" i="103"/>
  <c r="Q18" i="105"/>
  <c r="Q18" i="99"/>
  <c r="Q18" i="100"/>
  <c r="Q18" i="98"/>
  <c r="AC19" i="106"/>
  <c r="AC19" i="102"/>
  <c r="AC19" i="101"/>
  <c r="AC19" i="104"/>
  <c r="AC19" i="105"/>
  <c r="AC19" i="98"/>
  <c r="AC19" i="99"/>
  <c r="AC19" i="100"/>
  <c r="AC19" i="103"/>
  <c r="W43" i="106"/>
  <c r="W43" i="102"/>
  <c r="W43" i="104"/>
  <c r="W43" i="101"/>
  <c r="W43" i="100"/>
  <c r="W43" i="99"/>
  <c r="W43" i="103"/>
  <c r="W43" i="105"/>
  <c r="W43" i="98"/>
  <c r="M43" i="106"/>
  <c r="M43" i="102"/>
  <c r="M43" i="101"/>
  <c r="M43" i="104"/>
  <c r="M43" i="98"/>
  <c r="M43" i="99"/>
  <c r="M43" i="105"/>
  <c r="M43" i="103"/>
  <c r="M43" i="100"/>
  <c r="AJ19" i="106"/>
  <c r="AJ19" i="102"/>
  <c r="AJ19" i="101"/>
  <c r="AJ19" i="104"/>
  <c r="AJ19" i="103"/>
  <c r="AJ19" i="105"/>
  <c r="AJ19" i="99"/>
  <c r="AJ19" i="98"/>
  <c r="AJ19" i="100"/>
  <c r="AC18" i="106"/>
  <c r="AC18" i="102"/>
  <c r="AC18" i="101"/>
  <c r="AC18" i="104"/>
  <c r="AC18" i="98"/>
  <c r="AC18" i="105"/>
  <c r="AC18" i="100"/>
  <c r="AC18" i="103"/>
  <c r="AC18" i="99"/>
  <c r="AH18" i="106"/>
  <c r="AH18" i="102"/>
  <c r="AH18" i="101"/>
  <c r="AH18" i="104"/>
  <c r="AH18" i="105"/>
  <c r="AH18" i="103"/>
  <c r="AH18" i="100"/>
  <c r="AH18" i="98"/>
  <c r="AH18" i="99"/>
  <c r="AD44" i="106"/>
  <c r="AD44" i="102"/>
  <c r="AD44" i="104"/>
  <c r="AD44" i="101"/>
  <c r="AD44" i="100"/>
  <c r="AD44" i="98"/>
  <c r="AD44" i="105"/>
  <c r="AD44" i="99"/>
  <c r="AD44" i="103"/>
  <c r="AI44" i="106"/>
  <c r="AI44" i="102"/>
  <c r="AI44" i="104"/>
  <c r="AI44" i="101"/>
  <c r="AI44" i="105"/>
  <c r="AI44" i="103"/>
  <c r="AI44" i="98"/>
  <c r="AI44" i="99"/>
  <c r="AI44" i="100"/>
  <c r="Y18" i="106"/>
  <c r="Y18" i="102"/>
  <c r="Y18" i="101"/>
  <c r="Y18" i="104"/>
  <c r="Y18" i="103"/>
  <c r="Y18" i="99"/>
  <c r="Y18" i="100"/>
  <c r="Y18" i="105"/>
  <c r="Y18" i="98"/>
  <c r="AA43" i="106"/>
  <c r="AA43" i="102"/>
  <c r="AA43" i="104"/>
  <c r="AA43" i="101"/>
  <c r="AA43" i="99"/>
  <c r="AA43" i="100"/>
  <c r="AA43" i="105"/>
  <c r="AA43" i="98"/>
  <c r="AA43" i="103"/>
  <c r="W19" i="106"/>
  <c r="W19" i="102"/>
  <c r="W19" i="101"/>
  <c r="W19" i="104"/>
  <c r="W19" i="100"/>
  <c r="W19" i="105"/>
  <c r="W19" i="103"/>
  <c r="W19" i="99"/>
  <c r="W19" i="98"/>
  <c r="AA19" i="93"/>
  <c r="R43" i="106"/>
  <c r="R43" i="102"/>
  <c r="R43" i="101"/>
  <c r="R43" i="104"/>
  <c r="R43" i="100"/>
  <c r="R43" i="98"/>
  <c r="R43" i="99"/>
  <c r="R43" i="103"/>
  <c r="R43" i="105"/>
  <c r="R19" i="106"/>
  <c r="R19" i="102"/>
  <c r="R19" i="104"/>
  <c r="R19" i="101"/>
  <c r="R19" i="100"/>
  <c r="R19" i="105"/>
  <c r="R19" i="103"/>
  <c r="R19" i="98"/>
  <c r="R19" i="99"/>
  <c r="AI19" i="106"/>
  <c r="AI19" i="102"/>
  <c r="AI19" i="104"/>
  <c r="AI19" i="101"/>
  <c r="AI19" i="98"/>
  <c r="AI19" i="100"/>
  <c r="AI19" i="103"/>
  <c r="AI19" i="99"/>
  <c r="AI19" i="105"/>
  <c r="I44" i="106"/>
  <c r="I44" i="105"/>
  <c r="I44" i="101"/>
  <c r="I44" i="99"/>
  <c r="I44" i="102"/>
  <c r="I44" i="103"/>
  <c r="I44" i="100"/>
  <c r="I44" i="104"/>
  <c r="I44" i="98"/>
  <c r="U19" i="106"/>
  <c r="U19" i="102"/>
  <c r="U19" i="104"/>
  <c r="U19" i="101"/>
  <c r="U19" i="99"/>
  <c r="U19" i="105"/>
  <c r="U19" i="103"/>
  <c r="U19" i="98"/>
  <c r="U19" i="100"/>
  <c r="X19" i="106"/>
  <c r="X19" i="102"/>
  <c r="X19" i="104"/>
  <c r="X19" i="101"/>
  <c r="X19" i="105"/>
  <c r="X19" i="100"/>
  <c r="X19" i="98"/>
  <c r="X19" i="99"/>
  <c r="X19" i="103"/>
  <c r="N18" i="106"/>
  <c r="N18" i="102"/>
  <c r="N18" i="101"/>
  <c r="N18" i="104"/>
  <c r="N18" i="99"/>
  <c r="N18" i="103"/>
  <c r="N18" i="98"/>
  <c r="N18" i="105"/>
  <c r="N18" i="100"/>
  <c r="Q14" i="106"/>
  <c r="Q14" i="102"/>
  <c r="Q14" i="104"/>
  <c r="Q14" i="101"/>
  <c r="Q14" i="100"/>
  <c r="Q14" i="99"/>
  <c r="Q14" i="98"/>
  <c r="Q14" i="103"/>
  <c r="Q14" i="105"/>
  <c r="AE43" i="106"/>
  <c r="AE43" i="102"/>
  <c r="AE43" i="101"/>
  <c r="AE43" i="104"/>
  <c r="AE43" i="99"/>
  <c r="AE43" i="98"/>
  <c r="AE43" i="105"/>
  <c r="AE43" i="100"/>
  <c r="AE43" i="103"/>
  <c r="AD14" i="106"/>
  <c r="AD14" i="102"/>
  <c r="AD14" i="104"/>
  <c r="AD14" i="101"/>
  <c r="AD14" i="103"/>
  <c r="AD14" i="98"/>
  <c r="AD14" i="105"/>
  <c r="AD14" i="99"/>
  <c r="AD14" i="100"/>
  <c r="J19" i="106"/>
  <c r="J19" i="102"/>
  <c r="J19" i="101"/>
  <c r="J19" i="104"/>
  <c r="J19" i="105"/>
  <c r="J19" i="103"/>
  <c r="J19" i="100"/>
  <c r="J19" i="98"/>
  <c r="J19" i="99"/>
  <c r="S43" i="106"/>
  <c r="S43" i="102"/>
  <c r="S43" i="104"/>
  <c r="S43" i="101"/>
  <c r="S43" i="103"/>
  <c r="S43" i="98"/>
  <c r="S43" i="100"/>
  <c r="S43" i="105"/>
  <c r="S43" i="99"/>
  <c r="W14" i="102"/>
  <c r="W14" i="101"/>
  <c r="W14" i="104"/>
  <c r="W14" i="98"/>
  <c r="W14" i="105"/>
  <c r="W14" i="99"/>
  <c r="W14" i="100"/>
  <c r="W14" i="103"/>
  <c r="Q19" i="106"/>
  <c r="Q19" i="102"/>
  <c r="Q19" i="104"/>
  <c r="Q19" i="101"/>
  <c r="Q19" i="100"/>
  <c r="Q19" i="103"/>
  <c r="Q19" i="98"/>
  <c r="Q19" i="105"/>
  <c r="Q19" i="99"/>
  <c r="O44" i="106"/>
  <c r="O44" i="102"/>
  <c r="O44" i="101"/>
  <c r="O44" i="104"/>
  <c r="O44" i="105"/>
  <c r="O44" i="99"/>
  <c r="O44" i="103"/>
  <c r="O44" i="100"/>
  <c r="O44" i="98"/>
  <c r="J44" i="101"/>
  <c r="J44" i="99"/>
  <c r="J44" i="102"/>
  <c r="J44" i="106"/>
  <c r="J44" i="104"/>
  <c r="J44" i="103"/>
  <c r="J44" i="105"/>
  <c r="J44" i="98"/>
  <c r="J44" i="100"/>
  <c r="AG43" i="106"/>
  <c r="AG43" i="102"/>
  <c r="AG43" i="101"/>
  <c r="AG43" i="104"/>
  <c r="AG43" i="103"/>
  <c r="AG43" i="98"/>
  <c r="AG43" i="105"/>
  <c r="AG43" i="100"/>
  <c r="AG43" i="99"/>
  <c r="H50" i="105"/>
  <c r="H50" i="104"/>
  <c r="H50" i="101"/>
  <c r="H50" i="98"/>
  <c r="V18" i="106"/>
  <c r="V18" i="102"/>
  <c r="V18" i="101"/>
  <c r="V18" i="104"/>
  <c r="V18" i="103"/>
  <c r="V18" i="98"/>
  <c r="V18" i="100"/>
  <c r="V18" i="105"/>
  <c r="V18" i="99"/>
  <c r="X14" i="102"/>
  <c r="X14" i="101"/>
  <c r="X14" i="104"/>
  <c r="X14" i="99"/>
  <c r="X14" i="103"/>
  <c r="X14" i="105"/>
  <c r="X14" i="100"/>
  <c r="X14" i="98"/>
  <c r="AE19" i="106"/>
  <c r="AE19" i="102"/>
  <c r="AE19" i="104"/>
  <c r="AE19" i="101"/>
  <c r="AE19" i="105"/>
  <c r="AE19" i="100"/>
  <c r="AE19" i="98"/>
  <c r="AE19" i="99"/>
  <c r="AE19" i="103"/>
  <c r="AA19" i="106"/>
  <c r="AA19" i="102"/>
  <c r="AA19" i="104"/>
  <c r="AA19" i="101"/>
  <c r="AA19" i="103"/>
  <c r="AA19" i="105"/>
  <c r="AA19" i="100"/>
  <c r="AA19" i="99"/>
  <c r="AA19" i="98"/>
  <c r="AF43" i="106"/>
  <c r="AF43" i="102"/>
  <c r="AF43" i="101"/>
  <c r="AF43" i="104"/>
  <c r="AF43" i="103"/>
  <c r="AF43" i="98"/>
  <c r="AF43" i="100"/>
  <c r="AF43" i="105"/>
  <c r="AF43" i="99"/>
  <c r="AB44" i="106"/>
  <c r="AB44" i="102"/>
  <c r="AB44" i="101"/>
  <c r="AB44" i="104"/>
  <c r="AB44" i="103"/>
  <c r="AB44" i="98"/>
  <c r="AB44" i="100"/>
  <c r="AB44" i="105"/>
  <c r="AB44" i="99"/>
  <c r="V44" i="106"/>
  <c r="V44" i="102"/>
  <c r="V44" i="104"/>
  <c r="V44" i="101"/>
  <c r="V44" i="105"/>
  <c r="V44" i="99"/>
  <c r="V44" i="98"/>
  <c r="V44" i="100"/>
  <c r="V44" i="103"/>
  <c r="R18" i="106"/>
  <c r="R18" i="102"/>
  <c r="R18" i="104"/>
  <c r="R18" i="101"/>
  <c r="R18" i="103"/>
  <c r="R18" i="98"/>
  <c r="R18" i="100"/>
  <c r="R18" i="105"/>
  <c r="R18" i="99"/>
  <c r="AI43" i="106"/>
  <c r="AI43" i="102"/>
  <c r="AI43" i="101"/>
  <c r="AI43" i="104"/>
  <c r="AI43" i="98"/>
  <c r="AI43" i="99"/>
  <c r="AI43" i="105"/>
  <c r="AI43" i="103"/>
  <c r="AI43" i="100"/>
  <c r="H53" i="106"/>
  <c r="H53" i="100"/>
  <c r="H53" i="101"/>
  <c r="H53" i="99"/>
  <c r="H53" i="102"/>
  <c r="H53" i="103"/>
  <c r="H53" i="105"/>
  <c r="H53" i="98"/>
  <c r="H53" i="104"/>
  <c r="AA53" i="106"/>
  <c r="AA53" i="102"/>
  <c r="AA53" i="101"/>
  <c r="AA53" i="104"/>
  <c r="AA53" i="103"/>
  <c r="AA53" i="105"/>
  <c r="AA53" i="100"/>
  <c r="AA53" i="99"/>
  <c r="AA53" i="98"/>
  <c r="Z45" i="106"/>
  <c r="Z45" i="102"/>
  <c r="Z45" i="104"/>
  <c r="Z45" i="101"/>
  <c r="Z45" i="105"/>
  <c r="Z45" i="103"/>
  <c r="Z45" i="100"/>
  <c r="Z45" i="98"/>
  <c r="Z45" i="99"/>
  <c r="AF77" i="106"/>
  <c r="AF77" i="102"/>
  <c r="AF77" i="104"/>
  <c r="AF77" i="101"/>
  <c r="AF77" i="103"/>
  <c r="AF77" i="99"/>
  <c r="AF77" i="100"/>
  <c r="AF77" i="105"/>
  <c r="AF77" i="98"/>
  <c r="M77" i="106"/>
  <c r="M77" i="102"/>
  <c r="M77" i="104"/>
  <c r="M77" i="101"/>
  <c r="M77" i="103"/>
  <c r="M77" i="99"/>
  <c r="M77" i="98"/>
  <c r="M77" i="100"/>
  <c r="M77" i="105"/>
  <c r="X53" i="106"/>
  <c r="X53" i="102"/>
  <c r="X53" i="104"/>
  <c r="X53" i="101"/>
  <c r="X53" i="98"/>
  <c r="X53" i="103"/>
  <c r="X53" i="100"/>
  <c r="X53" i="99"/>
  <c r="X53" i="105"/>
  <c r="AE77" i="106"/>
  <c r="AE77" i="102"/>
  <c r="AE77" i="101"/>
  <c r="AE77" i="104"/>
  <c r="AE77" i="103"/>
  <c r="AE77" i="105"/>
  <c r="AE77" i="100"/>
  <c r="AE77" i="99"/>
  <c r="AE77" i="98"/>
  <c r="M53" i="106"/>
  <c r="M53" i="102"/>
  <c r="M53" i="101"/>
  <c r="M53" i="104"/>
  <c r="M53" i="103"/>
  <c r="M53" i="105"/>
  <c r="M53" i="98"/>
  <c r="M53" i="99"/>
  <c r="M53" i="100"/>
  <c r="AJ77" i="106"/>
  <c r="AJ77" i="102"/>
  <c r="AJ77" i="104"/>
  <c r="AJ77" i="101"/>
  <c r="AJ77" i="100"/>
  <c r="AJ77" i="99"/>
  <c r="AJ77" i="98"/>
  <c r="AJ77" i="103"/>
  <c r="AJ77" i="105"/>
  <c r="AF45" i="106"/>
  <c r="AF45" i="102"/>
  <c r="AF45" i="104"/>
  <c r="AF45" i="101"/>
  <c r="AF45" i="98"/>
  <c r="AF45" i="105"/>
  <c r="AF45" i="103"/>
  <c r="AF45" i="99"/>
  <c r="AF45" i="100"/>
  <c r="AI53" i="106"/>
  <c r="AI53" i="102"/>
  <c r="AI53" i="104"/>
  <c r="AI53" i="101"/>
  <c r="AI53" i="98"/>
  <c r="AI53" i="100"/>
  <c r="AI53" i="105"/>
  <c r="AI53" i="103"/>
  <c r="AI53" i="99"/>
  <c r="T45" i="106"/>
  <c r="T45" i="102"/>
  <c r="T45" i="104"/>
  <c r="T45" i="101"/>
  <c r="T45" i="98"/>
  <c r="T45" i="103"/>
  <c r="T45" i="105"/>
  <c r="T45" i="100"/>
  <c r="T45" i="99"/>
  <c r="U53" i="106"/>
  <c r="U53" i="102"/>
  <c r="U53" i="101"/>
  <c r="U53" i="104"/>
  <c r="U53" i="105"/>
  <c r="U53" i="98"/>
  <c r="U53" i="99"/>
  <c r="U53" i="103"/>
  <c r="U53" i="100"/>
  <c r="L53" i="106"/>
  <c r="L53" i="102"/>
  <c r="L53" i="101"/>
  <c r="L53" i="104"/>
  <c r="L53" i="100"/>
  <c r="L53" i="98"/>
  <c r="L53" i="99"/>
  <c r="L53" i="103"/>
  <c r="L53" i="105"/>
  <c r="AH53" i="106"/>
  <c r="AH53" i="102"/>
  <c r="AH53" i="104"/>
  <c r="AH53" i="101"/>
  <c r="AH53" i="99"/>
  <c r="AH53" i="105"/>
  <c r="AH53" i="100"/>
  <c r="AH53" i="98"/>
  <c r="AH53" i="103"/>
  <c r="AA77" i="106"/>
  <c r="AA77" i="102"/>
  <c r="AA77" i="101"/>
  <c r="AA77" i="104"/>
  <c r="AA77" i="100"/>
  <c r="AA77" i="103"/>
  <c r="AA77" i="105"/>
  <c r="AA77" i="98"/>
  <c r="AA77" i="99"/>
  <c r="H44" i="105"/>
  <c r="H44" i="102"/>
  <c r="H44" i="106"/>
  <c r="H44" i="100"/>
  <c r="H44" i="104"/>
  <c r="H44" i="101"/>
  <c r="H44" i="99"/>
  <c r="H44" i="103"/>
  <c r="H44" i="98"/>
  <c r="O77" i="106"/>
  <c r="O77" i="102"/>
  <c r="O77" i="101"/>
  <c r="O77" i="104"/>
  <c r="O77" i="99"/>
  <c r="O77" i="105"/>
  <c r="O77" i="103"/>
  <c r="O77" i="100"/>
  <c r="O77" i="98"/>
  <c r="Y45" i="106"/>
  <c r="Y45" i="102"/>
  <c r="Y45" i="104"/>
  <c r="Y45" i="101"/>
  <c r="Y45" i="99"/>
  <c r="Y45" i="103"/>
  <c r="Y45" i="98"/>
  <c r="Y45" i="100"/>
  <c r="Y45" i="105"/>
  <c r="W77" i="106"/>
  <c r="W77" i="102"/>
  <c r="W77" i="104"/>
  <c r="W77" i="101"/>
  <c r="W77" i="100"/>
  <c r="W77" i="98"/>
  <c r="W77" i="103"/>
  <c r="W77" i="105"/>
  <c r="W77" i="99"/>
  <c r="U53" i="93"/>
  <c r="X77" i="106"/>
  <c r="X77" i="102"/>
  <c r="X77" i="101"/>
  <c r="X77" i="104"/>
  <c r="X77" i="105"/>
  <c r="X77" i="103"/>
  <c r="X77" i="98"/>
  <c r="X77" i="100"/>
  <c r="X77" i="99"/>
  <c r="AL45" i="106"/>
  <c r="AL45" i="102"/>
  <c r="AL45" i="104"/>
  <c r="AL45" i="101"/>
  <c r="AL45" i="99"/>
  <c r="AL45" i="103"/>
  <c r="AL45" i="105"/>
  <c r="AL45" i="98"/>
  <c r="AL45" i="100"/>
  <c r="K53" i="101"/>
  <c r="K53" i="102"/>
  <c r="K53" i="106"/>
  <c r="K53" i="104"/>
  <c r="K53" i="100"/>
  <c r="K53" i="103"/>
  <c r="K53" i="105"/>
  <c r="K53" i="98"/>
  <c r="K53" i="99"/>
  <c r="W45" i="106"/>
  <c r="W45" i="102"/>
  <c r="W45" i="101"/>
  <c r="W45" i="104"/>
  <c r="W45" i="98"/>
  <c r="W45" i="103"/>
  <c r="W45" i="105"/>
  <c r="W45" i="100"/>
  <c r="W45" i="99"/>
  <c r="Y77" i="106"/>
  <c r="Y77" i="102"/>
  <c r="Y77" i="101"/>
  <c r="Y77" i="104"/>
  <c r="Y77" i="105"/>
  <c r="Y77" i="99"/>
  <c r="Y77" i="98"/>
  <c r="Y77" i="100"/>
  <c r="Y77" i="103"/>
  <c r="AH45" i="106"/>
  <c r="AH45" i="102"/>
  <c r="AH45" i="101"/>
  <c r="AH45" i="104"/>
  <c r="AH45" i="99"/>
  <c r="AH45" i="100"/>
  <c r="AH45" i="105"/>
  <c r="AH45" i="98"/>
  <c r="AH45" i="103"/>
  <c r="AL83" i="106"/>
  <c r="AL83" i="102"/>
  <c r="AL83" i="101"/>
  <c r="AL83" i="104"/>
  <c r="AL83" i="98"/>
  <c r="AL83" i="100"/>
  <c r="AL83" i="103"/>
  <c r="AL83" i="99"/>
  <c r="AL83" i="105"/>
  <c r="AC115" i="106"/>
  <c r="AC115" i="102"/>
  <c r="AC115" i="101"/>
  <c r="AC115" i="104"/>
  <c r="AC115" i="105"/>
  <c r="AC115" i="103"/>
  <c r="AC115" i="100"/>
  <c r="AC115" i="98"/>
  <c r="AC115" i="99"/>
  <c r="AB84" i="106"/>
  <c r="AB84" i="102"/>
  <c r="AB84" i="101"/>
  <c r="AB84" i="104"/>
  <c r="AB84" i="100"/>
  <c r="AB84" i="98"/>
  <c r="AB84" i="103"/>
  <c r="AB84" i="105"/>
  <c r="AB84" i="99"/>
  <c r="Y115" i="106"/>
  <c r="Y115" i="102"/>
  <c r="Y115" i="101"/>
  <c r="Y115" i="104"/>
  <c r="Y115" i="100"/>
  <c r="Y115" i="99"/>
  <c r="Y115" i="103"/>
  <c r="Y115" i="105"/>
  <c r="Y115" i="98"/>
  <c r="M86" i="106"/>
  <c r="M86" i="102"/>
  <c r="M86" i="101"/>
  <c r="M86" i="104"/>
  <c r="M86" i="105"/>
  <c r="M86" i="100"/>
  <c r="M86" i="99"/>
  <c r="M86" i="98"/>
  <c r="M86" i="103"/>
  <c r="AD87" i="106"/>
  <c r="AD87" i="102"/>
  <c r="AD87" i="101"/>
  <c r="AD87" i="104"/>
  <c r="AD87" i="100"/>
  <c r="AD87" i="98"/>
  <c r="AD87" i="105"/>
  <c r="AD87" i="103"/>
  <c r="AD87" i="99"/>
  <c r="AA84" i="106"/>
  <c r="AA84" i="102"/>
  <c r="AA84" i="101"/>
  <c r="AA84" i="104"/>
  <c r="AA84" i="100"/>
  <c r="AA84" i="103"/>
  <c r="AA84" i="98"/>
  <c r="AA84" i="99"/>
  <c r="AA84" i="105"/>
  <c r="Q85" i="106"/>
  <c r="Q85" i="102"/>
  <c r="Q85" i="104"/>
  <c r="Q85" i="101"/>
  <c r="Q85" i="100"/>
  <c r="Q85" i="98"/>
  <c r="Q85" i="99"/>
  <c r="Q85" i="103"/>
  <c r="Q85" i="105"/>
  <c r="N84" i="106"/>
  <c r="N84" i="102"/>
  <c r="N84" i="101"/>
  <c r="N84" i="104"/>
  <c r="N84" i="99"/>
  <c r="N84" i="103"/>
  <c r="N84" i="105"/>
  <c r="N84" i="100"/>
  <c r="N84" i="98"/>
  <c r="Y13" i="106"/>
  <c r="Y13" i="102"/>
  <c r="Y13" i="104"/>
  <c r="Y13" i="101"/>
  <c r="Y13" i="100"/>
  <c r="Y13" i="98"/>
  <c r="Y13" i="99"/>
  <c r="Y13" i="103"/>
  <c r="Y13" i="105"/>
  <c r="Y81" i="106"/>
  <c r="Y81" i="102"/>
  <c r="Y81" i="101"/>
  <c r="Y81" i="104"/>
  <c r="Y81" i="105"/>
  <c r="Y81" i="98"/>
  <c r="Y81" i="103"/>
  <c r="Y81" i="100"/>
  <c r="Y81" i="99"/>
  <c r="AL81" i="106"/>
  <c r="AL81" i="102"/>
  <c r="AL81" i="104"/>
  <c r="AL81" i="101"/>
  <c r="AL81" i="99"/>
  <c r="AL81" i="98"/>
  <c r="AL81" i="103"/>
  <c r="AL81" i="100"/>
  <c r="AL81" i="105"/>
  <c r="AB86" i="106"/>
  <c r="AB86" i="102"/>
  <c r="AB86" i="104"/>
  <c r="AB86" i="101"/>
  <c r="AB86" i="98"/>
  <c r="AB86" i="105"/>
  <c r="AB86" i="99"/>
  <c r="AB86" i="100"/>
  <c r="AB86" i="103"/>
  <c r="W84" i="106"/>
  <c r="W84" i="102"/>
  <c r="W84" i="101"/>
  <c r="W84" i="104"/>
  <c r="W84" i="105"/>
  <c r="W84" i="103"/>
  <c r="W84" i="98"/>
  <c r="W84" i="100"/>
  <c r="W84" i="99"/>
  <c r="U13" i="106"/>
  <c r="U13" i="102"/>
  <c r="U13" i="104"/>
  <c r="U13" i="101"/>
  <c r="U13" i="99"/>
  <c r="U13" i="100"/>
  <c r="U13" i="103"/>
  <c r="U13" i="105"/>
  <c r="U13" i="98"/>
  <c r="K80" i="106"/>
  <c r="K80" i="102"/>
  <c r="K80" i="101"/>
  <c r="K80" i="104"/>
  <c r="K80" i="105"/>
  <c r="K80" i="103"/>
  <c r="K80" i="100"/>
  <c r="K80" i="98"/>
  <c r="K80" i="99"/>
  <c r="V81" i="106"/>
  <c r="V81" i="102"/>
  <c r="V81" i="104"/>
  <c r="V81" i="101"/>
  <c r="V81" i="98"/>
  <c r="V81" i="105"/>
  <c r="V81" i="99"/>
  <c r="V81" i="100"/>
  <c r="V81" i="103"/>
  <c r="Q81" i="106"/>
  <c r="Q81" i="102"/>
  <c r="Q81" i="104"/>
  <c r="Q81" i="101"/>
  <c r="Q81" i="99"/>
  <c r="Q81" i="98"/>
  <c r="Q81" i="105"/>
  <c r="Q81" i="100"/>
  <c r="Q81" i="103"/>
  <c r="Q83" i="106"/>
  <c r="Q83" i="102"/>
  <c r="Q83" i="101"/>
  <c r="Q83" i="104"/>
  <c r="Q83" i="105"/>
  <c r="Q83" i="99"/>
  <c r="Q83" i="98"/>
  <c r="Q83" i="103"/>
  <c r="Q83" i="100"/>
  <c r="AE85" i="106"/>
  <c r="AE85" i="102"/>
  <c r="AE85" i="104"/>
  <c r="AE85" i="101"/>
  <c r="AE85" i="103"/>
  <c r="AE85" i="105"/>
  <c r="AE85" i="100"/>
  <c r="AE85" i="98"/>
  <c r="AE85" i="99"/>
  <c r="V82" i="106"/>
  <c r="V82" i="102"/>
  <c r="V82" i="101"/>
  <c r="V82" i="104"/>
  <c r="V82" i="99"/>
  <c r="V82" i="98"/>
  <c r="V82" i="100"/>
  <c r="V82" i="105"/>
  <c r="V82" i="103"/>
  <c r="W86" i="106"/>
  <c r="W86" i="102"/>
  <c r="W86" i="101"/>
  <c r="W86" i="104"/>
  <c r="W86" i="103"/>
  <c r="W86" i="105"/>
  <c r="W86" i="99"/>
  <c r="W86" i="98"/>
  <c r="W86" i="100"/>
  <c r="AL13" i="106"/>
  <c r="AL13" i="102"/>
  <c r="AL13" i="101"/>
  <c r="AL13" i="104"/>
  <c r="AL13" i="98"/>
  <c r="AL13" i="100"/>
  <c r="AL13" i="105"/>
  <c r="AL13" i="103"/>
  <c r="AL13" i="99"/>
  <c r="AJ82" i="106"/>
  <c r="AJ82" i="102"/>
  <c r="AJ82" i="101"/>
  <c r="AJ82" i="104"/>
  <c r="AJ82" i="103"/>
  <c r="AJ82" i="100"/>
  <c r="AJ82" i="98"/>
  <c r="AJ82" i="99"/>
  <c r="AJ82" i="105"/>
  <c r="AL80" i="106"/>
  <c r="AL80" i="102"/>
  <c r="AL80" i="104"/>
  <c r="AL80" i="101"/>
  <c r="AL80" i="99"/>
  <c r="AL80" i="103"/>
  <c r="AL80" i="100"/>
  <c r="AL80" i="98"/>
  <c r="AL80" i="105"/>
  <c r="AK85" i="106"/>
  <c r="AK85" i="102"/>
  <c r="AK85" i="104"/>
  <c r="AK85" i="101"/>
  <c r="AK85" i="105"/>
  <c r="AK85" i="98"/>
  <c r="AK85" i="99"/>
  <c r="AK85" i="103"/>
  <c r="AK85" i="100"/>
  <c r="N82" i="106"/>
  <c r="N82" i="102"/>
  <c r="N82" i="104"/>
  <c r="N82" i="101"/>
  <c r="N82" i="100"/>
  <c r="N82" i="98"/>
  <c r="N82" i="103"/>
  <c r="N82" i="105"/>
  <c r="N82" i="99"/>
  <c r="U84" i="106"/>
  <c r="U84" i="102"/>
  <c r="U84" i="101"/>
  <c r="U84" i="104"/>
  <c r="U84" i="100"/>
  <c r="U84" i="103"/>
  <c r="U84" i="99"/>
  <c r="U84" i="105"/>
  <c r="U84" i="98"/>
  <c r="R86" i="106"/>
  <c r="R86" i="102"/>
  <c r="R86" i="101"/>
  <c r="R86" i="104"/>
  <c r="R86" i="98"/>
  <c r="R86" i="100"/>
  <c r="R86" i="103"/>
  <c r="R86" i="105"/>
  <c r="R86" i="99"/>
  <c r="U80" i="106"/>
  <c r="U80" i="102"/>
  <c r="U80" i="101"/>
  <c r="U80" i="104"/>
  <c r="U80" i="99"/>
  <c r="U80" i="100"/>
  <c r="U80" i="98"/>
  <c r="U80" i="103"/>
  <c r="U80" i="105"/>
  <c r="N81" i="106"/>
  <c r="N81" i="102"/>
  <c r="N81" i="104"/>
  <c r="N81" i="101"/>
  <c r="N81" i="99"/>
  <c r="N81" i="103"/>
  <c r="N81" i="100"/>
  <c r="N81" i="98"/>
  <c r="N81" i="105"/>
  <c r="K81" i="106"/>
  <c r="K81" i="101"/>
  <c r="K81" i="102"/>
  <c r="K81" i="104"/>
  <c r="K81" i="98"/>
  <c r="K81" i="103"/>
  <c r="K81" i="99"/>
  <c r="K81" i="105"/>
  <c r="K81" i="100"/>
  <c r="W13" i="106"/>
  <c r="W13" i="102"/>
  <c r="W13" i="104"/>
  <c r="W16" i="104" s="1"/>
  <c r="W13" i="101"/>
  <c r="W13" i="100"/>
  <c r="W13" i="99"/>
  <c r="W16" i="99" s="1"/>
  <c r="W13" i="105"/>
  <c r="W13" i="103"/>
  <c r="W16" i="103" s="1"/>
  <c r="W13" i="98"/>
  <c r="AE132" i="106"/>
  <c r="AE132" i="102"/>
  <c r="AE132" i="104"/>
  <c r="AE132" i="101"/>
  <c r="AE132" i="98"/>
  <c r="AE132" i="105"/>
  <c r="AE132" i="100"/>
  <c r="AE132" i="99"/>
  <c r="AE132" i="103"/>
  <c r="P13" i="106"/>
  <c r="P13" i="102"/>
  <c r="P13" i="101"/>
  <c r="P13" i="104"/>
  <c r="P13" i="105"/>
  <c r="P13" i="99"/>
  <c r="P13" i="103"/>
  <c r="P13" i="100"/>
  <c r="P13" i="98"/>
  <c r="L132" i="106"/>
  <c r="L132" i="102"/>
  <c r="L132" i="104"/>
  <c r="L132" i="101"/>
  <c r="L132" i="100"/>
  <c r="L132" i="99"/>
  <c r="L132" i="103"/>
  <c r="L132" i="105"/>
  <c r="L132" i="98"/>
  <c r="K87" i="106"/>
  <c r="K87" i="102"/>
  <c r="K87" i="101"/>
  <c r="K87" i="104"/>
  <c r="K87" i="105"/>
  <c r="K87" i="99"/>
  <c r="K87" i="98"/>
  <c r="K87" i="100"/>
  <c r="K87" i="103"/>
  <c r="P87" i="106"/>
  <c r="P87" i="102"/>
  <c r="P87" i="104"/>
  <c r="P87" i="101"/>
  <c r="P87" i="98"/>
  <c r="P87" i="105"/>
  <c r="P87" i="103"/>
  <c r="P87" i="100"/>
  <c r="P87" i="99"/>
  <c r="J90" i="93"/>
  <c r="W83" i="106"/>
  <c r="W83" i="102"/>
  <c r="W83" i="101"/>
  <c r="W83" i="104"/>
  <c r="W83" i="99"/>
  <c r="W83" i="103"/>
  <c r="W83" i="105"/>
  <c r="W83" i="98"/>
  <c r="W83" i="100"/>
  <c r="V114" i="106"/>
  <c r="V114" i="102"/>
  <c r="V114" i="104"/>
  <c r="V114" i="101"/>
  <c r="V114" i="103"/>
  <c r="V114" i="98"/>
  <c r="V114" i="99"/>
  <c r="V114" i="100"/>
  <c r="V114" i="105"/>
  <c r="AF81" i="106"/>
  <c r="AF81" i="102"/>
  <c r="AF81" i="104"/>
  <c r="AF81" i="101"/>
  <c r="AF81" i="103"/>
  <c r="AF81" i="98"/>
  <c r="AF81" i="105"/>
  <c r="AF81" i="99"/>
  <c r="AF81" i="100"/>
  <c r="M13" i="106"/>
  <c r="M13" i="102"/>
  <c r="M13" i="104"/>
  <c r="M13" i="101"/>
  <c r="M13" i="99"/>
  <c r="M13" i="103"/>
  <c r="M13" i="98"/>
  <c r="M13" i="100"/>
  <c r="M13" i="105"/>
  <c r="AI87" i="106"/>
  <c r="AI87" i="102"/>
  <c r="AI87" i="104"/>
  <c r="AI87" i="101"/>
  <c r="AI87" i="99"/>
  <c r="AI87" i="105"/>
  <c r="AI87" i="103"/>
  <c r="AI87" i="98"/>
  <c r="AI87" i="100"/>
  <c r="I82" i="103"/>
  <c r="I82" i="101"/>
  <c r="I82" i="100"/>
  <c r="I82" i="105"/>
  <c r="I82" i="104"/>
  <c r="I82" i="106"/>
  <c r="I82" i="98"/>
  <c r="I82" i="99"/>
  <c r="I82" i="102"/>
  <c r="AE114" i="106"/>
  <c r="AE114" i="102"/>
  <c r="AE114" i="104"/>
  <c r="AE114" i="101"/>
  <c r="AE114" i="99"/>
  <c r="AE114" i="103"/>
  <c r="AE114" i="105"/>
  <c r="AE114" i="100"/>
  <c r="AE114" i="98"/>
  <c r="AG13" i="106"/>
  <c r="AG13" i="102"/>
  <c r="AG13" i="104"/>
  <c r="AG13" i="101"/>
  <c r="AG13" i="100"/>
  <c r="AG13" i="98"/>
  <c r="AG13" i="105"/>
  <c r="AG13" i="103"/>
  <c r="AG13" i="99"/>
  <c r="V84" i="106"/>
  <c r="V84" i="102"/>
  <c r="V84" i="101"/>
  <c r="V84" i="104"/>
  <c r="V84" i="103"/>
  <c r="V84" i="98"/>
  <c r="V84" i="105"/>
  <c r="V84" i="100"/>
  <c r="V84" i="99"/>
  <c r="AH80" i="106"/>
  <c r="AH80" i="102"/>
  <c r="AH80" i="101"/>
  <c r="AH80" i="104"/>
  <c r="AH80" i="99"/>
  <c r="AH80" i="100"/>
  <c r="AH80" i="98"/>
  <c r="AH80" i="103"/>
  <c r="AH80" i="105"/>
  <c r="S114" i="106"/>
  <c r="S114" i="102"/>
  <c r="S114" i="104"/>
  <c r="S114" i="101"/>
  <c r="S114" i="99"/>
  <c r="S114" i="100"/>
  <c r="S114" i="105"/>
  <c r="S114" i="98"/>
  <c r="S114" i="103"/>
  <c r="Z82" i="106"/>
  <c r="Z82" i="102"/>
  <c r="Z82" i="101"/>
  <c r="Z82" i="104"/>
  <c r="Z82" i="99"/>
  <c r="Z82" i="98"/>
  <c r="Z82" i="103"/>
  <c r="Z82" i="105"/>
  <c r="Z82" i="100"/>
  <c r="L81" i="106"/>
  <c r="L81" i="102"/>
  <c r="L81" i="101"/>
  <c r="L81" i="104"/>
  <c r="L81" i="100"/>
  <c r="L81" i="103"/>
  <c r="L81" i="98"/>
  <c r="L81" i="105"/>
  <c r="L81" i="99"/>
  <c r="W115" i="106"/>
  <c r="W115" i="102"/>
  <c r="W115" i="104"/>
  <c r="W115" i="101"/>
  <c r="W115" i="98"/>
  <c r="W115" i="100"/>
  <c r="W115" i="99"/>
  <c r="W115" i="105"/>
  <c r="W115" i="103"/>
  <c r="I80" i="106"/>
  <c r="I80" i="98"/>
  <c r="I80" i="102"/>
  <c r="I80" i="100"/>
  <c r="I80" i="103"/>
  <c r="I80" i="99"/>
  <c r="I80" i="101"/>
  <c r="I80" i="104"/>
  <c r="I80" i="105"/>
  <c r="K82" i="102"/>
  <c r="K82" i="106"/>
  <c r="K82" i="101"/>
  <c r="K82" i="104"/>
  <c r="K82" i="103"/>
  <c r="K82" i="105"/>
  <c r="K82" i="98"/>
  <c r="K82" i="100"/>
  <c r="K82" i="99"/>
  <c r="R114" i="106"/>
  <c r="R114" i="102"/>
  <c r="R114" i="101"/>
  <c r="R114" i="104"/>
  <c r="R114" i="98"/>
  <c r="R114" i="105"/>
  <c r="R114" i="99"/>
  <c r="R114" i="103"/>
  <c r="R114" i="100"/>
  <c r="T132" i="106"/>
  <c r="T132" i="102"/>
  <c r="T132" i="101"/>
  <c r="T132" i="104"/>
  <c r="T132" i="105"/>
  <c r="T132" i="103"/>
  <c r="T132" i="100"/>
  <c r="T132" i="99"/>
  <c r="T132" i="98"/>
  <c r="AC87" i="106"/>
  <c r="AC87" i="102"/>
  <c r="AC87" i="104"/>
  <c r="AC87" i="101"/>
  <c r="AC87" i="105"/>
  <c r="AC87" i="103"/>
  <c r="AC87" i="99"/>
  <c r="AC87" i="100"/>
  <c r="AC87" i="98"/>
  <c r="AG84" i="106"/>
  <c r="AG84" i="102"/>
  <c r="AG84" i="101"/>
  <c r="AG84" i="104"/>
  <c r="AG84" i="103"/>
  <c r="AG84" i="99"/>
  <c r="AG84" i="105"/>
  <c r="AG84" i="100"/>
  <c r="AG84" i="98"/>
  <c r="I87" i="104"/>
  <c r="I87" i="98"/>
  <c r="I87" i="102"/>
  <c r="I87" i="103"/>
  <c r="I87" i="105"/>
  <c r="I87" i="106"/>
  <c r="I87" i="100"/>
  <c r="I87" i="101"/>
  <c r="I87" i="99"/>
  <c r="Q13" i="106"/>
  <c r="Q13" i="102"/>
  <c r="Q13" i="101"/>
  <c r="Q13" i="104"/>
  <c r="Q13" i="98"/>
  <c r="Q13" i="99"/>
  <c r="Q13" i="100"/>
  <c r="Q16" i="100" s="1"/>
  <c r="Q13" i="103"/>
  <c r="Q13" i="105"/>
  <c r="T13" i="106"/>
  <c r="T16" i="106" s="1"/>
  <c r="T13" i="102"/>
  <c r="T16" i="102" s="1"/>
  <c r="T13" i="101"/>
  <c r="T16" i="101" s="1"/>
  <c r="T13" i="104"/>
  <c r="T16" i="104" s="1"/>
  <c r="T13" i="100"/>
  <c r="T13" i="105"/>
  <c r="T13" i="99"/>
  <c r="T13" i="98"/>
  <c r="T13" i="103"/>
  <c r="T87" i="106"/>
  <c r="T87" i="102"/>
  <c r="T87" i="104"/>
  <c r="T87" i="101"/>
  <c r="T87" i="105"/>
  <c r="T87" i="100"/>
  <c r="T87" i="99"/>
  <c r="T87" i="98"/>
  <c r="T87" i="103"/>
  <c r="L114" i="106"/>
  <c r="L114" i="102"/>
  <c r="L114" i="101"/>
  <c r="L114" i="104"/>
  <c r="L114" i="100"/>
  <c r="L114" i="98"/>
  <c r="L114" i="105"/>
  <c r="L114" i="103"/>
  <c r="L114" i="99"/>
  <c r="P114" i="106"/>
  <c r="P114" i="102"/>
  <c r="P114" i="101"/>
  <c r="P114" i="104"/>
  <c r="P114" i="99"/>
  <c r="P114" i="100"/>
  <c r="P114" i="98"/>
  <c r="P114" i="103"/>
  <c r="P114" i="105"/>
  <c r="AK115" i="106"/>
  <c r="AK115" i="102"/>
  <c r="AK115" i="104"/>
  <c r="AK115" i="101"/>
  <c r="AK115" i="103"/>
  <c r="AK115" i="100"/>
  <c r="AK115" i="98"/>
  <c r="AK115" i="99"/>
  <c r="AK115" i="105"/>
  <c r="I85" i="102"/>
  <c r="I85" i="106"/>
  <c r="I85" i="100"/>
  <c r="I85" i="98"/>
  <c r="I85" i="99"/>
  <c r="I85" i="101"/>
  <c r="I85" i="104"/>
  <c r="I85" i="103"/>
  <c r="I85" i="105"/>
  <c r="Q82" i="106"/>
  <c r="Q82" i="102"/>
  <c r="Q82" i="104"/>
  <c r="Q82" i="101"/>
  <c r="Q82" i="99"/>
  <c r="Q82" i="98"/>
  <c r="Q82" i="103"/>
  <c r="Q82" i="105"/>
  <c r="Q82" i="100"/>
  <c r="V86" i="106"/>
  <c r="V86" i="102"/>
  <c r="V86" i="101"/>
  <c r="V86" i="104"/>
  <c r="V86" i="100"/>
  <c r="V86" i="103"/>
  <c r="V86" i="105"/>
  <c r="V86" i="99"/>
  <c r="V86" i="98"/>
  <c r="AA13" i="106"/>
  <c r="AA13" i="102"/>
  <c r="AA13" i="101"/>
  <c r="AA13" i="104"/>
  <c r="AA13" i="100"/>
  <c r="AA13" i="105"/>
  <c r="AA13" i="99"/>
  <c r="AA13" i="103"/>
  <c r="AA13" i="98"/>
  <c r="X80" i="106"/>
  <c r="X80" i="102"/>
  <c r="X80" i="101"/>
  <c r="X80" i="104"/>
  <c r="X80" i="103"/>
  <c r="X80" i="105"/>
  <c r="X80" i="98"/>
  <c r="X80" i="99"/>
  <c r="X80" i="100"/>
  <c r="J82" i="101"/>
  <c r="J82" i="106"/>
  <c r="J82" i="104"/>
  <c r="J82" i="102"/>
  <c r="J82" i="103"/>
  <c r="J82" i="100"/>
  <c r="J82" i="99"/>
  <c r="J82" i="105"/>
  <c r="J82" i="98"/>
  <c r="Q115" i="106"/>
  <c r="Q115" i="102"/>
  <c r="Q115" i="104"/>
  <c r="Q115" i="101"/>
  <c r="Q115" i="99"/>
  <c r="Q115" i="98"/>
  <c r="Q115" i="103"/>
  <c r="Q115" i="105"/>
  <c r="Q115" i="100"/>
  <c r="AA114" i="106"/>
  <c r="AA114" i="102"/>
  <c r="AA114" i="104"/>
  <c r="AA114" i="101"/>
  <c r="AA114" i="98"/>
  <c r="AA114" i="99"/>
  <c r="AA114" i="100"/>
  <c r="AA114" i="103"/>
  <c r="AA114" i="105"/>
  <c r="AF13" i="106"/>
  <c r="AF13" i="102"/>
  <c r="AF13" i="101"/>
  <c r="AF13" i="104"/>
  <c r="AF13" i="98"/>
  <c r="AF13" i="99"/>
  <c r="AF13" i="103"/>
  <c r="AF13" i="105"/>
  <c r="AF13" i="100"/>
  <c r="AI114" i="106"/>
  <c r="AI114" i="102"/>
  <c r="AI114" i="101"/>
  <c r="AI114" i="104"/>
  <c r="AI114" i="103"/>
  <c r="AI114" i="98"/>
  <c r="AI114" i="99"/>
  <c r="AI114" i="100"/>
  <c r="AI114" i="105"/>
  <c r="AF115" i="106"/>
  <c r="AF115" i="102"/>
  <c r="AF115" i="101"/>
  <c r="AF115" i="104"/>
  <c r="AF115" i="103"/>
  <c r="AF115" i="100"/>
  <c r="AF115" i="99"/>
  <c r="AF115" i="105"/>
  <c r="AF115" i="98"/>
  <c r="AF86" i="106"/>
  <c r="AF86" i="102"/>
  <c r="AF86" i="104"/>
  <c r="AF86" i="101"/>
  <c r="AF86" i="99"/>
  <c r="AF86" i="105"/>
  <c r="AF86" i="98"/>
  <c r="AF86" i="103"/>
  <c r="AF86" i="100"/>
  <c r="V85" i="106"/>
  <c r="V85" i="102"/>
  <c r="V85" i="101"/>
  <c r="V85" i="104"/>
  <c r="V85" i="100"/>
  <c r="V85" i="98"/>
  <c r="V85" i="103"/>
  <c r="V85" i="105"/>
  <c r="V85" i="99"/>
  <c r="AG80" i="106"/>
  <c r="AG80" i="102"/>
  <c r="AG80" i="101"/>
  <c r="AG80" i="104"/>
  <c r="AG80" i="105"/>
  <c r="AG80" i="100"/>
  <c r="AG80" i="103"/>
  <c r="AG80" i="99"/>
  <c r="AG80" i="98"/>
  <c r="X13" i="106"/>
  <c r="X13" i="102"/>
  <c r="X13" i="104"/>
  <c r="X13" i="101"/>
  <c r="X16" i="101" s="1"/>
  <c r="X13" i="100"/>
  <c r="X16" i="100" s="1"/>
  <c r="X13" i="99"/>
  <c r="X16" i="99" s="1"/>
  <c r="X13" i="98"/>
  <c r="X13" i="105"/>
  <c r="X16" i="105" s="1"/>
  <c r="X13" i="103"/>
  <c r="S80" i="106"/>
  <c r="S80" i="102"/>
  <c r="S80" i="101"/>
  <c r="S80" i="104"/>
  <c r="S80" i="100"/>
  <c r="S80" i="99"/>
  <c r="S80" i="105"/>
  <c r="S80" i="98"/>
  <c r="S80" i="103"/>
  <c r="H99" i="97"/>
  <c r="H99" i="105"/>
  <c r="H99" i="98"/>
  <c r="H99" i="106"/>
  <c r="H99" i="99"/>
  <c r="H99" i="104"/>
  <c r="H99" i="100"/>
  <c r="H99" i="101"/>
  <c r="H99" i="103"/>
  <c r="H99" i="102"/>
  <c r="H83" i="102"/>
  <c r="H83" i="103"/>
  <c r="H83" i="105"/>
  <c r="H83" i="100"/>
  <c r="H83" i="98"/>
  <c r="H83" i="99"/>
  <c r="H83" i="101"/>
  <c r="H83" i="104"/>
  <c r="H83" i="106"/>
  <c r="X128" i="106"/>
  <c r="X138" i="106"/>
  <c r="X138" i="102"/>
  <c r="X128" i="102"/>
  <c r="X138" i="101"/>
  <c r="X138" i="104"/>
  <c r="X128" i="104"/>
  <c r="X128" i="101"/>
  <c r="X138" i="100"/>
  <c r="X138" i="99"/>
  <c r="X128" i="103"/>
  <c r="X138" i="103"/>
  <c r="X128" i="100"/>
  <c r="X128" i="105"/>
  <c r="X138" i="98"/>
  <c r="X128" i="99"/>
  <c r="X138" i="105"/>
  <c r="X128" i="98"/>
  <c r="AJ138" i="106"/>
  <c r="AJ128" i="106"/>
  <c r="AJ128" i="102"/>
  <c r="AJ138" i="102"/>
  <c r="AJ128" i="101"/>
  <c r="AJ128" i="104"/>
  <c r="AJ138" i="101"/>
  <c r="AJ138" i="104"/>
  <c r="AJ128" i="98"/>
  <c r="AJ138" i="103"/>
  <c r="AJ138" i="100"/>
  <c r="AJ128" i="100"/>
  <c r="AJ138" i="105"/>
  <c r="AJ138" i="99"/>
  <c r="AJ138" i="98"/>
  <c r="AJ128" i="103"/>
  <c r="AJ128" i="105"/>
  <c r="AJ128" i="99"/>
  <c r="Y138" i="106"/>
  <c r="Y128" i="106"/>
  <c r="Y128" i="102"/>
  <c r="Y138" i="102"/>
  <c r="Y138" i="104"/>
  <c r="Y138" i="101"/>
  <c r="Y128" i="104"/>
  <c r="Y128" i="101"/>
  <c r="Y138" i="99"/>
  <c r="Y128" i="103"/>
  <c r="Y138" i="103"/>
  <c r="Y138" i="105"/>
  <c r="Y128" i="98"/>
  <c r="Y138" i="100"/>
  <c r="Y128" i="99"/>
  <c r="Y128" i="100"/>
  <c r="Y138" i="98"/>
  <c r="Y128" i="105"/>
  <c r="J138" i="101"/>
  <c r="J138" i="99"/>
  <c r="J128" i="102"/>
  <c r="J128" i="104"/>
  <c r="J138" i="102"/>
  <c r="J138" i="106"/>
  <c r="J128" i="98"/>
  <c r="J138" i="104"/>
  <c r="J128" i="106"/>
  <c r="J138" i="105"/>
  <c r="J128" i="100"/>
  <c r="J128" i="101"/>
  <c r="J138" i="100"/>
  <c r="J128" i="105"/>
  <c r="J138" i="103"/>
  <c r="J128" i="99"/>
  <c r="J138" i="98"/>
  <c r="J128" i="103"/>
  <c r="K138" i="106"/>
  <c r="K128" i="106"/>
  <c r="K138" i="101"/>
  <c r="K128" i="102"/>
  <c r="K138" i="102"/>
  <c r="K128" i="104"/>
  <c r="K128" i="101"/>
  <c r="K138" i="104"/>
  <c r="K128" i="103"/>
  <c r="K138" i="98"/>
  <c r="K128" i="105"/>
  <c r="K138" i="100"/>
  <c r="K138" i="103"/>
  <c r="K128" i="99"/>
  <c r="K138" i="105"/>
  <c r="K128" i="98"/>
  <c r="K138" i="99"/>
  <c r="K128" i="100"/>
  <c r="Q128" i="106"/>
  <c r="Q138" i="106"/>
  <c r="Q128" i="102"/>
  <c r="Q138" i="102"/>
  <c r="Q138" i="101"/>
  <c r="Q128" i="101"/>
  <c r="Q138" i="104"/>
  <c r="Q128" i="104"/>
  <c r="Q128" i="99"/>
  <c r="Q138" i="98"/>
  <c r="Q128" i="103"/>
  <c r="Q138" i="105"/>
  <c r="Q128" i="100"/>
  <c r="Q138" i="103"/>
  <c r="Q128" i="105"/>
  <c r="Q138" i="99"/>
  <c r="Q128" i="98"/>
  <c r="Q138" i="100"/>
  <c r="F87" i="105"/>
  <c r="F87" i="103"/>
  <c r="F87" i="102"/>
  <c r="F87" i="106"/>
  <c r="F87" i="100"/>
  <c r="F87" i="99"/>
  <c r="F87" i="98"/>
  <c r="F87" i="101"/>
  <c r="F87" i="104"/>
  <c r="F128" i="106"/>
  <c r="F138" i="102"/>
  <c r="F128" i="102"/>
  <c r="F128" i="103"/>
  <c r="F138" i="103"/>
  <c r="F138" i="100"/>
  <c r="F138" i="101"/>
  <c r="F128" i="101"/>
  <c r="F128" i="98"/>
  <c r="F128" i="104"/>
  <c r="F138" i="104"/>
  <c r="F128" i="105"/>
  <c r="F138" i="105"/>
  <c r="F138" i="106"/>
  <c r="F138" i="98"/>
  <c r="F128" i="100"/>
  <c r="F128" i="99"/>
  <c r="F138" i="99"/>
  <c r="F83" i="105"/>
  <c r="F83" i="99"/>
  <c r="F83" i="101"/>
  <c r="F83" i="103"/>
  <c r="F83" i="106"/>
  <c r="F83" i="98"/>
  <c r="F83" i="104"/>
  <c r="F83" i="102"/>
  <c r="F83" i="100"/>
  <c r="F81" i="106"/>
  <c r="F81" i="105"/>
  <c r="F81" i="103"/>
  <c r="F81" i="98"/>
  <c r="F81" i="100"/>
  <c r="F81" i="99"/>
  <c r="F81" i="102"/>
  <c r="F81" i="104"/>
  <c r="F81" i="101"/>
  <c r="F51" i="105"/>
  <c r="F51" i="102"/>
  <c r="F51" i="101"/>
  <c r="F51" i="99"/>
  <c r="F51" i="103"/>
  <c r="F51" i="98"/>
  <c r="F51" i="106"/>
  <c r="F51" i="104"/>
  <c r="F51" i="100"/>
  <c r="F98" i="97"/>
  <c r="F98" i="103"/>
  <c r="F98" i="101"/>
  <c r="F98" i="100"/>
  <c r="F98" i="98"/>
  <c r="F98" i="102"/>
  <c r="F98" i="105"/>
  <c r="F98" i="104"/>
  <c r="F98" i="106"/>
  <c r="F98" i="99"/>
  <c r="F115" i="103"/>
  <c r="F115" i="104"/>
  <c r="F115" i="106"/>
  <c r="F115" i="102"/>
  <c r="F115" i="99"/>
  <c r="F115" i="101"/>
  <c r="F115" i="105"/>
  <c r="F115" i="98"/>
  <c r="F115" i="100"/>
  <c r="F114" i="106"/>
  <c r="F114" i="101"/>
  <c r="F114" i="99"/>
  <c r="F114" i="98"/>
  <c r="F114" i="100"/>
  <c r="F114" i="102"/>
  <c r="F114" i="103"/>
  <c r="F114" i="104"/>
  <c r="F114" i="105"/>
  <c r="F80" i="101"/>
  <c r="F80" i="100"/>
  <c r="F80" i="98"/>
  <c r="F80" i="105"/>
  <c r="F80" i="106"/>
  <c r="F80" i="102"/>
  <c r="F80" i="99"/>
  <c r="F80" i="104"/>
  <c r="F80" i="103"/>
  <c r="D13" i="93"/>
  <c r="D19" i="106"/>
  <c r="D19" i="103"/>
  <c r="D19" i="99"/>
  <c r="D19" i="102"/>
  <c r="D19" i="105"/>
  <c r="D19" i="104"/>
  <c r="D19" i="98"/>
  <c r="D19" i="101"/>
  <c r="D19" i="100"/>
  <c r="D14" i="105"/>
  <c r="D14" i="101"/>
  <c r="D14" i="98"/>
  <c r="D14" i="100"/>
  <c r="D14" i="103"/>
  <c r="D14" i="106"/>
  <c r="D14" i="99"/>
  <c r="D14" i="102"/>
  <c r="D14" i="104"/>
  <c r="D43" i="106"/>
  <c r="D43" i="104"/>
  <c r="D43" i="103"/>
  <c r="D43" i="101"/>
  <c r="D43" i="100"/>
  <c r="D43" i="98"/>
  <c r="D43" i="99"/>
  <c r="D43" i="102"/>
  <c r="D43" i="105"/>
  <c r="D50" i="105"/>
  <c r="D50" i="104"/>
  <c r="D50" i="99"/>
  <c r="D50" i="98"/>
  <c r="D50" i="100"/>
  <c r="D50" i="102"/>
  <c r="D50" i="103"/>
  <c r="D50" i="106"/>
  <c r="D50" i="101"/>
  <c r="D85" i="102"/>
  <c r="D85" i="99"/>
  <c r="D85" i="98"/>
  <c r="D85" i="105"/>
  <c r="D85" i="106"/>
  <c r="D85" i="104"/>
  <c r="D85" i="103"/>
  <c r="D85" i="100"/>
  <c r="D85" i="101"/>
  <c r="D44" i="99"/>
  <c r="D44" i="98"/>
  <c r="D44" i="105"/>
  <c r="D44" i="101"/>
  <c r="D44" i="100"/>
  <c r="D44" i="104"/>
  <c r="D44" i="106"/>
  <c r="D44" i="102"/>
  <c r="D44" i="103"/>
  <c r="D98" i="97"/>
  <c r="D98" i="103"/>
  <c r="D98" i="104"/>
  <c r="D98" i="105"/>
  <c r="D98" i="102"/>
  <c r="D98" i="101"/>
  <c r="D98" i="100"/>
  <c r="D98" i="98"/>
  <c r="D98" i="99"/>
  <c r="D98" i="106"/>
  <c r="D45" i="106"/>
  <c r="D45" i="102"/>
  <c r="D45" i="101"/>
  <c r="D45" i="98"/>
  <c r="D45" i="99"/>
  <c r="D45" i="100"/>
  <c r="D45" i="105"/>
  <c r="D45" i="104"/>
  <c r="D45" i="103"/>
  <c r="O98" i="97"/>
  <c r="O98" i="106"/>
  <c r="O98" i="102"/>
  <c r="O98" i="101"/>
  <c r="O98" i="104"/>
  <c r="O98" i="105"/>
  <c r="O98" i="98"/>
  <c r="O98" i="99"/>
  <c r="O98" i="100"/>
  <c r="O98" i="103"/>
  <c r="Y99" i="97"/>
  <c r="Y99" i="106"/>
  <c r="Y99" i="102"/>
  <c r="Y99" i="101"/>
  <c r="Y99" i="104"/>
  <c r="Y99" i="98"/>
  <c r="Y99" i="103"/>
  <c r="Y99" i="99"/>
  <c r="Y99" i="105"/>
  <c r="Y99" i="100"/>
  <c r="R98" i="97"/>
  <c r="R98" i="106"/>
  <c r="R98" i="102"/>
  <c r="R98" i="104"/>
  <c r="R98" i="101"/>
  <c r="R98" i="103"/>
  <c r="R98" i="105"/>
  <c r="R98" i="98"/>
  <c r="R98" i="100"/>
  <c r="R98" i="99"/>
  <c r="U99" i="97"/>
  <c r="U99" i="106"/>
  <c r="U99" i="102"/>
  <c r="U99" i="101"/>
  <c r="U99" i="104"/>
  <c r="U99" i="99"/>
  <c r="U99" i="98"/>
  <c r="U99" i="105"/>
  <c r="U99" i="100"/>
  <c r="U99" i="103"/>
  <c r="Z99" i="97"/>
  <c r="Z99" i="106"/>
  <c r="Z99" i="102"/>
  <c r="Z99" i="104"/>
  <c r="Z99" i="101"/>
  <c r="Z99" i="100"/>
  <c r="Z99" i="103"/>
  <c r="Z99" i="98"/>
  <c r="Z99" i="99"/>
  <c r="Z99" i="105"/>
  <c r="S98" i="97"/>
  <c r="S98" i="106"/>
  <c r="S98" i="102"/>
  <c r="S98" i="101"/>
  <c r="S98" i="104"/>
  <c r="S98" i="98"/>
  <c r="S98" i="103"/>
  <c r="S98" i="105"/>
  <c r="S98" i="100"/>
  <c r="S98" i="99"/>
  <c r="W98" i="97"/>
  <c r="W98" i="106"/>
  <c r="W98" i="102"/>
  <c r="W98" i="104"/>
  <c r="W98" i="101"/>
  <c r="W98" i="103"/>
  <c r="W98" i="98"/>
  <c r="W98" i="100"/>
  <c r="W98" i="105"/>
  <c r="W98" i="99"/>
  <c r="O99" i="97"/>
  <c r="O99" i="106"/>
  <c r="O99" i="102"/>
  <c r="O99" i="101"/>
  <c r="O99" i="104"/>
  <c r="O99" i="105"/>
  <c r="O99" i="100"/>
  <c r="O99" i="99"/>
  <c r="O99" i="98"/>
  <c r="O99" i="103"/>
  <c r="P98" i="97"/>
  <c r="P98" i="106"/>
  <c r="P98" i="102"/>
  <c r="P98" i="104"/>
  <c r="P98" i="101"/>
  <c r="P98" i="105"/>
  <c r="P98" i="103"/>
  <c r="P98" i="99"/>
  <c r="P98" i="98"/>
  <c r="P98" i="100"/>
  <c r="AI99" i="97"/>
  <c r="AI99" i="106"/>
  <c r="AI99" i="102"/>
  <c r="AI99" i="104"/>
  <c r="AI99" i="101"/>
  <c r="AI99" i="105"/>
  <c r="AI99" i="100"/>
  <c r="AI99" i="98"/>
  <c r="AI99" i="99"/>
  <c r="AI99" i="103"/>
  <c r="W99" i="97"/>
  <c r="W99" i="106"/>
  <c r="W99" i="102"/>
  <c r="W99" i="101"/>
  <c r="W99" i="104"/>
  <c r="W99" i="98"/>
  <c r="W99" i="103"/>
  <c r="W99" i="100"/>
  <c r="W99" i="105"/>
  <c r="W99" i="99"/>
  <c r="U98" i="97"/>
  <c r="U98" i="106"/>
  <c r="U98" i="102"/>
  <c r="U98" i="101"/>
  <c r="U98" i="104"/>
  <c r="U98" i="100"/>
  <c r="U98" i="98"/>
  <c r="U98" i="103"/>
  <c r="U98" i="99"/>
  <c r="U98" i="105"/>
  <c r="Q99" i="97"/>
  <c r="Q99" i="106"/>
  <c r="Q99" i="102"/>
  <c r="Q99" i="101"/>
  <c r="Q99" i="104"/>
  <c r="Q99" i="99"/>
  <c r="Q99" i="100"/>
  <c r="Q99" i="98"/>
  <c r="Q99" i="103"/>
  <c r="Q99" i="105"/>
  <c r="J99" i="97"/>
  <c r="J99" i="98"/>
  <c r="J99" i="106"/>
  <c r="J99" i="100"/>
  <c r="J99" i="101"/>
  <c r="J99" i="102"/>
  <c r="J99" i="99"/>
  <c r="J99" i="104"/>
  <c r="J99" i="103"/>
  <c r="J99" i="105"/>
  <c r="AB98" i="97"/>
  <c r="AB98" i="106"/>
  <c r="AB98" i="102"/>
  <c r="AB98" i="104"/>
  <c r="AB98" i="101"/>
  <c r="AB98" i="99"/>
  <c r="AB98" i="100"/>
  <c r="AB98" i="103"/>
  <c r="AB98" i="98"/>
  <c r="AB98" i="105"/>
  <c r="AB126" i="97"/>
  <c r="AB126" i="106"/>
  <c r="AB126" i="102"/>
  <c r="AB126" i="104"/>
  <c r="AB126" i="101"/>
  <c r="AB126" i="105"/>
  <c r="AB126" i="100"/>
  <c r="AB126" i="99"/>
  <c r="AB126" i="103"/>
  <c r="AB126" i="98"/>
  <c r="I126" i="97"/>
  <c r="I126" i="102"/>
  <c r="I126" i="99"/>
  <c r="I126" i="104"/>
  <c r="I126" i="98"/>
  <c r="I126" i="105"/>
  <c r="I126" i="106"/>
  <c r="I126" i="101"/>
  <c r="I126" i="103"/>
  <c r="I126" i="100"/>
  <c r="K141" i="97"/>
  <c r="K141" i="102"/>
  <c r="K141" i="106"/>
  <c r="K141" i="101"/>
  <c r="K141" i="104"/>
  <c r="K141" i="100"/>
  <c r="K141" i="103"/>
  <c r="K141" i="98"/>
  <c r="K141" i="99"/>
  <c r="K141" i="105"/>
  <c r="R126" i="97"/>
  <c r="R126" i="106"/>
  <c r="R126" i="102"/>
  <c r="R126" i="104"/>
  <c r="R126" i="101"/>
  <c r="R126" i="105"/>
  <c r="R126" i="100"/>
  <c r="R126" i="103"/>
  <c r="R126" i="98"/>
  <c r="R126" i="99"/>
  <c r="X126" i="97"/>
  <c r="X126" i="106"/>
  <c r="X126" i="102"/>
  <c r="X126" i="104"/>
  <c r="X126" i="101"/>
  <c r="X126" i="105"/>
  <c r="X126" i="100"/>
  <c r="X126" i="103"/>
  <c r="X126" i="98"/>
  <c r="X126" i="99"/>
  <c r="AC126" i="97"/>
  <c r="AC126" i="106"/>
  <c r="AC126" i="102"/>
  <c r="AC126" i="101"/>
  <c r="AC126" i="104"/>
  <c r="AC126" i="105"/>
  <c r="AC126" i="98"/>
  <c r="AC126" i="100"/>
  <c r="AC126" i="99"/>
  <c r="AC126" i="103"/>
  <c r="AK141" i="97"/>
  <c r="AK141" i="106"/>
  <c r="AK141" i="102"/>
  <c r="AK141" i="104"/>
  <c r="AK141" i="101"/>
  <c r="AK141" i="100"/>
  <c r="AK141" i="98"/>
  <c r="AK141" i="105"/>
  <c r="AK141" i="103"/>
  <c r="AK141" i="99"/>
  <c r="W126" i="97"/>
  <c r="W126" i="106"/>
  <c r="W126" i="102"/>
  <c r="W126" i="101"/>
  <c r="W126" i="104"/>
  <c r="W126" i="105"/>
  <c r="W126" i="99"/>
  <c r="W126" i="103"/>
  <c r="W126" i="100"/>
  <c r="W126" i="98"/>
  <c r="AG141" i="97"/>
  <c r="AG141" i="106"/>
  <c r="AG141" i="102"/>
  <c r="AG141" i="104"/>
  <c r="AG141" i="101"/>
  <c r="AG141" i="100"/>
  <c r="AG141" i="103"/>
  <c r="AG141" i="105"/>
  <c r="AG141" i="99"/>
  <c r="AG141" i="98"/>
  <c r="AB141" i="97"/>
  <c r="AB141" i="106"/>
  <c r="AB141" i="102"/>
  <c r="AB141" i="101"/>
  <c r="AB141" i="104"/>
  <c r="AB141" i="100"/>
  <c r="AB141" i="103"/>
  <c r="AB141" i="98"/>
  <c r="AB141" i="99"/>
  <c r="AB141" i="105"/>
  <c r="AJ126" i="97"/>
  <c r="AJ126" i="106"/>
  <c r="AJ126" i="102"/>
  <c r="AJ126" i="104"/>
  <c r="AJ126" i="101"/>
  <c r="AJ126" i="98"/>
  <c r="AJ126" i="103"/>
  <c r="AJ126" i="105"/>
  <c r="AJ126" i="99"/>
  <c r="AJ126" i="100"/>
  <c r="Y126" i="97"/>
  <c r="Y126" i="106"/>
  <c r="Y126" i="102"/>
  <c r="Y126" i="101"/>
  <c r="Y126" i="104"/>
  <c r="Y126" i="99"/>
  <c r="Y126" i="105"/>
  <c r="Y126" i="103"/>
  <c r="Y126" i="100"/>
  <c r="Y126" i="98"/>
  <c r="AH126" i="97"/>
  <c r="AH126" i="106"/>
  <c r="AH126" i="102"/>
  <c r="AH126" i="101"/>
  <c r="AH126" i="104"/>
  <c r="AH126" i="99"/>
  <c r="AH126" i="98"/>
  <c r="AH126" i="103"/>
  <c r="AH126" i="105"/>
  <c r="AH126" i="100"/>
  <c r="AE126" i="97"/>
  <c r="AE126" i="106"/>
  <c r="AE126" i="102"/>
  <c r="AE126" i="104"/>
  <c r="AE126" i="101"/>
  <c r="AE126" i="99"/>
  <c r="AE126" i="103"/>
  <c r="AE126" i="105"/>
  <c r="AE126" i="100"/>
  <c r="AE126" i="98"/>
  <c r="U141" i="97"/>
  <c r="U141" i="106"/>
  <c r="U141" i="102"/>
  <c r="U141" i="104"/>
  <c r="U141" i="101"/>
  <c r="U141" i="99"/>
  <c r="U141" i="105"/>
  <c r="U141" i="98"/>
  <c r="U141" i="103"/>
  <c r="U141" i="100"/>
  <c r="AH141" i="97"/>
  <c r="AH141" i="106"/>
  <c r="AH141" i="102"/>
  <c r="AH141" i="101"/>
  <c r="AH141" i="104"/>
  <c r="AH141" i="98"/>
  <c r="AH141" i="105"/>
  <c r="AH141" i="100"/>
  <c r="AH141" i="103"/>
  <c r="AH141" i="99"/>
  <c r="AL106" i="93"/>
  <c r="Q103" i="106"/>
  <c r="Q103" i="102"/>
  <c r="Q103" i="101"/>
  <c r="Q103" i="104"/>
  <c r="Q103" i="105"/>
  <c r="Q103" i="98"/>
  <c r="Q103" i="99"/>
  <c r="Q103" i="100"/>
  <c r="Q103" i="103"/>
  <c r="R103" i="106"/>
  <c r="R103" i="102"/>
  <c r="R103" i="101"/>
  <c r="R103" i="104"/>
  <c r="R103" i="105"/>
  <c r="R103" i="103"/>
  <c r="R103" i="99"/>
  <c r="R103" i="98"/>
  <c r="R103" i="100"/>
  <c r="Y103" i="106"/>
  <c r="Y103" i="102"/>
  <c r="Y103" i="101"/>
  <c r="Y103" i="104"/>
  <c r="Y103" i="99"/>
  <c r="Y103" i="103"/>
  <c r="Y103" i="98"/>
  <c r="Y103" i="100"/>
  <c r="Y103" i="105"/>
  <c r="AJ103" i="106"/>
  <c r="AJ103" i="102"/>
  <c r="AJ103" i="101"/>
  <c r="AJ103" i="104"/>
  <c r="AJ103" i="105"/>
  <c r="AJ103" i="100"/>
  <c r="AJ103" i="98"/>
  <c r="AJ103" i="103"/>
  <c r="AJ103" i="99"/>
  <c r="AH103" i="106"/>
  <c r="AH103" i="102"/>
  <c r="AH103" i="104"/>
  <c r="AH103" i="101"/>
  <c r="AH103" i="99"/>
  <c r="AH103" i="100"/>
  <c r="AH103" i="98"/>
  <c r="AH103" i="105"/>
  <c r="AH103" i="103"/>
  <c r="AE103" i="106"/>
  <c r="AE103" i="102"/>
  <c r="AE103" i="104"/>
  <c r="AE103" i="101"/>
  <c r="AE103" i="99"/>
  <c r="AE103" i="103"/>
  <c r="AE103" i="98"/>
  <c r="AE103" i="105"/>
  <c r="AE103" i="100"/>
  <c r="AF103" i="106"/>
  <c r="AF103" i="102"/>
  <c r="AF103" i="104"/>
  <c r="AF103" i="101"/>
  <c r="AF103" i="100"/>
  <c r="AF103" i="105"/>
  <c r="AF103" i="98"/>
  <c r="AF103" i="103"/>
  <c r="AF103" i="99"/>
  <c r="AJ20" i="106"/>
  <c r="AJ20" i="102"/>
  <c r="AJ20" i="101"/>
  <c r="AJ20" i="104"/>
  <c r="AJ20" i="98"/>
  <c r="AJ20" i="103"/>
  <c r="AJ20" i="100"/>
  <c r="AJ20" i="105"/>
  <c r="AJ20" i="99"/>
  <c r="Z20" i="106"/>
  <c r="Z20" i="102"/>
  <c r="Z20" i="104"/>
  <c r="Z20" i="101"/>
  <c r="Z20" i="105"/>
  <c r="Z20" i="103"/>
  <c r="Z20" i="98"/>
  <c r="Z20" i="100"/>
  <c r="Z20" i="99"/>
  <c r="W20" i="106"/>
  <c r="W20" i="102"/>
  <c r="W20" i="101"/>
  <c r="W20" i="104"/>
  <c r="W20" i="100"/>
  <c r="W20" i="99"/>
  <c r="W20" i="103"/>
  <c r="W20" i="98"/>
  <c r="W20" i="105"/>
  <c r="N20" i="106"/>
  <c r="N20" i="102"/>
  <c r="N20" i="104"/>
  <c r="N20" i="101"/>
  <c r="N20" i="98"/>
  <c r="N20" i="99"/>
  <c r="N20" i="100"/>
  <c r="N20" i="105"/>
  <c r="N20" i="103"/>
  <c r="AH20" i="106"/>
  <c r="AH20" i="102"/>
  <c r="AH20" i="101"/>
  <c r="AH20" i="104"/>
  <c r="AH20" i="105"/>
  <c r="AH20" i="103"/>
  <c r="AH20" i="99"/>
  <c r="AH20" i="98"/>
  <c r="AH20" i="100"/>
  <c r="O20" i="106"/>
  <c r="O20" i="102"/>
  <c r="O20" i="101"/>
  <c r="O20" i="104"/>
  <c r="O20" i="103"/>
  <c r="O20" i="105"/>
  <c r="O20" i="98"/>
  <c r="O20" i="100"/>
  <c r="O20" i="99"/>
  <c r="K20" i="102"/>
  <c r="K20" i="106"/>
  <c r="K20" i="101"/>
  <c r="K20" i="104"/>
  <c r="K20" i="103"/>
  <c r="K20" i="99"/>
  <c r="K20" i="98"/>
  <c r="K20" i="100"/>
  <c r="K20" i="105"/>
  <c r="V20" i="106"/>
  <c r="V20" i="102"/>
  <c r="V20" i="101"/>
  <c r="V20" i="104"/>
  <c r="V20" i="103"/>
  <c r="V20" i="98"/>
  <c r="V20" i="99"/>
  <c r="V20" i="100"/>
  <c r="V20" i="105"/>
  <c r="V19" i="106"/>
  <c r="V19" i="102"/>
  <c r="V19" i="104"/>
  <c r="V19" i="101"/>
  <c r="V19" i="105"/>
  <c r="V19" i="103"/>
  <c r="V19" i="99"/>
  <c r="V19" i="100"/>
  <c r="V19" i="98"/>
  <c r="AK44" i="106"/>
  <c r="AK44" i="102"/>
  <c r="AK44" i="101"/>
  <c r="AK44" i="104"/>
  <c r="AK44" i="103"/>
  <c r="AK44" i="100"/>
  <c r="AK44" i="105"/>
  <c r="AK44" i="99"/>
  <c r="AK44" i="98"/>
  <c r="Y14" i="106"/>
  <c r="Y14" i="102"/>
  <c r="Y14" i="104"/>
  <c r="Y14" i="101"/>
  <c r="Y14" i="103"/>
  <c r="Y14" i="99"/>
  <c r="Y14" i="98"/>
  <c r="Y14" i="100"/>
  <c r="Y14" i="105"/>
  <c r="I18" i="102"/>
  <c r="I18" i="100"/>
  <c r="I18" i="104"/>
  <c r="I18" i="106"/>
  <c r="I18" i="105"/>
  <c r="I18" i="99"/>
  <c r="I18" i="98"/>
  <c r="I18" i="101"/>
  <c r="I18" i="103"/>
  <c r="T18" i="106"/>
  <c r="T18" i="102"/>
  <c r="T18" i="104"/>
  <c r="T18" i="101"/>
  <c r="T18" i="98"/>
  <c r="T18" i="99"/>
  <c r="T18" i="100"/>
  <c r="T18" i="105"/>
  <c r="T18" i="103"/>
  <c r="K44" i="102"/>
  <c r="K44" i="106"/>
  <c r="K44" i="101"/>
  <c r="K44" i="104"/>
  <c r="K44" i="100"/>
  <c r="K44" i="99"/>
  <c r="K44" i="98"/>
  <c r="K44" i="103"/>
  <c r="K44" i="105"/>
  <c r="Z44" i="106"/>
  <c r="Z44" i="102"/>
  <c r="Z44" i="101"/>
  <c r="Z44" i="104"/>
  <c r="Z44" i="99"/>
  <c r="Z44" i="105"/>
  <c r="Z44" i="98"/>
  <c r="Z44" i="100"/>
  <c r="Z44" i="103"/>
  <c r="AC43" i="106"/>
  <c r="AC43" i="102"/>
  <c r="AC43" i="101"/>
  <c r="AC43" i="104"/>
  <c r="AC43" i="100"/>
  <c r="AC43" i="99"/>
  <c r="AC43" i="103"/>
  <c r="AC43" i="105"/>
  <c r="AC43" i="98"/>
  <c r="AF18" i="106"/>
  <c r="AF18" i="102"/>
  <c r="AF18" i="104"/>
  <c r="AF18" i="101"/>
  <c r="AF18" i="103"/>
  <c r="AF18" i="105"/>
  <c r="AF18" i="100"/>
  <c r="AF18" i="99"/>
  <c r="AF18" i="98"/>
  <c r="AA18" i="106"/>
  <c r="AA18" i="102"/>
  <c r="AA18" i="104"/>
  <c r="AA18" i="101"/>
  <c r="AA18" i="98"/>
  <c r="AA18" i="105"/>
  <c r="AA18" i="99"/>
  <c r="AA18" i="103"/>
  <c r="AA18" i="100"/>
  <c r="M14" i="106"/>
  <c r="M14" i="102"/>
  <c r="M14" i="104"/>
  <c r="M14" i="101"/>
  <c r="M14" i="99"/>
  <c r="M14" i="100"/>
  <c r="M14" i="103"/>
  <c r="M14" i="105"/>
  <c r="M14" i="98"/>
  <c r="O19" i="106"/>
  <c r="O19" i="102"/>
  <c r="O19" i="104"/>
  <c r="O19" i="101"/>
  <c r="O19" i="100"/>
  <c r="O19" i="98"/>
  <c r="O19" i="105"/>
  <c r="O19" i="99"/>
  <c r="O19" i="103"/>
  <c r="AH43" i="106"/>
  <c r="AH43" i="102"/>
  <c r="AH43" i="101"/>
  <c r="AH43" i="104"/>
  <c r="AH43" i="105"/>
  <c r="AH43" i="99"/>
  <c r="AH43" i="100"/>
  <c r="AH43" i="103"/>
  <c r="AH43" i="98"/>
  <c r="T44" i="106"/>
  <c r="T44" i="102"/>
  <c r="T44" i="101"/>
  <c r="T44" i="104"/>
  <c r="T44" i="100"/>
  <c r="T44" i="105"/>
  <c r="T44" i="103"/>
  <c r="T44" i="98"/>
  <c r="T44" i="99"/>
  <c r="AF14" i="106"/>
  <c r="AF14" i="102"/>
  <c r="AF14" i="101"/>
  <c r="AF14" i="104"/>
  <c r="AF14" i="103"/>
  <c r="AF14" i="98"/>
  <c r="AF14" i="105"/>
  <c r="AF14" i="100"/>
  <c r="AF14" i="99"/>
  <c r="AG18" i="106"/>
  <c r="AG18" i="102"/>
  <c r="AG18" i="104"/>
  <c r="AG18" i="101"/>
  <c r="AG18" i="100"/>
  <c r="AG18" i="105"/>
  <c r="AG18" i="99"/>
  <c r="AG18" i="103"/>
  <c r="AG18" i="98"/>
  <c r="X43" i="106"/>
  <c r="X43" i="102"/>
  <c r="X43" i="104"/>
  <c r="X43" i="101"/>
  <c r="X43" i="105"/>
  <c r="X43" i="100"/>
  <c r="X43" i="103"/>
  <c r="X43" i="98"/>
  <c r="X43" i="99"/>
  <c r="W44" i="106"/>
  <c r="W44" i="102"/>
  <c r="W44" i="104"/>
  <c r="W44" i="101"/>
  <c r="W44" i="105"/>
  <c r="W44" i="99"/>
  <c r="W44" i="103"/>
  <c r="W44" i="98"/>
  <c r="W44" i="100"/>
  <c r="Q43" i="106"/>
  <c r="Q43" i="102"/>
  <c r="Q43" i="101"/>
  <c r="Q43" i="104"/>
  <c r="Q43" i="99"/>
  <c r="Q43" i="100"/>
  <c r="Q43" i="98"/>
  <c r="Q43" i="103"/>
  <c r="Q43" i="105"/>
  <c r="X18" i="106"/>
  <c r="X18" i="102"/>
  <c r="X18" i="104"/>
  <c r="X18" i="101"/>
  <c r="X18" i="105"/>
  <c r="X18" i="99"/>
  <c r="X18" i="98"/>
  <c r="X18" i="100"/>
  <c r="X18" i="103"/>
  <c r="AJ14" i="106"/>
  <c r="AJ14" i="102"/>
  <c r="AJ14" i="101"/>
  <c r="AJ14" i="104"/>
  <c r="AJ14" i="105"/>
  <c r="AJ14" i="103"/>
  <c r="AJ14" i="99"/>
  <c r="AJ14" i="98"/>
  <c r="AJ14" i="100"/>
  <c r="V14" i="106"/>
  <c r="V14" i="102"/>
  <c r="V14" i="101"/>
  <c r="V14" i="104"/>
  <c r="V14" i="100"/>
  <c r="V14" i="103"/>
  <c r="V14" i="99"/>
  <c r="V14" i="98"/>
  <c r="V14" i="105"/>
  <c r="I19" i="106"/>
  <c r="I19" i="104"/>
  <c r="I19" i="105"/>
  <c r="I19" i="101"/>
  <c r="I19" i="100"/>
  <c r="I19" i="99"/>
  <c r="I19" i="102"/>
  <c r="I19" i="103"/>
  <c r="I19" i="98"/>
  <c r="O14" i="106"/>
  <c r="O14" i="102"/>
  <c r="O14" i="101"/>
  <c r="O14" i="104"/>
  <c r="O14" i="99"/>
  <c r="O14" i="98"/>
  <c r="O14" i="103"/>
  <c r="O14" i="100"/>
  <c r="O14" i="105"/>
  <c r="K18" i="102"/>
  <c r="K18" i="106"/>
  <c r="K18" i="101"/>
  <c r="K18" i="104"/>
  <c r="K18" i="105"/>
  <c r="K18" i="99"/>
  <c r="K18" i="103"/>
  <c r="K18" i="98"/>
  <c r="K18" i="100"/>
  <c r="AA14" i="106"/>
  <c r="AA14" i="102"/>
  <c r="AA14" i="101"/>
  <c r="AA14" i="104"/>
  <c r="AA14" i="103"/>
  <c r="AA14" i="105"/>
  <c r="AA14" i="98"/>
  <c r="AA14" i="100"/>
  <c r="AA14" i="99"/>
  <c r="J43" i="102"/>
  <c r="J43" i="100"/>
  <c r="J43" i="106"/>
  <c r="J43" i="98"/>
  <c r="J43" i="104"/>
  <c r="J43" i="101"/>
  <c r="J43" i="103"/>
  <c r="J43" i="105"/>
  <c r="J43" i="99"/>
  <c r="P18" i="106"/>
  <c r="P18" i="102"/>
  <c r="P18" i="104"/>
  <c r="P18" i="101"/>
  <c r="P18" i="98"/>
  <c r="P18" i="103"/>
  <c r="P18" i="99"/>
  <c r="P18" i="100"/>
  <c r="P18" i="105"/>
  <c r="N19" i="106"/>
  <c r="N19" i="102"/>
  <c r="N19" i="104"/>
  <c r="N19" i="101"/>
  <c r="N19" i="99"/>
  <c r="N19" i="103"/>
  <c r="N19" i="98"/>
  <c r="N19" i="100"/>
  <c r="N19" i="105"/>
  <c r="AH14" i="106"/>
  <c r="AH14" i="102"/>
  <c r="AH14" i="101"/>
  <c r="AH14" i="104"/>
  <c r="AH14" i="98"/>
  <c r="AH14" i="100"/>
  <c r="AH14" i="105"/>
  <c r="AH14" i="99"/>
  <c r="AH14" i="103"/>
  <c r="Y43" i="106"/>
  <c r="Y43" i="102"/>
  <c r="Y43" i="101"/>
  <c r="Y43" i="104"/>
  <c r="Y43" i="98"/>
  <c r="Y43" i="103"/>
  <c r="Y43" i="99"/>
  <c r="Y43" i="105"/>
  <c r="Y43" i="100"/>
  <c r="M19" i="106"/>
  <c r="M19" i="102"/>
  <c r="M19" i="101"/>
  <c r="M19" i="104"/>
  <c r="M19" i="98"/>
  <c r="M19" i="99"/>
  <c r="M19" i="105"/>
  <c r="M19" i="103"/>
  <c r="M19" i="100"/>
  <c r="AK14" i="106"/>
  <c r="AK14" i="102"/>
  <c r="AK14" i="104"/>
  <c r="AK14" i="101"/>
  <c r="AK14" i="99"/>
  <c r="AK14" i="103"/>
  <c r="AK14" i="100"/>
  <c r="AK14" i="105"/>
  <c r="AK14" i="98"/>
  <c r="AE44" i="106"/>
  <c r="AE44" i="102"/>
  <c r="AE44" i="104"/>
  <c r="AE44" i="101"/>
  <c r="AE44" i="105"/>
  <c r="AE44" i="100"/>
  <c r="AE44" i="103"/>
  <c r="AE44" i="98"/>
  <c r="AE44" i="99"/>
  <c r="AG44" i="106"/>
  <c r="AG44" i="102"/>
  <c r="AG44" i="101"/>
  <c r="AG44" i="104"/>
  <c r="AG44" i="105"/>
  <c r="AG44" i="100"/>
  <c r="AG44" i="99"/>
  <c r="AG44" i="98"/>
  <c r="AG44" i="103"/>
  <c r="AF44" i="106"/>
  <c r="AF44" i="102"/>
  <c r="AF44" i="104"/>
  <c r="AF44" i="101"/>
  <c r="AF44" i="103"/>
  <c r="AF44" i="98"/>
  <c r="AF44" i="99"/>
  <c r="AF44" i="100"/>
  <c r="AF44" i="105"/>
  <c r="Q44" i="106"/>
  <c r="Q44" i="102"/>
  <c r="Q44" i="101"/>
  <c r="Q44" i="104"/>
  <c r="Q44" i="100"/>
  <c r="Q44" i="98"/>
  <c r="Q44" i="105"/>
  <c r="Q44" i="99"/>
  <c r="Q44" i="103"/>
  <c r="AE14" i="106"/>
  <c r="AE14" i="102"/>
  <c r="AE14" i="101"/>
  <c r="AE14" i="104"/>
  <c r="AE14" i="99"/>
  <c r="AE14" i="103"/>
  <c r="AE14" i="98"/>
  <c r="AE14" i="105"/>
  <c r="AE14" i="100"/>
  <c r="Y19" i="106"/>
  <c r="Y19" i="102"/>
  <c r="Y19" i="104"/>
  <c r="Y19" i="101"/>
  <c r="Y19" i="100"/>
  <c r="Y19" i="105"/>
  <c r="Y19" i="103"/>
  <c r="Y19" i="99"/>
  <c r="Y19" i="98"/>
  <c r="P44" i="106"/>
  <c r="P44" i="102"/>
  <c r="P44" i="104"/>
  <c r="P44" i="101"/>
  <c r="P44" i="100"/>
  <c r="P44" i="99"/>
  <c r="P44" i="103"/>
  <c r="P44" i="105"/>
  <c r="P44" i="98"/>
  <c r="AB43" i="106"/>
  <c r="AB43" i="102"/>
  <c r="AB43" i="104"/>
  <c r="AB43" i="101"/>
  <c r="AB43" i="99"/>
  <c r="AB43" i="105"/>
  <c r="AB43" i="103"/>
  <c r="AB43" i="100"/>
  <c r="AB43" i="98"/>
  <c r="N14" i="106"/>
  <c r="N14" i="102"/>
  <c r="N14" i="104"/>
  <c r="N14" i="101"/>
  <c r="N14" i="105"/>
  <c r="N14" i="98"/>
  <c r="N14" i="103"/>
  <c r="N14" i="99"/>
  <c r="N14" i="100"/>
  <c r="T77" i="106"/>
  <c r="T77" i="102"/>
  <c r="T77" i="101"/>
  <c r="T77" i="104"/>
  <c r="T77" i="100"/>
  <c r="T77" i="105"/>
  <c r="T77" i="98"/>
  <c r="T77" i="99"/>
  <c r="T77" i="103"/>
  <c r="AK53" i="106"/>
  <c r="AK53" i="102"/>
  <c r="AK53" i="101"/>
  <c r="AK53" i="104"/>
  <c r="AK53" i="100"/>
  <c r="AK53" i="99"/>
  <c r="AK53" i="98"/>
  <c r="AK53" i="105"/>
  <c r="AK53" i="103"/>
  <c r="P53" i="106"/>
  <c r="P53" i="102"/>
  <c r="P53" i="104"/>
  <c r="P53" i="101"/>
  <c r="P53" i="103"/>
  <c r="P53" i="100"/>
  <c r="P53" i="105"/>
  <c r="P53" i="99"/>
  <c r="P53" i="98"/>
  <c r="AL77" i="106"/>
  <c r="AL77" i="102"/>
  <c r="AL77" i="104"/>
  <c r="AL77" i="101"/>
  <c r="AL77" i="105"/>
  <c r="AL77" i="103"/>
  <c r="AL77" i="100"/>
  <c r="AL77" i="99"/>
  <c r="AL77" i="98"/>
  <c r="AK77" i="106"/>
  <c r="AK77" i="102"/>
  <c r="AK77" i="104"/>
  <c r="AK77" i="101"/>
  <c r="AK77" i="99"/>
  <c r="AK77" i="98"/>
  <c r="AK77" i="103"/>
  <c r="AK77" i="105"/>
  <c r="AK77" i="100"/>
  <c r="AJ53" i="106"/>
  <c r="AJ53" i="102"/>
  <c r="AJ53" i="101"/>
  <c r="AJ53" i="104"/>
  <c r="AJ53" i="100"/>
  <c r="AJ53" i="105"/>
  <c r="AJ53" i="98"/>
  <c r="AJ53" i="103"/>
  <c r="AJ53" i="99"/>
  <c r="V45" i="106"/>
  <c r="V45" i="102"/>
  <c r="V45" i="104"/>
  <c r="V45" i="101"/>
  <c r="V45" i="100"/>
  <c r="V45" i="103"/>
  <c r="V45" i="105"/>
  <c r="V45" i="99"/>
  <c r="V45" i="98"/>
  <c r="M45" i="106"/>
  <c r="M45" i="102"/>
  <c r="M45" i="101"/>
  <c r="M45" i="104"/>
  <c r="M45" i="100"/>
  <c r="M45" i="105"/>
  <c r="M45" i="99"/>
  <c r="M45" i="103"/>
  <c r="M45" i="98"/>
  <c r="AB77" i="106"/>
  <c r="AB77" i="102"/>
  <c r="AB77" i="104"/>
  <c r="AB77" i="101"/>
  <c r="AB77" i="99"/>
  <c r="AB77" i="100"/>
  <c r="AB77" i="105"/>
  <c r="AB77" i="98"/>
  <c r="AB77" i="103"/>
  <c r="K45" i="106"/>
  <c r="K45" i="102"/>
  <c r="K45" i="101"/>
  <c r="K45" i="104"/>
  <c r="K45" i="105"/>
  <c r="K45" i="98"/>
  <c r="K45" i="99"/>
  <c r="K45" i="103"/>
  <c r="K45" i="100"/>
  <c r="V53" i="106"/>
  <c r="V53" i="102"/>
  <c r="V53" i="104"/>
  <c r="V53" i="101"/>
  <c r="V53" i="100"/>
  <c r="V53" i="103"/>
  <c r="V53" i="105"/>
  <c r="V53" i="99"/>
  <c r="V53" i="98"/>
  <c r="Z77" i="106"/>
  <c r="Z77" i="102"/>
  <c r="Z77" i="104"/>
  <c r="Z77" i="101"/>
  <c r="Z77" i="100"/>
  <c r="Z77" i="98"/>
  <c r="Z77" i="99"/>
  <c r="Z77" i="105"/>
  <c r="Z77" i="103"/>
  <c r="AC53" i="106"/>
  <c r="AC53" i="102"/>
  <c r="AC53" i="101"/>
  <c r="AC53" i="104"/>
  <c r="AC53" i="100"/>
  <c r="AC53" i="103"/>
  <c r="AC53" i="105"/>
  <c r="AC53" i="98"/>
  <c r="AC53" i="99"/>
  <c r="AI77" i="106"/>
  <c r="AI77" i="102"/>
  <c r="AI77" i="104"/>
  <c r="AI77" i="101"/>
  <c r="AI77" i="103"/>
  <c r="AI77" i="98"/>
  <c r="AI77" i="105"/>
  <c r="AI77" i="99"/>
  <c r="AI77" i="100"/>
  <c r="Q45" i="106"/>
  <c r="Q45" i="102"/>
  <c r="Q45" i="104"/>
  <c r="Q45" i="101"/>
  <c r="Q45" i="99"/>
  <c r="Q45" i="100"/>
  <c r="Q45" i="103"/>
  <c r="Q45" i="98"/>
  <c r="Q45" i="105"/>
  <c r="AB53" i="106"/>
  <c r="AB53" i="102"/>
  <c r="AB53" i="101"/>
  <c r="AB53" i="104"/>
  <c r="AB53" i="99"/>
  <c r="AB53" i="103"/>
  <c r="AB53" i="98"/>
  <c r="AB53" i="100"/>
  <c r="AB53" i="105"/>
  <c r="AC45" i="106"/>
  <c r="AC45" i="102"/>
  <c r="AC45" i="104"/>
  <c r="AC45" i="101"/>
  <c r="AC45" i="105"/>
  <c r="AC45" i="103"/>
  <c r="AC45" i="100"/>
  <c r="AC45" i="98"/>
  <c r="AC45" i="99"/>
  <c r="AL82" i="106"/>
  <c r="AL82" i="102"/>
  <c r="AL82" i="104"/>
  <c r="AL82" i="101"/>
  <c r="AL82" i="105"/>
  <c r="AL82" i="99"/>
  <c r="AL82" i="98"/>
  <c r="AL82" i="100"/>
  <c r="AL82" i="103"/>
  <c r="AI86" i="106"/>
  <c r="AI86" i="102"/>
  <c r="AI86" i="101"/>
  <c r="AI86" i="104"/>
  <c r="AI86" i="103"/>
  <c r="AI86" i="99"/>
  <c r="AI86" i="100"/>
  <c r="AI86" i="98"/>
  <c r="AI86" i="105"/>
  <c r="V13" i="106"/>
  <c r="V16" i="106" s="1"/>
  <c r="V13" i="102"/>
  <c r="V16" i="102" s="1"/>
  <c r="V13" i="101"/>
  <c r="V16" i="101" s="1"/>
  <c r="V13" i="104"/>
  <c r="V16" i="104" s="1"/>
  <c r="V13" i="99"/>
  <c r="V13" i="103"/>
  <c r="V16" i="103" s="1"/>
  <c r="V13" i="98"/>
  <c r="V13" i="100"/>
  <c r="V13" i="105"/>
  <c r="V16" i="105" s="1"/>
  <c r="O83" i="106"/>
  <c r="O83" i="102"/>
  <c r="O83" i="101"/>
  <c r="O83" i="104"/>
  <c r="O83" i="99"/>
  <c r="O83" i="98"/>
  <c r="O83" i="100"/>
  <c r="O83" i="103"/>
  <c r="O83" i="105"/>
  <c r="R132" i="106"/>
  <c r="R132" i="102"/>
  <c r="R132" i="104"/>
  <c r="R132" i="101"/>
  <c r="R132" i="98"/>
  <c r="R132" i="100"/>
  <c r="R132" i="99"/>
  <c r="R132" i="103"/>
  <c r="R132" i="105"/>
  <c r="AA81" i="106"/>
  <c r="AA81" i="102"/>
  <c r="AA81" i="101"/>
  <c r="AA81" i="104"/>
  <c r="AA81" i="100"/>
  <c r="AA81" i="105"/>
  <c r="AA81" i="103"/>
  <c r="AA81" i="98"/>
  <c r="AA81" i="99"/>
  <c r="U81" i="106"/>
  <c r="U81" i="102"/>
  <c r="U81" i="104"/>
  <c r="U81" i="101"/>
  <c r="U81" i="99"/>
  <c r="U81" i="100"/>
  <c r="U81" i="105"/>
  <c r="U81" i="103"/>
  <c r="U81" i="98"/>
  <c r="AA132" i="106"/>
  <c r="AA132" i="102"/>
  <c r="AA132" i="101"/>
  <c r="AA132" i="104"/>
  <c r="AA132" i="99"/>
  <c r="AA132" i="98"/>
  <c r="AA132" i="103"/>
  <c r="AA132" i="100"/>
  <c r="AA132" i="105"/>
  <c r="L85" i="106"/>
  <c r="L85" i="102"/>
  <c r="L85" i="104"/>
  <c r="L85" i="101"/>
  <c r="L85" i="105"/>
  <c r="L85" i="98"/>
  <c r="L85" i="100"/>
  <c r="L85" i="99"/>
  <c r="L85" i="103"/>
  <c r="W87" i="106"/>
  <c r="W87" i="102"/>
  <c r="W87" i="104"/>
  <c r="W87" i="101"/>
  <c r="W87" i="105"/>
  <c r="W87" i="99"/>
  <c r="W87" i="100"/>
  <c r="W87" i="98"/>
  <c r="W87" i="103"/>
  <c r="X83" i="106"/>
  <c r="X83" i="102"/>
  <c r="X83" i="101"/>
  <c r="X83" i="104"/>
  <c r="X83" i="103"/>
  <c r="X83" i="99"/>
  <c r="X83" i="100"/>
  <c r="X83" i="105"/>
  <c r="X83" i="98"/>
  <c r="V87" i="106"/>
  <c r="V87" i="102"/>
  <c r="V87" i="104"/>
  <c r="V87" i="101"/>
  <c r="V87" i="100"/>
  <c r="V87" i="105"/>
  <c r="V87" i="99"/>
  <c r="V87" i="98"/>
  <c r="V87" i="103"/>
  <c r="AE80" i="106"/>
  <c r="AE80" i="102"/>
  <c r="AE80" i="101"/>
  <c r="AE80" i="104"/>
  <c r="AE80" i="99"/>
  <c r="AE80" i="100"/>
  <c r="AE80" i="98"/>
  <c r="AE80" i="103"/>
  <c r="AE80" i="105"/>
  <c r="AL132" i="106"/>
  <c r="AL132" i="102"/>
  <c r="AL132" i="104"/>
  <c r="AL132" i="101"/>
  <c r="AL132" i="98"/>
  <c r="AL132" i="99"/>
  <c r="AL132" i="103"/>
  <c r="AL132" i="105"/>
  <c r="AL132" i="100"/>
  <c r="AB85" i="106"/>
  <c r="AB85" i="102"/>
  <c r="AB85" i="101"/>
  <c r="AB85" i="104"/>
  <c r="AB85" i="99"/>
  <c r="AB85" i="103"/>
  <c r="AB85" i="98"/>
  <c r="AB85" i="100"/>
  <c r="AB85" i="105"/>
  <c r="AD81" i="106"/>
  <c r="AD81" i="102"/>
  <c r="AD81" i="104"/>
  <c r="AD81" i="101"/>
  <c r="AD81" i="100"/>
  <c r="AD81" i="105"/>
  <c r="AD81" i="99"/>
  <c r="AD81" i="98"/>
  <c r="AD81" i="103"/>
  <c r="Y82" i="106"/>
  <c r="Y82" i="102"/>
  <c r="Y82" i="104"/>
  <c r="Y82" i="101"/>
  <c r="Y82" i="99"/>
  <c r="Y82" i="100"/>
  <c r="Y82" i="105"/>
  <c r="Y82" i="103"/>
  <c r="Y82" i="98"/>
  <c r="Z132" i="106"/>
  <c r="Z132" i="102"/>
  <c r="Z132" i="101"/>
  <c r="Z132" i="104"/>
  <c r="Z132" i="103"/>
  <c r="Z132" i="98"/>
  <c r="Z132" i="100"/>
  <c r="Z132" i="99"/>
  <c r="Z132" i="105"/>
  <c r="AD86" i="106"/>
  <c r="AD86" i="102"/>
  <c r="AD86" i="101"/>
  <c r="AD86" i="104"/>
  <c r="AD86" i="105"/>
  <c r="AD86" i="99"/>
  <c r="AD86" i="100"/>
  <c r="AD86" i="103"/>
  <c r="AD86" i="98"/>
  <c r="X81" i="106"/>
  <c r="X81" i="102"/>
  <c r="X81" i="101"/>
  <c r="X81" i="104"/>
  <c r="X81" i="100"/>
  <c r="X81" i="103"/>
  <c r="X81" i="98"/>
  <c r="X81" i="99"/>
  <c r="X81" i="105"/>
  <c r="AH115" i="106"/>
  <c r="AH115" i="102"/>
  <c r="AH115" i="101"/>
  <c r="AH115" i="104"/>
  <c r="AH115" i="100"/>
  <c r="AH115" i="98"/>
  <c r="AH115" i="99"/>
  <c r="AH115" i="105"/>
  <c r="AH115" i="103"/>
  <c r="J81" i="101"/>
  <c r="J81" i="98"/>
  <c r="J81" i="106"/>
  <c r="J81" i="104"/>
  <c r="J81" i="100"/>
  <c r="J81" i="102"/>
  <c r="J81" i="105"/>
  <c r="J81" i="99"/>
  <c r="J81" i="103"/>
  <c r="AH87" i="106"/>
  <c r="AH87" i="102"/>
  <c r="AH87" i="104"/>
  <c r="AH87" i="101"/>
  <c r="AH87" i="105"/>
  <c r="AH87" i="103"/>
  <c r="AH87" i="100"/>
  <c r="AH87" i="99"/>
  <c r="AH87" i="98"/>
  <c r="S132" i="106"/>
  <c r="S132" i="102"/>
  <c r="S132" i="104"/>
  <c r="S132" i="101"/>
  <c r="S132" i="105"/>
  <c r="S132" i="98"/>
  <c r="S132" i="99"/>
  <c r="S132" i="103"/>
  <c r="S132" i="100"/>
  <c r="U114" i="106"/>
  <c r="U114" i="102"/>
  <c r="U114" i="104"/>
  <c r="U114" i="101"/>
  <c r="U114" i="99"/>
  <c r="U114" i="98"/>
  <c r="U114" i="100"/>
  <c r="U114" i="103"/>
  <c r="U114" i="105"/>
  <c r="U132" i="106"/>
  <c r="U132" i="102"/>
  <c r="U132" i="104"/>
  <c r="U132" i="101"/>
  <c r="U132" i="99"/>
  <c r="U132" i="98"/>
  <c r="U132" i="100"/>
  <c r="U132" i="103"/>
  <c r="U132" i="105"/>
  <c r="AG114" i="106"/>
  <c r="AG114" i="102"/>
  <c r="AG114" i="104"/>
  <c r="AG114" i="101"/>
  <c r="AG114" i="105"/>
  <c r="AG114" i="103"/>
  <c r="AG114" i="100"/>
  <c r="AG114" i="98"/>
  <c r="AG114" i="99"/>
  <c r="J85" i="101"/>
  <c r="J85" i="102"/>
  <c r="J85" i="100"/>
  <c r="J85" i="103"/>
  <c r="J85" i="106"/>
  <c r="J85" i="99"/>
  <c r="J85" i="98"/>
  <c r="J85" i="104"/>
  <c r="J85" i="105"/>
  <c r="AB83" i="106"/>
  <c r="AB83" i="102"/>
  <c r="AB83" i="104"/>
  <c r="AB83" i="101"/>
  <c r="AB83" i="105"/>
  <c r="AB83" i="103"/>
  <c r="AB83" i="100"/>
  <c r="AB83" i="98"/>
  <c r="AB83" i="99"/>
  <c r="J13" i="106"/>
  <c r="J16" i="106" s="1"/>
  <c r="J13" i="102"/>
  <c r="J13" i="101"/>
  <c r="J16" i="101" s="1"/>
  <c r="J13" i="100"/>
  <c r="J16" i="100" s="1"/>
  <c r="J13" i="98"/>
  <c r="J13" i="104"/>
  <c r="J16" i="104" s="1"/>
  <c r="J13" i="99"/>
  <c r="J16" i="99" s="1"/>
  <c r="J13" i="103"/>
  <c r="J16" i="103" s="1"/>
  <c r="J13" i="105"/>
  <c r="J16" i="105" s="1"/>
  <c r="AH81" i="106"/>
  <c r="AH81" i="102"/>
  <c r="AH81" i="101"/>
  <c r="AH81" i="104"/>
  <c r="AH81" i="105"/>
  <c r="AH81" i="99"/>
  <c r="AH81" i="100"/>
  <c r="AH81" i="98"/>
  <c r="AH81" i="103"/>
  <c r="M80" i="106"/>
  <c r="M80" i="102"/>
  <c r="M80" i="101"/>
  <c r="M80" i="104"/>
  <c r="M80" i="99"/>
  <c r="M80" i="98"/>
  <c r="M80" i="105"/>
  <c r="M80" i="100"/>
  <c r="M80" i="103"/>
  <c r="AI85" i="106"/>
  <c r="AI85" i="102"/>
  <c r="AI85" i="104"/>
  <c r="AI85" i="101"/>
  <c r="AI85" i="98"/>
  <c r="AI85" i="105"/>
  <c r="AI85" i="99"/>
  <c r="AI85" i="100"/>
  <c r="AI85" i="103"/>
  <c r="S87" i="106"/>
  <c r="S87" i="102"/>
  <c r="S87" i="104"/>
  <c r="S87" i="101"/>
  <c r="S87" i="98"/>
  <c r="S87" i="105"/>
  <c r="S87" i="99"/>
  <c r="S87" i="100"/>
  <c r="S87" i="103"/>
  <c r="V132" i="106"/>
  <c r="V132" i="102"/>
  <c r="V132" i="101"/>
  <c r="V132" i="104"/>
  <c r="V132" i="103"/>
  <c r="V132" i="98"/>
  <c r="V132" i="99"/>
  <c r="V132" i="105"/>
  <c r="V132" i="100"/>
  <c r="P85" i="106"/>
  <c r="P85" i="102"/>
  <c r="P85" i="104"/>
  <c r="P85" i="101"/>
  <c r="P85" i="105"/>
  <c r="P85" i="99"/>
  <c r="P85" i="103"/>
  <c r="P85" i="100"/>
  <c r="P85" i="98"/>
  <c r="AE84" i="106"/>
  <c r="AE84" i="102"/>
  <c r="AE84" i="101"/>
  <c r="AE84" i="104"/>
  <c r="AE84" i="103"/>
  <c r="AE84" i="105"/>
  <c r="AE84" i="100"/>
  <c r="AE84" i="99"/>
  <c r="AE84" i="98"/>
  <c r="R82" i="106"/>
  <c r="R82" i="102"/>
  <c r="R82" i="104"/>
  <c r="R82" i="101"/>
  <c r="R82" i="99"/>
  <c r="R82" i="103"/>
  <c r="R82" i="100"/>
  <c r="R82" i="98"/>
  <c r="R82" i="105"/>
  <c r="I114" i="105"/>
  <c r="I114" i="103"/>
  <c r="I114" i="102"/>
  <c r="I114" i="100"/>
  <c r="I114" i="101"/>
  <c r="I114" i="104"/>
  <c r="I114" i="98"/>
  <c r="I114" i="99"/>
  <c r="I114" i="106"/>
  <c r="AK87" i="106"/>
  <c r="AK87" i="102"/>
  <c r="AK87" i="104"/>
  <c r="AK87" i="101"/>
  <c r="AK87" i="105"/>
  <c r="AK87" i="99"/>
  <c r="AK87" i="103"/>
  <c r="AK87" i="100"/>
  <c r="AK87" i="98"/>
  <c r="Q84" i="106"/>
  <c r="Q84" i="102"/>
  <c r="Q84" i="104"/>
  <c r="Q84" i="101"/>
  <c r="Q84" i="103"/>
  <c r="Q84" i="99"/>
  <c r="Q84" i="100"/>
  <c r="Q84" i="105"/>
  <c r="Q84" i="98"/>
  <c r="AF83" i="106"/>
  <c r="AF83" i="102"/>
  <c r="AF83" i="104"/>
  <c r="AF83" i="101"/>
  <c r="AF83" i="99"/>
  <c r="AF83" i="98"/>
  <c r="AF83" i="105"/>
  <c r="AF83" i="100"/>
  <c r="AF83" i="103"/>
  <c r="X87" i="106"/>
  <c r="X87" i="102"/>
  <c r="X87" i="104"/>
  <c r="X87" i="101"/>
  <c r="X87" i="98"/>
  <c r="X87" i="105"/>
  <c r="X87" i="103"/>
  <c r="X87" i="100"/>
  <c r="X87" i="99"/>
  <c r="L80" i="106"/>
  <c r="L80" i="102"/>
  <c r="L80" i="101"/>
  <c r="L80" i="104"/>
  <c r="L80" i="98"/>
  <c r="L80" i="105"/>
  <c r="L80" i="103"/>
  <c r="L80" i="100"/>
  <c r="L80" i="99"/>
  <c r="AK80" i="106"/>
  <c r="AK80" i="102"/>
  <c r="AK80" i="104"/>
  <c r="AK80" i="101"/>
  <c r="AK80" i="99"/>
  <c r="AK80" i="100"/>
  <c r="AK80" i="103"/>
  <c r="AK80" i="98"/>
  <c r="AK80" i="105"/>
  <c r="AF80" i="106"/>
  <c r="AF80" i="102"/>
  <c r="AF80" i="101"/>
  <c r="AF80" i="104"/>
  <c r="AF80" i="99"/>
  <c r="AF80" i="98"/>
  <c r="AF80" i="105"/>
  <c r="AF80" i="103"/>
  <c r="AF80" i="100"/>
  <c r="Y80" i="106"/>
  <c r="Y80" i="102"/>
  <c r="Y80" i="101"/>
  <c r="Y80" i="104"/>
  <c r="Y80" i="98"/>
  <c r="Y80" i="99"/>
  <c r="Y80" i="103"/>
  <c r="Y80" i="105"/>
  <c r="Y80" i="100"/>
  <c r="R84" i="106"/>
  <c r="R84" i="102"/>
  <c r="R84" i="104"/>
  <c r="R84" i="101"/>
  <c r="R84" i="103"/>
  <c r="R84" i="99"/>
  <c r="R84" i="105"/>
  <c r="R84" i="98"/>
  <c r="R84" i="100"/>
  <c r="K85" i="102"/>
  <c r="K85" i="106"/>
  <c r="K85" i="101"/>
  <c r="K85" i="104"/>
  <c r="K85" i="105"/>
  <c r="K85" i="99"/>
  <c r="K85" i="98"/>
  <c r="K85" i="100"/>
  <c r="K85" i="103"/>
  <c r="AJ115" i="106"/>
  <c r="AJ115" i="102"/>
  <c r="AJ115" i="104"/>
  <c r="AJ115" i="101"/>
  <c r="AJ115" i="100"/>
  <c r="AJ115" i="98"/>
  <c r="AJ115" i="105"/>
  <c r="AJ115" i="103"/>
  <c r="AJ115" i="99"/>
  <c r="X82" i="106"/>
  <c r="X82" i="102"/>
  <c r="X82" i="101"/>
  <c r="X82" i="104"/>
  <c r="X82" i="98"/>
  <c r="X82" i="100"/>
  <c r="X82" i="103"/>
  <c r="X82" i="105"/>
  <c r="X82" i="99"/>
  <c r="AA85" i="106"/>
  <c r="AA85" i="102"/>
  <c r="AA85" i="101"/>
  <c r="AA85" i="104"/>
  <c r="AA85" i="98"/>
  <c r="AA85" i="103"/>
  <c r="AA85" i="100"/>
  <c r="AA85" i="99"/>
  <c r="AA85" i="105"/>
  <c r="Y114" i="106"/>
  <c r="Y114" i="102"/>
  <c r="Y114" i="104"/>
  <c r="Y114" i="101"/>
  <c r="Y114" i="99"/>
  <c r="Y114" i="98"/>
  <c r="Y114" i="103"/>
  <c r="Y114" i="105"/>
  <c r="Y114" i="100"/>
  <c r="AA87" i="106"/>
  <c r="AA87" i="102"/>
  <c r="AA87" i="101"/>
  <c r="AA87" i="104"/>
  <c r="AA87" i="98"/>
  <c r="AA87" i="105"/>
  <c r="AA87" i="100"/>
  <c r="AA87" i="99"/>
  <c r="AA87" i="103"/>
  <c r="AF87" i="106"/>
  <c r="AF87" i="102"/>
  <c r="AF87" i="104"/>
  <c r="AF87" i="101"/>
  <c r="AF87" i="105"/>
  <c r="AF87" i="103"/>
  <c r="AF87" i="99"/>
  <c r="AF87" i="98"/>
  <c r="AF87" i="100"/>
  <c r="AI83" i="106"/>
  <c r="AI83" i="102"/>
  <c r="AI83" i="104"/>
  <c r="AI83" i="101"/>
  <c r="AI83" i="103"/>
  <c r="AI83" i="98"/>
  <c r="AI83" i="99"/>
  <c r="AI83" i="105"/>
  <c r="AI83" i="100"/>
  <c r="I132" i="100"/>
  <c r="I132" i="101"/>
  <c r="I132" i="98"/>
  <c r="I132" i="102"/>
  <c r="I132" i="104"/>
  <c r="I132" i="105"/>
  <c r="I132" i="99"/>
  <c r="I132" i="103"/>
  <c r="I132" i="106"/>
  <c r="AD132" i="106"/>
  <c r="AD132" i="102"/>
  <c r="AD132" i="101"/>
  <c r="AD132" i="104"/>
  <c r="AD132" i="105"/>
  <c r="AD132" i="98"/>
  <c r="AD132" i="103"/>
  <c r="AD132" i="99"/>
  <c r="AD132" i="100"/>
  <c r="AB13" i="106"/>
  <c r="AB13" i="102"/>
  <c r="AB13" i="101"/>
  <c r="AB13" i="104"/>
  <c r="AB13" i="105"/>
  <c r="AB13" i="99"/>
  <c r="AB13" i="100"/>
  <c r="AB13" i="103"/>
  <c r="AB13" i="98"/>
  <c r="AI13" i="106"/>
  <c r="AI13" i="102"/>
  <c r="AI13" i="104"/>
  <c r="AI16" i="104" s="1"/>
  <c r="AI13" i="101"/>
  <c r="AI13" i="98"/>
  <c r="AI16" i="98" s="1"/>
  <c r="AI13" i="99"/>
  <c r="AI16" i="99" s="1"/>
  <c r="AI13" i="103"/>
  <c r="AI13" i="105"/>
  <c r="AI16" i="105" s="1"/>
  <c r="AI13" i="100"/>
  <c r="M114" i="106"/>
  <c r="M114" i="102"/>
  <c r="M114" i="104"/>
  <c r="M114" i="101"/>
  <c r="M114" i="103"/>
  <c r="M114" i="100"/>
  <c r="M114" i="99"/>
  <c r="M114" i="98"/>
  <c r="M114" i="105"/>
  <c r="I81" i="105"/>
  <c r="I81" i="102"/>
  <c r="I81" i="98"/>
  <c r="I81" i="99"/>
  <c r="I81" i="104"/>
  <c r="I81" i="100"/>
  <c r="I81" i="101"/>
  <c r="I81" i="103"/>
  <c r="I81" i="106"/>
  <c r="AG83" i="106"/>
  <c r="AG83" i="102"/>
  <c r="AG83" i="101"/>
  <c r="AG83" i="104"/>
  <c r="AG83" i="103"/>
  <c r="AG83" i="100"/>
  <c r="AG83" i="98"/>
  <c r="AG83" i="105"/>
  <c r="AG83" i="99"/>
  <c r="AJ83" i="106"/>
  <c r="AJ83" i="102"/>
  <c r="AJ83" i="104"/>
  <c r="AJ83" i="101"/>
  <c r="AJ83" i="98"/>
  <c r="AJ83" i="100"/>
  <c r="AJ83" i="103"/>
  <c r="AJ83" i="105"/>
  <c r="AJ83" i="99"/>
  <c r="N85" i="106"/>
  <c r="N85" i="102"/>
  <c r="N85" i="101"/>
  <c r="N85" i="104"/>
  <c r="N85" i="98"/>
  <c r="N85" i="99"/>
  <c r="N85" i="100"/>
  <c r="N85" i="105"/>
  <c r="N85" i="103"/>
  <c r="P82" i="106"/>
  <c r="P82" i="102"/>
  <c r="P82" i="104"/>
  <c r="P82" i="101"/>
  <c r="P82" i="105"/>
  <c r="P82" i="103"/>
  <c r="P82" i="98"/>
  <c r="P82" i="100"/>
  <c r="P82" i="99"/>
  <c r="N115" i="106"/>
  <c r="N115" i="102"/>
  <c r="N115" i="104"/>
  <c r="N115" i="101"/>
  <c r="N115" i="100"/>
  <c r="N115" i="105"/>
  <c r="N115" i="98"/>
  <c r="N115" i="99"/>
  <c r="N115" i="103"/>
  <c r="U87" i="106"/>
  <c r="U87" i="102"/>
  <c r="U87" i="101"/>
  <c r="U87" i="104"/>
  <c r="U87" i="99"/>
  <c r="U87" i="105"/>
  <c r="U87" i="103"/>
  <c r="U87" i="100"/>
  <c r="U87" i="98"/>
  <c r="V115" i="106"/>
  <c r="V115" i="102"/>
  <c r="V115" i="101"/>
  <c r="V115" i="104"/>
  <c r="V115" i="105"/>
  <c r="V115" i="99"/>
  <c r="V115" i="100"/>
  <c r="V115" i="103"/>
  <c r="V115" i="98"/>
  <c r="AD114" i="106"/>
  <c r="AD114" i="102"/>
  <c r="AD114" i="104"/>
  <c r="AD114" i="101"/>
  <c r="AD114" i="100"/>
  <c r="AD114" i="105"/>
  <c r="AD114" i="103"/>
  <c r="AD114" i="98"/>
  <c r="AD114" i="99"/>
  <c r="I115" i="104"/>
  <c r="I115" i="98"/>
  <c r="I115" i="99"/>
  <c r="I115" i="102"/>
  <c r="I115" i="103"/>
  <c r="I115" i="105"/>
  <c r="I115" i="100"/>
  <c r="I115" i="101"/>
  <c r="I115" i="106"/>
  <c r="Z84" i="106"/>
  <c r="Z84" i="102"/>
  <c r="Z84" i="104"/>
  <c r="Z84" i="101"/>
  <c r="Z84" i="105"/>
  <c r="Z84" i="103"/>
  <c r="Z84" i="99"/>
  <c r="Z84" i="98"/>
  <c r="Z84" i="100"/>
  <c r="AF85" i="106"/>
  <c r="AF85" i="102"/>
  <c r="AF85" i="101"/>
  <c r="AF85" i="104"/>
  <c r="AF85" i="99"/>
  <c r="AF85" i="98"/>
  <c r="AF85" i="105"/>
  <c r="AF85" i="103"/>
  <c r="AF85" i="100"/>
  <c r="M115" i="106"/>
  <c r="M115" i="102"/>
  <c r="M115" i="104"/>
  <c r="M115" i="101"/>
  <c r="M115" i="105"/>
  <c r="M115" i="98"/>
  <c r="M115" i="99"/>
  <c r="M115" i="103"/>
  <c r="M115" i="100"/>
  <c r="AJ80" i="106"/>
  <c r="AJ80" i="102"/>
  <c r="AJ80" i="101"/>
  <c r="AJ80" i="104"/>
  <c r="AJ80" i="103"/>
  <c r="AJ80" i="100"/>
  <c r="AJ80" i="98"/>
  <c r="AJ80" i="99"/>
  <c r="AJ80" i="105"/>
  <c r="M84" i="106"/>
  <c r="M84" i="102"/>
  <c r="M84" i="101"/>
  <c r="M84" i="104"/>
  <c r="M84" i="99"/>
  <c r="M84" i="100"/>
  <c r="M84" i="105"/>
  <c r="M84" i="103"/>
  <c r="M84" i="98"/>
  <c r="O132" i="106"/>
  <c r="O132" i="102"/>
  <c r="O132" i="104"/>
  <c r="O132" i="101"/>
  <c r="O132" i="99"/>
  <c r="O132" i="105"/>
  <c r="O132" i="100"/>
  <c r="O132" i="98"/>
  <c r="O132" i="103"/>
  <c r="AI81" i="106"/>
  <c r="AI81" i="102"/>
  <c r="AI81" i="104"/>
  <c r="AI81" i="101"/>
  <c r="AI81" i="105"/>
  <c r="AI81" i="98"/>
  <c r="AI81" i="103"/>
  <c r="AI81" i="99"/>
  <c r="AI81" i="100"/>
  <c r="M82" i="106"/>
  <c r="M82" i="102"/>
  <c r="M82" i="101"/>
  <c r="M82" i="104"/>
  <c r="M82" i="99"/>
  <c r="M82" i="100"/>
  <c r="M82" i="98"/>
  <c r="M82" i="105"/>
  <c r="M82" i="103"/>
  <c r="K115" i="104"/>
  <c r="K115" i="106"/>
  <c r="K115" i="101"/>
  <c r="K115" i="102"/>
  <c r="K115" i="103"/>
  <c r="K115" i="105"/>
  <c r="K115" i="98"/>
  <c r="K115" i="100"/>
  <c r="K115" i="99"/>
  <c r="AF132" i="106"/>
  <c r="AF132" i="102"/>
  <c r="AF132" i="104"/>
  <c r="AF132" i="101"/>
  <c r="AF132" i="105"/>
  <c r="AF132" i="99"/>
  <c r="AF132" i="100"/>
  <c r="AF132" i="98"/>
  <c r="AF132" i="103"/>
  <c r="H82" i="103"/>
  <c r="H82" i="101"/>
  <c r="H82" i="102"/>
  <c r="H82" i="104"/>
  <c r="H82" i="105"/>
  <c r="H82" i="99"/>
  <c r="H82" i="100"/>
  <c r="H82" i="98"/>
  <c r="H82" i="106"/>
  <c r="H85" i="106"/>
  <c r="H85" i="103"/>
  <c r="H85" i="99"/>
  <c r="H85" i="102"/>
  <c r="H85" i="105"/>
  <c r="H85" i="104"/>
  <c r="H85" i="100"/>
  <c r="H85" i="98"/>
  <c r="H85" i="101"/>
  <c r="H115" i="105"/>
  <c r="H115" i="102"/>
  <c r="H115" i="98"/>
  <c r="H115" i="99"/>
  <c r="H115" i="103"/>
  <c r="H115" i="104"/>
  <c r="H115" i="106"/>
  <c r="H115" i="100"/>
  <c r="H115" i="101"/>
  <c r="R128" i="106"/>
  <c r="R138" i="106"/>
  <c r="R138" i="102"/>
  <c r="R128" i="102"/>
  <c r="R138" i="104"/>
  <c r="R128" i="104"/>
  <c r="R138" i="101"/>
  <c r="R128" i="101"/>
  <c r="R128" i="98"/>
  <c r="R128" i="105"/>
  <c r="R138" i="103"/>
  <c r="R138" i="105"/>
  <c r="R138" i="100"/>
  <c r="R138" i="99"/>
  <c r="R128" i="100"/>
  <c r="R138" i="98"/>
  <c r="R128" i="99"/>
  <c r="R128" i="103"/>
  <c r="AK138" i="106"/>
  <c r="AK128" i="106"/>
  <c r="AK128" i="102"/>
  <c r="AK138" i="102"/>
  <c r="AK138" i="101"/>
  <c r="AK128" i="104"/>
  <c r="AK138" i="104"/>
  <c r="AK128" i="101"/>
  <c r="AK128" i="105"/>
  <c r="AK138" i="105"/>
  <c r="AK138" i="103"/>
  <c r="AK128" i="103"/>
  <c r="AK138" i="100"/>
  <c r="AK138" i="98"/>
  <c r="AK128" i="100"/>
  <c r="AK128" i="99"/>
  <c r="AK138" i="99"/>
  <c r="AK128" i="98"/>
  <c r="O138" i="106"/>
  <c r="O128" i="106"/>
  <c r="O138" i="102"/>
  <c r="O128" i="102"/>
  <c r="O138" i="104"/>
  <c r="O128" i="101"/>
  <c r="O128" i="104"/>
  <c r="O138" i="101"/>
  <c r="O138" i="100"/>
  <c r="O138" i="105"/>
  <c r="O128" i="99"/>
  <c r="O138" i="98"/>
  <c r="O138" i="99"/>
  <c r="O128" i="103"/>
  <c r="O128" i="98"/>
  <c r="O128" i="100"/>
  <c r="O138" i="103"/>
  <c r="O128" i="105"/>
  <c r="AB138" i="106"/>
  <c r="AB128" i="106"/>
  <c r="AB128" i="102"/>
  <c r="AB138" i="102"/>
  <c r="AB128" i="101"/>
  <c r="AB138" i="104"/>
  <c r="AB128" i="104"/>
  <c r="AB138" i="101"/>
  <c r="AB128" i="100"/>
  <c r="AB128" i="98"/>
  <c r="AB138" i="100"/>
  <c r="AB138" i="99"/>
  <c r="AB128" i="99"/>
  <c r="AB138" i="103"/>
  <c r="AB138" i="105"/>
  <c r="AB128" i="105"/>
  <c r="AB128" i="103"/>
  <c r="AB138" i="98"/>
  <c r="U138" i="106"/>
  <c r="U128" i="106"/>
  <c r="U128" i="102"/>
  <c r="U138" i="102"/>
  <c r="U138" i="104"/>
  <c r="U128" i="104"/>
  <c r="U128" i="101"/>
  <c r="U138" i="101"/>
  <c r="U138" i="105"/>
  <c r="U138" i="98"/>
  <c r="U138" i="100"/>
  <c r="U128" i="99"/>
  <c r="U128" i="105"/>
  <c r="U128" i="98"/>
  <c r="U138" i="103"/>
  <c r="U128" i="103"/>
  <c r="U128" i="100"/>
  <c r="U138" i="99"/>
  <c r="AH128" i="106"/>
  <c r="AH138" i="106"/>
  <c r="AH138" i="102"/>
  <c r="AH128" i="102"/>
  <c r="AH128" i="101"/>
  <c r="AH138" i="104"/>
  <c r="AH128" i="104"/>
  <c r="AH138" i="101"/>
  <c r="AH138" i="98"/>
  <c r="AH128" i="105"/>
  <c r="AH128" i="103"/>
  <c r="AH128" i="100"/>
  <c r="AH128" i="98"/>
  <c r="AH138" i="105"/>
  <c r="AH128" i="99"/>
  <c r="AH138" i="99"/>
  <c r="AH138" i="100"/>
  <c r="AH138" i="103"/>
  <c r="AF128" i="106"/>
  <c r="AF138" i="106"/>
  <c r="AF138" i="102"/>
  <c r="AF128" i="102"/>
  <c r="AF138" i="101"/>
  <c r="AF138" i="104"/>
  <c r="AF128" i="101"/>
  <c r="AF128" i="104"/>
  <c r="AF138" i="103"/>
  <c r="AF128" i="100"/>
  <c r="AF128" i="103"/>
  <c r="AF128" i="99"/>
  <c r="AF138" i="105"/>
  <c r="AF128" i="98"/>
  <c r="AF138" i="99"/>
  <c r="AF138" i="100"/>
  <c r="AF128" i="105"/>
  <c r="AF138" i="98"/>
  <c r="AA138" i="106"/>
  <c r="AA128" i="106"/>
  <c r="AA128" i="102"/>
  <c r="AA138" i="102"/>
  <c r="AA138" i="101"/>
  <c r="AA138" i="104"/>
  <c r="AA128" i="101"/>
  <c r="AA128" i="104"/>
  <c r="AA128" i="100"/>
  <c r="AA138" i="98"/>
  <c r="AA138" i="103"/>
  <c r="AA128" i="98"/>
  <c r="AA128" i="103"/>
  <c r="AA128" i="105"/>
  <c r="AA138" i="105"/>
  <c r="AA138" i="100"/>
  <c r="AA128" i="99"/>
  <c r="AA138" i="99"/>
  <c r="AE138" i="106"/>
  <c r="AE128" i="106"/>
  <c r="AE128" i="102"/>
  <c r="AE138" i="102"/>
  <c r="AE138" i="104"/>
  <c r="AE128" i="101"/>
  <c r="AE128" i="104"/>
  <c r="AE138" i="101"/>
  <c r="AE138" i="99"/>
  <c r="AE128" i="105"/>
  <c r="AE138" i="100"/>
  <c r="AE128" i="99"/>
  <c r="AE128" i="103"/>
  <c r="AE138" i="103"/>
  <c r="AE138" i="105"/>
  <c r="AE128" i="100"/>
  <c r="AE128" i="98"/>
  <c r="AE138" i="98"/>
  <c r="F86" i="105"/>
  <c r="F86" i="104"/>
  <c r="F86" i="100"/>
  <c r="F86" i="102"/>
  <c r="F86" i="98"/>
  <c r="F86" i="103"/>
  <c r="F86" i="101"/>
  <c r="F86" i="106"/>
  <c r="F86" i="99"/>
  <c r="F53" i="102"/>
  <c r="F53" i="100"/>
  <c r="F53" i="105"/>
  <c r="F53" i="106"/>
  <c r="F53" i="98"/>
  <c r="F53" i="103"/>
  <c r="F53" i="101"/>
  <c r="F53" i="99"/>
  <c r="F53" i="104"/>
  <c r="F18" i="101"/>
  <c r="F18" i="99"/>
  <c r="F18" i="105"/>
  <c r="F18" i="100"/>
  <c r="F18" i="104"/>
  <c r="F18" i="98"/>
  <c r="F18" i="106"/>
  <c r="F18" i="102"/>
  <c r="F18" i="103"/>
  <c r="F77" i="104"/>
  <c r="F77" i="99"/>
  <c r="F77" i="106"/>
  <c r="F77" i="102"/>
  <c r="F77" i="105"/>
  <c r="F77" i="100"/>
  <c r="F77" i="98"/>
  <c r="F77" i="103"/>
  <c r="F77" i="101"/>
  <c r="F43" i="106"/>
  <c r="F43" i="101"/>
  <c r="F43" i="99"/>
  <c r="F43" i="98"/>
  <c r="F43" i="100"/>
  <c r="F43" i="105"/>
  <c r="F43" i="104"/>
  <c r="F43" i="102"/>
  <c r="F43" i="103"/>
  <c r="F85" i="103"/>
  <c r="F85" i="99"/>
  <c r="F85" i="98"/>
  <c r="F85" i="104"/>
  <c r="F85" i="100"/>
  <c r="F85" i="102"/>
  <c r="F85" i="105"/>
  <c r="F85" i="101"/>
  <c r="F85" i="106"/>
  <c r="F84" i="100"/>
  <c r="F84" i="98"/>
  <c r="F84" i="99"/>
  <c r="F84" i="106"/>
  <c r="F84" i="101"/>
  <c r="F84" i="102"/>
  <c r="F84" i="103"/>
  <c r="F84" i="105"/>
  <c r="F84" i="104"/>
  <c r="D20" i="105"/>
  <c r="D20" i="101"/>
  <c r="D20" i="102"/>
  <c r="D20" i="104"/>
  <c r="D20" i="98"/>
  <c r="D20" i="99"/>
  <c r="D20" i="100"/>
  <c r="D20" i="103"/>
  <c r="D20" i="106"/>
  <c r="D86" i="106"/>
  <c r="D86" i="100"/>
  <c r="D86" i="99"/>
  <c r="D86" i="102"/>
  <c r="D86" i="104"/>
  <c r="D86" i="105"/>
  <c r="D86" i="98"/>
  <c r="D86" i="103"/>
  <c r="D86" i="101"/>
  <c r="D18" i="105"/>
  <c r="D18" i="104"/>
  <c r="D18" i="101"/>
  <c r="D18" i="100"/>
  <c r="D18" i="102"/>
  <c r="D18" i="99"/>
  <c r="D18" i="98"/>
  <c r="D18" i="106"/>
  <c r="D18" i="103"/>
  <c r="D115" i="105"/>
  <c r="D115" i="102"/>
  <c r="D115" i="103"/>
  <c r="D115" i="98"/>
  <c r="D115" i="99"/>
  <c r="D115" i="104"/>
  <c r="D115" i="100"/>
  <c r="D115" i="101"/>
  <c r="D115" i="106"/>
  <c r="N99" i="97"/>
  <c r="N99" i="106"/>
  <c r="N99" i="102"/>
  <c r="N99" i="101"/>
  <c r="N99" i="104"/>
  <c r="N99" i="98"/>
  <c r="N99" i="103"/>
  <c r="N99" i="99"/>
  <c r="N99" i="100"/>
  <c r="N99" i="105"/>
  <c r="AE99" i="97"/>
  <c r="AE99" i="106"/>
  <c r="AE99" i="102"/>
  <c r="AE99" i="101"/>
  <c r="AE99" i="104"/>
  <c r="AE99" i="103"/>
  <c r="AE99" i="105"/>
  <c r="AE99" i="98"/>
  <c r="AE99" i="99"/>
  <c r="AE99" i="100"/>
  <c r="AJ99" i="97"/>
  <c r="AJ99" i="106"/>
  <c r="AJ99" i="102"/>
  <c r="AJ99" i="101"/>
  <c r="AJ99" i="104"/>
  <c r="AJ99" i="100"/>
  <c r="AJ99" i="99"/>
  <c r="AJ99" i="105"/>
  <c r="AJ99" i="98"/>
  <c r="AJ99" i="103"/>
  <c r="AL99" i="97"/>
  <c r="AL99" i="106"/>
  <c r="AL99" i="102"/>
  <c r="AL99" i="101"/>
  <c r="AL99" i="104"/>
  <c r="AL99" i="103"/>
  <c r="AL99" i="98"/>
  <c r="AL99" i="105"/>
  <c r="AL99" i="100"/>
  <c r="AL99" i="99"/>
  <c r="V99" i="97"/>
  <c r="V99" i="106"/>
  <c r="V99" i="102"/>
  <c r="V99" i="101"/>
  <c r="V99" i="104"/>
  <c r="V99" i="100"/>
  <c r="V99" i="98"/>
  <c r="V99" i="103"/>
  <c r="V99" i="99"/>
  <c r="V99" i="105"/>
  <c r="Z98" i="97"/>
  <c r="Z98" i="106"/>
  <c r="Z98" i="102"/>
  <c r="Z98" i="101"/>
  <c r="Z98" i="104"/>
  <c r="Z98" i="100"/>
  <c r="Z98" i="99"/>
  <c r="Z98" i="105"/>
  <c r="Z98" i="103"/>
  <c r="Z98" i="98"/>
  <c r="AF99" i="97"/>
  <c r="AF99" i="106"/>
  <c r="AF99" i="102"/>
  <c r="AF99" i="104"/>
  <c r="AF99" i="101"/>
  <c r="AF99" i="99"/>
  <c r="AF99" i="105"/>
  <c r="AF99" i="98"/>
  <c r="AF99" i="100"/>
  <c r="AF99" i="103"/>
  <c r="AD98" i="97"/>
  <c r="AD98" i="106"/>
  <c r="AD98" i="102"/>
  <c r="AD98" i="101"/>
  <c r="AD98" i="104"/>
  <c r="AD98" i="105"/>
  <c r="AD98" i="103"/>
  <c r="AD98" i="99"/>
  <c r="AD98" i="100"/>
  <c r="AD98" i="98"/>
  <c r="K98" i="97"/>
  <c r="K98" i="106"/>
  <c r="K98" i="102"/>
  <c r="K98" i="101"/>
  <c r="K98" i="104"/>
  <c r="K98" i="105"/>
  <c r="K98" i="100"/>
  <c r="K98" i="99"/>
  <c r="K98" i="103"/>
  <c r="K98" i="98"/>
  <c r="AG98" i="97"/>
  <c r="AG98" i="106"/>
  <c r="AG98" i="102"/>
  <c r="AG98" i="101"/>
  <c r="AG98" i="104"/>
  <c r="AG98" i="105"/>
  <c r="AG98" i="99"/>
  <c r="AG98" i="100"/>
  <c r="AG98" i="103"/>
  <c r="AG98" i="98"/>
  <c r="X98" i="97"/>
  <c r="X98" i="106"/>
  <c r="X98" i="102"/>
  <c r="X98" i="104"/>
  <c r="X98" i="101"/>
  <c r="X98" i="98"/>
  <c r="X98" i="100"/>
  <c r="X98" i="99"/>
  <c r="X98" i="103"/>
  <c r="X98" i="105"/>
  <c r="AD99" i="97"/>
  <c r="AD99" i="106"/>
  <c r="AD99" i="102"/>
  <c r="AD99" i="104"/>
  <c r="AD99" i="101"/>
  <c r="AD99" i="103"/>
  <c r="AD99" i="99"/>
  <c r="AD99" i="100"/>
  <c r="AD99" i="98"/>
  <c r="AD99" i="105"/>
  <c r="T99" i="97"/>
  <c r="T99" i="106"/>
  <c r="T99" i="102"/>
  <c r="T99" i="104"/>
  <c r="T99" i="101"/>
  <c r="T99" i="99"/>
  <c r="T99" i="100"/>
  <c r="T99" i="105"/>
  <c r="T99" i="98"/>
  <c r="T99" i="103"/>
  <c r="H98" i="97"/>
  <c r="H98" i="102"/>
  <c r="H98" i="99"/>
  <c r="H98" i="106"/>
  <c r="H98" i="104"/>
  <c r="H98" i="98"/>
  <c r="H98" i="100"/>
  <c r="H98" i="101"/>
  <c r="H98" i="103"/>
  <c r="H98" i="105"/>
  <c r="K99" i="97"/>
  <c r="K99" i="101"/>
  <c r="K99" i="106"/>
  <c r="K99" i="102"/>
  <c r="K99" i="104"/>
  <c r="K99" i="103"/>
  <c r="K99" i="99"/>
  <c r="K99" i="105"/>
  <c r="K99" i="98"/>
  <c r="K99" i="100"/>
  <c r="L141" i="97"/>
  <c r="L141" i="106"/>
  <c r="L141" i="102"/>
  <c r="L141" i="104"/>
  <c r="L141" i="101"/>
  <c r="L141" i="99"/>
  <c r="L141" i="100"/>
  <c r="L141" i="105"/>
  <c r="L141" i="103"/>
  <c r="L141" i="98"/>
  <c r="T141" i="97"/>
  <c r="T141" i="106"/>
  <c r="T141" i="102"/>
  <c r="T141" i="104"/>
  <c r="T141" i="101"/>
  <c r="T141" i="100"/>
  <c r="T141" i="105"/>
  <c r="T141" i="103"/>
  <c r="T141" i="98"/>
  <c r="T141" i="99"/>
  <c r="U126" i="97"/>
  <c r="U126" i="106"/>
  <c r="U126" i="102"/>
  <c r="U126" i="104"/>
  <c r="U126" i="101"/>
  <c r="U126" i="98"/>
  <c r="U126" i="100"/>
  <c r="U126" i="105"/>
  <c r="U126" i="103"/>
  <c r="U126" i="99"/>
  <c r="P141" i="97"/>
  <c r="P141" i="106"/>
  <c r="P141" i="102"/>
  <c r="P141" i="104"/>
  <c r="P141" i="101"/>
  <c r="P141" i="98"/>
  <c r="P141" i="105"/>
  <c r="P141" i="99"/>
  <c r="P141" i="103"/>
  <c r="P141" i="100"/>
  <c r="Z141" i="97"/>
  <c r="Z141" i="106"/>
  <c r="Z141" i="102"/>
  <c r="Z141" i="104"/>
  <c r="Z141" i="101"/>
  <c r="Z141" i="99"/>
  <c r="Z141" i="100"/>
  <c r="Z141" i="98"/>
  <c r="Z141" i="105"/>
  <c r="Z141" i="103"/>
  <c r="AD141" i="97"/>
  <c r="AD141" i="106"/>
  <c r="AD141" i="102"/>
  <c r="AD141" i="104"/>
  <c r="AD141" i="101"/>
  <c r="AD141" i="98"/>
  <c r="AD141" i="105"/>
  <c r="AD141" i="103"/>
  <c r="AD141" i="99"/>
  <c r="AD141" i="100"/>
  <c r="M126" i="97"/>
  <c r="M126" i="106"/>
  <c r="M126" i="102"/>
  <c r="M126" i="101"/>
  <c r="M126" i="104"/>
  <c r="M126" i="98"/>
  <c r="M126" i="105"/>
  <c r="M126" i="103"/>
  <c r="M126" i="99"/>
  <c r="M126" i="100"/>
  <c r="T126" i="97"/>
  <c r="T126" i="106"/>
  <c r="T126" i="102"/>
  <c r="T126" i="101"/>
  <c r="T126" i="104"/>
  <c r="T126" i="98"/>
  <c r="T126" i="103"/>
  <c r="T126" i="99"/>
  <c r="T126" i="105"/>
  <c r="T126" i="100"/>
  <c r="AK126" i="97"/>
  <c r="AK126" i="106"/>
  <c r="AK126" i="102"/>
  <c r="AK126" i="104"/>
  <c r="AK126" i="101"/>
  <c r="AK126" i="105"/>
  <c r="AK126" i="100"/>
  <c r="AK126" i="99"/>
  <c r="AK126" i="103"/>
  <c r="AK126" i="98"/>
  <c r="AJ141" i="97"/>
  <c r="AJ141" i="106"/>
  <c r="AJ141" i="102"/>
  <c r="AJ141" i="104"/>
  <c r="AJ141" i="101"/>
  <c r="AJ141" i="98"/>
  <c r="AJ141" i="103"/>
  <c r="AJ141" i="105"/>
  <c r="AJ141" i="100"/>
  <c r="AJ141" i="99"/>
  <c r="AE141" i="97"/>
  <c r="AE141" i="106"/>
  <c r="AE141" i="102"/>
  <c r="AE141" i="104"/>
  <c r="AE141" i="101"/>
  <c r="AE141" i="105"/>
  <c r="AE141" i="100"/>
  <c r="AE141" i="98"/>
  <c r="AE141" i="99"/>
  <c r="AE141" i="103"/>
  <c r="N126" i="97"/>
  <c r="N126" i="106"/>
  <c r="N126" i="102"/>
  <c r="N126" i="101"/>
  <c r="N126" i="104"/>
  <c r="N126" i="99"/>
  <c r="N126" i="103"/>
  <c r="N126" i="98"/>
  <c r="N126" i="100"/>
  <c r="N126" i="105"/>
  <c r="AL141" i="97"/>
  <c r="AL141" i="106"/>
  <c r="AL141" i="102"/>
  <c r="AL141" i="104"/>
  <c r="AL141" i="101"/>
  <c r="AL141" i="103"/>
  <c r="AL141" i="99"/>
  <c r="AL141" i="105"/>
  <c r="AL141" i="98"/>
  <c r="AL141" i="100"/>
  <c r="AI126" i="97"/>
  <c r="AI126" i="106"/>
  <c r="AI126" i="102"/>
  <c r="AI126" i="104"/>
  <c r="AI126" i="101"/>
  <c r="AI126" i="98"/>
  <c r="AI126" i="99"/>
  <c r="AI126" i="100"/>
  <c r="AI126" i="103"/>
  <c r="AI126" i="105"/>
  <c r="AA126" i="97"/>
  <c r="AA126" i="106"/>
  <c r="AA126" i="102"/>
  <c r="AA126" i="101"/>
  <c r="AA126" i="104"/>
  <c r="AA126" i="100"/>
  <c r="AA126" i="99"/>
  <c r="AA126" i="98"/>
  <c r="AA126" i="103"/>
  <c r="AA126" i="105"/>
  <c r="F141" i="97"/>
  <c r="F141" i="103"/>
  <c r="F141" i="100"/>
  <c r="F141" i="98"/>
  <c r="F141" i="101"/>
  <c r="F141" i="106"/>
  <c r="F141" i="105"/>
  <c r="F141" i="99"/>
  <c r="F141" i="102"/>
  <c r="F141" i="104"/>
  <c r="D126" i="97"/>
  <c r="D126" i="106"/>
  <c r="D126" i="105"/>
  <c r="D126" i="102"/>
  <c r="D126" i="101"/>
  <c r="D126" i="99"/>
  <c r="D126" i="100"/>
  <c r="D126" i="104"/>
  <c r="D126" i="103"/>
  <c r="D126" i="98"/>
  <c r="N103" i="106"/>
  <c r="N103" i="102"/>
  <c r="N103" i="104"/>
  <c r="N103" i="101"/>
  <c r="N103" i="105"/>
  <c r="N103" i="98"/>
  <c r="N103" i="99"/>
  <c r="N103" i="100"/>
  <c r="N103" i="103"/>
  <c r="AL103" i="106"/>
  <c r="AL103" i="102"/>
  <c r="AL103" i="104"/>
  <c r="AL103" i="101"/>
  <c r="AL103" i="98"/>
  <c r="AL103" i="100"/>
  <c r="AL103" i="103"/>
  <c r="AL103" i="99"/>
  <c r="AL103" i="105"/>
  <c r="L103" i="106"/>
  <c r="L103" i="102"/>
  <c r="L103" i="104"/>
  <c r="L103" i="101"/>
  <c r="L103" i="98"/>
  <c r="L103" i="103"/>
  <c r="L103" i="100"/>
  <c r="L103" i="99"/>
  <c r="L103" i="105"/>
  <c r="K103" i="101"/>
  <c r="K103" i="102"/>
  <c r="K103" i="106"/>
  <c r="K103" i="104"/>
  <c r="K103" i="99"/>
  <c r="K103" i="103"/>
  <c r="K103" i="100"/>
  <c r="K103" i="98"/>
  <c r="K103" i="105"/>
  <c r="AG103" i="106"/>
  <c r="AG103" i="102"/>
  <c r="AG103" i="101"/>
  <c r="AG103" i="104"/>
  <c r="AG103" i="99"/>
  <c r="AG103" i="98"/>
  <c r="AG103" i="105"/>
  <c r="AG103" i="103"/>
  <c r="AG103" i="100"/>
  <c r="Z103" i="106"/>
  <c r="Z103" i="102"/>
  <c r="Z103" i="104"/>
  <c r="Z103" i="101"/>
  <c r="Z103" i="99"/>
  <c r="Z103" i="103"/>
  <c r="Z103" i="100"/>
  <c r="Z103" i="98"/>
  <c r="Z103" i="105"/>
  <c r="W103" i="106"/>
  <c r="W103" i="102"/>
  <c r="W103" i="104"/>
  <c r="W103" i="101"/>
  <c r="W103" i="98"/>
  <c r="W103" i="105"/>
  <c r="W103" i="99"/>
  <c r="W103" i="103"/>
  <c r="W103" i="100"/>
  <c r="Q20" i="106"/>
  <c r="Q20" i="102"/>
  <c r="Q20" i="104"/>
  <c r="Q20" i="101"/>
  <c r="Q20" i="100"/>
  <c r="Q20" i="98"/>
  <c r="Q20" i="103"/>
  <c r="Q20" i="105"/>
  <c r="Q20" i="99"/>
  <c r="AC20" i="106"/>
  <c r="AC20" i="102"/>
  <c r="AC20" i="101"/>
  <c r="AC20" i="104"/>
  <c r="AC20" i="100"/>
  <c r="AC20" i="105"/>
  <c r="AC20" i="98"/>
  <c r="AC20" i="103"/>
  <c r="AC20" i="99"/>
  <c r="AK20" i="106"/>
  <c r="AK20" i="102"/>
  <c r="AK20" i="104"/>
  <c r="AK20" i="101"/>
  <c r="AK20" i="100"/>
  <c r="AK20" i="98"/>
  <c r="AK20" i="105"/>
  <c r="AK20" i="99"/>
  <c r="AK20" i="103"/>
  <c r="S20" i="106"/>
  <c r="S20" i="102"/>
  <c r="S20" i="101"/>
  <c r="S20" i="104"/>
  <c r="S20" i="105"/>
  <c r="S20" i="103"/>
  <c r="S20" i="98"/>
  <c r="S20" i="99"/>
  <c r="S20" i="100"/>
  <c r="J20" i="102"/>
  <c r="J20" i="106"/>
  <c r="J20" i="101"/>
  <c r="J20" i="100"/>
  <c r="J20" i="99"/>
  <c r="J20" i="104"/>
  <c r="J20" i="98"/>
  <c r="J20" i="103"/>
  <c r="J20" i="105"/>
  <c r="H20" i="104"/>
  <c r="H20" i="102"/>
  <c r="H20" i="103"/>
  <c r="H20" i="98"/>
  <c r="H20" i="105"/>
  <c r="H20" i="99"/>
  <c r="H20" i="100"/>
  <c r="H20" i="101"/>
  <c r="H20" i="106"/>
  <c r="AB20" i="106"/>
  <c r="AB20" i="102"/>
  <c r="AB20" i="104"/>
  <c r="AB20" i="101"/>
  <c r="AB20" i="100"/>
  <c r="AB20" i="105"/>
  <c r="AB20" i="99"/>
  <c r="AB20" i="103"/>
  <c r="AB20" i="98"/>
  <c r="H18" i="103"/>
  <c r="H18" i="99"/>
  <c r="H18" i="105"/>
  <c r="H18" i="102"/>
  <c r="H18" i="106"/>
  <c r="H18" i="100"/>
  <c r="H18" i="101"/>
  <c r="H18" i="104"/>
  <c r="H18" i="98"/>
  <c r="AC14" i="106"/>
  <c r="AC14" i="102"/>
  <c r="AC14" i="101"/>
  <c r="AC14" i="104"/>
  <c r="AC14" i="105"/>
  <c r="AC14" i="100"/>
  <c r="AC14" i="99"/>
  <c r="AC14" i="103"/>
  <c r="AC14" i="98"/>
  <c r="Z14" i="106"/>
  <c r="Z14" i="102"/>
  <c r="Z14" i="104"/>
  <c r="Z14" i="101"/>
  <c r="Z14" i="100"/>
  <c r="Z14" i="98"/>
  <c r="Z14" i="99"/>
  <c r="Z14" i="105"/>
  <c r="Z14" i="103"/>
  <c r="T19" i="106"/>
  <c r="T19" i="102"/>
  <c r="T19" i="104"/>
  <c r="T19" i="101"/>
  <c r="T19" i="98"/>
  <c r="T19" i="99"/>
  <c r="T19" i="105"/>
  <c r="T19" i="103"/>
  <c r="T19" i="100"/>
  <c r="M18" i="106"/>
  <c r="M18" i="102"/>
  <c r="M18" i="101"/>
  <c r="M18" i="104"/>
  <c r="M18" i="103"/>
  <c r="M18" i="100"/>
  <c r="M18" i="99"/>
  <c r="M18" i="105"/>
  <c r="M18" i="98"/>
  <c r="N44" i="106"/>
  <c r="N44" i="102"/>
  <c r="N44" i="101"/>
  <c r="N44" i="104"/>
  <c r="N44" i="105"/>
  <c r="N44" i="99"/>
  <c r="N44" i="100"/>
  <c r="N44" i="98"/>
  <c r="N44" i="103"/>
  <c r="J18" i="104"/>
  <c r="J18" i="106"/>
  <c r="J18" i="101"/>
  <c r="J18" i="98"/>
  <c r="J18" i="100"/>
  <c r="J18" i="102"/>
  <c r="J18" i="105"/>
  <c r="J18" i="103"/>
  <c r="J18" i="99"/>
  <c r="AD18" i="106"/>
  <c r="AD18" i="102"/>
  <c r="AD18" i="104"/>
  <c r="AD18" i="101"/>
  <c r="AD18" i="103"/>
  <c r="AD18" i="100"/>
  <c r="AD18" i="105"/>
  <c r="AD18" i="99"/>
  <c r="AD18" i="98"/>
  <c r="AK18" i="106"/>
  <c r="AK18" i="102"/>
  <c r="AK18" i="101"/>
  <c r="AK18" i="104"/>
  <c r="AK18" i="105"/>
  <c r="AK18" i="99"/>
  <c r="AK18" i="103"/>
  <c r="AK18" i="100"/>
  <c r="AK18" i="98"/>
  <c r="I14" i="103"/>
  <c r="I14" i="101"/>
  <c r="I14" i="106"/>
  <c r="I14" i="100"/>
  <c r="I14" i="104"/>
  <c r="I14" i="105"/>
  <c r="I14" i="99"/>
  <c r="I14" i="98"/>
  <c r="I14" i="102"/>
  <c r="S14" i="106"/>
  <c r="S14" i="102"/>
  <c r="S14" i="104"/>
  <c r="S14" i="101"/>
  <c r="S14" i="99"/>
  <c r="S14" i="105"/>
  <c r="S14" i="100"/>
  <c r="S14" i="103"/>
  <c r="S14" i="98"/>
  <c r="AB14" i="106"/>
  <c r="AB14" i="102"/>
  <c r="AB14" i="101"/>
  <c r="AB14" i="104"/>
  <c r="AB14" i="100"/>
  <c r="AB14" i="105"/>
  <c r="AB14" i="99"/>
  <c r="AB14" i="103"/>
  <c r="AB14" i="98"/>
  <c r="R44" i="106"/>
  <c r="R44" i="102"/>
  <c r="R44" i="104"/>
  <c r="R44" i="101"/>
  <c r="R44" i="103"/>
  <c r="R44" i="105"/>
  <c r="R44" i="99"/>
  <c r="R44" i="98"/>
  <c r="R44" i="100"/>
  <c r="H19" i="99"/>
  <c r="H19" i="102"/>
  <c r="H19" i="105"/>
  <c r="H19" i="98"/>
  <c r="H19" i="104"/>
  <c r="H19" i="106"/>
  <c r="H19" i="101"/>
  <c r="H19" i="100"/>
  <c r="H19" i="103"/>
  <c r="L18" i="106"/>
  <c r="L18" i="102"/>
  <c r="L18" i="104"/>
  <c r="L18" i="101"/>
  <c r="L18" i="98"/>
  <c r="L18" i="99"/>
  <c r="L18" i="100"/>
  <c r="L18" i="103"/>
  <c r="L18" i="105"/>
  <c r="I43" i="106"/>
  <c r="I43" i="104"/>
  <c r="I43" i="99"/>
  <c r="I43" i="101"/>
  <c r="I43" i="98"/>
  <c r="I43" i="100"/>
  <c r="I43" i="102"/>
  <c r="I43" i="103"/>
  <c r="I43" i="105"/>
  <c r="K19" i="102"/>
  <c r="K19" i="106"/>
  <c r="K19" i="104"/>
  <c r="K19" i="101"/>
  <c r="K19" i="103"/>
  <c r="K19" i="99"/>
  <c r="K19" i="105"/>
  <c r="K19" i="98"/>
  <c r="K19" i="100"/>
  <c r="R14" i="106"/>
  <c r="R14" i="102"/>
  <c r="R14" i="101"/>
  <c r="R14" i="104"/>
  <c r="R14" i="100"/>
  <c r="R14" i="103"/>
  <c r="R14" i="105"/>
  <c r="R14" i="98"/>
  <c r="R14" i="99"/>
  <c r="AL18" i="106"/>
  <c r="AL18" i="102"/>
  <c r="AL18" i="104"/>
  <c r="AL18" i="101"/>
  <c r="AL18" i="100"/>
  <c r="AL18" i="103"/>
  <c r="AL18" i="98"/>
  <c r="AL18" i="99"/>
  <c r="AL18" i="105"/>
  <c r="AL19" i="106"/>
  <c r="AL19" i="102"/>
  <c r="AL19" i="104"/>
  <c r="AL19" i="101"/>
  <c r="AL19" i="98"/>
  <c r="AL19" i="100"/>
  <c r="AL19" i="99"/>
  <c r="AL19" i="105"/>
  <c r="AL19" i="103"/>
  <c r="S44" i="106"/>
  <c r="S44" i="102"/>
  <c r="S44" i="101"/>
  <c r="S44" i="104"/>
  <c r="S44" i="100"/>
  <c r="S44" i="99"/>
  <c r="S44" i="105"/>
  <c r="S44" i="103"/>
  <c r="S44" i="98"/>
  <c r="AB18" i="106"/>
  <c r="AB18" i="102"/>
  <c r="AB18" i="104"/>
  <c r="AB18" i="101"/>
  <c r="AB18" i="100"/>
  <c r="AB18" i="103"/>
  <c r="AB18" i="105"/>
  <c r="AB18" i="99"/>
  <c r="AB18" i="98"/>
  <c r="Y44" i="106"/>
  <c r="Y44" i="102"/>
  <c r="Y44" i="101"/>
  <c r="Y44" i="104"/>
  <c r="Y44" i="100"/>
  <c r="Y44" i="105"/>
  <c r="Y44" i="98"/>
  <c r="Y44" i="103"/>
  <c r="Y44" i="99"/>
  <c r="AF19" i="106"/>
  <c r="AF19" i="102"/>
  <c r="AF19" i="101"/>
  <c r="AF19" i="104"/>
  <c r="AF19" i="99"/>
  <c r="AF19" i="105"/>
  <c r="AF19" i="100"/>
  <c r="AF19" i="98"/>
  <c r="AF19" i="103"/>
  <c r="P14" i="106"/>
  <c r="P14" i="102"/>
  <c r="P14" i="104"/>
  <c r="P14" i="101"/>
  <c r="P14" i="98"/>
  <c r="P14" i="99"/>
  <c r="P14" i="103"/>
  <c r="P14" i="100"/>
  <c r="P14" i="105"/>
  <c r="AH19" i="106"/>
  <c r="AH19" i="102"/>
  <c r="AH19" i="101"/>
  <c r="AH19" i="104"/>
  <c r="AH19" i="98"/>
  <c r="AH19" i="99"/>
  <c r="AH19" i="105"/>
  <c r="AH19" i="100"/>
  <c r="AH19" i="103"/>
  <c r="P19" i="106"/>
  <c r="P19" i="102"/>
  <c r="P19" i="101"/>
  <c r="P19" i="104"/>
  <c r="P19" i="103"/>
  <c r="P19" i="99"/>
  <c r="P19" i="98"/>
  <c r="P19" i="100"/>
  <c r="P19" i="105"/>
  <c r="AK19" i="106"/>
  <c r="AK19" i="102"/>
  <c r="AK19" i="101"/>
  <c r="AK19" i="104"/>
  <c r="AK19" i="103"/>
  <c r="AK19" i="100"/>
  <c r="AK19" i="105"/>
  <c r="AK19" i="99"/>
  <c r="AK19" i="98"/>
  <c r="AJ18" i="106"/>
  <c r="AJ18" i="102"/>
  <c r="AJ18" i="101"/>
  <c r="AJ18" i="104"/>
  <c r="AJ18" i="105"/>
  <c r="AJ18" i="99"/>
  <c r="AJ18" i="98"/>
  <c r="AJ18" i="103"/>
  <c r="AJ18" i="100"/>
  <c r="AD43" i="106"/>
  <c r="AD43" i="102"/>
  <c r="AD43" i="104"/>
  <c r="AD43" i="101"/>
  <c r="AD43" i="99"/>
  <c r="AD43" i="100"/>
  <c r="AD43" i="98"/>
  <c r="AD43" i="105"/>
  <c r="AD43" i="103"/>
  <c r="AJ43" i="106"/>
  <c r="AJ43" i="102"/>
  <c r="AJ43" i="101"/>
  <c r="AJ43" i="104"/>
  <c r="AJ43" i="98"/>
  <c r="AJ43" i="105"/>
  <c r="AJ43" i="99"/>
  <c r="AJ43" i="100"/>
  <c r="AJ43" i="103"/>
  <c r="K43" i="106"/>
  <c r="K43" i="102"/>
  <c r="K43" i="101"/>
  <c r="K43" i="104"/>
  <c r="K43" i="103"/>
  <c r="K43" i="99"/>
  <c r="K43" i="100"/>
  <c r="K43" i="98"/>
  <c r="K43" i="105"/>
  <c r="L14" i="106"/>
  <c r="L14" i="102"/>
  <c r="L14" i="104"/>
  <c r="L14" i="101"/>
  <c r="L14" i="98"/>
  <c r="L14" i="100"/>
  <c r="L14" i="99"/>
  <c r="L14" i="103"/>
  <c r="L14" i="105"/>
  <c r="S19" i="106"/>
  <c r="S19" i="102"/>
  <c r="S19" i="101"/>
  <c r="S19" i="104"/>
  <c r="S19" i="98"/>
  <c r="S19" i="100"/>
  <c r="S19" i="103"/>
  <c r="S19" i="99"/>
  <c r="S19" i="105"/>
  <c r="U14" i="106"/>
  <c r="U14" i="102"/>
  <c r="U14" i="104"/>
  <c r="U14" i="101"/>
  <c r="U14" i="103"/>
  <c r="U14" i="99"/>
  <c r="U14" i="98"/>
  <c r="U14" i="100"/>
  <c r="U14" i="105"/>
  <c r="T43" i="106"/>
  <c r="T43" i="102"/>
  <c r="T43" i="101"/>
  <c r="T43" i="104"/>
  <c r="T43" i="100"/>
  <c r="T43" i="98"/>
  <c r="T43" i="99"/>
  <c r="T43" i="105"/>
  <c r="T43" i="103"/>
  <c r="AB19" i="106"/>
  <c r="AB19" i="102"/>
  <c r="AB19" i="101"/>
  <c r="AB19" i="104"/>
  <c r="AB19" i="98"/>
  <c r="AB19" i="99"/>
  <c r="AB19" i="105"/>
  <c r="AB19" i="103"/>
  <c r="AB19" i="100"/>
  <c r="AC44" i="106"/>
  <c r="AC44" i="102"/>
  <c r="AC44" i="101"/>
  <c r="AC44" i="104"/>
  <c r="AC44" i="100"/>
  <c r="AC44" i="98"/>
  <c r="AC44" i="103"/>
  <c r="AC44" i="105"/>
  <c r="AC44" i="99"/>
  <c r="AJ44" i="106"/>
  <c r="AJ44" i="102"/>
  <c r="AJ44" i="104"/>
  <c r="AJ44" i="101"/>
  <c r="AJ44" i="98"/>
  <c r="AJ44" i="105"/>
  <c r="AJ44" i="103"/>
  <c r="AJ44" i="100"/>
  <c r="AJ44" i="99"/>
  <c r="AL44" i="106"/>
  <c r="AL44" i="102"/>
  <c r="AL44" i="104"/>
  <c r="AL44" i="101"/>
  <c r="AL44" i="98"/>
  <c r="AL44" i="99"/>
  <c r="AL44" i="105"/>
  <c r="AL44" i="103"/>
  <c r="AL44" i="100"/>
  <c r="K77" i="106"/>
  <c r="K77" i="102"/>
  <c r="K77" i="101"/>
  <c r="K77" i="104"/>
  <c r="K77" i="105"/>
  <c r="K77" i="99"/>
  <c r="K77" i="98"/>
  <c r="K77" i="103"/>
  <c r="K77" i="100"/>
  <c r="H77" i="106"/>
  <c r="H77" i="102"/>
  <c r="H77" i="101"/>
  <c r="H77" i="99"/>
  <c r="H77" i="104"/>
  <c r="H77" i="98"/>
  <c r="H77" i="103"/>
  <c r="H77" i="100"/>
  <c r="H77" i="105"/>
  <c r="V77" i="106"/>
  <c r="V77" i="102"/>
  <c r="V77" i="101"/>
  <c r="V77" i="104"/>
  <c r="V77" i="99"/>
  <c r="V77" i="100"/>
  <c r="V77" i="98"/>
  <c r="V77" i="103"/>
  <c r="V77" i="105"/>
  <c r="H43" i="98"/>
  <c r="H43" i="99"/>
  <c r="H43" i="105"/>
  <c r="H43" i="106"/>
  <c r="H43" i="100"/>
  <c r="H43" i="104"/>
  <c r="H43" i="102"/>
  <c r="H43" i="101"/>
  <c r="H43" i="103"/>
  <c r="T53" i="106"/>
  <c r="T53" i="102"/>
  <c r="T53" i="101"/>
  <c r="T53" i="104"/>
  <c r="T53" i="98"/>
  <c r="T53" i="99"/>
  <c r="T53" i="100"/>
  <c r="T53" i="105"/>
  <c r="T53" i="103"/>
  <c r="O45" i="106"/>
  <c r="O45" i="102"/>
  <c r="O45" i="101"/>
  <c r="O45" i="104"/>
  <c r="O45" i="100"/>
  <c r="O45" i="98"/>
  <c r="O45" i="103"/>
  <c r="O45" i="99"/>
  <c r="O45" i="105"/>
  <c r="N53" i="106"/>
  <c r="N53" i="102"/>
  <c r="N53" i="101"/>
  <c r="N53" i="104"/>
  <c r="N53" i="98"/>
  <c r="N53" i="99"/>
  <c r="N53" i="100"/>
  <c r="N53" i="105"/>
  <c r="N53" i="103"/>
  <c r="AH77" i="106"/>
  <c r="AH77" i="102"/>
  <c r="AH77" i="101"/>
  <c r="AH77" i="104"/>
  <c r="AH77" i="98"/>
  <c r="AH77" i="103"/>
  <c r="AH77" i="100"/>
  <c r="AH77" i="99"/>
  <c r="AH77" i="105"/>
  <c r="AG53" i="106"/>
  <c r="AG53" i="102"/>
  <c r="AG53" i="104"/>
  <c r="AG53" i="101"/>
  <c r="AG53" i="98"/>
  <c r="AG53" i="103"/>
  <c r="AG53" i="105"/>
  <c r="AG53" i="100"/>
  <c r="AG53" i="99"/>
  <c r="AE53" i="106"/>
  <c r="AE53" i="102"/>
  <c r="AE53" i="104"/>
  <c r="AE53" i="101"/>
  <c r="AE53" i="100"/>
  <c r="AE53" i="98"/>
  <c r="AE53" i="99"/>
  <c r="AE53" i="103"/>
  <c r="AE53" i="105"/>
  <c r="AE45" i="106"/>
  <c r="AE45" i="102"/>
  <c r="AE45" i="101"/>
  <c r="AE45" i="104"/>
  <c r="AE45" i="103"/>
  <c r="AE45" i="99"/>
  <c r="AE45" i="98"/>
  <c r="AE45" i="100"/>
  <c r="AE45" i="105"/>
  <c r="N77" i="106"/>
  <c r="N77" i="102"/>
  <c r="N77" i="104"/>
  <c r="N77" i="101"/>
  <c r="N77" i="105"/>
  <c r="N77" i="98"/>
  <c r="N77" i="99"/>
  <c r="N77" i="103"/>
  <c r="N77" i="100"/>
  <c r="S45" i="106"/>
  <c r="S45" i="102"/>
  <c r="S45" i="101"/>
  <c r="S45" i="104"/>
  <c r="S45" i="103"/>
  <c r="S45" i="105"/>
  <c r="S45" i="98"/>
  <c r="S45" i="99"/>
  <c r="S45" i="100"/>
  <c r="W53" i="106"/>
  <c r="W53" i="102"/>
  <c r="W53" i="104"/>
  <c r="W53" i="101"/>
  <c r="W53" i="99"/>
  <c r="W53" i="98"/>
  <c r="W53" i="100"/>
  <c r="W53" i="105"/>
  <c r="W53" i="103"/>
  <c r="U77" i="106"/>
  <c r="U77" i="102"/>
  <c r="U77" i="104"/>
  <c r="U77" i="101"/>
  <c r="U77" i="98"/>
  <c r="U77" i="99"/>
  <c r="U77" i="105"/>
  <c r="U77" i="103"/>
  <c r="U77" i="100"/>
  <c r="U45" i="106"/>
  <c r="U45" i="102"/>
  <c r="U45" i="104"/>
  <c r="U45" i="101"/>
  <c r="U45" i="98"/>
  <c r="U45" i="100"/>
  <c r="U45" i="103"/>
  <c r="U45" i="99"/>
  <c r="U45" i="105"/>
  <c r="X45" i="106"/>
  <c r="X45" i="102"/>
  <c r="X45" i="101"/>
  <c r="X45" i="104"/>
  <c r="X45" i="100"/>
  <c r="X45" i="98"/>
  <c r="X45" i="99"/>
  <c r="X45" i="103"/>
  <c r="X45" i="105"/>
  <c r="I53" i="102"/>
  <c r="I53" i="101"/>
  <c r="I53" i="98"/>
  <c r="I53" i="99"/>
  <c r="I53" i="104"/>
  <c r="I53" i="103"/>
  <c r="I53" i="105"/>
  <c r="I53" i="106"/>
  <c r="I53" i="100"/>
  <c r="L77" i="106"/>
  <c r="L77" i="102"/>
  <c r="L77" i="101"/>
  <c r="L77" i="104"/>
  <c r="L77" i="98"/>
  <c r="L77" i="99"/>
  <c r="L77" i="103"/>
  <c r="L77" i="105"/>
  <c r="L77" i="100"/>
  <c r="R45" i="106"/>
  <c r="R45" i="102"/>
  <c r="R45" i="104"/>
  <c r="R45" i="101"/>
  <c r="R45" i="99"/>
  <c r="R45" i="103"/>
  <c r="R45" i="98"/>
  <c r="R45" i="105"/>
  <c r="R45" i="100"/>
  <c r="J53" i="101"/>
  <c r="J53" i="102"/>
  <c r="J53" i="106"/>
  <c r="J53" i="99"/>
  <c r="J53" i="100"/>
  <c r="J53" i="104"/>
  <c r="J53" i="105"/>
  <c r="J53" i="103"/>
  <c r="J53" i="98"/>
  <c r="P45" i="106"/>
  <c r="P45" i="102"/>
  <c r="P45" i="104"/>
  <c r="P45" i="101"/>
  <c r="P45" i="100"/>
  <c r="P45" i="99"/>
  <c r="P45" i="103"/>
  <c r="P45" i="98"/>
  <c r="P45" i="105"/>
  <c r="AD53" i="106"/>
  <c r="AD53" i="102"/>
  <c r="AD53" i="101"/>
  <c r="AD53" i="104"/>
  <c r="AD53" i="103"/>
  <c r="AD53" i="105"/>
  <c r="AD53" i="100"/>
  <c r="AD53" i="98"/>
  <c r="AD53" i="99"/>
  <c r="AD77" i="106"/>
  <c r="AD77" i="102"/>
  <c r="AD77" i="104"/>
  <c r="AD77" i="101"/>
  <c r="AD77" i="98"/>
  <c r="AD77" i="105"/>
  <c r="AD77" i="100"/>
  <c r="AD77" i="103"/>
  <c r="AD77" i="99"/>
  <c r="Y53" i="106"/>
  <c r="Y53" i="102"/>
  <c r="Y53" i="104"/>
  <c r="Y53" i="101"/>
  <c r="Y53" i="99"/>
  <c r="Y53" i="103"/>
  <c r="Y53" i="98"/>
  <c r="Y53" i="100"/>
  <c r="Y53" i="105"/>
  <c r="I77" i="106"/>
  <c r="I77" i="105"/>
  <c r="I77" i="104"/>
  <c r="I77" i="101"/>
  <c r="I77" i="102"/>
  <c r="I77" i="99"/>
  <c r="I77" i="98"/>
  <c r="I77" i="100"/>
  <c r="I77" i="103"/>
  <c r="AA45" i="106"/>
  <c r="AA45" i="102"/>
  <c r="AA45" i="104"/>
  <c r="AA45" i="101"/>
  <c r="AA45" i="105"/>
  <c r="AA45" i="103"/>
  <c r="AA45" i="99"/>
  <c r="AA45" i="100"/>
  <c r="AA45" i="98"/>
  <c r="R77" i="106"/>
  <c r="R77" i="102"/>
  <c r="R77" i="104"/>
  <c r="R77" i="101"/>
  <c r="R77" i="99"/>
  <c r="R77" i="98"/>
  <c r="R77" i="105"/>
  <c r="R77" i="100"/>
  <c r="R77" i="103"/>
  <c r="AL53" i="106"/>
  <c r="AL53" i="102"/>
  <c r="AL53" i="104"/>
  <c r="AL53" i="101"/>
  <c r="AL53" i="99"/>
  <c r="AL53" i="98"/>
  <c r="AL53" i="100"/>
  <c r="AL53" i="105"/>
  <c r="AL53" i="103"/>
  <c r="R53" i="106"/>
  <c r="R53" i="102"/>
  <c r="R53" i="101"/>
  <c r="R53" i="104"/>
  <c r="R53" i="105"/>
  <c r="R53" i="99"/>
  <c r="R53" i="103"/>
  <c r="R53" i="98"/>
  <c r="R53" i="100"/>
  <c r="N45" i="106"/>
  <c r="N45" i="102"/>
  <c r="N45" i="104"/>
  <c r="N45" i="101"/>
  <c r="N45" i="98"/>
  <c r="N45" i="105"/>
  <c r="N45" i="103"/>
  <c r="N45" i="100"/>
  <c r="N45" i="99"/>
  <c r="X84" i="106"/>
  <c r="X84" i="102"/>
  <c r="X84" i="104"/>
  <c r="X84" i="101"/>
  <c r="X84" i="99"/>
  <c r="X84" i="103"/>
  <c r="X84" i="100"/>
  <c r="X84" i="105"/>
  <c r="X84" i="98"/>
  <c r="AD83" i="106"/>
  <c r="AD83" i="102"/>
  <c r="AD83" i="101"/>
  <c r="AD83" i="104"/>
  <c r="AD83" i="105"/>
  <c r="AD83" i="98"/>
  <c r="AD83" i="100"/>
  <c r="AD83" i="99"/>
  <c r="AD83" i="103"/>
  <c r="W80" i="106"/>
  <c r="W80" i="102"/>
  <c r="W80" i="104"/>
  <c r="W80" i="101"/>
  <c r="W80" i="105"/>
  <c r="W80" i="98"/>
  <c r="W80" i="100"/>
  <c r="W80" i="103"/>
  <c r="W80" i="99"/>
  <c r="AE81" i="106"/>
  <c r="AE81" i="102"/>
  <c r="AE81" i="101"/>
  <c r="AE81" i="104"/>
  <c r="AE81" i="103"/>
  <c r="AE81" i="105"/>
  <c r="AE81" i="98"/>
  <c r="AE81" i="99"/>
  <c r="AE81" i="100"/>
  <c r="Z80" i="106"/>
  <c r="Z80" i="102"/>
  <c r="Z80" i="104"/>
  <c r="Z80" i="101"/>
  <c r="Z80" i="105"/>
  <c r="Z80" i="100"/>
  <c r="Z80" i="98"/>
  <c r="Z80" i="103"/>
  <c r="Z80" i="99"/>
  <c r="U82" i="106"/>
  <c r="U82" i="102"/>
  <c r="U82" i="104"/>
  <c r="U82" i="101"/>
  <c r="U82" i="105"/>
  <c r="U82" i="100"/>
  <c r="U82" i="103"/>
  <c r="U82" i="99"/>
  <c r="U82" i="98"/>
  <c r="AH82" i="106"/>
  <c r="AH82" i="102"/>
  <c r="AH82" i="101"/>
  <c r="AH82" i="104"/>
  <c r="AH82" i="99"/>
  <c r="AH82" i="100"/>
  <c r="AH82" i="103"/>
  <c r="AH82" i="98"/>
  <c r="AH82" i="105"/>
  <c r="W114" i="106"/>
  <c r="W114" i="102"/>
  <c r="W114" i="101"/>
  <c r="W114" i="104"/>
  <c r="W114" i="105"/>
  <c r="W114" i="99"/>
  <c r="W114" i="103"/>
  <c r="W114" i="98"/>
  <c r="W114" i="100"/>
  <c r="U85" i="106"/>
  <c r="U85" i="102"/>
  <c r="U85" i="101"/>
  <c r="U85" i="104"/>
  <c r="U85" i="105"/>
  <c r="U85" i="100"/>
  <c r="U85" i="98"/>
  <c r="U85" i="99"/>
  <c r="U85" i="103"/>
  <c r="AB82" i="106"/>
  <c r="AB82" i="102"/>
  <c r="AB82" i="104"/>
  <c r="AB82" i="101"/>
  <c r="AB82" i="105"/>
  <c r="AB82" i="103"/>
  <c r="AB82" i="98"/>
  <c r="AB82" i="99"/>
  <c r="AB82" i="100"/>
  <c r="AG82" i="106"/>
  <c r="AG82" i="102"/>
  <c r="AG82" i="104"/>
  <c r="AG82" i="101"/>
  <c r="AG82" i="103"/>
  <c r="AG82" i="105"/>
  <c r="AG82" i="99"/>
  <c r="AG82" i="100"/>
  <c r="AG82" i="98"/>
  <c r="AG85" i="106"/>
  <c r="AG85" i="102"/>
  <c r="AG85" i="101"/>
  <c r="AG85" i="104"/>
  <c r="AG85" i="100"/>
  <c r="AG85" i="98"/>
  <c r="AG85" i="105"/>
  <c r="AG85" i="103"/>
  <c r="AG85" i="99"/>
  <c r="AL86" i="106"/>
  <c r="AL86" i="102"/>
  <c r="AL86" i="104"/>
  <c r="AL86" i="101"/>
  <c r="AL86" i="98"/>
  <c r="AL86" i="99"/>
  <c r="AL86" i="103"/>
  <c r="AL86" i="100"/>
  <c r="AL86" i="105"/>
  <c r="AC86" i="106"/>
  <c r="AC86" i="102"/>
  <c r="AC86" i="104"/>
  <c r="AC86" i="101"/>
  <c r="AC86" i="105"/>
  <c r="AC86" i="99"/>
  <c r="AC86" i="100"/>
  <c r="AC86" i="103"/>
  <c r="AC86" i="98"/>
  <c r="Y132" i="106"/>
  <c r="Y132" i="102"/>
  <c r="Y132" i="101"/>
  <c r="Y132" i="104"/>
  <c r="Y132" i="105"/>
  <c r="Y132" i="98"/>
  <c r="Y132" i="99"/>
  <c r="Y132" i="100"/>
  <c r="Y132" i="103"/>
  <c r="Q114" i="106"/>
  <c r="Q114" i="102"/>
  <c r="Q114" i="104"/>
  <c r="Q114" i="101"/>
  <c r="Q114" i="105"/>
  <c r="Q114" i="98"/>
  <c r="Q114" i="99"/>
  <c r="Q114" i="100"/>
  <c r="Q114" i="103"/>
  <c r="AH84" i="106"/>
  <c r="AH84" i="102"/>
  <c r="AH84" i="101"/>
  <c r="AH84" i="104"/>
  <c r="AH84" i="98"/>
  <c r="AH84" i="99"/>
  <c r="AH84" i="100"/>
  <c r="AH84" i="105"/>
  <c r="AH84" i="103"/>
  <c r="S85" i="106"/>
  <c r="S85" i="102"/>
  <c r="S85" i="104"/>
  <c r="S85" i="101"/>
  <c r="S85" i="100"/>
  <c r="S85" i="105"/>
  <c r="S85" i="98"/>
  <c r="S85" i="99"/>
  <c r="S85" i="103"/>
  <c r="AD13" i="106"/>
  <c r="AD13" i="102"/>
  <c r="AD13" i="101"/>
  <c r="AD13" i="104"/>
  <c r="AD16" i="104" s="1"/>
  <c r="AD13" i="103"/>
  <c r="AD13" i="99"/>
  <c r="AD13" i="98"/>
  <c r="AD16" i="98" s="1"/>
  <c r="AD13" i="100"/>
  <c r="AD13" i="105"/>
  <c r="AB87" i="106"/>
  <c r="AB87" i="102"/>
  <c r="AB87" i="104"/>
  <c r="AB87" i="101"/>
  <c r="AB87" i="99"/>
  <c r="AB87" i="98"/>
  <c r="AB87" i="105"/>
  <c r="AB87" i="103"/>
  <c r="AB87" i="100"/>
  <c r="J132" i="106"/>
  <c r="J132" i="100"/>
  <c r="J132" i="104"/>
  <c r="J132" i="101"/>
  <c r="J132" i="105"/>
  <c r="J132" i="102"/>
  <c r="J132" i="99"/>
  <c r="J132" i="103"/>
  <c r="J132" i="98"/>
  <c r="AL84" i="106"/>
  <c r="AL84" i="102"/>
  <c r="AL84" i="101"/>
  <c r="AL84" i="104"/>
  <c r="AL84" i="100"/>
  <c r="AL84" i="105"/>
  <c r="AL84" i="99"/>
  <c r="AL84" i="98"/>
  <c r="AL84" i="103"/>
  <c r="AH83" i="106"/>
  <c r="AH83" i="102"/>
  <c r="AH83" i="104"/>
  <c r="AH83" i="101"/>
  <c r="AH83" i="99"/>
  <c r="AH83" i="100"/>
  <c r="AH83" i="98"/>
  <c r="AH83" i="105"/>
  <c r="AH83" i="103"/>
  <c r="Z87" i="106"/>
  <c r="Z87" i="102"/>
  <c r="Z87" i="104"/>
  <c r="Z87" i="101"/>
  <c r="Z87" i="105"/>
  <c r="Z87" i="103"/>
  <c r="Z87" i="99"/>
  <c r="Z87" i="100"/>
  <c r="Z87" i="98"/>
  <c r="AL114" i="106"/>
  <c r="AL114" i="102"/>
  <c r="AL114" i="101"/>
  <c r="AL114" i="104"/>
  <c r="AL114" i="105"/>
  <c r="AL114" i="98"/>
  <c r="AL114" i="100"/>
  <c r="AL114" i="99"/>
  <c r="AL114" i="103"/>
  <c r="AE115" i="106"/>
  <c r="AE115" i="102"/>
  <c r="AE115" i="101"/>
  <c r="AE115" i="104"/>
  <c r="AE115" i="103"/>
  <c r="AE115" i="100"/>
  <c r="AE115" i="98"/>
  <c r="AE115" i="105"/>
  <c r="AE115" i="99"/>
  <c r="L115" i="106"/>
  <c r="L115" i="102"/>
  <c r="L115" i="104"/>
  <c r="L115" i="101"/>
  <c r="L115" i="100"/>
  <c r="L115" i="103"/>
  <c r="L115" i="105"/>
  <c r="L115" i="99"/>
  <c r="L115" i="98"/>
  <c r="R80" i="106"/>
  <c r="R80" i="102"/>
  <c r="R80" i="104"/>
  <c r="R80" i="101"/>
  <c r="R80" i="103"/>
  <c r="R80" i="105"/>
  <c r="R80" i="98"/>
  <c r="R80" i="99"/>
  <c r="R80" i="100"/>
  <c r="AA80" i="106"/>
  <c r="AA80" i="102"/>
  <c r="AA80" i="104"/>
  <c r="AA80" i="101"/>
  <c r="AA80" i="103"/>
  <c r="AA80" i="99"/>
  <c r="AA80" i="98"/>
  <c r="AA80" i="100"/>
  <c r="AA80" i="105"/>
  <c r="AB114" i="106"/>
  <c r="AB114" i="102"/>
  <c r="AB114" i="101"/>
  <c r="AB114" i="104"/>
  <c r="AB114" i="99"/>
  <c r="AB114" i="103"/>
  <c r="AB114" i="100"/>
  <c r="AB114" i="98"/>
  <c r="AB114" i="105"/>
  <c r="AC85" i="106"/>
  <c r="AC85" i="102"/>
  <c r="AC85" i="101"/>
  <c r="AC85" i="104"/>
  <c r="AC85" i="99"/>
  <c r="AC85" i="105"/>
  <c r="AC85" i="100"/>
  <c r="AC85" i="98"/>
  <c r="AC85" i="103"/>
  <c r="O82" i="106"/>
  <c r="O82" i="102"/>
  <c r="O82" i="104"/>
  <c r="O82" i="101"/>
  <c r="O82" i="103"/>
  <c r="O82" i="99"/>
  <c r="O82" i="100"/>
  <c r="O82" i="98"/>
  <c r="O82" i="105"/>
  <c r="W81" i="106"/>
  <c r="W81" i="102"/>
  <c r="W81" i="101"/>
  <c r="W81" i="104"/>
  <c r="W81" i="98"/>
  <c r="W81" i="99"/>
  <c r="W81" i="103"/>
  <c r="W81" i="100"/>
  <c r="W81" i="105"/>
  <c r="T80" i="106"/>
  <c r="T80" i="102"/>
  <c r="T80" i="101"/>
  <c r="T80" i="104"/>
  <c r="T80" i="98"/>
  <c r="T80" i="105"/>
  <c r="T80" i="99"/>
  <c r="T80" i="103"/>
  <c r="T80" i="100"/>
  <c r="AJ114" i="106"/>
  <c r="AJ114" i="102"/>
  <c r="AJ114" i="101"/>
  <c r="AJ114" i="104"/>
  <c r="AJ114" i="103"/>
  <c r="AJ114" i="105"/>
  <c r="AJ114" i="100"/>
  <c r="AJ114" i="99"/>
  <c r="AJ114" i="98"/>
  <c r="J87" i="99"/>
  <c r="J87" i="101"/>
  <c r="J87" i="102"/>
  <c r="J87" i="103"/>
  <c r="J87" i="106"/>
  <c r="J87" i="100"/>
  <c r="J87" i="104"/>
  <c r="J87" i="98"/>
  <c r="J87" i="105"/>
  <c r="L13" i="106"/>
  <c r="L13" i="102"/>
  <c r="L13" i="101"/>
  <c r="L13" i="104"/>
  <c r="L16" i="104" s="1"/>
  <c r="L13" i="105"/>
  <c r="L13" i="98"/>
  <c r="L16" i="98" s="1"/>
  <c r="L13" i="100"/>
  <c r="L16" i="100" s="1"/>
  <c r="L13" i="99"/>
  <c r="L16" i="99" s="1"/>
  <c r="L13" i="103"/>
  <c r="L16" i="103" s="1"/>
  <c r="O81" i="106"/>
  <c r="O81" i="102"/>
  <c r="O81" i="104"/>
  <c r="O81" i="101"/>
  <c r="O81" i="98"/>
  <c r="O81" i="105"/>
  <c r="O81" i="99"/>
  <c r="O81" i="100"/>
  <c r="O81" i="103"/>
  <c r="T114" i="106"/>
  <c r="T114" i="102"/>
  <c r="T114" i="104"/>
  <c r="T114" i="101"/>
  <c r="T114" i="99"/>
  <c r="T114" i="100"/>
  <c r="T114" i="105"/>
  <c r="T114" i="98"/>
  <c r="T114" i="103"/>
  <c r="O87" i="106"/>
  <c r="O87" i="102"/>
  <c r="O87" i="104"/>
  <c r="O87" i="101"/>
  <c r="O87" i="98"/>
  <c r="O87" i="100"/>
  <c r="O87" i="105"/>
  <c r="O87" i="99"/>
  <c r="O87" i="103"/>
  <c r="Z86" i="106"/>
  <c r="Z86" i="102"/>
  <c r="Z86" i="104"/>
  <c r="Z86" i="101"/>
  <c r="Z86" i="105"/>
  <c r="Z86" i="100"/>
  <c r="Z86" i="103"/>
  <c r="Z86" i="99"/>
  <c r="Z86" i="98"/>
  <c r="AB115" i="106"/>
  <c r="AB115" i="102"/>
  <c r="AB115" i="101"/>
  <c r="AB115" i="104"/>
  <c r="AB115" i="100"/>
  <c r="AB115" i="105"/>
  <c r="AB115" i="99"/>
  <c r="AB115" i="98"/>
  <c r="AB115" i="103"/>
  <c r="J114" i="102"/>
  <c r="J114" i="104"/>
  <c r="J114" i="100"/>
  <c r="J114" i="99"/>
  <c r="J114" i="106"/>
  <c r="J114" i="101"/>
  <c r="J114" i="105"/>
  <c r="J114" i="103"/>
  <c r="J114" i="98"/>
  <c r="N87" i="106"/>
  <c r="N87" i="102"/>
  <c r="N87" i="101"/>
  <c r="N87" i="104"/>
  <c r="N87" i="99"/>
  <c r="N87" i="105"/>
  <c r="N87" i="103"/>
  <c r="N87" i="100"/>
  <c r="N87" i="98"/>
  <c r="AG81" i="106"/>
  <c r="AG81" i="102"/>
  <c r="AG81" i="104"/>
  <c r="AG81" i="101"/>
  <c r="AG81" i="99"/>
  <c r="AG81" i="103"/>
  <c r="AG81" i="105"/>
  <c r="AG81" i="100"/>
  <c r="AG81" i="98"/>
  <c r="AG86" i="106"/>
  <c r="AG86" i="102"/>
  <c r="AG86" i="101"/>
  <c r="AG86" i="104"/>
  <c r="AG86" i="100"/>
  <c r="AG86" i="99"/>
  <c r="AG86" i="103"/>
  <c r="AG86" i="105"/>
  <c r="AG86" i="98"/>
  <c r="W85" i="106"/>
  <c r="W85" i="102"/>
  <c r="W85" i="101"/>
  <c r="W85" i="104"/>
  <c r="W85" i="100"/>
  <c r="W85" i="105"/>
  <c r="W85" i="98"/>
  <c r="W85" i="99"/>
  <c r="W85" i="103"/>
  <c r="T82" i="106"/>
  <c r="T82" i="102"/>
  <c r="T82" i="104"/>
  <c r="T82" i="101"/>
  <c r="T82" i="103"/>
  <c r="T82" i="99"/>
  <c r="T82" i="100"/>
  <c r="T82" i="98"/>
  <c r="T82" i="105"/>
  <c r="AD115" i="106"/>
  <c r="AD115" i="102"/>
  <c r="AD115" i="104"/>
  <c r="AD115" i="101"/>
  <c r="AD115" i="103"/>
  <c r="AD115" i="105"/>
  <c r="AD115" i="99"/>
  <c r="AD115" i="100"/>
  <c r="AD115" i="98"/>
  <c r="N83" i="106"/>
  <c r="N83" i="102"/>
  <c r="N83" i="104"/>
  <c r="N83" i="101"/>
  <c r="N83" i="105"/>
  <c r="N83" i="103"/>
  <c r="N83" i="98"/>
  <c r="N83" i="99"/>
  <c r="N83" i="100"/>
  <c r="AJ13" i="106"/>
  <c r="AJ13" i="102"/>
  <c r="AJ13" i="101"/>
  <c r="AJ13" i="104"/>
  <c r="AJ13" i="103"/>
  <c r="AJ13" i="99"/>
  <c r="AJ13" i="98"/>
  <c r="AJ13" i="105"/>
  <c r="AJ13" i="100"/>
  <c r="J84" i="101"/>
  <c r="J84" i="104"/>
  <c r="J84" i="100"/>
  <c r="J84" i="102"/>
  <c r="J84" i="106"/>
  <c r="J84" i="103"/>
  <c r="J84" i="99"/>
  <c r="J84" i="105"/>
  <c r="J84" i="98"/>
  <c r="S84" i="106"/>
  <c r="S84" i="102"/>
  <c r="S84" i="101"/>
  <c r="S84" i="104"/>
  <c r="S84" i="99"/>
  <c r="S84" i="100"/>
  <c r="S84" i="103"/>
  <c r="S84" i="105"/>
  <c r="S84" i="98"/>
  <c r="AK81" i="106"/>
  <c r="AK81" i="102"/>
  <c r="AK81" i="101"/>
  <c r="AK81" i="104"/>
  <c r="AK81" i="98"/>
  <c r="AK81" i="103"/>
  <c r="AK81" i="99"/>
  <c r="AK81" i="105"/>
  <c r="AK81" i="100"/>
  <c r="T84" i="106"/>
  <c r="T84" i="102"/>
  <c r="T84" i="104"/>
  <c r="T84" i="101"/>
  <c r="T84" i="100"/>
  <c r="T84" i="105"/>
  <c r="T84" i="98"/>
  <c r="T84" i="99"/>
  <c r="T84" i="103"/>
  <c r="Q87" i="106"/>
  <c r="Q87" i="102"/>
  <c r="Q87" i="104"/>
  <c r="Q87" i="101"/>
  <c r="Q87" i="105"/>
  <c r="Q87" i="99"/>
  <c r="Q87" i="103"/>
  <c r="Q87" i="100"/>
  <c r="Q87" i="98"/>
  <c r="AI84" i="106"/>
  <c r="AI84" i="102"/>
  <c r="AI84" i="104"/>
  <c r="AI84" i="101"/>
  <c r="AI84" i="100"/>
  <c r="AI84" i="103"/>
  <c r="AI84" i="99"/>
  <c r="AI84" i="105"/>
  <c r="AI84" i="98"/>
  <c r="L83" i="106"/>
  <c r="L83" i="102"/>
  <c r="L83" i="104"/>
  <c r="L83" i="101"/>
  <c r="L83" i="105"/>
  <c r="L83" i="99"/>
  <c r="L83" i="98"/>
  <c r="L83" i="103"/>
  <c r="L83" i="100"/>
  <c r="T86" i="106"/>
  <c r="T86" i="102"/>
  <c r="T86" i="101"/>
  <c r="T86" i="104"/>
  <c r="T86" i="99"/>
  <c r="T86" i="100"/>
  <c r="T86" i="105"/>
  <c r="T86" i="98"/>
  <c r="T86" i="103"/>
  <c r="S83" i="106"/>
  <c r="S83" i="102"/>
  <c r="S83" i="104"/>
  <c r="S83" i="101"/>
  <c r="S83" i="99"/>
  <c r="S83" i="105"/>
  <c r="S83" i="103"/>
  <c r="S83" i="98"/>
  <c r="S83" i="100"/>
  <c r="AB132" i="106"/>
  <c r="AB132" i="102"/>
  <c r="AB132" i="101"/>
  <c r="AB132" i="104"/>
  <c r="AB132" i="100"/>
  <c r="AB132" i="103"/>
  <c r="AB132" i="98"/>
  <c r="AB132" i="99"/>
  <c r="AB132" i="105"/>
  <c r="J86" i="104"/>
  <c r="J86" i="98"/>
  <c r="J86" i="100"/>
  <c r="J86" i="106"/>
  <c r="J86" i="101"/>
  <c r="J86" i="102"/>
  <c r="J86" i="99"/>
  <c r="J86" i="105"/>
  <c r="J86" i="103"/>
  <c r="P83" i="106"/>
  <c r="P83" i="102"/>
  <c r="P83" i="104"/>
  <c r="P83" i="101"/>
  <c r="P83" i="105"/>
  <c r="P83" i="99"/>
  <c r="P83" i="98"/>
  <c r="P83" i="100"/>
  <c r="P83" i="103"/>
  <c r="N80" i="106"/>
  <c r="N80" i="102"/>
  <c r="N80" i="101"/>
  <c r="N80" i="104"/>
  <c r="N80" i="99"/>
  <c r="N80" i="98"/>
  <c r="N80" i="105"/>
  <c r="N80" i="103"/>
  <c r="N80" i="100"/>
  <c r="Z13" i="106"/>
  <c r="Z13" i="102"/>
  <c r="Z13" i="104"/>
  <c r="Z13" i="101"/>
  <c r="Z13" i="100"/>
  <c r="Z13" i="103"/>
  <c r="Z13" i="98"/>
  <c r="Z13" i="99"/>
  <c r="Z13" i="105"/>
  <c r="X86" i="106"/>
  <c r="X86" i="102"/>
  <c r="X86" i="101"/>
  <c r="X86" i="104"/>
  <c r="X86" i="100"/>
  <c r="X86" i="103"/>
  <c r="X86" i="99"/>
  <c r="X86" i="98"/>
  <c r="X86" i="105"/>
  <c r="AK82" i="106"/>
  <c r="AK82" i="102"/>
  <c r="AK82" i="101"/>
  <c r="AK82" i="104"/>
  <c r="AK82" i="105"/>
  <c r="AK82" i="103"/>
  <c r="AK82" i="98"/>
  <c r="AK82" i="99"/>
  <c r="AK82" i="100"/>
  <c r="AK86" i="106"/>
  <c r="AK86" i="102"/>
  <c r="AK86" i="104"/>
  <c r="AK86" i="101"/>
  <c r="AK86" i="99"/>
  <c r="AK86" i="103"/>
  <c r="AK86" i="98"/>
  <c r="AK86" i="105"/>
  <c r="AK86" i="100"/>
  <c r="Q86" i="106"/>
  <c r="Q86" i="102"/>
  <c r="Q86" i="104"/>
  <c r="Q86" i="101"/>
  <c r="Q86" i="105"/>
  <c r="Q86" i="100"/>
  <c r="Q86" i="98"/>
  <c r="Q86" i="99"/>
  <c r="Q86" i="103"/>
  <c r="AE86" i="106"/>
  <c r="AE86" i="102"/>
  <c r="AE86" i="101"/>
  <c r="AE86" i="104"/>
  <c r="AE86" i="100"/>
  <c r="AE86" i="103"/>
  <c r="AE86" i="105"/>
  <c r="AE86" i="98"/>
  <c r="AE86" i="99"/>
  <c r="AE87" i="106"/>
  <c r="AE87" i="102"/>
  <c r="AE87" i="104"/>
  <c r="AE87" i="101"/>
  <c r="AE87" i="98"/>
  <c r="AE87" i="103"/>
  <c r="AE87" i="105"/>
  <c r="AE87" i="100"/>
  <c r="AE87" i="99"/>
  <c r="AC132" i="106"/>
  <c r="AC132" i="102"/>
  <c r="AC132" i="104"/>
  <c r="AC132" i="101"/>
  <c r="AC132" i="99"/>
  <c r="AC132" i="105"/>
  <c r="AC132" i="103"/>
  <c r="AC132" i="100"/>
  <c r="AC132" i="98"/>
  <c r="L87" i="106"/>
  <c r="L87" i="102"/>
  <c r="L87" i="104"/>
  <c r="L87" i="101"/>
  <c r="L87" i="105"/>
  <c r="L87" i="100"/>
  <c r="L87" i="103"/>
  <c r="L87" i="98"/>
  <c r="L87" i="99"/>
  <c r="AD80" i="106"/>
  <c r="AD80" i="102"/>
  <c r="AD80" i="101"/>
  <c r="AD80" i="104"/>
  <c r="AD80" i="103"/>
  <c r="AD80" i="98"/>
  <c r="AD80" i="99"/>
  <c r="AD80" i="105"/>
  <c r="AD80" i="100"/>
  <c r="P80" i="106"/>
  <c r="P80" i="102"/>
  <c r="P80" i="101"/>
  <c r="P80" i="104"/>
  <c r="P80" i="100"/>
  <c r="P80" i="105"/>
  <c r="P80" i="103"/>
  <c r="P80" i="99"/>
  <c r="P80" i="98"/>
  <c r="AC82" i="106"/>
  <c r="AC82" i="102"/>
  <c r="AC82" i="104"/>
  <c r="AC82" i="101"/>
  <c r="AC82" i="105"/>
  <c r="AC82" i="98"/>
  <c r="AC82" i="100"/>
  <c r="AC82" i="103"/>
  <c r="AC82" i="99"/>
  <c r="M81" i="106"/>
  <c r="M81" i="102"/>
  <c r="M81" i="104"/>
  <c r="M81" i="101"/>
  <c r="M81" i="100"/>
  <c r="M81" i="103"/>
  <c r="M81" i="99"/>
  <c r="M81" i="98"/>
  <c r="M81" i="105"/>
  <c r="AH132" i="106"/>
  <c r="AH132" i="102"/>
  <c r="AH132" i="101"/>
  <c r="AH132" i="104"/>
  <c r="AH132" i="100"/>
  <c r="AH132" i="105"/>
  <c r="AH132" i="98"/>
  <c r="AH132" i="99"/>
  <c r="AH132" i="103"/>
  <c r="Y83" i="106"/>
  <c r="Y83" i="102"/>
  <c r="Y83" i="104"/>
  <c r="Y83" i="101"/>
  <c r="Y83" i="103"/>
  <c r="Y83" i="105"/>
  <c r="Y83" i="98"/>
  <c r="Y83" i="99"/>
  <c r="Y83" i="100"/>
  <c r="AF114" i="106"/>
  <c r="AF114" i="102"/>
  <c r="AF114" i="104"/>
  <c r="AF114" i="101"/>
  <c r="AF114" i="100"/>
  <c r="AF114" i="99"/>
  <c r="AF114" i="98"/>
  <c r="AF114" i="105"/>
  <c r="AF114" i="103"/>
  <c r="S115" i="106"/>
  <c r="S115" i="102"/>
  <c r="S115" i="104"/>
  <c r="S115" i="101"/>
  <c r="S115" i="105"/>
  <c r="S115" i="98"/>
  <c r="S115" i="100"/>
  <c r="S115" i="99"/>
  <c r="S115" i="103"/>
  <c r="AG132" i="106"/>
  <c r="AG132" i="102"/>
  <c r="AG132" i="104"/>
  <c r="AG132" i="101"/>
  <c r="AG132" i="103"/>
  <c r="AG132" i="100"/>
  <c r="AG132" i="105"/>
  <c r="AG132" i="99"/>
  <c r="AG132" i="98"/>
  <c r="K13" i="102"/>
  <c r="K13" i="106"/>
  <c r="K13" i="101"/>
  <c r="K13" i="104"/>
  <c r="K13" i="99"/>
  <c r="K13" i="100"/>
  <c r="K13" i="98"/>
  <c r="K13" i="103"/>
  <c r="K13" i="105"/>
  <c r="Q80" i="106"/>
  <c r="Q80" i="102"/>
  <c r="Q80" i="101"/>
  <c r="Q80" i="104"/>
  <c r="Q80" i="103"/>
  <c r="Q80" i="105"/>
  <c r="Q80" i="100"/>
  <c r="Q80" i="99"/>
  <c r="Q80" i="98"/>
  <c r="K132" i="106"/>
  <c r="K132" i="102"/>
  <c r="K132" i="101"/>
  <c r="K132" i="104"/>
  <c r="K132" i="105"/>
  <c r="K132" i="98"/>
  <c r="K132" i="100"/>
  <c r="K132" i="103"/>
  <c r="K132" i="99"/>
  <c r="T115" i="106"/>
  <c r="T115" i="102"/>
  <c r="T115" i="101"/>
  <c r="T115" i="104"/>
  <c r="T115" i="100"/>
  <c r="T115" i="98"/>
  <c r="T115" i="99"/>
  <c r="T115" i="105"/>
  <c r="T115" i="103"/>
  <c r="K114" i="101"/>
  <c r="K114" i="106"/>
  <c r="K114" i="104"/>
  <c r="K114" i="102"/>
  <c r="K114" i="103"/>
  <c r="K114" i="99"/>
  <c r="K114" i="100"/>
  <c r="K114" i="105"/>
  <c r="K114" i="98"/>
  <c r="V83" i="106"/>
  <c r="V83" i="102"/>
  <c r="V83" i="101"/>
  <c r="V83" i="104"/>
  <c r="V83" i="99"/>
  <c r="V83" i="103"/>
  <c r="V83" i="100"/>
  <c r="V83" i="105"/>
  <c r="V83" i="98"/>
  <c r="AF84" i="106"/>
  <c r="AF84" i="102"/>
  <c r="AF84" i="101"/>
  <c r="AF84" i="104"/>
  <c r="AF84" i="98"/>
  <c r="AF84" i="105"/>
  <c r="AF84" i="100"/>
  <c r="AF84" i="103"/>
  <c r="AF84" i="99"/>
  <c r="AC83" i="106"/>
  <c r="AC83" i="102"/>
  <c r="AC83" i="101"/>
  <c r="AC83" i="104"/>
  <c r="AC83" i="103"/>
  <c r="AC83" i="105"/>
  <c r="AC83" i="98"/>
  <c r="AC83" i="100"/>
  <c r="AC83" i="99"/>
  <c r="Y84" i="106"/>
  <c r="Y84" i="102"/>
  <c r="Y84" i="104"/>
  <c r="Y84" i="101"/>
  <c r="Y84" i="100"/>
  <c r="Y84" i="103"/>
  <c r="Y84" i="98"/>
  <c r="Y84" i="105"/>
  <c r="Y84" i="99"/>
  <c r="L86" i="106"/>
  <c r="L86" i="102"/>
  <c r="L86" i="104"/>
  <c r="L86" i="101"/>
  <c r="L86" i="105"/>
  <c r="L86" i="99"/>
  <c r="L86" i="98"/>
  <c r="L86" i="103"/>
  <c r="L86" i="100"/>
  <c r="Y87" i="106"/>
  <c r="Y87" i="102"/>
  <c r="Y87" i="101"/>
  <c r="Y87" i="104"/>
  <c r="Y87" i="99"/>
  <c r="Y87" i="103"/>
  <c r="Y87" i="98"/>
  <c r="Y87" i="100"/>
  <c r="Y87" i="105"/>
  <c r="O115" i="106"/>
  <c r="O115" i="102"/>
  <c r="O115" i="104"/>
  <c r="O115" i="101"/>
  <c r="O115" i="99"/>
  <c r="O115" i="98"/>
  <c r="O115" i="103"/>
  <c r="O115" i="105"/>
  <c r="O115" i="100"/>
  <c r="AI132" i="106"/>
  <c r="AI132" i="102"/>
  <c r="AI132" i="104"/>
  <c r="AI132" i="101"/>
  <c r="AI132" i="99"/>
  <c r="AI132" i="105"/>
  <c r="AI132" i="103"/>
  <c r="AI132" i="100"/>
  <c r="AI132" i="98"/>
  <c r="H13" i="104"/>
  <c r="H13" i="106"/>
  <c r="H13" i="99"/>
  <c r="H13" i="98"/>
  <c r="H13" i="103"/>
  <c r="H13" i="101"/>
  <c r="H13" i="105"/>
  <c r="H13" i="100"/>
  <c r="H13" i="102"/>
  <c r="AG87" i="106"/>
  <c r="AG87" i="102"/>
  <c r="AG87" i="104"/>
  <c r="AG87" i="101"/>
  <c r="AG87" i="105"/>
  <c r="AG87" i="103"/>
  <c r="AG87" i="100"/>
  <c r="AG87" i="99"/>
  <c r="AG87" i="98"/>
  <c r="N132" i="106"/>
  <c r="N132" i="102"/>
  <c r="N132" i="104"/>
  <c r="N132" i="101"/>
  <c r="N132" i="100"/>
  <c r="N132" i="99"/>
  <c r="N132" i="103"/>
  <c r="N132" i="98"/>
  <c r="N132" i="105"/>
  <c r="O114" i="106"/>
  <c r="O114" i="102"/>
  <c r="O114" i="104"/>
  <c r="O114" i="101"/>
  <c r="O114" i="99"/>
  <c r="O114" i="100"/>
  <c r="O114" i="103"/>
  <c r="O114" i="105"/>
  <c r="O114" i="98"/>
  <c r="AL85" i="106"/>
  <c r="AL85" i="102"/>
  <c r="AL85" i="101"/>
  <c r="AL85" i="104"/>
  <c r="AL85" i="98"/>
  <c r="AL85" i="100"/>
  <c r="AL85" i="103"/>
  <c r="AL85" i="99"/>
  <c r="AL85" i="105"/>
  <c r="S13" i="106"/>
  <c r="S13" i="102"/>
  <c r="S13" i="101"/>
  <c r="S16" i="101" s="1"/>
  <c r="S13" i="104"/>
  <c r="S13" i="100"/>
  <c r="S13" i="99"/>
  <c r="S13" i="105"/>
  <c r="S13" i="103"/>
  <c r="S13" i="98"/>
  <c r="H86" i="105"/>
  <c r="H86" i="104"/>
  <c r="H86" i="103"/>
  <c r="H86" i="102"/>
  <c r="H86" i="99"/>
  <c r="H86" i="98"/>
  <c r="H86" i="101"/>
  <c r="H86" i="100"/>
  <c r="H86" i="106"/>
  <c r="H114" i="105"/>
  <c r="H114" i="98"/>
  <c r="H114" i="100"/>
  <c r="H114" i="103"/>
  <c r="H114" i="104"/>
  <c r="H114" i="99"/>
  <c r="H114" i="106"/>
  <c r="H114" i="101"/>
  <c r="H114" i="102"/>
  <c r="H84" i="102"/>
  <c r="H84" i="98"/>
  <c r="H84" i="101"/>
  <c r="H84" i="99"/>
  <c r="H84" i="104"/>
  <c r="H84" i="103"/>
  <c r="H84" i="106"/>
  <c r="H84" i="105"/>
  <c r="H84" i="100"/>
  <c r="AL138" i="106"/>
  <c r="AL128" i="106"/>
  <c r="AL138" i="102"/>
  <c r="AL128" i="102"/>
  <c r="AL128" i="101"/>
  <c r="AL138" i="101"/>
  <c r="AL128" i="104"/>
  <c r="AL138" i="104"/>
  <c r="AL138" i="103"/>
  <c r="AL128" i="98"/>
  <c r="AL128" i="105"/>
  <c r="AL128" i="103"/>
  <c r="AL128" i="100"/>
  <c r="AL138" i="100"/>
  <c r="AL138" i="98"/>
  <c r="AL128" i="99"/>
  <c r="AL138" i="99"/>
  <c r="AL138" i="105"/>
  <c r="F13" i="106"/>
  <c r="F13" i="103"/>
  <c r="F13" i="100"/>
  <c r="F13" i="101"/>
  <c r="F13" i="105"/>
  <c r="F13" i="98"/>
  <c r="F13" i="104"/>
  <c r="F13" i="102"/>
  <c r="F13" i="99"/>
  <c r="M128" i="106"/>
  <c r="M138" i="106"/>
  <c r="M128" i="102"/>
  <c r="M138" i="102"/>
  <c r="M128" i="101"/>
  <c r="M128" i="104"/>
  <c r="M138" i="104"/>
  <c r="M138" i="101"/>
  <c r="M128" i="99"/>
  <c r="M128" i="105"/>
  <c r="M138" i="103"/>
  <c r="M128" i="103"/>
  <c r="M138" i="99"/>
  <c r="M128" i="100"/>
  <c r="M138" i="100"/>
  <c r="M138" i="98"/>
  <c r="M128" i="98"/>
  <c r="M138" i="105"/>
  <c r="T128" i="106"/>
  <c r="T138" i="106"/>
  <c r="T128" i="102"/>
  <c r="T138" i="102"/>
  <c r="T138" i="101"/>
  <c r="T128" i="104"/>
  <c r="T138" i="104"/>
  <c r="T128" i="101"/>
  <c r="T138" i="103"/>
  <c r="T128" i="105"/>
  <c r="T138" i="99"/>
  <c r="T128" i="100"/>
  <c r="T138" i="98"/>
  <c r="T128" i="99"/>
  <c r="T138" i="100"/>
  <c r="T138" i="105"/>
  <c r="T128" i="98"/>
  <c r="T128" i="103"/>
  <c r="P128" i="106"/>
  <c r="P138" i="106"/>
  <c r="P138" i="102"/>
  <c r="P128" i="102"/>
  <c r="P128" i="101"/>
  <c r="P138" i="104"/>
  <c r="P138" i="101"/>
  <c r="P128" i="104"/>
  <c r="P128" i="100"/>
  <c r="P138" i="103"/>
  <c r="P138" i="100"/>
  <c r="P128" i="98"/>
  <c r="P128" i="103"/>
  <c r="P138" i="105"/>
  <c r="P128" i="99"/>
  <c r="P138" i="99"/>
  <c r="P138" i="98"/>
  <c r="P128" i="105"/>
  <c r="W138" i="106"/>
  <c r="W128" i="106"/>
  <c r="W128" i="102"/>
  <c r="W138" i="102"/>
  <c r="W128" i="104"/>
  <c r="W128" i="101"/>
  <c r="W138" i="104"/>
  <c r="W138" i="101"/>
  <c r="W138" i="100"/>
  <c r="W128" i="105"/>
  <c r="W128" i="103"/>
  <c r="W138" i="103"/>
  <c r="W138" i="105"/>
  <c r="W138" i="98"/>
  <c r="W128" i="100"/>
  <c r="W128" i="99"/>
  <c r="W128" i="98"/>
  <c r="W138" i="99"/>
  <c r="N138" i="106"/>
  <c r="N128" i="106"/>
  <c r="N128" i="102"/>
  <c r="N138" i="102"/>
  <c r="N128" i="101"/>
  <c r="N138" i="104"/>
  <c r="N138" i="101"/>
  <c r="N128" i="104"/>
  <c r="N128" i="98"/>
  <c r="N128" i="105"/>
  <c r="N128" i="103"/>
  <c r="N138" i="98"/>
  <c r="N138" i="105"/>
  <c r="N128" i="99"/>
  <c r="N138" i="103"/>
  <c r="N138" i="100"/>
  <c r="N128" i="100"/>
  <c r="N138" i="99"/>
  <c r="F14" i="101"/>
  <c r="F14" i="99"/>
  <c r="F14" i="98"/>
  <c r="F14" i="100"/>
  <c r="F14" i="103"/>
  <c r="F14" i="105"/>
  <c r="F14" i="102"/>
  <c r="F14" i="104"/>
  <c r="F14" i="106"/>
  <c r="F20" i="103"/>
  <c r="F20" i="99"/>
  <c r="F20" i="101"/>
  <c r="F20" i="100"/>
  <c r="F20" i="102"/>
  <c r="F20" i="104"/>
  <c r="F20" i="106"/>
  <c r="F20" i="105"/>
  <c r="F20" i="98"/>
  <c r="H128" i="106"/>
  <c r="H128" i="103"/>
  <c r="H138" i="99"/>
  <c r="H128" i="101"/>
  <c r="H138" i="103"/>
  <c r="H138" i="101"/>
  <c r="H128" i="104"/>
  <c r="H138" i="102"/>
  <c r="H138" i="104"/>
  <c r="H128" i="105"/>
  <c r="H128" i="99"/>
  <c r="H138" i="100"/>
  <c r="H138" i="105"/>
  <c r="H138" i="98"/>
  <c r="H128" i="98"/>
  <c r="H128" i="100"/>
  <c r="H128" i="102"/>
  <c r="H138" i="106"/>
  <c r="F132" i="105"/>
  <c r="F132" i="102"/>
  <c r="F132" i="106"/>
  <c r="F132" i="99"/>
  <c r="F132" i="101"/>
  <c r="F132" i="98"/>
  <c r="F132" i="100"/>
  <c r="F132" i="104"/>
  <c r="F132" i="103"/>
  <c r="F50" i="106"/>
  <c r="F50" i="103"/>
  <c r="F50" i="99"/>
  <c r="F50" i="98"/>
  <c r="F50" i="100"/>
  <c r="F50" i="102"/>
  <c r="F50" i="105"/>
  <c r="F50" i="104"/>
  <c r="F50" i="101"/>
  <c r="D13" i="100"/>
  <c r="D13" i="103"/>
  <c r="D13" i="99"/>
  <c r="D13" i="98"/>
  <c r="D13" i="106"/>
  <c r="D13" i="101"/>
  <c r="D13" i="102"/>
  <c r="D13" i="104"/>
  <c r="D13" i="105"/>
  <c r="D82" i="104"/>
  <c r="D82" i="100"/>
  <c r="D82" i="102"/>
  <c r="D82" i="103"/>
  <c r="D82" i="106"/>
  <c r="D82" i="99"/>
  <c r="D82" i="98"/>
  <c r="D82" i="101"/>
  <c r="D82" i="105"/>
  <c r="D80" i="106"/>
  <c r="D80" i="102"/>
  <c r="D80" i="101"/>
  <c r="D80" i="100"/>
  <c r="D80" i="105"/>
  <c r="D80" i="103"/>
  <c r="D80" i="98"/>
  <c r="D80" i="99"/>
  <c r="D80" i="104"/>
  <c r="D99" i="97"/>
  <c r="D99" i="106"/>
  <c r="D99" i="105"/>
  <c r="D99" i="102"/>
  <c r="D99" i="99"/>
  <c r="D99" i="101"/>
  <c r="D99" i="98"/>
  <c r="D99" i="104"/>
  <c r="D99" i="100"/>
  <c r="D99" i="103"/>
  <c r="D132" i="104"/>
  <c r="D132" i="105"/>
  <c r="D132" i="102"/>
  <c r="D132" i="106"/>
  <c r="D132" i="98"/>
  <c r="D132" i="100"/>
  <c r="D132" i="101"/>
  <c r="D132" i="99"/>
  <c r="D132" i="103"/>
  <c r="D53" i="106"/>
  <c r="D53" i="103"/>
  <c r="D53" i="99"/>
  <c r="D53" i="100"/>
  <c r="D53" i="101"/>
  <c r="D53" i="98"/>
  <c r="D53" i="102"/>
  <c r="D53" i="104"/>
  <c r="D53" i="105"/>
  <c r="D81" i="102"/>
  <c r="D81" i="105"/>
  <c r="D81" i="103"/>
  <c r="D81" i="104"/>
  <c r="D81" i="106"/>
  <c r="D81" i="100"/>
  <c r="D81" i="99"/>
  <c r="D81" i="101"/>
  <c r="D81" i="98"/>
  <c r="D51" i="104"/>
  <c r="D51" i="101"/>
  <c r="D51" i="99"/>
  <c r="D51" i="102"/>
  <c r="D51" i="103"/>
  <c r="D51" i="105"/>
  <c r="D51" i="106"/>
  <c r="D51" i="98"/>
  <c r="D51" i="100"/>
  <c r="AJ98" i="97"/>
  <c r="AJ98" i="106"/>
  <c r="AJ98" i="102"/>
  <c r="AJ98" i="101"/>
  <c r="AJ98" i="104"/>
  <c r="AJ98" i="105"/>
  <c r="AJ98" i="99"/>
  <c r="AJ98" i="100"/>
  <c r="AJ98" i="98"/>
  <c r="AJ98" i="103"/>
  <c r="V98" i="97"/>
  <c r="V98" i="106"/>
  <c r="V98" i="102"/>
  <c r="V98" i="104"/>
  <c r="V98" i="101"/>
  <c r="V98" i="100"/>
  <c r="V98" i="98"/>
  <c r="V98" i="103"/>
  <c r="V98" i="105"/>
  <c r="V98" i="99"/>
  <c r="AK98" i="97"/>
  <c r="AK98" i="106"/>
  <c r="AK98" i="102"/>
  <c r="AK98" i="104"/>
  <c r="AK98" i="101"/>
  <c r="AK98" i="105"/>
  <c r="AK98" i="99"/>
  <c r="AK98" i="100"/>
  <c r="AK98" i="98"/>
  <c r="AK98" i="103"/>
  <c r="AI98" i="97"/>
  <c r="AI98" i="106"/>
  <c r="AI98" i="102"/>
  <c r="AI98" i="101"/>
  <c r="AI98" i="104"/>
  <c r="AI98" i="100"/>
  <c r="AI98" i="105"/>
  <c r="AI98" i="103"/>
  <c r="AI98" i="98"/>
  <c r="AI98" i="99"/>
  <c r="M98" i="97"/>
  <c r="M98" i="106"/>
  <c r="M98" i="102"/>
  <c r="M98" i="104"/>
  <c r="M98" i="101"/>
  <c r="M98" i="99"/>
  <c r="M98" i="98"/>
  <c r="M98" i="103"/>
  <c r="M98" i="105"/>
  <c r="M98" i="100"/>
  <c r="AG99" i="97"/>
  <c r="AG99" i="106"/>
  <c r="AG99" i="102"/>
  <c r="AG99" i="104"/>
  <c r="AG99" i="101"/>
  <c r="AG99" i="105"/>
  <c r="AG99" i="100"/>
  <c r="AG99" i="103"/>
  <c r="AG99" i="99"/>
  <c r="AG99" i="98"/>
  <c r="R99" i="97"/>
  <c r="R99" i="106"/>
  <c r="R99" i="102"/>
  <c r="R99" i="101"/>
  <c r="R99" i="104"/>
  <c r="R99" i="100"/>
  <c r="R99" i="99"/>
  <c r="R99" i="98"/>
  <c r="R99" i="103"/>
  <c r="R99" i="105"/>
  <c r="N98" i="97"/>
  <c r="N98" i="106"/>
  <c r="N98" i="102"/>
  <c r="N98" i="101"/>
  <c r="N98" i="104"/>
  <c r="N98" i="98"/>
  <c r="N98" i="100"/>
  <c r="N98" i="103"/>
  <c r="N98" i="99"/>
  <c r="N98" i="105"/>
  <c r="AC99" i="97"/>
  <c r="AC99" i="106"/>
  <c r="AC99" i="102"/>
  <c r="AC99" i="104"/>
  <c r="AC99" i="101"/>
  <c r="AC99" i="100"/>
  <c r="AC99" i="98"/>
  <c r="AC99" i="105"/>
  <c r="AC99" i="99"/>
  <c r="AC99" i="103"/>
  <c r="AC98" i="97"/>
  <c r="AC98" i="106"/>
  <c r="AC98" i="102"/>
  <c r="AC98" i="101"/>
  <c r="AC98" i="104"/>
  <c r="AC98" i="103"/>
  <c r="AC98" i="99"/>
  <c r="AC98" i="100"/>
  <c r="AC98" i="105"/>
  <c r="AC98" i="98"/>
  <c r="AF98" i="97"/>
  <c r="AF98" i="106"/>
  <c r="AF98" i="102"/>
  <c r="AF98" i="101"/>
  <c r="AF98" i="104"/>
  <c r="AF98" i="99"/>
  <c r="AF98" i="100"/>
  <c r="AF98" i="103"/>
  <c r="AF98" i="98"/>
  <c r="AF98" i="105"/>
  <c r="L99" i="97"/>
  <c r="L99" i="106"/>
  <c r="L99" i="102"/>
  <c r="L99" i="104"/>
  <c r="L99" i="101"/>
  <c r="L99" i="105"/>
  <c r="L99" i="103"/>
  <c r="L99" i="99"/>
  <c r="L99" i="98"/>
  <c r="L99" i="100"/>
  <c r="T98" i="97"/>
  <c r="T98" i="106"/>
  <c r="T98" i="102"/>
  <c r="T98" i="101"/>
  <c r="T98" i="104"/>
  <c r="T98" i="99"/>
  <c r="T98" i="105"/>
  <c r="T98" i="98"/>
  <c r="T98" i="103"/>
  <c r="T98" i="100"/>
  <c r="P99" i="97"/>
  <c r="P99" i="106"/>
  <c r="P99" i="102"/>
  <c r="P99" i="104"/>
  <c r="P99" i="101"/>
  <c r="P99" i="100"/>
  <c r="P99" i="105"/>
  <c r="P99" i="103"/>
  <c r="P99" i="98"/>
  <c r="P99" i="99"/>
  <c r="J98" i="97"/>
  <c r="J98" i="102"/>
  <c r="J98" i="104"/>
  <c r="J98" i="106"/>
  <c r="J98" i="100"/>
  <c r="J98" i="101"/>
  <c r="J98" i="103"/>
  <c r="J98" i="98"/>
  <c r="J98" i="99"/>
  <c r="J98" i="105"/>
  <c r="I98" i="97"/>
  <c r="I98" i="101"/>
  <c r="I98" i="103"/>
  <c r="I98" i="104"/>
  <c r="I98" i="106"/>
  <c r="I98" i="98"/>
  <c r="I98" i="102"/>
  <c r="I98" i="105"/>
  <c r="I98" i="99"/>
  <c r="I98" i="100"/>
  <c r="AL126" i="97"/>
  <c r="AL126" i="106"/>
  <c r="AL126" i="102"/>
  <c r="AL126" i="101"/>
  <c r="AL126" i="104"/>
  <c r="AL126" i="100"/>
  <c r="AL126" i="105"/>
  <c r="AL126" i="98"/>
  <c r="AL126" i="99"/>
  <c r="AL126" i="103"/>
  <c r="N141" i="97"/>
  <c r="N141" i="106"/>
  <c r="N141" i="102"/>
  <c r="N141" i="101"/>
  <c r="N141" i="104"/>
  <c r="N141" i="100"/>
  <c r="N141" i="99"/>
  <c r="N141" i="98"/>
  <c r="N141" i="105"/>
  <c r="N141" i="103"/>
  <c r="AI141" i="97"/>
  <c r="AI141" i="106"/>
  <c r="AI141" i="102"/>
  <c r="AI141" i="101"/>
  <c r="AI141" i="104"/>
  <c r="AI141" i="103"/>
  <c r="AI141" i="105"/>
  <c r="AI141" i="98"/>
  <c r="AI141" i="99"/>
  <c r="AI141" i="100"/>
  <c r="Y141" i="97"/>
  <c r="Y141" i="106"/>
  <c r="Y141" i="102"/>
  <c r="Y141" i="104"/>
  <c r="Y141" i="101"/>
  <c r="Y141" i="98"/>
  <c r="Y141" i="103"/>
  <c r="Y141" i="99"/>
  <c r="Y141" i="105"/>
  <c r="Y141" i="100"/>
  <c r="AA141" i="97"/>
  <c r="AA141" i="106"/>
  <c r="AA141" i="102"/>
  <c r="AA141" i="104"/>
  <c r="AA141" i="101"/>
  <c r="AA141" i="98"/>
  <c r="AA141" i="103"/>
  <c r="AA141" i="105"/>
  <c r="AA141" i="100"/>
  <c r="AA141" i="99"/>
  <c r="W141" i="97"/>
  <c r="W141" i="106"/>
  <c r="W141" i="102"/>
  <c r="W141" i="101"/>
  <c r="W141" i="104"/>
  <c r="W141" i="98"/>
  <c r="W141" i="99"/>
  <c r="W141" i="103"/>
  <c r="W141" i="100"/>
  <c r="W141" i="105"/>
  <c r="L126" i="97"/>
  <c r="L126" i="106"/>
  <c r="L126" i="102"/>
  <c r="L126" i="101"/>
  <c r="L126" i="104"/>
  <c r="L126" i="99"/>
  <c r="L126" i="105"/>
  <c r="L126" i="103"/>
  <c r="L126" i="100"/>
  <c r="L126" i="98"/>
  <c r="O141" i="97"/>
  <c r="O141" i="106"/>
  <c r="O141" i="102"/>
  <c r="O141" i="104"/>
  <c r="O141" i="101"/>
  <c r="O141" i="98"/>
  <c r="O141" i="100"/>
  <c r="O141" i="103"/>
  <c r="O141" i="99"/>
  <c r="O141" i="105"/>
  <c r="AF141" i="97"/>
  <c r="AF141" i="106"/>
  <c r="AF141" i="102"/>
  <c r="AF141" i="101"/>
  <c r="AF141" i="104"/>
  <c r="AF141" i="103"/>
  <c r="AF141" i="100"/>
  <c r="AF141" i="98"/>
  <c r="AF141" i="105"/>
  <c r="AF141" i="99"/>
  <c r="AF126" i="97"/>
  <c r="AF126" i="106"/>
  <c r="AF126" i="102"/>
  <c r="AF126" i="101"/>
  <c r="AF126" i="104"/>
  <c r="AF126" i="103"/>
  <c r="AF126" i="99"/>
  <c r="AF126" i="98"/>
  <c r="AF126" i="105"/>
  <c r="AF126" i="100"/>
  <c r="V141" i="97"/>
  <c r="V141" i="106"/>
  <c r="V141" i="102"/>
  <c r="V141" i="101"/>
  <c r="V141" i="104"/>
  <c r="V141" i="100"/>
  <c r="V141" i="98"/>
  <c r="V141" i="103"/>
  <c r="V141" i="105"/>
  <c r="V141" i="99"/>
  <c r="AD126" i="97"/>
  <c r="AD126" i="106"/>
  <c r="AD126" i="102"/>
  <c r="AD126" i="101"/>
  <c r="AD126" i="104"/>
  <c r="AD126" i="98"/>
  <c r="AD126" i="100"/>
  <c r="AD126" i="103"/>
  <c r="AD126" i="99"/>
  <c r="AD126" i="105"/>
  <c r="R141" i="97"/>
  <c r="R141" i="106"/>
  <c r="R141" i="102"/>
  <c r="R141" i="104"/>
  <c r="R141" i="101"/>
  <c r="R141" i="103"/>
  <c r="R141" i="98"/>
  <c r="R141" i="105"/>
  <c r="R141" i="100"/>
  <c r="R141" i="99"/>
  <c r="S126" i="97"/>
  <c r="S126" i="106"/>
  <c r="S126" i="102"/>
  <c r="S126" i="101"/>
  <c r="S126" i="104"/>
  <c r="S126" i="103"/>
  <c r="S126" i="105"/>
  <c r="S126" i="100"/>
  <c r="S126" i="99"/>
  <c r="S126" i="98"/>
  <c r="V126" i="97"/>
  <c r="V126" i="106"/>
  <c r="V126" i="102"/>
  <c r="V126" i="101"/>
  <c r="V126" i="104"/>
  <c r="V126" i="100"/>
  <c r="V126" i="103"/>
  <c r="V126" i="98"/>
  <c r="V126" i="105"/>
  <c r="V126" i="99"/>
  <c r="D141" i="97"/>
  <c r="D141" i="106"/>
  <c r="D141" i="103"/>
  <c r="D141" i="104"/>
  <c r="D141" i="100"/>
  <c r="D141" i="98"/>
  <c r="D141" i="101"/>
  <c r="D141" i="105"/>
  <c r="D141" i="99"/>
  <c r="D141" i="102"/>
  <c r="H141" i="97"/>
  <c r="H141" i="106"/>
  <c r="H141" i="99"/>
  <c r="H141" i="102"/>
  <c r="H141" i="105"/>
  <c r="H141" i="100"/>
  <c r="H141" i="101"/>
  <c r="H141" i="104"/>
  <c r="H141" i="103"/>
  <c r="H141" i="98"/>
  <c r="AB103" i="106"/>
  <c r="AB103" i="102"/>
  <c r="AB103" i="104"/>
  <c r="AB103" i="101"/>
  <c r="AB103" i="99"/>
  <c r="AB103" i="98"/>
  <c r="AB103" i="105"/>
  <c r="AB103" i="103"/>
  <c r="AB103" i="100"/>
  <c r="P103" i="106"/>
  <c r="P103" i="102"/>
  <c r="P103" i="104"/>
  <c r="P103" i="101"/>
  <c r="P103" i="98"/>
  <c r="P103" i="103"/>
  <c r="P103" i="100"/>
  <c r="P103" i="105"/>
  <c r="P103" i="99"/>
  <c r="AK103" i="106"/>
  <c r="AK103" i="102"/>
  <c r="AK103" i="104"/>
  <c r="AK103" i="101"/>
  <c r="AK103" i="105"/>
  <c r="AK103" i="99"/>
  <c r="AK103" i="100"/>
  <c r="AK103" i="103"/>
  <c r="AK103" i="98"/>
  <c r="M103" i="106"/>
  <c r="M103" i="102"/>
  <c r="M103" i="101"/>
  <c r="M103" i="104"/>
  <c r="M103" i="98"/>
  <c r="M103" i="105"/>
  <c r="M103" i="103"/>
  <c r="M103" i="99"/>
  <c r="M103" i="100"/>
  <c r="AD103" i="106"/>
  <c r="AD103" i="102"/>
  <c r="AD103" i="104"/>
  <c r="AD103" i="101"/>
  <c r="AD103" i="103"/>
  <c r="AD103" i="100"/>
  <c r="AD103" i="105"/>
  <c r="AD103" i="99"/>
  <c r="AD103" i="98"/>
  <c r="J103" i="104"/>
  <c r="J103" i="106"/>
  <c r="J103" i="98"/>
  <c r="J103" i="102"/>
  <c r="J103" i="100"/>
  <c r="J103" i="101"/>
  <c r="J103" i="99"/>
  <c r="J103" i="103"/>
  <c r="J103" i="105"/>
  <c r="V103" i="106"/>
  <c r="V103" i="102"/>
  <c r="V103" i="104"/>
  <c r="V103" i="101"/>
  <c r="V103" i="105"/>
  <c r="V103" i="99"/>
  <c r="V103" i="100"/>
  <c r="V103" i="103"/>
  <c r="V103" i="98"/>
  <c r="T103" i="106"/>
  <c r="T103" i="102"/>
  <c r="T103" i="101"/>
  <c r="T103" i="104"/>
  <c r="T103" i="103"/>
  <c r="T103" i="98"/>
  <c r="T103" i="99"/>
  <c r="T103" i="100"/>
  <c r="T103" i="105"/>
  <c r="AC103" i="106"/>
  <c r="AC103" i="102"/>
  <c r="AC103" i="101"/>
  <c r="AC103" i="104"/>
  <c r="AC103" i="98"/>
  <c r="AC103" i="105"/>
  <c r="AC103" i="100"/>
  <c r="AC103" i="99"/>
  <c r="AC103" i="103"/>
  <c r="AL20" i="106"/>
  <c r="AL20" i="102"/>
  <c r="AL20" i="104"/>
  <c r="AL20" i="101"/>
  <c r="AL20" i="100"/>
  <c r="AL20" i="99"/>
  <c r="AL20" i="105"/>
  <c r="AL20" i="98"/>
  <c r="AL20" i="103"/>
  <c r="P20" i="106"/>
  <c r="P20" i="102"/>
  <c r="P20" i="104"/>
  <c r="P20" i="101"/>
  <c r="P20" i="98"/>
  <c r="P20" i="103"/>
  <c r="P20" i="100"/>
  <c r="P20" i="105"/>
  <c r="P20" i="99"/>
  <c r="L20" i="106"/>
  <c r="L20" i="102"/>
  <c r="L20" i="104"/>
  <c r="L20" i="101"/>
  <c r="L20" i="98"/>
  <c r="L20" i="99"/>
  <c r="L20" i="100"/>
  <c r="L20" i="103"/>
  <c r="L20" i="105"/>
  <c r="I20" i="99"/>
  <c r="I20" i="101"/>
  <c r="I20" i="104"/>
  <c r="I20" i="98"/>
  <c r="I20" i="100"/>
  <c r="I20" i="102"/>
  <c r="I20" i="106"/>
  <c r="I20" i="103"/>
  <c r="I20" i="105"/>
  <c r="T20" i="106"/>
  <c r="T20" i="102"/>
  <c r="T20" i="104"/>
  <c r="T20" i="101"/>
  <c r="T20" i="99"/>
  <c r="T20" i="103"/>
  <c r="T20" i="105"/>
  <c r="T20" i="98"/>
  <c r="T20" i="100"/>
  <c r="M20" i="106"/>
  <c r="M20" i="102"/>
  <c r="M20" i="104"/>
  <c r="M20" i="101"/>
  <c r="M20" i="98"/>
  <c r="M20" i="103"/>
  <c r="M20" i="99"/>
  <c r="M20" i="100"/>
  <c r="M20" i="105"/>
  <c r="F103" i="102"/>
  <c r="F103" i="101"/>
  <c r="F103" i="103"/>
  <c r="F103" i="104"/>
  <c r="F103" i="105"/>
  <c r="F103" i="100"/>
  <c r="F103" i="99"/>
  <c r="F103" i="106"/>
  <c r="F103" i="98"/>
  <c r="AG20" i="106"/>
  <c r="AG20" i="102"/>
  <c r="AG20" i="104"/>
  <c r="AG20" i="101"/>
  <c r="AG20" i="98"/>
  <c r="AG20" i="103"/>
  <c r="AG20" i="105"/>
  <c r="AG20" i="100"/>
  <c r="AG20" i="99"/>
  <c r="H103" i="106"/>
  <c r="H103" i="105"/>
  <c r="H103" i="103"/>
  <c r="H103" i="104"/>
  <c r="H103" i="98"/>
  <c r="H103" i="101"/>
  <c r="H103" i="102"/>
  <c r="H103" i="100"/>
  <c r="H103" i="99"/>
  <c r="AL14" i="106"/>
  <c r="AL14" i="102"/>
  <c r="AL14" i="101"/>
  <c r="AL14" i="104"/>
  <c r="AL14" i="105"/>
  <c r="AL14" i="98"/>
  <c r="AL14" i="100"/>
  <c r="AL14" i="99"/>
  <c r="AL14" i="103"/>
  <c r="AG19" i="106"/>
  <c r="AG19" i="102"/>
  <c r="AG19" i="101"/>
  <c r="AG19" i="104"/>
  <c r="AG19" i="103"/>
  <c r="AG19" i="105"/>
  <c r="AG19" i="100"/>
  <c r="AG19" i="98"/>
  <c r="AG19" i="99"/>
  <c r="AL43" i="106"/>
  <c r="AL43" i="102"/>
  <c r="AL43" i="104"/>
  <c r="AL43" i="101"/>
  <c r="AL43" i="99"/>
  <c r="AL43" i="100"/>
  <c r="AL43" i="98"/>
  <c r="AL43" i="103"/>
  <c r="AL43" i="105"/>
  <c r="AD19" i="106"/>
  <c r="AD19" i="102"/>
  <c r="AD19" i="101"/>
  <c r="AD19" i="104"/>
  <c r="AD19" i="103"/>
  <c r="AD19" i="100"/>
  <c r="AD19" i="98"/>
  <c r="AD19" i="99"/>
  <c r="AD19" i="105"/>
  <c r="P43" i="106"/>
  <c r="P43" i="102"/>
  <c r="P43" i="104"/>
  <c r="P43" i="101"/>
  <c r="P43" i="103"/>
  <c r="P43" i="98"/>
  <c r="P43" i="100"/>
  <c r="P43" i="105"/>
  <c r="P43" i="99"/>
  <c r="H14" i="99"/>
  <c r="H14" i="100"/>
  <c r="H14" i="103"/>
  <c r="H14" i="102"/>
  <c r="H14" i="98"/>
  <c r="H14" i="101"/>
  <c r="H14" i="105"/>
  <c r="H14" i="104"/>
  <c r="H14" i="106"/>
  <c r="V43" i="106"/>
  <c r="V43" i="102"/>
  <c r="V43" i="101"/>
  <c r="V43" i="104"/>
  <c r="V43" i="100"/>
  <c r="V43" i="98"/>
  <c r="V43" i="99"/>
  <c r="V43" i="103"/>
  <c r="V43" i="105"/>
  <c r="U44" i="106"/>
  <c r="U44" i="102"/>
  <c r="U44" i="104"/>
  <c r="U44" i="101"/>
  <c r="U44" i="99"/>
  <c r="U44" i="103"/>
  <c r="U44" i="98"/>
  <c r="U44" i="100"/>
  <c r="U44" i="105"/>
  <c r="X44" i="106"/>
  <c r="X44" i="102"/>
  <c r="X44" i="104"/>
  <c r="X44" i="101"/>
  <c r="X44" i="99"/>
  <c r="X44" i="100"/>
  <c r="X44" i="98"/>
  <c r="X44" i="103"/>
  <c r="X44" i="105"/>
  <c r="O18" i="106"/>
  <c r="O18" i="102"/>
  <c r="O18" i="104"/>
  <c r="O18" i="101"/>
  <c r="O18" i="100"/>
  <c r="O18" i="105"/>
  <c r="O18" i="99"/>
  <c r="O18" i="103"/>
  <c r="O18" i="98"/>
  <c r="AG14" i="106"/>
  <c r="AG14" i="102"/>
  <c r="AG14" i="104"/>
  <c r="AG14" i="101"/>
  <c r="AG14" i="103"/>
  <c r="AG14" i="100"/>
  <c r="AG14" i="99"/>
  <c r="AG14" i="105"/>
  <c r="AG14" i="98"/>
  <c r="Z19" i="106"/>
  <c r="Z19" i="102"/>
  <c r="Z19" i="104"/>
  <c r="Z19" i="101"/>
  <c r="Z19" i="103"/>
  <c r="Z19" i="98"/>
  <c r="Z19" i="105"/>
  <c r="Z19" i="99"/>
  <c r="Z19" i="100"/>
  <c r="M44" i="106"/>
  <c r="M44" i="102"/>
  <c r="M44" i="104"/>
  <c r="M44" i="101"/>
  <c r="M44" i="103"/>
  <c r="M44" i="99"/>
  <c r="M44" i="100"/>
  <c r="M44" i="98"/>
  <c r="M44" i="105"/>
  <c r="U43" i="106"/>
  <c r="U43" i="102"/>
  <c r="U43" i="101"/>
  <c r="U43" i="104"/>
  <c r="U43" i="103"/>
  <c r="U43" i="105"/>
  <c r="U43" i="100"/>
  <c r="U43" i="98"/>
  <c r="U43" i="99"/>
  <c r="O43" i="106"/>
  <c r="O43" i="102"/>
  <c r="O43" i="101"/>
  <c r="O43" i="104"/>
  <c r="O43" i="99"/>
  <c r="O43" i="98"/>
  <c r="O43" i="103"/>
  <c r="O43" i="100"/>
  <c r="O43" i="105"/>
  <c r="K14" i="106"/>
  <c r="K14" i="102"/>
  <c r="K14" i="101"/>
  <c r="K14" i="104"/>
  <c r="K14" i="99"/>
  <c r="K14" i="103"/>
  <c r="K14" i="100"/>
  <c r="K14" i="105"/>
  <c r="K14" i="98"/>
  <c r="W18" i="106"/>
  <c r="W18" i="102"/>
  <c r="W18" i="104"/>
  <c r="W18" i="101"/>
  <c r="W18" i="98"/>
  <c r="W18" i="103"/>
  <c r="W18" i="105"/>
  <c r="W18" i="100"/>
  <c r="W18" i="99"/>
  <c r="L44" i="106"/>
  <c r="L44" i="102"/>
  <c r="L44" i="104"/>
  <c r="L44" i="101"/>
  <c r="L44" i="103"/>
  <c r="L44" i="105"/>
  <c r="L44" i="98"/>
  <c r="L44" i="99"/>
  <c r="L44" i="100"/>
  <c r="AE18" i="106"/>
  <c r="AE18" i="102"/>
  <c r="AE18" i="104"/>
  <c r="AE18" i="101"/>
  <c r="AE18" i="98"/>
  <c r="AE18" i="99"/>
  <c r="AE18" i="103"/>
  <c r="AE18" i="105"/>
  <c r="AE18" i="100"/>
  <c r="AH44" i="106"/>
  <c r="AH44" i="102"/>
  <c r="AH44" i="104"/>
  <c r="AH44" i="101"/>
  <c r="AH44" i="100"/>
  <c r="AH44" i="98"/>
  <c r="AH44" i="99"/>
  <c r="AH44" i="105"/>
  <c r="AH44" i="103"/>
  <c r="Z43" i="106"/>
  <c r="Z43" i="102"/>
  <c r="Z43" i="104"/>
  <c r="Z43" i="101"/>
  <c r="Z43" i="99"/>
  <c r="Z43" i="98"/>
  <c r="Z43" i="105"/>
  <c r="Z43" i="100"/>
  <c r="Z43" i="103"/>
  <c r="U18" i="106"/>
  <c r="U18" i="102"/>
  <c r="U18" i="101"/>
  <c r="U18" i="104"/>
  <c r="U18" i="98"/>
  <c r="U18" i="103"/>
  <c r="U18" i="105"/>
  <c r="U18" i="99"/>
  <c r="U18" i="100"/>
  <c r="N43" i="106"/>
  <c r="N43" i="102"/>
  <c r="N43" i="104"/>
  <c r="N43" i="101"/>
  <c r="N43" i="105"/>
  <c r="N43" i="99"/>
  <c r="N43" i="98"/>
  <c r="N43" i="100"/>
  <c r="N43" i="103"/>
  <c r="AK43" i="106"/>
  <c r="AK43" i="102"/>
  <c r="AK43" i="101"/>
  <c r="AK43" i="104"/>
  <c r="AK43" i="98"/>
  <c r="AK43" i="99"/>
  <c r="AK43" i="105"/>
  <c r="AK43" i="103"/>
  <c r="AK43" i="100"/>
  <c r="S77" i="106"/>
  <c r="S77" i="102"/>
  <c r="S77" i="101"/>
  <c r="S77" i="104"/>
  <c r="S77" i="105"/>
  <c r="S77" i="100"/>
  <c r="S77" i="98"/>
  <c r="S77" i="99"/>
  <c r="S77" i="103"/>
  <c r="Q53" i="106"/>
  <c r="Q53" i="102"/>
  <c r="Q53" i="104"/>
  <c r="Q53" i="101"/>
  <c r="Q53" i="99"/>
  <c r="Q53" i="100"/>
  <c r="Q53" i="98"/>
  <c r="Q53" i="103"/>
  <c r="Q53" i="105"/>
  <c r="J77" i="104"/>
  <c r="J77" i="101"/>
  <c r="J77" i="106"/>
  <c r="J77" i="103"/>
  <c r="J77" i="99"/>
  <c r="J77" i="102"/>
  <c r="J77" i="105"/>
  <c r="J77" i="98"/>
  <c r="J77" i="100"/>
  <c r="AD45" i="106"/>
  <c r="AD45" i="102"/>
  <c r="AD45" i="101"/>
  <c r="AD45" i="104"/>
  <c r="AD45" i="103"/>
  <c r="AD45" i="105"/>
  <c r="AD45" i="98"/>
  <c r="AD45" i="99"/>
  <c r="AD45" i="100"/>
  <c r="AG45" i="106"/>
  <c r="AG45" i="102"/>
  <c r="AG45" i="101"/>
  <c r="AG45" i="104"/>
  <c r="AG45" i="100"/>
  <c r="AG45" i="105"/>
  <c r="AG45" i="99"/>
  <c r="AG45" i="98"/>
  <c r="AG45" i="103"/>
  <c r="AB45" i="106"/>
  <c r="AB45" i="102"/>
  <c r="AB45" i="101"/>
  <c r="AB45" i="104"/>
  <c r="AB45" i="103"/>
  <c r="AB45" i="100"/>
  <c r="AB45" i="98"/>
  <c r="AB45" i="105"/>
  <c r="AB45" i="99"/>
  <c r="I45" i="106"/>
  <c r="I45" i="104"/>
  <c r="I45" i="101"/>
  <c r="I45" i="102"/>
  <c r="I45" i="98"/>
  <c r="I45" i="100"/>
  <c r="I45" i="105"/>
  <c r="I45" i="103"/>
  <c r="I45" i="99"/>
  <c r="O53" i="106"/>
  <c r="O53" i="102"/>
  <c r="O53" i="101"/>
  <c r="O53" i="104"/>
  <c r="O53" i="98"/>
  <c r="O53" i="100"/>
  <c r="O53" i="103"/>
  <c r="O53" i="99"/>
  <c r="O53" i="105"/>
  <c r="L45" i="106"/>
  <c r="L45" i="102"/>
  <c r="L45" i="104"/>
  <c r="L45" i="101"/>
  <c r="L45" i="100"/>
  <c r="L45" i="99"/>
  <c r="L45" i="105"/>
  <c r="L45" i="98"/>
  <c r="L45" i="103"/>
  <c r="H45" i="104"/>
  <c r="H45" i="102"/>
  <c r="H45" i="99"/>
  <c r="H45" i="100"/>
  <c r="H45" i="105"/>
  <c r="H45" i="106"/>
  <c r="H45" i="98"/>
  <c r="H45" i="101"/>
  <c r="H45" i="103"/>
  <c r="J45" i="106"/>
  <c r="J45" i="102"/>
  <c r="J45" i="104"/>
  <c r="J45" i="100"/>
  <c r="J45" i="101"/>
  <c r="J45" i="103"/>
  <c r="J45" i="98"/>
  <c r="J45" i="105"/>
  <c r="J45" i="99"/>
  <c r="AF53" i="106"/>
  <c r="AF53" i="102"/>
  <c r="AF53" i="104"/>
  <c r="AF53" i="101"/>
  <c r="AF53" i="98"/>
  <c r="AF53" i="103"/>
  <c r="AF53" i="99"/>
  <c r="AF53" i="100"/>
  <c r="AF53" i="105"/>
  <c r="Q77" i="106"/>
  <c r="Q77" i="102"/>
  <c r="Q77" i="101"/>
  <c r="Q77" i="104"/>
  <c r="Q77" i="98"/>
  <c r="Q77" i="103"/>
  <c r="Q77" i="105"/>
  <c r="Q77" i="99"/>
  <c r="Q77" i="100"/>
  <c r="AK45" i="106"/>
  <c r="AK45" i="102"/>
  <c r="AK45" i="101"/>
  <c r="AK45" i="104"/>
  <c r="AK45" i="105"/>
  <c r="AK45" i="103"/>
  <c r="AK45" i="98"/>
  <c r="AK45" i="99"/>
  <c r="AK45" i="100"/>
  <c r="AC77" i="106"/>
  <c r="AC77" i="102"/>
  <c r="AC77" i="101"/>
  <c r="AC77" i="104"/>
  <c r="AC77" i="98"/>
  <c r="AC77" i="99"/>
  <c r="AC77" i="105"/>
  <c r="AC77" i="100"/>
  <c r="AC77" i="103"/>
  <c r="P77" i="106"/>
  <c r="P77" i="102"/>
  <c r="P77" i="101"/>
  <c r="P77" i="104"/>
  <c r="P77" i="99"/>
  <c r="P77" i="98"/>
  <c r="P77" i="100"/>
  <c r="P77" i="105"/>
  <c r="P77" i="103"/>
  <c r="AG77" i="106"/>
  <c r="AG77" i="102"/>
  <c r="AG77" i="104"/>
  <c r="AG77" i="101"/>
  <c r="AG77" i="105"/>
  <c r="AG77" i="100"/>
  <c r="AG77" i="99"/>
  <c r="AG77" i="98"/>
  <c r="AG77" i="103"/>
  <c r="Z53" i="106"/>
  <c r="Z53" i="102"/>
  <c r="Z53" i="101"/>
  <c r="Z53" i="104"/>
  <c r="Z53" i="105"/>
  <c r="Z53" i="99"/>
  <c r="Z53" i="103"/>
  <c r="Z53" i="98"/>
  <c r="Z53" i="100"/>
  <c r="AI45" i="106"/>
  <c r="AI45" i="102"/>
  <c r="AI45" i="104"/>
  <c r="AI45" i="101"/>
  <c r="AI45" i="100"/>
  <c r="AI45" i="103"/>
  <c r="AI45" i="105"/>
  <c r="AI45" i="98"/>
  <c r="AI45" i="99"/>
  <c r="AJ45" i="106"/>
  <c r="AJ45" i="102"/>
  <c r="AJ45" i="104"/>
  <c r="AJ45" i="101"/>
  <c r="AJ45" i="99"/>
  <c r="AJ45" i="103"/>
  <c r="AJ45" i="100"/>
  <c r="AJ45" i="105"/>
  <c r="AJ45" i="98"/>
  <c r="S53" i="106"/>
  <c r="S53" i="102"/>
  <c r="S53" i="104"/>
  <c r="S53" i="101"/>
  <c r="S53" i="99"/>
  <c r="S53" i="105"/>
  <c r="S53" i="100"/>
  <c r="S53" i="98"/>
  <c r="S53" i="103"/>
  <c r="AL87" i="106"/>
  <c r="AL87" i="102"/>
  <c r="AL87" i="104"/>
  <c r="AL87" i="101"/>
  <c r="AL87" i="99"/>
  <c r="AL87" i="100"/>
  <c r="AL87" i="98"/>
  <c r="AL87" i="103"/>
  <c r="AL87" i="105"/>
  <c r="S82" i="106"/>
  <c r="S82" i="102"/>
  <c r="S82" i="101"/>
  <c r="S82" i="104"/>
  <c r="S82" i="103"/>
  <c r="S82" i="100"/>
  <c r="S82" i="98"/>
  <c r="S82" i="99"/>
  <c r="S82" i="105"/>
  <c r="AH13" i="106"/>
  <c r="AH13" i="102"/>
  <c r="AH13" i="101"/>
  <c r="AH13" i="104"/>
  <c r="AH13" i="99"/>
  <c r="AH16" i="99" s="1"/>
  <c r="AH13" i="100"/>
  <c r="AH13" i="98"/>
  <c r="AH13" i="105"/>
  <c r="AH16" i="105" s="1"/>
  <c r="AH13" i="103"/>
  <c r="Z83" i="106"/>
  <c r="Z83" i="102"/>
  <c r="Z83" i="101"/>
  <c r="Z83" i="104"/>
  <c r="Z83" i="100"/>
  <c r="Z83" i="103"/>
  <c r="Z83" i="98"/>
  <c r="Z83" i="99"/>
  <c r="Z83" i="105"/>
  <c r="AH86" i="106"/>
  <c r="AH86" i="102"/>
  <c r="AH86" i="101"/>
  <c r="AH86" i="104"/>
  <c r="AH86" i="105"/>
  <c r="AH86" i="99"/>
  <c r="AH86" i="103"/>
  <c r="AH86" i="98"/>
  <c r="AH86" i="100"/>
  <c r="K83" i="102"/>
  <c r="K83" i="101"/>
  <c r="K83" i="106"/>
  <c r="K83" i="104"/>
  <c r="K83" i="103"/>
  <c r="K83" i="99"/>
  <c r="K83" i="100"/>
  <c r="K83" i="105"/>
  <c r="K83" i="98"/>
  <c r="S81" i="106"/>
  <c r="S81" i="102"/>
  <c r="S81" i="101"/>
  <c r="S81" i="104"/>
  <c r="S81" i="99"/>
  <c r="S81" i="103"/>
  <c r="S81" i="98"/>
  <c r="S81" i="100"/>
  <c r="S81" i="105"/>
  <c r="O13" i="106"/>
  <c r="O13" i="102"/>
  <c r="O13" i="101"/>
  <c r="O13" i="104"/>
  <c r="O13" i="103"/>
  <c r="O16" i="103" s="1"/>
  <c r="O13" i="98"/>
  <c r="O13" i="99"/>
  <c r="O16" i="99" s="1"/>
  <c r="O13" i="100"/>
  <c r="O13" i="105"/>
  <c r="T85" i="106"/>
  <c r="T85" i="102"/>
  <c r="T85" i="101"/>
  <c r="T85" i="104"/>
  <c r="T85" i="98"/>
  <c r="T85" i="99"/>
  <c r="T85" i="103"/>
  <c r="T85" i="105"/>
  <c r="T85" i="100"/>
  <c r="AE82" i="106"/>
  <c r="AE82" i="102"/>
  <c r="AE82" i="101"/>
  <c r="AE82" i="104"/>
  <c r="AE82" i="105"/>
  <c r="AE82" i="99"/>
  <c r="AE82" i="100"/>
  <c r="AE82" i="103"/>
  <c r="AE82" i="98"/>
  <c r="AE13" i="106"/>
  <c r="AE13" i="102"/>
  <c r="AE13" i="104"/>
  <c r="AE13" i="101"/>
  <c r="AE16" i="101" s="1"/>
  <c r="AE13" i="100"/>
  <c r="AE13" i="98"/>
  <c r="AE13" i="99"/>
  <c r="AE13" i="105"/>
  <c r="AE13" i="103"/>
  <c r="AI82" i="106"/>
  <c r="AI82" i="102"/>
  <c r="AI82" i="101"/>
  <c r="AI82" i="104"/>
  <c r="AI82" i="103"/>
  <c r="AI82" i="100"/>
  <c r="AI82" i="98"/>
  <c r="AI82" i="105"/>
  <c r="AI82" i="99"/>
  <c r="AD85" i="106"/>
  <c r="AD85" i="102"/>
  <c r="AD85" i="104"/>
  <c r="AD85" i="101"/>
  <c r="AD85" i="100"/>
  <c r="AD85" i="98"/>
  <c r="AD85" i="99"/>
  <c r="AD85" i="103"/>
  <c r="AD85" i="105"/>
  <c r="AH85" i="106"/>
  <c r="AH85" i="102"/>
  <c r="AH85" i="101"/>
  <c r="AH85" i="104"/>
  <c r="AH85" i="100"/>
  <c r="AH85" i="103"/>
  <c r="AH85" i="99"/>
  <c r="AH85" i="98"/>
  <c r="AH85" i="105"/>
  <c r="P84" i="106"/>
  <c r="P84" i="102"/>
  <c r="P84" i="101"/>
  <c r="P84" i="104"/>
  <c r="P84" i="100"/>
  <c r="P84" i="98"/>
  <c r="P84" i="103"/>
  <c r="P84" i="105"/>
  <c r="P84" i="99"/>
  <c r="R83" i="106"/>
  <c r="R83" i="102"/>
  <c r="R83" i="101"/>
  <c r="R83" i="104"/>
  <c r="R83" i="103"/>
  <c r="R83" i="98"/>
  <c r="R83" i="105"/>
  <c r="R83" i="100"/>
  <c r="R83" i="99"/>
  <c r="Z81" i="106"/>
  <c r="Z81" i="102"/>
  <c r="Z81" i="104"/>
  <c r="Z81" i="101"/>
  <c r="Z81" i="100"/>
  <c r="Z81" i="103"/>
  <c r="Z81" i="98"/>
  <c r="Z81" i="99"/>
  <c r="Z81" i="105"/>
  <c r="T81" i="106"/>
  <c r="T81" i="102"/>
  <c r="T81" i="101"/>
  <c r="T81" i="104"/>
  <c r="T81" i="99"/>
  <c r="T81" i="98"/>
  <c r="T81" i="100"/>
  <c r="T81" i="103"/>
  <c r="T81" i="105"/>
  <c r="U86" i="106"/>
  <c r="U86" i="102"/>
  <c r="U86" i="101"/>
  <c r="U86" i="104"/>
  <c r="U86" i="99"/>
  <c r="U86" i="98"/>
  <c r="U86" i="100"/>
  <c r="U86" i="105"/>
  <c r="U86" i="103"/>
  <c r="AE83" i="106"/>
  <c r="AE83" i="102"/>
  <c r="AE83" i="104"/>
  <c r="AE83" i="101"/>
  <c r="AE83" i="98"/>
  <c r="AE83" i="103"/>
  <c r="AE83" i="105"/>
  <c r="AE83" i="100"/>
  <c r="AE83" i="99"/>
  <c r="U115" i="106"/>
  <c r="U115" i="102"/>
  <c r="U115" i="104"/>
  <c r="U115" i="101"/>
  <c r="U115" i="105"/>
  <c r="U115" i="98"/>
  <c r="U115" i="99"/>
  <c r="U115" i="100"/>
  <c r="U115" i="103"/>
  <c r="AC80" i="106"/>
  <c r="AC80" i="102"/>
  <c r="AC80" i="104"/>
  <c r="AC80" i="101"/>
  <c r="AC80" i="99"/>
  <c r="AC80" i="100"/>
  <c r="AC80" i="103"/>
  <c r="AC80" i="105"/>
  <c r="AC80" i="98"/>
  <c r="AA86" i="106"/>
  <c r="AA86" i="102"/>
  <c r="AA86" i="101"/>
  <c r="AA86" i="104"/>
  <c r="AA86" i="99"/>
  <c r="AA86" i="103"/>
  <c r="AA86" i="100"/>
  <c r="AA86" i="98"/>
  <c r="AA86" i="105"/>
  <c r="AB81" i="106"/>
  <c r="AB81" i="102"/>
  <c r="AB81" i="104"/>
  <c r="AB81" i="101"/>
  <c r="AB81" i="100"/>
  <c r="AB81" i="105"/>
  <c r="AB81" i="103"/>
  <c r="AB81" i="98"/>
  <c r="AB81" i="99"/>
  <c r="K86" i="106"/>
  <c r="K86" i="102"/>
  <c r="K86" i="104"/>
  <c r="K86" i="101"/>
  <c r="K86" i="105"/>
  <c r="K86" i="100"/>
  <c r="K86" i="103"/>
  <c r="K86" i="99"/>
  <c r="K86" i="98"/>
  <c r="AJ132" i="106"/>
  <c r="AJ132" i="102"/>
  <c r="AJ132" i="101"/>
  <c r="AJ132" i="104"/>
  <c r="AJ132" i="98"/>
  <c r="AJ132" i="105"/>
  <c r="AJ132" i="99"/>
  <c r="AJ132" i="100"/>
  <c r="AJ132" i="103"/>
  <c r="O84" i="106"/>
  <c r="O84" i="102"/>
  <c r="O84" i="104"/>
  <c r="O84" i="101"/>
  <c r="O84" i="100"/>
  <c r="O84" i="105"/>
  <c r="O84" i="99"/>
  <c r="O84" i="103"/>
  <c r="O84" i="98"/>
  <c r="X114" i="106"/>
  <c r="X114" i="102"/>
  <c r="X114" i="104"/>
  <c r="X114" i="101"/>
  <c r="X114" i="98"/>
  <c r="X114" i="100"/>
  <c r="X114" i="99"/>
  <c r="X114" i="103"/>
  <c r="X114" i="105"/>
  <c r="P81" i="106"/>
  <c r="P81" i="102"/>
  <c r="P81" i="101"/>
  <c r="P81" i="104"/>
  <c r="P81" i="103"/>
  <c r="P81" i="98"/>
  <c r="P81" i="105"/>
  <c r="P81" i="100"/>
  <c r="P81" i="99"/>
  <c r="AK13" i="106"/>
  <c r="AK13" i="102"/>
  <c r="AK13" i="104"/>
  <c r="AK13" i="101"/>
  <c r="AK13" i="99"/>
  <c r="AK13" i="98"/>
  <c r="AK16" i="98" s="1"/>
  <c r="AK13" i="100"/>
  <c r="AK13" i="103"/>
  <c r="AK13" i="105"/>
  <c r="AK16" i="105" s="1"/>
  <c r="I84" i="103"/>
  <c r="I84" i="104"/>
  <c r="I84" i="105"/>
  <c r="I84" i="98"/>
  <c r="I84" i="101"/>
  <c r="I84" i="100"/>
  <c r="I84" i="106"/>
  <c r="I84" i="99"/>
  <c r="I84" i="102"/>
  <c r="AJ84" i="106"/>
  <c r="AJ84" i="102"/>
  <c r="AJ84" i="104"/>
  <c r="AJ84" i="101"/>
  <c r="AJ84" i="103"/>
  <c r="AJ84" i="98"/>
  <c r="AJ84" i="100"/>
  <c r="AJ84" i="105"/>
  <c r="AJ84" i="99"/>
  <c r="N13" i="106"/>
  <c r="N13" i="102"/>
  <c r="N13" i="101"/>
  <c r="N16" i="101" s="1"/>
  <c r="N13" i="104"/>
  <c r="N13" i="98"/>
  <c r="N16" i="98" s="1"/>
  <c r="N13" i="105"/>
  <c r="N13" i="99"/>
  <c r="N16" i="99" s="1"/>
  <c r="N13" i="100"/>
  <c r="N16" i="100" s="1"/>
  <c r="N13" i="103"/>
  <c r="W82" i="106"/>
  <c r="W82" i="102"/>
  <c r="W82" i="104"/>
  <c r="W82" i="101"/>
  <c r="W82" i="103"/>
  <c r="W82" i="100"/>
  <c r="W82" i="105"/>
  <c r="W82" i="99"/>
  <c r="W82" i="98"/>
  <c r="I83" i="106"/>
  <c r="I83" i="105"/>
  <c r="I83" i="101"/>
  <c r="I83" i="103"/>
  <c r="I83" i="99"/>
  <c r="I83" i="98"/>
  <c r="I83" i="104"/>
  <c r="I83" i="100"/>
  <c r="I83" i="102"/>
  <c r="O86" i="106"/>
  <c r="O86" i="102"/>
  <c r="O86" i="104"/>
  <c r="O86" i="101"/>
  <c r="O86" i="99"/>
  <c r="O86" i="103"/>
  <c r="O86" i="105"/>
  <c r="O86" i="98"/>
  <c r="O86" i="100"/>
  <c r="M87" i="106"/>
  <c r="M87" i="102"/>
  <c r="M87" i="101"/>
  <c r="M87" i="104"/>
  <c r="M87" i="99"/>
  <c r="M87" i="98"/>
  <c r="M87" i="105"/>
  <c r="M87" i="103"/>
  <c r="M87" i="100"/>
  <c r="AC81" i="106"/>
  <c r="AC81" i="102"/>
  <c r="AC81" i="104"/>
  <c r="AC81" i="101"/>
  <c r="AC81" i="99"/>
  <c r="AC81" i="98"/>
  <c r="AC81" i="100"/>
  <c r="AC81" i="105"/>
  <c r="AC81" i="103"/>
  <c r="O80" i="106"/>
  <c r="O80" i="102"/>
  <c r="O80" i="101"/>
  <c r="O80" i="104"/>
  <c r="O80" i="103"/>
  <c r="O80" i="105"/>
  <c r="O80" i="100"/>
  <c r="O80" i="99"/>
  <c r="O80" i="98"/>
  <c r="V80" i="106"/>
  <c r="V80" i="102"/>
  <c r="V80" i="104"/>
  <c r="V80" i="101"/>
  <c r="V80" i="99"/>
  <c r="V80" i="100"/>
  <c r="V80" i="105"/>
  <c r="V80" i="103"/>
  <c r="V80" i="98"/>
  <c r="I86" i="106"/>
  <c r="I86" i="103"/>
  <c r="I86" i="102"/>
  <c r="I86" i="104"/>
  <c r="I86" i="105"/>
  <c r="I86" i="101"/>
  <c r="I86" i="98"/>
  <c r="I86" i="99"/>
  <c r="I86" i="100"/>
  <c r="P132" i="106"/>
  <c r="P132" i="102"/>
  <c r="P132" i="104"/>
  <c r="P132" i="101"/>
  <c r="P132" i="99"/>
  <c r="P132" i="105"/>
  <c r="P132" i="103"/>
  <c r="P132" i="100"/>
  <c r="P132" i="98"/>
  <c r="AA82" i="106"/>
  <c r="AA82" i="102"/>
  <c r="AA82" i="104"/>
  <c r="AA82" i="101"/>
  <c r="AA82" i="98"/>
  <c r="AA82" i="105"/>
  <c r="AA82" i="103"/>
  <c r="AA82" i="99"/>
  <c r="AA82" i="100"/>
  <c r="AC13" i="106"/>
  <c r="AC13" i="102"/>
  <c r="AC13" i="101"/>
  <c r="AC13" i="104"/>
  <c r="AC13" i="99"/>
  <c r="AC16" i="99" s="1"/>
  <c r="AC13" i="98"/>
  <c r="AC13" i="103"/>
  <c r="AC13" i="100"/>
  <c r="AC16" i="100" s="1"/>
  <c r="AC13" i="105"/>
  <c r="AK132" i="106"/>
  <c r="AK132" i="102"/>
  <c r="AK132" i="104"/>
  <c r="AK132" i="101"/>
  <c r="AK132" i="99"/>
  <c r="AK132" i="100"/>
  <c r="AK132" i="98"/>
  <c r="AK132" i="103"/>
  <c r="AK132" i="105"/>
  <c r="I13" i="104"/>
  <c r="I16" i="104" s="1"/>
  <c r="I13" i="99"/>
  <c r="I13" i="105"/>
  <c r="I13" i="103"/>
  <c r="I13" i="106"/>
  <c r="I13" i="101"/>
  <c r="I16" i="101" s="1"/>
  <c r="I13" i="102"/>
  <c r="I13" i="98"/>
  <c r="I16" i="98" s="1"/>
  <c r="I13" i="100"/>
  <c r="L82" i="106"/>
  <c r="L82" i="102"/>
  <c r="L82" i="104"/>
  <c r="L82" i="101"/>
  <c r="L82" i="98"/>
  <c r="L82" i="103"/>
  <c r="L82" i="100"/>
  <c r="L82" i="99"/>
  <c r="L82" i="105"/>
  <c r="Q132" i="106"/>
  <c r="Q132" i="102"/>
  <c r="Q132" i="101"/>
  <c r="Q132" i="104"/>
  <c r="Q132" i="98"/>
  <c r="Q132" i="99"/>
  <c r="Q132" i="100"/>
  <c r="Q132" i="103"/>
  <c r="Q132" i="105"/>
  <c r="R13" i="106"/>
  <c r="R13" i="102"/>
  <c r="R13" i="101"/>
  <c r="R13" i="104"/>
  <c r="R13" i="99"/>
  <c r="R13" i="105"/>
  <c r="R13" i="98"/>
  <c r="R13" i="103"/>
  <c r="R13" i="100"/>
  <c r="X115" i="106"/>
  <c r="X115" i="102"/>
  <c r="X115" i="101"/>
  <c r="X115" i="104"/>
  <c r="X115" i="99"/>
  <c r="X115" i="103"/>
  <c r="X115" i="105"/>
  <c r="X115" i="98"/>
  <c r="X115" i="100"/>
  <c r="AF82" i="106"/>
  <c r="AF82" i="102"/>
  <c r="AF82" i="104"/>
  <c r="AF82" i="101"/>
  <c r="AF82" i="99"/>
  <c r="AF82" i="100"/>
  <c r="AF82" i="103"/>
  <c r="AF82" i="98"/>
  <c r="AF82" i="105"/>
  <c r="Z85" i="106"/>
  <c r="Z85" i="102"/>
  <c r="Z85" i="101"/>
  <c r="Z85" i="104"/>
  <c r="Z85" i="100"/>
  <c r="Z85" i="98"/>
  <c r="Z85" i="99"/>
  <c r="Z85" i="105"/>
  <c r="Z85" i="103"/>
  <c r="Y86" i="106"/>
  <c r="Y86" i="102"/>
  <c r="Y86" i="101"/>
  <c r="Y86" i="104"/>
  <c r="Y86" i="105"/>
  <c r="Y86" i="100"/>
  <c r="Y86" i="103"/>
  <c r="Y86" i="98"/>
  <c r="Y86" i="99"/>
  <c r="AJ85" i="106"/>
  <c r="AJ85" i="102"/>
  <c r="AJ85" i="104"/>
  <c r="AJ85" i="101"/>
  <c r="AJ85" i="98"/>
  <c r="AJ85" i="103"/>
  <c r="AJ85" i="100"/>
  <c r="AJ85" i="105"/>
  <c r="AJ85" i="99"/>
  <c r="AB80" i="106"/>
  <c r="AB80" i="102"/>
  <c r="AB80" i="104"/>
  <c r="AB80" i="101"/>
  <c r="AB80" i="103"/>
  <c r="AB80" i="98"/>
  <c r="AB80" i="105"/>
  <c r="AB80" i="99"/>
  <c r="AB80" i="100"/>
  <c r="AJ81" i="106"/>
  <c r="AJ81" i="102"/>
  <c r="AJ81" i="104"/>
  <c r="AJ81" i="101"/>
  <c r="AJ81" i="99"/>
  <c r="AJ81" i="98"/>
  <c r="AJ81" i="103"/>
  <c r="AJ81" i="105"/>
  <c r="AJ81" i="100"/>
  <c r="N114" i="106"/>
  <c r="N114" i="102"/>
  <c r="N114" i="104"/>
  <c r="N114" i="101"/>
  <c r="N114" i="98"/>
  <c r="N114" i="103"/>
  <c r="N114" i="99"/>
  <c r="N114" i="105"/>
  <c r="N114" i="100"/>
  <c r="J80" i="106"/>
  <c r="J80" i="104"/>
  <c r="J80" i="100"/>
  <c r="J80" i="101"/>
  <c r="J80" i="102"/>
  <c r="J80" i="99"/>
  <c r="J80" i="103"/>
  <c r="J80" i="105"/>
  <c r="J80" i="98"/>
  <c r="AK83" i="106"/>
  <c r="AK83" i="102"/>
  <c r="AK83" i="104"/>
  <c r="AK83" i="101"/>
  <c r="AK83" i="103"/>
  <c r="AK83" i="105"/>
  <c r="AK83" i="99"/>
  <c r="AK83" i="100"/>
  <c r="AK83" i="98"/>
  <c r="AK114" i="106"/>
  <c r="AK114" i="102"/>
  <c r="AK114" i="101"/>
  <c r="AK114" i="104"/>
  <c r="AK114" i="99"/>
  <c r="AK114" i="98"/>
  <c r="AK114" i="103"/>
  <c r="AK114" i="105"/>
  <c r="AK114" i="100"/>
  <c r="L84" i="106"/>
  <c r="L84" i="102"/>
  <c r="L84" i="101"/>
  <c r="L84" i="104"/>
  <c r="L84" i="98"/>
  <c r="L84" i="100"/>
  <c r="L84" i="99"/>
  <c r="L84" i="103"/>
  <c r="L84" i="105"/>
  <c r="R87" i="106"/>
  <c r="R87" i="102"/>
  <c r="R87" i="104"/>
  <c r="R87" i="101"/>
  <c r="R87" i="103"/>
  <c r="R87" i="100"/>
  <c r="R87" i="99"/>
  <c r="R87" i="98"/>
  <c r="R87" i="105"/>
  <c r="Z114" i="106"/>
  <c r="Z114" i="102"/>
  <c r="Z114" i="104"/>
  <c r="Z114" i="101"/>
  <c r="Z114" i="103"/>
  <c r="Z114" i="99"/>
  <c r="Z114" i="100"/>
  <c r="Z114" i="105"/>
  <c r="Z114" i="98"/>
  <c r="R115" i="106"/>
  <c r="R115" i="102"/>
  <c r="R115" i="101"/>
  <c r="R115" i="104"/>
  <c r="R115" i="105"/>
  <c r="R115" i="100"/>
  <c r="R115" i="103"/>
  <c r="R115" i="98"/>
  <c r="R115" i="99"/>
  <c r="AA83" i="106"/>
  <c r="AA83" i="102"/>
  <c r="AA83" i="101"/>
  <c r="AA83" i="104"/>
  <c r="AA83" i="100"/>
  <c r="AA83" i="103"/>
  <c r="AA83" i="99"/>
  <c r="AA83" i="105"/>
  <c r="AA83" i="98"/>
  <c r="AL115" i="106"/>
  <c r="AL115" i="102"/>
  <c r="AL115" i="104"/>
  <c r="AL115" i="101"/>
  <c r="AL115" i="100"/>
  <c r="AL115" i="105"/>
  <c r="AL115" i="98"/>
  <c r="AL115" i="99"/>
  <c r="AL115" i="103"/>
  <c r="AC84" i="106"/>
  <c r="AC84" i="102"/>
  <c r="AC84" i="104"/>
  <c r="AC84" i="101"/>
  <c r="AC84" i="103"/>
  <c r="AC84" i="99"/>
  <c r="AC84" i="105"/>
  <c r="AC84" i="100"/>
  <c r="AC84" i="98"/>
  <c r="AG115" i="106"/>
  <c r="AG115" i="102"/>
  <c r="AG115" i="101"/>
  <c r="AG115" i="104"/>
  <c r="AG115" i="99"/>
  <c r="AG115" i="98"/>
  <c r="AG115" i="103"/>
  <c r="AG115" i="105"/>
  <c r="AG115" i="100"/>
  <c r="AK84" i="106"/>
  <c r="AK84" i="102"/>
  <c r="AK84" i="101"/>
  <c r="AK84" i="104"/>
  <c r="AK84" i="105"/>
  <c r="AK84" i="103"/>
  <c r="AK84" i="99"/>
  <c r="AK84" i="98"/>
  <c r="AK84" i="100"/>
  <c r="AJ87" i="106"/>
  <c r="AJ87" i="102"/>
  <c r="AJ87" i="101"/>
  <c r="AJ87" i="104"/>
  <c r="AJ87" i="98"/>
  <c r="AJ87" i="100"/>
  <c r="AJ87" i="105"/>
  <c r="AJ87" i="99"/>
  <c r="AJ87" i="103"/>
  <c r="M85" i="106"/>
  <c r="M85" i="102"/>
  <c r="M85" i="101"/>
  <c r="M85" i="104"/>
  <c r="M85" i="103"/>
  <c r="M85" i="98"/>
  <c r="M85" i="105"/>
  <c r="M85" i="100"/>
  <c r="M85" i="99"/>
  <c r="S86" i="106"/>
  <c r="S86" i="102"/>
  <c r="S86" i="101"/>
  <c r="S86" i="104"/>
  <c r="S86" i="100"/>
  <c r="S86" i="103"/>
  <c r="S86" i="98"/>
  <c r="S86" i="99"/>
  <c r="S86" i="105"/>
  <c r="K84" i="102"/>
  <c r="K84" i="106"/>
  <c r="K84" i="101"/>
  <c r="K84" i="104"/>
  <c r="K84" i="98"/>
  <c r="K84" i="100"/>
  <c r="K84" i="103"/>
  <c r="K84" i="105"/>
  <c r="K84" i="99"/>
  <c r="M132" i="106"/>
  <c r="M132" i="102"/>
  <c r="M132" i="104"/>
  <c r="M132" i="101"/>
  <c r="M132" i="98"/>
  <c r="M132" i="99"/>
  <c r="M132" i="105"/>
  <c r="M132" i="103"/>
  <c r="M132" i="100"/>
  <c r="O85" i="106"/>
  <c r="O85" i="102"/>
  <c r="O85" i="101"/>
  <c r="O85" i="104"/>
  <c r="O85" i="98"/>
  <c r="O85" i="100"/>
  <c r="O85" i="103"/>
  <c r="O85" i="99"/>
  <c r="O85" i="105"/>
  <c r="AH114" i="106"/>
  <c r="AH114" i="102"/>
  <c r="AH114" i="101"/>
  <c r="AH114" i="104"/>
  <c r="AH114" i="100"/>
  <c r="AH114" i="99"/>
  <c r="AH114" i="103"/>
  <c r="AH114" i="98"/>
  <c r="AH114" i="105"/>
  <c r="X132" i="106"/>
  <c r="X132" i="102"/>
  <c r="X132" i="104"/>
  <c r="X132" i="101"/>
  <c r="X132" i="105"/>
  <c r="X132" i="98"/>
  <c r="X132" i="103"/>
  <c r="X132" i="99"/>
  <c r="X132" i="100"/>
  <c r="R85" i="106"/>
  <c r="R85" i="102"/>
  <c r="R85" i="104"/>
  <c r="R85" i="101"/>
  <c r="R85" i="103"/>
  <c r="R85" i="98"/>
  <c r="R85" i="105"/>
  <c r="R85" i="99"/>
  <c r="R85" i="100"/>
  <c r="AI80" i="106"/>
  <c r="AI80" i="102"/>
  <c r="AI80" i="104"/>
  <c r="AI80" i="101"/>
  <c r="AI80" i="99"/>
  <c r="AI80" i="105"/>
  <c r="AI80" i="103"/>
  <c r="AI80" i="98"/>
  <c r="AI80" i="100"/>
  <c r="W132" i="106"/>
  <c r="W132" i="102"/>
  <c r="W132" i="104"/>
  <c r="W132" i="101"/>
  <c r="W132" i="98"/>
  <c r="W132" i="100"/>
  <c r="W132" i="103"/>
  <c r="W132" i="105"/>
  <c r="W132" i="99"/>
  <c r="Y85" i="106"/>
  <c r="Y85" i="102"/>
  <c r="Y85" i="104"/>
  <c r="Y85" i="101"/>
  <c r="Y85" i="103"/>
  <c r="Y85" i="98"/>
  <c r="Y85" i="100"/>
  <c r="Y85" i="99"/>
  <c r="Y85" i="105"/>
  <c r="U83" i="106"/>
  <c r="U83" i="102"/>
  <c r="U83" i="101"/>
  <c r="U83" i="104"/>
  <c r="U83" i="99"/>
  <c r="U83" i="105"/>
  <c r="U83" i="103"/>
  <c r="U83" i="98"/>
  <c r="U83" i="100"/>
  <c r="J83" i="101"/>
  <c r="J83" i="105"/>
  <c r="J83" i="104"/>
  <c r="J83" i="106"/>
  <c r="J83" i="102"/>
  <c r="J83" i="103"/>
  <c r="J83" i="100"/>
  <c r="J83" i="98"/>
  <c r="J83" i="99"/>
  <c r="N86" i="106"/>
  <c r="N86" i="102"/>
  <c r="N86" i="104"/>
  <c r="N86" i="101"/>
  <c r="N86" i="98"/>
  <c r="N86" i="105"/>
  <c r="N86" i="103"/>
  <c r="N86" i="99"/>
  <c r="N86" i="100"/>
  <c r="P86" i="106"/>
  <c r="P86" i="102"/>
  <c r="P86" i="101"/>
  <c r="P86" i="104"/>
  <c r="P86" i="103"/>
  <c r="P86" i="98"/>
  <c r="P86" i="105"/>
  <c r="P86" i="99"/>
  <c r="P86" i="100"/>
  <c r="Z115" i="106"/>
  <c r="Z115" i="102"/>
  <c r="Z115" i="101"/>
  <c r="Z115" i="104"/>
  <c r="Z115" i="99"/>
  <c r="Z115" i="105"/>
  <c r="Z115" i="100"/>
  <c r="Z115" i="98"/>
  <c r="Z115" i="103"/>
  <c r="AJ86" i="106"/>
  <c r="AJ86" i="102"/>
  <c r="AJ86" i="104"/>
  <c r="AJ86" i="101"/>
  <c r="AJ86" i="103"/>
  <c r="AJ86" i="100"/>
  <c r="AJ86" i="98"/>
  <c r="AJ86" i="99"/>
  <c r="AJ86" i="105"/>
  <c r="R81" i="106"/>
  <c r="R81" i="102"/>
  <c r="R81" i="104"/>
  <c r="R81" i="101"/>
  <c r="R81" i="103"/>
  <c r="R81" i="98"/>
  <c r="R81" i="105"/>
  <c r="R81" i="100"/>
  <c r="R81" i="99"/>
  <c r="AI115" i="106"/>
  <c r="AI115" i="102"/>
  <c r="AI115" i="104"/>
  <c r="AI115" i="101"/>
  <c r="AI115" i="100"/>
  <c r="AI115" i="98"/>
  <c r="AI115" i="105"/>
  <c r="AI115" i="103"/>
  <c r="AI115" i="99"/>
  <c r="X85" i="106"/>
  <c r="X85" i="102"/>
  <c r="X85" i="104"/>
  <c r="X85" i="101"/>
  <c r="X85" i="105"/>
  <c r="X85" i="99"/>
  <c r="X85" i="100"/>
  <c r="X85" i="103"/>
  <c r="X85" i="98"/>
  <c r="AD82" i="106"/>
  <c r="AD82" i="102"/>
  <c r="AD82" i="104"/>
  <c r="AD82" i="101"/>
  <c r="AD82" i="100"/>
  <c r="AD82" i="98"/>
  <c r="AD82" i="99"/>
  <c r="AD82" i="103"/>
  <c r="AD82" i="105"/>
  <c r="J115" i="101"/>
  <c r="J115" i="100"/>
  <c r="J115" i="106"/>
  <c r="J115" i="102"/>
  <c r="J115" i="99"/>
  <c r="J115" i="104"/>
  <c r="J115" i="103"/>
  <c r="J115" i="98"/>
  <c r="J115" i="105"/>
  <c r="M83" i="106"/>
  <c r="M83" i="102"/>
  <c r="M83" i="101"/>
  <c r="M83" i="104"/>
  <c r="M83" i="98"/>
  <c r="M83" i="99"/>
  <c r="M83" i="100"/>
  <c r="M83" i="105"/>
  <c r="M83" i="103"/>
  <c r="P115" i="106"/>
  <c r="P115" i="102"/>
  <c r="P115" i="104"/>
  <c r="P115" i="101"/>
  <c r="P115" i="98"/>
  <c r="P115" i="99"/>
  <c r="P115" i="103"/>
  <c r="P115" i="100"/>
  <c r="P115" i="105"/>
  <c r="AA115" i="106"/>
  <c r="AA115" i="102"/>
  <c r="AA115" i="101"/>
  <c r="AA115" i="104"/>
  <c r="AA115" i="100"/>
  <c r="AA115" i="99"/>
  <c r="AA115" i="105"/>
  <c r="AA115" i="103"/>
  <c r="AA115" i="98"/>
  <c r="T83" i="106"/>
  <c r="T83" i="102"/>
  <c r="T83" i="101"/>
  <c r="T83" i="104"/>
  <c r="T83" i="100"/>
  <c r="T83" i="103"/>
  <c r="T83" i="105"/>
  <c r="T83" i="98"/>
  <c r="T83" i="99"/>
  <c r="AC114" i="106"/>
  <c r="AC114" i="102"/>
  <c r="AC114" i="104"/>
  <c r="AC114" i="101"/>
  <c r="AC114" i="105"/>
  <c r="AC114" i="98"/>
  <c r="AC114" i="99"/>
  <c r="AC114" i="100"/>
  <c r="AC114" i="103"/>
  <c r="AD84" i="106"/>
  <c r="AD84" i="102"/>
  <c r="AD84" i="101"/>
  <c r="AD84" i="104"/>
  <c r="AD84" i="99"/>
  <c r="AD84" i="105"/>
  <c r="AD84" i="103"/>
  <c r="AD84" i="98"/>
  <c r="AD84" i="100"/>
  <c r="H81" i="103"/>
  <c r="H81" i="104"/>
  <c r="H81" i="100"/>
  <c r="H81" i="106"/>
  <c r="H81" i="102"/>
  <c r="H81" i="98"/>
  <c r="H81" i="105"/>
  <c r="H81" i="99"/>
  <c r="H81" i="101"/>
  <c r="H80" i="102"/>
  <c r="H80" i="100"/>
  <c r="H80" i="103"/>
  <c r="H80" i="106"/>
  <c r="H80" i="105"/>
  <c r="H80" i="98"/>
  <c r="H80" i="99"/>
  <c r="H80" i="101"/>
  <c r="H80" i="104"/>
  <c r="H132" i="106"/>
  <c r="H132" i="104"/>
  <c r="H132" i="101"/>
  <c r="H132" i="103"/>
  <c r="H132" i="102"/>
  <c r="H132" i="98"/>
  <c r="H132" i="100"/>
  <c r="H132" i="99"/>
  <c r="H132" i="105"/>
  <c r="H87" i="106"/>
  <c r="H87" i="105"/>
  <c r="H87" i="99"/>
  <c r="H87" i="102"/>
  <c r="H87" i="104"/>
  <c r="H87" i="98"/>
  <c r="H87" i="100"/>
  <c r="H87" i="101"/>
  <c r="H87" i="103"/>
  <c r="AI128" i="106"/>
  <c r="AI138" i="106"/>
  <c r="AI128" i="102"/>
  <c r="AI138" i="102"/>
  <c r="AI128" i="104"/>
  <c r="AI138" i="101"/>
  <c r="AI138" i="104"/>
  <c r="AI128" i="101"/>
  <c r="AI138" i="98"/>
  <c r="AI138" i="99"/>
  <c r="AI128" i="105"/>
  <c r="AI128" i="103"/>
  <c r="AI128" i="99"/>
  <c r="AI138" i="100"/>
  <c r="AI138" i="103"/>
  <c r="AI128" i="98"/>
  <c r="AI138" i="105"/>
  <c r="AI128" i="100"/>
  <c r="AC128" i="106"/>
  <c r="AC138" i="106"/>
  <c r="AC128" i="102"/>
  <c r="AC138" i="102"/>
  <c r="AC138" i="104"/>
  <c r="AC128" i="101"/>
  <c r="AC128" i="104"/>
  <c r="AC138" i="101"/>
  <c r="AC128" i="105"/>
  <c r="AC128" i="100"/>
  <c r="AC128" i="103"/>
  <c r="AC128" i="99"/>
  <c r="AC128" i="98"/>
  <c r="AC138" i="99"/>
  <c r="AC138" i="100"/>
  <c r="AC138" i="103"/>
  <c r="AC138" i="98"/>
  <c r="AC138" i="105"/>
  <c r="AG138" i="106"/>
  <c r="AG128" i="106"/>
  <c r="AG128" i="102"/>
  <c r="AG138" i="102"/>
  <c r="AG128" i="101"/>
  <c r="AG138" i="101"/>
  <c r="AG128" i="104"/>
  <c r="AG138" i="104"/>
  <c r="AG138" i="103"/>
  <c r="AG128" i="103"/>
  <c r="AG138" i="100"/>
  <c r="AG128" i="99"/>
  <c r="AG138" i="98"/>
  <c r="AG128" i="98"/>
  <c r="AG128" i="105"/>
  <c r="AG138" i="105"/>
  <c r="AG128" i="100"/>
  <c r="AG138" i="99"/>
  <c r="S128" i="106"/>
  <c r="S138" i="106"/>
  <c r="S128" i="102"/>
  <c r="S138" i="102"/>
  <c r="S128" i="101"/>
  <c r="S138" i="101"/>
  <c r="S128" i="104"/>
  <c r="S138" i="104"/>
  <c r="S128" i="100"/>
  <c r="S128" i="103"/>
  <c r="S138" i="105"/>
  <c r="S128" i="105"/>
  <c r="S128" i="98"/>
  <c r="S138" i="98"/>
  <c r="S128" i="99"/>
  <c r="S138" i="99"/>
  <c r="S138" i="103"/>
  <c r="S138" i="100"/>
  <c r="I138" i="104"/>
  <c r="I138" i="103"/>
  <c r="I128" i="100"/>
  <c r="I128" i="104"/>
  <c r="I138" i="102"/>
  <c r="I138" i="106"/>
  <c r="I128" i="106"/>
  <c r="I128" i="99"/>
  <c r="I128" i="102"/>
  <c r="I128" i="98"/>
  <c r="I128" i="101"/>
  <c r="I128" i="103"/>
  <c r="I138" i="105"/>
  <c r="I138" i="98"/>
  <c r="I138" i="99"/>
  <c r="I138" i="100"/>
  <c r="I138" i="101"/>
  <c r="I128" i="105"/>
  <c r="Z138" i="106"/>
  <c r="Z128" i="106"/>
  <c r="Z128" i="102"/>
  <c r="Z138" i="102"/>
  <c r="Z128" i="101"/>
  <c r="Z138" i="104"/>
  <c r="Z128" i="104"/>
  <c r="Z138" i="101"/>
  <c r="Z128" i="100"/>
  <c r="Z138" i="103"/>
  <c r="Z138" i="98"/>
  <c r="Z128" i="99"/>
  <c r="Z138" i="105"/>
  <c r="Z128" i="103"/>
  <c r="Z128" i="105"/>
  <c r="Z128" i="98"/>
  <c r="Z138" i="99"/>
  <c r="Z138" i="100"/>
  <c r="V128" i="106"/>
  <c r="V138" i="106"/>
  <c r="V128" i="102"/>
  <c r="V138" i="102"/>
  <c r="V128" i="104"/>
  <c r="V138" i="101"/>
  <c r="V138" i="104"/>
  <c r="V128" i="101"/>
  <c r="V138" i="103"/>
  <c r="V128" i="99"/>
  <c r="V138" i="100"/>
  <c r="V128" i="100"/>
  <c r="V128" i="98"/>
  <c r="V128" i="105"/>
  <c r="V138" i="99"/>
  <c r="V138" i="98"/>
  <c r="V138" i="105"/>
  <c r="V128" i="103"/>
  <c r="AD128" i="106"/>
  <c r="AD138" i="106"/>
  <c r="AD128" i="102"/>
  <c r="AD138" i="102"/>
  <c r="AD128" i="101"/>
  <c r="AD138" i="104"/>
  <c r="AD128" i="104"/>
  <c r="AD138" i="101"/>
  <c r="AD138" i="99"/>
  <c r="AD138" i="100"/>
  <c r="AD138" i="98"/>
  <c r="AD128" i="103"/>
  <c r="AD138" i="103"/>
  <c r="AD128" i="99"/>
  <c r="AD128" i="105"/>
  <c r="AD128" i="100"/>
  <c r="AD128" i="98"/>
  <c r="AD138" i="105"/>
  <c r="L138" i="106"/>
  <c r="L128" i="106"/>
  <c r="L138" i="102"/>
  <c r="L128" i="102"/>
  <c r="L128" i="104"/>
  <c r="L138" i="101"/>
  <c r="L138" i="104"/>
  <c r="L128" i="101"/>
  <c r="L138" i="105"/>
  <c r="L128" i="98"/>
  <c r="L138" i="100"/>
  <c r="L128" i="103"/>
  <c r="L138" i="103"/>
  <c r="L128" i="105"/>
  <c r="L138" i="98"/>
  <c r="L128" i="100"/>
  <c r="L128" i="99"/>
  <c r="L138" i="99"/>
  <c r="F19" i="106"/>
  <c r="F19" i="104"/>
  <c r="F19" i="99"/>
  <c r="F19" i="102"/>
  <c r="F19" i="101"/>
  <c r="F19" i="98"/>
  <c r="F19" i="105"/>
  <c r="F19" i="100"/>
  <c r="F19" i="103"/>
  <c r="F82" i="105"/>
  <c r="F82" i="106"/>
  <c r="F82" i="98"/>
  <c r="F82" i="102"/>
  <c r="F82" i="103"/>
  <c r="F82" i="101"/>
  <c r="F82" i="99"/>
  <c r="F82" i="100"/>
  <c r="F82" i="104"/>
  <c r="F45" i="101"/>
  <c r="F45" i="100"/>
  <c r="F45" i="99"/>
  <c r="F45" i="102"/>
  <c r="F45" i="105"/>
  <c r="F45" i="106"/>
  <c r="F45" i="104"/>
  <c r="F45" i="103"/>
  <c r="F45" i="98"/>
  <c r="F44" i="99"/>
  <c r="F44" i="101"/>
  <c r="F44" i="106"/>
  <c r="F44" i="104"/>
  <c r="F44" i="105"/>
  <c r="F44" i="98"/>
  <c r="F44" i="103"/>
  <c r="F44" i="100"/>
  <c r="F44" i="102"/>
  <c r="F99" i="97"/>
  <c r="F99" i="106"/>
  <c r="F99" i="105"/>
  <c r="F99" i="104"/>
  <c r="F99" i="102"/>
  <c r="F99" i="99"/>
  <c r="F99" i="98"/>
  <c r="F99" i="100"/>
  <c r="F99" i="101"/>
  <c r="F99" i="103"/>
  <c r="D77" i="105"/>
  <c r="D77" i="99"/>
  <c r="D77" i="101"/>
  <c r="D77" i="100"/>
  <c r="D77" i="98"/>
  <c r="D77" i="104"/>
  <c r="D77" i="103"/>
  <c r="D77" i="106"/>
  <c r="D77" i="102"/>
  <c r="D83" i="106"/>
  <c r="D83" i="105"/>
  <c r="D83" i="104"/>
  <c r="D83" i="103"/>
  <c r="D83" i="99"/>
  <c r="D83" i="101"/>
  <c r="D83" i="100"/>
  <c r="D83" i="98"/>
  <c r="D83" i="102"/>
  <c r="D138" i="103"/>
  <c r="D138" i="105"/>
  <c r="D128" i="103"/>
  <c r="D128" i="100"/>
  <c r="D128" i="99"/>
  <c r="D128" i="98"/>
  <c r="D128" i="102"/>
  <c r="D138" i="100"/>
  <c r="D128" i="105"/>
  <c r="D128" i="104"/>
  <c r="D138" i="106"/>
  <c r="D128" i="106"/>
  <c r="D138" i="99"/>
  <c r="D128" i="101"/>
  <c r="D138" i="102"/>
  <c r="D138" i="104"/>
  <c r="D138" i="98"/>
  <c r="D138" i="101"/>
  <c r="D87" i="99"/>
  <c r="D87" i="102"/>
  <c r="D87" i="106"/>
  <c r="D87" i="100"/>
  <c r="D87" i="105"/>
  <c r="D87" i="98"/>
  <c r="D87" i="104"/>
  <c r="D87" i="101"/>
  <c r="D87" i="103"/>
  <c r="D84" i="102"/>
  <c r="D84" i="98"/>
  <c r="D84" i="99"/>
  <c r="D84" i="104"/>
  <c r="D84" i="106"/>
  <c r="D84" i="101"/>
  <c r="D84" i="103"/>
  <c r="D84" i="100"/>
  <c r="D84" i="105"/>
  <c r="D114" i="106"/>
  <c r="D114" i="104"/>
  <c r="D114" i="103"/>
  <c r="D114" i="99"/>
  <c r="D114" i="100"/>
  <c r="D114" i="98"/>
  <c r="D114" i="102"/>
  <c r="D114" i="105"/>
  <c r="D114" i="101"/>
  <c r="L98" i="97"/>
  <c r="L98" i="106"/>
  <c r="L98" i="102"/>
  <c r="L98" i="104"/>
  <c r="L98" i="101"/>
  <c r="L98" i="105"/>
  <c r="L98" i="100"/>
  <c r="L98" i="98"/>
  <c r="L98" i="99"/>
  <c r="L98" i="103"/>
  <c r="AH99" i="97"/>
  <c r="AH99" i="106"/>
  <c r="AH99" i="102"/>
  <c r="AH99" i="101"/>
  <c r="AH99" i="104"/>
  <c r="AH99" i="98"/>
  <c r="AH99" i="105"/>
  <c r="AH99" i="103"/>
  <c r="AH99" i="99"/>
  <c r="AH99" i="100"/>
  <c r="AL98" i="97"/>
  <c r="AL98" i="106"/>
  <c r="AL98" i="102"/>
  <c r="AL98" i="101"/>
  <c r="AL98" i="104"/>
  <c r="AL98" i="98"/>
  <c r="AL98" i="105"/>
  <c r="AL98" i="103"/>
  <c r="AL98" i="100"/>
  <c r="AL98" i="99"/>
  <c r="AA99" i="97"/>
  <c r="AA99" i="106"/>
  <c r="AA99" i="102"/>
  <c r="AA99" i="104"/>
  <c r="AA99" i="101"/>
  <c r="AA99" i="100"/>
  <c r="AA99" i="99"/>
  <c r="AA99" i="105"/>
  <c r="AA99" i="103"/>
  <c r="AA99" i="98"/>
  <c r="Y98" i="97"/>
  <c r="Y98" i="106"/>
  <c r="Y98" i="102"/>
  <c r="Y98" i="104"/>
  <c r="Y98" i="101"/>
  <c r="Y98" i="99"/>
  <c r="Y98" i="103"/>
  <c r="Y98" i="100"/>
  <c r="Y98" i="105"/>
  <c r="Y98" i="98"/>
  <c r="X99" i="97"/>
  <c r="X99" i="106"/>
  <c r="X99" i="102"/>
  <c r="X99" i="101"/>
  <c r="X99" i="104"/>
  <c r="X99" i="98"/>
  <c r="X99" i="103"/>
  <c r="X99" i="99"/>
  <c r="X99" i="105"/>
  <c r="X99" i="100"/>
  <c r="AK99" i="97"/>
  <c r="AK99" i="106"/>
  <c r="AK99" i="102"/>
  <c r="AK99" i="104"/>
  <c r="AK99" i="101"/>
  <c r="AK99" i="105"/>
  <c r="AK99" i="100"/>
  <c r="AK99" i="103"/>
  <c r="AK99" i="98"/>
  <c r="AK99" i="99"/>
  <c r="AE98" i="97"/>
  <c r="AE98" i="106"/>
  <c r="AE98" i="102"/>
  <c r="AE98" i="101"/>
  <c r="AE98" i="104"/>
  <c r="AE98" i="98"/>
  <c r="AE98" i="99"/>
  <c r="AE98" i="105"/>
  <c r="AE98" i="103"/>
  <c r="AE98" i="100"/>
  <c r="AA98" i="97"/>
  <c r="AA98" i="106"/>
  <c r="AA98" i="102"/>
  <c r="AA98" i="104"/>
  <c r="AA98" i="101"/>
  <c r="AA98" i="99"/>
  <c r="AA98" i="100"/>
  <c r="AA98" i="105"/>
  <c r="AA98" i="103"/>
  <c r="AA98" i="98"/>
  <c r="Q98" i="97"/>
  <c r="Q98" i="106"/>
  <c r="Q98" i="102"/>
  <c r="Q98" i="104"/>
  <c r="Q98" i="101"/>
  <c r="Q98" i="99"/>
  <c r="Q98" i="98"/>
  <c r="Q98" i="105"/>
  <c r="Q98" i="103"/>
  <c r="Q98" i="100"/>
  <c r="AB99" i="97"/>
  <c r="AB99" i="106"/>
  <c r="AB99" i="102"/>
  <c r="AB99" i="101"/>
  <c r="AB99" i="104"/>
  <c r="AB99" i="105"/>
  <c r="AB99" i="99"/>
  <c r="AB99" i="98"/>
  <c r="AB99" i="100"/>
  <c r="AB99" i="103"/>
  <c r="I99" i="97"/>
  <c r="I99" i="102"/>
  <c r="I99" i="104"/>
  <c r="I99" i="100"/>
  <c r="I99" i="101"/>
  <c r="I99" i="103"/>
  <c r="I99" i="105"/>
  <c r="I99" i="106"/>
  <c r="I99" i="99"/>
  <c r="I99" i="98"/>
  <c r="S99" i="97"/>
  <c r="S99" i="106"/>
  <c r="S99" i="102"/>
  <c r="S99" i="104"/>
  <c r="S99" i="101"/>
  <c r="S99" i="98"/>
  <c r="S99" i="103"/>
  <c r="S99" i="100"/>
  <c r="S99" i="105"/>
  <c r="S99" i="99"/>
  <c r="AH98" i="97"/>
  <c r="AH98" i="106"/>
  <c r="AH98" i="102"/>
  <c r="AH98" i="104"/>
  <c r="AH98" i="101"/>
  <c r="AH98" i="100"/>
  <c r="AH98" i="105"/>
  <c r="AH98" i="99"/>
  <c r="AH98" i="103"/>
  <c r="AH98" i="98"/>
  <c r="M99" i="97"/>
  <c r="M99" i="106"/>
  <c r="M99" i="102"/>
  <c r="M99" i="104"/>
  <c r="M99" i="101"/>
  <c r="M99" i="99"/>
  <c r="M99" i="105"/>
  <c r="M99" i="100"/>
  <c r="M99" i="98"/>
  <c r="M99" i="103"/>
  <c r="AC141" i="97"/>
  <c r="AC141" i="106"/>
  <c r="AC141" i="102"/>
  <c r="AC141" i="101"/>
  <c r="AC141" i="104"/>
  <c r="AC141" i="100"/>
  <c r="AC141" i="98"/>
  <c r="AC141" i="103"/>
  <c r="AC141" i="99"/>
  <c r="AC141" i="105"/>
  <c r="M141" i="97"/>
  <c r="M141" i="106"/>
  <c r="M141" i="102"/>
  <c r="M141" i="101"/>
  <c r="M141" i="104"/>
  <c r="M141" i="103"/>
  <c r="M141" i="99"/>
  <c r="M141" i="100"/>
  <c r="M141" i="98"/>
  <c r="M141" i="105"/>
  <c r="K126" i="97"/>
  <c r="K126" i="101"/>
  <c r="K126" i="106"/>
  <c r="K126" i="102"/>
  <c r="K126" i="104"/>
  <c r="K126" i="99"/>
  <c r="K126" i="103"/>
  <c r="K126" i="100"/>
  <c r="K126" i="105"/>
  <c r="K126" i="98"/>
  <c r="O126" i="97"/>
  <c r="O126" i="106"/>
  <c r="O126" i="102"/>
  <c r="O126" i="104"/>
  <c r="O126" i="101"/>
  <c r="O126" i="103"/>
  <c r="O126" i="105"/>
  <c r="O126" i="98"/>
  <c r="O126" i="99"/>
  <c r="O126" i="100"/>
  <c r="S141" i="97"/>
  <c r="S141" i="106"/>
  <c r="S141" i="102"/>
  <c r="S141" i="104"/>
  <c r="S141" i="101"/>
  <c r="S141" i="99"/>
  <c r="S141" i="103"/>
  <c r="S141" i="105"/>
  <c r="S141" i="98"/>
  <c r="S141" i="100"/>
  <c r="Z126" i="97"/>
  <c r="Z126" i="106"/>
  <c r="Z126" i="102"/>
  <c r="Z126" i="101"/>
  <c r="Z126" i="104"/>
  <c r="Z126" i="98"/>
  <c r="Z126" i="99"/>
  <c r="Z126" i="105"/>
  <c r="Z126" i="100"/>
  <c r="Z126" i="103"/>
  <c r="J141" i="97"/>
  <c r="J141" i="101"/>
  <c r="J141" i="104"/>
  <c r="J141" i="106"/>
  <c r="J141" i="100"/>
  <c r="J141" i="102"/>
  <c r="J141" i="103"/>
  <c r="J141" i="105"/>
  <c r="J141" i="99"/>
  <c r="J141" i="98"/>
  <c r="Q141" i="97"/>
  <c r="Q141" i="106"/>
  <c r="Q141" i="102"/>
  <c r="Q141" i="101"/>
  <c r="Q141" i="104"/>
  <c r="Q141" i="100"/>
  <c r="Q141" i="98"/>
  <c r="Q141" i="99"/>
  <c r="Q141" i="103"/>
  <c r="Q141" i="105"/>
  <c r="AG126" i="97"/>
  <c r="AG126" i="106"/>
  <c r="AG126" i="102"/>
  <c r="AG126" i="101"/>
  <c r="AG126" i="104"/>
  <c r="AG126" i="99"/>
  <c r="AG126" i="105"/>
  <c r="AG126" i="103"/>
  <c r="AG126" i="100"/>
  <c r="AG126" i="98"/>
  <c r="Q126" i="97"/>
  <c r="Q126" i="106"/>
  <c r="Q126" i="102"/>
  <c r="Q126" i="104"/>
  <c r="Q126" i="101"/>
  <c r="Q126" i="100"/>
  <c r="Q126" i="103"/>
  <c r="Q126" i="105"/>
  <c r="Q126" i="99"/>
  <c r="Q126" i="98"/>
  <c r="J126" i="97"/>
  <c r="J126" i="101"/>
  <c r="J126" i="99"/>
  <c r="J126" i="102"/>
  <c r="J126" i="106"/>
  <c r="J126" i="104"/>
  <c r="J126" i="100"/>
  <c r="J126" i="98"/>
  <c r="J126" i="105"/>
  <c r="J126" i="103"/>
  <c r="P126" i="97"/>
  <c r="P126" i="106"/>
  <c r="P126" i="102"/>
  <c r="P126" i="104"/>
  <c r="P126" i="101"/>
  <c r="P126" i="98"/>
  <c r="P126" i="100"/>
  <c r="P126" i="105"/>
  <c r="P126" i="99"/>
  <c r="P126" i="103"/>
  <c r="X141" i="97"/>
  <c r="X141" i="106"/>
  <c r="X141" i="102"/>
  <c r="X141" i="101"/>
  <c r="X141" i="104"/>
  <c r="X141" i="103"/>
  <c r="X141" i="98"/>
  <c r="X141" i="100"/>
  <c r="X141" i="99"/>
  <c r="X141" i="105"/>
  <c r="I141" i="97"/>
  <c r="I141" i="104"/>
  <c r="I141" i="98"/>
  <c r="I141" i="101"/>
  <c r="I141" i="102"/>
  <c r="I141" i="105"/>
  <c r="I141" i="106"/>
  <c r="I141" i="103"/>
  <c r="I141" i="100"/>
  <c r="I141" i="99"/>
  <c r="H126" i="97"/>
  <c r="H126" i="101"/>
  <c r="H126" i="103"/>
  <c r="H126" i="100"/>
  <c r="H126" i="98"/>
  <c r="H126" i="99"/>
  <c r="H126" i="102"/>
  <c r="H126" i="104"/>
  <c r="H126" i="106"/>
  <c r="H126" i="105"/>
  <c r="F126" i="97"/>
  <c r="F126" i="106"/>
  <c r="F126" i="105"/>
  <c r="F126" i="102"/>
  <c r="F126" i="104"/>
  <c r="F126" i="99"/>
  <c r="F126" i="98"/>
  <c r="F126" i="100"/>
  <c r="F126" i="103"/>
  <c r="F126" i="101"/>
  <c r="U103" i="106"/>
  <c r="U103" i="102"/>
  <c r="U103" i="104"/>
  <c r="U103" i="101"/>
  <c r="U103" i="98"/>
  <c r="U103" i="105"/>
  <c r="U103" i="99"/>
  <c r="U103" i="103"/>
  <c r="U103" i="100"/>
  <c r="AA103" i="106"/>
  <c r="AA103" i="102"/>
  <c r="AA103" i="104"/>
  <c r="AA103" i="101"/>
  <c r="AA103" i="103"/>
  <c r="AA103" i="100"/>
  <c r="AA103" i="99"/>
  <c r="AA103" i="98"/>
  <c r="AA103" i="105"/>
  <c r="O103" i="106"/>
  <c r="O103" i="102"/>
  <c r="O103" i="101"/>
  <c r="O103" i="104"/>
  <c r="O103" i="98"/>
  <c r="O103" i="100"/>
  <c r="O103" i="103"/>
  <c r="O103" i="105"/>
  <c r="O103" i="99"/>
  <c r="X103" i="106"/>
  <c r="X103" i="102"/>
  <c r="X103" i="101"/>
  <c r="X103" i="104"/>
  <c r="X103" i="98"/>
  <c r="X103" i="103"/>
  <c r="X103" i="100"/>
  <c r="X103" i="99"/>
  <c r="X103" i="105"/>
  <c r="S103" i="106"/>
  <c r="S103" i="102"/>
  <c r="S103" i="101"/>
  <c r="S103" i="104"/>
  <c r="S103" i="99"/>
  <c r="S103" i="105"/>
  <c r="S103" i="100"/>
  <c r="S103" i="103"/>
  <c r="S103" i="98"/>
  <c r="AI103" i="106"/>
  <c r="AI103" i="102"/>
  <c r="AI103" i="101"/>
  <c r="AI103" i="104"/>
  <c r="AI103" i="98"/>
  <c r="AI103" i="100"/>
  <c r="AI103" i="103"/>
  <c r="AI103" i="99"/>
  <c r="AI103" i="105"/>
  <c r="I103" i="98"/>
  <c r="I103" i="102"/>
  <c r="I103" i="106"/>
  <c r="I103" i="99"/>
  <c r="I103" i="103"/>
  <c r="I103" i="105"/>
  <c r="I103" i="100"/>
  <c r="I103" i="101"/>
  <c r="I103" i="104"/>
  <c r="D103" i="103"/>
  <c r="D103" i="99"/>
  <c r="D103" i="101"/>
  <c r="D103" i="104"/>
  <c r="D103" i="105"/>
  <c r="D103" i="102"/>
  <c r="D103" i="106"/>
  <c r="D103" i="100"/>
  <c r="D103" i="98"/>
  <c r="AA20" i="106"/>
  <c r="AA20" i="102"/>
  <c r="AA20" i="101"/>
  <c r="AA20" i="104"/>
  <c r="AA20" i="105"/>
  <c r="AA20" i="103"/>
  <c r="AA20" i="100"/>
  <c r="AA20" i="99"/>
  <c r="AA20" i="98"/>
  <c r="X20" i="106"/>
  <c r="X20" i="102"/>
  <c r="X20" i="104"/>
  <c r="X20" i="101"/>
  <c r="X20" i="105"/>
  <c r="X20" i="100"/>
  <c r="X20" i="99"/>
  <c r="X20" i="103"/>
  <c r="X20" i="98"/>
  <c r="AE20" i="106"/>
  <c r="AE20" i="102"/>
  <c r="AE20" i="101"/>
  <c r="AE20" i="104"/>
  <c r="AE20" i="99"/>
  <c r="AE20" i="100"/>
  <c r="AE20" i="98"/>
  <c r="AE20" i="103"/>
  <c r="AE20" i="105"/>
  <c r="AF20" i="106"/>
  <c r="AF20" i="102"/>
  <c r="AF20" i="104"/>
  <c r="AF20" i="101"/>
  <c r="AF20" i="103"/>
  <c r="AF20" i="98"/>
  <c r="AF20" i="105"/>
  <c r="AF20" i="100"/>
  <c r="AF20" i="99"/>
  <c r="Y20" i="106"/>
  <c r="Y20" i="102"/>
  <c r="Y20" i="104"/>
  <c r="Y20" i="101"/>
  <c r="Y20" i="98"/>
  <c r="Y20" i="105"/>
  <c r="Y20" i="99"/>
  <c r="Y20" i="103"/>
  <c r="Y20" i="100"/>
  <c r="U20" i="106"/>
  <c r="U20" i="102"/>
  <c r="U20" i="104"/>
  <c r="U20" i="101"/>
  <c r="U20" i="103"/>
  <c r="U20" i="99"/>
  <c r="U20" i="105"/>
  <c r="U20" i="100"/>
  <c r="U20" i="98"/>
  <c r="R20" i="106"/>
  <c r="R20" i="102"/>
  <c r="R20" i="104"/>
  <c r="R20" i="101"/>
  <c r="R20" i="98"/>
  <c r="R20" i="105"/>
  <c r="R20" i="99"/>
  <c r="R20" i="103"/>
  <c r="R20" i="100"/>
  <c r="AI20" i="106"/>
  <c r="AI20" i="102"/>
  <c r="AI20" i="104"/>
  <c r="AI20" i="101"/>
  <c r="AI20" i="103"/>
  <c r="AI20" i="98"/>
  <c r="AI20" i="100"/>
  <c r="AI20" i="99"/>
  <c r="AI20" i="105"/>
  <c r="AD20" i="106"/>
  <c r="AD20" i="102"/>
  <c r="AD20" i="104"/>
  <c r="AD20" i="101"/>
  <c r="AD20" i="99"/>
  <c r="AD20" i="103"/>
  <c r="AD20" i="100"/>
  <c r="AD20" i="98"/>
  <c r="AD20" i="105"/>
  <c r="T14" i="97"/>
  <c r="AI18" i="97"/>
  <c r="J14" i="97"/>
  <c r="AC19" i="97"/>
  <c r="W43" i="97"/>
  <c r="M43" i="97"/>
  <c r="AH18" i="97"/>
  <c r="AD44" i="97"/>
  <c r="AI44" i="97"/>
  <c r="Y18" i="97"/>
  <c r="AA43" i="97"/>
  <c r="W19" i="97"/>
  <c r="R43" i="97"/>
  <c r="R19" i="97"/>
  <c r="AI19" i="97"/>
  <c r="I44" i="97"/>
  <c r="U19" i="97"/>
  <c r="X19" i="97"/>
  <c r="N18" i="97"/>
  <c r="Q14" i="97"/>
  <c r="AE43" i="97"/>
  <c r="AD14" i="97"/>
  <c r="J19" i="97"/>
  <c r="S43" i="97"/>
  <c r="W14" i="97"/>
  <c r="Q19" i="97"/>
  <c r="O44" i="97"/>
  <c r="J44" i="97"/>
  <c r="AG43" i="97"/>
  <c r="H50" i="97"/>
  <c r="V18" i="97"/>
  <c r="X14" i="97"/>
  <c r="AE19" i="97"/>
  <c r="AA19" i="97"/>
  <c r="AF43" i="97"/>
  <c r="AB44" i="97"/>
  <c r="V44" i="97"/>
  <c r="R18" i="97"/>
  <c r="AI43" i="97"/>
  <c r="H53" i="97"/>
  <c r="AA53" i="97"/>
  <c r="Z45" i="97"/>
  <c r="AF77" i="97"/>
  <c r="M77" i="97"/>
  <c r="X53" i="97"/>
  <c r="AE77" i="97"/>
  <c r="M53" i="97"/>
  <c r="AJ77" i="97"/>
  <c r="AF45" i="97"/>
  <c r="AI53" i="97"/>
  <c r="T45" i="97"/>
  <c r="U53" i="97"/>
  <c r="L53" i="97"/>
  <c r="AH53" i="97"/>
  <c r="AA77" i="97"/>
  <c r="H44" i="97"/>
  <c r="O77" i="97"/>
  <c r="Y45" i="97"/>
  <c r="W77" i="97"/>
  <c r="X77" i="97"/>
  <c r="AL45" i="97"/>
  <c r="K53" i="97"/>
  <c r="W45" i="97"/>
  <c r="Y77" i="97"/>
  <c r="AH45" i="97"/>
  <c r="AL83" i="97"/>
  <c r="AC115" i="97"/>
  <c r="AB84" i="97"/>
  <c r="Y115" i="97"/>
  <c r="M86" i="97"/>
  <c r="AD87" i="97"/>
  <c r="AA84" i="97"/>
  <c r="Q85" i="97"/>
  <c r="N84" i="97"/>
  <c r="Y13" i="97"/>
  <c r="Y81" i="97"/>
  <c r="AL81" i="97"/>
  <c r="AB86" i="97"/>
  <c r="W84" i="97"/>
  <c r="U13" i="97"/>
  <c r="K80" i="97"/>
  <c r="V81" i="97"/>
  <c r="Q81" i="97"/>
  <c r="Q83" i="97"/>
  <c r="AE85" i="97"/>
  <c r="V82" i="97"/>
  <c r="W86" i="97"/>
  <c r="AL13" i="97"/>
  <c r="AJ82" i="97"/>
  <c r="AL80" i="97"/>
  <c r="AK85" i="97"/>
  <c r="N82" i="97"/>
  <c r="U84" i="97"/>
  <c r="R86" i="97"/>
  <c r="U80" i="97"/>
  <c r="N81" i="97"/>
  <c r="K81" i="97"/>
  <c r="W13" i="97"/>
  <c r="AE132" i="97"/>
  <c r="P13" i="97"/>
  <c r="L132" i="97"/>
  <c r="K87" i="97"/>
  <c r="P87" i="97"/>
  <c r="W83" i="97"/>
  <c r="V114" i="97"/>
  <c r="AF81" i="97"/>
  <c r="M13" i="97"/>
  <c r="AI87" i="97"/>
  <c r="I82" i="97"/>
  <c r="AE114" i="97"/>
  <c r="AG13" i="97"/>
  <c r="V84" i="97"/>
  <c r="AH80" i="97"/>
  <c r="S114" i="97"/>
  <c r="Z82" i="97"/>
  <c r="L81" i="97"/>
  <c r="W115" i="97"/>
  <c r="I80" i="97"/>
  <c r="K82" i="97"/>
  <c r="R114" i="97"/>
  <c r="T132" i="97"/>
  <c r="AC87" i="97"/>
  <c r="AG84" i="97"/>
  <c r="I87" i="97"/>
  <c r="Q13" i="97"/>
  <c r="T13" i="97"/>
  <c r="T87" i="97"/>
  <c r="L114" i="97"/>
  <c r="P114" i="97"/>
  <c r="AK115" i="97"/>
  <c r="I85" i="97"/>
  <c r="Q82" i="97"/>
  <c r="V86" i="97"/>
  <c r="AA13" i="97"/>
  <c r="X80" i="97"/>
  <c r="J82" i="97"/>
  <c r="Q115" i="97"/>
  <c r="AA114" i="97"/>
  <c r="AF13" i="97"/>
  <c r="AI114" i="97"/>
  <c r="AF115" i="97"/>
  <c r="AF86" i="97"/>
  <c r="V85" i="97"/>
  <c r="AG80" i="97"/>
  <c r="X13" i="97"/>
  <c r="S80" i="97"/>
  <c r="H83" i="97"/>
  <c r="X128" i="97"/>
  <c r="X138" i="97"/>
  <c r="AJ128" i="97"/>
  <c r="AJ138" i="97"/>
  <c r="Y128" i="97"/>
  <c r="Y138" i="97"/>
  <c r="J138" i="97"/>
  <c r="J128" i="97"/>
  <c r="K128" i="97"/>
  <c r="K138" i="97"/>
  <c r="Q138" i="97"/>
  <c r="Q128" i="97"/>
  <c r="F87" i="97"/>
  <c r="F128" i="97"/>
  <c r="F138" i="97"/>
  <c r="F83" i="97"/>
  <c r="F81" i="97"/>
  <c r="F51" i="97"/>
  <c r="F115" i="97"/>
  <c r="F114" i="97"/>
  <c r="F80" i="97"/>
  <c r="D19" i="97"/>
  <c r="D14" i="97"/>
  <c r="D43" i="97"/>
  <c r="D50" i="97"/>
  <c r="D85" i="97"/>
  <c r="D44" i="97"/>
  <c r="D45" i="97"/>
  <c r="Q103" i="97"/>
  <c r="R103" i="97"/>
  <c r="Y103" i="97"/>
  <c r="AJ103" i="97"/>
  <c r="AH103" i="97"/>
  <c r="AE103" i="97"/>
  <c r="AF103" i="97"/>
  <c r="AJ20" i="97"/>
  <c r="Z20" i="97"/>
  <c r="W20" i="97"/>
  <c r="N20" i="97"/>
  <c r="AH20" i="97"/>
  <c r="O20" i="97"/>
  <c r="K20" i="97"/>
  <c r="V20" i="97"/>
  <c r="AL43" i="97"/>
  <c r="L43" i="97"/>
  <c r="AI14" i="97"/>
  <c r="Q18" i="97"/>
  <c r="AJ19" i="97"/>
  <c r="AC18" i="97"/>
  <c r="Z44" i="97"/>
  <c r="AC43" i="97"/>
  <c r="AF18" i="97"/>
  <c r="AA18" i="97"/>
  <c r="M14" i="97"/>
  <c r="O19" i="97"/>
  <c r="AH43" i="97"/>
  <c r="T44" i="97"/>
  <c r="AF14" i="97"/>
  <c r="AG18" i="97"/>
  <c r="X43" i="97"/>
  <c r="W44" i="97"/>
  <c r="Q43" i="97"/>
  <c r="X18" i="97"/>
  <c r="AJ14" i="97"/>
  <c r="V14" i="97"/>
  <c r="I19" i="97"/>
  <c r="O14" i="97"/>
  <c r="K18" i="97"/>
  <c r="AA14" i="97"/>
  <c r="J43" i="97"/>
  <c r="P18" i="97"/>
  <c r="N19" i="97"/>
  <c r="AH14" i="97"/>
  <c r="Y43" i="97"/>
  <c r="M19" i="97"/>
  <c r="AK14" i="97"/>
  <c r="AE44" i="97"/>
  <c r="AG44" i="97"/>
  <c r="AF44" i="97"/>
  <c r="Q44" i="97"/>
  <c r="AE14" i="97"/>
  <c r="Y19" i="97"/>
  <c r="P44" i="97"/>
  <c r="AB43" i="97"/>
  <c r="N14" i="97"/>
  <c r="T77" i="97"/>
  <c r="AK53" i="97"/>
  <c r="P53" i="97"/>
  <c r="AL77" i="97"/>
  <c r="AK77" i="97"/>
  <c r="AJ53" i="97"/>
  <c r="V45" i="97"/>
  <c r="M45" i="97"/>
  <c r="AB77" i="97"/>
  <c r="K45" i="97"/>
  <c r="V53" i="97"/>
  <c r="Z77" i="97"/>
  <c r="AC53" i="97"/>
  <c r="AI77" i="97"/>
  <c r="Q45" i="97"/>
  <c r="AB53" i="97"/>
  <c r="AC45" i="97"/>
  <c r="AL82" i="97"/>
  <c r="AI86" i="97"/>
  <c r="V13" i="97"/>
  <c r="V16" i="97" s="1"/>
  <c r="O83" i="97"/>
  <c r="R132" i="97"/>
  <c r="AA81" i="97"/>
  <c r="U81" i="97"/>
  <c r="AA132" i="97"/>
  <c r="L85" i="97"/>
  <c r="W87" i="97"/>
  <c r="X83" i="97"/>
  <c r="V87" i="97"/>
  <c r="AE80" i="97"/>
  <c r="AL132" i="97"/>
  <c r="AB85" i="97"/>
  <c r="AD81" i="97"/>
  <c r="Y82" i="97"/>
  <c r="Z132" i="97"/>
  <c r="AD86" i="97"/>
  <c r="X81" i="97"/>
  <c r="AH115" i="97"/>
  <c r="J81" i="97"/>
  <c r="AH87" i="97"/>
  <c r="S132" i="97"/>
  <c r="U114" i="97"/>
  <c r="U132" i="97"/>
  <c r="AG114" i="97"/>
  <c r="J85" i="97"/>
  <c r="AB83" i="97"/>
  <c r="J13" i="97"/>
  <c r="AH81" i="97"/>
  <c r="M80" i="97"/>
  <c r="AI85" i="97"/>
  <c r="S87" i="97"/>
  <c r="V132" i="97"/>
  <c r="P85" i="97"/>
  <c r="AE84" i="97"/>
  <c r="R82" i="97"/>
  <c r="I114" i="97"/>
  <c r="AK87" i="97"/>
  <c r="Q84" i="97"/>
  <c r="AF83" i="97"/>
  <c r="X87" i="97"/>
  <c r="L80" i="97"/>
  <c r="AK80" i="97"/>
  <c r="AF80" i="97"/>
  <c r="Y80" i="97"/>
  <c r="R84" i="97"/>
  <c r="K85" i="97"/>
  <c r="AJ115" i="97"/>
  <c r="X82" i="97"/>
  <c r="AA85" i="97"/>
  <c r="Y114" i="97"/>
  <c r="AA87" i="97"/>
  <c r="AF87" i="97"/>
  <c r="AI83" i="97"/>
  <c r="I132" i="97"/>
  <c r="AD132" i="97"/>
  <c r="AB13" i="97"/>
  <c r="AI13" i="97"/>
  <c r="AI16" i="97" s="1"/>
  <c r="M114" i="97"/>
  <c r="I81" i="97"/>
  <c r="AG83" i="97"/>
  <c r="AJ83" i="97"/>
  <c r="N85" i="97"/>
  <c r="P82" i="97"/>
  <c r="N115" i="97"/>
  <c r="U87" i="97"/>
  <c r="V115" i="97"/>
  <c r="AD114" i="97"/>
  <c r="I115" i="97"/>
  <c r="Z84" i="97"/>
  <c r="AF85" i="97"/>
  <c r="M115" i="97"/>
  <c r="AJ80" i="97"/>
  <c r="M84" i="97"/>
  <c r="O132" i="97"/>
  <c r="AI81" i="97"/>
  <c r="M82" i="97"/>
  <c r="K115" i="97"/>
  <c r="AF132" i="97"/>
  <c r="H82" i="97"/>
  <c r="H85" i="97"/>
  <c r="H115" i="97"/>
  <c r="R128" i="97"/>
  <c r="R138" i="97"/>
  <c r="AK128" i="97"/>
  <c r="AK138" i="97"/>
  <c r="O128" i="97"/>
  <c r="O138" i="97"/>
  <c r="AB128" i="97"/>
  <c r="AB138" i="97"/>
  <c r="U128" i="97"/>
  <c r="U138" i="97"/>
  <c r="AH128" i="97"/>
  <c r="AH138" i="97"/>
  <c r="AF128" i="97"/>
  <c r="AF138" i="97"/>
  <c r="AA138" i="97"/>
  <c r="AA128" i="97"/>
  <c r="AE138" i="97"/>
  <c r="AE128" i="97"/>
  <c r="F86" i="97"/>
  <c r="F53" i="97"/>
  <c r="F18" i="97"/>
  <c r="F77" i="97"/>
  <c r="F43" i="97"/>
  <c r="F85" i="97"/>
  <c r="F84" i="97"/>
  <c r="D20" i="97"/>
  <c r="D86" i="97"/>
  <c r="D18" i="97"/>
  <c r="D115" i="97"/>
  <c r="N103" i="97"/>
  <c r="AL103" i="97"/>
  <c r="L103" i="97"/>
  <c r="K103" i="97"/>
  <c r="AG103" i="97"/>
  <c r="Z103" i="97"/>
  <c r="W103" i="97"/>
  <c r="Q20" i="97"/>
  <c r="AC20" i="97"/>
  <c r="AK20" i="97"/>
  <c r="S20" i="97"/>
  <c r="J20" i="97"/>
  <c r="H20" i="97"/>
  <c r="AB20" i="97"/>
  <c r="H18" i="97"/>
  <c r="AG19" i="97"/>
  <c r="AC14" i="97"/>
  <c r="Z14" i="97"/>
  <c r="T19" i="97"/>
  <c r="M18" i="97"/>
  <c r="N44" i="97"/>
  <c r="J18" i="97"/>
  <c r="AD18" i="97"/>
  <c r="AK18" i="97"/>
  <c r="I14" i="97"/>
  <c r="S14" i="97"/>
  <c r="AB14" i="97"/>
  <c r="R44" i="97"/>
  <c r="H19" i="97"/>
  <c r="L18" i="97"/>
  <c r="I43" i="97"/>
  <c r="K19" i="97"/>
  <c r="R14" i="97"/>
  <c r="AL18" i="97"/>
  <c r="AL19" i="97"/>
  <c r="S44" i="97"/>
  <c r="AB18" i="97"/>
  <c r="Y44" i="97"/>
  <c r="AF19" i="97"/>
  <c r="P14" i="97"/>
  <c r="AH19" i="97"/>
  <c r="P19" i="97"/>
  <c r="AK19" i="97"/>
  <c r="AJ18" i="97"/>
  <c r="AD43" i="97"/>
  <c r="AJ43" i="97"/>
  <c r="K43" i="97"/>
  <c r="L14" i="97"/>
  <c r="S19" i="97"/>
  <c r="U14" i="97"/>
  <c r="T43" i="97"/>
  <c r="AB19" i="97"/>
  <c r="AC44" i="97"/>
  <c r="AJ44" i="97"/>
  <c r="AL44" i="97"/>
  <c r="K77" i="97"/>
  <c r="H77" i="97"/>
  <c r="V77" i="97"/>
  <c r="H43" i="97"/>
  <c r="T53" i="97"/>
  <c r="O45" i="97"/>
  <c r="N53" i="97"/>
  <c r="AH77" i="97"/>
  <c r="AG53" i="97"/>
  <c r="AE53" i="97"/>
  <c r="AE45" i="97"/>
  <c r="N77" i="97"/>
  <c r="S45" i="97"/>
  <c r="W53" i="97"/>
  <c r="U77" i="97"/>
  <c r="U45" i="97"/>
  <c r="X45" i="97"/>
  <c r="I53" i="97"/>
  <c r="L77" i="97"/>
  <c r="R45" i="97"/>
  <c r="J53" i="97"/>
  <c r="P45" i="97"/>
  <c r="AD53" i="97"/>
  <c r="AD77" i="97"/>
  <c r="Y53" i="97"/>
  <c r="I77" i="97"/>
  <c r="AA45" i="97"/>
  <c r="R77" i="97"/>
  <c r="AL53" i="97"/>
  <c r="R53" i="97"/>
  <c r="N45" i="97"/>
  <c r="X84" i="97"/>
  <c r="AD83" i="97"/>
  <c r="W80" i="97"/>
  <c r="AE81" i="97"/>
  <c r="Z80" i="97"/>
  <c r="U82" i="97"/>
  <c r="AH82" i="97"/>
  <c r="W114" i="97"/>
  <c r="U85" i="97"/>
  <c r="AB82" i="97"/>
  <c r="AG82" i="97"/>
  <c r="AG85" i="97"/>
  <c r="AL86" i="97"/>
  <c r="AC86" i="97"/>
  <c r="Y132" i="97"/>
  <c r="Q114" i="97"/>
  <c r="AH84" i="97"/>
  <c r="S85" i="97"/>
  <c r="AD13" i="97"/>
  <c r="AB87" i="97"/>
  <c r="J132" i="97"/>
  <c r="AL84" i="97"/>
  <c r="AH83" i="97"/>
  <c r="Z87" i="97"/>
  <c r="AL114" i="97"/>
  <c r="AE115" i="97"/>
  <c r="L115" i="97"/>
  <c r="R80" i="97"/>
  <c r="AA80" i="97"/>
  <c r="AB114" i="97"/>
  <c r="AC85" i="97"/>
  <c r="O82" i="97"/>
  <c r="W81" i="97"/>
  <c r="T80" i="97"/>
  <c r="AJ114" i="97"/>
  <c r="J87" i="97"/>
  <c r="L13" i="97"/>
  <c r="O81" i="97"/>
  <c r="T114" i="97"/>
  <c r="O87" i="97"/>
  <c r="Z86" i="97"/>
  <c r="AB115" i="97"/>
  <c r="J114" i="97"/>
  <c r="N87" i="97"/>
  <c r="AG81" i="97"/>
  <c r="AG86" i="97"/>
  <c r="W85" i="97"/>
  <c r="T82" i="97"/>
  <c r="AD115" i="97"/>
  <c r="N83" i="97"/>
  <c r="AJ13" i="97"/>
  <c r="J84" i="97"/>
  <c r="S84" i="97"/>
  <c r="AK81" i="97"/>
  <c r="T84" i="97"/>
  <c r="Q87" i="97"/>
  <c r="AI84" i="97"/>
  <c r="L83" i="97"/>
  <c r="T86" i="97"/>
  <c r="S83" i="97"/>
  <c r="AB132" i="97"/>
  <c r="J86" i="97"/>
  <c r="P83" i="97"/>
  <c r="N80" i="97"/>
  <c r="Z13" i="97"/>
  <c r="X86" i="97"/>
  <c r="AK82" i="97"/>
  <c r="AK86" i="97"/>
  <c r="Q86" i="97"/>
  <c r="AE86" i="97"/>
  <c r="AE87" i="97"/>
  <c r="AC132" i="97"/>
  <c r="L87" i="97"/>
  <c r="AD80" i="97"/>
  <c r="P80" i="97"/>
  <c r="AC82" i="97"/>
  <c r="M81" i="97"/>
  <c r="AH132" i="97"/>
  <c r="Y83" i="97"/>
  <c r="AF114" i="97"/>
  <c r="S115" i="97"/>
  <c r="AG132" i="97"/>
  <c r="K13" i="97"/>
  <c r="Q80" i="97"/>
  <c r="K132" i="97"/>
  <c r="T115" i="97"/>
  <c r="K114" i="97"/>
  <c r="V83" i="97"/>
  <c r="AF84" i="97"/>
  <c r="AC83" i="97"/>
  <c r="Y84" i="97"/>
  <c r="L86" i="97"/>
  <c r="Y87" i="97"/>
  <c r="O115" i="97"/>
  <c r="AI132" i="97"/>
  <c r="H13" i="97"/>
  <c r="AG87" i="97"/>
  <c r="N132" i="97"/>
  <c r="O114" i="97"/>
  <c r="AL85" i="97"/>
  <c r="S13" i="97"/>
  <c r="H86" i="97"/>
  <c r="H114" i="97"/>
  <c r="H84" i="97"/>
  <c r="AL128" i="97"/>
  <c r="AL138" i="97"/>
  <c r="F13" i="97"/>
  <c r="M138" i="97"/>
  <c r="M128" i="97"/>
  <c r="T138" i="97"/>
  <c r="T128" i="97"/>
  <c r="P138" i="97"/>
  <c r="P128" i="97"/>
  <c r="W128" i="97"/>
  <c r="W138" i="97"/>
  <c r="N138" i="97"/>
  <c r="N128" i="97"/>
  <c r="F14" i="97"/>
  <c r="F20" i="97"/>
  <c r="H138" i="97"/>
  <c r="H128" i="97"/>
  <c r="F132" i="97"/>
  <c r="F50" i="97"/>
  <c r="D13" i="97"/>
  <c r="D82" i="97"/>
  <c r="D80" i="97"/>
  <c r="D132" i="97"/>
  <c r="D53" i="97"/>
  <c r="D81" i="97"/>
  <c r="D51" i="97"/>
  <c r="AB103" i="97"/>
  <c r="P103" i="97"/>
  <c r="AK103" i="97"/>
  <c r="M103" i="97"/>
  <c r="AD103" i="97"/>
  <c r="J103" i="97"/>
  <c r="V103" i="97"/>
  <c r="T103" i="97"/>
  <c r="AC103" i="97"/>
  <c r="AL20" i="97"/>
  <c r="P20" i="97"/>
  <c r="L20" i="97"/>
  <c r="I20" i="97"/>
  <c r="T20" i="97"/>
  <c r="M20" i="97"/>
  <c r="F103" i="97"/>
  <c r="AG20" i="97"/>
  <c r="H103" i="97"/>
  <c r="AL14" i="97"/>
  <c r="V19" i="97"/>
  <c r="L19" i="97"/>
  <c r="AK44" i="97"/>
  <c r="Y14" i="97"/>
  <c r="I18" i="97"/>
  <c r="AD19" i="97"/>
  <c r="AA44" i="97"/>
  <c r="S18" i="97"/>
  <c r="T18" i="97"/>
  <c r="Z18" i="97"/>
  <c r="K44" i="97"/>
  <c r="P43" i="97"/>
  <c r="H14" i="97"/>
  <c r="V43" i="97"/>
  <c r="U44" i="97"/>
  <c r="X44" i="97"/>
  <c r="O18" i="97"/>
  <c r="AG14" i="97"/>
  <c r="Z19" i="97"/>
  <c r="M44" i="97"/>
  <c r="U43" i="97"/>
  <c r="O43" i="97"/>
  <c r="K14" i="97"/>
  <c r="W18" i="97"/>
  <c r="L44" i="97"/>
  <c r="AE18" i="97"/>
  <c r="AH44" i="97"/>
  <c r="Z43" i="97"/>
  <c r="U18" i="97"/>
  <c r="N43" i="97"/>
  <c r="AK43" i="97"/>
  <c r="S77" i="97"/>
  <c r="Q53" i="97"/>
  <c r="J77" i="97"/>
  <c r="AD45" i="97"/>
  <c r="AG45" i="97"/>
  <c r="AB45" i="97"/>
  <c r="I45" i="97"/>
  <c r="O53" i="97"/>
  <c r="L45" i="97"/>
  <c r="H45" i="97"/>
  <c r="J45" i="97"/>
  <c r="AF53" i="97"/>
  <c r="Q77" i="97"/>
  <c r="AK45" i="97"/>
  <c r="AC77" i="97"/>
  <c r="P77" i="97"/>
  <c r="AG77" i="97"/>
  <c r="Z53" i="97"/>
  <c r="AI45" i="97"/>
  <c r="AJ45" i="97"/>
  <c r="S53" i="97"/>
  <c r="AL87" i="97"/>
  <c r="S82" i="97"/>
  <c r="AH13" i="97"/>
  <c r="AH16" i="97" s="1"/>
  <c r="Z83" i="97"/>
  <c r="AH86" i="97"/>
  <c r="K83" i="97"/>
  <c r="S81" i="97"/>
  <c r="O13" i="97"/>
  <c r="T85" i="97"/>
  <c r="AE82" i="97"/>
  <c r="AE13" i="97"/>
  <c r="AE16" i="97" s="1"/>
  <c r="AI82" i="97"/>
  <c r="AD85" i="97"/>
  <c r="AH85" i="97"/>
  <c r="P84" i="97"/>
  <c r="R83" i="97"/>
  <c r="Z81" i="97"/>
  <c r="T81" i="97"/>
  <c r="U86" i="97"/>
  <c r="AE83" i="97"/>
  <c r="U115" i="97"/>
  <c r="AC80" i="97"/>
  <c r="AA86" i="97"/>
  <c r="AB81" i="97"/>
  <c r="K86" i="97"/>
  <c r="AJ132" i="97"/>
  <c r="O84" i="97"/>
  <c r="X114" i="97"/>
  <c r="P81" i="97"/>
  <c r="AK13" i="97"/>
  <c r="I84" i="97"/>
  <c r="AJ84" i="97"/>
  <c r="N13" i="97"/>
  <c r="W82" i="97"/>
  <c r="I83" i="97"/>
  <c r="O86" i="97"/>
  <c r="M87" i="97"/>
  <c r="AC81" i="97"/>
  <c r="O80" i="97"/>
  <c r="V80" i="97"/>
  <c r="I86" i="97"/>
  <c r="P132" i="97"/>
  <c r="AA82" i="97"/>
  <c r="AC13" i="97"/>
  <c r="AK132" i="97"/>
  <c r="I13" i="97"/>
  <c r="L82" i="97"/>
  <c r="Q132" i="97"/>
  <c r="R13" i="97"/>
  <c r="X115" i="97"/>
  <c r="AF82" i="97"/>
  <c r="Z85" i="97"/>
  <c r="Y86" i="97"/>
  <c r="AJ85" i="97"/>
  <c r="AB80" i="97"/>
  <c r="AJ81" i="97"/>
  <c r="N114" i="97"/>
  <c r="J80" i="97"/>
  <c r="AK83" i="97"/>
  <c r="AK114" i="97"/>
  <c r="L84" i="97"/>
  <c r="R87" i="97"/>
  <c r="Z114" i="97"/>
  <c r="R115" i="97"/>
  <c r="AA83" i="97"/>
  <c r="AL115" i="97"/>
  <c r="AC84" i="97"/>
  <c r="AG115" i="97"/>
  <c r="AK84" i="97"/>
  <c r="AJ87" i="97"/>
  <c r="M85" i="97"/>
  <c r="S86" i="97"/>
  <c r="K84" i="97"/>
  <c r="M132" i="97"/>
  <c r="O85" i="97"/>
  <c r="AH114" i="97"/>
  <c r="X132" i="97"/>
  <c r="R85" i="97"/>
  <c r="AI80" i="97"/>
  <c r="W132" i="97"/>
  <c r="Y85" i="97"/>
  <c r="U83" i="97"/>
  <c r="J83" i="97"/>
  <c r="N86" i="97"/>
  <c r="P86" i="97"/>
  <c r="Z115" i="97"/>
  <c r="AJ86" i="97"/>
  <c r="R81" i="97"/>
  <c r="AI115" i="97"/>
  <c r="X85" i="97"/>
  <c r="AD82" i="97"/>
  <c r="J115" i="97"/>
  <c r="M83" i="97"/>
  <c r="P115" i="97"/>
  <c r="AA115" i="97"/>
  <c r="T83" i="97"/>
  <c r="AC114" i="97"/>
  <c r="AD84" i="97"/>
  <c r="H81" i="97"/>
  <c r="H80" i="97"/>
  <c r="H132" i="97"/>
  <c r="H87" i="97"/>
  <c r="AI138" i="97"/>
  <c r="AI128" i="97"/>
  <c r="AC138" i="97"/>
  <c r="AC128" i="97"/>
  <c r="AG128" i="97"/>
  <c r="AG138" i="97"/>
  <c r="S128" i="97"/>
  <c r="S138" i="97"/>
  <c r="I138" i="97"/>
  <c r="I128" i="97"/>
  <c r="Z128" i="97"/>
  <c r="Z138" i="97"/>
  <c r="V128" i="97"/>
  <c r="V138" i="97"/>
  <c r="AD128" i="97"/>
  <c r="AD138" i="97"/>
  <c r="L138" i="97"/>
  <c r="L128" i="97"/>
  <c r="F19" i="97"/>
  <c r="F82" i="97"/>
  <c r="F45" i="97"/>
  <c r="F44" i="97"/>
  <c r="D77" i="97"/>
  <c r="D83" i="97"/>
  <c r="D138" i="97"/>
  <c r="D128" i="97"/>
  <c r="D87" i="97"/>
  <c r="D84" i="97"/>
  <c r="D114" i="97"/>
  <c r="U103" i="97"/>
  <c r="AA103" i="97"/>
  <c r="O103" i="97"/>
  <c r="X103" i="97"/>
  <c r="S103" i="97"/>
  <c r="AI103" i="97"/>
  <c r="I103" i="97"/>
  <c r="D103" i="97"/>
  <c r="AA20" i="97"/>
  <c r="X20" i="97"/>
  <c r="AE20" i="97"/>
  <c r="AF20" i="97"/>
  <c r="Y20" i="97"/>
  <c r="U20" i="97"/>
  <c r="R20" i="97"/>
  <c r="AI20" i="97"/>
  <c r="AD20" i="97"/>
  <c r="H99" i="95"/>
  <c r="F98" i="95"/>
  <c r="D98" i="95"/>
  <c r="O98" i="95"/>
  <c r="Y99" i="95"/>
  <c r="R98" i="95"/>
  <c r="U99" i="95"/>
  <c r="Z99" i="95"/>
  <c r="S98" i="95"/>
  <c r="W98" i="95"/>
  <c r="O99" i="95"/>
  <c r="P98" i="95"/>
  <c r="AI99" i="95"/>
  <c r="W99" i="95"/>
  <c r="U98" i="95"/>
  <c r="Q99" i="95"/>
  <c r="J99" i="95"/>
  <c r="AB98" i="95"/>
  <c r="AB126" i="95"/>
  <c r="I126" i="95"/>
  <c r="K141" i="95"/>
  <c r="R126" i="95"/>
  <c r="X126" i="95"/>
  <c r="AC126" i="95"/>
  <c r="AK141" i="95"/>
  <c r="W126" i="95"/>
  <c r="AG141" i="95"/>
  <c r="AB141" i="95"/>
  <c r="AJ126" i="95"/>
  <c r="Y126" i="95"/>
  <c r="AH126" i="95"/>
  <c r="AE126" i="95"/>
  <c r="U141" i="95"/>
  <c r="AH141" i="95"/>
  <c r="X106" i="93"/>
  <c r="AC20" i="93"/>
  <c r="S20" i="93"/>
  <c r="J20" i="93"/>
  <c r="N99" i="95"/>
  <c r="AE99" i="95"/>
  <c r="AJ99" i="95"/>
  <c r="AL99" i="95"/>
  <c r="V99" i="95"/>
  <c r="Z98" i="95"/>
  <c r="AF99" i="95"/>
  <c r="AD98" i="95"/>
  <c r="K98" i="95"/>
  <c r="AG98" i="95"/>
  <c r="X98" i="95"/>
  <c r="AD99" i="95"/>
  <c r="T99" i="95"/>
  <c r="H98" i="95"/>
  <c r="K99" i="95"/>
  <c r="L141" i="95"/>
  <c r="T141" i="95"/>
  <c r="U126" i="95"/>
  <c r="P141" i="95"/>
  <c r="Z141" i="95"/>
  <c r="AD141" i="95"/>
  <c r="M126" i="95"/>
  <c r="T126" i="95"/>
  <c r="AK126" i="95"/>
  <c r="AJ141" i="95"/>
  <c r="AE141" i="95"/>
  <c r="N126" i="95"/>
  <c r="AL141" i="95"/>
  <c r="AI126" i="95"/>
  <c r="AA126" i="95"/>
  <c r="F141" i="95"/>
  <c r="D126" i="95"/>
  <c r="D99" i="95"/>
  <c r="AJ98" i="95"/>
  <c r="V98" i="95"/>
  <c r="AK98" i="95"/>
  <c r="AI98" i="95"/>
  <c r="M98" i="95"/>
  <c r="AG99" i="95"/>
  <c r="R99" i="95"/>
  <c r="N98" i="95"/>
  <c r="AC99" i="95"/>
  <c r="AC98" i="95"/>
  <c r="AF98" i="95"/>
  <c r="L99" i="95"/>
  <c r="T98" i="95"/>
  <c r="P99" i="95"/>
  <c r="J98" i="95"/>
  <c r="I98" i="95"/>
  <c r="AL126" i="95"/>
  <c r="N141" i="95"/>
  <c r="AI141" i="95"/>
  <c r="Y141" i="95"/>
  <c r="AA141" i="95"/>
  <c r="W141" i="95"/>
  <c r="L126" i="95"/>
  <c r="O141" i="95"/>
  <c r="AF141" i="95"/>
  <c r="AF126" i="95"/>
  <c r="V141" i="95"/>
  <c r="AD126" i="95"/>
  <c r="R141" i="95"/>
  <c r="S126" i="95"/>
  <c r="V126" i="95"/>
  <c r="D141" i="95"/>
  <c r="H141" i="95"/>
  <c r="F99" i="95"/>
  <c r="L98" i="95"/>
  <c r="AH99" i="95"/>
  <c r="AL98" i="95"/>
  <c r="AA99" i="95"/>
  <c r="Y98" i="95"/>
  <c r="X99" i="95"/>
  <c r="AK99" i="95"/>
  <c r="AE98" i="95"/>
  <c r="AA98" i="95"/>
  <c r="Q98" i="95"/>
  <c r="AB99" i="95"/>
  <c r="I99" i="95"/>
  <c r="S99" i="95"/>
  <c r="AH98" i="95"/>
  <c r="M99" i="95"/>
  <c r="AC141" i="95"/>
  <c r="M141" i="95"/>
  <c r="K126" i="95"/>
  <c r="O126" i="95"/>
  <c r="S141" i="95"/>
  <c r="Z126" i="95"/>
  <c r="J141" i="95"/>
  <c r="Q141" i="95"/>
  <c r="AG126" i="95"/>
  <c r="Q126" i="95"/>
  <c r="J126" i="95"/>
  <c r="P126" i="95"/>
  <c r="X141" i="95"/>
  <c r="I141" i="95"/>
  <c r="H126" i="95"/>
  <c r="F126" i="95"/>
  <c r="P106" i="93"/>
  <c r="AJ18" i="93"/>
  <c r="Z44" i="93"/>
  <c r="AL77" i="93"/>
  <c r="AK77" i="93"/>
  <c r="AK82" i="93"/>
  <c r="T44" i="93"/>
  <c r="K19" i="93"/>
  <c r="AJ43" i="93"/>
  <c r="AL87" i="93"/>
  <c r="AA80" i="93"/>
  <c r="AL43" i="94"/>
  <c r="AL43" i="95"/>
  <c r="L43" i="94"/>
  <c r="L43" i="95"/>
  <c r="V19" i="94"/>
  <c r="V19" i="95"/>
  <c r="AI18" i="94"/>
  <c r="AI18" i="95"/>
  <c r="J14" i="94"/>
  <c r="J14" i="95"/>
  <c r="AI14" i="94"/>
  <c r="AI14" i="95"/>
  <c r="Q18" i="94"/>
  <c r="Q18" i="95"/>
  <c r="AC19" i="94"/>
  <c r="AC19" i="95"/>
  <c r="W43" i="94"/>
  <c r="W43" i="95"/>
  <c r="M43" i="94"/>
  <c r="M43" i="95"/>
  <c r="AJ19" i="94"/>
  <c r="AJ19" i="95"/>
  <c r="AC18" i="94"/>
  <c r="AC18" i="95"/>
  <c r="AH18" i="94"/>
  <c r="AH18" i="95"/>
  <c r="AD44" i="94"/>
  <c r="AD44" i="95"/>
  <c r="AI44" i="94"/>
  <c r="AI44" i="95"/>
  <c r="Y18" i="94"/>
  <c r="Y18" i="95"/>
  <c r="AA43" i="94"/>
  <c r="AA43" i="95"/>
  <c r="W19" i="94"/>
  <c r="W19" i="95"/>
  <c r="R43" i="94"/>
  <c r="R43" i="95"/>
  <c r="R19" i="94"/>
  <c r="R19" i="95"/>
  <c r="AI19" i="94"/>
  <c r="AI19" i="95"/>
  <c r="I44" i="94"/>
  <c r="I44" i="95"/>
  <c r="U19" i="94"/>
  <c r="U19" i="95"/>
  <c r="X19" i="94"/>
  <c r="X19" i="95"/>
  <c r="N18" i="94"/>
  <c r="N18" i="95"/>
  <c r="J14" i="93"/>
  <c r="J16" i="93" s="1"/>
  <c r="Q14" i="94"/>
  <c r="Q14" i="95"/>
  <c r="AE43" i="94"/>
  <c r="AE43" i="95"/>
  <c r="AD14" i="94"/>
  <c r="AD14" i="95"/>
  <c r="J19" i="94"/>
  <c r="J19" i="95"/>
  <c r="S43" i="94"/>
  <c r="S43" i="95"/>
  <c r="W14" i="94"/>
  <c r="W14" i="95"/>
  <c r="Q19" i="94"/>
  <c r="Q19" i="95"/>
  <c r="O44" i="94"/>
  <c r="O44" i="95"/>
  <c r="J44" i="94"/>
  <c r="J44" i="95"/>
  <c r="AG43" i="94"/>
  <c r="AG43" i="95"/>
  <c r="V18" i="94"/>
  <c r="V18" i="95"/>
  <c r="X14" i="94"/>
  <c r="X14" i="95"/>
  <c r="AE19" i="94"/>
  <c r="AE19" i="95"/>
  <c r="AA19" i="94"/>
  <c r="AA19" i="95"/>
  <c r="AF43" i="94"/>
  <c r="AF43" i="95"/>
  <c r="AB44" i="94"/>
  <c r="AB44" i="95"/>
  <c r="V44" i="94"/>
  <c r="V44" i="95"/>
  <c r="R18" i="94"/>
  <c r="R18" i="95"/>
  <c r="AI43" i="94"/>
  <c r="AI43" i="95"/>
  <c r="H53" i="94"/>
  <c r="H53" i="95"/>
  <c r="AA53" i="94"/>
  <c r="AA53" i="95"/>
  <c r="Z45" i="94"/>
  <c r="Z45" i="95"/>
  <c r="AF77" i="94"/>
  <c r="AF77" i="95"/>
  <c r="M77" i="94"/>
  <c r="M77" i="95"/>
  <c r="X53" i="94"/>
  <c r="X53" i="95"/>
  <c r="AE77" i="94"/>
  <c r="AE77" i="95"/>
  <c r="M53" i="94"/>
  <c r="M53" i="95"/>
  <c r="AJ77" i="94"/>
  <c r="AJ77" i="95"/>
  <c r="AF45" i="94"/>
  <c r="AF45" i="95"/>
  <c r="AI53" i="94"/>
  <c r="AI53" i="95"/>
  <c r="T45" i="94"/>
  <c r="T45" i="95"/>
  <c r="U53" i="94"/>
  <c r="U53" i="95"/>
  <c r="L53" i="94"/>
  <c r="L53" i="95"/>
  <c r="AH53" i="94"/>
  <c r="AH53" i="95"/>
  <c r="AA77" i="94"/>
  <c r="AA77" i="95"/>
  <c r="H44" i="94"/>
  <c r="H44" i="95"/>
  <c r="O77" i="94"/>
  <c r="O77" i="95"/>
  <c r="Y45" i="94"/>
  <c r="Y45" i="95"/>
  <c r="W77" i="94"/>
  <c r="W77" i="95"/>
  <c r="X77" i="94"/>
  <c r="X77" i="95"/>
  <c r="AL45" i="94"/>
  <c r="AL45" i="95"/>
  <c r="K53" i="94"/>
  <c r="K53" i="95"/>
  <c r="W45" i="94"/>
  <c r="W45" i="95"/>
  <c r="Y77" i="94"/>
  <c r="Y77" i="95"/>
  <c r="AH45" i="94"/>
  <c r="AH45" i="95"/>
  <c r="AL83" i="94"/>
  <c r="AL83" i="95"/>
  <c r="AC115" i="94"/>
  <c r="AC115" i="95"/>
  <c r="AB84" i="94"/>
  <c r="AB84" i="95"/>
  <c r="Y115" i="94"/>
  <c r="Y115" i="95"/>
  <c r="M86" i="94"/>
  <c r="M86" i="95"/>
  <c r="AD87" i="94"/>
  <c r="AD87" i="95"/>
  <c r="AA84" i="94"/>
  <c r="AA84" i="95"/>
  <c r="Q85" i="94"/>
  <c r="Q85" i="95"/>
  <c r="N84" i="94"/>
  <c r="N84" i="95"/>
  <c r="Y13" i="94"/>
  <c r="Y13" i="95"/>
  <c r="Y81" i="94"/>
  <c r="Y81" i="95"/>
  <c r="AL81" i="94"/>
  <c r="AL81" i="95"/>
  <c r="AB86" i="94"/>
  <c r="AB86" i="95"/>
  <c r="W84" i="94"/>
  <c r="W84" i="95"/>
  <c r="U13" i="94"/>
  <c r="U13" i="95"/>
  <c r="K80" i="94"/>
  <c r="K80" i="95"/>
  <c r="V81" i="94"/>
  <c r="V81" i="95"/>
  <c r="Q81" i="94"/>
  <c r="Q81" i="95"/>
  <c r="Q83" i="94"/>
  <c r="Q83" i="95"/>
  <c r="AE85" i="94"/>
  <c r="AE85" i="95"/>
  <c r="V82" i="94"/>
  <c r="V82" i="95"/>
  <c r="W86" i="94"/>
  <c r="W86" i="95"/>
  <c r="AL13" i="94"/>
  <c r="AL13" i="95"/>
  <c r="AJ82" i="94"/>
  <c r="AJ82" i="95"/>
  <c r="AL80" i="94"/>
  <c r="AL80" i="95"/>
  <c r="AK85" i="94"/>
  <c r="AK85" i="95"/>
  <c r="N82" i="94"/>
  <c r="N82" i="95"/>
  <c r="U84" i="94"/>
  <c r="U84" i="95"/>
  <c r="R86" i="94"/>
  <c r="R86" i="95"/>
  <c r="U80" i="94"/>
  <c r="U80" i="95"/>
  <c r="N81" i="94"/>
  <c r="N81" i="95"/>
  <c r="K81" i="94"/>
  <c r="K81" i="95"/>
  <c r="W13" i="94"/>
  <c r="W13" i="95"/>
  <c r="AE132" i="94"/>
  <c r="AE132" i="95"/>
  <c r="P13" i="94"/>
  <c r="P13" i="95"/>
  <c r="L132" i="94"/>
  <c r="L132" i="95"/>
  <c r="K87" i="94"/>
  <c r="K87" i="95"/>
  <c r="P87" i="94"/>
  <c r="P87" i="95"/>
  <c r="W83" i="94"/>
  <c r="W83" i="95"/>
  <c r="V114" i="94"/>
  <c r="V114" i="95"/>
  <c r="AF81" i="94"/>
  <c r="AF81" i="95"/>
  <c r="M13" i="94"/>
  <c r="M13" i="95"/>
  <c r="AI87" i="94"/>
  <c r="AI87" i="95"/>
  <c r="I82" i="94"/>
  <c r="I82" i="95"/>
  <c r="AE114" i="94"/>
  <c r="AE114" i="95"/>
  <c r="AG13" i="94"/>
  <c r="AG13" i="95"/>
  <c r="V84" i="94"/>
  <c r="V84" i="95"/>
  <c r="AH80" i="94"/>
  <c r="AH80" i="95"/>
  <c r="S114" i="94"/>
  <c r="S114" i="95"/>
  <c r="Z82" i="94"/>
  <c r="Z82" i="95"/>
  <c r="L81" i="94"/>
  <c r="L81" i="95"/>
  <c r="W115" i="94"/>
  <c r="W115" i="95"/>
  <c r="I80" i="94"/>
  <c r="I80" i="95"/>
  <c r="K82" i="94"/>
  <c r="K82" i="95"/>
  <c r="R114" i="94"/>
  <c r="R114" i="95"/>
  <c r="T132" i="94"/>
  <c r="T132" i="95"/>
  <c r="AC87" i="94"/>
  <c r="AC87" i="95"/>
  <c r="AG84" i="94"/>
  <c r="AG84" i="95"/>
  <c r="I87" i="94"/>
  <c r="I87" i="95"/>
  <c r="Q13" i="94"/>
  <c r="Q13" i="95"/>
  <c r="T13" i="94"/>
  <c r="T13" i="95"/>
  <c r="T87" i="94"/>
  <c r="T87" i="95"/>
  <c r="L114" i="94"/>
  <c r="L114" i="95"/>
  <c r="P114" i="94"/>
  <c r="P114" i="95"/>
  <c r="AK115" i="94"/>
  <c r="AK115" i="95"/>
  <c r="I85" i="94"/>
  <c r="I85" i="95"/>
  <c r="Q82" i="94"/>
  <c r="Q82" i="95"/>
  <c r="V86" i="94"/>
  <c r="V86" i="95"/>
  <c r="AA13" i="94"/>
  <c r="AA13" i="95"/>
  <c r="X80" i="94"/>
  <c r="X80" i="95"/>
  <c r="J82" i="94"/>
  <c r="J82" i="95"/>
  <c r="Q115" i="94"/>
  <c r="Q115" i="95"/>
  <c r="AA114" i="94"/>
  <c r="AA114" i="95"/>
  <c r="AF13" i="94"/>
  <c r="AF13" i="95"/>
  <c r="AI114" i="94"/>
  <c r="AI114" i="95"/>
  <c r="AF115" i="94"/>
  <c r="AF115" i="95"/>
  <c r="AF86" i="94"/>
  <c r="AF86" i="95"/>
  <c r="V85" i="94"/>
  <c r="V85" i="95"/>
  <c r="AG80" i="94"/>
  <c r="AG80" i="95"/>
  <c r="X13" i="94"/>
  <c r="X13" i="95"/>
  <c r="S80" i="94"/>
  <c r="S80" i="95"/>
  <c r="H83" i="94"/>
  <c r="H83" i="95"/>
  <c r="X138" i="95"/>
  <c r="X128" i="95"/>
  <c r="AJ128" i="95"/>
  <c r="AJ138" i="95"/>
  <c r="Y128" i="95"/>
  <c r="Y138" i="95"/>
  <c r="J128" i="95"/>
  <c r="J138" i="95"/>
  <c r="K128" i="95"/>
  <c r="K138" i="95"/>
  <c r="Q138" i="95"/>
  <c r="Q128" i="95"/>
  <c r="F87" i="94"/>
  <c r="F87" i="95"/>
  <c r="F128" i="95"/>
  <c r="F138" i="95"/>
  <c r="F83" i="94"/>
  <c r="F83" i="95"/>
  <c r="F81" i="94"/>
  <c r="F81" i="95"/>
  <c r="F51" i="94"/>
  <c r="F51" i="95"/>
  <c r="F115" i="94"/>
  <c r="F115" i="95"/>
  <c r="F114" i="94"/>
  <c r="F114" i="95"/>
  <c r="F80" i="94"/>
  <c r="F80" i="95"/>
  <c r="D19" i="94"/>
  <c r="D19" i="95"/>
  <c r="D14" i="94"/>
  <c r="D14" i="95"/>
  <c r="D43" i="94"/>
  <c r="D43" i="95"/>
  <c r="D50" i="94"/>
  <c r="D50" i="95"/>
  <c r="D85" i="94"/>
  <c r="D85" i="95"/>
  <c r="D44" i="94"/>
  <c r="D44" i="95"/>
  <c r="D45" i="94"/>
  <c r="D45" i="95"/>
  <c r="Q103" i="94"/>
  <c r="Q103" i="95"/>
  <c r="R103" i="94"/>
  <c r="R103" i="95"/>
  <c r="Y103" i="94"/>
  <c r="Y103" i="95"/>
  <c r="AJ103" i="94"/>
  <c r="AJ103" i="95"/>
  <c r="AH103" i="94"/>
  <c r="AH103" i="95"/>
  <c r="AE103" i="94"/>
  <c r="AE103" i="95"/>
  <c r="AF103" i="94"/>
  <c r="AF103" i="95"/>
  <c r="AJ20" i="94"/>
  <c r="AJ20" i="95"/>
  <c r="Z20" i="94"/>
  <c r="Z20" i="95"/>
  <c r="W20" i="94"/>
  <c r="W20" i="95"/>
  <c r="N20" i="94"/>
  <c r="N20" i="95"/>
  <c r="AH20" i="94"/>
  <c r="AH20" i="95"/>
  <c r="O20" i="94"/>
  <c r="O20" i="95"/>
  <c r="K20" i="94"/>
  <c r="K20" i="95"/>
  <c r="V20" i="94"/>
  <c r="V20" i="95"/>
  <c r="AF18" i="94"/>
  <c r="AF18" i="95"/>
  <c r="M14" i="94"/>
  <c r="M14" i="95"/>
  <c r="AH43" i="94"/>
  <c r="AH43" i="95"/>
  <c r="AF14" i="94"/>
  <c r="AF14" i="95"/>
  <c r="AG18" i="94"/>
  <c r="AG18" i="95"/>
  <c r="W44" i="94"/>
  <c r="W44" i="95"/>
  <c r="Q43" i="94"/>
  <c r="Q43" i="95"/>
  <c r="X18" i="94"/>
  <c r="X18" i="95"/>
  <c r="AJ14" i="94"/>
  <c r="AJ14" i="95"/>
  <c r="V14" i="94"/>
  <c r="V14" i="95"/>
  <c r="I19" i="94"/>
  <c r="I19" i="95"/>
  <c r="O14" i="94"/>
  <c r="O14" i="95"/>
  <c r="K18" i="94"/>
  <c r="K18" i="95"/>
  <c r="AA14" i="94"/>
  <c r="AA14" i="95"/>
  <c r="J43" i="94"/>
  <c r="J43" i="95"/>
  <c r="P18" i="94"/>
  <c r="P18" i="95"/>
  <c r="N19" i="94"/>
  <c r="N19" i="95"/>
  <c r="AH14" i="94"/>
  <c r="AH14" i="95"/>
  <c r="Y43" i="94"/>
  <c r="Y43" i="95"/>
  <c r="M19" i="94"/>
  <c r="M19" i="95"/>
  <c r="AK14" i="94"/>
  <c r="AK14" i="95"/>
  <c r="AE44" i="94"/>
  <c r="AE44" i="95"/>
  <c r="AG44" i="94"/>
  <c r="AG44" i="95"/>
  <c r="AF44" i="94"/>
  <c r="AF44" i="95"/>
  <c r="Q44" i="94"/>
  <c r="Q44" i="95"/>
  <c r="AE14" i="94"/>
  <c r="AE14" i="95"/>
  <c r="Y19" i="94"/>
  <c r="Y19" i="95"/>
  <c r="P44" i="94"/>
  <c r="P44" i="95"/>
  <c r="AB43" i="94"/>
  <c r="AB43" i="95"/>
  <c r="N14" i="94"/>
  <c r="N14" i="95"/>
  <c r="T77" i="94"/>
  <c r="T77" i="95"/>
  <c r="AK53" i="94"/>
  <c r="AK53" i="95"/>
  <c r="P53" i="94"/>
  <c r="P53" i="95"/>
  <c r="AL77" i="94"/>
  <c r="AL77" i="95"/>
  <c r="AK77" i="94"/>
  <c r="AK77" i="95"/>
  <c r="AJ53" i="94"/>
  <c r="AJ53" i="95"/>
  <c r="V45" i="94"/>
  <c r="V45" i="95"/>
  <c r="M45" i="94"/>
  <c r="M45" i="95"/>
  <c r="AB77" i="94"/>
  <c r="AB77" i="95"/>
  <c r="K45" i="94"/>
  <c r="K45" i="95"/>
  <c r="V53" i="94"/>
  <c r="V53" i="95"/>
  <c r="Z77" i="94"/>
  <c r="Z77" i="95"/>
  <c r="AC53" i="94"/>
  <c r="AC53" i="95"/>
  <c r="AI77" i="94"/>
  <c r="AI77" i="95"/>
  <c r="Q45" i="94"/>
  <c r="Q45" i="95"/>
  <c r="AB53" i="94"/>
  <c r="AB53" i="95"/>
  <c r="AC45" i="94"/>
  <c r="AC45" i="95"/>
  <c r="AL82" i="94"/>
  <c r="AL82" i="95"/>
  <c r="AI86" i="94"/>
  <c r="AI86" i="95"/>
  <c r="V13" i="94"/>
  <c r="V16" i="94" s="1"/>
  <c r="V13" i="95"/>
  <c r="V16" i="95" s="1"/>
  <c r="O83" i="94"/>
  <c r="O83" i="95"/>
  <c r="R132" i="94"/>
  <c r="R132" i="95"/>
  <c r="AA81" i="94"/>
  <c r="AA81" i="95"/>
  <c r="U81" i="94"/>
  <c r="U81" i="95"/>
  <c r="AA132" i="94"/>
  <c r="AA132" i="95"/>
  <c r="L85" i="94"/>
  <c r="L85" i="95"/>
  <c r="W87" i="94"/>
  <c r="W87" i="95"/>
  <c r="X83" i="94"/>
  <c r="X83" i="95"/>
  <c r="V87" i="94"/>
  <c r="V87" i="95"/>
  <c r="AE80" i="94"/>
  <c r="AE80" i="95"/>
  <c r="AL132" i="94"/>
  <c r="AL132" i="95"/>
  <c r="AB85" i="94"/>
  <c r="AB85" i="95"/>
  <c r="AD81" i="94"/>
  <c r="AD81" i="95"/>
  <c r="Y82" i="94"/>
  <c r="Y82" i="95"/>
  <c r="Z132" i="94"/>
  <c r="Z132" i="95"/>
  <c r="AD86" i="94"/>
  <c r="AD86" i="95"/>
  <c r="X81" i="94"/>
  <c r="X81" i="95"/>
  <c r="AH115" i="94"/>
  <c r="AH115" i="95"/>
  <c r="J81" i="94"/>
  <c r="J81" i="95"/>
  <c r="AH87" i="94"/>
  <c r="AH87" i="95"/>
  <c r="S132" i="94"/>
  <c r="S132" i="95"/>
  <c r="U114" i="94"/>
  <c r="U114" i="95"/>
  <c r="U132" i="94"/>
  <c r="U132" i="95"/>
  <c r="AG114" i="94"/>
  <c r="AG114" i="95"/>
  <c r="J85" i="94"/>
  <c r="J85" i="95"/>
  <c r="AB83" i="94"/>
  <c r="AB83" i="95"/>
  <c r="J13" i="94"/>
  <c r="J13" i="95"/>
  <c r="AH81" i="94"/>
  <c r="AH81" i="95"/>
  <c r="M80" i="94"/>
  <c r="M80" i="95"/>
  <c r="AI85" i="94"/>
  <c r="AI85" i="95"/>
  <c r="S87" i="94"/>
  <c r="S87" i="95"/>
  <c r="V132" i="94"/>
  <c r="V132" i="95"/>
  <c r="P85" i="94"/>
  <c r="P85" i="95"/>
  <c r="AE84" i="94"/>
  <c r="AE84" i="95"/>
  <c r="R82" i="94"/>
  <c r="R82" i="95"/>
  <c r="I114" i="94"/>
  <c r="I114" i="95"/>
  <c r="AK87" i="94"/>
  <c r="AK87" i="95"/>
  <c r="Q84" i="94"/>
  <c r="Q84" i="95"/>
  <c r="AF83" i="94"/>
  <c r="AF83" i="95"/>
  <c r="X87" i="94"/>
  <c r="X87" i="95"/>
  <c r="L80" i="94"/>
  <c r="L80" i="95"/>
  <c r="AK80" i="94"/>
  <c r="AK80" i="95"/>
  <c r="AF80" i="94"/>
  <c r="AF80" i="95"/>
  <c r="Y80" i="94"/>
  <c r="Y80" i="95"/>
  <c r="R84" i="94"/>
  <c r="R84" i="95"/>
  <c r="K85" i="94"/>
  <c r="K85" i="95"/>
  <c r="AJ115" i="94"/>
  <c r="AJ115" i="95"/>
  <c r="X82" i="94"/>
  <c r="X82" i="95"/>
  <c r="AA85" i="94"/>
  <c r="AA85" i="95"/>
  <c r="Y114" i="94"/>
  <c r="Y114" i="95"/>
  <c r="AA87" i="94"/>
  <c r="AA87" i="95"/>
  <c r="AF87" i="94"/>
  <c r="AF87" i="95"/>
  <c r="AI83" i="94"/>
  <c r="AI83" i="95"/>
  <c r="I132" i="94"/>
  <c r="I132" i="95"/>
  <c r="AD132" i="94"/>
  <c r="AD132" i="95"/>
  <c r="AB13" i="94"/>
  <c r="AB13" i="95"/>
  <c r="AI13" i="94"/>
  <c r="AI13" i="95"/>
  <c r="M114" i="94"/>
  <c r="M114" i="95"/>
  <c r="I81" i="94"/>
  <c r="I81" i="95"/>
  <c r="AG83" i="94"/>
  <c r="AG83" i="95"/>
  <c r="AJ83" i="94"/>
  <c r="AJ83" i="95"/>
  <c r="N85" i="94"/>
  <c r="N85" i="95"/>
  <c r="P82" i="94"/>
  <c r="P82" i="95"/>
  <c r="N115" i="94"/>
  <c r="N115" i="95"/>
  <c r="U87" i="94"/>
  <c r="U87" i="95"/>
  <c r="V115" i="94"/>
  <c r="V115" i="95"/>
  <c r="AD114" i="94"/>
  <c r="AD114" i="95"/>
  <c r="I115" i="94"/>
  <c r="I115" i="95"/>
  <c r="Z84" i="94"/>
  <c r="Z84" i="95"/>
  <c r="AF85" i="94"/>
  <c r="AF85" i="95"/>
  <c r="M115" i="94"/>
  <c r="M115" i="95"/>
  <c r="AJ80" i="94"/>
  <c r="AJ80" i="95"/>
  <c r="M84" i="94"/>
  <c r="M84" i="95"/>
  <c r="O132" i="94"/>
  <c r="O132" i="95"/>
  <c r="AI81" i="94"/>
  <c r="AI81" i="95"/>
  <c r="M82" i="94"/>
  <c r="M82" i="95"/>
  <c r="K115" i="94"/>
  <c r="K115" i="95"/>
  <c r="AF132" i="94"/>
  <c r="AF132" i="95"/>
  <c r="H82" i="94"/>
  <c r="H82" i="95"/>
  <c r="H85" i="94"/>
  <c r="H85" i="95"/>
  <c r="H115" i="94"/>
  <c r="H115" i="95"/>
  <c r="R128" i="95"/>
  <c r="R138" i="95"/>
  <c r="AK138" i="95"/>
  <c r="AK128" i="95"/>
  <c r="O128" i="95"/>
  <c r="O138" i="95"/>
  <c r="AB138" i="95"/>
  <c r="AB128" i="95"/>
  <c r="U128" i="95"/>
  <c r="U138" i="95"/>
  <c r="AH138" i="95"/>
  <c r="AH128" i="95"/>
  <c r="AF128" i="95"/>
  <c r="AF138" i="95"/>
  <c r="AA138" i="95"/>
  <c r="AA128" i="95"/>
  <c r="AE138" i="95"/>
  <c r="AE128" i="95"/>
  <c r="F86" i="94"/>
  <c r="F86" i="95"/>
  <c r="F53" i="94"/>
  <c r="F53" i="95"/>
  <c r="F18" i="94"/>
  <c r="F18" i="95"/>
  <c r="F77" i="94"/>
  <c r="F77" i="95"/>
  <c r="F43" i="94"/>
  <c r="F43" i="95"/>
  <c r="F85" i="94"/>
  <c r="F85" i="95"/>
  <c r="F84" i="94"/>
  <c r="F84" i="95"/>
  <c r="D20" i="94"/>
  <c r="D20" i="95"/>
  <c r="D86" i="94"/>
  <c r="D86" i="95"/>
  <c r="D18" i="94"/>
  <c r="D18" i="95"/>
  <c r="D115" i="94"/>
  <c r="D115" i="95"/>
  <c r="N103" i="94"/>
  <c r="N103" i="95"/>
  <c r="AL103" i="94"/>
  <c r="AL103" i="95"/>
  <c r="L103" i="94"/>
  <c r="L103" i="95"/>
  <c r="K103" i="94"/>
  <c r="K103" i="95"/>
  <c r="AG103" i="94"/>
  <c r="AG103" i="95"/>
  <c r="Z103" i="94"/>
  <c r="Z103" i="95"/>
  <c r="W103" i="94"/>
  <c r="W103" i="95"/>
  <c r="Q20" i="94"/>
  <c r="Q20" i="95"/>
  <c r="AC20" i="94"/>
  <c r="AC20" i="95"/>
  <c r="AK20" i="94"/>
  <c r="AK20" i="95"/>
  <c r="S20" i="94"/>
  <c r="S20" i="95"/>
  <c r="J20" i="94"/>
  <c r="J20" i="95"/>
  <c r="H20" i="94"/>
  <c r="H20" i="95"/>
  <c r="AB20" i="94"/>
  <c r="AB20" i="95"/>
  <c r="H18" i="94"/>
  <c r="H18" i="95"/>
  <c r="O19" i="94"/>
  <c r="O19" i="95"/>
  <c r="T44" i="94"/>
  <c r="T44" i="95"/>
  <c r="X43" i="94"/>
  <c r="X43" i="95"/>
  <c r="AG19" i="94"/>
  <c r="AG19" i="95"/>
  <c r="AC14" i="94"/>
  <c r="AC14" i="95"/>
  <c r="Z14" i="94"/>
  <c r="Z14" i="95"/>
  <c r="T19" i="94"/>
  <c r="T19" i="95"/>
  <c r="M18" i="94"/>
  <c r="M18" i="95"/>
  <c r="N44" i="94"/>
  <c r="N44" i="95"/>
  <c r="J18" i="94"/>
  <c r="J18" i="95"/>
  <c r="AD18" i="94"/>
  <c r="AD18" i="95"/>
  <c r="AK18" i="94"/>
  <c r="AK18" i="95"/>
  <c r="I14" i="94"/>
  <c r="I14" i="95"/>
  <c r="S14" i="94"/>
  <c r="S14" i="95"/>
  <c r="AB14" i="94"/>
  <c r="AB14" i="95"/>
  <c r="R44" i="94"/>
  <c r="R44" i="95"/>
  <c r="H19" i="94"/>
  <c r="H19" i="95"/>
  <c r="L18" i="94"/>
  <c r="L18" i="95"/>
  <c r="I43" i="94"/>
  <c r="I43" i="95"/>
  <c r="K19" i="94"/>
  <c r="K19" i="95"/>
  <c r="R14" i="94"/>
  <c r="R14" i="95"/>
  <c r="AL18" i="94"/>
  <c r="AL18" i="95"/>
  <c r="AL19" i="94"/>
  <c r="AL19" i="95"/>
  <c r="S44" i="94"/>
  <c r="S44" i="95"/>
  <c r="AB18" i="94"/>
  <c r="AB18" i="95"/>
  <c r="Y44" i="94"/>
  <c r="Y44" i="95"/>
  <c r="AF19" i="94"/>
  <c r="AF19" i="95"/>
  <c r="I19" i="93"/>
  <c r="P14" i="94"/>
  <c r="P14" i="95"/>
  <c r="AH19" i="94"/>
  <c r="AH19" i="95"/>
  <c r="P19" i="94"/>
  <c r="P19" i="95"/>
  <c r="AK19" i="94"/>
  <c r="AK19" i="95"/>
  <c r="AJ18" i="94"/>
  <c r="AJ18" i="95"/>
  <c r="AD43" i="94"/>
  <c r="AD43" i="95"/>
  <c r="AJ43" i="94"/>
  <c r="AJ43" i="95"/>
  <c r="K43" i="94"/>
  <c r="K43" i="95"/>
  <c r="L14" i="94"/>
  <c r="L14" i="95"/>
  <c r="S19" i="94"/>
  <c r="S19" i="95"/>
  <c r="U14" i="94"/>
  <c r="U14" i="95"/>
  <c r="T43" i="94"/>
  <c r="T43" i="95"/>
  <c r="AB19" i="94"/>
  <c r="AB19" i="95"/>
  <c r="AC44" i="94"/>
  <c r="AC44" i="95"/>
  <c r="AJ44" i="94"/>
  <c r="AJ44" i="95"/>
  <c r="AL44" i="94"/>
  <c r="AL44" i="95"/>
  <c r="K77" i="94"/>
  <c r="K77" i="95"/>
  <c r="H77" i="94"/>
  <c r="H77" i="95"/>
  <c r="V77" i="94"/>
  <c r="V77" i="95"/>
  <c r="H43" i="94"/>
  <c r="H43" i="95"/>
  <c r="T53" i="94"/>
  <c r="T53" i="95"/>
  <c r="O45" i="94"/>
  <c r="O45" i="95"/>
  <c r="N53" i="94"/>
  <c r="N53" i="95"/>
  <c r="AH77" i="94"/>
  <c r="AH77" i="95"/>
  <c r="AG53" i="94"/>
  <c r="AG53" i="95"/>
  <c r="AE53" i="94"/>
  <c r="AE53" i="95"/>
  <c r="AE45" i="94"/>
  <c r="AE45" i="95"/>
  <c r="N77" i="94"/>
  <c r="N77" i="95"/>
  <c r="K77" i="93"/>
  <c r="S45" i="94"/>
  <c r="S45" i="95"/>
  <c r="W53" i="94"/>
  <c r="W53" i="95"/>
  <c r="U77" i="94"/>
  <c r="U77" i="95"/>
  <c r="U45" i="94"/>
  <c r="U45" i="95"/>
  <c r="X45" i="94"/>
  <c r="X45" i="95"/>
  <c r="I53" i="94"/>
  <c r="I53" i="95"/>
  <c r="L77" i="94"/>
  <c r="L77" i="95"/>
  <c r="R45" i="94"/>
  <c r="R45" i="95"/>
  <c r="J53" i="94"/>
  <c r="J53" i="95"/>
  <c r="P45" i="94"/>
  <c r="P45" i="95"/>
  <c r="AD53" i="94"/>
  <c r="AD53" i="95"/>
  <c r="AD77" i="94"/>
  <c r="AD77" i="95"/>
  <c r="Y53" i="94"/>
  <c r="Y53" i="95"/>
  <c r="I77" i="94"/>
  <c r="I77" i="95"/>
  <c r="AA45" i="94"/>
  <c r="AA45" i="95"/>
  <c r="R77" i="94"/>
  <c r="R77" i="95"/>
  <c r="AL53" i="94"/>
  <c r="AL53" i="95"/>
  <c r="R53" i="94"/>
  <c r="R53" i="95"/>
  <c r="N45" i="94"/>
  <c r="N45" i="95"/>
  <c r="X84" i="94"/>
  <c r="X84" i="95"/>
  <c r="AD83" i="94"/>
  <c r="AD83" i="95"/>
  <c r="W80" i="94"/>
  <c r="W80" i="95"/>
  <c r="AE81" i="94"/>
  <c r="AE81" i="95"/>
  <c r="Z80" i="94"/>
  <c r="Z80" i="95"/>
  <c r="U82" i="94"/>
  <c r="U82" i="95"/>
  <c r="AH82" i="94"/>
  <c r="AH82" i="95"/>
  <c r="W114" i="94"/>
  <c r="W114" i="95"/>
  <c r="U85" i="94"/>
  <c r="U85" i="95"/>
  <c r="AB82" i="94"/>
  <c r="AB82" i="95"/>
  <c r="AG82" i="94"/>
  <c r="AG82" i="95"/>
  <c r="AG85" i="94"/>
  <c r="AG85" i="95"/>
  <c r="AL86" i="94"/>
  <c r="AL86" i="95"/>
  <c r="AC86" i="94"/>
  <c r="AC86" i="95"/>
  <c r="Y132" i="94"/>
  <c r="Y132" i="95"/>
  <c r="Q114" i="94"/>
  <c r="Q114" i="95"/>
  <c r="AH84" i="94"/>
  <c r="AH84" i="95"/>
  <c r="S85" i="94"/>
  <c r="S85" i="95"/>
  <c r="AD13" i="94"/>
  <c r="AD13" i="95"/>
  <c r="AB87" i="94"/>
  <c r="AB87" i="95"/>
  <c r="J132" i="94"/>
  <c r="J132" i="95"/>
  <c r="AL84" i="94"/>
  <c r="AL84" i="95"/>
  <c r="AH83" i="94"/>
  <c r="AH83" i="95"/>
  <c r="Z87" i="94"/>
  <c r="Z87" i="95"/>
  <c r="AL114" i="94"/>
  <c r="AL114" i="95"/>
  <c r="AE115" i="94"/>
  <c r="AE115" i="95"/>
  <c r="L115" i="94"/>
  <c r="L115" i="95"/>
  <c r="R80" i="94"/>
  <c r="R80" i="95"/>
  <c r="AA80" i="94"/>
  <c r="AA80" i="95"/>
  <c r="AB114" i="94"/>
  <c r="AB114" i="95"/>
  <c r="AC85" i="94"/>
  <c r="AC85" i="95"/>
  <c r="O82" i="94"/>
  <c r="O82" i="95"/>
  <c r="W81" i="94"/>
  <c r="W81" i="95"/>
  <c r="T80" i="94"/>
  <c r="T80" i="95"/>
  <c r="AJ114" i="94"/>
  <c r="AJ114" i="95"/>
  <c r="J87" i="94"/>
  <c r="J87" i="95"/>
  <c r="L13" i="94"/>
  <c r="L13" i="95"/>
  <c r="O81" i="94"/>
  <c r="O81" i="95"/>
  <c r="T114" i="94"/>
  <c r="T114" i="95"/>
  <c r="O87" i="94"/>
  <c r="O87" i="95"/>
  <c r="Z86" i="94"/>
  <c r="Z86" i="95"/>
  <c r="AB115" i="94"/>
  <c r="AB115" i="95"/>
  <c r="J114" i="94"/>
  <c r="J114" i="95"/>
  <c r="N87" i="94"/>
  <c r="N87" i="95"/>
  <c r="AG81" i="94"/>
  <c r="AG81" i="95"/>
  <c r="AG86" i="94"/>
  <c r="AG86" i="95"/>
  <c r="W85" i="94"/>
  <c r="W85" i="95"/>
  <c r="T82" i="94"/>
  <c r="T82" i="95"/>
  <c r="AD115" i="94"/>
  <c r="AD115" i="95"/>
  <c r="N83" i="94"/>
  <c r="N83" i="95"/>
  <c r="AJ13" i="94"/>
  <c r="AJ13" i="95"/>
  <c r="J84" i="94"/>
  <c r="J84" i="95"/>
  <c r="S84" i="94"/>
  <c r="S84" i="95"/>
  <c r="AK81" i="94"/>
  <c r="AK81" i="95"/>
  <c r="T84" i="94"/>
  <c r="T84" i="95"/>
  <c r="Q87" i="94"/>
  <c r="Q87" i="95"/>
  <c r="AI84" i="94"/>
  <c r="AI84" i="95"/>
  <c r="L83" i="94"/>
  <c r="L83" i="95"/>
  <c r="T86" i="94"/>
  <c r="T86" i="95"/>
  <c r="S83" i="94"/>
  <c r="S83" i="95"/>
  <c r="AB132" i="94"/>
  <c r="AB132" i="95"/>
  <c r="J86" i="94"/>
  <c r="J86" i="95"/>
  <c r="P83" i="94"/>
  <c r="P83" i="95"/>
  <c r="N80" i="94"/>
  <c r="N80" i="95"/>
  <c r="Z13" i="94"/>
  <c r="Z16" i="94" s="1"/>
  <c r="Z13" i="95"/>
  <c r="Z16" i="95" s="1"/>
  <c r="X86" i="94"/>
  <c r="X86" i="95"/>
  <c r="AK82" i="94"/>
  <c r="AK82" i="95"/>
  <c r="AK86" i="94"/>
  <c r="AK86" i="95"/>
  <c r="Q86" i="94"/>
  <c r="Q86" i="95"/>
  <c r="AE86" i="94"/>
  <c r="AE86" i="95"/>
  <c r="AE87" i="94"/>
  <c r="AE87" i="95"/>
  <c r="AC132" i="94"/>
  <c r="AC132" i="95"/>
  <c r="L87" i="94"/>
  <c r="L87" i="95"/>
  <c r="AD80" i="94"/>
  <c r="AD80" i="95"/>
  <c r="P80" i="94"/>
  <c r="P80" i="95"/>
  <c r="AC82" i="94"/>
  <c r="AC82" i="95"/>
  <c r="M81" i="94"/>
  <c r="M81" i="95"/>
  <c r="AH132" i="94"/>
  <c r="AH132" i="95"/>
  <c r="Y83" i="94"/>
  <c r="Y83" i="95"/>
  <c r="AF114" i="94"/>
  <c r="AF114" i="95"/>
  <c r="S115" i="94"/>
  <c r="S115" i="95"/>
  <c r="AG132" i="94"/>
  <c r="AG132" i="95"/>
  <c r="K13" i="94"/>
  <c r="K13" i="95"/>
  <c r="Q80" i="94"/>
  <c r="Q80" i="95"/>
  <c r="K132" i="94"/>
  <c r="K132" i="95"/>
  <c r="T115" i="94"/>
  <c r="T115" i="95"/>
  <c r="K114" i="94"/>
  <c r="K114" i="95"/>
  <c r="V83" i="94"/>
  <c r="V83" i="95"/>
  <c r="AF84" i="94"/>
  <c r="AF84" i="95"/>
  <c r="AC83" i="94"/>
  <c r="AC83" i="95"/>
  <c r="Y84" i="94"/>
  <c r="Y84" i="95"/>
  <c r="L86" i="94"/>
  <c r="L86" i="95"/>
  <c r="Y87" i="94"/>
  <c r="Y87" i="95"/>
  <c r="O115" i="94"/>
  <c r="O115" i="95"/>
  <c r="AI132" i="94"/>
  <c r="AI132" i="95"/>
  <c r="H13" i="94"/>
  <c r="H13" i="95"/>
  <c r="AG87" i="94"/>
  <c r="AG87" i="95"/>
  <c r="N132" i="94"/>
  <c r="N132" i="95"/>
  <c r="O114" i="94"/>
  <c r="O114" i="95"/>
  <c r="AL85" i="94"/>
  <c r="AL85" i="95"/>
  <c r="S13" i="94"/>
  <c r="S16" i="94" s="1"/>
  <c r="S13" i="95"/>
  <c r="S16" i="95" s="1"/>
  <c r="H86" i="94"/>
  <c r="H86" i="95"/>
  <c r="H114" i="94"/>
  <c r="H114" i="95"/>
  <c r="H84" i="94"/>
  <c r="H84" i="95"/>
  <c r="AL138" i="95"/>
  <c r="AL128" i="95"/>
  <c r="F13" i="94"/>
  <c r="F13" i="95"/>
  <c r="M138" i="95"/>
  <c r="M128" i="95"/>
  <c r="T138" i="95"/>
  <c r="T128" i="95"/>
  <c r="P128" i="95"/>
  <c r="P138" i="95"/>
  <c r="W138" i="95"/>
  <c r="W128" i="95"/>
  <c r="N128" i="95"/>
  <c r="N138" i="95"/>
  <c r="F14" i="94"/>
  <c r="F14" i="95"/>
  <c r="F20" i="94"/>
  <c r="F20" i="95"/>
  <c r="H128" i="95"/>
  <c r="H138" i="95"/>
  <c r="F132" i="94"/>
  <c r="F132" i="95"/>
  <c r="F50" i="94"/>
  <c r="F50" i="95"/>
  <c r="D13" i="94"/>
  <c r="D13" i="95"/>
  <c r="D82" i="94"/>
  <c r="D82" i="95"/>
  <c r="D80" i="94"/>
  <c r="D80" i="95"/>
  <c r="D132" i="94"/>
  <c r="D132" i="95"/>
  <c r="D53" i="94"/>
  <c r="D53" i="95"/>
  <c r="D81" i="94"/>
  <c r="D81" i="95"/>
  <c r="D51" i="94"/>
  <c r="D51" i="95"/>
  <c r="AB103" i="94"/>
  <c r="AB103" i="95"/>
  <c r="P103" i="94"/>
  <c r="P103" i="95"/>
  <c r="AK103" i="94"/>
  <c r="AK103" i="95"/>
  <c r="M103" i="94"/>
  <c r="M103" i="95"/>
  <c r="AD103" i="94"/>
  <c r="AD103" i="95"/>
  <c r="J103" i="94"/>
  <c r="J103" i="95"/>
  <c r="V103" i="94"/>
  <c r="V103" i="95"/>
  <c r="T103" i="94"/>
  <c r="T103" i="95"/>
  <c r="AC103" i="94"/>
  <c r="AC103" i="95"/>
  <c r="AL20" i="94"/>
  <c r="AL20" i="95"/>
  <c r="P20" i="94"/>
  <c r="P20" i="95"/>
  <c r="L20" i="94"/>
  <c r="L20" i="95"/>
  <c r="I20" i="94"/>
  <c r="I20" i="95"/>
  <c r="T20" i="94"/>
  <c r="T20" i="95"/>
  <c r="M20" i="94"/>
  <c r="M20" i="95"/>
  <c r="F103" i="94"/>
  <c r="F103" i="95"/>
  <c r="AG20" i="94"/>
  <c r="AG20" i="95"/>
  <c r="H103" i="94"/>
  <c r="H103" i="95"/>
  <c r="AL14" i="94"/>
  <c r="AL14" i="95"/>
  <c r="Z44" i="94"/>
  <c r="Z44" i="95"/>
  <c r="AC43" i="94"/>
  <c r="AC43" i="95"/>
  <c r="AA18" i="94"/>
  <c r="AA18" i="95"/>
  <c r="T14" i="94"/>
  <c r="T16" i="94" s="1"/>
  <c r="T14" i="95"/>
  <c r="L19" i="94"/>
  <c r="L19" i="95"/>
  <c r="AK44" i="94"/>
  <c r="AK44" i="95"/>
  <c r="Y14" i="94"/>
  <c r="Y14" i="95"/>
  <c r="I18" i="94"/>
  <c r="I18" i="95"/>
  <c r="AD19" i="94"/>
  <c r="AD19" i="95"/>
  <c r="AA44" i="94"/>
  <c r="AA44" i="95"/>
  <c r="S18" i="94"/>
  <c r="S18" i="95"/>
  <c r="T18" i="94"/>
  <c r="T18" i="95"/>
  <c r="Z18" i="94"/>
  <c r="Z18" i="95"/>
  <c r="K44" i="94"/>
  <c r="K44" i="95"/>
  <c r="P43" i="94"/>
  <c r="P43" i="95"/>
  <c r="H14" i="94"/>
  <c r="H14" i="95"/>
  <c r="V43" i="94"/>
  <c r="V43" i="95"/>
  <c r="U44" i="94"/>
  <c r="U44" i="95"/>
  <c r="X44" i="94"/>
  <c r="X44" i="95"/>
  <c r="O18" i="94"/>
  <c r="O18" i="95"/>
  <c r="AG14" i="94"/>
  <c r="AG16" i="94" s="1"/>
  <c r="AG14" i="95"/>
  <c r="Z19" i="94"/>
  <c r="Z19" i="95"/>
  <c r="M44" i="94"/>
  <c r="M44" i="95"/>
  <c r="U43" i="94"/>
  <c r="U43" i="95"/>
  <c r="O43" i="94"/>
  <c r="O43" i="95"/>
  <c r="K14" i="94"/>
  <c r="K14" i="95"/>
  <c r="W18" i="94"/>
  <c r="W18" i="95"/>
  <c r="L44" i="94"/>
  <c r="L44" i="95"/>
  <c r="AE18" i="94"/>
  <c r="AE18" i="95"/>
  <c r="AH44" i="94"/>
  <c r="AH44" i="95"/>
  <c r="Z43" i="94"/>
  <c r="Z43" i="95"/>
  <c r="U18" i="94"/>
  <c r="U18" i="95"/>
  <c r="N43" i="94"/>
  <c r="N43" i="95"/>
  <c r="AK43" i="94"/>
  <c r="AK43" i="95"/>
  <c r="S77" i="94"/>
  <c r="S77" i="95"/>
  <c r="Q53" i="94"/>
  <c r="Q53" i="95"/>
  <c r="J77" i="94"/>
  <c r="J77" i="95"/>
  <c r="AD45" i="94"/>
  <c r="AD45" i="95"/>
  <c r="AG45" i="94"/>
  <c r="AG45" i="95"/>
  <c r="AB45" i="94"/>
  <c r="AB45" i="95"/>
  <c r="I45" i="94"/>
  <c r="I45" i="95"/>
  <c r="O53" i="94"/>
  <c r="O53" i="95"/>
  <c r="L45" i="94"/>
  <c r="L45" i="95"/>
  <c r="H45" i="94"/>
  <c r="H45" i="95"/>
  <c r="J45" i="94"/>
  <c r="J45" i="95"/>
  <c r="AF53" i="94"/>
  <c r="AF53" i="95"/>
  <c r="Q77" i="94"/>
  <c r="Q77" i="95"/>
  <c r="AK45" i="94"/>
  <c r="AK45" i="95"/>
  <c r="AC77" i="94"/>
  <c r="AC77" i="95"/>
  <c r="P77" i="94"/>
  <c r="P77" i="95"/>
  <c r="AG77" i="94"/>
  <c r="AG77" i="95"/>
  <c r="Z53" i="94"/>
  <c r="Z53" i="95"/>
  <c r="AI45" i="94"/>
  <c r="AI45" i="95"/>
  <c r="AJ45" i="94"/>
  <c r="AJ45" i="95"/>
  <c r="S53" i="94"/>
  <c r="S53" i="95"/>
  <c r="AL87" i="94"/>
  <c r="AL87" i="95"/>
  <c r="S82" i="94"/>
  <c r="S82" i="95"/>
  <c r="AH13" i="94"/>
  <c r="AH13" i="95"/>
  <c r="Z83" i="94"/>
  <c r="Z83" i="95"/>
  <c r="AH86" i="94"/>
  <c r="AH86" i="95"/>
  <c r="K83" i="94"/>
  <c r="K83" i="95"/>
  <c r="S81" i="94"/>
  <c r="S81" i="95"/>
  <c r="O13" i="94"/>
  <c r="O16" i="94" s="1"/>
  <c r="O13" i="95"/>
  <c r="O16" i="95" s="1"/>
  <c r="T85" i="94"/>
  <c r="T85" i="95"/>
  <c r="AE82" i="94"/>
  <c r="AE82" i="95"/>
  <c r="AE13" i="94"/>
  <c r="AE13" i="95"/>
  <c r="AI82" i="94"/>
  <c r="AI82" i="95"/>
  <c r="AD85" i="94"/>
  <c r="AD85" i="95"/>
  <c r="AH85" i="94"/>
  <c r="AH85" i="95"/>
  <c r="P84" i="94"/>
  <c r="P84" i="95"/>
  <c r="R83" i="94"/>
  <c r="R83" i="95"/>
  <c r="Z81" i="94"/>
  <c r="Z81" i="95"/>
  <c r="T81" i="94"/>
  <c r="T81" i="95"/>
  <c r="U86" i="94"/>
  <c r="U86" i="95"/>
  <c r="AE83" i="94"/>
  <c r="AE83" i="95"/>
  <c r="U115" i="94"/>
  <c r="U115" i="95"/>
  <c r="AC80" i="94"/>
  <c r="AC80" i="95"/>
  <c r="AA86" i="94"/>
  <c r="AA86" i="95"/>
  <c r="AB81" i="94"/>
  <c r="AB81" i="95"/>
  <c r="K86" i="94"/>
  <c r="K86" i="95"/>
  <c r="AJ132" i="94"/>
  <c r="AJ132" i="95"/>
  <c r="O84" i="94"/>
  <c r="O84" i="95"/>
  <c r="X114" i="94"/>
  <c r="X114" i="95"/>
  <c r="P81" i="94"/>
  <c r="P81" i="95"/>
  <c r="AK13" i="94"/>
  <c r="AK13" i="95"/>
  <c r="I84" i="94"/>
  <c r="I84" i="95"/>
  <c r="AJ84" i="94"/>
  <c r="AJ84" i="95"/>
  <c r="N13" i="94"/>
  <c r="N13" i="95"/>
  <c r="W82" i="94"/>
  <c r="W82" i="95"/>
  <c r="I83" i="94"/>
  <c r="I83" i="95"/>
  <c r="O86" i="94"/>
  <c r="O86" i="95"/>
  <c r="M87" i="94"/>
  <c r="M87" i="95"/>
  <c r="AC81" i="94"/>
  <c r="AC81" i="95"/>
  <c r="O80" i="94"/>
  <c r="O80" i="95"/>
  <c r="V80" i="94"/>
  <c r="V80" i="95"/>
  <c r="I86" i="94"/>
  <c r="I86" i="95"/>
  <c r="P132" i="94"/>
  <c r="P132" i="95"/>
  <c r="AA82" i="94"/>
  <c r="AA82" i="95"/>
  <c r="AC13" i="94"/>
  <c r="AC13" i="95"/>
  <c r="AK132" i="94"/>
  <c r="AK132" i="95"/>
  <c r="I13" i="94"/>
  <c r="I13" i="95"/>
  <c r="L82" i="94"/>
  <c r="L82" i="95"/>
  <c r="Q132" i="94"/>
  <c r="Q132" i="95"/>
  <c r="R13" i="94"/>
  <c r="R16" i="94" s="1"/>
  <c r="R13" i="95"/>
  <c r="R16" i="95" s="1"/>
  <c r="X115" i="94"/>
  <c r="X115" i="95"/>
  <c r="AF82" i="94"/>
  <c r="AF82" i="95"/>
  <c r="Z85" i="94"/>
  <c r="Z85" i="95"/>
  <c r="Y86" i="94"/>
  <c r="Y86" i="95"/>
  <c r="AJ85" i="94"/>
  <c r="AJ85" i="95"/>
  <c r="AB80" i="94"/>
  <c r="AB80" i="95"/>
  <c r="AJ81" i="94"/>
  <c r="AJ81" i="95"/>
  <c r="N114" i="94"/>
  <c r="N114" i="95"/>
  <c r="J80" i="94"/>
  <c r="J80" i="95"/>
  <c r="AK83" i="94"/>
  <c r="AK83" i="95"/>
  <c r="AK114" i="94"/>
  <c r="AK114" i="95"/>
  <c r="L84" i="94"/>
  <c r="L84" i="95"/>
  <c r="R87" i="94"/>
  <c r="R87" i="95"/>
  <c r="Z114" i="94"/>
  <c r="Z114" i="95"/>
  <c r="R115" i="94"/>
  <c r="R115" i="95"/>
  <c r="AA83" i="94"/>
  <c r="AA83" i="95"/>
  <c r="AL115" i="94"/>
  <c r="AL115" i="95"/>
  <c r="AC84" i="94"/>
  <c r="AC84" i="95"/>
  <c r="AG115" i="94"/>
  <c r="AG115" i="95"/>
  <c r="AK84" i="94"/>
  <c r="AK84" i="95"/>
  <c r="AJ87" i="94"/>
  <c r="AJ87" i="95"/>
  <c r="M85" i="94"/>
  <c r="M85" i="95"/>
  <c r="S86" i="94"/>
  <c r="S86" i="95"/>
  <c r="K84" i="94"/>
  <c r="K84" i="95"/>
  <c r="M132" i="94"/>
  <c r="M132" i="95"/>
  <c r="O85" i="94"/>
  <c r="O85" i="95"/>
  <c r="AH114" i="94"/>
  <c r="AH114" i="95"/>
  <c r="X132" i="94"/>
  <c r="X132" i="95"/>
  <c r="R85" i="94"/>
  <c r="R85" i="95"/>
  <c r="AI80" i="94"/>
  <c r="AI80" i="95"/>
  <c r="W132" i="94"/>
  <c r="W132" i="95"/>
  <c r="Y85" i="94"/>
  <c r="Y85" i="95"/>
  <c r="U83" i="94"/>
  <c r="U83" i="95"/>
  <c r="J83" i="94"/>
  <c r="J83" i="95"/>
  <c r="N86" i="94"/>
  <c r="N86" i="95"/>
  <c r="P86" i="94"/>
  <c r="P86" i="95"/>
  <c r="Z115" i="94"/>
  <c r="Z115" i="95"/>
  <c r="AJ86" i="94"/>
  <c r="AJ86" i="95"/>
  <c r="R81" i="94"/>
  <c r="R81" i="95"/>
  <c r="AI115" i="94"/>
  <c r="AI115" i="95"/>
  <c r="X85" i="94"/>
  <c r="X85" i="95"/>
  <c r="AD82" i="94"/>
  <c r="AD82" i="95"/>
  <c r="J115" i="94"/>
  <c r="J115" i="95"/>
  <c r="M83" i="94"/>
  <c r="M83" i="95"/>
  <c r="P115" i="94"/>
  <c r="P115" i="95"/>
  <c r="AA115" i="94"/>
  <c r="AA115" i="95"/>
  <c r="T83" i="94"/>
  <c r="T83" i="95"/>
  <c r="AC114" i="94"/>
  <c r="AC114" i="95"/>
  <c r="AD84" i="94"/>
  <c r="AD84" i="95"/>
  <c r="H81" i="94"/>
  <c r="H81" i="95"/>
  <c r="H80" i="94"/>
  <c r="H80" i="95"/>
  <c r="H132" i="94"/>
  <c r="H132" i="95"/>
  <c r="H87" i="94"/>
  <c r="H87" i="95"/>
  <c r="AI128" i="95"/>
  <c r="AI138" i="95"/>
  <c r="AC138" i="95"/>
  <c r="AC128" i="95"/>
  <c r="AG138" i="95"/>
  <c r="AG128" i="95"/>
  <c r="S128" i="95"/>
  <c r="S138" i="95"/>
  <c r="I138" i="95"/>
  <c r="I128" i="95"/>
  <c r="Z128" i="95"/>
  <c r="Z138" i="95"/>
  <c r="V128" i="95"/>
  <c r="V138" i="95"/>
  <c r="AD138" i="95"/>
  <c r="AD128" i="95"/>
  <c r="L138" i="95"/>
  <c r="L128" i="95"/>
  <c r="F19" i="94"/>
  <c r="F19" i="95"/>
  <c r="F82" i="94"/>
  <c r="F82" i="95"/>
  <c r="F45" i="94"/>
  <c r="F45" i="95"/>
  <c r="F44" i="94"/>
  <c r="F44" i="95"/>
  <c r="D77" i="94"/>
  <c r="D77" i="95"/>
  <c r="D83" i="94"/>
  <c r="D83" i="95"/>
  <c r="D128" i="95"/>
  <c r="D138" i="95"/>
  <c r="D87" i="94"/>
  <c r="D87" i="95"/>
  <c r="D84" i="94"/>
  <c r="D84" i="95"/>
  <c r="D114" i="94"/>
  <c r="D114" i="95"/>
  <c r="U103" i="94"/>
  <c r="U103" i="95"/>
  <c r="AA103" i="94"/>
  <c r="AA103" i="95"/>
  <c r="O103" i="94"/>
  <c r="O103" i="95"/>
  <c r="X103" i="94"/>
  <c r="X103" i="95"/>
  <c r="S103" i="94"/>
  <c r="S103" i="95"/>
  <c r="AI103" i="94"/>
  <c r="AI103" i="95"/>
  <c r="I103" i="94"/>
  <c r="I103" i="95"/>
  <c r="D103" i="94"/>
  <c r="D103" i="95"/>
  <c r="AA20" i="94"/>
  <c r="AA20" i="95"/>
  <c r="X20" i="94"/>
  <c r="X20" i="95"/>
  <c r="AE20" i="94"/>
  <c r="AE20" i="95"/>
  <c r="AF20" i="94"/>
  <c r="AF20" i="95"/>
  <c r="Y20" i="94"/>
  <c r="Y20" i="95"/>
  <c r="U20" i="94"/>
  <c r="U20" i="95"/>
  <c r="R20" i="94"/>
  <c r="R20" i="95"/>
  <c r="AI20" i="94"/>
  <c r="AI20" i="95"/>
  <c r="AD20" i="94"/>
  <c r="AD20" i="95"/>
  <c r="AJ117" i="93"/>
  <c r="O44" i="93"/>
  <c r="AA135" i="93"/>
  <c r="I44" i="93"/>
  <c r="R14" i="93"/>
  <c r="AE45" i="93"/>
  <c r="K53" i="93"/>
  <c r="AG77" i="93"/>
  <c r="X77" i="93"/>
  <c r="H102" i="93"/>
  <c r="H99" i="94"/>
  <c r="X138" i="94"/>
  <c r="X128" i="94"/>
  <c r="AJ128" i="94"/>
  <c r="AJ138" i="94"/>
  <c r="Y138" i="94"/>
  <c r="Y128" i="94"/>
  <c r="J138" i="94"/>
  <c r="J128" i="94"/>
  <c r="K128" i="94"/>
  <c r="K138" i="94"/>
  <c r="Q128" i="94"/>
  <c r="Q138" i="94"/>
  <c r="F128" i="94"/>
  <c r="F138" i="94"/>
  <c r="F101" i="93"/>
  <c r="F98" i="94"/>
  <c r="D101" i="93"/>
  <c r="D98" i="94"/>
  <c r="O101" i="93"/>
  <c r="O98" i="94"/>
  <c r="Y102" i="93"/>
  <c r="Y99" i="94"/>
  <c r="R101" i="93"/>
  <c r="R98" i="94"/>
  <c r="U102" i="93"/>
  <c r="U99" i="94"/>
  <c r="Z102" i="93"/>
  <c r="Z99" i="94"/>
  <c r="S101" i="93"/>
  <c r="S98" i="94"/>
  <c r="W101" i="93"/>
  <c r="W98" i="94"/>
  <c r="O102" i="93"/>
  <c r="O99" i="94"/>
  <c r="P101" i="93"/>
  <c r="P98" i="94"/>
  <c r="AI102" i="93"/>
  <c r="AI99" i="94"/>
  <c r="W102" i="93"/>
  <c r="W99" i="94"/>
  <c r="U101" i="93"/>
  <c r="U98" i="94"/>
  <c r="Q102" i="93"/>
  <c r="Q99" i="94"/>
  <c r="J102" i="93"/>
  <c r="J99" i="94"/>
  <c r="AB101" i="93"/>
  <c r="AB98" i="94"/>
  <c r="AB129" i="93"/>
  <c r="AB126" i="94"/>
  <c r="I129" i="93"/>
  <c r="I126" i="94"/>
  <c r="K144" i="93"/>
  <c r="K141" i="94"/>
  <c r="R129" i="93"/>
  <c r="R126" i="94"/>
  <c r="X129" i="93"/>
  <c r="X126" i="94"/>
  <c r="AC129" i="93"/>
  <c r="AC126" i="94"/>
  <c r="AK144" i="93"/>
  <c r="AK141" i="94"/>
  <c r="W129" i="93"/>
  <c r="W126" i="94"/>
  <c r="AG144" i="93"/>
  <c r="AG141" i="94"/>
  <c r="AB144" i="93"/>
  <c r="AB141" i="94"/>
  <c r="AJ129" i="93"/>
  <c r="AJ126" i="94"/>
  <c r="Y129" i="93"/>
  <c r="Y126" i="94"/>
  <c r="AH129" i="93"/>
  <c r="AH126" i="94"/>
  <c r="AE129" i="93"/>
  <c r="AE126" i="94"/>
  <c r="U144" i="93"/>
  <c r="U141" i="94"/>
  <c r="AH144" i="93"/>
  <c r="AH141" i="94"/>
  <c r="AD82" i="93"/>
  <c r="P82" i="93"/>
  <c r="R138" i="94"/>
  <c r="R128" i="94"/>
  <c r="AK128" i="94"/>
  <c r="AK138" i="94"/>
  <c r="O138" i="94"/>
  <c r="O128" i="94"/>
  <c r="AB128" i="94"/>
  <c r="AB138" i="94"/>
  <c r="U138" i="94"/>
  <c r="U128" i="94"/>
  <c r="AH138" i="94"/>
  <c r="AH128" i="94"/>
  <c r="AF128" i="94"/>
  <c r="AF138" i="94"/>
  <c r="AA128" i="94"/>
  <c r="AA138" i="94"/>
  <c r="AE138" i="94"/>
  <c r="AE128" i="94"/>
  <c r="N102" i="93"/>
  <c r="N99" i="94"/>
  <c r="AE102" i="93"/>
  <c r="AE99" i="94"/>
  <c r="AJ102" i="93"/>
  <c r="AJ99" i="94"/>
  <c r="AL102" i="93"/>
  <c r="AL99" i="94"/>
  <c r="V102" i="93"/>
  <c r="V99" i="94"/>
  <c r="Z101" i="93"/>
  <c r="Z98" i="94"/>
  <c r="AF102" i="93"/>
  <c r="AF99" i="94"/>
  <c r="AD101" i="93"/>
  <c r="AD98" i="94"/>
  <c r="K101" i="93"/>
  <c r="K98" i="94"/>
  <c r="AG101" i="93"/>
  <c r="AG98" i="94"/>
  <c r="X101" i="93"/>
  <c r="X98" i="94"/>
  <c r="AD102" i="93"/>
  <c r="AD99" i="94"/>
  <c r="T102" i="93"/>
  <c r="T99" i="94"/>
  <c r="H101" i="93"/>
  <c r="H98" i="94"/>
  <c r="K102" i="93"/>
  <c r="K99" i="94"/>
  <c r="L144" i="93"/>
  <c r="L141" i="94"/>
  <c r="T144" i="93"/>
  <c r="T141" i="94"/>
  <c r="U129" i="93"/>
  <c r="U126" i="94"/>
  <c r="P144" i="93"/>
  <c r="P141" i="94"/>
  <c r="Z144" i="93"/>
  <c r="Z141" i="94"/>
  <c r="AD144" i="93"/>
  <c r="AD141" i="94"/>
  <c r="M129" i="93"/>
  <c r="M126" i="94"/>
  <c r="T129" i="93"/>
  <c r="T126" i="94"/>
  <c r="AK129" i="93"/>
  <c r="AK126" i="94"/>
  <c r="AJ144" i="93"/>
  <c r="AJ141" i="94"/>
  <c r="AE144" i="93"/>
  <c r="AE141" i="94"/>
  <c r="N129" i="93"/>
  <c r="N126" i="94"/>
  <c r="AL144" i="93"/>
  <c r="AL141" i="94"/>
  <c r="AI129" i="93"/>
  <c r="AI126" i="94"/>
  <c r="AA129" i="93"/>
  <c r="AA126" i="94"/>
  <c r="F144" i="93"/>
  <c r="F141" i="94"/>
  <c r="D129" i="93"/>
  <c r="D126" i="94"/>
  <c r="AL138" i="94"/>
  <c r="AL128" i="94"/>
  <c r="M138" i="94"/>
  <c r="M128" i="94"/>
  <c r="T128" i="94"/>
  <c r="T138" i="94"/>
  <c r="P128" i="94"/>
  <c r="P138" i="94"/>
  <c r="W128" i="94"/>
  <c r="W138" i="94"/>
  <c r="N128" i="94"/>
  <c r="N138" i="94"/>
  <c r="H138" i="94"/>
  <c r="H128" i="94"/>
  <c r="D102" i="93"/>
  <c r="D99" i="94"/>
  <c r="AJ101" i="93"/>
  <c r="AJ98" i="94"/>
  <c r="V101" i="93"/>
  <c r="V98" i="94"/>
  <c r="AK101" i="93"/>
  <c r="AK98" i="94"/>
  <c r="AI101" i="93"/>
  <c r="AI98" i="94"/>
  <c r="M101" i="93"/>
  <c r="M98" i="94"/>
  <c r="AG102" i="93"/>
  <c r="AG99" i="94"/>
  <c r="R102" i="93"/>
  <c r="R99" i="94"/>
  <c r="N101" i="93"/>
  <c r="N98" i="94"/>
  <c r="AC102" i="93"/>
  <c r="AC99" i="94"/>
  <c r="AC101" i="93"/>
  <c r="AC98" i="94"/>
  <c r="AF101" i="93"/>
  <c r="AF98" i="94"/>
  <c r="L102" i="93"/>
  <c r="L99" i="94"/>
  <c r="T101" i="93"/>
  <c r="T98" i="94"/>
  <c r="P102" i="93"/>
  <c r="P99" i="94"/>
  <c r="J101" i="93"/>
  <c r="J98" i="94"/>
  <c r="I101" i="93"/>
  <c r="I98" i="94"/>
  <c r="AL129" i="93"/>
  <c r="AL126" i="94"/>
  <c r="N144" i="93"/>
  <c r="N141" i="94"/>
  <c r="AI144" i="93"/>
  <c r="AI141" i="94"/>
  <c r="Y144" i="93"/>
  <c r="Y141" i="94"/>
  <c r="AA144" i="93"/>
  <c r="AA141" i="94"/>
  <c r="W144" i="93"/>
  <c r="W141" i="94"/>
  <c r="L129" i="93"/>
  <c r="L126" i="94"/>
  <c r="O144" i="93"/>
  <c r="O141" i="94"/>
  <c r="AF144" i="93"/>
  <c r="AF141" i="94"/>
  <c r="AF129" i="93"/>
  <c r="AF126" i="94"/>
  <c r="V144" i="93"/>
  <c r="V141" i="94"/>
  <c r="AD129" i="93"/>
  <c r="AD126" i="94"/>
  <c r="R144" i="93"/>
  <c r="R141" i="94"/>
  <c r="S129" i="93"/>
  <c r="S126" i="94"/>
  <c r="V129" i="93"/>
  <c r="V126" i="94"/>
  <c r="D144" i="93"/>
  <c r="D141" i="94"/>
  <c r="H144" i="93"/>
  <c r="H141" i="94"/>
  <c r="H89" i="93"/>
  <c r="AI128" i="94"/>
  <c r="AI138" i="94"/>
  <c r="AC128" i="94"/>
  <c r="AC138" i="94"/>
  <c r="AG138" i="94"/>
  <c r="AG128" i="94"/>
  <c r="S138" i="94"/>
  <c r="S128" i="94"/>
  <c r="I128" i="94"/>
  <c r="I138" i="94"/>
  <c r="Z138" i="94"/>
  <c r="Z128" i="94"/>
  <c r="V128" i="94"/>
  <c r="V138" i="94"/>
  <c r="AD128" i="94"/>
  <c r="AD138" i="94"/>
  <c r="L128" i="94"/>
  <c r="L138" i="94"/>
  <c r="F102" i="93"/>
  <c r="F99" i="94"/>
  <c r="D138" i="94"/>
  <c r="D128" i="94"/>
  <c r="L101" i="93"/>
  <c r="L98" i="94"/>
  <c r="AH102" i="93"/>
  <c r="AH99" i="94"/>
  <c r="AL101" i="93"/>
  <c r="AL98" i="94"/>
  <c r="AA102" i="93"/>
  <c r="AA99" i="94"/>
  <c r="Y101" i="93"/>
  <c r="Y98" i="94"/>
  <c r="X102" i="93"/>
  <c r="X99" i="94"/>
  <c r="AK102" i="93"/>
  <c r="AK99" i="94"/>
  <c r="AE101" i="93"/>
  <c r="AE98" i="94"/>
  <c r="AA101" i="93"/>
  <c r="AA98" i="94"/>
  <c r="Q101" i="93"/>
  <c r="Q98" i="94"/>
  <c r="AB102" i="93"/>
  <c r="AB99" i="94"/>
  <c r="I102" i="93"/>
  <c r="I99" i="94"/>
  <c r="S102" i="93"/>
  <c r="S99" i="94"/>
  <c r="AH101" i="93"/>
  <c r="AH98" i="94"/>
  <c r="M102" i="93"/>
  <c r="M99" i="94"/>
  <c r="AC144" i="93"/>
  <c r="AC141" i="94"/>
  <c r="M144" i="93"/>
  <c r="M141" i="94"/>
  <c r="K129" i="93"/>
  <c r="K126" i="94"/>
  <c r="O129" i="93"/>
  <c r="O126" i="94"/>
  <c r="S144" i="93"/>
  <c r="S141" i="94"/>
  <c r="Z129" i="93"/>
  <c r="Z126" i="94"/>
  <c r="J144" i="93"/>
  <c r="J141" i="94"/>
  <c r="Q144" i="93"/>
  <c r="Q141" i="94"/>
  <c r="AG129" i="93"/>
  <c r="AG126" i="94"/>
  <c r="Q129" i="93"/>
  <c r="Q126" i="94"/>
  <c r="J129" i="93"/>
  <c r="J126" i="94"/>
  <c r="P129" i="93"/>
  <c r="P126" i="94"/>
  <c r="X144" i="93"/>
  <c r="X141" i="94"/>
  <c r="I144" i="93"/>
  <c r="I141" i="94"/>
  <c r="H129" i="93"/>
  <c r="H126" i="94"/>
  <c r="F129" i="93"/>
  <c r="F126" i="94"/>
  <c r="AF19" i="93"/>
  <c r="N45" i="93"/>
  <c r="O53" i="93"/>
  <c r="P53" i="93"/>
  <c r="AE53" i="93"/>
  <c r="AI14" i="93"/>
  <c r="AI16" i="93" s="1"/>
  <c r="N43" i="93"/>
  <c r="Y14" i="93"/>
  <c r="W43" i="93"/>
  <c r="K18" i="93"/>
  <c r="L53" i="93"/>
  <c r="U77" i="93"/>
  <c r="AF80" i="93"/>
  <c r="T13" i="93"/>
  <c r="J85" i="93"/>
  <c r="AI118" i="93"/>
  <c r="AB13" i="93"/>
  <c r="X85" i="93"/>
  <c r="W117" i="93"/>
  <c r="H81" i="93"/>
  <c r="F118" i="93"/>
  <c r="F135" i="93"/>
  <c r="AC43" i="93"/>
  <c r="V44" i="93"/>
  <c r="H50" i="93"/>
  <c r="J53" i="93"/>
  <c r="H77" i="93"/>
  <c r="S77" i="93"/>
  <c r="S53" i="93"/>
  <c r="W118" i="93"/>
  <c r="Z85" i="93"/>
  <c r="F87" i="93"/>
  <c r="D86" i="93"/>
  <c r="D19" i="93"/>
  <c r="D14" i="93"/>
  <c r="W106" i="93"/>
  <c r="AB106" i="93"/>
  <c r="AA106" i="93"/>
  <c r="Q106" i="93"/>
  <c r="Y106" i="93"/>
  <c r="AJ20" i="93"/>
  <c r="AD20" i="93"/>
  <c r="Y13" i="93"/>
  <c r="M135" i="93"/>
  <c r="V13" i="93"/>
  <c r="AA44" i="93"/>
  <c r="T43" i="93"/>
  <c r="AB45" i="93"/>
  <c r="Q53" i="93"/>
  <c r="T45" i="93"/>
  <c r="AB118" i="93"/>
  <c r="AB117" i="93"/>
  <c r="AK90" i="93"/>
  <c r="U80" i="93"/>
  <c r="R135" i="93"/>
  <c r="M90" i="93"/>
  <c r="S88" i="93"/>
  <c r="AL86" i="93"/>
  <c r="R13" i="93"/>
  <c r="H87" i="93"/>
  <c r="AJ14" i="93"/>
  <c r="R18" i="93"/>
  <c r="L18" i="93"/>
  <c r="W44" i="93"/>
  <c r="AK45" i="93"/>
  <c r="AG13" i="93"/>
  <c r="AG16" i="93" s="1"/>
  <c r="Y90" i="93"/>
  <c r="AF86" i="93"/>
  <c r="R80" i="93"/>
  <c r="W90" i="93"/>
  <c r="Y86" i="93"/>
  <c r="K20" i="93"/>
  <c r="T82" i="93"/>
  <c r="AA82" i="93"/>
  <c r="AA43" i="93"/>
  <c r="AA77" i="93"/>
  <c r="AJ45" i="93"/>
  <c r="AI77" i="93"/>
  <c r="M45" i="93"/>
  <c r="AL88" i="93"/>
  <c r="I90" i="93"/>
  <c r="W85" i="93"/>
  <c r="Z117" i="93"/>
  <c r="K117" i="93"/>
  <c r="AE81" i="93"/>
  <c r="S19" i="93"/>
  <c r="AD43" i="93"/>
  <c r="K44" i="93"/>
  <c r="S18" i="93"/>
  <c r="P18" i="93"/>
  <c r="AL44" i="93"/>
  <c r="R81" i="93"/>
  <c r="AB81" i="93"/>
  <c r="Y80" i="93"/>
  <c r="AJ13" i="93"/>
  <c r="D20" i="93"/>
  <c r="D45" i="93"/>
  <c r="T106" i="93"/>
  <c r="X82" i="93"/>
  <c r="AC14" i="93"/>
  <c r="AC16" i="93" s="1"/>
  <c r="Z19" i="93"/>
  <c r="X18" i="93"/>
  <c r="Y18" i="93"/>
  <c r="AK18" i="93"/>
  <c r="AC18" i="93"/>
  <c r="M43" i="93"/>
  <c r="M19" i="93"/>
  <c r="Y44" i="93"/>
  <c r="O45" i="93"/>
  <c r="N77" i="93"/>
  <c r="AA53" i="93"/>
  <c r="AG88" i="93"/>
  <c r="V117" i="93"/>
  <c r="AG135" i="93"/>
  <c r="K90" i="93"/>
  <c r="O135" i="93"/>
  <c r="F81" i="93"/>
  <c r="D53" i="93"/>
  <c r="F20" i="93"/>
  <c r="D81" i="93"/>
  <c r="AF20" i="93"/>
  <c r="AG82" i="93"/>
  <c r="I43" i="93"/>
  <c r="H53" i="93"/>
  <c r="AF81" i="93"/>
  <c r="AF87" i="93"/>
  <c r="V89" i="93"/>
  <c r="Q117" i="93"/>
  <c r="AC80" i="93"/>
  <c r="AB88" i="93"/>
  <c r="K14" i="93"/>
  <c r="K16" i="93" s="1"/>
  <c r="P19" i="93"/>
  <c r="AB19" i="93"/>
  <c r="AK14" i="93"/>
  <c r="U14" i="93"/>
  <c r="AG19" i="93"/>
  <c r="AE19" i="93"/>
  <c r="AI43" i="93"/>
  <c r="AB14" i="93"/>
  <c r="L43" i="93"/>
  <c r="X14" i="93"/>
  <c r="V19" i="93"/>
  <c r="AK44" i="93"/>
  <c r="P44" i="93"/>
  <c r="AH43" i="93"/>
  <c r="N14" i="93"/>
  <c r="AG18" i="93"/>
  <c r="AI18" i="93"/>
  <c r="W14" i="93"/>
  <c r="K43" i="93"/>
  <c r="Q14" i="93"/>
  <c r="V18" i="93"/>
  <c r="P14" i="93"/>
  <c r="P16" i="93" s="1"/>
  <c r="I45" i="93"/>
  <c r="Z53" i="93"/>
  <c r="R45" i="93"/>
  <c r="AF53" i="93"/>
  <c r="AB77" i="93"/>
  <c r="K45" i="93"/>
  <c r="M77" i="93"/>
  <c r="W77" i="93"/>
  <c r="AH45" i="93"/>
  <c r="Y45" i="93"/>
  <c r="AG45" i="93"/>
  <c r="X45" i="93"/>
  <c r="AD53" i="93"/>
  <c r="AL45" i="93"/>
  <c r="P77" i="93"/>
  <c r="AH118" i="93"/>
  <c r="X13" i="93"/>
  <c r="U85" i="93"/>
  <c r="U13" i="93"/>
  <c r="Y117" i="93"/>
  <c r="V80" i="93"/>
  <c r="S43" i="93"/>
  <c r="O18" i="93"/>
  <c r="M44" i="93"/>
  <c r="X19" i="93"/>
  <c r="AB18" i="93"/>
  <c r="O19" i="93"/>
  <c r="AC19" i="93"/>
  <c r="U44" i="93"/>
  <c r="AE44" i="93"/>
  <c r="Z18" i="93"/>
  <c r="AH14" i="93"/>
  <c r="L44" i="93"/>
  <c r="AG43" i="93"/>
  <c r="Y19" i="93"/>
  <c r="Q19" i="93"/>
  <c r="AI19" i="93"/>
  <c r="N18" i="93"/>
  <c r="AF43" i="93"/>
  <c r="J19" i="93"/>
  <c r="H14" i="93"/>
  <c r="Y43" i="93"/>
  <c r="J44" i="93"/>
  <c r="AK53" i="93"/>
  <c r="AJ53" i="93"/>
  <c r="AD77" i="93"/>
  <c r="Y53" i="93"/>
  <c r="J45" i="93"/>
  <c r="I53" i="93"/>
  <c r="V77" i="93"/>
  <c r="R53" i="93"/>
  <c r="AA45" i="93"/>
  <c r="AI45" i="93"/>
  <c r="L77" i="93"/>
  <c r="AF77" i="93"/>
  <c r="M53" i="93"/>
  <c r="AH53" i="93"/>
  <c r="AB53" i="93"/>
  <c r="L89" i="93"/>
  <c r="AE13" i="93"/>
  <c r="AB86" i="93"/>
  <c r="AD87" i="93"/>
  <c r="Q90" i="93"/>
  <c r="Q13" i="93"/>
  <c r="V87" i="93"/>
  <c r="AB89" i="93"/>
  <c r="O89" i="93"/>
  <c r="AB90" i="93"/>
  <c r="Q89" i="93"/>
  <c r="AJ81" i="93"/>
  <c r="T117" i="93"/>
  <c r="W135" i="93"/>
  <c r="J118" i="93"/>
  <c r="AD117" i="93"/>
  <c r="T18" i="93"/>
  <c r="W19" i="93"/>
  <c r="J18" i="93"/>
  <c r="U18" i="93"/>
  <c r="AD44" i="93"/>
  <c r="AA14" i="93"/>
  <c r="AD18" i="93"/>
  <c r="AB43" i="93"/>
  <c r="AJ44" i="93"/>
  <c r="AG44" i="93"/>
  <c r="AA18" i="93"/>
  <c r="AF44" i="93"/>
  <c r="J43" i="93"/>
  <c r="AL14" i="93"/>
  <c r="AF18" i="93"/>
  <c r="T19" i="93"/>
  <c r="M18" i="93"/>
  <c r="V43" i="93"/>
  <c r="AK19" i="93"/>
  <c r="N44" i="93"/>
  <c r="L14" i="93"/>
  <c r="L16" i="93" s="1"/>
  <c r="V14" i="93"/>
  <c r="I14" i="93"/>
  <c r="I16" i="93" s="1"/>
  <c r="AK43" i="93"/>
  <c r="O14" i="93"/>
  <c r="AH44" i="93"/>
  <c r="AD19" i="93"/>
  <c r="S14" i="93"/>
  <c r="S16" i="93" s="1"/>
  <c r="AE18" i="93"/>
  <c r="Z14" i="93"/>
  <c r="Z16" i="93" s="1"/>
  <c r="O43" i="93"/>
  <c r="H19" i="93"/>
  <c r="Q18" i="93"/>
  <c r="X44" i="93"/>
  <c r="V53" i="93"/>
  <c r="H43" i="93"/>
  <c r="T53" i="93"/>
  <c r="T77" i="93"/>
  <c r="N53" i="93"/>
  <c r="O77" i="93"/>
  <c r="AD45" i="93"/>
  <c r="X53" i="93"/>
  <c r="R77" i="93"/>
  <c r="AL53" i="93"/>
  <c r="AF45" i="93"/>
  <c r="Y77" i="93"/>
  <c r="W45" i="93"/>
  <c r="W53" i="93"/>
  <c r="Z77" i="93"/>
  <c r="Q45" i="93"/>
  <c r="AC45" i="93"/>
  <c r="L45" i="93"/>
  <c r="I77" i="93"/>
  <c r="Z45" i="93"/>
  <c r="W86" i="93"/>
  <c r="AB135" i="93"/>
  <c r="AH13" i="93"/>
  <c r="AG87" i="93"/>
  <c r="AC118" i="93"/>
  <c r="AC135" i="93"/>
  <c r="AH90" i="93"/>
  <c r="AA88" i="93"/>
  <c r="AD81" i="93"/>
  <c r="N88" i="93"/>
  <c r="AF13" i="93"/>
  <c r="AF16" i="93" s="1"/>
  <c r="U81" i="93"/>
  <c r="R86" i="93"/>
  <c r="AD13" i="93"/>
  <c r="AD16" i="93" s="1"/>
  <c r="AF117" i="93"/>
  <c r="J81" i="93"/>
  <c r="S85" i="93"/>
  <c r="N118" i="93"/>
  <c r="AJ85" i="93"/>
  <c r="N89" i="93"/>
  <c r="N117" i="93"/>
  <c r="Z87" i="93"/>
  <c r="Z88" i="93"/>
  <c r="Y85" i="93"/>
  <c r="N81" i="93"/>
  <c r="P118" i="93"/>
  <c r="L85" i="93"/>
  <c r="AA85" i="93"/>
  <c r="Z135" i="93"/>
  <c r="AA117" i="93"/>
  <c r="L135" i="93"/>
  <c r="K81" i="93"/>
  <c r="O80" i="93"/>
  <c r="L88" i="93"/>
  <c r="AG90" i="93"/>
  <c r="AF82" i="93"/>
  <c r="I86" i="93"/>
  <c r="AA13" i="93"/>
  <c r="AD90" i="93"/>
  <c r="P88" i="93"/>
  <c r="N80" i="93"/>
  <c r="W87" i="93"/>
  <c r="AJ88" i="93"/>
  <c r="U135" i="93"/>
  <c r="M85" i="93"/>
  <c r="AA90" i="93"/>
  <c r="T87" i="93"/>
  <c r="O88" i="93"/>
  <c r="K85" i="93"/>
  <c r="R87" i="93"/>
  <c r="J135" i="93"/>
  <c r="W13" i="93"/>
  <c r="W16" i="93" s="1"/>
  <c r="AK13" i="93"/>
  <c r="AK16" i="93" s="1"/>
  <c r="R118" i="93"/>
  <c r="O86" i="93"/>
  <c r="L81" i="93"/>
  <c r="AH85" i="93"/>
  <c r="I89" i="93"/>
  <c r="AL117" i="93"/>
  <c r="M81" i="93"/>
  <c r="Q87" i="93"/>
  <c r="V85" i="93"/>
  <c r="I135" i="93"/>
  <c r="Z80" i="93"/>
  <c r="Y118" i="93"/>
  <c r="R89" i="93"/>
  <c r="Z118" i="93"/>
  <c r="T118" i="93"/>
  <c r="AD86" i="93"/>
  <c r="R85" i="93"/>
  <c r="X80" i="93"/>
  <c r="F90" i="93"/>
  <c r="F13" i="93"/>
  <c r="F85" i="93"/>
  <c r="F53" i="93"/>
  <c r="D80" i="93"/>
  <c r="AH106" i="93"/>
  <c r="AJ106" i="93"/>
  <c r="AF106" i="93"/>
  <c r="N106" i="93"/>
  <c r="AG106" i="93"/>
  <c r="V20" i="93"/>
  <c r="W20" i="93"/>
  <c r="P20" i="93"/>
  <c r="O20" i="93"/>
  <c r="F106" i="93"/>
  <c r="AI20" i="93"/>
  <c r="AK20" i="93"/>
  <c r="AL20" i="93"/>
  <c r="I106" i="93"/>
  <c r="AC82" i="93"/>
  <c r="AH82" i="93"/>
  <c r="D82" i="93"/>
  <c r="J82" i="93"/>
  <c r="V86" i="93"/>
  <c r="AA87" i="93"/>
  <c r="AD80" i="93"/>
  <c r="AE117" i="93"/>
  <c r="AK80" i="93"/>
  <c r="AI80" i="93"/>
  <c r="S135" i="93"/>
  <c r="S117" i="93"/>
  <c r="AA89" i="93"/>
  <c r="AF85" i="93"/>
  <c r="AD88" i="93"/>
  <c r="Q135" i="93"/>
  <c r="N13" i="93"/>
  <c r="AI86" i="93"/>
  <c r="AE87" i="93"/>
  <c r="L80" i="93"/>
  <c r="N87" i="93"/>
  <c r="I85" i="93"/>
  <c r="K118" i="93"/>
  <c r="U90" i="93"/>
  <c r="Z90" i="93"/>
  <c r="AI85" i="93"/>
  <c r="AB80" i="93"/>
  <c r="Y135" i="93"/>
  <c r="I81" i="93"/>
  <c r="M88" i="93"/>
  <c r="AD135" i="93"/>
  <c r="AA81" i="93"/>
  <c r="R117" i="93"/>
  <c r="R90" i="93"/>
  <c r="Y81" i="93"/>
  <c r="J89" i="93"/>
  <c r="I88" i="93"/>
  <c r="Y88" i="93"/>
  <c r="Y87" i="93"/>
  <c r="AK87" i="93"/>
  <c r="N85" i="93"/>
  <c r="AG86" i="93"/>
  <c r="AI90" i="93"/>
  <c r="AF88" i="93"/>
  <c r="L86" i="93"/>
  <c r="M87" i="93"/>
  <c r="T135" i="93"/>
  <c r="AH135" i="93"/>
  <c r="AF90" i="93"/>
  <c r="H90" i="93"/>
  <c r="H80" i="93"/>
  <c r="H88" i="93"/>
  <c r="H135" i="93"/>
  <c r="H86" i="93"/>
  <c r="H118" i="93"/>
  <c r="H117" i="93"/>
  <c r="F89" i="93"/>
  <c r="F86" i="93"/>
  <c r="F19" i="93"/>
  <c r="F77" i="93"/>
  <c r="F18" i="93"/>
  <c r="F43" i="93"/>
  <c r="F51" i="93"/>
  <c r="D77" i="93"/>
  <c r="D89" i="93"/>
  <c r="D90" i="93"/>
  <c r="D135" i="93"/>
  <c r="D50" i="93"/>
  <c r="AC106" i="93"/>
  <c r="V106" i="93"/>
  <c r="AK106" i="93"/>
  <c r="R106" i="93"/>
  <c r="Z106" i="93"/>
  <c r="K106" i="93"/>
  <c r="X20" i="93"/>
  <c r="N20" i="93"/>
  <c r="T20" i="93"/>
  <c r="AG20" i="93"/>
  <c r="Y20" i="93"/>
  <c r="R20" i="93"/>
  <c r="H20" i="93"/>
  <c r="AB20" i="93"/>
  <c r="M20" i="93"/>
  <c r="AA20" i="93"/>
  <c r="AE20" i="93"/>
  <c r="AE82" i="93"/>
  <c r="L82" i="93"/>
  <c r="W82" i="93"/>
  <c r="AI82" i="93"/>
  <c r="W88" i="93"/>
  <c r="AC86" i="93"/>
  <c r="AF135" i="93"/>
  <c r="AL89" i="93"/>
  <c r="AL13" i="93"/>
  <c r="AL16" i="93" s="1"/>
  <c r="K80" i="93"/>
  <c r="O81" i="93"/>
  <c r="AH87" i="93"/>
  <c r="AI88" i="93"/>
  <c r="AH88" i="93"/>
  <c r="AB87" i="93"/>
  <c r="AC117" i="93"/>
  <c r="K88" i="93"/>
  <c r="S87" i="93"/>
  <c r="U117" i="93"/>
  <c r="S89" i="93"/>
  <c r="I80" i="93"/>
  <c r="S80" i="93"/>
  <c r="O117" i="93"/>
  <c r="AJ87" i="93"/>
  <c r="AE90" i="93"/>
  <c r="AK89" i="93"/>
  <c r="AK85" i="93"/>
  <c r="P90" i="93"/>
  <c r="AG81" i="93"/>
  <c r="AJ135" i="93"/>
  <c r="AK135" i="93"/>
  <c r="AH80" i="93"/>
  <c r="AI81" i="93"/>
  <c r="O118" i="93"/>
  <c r="AI87" i="93"/>
  <c r="W81" i="93"/>
  <c r="O13" i="93"/>
  <c r="F45" i="93"/>
  <c r="L106" i="93"/>
  <c r="S106" i="93"/>
  <c r="AE106" i="93"/>
  <c r="O106" i="93"/>
  <c r="AD106" i="93"/>
  <c r="AI106" i="93"/>
  <c r="H106" i="93"/>
  <c r="I20" i="93"/>
  <c r="Z20" i="93"/>
  <c r="U20" i="93"/>
  <c r="AL19" i="93"/>
  <c r="H82" i="93"/>
  <c r="N82" i="93"/>
  <c r="AL82" i="93"/>
  <c r="AB82" i="93"/>
  <c r="V82" i="93"/>
  <c r="K82" i="93"/>
  <c r="H44" i="92"/>
  <c r="H44" i="93"/>
  <c r="M16" i="93"/>
  <c r="AK131" i="93"/>
  <c r="AK141" i="93"/>
  <c r="L131" i="93"/>
  <c r="L141" i="93"/>
  <c r="W141" i="93"/>
  <c r="W131" i="93"/>
  <c r="U131" i="93"/>
  <c r="U141" i="93"/>
  <c r="AH131" i="93"/>
  <c r="AH141" i="93"/>
  <c r="AA141" i="93"/>
  <c r="AA131" i="93"/>
  <c r="R141" i="93"/>
  <c r="R131" i="93"/>
  <c r="AG131" i="93"/>
  <c r="AG141" i="93"/>
  <c r="N141" i="93"/>
  <c r="N131" i="93"/>
  <c r="T141" i="93"/>
  <c r="T131" i="93"/>
  <c r="F80" i="92"/>
  <c r="F80" i="93"/>
  <c r="F114" i="92"/>
  <c r="F117" i="93"/>
  <c r="D85" i="92"/>
  <c r="D88" i="93"/>
  <c r="H13" i="92"/>
  <c r="H13" i="93"/>
  <c r="AJ131" i="93"/>
  <c r="AJ141" i="93"/>
  <c r="K131" i="93"/>
  <c r="K141" i="93"/>
  <c r="Y131" i="93"/>
  <c r="Y141" i="93"/>
  <c r="J141" i="93"/>
  <c r="J131" i="93"/>
  <c r="I131" i="93"/>
  <c r="I141" i="93"/>
  <c r="H131" i="93"/>
  <c r="H141" i="93"/>
  <c r="D115" i="92"/>
  <c r="D118" i="93"/>
  <c r="D18" i="92"/>
  <c r="D18" i="93"/>
  <c r="D131" i="93"/>
  <c r="D141" i="93"/>
  <c r="AE16" i="93"/>
  <c r="AE131" i="93"/>
  <c r="AE141" i="93"/>
  <c r="V131" i="93"/>
  <c r="V141" i="93"/>
  <c r="M131" i="93"/>
  <c r="M141" i="93"/>
  <c r="S141" i="93"/>
  <c r="S131" i="93"/>
  <c r="Q141" i="93"/>
  <c r="Q131" i="93"/>
  <c r="AB141" i="93"/>
  <c r="AB131" i="93"/>
  <c r="X131" i="93"/>
  <c r="X141" i="93"/>
  <c r="AI131" i="93"/>
  <c r="AI141" i="93"/>
  <c r="AC131" i="93"/>
  <c r="AC141" i="93"/>
  <c r="AD131" i="93"/>
  <c r="AD141" i="93"/>
  <c r="AL131" i="93"/>
  <c r="AL141" i="93"/>
  <c r="F141" i="93"/>
  <c r="F131" i="93"/>
  <c r="P131" i="93"/>
  <c r="P141" i="93"/>
  <c r="D51" i="92"/>
  <c r="D51" i="93"/>
  <c r="AF141" i="93"/>
  <c r="AF131" i="93"/>
  <c r="O141" i="93"/>
  <c r="O131" i="93"/>
  <c r="Z131" i="93"/>
  <c r="Z141" i="93"/>
  <c r="D114" i="92"/>
  <c r="D117" i="93"/>
  <c r="D84" i="92"/>
  <c r="D87" i="93"/>
  <c r="AA13" i="91"/>
  <c r="I89" i="91"/>
  <c r="I135" i="91"/>
  <c r="AI118" i="91"/>
  <c r="Q87" i="91"/>
  <c r="Q14" i="91"/>
  <c r="Q45" i="91"/>
  <c r="W135" i="91"/>
  <c r="AG118" i="91"/>
  <c r="Y88" i="91"/>
  <c r="R117" i="91"/>
  <c r="AH135" i="91"/>
  <c r="Q135" i="91"/>
  <c r="AB81" i="91"/>
  <c r="AF90" i="91"/>
  <c r="F84" i="92"/>
  <c r="AE81" i="91"/>
  <c r="L135" i="91"/>
  <c r="F85" i="92"/>
  <c r="H20" i="92"/>
  <c r="H84" i="92"/>
  <c r="F14" i="92"/>
  <c r="D13" i="92"/>
  <c r="AD80" i="91"/>
  <c r="AE117" i="91"/>
  <c r="AE20" i="91"/>
  <c r="D106" i="91"/>
  <c r="H43" i="92"/>
  <c r="H86" i="92"/>
  <c r="F50" i="92"/>
  <c r="D53" i="92"/>
  <c r="F20" i="92"/>
  <c r="D81" i="92"/>
  <c r="AA20" i="91"/>
  <c r="H103" i="92"/>
  <c r="H81" i="92"/>
  <c r="H115" i="92"/>
  <c r="F86" i="92"/>
  <c r="F77" i="92"/>
  <c r="F18" i="92"/>
  <c r="F43" i="92"/>
  <c r="D20" i="92"/>
  <c r="D86" i="92"/>
  <c r="D45" i="92"/>
  <c r="H19" i="92"/>
  <c r="F81" i="92"/>
  <c r="D44" i="92"/>
  <c r="H50" i="92"/>
  <c r="H77" i="92"/>
  <c r="H53" i="92"/>
  <c r="L81" i="91"/>
  <c r="X85" i="91"/>
  <c r="AI87" i="91"/>
  <c r="H82" i="92"/>
  <c r="D83" i="92"/>
  <c r="D19" i="92"/>
  <c r="D14" i="92"/>
  <c r="D43" i="92"/>
  <c r="F87" i="92"/>
  <c r="F13" i="92"/>
  <c r="F82" i="92"/>
  <c r="F53" i="92"/>
  <c r="F44" i="92"/>
  <c r="F115" i="92"/>
  <c r="F132" i="92"/>
  <c r="D80" i="92"/>
  <c r="F103" i="92"/>
  <c r="H14" i="92"/>
  <c r="H45" i="92"/>
  <c r="AC86" i="91"/>
  <c r="W88" i="91"/>
  <c r="AF135" i="91"/>
  <c r="AH87" i="91"/>
  <c r="I80" i="91"/>
  <c r="AJ87" i="91"/>
  <c r="AA135" i="91"/>
  <c r="H87" i="92"/>
  <c r="H80" i="92"/>
  <c r="H85" i="92"/>
  <c r="H132" i="92"/>
  <c r="H83" i="92"/>
  <c r="H114" i="92"/>
  <c r="F83" i="92"/>
  <c r="F19" i="92"/>
  <c r="F51" i="92"/>
  <c r="D77" i="92"/>
  <c r="D82" i="92"/>
  <c r="D87" i="92"/>
  <c r="D132" i="92"/>
  <c r="D50" i="92"/>
  <c r="D103" i="92"/>
  <c r="F45" i="92"/>
  <c r="M14" i="92"/>
  <c r="AH18" i="92"/>
  <c r="P43" i="92"/>
  <c r="R14" i="92"/>
  <c r="Q43" i="92"/>
  <c r="AL43" i="92"/>
  <c r="AI14" i="92"/>
  <c r="R43" i="92"/>
  <c r="AA19" i="92"/>
  <c r="AJ19" i="92"/>
  <c r="T18" i="92"/>
  <c r="J14" i="92"/>
  <c r="N43" i="92"/>
  <c r="AC43" i="92"/>
  <c r="AJ18" i="92"/>
  <c r="V44" i="92"/>
  <c r="S43" i="92"/>
  <c r="AC44" i="92"/>
  <c r="Z44" i="92"/>
  <c r="W19" i="92"/>
  <c r="AA44" i="92"/>
  <c r="AF19" i="92"/>
  <c r="K14" i="92"/>
  <c r="T43" i="92"/>
  <c r="J18" i="92"/>
  <c r="I43" i="92"/>
  <c r="P19" i="92"/>
  <c r="AE45" i="92"/>
  <c r="AI53" i="92"/>
  <c r="AL77" i="92"/>
  <c r="AE77" i="92"/>
  <c r="AG53" i="92"/>
  <c r="N45" i="92"/>
  <c r="K53" i="92"/>
  <c r="J53" i="92"/>
  <c r="AJ45" i="92"/>
  <c r="AB45" i="92"/>
  <c r="O53" i="92"/>
  <c r="Q53" i="92"/>
  <c r="P53" i="92"/>
  <c r="AG77" i="92"/>
  <c r="AI77" i="92"/>
  <c r="AK77" i="92"/>
  <c r="AE53" i="92"/>
  <c r="U53" i="92"/>
  <c r="T45" i="92"/>
  <c r="X77" i="92"/>
  <c r="M45" i="92"/>
  <c r="S77" i="92"/>
  <c r="S53" i="92"/>
  <c r="AL81" i="92"/>
  <c r="T81" i="92"/>
  <c r="R85" i="92"/>
  <c r="U84" i="92"/>
  <c r="AC84" i="92"/>
  <c r="W115" i="92"/>
  <c r="P84" i="92"/>
  <c r="AC86" i="92"/>
  <c r="S13" i="92"/>
  <c r="U85" i="92"/>
  <c r="AL85" i="92"/>
  <c r="AE115" i="92"/>
  <c r="AH83" i="92"/>
  <c r="AB115" i="92"/>
  <c r="AB114" i="92"/>
  <c r="W86" i="92"/>
  <c r="K13" i="92"/>
  <c r="K16" i="92" s="1"/>
  <c r="T82" i="92"/>
  <c r="AE85" i="92"/>
  <c r="M13" i="92"/>
  <c r="U86" i="92"/>
  <c r="P82" i="92"/>
  <c r="Z83" i="92"/>
  <c r="AL80" i="92"/>
  <c r="AF81" i="92"/>
  <c r="X85" i="92"/>
  <c r="AK85" i="92"/>
  <c r="L115" i="92"/>
  <c r="I114" i="92"/>
  <c r="AF84" i="92"/>
  <c r="K86" i="92"/>
  <c r="AK87" i="92"/>
  <c r="T86" i="92"/>
  <c r="P81" i="92"/>
  <c r="AB82" i="92"/>
  <c r="AH114" i="92"/>
  <c r="I87" i="92"/>
  <c r="S115" i="92"/>
  <c r="W82" i="92"/>
  <c r="V86" i="92"/>
  <c r="V87" i="92"/>
  <c r="AA83" i="92"/>
  <c r="AI86" i="92"/>
  <c r="J87" i="92"/>
  <c r="AJ80" i="92"/>
  <c r="AF115" i="92"/>
  <c r="Z114" i="92"/>
  <c r="V85" i="92"/>
  <c r="K83" i="92"/>
  <c r="Q114" i="92"/>
  <c r="W80" i="92"/>
  <c r="P83" i="92"/>
  <c r="U80" i="92"/>
  <c r="T80" i="92"/>
  <c r="O84" i="92"/>
  <c r="AC80" i="92"/>
  <c r="AE80" i="92"/>
  <c r="AB85" i="92"/>
  <c r="AI13" i="92"/>
  <c r="AF114" i="92"/>
  <c r="J81" i="92"/>
  <c r="S82" i="92"/>
  <c r="N115" i="92"/>
  <c r="AJ82" i="92"/>
  <c r="N86" i="92"/>
  <c r="N114" i="92"/>
  <c r="R132" i="92"/>
  <c r="Z84" i="92"/>
  <c r="Z85" i="92"/>
  <c r="Y82" i="92"/>
  <c r="Z82" i="92"/>
  <c r="I115" i="92"/>
  <c r="M87" i="92"/>
  <c r="N81" i="92"/>
  <c r="P115" i="92"/>
  <c r="S85" i="92"/>
  <c r="K114" i="92"/>
  <c r="AL83" i="92"/>
  <c r="L82" i="92"/>
  <c r="AE81" i="92"/>
  <c r="AA82" i="92"/>
  <c r="R13" i="92"/>
  <c r="R16" i="92" s="1"/>
  <c r="Z132" i="92"/>
  <c r="AA114" i="92"/>
  <c r="L132" i="92"/>
  <c r="K81" i="92"/>
  <c r="O80" i="92"/>
  <c r="L85" i="92"/>
  <c r="AG87" i="92"/>
  <c r="H102" i="91"/>
  <c r="H99" i="92"/>
  <c r="AK128" i="92"/>
  <c r="AK138" i="92"/>
  <c r="L128" i="92"/>
  <c r="L138" i="92"/>
  <c r="W128" i="92"/>
  <c r="W138" i="92"/>
  <c r="U138" i="92"/>
  <c r="U128" i="92"/>
  <c r="AH138" i="92"/>
  <c r="AH128" i="92"/>
  <c r="AA138" i="92"/>
  <c r="AA128" i="92"/>
  <c r="R138" i="92"/>
  <c r="R128" i="92"/>
  <c r="AG128" i="92"/>
  <c r="AG138" i="92"/>
  <c r="N138" i="92"/>
  <c r="N128" i="92"/>
  <c r="T138" i="92"/>
  <c r="T128" i="92"/>
  <c r="F101" i="91"/>
  <c r="F98" i="92"/>
  <c r="D101" i="91"/>
  <c r="D98" i="92"/>
  <c r="O101" i="91"/>
  <c r="O98" i="92"/>
  <c r="Y102" i="91"/>
  <c r="Y99" i="92"/>
  <c r="R101" i="91"/>
  <c r="R98" i="92"/>
  <c r="U102" i="91"/>
  <c r="U99" i="92"/>
  <c r="Z102" i="91"/>
  <c r="Z99" i="92"/>
  <c r="S101" i="91"/>
  <c r="S98" i="92"/>
  <c r="W101" i="91"/>
  <c r="W98" i="92"/>
  <c r="O102" i="91"/>
  <c r="O99" i="92"/>
  <c r="P101" i="91"/>
  <c r="P98" i="92"/>
  <c r="AI102" i="91"/>
  <c r="AI99" i="92"/>
  <c r="W102" i="91"/>
  <c r="W99" i="92"/>
  <c r="U101" i="91"/>
  <c r="U98" i="92"/>
  <c r="Q102" i="91"/>
  <c r="Q99" i="92"/>
  <c r="J102" i="91"/>
  <c r="J99" i="92"/>
  <c r="AB101" i="91"/>
  <c r="AB98" i="92"/>
  <c r="AB129" i="91"/>
  <c r="AB126" i="92"/>
  <c r="I129" i="91"/>
  <c r="I126" i="92"/>
  <c r="K144" i="91"/>
  <c r="K141" i="92"/>
  <c r="R129" i="91"/>
  <c r="R126" i="92"/>
  <c r="X129" i="91"/>
  <c r="X126" i="92"/>
  <c r="AC129" i="91"/>
  <c r="AC126" i="92"/>
  <c r="AK144" i="91"/>
  <c r="AK141" i="92"/>
  <c r="W129" i="91"/>
  <c r="W126" i="92"/>
  <c r="AG144" i="91"/>
  <c r="AG141" i="92"/>
  <c r="AB144" i="91"/>
  <c r="AB141" i="92"/>
  <c r="AJ129" i="91"/>
  <c r="AJ126" i="92"/>
  <c r="Y129" i="91"/>
  <c r="Y126" i="92"/>
  <c r="AH129" i="91"/>
  <c r="AH126" i="92"/>
  <c r="AE129" i="91"/>
  <c r="AE126" i="92"/>
  <c r="U144" i="91"/>
  <c r="U141" i="92"/>
  <c r="AH144" i="91"/>
  <c r="AH141" i="92"/>
  <c r="AL103" i="92"/>
  <c r="X103" i="92"/>
  <c r="W103" i="92"/>
  <c r="J103" i="92"/>
  <c r="AB103" i="92"/>
  <c r="AA103" i="92"/>
  <c r="M103" i="92"/>
  <c r="Q103" i="92"/>
  <c r="Y103" i="92"/>
  <c r="AC20" i="92"/>
  <c r="Q20" i="92"/>
  <c r="AJ20" i="92"/>
  <c r="AD20" i="92"/>
  <c r="S20" i="92"/>
  <c r="J20" i="92"/>
  <c r="H18" i="92"/>
  <c r="AJ14" i="92"/>
  <c r="AF14" i="92"/>
  <c r="AB44" i="92"/>
  <c r="AB19" i="92"/>
  <c r="Z43" i="92"/>
  <c r="Y14" i="92"/>
  <c r="W43" i="92"/>
  <c r="AE43" i="92"/>
  <c r="W18" i="92"/>
  <c r="AK14" i="92"/>
  <c r="AI44" i="92"/>
  <c r="R18" i="92"/>
  <c r="L19" i="92"/>
  <c r="U14" i="92"/>
  <c r="AG19" i="92"/>
  <c r="N19" i="92"/>
  <c r="AH19" i="92"/>
  <c r="L18" i="92"/>
  <c r="AE19" i="92"/>
  <c r="W44" i="92"/>
  <c r="AI43" i="92"/>
  <c r="K18" i="92"/>
  <c r="AB14" i="92"/>
  <c r="L43" i="92"/>
  <c r="X14" i="92"/>
  <c r="V19" i="92"/>
  <c r="AK44" i="92"/>
  <c r="P44" i="92"/>
  <c r="AL18" i="92"/>
  <c r="AH43" i="92"/>
  <c r="N14" i="92"/>
  <c r="AG18" i="92"/>
  <c r="AI18" i="92"/>
  <c r="W14" i="92"/>
  <c r="K43" i="92"/>
  <c r="Q14" i="92"/>
  <c r="V18" i="92"/>
  <c r="P14" i="92"/>
  <c r="I45" i="92"/>
  <c r="Z53" i="92"/>
  <c r="AJ77" i="92"/>
  <c r="AH77" i="92"/>
  <c r="R45" i="92"/>
  <c r="AK45" i="92"/>
  <c r="L53" i="92"/>
  <c r="AF53" i="92"/>
  <c r="U77" i="92"/>
  <c r="AB77" i="92"/>
  <c r="K45" i="92"/>
  <c r="S45" i="92"/>
  <c r="M77" i="92"/>
  <c r="W77" i="92"/>
  <c r="AH45" i="92"/>
  <c r="AC53" i="92"/>
  <c r="Y45" i="92"/>
  <c r="AG45" i="92"/>
  <c r="X45" i="92"/>
  <c r="AD53" i="92"/>
  <c r="AL45" i="92"/>
  <c r="P77" i="92"/>
  <c r="AH115" i="92"/>
  <c r="S87" i="92"/>
  <c r="AC13" i="92"/>
  <c r="AL82" i="92"/>
  <c r="AC82" i="92"/>
  <c r="N83" i="92"/>
  <c r="AF80" i="92"/>
  <c r="T13" i="92"/>
  <c r="AG13" i="92"/>
  <c r="AE132" i="92"/>
  <c r="AG86" i="92"/>
  <c r="AE82" i="92"/>
  <c r="X81" i="92"/>
  <c r="Y87" i="92"/>
  <c r="AC81" i="92"/>
  <c r="AH86" i="92"/>
  <c r="X13" i="92"/>
  <c r="AF83" i="92"/>
  <c r="M114" i="92"/>
  <c r="R80" i="92"/>
  <c r="U82" i="92"/>
  <c r="X87" i="92"/>
  <c r="AD82" i="92"/>
  <c r="V81" i="92"/>
  <c r="J114" i="92"/>
  <c r="AG114" i="92"/>
  <c r="J80" i="92"/>
  <c r="S81" i="92"/>
  <c r="Z13" i="92"/>
  <c r="AC85" i="92"/>
  <c r="U13" i="92"/>
  <c r="AL132" i="92"/>
  <c r="X115" i="92"/>
  <c r="W87" i="92"/>
  <c r="AC87" i="92"/>
  <c r="X84" i="92"/>
  <c r="Y114" i="92"/>
  <c r="V80" i="92"/>
  <c r="I83" i="92"/>
  <c r="AJ86" i="92"/>
  <c r="AA13" i="92"/>
  <c r="AD87" i="92"/>
  <c r="I13" i="92"/>
  <c r="J82" i="92"/>
  <c r="P85" i="92"/>
  <c r="N80" i="92"/>
  <c r="X132" i="92"/>
  <c r="W84" i="92"/>
  <c r="AJ85" i="92"/>
  <c r="U132" i="92"/>
  <c r="M82" i="92"/>
  <c r="AA87" i="92"/>
  <c r="T84" i="92"/>
  <c r="O85" i="92"/>
  <c r="AJ114" i="92"/>
  <c r="V115" i="92"/>
  <c r="K84" i="92"/>
  <c r="K82" i="92"/>
  <c r="R84" i="92"/>
  <c r="J132" i="92"/>
  <c r="W13" i="92"/>
  <c r="AI115" i="92"/>
  <c r="Y83" i="92"/>
  <c r="AB13" i="92"/>
  <c r="AK13" i="92"/>
  <c r="R115" i="92"/>
  <c r="X82" i="92"/>
  <c r="W114" i="92"/>
  <c r="O83" i="92"/>
  <c r="L81" i="92"/>
  <c r="AH82" i="92"/>
  <c r="I86" i="92"/>
  <c r="AL114" i="92"/>
  <c r="M81" i="92"/>
  <c r="Q84" i="92"/>
  <c r="V82" i="92"/>
  <c r="I132" i="92"/>
  <c r="Z80" i="92"/>
  <c r="Y115" i="92"/>
  <c r="Q82" i="92"/>
  <c r="R86" i="92"/>
  <c r="Z115" i="92"/>
  <c r="T115" i="92"/>
  <c r="AD83" i="92"/>
  <c r="R82" i="92"/>
  <c r="X80" i="92"/>
  <c r="AJ138" i="92"/>
  <c r="AJ128" i="92"/>
  <c r="K128" i="92"/>
  <c r="K138" i="92"/>
  <c r="Y128" i="92"/>
  <c r="Y138" i="92"/>
  <c r="J138" i="92"/>
  <c r="J128" i="92"/>
  <c r="I128" i="92"/>
  <c r="I138" i="92"/>
  <c r="H138" i="92"/>
  <c r="H128" i="92"/>
  <c r="D138" i="92"/>
  <c r="D128" i="92"/>
  <c r="N102" i="91"/>
  <c r="N99" i="92"/>
  <c r="AE102" i="91"/>
  <c r="AE99" i="92"/>
  <c r="AJ102" i="91"/>
  <c r="AJ99" i="92"/>
  <c r="AL102" i="91"/>
  <c r="AL99" i="92"/>
  <c r="V102" i="91"/>
  <c r="V99" i="92"/>
  <c r="Z101" i="91"/>
  <c r="Z98" i="92"/>
  <c r="AF102" i="91"/>
  <c r="AF99" i="92"/>
  <c r="AD101" i="91"/>
  <c r="AD98" i="92"/>
  <c r="K101" i="91"/>
  <c r="K98" i="92"/>
  <c r="AG101" i="91"/>
  <c r="AG98" i="92"/>
  <c r="X101" i="91"/>
  <c r="X98" i="92"/>
  <c r="AD102" i="91"/>
  <c r="AD99" i="92"/>
  <c r="T102" i="91"/>
  <c r="T99" i="92"/>
  <c r="H101" i="91"/>
  <c r="H98" i="92"/>
  <c r="K102" i="91"/>
  <c r="K99" i="92"/>
  <c r="L144" i="91"/>
  <c r="L141" i="92"/>
  <c r="T144" i="91"/>
  <c r="T141" i="92"/>
  <c r="U129" i="91"/>
  <c r="U126" i="92"/>
  <c r="P144" i="91"/>
  <c r="P141" i="92"/>
  <c r="Z144" i="91"/>
  <c r="Z141" i="92"/>
  <c r="AD144" i="91"/>
  <c r="AD141" i="92"/>
  <c r="M129" i="91"/>
  <c r="M126" i="92"/>
  <c r="T129" i="91"/>
  <c r="T126" i="92"/>
  <c r="AK129" i="91"/>
  <c r="AK126" i="92"/>
  <c r="AJ144" i="91"/>
  <c r="AJ141" i="92"/>
  <c r="AE144" i="91"/>
  <c r="AE141" i="92"/>
  <c r="N129" i="91"/>
  <c r="N126" i="92"/>
  <c r="AL144" i="91"/>
  <c r="AL141" i="92"/>
  <c r="AI129" i="91"/>
  <c r="AI126" i="92"/>
  <c r="AA129" i="91"/>
  <c r="AA126" i="92"/>
  <c r="F144" i="91"/>
  <c r="F141" i="92"/>
  <c r="D129" i="91"/>
  <c r="D126" i="92"/>
  <c r="U103" i="92"/>
  <c r="AH103" i="92"/>
  <c r="AJ103" i="92"/>
  <c r="AF103" i="92"/>
  <c r="N103" i="92"/>
  <c r="AG103" i="92"/>
  <c r="V20" i="92"/>
  <c r="L20" i="92"/>
  <c r="K20" i="92"/>
  <c r="W20" i="92"/>
  <c r="P20" i="92"/>
  <c r="O20" i="92"/>
  <c r="AI20" i="92"/>
  <c r="AK20" i="92"/>
  <c r="AL20" i="92"/>
  <c r="I103" i="92"/>
  <c r="I44" i="92"/>
  <c r="U43" i="92"/>
  <c r="AD14" i="92"/>
  <c r="T14" i="92"/>
  <c r="Q44" i="92"/>
  <c r="T44" i="92"/>
  <c r="AC14" i="92"/>
  <c r="AG14" i="92"/>
  <c r="O18" i="92"/>
  <c r="Z19" i="92"/>
  <c r="M44" i="92"/>
  <c r="R19" i="92"/>
  <c r="X19" i="92"/>
  <c r="S19" i="92"/>
  <c r="K19" i="92"/>
  <c r="R44" i="92"/>
  <c r="AB18" i="92"/>
  <c r="AA43" i="92"/>
  <c r="AJ43" i="92"/>
  <c r="AD43" i="92"/>
  <c r="K44" i="92"/>
  <c r="O19" i="92"/>
  <c r="S18" i="92"/>
  <c r="P18" i="92"/>
  <c r="AC19" i="92"/>
  <c r="AL44" i="92"/>
  <c r="U44" i="92"/>
  <c r="AE44" i="92"/>
  <c r="I19" i="92"/>
  <c r="Z18" i="92"/>
  <c r="AH14" i="92"/>
  <c r="L44" i="92"/>
  <c r="AG43" i="92"/>
  <c r="Y19" i="92"/>
  <c r="S44" i="92"/>
  <c r="Q19" i="92"/>
  <c r="AI19" i="92"/>
  <c r="N18" i="92"/>
  <c r="AF43" i="92"/>
  <c r="J19" i="92"/>
  <c r="Y43" i="92"/>
  <c r="J44" i="92"/>
  <c r="V45" i="92"/>
  <c r="AK53" i="92"/>
  <c r="AJ53" i="92"/>
  <c r="AA77" i="92"/>
  <c r="K77" i="92"/>
  <c r="J77" i="92"/>
  <c r="AD77" i="92"/>
  <c r="Y53" i="92"/>
  <c r="J45" i="92"/>
  <c r="I53" i="92"/>
  <c r="V77" i="92"/>
  <c r="R53" i="92"/>
  <c r="P45" i="92"/>
  <c r="AA45" i="92"/>
  <c r="AI45" i="92"/>
  <c r="L77" i="92"/>
  <c r="AF77" i="92"/>
  <c r="M53" i="92"/>
  <c r="AH53" i="92"/>
  <c r="AB53" i="92"/>
  <c r="AE83" i="92"/>
  <c r="T87" i="92"/>
  <c r="O87" i="92"/>
  <c r="AK81" i="92"/>
  <c r="AL84" i="92"/>
  <c r="X83" i="92"/>
  <c r="AK83" i="92"/>
  <c r="P114" i="92"/>
  <c r="AI132" i="92"/>
  <c r="AL87" i="92"/>
  <c r="AJ115" i="92"/>
  <c r="R81" i="92"/>
  <c r="L86" i="92"/>
  <c r="AA80" i="92"/>
  <c r="Q80" i="92"/>
  <c r="U115" i="92"/>
  <c r="AE13" i="92"/>
  <c r="Z86" i="92"/>
  <c r="AB83" i="92"/>
  <c r="AE86" i="92"/>
  <c r="Y13" i="92"/>
  <c r="T85" i="92"/>
  <c r="M80" i="92"/>
  <c r="AD84" i="92"/>
  <c r="X114" i="92"/>
  <c r="Q87" i="92"/>
  <c r="Q81" i="92"/>
  <c r="Q13" i="92"/>
  <c r="M83" i="92"/>
  <c r="I84" i="92"/>
  <c r="AG82" i="92"/>
  <c r="AA115" i="92"/>
  <c r="V84" i="92"/>
  <c r="AB86" i="92"/>
  <c r="M132" i="92"/>
  <c r="O86" i="92"/>
  <c r="AB87" i="92"/>
  <c r="Q86" i="92"/>
  <c r="O82" i="92"/>
  <c r="K132" i="92"/>
  <c r="AJ81" i="92"/>
  <c r="P132" i="92"/>
  <c r="T114" i="92"/>
  <c r="W132" i="92"/>
  <c r="L87" i="92"/>
  <c r="J115" i="92"/>
  <c r="AD114" i="92"/>
  <c r="J85" i="92"/>
  <c r="N132" i="92"/>
  <c r="V83" i="92"/>
  <c r="V13" i="92"/>
  <c r="AG115" i="92"/>
  <c r="AA84" i="92"/>
  <c r="Q83" i="92"/>
  <c r="AH81" i="92"/>
  <c r="AD80" i="92"/>
  <c r="T83" i="92"/>
  <c r="AE114" i="92"/>
  <c r="AI114" i="92"/>
  <c r="AK80" i="92"/>
  <c r="AI80" i="92"/>
  <c r="S132" i="92"/>
  <c r="S114" i="92"/>
  <c r="AA86" i="92"/>
  <c r="AF82" i="92"/>
  <c r="AD85" i="92"/>
  <c r="Q132" i="92"/>
  <c r="N13" i="92"/>
  <c r="AI83" i="92"/>
  <c r="AE84" i="92"/>
  <c r="L80" i="92"/>
  <c r="N84" i="92"/>
  <c r="I82" i="92"/>
  <c r="K115" i="92"/>
  <c r="U87" i="92"/>
  <c r="Z87" i="92"/>
  <c r="AI82" i="92"/>
  <c r="AK114" i="92"/>
  <c r="AB80" i="92"/>
  <c r="Y132" i="92"/>
  <c r="AB81" i="92"/>
  <c r="I81" i="92"/>
  <c r="M85" i="92"/>
  <c r="AD132" i="92"/>
  <c r="Y80" i="92"/>
  <c r="AA81" i="92"/>
  <c r="R114" i="92"/>
  <c r="R87" i="92"/>
  <c r="Y81" i="92"/>
  <c r="J86" i="92"/>
  <c r="I85" i="92"/>
  <c r="Y85" i="92"/>
  <c r="Y84" i="92"/>
  <c r="AK84" i="92"/>
  <c r="AJ13" i="92"/>
  <c r="N82" i="92"/>
  <c r="AG83" i="92"/>
  <c r="AI87" i="92"/>
  <c r="AF85" i="92"/>
  <c r="L83" i="92"/>
  <c r="M84" i="92"/>
  <c r="T132" i="92"/>
  <c r="AH132" i="92"/>
  <c r="AF87" i="92"/>
  <c r="AE138" i="92"/>
  <c r="AE128" i="92"/>
  <c r="V138" i="92"/>
  <c r="V128" i="92"/>
  <c r="M128" i="92"/>
  <c r="M138" i="92"/>
  <c r="S138" i="92"/>
  <c r="S128" i="92"/>
  <c r="Q138" i="92"/>
  <c r="Q128" i="92"/>
  <c r="AB138" i="92"/>
  <c r="AB128" i="92"/>
  <c r="X138" i="92"/>
  <c r="X128" i="92"/>
  <c r="AI128" i="92"/>
  <c r="AI138" i="92"/>
  <c r="AC138" i="92"/>
  <c r="AC128" i="92"/>
  <c r="AD138" i="92"/>
  <c r="AD128" i="92"/>
  <c r="AL128" i="92"/>
  <c r="AL138" i="92"/>
  <c r="F138" i="92"/>
  <c r="F128" i="92"/>
  <c r="P138" i="92"/>
  <c r="P128" i="92"/>
  <c r="D102" i="91"/>
  <c r="D99" i="92"/>
  <c r="AJ101" i="91"/>
  <c r="AJ98" i="92"/>
  <c r="V101" i="91"/>
  <c r="V98" i="92"/>
  <c r="AK101" i="91"/>
  <c r="AK98" i="92"/>
  <c r="AI101" i="91"/>
  <c r="AI98" i="92"/>
  <c r="M101" i="91"/>
  <c r="M98" i="92"/>
  <c r="AG102" i="91"/>
  <c r="AG99" i="92"/>
  <c r="R102" i="91"/>
  <c r="R99" i="92"/>
  <c r="N101" i="91"/>
  <c r="N98" i="92"/>
  <c r="AC102" i="91"/>
  <c r="AC99" i="92"/>
  <c r="AC101" i="91"/>
  <c r="AC98" i="92"/>
  <c r="AF101" i="91"/>
  <c r="AF98" i="92"/>
  <c r="L102" i="91"/>
  <c r="L99" i="92"/>
  <c r="T101" i="91"/>
  <c r="T98" i="92"/>
  <c r="P102" i="91"/>
  <c r="P99" i="92"/>
  <c r="J101" i="91"/>
  <c r="J98" i="92"/>
  <c r="I101" i="91"/>
  <c r="I98" i="92"/>
  <c r="AL129" i="91"/>
  <c r="AL126" i="92"/>
  <c r="N144" i="91"/>
  <c r="N141" i="92"/>
  <c r="AI144" i="91"/>
  <c r="AI141" i="92"/>
  <c r="Y144" i="91"/>
  <c r="Y141" i="92"/>
  <c r="AA144" i="91"/>
  <c r="AA141" i="92"/>
  <c r="W144" i="91"/>
  <c r="W141" i="92"/>
  <c r="L129" i="91"/>
  <c r="L126" i="92"/>
  <c r="O144" i="91"/>
  <c r="O141" i="92"/>
  <c r="AF144" i="91"/>
  <c r="AF141" i="92"/>
  <c r="AF129" i="91"/>
  <c r="AF126" i="92"/>
  <c r="V144" i="91"/>
  <c r="V141" i="92"/>
  <c r="AD129" i="91"/>
  <c r="AD126" i="92"/>
  <c r="R144" i="91"/>
  <c r="R141" i="92"/>
  <c r="S129" i="91"/>
  <c r="S126" i="92"/>
  <c r="V129" i="91"/>
  <c r="V126" i="92"/>
  <c r="D144" i="91"/>
  <c r="D141" i="92"/>
  <c r="H144" i="91"/>
  <c r="H141" i="92"/>
  <c r="AC103" i="92"/>
  <c r="V103" i="92"/>
  <c r="AK103" i="92"/>
  <c r="T103" i="92"/>
  <c r="R103" i="92"/>
  <c r="Z103" i="92"/>
  <c r="K103" i="92"/>
  <c r="X20" i="92"/>
  <c r="N20" i="92"/>
  <c r="T20" i="92"/>
  <c r="AG20" i="92"/>
  <c r="Y20" i="92"/>
  <c r="R20" i="92"/>
  <c r="AB20" i="92"/>
  <c r="M20" i="92"/>
  <c r="AA20" i="92"/>
  <c r="AE20" i="92"/>
  <c r="X18" i="92"/>
  <c r="U18" i="92"/>
  <c r="Y18" i="92"/>
  <c r="AD44" i="92"/>
  <c r="AA14" i="92"/>
  <c r="O44" i="92"/>
  <c r="AK18" i="92"/>
  <c r="U19" i="92"/>
  <c r="AE14" i="92"/>
  <c r="I18" i="92"/>
  <c r="AD18" i="92"/>
  <c r="AC18" i="92"/>
  <c r="AB43" i="92"/>
  <c r="AJ44" i="92"/>
  <c r="AG44" i="92"/>
  <c r="AA18" i="92"/>
  <c r="AF44" i="92"/>
  <c r="J43" i="92"/>
  <c r="AL14" i="92"/>
  <c r="AF18" i="92"/>
  <c r="T19" i="92"/>
  <c r="M18" i="92"/>
  <c r="V43" i="92"/>
  <c r="M43" i="92"/>
  <c r="M19" i="92"/>
  <c r="AK19" i="92"/>
  <c r="N44" i="92"/>
  <c r="L14" i="92"/>
  <c r="V14" i="92"/>
  <c r="I14" i="92"/>
  <c r="AK43" i="92"/>
  <c r="O14" i="92"/>
  <c r="AH44" i="92"/>
  <c r="X43" i="92"/>
  <c r="Y44" i="92"/>
  <c r="AD19" i="92"/>
  <c r="S14" i="92"/>
  <c r="AE18" i="92"/>
  <c r="Z14" i="92"/>
  <c r="O43" i="92"/>
  <c r="Q18" i="92"/>
  <c r="X44" i="92"/>
  <c r="V53" i="92"/>
  <c r="U45" i="92"/>
  <c r="AC77" i="92"/>
  <c r="O45" i="92"/>
  <c r="Q77" i="92"/>
  <c r="N77" i="92"/>
  <c r="T53" i="92"/>
  <c r="T77" i="92"/>
  <c r="N53" i="92"/>
  <c r="O77" i="92"/>
  <c r="AD45" i="92"/>
  <c r="X53" i="92"/>
  <c r="AA53" i="92"/>
  <c r="R77" i="92"/>
  <c r="AL53" i="92"/>
  <c r="AF45" i="92"/>
  <c r="Y77" i="92"/>
  <c r="W45" i="92"/>
  <c r="W53" i="92"/>
  <c r="Z77" i="92"/>
  <c r="Q45" i="92"/>
  <c r="AC45" i="92"/>
  <c r="L45" i="92"/>
  <c r="I77" i="92"/>
  <c r="Z45" i="92"/>
  <c r="Z81" i="92"/>
  <c r="U83" i="92"/>
  <c r="N87" i="92"/>
  <c r="AD115" i="92"/>
  <c r="AJ83" i="92"/>
  <c r="W83" i="92"/>
  <c r="AB132" i="92"/>
  <c r="AH13" i="92"/>
  <c r="M86" i="92"/>
  <c r="AG84" i="92"/>
  <c r="AF86" i="92"/>
  <c r="AK115" i="92"/>
  <c r="S83" i="92"/>
  <c r="V132" i="92"/>
  <c r="AC115" i="92"/>
  <c r="AC132" i="92"/>
  <c r="AH87" i="92"/>
  <c r="AA85" i="92"/>
  <c r="AG85" i="92"/>
  <c r="AL115" i="92"/>
  <c r="L13" i="92"/>
  <c r="L16" i="92" s="1"/>
  <c r="Q85" i="92"/>
  <c r="V114" i="92"/>
  <c r="AD86" i="92"/>
  <c r="J83" i="92"/>
  <c r="M115" i="92"/>
  <c r="L84" i="92"/>
  <c r="X86" i="92"/>
  <c r="L114" i="92"/>
  <c r="J13" i="92"/>
  <c r="Q115" i="92"/>
  <c r="P13" i="92"/>
  <c r="AD81" i="92"/>
  <c r="AG132" i="92"/>
  <c r="N85" i="92"/>
  <c r="AF13" i="92"/>
  <c r="U81" i="92"/>
  <c r="R83" i="92"/>
  <c r="AD13" i="92"/>
  <c r="W85" i="92"/>
  <c r="Y86" i="92"/>
  <c r="AC83" i="92"/>
  <c r="AF132" i="92"/>
  <c r="AL86" i="92"/>
  <c r="AL13" i="92"/>
  <c r="K80" i="92"/>
  <c r="K87" i="92"/>
  <c r="AJ87" i="92"/>
  <c r="P80" i="92"/>
  <c r="O81" i="92"/>
  <c r="AG80" i="92"/>
  <c r="O132" i="92"/>
  <c r="AH84" i="92"/>
  <c r="AI85" i="92"/>
  <c r="J84" i="92"/>
  <c r="AH85" i="92"/>
  <c r="AB84" i="92"/>
  <c r="AC114" i="92"/>
  <c r="P86" i="92"/>
  <c r="K85" i="92"/>
  <c r="S84" i="92"/>
  <c r="U114" i="92"/>
  <c r="S86" i="92"/>
  <c r="I80" i="92"/>
  <c r="S80" i="92"/>
  <c r="O114" i="92"/>
  <c r="AJ84" i="92"/>
  <c r="AE87" i="92"/>
  <c r="AA132" i="92"/>
  <c r="AK86" i="92"/>
  <c r="AK82" i="92"/>
  <c r="P87" i="92"/>
  <c r="AG81" i="92"/>
  <c r="AJ132" i="92"/>
  <c r="AK132" i="92"/>
  <c r="AH80" i="92"/>
  <c r="AI81" i="92"/>
  <c r="O115" i="92"/>
  <c r="AI84" i="92"/>
  <c r="W81" i="92"/>
  <c r="O13" i="92"/>
  <c r="O16" i="92" s="1"/>
  <c r="AF128" i="92"/>
  <c r="AF138" i="92"/>
  <c r="O128" i="92"/>
  <c r="O138" i="92"/>
  <c r="Z138" i="92"/>
  <c r="Z128" i="92"/>
  <c r="F102" i="91"/>
  <c r="F99" i="92"/>
  <c r="L101" i="91"/>
  <c r="L98" i="92"/>
  <c r="AH102" i="91"/>
  <c r="AH99" i="92"/>
  <c r="AL101" i="91"/>
  <c r="AL98" i="92"/>
  <c r="AA102" i="91"/>
  <c r="AA99" i="92"/>
  <c r="Y101" i="91"/>
  <c r="Y98" i="92"/>
  <c r="X102" i="91"/>
  <c r="X99" i="92"/>
  <c r="AK102" i="91"/>
  <c r="AK99" i="92"/>
  <c r="AE101" i="91"/>
  <c r="AE98" i="92"/>
  <c r="AA101" i="91"/>
  <c r="AA98" i="92"/>
  <c r="Q101" i="91"/>
  <c r="Q98" i="92"/>
  <c r="AB102" i="91"/>
  <c r="AB99" i="92"/>
  <c r="I102" i="91"/>
  <c r="I99" i="92"/>
  <c r="S102" i="91"/>
  <c r="S99" i="92"/>
  <c r="AH101" i="91"/>
  <c r="AH98" i="92"/>
  <c r="M102" i="91"/>
  <c r="M99" i="92"/>
  <c r="AC144" i="91"/>
  <c r="AC141" i="92"/>
  <c r="M144" i="91"/>
  <c r="M141" i="92"/>
  <c r="K129" i="91"/>
  <c r="K126" i="92"/>
  <c r="O129" i="91"/>
  <c r="O126" i="92"/>
  <c r="S144" i="91"/>
  <c r="S141" i="92"/>
  <c r="Z129" i="91"/>
  <c r="Z126" i="92"/>
  <c r="J144" i="91"/>
  <c r="J141" i="92"/>
  <c r="Q144" i="91"/>
  <c r="Q141" i="92"/>
  <c r="AG129" i="91"/>
  <c r="AG126" i="92"/>
  <c r="Q129" i="91"/>
  <c r="Q126" i="92"/>
  <c r="J129" i="91"/>
  <c r="J126" i="92"/>
  <c r="P129" i="91"/>
  <c r="P126" i="92"/>
  <c r="X144" i="91"/>
  <c r="X141" i="92"/>
  <c r="I144" i="91"/>
  <c r="I141" i="92"/>
  <c r="H129" i="91"/>
  <c r="H126" i="92"/>
  <c r="F129" i="91"/>
  <c r="F126" i="92"/>
  <c r="L103" i="92"/>
  <c r="P103" i="92"/>
  <c r="S103" i="92"/>
  <c r="AE103" i="92"/>
  <c r="O103" i="92"/>
  <c r="AD103" i="92"/>
  <c r="AI103" i="92"/>
  <c r="AF20" i="92"/>
  <c r="I20" i="92"/>
  <c r="AH20" i="92"/>
  <c r="Z20" i="92"/>
  <c r="U20" i="92"/>
  <c r="AL19" i="92"/>
  <c r="AG45" i="91"/>
  <c r="X45" i="91"/>
  <c r="J85" i="91"/>
  <c r="AI13" i="91"/>
  <c r="L85" i="91"/>
  <c r="AL86" i="91"/>
  <c r="M88" i="91"/>
  <c r="F18" i="91"/>
  <c r="F77" i="91"/>
  <c r="R106" i="91"/>
  <c r="T20" i="91"/>
  <c r="Y20" i="91"/>
  <c r="H20" i="91"/>
  <c r="AB20" i="91"/>
  <c r="AG20" i="91"/>
  <c r="V106" i="91"/>
  <c r="T106" i="91"/>
  <c r="P86" i="91"/>
  <c r="AA85" i="91"/>
  <c r="O80" i="91"/>
  <c r="S88" i="91"/>
  <c r="Q117" i="91"/>
  <c r="AG90" i="91"/>
  <c r="T80" i="91"/>
  <c r="Z85" i="91"/>
  <c r="J81" i="91"/>
  <c r="S45" i="91"/>
  <c r="M77" i="91"/>
  <c r="AE19" i="91"/>
  <c r="O45" i="91"/>
  <c r="S14" i="91"/>
  <c r="S16" i="91" s="1"/>
  <c r="P14" i="91"/>
  <c r="AD45" i="91"/>
  <c r="AE18" i="91"/>
  <c r="AI18" i="91"/>
  <c r="N14" i="91"/>
  <c r="Y45" i="91"/>
  <c r="AK45" i="91"/>
  <c r="V18" i="91"/>
  <c r="Z45" i="91"/>
  <c r="I45" i="91"/>
  <c r="L45" i="91"/>
  <c r="K45" i="91"/>
  <c r="O77" i="91"/>
  <c r="L53" i="91"/>
  <c r="Y77" i="91"/>
  <c r="Z13" i="91"/>
  <c r="M117" i="91"/>
  <c r="AL89" i="91"/>
  <c r="R80" i="91"/>
  <c r="P80" i="91"/>
  <c r="U117" i="91"/>
  <c r="K87" i="91"/>
  <c r="AE90" i="91"/>
  <c r="AK13" i="91"/>
  <c r="AK16" i="91" s="1"/>
  <c r="O117" i="91"/>
  <c r="Z20" i="91"/>
  <c r="M20" i="91"/>
  <c r="L14" i="91"/>
  <c r="AK19" i="91"/>
  <c r="N44" i="91"/>
  <c r="AD19" i="91"/>
  <c r="AE106" i="91"/>
  <c r="AI106" i="91"/>
  <c r="R77" i="91"/>
  <c r="K90" i="91"/>
  <c r="N81" i="91"/>
  <c r="Y85" i="91"/>
  <c r="AA117" i="91"/>
  <c r="F81" i="91"/>
  <c r="AF18" i="91"/>
  <c r="I14" i="91"/>
  <c r="N45" i="91"/>
  <c r="AE45" i="91"/>
  <c r="M45" i="91"/>
  <c r="AJ45" i="91"/>
  <c r="N117" i="91"/>
  <c r="O87" i="91"/>
  <c r="Z87" i="91"/>
  <c r="Z135" i="91"/>
  <c r="S85" i="91"/>
  <c r="AF117" i="91"/>
  <c r="N89" i="91"/>
  <c r="I118" i="91"/>
  <c r="K117" i="91"/>
  <c r="R87" i="91"/>
  <c r="W13" i="91"/>
  <c r="W117" i="91"/>
  <c r="AB13" i="91"/>
  <c r="L88" i="91"/>
  <c r="W14" i="91"/>
  <c r="W87" i="91"/>
  <c r="N20" i="91"/>
  <c r="O81" i="91"/>
  <c r="P90" i="91"/>
  <c r="AL20" i="91"/>
  <c r="AG87" i="91"/>
  <c r="D81" i="91"/>
  <c r="N106" i="91"/>
  <c r="AI20" i="91"/>
  <c r="L44" i="91"/>
  <c r="S18" i="91"/>
  <c r="V45" i="91"/>
  <c r="AH53" i="91"/>
  <c r="Q80" i="91"/>
  <c r="AE13" i="91"/>
  <c r="Q19" i="91"/>
  <c r="X19" i="91"/>
  <c r="AI19" i="91"/>
  <c r="J18" i="91"/>
  <c r="AC44" i="91"/>
  <c r="P19" i="91"/>
  <c r="AI45" i="91"/>
  <c r="T45" i="91"/>
  <c r="J45" i="91"/>
  <c r="R53" i="91"/>
  <c r="J77" i="91"/>
  <c r="V77" i="91"/>
  <c r="X88" i="91"/>
  <c r="AL13" i="91"/>
  <c r="S135" i="91"/>
  <c r="AA89" i="91"/>
  <c r="S117" i="91"/>
  <c r="U80" i="91"/>
  <c r="N87" i="91"/>
  <c r="J20" i="91"/>
  <c r="Q20" i="91"/>
  <c r="AA106" i="91"/>
  <c r="AJ20" i="91"/>
  <c r="M44" i="91"/>
  <c r="N18" i="91"/>
  <c r="V44" i="91"/>
  <c r="K14" i="91"/>
  <c r="AH14" i="91"/>
  <c r="AE44" i="91"/>
  <c r="I53" i="91"/>
  <c r="AJ53" i="91"/>
  <c r="AK77" i="91"/>
  <c r="AI77" i="91"/>
  <c r="M53" i="91"/>
  <c r="AF77" i="91"/>
  <c r="P117" i="91"/>
  <c r="M80" i="91"/>
  <c r="Y13" i="91"/>
  <c r="AH81" i="91"/>
  <c r="T86" i="91"/>
  <c r="AJ80" i="91"/>
  <c r="J118" i="91"/>
  <c r="AF85" i="91"/>
  <c r="AI80" i="91"/>
  <c r="AE87" i="91"/>
  <c r="Z90" i="91"/>
  <c r="N13" i="91"/>
  <c r="N85" i="91"/>
  <c r="H118" i="91"/>
  <c r="H117" i="91"/>
  <c r="D90" i="91"/>
  <c r="D51" i="91"/>
  <c r="D135" i="91"/>
  <c r="AB106" i="91"/>
  <c r="Y106" i="91"/>
  <c r="K20" i="91"/>
  <c r="AF20" i="91"/>
  <c r="AH20" i="91"/>
  <c r="N19" i="91"/>
  <c r="X14" i="91"/>
  <c r="P44" i="91"/>
  <c r="X13" i="91"/>
  <c r="AF81" i="91"/>
  <c r="AD106" i="91"/>
  <c r="I20" i="91"/>
  <c r="U20" i="91"/>
  <c r="U14" i="91"/>
  <c r="AC53" i="91"/>
  <c r="U135" i="91"/>
  <c r="Y81" i="91"/>
  <c r="H86" i="91"/>
  <c r="H90" i="91"/>
  <c r="F19" i="91"/>
  <c r="F89" i="91"/>
  <c r="F88" i="91"/>
  <c r="D89" i="91"/>
  <c r="D85" i="91"/>
  <c r="O19" i="91"/>
  <c r="J44" i="91"/>
  <c r="V117" i="91"/>
  <c r="L90" i="91"/>
  <c r="AI85" i="91"/>
  <c r="AK135" i="91"/>
  <c r="F51" i="91"/>
  <c r="D77" i="91"/>
  <c r="D20" i="91"/>
  <c r="K118" i="91"/>
  <c r="AB44" i="91"/>
  <c r="AI44" i="91"/>
  <c r="Y14" i="91"/>
  <c r="V14" i="91"/>
  <c r="K18" i="91"/>
  <c r="L19" i="91"/>
  <c r="V19" i="91"/>
  <c r="Y44" i="91"/>
  <c r="N77" i="91"/>
  <c r="N53" i="91"/>
  <c r="AF53" i="91"/>
  <c r="AD77" i="91"/>
  <c r="AL90" i="91"/>
  <c r="V81" i="91"/>
  <c r="AD87" i="91"/>
  <c r="AD13" i="91"/>
  <c r="W90" i="91"/>
  <c r="AG80" i="91"/>
  <c r="AB80" i="91"/>
  <c r="F53" i="91"/>
  <c r="F90" i="91"/>
  <c r="F135" i="91"/>
  <c r="D80" i="91"/>
  <c r="D117" i="91"/>
  <c r="AJ44" i="91"/>
  <c r="Q18" i="91"/>
  <c r="I77" i="91"/>
  <c r="D87" i="91"/>
  <c r="M106" i="91"/>
  <c r="AL14" i="91"/>
  <c r="M18" i="91"/>
  <c r="AH44" i="91"/>
  <c r="F20" i="91"/>
  <c r="T44" i="91"/>
  <c r="Q44" i="91"/>
  <c r="Z19" i="91"/>
  <c r="R18" i="91"/>
  <c r="AH18" i="91"/>
  <c r="O18" i="91"/>
  <c r="X18" i="91"/>
  <c r="AD44" i="91"/>
  <c r="AJ18" i="91"/>
  <c r="R14" i="91"/>
  <c r="R16" i="91" s="1"/>
  <c r="M14" i="91"/>
  <c r="AI14" i="91"/>
  <c r="AC18" i="91"/>
  <c r="W19" i="91"/>
  <c r="AA14" i="91"/>
  <c r="AG14" i="91"/>
  <c r="AJ14" i="91"/>
  <c r="AJ16" i="91" s="1"/>
  <c r="O44" i="91"/>
  <c r="I44" i="91"/>
  <c r="T18" i="91"/>
  <c r="K19" i="91"/>
  <c r="AD18" i="91"/>
  <c r="AA44" i="91"/>
  <c r="R19" i="91"/>
  <c r="I19" i="91"/>
  <c r="P18" i="91"/>
  <c r="J14" i="91"/>
  <c r="AF14" i="91"/>
  <c r="U19" i="91"/>
  <c r="AG19" i="91"/>
  <c r="AB18" i="91"/>
  <c r="T14" i="91"/>
  <c r="AC19" i="91"/>
  <c r="T19" i="91"/>
  <c r="AK18" i="91"/>
  <c r="AI53" i="91"/>
  <c r="Z53" i="91"/>
  <c r="H44" i="91"/>
  <c r="AG53" i="91"/>
  <c r="AL53" i="91"/>
  <c r="AB118" i="91"/>
  <c r="AB117" i="91"/>
  <c r="AL118" i="91"/>
  <c r="U85" i="91"/>
  <c r="T81" i="91"/>
  <c r="AD81" i="91"/>
  <c r="W118" i="91"/>
  <c r="AJ118" i="91"/>
  <c r="V90" i="91"/>
  <c r="Z81" i="91"/>
  <c r="W86" i="91"/>
  <c r="AH13" i="91"/>
  <c r="AH16" i="91" s="1"/>
  <c r="L89" i="91"/>
  <c r="AB89" i="91"/>
  <c r="N86" i="91"/>
  <c r="I87" i="91"/>
  <c r="AG88" i="91"/>
  <c r="AC90" i="91"/>
  <c r="AF89" i="91"/>
  <c r="AL135" i="91"/>
  <c r="Q86" i="91"/>
  <c r="V87" i="91"/>
  <c r="AD90" i="91"/>
  <c r="L80" i="91"/>
  <c r="Z89" i="91"/>
  <c r="AF13" i="91"/>
  <c r="AA87" i="91"/>
  <c r="AC88" i="91"/>
  <c r="O85" i="91"/>
  <c r="N118" i="91"/>
  <c r="M90" i="91"/>
  <c r="U88" i="91"/>
  <c r="J87" i="91"/>
  <c r="W85" i="91"/>
  <c r="Q89" i="91"/>
  <c r="S87" i="91"/>
  <c r="O88" i="91"/>
  <c r="AH90" i="91"/>
  <c r="F14" i="91"/>
  <c r="F80" i="91"/>
  <c r="I18" i="91"/>
  <c r="H81" i="91"/>
  <c r="Z106" i="91"/>
  <c r="AH106" i="91"/>
  <c r="W20" i="91"/>
  <c r="L20" i="91"/>
  <c r="V20" i="91"/>
  <c r="AC20" i="91"/>
  <c r="H135" i="91"/>
  <c r="O14" i="91"/>
  <c r="O16" i="91" s="1"/>
  <c r="AJ19" i="91"/>
  <c r="M19" i="91"/>
  <c r="AE14" i="91"/>
  <c r="W44" i="91"/>
  <c r="Z44" i="91"/>
  <c r="AA18" i="91"/>
  <c r="AA19" i="91"/>
  <c r="R44" i="91"/>
  <c r="T53" i="91"/>
  <c r="X53" i="91"/>
  <c r="AL77" i="91"/>
  <c r="X77" i="91"/>
  <c r="W77" i="91"/>
  <c r="AH77" i="91"/>
  <c r="T77" i="91"/>
  <c r="Q88" i="91"/>
  <c r="AK118" i="91"/>
  <c r="AG85" i="91"/>
  <c r="S81" i="91"/>
  <c r="AH89" i="91"/>
  <c r="P87" i="91"/>
  <c r="AK90" i="91"/>
  <c r="N90" i="91"/>
  <c r="M13" i="91"/>
  <c r="AD117" i="91"/>
  <c r="T90" i="91"/>
  <c r="T85" i="91"/>
  <c r="AG13" i="91"/>
  <c r="AI117" i="91"/>
  <c r="Q90" i="91"/>
  <c r="X81" i="91"/>
  <c r="AD88" i="91"/>
  <c r="K89" i="91"/>
  <c r="J88" i="91"/>
  <c r="X90" i="91"/>
  <c r="AK80" i="91"/>
  <c r="AI86" i="91"/>
  <c r="AD89" i="91"/>
  <c r="Y89" i="91"/>
  <c r="AG117" i="91"/>
  <c r="AB135" i="91"/>
  <c r="AE135" i="91"/>
  <c r="AJ89" i="91"/>
  <c r="P118" i="91"/>
  <c r="AK89" i="91"/>
  <c r="AF87" i="91"/>
  <c r="M89" i="91"/>
  <c r="AJ135" i="91"/>
  <c r="Z117" i="91"/>
  <c r="AF86" i="91"/>
  <c r="AK86" i="91"/>
  <c r="AK85" i="91"/>
  <c r="AJ88" i="91"/>
  <c r="X118" i="91"/>
  <c r="P135" i="91"/>
  <c r="V80" i="91"/>
  <c r="Y135" i="91"/>
  <c r="AA81" i="91"/>
  <c r="H87" i="91"/>
  <c r="F44" i="91"/>
  <c r="I13" i="91"/>
  <c r="D86" i="91"/>
  <c r="D14" i="91"/>
  <c r="H85" i="91"/>
  <c r="I81" i="91"/>
  <c r="D53" i="91"/>
  <c r="P106" i="91"/>
  <c r="AK106" i="91"/>
  <c r="X106" i="91"/>
  <c r="O20" i="91"/>
  <c r="AD20" i="91"/>
  <c r="S20" i="91"/>
  <c r="F106" i="91"/>
  <c r="AD14" i="91"/>
  <c r="S44" i="91"/>
  <c r="U18" i="91"/>
  <c r="AC14" i="91"/>
  <c r="W18" i="91"/>
  <c r="AF44" i="91"/>
  <c r="AB14" i="91"/>
  <c r="AF19" i="91"/>
  <c r="U44" i="91"/>
  <c r="AL44" i="91"/>
  <c r="Z14" i="91"/>
  <c r="H77" i="91"/>
  <c r="Y53" i="91"/>
  <c r="U53" i="91"/>
  <c r="H53" i="91"/>
  <c r="Q77" i="91"/>
  <c r="W53" i="91"/>
  <c r="Q53" i="91"/>
  <c r="AG77" i="91"/>
  <c r="AC87" i="91"/>
  <c r="S90" i="91"/>
  <c r="AD118" i="91"/>
  <c r="AE118" i="91"/>
  <c r="T13" i="91"/>
  <c r="AE88" i="91"/>
  <c r="AI135" i="91"/>
  <c r="U86" i="91"/>
  <c r="I90" i="91"/>
  <c r="AC135" i="91"/>
  <c r="M86" i="91"/>
  <c r="AL81" i="91"/>
  <c r="V135" i="91"/>
  <c r="R86" i="91"/>
  <c r="U118" i="91"/>
  <c r="T89" i="91"/>
  <c r="L118" i="91"/>
  <c r="AC81" i="91"/>
  <c r="Y90" i="91"/>
  <c r="AJ86" i="91"/>
  <c r="K13" i="91"/>
  <c r="K16" i="91" s="1"/>
  <c r="AB86" i="91"/>
  <c r="AE85" i="91"/>
  <c r="AI89" i="91"/>
  <c r="V13" i="91"/>
  <c r="L117" i="91"/>
  <c r="M135" i="91"/>
  <c r="R88" i="91"/>
  <c r="AH86" i="91"/>
  <c r="Q81" i="91"/>
  <c r="AF80" i="91"/>
  <c r="P89" i="91"/>
  <c r="AA90" i="91"/>
  <c r="AB90" i="91"/>
  <c r="AL88" i="91"/>
  <c r="AA118" i="91"/>
  <c r="AK81" i="91"/>
  <c r="AK87" i="91"/>
  <c r="AK88" i="91"/>
  <c r="U90" i="91"/>
  <c r="T117" i="91"/>
  <c r="W89" i="91"/>
  <c r="AD135" i="91"/>
  <c r="X89" i="91"/>
  <c r="P88" i="91"/>
  <c r="U87" i="91"/>
  <c r="Y86" i="91"/>
  <c r="O86" i="91"/>
  <c r="H88" i="91"/>
  <c r="H80" i="91"/>
  <c r="F87" i="91"/>
  <c r="F50" i="91"/>
  <c r="H13" i="91"/>
  <c r="H16" i="91" s="1"/>
  <c r="I85" i="91"/>
  <c r="D118" i="91"/>
  <c r="D19" i="91"/>
  <c r="D45" i="91"/>
  <c r="D88" i="91"/>
  <c r="D50" i="91"/>
  <c r="AC106" i="91"/>
  <c r="AF106" i="91"/>
  <c r="L106" i="91"/>
  <c r="K106" i="91"/>
  <c r="P20" i="91"/>
  <c r="X20" i="91"/>
  <c r="I106" i="91"/>
  <c r="AK44" i="91"/>
  <c r="Z18" i="91"/>
  <c r="L18" i="91"/>
  <c r="Y18" i="91"/>
  <c r="X44" i="91"/>
  <c r="S19" i="91"/>
  <c r="AB19" i="91"/>
  <c r="H45" i="91"/>
  <c r="J53" i="91"/>
  <c r="AC77" i="91"/>
  <c r="V53" i="91"/>
  <c r="O53" i="91"/>
  <c r="AA53" i="91"/>
  <c r="AJ77" i="91"/>
  <c r="AE53" i="91"/>
  <c r="P53" i="91"/>
  <c r="K53" i="91"/>
  <c r="Z77" i="91"/>
  <c r="AK53" i="91"/>
  <c r="AC89" i="91"/>
  <c r="AL85" i="91"/>
  <c r="S86" i="91"/>
  <c r="Z86" i="91"/>
  <c r="I117" i="91"/>
  <c r="O90" i="91"/>
  <c r="J86" i="91"/>
  <c r="AG89" i="91"/>
  <c r="P85" i="91"/>
  <c r="L87" i="91"/>
  <c r="AD85" i="91"/>
  <c r="X86" i="91"/>
  <c r="AC118" i="91"/>
  <c r="P81" i="91"/>
  <c r="AE86" i="91"/>
  <c r="J13" i="91"/>
  <c r="J16" i="91" s="1"/>
  <c r="U81" i="91"/>
  <c r="Q13" i="91"/>
  <c r="AB85" i="91"/>
  <c r="L13" i="91"/>
  <c r="Y117" i="91"/>
  <c r="R81" i="91"/>
  <c r="N135" i="91"/>
  <c r="V89" i="91"/>
  <c r="K135" i="91"/>
  <c r="S118" i="91"/>
  <c r="O89" i="91"/>
  <c r="AG135" i="91"/>
  <c r="P13" i="91"/>
  <c r="N88" i="91"/>
  <c r="AL87" i="91"/>
  <c r="T88" i="91"/>
  <c r="M85" i="91"/>
  <c r="AA80" i="91"/>
  <c r="AJ117" i="91"/>
  <c r="AJ81" i="91"/>
  <c r="I86" i="91"/>
  <c r="AA88" i="91"/>
  <c r="R135" i="91"/>
  <c r="Q118" i="91"/>
  <c r="U89" i="91"/>
  <c r="AH118" i="91"/>
  <c r="AI88" i="91"/>
  <c r="K86" i="91"/>
  <c r="AH117" i="91"/>
  <c r="AC80" i="91"/>
  <c r="J90" i="91"/>
  <c r="J135" i="91"/>
  <c r="U13" i="91"/>
  <c r="AC13" i="91"/>
  <c r="I88" i="91"/>
  <c r="AA86" i="91"/>
  <c r="AE89" i="91"/>
  <c r="F117" i="91"/>
  <c r="D18" i="91"/>
  <c r="D13" i="91"/>
  <c r="D44" i="91"/>
  <c r="AL106" i="91"/>
  <c r="U106" i="91"/>
  <c r="W106" i="91"/>
  <c r="AJ106" i="91"/>
  <c r="R20" i="91"/>
  <c r="H106" i="91"/>
  <c r="AE131" i="91"/>
  <c r="AE141" i="91"/>
  <c r="I141" i="91"/>
  <c r="I131" i="91"/>
  <c r="J141" i="91"/>
  <c r="J131" i="91"/>
  <c r="Y141" i="91"/>
  <c r="Y131" i="91"/>
  <c r="U141" i="91"/>
  <c r="U131" i="91"/>
  <c r="D141" i="91"/>
  <c r="D131" i="91"/>
  <c r="N44" i="61"/>
  <c r="AA43" i="61"/>
  <c r="AA43" i="91"/>
  <c r="Y85" i="61"/>
  <c r="Y82" i="91"/>
  <c r="O43" i="61"/>
  <c r="O43" i="91"/>
  <c r="AG43" i="61"/>
  <c r="AG43" i="91"/>
  <c r="AA85" i="61"/>
  <c r="AA82" i="91"/>
  <c r="W44" i="61"/>
  <c r="P48" i="61"/>
  <c r="P45" i="91"/>
  <c r="R44" i="61"/>
  <c r="V44" i="61"/>
  <c r="L43" i="61"/>
  <c r="L43" i="91"/>
  <c r="AL43" i="61"/>
  <c r="AL43" i="91"/>
  <c r="AG44" i="61"/>
  <c r="AD85" i="61"/>
  <c r="AD82" i="91"/>
  <c r="O44" i="61"/>
  <c r="F44" i="61"/>
  <c r="H85" i="61"/>
  <c r="H82" i="91"/>
  <c r="AI43" i="61"/>
  <c r="AI43" i="91"/>
  <c r="L44" i="61"/>
  <c r="V43" i="61"/>
  <c r="V43" i="91"/>
  <c r="X85" i="61"/>
  <c r="X82" i="91"/>
  <c r="AF44" i="61"/>
  <c r="AF43" i="61"/>
  <c r="AF43" i="91"/>
  <c r="N85" i="61"/>
  <c r="N82" i="91"/>
  <c r="F43" i="61"/>
  <c r="F43" i="91"/>
  <c r="J44" i="61"/>
  <c r="AJ85" i="61"/>
  <c r="AJ82" i="91"/>
  <c r="AJ131" i="91"/>
  <c r="AJ141" i="91"/>
  <c r="AC131" i="91"/>
  <c r="AC141" i="91"/>
  <c r="W141" i="91"/>
  <c r="W131" i="91"/>
  <c r="L141" i="91"/>
  <c r="L131" i="91"/>
  <c r="AH131" i="91"/>
  <c r="AH141" i="91"/>
  <c r="Q131" i="91"/>
  <c r="Q141" i="91"/>
  <c r="R131" i="91"/>
  <c r="R141" i="91"/>
  <c r="V141" i="91"/>
  <c r="V131" i="91"/>
  <c r="T131" i="91"/>
  <c r="T141" i="91"/>
  <c r="AA131" i="91"/>
  <c r="AA141" i="91"/>
  <c r="H44" i="61"/>
  <c r="K43" i="61"/>
  <c r="K43" i="91"/>
  <c r="AL44" i="61"/>
  <c r="U44" i="61"/>
  <c r="AG85" i="61"/>
  <c r="AG82" i="91"/>
  <c r="Y44" i="61"/>
  <c r="M44" i="61"/>
  <c r="AH43" i="61"/>
  <c r="AH43" i="91"/>
  <c r="I44" i="61"/>
  <c r="P85" i="61"/>
  <c r="P82" i="91"/>
  <c r="AE85" i="61"/>
  <c r="AE82" i="91"/>
  <c r="N43" i="61"/>
  <c r="N43" i="91"/>
  <c r="AL18" i="61"/>
  <c r="AL18" i="91"/>
  <c r="AE44" i="61"/>
  <c r="AK44" i="61"/>
  <c r="AD43" i="61"/>
  <c r="AD43" i="91"/>
  <c r="AI85" i="61"/>
  <c r="AI82" i="91"/>
  <c r="O85" i="61"/>
  <c r="O82" i="91"/>
  <c r="AK85" i="61"/>
  <c r="AK82" i="91"/>
  <c r="U85" i="61"/>
  <c r="U82" i="91"/>
  <c r="AI131" i="91"/>
  <c r="AI141" i="91"/>
  <c r="Z131" i="91"/>
  <c r="Z141" i="91"/>
  <c r="X141" i="91"/>
  <c r="X131" i="91"/>
  <c r="AG131" i="91"/>
  <c r="AG141" i="91"/>
  <c r="N131" i="91"/>
  <c r="N141" i="91"/>
  <c r="O141" i="91"/>
  <c r="O131" i="91"/>
  <c r="S131" i="91"/>
  <c r="S141" i="91"/>
  <c r="K131" i="91"/>
  <c r="K141" i="91"/>
  <c r="AB141" i="91"/>
  <c r="AB131" i="91"/>
  <c r="P131" i="91"/>
  <c r="P141" i="91"/>
  <c r="AB43" i="61"/>
  <c r="AB43" i="91"/>
  <c r="T43" i="61"/>
  <c r="T43" i="91"/>
  <c r="P44" i="61"/>
  <c r="D43" i="61"/>
  <c r="D43" i="91"/>
  <c r="R85" i="61"/>
  <c r="R82" i="91"/>
  <c r="AF85" i="61"/>
  <c r="AF82" i="91"/>
  <c r="AC44" i="61"/>
  <c r="AI44" i="61"/>
  <c r="J85" i="61"/>
  <c r="J82" i="91"/>
  <c r="S85" i="61"/>
  <c r="S82" i="91"/>
  <c r="AC43" i="61"/>
  <c r="AC43" i="91"/>
  <c r="AA44" i="61"/>
  <c r="L85" i="61"/>
  <c r="L82" i="91"/>
  <c r="T44" i="61"/>
  <c r="I85" i="61"/>
  <c r="I82" i="91"/>
  <c r="U43" i="61"/>
  <c r="U43" i="91"/>
  <c r="Q85" i="61"/>
  <c r="Q82" i="91"/>
  <c r="S44" i="61"/>
  <c r="AL85" i="61"/>
  <c r="AL82" i="91"/>
  <c r="AE43" i="61"/>
  <c r="AE43" i="91"/>
  <c r="K85" i="61"/>
  <c r="K82" i="91"/>
  <c r="H18" i="91"/>
  <c r="J43" i="61"/>
  <c r="J43" i="91"/>
  <c r="AB85" i="61"/>
  <c r="AB82" i="91"/>
  <c r="D44" i="61"/>
  <c r="K44" i="61"/>
  <c r="F85" i="61"/>
  <c r="F82" i="91"/>
  <c r="AH85" i="61"/>
  <c r="AH82" i="91"/>
  <c r="AD44" i="61"/>
  <c r="AK43" i="61"/>
  <c r="AK43" i="91"/>
  <c r="Y43" i="61"/>
  <c r="Y43" i="91"/>
  <c r="AL141" i="91"/>
  <c r="AL131" i="91"/>
  <c r="AF141" i="91"/>
  <c r="AF131" i="91"/>
  <c r="AD141" i="91"/>
  <c r="AD131" i="91"/>
  <c r="AK141" i="91"/>
  <c r="AK131" i="91"/>
  <c r="M131" i="91"/>
  <c r="M141" i="91"/>
  <c r="F141" i="91"/>
  <c r="F131" i="91"/>
  <c r="H131" i="91"/>
  <c r="H141" i="91"/>
  <c r="T85" i="61"/>
  <c r="T82" i="91"/>
  <c r="AB44" i="61"/>
  <c r="W85" i="61"/>
  <c r="W82" i="91"/>
  <c r="AJ44" i="61"/>
  <c r="Z44" i="61"/>
  <c r="X43" i="61"/>
  <c r="X43" i="91"/>
  <c r="S43" i="61"/>
  <c r="S43" i="91"/>
  <c r="D85" i="61"/>
  <c r="D82" i="91"/>
  <c r="P43" i="61"/>
  <c r="P43" i="91"/>
  <c r="W43" i="61"/>
  <c r="W43" i="91"/>
  <c r="M43" i="61"/>
  <c r="M43" i="91"/>
  <c r="Q44" i="61"/>
  <c r="X44" i="61"/>
  <c r="M85" i="61"/>
  <c r="M82" i="91"/>
  <c r="Z43" i="61"/>
  <c r="Z43" i="91"/>
  <c r="V85" i="61"/>
  <c r="V82" i="91"/>
  <c r="Z85" i="61"/>
  <c r="Z82" i="91"/>
  <c r="AC85" i="61"/>
  <c r="AC82" i="91"/>
  <c r="H43" i="61"/>
  <c r="H43" i="91"/>
  <c r="AJ43" i="61"/>
  <c r="AJ43" i="91"/>
  <c r="R43" i="61"/>
  <c r="R43" i="91"/>
  <c r="Q43" i="61"/>
  <c r="Q43" i="91"/>
  <c r="AH44" i="61"/>
  <c r="I43" i="61"/>
  <c r="I43" i="91"/>
  <c r="H18" i="61"/>
  <c r="R14" i="61"/>
  <c r="AC18" i="61"/>
  <c r="AG14" i="61"/>
  <c r="AG18" i="61"/>
  <c r="T48" i="61"/>
  <c r="V18" i="61"/>
  <c r="R18" i="61"/>
  <c r="N80" i="61"/>
  <c r="S80" i="61"/>
  <c r="L56" i="61"/>
  <c r="AD80" i="61"/>
  <c r="AI56" i="61"/>
  <c r="Z56" i="61"/>
  <c r="H46" i="61"/>
  <c r="AH56" i="61"/>
  <c r="AG56" i="61"/>
  <c r="AL56" i="61"/>
  <c r="Z13" i="61"/>
  <c r="Z83" i="61"/>
  <c r="Q83" i="61"/>
  <c r="S13" i="61"/>
  <c r="K83" i="61"/>
  <c r="V91" i="61"/>
  <c r="AF121" i="61"/>
  <c r="AE13" i="61"/>
  <c r="W138" i="61"/>
  <c r="AL93" i="61"/>
  <c r="AL83" i="61"/>
  <c r="M120" i="61"/>
  <c r="T138" i="61"/>
  <c r="AL92" i="61"/>
  <c r="AG121" i="61"/>
  <c r="T121" i="61"/>
  <c r="R83" i="61"/>
  <c r="P83" i="61"/>
  <c r="R13" i="61"/>
  <c r="V84" i="61"/>
  <c r="AE83" i="61"/>
  <c r="AB121" i="61"/>
  <c r="AD90" i="61"/>
  <c r="M90" i="61"/>
  <c r="L84" i="61"/>
  <c r="X83" i="61"/>
  <c r="AB120" i="61"/>
  <c r="AB91" i="61"/>
  <c r="AD13" i="61"/>
  <c r="Y91" i="61"/>
  <c r="Z91" i="61"/>
  <c r="O84" i="61"/>
  <c r="AL121" i="61"/>
  <c r="W93" i="61"/>
  <c r="U120" i="61"/>
  <c r="W83" i="61"/>
  <c r="U88" i="61"/>
  <c r="X88" i="61"/>
  <c r="W84" i="61"/>
  <c r="K90" i="61"/>
  <c r="T84" i="61"/>
  <c r="AD84" i="61"/>
  <c r="AE93" i="61"/>
  <c r="W121" i="61"/>
  <c r="AG83" i="61"/>
  <c r="AK13" i="61"/>
  <c r="O120" i="61"/>
  <c r="AJ121" i="61"/>
  <c r="V93" i="61"/>
  <c r="Z84" i="61"/>
  <c r="W89" i="61"/>
  <c r="AH13" i="61"/>
  <c r="AJ88" i="61"/>
  <c r="L92" i="61"/>
  <c r="AB92" i="61"/>
  <c r="N89" i="61"/>
  <c r="I90" i="61"/>
  <c r="R90" i="61"/>
  <c r="AG91" i="61"/>
  <c r="AC93" i="61"/>
  <c r="AF92" i="61"/>
  <c r="AI90" i="61"/>
  <c r="AL138" i="61"/>
  <c r="Q89" i="61"/>
  <c r="V90" i="61"/>
  <c r="AD93" i="61"/>
  <c r="L83" i="61"/>
  <c r="Z92" i="61"/>
  <c r="AF13" i="61"/>
  <c r="AB83" i="61"/>
  <c r="AA90" i="61"/>
  <c r="AC91" i="61"/>
  <c r="P93" i="61"/>
  <c r="Y84" i="61"/>
  <c r="O88" i="61"/>
  <c r="N121" i="61"/>
  <c r="M93" i="61"/>
  <c r="U91" i="61"/>
  <c r="J90" i="61"/>
  <c r="W88" i="61"/>
  <c r="K84" i="61"/>
  <c r="Q92" i="61"/>
  <c r="S90" i="61"/>
  <c r="O91" i="61"/>
  <c r="AH93" i="61"/>
  <c r="H89" i="61"/>
  <c r="H93" i="61"/>
  <c r="AE144" i="61"/>
  <c r="I144" i="61"/>
  <c r="J144" i="61"/>
  <c r="Y144" i="61"/>
  <c r="U144" i="61"/>
  <c r="I18" i="61"/>
  <c r="H84" i="61"/>
  <c r="D88" i="61"/>
  <c r="D144" i="61"/>
  <c r="D83" i="61"/>
  <c r="O104" i="61"/>
  <c r="Y105" i="61"/>
  <c r="R104" i="61"/>
  <c r="U105" i="61"/>
  <c r="Z105" i="61"/>
  <c r="S104" i="61"/>
  <c r="W104" i="61"/>
  <c r="O105" i="61"/>
  <c r="P104" i="61"/>
  <c r="AI105" i="61"/>
  <c r="W105" i="61"/>
  <c r="U104" i="61"/>
  <c r="Q105" i="61"/>
  <c r="J105" i="61"/>
  <c r="AB104" i="61"/>
  <c r="AA134" i="61"/>
  <c r="M147" i="61"/>
  <c r="N147" i="61"/>
  <c r="AI147" i="61"/>
  <c r="J134" i="61"/>
  <c r="AJ134" i="61"/>
  <c r="T147" i="61"/>
  <c r="S134" i="61"/>
  <c r="AF147" i="61"/>
  <c r="AF132" i="61"/>
  <c r="P147" i="61"/>
  <c r="AG147" i="61"/>
  <c r="Z147" i="61"/>
  <c r="AD147" i="61"/>
  <c r="AG132" i="61"/>
  <c r="S132" i="61"/>
  <c r="AK132" i="61"/>
  <c r="AJ147" i="61"/>
  <c r="AI134" i="61"/>
  <c r="AG134" i="61"/>
  <c r="J132" i="61"/>
  <c r="AI132" i="61"/>
  <c r="AA132" i="61"/>
  <c r="AH147" i="61"/>
  <c r="AB109" i="61"/>
  <c r="Y109" i="61"/>
  <c r="S109" i="61"/>
  <c r="O109" i="61"/>
  <c r="AL109" i="61"/>
  <c r="U109" i="61"/>
  <c r="W109" i="61"/>
  <c r="AJ109" i="61"/>
  <c r="AA20" i="61"/>
  <c r="AI20" i="61"/>
  <c r="N20" i="61"/>
  <c r="AB20" i="61"/>
  <c r="AK20" i="61"/>
  <c r="AG20" i="61"/>
  <c r="W20" i="61"/>
  <c r="L20" i="61"/>
  <c r="V20" i="61"/>
  <c r="AC20" i="61"/>
  <c r="H138" i="61"/>
  <c r="L14" i="61"/>
  <c r="N46" i="61"/>
  <c r="AJ18" i="61"/>
  <c r="O19" i="61"/>
  <c r="P19" i="61"/>
  <c r="AJ14" i="61"/>
  <c r="O46" i="61"/>
  <c r="M19" i="61"/>
  <c r="V48" i="61"/>
  <c r="Z48" i="61"/>
  <c r="N56" i="61"/>
  <c r="Y80" i="61"/>
  <c r="AF18" i="61"/>
  <c r="N19" i="61"/>
  <c r="X14" i="61"/>
  <c r="I46" i="61"/>
  <c r="AL14" i="61"/>
  <c r="I14" i="61"/>
  <c r="M18" i="61"/>
  <c r="N48" i="61"/>
  <c r="T18" i="61"/>
  <c r="AE48" i="61"/>
  <c r="K19" i="61"/>
  <c r="AH46" i="61"/>
  <c r="M48" i="61"/>
  <c r="AD18" i="61"/>
  <c r="AA46" i="61"/>
  <c r="J19" i="61"/>
  <c r="R19" i="61"/>
  <c r="I19" i="61"/>
  <c r="P46" i="61"/>
  <c r="P18" i="61"/>
  <c r="J14" i="61"/>
  <c r="AA48" i="61"/>
  <c r="AD14" i="61"/>
  <c r="S46" i="61"/>
  <c r="AE14" i="61"/>
  <c r="Q48" i="61"/>
  <c r="W46" i="61"/>
  <c r="Z46" i="61"/>
  <c r="AH48" i="61"/>
  <c r="AA18" i="61"/>
  <c r="J46" i="61"/>
  <c r="AA19" i="61"/>
  <c r="J48" i="61"/>
  <c r="R46" i="61"/>
  <c r="AL48" i="61"/>
  <c r="R56" i="61"/>
  <c r="AB80" i="61"/>
  <c r="J80" i="61"/>
  <c r="V80" i="61"/>
  <c r="AD56" i="61"/>
  <c r="T56" i="61"/>
  <c r="U80" i="61"/>
  <c r="X56" i="61"/>
  <c r="AL80" i="61"/>
  <c r="X80" i="61"/>
  <c r="W80" i="61"/>
  <c r="AH80" i="61"/>
  <c r="P80" i="61"/>
  <c r="I80" i="61"/>
  <c r="T80" i="61"/>
  <c r="AC88" i="61"/>
  <c r="AD83" i="61"/>
  <c r="X91" i="61"/>
  <c r="AC120" i="61"/>
  <c r="AI13" i="61"/>
  <c r="V88" i="61"/>
  <c r="AE120" i="61"/>
  <c r="J83" i="61"/>
  <c r="R120" i="61"/>
  <c r="P89" i="61"/>
  <c r="S92" i="61"/>
  <c r="X90" i="61"/>
  <c r="AF91" i="61"/>
  <c r="T90" i="61"/>
  <c r="V120" i="61"/>
  <c r="K91" i="61"/>
  <c r="O13" i="61"/>
  <c r="J120" i="61"/>
  <c r="Q91" i="61"/>
  <c r="N83" i="61"/>
  <c r="AH83" i="61"/>
  <c r="AK121" i="61"/>
  <c r="L88" i="61"/>
  <c r="AG88" i="61"/>
  <c r="S84" i="61"/>
  <c r="AH92" i="61"/>
  <c r="P90" i="61"/>
  <c r="AA88" i="61"/>
  <c r="L93" i="61"/>
  <c r="AK93" i="61"/>
  <c r="AL13" i="61"/>
  <c r="N93" i="61"/>
  <c r="M84" i="61"/>
  <c r="S138" i="61"/>
  <c r="M13" i="61"/>
  <c r="AA92" i="61"/>
  <c r="AD120" i="61"/>
  <c r="O83" i="61"/>
  <c r="Q88" i="61"/>
  <c r="S91" i="61"/>
  <c r="V121" i="61"/>
  <c r="K88" i="61"/>
  <c r="N84" i="61"/>
  <c r="T93" i="61"/>
  <c r="S120" i="61"/>
  <c r="X138" i="61"/>
  <c r="Y88" i="61"/>
  <c r="AH138" i="61"/>
  <c r="U83" i="61"/>
  <c r="T88" i="61"/>
  <c r="AG13" i="61"/>
  <c r="N90" i="61"/>
  <c r="Y121" i="61"/>
  <c r="AI120" i="61"/>
  <c r="Q93" i="61"/>
  <c r="AA120" i="61"/>
  <c r="X84" i="61"/>
  <c r="AD91" i="61"/>
  <c r="AI88" i="61"/>
  <c r="K92" i="61"/>
  <c r="J91" i="61"/>
  <c r="X93" i="61"/>
  <c r="R88" i="61"/>
  <c r="AK83" i="61"/>
  <c r="AL120" i="61"/>
  <c r="AI89" i="61"/>
  <c r="AD92" i="61"/>
  <c r="Y92" i="61"/>
  <c r="AG120" i="61"/>
  <c r="AB138" i="61"/>
  <c r="AE138" i="61"/>
  <c r="AJ92" i="61"/>
  <c r="P121" i="61"/>
  <c r="AK92" i="61"/>
  <c r="AK138" i="61"/>
  <c r="AF90" i="61"/>
  <c r="M92" i="61"/>
  <c r="AJ138" i="61"/>
  <c r="Z120" i="61"/>
  <c r="AF89" i="61"/>
  <c r="AK89" i="61"/>
  <c r="AK88" i="61"/>
  <c r="AJ91" i="61"/>
  <c r="X121" i="61"/>
  <c r="P138" i="61"/>
  <c r="V83" i="61"/>
  <c r="Y138" i="61"/>
  <c r="AA84" i="61"/>
  <c r="H90" i="61"/>
  <c r="AJ144" i="61"/>
  <c r="AC144" i="61"/>
  <c r="W144" i="61"/>
  <c r="L144" i="61"/>
  <c r="AH144" i="61"/>
  <c r="F13" i="61"/>
  <c r="Q144" i="61"/>
  <c r="R144" i="61"/>
  <c r="V144" i="61"/>
  <c r="T144" i="61"/>
  <c r="AA144" i="61"/>
  <c r="F88" i="61"/>
  <c r="F84" i="61"/>
  <c r="F121" i="61"/>
  <c r="F46" i="61"/>
  <c r="I13" i="61"/>
  <c r="D89" i="61"/>
  <c r="D14" i="61"/>
  <c r="D20" i="61"/>
  <c r="H88" i="61"/>
  <c r="I84" i="61"/>
  <c r="D56" i="61"/>
  <c r="D90" i="61"/>
  <c r="N105" i="61"/>
  <c r="AE105" i="61"/>
  <c r="AJ105" i="61"/>
  <c r="AL105" i="61"/>
  <c r="V105" i="61"/>
  <c r="Z104" i="61"/>
  <c r="AF105" i="61"/>
  <c r="AD104" i="61"/>
  <c r="K104" i="61"/>
  <c r="AG104" i="61"/>
  <c r="X104" i="61"/>
  <c r="AD105" i="61"/>
  <c r="T105" i="61"/>
  <c r="K105" i="61"/>
  <c r="AB132" i="61"/>
  <c r="K132" i="61"/>
  <c r="L132" i="61"/>
  <c r="X132" i="61"/>
  <c r="U134" i="61"/>
  <c r="S147" i="61"/>
  <c r="Z132" i="61"/>
  <c r="AD132" i="61"/>
  <c r="AB147" i="61"/>
  <c r="L134" i="61"/>
  <c r="N134" i="61"/>
  <c r="AK134" i="61"/>
  <c r="V132" i="61"/>
  <c r="Y134" i="61"/>
  <c r="V109" i="61"/>
  <c r="Q109" i="61"/>
  <c r="R109" i="61"/>
  <c r="J109" i="61"/>
  <c r="Z109" i="61"/>
  <c r="AH109" i="61"/>
  <c r="Z20" i="61"/>
  <c r="T20" i="61"/>
  <c r="AF20" i="61"/>
  <c r="AJ20" i="61"/>
  <c r="I20" i="61"/>
  <c r="AH20" i="61"/>
  <c r="O20" i="61"/>
  <c r="AD20" i="61"/>
  <c r="S20" i="61"/>
  <c r="F109" i="61"/>
  <c r="AC46" i="61"/>
  <c r="AJ46" i="61"/>
  <c r="O18" i="61"/>
  <c r="AH19" i="61"/>
  <c r="AD46" i="61"/>
  <c r="R48" i="61"/>
  <c r="AI48" i="61"/>
  <c r="Q18" i="61"/>
  <c r="AJ19" i="61"/>
  <c r="L48" i="61"/>
  <c r="K48" i="61"/>
  <c r="O80" i="61"/>
  <c r="AE80" i="61"/>
  <c r="S56" i="61"/>
  <c r="AF56" i="61"/>
  <c r="K46" i="61"/>
  <c r="Y19" i="61"/>
  <c r="AG48" i="61"/>
  <c r="M46" i="61"/>
  <c r="Q14" i="61"/>
  <c r="U48" i="61"/>
  <c r="N18" i="61"/>
  <c r="V46" i="61"/>
  <c r="AG46" i="61"/>
  <c r="W14" i="61"/>
  <c r="U14" i="61"/>
  <c r="AF14" i="61"/>
  <c r="K14" i="61"/>
  <c r="U19" i="61"/>
  <c r="AG19" i="61"/>
  <c r="AB18" i="61"/>
  <c r="AH14" i="61"/>
  <c r="AE46" i="61"/>
  <c r="AC48" i="61"/>
  <c r="T14" i="61"/>
  <c r="AC19" i="61"/>
  <c r="T19" i="61"/>
  <c r="AK18" i="61"/>
  <c r="U18" i="61"/>
  <c r="AC14" i="61"/>
  <c r="W18" i="61"/>
  <c r="AF46" i="61"/>
  <c r="AJ48" i="61"/>
  <c r="AB14" i="61"/>
  <c r="AF19" i="61"/>
  <c r="X48" i="61"/>
  <c r="U46" i="61"/>
  <c r="AL46" i="61"/>
  <c r="Z14" i="61"/>
  <c r="S48" i="61"/>
  <c r="M80" i="61"/>
  <c r="K80" i="61"/>
  <c r="R80" i="61"/>
  <c r="H80" i="61"/>
  <c r="AA80" i="61"/>
  <c r="AB56" i="61"/>
  <c r="Y56" i="61"/>
  <c r="L80" i="61"/>
  <c r="U56" i="61"/>
  <c r="H56" i="61"/>
  <c r="Q80" i="61"/>
  <c r="W56" i="61"/>
  <c r="Q56" i="61"/>
  <c r="AG80" i="61"/>
  <c r="V89" i="61"/>
  <c r="R92" i="61"/>
  <c r="AJ93" i="61"/>
  <c r="AG90" i="61"/>
  <c r="AC89" i="61"/>
  <c r="AC90" i="61"/>
  <c r="S93" i="61"/>
  <c r="AD121" i="61"/>
  <c r="X13" i="61"/>
  <c r="AE121" i="61"/>
  <c r="T13" i="61"/>
  <c r="Q120" i="61"/>
  <c r="W91" i="61"/>
  <c r="AK120" i="61"/>
  <c r="AE84" i="61"/>
  <c r="Y83" i="61"/>
  <c r="AG89" i="61"/>
  <c r="AF138" i="61"/>
  <c r="L138" i="61"/>
  <c r="AE91" i="61"/>
  <c r="AI138" i="61"/>
  <c r="J88" i="61"/>
  <c r="AF84" i="61"/>
  <c r="X120" i="61"/>
  <c r="AH90" i="61"/>
  <c r="Z121" i="61"/>
  <c r="U89" i="61"/>
  <c r="Y90" i="61"/>
  <c r="AI93" i="61"/>
  <c r="J92" i="61"/>
  <c r="K93" i="61"/>
  <c r="I93" i="61"/>
  <c r="I83" i="61"/>
  <c r="AC138" i="61"/>
  <c r="O121" i="61"/>
  <c r="AJ13" i="61"/>
  <c r="M89" i="61"/>
  <c r="AL84" i="61"/>
  <c r="AJ90" i="61"/>
  <c r="N120" i="61"/>
  <c r="V138" i="61"/>
  <c r="R89" i="61"/>
  <c r="AA138" i="61"/>
  <c r="R93" i="61"/>
  <c r="O90" i="61"/>
  <c r="U121" i="61"/>
  <c r="T92" i="61"/>
  <c r="L121" i="61"/>
  <c r="AC84" i="61"/>
  <c r="Y93" i="61"/>
  <c r="AJ89" i="61"/>
  <c r="K13" i="61"/>
  <c r="AG93" i="61"/>
  <c r="AB89" i="61"/>
  <c r="Z90" i="61"/>
  <c r="AE88" i="61"/>
  <c r="AI92" i="61"/>
  <c r="W13" i="61"/>
  <c r="W120" i="61"/>
  <c r="AB13" i="61"/>
  <c r="V13" i="61"/>
  <c r="L120" i="61"/>
  <c r="M138" i="61"/>
  <c r="R91" i="61"/>
  <c r="AH89" i="61"/>
  <c r="Q84" i="61"/>
  <c r="AF83" i="61"/>
  <c r="P92" i="61"/>
  <c r="Z138" i="61"/>
  <c r="AA93" i="61"/>
  <c r="AB93" i="61"/>
  <c r="AL91" i="61"/>
  <c r="L89" i="61"/>
  <c r="AA121" i="61"/>
  <c r="L91" i="61"/>
  <c r="AK84" i="61"/>
  <c r="AK90" i="61"/>
  <c r="AK91" i="61"/>
  <c r="U93" i="61"/>
  <c r="T120" i="61"/>
  <c r="W92" i="61"/>
  <c r="AD138" i="61"/>
  <c r="X92" i="61"/>
  <c r="P91" i="61"/>
  <c r="U90" i="61"/>
  <c r="Y89" i="61"/>
  <c r="O89" i="61"/>
  <c r="H91" i="61"/>
  <c r="H83" i="61"/>
  <c r="AI144" i="61"/>
  <c r="Z144" i="61"/>
  <c r="X144" i="61"/>
  <c r="AG144" i="61"/>
  <c r="N144" i="61"/>
  <c r="O144" i="61"/>
  <c r="S144" i="61"/>
  <c r="K144" i="61"/>
  <c r="AB144" i="61"/>
  <c r="P144" i="61"/>
  <c r="F53" i="61"/>
  <c r="F20" i="61"/>
  <c r="I88" i="61"/>
  <c r="D84" i="61"/>
  <c r="D19" i="61"/>
  <c r="D48" i="61"/>
  <c r="D91" i="61"/>
  <c r="D53" i="61"/>
  <c r="AJ104" i="61"/>
  <c r="V104" i="61"/>
  <c r="AK104" i="61"/>
  <c r="AI104" i="61"/>
  <c r="M104" i="61"/>
  <c r="AG105" i="61"/>
  <c r="R105" i="61"/>
  <c r="N104" i="61"/>
  <c r="AC105" i="61"/>
  <c r="AC104" i="61"/>
  <c r="AF104" i="61"/>
  <c r="L105" i="61"/>
  <c r="T104" i="61"/>
  <c r="P105" i="61"/>
  <c r="J104" i="61"/>
  <c r="I104" i="61"/>
  <c r="L147" i="61"/>
  <c r="AC134" i="61"/>
  <c r="I132" i="61"/>
  <c r="M134" i="61"/>
  <c r="Y147" i="61"/>
  <c r="AE134" i="61"/>
  <c r="R132" i="61"/>
  <c r="T134" i="61"/>
  <c r="AC132" i="61"/>
  <c r="AK147" i="61"/>
  <c r="W134" i="61"/>
  <c r="AB134" i="61"/>
  <c r="V147" i="61"/>
  <c r="Z134" i="61"/>
  <c r="AF134" i="61"/>
  <c r="J147" i="61"/>
  <c r="Q147" i="61"/>
  <c r="Q134" i="61"/>
  <c r="M132" i="61"/>
  <c r="AJ132" i="61"/>
  <c r="Y132" i="61"/>
  <c r="Q132" i="61"/>
  <c r="V134" i="61"/>
  <c r="AE147" i="61"/>
  <c r="AL147" i="61"/>
  <c r="O134" i="61"/>
  <c r="P132" i="61"/>
  <c r="X147" i="61"/>
  <c r="K134" i="61"/>
  <c r="AL134" i="61"/>
  <c r="T109" i="61"/>
  <c r="AG109" i="61"/>
  <c r="AE109" i="61"/>
  <c r="P109" i="61"/>
  <c r="M109" i="61"/>
  <c r="AK109" i="61"/>
  <c r="X109" i="61"/>
  <c r="AI109" i="61"/>
  <c r="J20" i="61"/>
  <c r="Q20" i="61"/>
  <c r="AE20" i="61"/>
  <c r="K20" i="61"/>
  <c r="M20" i="61"/>
  <c r="P20" i="61"/>
  <c r="X20" i="61"/>
  <c r="U20" i="61"/>
  <c r="I109" i="61"/>
  <c r="J18" i="61"/>
  <c r="AK19" i="61"/>
  <c r="AK14" i="61"/>
  <c r="X18" i="61"/>
  <c r="AD19" i="61"/>
  <c r="M14" i="61"/>
  <c r="AI14" i="61"/>
  <c r="W19" i="61"/>
  <c r="W48" i="61"/>
  <c r="AA14" i="61"/>
  <c r="O14" i="61"/>
  <c r="AK48" i="61"/>
  <c r="I48" i="61"/>
  <c r="AF48" i="61"/>
  <c r="Q19" i="61"/>
  <c r="AB46" i="61"/>
  <c r="AE19" i="61"/>
  <c r="X19" i="61"/>
  <c r="O48" i="61"/>
  <c r="AI19" i="61"/>
  <c r="S14" i="61"/>
  <c r="P14" i="61"/>
  <c r="AD48" i="61"/>
  <c r="AB48" i="61"/>
  <c r="L46" i="61"/>
  <c r="AH18" i="61"/>
  <c r="AI46" i="61"/>
  <c r="S18" i="61"/>
  <c r="T46" i="61"/>
  <c r="Y14" i="61"/>
  <c r="V14" i="61"/>
  <c r="Q46" i="61"/>
  <c r="AE18" i="61"/>
  <c r="K18" i="61"/>
  <c r="L19" i="61"/>
  <c r="V19" i="61"/>
  <c r="AI18" i="61"/>
  <c r="N14" i="61"/>
  <c r="Z19" i="61"/>
  <c r="Y48" i="61"/>
  <c r="Y46" i="61"/>
  <c r="AK46" i="61"/>
  <c r="Z18" i="61"/>
  <c r="AL19" i="61"/>
  <c r="L18" i="61"/>
  <c r="Y18" i="61"/>
  <c r="X46" i="61"/>
  <c r="S19" i="61"/>
  <c r="AB19" i="61"/>
  <c r="I56" i="61"/>
  <c r="AJ56" i="61"/>
  <c r="AK80" i="61"/>
  <c r="H48" i="61"/>
  <c r="J56" i="61"/>
  <c r="AI80" i="61"/>
  <c r="AC80" i="61"/>
  <c r="V56" i="61"/>
  <c r="O56" i="61"/>
  <c r="AA56" i="61"/>
  <c r="AJ80" i="61"/>
  <c r="M56" i="61"/>
  <c r="AC56" i="61"/>
  <c r="AE56" i="61"/>
  <c r="AF80" i="61"/>
  <c r="P56" i="61"/>
  <c r="K56" i="61"/>
  <c r="Z80" i="61"/>
  <c r="AK56" i="61"/>
  <c r="AG84" i="61"/>
  <c r="P120" i="61"/>
  <c r="AD89" i="61"/>
  <c r="AA13" i="61"/>
  <c r="Q138" i="61"/>
  <c r="AI84" i="61"/>
  <c r="AC92" i="61"/>
  <c r="AL88" i="61"/>
  <c r="AH88" i="61"/>
  <c r="T83" i="61"/>
  <c r="M83" i="61"/>
  <c r="R121" i="61"/>
  <c r="Y13" i="61"/>
  <c r="AB84" i="61"/>
  <c r="AL89" i="61"/>
  <c r="S89" i="61"/>
  <c r="Z89" i="61"/>
  <c r="AH84" i="61"/>
  <c r="Z88" i="61"/>
  <c r="M121" i="61"/>
  <c r="T89" i="61"/>
  <c r="AB90" i="61"/>
  <c r="I120" i="61"/>
  <c r="O93" i="61"/>
  <c r="J84" i="61"/>
  <c r="I92" i="61"/>
  <c r="J89" i="61"/>
  <c r="AG92" i="61"/>
  <c r="P88" i="61"/>
  <c r="L90" i="61"/>
  <c r="AJ83" i="61"/>
  <c r="J121" i="61"/>
  <c r="AD88" i="61"/>
  <c r="X89" i="61"/>
  <c r="S88" i="61"/>
  <c r="AI121" i="61"/>
  <c r="AC121" i="61"/>
  <c r="AF93" i="61"/>
  <c r="AF120" i="61"/>
  <c r="P84" i="61"/>
  <c r="AE89" i="61"/>
  <c r="N92" i="61"/>
  <c r="AF88" i="61"/>
  <c r="AI83" i="61"/>
  <c r="J13" i="61"/>
  <c r="U84" i="61"/>
  <c r="AE90" i="61"/>
  <c r="Q13" i="61"/>
  <c r="AH91" i="61"/>
  <c r="O138" i="61"/>
  <c r="W90" i="61"/>
  <c r="Z93" i="61"/>
  <c r="AB88" i="61"/>
  <c r="I138" i="61"/>
  <c r="L13" i="61"/>
  <c r="M91" i="61"/>
  <c r="Y120" i="61"/>
  <c r="R84" i="61"/>
  <c r="N138" i="61"/>
  <c r="V92" i="61"/>
  <c r="N13" i="61"/>
  <c r="K138" i="61"/>
  <c r="U138" i="61"/>
  <c r="S121" i="61"/>
  <c r="O92" i="61"/>
  <c r="AG138" i="61"/>
  <c r="P13" i="61"/>
  <c r="N91" i="61"/>
  <c r="AL90" i="61"/>
  <c r="Q90" i="61"/>
  <c r="T91" i="61"/>
  <c r="I121" i="61"/>
  <c r="K121" i="61"/>
  <c r="M88" i="61"/>
  <c r="K120" i="61"/>
  <c r="AA83" i="61"/>
  <c r="AJ120" i="61"/>
  <c r="AJ84" i="61"/>
  <c r="I89" i="61"/>
  <c r="AA91" i="61"/>
  <c r="S83" i="61"/>
  <c r="R138" i="61"/>
  <c r="N88" i="61"/>
  <c r="Q121" i="61"/>
  <c r="U92" i="61"/>
  <c r="AH121" i="61"/>
  <c r="AI91" i="61"/>
  <c r="K89" i="61"/>
  <c r="AH120" i="61"/>
  <c r="AC83" i="61"/>
  <c r="J93" i="61"/>
  <c r="J138" i="61"/>
  <c r="U13" i="61"/>
  <c r="AC13" i="61"/>
  <c r="I91" i="61"/>
  <c r="AA89" i="61"/>
  <c r="AE92" i="61"/>
  <c r="H121" i="61"/>
  <c r="H120" i="61"/>
  <c r="H92" i="61"/>
  <c r="AL144" i="61"/>
  <c r="AF144" i="61"/>
  <c r="AD144" i="61"/>
  <c r="AK144" i="61"/>
  <c r="M144" i="61"/>
  <c r="H144" i="61"/>
  <c r="F120" i="61"/>
  <c r="D54" i="61"/>
  <c r="D46" i="61"/>
  <c r="L104" i="61"/>
  <c r="AH105" i="61"/>
  <c r="AL104" i="61"/>
  <c r="AA105" i="61"/>
  <c r="Y104" i="61"/>
  <c r="X105" i="61"/>
  <c r="AK105" i="61"/>
  <c r="AE104" i="61"/>
  <c r="AA104" i="61"/>
  <c r="Q104" i="61"/>
  <c r="AB105" i="61"/>
  <c r="I105" i="61"/>
  <c r="S105" i="61"/>
  <c r="AH104" i="61"/>
  <c r="M105" i="61"/>
  <c r="AC147" i="61"/>
  <c r="AL132" i="61"/>
  <c r="K147" i="61"/>
  <c r="O132" i="61"/>
  <c r="AA147" i="61"/>
  <c r="W147" i="61"/>
  <c r="AD134" i="61"/>
  <c r="O147" i="61"/>
  <c r="U132" i="61"/>
  <c r="W132" i="61"/>
  <c r="I134" i="61"/>
  <c r="R134" i="61"/>
  <c r="R147" i="61"/>
  <c r="T132" i="61"/>
  <c r="AH134" i="61"/>
  <c r="AH132" i="61"/>
  <c r="AE132" i="61"/>
  <c r="X134" i="61"/>
  <c r="N132" i="61"/>
  <c r="U147" i="61"/>
  <c r="P134" i="61"/>
  <c r="I147" i="61"/>
  <c r="AA109" i="61"/>
  <c r="N109" i="61"/>
  <c r="AC109" i="61"/>
  <c r="AF109" i="61"/>
  <c r="L109" i="61"/>
  <c r="AD109" i="61"/>
  <c r="K109" i="61"/>
  <c r="Y20" i="61"/>
  <c r="H20" i="61"/>
  <c r="AL20" i="61"/>
  <c r="R20" i="61"/>
  <c r="H109" i="61"/>
  <c r="H105" i="61"/>
  <c r="F14" i="61"/>
  <c r="F18" i="61"/>
  <c r="F80" i="61"/>
  <c r="F56" i="61"/>
  <c r="F19" i="61"/>
  <c r="F93" i="61"/>
  <c r="F92" i="61"/>
  <c r="F83" i="61"/>
  <c r="F138" i="61"/>
  <c r="F104" i="61"/>
  <c r="F91" i="61"/>
  <c r="D92" i="61"/>
  <c r="D104" i="61"/>
  <c r="D120" i="61"/>
  <c r="H132" i="61"/>
  <c r="F132" i="61"/>
  <c r="F147" i="61"/>
  <c r="D109" i="61"/>
  <c r="H14" i="61"/>
  <c r="H19" i="61"/>
  <c r="F54" i="61"/>
  <c r="D80" i="61"/>
  <c r="H104" i="61"/>
  <c r="D134" i="61"/>
  <c r="H147" i="61"/>
  <c r="D132" i="61"/>
  <c r="F89" i="61"/>
  <c r="F90" i="61"/>
  <c r="H13" i="61"/>
  <c r="D121" i="61"/>
  <c r="D105" i="61"/>
  <c r="F134" i="61"/>
  <c r="F144" i="61"/>
  <c r="F48" i="61"/>
  <c r="F105" i="61"/>
  <c r="D18" i="61"/>
  <c r="D93" i="61"/>
  <c r="D138" i="61"/>
  <c r="D13" i="61"/>
  <c r="D147" i="61"/>
  <c r="H134" i="61"/>
  <c r="AJ50" i="93"/>
  <c r="AJ51" i="93"/>
  <c r="AJ52" i="93" s="1"/>
  <c r="T51" i="93"/>
  <c r="T52" i="93" s="1"/>
  <c r="AE51" i="91"/>
  <c r="AE52" i="91" s="1"/>
  <c r="M51" i="91"/>
  <c r="M52" i="91" s="1"/>
  <c r="AB51" i="91"/>
  <c r="AB52" i="91" s="1"/>
  <c r="K51" i="91"/>
  <c r="K52" i="91" s="1"/>
  <c r="N51" i="93"/>
  <c r="N52" i="93" s="1"/>
  <c r="V51" i="91"/>
  <c r="V52" i="91" s="1"/>
  <c r="H50" i="95"/>
  <c r="H50" i="106"/>
  <c r="H50" i="102"/>
  <c r="H50" i="103"/>
  <c r="H50" i="100"/>
  <c r="H50" i="99"/>
  <c r="H50" i="94"/>
  <c r="L50" i="93"/>
  <c r="AD50" i="91"/>
  <c r="P50" i="91"/>
  <c r="AJ50" i="91"/>
  <c r="O3" i="5"/>
  <c r="V16" i="91" l="1"/>
  <c r="V23" i="91" s="1"/>
  <c r="T16" i="105"/>
  <c r="T16" i="99"/>
  <c r="T23" i="99" s="1"/>
  <c r="AC50" i="93"/>
  <c r="AI16" i="106"/>
  <c r="AI21" i="106" s="1"/>
  <c r="AI16" i="103"/>
  <c r="AI21" i="103" s="1"/>
  <c r="J16" i="98"/>
  <c r="J23" i="98" s="1"/>
  <c r="Y50" i="91"/>
  <c r="AI50" i="93"/>
  <c r="Q50" i="93"/>
  <c r="N16" i="97"/>
  <c r="N21" i="97" s="1"/>
  <c r="R16" i="97"/>
  <c r="R23" i="97" s="1"/>
  <c r="U50" i="93"/>
  <c r="J51" i="93"/>
  <c r="J52" i="93" s="1"/>
  <c r="J184" i="93" s="1"/>
  <c r="AD16" i="102"/>
  <c r="AD21" i="102" s="1"/>
  <c r="X16" i="106"/>
  <c r="X21" i="106" s="1"/>
  <c r="AD16" i="103"/>
  <c r="AD23" i="103" s="1"/>
  <c r="AD16" i="106"/>
  <c r="AD21" i="106" s="1"/>
  <c r="Q16" i="104"/>
  <c r="Q21" i="104" s="1"/>
  <c r="AD16" i="100"/>
  <c r="AD22" i="100" s="1"/>
  <c r="AD28" i="100" s="1"/>
  <c r="AD48" i="100" s="1"/>
  <c r="AD147" i="100" s="1" a="1"/>
  <c r="AD147" i="100" s="1"/>
  <c r="AI16" i="100"/>
  <c r="AI22" i="100" s="1"/>
  <c r="AI28" i="100" s="1"/>
  <c r="AI48" i="100" s="1"/>
  <c r="AI147" i="100" s="1" a="1"/>
  <c r="AI147" i="100" s="1"/>
  <c r="X16" i="104"/>
  <c r="X23" i="104" s="1"/>
  <c r="J16" i="102"/>
  <c r="J21" i="102" s="1"/>
  <c r="T16" i="103"/>
  <c r="T23" i="103" s="1"/>
  <c r="AD16" i="101"/>
  <c r="AD23" i="101" s="1"/>
  <c r="AI16" i="101"/>
  <c r="AI21" i="101" s="1"/>
  <c r="T16" i="100"/>
  <c r="T22" i="100" s="1"/>
  <c r="T28" i="100" s="1"/>
  <c r="T48" i="100" s="1"/>
  <c r="T147" i="100" s="1" a="1"/>
  <c r="T147" i="100" s="1"/>
  <c r="Q16" i="99"/>
  <c r="Q21" i="99" s="1"/>
  <c r="Q16" i="102"/>
  <c r="Q21" i="102" s="1"/>
  <c r="AD16" i="99"/>
  <c r="AD22" i="99" s="1"/>
  <c r="AD28" i="99" s="1"/>
  <c r="AD48" i="99" s="1"/>
  <c r="AD147" i="99" s="1" a="1"/>
  <c r="AD147" i="99" s="1"/>
  <c r="W16" i="98"/>
  <c r="W21" i="98" s="1"/>
  <c r="W16" i="106"/>
  <c r="W21" i="106" s="1"/>
  <c r="N16" i="105"/>
  <c r="N21" i="105" s="1"/>
  <c r="Q16" i="103"/>
  <c r="Q21" i="103" s="1"/>
  <c r="W16" i="101"/>
  <c r="W22" i="101" s="1"/>
  <c r="W28" i="101" s="1"/>
  <c r="W48" i="101" s="1"/>
  <c r="W147" i="101" s="1" a="1"/>
  <c r="W147" i="101" s="1"/>
  <c r="X16" i="98"/>
  <c r="X23" i="98" s="1"/>
  <c r="Q16" i="101"/>
  <c r="Q23" i="101" s="1"/>
  <c r="R16" i="100"/>
  <c r="R21" i="100" s="1"/>
  <c r="R16" i="99"/>
  <c r="R23" i="99" s="1"/>
  <c r="R16" i="106"/>
  <c r="R21" i="106" s="1"/>
  <c r="I16" i="103"/>
  <c r="I23" i="103" s="1"/>
  <c r="AC16" i="98"/>
  <c r="AC23" i="98" s="1"/>
  <c r="N16" i="103"/>
  <c r="N22" i="103" s="1"/>
  <c r="N28" i="103" s="1"/>
  <c r="N48" i="103" s="1"/>
  <c r="N147" i="103" s="1" a="1"/>
  <c r="N147" i="103" s="1"/>
  <c r="AK16" i="101"/>
  <c r="AK22" i="101" s="1"/>
  <c r="AK28" i="101" s="1"/>
  <c r="AK48" i="101" s="1"/>
  <c r="AK147" i="101" s="1" a="1"/>
  <c r="AK147" i="101" s="1"/>
  <c r="AH16" i="101"/>
  <c r="AH23" i="101" s="1"/>
  <c r="AJ16" i="104"/>
  <c r="AJ22" i="104" s="1"/>
  <c r="AJ28" i="104" s="1"/>
  <c r="AJ48" i="104" s="1"/>
  <c r="AJ147" i="104" s="1" a="1"/>
  <c r="AJ147" i="104" s="1"/>
  <c r="N16" i="104"/>
  <c r="N22" i="104" s="1"/>
  <c r="N28" i="104" s="1"/>
  <c r="N48" i="104" s="1"/>
  <c r="N147" i="104" s="1" a="1"/>
  <c r="N147" i="104" s="1"/>
  <c r="AE16" i="98"/>
  <c r="AE21" i="98" s="1"/>
  <c r="O16" i="105"/>
  <c r="O21" i="105" s="1"/>
  <c r="O16" i="106"/>
  <c r="O21" i="106" s="1"/>
  <c r="S16" i="103"/>
  <c r="S22" i="103" s="1"/>
  <c r="S28" i="103" s="1"/>
  <c r="S48" i="103" s="1"/>
  <c r="S147" i="103" s="1" a="1"/>
  <c r="S147" i="103" s="1"/>
  <c r="Z16" i="101"/>
  <c r="Z23" i="101" s="1"/>
  <c r="AK16" i="100"/>
  <c r="AK21" i="100" s="1"/>
  <c r="AK16" i="104"/>
  <c r="AK21" i="104" s="1"/>
  <c r="AE16" i="102"/>
  <c r="AE23" i="102" s="1"/>
  <c r="AH16" i="100"/>
  <c r="AH21" i="100" s="1"/>
  <c r="AH16" i="102"/>
  <c r="AH23" i="102" s="1"/>
  <c r="X16" i="102"/>
  <c r="X23" i="102" s="1"/>
  <c r="R16" i="98"/>
  <c r="R21" i="98" s="1"/>
  <c r="AC16" i="104"/>
  <c r="AC22" i="104" s="1"/>
  <c r="AC28" i="104" s="1"/>
  <c r="AC48" i="104" s="1"/>
  <c r="AC147" i="104" s="1" a="1"/>
  <c r="AC147" i="104" s="1"/>
  <c r="AE16" i="103"/>
  <c r="AE22" i="103" s="1"/>
  <c r="AE28" i="103" s="1"/>
  <c r="AE48" i="103" s="1"/>
  <c r="AE147" i="103" s="1" a="1"/>
  <c r="AE147" i="103" s="1"/>
  <c r="O16" i="100"/>
  <c r="O23" i="100" s="1"/>
  <c r="O16" i="104"/>
  <c r="O23" i="104" s="1"/>
  <c r="S16" i="104"/>
  <c r="S22" i="104" s="1"/>
  <c r="S28" i="104" s="1"/>
  <c r="S48" i="104" s="1"/>
  <c r="S147" i="104" s="1" a="1"/>
  <c r="S147" i="104" s="1"/>
  <c r="AJ16" i="99"/>
  <c r="AJ23" i="99" s="1"/>
  <c r="X16" i="103"/>
  <c r="X22" i="103" s="1"/>
  <c r="X28" i="103" s="1"/>
  <c r="X48" i="103" s="1"/>
  <c r="X147" i="103" s="1" a="1"/>
  <c r="X147" i="103" s="1"/>
  <c r="T16" i="98"/>
  <c r="T23" i="98" s="1"/>
  <c r="Q16" i="105"/>
  <c r="Q22" i="105" s="1"/>
  <c r="Q28" i="105" s="1"/>
  <c r="Q48" i="105" s="1"/>
  <c r="Q147" i="105" s="1" a="1"/>
  <c r="Q147" i="105" s="1"/>
  <c r="Q16" i="106"/>
  <c r="Q21" i="106" s="1"/>
  <c r="W16" i="100"/>
  <c r="W21" i="100" s="1"/>
  <c r="T16" i="93"/>
  <c r="T21" i="93" s="1"/>
  <c r="I16" i="100"/>
  <c r="I23" i="100" s="1"/>
  <c r="AC16" i="103"/>
  <c r="AC21" i="103" s="1"/>
  <c r="N16" i="102"/>
  <c r="N23" i="102" s="1"/>
  <c r="AD16" i="105"/>
  <c r="AD22" i="105" s="1"/>
  <c r="AD28" i="105" s="1"/>
  <c r="AD48" i="105" s="1"/>
  <c r="AD147" i="105" s="1" a="1"/>
  <c r="AD147" i="105" s="1"/>
  <c r="AI16" i="102"/>
  <c r="AI22" i="102" s="1"/>
  <c r="AI28" i="102" s="1"/>
  <c r="AI48" i="102" s="1"/>
  <c r="AI147" i="102" s="1" a="1"/>
  <c r="AI147" i="102" s="1"/>
  <c r="R16" i="101"/>
  <c r="R22" i="101" s="1"/>
  <c r="R28" i="101" s="1"/>
  <c r="R48" i="101" s="1"/>
  <c r="R147" i="101" s="1" a="1"/>
  <c r="R147" i="101" s="1"/>
  <c r="I16" i="99"/>
  <c r="I22" i="99" s="1"/>
  <c r="I28" i="99" s="1"/>
  <c r="I48" i="99" s="1"/>
  <c r="I147" i="99" s="1" a="1"/>
  <c r="I147" i="99" s="1"/>
  <c r="AK16" i="102"/>
  <c r="AK22" i="102" s="1"/>
  <c r="AK28" i="102" s="1"/>
  <c r="AK48" i="102" s="1"/>
  <c r="AK147" i="102" s="1" a="1"/>
  <c r="AK147" i="102" s="1"/>
  <c r="AE16" i="100"/>
  <c r="AE22" i="100" s="1"/>
  <c r="AE28" i="100" s="1"/>
  <c r="AE48" i="100" s="1"/>
  <c r="AE147" i="100" s="1" a="1"/>
  <c r="AE147" i="100" s="1"/>
  <c r="AE16" i="106"/>
  <c r="AE23" i="106" s="1"/>
  <c r="AH16" i="103"/>
  <c r="AH22" i="103" s="1"/>
  <c r="AH28" i="103" s="1"/>
  <c r="AH48" i="103" s="1"/>
  <c r="AH147" i="103" s="1" a="1"/>
  <c r="AH147" i="103" s="1"/>
  <c r="AH16" i="106"/>
  <c r="AH22" i="106" s="1"/>
  <c r="AH28" i="106" s="1"/>
  <c r="AH48" i="106" s="1"/>
  <c r="AH147" i="106" s="1" a="1"/>
  <c r="AH147" i="106" s="1"/>
  <c r="AJ16" i="102"/>
  <c r="AJ21" i="102" s="1"/>
  <c r="O16" i="101"/>
  <c r="O21" i="101" s="1"/>
  <c r="AJ16" i="103"/>
  <c r="AJ23" i="103" s="1"/>
  <c r="N16" i="106"/>
  <c r="N23" i="106" s="1"/>
  <c r="AK16" i="103"/>
  <c r="AK23" i="103" s="1"/>
  <c r="AE16" i="99"/>
  <c r="AE21" i="99" s="1"/>
  <c r="AH16" i="98"/>
  <c r="AH22" i="98" s="1"/>
  <c r="AH28" i="98" s="1"/>
  <c r="AH48" i="98" s="1"/>
  <c r="AH147" i="98" s="1" a="1"/>
  <c r="AH147" i="98" s="1"/>
  <c r="S16" i="102"/>
  <c r="S21" i="102" s="1"/>
  <c r="AF16" i="94"/>
  <c r="AF23" i="94" s="1"/>
  <c r="I16" i="102"/>
  <c r="I23" i="102" s="1"/>
  <c r="AC16" i="105"/>
  <c r="AC21" i="105" s="1"/>
  <c r="AC16" i="106"/>
  <c r="AC22" i="106" s="1"/>
  <c r="AC28" i="106" s="1"/>
  <c r="AC48" i="106" s="1"/>
  <c r="AC147" i="106" s="1" a="1"/>
  <c r="AC147" i="106" s="1"/>
  <c r="Z16" i="105"/>
  <c r="Z21" i="105" s="1"/>
  <c r="AJ16" i="98"/>
  <c r="AJ21" i="98" s="1"/>
  <c r="AI16" i="94"/>
  <c r="AI22" i="94" s="1"/>
  <c r="AI28" i="94" s="1"/>
  <c r="AI48" i="94" s="1"/>
  <c r="AI147" i="94" s="1" a="1"/>
  <c r="AI147" i="94" s="1"/>
  <c r="K51" i="93"/>
  <c r="K52" i="93" s="1"/>
  <c r="K184" i="93" s="1"/>
  <c r="S51" i="93"/>
  <c r="S52" i="93" s="1"/>
  <c r="S184" i="93" s="1"/>
  <c r="AH51" i="93"/>
  <c r="AH52" i="93" s="1"/>
  <c r="AH184" i="93" s="1"/>
  <c r="N16" i="95"/>
  <c r="N22" i="95" s="1"/>
  <c r="N28" i="95" s="1"/>
  <c r="N48" i="95" s="1"/>
  <c r="N147" i="95" s="1" a="1"/>
  <c r="N147" i="95" s="1"/>
  <c r="AE16" i="95"/>
  <c r="AE21" i="95" s="1"/>
  <c r="AH16" i="95"/>
  <c r="AH21" i="95" s="1"/>
  <c r="J16" i="94"/>
  <c r="J22" i="94" s="1"/>
  <c r="J28" i="94" s="1"/>
  <c r="J48" i="94" s="1"/>
  <c r="J147" i="94" s="1" a="1"/>
  <c r="J147" i="94" s="1"/>
  <c r="AK16" i="94"/>
  <c r="AK23" i="94" s="1"/>
  <c r="AA16" i="91"/>
  <c r="AA21" i="91" s="1"/>
  <c r="V16" i="100"/>
  <c r="V21" i="100" s="1"/>
  <c r="R16" i="105"/>
  <c r="R21" i="105" s="1"/>
  <c r="I16" i="106"/>
  <c r="I23" i="106" s="1"/>
  <c r="AC16" i="101"/>
  <c r="AC22" i="101" s="1"/>
  <c r="AC28" i="101" s="1"/>
  <c r="AC48" i="101" s="1"/>
  <c r="AC147" i="101" s="1" a="1"/>
  <c r="AC147" i="101" s="1"/>
  <c r="S16" i="105"/>
  <c r="S22" i="105" s="1"/>
  <c r="S28" i="105" s="1"/>
  <c r="S48" i="105" s="1"/>
  <c r="S147" i="105" s="1" a="1"/>
  <c r="S147" i="105" s="1"/>
  <c r="Z16" i="98"/>
  <c r="Z21" i="98" s="1"/>
  <c r="L16" i="101"/>
  <c r="L21" i="101" s="1"/>
  <c r="Z16" i="102"/>
  <c r="Z22" i="102" s="1"/>
  <c r="Z28" i="102" s="1"/>
  <c r="Z48" i="102" s="1"/>
  <c r="Z147" i="102" s="1" a="1"/>
  <c r="Z147" i="102" s="1"/>
  <c r="U16" i="94"/>
  <c r="U21" i="94" s="1"/>
  <c r="P16" i="94"/>
  <c r="P23" i="94" s="1"/>
  <c r="O16" i="97"/>
  <c r="O22" i="97" s="1"/>
  <c r="O28" i="97" s="1"/>
  <c r="O48" i="97" s="1"/>
  <c r="O147" i="97" s="1" a="1"/>
  <c r="O147" i="97" s="1"/>
  <c r="R16" i="104"/>
  <c r="R21" i="104" s="1"/>
  <c r="S16" i="100"/>
  <c r="S22" i="100" s="1"/>
  <c r="S28" i="100" s="1"/>
  <c r="S48" i="100" s="1"/>
  <c r="S147" i="100" s="1" a="1"/>
  <c r="S147" i="100" s="1"/>
  <c r="AJ16" i="101"/>
  <c r="AJ23" i="101" s="1"/>
  <c r="Z16" i="99"/>
  <c r="Z21" i="99" s="1"/>
  <c r="Z16" i="104"/>
  <c r="Z22" i="104" s="1"/>
  <c r="Z28" i="104" s="1"/>
  <c r="Z48" i="104" s="1"/>
  <c r="Z147" i="104" s="1" a="1"/>
  <c r="Z147" i="104" s="1"/>
  <c r="K16" i="94"/>
  <c r="K22" i="94" s="1"/>
  <c r="K28" i="94" s="1"/>
  <c r="K48" i="94" s="1"/>
  <c r="K147" i="94" s="1" a="1"/>
  <c r="K147" i="94" s="1"/>
  <c r="S16" i="97"/>
  <c r="S21" i="97" s="1"/>
  <c r="Z16" i="97"/>
  <c r="Z23" i="97" s="1"/>
  <c r="L16" i="97"/>
  <c r="L23" i="97" s="1"/>
  <c r="P51" i="93"/>
  <c r="P52" i="93" s="1"/>
  <c r="P184" i="93" s="1"/>
  <c r="AI16" i="92"/>
  <c r="AI22" i="92" s="1"/>
  <c r="AI28" i="92" s="1"/>
  <c r="AI48" i="92" s="1"/>
  <c r="AI147" i="92" s="1" a="1"/>
  <c r="AI147" i="92" s="1"/>
  <c r="AB16" i="94"/>
  <c r="AB22" i="94" s="1"/>
  <c r="AB28" i="94" s="1"/>
  <c r="AB48" i="94" s="1"/>
  <c r="AB147" i="94" s="1" a="1"/>
  <c r="AB147" i="94" s="1"/>
  <c r="AD16" i="94"/>
  <c r="AD22" i="94" s="1"/>
  <c r="AD28" i="94" s="1"/>
  <c r="AD48" i="94" s="1"/>
  <c r="AD147" i="94" s="1" a="1"/>
  <c r="AD147" i="94" s="1"/>
  <c r="R16" i="102"/>
  <c r="R22" i="102" s="1"/>
  <c r="R28" i="102" s="1"/>
  <c r="R48" i="102" s="1"/>
  <c r="R147" i="102" s="1" a="1"/>
  <c r="R147" i="102" s="1"/>
  <c r="AK16" i="99"/>
  <c r="AK22" i="99" s="1"/>
  <c r="AK28" i="99" s="1"/>
  <c r="AK48" i="99" s="1"/>
  <c r="AK147" i="99" s="1" a="1"/>
  <c r="AK147" i="99" s="1"/>
  <c r="AK16" i="106"/>
  <c r="AK21" i="106" s="1"/>
  <c r="AE16" i="105"/>
  <c r="AE22" i="105" s="1"/>
  <c r="AE28" i="105" s="1"/>
  <c r="AE48" i="105" s="1"/>
  <c r="AE147" i="105" s="1" a="1"/>
  <c r="AE147" i="105" s="1"/>
  <c r="AH16" i="104"/>
  <c r="AH23" i="104" s="1"/>
  <c r="AJ16" i="100"/>
  <c r="AJ23" i="100" s="1"/>
  <c r="AJ16" i="106"/>
  <c r="AJ22" i="106" s="1"/>
  <c r="AJ28" i="106" s="1"/>
  <c r="AJ48" i="106" s="1"/>
  <c r="AJ147" i="106" s="1" a="1"/>
  <c r="AJ147" i="106" s="1"/>
  <c r="V16" i="98"/>
  <c r="V21" i="98" s="1"/>
  <c r="AC16" i="102"/>
  <c r="AC22" i="102" s="1"/>
  <c r="AC28" i="102" s="1"/>
  <c r="AC48" i="102" s="1"/>
  <c r="AC147" i="102" s="1" a="1"/>
  <c r="AC147" i="102" s="1"/>
  <c r="AE16" i="104"/>
  <c r="AE23" i="104" s="1"/>
  <c r="O16" i="98"/>
  <c r="O21" i="98" s="1"/>
  <c r="O16" i="102"/>
  <c r="O21" i="102" s="1"/>
  <c r="S16" i="99"/>
  <c r="S21" i="99" s="1"/>
  <c r="Z16" i="103"/>
  <c r="Z23" i="103" s="1"/>
  <c r="AJ16" i="105"/>
  <c r="AJ22" i="105" s="1"/>
  <c r="AJ28" i="105" s="1"/>
  <c r="AJ48" i="105" s="1"/>
  <c r="AJ147" i="105" s="1" a="1"/>
  <c r="AJ147" i="105" s="1"/>
  <c r="R16" i="103"/>
  <c r="R23" i="103" s="1"/>
  <c r="I16" i="105"/>
  <c r="I22" i="105" s="1"/>
  <c r="I28" i="105" s="1"/>
  <c r="I48" i="105" s="1"/>
  <c r="I147" i="105" s="1" a="1"/>
  <c r="I147" i="105" s="1"/>
  <c r="S16" i="98"/>
  <c r="S23" i="98" s="1"/>
  <c r="S16" i="106"/>
  <c r="S23" i="106" s="1"/>
  <c r="Z16" i="100"/>
  <c r="Z21" i="100" s="1"/>
  <c r="Z16" i="106"/>
  <c r="Z22" i="106" s="1"/>
  <c r="Z28" i="106" s="1"/>
  <c r="Z48" i="106" s="1"/>
  <c r="Z147" i="106" s="1" a="1"/>
  <c r="Z147" i="106" s="1"/>
  <c r="L16" i="105"/>
  <c r="L23" i="105" s="1"/>
  <c r="L16" i="106"/>
  <c r="L23" i="106" s="1"/>
  <c r="V16" i="93"/>
  <c r="V22" i="93" s="1"/>
  <c r="V28" i="93" s="1"/>
  <c r="V48" i="93" s="1"/>
  <c r="V150" i="93" s="1" a="1"/>
  <c r="V150" i="93" s="1"/>
  <c r="I50" i="102"/>
  <c r="I50" i="100"/>
  <c r="I50" i="99"/>
  <c r="I50" i="105"/>
  <c r="I50" i="98"/>
  <c r="I50" i="101"/>
  <c r="I50" i="104"/>
  <c r="I50" i="103"/>
  <c r="I50" i="106"/>
  <c r="AA51" i="106"/>
  <c r="AA52" i="106" s="1"/>
  <c r="AA51" i="102"/>
  <c r="AA52" i="102" s="1"/>
  <c r="AA51" i="101"/>
  <c r="AA52" i="101" s="1"/>
  <c r="AA51" i="104"/>
  <c r="AA52" i="104" s="1"/>
  <c r="AA51" i="99"/>
  <c r="AA52" i="99" s="1"/>
  <c r="AA51" i="98"/>
  <c r="AA52" i="98" s="1"/>
  <c r="AA51" i="105"/>
  <c r="AA52" i="105" s="1"/>
  <c r="AA51" i="103"/>
  <c r="AA52" i="103" s="1"/>
  <c r="AA51" i="100"/>
  <c r="AA52" i="100" s="1"/>
  <c r="Q51" i="106"/>
  <c r="Q52" i="106" s="1"/>
  <c r="Q51" i="102"/>
  <c r="Q52" i="102" s="1"/>
  <c r="Q51" i="104"/>
  <c r="Q52" i="104" s="1"/>
  <c r="Q51" i="101"/>
  <c r="Q52" i="101" s="1"/>
  <c r="Q51" i="98"/>
  <c r="Q52" i="98" s="1"/>
  <c r="Q51" i="99"/>
  <c r="Q52" i="99" s="1"/>
  <c r="Q51" i="100"/>
  <c r="Q52" i="100" s="1"/>
  <c r="Q51" i="105"/>
  <c r="Q52" i="105" s="1"/>
  <c r="Q51" i="103"/>
  <c r="Q52" i="103" s="1"/>
  <c r="AJ51" i="106"/>
  <c r="AJ52" i="106" s="1"/>
  <c r="AJ51" i="102"/>
  <c r="AJ52" i="102" s="1"/>
  <c r="AJ51" i="101"/>
  <c r="AJ52" i="101" s="1"/>
  <c r="AJ51" i="104"/>
  <c r="AJ52" i="104" s="1"/>
  <c r="AJ51" i="98"/>
  <c r="AJ52" i="98" s="1"/>
  <c r="AJ51" i="99"/>
  <c r="AJ52" i="99" s="1"/>
  <c r="AJ51" i="103"/>
  <c r="AJ52" i="103" s="1"/>
  <c r="AJ51" i="105"/>
  <c r="AJ52" i="105" s="1"/>
  <c r="AJ51" i="100"/>
  <c r="AJ52" i="100" s="1"/>
  <c r="V51" i="106"/>
  <c r="V52" i="106" s="1"/>
  <c r="V51" i="102"/>
  <c r="V52" i="102" s="1"/>
  <c r="V51" i="101"/>
  <c r="V52" i="101" s="1"/>
  <c r="V51" i="104"/>
  <c r="V52" i="104" s="1"/>
  <c r="V51" i="103"/>
  <c r="V52" i="103" s="1"/>
  <c r="V51" i="98"/>
  <c r="V52" i="98" s="1"/>
  <c r="V51" i="100"/>
  <c r="V52" i="100" s="1"/>
  <c r="V51" i="105"/>
  <c r="V52" i="105" s="1"/>
  <c r="V51" i="99"/>
  <c r="V52" i="99" s="1"/>
  <c r="AC51" i="106"/>
  <c r="AC52" i="106" s="1"/>
  <c r="AC51" i="102"/>
  <c r="AC52" i="102" s="1"/>
  <c r="AC51" i="104"/>
  <c r="AC52" i="104" s="1"/>
  <c r="AC51" i="101"/>
  <c r="AC52" i="101" s="1"/>
  <c r="AC51" i="99"/>
  <c r="AC52" i="99" s="1"/>
  <c r="AC51" i="103"/>
  <c r="AC52" i="103" s="1"/>
  <c r="AC51" i="98"/>
  <c r="AC52" i="98" s="1"/>
  <c r="AC51" i="105"/>
  <c r="AC52" i="105" s="1"/>
  <c r="AC51" i="100"/>
  <c r="AC52" i="100" s="1"/>
  <c r="AF51" i="106"/>
  <c r="AF52" i="106" s="1"/>
  <c r="AF51" i="102"/>
  <c r="AF52" i="102" s="1"/>
  <c r="AF51" i="101"/>
  <c r="AF52" i="101" s="1"/>
  <c r="AF51" i="104"/>
  <c r="AF52" i="104" s="1"/>
  <c r="AF51" i="99"/>
  <c r="AF52" i="99" s="1"/>
  <c r="AF51" i="98"/>
  <c r="AF52" i="98" s="1"/>
  <c r="AF51" i="100"/>
  <c r="AF52" i="100" s="1"/>
  <c r="AF51" i="105"/>
  <c r="AF52" i="105" s="1"/>
  <c r="AF51" i="103"/>
  <c r="AF52" i="103" s="1"/>
  <c r="O51" i="106"/>
  <c r="O52" i="106" s="1"/>
  <c r="O51" i="102"/>
  <c r="O52" i="102" s="1"/>
  <c r="O51" i="104"/>
  <c r="O52" i="104" s="1"/>
  <c r="O51" i="101"/>
  <c r="O52" i="101" s="1"/>
  <c r="O51" i="105"/>
  <c r="O52" i="105" s="1"/>
  <c r="O51" i="100"/>
  <c r="O52" i="100" s="1"/>
  <c r="O51" i="103"/>
  <c r="O52" i="103" s="1"/>
  <c r="O51" i="99"/>
  <c r="O52" i="99" s="1"/>
  <c r="O51" i="98"/>
  <c r="O52" i="98" s="1"/>
  <c r="AB16" i="97"/>
  <c r="AB23" i="97" s="1"/>
  <c r="I21" i="104"/>
  <c r="I22" i="104"/>
  <c r="I28" i="104" s="1"/>
  <c r="I48" i="104" s="1"/>
  <c r="I147" i="104" s="1" a="1"/>
  <c r="I147" i="104" s="1"/>
  <c r="I23" i="104"/>
  <c r="AK21" i="105"/>
  <c r="AK23" i="105"/>
  <c r="AK22" i="105"/>
  <c r="AK28" i="105" s="1"/>
  <c r="AK48" i="105" s="1"/>
  <c r="AK147" i="105" s="1" a="1"/>
  <c r="AK147" i="105" s="1"/>
  <c r="AE23" i="101"/>
  <c r="AE21" i="101"/>
  <c r="AE22" i="101"/>
  <c r="AE28" i="101" s="1"/>
  <c r="AE48" i="101" s="1"/>
  <c r="AE147" i="101" s="1" a="1"/>
  <c r="AE147" i="101" s="1"/>
  <c r="O23" i="99"/>
  <c r="O21" i="99"/>
  <c r="O22" i="99"/>
  <c r="O28" i="99" s="1"/>
  <c r="O48" i="99" s="1"/>
  <c r="O147" i="99" s="1" a="1"/>
  <c r="O147" i="99" s="1"/>
  <c r="AH21" i="105"/>
  <c r="AH23" i="105"/>
  <c r="AH22" i="105"/>
  <c r="AH28" i="105" s="1"/>
  <c r="AH48" i="105" s="1"/>
  <c r="AH147" i="105" s="1" a="1"/>
  <c r="AH147" i="105" s="1"/>
  <c r="S22" i="101"/>
  <c r="S28" i="101" s="1"/>
  <c r="S48" i="101" s="1"/>
  <c r="S147" i="101" s="1" a="1"/>
  <c r="S147" i="101" s="1"/>
  <c r="S21" i="101"/>
  <c r="S23" i="101"/>
  <c r="H16" i="100"/>
  <c r="H16" i="98"/>
  <c r="K16" i="105"/>
  <c r="K16" i="99"/>
  <c r="K16" i="102"/>
  <c r="L23" i="100"/>
  <c r="L22" i="100"/>
  <c r="L28" i="100" s="1"/>
  <c r="L48" i="100" s="1"/>
  <c r="L147" i="100" s="1" a="1"/>
  <c r="L147" i="100" s="1"/>
  <c r="L21" i="100"/>
  <c r="T50" i="106"/>
  <c r="T50" i="102"/>
  <c r="T50" i="104"/>
  <c r="T50" i="101"/>
  <c r="T50" i="99"/>
  <c r="T50" i="98"/>
  <c r="T50" i="100"/>
  <c r="T50" i="103"/>
  <c r="T50" i="105"/>
  <c r="AE50" i="106"/>
  <c r="AE50" i="102"/>
  <c r="AE50" i="101"/>
  <c r="AE50" i="104"/>
  <c r="AE50" i="100"/>
  <c r="AE50" i="99"/>
  <c r="AE50" i="98"/>
  <c r="AE50" i="103"/>
  <c r="AE50" i="105"/>
  <c r="N50" i="106"/>
  <c r="N50" i="102"/>
  <c r="N50" i="101"/>
  <c r="N50" i="104"/>
  <c r="N50" i="99"/>
  <c r="N50" i="103"/>
  <c r="N50" i="105"/>
  <c r="N50" i="100"/>
  <c r="N50" i="98"/>
  <c r="R50" i="106"/>
  <c r="R50" i="102"/>
  <c r="R50" i="101"/>
  <c r="R50" i="104"/>
  <c r="R50" i="99"/>
  <c r="R50" i="100"/>
  <c r="R50" i="103"/>
  <c r="R50" i="105"/>
  <c r="R50" i="98"/>
  <c r="X50" i="106"/>
  <c r="X50" i="102"/>
  <c r="X50" i="101"/>
  <c r="X50" i="104"/>
  <c r="X50" i="98"/>
  <c r="X50" i="100"/>
  <c r="X50" i="99"/>
  <c r="X50" i="103"/>
  <c r="X50" i="105"/>
  <c r="AF50" i="106"/>
  <c r="AF50" i="102"/>
  <c r="AF50" i="101"/>
  <c r="AF50" i="104"/>
  <c r="AF50" i="98"/>
  <c r="AF50" i="100"/>
  <c r="AF50" i="105"/>
  <c r="AF50" i="103"/>
  <c r="AF50" i="99"/>
  <c r="P50" i="106"/>
  <c r="P50" i="102"/>
  <c r="P50" i="101"/>
  <c r="P50" i="104"/>
  <c r="P50" i="99"/>
  <c r="P50" i="105"/>
  <c r="P50" i="100"/>
  <c r="P50" i="98"/>
  <c r="P50" i="103"/>
  <c r="H51" i="99"/>
  <c r="H52" i="99" s="1"/>
  <c r="H51" i="103"/>
  <c r="H52" i="103" s="1"/>
  <c r="H51" i="104"/>
  <c r="H52" i="104" s="1"/>
  <c r="H51" i="98"/>
  <c r="H52" i="98" s="1"/>
  <c r="H51" i="101"/>
  <c r="H52" i="101" s="1"/>
  <c r="H51" i="102"/>
  <c r="H52" i="102" s="1"/>
  <c r="H51" i="105"/>
  <c r="H52" i="105" s="1"/>
  <c r="H51" i="106"/>
  <c r="H52" i="106" s="1"/>
  <c r="H51" i="100"/>
  <c r="H52" i="100" s="1"/>
  <c r="X51" i="106"/>
  <c r="X52" i="106" s="1"/>
  <c r="X51" i="102"/>
  <c r="X52" i="102" s="1"/>
  <c r="X51" i="101"/>
  <c r="X52" i="101" s="1"/>
  <c r="X51" i="104"/>
  <c r="X52" i="104" s="1"/>
  <c r="X51" i="103"/>
  <c r="X52" i="103" s="1"/>
  <c r="X51" i="105"/>
  <c r="X52" i="105" s="1"/>
  <c r="X51" i="98"/>
  <c r="X52" i="98" s="1"/>
  <c r="X51" i="100"/>
  <c r="X52" i="100" s="1"/>
  <c r="X51" i="99"/>
  <c r="X52" i="99" s="1"/>
  <c r="AJ50" i="106"/>
  <c r="AJ50" i="102"/>
  <c r="AJ50" i="101"/>
  <c r="AJ50" i="104"/>
  <c r="AJ50" i="98"/>
  <c r="AJ50" i="105"/>
  <c r="AJ50" i="99"/>
  <c r="AJ50" i="100"/>
  <c r="AJ50" i="103"/>
  <c r="K51" i="106"/>
  <c r="K52" i="106" s="1"/>
  <c r="K51" i="102"/>
  <c r="K52" i="102" s="1"/>
  <c r="K51" i="104"/>
  <c r="K52" i="104" s="1"/>
  <c r="K51" i="101"/>
  <c r="K52" i="101" s="1"/>
  <c r="K51" i="99"/>
  <c r="K52" i="99" s="1"/>
  <c r="K51" i="98"/>
  <c r="K52" i="98" s="1"/>
  <c r="K51" i="100"/>
  <c r="K52" i="100" s="1"/>
  <c r="K51" i="103"/>
  <c r="K52" i="103" s="1"/>
  <c r="K51" i="105"/>
  <c r="K52" i="105" s="1"/>
  <c r="S51" i="106"/>
  <c r="S52" i="106" s="1"/>
  <c r="S51" i="102"/>
  <c r="S52" i="102" s="1"/>
  <c r="S51" i="101"/>
  <c r="S52" i="101" s="1"/>
  <c r="S51" i="104"/>
  <c r="S52" i="104" s="1"/>
  <c r="S51" i="98"/>
  <c r="S52" i="98" s="1"/>
  <c r="S51" i="100"/>
  <c r="S52" i="100" s="1"/>
  <c r="S51" i="105"/>
  <c r="S52" i="105" s="1"/>
  <c r="S51" i="99"/>
  <c r="S52" i="99" s="1"/>
  <c r="S51" i="103"/>
  <c r="S52" i="103" s="1"/>
  <c r="AK51" i="106"/>
  <c r="AK52" i="106" s="1"/>
  <c r="AK51" i="102"/>
  <c r="AK52" i="102" s="1"/>
  <c r="AK51" i="101"/>
  <c r="AK52" i="101" s="1"/>
  <c r="AK51" i="104"/>
  <c r="AK52" i="104" s="1"/>
  <c r="AK51" i="99"/>
  <c r="AK52" i="99" s="1"/>
  <c r="AK51" i="100"/>
  <c r="AK52" i="100" s="1"/>
  <c r="AK51" i="105"/>
  <c r="AK52" i="105" s="1"/>
  <c r="AK51" i="98"/>
  <c r="AK52" i="98" s="1"/>
  <c r="AK51" i="103"/>
  <c r="AK52" i="103" s="1"/>
  <c r="AL51" i="106"/>
  <c r="AL52" i="106" s="1"/>
  <c r="AL51" i="102"/>
  <c r="AL52" i="102" s="1"/>
  <c r="AL51" i="101"/>
  <c r="AL52" i="101" s="1"/>
  <c r="AL51" i="104"/>
  <c r="AL52" i="104" s="1"/>
  <c r="AL51" i="103"/>
  <c r="AL52" i="103" s="1"/>
  <c r="AL51" i="99"/>
  <c r="AL52" i="99" s="1"/>
  <c r="AL51" i="105"/>
  <c r="AL52" i="105" s="1"/>
  <c r="AL51" i="98"/>
  <c r="AL52" i="98" s="1"/>
  <c r="AL51" i="100"/>
  <c r="AL52" i="100" s="1"/>
  <c r="I51" i="104"/>
  <c r="I52" i="104" s="1"/>
  <c r="I51" i="103"/>
  <c r="I52" i="103" s="1"/>
  <c r="I51" i="98"/>
  <c r="I52" i="98" s="1"/>
  <c r="I51" i="99"/>
  <c r="I52" i="99" s="1"/>
  <c r="I51" i="102"/>
  <c r="I52" i="102" s="1"/>
  <c r="I51" i="105"/>
  <c r="I52" i="105" s="1"/>
  <c r="I51" i="106"/>
  <c r="I52" i="106" s="1"/>
  <c r="I51" i="100"/>
  <c r="I52" i="100" s="1"/>
  <c r="I51" i="101"/>
  <c r="I52" i="101" s="1"/>
  <c r="AH51" i="106"/>
  <c r="AH52" i="106" s="1"/>
  <c r="AH51" i="102"/>
  <c r="AH52" i="102" s="1"/>
  <c r="AH51" i="101"/>
  <c r="AH52" i="101" s="1"/>
  <c r="AH51" i="104"/>
  <c r="AH52" i="104" s="1"/>
  <c r="AH51" i="98"/>
  <c r="AH52" i="98" s="1"/>
  <c r="AH51" i="105"/>
  <c r="AH52" i="105" s="1"/>
  <c r="AH51" i="103"/>
  <c r="AH52" i="103" s="1"/>
  <c r="AH51" i="99"/>
  <c r="AH52" i="99" s="1"/>
  <c r="AH51" i="100"/>
  <c r="AH52" i="100" s="1"/>
  <c r="AD51" i="106"/>
  <c r="AD52" i="106" s="1"/>
  <c r="AD51" i="102"/>
  <c r="AD52" i="102" s="1"/>
  <c r="AD51" i="101"/>
  <c r="AD52" i="101" s="1"/>
  <c r="AD51" i="104"/>
  <c r="AD52" i="104" s="1"/>
  <c r="AD51" i="99"/>
  <c r="AD52" i="99" s="1"/>
  <c r="AD51" i="100"/>
  <c r="AD52" i="100" s="1"/>
  <c r="AD51" i="105"/>
  <c r="AD52" i="105" s="1"/>
  <c r="AD51" i="98"/>
  <c r="AD52" i="98" s="1"/>
  <c r="AD51" i="103"/>
  <c r="AD52" i="103" s="1"/>
  <c r="L16" i="94"/>
  <c r="L21" i="94" s="1"/>
  <c r="I22" i="98"/>
  <c r="I28" i="98" s="1"/>
  <c r="I48" i="98" s="1"/>
  <c r="I147" i="98" s="1" a="1"/>
  <c r="I147" i="98" s="1"/>
  <c r="I23" i="98"/>
  <c r="I21" i="98"/>
  <c r="N23" i="98"/>
  <c r="N22" i="98"/>
  <c r="N28" i="98" s="1"/>
  <c r="N48" i="98" s="1"/>
  <c r="N147" i="98" s="1" a="1"/>
  <c r="N147" i="98" s="1"/>
  <c r="N21" i="98"/>
  <c r="AA50" i="106"/>
  <c r="AA50" i="102"/>
  <c r="AA50" i="104"/>
  <c r="AA50" i="101"/>
  <c r="AA50" i="103"/>
  <c r="AA50" i="100"/>
  <c r="AA50" i="99"/>
  <c r="AA50" i="105"/>
  <c r="AA50" i="98"/>
  <c r="U50" i="106"/>
  <c r="U50" i="102"/>
  <c r="U50" i="104"/>
  <c r="U50" i="101"/>
  <c r="U50" i="99"/>
  <c r="U50" i="100"/>
  <c r="U50" i="98"/>
  <c r="U50" i="103"/>
  <c r="U50" i="105"/>
  <c r="Y50" i="106"/>
  <c r="Y50" i="102"/>
  <c r="Y50" i="104"/>
  <c r="Y50" i="101"/>
  <c r="Y50" i="103"/>
  <c r="Y50" i="105"/>
  <c r="Y50" i="99"/>
  <c r="Y50" i="100"/>
  <c r="Y50" i="98"/>
  <c r="K50" i="102"/>
  <c r="K50" i="101"/>
  <c r="K50" i="106"/>
  <c r="K50" i="104"/>
  <c r="K50" i="103"/>
  <c r="K50" i="98"/>
  <c r="K50" i="100"/>
  <c r="K50" i="99"/>
  <c r="K50" i="105"/>
  <c r="S50" i="106"/>
  <c r="S50" i="102"/>
  <c r="S50" i="101"/>
  <c r="S50" i="104"/>
  <c r="S50" i="98"/>
  <c r="S50" i="103"/>
  <c r="S50" i="100"/>
  <c r="S50" i="99"/>
  <c r="S50" i="105"/>
  <c r="M50" i="106"/>
  <c r="M50" i="102"/>
  <c r="M50" i="101"/>
  <c r="M50" i="104"/>
  <c r="M50" i="98"/>
  <c r="M50" i="100"/>
  <c r="M50" i="103"/>
  <c r="M50" i="105"/>
  <c r="M50" i="99"/>
  <c r="W50" i="106"/>
  <c r="W50" i="102"/>
  <c r="W50" i="104"/>
  <c r="W50" i="101"/>
  <c r="W50" i="99"/>
  <c r="W50" i="103"/>
  <c r="W50" i="105"/>
  <c r="W50" i="98"/>
  <c r="W50" i="100"/>
  <c r="AG50" i="106"/>
  <c r="AG50" i="102"/>
  <c r="AG50" i="104"/>
  <c r="AG50" i="101"/>
  <c r="AG50" i="105"/>
  <c r="AG50" i="99"/>
  <c r="AG50" i="100"/>
  <c r="AG50" i="98"/>
  <c r="AG50" i="103"/>
  <c r="AD50" i="106"/>
  <c r="AD50" i="102"/>
  <c r="AD50" i="101"/>
  <c r="AD50" i="104"/>
  <c r="AD50" i="103"/>
  <c r="AD50" i="100"/>
  <c r="AD50" i="99"/>
  <c r="AD50" i="105"/>
  <c r="AD50" i="98"/>
  <c r="AC50" i="106"/>
  <c r="AC50" i="102"/>
  <c r="AC50" i="101"/>
  <c r="AC50" i="104"/>
  <c r="AC50" i="99"/>
  <c r="AC50" i="105"/>
  <c r="AC50" i="100"/>
  <c r="AC50" i="98"/>
  <c r="AC50" i="103"/>
  <c r="AI50" i="106"/>
  <c r="AI50" i="102"/>
  <c r="AI50" i="101"/>
  <c r="AI50" i="104"/>
  <c r="AI50" i="105"/>
  <c r="AI50" i="99"/>
  <c r="AI50" i="98"/>
  <c r="AI50" i="100"/>
  <c r="AI50" i="103"/>
  <c r="M51" i="106"/>
  <c r="M52" i="106" s="1"/>
  <c r="M51" i="102"/>
  <c r="M52" i="102" s="1"/>
  <c r="M51" i="101"/>
  <c r="M52" i="101" s="1"/>
  <c r="M51" i="104"/>
  <c r="M52" i="104" s="1"/>
  <c r="M51" i="100"/>
  <c r="M52" i="100" s="1"/>
  <c r="M51" i="103"/>
  <c r="M52" i="103" s="1"/>
  <c r="M51" i="98"/>
  <c r="M52" i="98" s="1"/>
  <c r="M51" i="105"/>
  <c r="M52" i="105" s="1"/>
  <c r="M51" i="99"/>
  <c r="M52" i="99" s="1"/>
  <c r="U51" i="106"/>
  <c r="U52" i="106" s="1"/>
  <c r="U51" i="102"/>
  <c r="U52" i="102" s="1"/>
  <c r="U51" i="101"/>
  <c r="U52" i="101" s="1"/>
  <c r="U51" i="104"/>
  <c r="U52" i="104" s="1"/>
  <c r="U51" i="99"/>
  <c r="U52" i="99" s="1"/>
  <c r="U51" i="105"/>
  <c r="U52" i="105" s="1"/>
  <c r="U51" i="98"/>
  <c r="U52" i="98" s="1"/>
  <c r="U51" i="100"/>
  <c r="U52" i="100" s="1"/>
  <c r="U51" i="103"/>
  <c r="U52" i="103" s="1"/>
  <c r="AE51" i="106"/>
  <c r="AE52" i="106" s="1"/>
  <c r="AE51" i="102"/>
  <c r="AE52" i="102" s="1"/>
  <c r="AE51" i="101"/>
  <c r="AE52" i="101" s="1"/>
  <c r="AE51" i="104"/>
  <c r="AE52" i="104" s="1"/>
  <c r="AE51" i="103"/>
  <c r="AE52" i="103" s="1"/>
  <c r="AE51" i="105"/>
  <c r="AE52" i="105" s="1"/>
  <c r="AE51" i="100"/>
  <c r="AE52" i="100" s="1"/>
  <c r="AE51" i="99"/>
  <c r="AE52" i="99" s="1"/>
  <c r="AE51" i="98"/>
  <c r="AE52" i="98" s="1"/>
  <c r="AG51" i="106"/>
  <c r="AG52" i="106" s="1"/>
  <c r="AG51" i="102"/>
  <c r="AG52" i="102" s="1"/>
  <c r="AG51" i="104"/>
  <c r="AG52" i="104" s="1"/>
  <c r="AG51" i="101"/>
  <c r="AG52" i="101" s="1"/>
  <c r="AG51" i="103"/>
  <c r="AG52" i="103" s="1"/>
  <c r="AG51" i="105"/>
  <c r="AG52" i="105" s="1"/>
  <c r="AG51" i="100"/>
  <c r="AG52" i="100" s="1"/>
  <c r="AG51" i="99"/>
  <c r="AG52" i="99" s="1"/>
  <c r="AG51" i="98"/>
  <c r="AG52" i="98" s="1"/>
  <c r="L51" i="106"/>
  <c r="L52" i="106" s="1"/>
  <c r="L51" i="102"/>
  <c r="L52" i="102" s="1"/>
  <c r="L51" i="101"/>
  <c r="L52" i="101" s="1"/>
  <c r="L51" i="104"/>
  <c r="L52" i="104" s="1"/>
  <c r="L51" i="100"/>
  <c r="L52" i="100" s="1"/>
  <c r="L51" i="105"/>
  <c r="L52" i="105" s="1"/>
  <c r="L51" i="103"/>
  <c r="L52" i="103" s="1"/>
  <c r="L51" i="98"/>
  <c r="L52" i="98" s="1"/>
  <c r="L51" i="99"/>
  <c r="L52" i="99" s="1"/>
  <c r="AK50" i="106"/>
  <c r="AK50" i="102"/>
  <c r="AK50" i="104"/>
  <c r="AK50" i="101"/>
  <c r="AK50" i="98"/>
  <c r="AK50" i="103"/>
  <c r="AK50" i="100"/>
  <c r="AK50" i="105"/>
  <c r="AK50" i="99"/>
  <c r="AL50" i="106"/>
  <c r="AL50" i="102"/>
  <c r="AL50" i="101"/>
  <c r="AL50" i="104"/>
  <c r="AL50" i="98"/>
  <c r="AL50" i="103"/>
  <c r="AL50" i="105"/>
  <c r="AL50" i="100"/>
  <c r="AL50" i="99"/>
  <c r="AA16" i="93"/>
  <c r="AA22" i="93" s="1"/>
  <c r="AA28" i="93" s="1"/>
  <c r="AA48" i="93" s="1"/>
  <c r="AA150" i="93" s="1" a="1"/>
  <c r="AA150" i="93" s="1"/>
  <c r="AB16" i="93"/>
  <c r="AB21" i="93" s="1"/>
  <c r="W16" i="95"/>
  <c r="W22" i="95" s="1"/>
  <c r="W28" i="95" s="1"/>
  <c r="W48" i="95" s="1"/>
  <c r="W147" i="95" s="1" a="1"/>
  <c r="W147" i="95" s="1"/>
  <c r="I16" i="97"/>
  <c r="I23" i="97" s="1"/>
  <c r="AC16" i="97"/>
  <c r="AC23" i="97" s="1"/>
  <c r="J16" i="97"/>
  <c r="J22" i="97" s="1"/>
  <c r="J28" i="97" s="1"/>
  <c r="J48" i="97" s="1"/>
  <c r="J147" i="97" s="1" a="1"/>
  <c r="J147" i="97" s="1"/>
  <c r="AA16" i="97"/>
  <c r="AA21" i="97" s="1"/>
  <c r="T16" i="97"/>
  <c r="T23" i="97" s="1"/>
  <c r="P16" i="97"/>
  <c r="P23" i="97" s="1"/>
  <c r="W16" i="97"/>
  <c r="W23" i="97" s="1"/>
  <c r="AL16" i="97"/>
  <c r="AL21" i="97" s="1"/>
  <c r="U16" i="97"/>
  <c r="U22" i="97" s="1"/>
  <c r="U28" i="97" s="1"/>
  <c r="U48" i="97" s="1"/>
  <c r="U147" i="97" s="1" a="1"/>
  <c r="U147" i="97" s="1"/>
  <c r="AC23" i="99"/>
  <c r="AC22" i="99"/>
  <c r="AC28" i="99" s="1"/>
  <c r="AC48" i="99" s="1"/>
  <c r="AC147" i="99" s="1" a="1"/>
  <c r="AC147" i="99" s="1"/>
  <c r="AC21" i="99"/>
  <c r="N22" i="100"/>
  <c r="N28" i="100" s="1"/>
  <c r="N48" i="100" s="1"/>
  <c r="N147" i="100" s="1" a="1"/>
  <c r="N147" i="100" s="1"/>
  <c r="N21" i="100"/>
  <c r="N23" i="100"/>
  <c r="AE22" i="102"/>
  <c r="AE28" i="102" s="1"/>
  <c r="AE48" i="102" s="1"/>
  <c r="AE147" i="102" s="1" a="1"/>
  <c r="AE147" i="102" s="1"/>
  <c r="O22" i="103"/>
  <c r="O28" i="103" s="1"/>
  <c r="O48" i="103" s="1"/>
  <c r="O147" i="103" s="1" a="1"/>
  <c r="O147" i="103" s="1"/>
  <c r="O21" i="103"/>
  <c r="O23" i="103"/>
  <c r="Z50" i="106"/>
  <c r="Z50" i="102"/>
  <c r="Z50" i="101"/>
  <c r="Z50" i="104"/>
  <c r="Z50" i="100"/>
  <c r="Z50" i="105"/>
  <c r="Z50" i="98"/>
  <c r="Z50" i="99"/>
  <c r="Z50" i="103"/>
  <c r="V50" i="106"/>
  <c r="V50" i="102"/>
  <c r="V50" i="101"/>
  <c r="V50" i="104"/>
  <c r="V50" i="103"/>
  <c r="V50" i="98"/>
  <c r="V50" i="100"/>
  <c r="V50" i="105"/>
  <c r="V50" i="99"/>
  <c r="J50" i="106"/>
  <c r="J50" i="101"/>
  <c r="J50" i="102"/>
  <c r="J50" i="105"/>
  <c r="J50" i="99"/>
  <c r="J50" i="104"/>
  <c r="J50" i="100"/>
  <c r="J50" i="98"/>
  <c r="J50" i="103"/>
  <c r="L50" i="106"/>
  <c r="L50" i="102"/>
  <c r="L50" i="101"/>
  <c r="L50" i="104"/>
  <c r="L50" i="99"/>
  <c r="L50" i="100"/>
  <c r="L50" i="105"/>
  <c r="L50" i="98"/>
  <c r="L50" i="103"/>
  <c r="AH50" i="106"/>
  <c r="AH50" i="102"/>
  <c r="AH50" i="101"/>
  <c r="AH50" i="104"/>
  <c r="AH50" i="98"/>
  <c r="AH50" i="105"/>
  <c r="AH50" i="103"/>
  <c r="AH50" i="100"/>
  <c r="AH50" i="99"/>
  <c r="O50" i="106"/>
  <c r="O50" i="102"/>
  <c r="O50" i="101"/>
  <c r="O50" i="104"/>
  <c r="O50" i="99"/>
  <c r="O50" i="105"/>
  <c r="O50" i="98"/>
  <c r="O50" i="103"/>
  <c r="O50" i="100"/>
  <c r="AB50" i="106"/>
  <c r="AB50" i="102"/>
  <c r="AB50" i="101"/>
  <c r="AB50" i="104"/>
  <c r="AB50" i="99"/>
  <c r="AB50" i="103"/>
  <c r="AB50" i="98"/>
  <c r="AB50" i="100"/>
  <c r="AB50" i="105"/>
  <c r="Q50" i="106"/>
  <c r="Q50" i="102"/>
  <c r="Q50" i="104"/>
  <c r="Q50" i="101"/>
  <c r="Q50" i="105"/>
  <c r="Q50" i="103"/>
  <c r="Q50" i="99"/>
  <c r="Q50" i="100"/>
  <c r="Q50" i="98"/>
  <c r="P51" i="106"/>
  <c r="P52" i="106" s="1"/>
  <c r="P51" i="102"/>
  <c r="P52" i="102" s="1"/>
  <c r="P51" i="101"/>
  <c r="P52" i="101" s="1"/>
  <c r="P51" i="104"/>
  <c r="P52" i="104" s="1"/>
  <c r="P51" i="98"/>
  <c r="P52" i="98" s="1"/>
  <c r="P51" i="103"/>
  <c r="P52" i="103" s="1"/>
  <c r="P51" i="99"/>
  <c r="P52" i="99" s="1"/>
  <c r="P51" i="100"/>
  <c r="P52" i="100" s="1"/>
  <c r="P51" i="105"/>
  <c r="P52" i="105" s="1"/>
  <c r="W51" i="106"/>
  <c r="W52" i="106" s="1"/>
  <c r="W51" i="102"/>
  <c r="W52" i="102" s="1"/>
  <c r="W51" i="101"/>
  <c r="W52" i="101" s="1"/>
  <c r="W51" i="104"/>
  <c r="W52" i="104" s="1"/>
  <c r="W51" i="99"/>
  <c r="W52" i="99" s="1"/>
  <c r="W51" i="100"/>
  <c r="W52" i="100" s="1"/>
  <c r="W51" i="98"/>
  <c r="W52" i="98" s="1"/>
  <c r="W51" i="103"/>
  <c r="W52" i="103" s="1"/>
  <c r="W51" i="105"/>
  <c r="W52" i="105" s="1"/>
  <c r="N51" i="106"/>
  <c r="N52" i="106" s="1"/>
  <c r="N51" i="102"/>
  <c r="N52" i="102" s="1"/>
  <c r="N51" i="101"/>
  <c r="N52" i="101" s="1"/>
  <c r="N51" i="104"/>
  <c r="N52" i="104" s="1"/>
  <c r="N51" i="98"/>
  <c r="N52" i="98" s="1"/>
  <c r="N51" i="100"/>
  <c r="N52" i="100" s="1"/>
  <c r="N51" i="103"/>
  <c r="N52" i="103" s="1"/>
  <c r="N51" i="105"/>
  <c r="N52" i="105" s="1"/>
  <c r="N51" i="99"/>
  <c r="N52" i="99" s="1"/>
  <c r="Y51" i="106"/>
  <c r="Y52" i="106" s="1"/>
  <c r="Y51" i="102"/>
  <c r="Y52" i="102" s="1"/>
  <c r="Y51" i="101"/>
  <c r="Y52" i="101" s="1"/>
  <c r="Y51" i="104"/>
  <c r="Y52" i="104" s="1"/>
  <c r="Y51" i="100"/>
  <c r="Y52" i="100" s="1"/>
  <c r="Y51" i="105"/>
  <c r="Y52" i="105" s="1"/>
  <c r="Y51" i="98"/>
  <c r="Y52" i="98" s="1"/>
  <c r="Y51" i="103"/>
  <c r="Y52" i="103" s="1"/>
  <c r="Y51" i="99"/>
  <c r="Y52" i="99" s="1"/>
  <c r="AI51" i="106"/>
  <c r="AI52" i="106" s="1"/>
  <c r="AI51" i="102"/>
  <c r="AI52" i="102" s="1"/>
  <c r="AI51" i="104"/>
  <c r="AI52" i="104" s="1"/>
  <c r="AI51" i="101"/>
  <c r="AI52" i="101" s="1"/>
  <c r="AI51" i="103"/>
  <c r="AI52" i="103" s="1"/>
  <c r="AI51" i="99"/>
  <c r="AI52" i="99" s="1"/>
  <c r="AI51" i="100"/>
  <c r="AI52" i="100" s="1"/>
  <c r="AI51" i="98"/>
  <c r="AI52" i="98" s="1"/>
  <c r="AI51" i="105"/>
  <c r="AI52" i="105" s="1"/>
  <c r="Z51" i="106"/>
  <c r="Z52" i="106" s="1"/>
  <c r="Z51" i="102"/>
  <c r="Z52" i="102" s="1"/>
  <c r="Z51" i="104"/>
  <c r="Z52" i="104" s="1"/>
  <c r="Z51" i="101"/>
  <c r="Z52" i="101" s="1"/>
  <c r="Z51" i="105"/>
  <c r="Z52" i="105" s="1"/>
  <c r="Z51" i="103"/>
  <c r="Z52" i="103" s="1"/>
  <c r="Z51" i="98"/>
  <c r="Z52" i="98" s="1"/>
  <c r="Z51" i="99"/>
  <c r="Z52" i="99" s="1"/>
  <c r="Z51" i="100"/>
  <c r="Z52" i="100" s="1"/>
  <c r="J51" i="104"/>
  <c r="J52" i="104" s="1"/>
  <c r="J51" i="106"/>
  <c r="J52" i="106" s="1"/>
  <c r="J51" i="101"/>
  <c r="J52" i="101" s="1"/>
  <c r="J51" i="98"/>
  <c r="J52" i="98" s="1"/>
  <c r="J51" i="100"/>
  <c r="J52" i="100" s="1"/>
  <c r="J51" i="102"/>
  <c r="J52" i="102" s="1"/>
  <c r="J51" i="105"/>
  <c r="J52" i="105" s="1"/>
  <c r="J51" i="99"/>
  <c r="J52" i="99" s="1"/>
  <c r="J51" i="103"/>
  <c r="J52" i="103" s="1"/>
  <c r="R51" i="106"/>
  <c r="R52" i="106" s="1"/>
  <c r="R51" i="102"/>
  <c r="R52" i="102" s="1"/>
  <c r="R51" i="104"/>
  <c r="R52" i="104" s="1"/>
  <c r="R51" i="101"/>
  <c r="R52" i="101" s="1"/>
  <c r="R51" i="100"/>
  <c r="R52" i="100" s="1"/>
  <c r="R51" i="99"/>
  <c r="R52" i="99" s="1"/>
  <c r="R51" i="103"/>
  <c r="R52" i="103" s="1"/>
  <c r="R51" i="98"/>
  <c r="R52" i="98" s="1"/>
  <c r="R51" i="105"/>
  <c r="R52" i="105" s="1"/>
  <c r="AB51" i="106"/>
  <c r="AB52" i="106" s="1"/>
  <c r="AB51" i="102"/>
  <c r="AB52" i="102" s="1"/>
  <c r="AB51" i="101"/>
  <c r="AB52" i="101" s="1"/>
  <c r="AB51" i="104"/>
  <c r="AB52" i="104" s="1"/>
  <c r="AB51" i="103"/>
  <c r="AB52" i="103" s="1"/>
  <c r="AB51" i="105"/>
  <c r="AB52" i="105" s="1"/>
  <c r="AB51" i="98"/>
  <c r="AB52" i="98" s="1"/>
  <c r="AB51" i="100"/>
  <c r="AB52" i="100" s="1"/>
  <c r="AB51" i="99"/>
  <c r="AB52" i="99" s="1"/>
  <c r="T51" i="106"/>
  <c r="T52" i="106" s="1"/>
  <c r="T51" i="102"/>
  <c r="T52" i="102" s="1"/>
  <c r="T51" i="104"/>
  <c r="T52" i="104" s="1"/>
  <c r="T51" i="101"/>
  <c r="T52" i="101" s="1"/>
  <c r="T51" i="100"/>
  <c r="T52" i="100" s="1"/>
  <c r="T51" i="103"/>
  <c r="T52" i="103" s="1"/>
  <c r="T51" i="98"/>
  <c r="T52" i="98" s="1"/>
  <c r="T51" i="99"/>
  <c r="T52" i="99" s="1"/>
  <c r="T51" i="105"/>
  <c r="T52" i="105" s="1"/>
  <c r="X16" i="93"/>
  <c r="X22" i="93" s="1"/>
  <c r="X28" i="93" s="1"/>
  <c r="X48" i="93" s="1"/>
  <c r="X150" i="93" s="1" a="1"/>
  <c r="X150" i="93" s="1"/>
  <c r="H16" i="94"/>
  <c r="H21" i="94" s="1"/>
  <c r="R23" i="98"/>
  <c r="I23" i="101"/>
  <c r="I21" i="101"/>
  <c r="I22" i="101"/>
  <c r="I28" i="101" s="1"/>
  <c r="I48" i="101" s="1"/>
  <c r="I147" i="101" s="1" a="1"/>
  <c r="I147" i="101" s="1"/>
  <c r="AC22" i="100"/>
  <c r="AC28" i="100" s="1"/>
  <c r="AC48" i="100" s="1"/>
  <c r="AC147" i="100" s="1" a="1"/>
  <c r="AC147" i="100" s="1"/>
  <c r="AC21" i="100"/>
  <c r="AC23" i="100"/>
  <c r="N23" i="99"/>
  <c r="N22" i="99"/>
  <c r="N28" i="99" s="1"/>
  <c r="N48" i="99" s="1"/>
  <c r="N147" i="99" s="1" a="1"/>
  <c r="N147" i="99" s="1"/>
  <c r="N21" i="99"/>
  <c r="N23" i="101"/>
  <c r="N21" i="101"/>
  <c r="N22" i="101"/>
  <c r="N28" i="101" s="1"/>
  <c r="N48" i="101" s="1"/>
  <c r="N147" i="101" s="1" a="1"/>
  <c r="N147" i="101" s="1"/>
  <c r="AK23" i="98"/>
  <c r="AK22" i="98"/>
  <c r="AK28" i="98" s="1"/>
  <c r="AK48" i="98" s="1"/>
  <c r="AK147" i="98" s="1" a="1"/>
  <c r="AK147" i="98" s="1"/>
  <c r="AK21" i="98"/>
  <c r="O21" i="104"/>
  <c r="AH23" i="99"/>
  <c r="AH22" i="99"/>
  <c r="AH28" i="99" s="1"/>
  <c r="AH48" i="99" s="1"/>
  <c r="AH147" i="99" s="1" a="1"/>
  <c r="AH147" i="99" s="1"/>
  <c r="AH21" i="99"/>
  <c r="AD23" i="105"/>
  <c r="AI23" i="99"/>
  <c r="AI22" i="99"/>
  <c r="AI28" i="99" s="1"/>
  <c r="AI48" i="99" s="1"/>
  <c r="AI147" i="99" s="1" a="1"/>
  <c r="AI147" i="99" s="1"/>
  <c r="AI21" i="99"/>
  <c r="AB16" i="100"/>
  <c r="AB16" i="101"/>
  <c r="J21" i="103"/>
  <c r="J23" i="103"/>
  <c r="J22" i="103"/>
  <c r="J28" i="103" s="1"/>
  <c r="J48" i="103" s="1"/>
  <c r="J147" i="103" s="1" a="1"/>
  <c r="J147" i="103" s="1"/>
  <c r="J23" i="100"/>
  <c r="J21" i="100"/>
  <c r="J22" i="100"/>
  <c r="J28" i="100" s="1"/>
  <c r="J48" i="100" s="1"/>
  <c r="J147" i="100" s="1" a="1"/>
  <c r="J147" i="100" s="1"/>
  <c r="V21" i="101"/>
  <c r="V23" i="101"/>
  <c r="V22" i="101"/>
  <c r="V28" i="101" s="1"/>
  <c r="V48" i="101" s="1"/>
  <c r="V147" i="101" s="1" a="1"/>
  <c r="V147" i="101" s="1"/>
  <c r="X22" i="105"/>
  <c r="X28" i="105" s="1"/>
  <c r="X48" i="105" s="1"/>
  <c r="X147" i="105" s="1" a="1"/>
  <c r="X147" i="105" s="1"/>
  <c r="X21" i="105"/>
  <c r="X23" i="105"/>
  <c r="X23" i="101"/>
  <c r="X21" i="101"/>
  <c r="X22" i="101"/>
  <c r="X28" i="101" s="1"/>
  <c r="X48" i="101" s="1"/>
  <c r="X147" i="101" s="1" a="1"/>
  <c r="X147" i="101" s="1"/>
  <c r="AF16" i="99"/>
  <c r="AF16" i="102"/>
  <c r="AA16" i="99"/>
  <c r="AA16" i="101"/>
  <c r="T21" i="101"/>
  <c r="T22" i="101"/>
  <c r="T28" i="101" s="1"/>
  <c r="T48" i="101" s="1"/>
  <c r="T147" i="101" s="1" a="1"/>
  <c r="T147" i="101" s="1"/>
  <c r="T23" i="101"/>
  <c r="AG16" i="98"/>
  <c r="AG16" i="102"/>
  <c r="M16" i="103"/>
  <c r="M16" i="102"/>
  <c r="P16" i="99"/>
  <c r="P16" i="102"/>
  <c r="W21" i="103"/>
  <c r="W23" i="103"/>
  <c r="W22" i="103"/>
  <c r="W28" i="103" s="1"/>
  <c r="W48" i="103" s="1"/>
  <c r="W147" i="103" s="1" a="1"/>
  <c r="W147" i="103" s="1"/>
  <c r="AL16" i="100"/>
  <c r="AL16" i="102"/>
  <c r="U16" i="100"/>
  <c r="U16" i="102"/>
  <c r="Y16" i="99"/>
  <c r="Y16" i="104"/>
  <c r="H16" i="105"/>
  <c r="H16" i="99"/>
  <c r="K16" i="103"/>
  <c r="K16" i="104"/>
  <c r="L21" i="98"/>
  <c r="L22" i="98"/>
  <c r="L28" i="98" s="1"/>
  <c r="L48" i="98" s="1"/>
  <c r="L147" i="98" s="1" a="1"/>
  <c r="L147" i="98" s="1"/>
  <c r="L23" i="98"/>
  <c r="L16" i="102"/>
  <c r="AD23" i="104"/>
  <c r="AD22" i="104"/>
  <c r="AD28" i="104" s="1"/>
  <c r="AD48" i="104" s="1"/>
  <c r="AD147" i="104" s="1" a="1"/>
  <c r="AD147" i="104" s="1"/>
  <c r="AD21" i="104"/>
  <c r="AI21" i="98"/>
  <c r="AI23" i="98"/>
  <c r="AI22" i="98"/>
  <c r="AI28" i="98" s="1"/>
  <c r="AI48" i="98" s="1"/>
  <c r="AI147" i="98" s="1" a="1"/>
  <c r="AI147" i="98" s="1"/>
  <c r="AB16" i="99"/>
  <c r="AB16" i="102"/>
  <c r="J22" i="99"/>
  <c r="J28" i="99" s="1"/>
  <c r="J48" i="99" s="1"/>
  <c r="J147" i="99" s="1" a="1"/>
  <c r="J147" i="99" s="1"/>
  <c r="J21" i="99"/>
  <c r="J23" i="99"/>
  <c r="J21" i="101"/>
  <c r="J22" i="101"/>
  <c r="J28" i="101" s="1"/>
  <c r="J48" i="101" s="1"/>
  <c r="J147" i="101" s="1" a="1"/>
  <c r="J147" i="101" s="1"/>
  <c r="J23" i="101"/>
  <c r="V23" i="103"/>
  <c r="V22" i="103"/>
  <c r="V28" i="103" s="1"/>
  <c r="V48" i="103" s="1"/>
  <c r="V147" i="103" s="1" a="1"/>
  <c r="V147" i="103" s="1"/>
  <c r="V21" i="103"/>
  <c r="V22" i="102"/>
  <c r="V28" i="102" s="1"/>
  <c r="V48" i="102" s="1"/>
  <c r="V147" i="102" s="1" a="1"/>
  <c r="V147" i="102" s="1"/>
  <c r="V21" i="102"/>
  <c r="V23" i="102"/>
  <c r="AF16" i="100"/>
  <c r="AF16" i="98"/>
  <c r="AF16" i="106"/>
  <c r="AA16" i="105"/>
  <c r="AA16" i="102"/>
  <c r="T22" i="105"/>
  <c r="T28" i="105" s="1"/>
  <c r="T48" i="105" s="1"/>
  <c r="T147" i="105" s="1" a="1"/>
  <c r="T147" i="105" s="1"/>
  <c r="T23" i="105"/>
  <c r="T21" i="105"/>
  <c r="T21" i="102"/>
  <c r="T23" i="102"/>
  <c r="T22" i="102"/>
  <c r="T28" i="102" s="1"/>
  <c r="T48" i="102" s="1"/>
  <c r="T147" i="102" s="1" a="1"/>
  <c r="T147" i="102" s="1"/>
  <c r="Q23" i="100"/>
  <c r="Q22" i="100"/>
  <c r="Q28" i="100" s="1"/>
  <c r="Q48" i="100" s="1"/>
  <c r="Q147" i="100" s="1" a="1"/>
  <c r="Q147" i="100" s="1"/>
  <c r="Q21" i="100"/>
  <c r="AG16" i="99"/>
  <c r="AG16" i="100"/>
  <c r="AG16" i="106"/>
  <c r="M16" i="105"/>
  <c r="M16" i="99"/>
  <c r="M16" i="106"/>
  <c r="P16" i="98"/>
  <c r="P16" i="105"/>
  <c r="P16" i="106"/>
  <c r="W16" i="105"/>
  <c r="W21" i="104"/>
  <c r="W23" i="104"/>
  <c r="W22" i="104"/>
  <c r="W28" i="104" s="1"/>
  <c r="W48" i="104" s="1"/>
  <c r="W147" i="104" s="1" a="1"/>
  <c r="W147" i="104" s="1"/>
  <c r="AL16" i="99"/>
  <c r="AL16" i="98"/>
  <c r="AL16" i="106"/>
  <c r="U16" i="98"/>
  <c r="U16" i="99"/>
  <c r="U16" i="106"/>
  <c r="Y16" i="98"/>
  <c r="Y16" i="102"/>
  <c r="H16" i="101"/>
  <c r="H16" i="106"/>
  <c r="K16" i="98"/>
  <c r="K16" i="101"/>
  <c r="L22" i="103"/>
  <c r="L28" i="103" s="1"/>
  <c r="L48" i="103" s="1"/>
  <c r="L147" i="103" s="1" a="1"/>
  <c r="L147" i="103" s="1"/>
  <c r="L23" i="103"/>
  <c r="L21" i="103"/>
  <c r="AD23" i="98"/>
  <c r="AD21" i="98"/>
  <c r="AD22" i="98"/>
  <c r="AD28" i="98" s="1"/>
  <c r="AD48" i="98" s="1"/>
  <c r="AD147" i="98" s="1" a="1"/>
  <c r="AD147" i="98" s="1"/>
  <c r="AI23" i="105"/>
  <c r="AI22" i="105"/>
  <c r="AI28" i="105" s="1"/>
  <c r="AI48" i="105" s="1"/>
  <c r="AI147" i="105" s="1" a="1"/>
  <c r="AI147" i="105" s="1"/>
  <c r="AI21" i="105"/>
  <c r="AB16" i="98"/>
  <c r="AB16" i="105"/>
  <c r="AB16" i="106"/>
  <c r="J22" i="104"/>
  <c r="J28" i="104" s="1"/>
  <c r="J48" i="104" s="1"/>
  <c r="J147" i="104" s="1" a="1"/>
  <c r="J147" i="104" s="1"/>
  <c r="J21" i="104"/>
  <c r="J23" i="104"/>
  <c r="V21" i="105"/>
  <c r="V23" i="105"/>
  <c r="V22" i="105"/>
  <c r="V28" i="105" s="1"/>
  <c r="V48" i="105" s="1"/>
  <c r="V147" i="105" s="1" a="1"/>
  <c r="V147" i="105" s="1"/>
  <c r="V16" i="99"/>
  <c r="V21" i="106"/>
  <c r="V23" i="106"/>
  <c r="V22" i="106"/>
  <c r="V28" i="106" s="1"/>
  <c r="V48" i="106" s="1"/>
  <c r="V147" i="106" s="1" a="1"/>
  <c r="V147" i="106" s="1"/>
  <c r="X23" i="99"/>
  <c r="X22" i="99"/>
  <c r="X28" i="99" s="1"/>
  <c r="X48" i="99" s="1"/>
  <c r="X147" i="99" s="1" a="1"/>
  <c r="X147" i="99" s="1"/>
  <c r="X21" i="99"/>
  <c r="AF16" i="105"/>
  <c r="AF16" i="104"/>
  <c r="AA16" i="98"/>
  <c r="AA16" i="100"/>
  <c r="AA16" i="106"/>
  <c r="T23" i="106"/>
  <c r="T22" i="106"/>
  <c r="T28" i="106" s="1"/>
  <c r="T48" i="106" s="1"/>
  <c r="T147" i="106" s="1" a="1"/>
  <c r="T147" i="106" s="1"/>
  <c r="T21" i="106"/>
  <c r="AG16" i="103"/>
  <c r="AG16" i="101"/>
  <c r="M16" i="100"/>
  <c r="M16" i="101"/>
  <c r="P16" i="100"/>
  <c r="P16" i="104"/>
  <c r="W23" i="99"/>
  <c r="W22" i="99"/>
  <c r="W28" i="99" s="1"/>
  <c r="W48" i="99" s="1"/>
  <c r="W147" i="99" s="1" a="1"/>
  <c r="W147" i="99" s="1"/>
  <c r="W21" i="99"/>
  <c r="W16" i="102"/>
  <c r="AL16" i="103"/>
  <c r="AL16" i="104"/>
  <c r="U16" i="105"/>
  <c r="U16" i="101"/>
  <c r="Y16" i="105"/>
  <c r="Y16" i="100"/>
  <c r="Y16" i="106"/>
  <c r="H16" i="102"/>
  <c r="H16" i="103"/>
  <c r="H16" i="104"/>
  <c r="K16" i="100"/>
  <c r="K16" i="106"/>
  <c r="L21" i="99"/>
  <c r="L22" i="99"/>
  <c r="L28" i="99" s="1"/>
  <c r="L48" i="99" s="1"/>
  <c r="L147" i="99" s="1" a="1"/>
  <c r="L147" i="99" s="1"/>
  <c r="L23" i="99"/>
  <c r="L22" i="104"/>
  <c r="L28" i="104" s="1"/>
  <c r="L48" i="104" s="1"/>
  <c r="L147" i="104" s="1" a="1"/>
  <c r="L147" i="104" s="1"/>
  <c r="L21" i="104"/>
  <c r="L23" i="104"/>
  <c r="AI23" i="104"/>
  <c r="AI22" i="104"/>
  <c r="AI28" i="104" s="1"/>
  <c r="AI48" i="104" s="1"/>
  <c r="AI147" i="104" s="1" a="1"/>
  <c r="AI147" i="104" s="1"/>
  <c r="AI21" i="104"/>
  <c r="AB16" i="103"/>
  <c r="AB16" i="104"/>
  <c r="J22" i="105"/>
  <c r="J28" i="105" s="1"/>
  <c r="J48" i="105" s="1"/>
  <c r="J147" i="105" s="1" a="1"/>
  <c r="J147" i="105" s="1"/>
  <c r="J23" i="105"/>
  <c r="J21" i="105"/>
  <c r="J23" i="106"/>
  <c r="J21" i="106"/>
  <c r="J22" i="106"/>
  <c r="J28" i="106" s="1"/>
  <c r="J48" i="106" s="1"/>
  <c r="J147" i="106" s="1" a="1"/>
  <c r="J147" i="106" s="1"/>
  <c r="V22" i="104"/>
  <c r="V28" i="104" s="1"/>
  <c r="V48" i="104" s="1"/>
  <c r="V147" i="104" s="1" a="1"/>
  <c r="V147" i="104" s="1"/>
  <c r="V23" i="104"/>
  <c r="V21" i="104"/>
  <c r="X21" i="100"/>
  <c r="X22" i="100"/>
  <c r="X28" i="100" s="1"/>
  <c r="X48" i="100" s="1"/>
  <c r="X147" i="100" s="1" a="1"/>
  <c r="X147" i="100" s="1"/>
  <c r="X23" i="100"/>
  <c r="AF16" i="103"/>
  <c r="AF16" i="101"/>
  <c r="AA16" i="103"/>
  <c r="AA16" i="104"/>
  <c r="T21" i="104"/>
  <c r="T23" i="104"/>
  <c r="T22" i="104"/>
  <c r="T28" i="104" s="1"/>
  <c r="T48" i="104" s="1"/>
  <c r="T147" i="104" s="1" a="1"/>
  <c r="T147" i="104" s="1"/>
  <c r="Q16" i="98"/>
  <c r="AG16" i="105"/>
  <c r="AG16" i="104"/>
  <c r="M16" i="98"/>
  <c r="M16" i="104"/>
  <c r="P16" i="103"/>
  <c r="P16" i="101"/>
  <c r="AL16" i="105"/>
  <c r="AL16" i="101"/>
  <c r="U16" i="103"/>
  <c r="U16" i="104"/>
  <c r="Y16" i="103"/>
  <c r="Y16" i="101"/>
  <c r="N50" i="97"/>
  <c r="AF50" i="97"/>
  <c r="U50" i="97"/>
  <c r="Y50" i="97"/>
  <c r="K50" i="97"/>
  <c r="S50" i="97"/>
  <c r="M50" i="97"/>
  <c r="W50" i="97"/>
  <c r="AG50" i="97"/>
  <c r="AD50" i="97"/>
  <c r="AC50" i="97"/>
  <c r="AI50" i="97"/>
  <c r="M51" i="97"/>
  <c r="M52" i="97" s="1"/>
  <c r="U51" i="97"/>
  <c r="U52" i="97" s="1"/>
  <c r="AE51" i="97"/>
  <c r="AE52" i="97" s="1"/>
  <c r="AG51" i="97"/>
  <c r="AG52" i="97" s="1"/>
  <c r="L51" i="97"/>
  <c r="L52" i="97" s="1"/>
  <c r="AK50" i="97"/>
  <c r="AL50" i="97"/>
  <c r="AI22" i="97"/>
  <c r="AI28" i="97" s="1"/>
  <c r="AI48" i="97" s="1"/>
  <c r="AI147" i="97" s="1" a="1"/>
  <c r="AI147" i="97" s="1"/>
  <c r="AI23" i="97"/>
  <c r="AI21" i="97"/>
  <c r="T50" i="97"/>
  <c r="R50" i="97"/>
  <c r="AH50" i="97"/>
  <c r="O50" i="97"/>
  <c r="AB50" i="97"/>
  <c r="Q50" i="97"/>
  <c r="P51" i="97"/>
  <c r="P52" i="97" s="1"/>
  <c r="W51" i="97"/>
  <c r="W52" i="97" s="1"/>
  <c r="N51" i="97"/>
  <c r="N52" i="97" s="1"/>
  <c r="Y51" i="97"/>
  <c r="Y52" i="97" s="1"/>
  <c r="AI51" i="97"/>
  <c r="AI52" i="97" s="1"/>
  <c r="Z51" i="97"/>
  <c r="Z52" i="97" s="1"/>
  <c r="J51" i="97"/>
  <c r="J52" i="97" s="1"/>
  <c r="R51" i="97"/>
  <c r="R52" i="97" s="1"/>
  <c r="AB51" i="97"/>
  <c r="AB52" i="97" s="1"/>
  <c r="T51" i="97"/>
  <c r="T52" i="97" s="1"/>
  <c r="AK16" i="97"/>
  <c r="H16" i="97"/>
  <c r="AE50" i="97"/>
  <c r="L50" i="97"/>
  <c r="Z50" i="97"/>
  <c r="V50" i="97"/>
  <c r="I50" i="97"/>
  <c r="J50" i="97"/>
  <c r="AA50" i="97"/>
  <c r="AA51" i="97"/>
  <c r="AA52" i="97" s="1"/>
  <c r="Q51" i="97"/>
  <c r="Q52" i="97" s="1"/>
  <c r="AJ51" i="97"/>
  <c r="AJ52" i="97" s="1"/>
  <c r="V51" i="97"/>
  <c r="V52" i="97" s="1"/>
  <c r="AC51" i="97"/>
  <c r="AC52" i="97" s="1"/>
  <c r="AF51" i="97"/>
  <c r="AF52" i="97" s="1"/>
  <c r="O51" i="97"/>
  <c r="O52" i="97" s="1"/>
  <c r="I16" i="94"/>
  <c r="I21" i="94" s="1"/>
  <c r="AC16" i="94"/>
  <c r="AC23" i="94" s="1"/>
  <c r="AJ16" i="94"/>
  <c r="AJ23" i="94" s="1"/>
  <c r="AA16" i="94"/>
  <c r="AA22" i="94" s="1"/>
  <c r="AA28" i="94" s="1"/>
  <c r="AA48" i="94" s="1"/>
  <c r="AA147" i="94" s="1" a="1"/>
  <c r="AA147" i="94" s="1"/>
  <c r="X16" i="94"/>
  <c r="X23" i="94" s="1"/>
  <c r="Q16" i="94"/>
  <c r="Q21" i="94" s="1"/>
  <c r="V21" i="97"/>
  <c r="V22" i="97"/>
  <c r="V28" i="97" s="1"/>
  <c r="V48" i="97" s="1"/>
  <c r="V147" i="97" s="1" a="1"/>
  <c r="V147" i="97" s="1"/>
  <c r="V23" i="97"/>
  <c r="X16" i="97"/>
  <c r="AF16" i="97"/>
  <c r="Q16" i="97"/>
  <c r="AG16" i="97"/>
  <c r="M16" i="97"/>
  <c r="Y16" i="97"/>
  <c r="X50" i="97"/>
  <c r="P50" i="97"/>
  <c r="H51" i="97"/>
  <c r="H52" i="97" s="1"/>
  <c r="X51" i="97"/>
  <c r="X52" i="97" s="1"/>
  <c r="AJ50" i="97"/>
  <c r="K51" i="97"/>
  <c r="K52" i="97" s="1"/>
  <c r="S51" i="97"/>
  <c r="S52" i="97" s="1"/>
  <c r="AK51" i="97"/>
  <c r="AK52" i="97" s="1"/>
  <c r="AL51" i="97"/>
  <c r="AL52" i="97" s="1"/>
  <c r="I51" i="97"/>
  <c r="I52" i="97" s="1"/>
  <c r="AH51" i="97"/>
  <c r="AH52" i="97" s="1"/>
  <c r="AD51" i="97"/>
  <c r="AD52" i="97" s="1"/>
  <c r="J16" i="92"/>
  <c r="J23" i="92" s="1"/>
  <c r="AJ16" i="93"/>
  <c r="AJ23" i="93" s="1"/>
  <c r="R16" i="93"/>
  <c r="R21" i="93" s="1"/>
  <c r="AI16" i="95"/>
  <c r="AI22" i="95" s="1"/>
  <c r="AI28" i="95" s="1"/>
  <c r="AI48" i="95" s="1"/>
  <c r="AI147" i="95" s="1" a="1"/>
  <c r="AI147" i="95" s="1"/>
  <c r="AE23" i="97"/>
  <c r="AE22" i="97"/>
  <c r="AE28" i="97" s="1"/>
  <c r="AE48" i="97" s="1"/>
  <c r="AE147" i="97" s="1" a="1"/>
  <c r="AE147" i="97" s="1"/>
  <c r="AE21" i="97"/>
  <c r="AH21" i="97"/>
  <c r="AH22" i="97"/>
  <c r="AH28" i="97" s="1"/>
  <c r="AH48" i="97" s="1"/>
  <c r="AH147" i="97" s="1" a="1"/>
  <c r="AH147" i="97" s="1"/>
  <c r="AH23" i="97"/>
  <c r="K16" i="97"/>
  <c r="AJ16" i="97"/>
  <c r="AD16" i="97"/>
  <c r="N16" i="94"/>
  <c r="N21" i="94" s="1"/>
  <c r="AE16" i="94"/>
  <c r="AE22" i="94" s="1"/>
  <c r="AE28" i="94" s="1"/>
  <c r="AE48" i="94" s="1"/>
  <c r="AE147" i="94" s="1" a="1"/>
  <c r="AE147" i="94" s="1"/>
  <c r="AH16" i="94"/>
  <c r="AH22" i="94" s="1"/>
  <c r="AH28" i="94" s="1"/>
  <c r="AH48" i="94" s="1"/>
  <c r="AH147" i="94" s="1" a="1"/>
  <c r="AH147" i="94" s="1"/>
  <c r="M16" i="94"/>
  <c r="M22" i="94" s="1"/>
  <c r="M28" i="94" s="1"/>
  <c r="M48" i="94" s="1"/>
  <c r="M147" i="94" s="1" a="1"/>
  <c r="M147" i="94" s="1"/>
  <c r="Y16" i="94"/>
  <c r="Y23" i="94" s="1"/>
  <c r="W16" i="94"/>
  <c r="W23" i="94" s="1"/>
  <c r="U16" i="93"/>
  <c r="U22" i="93" s="1"/>
  <c r="U28" i="93" s="1"/>
  <c r="U48" i="93" s="1"/>
  <c r="U150" i="93" s="1" a="1"/>
  <c r="U150" i="93" s="1"/>
  <c r="N16" i="93"/>
  <c r="N21" i="93" s="1"/>
  <c r="H16" i="92"/>
  <c r="H22" i="92" s="1"/>
  <c r="H28" i="92" s="1"/>
  <c r="H48" i="92" s="1"/>
  <c r="H147" i="92" s="1" a="1"/>
  <c r="H147" i="92" s="1"/>
  <c r="J16" i="95"/>
  <c r="J21" i="95" s="1"/>
  <c r="Q16" i="93"/>
  <c r="Q21" i="93" s="1"/>
  <c r="H16" i="93"/>
  <c r="H23" i="93" s="1"/>
  <c r="I16" i="95"/>
  <c r="I21" i="95" s="1"/>
  <c r="AC16" i="95"/>
  <c r="AC21" i="95" s="1"/>
  <c r="AK16" i="95"/>
  <c r="AK23" i="95" s="1"/>
  <c r="AJ16" i="95"/>
  <c r="AJ23" i="95" s="1"/>
  <c r="AD16" i="95"/>
  <c r="AD22" i="95" s="1"/>
  <c r="AD28" i="95" s="1"/>
  <c r="AD48" i="95" s="1"/>
  <c r="AD147" i="95" s="1" a="1"/>
  <c r="AD147" i="95" s="1"/>
  <c r="X16" i="95"/>
  <c r="X23" i="95" s="1"/>
  <c r="Q16" i="95"/>
  <c r="Q21" i="95" s="1"/>
  <c r="T50" i="94"/>
  <c r="T50" i="95"/>
  <c r="AE50" i="94"/>
  <c r="AE50" i="95"/>
  <c r="N50" i="94"/>
  <c r="N50" i="95"/>
  <c r="R50" i="94"/>
  <c r="R50" i="95"/>
  <c r="X50" i="94"/>
  <c r="X50" i="95"/>
  <c r="AF50" i="94"/>
  <c r="AF50" i="95"/>
  <c r="P50" i="94"/>
  <c r="P50" i="95"/>
  <c r="H51" i="94"/>
  <c r="H52" i="94" s="1"/>
  <c r="H181" i="94" s="1"/>
  <c r="H51" i="95"/>
  <c r="H52" i="95" s="1"/>
  <c r="X51" i="94"/>
  <c r="X52" i="94" s="1"/>
  <c r="X181" i="94" s="1"/>
  <c r="X51" i="95"/>
  <c r="X52" i="95" s="1"/>
  <c r="AJ50" i="94"/>
  <c r="AJ50" i="95"/>
  <c r="K51" i="94"/>
  <c r="K52" i="94" s="1"/>
  <c r="K181" i="94" s="1"/>
  <c r="K51" i="95"/>
  <c r="K52" i="95" s="1"/>
  <c r="S51" i="94"/>
  <c r="S52" i="94" s="1"/>
  <c r="S181" i="94" s="1"/>
  <c r="S51" i="95"/>
  <c r="S52" i="95" s="1"/>
  <c r="AK51" i="94"/>
  <c r="AK52" i="94" s="1"/>
  <c r="AK181" i="94" s="1"/>
  <c r="AK51" i="95"/>
  <c r="AK52" i="95" s="1"/>
  <c r="AL51" i="94"/>
  <c r="AL52" i="94" s="1"/>
  <c r="AL181" i="94" s="1"/>
  <c r="AL51" i="95"/>
  <c r="AL52" i="95" s="1"/>
  <c r="I51" i="94"/>
  <c r="I52" i="94" s="1"/>
  <c r="I181" i="94" s="1"/>
  <c r="I51" i="95"/>
  <c r="I52" i="95" s="1"/>
  <c r="AH51" i="94"/>
  <c r="AH52" i="94" s="1"/>
  <c r="AH181" i="94" s="1"/>
  <c r="AH51" i="95"/>
  <c r="AH52" i="95" s="1"/>
  <c r="AD51" i="94"/>
  <c r="AD52" i="94" s="1"/>
  <c r="AD181" i="94" s="1"/>
  <c r="AD51" i="95"/>
  <c r="AD52" i="95" s="1"/>
  <c r="R23" i="95"/>
  <c r="R22" i="95"/>
  <c r="R28" i="95" s="1"/>
  <c r="R48" i="95" s="1"/>
  <c r="R147" i="95" s="1" a="1"/>
  <c r="R147" i="95" s="1"/>
  <c r="R21" i="95"/>
  <c r="H16" i="95"/>
  <c r="AL16" i="94"/>
  <c r="U50" i="94"/>
  <c r="U50" i="95"/>
  <c r="Y50" i="94"/>
  <c r="Y50" i="95"/>
  <c r="K50" i="94"/>
  <c r="K50" i="95"/>
  <c r="S50" i="94"/>
  <c r="S50" i="95"/>
  <c r="M50" i="94"/>
  <c r="M50" i="95"/>
  <c r="W50" i="94"/>
  <c r="W50" i="95"/>
  <c r="AG50" i="94"/>
  <c r="AG50" i="95"/>
  <c r="AD50" i="94"/>
  <c r="AD50" i="95"/>
  <c r="AC50" i="94"/>
  <c r="AC50" i="95"/>
  <c r="AI50" i="94"/>
  <c r="AI50" i="95"/>
  <c r="M51" i="94"/>
  <c r="M52" i="94" s="1"/>
  <c r="M181" i="94" s="1"/>
  <c r="M51" i="95"/>
  <c r="M52" i="95" s="1"/>
  <c r="U51" i="94"/>
  <c r="U52" i="94" s="1"/>
  <c r="U181" i="94" s="1"/>
  <c r="U51" i="95"/>
  <c r="U52" i="95" s="1"/>
  <c r="AE51" i="94"/>
  <c r="AE52" i="94" s="1"/>
  <c r="AE181" i="94" s="1"/>
  <c r="AE51" i="95"/>
  <c r="AE52" i="95" s="1"/>
  <c r="AG51" i="94"/>
  <c r="AG52" i="94" s="1"/>
  <c r="AG181" i="94" s="1"/>
  <c r="AG51" i="95"/>
  <c r="AG52" i="95" s="1"/>
  <c r="L51" i="94"/>
  <c r="L52" i="94" s="1"/>
  <c r="L181" i="94" s="1"/>
  <c r="L51" i="95"/>
  <c r="L52" i="95" s="1"/>
  <c r="AK50" i="94"/>
  <c r="AK50" i="95"/>
  <c r="AL50" i="94"/>
  <c r="AL50" i="95"/>
  <c r="AB16" i="95"/>
  <c r="V23" i="95"/>
  <c r="V22" i="95"/>
  <c r="V28" i="95" s="1"/>
  <c r="V48" i="95" s="1"/>
  <c r="V147" i="95" s="1" a="1"/>
  <c r="V147" i="95" s="1"/>
  <c r="V21" i="95"/>
  <c r="AF16" i="95"/>
  <c r="AG16" i="95"/>
  <c r="M16" i="95"/>
  <c r="Y16" i="95"/>
  <c r="L50" i="94"/>
  <c r="L50" i="95"/>
  <c r="AH50" i="94"/>
  <c r="AH50" i="95"/>
  <c r="O50" i="94"/>
  <c r="O50" i="95"/>
  <c r="AB50" i="94"/>
  <c r="AB50" i="95"/>
  <c r="Q50" i="94"/>
  <c r="Q50" i="95"/>
  <c r="P51" i="94"/>
  <c r="P52" i="94" s="1"/>
  <c r="P181" i="94" s="1"/>
  <c r="P51" i="95"/>
  <c r="P52" i="95" s="1"/>
  <c r="W51" i="94"/>
  <c r="W52" i="94" s="1"/>
  <c r="W181" i="94" s="1"/>
  <c r="W51" i="95"/>
  <c r="W52" i="95" s="1"/>
  <c r="N51" i="94"/>
  <c r="N52" i="94" s="1"/>
  <c r="N181" i="94" s="1"/>
  <c r="N51" i="95"/>
  <c r="N52" i="95" s="1"/>
  <c r="Y51" i="94"/>
  <c r="Y52" i="94" s="1"/>
  <c r="Y181" i="94" s="1"/>
  <c r="Y51" i="95"/>
  <c r="Y52" i="95" s="1"/>
  <c r="AI51" i="94"/>
  <c r="AI52" i="94" s="1"/>
  <c r="AI181" i="94" s="1"/>
  <c r="AI51" i="95"/>
  <c r="AI52" i="95" s="1"/>
  <c r="Z51" i="94"/>
  <c r="Z52" i="94" s="1"/>
  <c r="Z181" i="94" s="1"/>
  <c r="Z51" i="95"/>
  <c r="Z52" i="95" s="1"/>
  <c r="J51" i="94"/>
  <c r="J52" i="94" s="1"/>
  <c r="J181" i="94" s="1"/>
  <c r="J51" i="95"/>
  <c r="J52" i="95" s="1"/>
  <c r="R51" i="94"/>
  <c r="R52" i="94" s="1"/>
  <c r="R181" i="94" s="1"/>
  <c r="R51" i="95"/>
  <c r="R52" i="95" s="1"/>
  <c r="AB51" i="94"/>
  <c r="AB52" i="94" s="1"/>
  <c r="AB181" i="94" s="1"/>
  <c r="AB51" i="95"/>
  <c r="AB52" i="95" s="1"/>
  <c r="T51" i="94"/>
  <c r="T52" i="94" s="1"/>
  <c r="T181" i="94" s="1"/>
  <c r="T51" i="95"/>
  <c r="T52" i="95" s="1"/>
  <c r="O21" i="95"/>
  <c r="O23" i="95"/>
  <c r="O22" i="95"/>
  <c r="O28" i="95" s="1"/>
  <c r="O48" i="95" s="1"/>
  <c r="O147" i="95" s="1" a="1"/>
  <c r="O147" i="95" s="1"/>
  <c r="S21" i="95"/>
  <c r="S23" i="95"/>
  <c r="S22" i="95"/>
  <c r="S28" i="95" s="1"/>
  <c r="S48" i="95" s="1"/>
  <c r="S147" i="95" s="1" a="1"/>
  <c r="S147" i="95" s="1"/>
  <c r="K16" i="95"/>
  <c r="Z23" i="95"/>
  <c r="Z22" i="95"/>
  <c r="Z28" i="95" s="1"/>
  <c r="Z48" i="95" s="1"/>
  <c r="Z147" i="95" s="1" a="1"/>
  <c r="Z147" i="95" s="1"/>
  <c r="Z21" i="95"/>
  <c r="L16" i="95"/>
  <c r="Z50" i="94"/>
  <c r="Z50" i="95"/>
  <c r="V50" i="94"/>
  <c r="V50" i="95"/>
  <c r="I50" i="94"/>
  <c r="I50" i="95"/>
  <c r="J50" i="94"/>
  <c r="J50" i="95"/>
  <c r="AA50" i="94"/>
  <c r="AA50" i="95"/>
  <c r="AA51" i="94"/>
  <c r="AA52" i="94" s="1"/>
  <c r="AA181" i="94" s="1"/>
  <c r="AA51" i="95"/>
  <c r="AA52" i="95" s="1"/>
  <c r="Q51" i="94"/>
  <c r="Q52" i="94" s="1"/>
  <c r="Q181" i="94" s="1"/>
  <c r="Q51" i="95"/>
  <c r="Q52" i="95" s="1"/>
  <c r="AJ51" i="94"/>
  <c r="AJ52" i="94" s="1"/>
  <c r="AJ181" i="94" s="1"/>
  <c r="AJ51" i="95"/>
  <c r="AJ52" i="95" s="1"/>
  <c r="V51" i="94"/>
  <c r="V52" i="94" s="1"/>
  <c r="V181" i="94" s="1"/>
  <c r="V51" i="95"/>
  <c r="V52" i="95" s="1"/>
  <c r="AC51" i="94"/>
  <c r="AC52" i="94" s="1"/>
  <c r="AC181" i="94" s="1"/>
  <c r="AC51" i="95"/>
  <c r="AC52" i="95" s="1"/>
  <c r="AF51" i="94"/>
  <c r="AF52" i="94" s="1"/>
  <c r="AF181" i="94" s="1"/>
  <c r="AF51" i="95"/>
  <c r="AF52" i="95" s="1"/>
  <c r="O51" i="94"/>
  <c r="O52" i="94" s="1"/>
  <c r="O181" i="94" s="1"/>
  <c r="O51" i="95"/>
  <c r="O52" i="95" s="1"/>
  <c r="AA16" i="95"/>
  <c r="T16" i="95"/>
  <c r="P16" i="95"/>
  <c r="AL16" i="95"/>
  <c r="U16" i="95"/>
  <c r="Z51" i="93"/>
  <c r="Z52" i="93" s="1"/>
  <c r="Z184" i="93" s="1"/>
  <c r="Q16" i="91"/>
  <c r="Q21" i="91" s="1"/>
  <c r="AH16" i="93"/>
  <c r="AH22" i="93" s="1"/>
  <c r="AH28" i="93" s="1"/>
  <c r="AH48" i="93" s="1"/>
  <c r="AH150" i="93" s="1" a="1"/>
  <c r="AH150" i="93" s="1"/>
  <c r="R22" i="94"/>
  <c r="R28" i="94" s="1"/>
  <c r="R48" i="94" s="1"/>
  <c r="R147" i="94" s="1" a="1"/>
  <c r="R147" i="94" s="1"/>
  <c r="R23" i="94"/>
  <c r="R21" i="94"/>
  <c r="AG23" i="94"/>
  <c r="AG22" i="94"/>
  <c r="AG28" i="94" s="1"/>
  <c r="AG48" i="94" s="1"/>
  <c r="AG147" i="94" s="1" a="1"/>
  <c r="AG147" i="94" s="1"/>
  <c r="AG21" i="94"/>
  <c r="Z21" i="94"/>
  <c r="Z23" i="94"/>
  <c r="Z22" i="94"/>
  <c r="Z28" i="94" s="1"/>
  <c r="Z48" i="94" s="1"/>
  <c r="Z147" i="94" s="1" a="1"/>
  <c r="Z147" i="94" s="1"/>
  <c r="O23" i="94"/>
  <c r="O22" i="94"/>
  <c r="O28" i="94" s="1"/>
  <c r="O48" i="94" s="1"/>
  <c r="O147" i="94" s="1" a="1"/>
  <c r="O147" i="94" s="1"/>
  <c r="O21" i="94"/>
  <c r="S23" i="94"/>
  <c r="S21" i="94"/>
  <c r="S22" i="94"/>
  <c r="S28" i="94" s="1"/>
  <c r="S48" i="94" s="1"/>
  <c r="S147" i="94" s="1" a="1"/>
  <c r="S147" i="94" s="1"/>
  <c r="V23" i="94"/>
  <c r="V22" i="94"/>
  <c r="V28" i="94" s="1"/>
  <c r="V48" i="94" s="1"/>
  <c r="V147" i="94" s="1" a="1"/>
  <c r="V147" i="94" s="1"/>
  <c r="V21" i="94"/>
  <c r="T21" i="94"/>
  <c r="T23" i="94"/>
  <c r="T22" i="94"/>
  <c r="T28" i="94" s="1"/>
  <c r="T48" i="94" s="1"/>
  <c r="T147" i="94" s="1" a="1"/>
  <c r="T147" i="94" s="1"/>
  <c r="S50" i="93"/>
  <c r="R50" i="93"/>
  <c r="AG50" i="93"/>
  <c r="O16" i="93"/>
  <c r="O21" i="93" s="1"/>
  <c r="Y16" i="93"/>
  <c r="Y21" i="93" s="1"/>
  <c r="V50" i="93"/>
  <c r="AC51" i="93"/>
  <c r="AC52" i="93" s="1"/>
  <c r="AC184" i="93" s="1"/>
  <c r="AH50" i="93"/>
  <c r="M50" i="93"/>
  <c r="W50" i="93"/>
  <c r="AD51" i="93"/>
  <c r="AD52" i="93" s="1"/>
  <c r="AD184" i="93" s="1"/>
  <c r="AD50" i="93"/>
  <c r="M16" i="92"/>
  <c r="M23" i="92" s="1"/>
  <c r="N50" i="93"/>
  <c r="L51" i="93"/>
  <c r="L52" i="93" s="1"/>
  <c r="L184" i="93" s="1"/>
  <c r="AG51" i="93"/>
  <c r="AG52" i="93" s="1"/>
  <c r="AG184" i="93" s="1"/>
  <c r="AA50" i="93"/>
  <c r="AE50" i="93"/>
  <c r="Z50" i="93"/>
  <c r="X50" i="93"/>
  <c r="M51" i="93"/>
  <c r="M52" i="93" s="1"/>
  <c r="M184" i="93" s="1"/>
  <c r="AK50" i="93"/>
  <c r="AA51" i="93"/>
  <c r="AA52" i="93" s="1"/>
  <c r="AA184" i="93" s="1"/>
  <c r="AL50" i="93"/>
  <c r="AI51" i="93"/>
  <c r="AI52" i="93" s="1"/>
  <c r="AI184" i="93" s="1"/>
  <c r="J50" i="93"/>
  <c r="AB51" i="93"/>
  <c r="AB52" i="93" s="1"/>
  <c r="AB184" i="93" s="1"/>
  <c r="I51" i="93"/>
  <c r="I52" i="93" s="1"/>
  <c r="I184" i="93" s="1"/>
  <c r="R51" i="93"/>
  <c r="R52" i="93" s="1"/>
  <c r="R184" i="93" s="1"/>
  <c r="K50" i="93"/>
  <c r="I50" i="93"/>
  <c r="Y50" i="93"/>
  <c r="Q51" i="93"/>
  <c r="Q52" i="93" s="1"/>
  <c r="Q184" i="93" s="1"/>
  <c r="AF51" i="93"/>
  <c r="AF52" i="93" s="1"/>
  <c r="AF184" i="93" s="1"/>
  <c r="T50" i="93"/>
  <c r="AF50" i="93"/>
  <c r="P50" i="93"/>
  <c r="AB50" i="93"/>
  <c r="O50" i="93"/>
  <c r="H51" i="93"/>
  <c r="H52" i="93" s="1"/>
  <c r="H184" i="93" s="1"/>
  <c r="V51" i="93"/>
  <c r="V52" i="93" s="1"/>
  <c r="V184" i="93" s="1"/>
  <c r="AE51" i="93"/>
  <c r="AE52" i="93" s="1"/>
  <c r="AE184" i="93" s="1"/>
  <c r="AK51" i="93"/>
  <c r="AK52" i="93" s="1"/>
  <c r="AK184" i="93" s="1"/>
  <c r="U51" i="93"/>
  <c r="U52" i="93" s="1"/>
  <c r="U184" i="93" s="1"/>
  <c r="O51" i="93"/>
  <c r="O52" i="93" s="1"/>
  <c r="O184" i="93" s="1"/>
  <c r="W51" i="93"/>
  <c r="W52" i="93" s="1"/>
  <c r="W184" i="93" s="1"/>
  <c r="X51" i="93"/>
  <c r="X52" i="93" s="1"/>
  <c r="X184" i="93" s="1"/>
  <c r="Y51" i="93"/>
  <c r="Y52" i="93" s="1"/>
  <c r="Y184" i="93" s="1"/>
  <c r="AL51" i="93"/>
  <c r="AL52" i="93" s="1"/>
  <c r="AL184" i="93" s="1"/>
  <c r="AJ184" i="93"/>
  <c r="AL22" i="93"/>
  <c r="AL28" i="93" s="1"/>
  <c r="AL48" i="93" s="1"/>
  <c r="AL150" i="93" s="1" a="1"/>
  <c r="AL150" i="93" s="1"/>
  <c r="AL23" i="93"/>
  <c r="AL21" i="93"/>
  <c r="J23" i="93"/>
  <c r="J21" i="93"/>
  <c r="J22" i="93"/>
  <c r="J28" i="93" s="1"/>
  <c r="J48" i="93" s="1"/>
  <c r="J150" i="93" s="1" a="1"/>
  <c r="J150" i="93" s="1"/>
  <c r="AE23" i="93"/>
  <c r="AE22" i="93"/>
  <c r="AE28" i="93" s="1"/>
  <c r="AE48" i="93" s="1"/>
  <c r="AE150" i="93" s="1" a="1"/>
  <c r="AE150" i="93" s="1"/>
  <c r="AE21" i="93"/>
  <c r="W23" i="93"/>
  <c r="W22" i="93"/>
  <c r="W28" i="93" s="1"/>
  <c r="W48" i="93" s="1"/>
  <c r="W150" i="93" s="1" a="1"/>
  <c r="W150" i="93" s="1"/>
  <c r="W21" i="93"/>
  <c r="Z22" i="93"/>
  <c r="Z28" i="93" s="1"/>
  <c r="Z48" i="93" s="1"/>
  <c r="Z150" i="93" s="1" a="1"/>
  <c r="Z150" i="93" s="1"/>
  <c r="Z23" i="93"/>
  <c r="Z21" i="93"/>
  <c r="AC22" i="93"/>
  <c r="AC28" i="93" s="1"/>
  <c r="AC48" i="93" s="1"/>
  <c r="AC150" i="93" s="1" a="1"/>
  <c r="AC150" i="93" s="1"/>
  <c r="AC21" i="93"/>
  <c r="AC23" i="93"/>
  <c r="K21" i="93"/>
  <c r="K23" i="93"/>
  <c r="K22" i="93"/>
  <c r="K28" i="93" s="1"/>
  <c r="K48" i="93" s="1"/>
  <c r="K150" i="93" s="1" a="1"/>
  <c r="K150" i="93" s="1"/>
  <c r="T184" i="93"/>
  <c r="AD23" i="93"/>
  <c r="AD22" i="93"/>
  <c r="AD28" i="93" s="1"/>
  <c r="AD48" i="93" s="1"/>
  <c r="AD150" i="93" s="1" a="1"/>
  <c r="AD150" i="93" s="1"/>
  <c r="AD21" i="93"/>
  <c r="L21" i="93"/>
  <c r="L23" i="93"/>
  <c r="L22" i="93"/>
  <c r="L28" i="93" s="1"/>
  <c r="L48" i="93" s="1"/>
  <c r="L150" i="93" s="1" a="1"/>
  <c r="L150" i="93" s="1"/>
  <c r="I22" i="93"/>
  <c r="I28" i="93" s="1"/>
  <c r="I48" i="93" s="1"/>
  <c r="I150" i="93" s="1" a="1"/>
  <c r="I150" i="93" s="1"/>
  <c r="I21" i="93"/>
  <c r="I23" i="93"/>
  <c r="S21" i="93"/>
  <c r="S23" i="93"/>
  <c r="S22" i="93"/>
  <c r="S28" i="93" s="1"/>
  <c r="S48" i="93" s="1"/>
  <c r="S150" i="93" s="1" a="1"/>
  <c r="S150" i="93" s="1"/>
  <c r="AF23" i="93"/>
  <c r="AF22" i="93"/>
  <c r="AF28" i="93" s="1"/>
  <c r="AF48" i="93" s="1"/>
  <c r="AF150" i="93" s="1" a="1"/>
  <c r="AF150" i="93" s="1"/>
  <c r="AF21" i="93"/>
  <c r="AK22" i="93"/>
  <c r="AK28" i="93" s="1"/>
  <c r="AK48" i="93" s="1"/>
  <c r="AK150" i="93" s="1" a="1"/>
  <c r="AK150" i="93" s="1"/>
  <c r="AK23" i="93"/>
  <c r="AK21" i="93"/>
  <c r="AG21" i="93"/>
  <c r="AG22" i="93"/>
  <c r="AG28" i="93" s="1"/>
  <c r="AG48" i="93" s="1"/>
  <c r="AG150" i="93" s="1" a="1"/>
  <c r="AG150" i="93" s="1"/>
  <c r="AG23" i="93"/>
  <c r="AI21" i="93"/>
  <c r="AI23" i="93"/>
  <c r="AI22" i="93"/>
  <c r="AI28" i="93" s="1"/>
  <c r="AI48" i="93" s="1"/>
  <c r="AI150" i="93" s="1" a="1"/>
  <c r="AI150" i="93" s="1"/>
  <c r="N184" i="93"/>
  <c r="P21" i="93"/>
  <c r="P23" i="93"/>
  <c r="P22" i="93"/>
  <c r="P28" i="93" s="1"/>
  <c r="P48" i="93" s="1"/>
  <c r="P150" i="93" s="1" a="1"/>
  <c r="P150" i="93" s="1"/>
  <c r="M23" i="93"/>
  <c r="M21" i="93"/>
  <c r="M22" i="93"/>
  <c r="M28" i="93" s="1"/>
  <c r="M48" i="93" s="1"/>
  <c r="M150" i="93" s="1" a="1"/>
  <c r="M150" i="93" s="1"/>
  <c r="AK50" i="91"/>
  <c r="AF51" i="91"/>
  <c r="AF52" i="91" s="1"/>
  <c r="AF184" i="91" s="1"/>
  <c r="Q16" i="92"/>
  <c r="Q23" i="92" s="1"/>
  <c r="AF16" i="92"/>
  <c r="AF23" i="92" s="1"/>
  <c r="P16" i="92"/>
  <c r="P23" i="92" s="1"/>
  <c r="Y16" i="92"/>
  <c r="Y21" i="92" s="1"/>
  <c r="AD16" i="92"/>
  <c r="AD23" i="92" s="1"/>
  <c r="AH16" i="92"/>
  <c r="AH22" i="92" s="1"/>
  <c r="AH28" i="92" s="1"/>
  <c r="AH48" i="92" s="1"/>
  <c r="AH147" i="92" s="1" a="1"/>
  <c r="AH147" i="92" s="1"/>
  <c r="N16" i="92"/>
  <c r="N22" i="92" s="1"/>
  <c r="N28" i="92" s="1"/>
  <c r="N48" i="92" s="1"/>
  <c r="N147" i="92" s="1" a="1"/>
  <c r="N147" i="92" s="1"/>
  <c r="AJ16" i="92"/>
  <c r="AJ23" i="92" s="1"/>
  <c r="AL16" i="92"/>
  <c r="AL22" i="92" s="1"/>
  <c r="AL28" i="92" s="1"/>
  <c r="AL48" i="92" s="1"/>
  <c r="AL147" i="92" s="1" a="1"/>
  <c r="AL147" i="92" s="1"/>
  <c r="H51" i="92"/>
  <c r="H52" i="92" s="1"/>
  <c r="H181" i="92" s="1"/>
  <c r="AB16" i="92"/>
  <c r="AB22" i="92" s="1"/>
  <c r="AB28" i="92" s="1"/>
  <c r="AB48" i="92" s="1"/>
  <c r="AB147" i="92" s="1" a="1"/>
  <c r="AB147" i="92" s="1"/>
  <c r="AK16" i="92"/>
  <c r="AK23" i="92" s="1"/>
  <c r="W16" i="92"/>
  <c r="W22" i="92" s="1"/>
  <c r="W28" i="92" s="1"/>
  <c r="W48" i="92" s="1"/>
  <c r="W147" i="92" s="1" a="1"/>
  <c r="W147" i="92" s="1"/>
  <c r="U16" i="92"/>
  <c r="U23" i="92" s="1"/>
  <c r="X16" i="92"/>
  <c r="X23" i="92" s="1"/>
  <c r="N50" i="92"/>
  <c r="S50" i="92"/>
  <c r="R50" i="92"/>
  <c r="J50" i="92"/>
  <c r="U50" i="92"/>
  <c r="M50" i="92"/>
  <c r="W50" i="92"/>
  <c r="K50" i="92"/>
  <c r="I50" i="92"/>
  <c r="Q51" i="92"/>
  <c r="Q52" i="92" s="1"/>
  <c r="T51" i="92"/>
  <c r="T52" i="92" s="1"/>
  <c r="AD51" i="92"/>
  <c r="AD52" i="92" s="1"/>
  <c r="AJ50" i="92"/>
  <c r="AF51" i="92"/>
  <c r="AF52" i="92" s="1"/>
  <c r="O23" i="92"/>
  <c r="O21" i="92"/>
  <c r="O22" i="92"/>
  <c r="O28" i="92" s="1"/>
  <c r="O48" i="92" s="1"/>
  <c r="O147" i="92" s="1" a="1"/>
  <c r="O147" i="92" s="1"/>
  <c r="L21" i="92"/>
  <c r="L22" i="92"/>
  <c r="L28" i="92" s="1"/>
  <c r="L48" i="92" s="1"/>
  <c r="L147" i="92" s="1" a="1"/>
  <c r="L147" i="92" s="1"/>
  <c r="L23" i="92"/>
  <c r="V16" i="92"/>
  <c r="AE16" i="92"/>
  <c r="R21" i="92"/>
  <c r="R22" i="92"/>
  <c r="R28" i="92" s="1"/>
  <c r="R48" i="92" s="1"/>
  <c r="R147" i="92" s="1" a="1"/>
  <c r="R147" i="92" s="1"/>
  <c r="R23" i="92"/>
  <c r="V50" i="92"/>
  <c r="AC50" i="92"/>
  <c r="Z50" i="92"/>
  <c r="X50" i="92"/>
  <c r="Q50" i="92"/>
  <c r="AG50" i="92"/>
  <c r="AD50" i="92"/>
  <c r="Y50" i="92"/>
  <c r="T50" i="92"/>
  <c r="AF50" i="92"/>
  <c r="P50" i="92"/>
  <c r="AB50" i="92"/>
  <c r="O50" i="92"/>
  <c r="AI50" i="92"/>
  <c r="AG51" i="92"/>
  <c r="AG52" i="92" s="1"/>
  <c r="K51" i="92"/>
  <c r="K52" i="92" s="1"/>
  <c r="S51" i="92"/>
  <c r="S52" i="92" s="1"/>
  <c r="V51" i="92"/>
  <c r="V52" i="92" s="1"/>
  <c r="AE51" i="92"/>
  <c r="AE52" i="92" s="1"/>
  <c r="AK51" i="92"/>
  <c r="AK52" i="92" s="1"/>
  <c r="U51" i="92"/>
  <c r="U52" i="92" s="1"/>
  <c r="O51" i="92"/>
  <c r="O52" i="92" s="1"/>
  <c r="W51" i="92"/>
  <c r="W52" i="92" s="1"/>
  <c r="X51" i="92"/>
  <c r="X52" i="92" s="1"/>
  <c r="Y51" i="92"/>
  <c r="Y52" i="92" s="1"/>
  <c r="AL51" i="92"/>
  <c r="AL52" i="92" s="1"/>
  <c r="I16" i="92"/>
  <c r="AA16" i="92"/>
  <c r="Z16" i="92"/>
  <c r="AG16" i="92"/>
  <c r="AC16" i="92"/>
  <c r="AA50" i="92"/>
  <c r="P51" i="92"/>
  <c r="P52" i="92" s="1"/>
  <c r="AC51" i="92"/>
  <c r="AC52" i="92" s="1"/>
  <c r="AH51" i="92"/>
  <c r="AH52" i="92" s="1"/>
  <c r="J51" i="92"/>
  <c r="J52" i="92" s="1"/>
  <c r="Z51" i="92"/>
  <c r="Z52" i="92" s="1"/>
  <c r="M51" i="92"/>
  <c r="M52" i="92" s="1"/>
  <c r="AK50" i="92"/>
  <c r="AA51" i="92"/>
  <c r="AA52" i="92" s="1"/>
  <c r="AL50" i="92"/>
  <c r="AI51" i="92"/>
  <c r="AI52" i="92" s="1"/>
  <c r="W16" i="91"/>
  <c r="W21" i="91" s="1"/>
  <c r="K21" i="92"/>
  <c r="K23" i="92"/>
  <c r="K22" i="92"/>
  <c r="K28" i="92" s="1"/>
  <c r="K48" i="92" s="1"/>
  <c r="K147" i="92" s="1" a="1"/>
  <c r="K147" i="92" s="1"/>
  <c r="S16" i="92"/>
  <c r="AE50" i="92"/>
  <c r="N51" i="92"/>
  <c r="N52" i="92" s="1"/>
  <c r="L50" i="92"/>
  <c r="AH50" i="92"/>
  <c r="L51" i="92"/>
  <c r="L52" i="92" s="1"/>
  <c r="AB51" i="92"/>
  <c r="AB52" i="92" s="1"/>
  <c r="I51" i="92"/>
  <c r="I52" i="92" s="1"/>
  <c r="R51" i="92"/>
  <c r="R52" i="92" s="1"/>
  <c r="AJ51" i="92"/>
  <c r="AJ52" i="92" s="1"/>
  <c r="T16" i="92"/>
  <c r="AI16" i="91"/>
  <c r="AI23" i="91" s="1"/>
  <c r="AE16" i="91"/>
  <c r="AE22" i="91" s="1"/>
  <c r="AE28" i="91" s="1"/>
  <c r="AE48" i="91" s="1"/>
  <c r="AE150" i="91" s="1" a="1"/>
  <c r="AE150" i="91" s="1"/>
  <c r="X51" i="91"/>
  <c r="X52" i="91" s="1"/>
  <c r="X184" i="91" s="1"/>
  <c r="L16" i="91"/>
  <c r="L22" i="91" s="1"/>
  <c r="L28" i="91" s="1"/>
  <c r="L48" i="91" s="1"/>
  <c r="L150" i="91" s="1" a="1"/>
  <c r="L150" i="91" s="1"/>
  <c r="T16" i="91"/>
  <c r="T21" i="91" s="1"/>
  <c r="Z16" i="91"/>
  <c r="Z22" i="91" s="1"/>
  <c r="Z28" i="91" s="1"/>
  <c r="Z48" i="91" s="1"/>
  <c r="Z150" i="91" s="1" a="1"/>
  <c r="Z150" i="91" s="1"/>
  <c r="AG16" i="91"/>
  <c r="AG22" i="91" s="1"/>
  <c r="AG28" i="91" s="1"/>
  <c r="AG48" i="91" s="1"/>
  <c r="AG150" i="91" s="1" a="1"/>
  <c r="AG150" i="91" s="1"/>
  <c r="AF16" i="91"/>
  <c r="AF23" i="91" s="1"/>
  <c r="N16" i="91"/>
  <c r="N23" i="91" s="1"/>
  <c r="P16" i="91"/>
  <c r="P22" i="91" s="1"/>
  <c r="P28" i="91" s="1"/>
  <c r="P48" i="91" s="1"/>
  <c r="P150" i="91" s="1" a="1"/>
  <c r="P150" i="91" s="1"/>
  <c r="I16" i="91"/>
  <c r="I23" i="91" s="1"/>
  <c r="O50" i="91"/>
  <c r="AC16" i="91"/>
  <c r="AC21" i="91" s="1"/>
  <c r="AD16" i="91"/>
  <c r="AD23" i="91" s="1"/>
  <c r="U16" i="91"/>
  <c r="U23" i="91" s="1"/>
  <c r="AB16" i="91"/>
  <c r="AB22" i="91" s="1"/>
  <c r="AB28" i="91" s="1"/>
  <c r="AB48" i="91" s="1"/>
  <c r="AB150" i="91" s="1" a="1"/>
  <c r="AB150" i="91" s="1"/>
  <c r="X16" i="91"/>
  <c r="X23" i="91" s="1"/>
  <c r="S50" i="91"/>
  <c r="Q50" i="91"/>
  <c r="AB50" i="91"/>
  <c r="Y16" i="91"/>
  <c r="Y21" i="91" s="1"/>
  <c r="AL16" i="91"/>
  <c r="AL22" i="91" s="1"/>
  <c r="AL28" i="91" s="1"/>
  <c r="AL48" i="91" s="1"/>
  <c r="AL150" i="91" s="1" a="1"/>
  <c r="AL150" i="91" s="1"/>
  <c r="AH50" i="91"/>
  <c r="J50" i="91"/>
  <c r="I51" i="91"/>
  <c r="I52" i="91" s="1"/>
  <c r="I184" i="91" s="1"/>
  <c r="L50" i="91"/>
  <c r="AI50" i="91"/>
  <c r="R50" i="91"/>
  <c r="AG50" i="91"/>
  <c r="R51" i="91"/>
  <c r="R52" i="91" s="1"/>
  <c r="R184" i="91" s="1"/>
  <c r="U51" i="91"/>
  <c r="U52" i="91" s="1"/>
  <c r="U184" i="91" s="1"/>
  <c r="S51" i="91"/>
  <c r="S52" i="91" s="1"/>
  <c r="S184" i="91" s="1"/>
  <c r="Y51" i="91"/>
  <c r="Y52" i="91" s="1"/>
  <c r="Y184" i="91" s="1"/>
  <c r="AL51" i="91"/>
  <c r="AL52" i="91" s="1"/>
  <c r="AL184" i="91" s="1"/>
  <c r="L51" i="91"/>
  <c r="L52" i="91" s="1"/>
  <c r="L184" i="91" s="1"/>
  <c r="AD51" i="91"/>
  <c r="AD52" i="91" s="1"/>
  <c r="AD184" i="91" s="1"/>
  <c r="M16" i="91"/>
  <c r="M22" i="91" s="1"/>
  <c r="M28" i="91" s="1"/>
  <c r="M48" i="91" s="1"/>
  <c r="M150" i="91" s="1" a="1"/>
  <c r="M150" i="91" s="1"/>
  <c r="U50" i="91"/>
  <c r="T50" i="91"/>
  <c r="I50" i="91"/>
  <c r="AF50" i="91"/>
  <c r="M50" i="91"/>
  <c r="T51" i="91"/>
  <c r="T52" i="91" s="1"/>
  <c r="T184" i="91" s="1"/>
  <c r="AJ51" i="91"/>
  <c r="AJ52" i="91" s="1"/>
  <c r="AJ184" i="91" s="1"/>
  <c r="AK51" i="91"/>
  <c r="AK52" i="91" s="1"/>
  <c r="AK184" i="91" s="1"/>
  <c r="K50" i="91"/>
  <c r="AC50" i="91"/>
  <c r="V50" i="91"/>
  <c r="W50" i="91"/>
  <c r="AA51" i="91"/>
  <c r="AA52" i="91" s="1"/>
  <c r="AA184" i="91" s="1"/>
  <c r="Q51" i="91"/>
  <c r="Q52" i="91" s="1"/>
  <c r="Q184" i="91" s="1"/>
  <c r="AL50" i="91"/>
  <c r="O51" i="91"/>
  <c r="O52" i="91" s="1"/>
  <c r="O184" i="91" s="1"/>
  <c r="AH51" i="91"/>
  <c r="AH52" i="91" s="1"/>
  <c r="AH184" i="91" s="1"/>
  <c r="W51" i="91"/>
  <c r="W52" i="91" s="1"/>
  <c r="W184" i="91" s="1"/>
  <c r="Z51" i="91"/>
  <c r="Z52" i="91" s="1"/>
  <c r="Z184" i="91" s="1"/>
  <c r="AI51" i="91"/>
  <c r="AI52" i="91" s="1"/>
  <c r="AI184" i="91" s="1"/>
  <c r="N50" i="91"/>
  <c r="AA50" i="91"/>
  <c r="Z50" i="91"/>
  <c r="AE50" i="91"/>
  <c r="X50" i="91"/>
  <c r="AG51" i="91"/>
  <c r="AG52" i="91" s="1"/>
  <c r="AG184" i="91" s="1"/>
  <c r="J51" i="91"/>
  <c r="J52" i="91" s="1"/>
  <c r="J184" i="91" s="1"/>
  <c r="AC51" i="91"/>
  <c r="AC52" i="91" s="1"/>
  <c r="AC184" i="91" s="1"/>
  <c r="N51" i="91"/>
  <c r="N52" i="91" s="1"/>
  <c r="N184" i="91" s="1"/>
  <c r="P51" i="91"/>
  <c r="P52" i="91" s="1"/>
  <c r="P184" i="91" s="1"/>
  <c r="J23" i="91"/>
  <c r="J21" i="91"/>
  <c r="J22" i="91"/>
  <c r="J28" i="91" s="1"/>
  <c r="J48" i="91" s="1"/>
  <c r="J150" i="91" s="1" a="1"/>
  <c r="J150" i="91" s="1"/>
  <c r="O21" i="91"/>
  <c r="O23" i="91"/>
  <c r="O22" i="91"/>
  <c r="O28" i="91" s="1"/>
  <c r="O48" i="91" s="1"/>
  <c r="O150" i="91" s="1" a="1"/>
  <c r="O150" i="91" s="1"/>
  <c r="R23" i="91"/>
  <c r="R21" i="91"/>
  <c r="R22" i="91"/>
  <c r="R28" i="91" s="1"/>
  <c r="R48" i="91" s="1"/>
  <c r="R150" i="91" s="1" a="1"/>
  <c r="R150" i="91" s="1"/>
  <c r="V184" i="91"/>
  <c r="K184" i="91"/>
  <c r="AE184" i="91"/>
  <c r="H23" i="91"/>
  <c r="H21" i="91"/>
  <c r="H22" i="91"/>
  <c r="H28" i="91" s="1"/>
  <c r="H48" i="91" s="1"/>
  <c r="H150" i="91" s="1" a="1"/>
  <c r="H150" i="91" s="1"/>
  <c r="K23" i="91"/>
  <c r="K22" i="91"/>
  <c r="K28" i="91" s="1"/>
  <c r="K48" i="91" s="1"/>
  <c r="K150" i="91" s="1" a="1"/>
  <c r="K150" i="91" s="1"/>
  <c r="K21" i="91"/>
  <c r="AH21" i="91"/>
  <c r="AH23" i="91"/>
  <c r="AH22" i="91"/>
  <c r="AH28" i="91" s="1"/>
  <c r="AH48" i="91" s="1"/>
  <c r="AH150" i="91" s="1" a="1"/>
  <c r="AH150" i="91" s="1"/>
  <c r="M184" i="91"/>
  <c r="H53" i="61"/>
  <c r="H50" i="91"/>
  <c r="H54" i="61"/>
  <c r="H55" i="61" s="1"/>
  <c r="H187" i="61" s="1"/>
  <c r="H51" i="91"/>
  <c r="H52" i="91" s="1"/>
  <c r="AJ22" i="91"/>
  <c r="AJ28" i="91" s="1"/>
  <c r="AJ48" i="91" s="1"/>
  <c r="AJ150" i="91" s="1" a="1"/>
  <c r="AJ150" i="91" s="1"/>
  <c r="AJ23" i="91"/>
  <c r="AJ21" i="91"/>
  <c r="AK23" i="91"/>
  <c r="AK22" i="91"/>
  <c r="AK28" i="91" s="1"/>
  <c r="AK48" i="91" s="1"/>
  <c r="AK150" i="91" s="1" a="1"/>
  <c r="AK150" i="91" s="1"/>
  <c r="AK21" i="91"/>
  <c r="S23" i="91"/>
  <c r="S22" i="91"/>
  <c r="S28" i="91" s="1"/>
  <c r="S48" i="91" s="1"/>
  <c r="S150" i="91" s="1" a="1"/>
  <c r="S150" i="91" s="1"/>
  <c r="S21" i="91"/>
  <c r="AB184" i="91"/>
  <c r="AL16" i="61"/>
  <c r="AL22" i="61" s="1"/>
  <c r="AL28" i="61" s="1"/>
  <c r="AL51" i="61" s="1"/>
  <c r="AL153" i="61" s="1" a="1"/>
  <c r="AL153" i="61" s="1"/>
  <c r="AJ16" i="61"/>
  <c r="AJ21" i="61" s="1"/>
  <c r="X16" i="61"/>
  <c r="X23" i="61" s="1"/>
  <c r="AA16" i="61"/>
  <c r="AA23" i="61" s="1"/>
  <c r="AB16" i="61"/>
  <c r="AB21" i="61" s="1"/>
  <c r="K16" i="61"/>
  <c r="K23" i="61" s="1"/>
  <c r="AG16" i="61"/>
  <c r="AG23" i="61" s="1"/>
  <c r="T16" i="61"/>
  <c r="T23" i="61" s="1"/>
  <c r="S16" i="61"/>
  <c r="S22" i="61" s="1"/>
  <c r="S28" i="61" s="1"/>
  <c r="S51" i="61" s="1"/>
  <c r="S153" i="61" s="1" a="1"/>
  <c r="S153" i="61" s="1"/>
  <c r="U16" i="61"/>
  <c r="U22" i="61" s="1"/>
  <c r="U28" i="61" s="1"/>
  <c r="U51" i="61" s="1"/>
  <c r="U153" i="61" s="1" a="1"/>
  <c r="U153" i="61" s="1"/>
  <c r="L16" i="61"/>
  <c r="L23" i="61" s="1"/>
  <c r="R16" i="61"/>
  <c r="R21" i="61" s="1"/>
  <c r="AK16" i="61"/>
  <c r="AK23" i="61" s="1"/>
  <c r="J16" i="61"/>
  <c r="J23" i="61" s="1"/>
  <c r="O16" i="61"/>
  <c r="O23" i="61" s="1"/>
  <c r="W16" i="61"/>
  <c r="W22" i="61" s="1"/>
  <c r="W28" i="61" s="1"/>
  <c r="W51" i="61" s="1"/>
  <c r="W153" i="61" s="1" a="1"/>
  <c r="W153" i="61" s="1"/>
  <c r="Q16" i="61"/>
  <c r="Q23" i="61" s="1"/>
  <c r="M16" i="61"/>
  <c r="M21" i="61" s="1"/>
  <c r="N16" i="61"/>
  <c r="N22" i="61" s="1"/>
  <c r="N28" i="61" s="1"/>
  <c r="N51" i="61" s="1"/>
  <c r="N153" i="61" s="1" a="1"/>
  <c r="N153" i="61" s="1"/>
  <c r="Y16" i="61"/>
  <c r="Y21" i="61" s="1"/>
  <c r="P16" i="61"/>
  <c r="P22" i="61" s="1"/>
  <c r="P28" i="61" s="1"/>
  <c r="P51" i="61" s="1"/>
  <c r="P153" i="61" s="1" a="1"/>
  <c r="P153" i="61" s="1"/>
  <c r="AC16" i="61"/>
  <c r="AC23" i="61" s="1"/>
  <c r="I16" i="61"/>
  <c r="I21" i="61" s="1"/>
  <c r="AF16" i="61"/>
  <c r="AF22" i="61" s="1"/>
  <c r="AF28" i="61" s="1"/>
  <c r="AF51" i="61" s="1"/>
  <c r="AF153" i="61" s="1" a="1"/>
  <c r="AF153" i="61" s="1"/>
  <c r="V16" i="61"/>
  <c r="V21" i="61" s="1"/>
  <c r="Z16" i="61"/>
  <c r="Z22" i="61" s="1"/>
  <c r="Z28" i="61" s="1"/>
  <c r="Z51" i="61" s="1"/>
  <c r="Z153" i="61" s="1" a="1"/>
  <c r="Z153" i="61" s="1"/>
  <c r="AI16" i="61"/>
  <c r="AI21" i="61" s="1"/>
  <c r="AD16" i="61"/>
  <c r="AD21" i="61" s="1"/>
  <c r="AH16" i="61"/>
  <c r="AH21" i="61" s="1"/>
  <c r="AE16" i="61"/>
  <c r="AE21" i="61" s="1"/>
  <c r="U53" i="61"/>
  <c r="R53" i="61"/>
  <c r="AK53" i="61"/>
  <c r="K53" i="61"/>
  <c r="AC53" i="61"/>
  <c r="V53" i="61"/>
  <c r="W53" i="61"/>
  <c r="O53" i="61"/>
  <c r="AD53" i="61"/>
  <c r="AB54" i="61"/>
  <c r="AB55" i="61" s="1"/>
  <c r="X54" i="61"/>
  <c r="X55" i="61" s="1"/>
  <c r="AA54" i="61"/>
  <c r="AA55" i="61" s="1"/>
  <c r="Q54" i="61"/>
  <c r="Q55" i="61" s="1"/>
  <c r="AL53" i="61"/>
  <c r="O54" i="61"/>
  <c r="O55" i="61" s="1"/>
  <c r="AH54" i="61"/>
  <c r="AH55" i="61" s="1"/>
  <c r="W54" i="61"/>
  <c r="W55" i="61" s="1"/>
  <c r="AI53" i="61"/>
  <c r="AF53" i="61"/>
  <c r="AJ53" i="61"/>
  <c r="S53" i="61"/>
  <c r="N53" i="61"/>
  <c r="Q53" i="61"/>
  <c r="AA53" i="61"/>
  <c r="Y53" i="61"/>
  <c r="AB53" i="61"/>
  <c r="L54" i="61"/>
  <c r="L55" i="61" s="1"/>
  <c r="Z54" i="61"/>
  <c r="Z55" i="61" s="1"/>
  <c r="AI54" i="61"/>
  <c r="AI55" i="61" s="1"/>
  <c r="T53" i="61"/>
  <c r="AG53" i="61"/>
  <c r="Z53" i="61"/>
  <c r="AE53" i="61"/>
  <c r="X53" i="61"/>
  <c r="P53" i="61"/>
  <c r="AH53" i="61"/>
  <c r="L53" i="61"/>
  <c r="J53" i="61"/>
  <c r="I54" i="61"/>
  <c r="I55" i="61" s="1"/>
  <c r="V54" i="61"/>
  <c r="V55" i="61" s="1"/>
  <c r="K54" i="61"/>
  <c r="K55" i="61" s="1"/>
  <c r="AD54" i="61"/>
  <c r="AD55" i="61" s="1"/>
  <c r="AE54" i="61"/>
  <c r="AE55" i="61" s="1"/>
  <c r="AG54" i="61"/>
  <c r="AG55" i="61" s="1"/>
  <c r="J54" i="61"/>
  <c r="J55" i="61" s="1"/>
  <c r="AJ54" i="61"/>
  <c r="AJ55" i="61" s="1"/>
  <c r="I53" i="61"/>
  <c r="M53" i="61"/>
  <c r="R54" i="61"/>
  <c r="R55" i="61" s="1"/>
  <c r="U54" i="61"/>
  <c r="U55" i="61" s="1"/>
  <c r="S54" i="61"/>
  <c r="S55" i="61" s="1"/>
  <c r="AF54" i="61"/>
  <c r="AF55" i="61" s="1"/>
  <c r="M54" i="61"/>
  <c r="M55" i="61" s="1"/>
  <c r="Y54" i="61"/>
  <c r="Y55" i="61" s="1"/>
  <c r="T54" i="61"/>
  <c r="T55" i="61" s="1"/>
  <c r="AL54" i="61"/>
  <c r="AL55" i="61" s="1"/>
  <c r="AC54" i="61"/>
  <c r="AC55" i="61" s="1"/>
  <c r="N54" i="61"/>
  <c r="N55" i="61" s="1"/>
  <c r="P54" i="61"/>
  <c r="P55" i="61" s="1"/>
  <c r="AK54" i="61"/>
  <c r="AK55" i="61" s="1"/>
  <c r="H16" i="61"/>
  <c r="P3" i="5"/>
  <c r="V21" i="91" l="1"/>
  <c r="V142" i="91" s="1" a="1"/>
  <c r="V142" i="91" s="1"/>
  <c r="V143" i="91" s="1"/>
  <c r="V167" i="91" s="1"/>
  <c r="V22" i="91"/>
  <c r="V28" i="91" s="1"/>
  <c r="V48" i="91" s="1"/>
  <c r="V150" i="91" s="1" a="1"/>
  <c r="V150" i="91" s="1"/>
  <c r="H145" i="91" a="1"/>
  <c r="H145" i="91" s="1"/>
  <c r="H142" i="91" a="1"/>
  <c r="H142" i="91" s="1"/>
  <c r="Y142" i="91" a="1"/>
  <c r="Y142" i="91" s="1"/>
  <c r="Y143" i="91" s="1"/>
  <c r="Y167" i="91" s="1"/>
  <c r="Y145" i="91" a="1"/>
  <c r="Y145" i="91" s="1"/>
  <c r="Y175" i="91" s="1"/>
  <c r="AC142" i="91" a="1"/>
  <c r="AC142" i="91" s="1"/>
  <c r="AC143" i="91" s="1"/>
  <c r="AC167" i="91" s="1"/>
  <c r="AC145" i="91" a="1"/>
  <c r="AC145" i="91" s="1"/>
  <c r="T145" i="91" a="1"/>
  <c r="T145" i="91" s="1"/>
  <c r="T142" i="91" a="1"/>
  <c r="T142" i="91" s="1"/>
  <c r="T143" i="91" s="1"/>
  <c r="T167" i="91" s="1"/>
  <c r="R142" i="92" a="1"/>
  <c r="R142" i="92" s="1"/>
  <c r="R139" i="92" a="1"/>
  <c r="R139" i="92" s="1"/>
  <c r="AG142" i="93" a="1"/>
  <c r="AG142" i="93" s="1"/>
  <c r="AG145" i="93" a="1"/>
  <c r="AG145" i="93" s="1"/>
  <c r="AG175" i="93" s="1"/>
  <c r="AF145" i="93" a="1"/>
  <c r="AF145" i="93" s="1"/>
  <c r="AF142" i="93" a="1"/>
  <c r="AF142" i="93" s="1"/>
  <c r="AD145" i="93" a="1"/>
  <c r="AD145" i="93" s="1"/>
  <c r="AD142" i="93" a="1"/>
  <c r="AD142" i="93" s="1"/>
  <c r="AD143" i="93" s="1"/>
  <c r="AD167" i="93" s="1"/>
  <c r="AC142" i="93" a="1"/>
  <c r="AC142" i="93" s="1"/>
  <c r="AC143" i="93" s="1"/>
  <c r="AC167" i="93" s="1"/>
  <c r="AC145" i="93" a="1"/>
  <c r="AC145" i="93" s="1"/>
  <c r="AE142" i="93" a="1"/>
  <c r="AE142" i="93" s="1"/>
  <c r="AE143" i="93" s="1"/>
  <c r="AE167" i="93" s="1"/>
  <c r="AE145" i="93" a="1"/>
  <c r="AE145" i="93" s="1"/>
  <c r="AE175" i="93" s="1"/>
  <c r="J145" i="93" a="1"/>
  <c r="J145" i="93" s="1"/>
  <c r="J142" i="93" a="1"/>
  <c r="J142" i="93" s="1"/>
  <c r="J143" i="93" s="1"/>
  <c r="J167" i="93" s="1"/>
  <c r="O139" i="94" a="1"/>
  <c r="O139" i="94" s="1"/>
  <c r="O142" i="94" a="1"/>
  <c r="O142" i="94" s="1"/>
  <c r="O172" i="94" s="1"/>
  <c r="I139" i="95" a="1"/>
  <c r="I139" i="95" s="1"/>
  <c r="I142" i="95" a="1"/>
  <c r="I142" i="95" s="1"/>
  <c r="N142" i="94" a="1"/>
  <c r="N142" i="94" s="1"/>
  <c r="N139" i="94" a="1"/>
  <c r="N139" i="94" s="1"/>
  <c r="N140" i="94" s="1"/>
  <c r="N164" i="94" s="1"/>
  <c r="I139" i="94" a="1"/>
  <c r="I139" i="94" s="1"/>
  <c r="I142" i="94" a="1"/>
  <c r="I142" i="94" s="1"/>
  <c r="J142" i="105" a="1"/>
  <c r="J142" i="105" s="1"/>
  <c r="J172" i="105" s="1"/>
  <c r="J139" i="105" a="1"/>
  <c r="J139" i="105" s="1"/>
  <c r="J140" i="105" s="1"/>
  <c r="J164" i="105" s="1"/>
  <c r="T142" i="106" a="1"/>
  <c r="T142" i="106" s="1"/>
  <c r="T172" i="106" s="1"/>
  <c r="T139" i="106" a="1"/>
  <c r="T139" i="106" s="1"/>
  <c r="X142" i="99" a="1"/>
  <c r="X142" i="99" s="1"/>
  <c r="X139" i="99" a="1"/>
  <c r="X139" i="99" s="1"/>
  <c r="X140" i="99" s="1"/>
  <c r="X164" i="99" s="1"/>
  <c r="AI139" i="105" a="1"/>
  <c r="AI139" i="105" s="1"/>
  <c r="AI142" i="105" a="1"/>
  <c r="AI142" i="105" s="1"/>
  <c r="AD142" i="98" a="1"/>
  <c r="AD142" i="98" s="1"/>
  <c r="AD172" i="98" s="1"/>
  <c r="AD139" i="98" a="1"/>
  <c r="AD139" i="98" s="1"/>
  <c r="AD140" i="98" s="1"/>
  <c r="AD164" i="98" s="1"/>
  <c r="T142" i="105" a="1"/>
  <c r="T142" i="105" s="1"/>
  <c r="T139" i="105" a="1"/>
  <c r="T139" i="105" s="1"/>
  <c r="J139" i="101" a="1"/>
  <c r="J139" i="101" s="1"/>
  <c r="J142" i="101" a="1"/>
  <c r="J142" i="101" s="1"/>
  <c r="J172" i="101" s="1"/>
  <c r="AI142" i="98" a="1"/>
  <c r="AI142" i="98" s="1"/>
  <c r="AI139" i="98" a="1"/>
  <c r="AI139" i="98" s="1"/>
  <c r="AI140" i="98" s="1"/>
  <c r="AI164" i="98" s="1"/>
  <c r="W142" i="103" a="1"/>
  <c r="W142" i="103" s="1"/>
  <c r="W172" i="103" s="1"/>
  <c r="W139" i="103" a="1"/>
  <c r="W139" i="103" s="1"/>
  <c r="W140" i="103" s="1"/>
  <c r="W164" i="103" s="1"/>
  <c r="J139" i="100" a="1"/>
  <c r="J139" i="100" s="1"/>
  <c r="J142" i="100" a="1"/>
  <c r="J142" i="100" s="1"/>
  <c r="J172" i="100" s="1"/>
  <c r="J139" i="103" a="1"/>
  <c r="J139" i="103" s="1"/>
  <c r="J140" i="103" s="1"/>
  <c r="J164" i="103" s="1"/>
  <c r="J142" i="103" a="1"/>
  <c r="J142" i="103" s="1"/>
  <c r="J172" i="103" s="1"/>
  <c r="I139" i="101" a="1"/>
  <c r="I139" i="101" s="1"/>
  <c r="I140" i="101" s="1"/>
  <c r="I164" i="101" s="1"/>
  <c r="I142" i="101" a="1"/>
  <c r="I142" i="101" s="1"/>
  <c r="O142" i="103" a="1"/>
  <c r="O142" i="103" s="1"/>
  <c r="O139" i="103" a="1"/>
  <c r="O139" i="103" s="1"/>
  <c r="O140" i="103" s="1"/>
  <c r="O164" i="103" s="1"/>
  <c r="N142" i="100" a="1"/>
  <c r="N142" i="100" s="1"/>
  <c r="N172" i="100" s="1"/>
  <c r="N139" i="100" a="1"/>
  <c r="N139" i="100" s="1"/>
  <c r="S142" i="101" a="1"/>
  <c r="S142" i="101" s="1"/>
  <c r="S172" i="101" s="1"/>
  <c r="S139" i="101" a="1"/>
  <c r="S139" i="101" s="1"/>
  <c r="S140" i="101" s="1"/>
  <c r="S164" i="101" s="1"/>
  <c r="AH142" i="105" a="1"/>
  <c r="AH142" i="105" s="1"/>
  <c r="AH172" i="105" s="1"/>
  <c r="AH139" i="105" a="1"/>
  <c r="AH139" i="105" s="1"/>
  <c r="I142" i="104" a="1"/>
  <c r="I142" i="104" s="1"/>
  <c r="I139" i="104" a="1"/>
  <c r="I139" i="104" s="1"/>
  <c r="I140" i="104" s="1"/>
  <c r="I164" i="104" s="1"/>
  <c r="S142" i="97" a="1"/>
  <c r="S142" i="97" s="1"/>
  <c r="S139" i="97" a="1"/>
  <c r="S139" i="97" s="1"/>
  <c r="S140" i="97" s="1"/>
  <c r="S164" i="97" s="1"/>
  <c r="Z139" i="98" a="1"/>
  <c r="Z139" i="98" s="1"/>
  <c r="Z142" i="98" a="1"/>
  <c r="Z142" i="98" s="1"/>
  <c r="R142" i="105" a="1"/>
  <c r="R142" i="105" s="1"/>
  <c r="R172" i="105" s="1"/>
  <c r="R139" i="105" a="1"/>
  <c r="R139" i="105" s="1"/>
  <c r="R140" i="105" s="1"/>
  <c r="R164" i="105" s="1"/>
  <c r="AJ139" i="98" a="1"/>
  <c r="AJ139" i="98" s="1"/>
  <c r="AJ140" i="98" s="1"/>
  <c r="AJ164" i="98" s="1"/>
  <c r="AJ142" i="98" a="1"/>
  <c r="AJ142" i="98" s="1"/>
  <c r="AJ172" i="98" s="1"/>
  <c r="AE139" i="99" a="1"/>
  <c r="AE139" i="99" s="1"/>
  <c r="AE140" i="99" s="1"/>
  <c r="AE164" i="99" s="1"/>
  <c r="AE142" i="99" a="1"/>
  <c r="AE142" i="99" s="1"/>
  <c r="AE172" i="99" s="1"/>
  <c r="O139" i="101" a="1"/>
  <c r="O139" i="101" s="1"/>
  <c r="O140" i="101" s="1"/>
  <c r="O164" i="101" s="1"/>
  <c r="O142" i="101" a="1"/>
  <c r="O142" i="101" s="1"/>
  <c r="O172" i="101" s="1"/>
  <c r="AC139" i="103" a="1"/>
  <c r="AC139" i="103" s="1"/>
  <c r="AC142" i="103" a="1"/>
  <c r="AC142" i="103" s="1"/>
  <c r="AC172" i="103" s="1"/>
  <c r="Q142" i="106" a="1"/>
  <c r="Q142" i="106" s="1"/>
  <c r="Q172" i="106" s="1"/>
  <c r="Q139" i="106" a="1"/>
  <c r="Q139" i="106" s="1"/>
  <c r="Q140" i="106" s="1"/>
  <c r="Q164" i="106" s="1"/>
  <c r="AK139" i="100" a="1"/>
  <c r="AK139" i="100" s="1"/>
  <c r="AK140" i="100" s="1"/>
  <c r="AK164" i="100" s="1"/>
  <c r="AK142" i="100" a="1"/>
  <c r="AK142" i="100" s="1"/>
  <c r="O142" i="105" a="1"/>
  <c r="O142" i="105" s="1"/>
  <c r="O172" i="105" s="1"/>
  <c r="O139" i="105" a="1"/>
  <c r="O139" i="105" s="1"/>
  <c r="O140" i="105" s="1"/>
  <c r="O164" i="105" s="1"/>
  <c r="N142" i="105" a="1"/>
  <c r="N142" i="105" s="1"/>
  <c r="N172" i="105" s="1"/>
  <c r="N139" i="105" a="1"/>
  <c r="N139" i="105" s="1"/>
  <c r="N140" i="105" s="1"/>
  <c r="N164" i="105" s="1"/>
  <c r="Q142" i="102" a="1"/>
  <c r="Q142" i="102" s="1"/>
  <c r="Q139" i="102" a="1"/>
  <c r="Q139" i="102" s="1"/>
  <c r="Q140" i="102" s="1"/>
  <c r="Q164" i="102" s="1"/>
  <c r="AI142" i="106" a="1"/>
  <c r="AI142" i="106" s="1"/>
  <c r="AI139" i="106" a="1"/>
  <c r="AI139" i="106" s="1"/>
  <c r="AI140" i="106" s="1"/>
  <c r="AI164" i="106" s="1"/>
  <c r="K142" i="91" a="1"/>
  <c r="K142" i="91" s="1"/>
  <c r="K143" i="91" s="1"/>
  <c r="K167" i="91" s="1"/>
  <c r="K145" i="91" a="1"/>
  <c r="K145" i="91" s="1"/>
  <c r="K175" i="91" s="1"/>
  <c r="J145" i="91" a="1"/>
  <c r="J145" i="91" s="1"/>
  <c r="J142" i="91" a="1"/>
  <c r="J142" i="91" s="1"/>
  <c r="J143" i="91" s="1"/>
  <c r="J167" i="91" s="1"/>
  <c r="V145" i="91" a="1"/>
  <c r="V145" i="91" s="1"/>
  <c r="L142" i="92" a="1"/>
  <c r="L142" i="92" s="1"/>
  <c r="L172" i="92" s="1"/>
  <c r="L139" i="92" a="1"/>
  <c r="L139" i="92" s="1"/>
  <c r="M142" i="93" a="1"/>
  <c r="M142" i="93" s="1"/>
  <c r="M143" i="93" s="1"/>
  <c r="M167" i="93" s="1"/>
  <c r="M145" i="93" a="1"/>
  <c r="M145" i="93" s="1"/>
  <c r="M175" i="93" s="1"/>
  <c r="P145" i="93" a="1"/>
  <c r="P145" i="93" s="1"/>
  <c r="P142" i="93" a="1"/>
  <c r="P142" i="93" s="1"/>
  <c r="P143" i="93" s="1"/>
  <c r="P167" i="93" s="1"/>
  <c r="AI142" i="93" a="1"/>
  <c r="AI142" i="93" s="1"/>
  <c r="AI143" i="93" s="1"/>
  <c r="AI167" i="93" s="1"/>
  <c r="AI145" i="93" a="1"/>
  <c r="AI145" i="93" s="1"/>
  <c r="AI175" i="93" s="1"/>
  <c r="AK142" i="93" a="1"/>
  <c r="AK142" i="93" s="1"/>
  <c r="AK143" i="93" s="1"/>
  <c r="AK167" i="93" s="1"/>
  <c r="AK145" i="93" a="1"/>
  <c r="AK145" i="93" s="1"/>
  <c r="AK175" i="93" s="1"/>
  <c r="S142" i="93" a="1"/>
  <c r="S142" i="93" s="1"/>
  <c r="S145" i="93" a="1"/>
  <c r="S145" i="93" s="1"/>
  <c r="S175" i="93" s="1"/>
  <c r="W142" i="93" a="1"/>
  <c r="W142" i="93" s="1"/>
  <c r="W143" i="93" s="1"/>
  <c r="W167" i="93" s="1"/>
  <c r="W145" i="93" a="1"/>
  <c r="W145" i="93" s="1"/>
  <c r="W175" i="93" s="1"/>
  <c r="T142" i="94" a="1"/>
  <c r="T142" i="94" s="1"/>
  <c r="T172" i="94" s="1"/>
  <c r="T139" i="94" a="1"/>
  <c r="T139" i="94" s="1"/>
  <c r="T140" i="94" s="1"/>
  <c r="T164" i="94" s="1"/>
  <c r="Z142" i="94" a="1"/>
  <c r="Z142" i="94" s="1"/>
  <c r="Z139" i="94" a="1"/>
  <c r="Z139" i="94" s="1"/>
  <c r="Z140" i="94" s="1"/>
  <c r="Z164" i="94" s="1"/>
  <c r="R142" i="94" a="1"/>
  <c r="R142" i="94" s="1"/>
  <c r="R172" i="94" s="1"/>
  <c r="R139" i="94" a="1"/>
  <c r="R139" i="94" s="1"/>
  <c r="R140" i="94" s="1"/>
  <c r="R164" i="94" s="1"/>
  <c r="Q142" i="91" a="1"/>
  <c r="Q142" i="91" s="1"/>
  <c r="Q143" i="91" s="1"/>
  <c r="Q167" i="91" s="1"/>
  <c r="Q145" i="91" a="1"/>
  <c r="Q145" i="91" s="1"/>
  <c r="Z139" i="95" a="1"/>
  <c r="Z139" i="95" s="1"/>
  <c r="Z140" i="95" s="1"/>
  <c r="Z164" i="95" s="1"/>
  <c r="Z142" i="95" a="1"/>
  <c r="Z142" i="95" s="1"/>
  <c r="V142" i="95" a="1"/>
  <c r="V142" i="95" s="1"/>
  <c r="V172" i="95" s="1"/>
  <c r="V139" i="95" a="1"/>
  <c r="V139" i="95" s="1"/>
  <c r="V140" i="95" s="1"/>
  <c r="V164" i="95" s="1"/>
  <c r="R139" i="95" a="1"/>
  <c r="R139" i="95" s="1"/>
  <c r="R140" i="95" s="1"/>
  <c r="R164" i="95" s="1"/>
  <c r="R142" i="95" a="1"/>
  <c r="R142" i="95" s="1"/>
  <c r="R172" i="95" s="1"/>
  <c r="N145" i="93" a="1"/>
  <c r="N145" i="93" s="1"/>
  <c r="N142" i="93" a="1"/>
  <c r="N142" i="93" s="1"/>
  <c r="N143" i="93" s="1"/>
  <c r="N167" i="93" s="1"/>
  <c r="AI142" i="97" a="1"/>
  <c r="AI142" i="97" s="1"/>
  <c r="AI172" i="97" s="1"/>
  <c r="AI139" i="97" a="1"/>
  <c r="AI139" i="97" s="1"/>
  <c r="AI140" i="97" s="1"/>
  <c r="AI164" i="97" s="1"/>
  <c r="X142" i="100" a="1"/>
  <c r="X142" i="100" s="1"/>
  <c r="X139" i="100" a="1"/>
  <c r="X139" i="100" s="1"/>
  <c r="AI139" i="104" a="1"/>
  <c r="AI139" i="104" s="1"/>
  <c r="AI140" i="104" s="1"/>
  <c r="AI164" i="104" s="1"/>
  <c r="AI142" i="104" a="1"/>
  <c r="AI142" i="104" s="1"/>
  <c r="AI172" i="104" s="1"/>
  <c r="L142" i="104" a="1"/>
  <c r="L142" i="104" s="1"/>
  <c r="L139" i="104" a="1"/>
  <c r="L139" i="104" s="1"/>
  <c r="L139" i="99" a="1"/>
  <c r="L139" i="99" s="1"/>
  <c r="L140" i="99" s="1"/>
  <c r="L164" i="99" s="1"/>
  <c r="L142" i="99" a="1"/>
  <c r="L142" i="99" s="1"/>
  <c r="L172" i="99" s="1"/>
  <c r="V142" i="106" a="1"/>
  <c r="V142" i="106" s="1"/>
  <c r="V172" i="106" s="1"/>
  <c r="V139" i="106" a="1"/>
  <c r="V139" i="106" s="1"/>
  <c r="V140" i="106" s="1"/>
  <c r="V164" i="106" s="1"/>
  <c r="V142" i="105" a="1"/>
  <c r="V142" i="105" s="1"/>
  <c r="V172" i="105" s="1"/>
  <c r="V139" i="105" a="1"/>
  <c r="V139" i="105" s="1"/>
  <c r="V140" i="105" s="1"/>
  <c r="V164" i="105" s="1"/>
  <c r="V142" i="102" a="1"/>
  <c r="V142" i="102" s="1"/>
  <c r="V172" i="102" s="1"/>
  <c r="V139" i="102" a="1"/>
  <c r="V139" i="102" s="1"/>
  <c r="AD139" i="104" a="1"/>
  <c r="AD139" i="104" s="1"/>
  <c r="AD140" i="104" s="1"/>
  <c r="AD164" i="104" s="1"/>
  <c r="AD142" i="104" a="1"/>
  <c r="AD142" i="104" s="1"/>
  <c r="AD172" i="104" s="1"/>
  <c r="T139" i="101" a="1"/>
  <c r="T139" i="101" s="1"/>
  <c r="T140" i="101" s="1"/>
  <c r="T164" i="101" s="1"/>
  <c r="T142" i="101" a="1"/>
  <c r="T142" i="101" s="1"/>
  <c r="T172" i="101" s="1"/>
  <c r="N139" i="99" a="1"/>
  <c r="N139" i="99" s="1"/>
  <c r="N140" i="99" s="1"/>
  <c r="N164" i="99" s="1"/>
  <c r="N142" i="99" a="1"/>
  <c r="N142" i="99" s="1"/>
  <c r="N172" i="99" s="1"/>
  <c r="AC139" i="100" a="1"/>
  <c r="AC139" i="100" s="1"/>
  <c r="AC142" i="100" a="1"/>
  <c r="AC142" i="100" s="1"/>
  <c r="L142" i="94" a="1"/>
  <c r="L142" i="94" s="1"/>
  <c r="L172" i="94" s="1"/>
  <c r="L139" i="94" a="1"/>
  <c r="L139" i="94" s="1"/>
  <c r="L140" i="94" s="1"/>
  <c r="L164" i="94" s="1"/>
  <c r="AE139" i="101" a="1"/>
  <c r="AE139" i="101" s="1"/>
  <c r="AE140" i="101" s="1"/>
  <c r="AE164" i="101" s="1"/>
  <c r="AE142" i="101" a="1"/>
  <c r="AE142" i="101" s="1"/>
  <c r="AE172" i="101" s="1"/>
  <c r="AK142" i="105" a="1"/>
  <c r="AK142" i="105" s="1"/>
  <c r="AK172" i="105" s="1"/>
  <c r="AK139" i="105" a="1"/>
  <c r="AK139" i="105" s="1"/>
  <c r="AK140" i="105" s="1"/>
  <c r="AK164" i="105" s="1"/>
  <c r="S139" i="99" a="1"/>
  <c r="S139" i="99" s="1"/>
  <c r="S140" i="99" s="1"/>
  <c r="S164" i="99" s="1"/>
  <c r="S142" i="99" a="1"/>
  <c r="S142" i="99" s="1"/>
  <c r="U139" i="94" a="1"/>
  <c r="U139" i="94" s="1"/>
  <c r="U140" i="94" s="1"/>
  <c r="U164" i="94" s="1"/>
  <c r="U142" i="94" a="1"/>
  <c r="U142" i="94" s="1"/>
  <c r="U172" i="94" s="1"/>
  <c r="V142" i="100" a="1"/>
  <c r="V142" i="100" s="1"/>
  <c r="V139" i="100" a="1"/>
  <c r="V139" i="100" s="1"/>
  <c r="AH139" i="95" a="1"/>
  <c r="AH139" i="95" s="1"/>
  <c r="AH142" i="95" a="1"/>
  <c r="AH142" i="95" s="1"/>
  <c r="AH172" i="95" s="1"/>
  <c r="Z142" i="105" a="1"/>
  <c r="Z142" i="105" s="1"/>
  <c r="Z172" i="105" s="1"/>
  <c r="Z139" i="105" a="1"/>
  <c r="Z139" i="105" s="1"/>
  <c r="AJ139" i="102" a="1"/>
  <c r="AJ139" i="102" s="1"/>
  <c r="AJ140" i="102" s="1"/>
  <c r="AJ164" i="102" s="1"/>
  <c r="AJ142" i="102" a="1"/>
  <c r="AJ142" i="102" s="1"/>
  <c r="AJ172" i="102" s="1"/>
  <c r="AH142" i="100" a="1"/>
  <c r="AH142" i="100" s="1"/>
  <c r="AH139" i="100" a="1"/>
  <c r="AH139" i="100" s="1"/>
  <c r="AH140" i="100" s="1"/>
  <c r="AH164" i="100" s="1"/>
  <c r="AE139" i="98" a="1"/>
  <c r="AE139" i="98" s="1"/>
  <c r="AE140" i="98" s="1"/>
  <c r="AE164" i="98" s="1"/>
  <c r="AE142" i="98" a="1"/>
  <c r="AE142" i="98" s="1"/>
  <c r="AE172" i="98" s="1"/>
  <c r="R142" i="106" a="1"/>
  <c r="R142" i="106" s="1"/>
  <c r="R172" i="106" s="1"/>
  <c r="R139" i="106" a="1"/>
  <c r="R139" i="106" s="1"/>
  <c r="R140" i="106" s="1"/>
  <c r="R164" i="106" s="1"/>
  <c r="W142" i="106" a="1"/>
  <c r="W142" i="106" s="1"/>
  <c r="W172" i="106" s="1"/>
  <c r="W139" i="106" a="1"/>
  <c r="W139" i="106" s="1"/>
  <c r="W140" i="106" s="1"/>
  <c r="W164" i="106" s="1"/>
  <c r="Q139" i="99" a="1"/>
  <c r="Q139" i="99" s="1"/>
  <c r="Q140" i="99" s="1"/>
  <c r="Q164" i="99" s="1"/>
  <c r="Q142" i="99" a="1"/>
  <c r="Q142" i="99" s="1"/>
  <c r="Q172" i="99" s="1"/>
  <c r="X139" i="106" a="1"/>
  <c r="X139" i="106" s="1"/>
  <c r="X142" i="106" a="1"/>
  <c r="X142" i="106" s="1"/>
  <c r="X172" i="106" s="1"/>
  <c r="AK142" i="91" a="1"/>
  <c r="AK142" i="91" s="1"/>
  <c r="AK143" i="91" s="1"/>
  <c r="AK167" i="91" s="1"/>
  <c r="AK145" i="91" a="1"/>
  <c r="AK145" i="91" s="1"/>
  <c r="AJ145" i="91" a="1"/>
  <c r="AJ145" i="91" s="1"/>
  <c r="AJ142" i="91" a="1"/>
  <c r="AJ142" i="91" s="1"/>
  <c r="AJ143" i="91" s="1"/>
  <c r="AJ167" i="91" s="1"/>
  <c r="R145" i="91" a="1"/>
  <c r="R145" i="91" s="1"/>
  <c r="R175" i="91" s="1"/>
  <c r="R142" i="91" a="1"/>
  <c r="R142" i="91" s="1"/>
  <c r="R143" i="91" s="1"/>
  <c r="R167" i="91" s="1"/>
  <c r="O142" i="91" a="1"/>
  <c r="O142" i="91" s="1"/>
  <c r="O143" i="91" s="1"/>
  <c r="O167" i="91" s="1"/>
  <c r="O145" i="91" a="1"/>
  <c r="O145" i="91" s="1"/>
  <c r="O175" i="91" s="1"/>
  <c r="K139" i="92" a="1"/>
  <c r="K139" i="92" s="1"/>
  <c r="K140" i="92" s="1"/>
  <c r="K164" i="92" s="1"/>
  <c r="K142" i="92" a="1"/>
  <c r="K142" i="92" s="1"/>
  <c r="K172" i="92" s="1"/>
  <c r="Y139" i="92" a="1"/>
  <c r="Y139" i="92" s="1"/>
  <c r="Y140" i="92" s="1"/>
  <c r="Y164" i="92" s="1"/>
  <c r="Y142" i="92" a="1"/>
  <c r="Y142" i="92" s="1"/>
  <c r="Y172" i="92" s="1"/>
  <c r="K142" i="93" a="1"/>
  <c r="K142" i="93" s="1"/>
  <c r="K143" i="93" s="1"/>
  <c r="K167" i="93" s="1"/>
  <c r="K145" i="93" a="1"/>
  <c r="K145" i="93" s="1"/>
  <c r="Z145" i="93" a="1"/>
  <c r="Z145" i="93" s="1"/>
  <c r="Z175" i="93" s="1"/>
  <c r="Z142" i="93" a="1"/>
  <c r="Z142" i="93" s="1"/>
  <c r="Z143" i="93" s="1"/>
  <c r="Z167" i="93" s="1"/>
  <c r="AL145" i="93" a="1"/>
  <c r="AL145" i="93" s="1"/>
  <c r="AL142" i="93" a="1"/>
  <c r="AL142" i="93" s="1"/>
  <c r="AL143" i="93" s="1"/>
  <c r="AL167" i="93" s="1"/>
  <c r="Y142" i="93" a="1"/>
  <c r="Y142" i="93" s="1"/>
  <c r="Y143" i="93" s="1"/>
  <c r="Y167" i="93" s="1"/>
  <c r="Y145" i="93" a="1"/>
  <c r="Y145" i="93" s="1"/>
  <c r="Y175" i="93" s="1"/>
  <c r="V142" i="94" a="1"/>
  <c r="V142" i="94" s="1"/>
  <c r="V139" i="94" a="1"/>
  <c r="V139" i="94" s="1"/>
  <c r="S139" i="94" a="1"/>
  <c r="S139" i="94" s="1"/>
  <c r="S142" i="94" a="1"/>
  <c r="S142" i="94" s="1"/>
  <c r="S172" i="94" s="1"/>
  <c r="AG139" i="94" a="1"/>
  <c r="AG139" i="94" s="1"/>
  <c r="AG140" i="94" s="1"/>
  <c r="AG164" i="94" s="1"/>
  <c r="AG142" i="94" a="1"/>
  <c r="AG142" i="94" s="1"/>
  <c r="AG172" i="94" s="1"/>
  <c r="O139" i="95" a="1"/>
  <c r="O139" i="95" s="1"/>
  <c r="O142" i="95" a="1"/>
  <c r="O142" i="95" s="1"/>
  <c r="O172" i="95" s="1"/>
  <c r="Q139" i="95" a="1"/>
  <c r="Q139" i="95" s="1"/>
  <c r="Q140" i="95" s="1"/>
  <c r="Q164" i="95" s="1"/>
  <c r="Q142" i="95" a="1"/>
  <c r="Q142" i="95" s="1"/>
  <c r="Q142" i="93" a="1"/>
  <c r="Q142" i="93" s="1"/>
  <c r="Q143" i="93" s="1"/>
  <c r="Q167" i="93" s="1"/>
  <c r="Q145" i="93" a="1"/>
  <c r="Q145" i="93" s="1"/>
  <c r="Q175" i="93" s="1"/>
  <c r="AH139" i="97" a="1"/>
  <c r="AH139" i="97" s="1"/>
  <c r="AH140" i="97" s="1"/>
  <c r="AH164" i="97" s="1"/>
  <c r="AH142" i="97" a="1"/>
  <c r="AH142" i="97" s="1"/>
  <c r="V142" i="97" a="1"/>
  <c r="V142" i="97" s="1"/>
  <c r="V172" i="97" s="1"/>
  <c r="V139" i="97" a="1"/>
  <c r="V139" i="97" s="1"/>
  <c r="V140" i="97" s="1"/>
  <c r="V164" i="97" s="1"/>
  <c r="T142" i="104" a="1"/>
  <c r="T142" i="104" s="1"/>
  <c r="T139" i="104" a="1"/>
  <c r="T139" i="104" s="1"/>
  <c r="V139" i="104" a="1"/>
  <c r="V139" i="104" s="1"/>
  <c r="V140" i="104" s="1"/>
  <c r="V164" i="104" s="1"/>
  <c r="V142" i="104" a="1"/>
  <c r="V142" i="104" s="1"/>
  <c r="V172" i="104" s="1"/>
  <c r="J142" i="106" a="1"/>
  <c r="J142" i="106" s="1"/>
  <c r="J139" i="106" a="1"/>
  <c r="J139" i="106" s="1"/>
  <c r="J140" i="106" s="1"/>
  <c r="J164" i="106" s="1"/>
  <c r="L142" i="103" a="1"/>
  <c r="L142" i="103" s="1"/>
  <c r="L172" i="103" s="1"/>
  <c r="L139" i="103" a="1"/>
  <c r="L139" i="103" s="1"/>
  <c r="L140" i="103" s="1"/>
  <c r="L164" i="103" s="1"/>
  <c r="Q139" i="100" a="1"/>
  <c r="Q139" i="100" s="1"/>
  <c r="Q140" i="100" s="1"/>
  <c r="Q164" i="100" s="1"/>
  <c r="Q142" i="100" a="1"/>
  <c r="Q142" i="100" s="1"/>
  <c r="J142" i="99" a="1"/>
  <c r="J142" i="99" s="1"/>
  <c r="J172" i="99" s="1"/>
  <c r="J139" i="99" a="1"/>
  <c r="J139" i="99" s="1"/>
  <c r="J140" i="99" s="1"/>
  <c r="J164" i="99" s="1"/>
  <c r="X142" i="105" a="1"/>
  <c r="X142" i="105" s="1"/>
  <c r="X172" i="105" s="1"/>
  <c r="X139" i="105" a="1"/>
  <c r="X139" i="105" s="1"/>
  <c r="X140" i="105" s="1"/>
  <c r="X164" i="105" s="1"/>
  <c r="V142" i="101" a="1"/>
  <c r="V142" i="101" s="1"/>
  <c r="V172" i="101" s="1"/>
  <c r="V139" i="101" a="1"/>
  <c r="V139" i="101" s="1"/>
  <c r="V140" i="101" s="1"/>
  <c r="V164" i="101" s="1"/>
  <c r="O142" i="104" a="1"/>
  <c r="O142" i="104" s="1"/>
  <c r="O172" i="104" s="1"/>
  <c r="O139" i="104" a="1"/>
  <c r="O139" i="104" s="1"/>
  <c r="O140" i="104" s="1"/>
  <c r="O164" i="104" s="1"/>
  <c r="AC142" i="99" a="1"/>
  <c r="AC142" i="99" s="1"/>
  <c r="AC172" i="99" s="1"/>
  <c r="AC139" i="99" a="1"/>
  <c r="AC139" i="99" s="1"/>
  <c r="AC140" i="99" s="1"/>
  <c r="AC164" i="99" s="1"/>
  <c r="AL142" i="97" a="1"/>
  <c r="AL142" i="97" s="1"/>
  <c r="AL139" i="97" a="1"/>
  <c r="AL139" i="97" s="1"/>
  <c r="AL140" i="97" s="1"/>
  <c r="AL164" i="97" s="1"/>
  <c r="AA142" i="97" a="1"/>
  <c r="AA142" i="97" s="1"/>
  <c r="AA139" i="97" a="1"/>
  <c r="AA139" i="97" s="1"/>
  <c r="AA140" i="97" s="1"/>
  <c r="AA164" i="97" s="1"/>
  <c r="I139" i="98" a="1"/>
  <c r="I139" i="98" s="1"/>
  <c r="I140" i="98" s="1"/>
  <c r="I164" i="98" s="1"/>
  <c r="I142" i="98" a="1"/>
  <c r="I142" i="98" s="1"/>
  <c r="O139" i="99" a="1"/>
  <c r="O139" i="99" s="1"/>
  <c r="O140" i="99" s="1"/>
  <c r="O164" i="99" s="1"/>
  <c r="O142" i="99" a="1"/>
  <c r="O142" i="99" s="1"/>
  <c r="O172" i="99" s="1"/>
  <c r="Z142" i="100" a="1"/>
  <c r="Z142" i="100" s="1"/>
  <c r="Z172" i="100" s="1"/>
  <c r="Z139" i="100" a="1"/>
  <c r="Z139" i="100" s="1"/>
  <c r="O139" i="102" a="1"/>
  <c r="O139" i="102" s="1"/>
  <c r="O140" i="102" s="1"/>
  <c r="O164" i="102" s="1"/>
  <c r="O142" i="102" a="1"/>
  <c r="O142" i="102" s="1"/>
  <c r="O172" i="102" s="1"/>
  <c r="V142" i="98" a="1"/>
  <c r="V142" i="98" s="1"/>
  <c r="V139" i="98" a="1"/>
  <c r="V139" i="98" s="1"/>
  <c r="R139" i="104" a="1"/>
  <c r="R139" i="104" s="1"/>
  <c r="R140" i="104" s="1"/>
  <c r="R164" i="104" s="1"/>
  <c r="R142" i="104" a="1"/>
  <c r="R142" i="104" s="1"/>
  <c r="R172" i="104" s="1"/>
  <c r="AA142" i="91" a="1"/>
  <c r="AA142" i="91" s="1"/>
  <c r="AA143" i="91" s="1"/>
  <c r="AA167" i="91" s="1"/>
  <c r="AA145" i="91" a="1"/>
  <c r="AA145" i="91" s="1"/>
  <c r="AE139" i="95" a="1"/>
  <c r="AE139" i="95" s="1"/>
  <c r="AE140" i="95" s="1"/>
  <c r="AE164" i="95" s="1"/>
  <c r="AE142" i="95" a="1"/>
  <c r="AE142" i="95" s="1"/>
  <c r="AE172" i="95" s="1"/>
  <c r="S142" i="102" a="1"/>
  <c r="S142" i="102" s="1"/>
  <c r="S139" i="102" a="1"/>
  <c r="S139" i="102" s="1"/>
  <c r="S140" i="102" s="1"/>
  <c r="S164" i="102" s="1"/>
  <c r="T145" i="93" a="1"/>
  <c r="T145" i="93" s="1"/>
  <c r="T175" i="93" s="1"/>
  <c r="T142" i="93" a="1"/>
  <c r="T142" i="93" s="1"/>
  <c r="T143" i="93" s="1"/>
  <c r="T167" i="93" s="1"/>
  <c r="R139" i="98" a="1"/>
  <c r="R139" i="98" s="1"/>
  <c r="R140" i="98" s="1"/>
  <c r="R164" i="98" s="1"/>
  <c r="R142" i="98" a="1"/>
  <c r="R142" i="98" s="1"/>
  <c r="W139" i="98" a="1"/>
  <c r="W139" i="98" s="1"/>
  <c r="W142" i="98" a="1"/>
  <c r="W142" i="98" s="1"/>
  <c r="W172" i="98" s="1"/>
  <c r="J139" i="102" a="1"/>
  <c r="J139" i="102" s="1"/>
  <c r="J140" i="102" s="1"/>
  <c r="J164" i="102" s="1"/>
  <c r="J142" i="102" a="1"/>
  <c r="J142" i="102" s="1"/>
  <c r="J172" i="102" s="1"/>
  <c r="Q142" i="104" a="1"/>
  <c r="Q142" i="104" s="1"/>
  <c r="Q139" i="104" a="1"/>
  <c r="Q139" i="104" s="1"/>
  <c r="Q140" i="104" s="1"/>
  <c r="Q164" i="104" s="1"/>
  <c r="AD142" i="102" a="1"/>
  <c r="AD142" i="102" s="1"/>
  <c r="AD172" i="102" s="1"/>
  <c r="AD139" i="102" a="1"/>
  <c r="AD139" i="102" s="1"/>
  <c r="N142" i="97" a="1"/>
  <c r="N142" i="97" s="1"/>
  <c r="N172" i="97" s="1"/>
  <c r="N139" i="97" a="1"/>
  <c r="N139" i="97" s="1"/>
  <c r="N140" i="97" s="1"/>
  <c r="N164" i="97" s="1"/>
  <c r="S142" i="91" a="1"/>
  <c r="S142" i="91" s="1"/>
  <c r="S143" i="91" s="1"/>
  <c r="S167" i="91" s="1"/>
  <c r="S145" i="91" a="1"/>
  <c r="S145" i="91" s="1"/>
  <c r="AH145" i="91" a="1"/>
  <c r="AH145" i="91" s="1"/>
  <c r="AH142" i="91" a="1"/>
  <c r="AH142" i="91" s="1"/>
  <c r="AH143" i="91" s="1"/>
  <c r="AH167" i="91" s="1"/>
  <c r="W142" i="91" a="1"/>
  <c r="W142" i="91" s="1"/>
  <c r="W143" i="91" s="1"/>
  <c r="W167" i="91" s="1"/>
  <c r="W145" i="91" a="1"/>
  <c r="W145" i="91" s="1"/>
  <c r="O139" i="92" a="1"/>
  <c r="O139" i="92" s="1"/>
  <c r="O140" i="92" s="1"/>
  <c r="O164" i="92" s="1"/>
  <c r="O142" i="92" a="1"/>
  <c r="O142" i="92" s="1"/>
  <c r="O172" i="92" s="1"/>
  <c r="I142" i="93" a="1"/>
  <c r="I142" i="93" s="1"/>
  <c r="I145" i="93" a="1"/>
  <c r="I145" i="93" s="1"/>
  <c r="I175" i="93" s="1"/>
  <c r="L145" i="93" a="1"/>
  <c r="L145" i="93" s="1"/>
  <c r="L142" i="93" a="1"/>
  <c r="L142" i="93" s="1"/>
  <c r="L143" i="93" s="1"/>
  <c r="L167" i="93" s="1"/>
  <c r="O142" i="93" a="1"/>
  <c r="O142" i="93" s="1"/>
  <c r="O145" i="93" a="1"/>
  <c r="O145" i="93" s="1"/>
  <c r="O175" i="93" s="1"/>
  <c r="S142" i="95" a="1"/>
  <c r="S142" i="95" s="1"/>
  <c r="S139" i="95" a="1"/>
  <c r="S139" i="95" s="1"/>
  <c r="S140" i="95" s="1"/>
  <c r="S164" i="95" s="1"/>
  <c r="AC139" i="95" a="1"/>
  <c r="AC139" i="95" s="1"/>
  <c r="AC140" i="95" s="1"/>
  <c r="AC164" i="95" s="1"/>
  <c r="AC142" i="95" a="1"/>
  <c r="AC142" i="95" s="1"/>
  <c r="J139" i="95" a="1"/>
  <c r="J139" i="95" s="1"/>
  <c r="J140" i="95" s="1"/>
  <c r="J164" i="95" s="1"/>
  <c r="J142" i="95" a="1"/>
  <c r="J142" i="95" s="1"/>
  <c r="J172" i="95" s="1"/>
  <c r="AE139" i="97" a="1"/>
  <c r="AE139" i="97" s="1"/>
  <c r="AE140" i="97" s="1"/>
  <c r="AE164" i="97" s="1"/>
  <c r="AE142" i="97" a="1"/>
  <c r="AE142" i="97" s="1"/>
  <c r="R145" i="93" a="1"/>
  <c r="R145" i="93" s="1"/>
  <c r="R142" i="93" a="1"/>
  <c r="R142" i="93" s="1"/>
  <c r="R143" i="93" s="1"/>
  <c r="R167" i="93" s="1"/>
  <c r="Q139" i="94" a="1"/>
  <c r="Q139" i="94" s="1"/>
  <c r="Q140" i="94" s="1"/>
  <c r="Q164" i="94" s="1"/>
  <c r="Q142" i="94" a="1"/>
  <c r="Q142" i="94" s="1"/>
  <c r="W139" i="99" a="1"/>
  <c r="W139" i="99" s="1"/>
  <c r="W140" i="99" s="1"/>
  <c r="W164" i="99" s="1"/>
  <c r="W142" i="99" a="1"/>
  <c r="W142" i="99" s="1"/>
  <c r="W172" i="99" s="1"/>
  <c r="J139" i="104" a="1"/>
  <c r="J139" i="104" s="1"/>
  <c r="J140" i="104" s="1"/>
  <c r="J164" i="104" s="1"/>
  <c r="J142" i="104" a="1"/>
  <c r="J142" i="104" s="1"/>
  <c r="J172" i="104" s="1"/>
  <c r="W142" i="104" a="1"/>
  <c r="W142" i="104" s="1"/>
  <c r="W172" i="104" s="1"/>
  <c r="W139" i="104" a="1"/>
  <c r="W139" i="104" s="1"/>
  <c r="W140" i="104" s="1"/>
  <c r="W164" i="104" s="1"/>
  <c r="T139" i="102" a="1"/>
  <c r="T139" i="102" s="1"/>
  <c r="T140" i="102" s="1"/>
  <c r="T164" i="102" s="1"/>
  <c r="T142" i="102" a="1"/>
  <c r="T142" i="102" s="1"/>
  <c r="T172" i="102" s="1"/>
  <c r="V139" i="103" a="1"/>
  <c r="V139" i="103" s="1"/>
  <c r="V140" i="103" s="1"/>
  <c r="V164" i="103" s="1"/>
  <c r="V142" i="103" a="1"/>
  <c r="V142" i="103" s="1"/>
  <c r="V172" i="103" s="1"/>
  <c r="L139" i="98" a="1"/>
  <c r="L139" i="98" s="1"/>
  <c r="L140" i="98" s="1"/>
  <c r="L164" i="98" s="1"/>
  <c r="L142" i="98" a="1"/>
  <c r="L142" i="98" s="1"/>
  <c r="X142" i="101" a="1"/>
  <c r="X142" i="101" s="1"/>
  <c r="X172" i="101" s="1"/>
  <c r="X139" i="101" a="1"/>
  <c r="X139" i="101" s="1"/>
  <c r="X140" i="101" s="1"/>
  <c r="X164" i="101" s="1"/>
  <c r="AI139" i="99" a="1"/>
  <c r="AI139" i="99" s="1"/>
  <c r="AI140" i="99" s="1"/>
  <c r="AI164" i="99" s="1"/>
  <c r="AI142" i="99" a="1"/>
  <c r="AI142" i="99" s="1"/>
  <c r="AI172" i="99" s="1"/>
  <c r="AH142" i="99" a="1"/>
  <c r="AH142" i="99" s="1"/>
  <c r="AH172" i="99" s="1"/>
  <c r="AH139" i="99" a="1"/>
  <c r="AH139" i="99" s="1"/>
  <c r="AH140" i="99" s="1"/>
  <c r="AH164" i="99" s="1"/>
  <c r="AK139" i="98" a="1"/>
  <c r="AK139" i="98" s="1"/>
  <c r="AK140" i="98" s="1"/>
  <c r="AK164" i="98" s="1"/>
  <c r="AK142" i="98" a="1"/>
  <c r="AK142" i="98" s="1"/>
  <c r="AK172" i="98" s="1"/>
  <c r="N142" i="101" a="1"/>
  <c r="N142" i="101" s="1"/>
  <c r="N172" i="101" s="1"/>
  <c r="N139" i="101" a="1"/>
  <c r="N139" i="101" s="1"/>
  <c r="N140" i="101" s="1"/>
  <c r="N164" i="101" s="1"/>
  <c r="H142" i="94" a="1"/>
  <c r="H142" i="94" s="1"/>
  <c r="H139" i="94" a="1"/>
  <c r="H139" i="94" s="1"/>
  <c r="AB145" i="93" a="1"/>
  <c r="AB145" i="93" s="1"/>
  <c r="AB175" i="93" s="1"/>
  <c r="AB142" i="93" a="1"/>
  <c r="AB142" i="93" s="1"/>
  <c r="AB143" i="93" s="1"/>
  <c r="AB167" i="93" s="1"/>
  <c r="N142" i="98" a="1"/>
  <c r="N142" i="98" s="1"/>
  <c r="N172" i="98" s="1"/>
  <c r="N139" i="98" a="1"/>
  <c r="N139" i="98" s="1"/>
  <c r="L139" i="100" a="1"/>
  <c r="L139" i="100" s="1"/>
  <c r="L140" i="100" s="1"/>
  <c r="L164" i="100" s="1"/>
  <c r="L142" i="100" a="1"/>
  <c r="L142" i="100" s="1"/>
  <c r="L172" i="100" s="1"/>
  <c r="O139" i="98" a="1"/>
  <c r="O139" i="98" s="1"/>
  <c r="O142" i="98" a="1"/>
  <c r="O142" i="98" s="1"/>
  <c r="O172" i="98" s="1"/>
  <c r="AK139" i="106" a="1"/>
  <c r="AK139" i="106" s="1"/>
  <c r="AK140" i="106" s="1"/>
  <c r="AK164" i="106" s="1"/>
  <c r="AK142" i="106" a="1"/>
  <c r="AK142" i="106" s="1"/>
  <c r="AK172" i="106" s="1"/>
  <c r="Z142" i="99" a="1"/>
  <c r="Z142" i="99" s="1"/>
  <c r="Z139" i="99" a="1"/>
  <c r="Z139" i="99" s="1"/>
  <c r="Z140" i="99" s="1"/>
  <c r="Z164" i="99" s="1"/>
  <c r="L139" i="101" a="1"/>
  <c r="L139" i="101" s="1"/>
  <c r="L140" i="101" s="1"/>
  <c r="L164" i="101" s="1"/>
  <c r="L142" i="101" a="1"/>
  <c r="L142" i="101" s="1"/>
  <c r="L172" i="101" s="1"/>
  <c r="AC142" i="105" a="1"/>
  <c r="AC142" i="105" s="1"/>
  <c r="AC172" i="105" s="1"/>
  <c r="AC139" i="105" a="1"/>
  <c r="AC139" i="105" s="1"/>
  <c r="AC140" i="105" s="1"/>
  <c r="AC164" i="105" s="1"/>
  <c r="W142" i="100" a="1"/>
  <c r="W142" i="100" s="1"/>
  <c r="W172" i="100" s="1"/>
  <c r="W139" i="100" a="1"/>
  <c r="W139" i="100" s="1"/>
  <c r="W140" i="100" s="1"/>
  <c r="W164" i="100" s="1"/>
  <c r="AK139" i="104" a="1"/>
  <c r="AK139" i="104" s="1"/>
  <c r="AK140" i="104" s="1"/>
  <c r="AK164" i="104" s="1"/>
  <c r="AK142" i="104" a="1"/>
  <c r="AK142" i="104" s="1"/>
  <c r="AK172" i="104" s="1"/>
  <c r="O142" i="106" a="1"/>
  <c r="O142" i="106" s="1"/>
  <c r="O172" i="106" s="1"/>
  <c r="O139" i="106" a="1"/>
  <c r="O139" i="106" s="1"/>
  <c r="O140" i="106" s="1"/>
  <c r="O164" i="106" s="1"/>
  <c r="R142" i="100" a="1"/>
  <c r="R142" i="100" s="1"/>
  <c r="R139" i="100" a="1"/>
  <c r="R139" i="100" s="1"/>
  <c r="R140" i="100" s="1"/>
  <c r="R164" i="100" s="1"/>
  <c r="Q142" i="103" a="1"/>
  <c r="Q142" i="103" s="1"/>
  <c r="Q172" i="103" s="1"/>
  <c r="Q139" i="103" a="1"/>
  <c r="Q139" i="103" s="1"/>
  <c r="Q140" i="103" s="1"/>
  <c r="Q164" i="103" s="1"/>
  <c r="AI142" i="101" a="1"/>
  <c r="AI142" i="101" s="1"/>
  <c r="AI139" i="101" a="1"/>
  <c r="AI139" i="101" s="1"/>
  <c r="AI140" i="101" s="1"/>
  <c r="AI164" i="101" s="1"/>
  <c r="AD142" i="106" a="1"/>
  <c r="AD142" i="106" s="1"/>
  <c r="AD172" i="106" s="1"/>
  <c r="AD139" i="106" a="1"/>
  <c r="AD139" i="106" s="1"/>
  <c r="AD140" i="106" s="1"/>
  <c r="AD164" i="106" s="1"/>
  <c r="AI139" i="103" a="1"/>
  <c r="AI139" i="103" s="1"/>
  <c r="AI142" i="103" a="1"/>
  <c r="AI142" i="103" s="1"/>
  <c r="AI172" i="103" s="1"/>
  <c r="AJ148" i="61" a="1"/>
  <c r="AJ148" i="61" s="1"/>
  <c r="AJ145" i="61" a="1"/>
  <c r="AJ145" i="61" s="1"/>
  <c r="AJ146" i="61" s="1"/>
  <c r="AJ170" i="61" s="1"/>
  <c r="M145" i="61" a="1"/>
  <c r="M145" i="61" s="1"/>
  <c r="M148" i="61" a="1"/>
  <c r="M148" i="61" s="1"/>
  <c r="M178" i="61" s="1"/>
  <c r="AH148" i="61" a="1"/>
  <c r="AH148" i="61" s="1"/>
  <c r="AH145" i="61" a="1"/>
  <c r="AH145" i="61" s="1"/>
  <c r="AH146" i="61" s="1"/>
  <c r="AH170" i="61" s="1"/>
  <c r="V148" i="61" a="1"/>
  <c r="V148" i="61" s="1"/>
  <c r="V145" i="61" a="1"/>
  <c r="V145" i="61" s="1"/>
  <c r="V146" i="61" s="1"/>
  <c r="V170" i="61" s="1"/>
  <c r="AB148" i="61" a="1"/>
  <c r="AB148" i="61" s="1"/>
  <c r="AB145" i="61" a="1"/>
  <c r="AB145" i="61" s="1"/>
  <c r="AB146" i="61" s="1"/>
  <c r="AB170" i="61" s="1"/>
  <c r="AI145" i="61" a="1"/>
  <c r="AI145" i="61" s="1"/>
  <c r="AI148" i="61" a="1"/>
  <c r="AI148" i="61" s="1"/>
  <c r="AE145" i="61" a="1"/>
  <c r="AE145" i="61" s="1"/>
  <c r="AE148" i="61" a="1"/>
  <c r="AE148" i="61" s="1"/>
  <c r="AE178" i="61" s="1"/>
  <c r="AD148" i="61" a="1"/>
  <c r="AD148" i="61" s="1"/>
  <c r="AD145" i="61" a="1"/>
  <c r="AD145" i="61" s="1"/>
  <c r="AD146" i="61" s="1"/>
  <c r="AD170" i="61" s="1"/>
  <c r="Y145" i="61" a="1"/>
  <c r="Y145" i="61" s="1"/>
  <c r="Y148" i="61" a="1"/>
  <c r="Y148" i="61" s="1"/>
  <c r="Y178" i="61" s="1"/>
  <c r="R148" i="61" a="1"/>
  <c r="R148" i="61" s="1"/>
  <c r="R145" i="61" a="1"/>
  <c r="R145" i="61" s="1"/>
  <c r="R146" i="61" s="1"/>
  <c r="R170" i="61" s="1"/>
  <c r="I145" i="61" a="1"/>
  <c r="I145" i="61" s="1"/>
  <c r="I148" i="61" a="1"/>
  <c r="I148" i="61" s="1"/>
  <c r="I178" i="61" s="1"/>
  <c r="T22" i="99"/>
  <c r="T28" i="99" s="1"/>
  <c r="T48" i="99" s="1"/>
  <c r="T147" i="99" s="1" a="1"/>
  <c r="T147" i="99" s="1"/>
  <c r="T21" i="99"/>
  <c r="AI23" i="106"/>
  <c r="AI29" i="106" s="1"/>
  <c r="T22" i="93"/>
  <c r="T28" i="93" s="1"/>
  <c r="T48" i="93" s="1"/>
  <c r="T150" i="93" s="1" a="1"/>
  <c r="T150" i="93" s="1"/>
  <c r="N22" i="97"/>
  <c r="N28" i="97" s="1"/>
  <c r="N48" i="97" s="1"/>
  <c r="N147" i="97" s="1" a="1"/>
  <c r="N147" i="97" s="1"/>
  <c r="AD23" i="102"/>
  <c r="AD29" i="102" s="1"/>
  <c r="T21" i="100"/>
  <c r="J22" i="102"/>
  <c r="J28" i="102" s="1"/>
  <c r="J48" i="102" s="1"/>
  <c r="J147" i="102" s="1" a="1"/>
  <c r="J147" i="102" s="1"/>
  <c r="J22" i="98"/>
  <c r="J28" i="98" s="1"/>
  <c r="J48" i="98" s="1"/>
  <c r="J147" i="98" s="1" a="1"/>
  <c r="J147" i="98" s="1"/>
  <c r="R21" i="97"/>
  <c r="R182" i="97" s="1"/>
  <c r="AD21" i="100"/>
  <c r="AI22" i="106"/>
  <c r="AI28" i="106" s="1"/>
  <c r="AI48" i="106" s="1"/>
  <c r="AI147" i="106" s="1" a="1"/>
  <c r="AI147" i="106" s="1"/>
  <c r="T23" i="93"/>
  <c r="T29" i="93" s="1"/>
  <c r="N23" i="97"/>
  <c r="N29" i="97" s="1"/>
  <c r="J21" i="98"/>
  <c r="AD22" i="102"/>
  <c r="AD28" i="102" s="1"/>
  <c r="AD48" i="102" s="1"/>
  <c r="AD147" i="102" s="1" a="1"/>
  <c r="AD147" i="102" s="1"/>
  <c r="W21" i="101"/>
  <c r="T21" i="98"/>
  <c r="J23" i="102"/>
  <c r="J29" i="102" s="1"/>
  <c r="Q23" i="104"/>
  <c r="Q29" i="104" s="1"/>
  <c r="W23" i="98"/>
  <c r="W39" i="98" s="1"/>
  <c r="AI22" i="103"/>
  <c r="AI28" i="103" s="1"/>
  <c r="AI48" i="103" s="1"/>
  <c r="AI147" i="103" s="1" a="1"/>
  <c r="AI147" i="103" s="1"/>
  <c r="AI23" i="103"/>
  <c r="AI39" i="103" s="1"/>
  <c r="AD21" i="99"/>
  <c r="AD21" i="101"/>
  <c r="AD21" i="103"/>
  <c r="R22" i="97"/>
  <c r="R28" i="97" s="1"/>
  <c r="R48" i="97" s="1"/>
  <c r="R147" i="97" s="1" a="1"/>
  <c r="R147" i="97" s="1"/>
  <c r="AI22" i="101"/>
  <c r="AI28" i="101" s="1"/>
  <c r="AI48" i="101" s="1"/>
  <c r="AI147" i="101" s="1" a="1"/>
  <c r="AI147" i="101" s="1"/>
  <c r="AD22" i="106"/>
  <c r="AD28" i="106" s="1"/>
  <c r="AD48" i="106" s="1"/>
  <c r="AD147" i="106" s="1" a="1"/>
  <c r="AD147" i="106" s="1"/>
  <c r="Q22" i="104"/>
  <c r="Q28" i="104" s="1"/>
  <c r="Q48" i="104" s="1"/>
  <c r="Q147" i="104" s="1" a="1"/>
  <c r="Q147" i="104" s="1"/>
  <c r="X23" i="106"/>
  <c r="X39" i="106" s="1"/>
  <c r="X22" i="106"/>
  <c r="X28" i="106" s="1"/>
  <c r="X48" i="106" s="1"/>
  <c r="X147" i="106" s="1" a="1"/>
  <c r="X147" i="106" s="1"/>
  <c r="T21" i="103"/>
  <c r="Q22" i="102"/>
  <c r="Q28" i="102" s="1"/>
  <c r="Q48" i="102" s="1"/>
  <c r="Q147" i="102" s="1" a="1"/>
  <c r="Q147" i="102" s="1"/>
  <c r="Q23" i="102"/>
  <c r="Q39" i="102" s="1"/>
  <c r="AD22" i="101"/>
  <c r="AD28" i="101" s="1"/>
  <c r="AD48" i="101" s="1"/>
  <c r="AD147" i="101" s="1" a="1"/>
  <c r="AD147" i="101" s="1"/>
  <c r="AI23" i="100"/>
  <c r="AI38" i="100" s="1"/>
  <c r="Q21" i="101"/>
  <c r="AI21" i="100"/>
  <c r="AD22" i="103"/>
  <c r="AD28" i="103" s="1"/>
  <c r="AD48" i="103" s="1"/>
  <c r="AD147" i="103" s="1" a="1"/>
  <c r="AD147" i="103" s="1"/>
  <c r="AD23" i="99"/>
  <c r="AD38" i="99" s="1"/>
  <c r="X21" i="104"/>
  <c r="AD23" i="106"/>
  <c r="AD29" i="106" s="1"/>
  <c r="AI23" i="101"/>
  <c r="AI39" i="101" s="1"/>
  <c r="X22" i="104"/>
  <c r="X28" i="104" s="1"/>
  <c r="X48" i="104" s="1"/>
  <c r="X147" i="104" s="1" a="1"/>
  <c r="X147" i="104" s="1"/>
  <c r="S22" i="102"/>
  <c r="S28" i="102" s="1"/>
  <c r="S48" i="102" s="1"/>
  <c r="S147" i="102" s="1" a="1"/>
  <c r="S147" i="102" s="1"/>
  <c r="AH23" i="106"/>
  <c r="AH39" i="106" s="1"/>
  <c r="AK23" i="102"/>
  <c r="AK39" i="102" s="1"/>
  <c r="T22" i="103"/>
  <c r="T28" i="103" s="1"/>
  <c r="T48" i="103" s="1"/>
  <c r="T147" i="103" s="1" a="1"/>
  <c r="T147" i="103" s="1"/>
  <c r="AD23" i="100"/>
  <c r="AD39" i="100" s="1"/>
  <c r="W22" i="106"/>
  <c r="W28" i="106" s="1"/>
  <c r="W48" i="106" s="1"/>
  <c r="W147" i="106" s="1" a="1"/>
  <c r="W147" i="106" s="1"/>
  <c r="W23" i="106"/>
  <c r="W29" i="106" s="1"/>
  <c r="Q23" i="99"/>
  <c r="Q39" i="99" s="1"/>
  <c r="Q22" i="99"/>
  <c r="Q28" i="99" s="1"/>
  <c r="Q48" i="99" s="1"/>
  <c r="Q147" i="99" s="1" a="1"/>
  <c r="Q147" i="99" s="1"/>
  <c r="W22" i="98"/>
  <c r="W28" i="98" s="1"/>
  <c r="W48" i="98" s="1"/>
  <c r="W147" i="98" s="1" a="1"/>
  <c r="W147" i="98" s="1"/>
  <c r="T22" i="98"/>
  <c r="T28" i="98" s="1"/>
  <c r="T48" i="98" s="1"/>
  <c r="T147" i="98" s="1" a="1"/>
  <c r="T147" i="98" s="1"/>
  <c r="S23" i="103"/>
  <c r="S39" i="103" s="1"/>
  <c r="T23" i="100"/>
  <c r="T39" i="100" s="1"/>
  <c r="S23" i="102"/>
  <c r="S39" i="102" s="1"/>
  <c r="AD21" i="105"/>
  <c r="AH21" i="106"/>
  <c r="AK21" i="102"/>
  <c r="AE21" i="102"/>
  <c r="N21" i="104"/>
  <c r="AC23" i="106"/>
  <c r="AC29" i="106" s="1"/>
  <c r="S21" i="103"/>
  <c r="W23" i="101"/>
  <c r="W39" i="101" s="1"/>
  <c r="O22" i="104"/>
  <c r="O28" i="104" s="1"/>
  <c r="O48" i="104" s="1"/>
  <c r="O147" i="104" s="1" a="1"/>
  <c r="O147" i="104" s="1"/>
  <c r="R22" i="98"/>
  <c r="R28" i="98" s="1"/>
  <c r="R48" i="98" s="1"/>
  <c r="R147" i="98" s="1" a="1"/>
  <c r="R147" i="98" s="1"/>
  <c r="N23" i="104"/>
  <c r="N38" i="104" s="1"/>
  <c r="N21" i="106"/>
  <c r="N23" i="103"/>
  <c r="N29" i="103" s="1"/>
  <c r="R21" i="99"/>
  <c r="AI23" i="94"/>
  <c r="AI39" i="94" s="1"/>
  <c r="N21" i="95"/>
  <c r="V23" i="93"/>
  <c r="V29" i="93" s="1"/>
  <c r="P21" i="94"/>
  <c r="J23" i="94"/>
  <c r="J29" i="94" s="1"/>
  <c r="N23" i="95"/>
  <c r="N38" i="95" s="1"/>
  <c r="W23" i="100"/>
  <c r="W39" i="100" s="1"/>
  <c r="X22" i="102"/>
  <c r="X28" i="102" s="1"/>
  <c r="X48" i="102" s="1"/>
  <c r="X147" i="102" s="1" a="1"/>
  <c r="X147" i="102" s="1"/>
  <c r="V21" i="93"/>
  <c r="AI21" i="94"/>
  <c r="P22" i="94"/>
  <c r="P28" i="94" s="1"/>
  <c r="P48" i="94" s="1"/>
  <c r="P147" i="94" s="1" a="1"/>
  <c r="P147" i="94" s="1"/>
  <c r="J21" i="94"/>
  <c r="AB23" i="94"/>
  <c r="AB39" i="94" s="1"/>
  <c r="I23" i="99"/>
  <c r="I29" i="99" s="1"/>
  <c r="AD21" i="94"/>
  <c r="N23" i="105"/>
  <c r="N29" i="105" s="1"/>
  <c r="AJ23" i="104"/>
  <c r="AJ39" i="104" s="1"/>
  <c r="AB21" i="97"/>
  <c r="W22" i="100"/>
  <c r="W28" i="100" s="1"/>
  <c r="W48" i="100" s="1"/>
  <c r="W147" i="100" s="1" a="1"/>
  <c r="W147" i="100" s="1"/>
  <c r="X23" i="103"/>
  <c r="X38" i="103" s="1"/>
  <c r="Q23" i="103"/>
  <c r="Q38" i="103" s="1"/>
  <c r="AH23" i="98"/>
  <c r="AH29" i="98" s="1"/>
  <c r="R21" i="103"/>
  <c r="X21" i="102"/>
  <c r="AJ22" i="101"/>
  <c r="AJ28" i="101" s="1"/>
  <c r="AJ48" i="101" s="1"/>
  <c r="AJ147" i="101" s="1" a="1"/>
  <c r="AJ147" i="101" s="1"/>
  <c r="AH23" i="103"/>
  <c r="AH29" i="103" s="1"/>
  <c r="O21" i="100"/>
  <c r="AK22" i="104"/>
  <c r="AK28" i="104" s="1"/>
  <c r="AK48" i="104" s="1"/>
  <c r="AK147" i="104" s="1" a="1"/>
  <c r="AK147" i="104" s="1"/>
  <c r="AC21" i="98"/>
  <c r="U22" i="94"/>
  <c r="U28" i="94" s="1"/>
  <c r="U48" i="94" s="1"/>
  <c r="U147" i="94" s="1" a="1"/>
  <c r="U147" i="94" s="1"/>
  <c r="AH140" i="105"/>
  <c r="AH164" i="105" s="1"/>
  <c r="AE23" i="103"/>
  <c r="AE29" i="103" s="1"/>
  <c r="AE23" i="99"/>
  <c r="AE39" i="99" s="1"/>
  <c r="N22" i="105"/>
  <c r="N28" i="105" s="1"/>
  <c r="N48" i="105" s="1"/>
  <c r="N147" i="105" s="1" a="1"/>
  <c r="N147" i="105" s="1"/>
  <c r="AJ22" i="98"/>
  <c r="AJ28" i="98" s="1"/>
  <c r="AJ48" i="98" s="1"/>
  <c r="AJ147" i="98" s="1" a="1"/>
  <c r="AJ147" i="98" s="1"/>
  <c r="Q22" i="101"/>
  <c r="Q28" i="101" s="1"/>
  <c r="Q48" i="101" s="1"/>
  <c r="Q147" i="101" s="1" a="1"/>
  <c r="Q147" i="101" s="1"/>
  <c r="O22" i="105"/>
  <c r="O28" i="105" s="1"/>
  <c r="O48" i="105" s="1"/>
  <c r="O147" i="105" s="1" a="1"/>
  <c r="O147" i="105" s="1"/>
  <c r="I22" i="102"/>
  <c r="I28" i="102" s="1"/>
  <c r="I48" i="102" s="1"/>
  <c r="I147" i="102" s="1" a="1"/>
  <c r="I147" i="102" s="1"/>
  <c r="AH21" i="101"/>
  <c r="O22" i="101"/>
  <c r="O28" i="101" s="1"/>
  <c r="O48" i="101" s="1"/>
  <c r="O147" i="101" s="1" a="1"/>
  <c r="O147" i="101" s="1"/>
  <c r="AI21" i="92"/>
  <c r="Q23" i="106"/>
  <c r="Q29" i="106" s="1"/>
  <c r="Z23" i="99"/>
  <c r="Z39" i="99" s="1"/>
  <c r="S21" i="106"/>
  <c r="AE22" i="106"/>
  <c r="AE28" i="106" s="1"/>
  <c r="AE48" i="106" s="1"/>
  <c r="AE147" i="106" s="1" a="1"/>
  <c r="AE147" i="106" s="1"/>
  <c r="R23" i="101"/>
  <c r="R39" i="101" s="1"/>
  <c r="AK22" i="100"/>
  <c r="AK28" i="100" s="1"/>
  <c r="AK48" i="100" s="1"/>
  <c r="AK147" i="100" s="1" a="1"/>
  <c r="AK147" i="100" s="1"/>
  <c r="I21" i="103"/>
  <c r="AC22" i="103"/>
  <c r="AC28" i="103" s="1"/>
  <c r="AC48" i="103" s="1"/>
  <c r="AC147" i="103" s="1" a="1"/>
  <c r="AC147" i="103" s="1"/>
  <c r="X21" i="103"/>
  <c r="AJ21" i="104"/>
  <c r="O22" i="100"/>
  <c r="O28" i="100" s="1"/>
  <c r="O48" i="100" s="1"/>
  <c r="O147" i="100" s="1" a="1"/>
  <c r="O147" i="100" s="1"/>
  <c r="I21" i="99"/>
  <c r="O23" i="106"/>
  <c r="O39" i="106" s="1"/>
  <c r="AK23" i="104"/>
  <c r="AK38" i="104" s="1"/>
  <c r="AC23" i="105"/>
  <c r="AC29" i="105" s="1"/>
  <c r="AH21" i="98"/>
  <c r="AA21" i="93"/>
  <c r="L22" i="97"/>
  <c r="L28" i="97" s="1"/>
  <c r="L48" i="97" s="1"/>
  <c r="L147" i="97" s="1" a="1"/>
  <c r="L147" i="97" s="1"/>
  <c r="Z23" i="100"/>
  <c r="Z29" i="100" s="1"/>
  <c r="Q22" i="103"/>
  <c r="Q28" i="103" s="1"/>
  <c r="Q48" i="103" s="1"/>
  <c r="Q147" i="103" s="1" a="1"/>
  <c r="Q147" i="103" s="1"/>
  <c r="AH21" i="103"/>
  <c r="O22" i="106"/>
  <c r="O28" i="106" s="1"/>
  <c r="O48" i="106" s="1"/>
  <c r="O147" i="106" s="1" a="1"/>
  <c r="O147" i="106" s="1"/>
  <c r="AC22" i="105"/>
  <c r="AC28" i="105" s="1"/>
  <c r="AC48" i="105" s="1"/>
  <c r="AC147" i="105" s="1" a="1"/>
  <c r="AC147" i="105" s="1"/>
  <c r="R22" i="100"/>
  <c r="R28" i="100" s="1"/>
  <c r="R48" i="100" s="1"/>
  <c r="R147" i="100" s="1" a="1"/>
  <c r="R147" i="100" s="1"/>
  <c r="Z23" i="98"/>
  <c r="Z38" i="98" s="1"/>
  <c r="AJ21" i="101"/>
  <c r="AC22" i="98"/>
  <c r="AC28" i="98" s="1"/>
  <c r="AC48" i="98" s="1"/>
  <c r="AC147" i="98" s="1" a="1"/>
  <c r="AC147" i="98" s="1"/>
  <c r="R23" i="100"/>
  <c r="R29" i="100" s="1"/>
  <c r="AJ21" i="103"/>
  <c r="AJ22" i="103"/>
  <c r="AJ28" i="103" s="1"/>
  <c r="AJ48" i="103" s="1"/>
  <c r="AJ147" i="103" s="1" a="1"/>
  <c r="AJ147" i="103" s="1"/>
  <c r="Z23" i="104"/>
  <c r="Z38" i="104" s="1"/>
  <c r="AE23" i="105"/>
  <c r="AE38" i="105" s="1"/>
  <c r="N22" i="102"/>
  <c r="N28" i="102" s="1"/>
  <c r="N48" i="102" s="1"/>
  <c r="N147" i="102" s="1" a="1"/>
  <c r="N147" i="102" s="1"/>
  <c r="Z22" i="98"/>
  <c r="Z28" i="98" s="1"/>
  <c r="Z48" i="98" s="1"/>
  <c r="Z147" i="98" s="1" a="1"/>
  <c r="Z147" i="98" s="1"/>
  <c r="N21" i="102"/>
  <c r="R23" i="105"/>
  <c r="R29" i="105" s="1"/>
  <c r="AF21" i="94"/>
  <c r="Q21" i="105"/>
  <c r="S23" i="104"/>
  <c r="S39" i="104" s="1"/>
  <c r="X21" i="98"/>
  <c r="AE23" i="100"/>
  <c r="AE38" i="100" s="1"/>
  <c r="Z22" i="101"/>
  <c r="Z28" i="101" s="1"/>
  <c r="Z48" i="101" s="1"/>
  <c r="Z147" i="101" s="1" a="1"/>
  <c r="Z147" i="101" s="1"/>
  <c r="AE22" i="98"/>
  <c r="AE28" i="98" s="1"/>
  <c r="AE48" i="98" s="1"/>
  <c r="AE147" i="98" s="1" a="1"/>
  <c r="AE147" i="98" s="1"/>
  <c r="U21" i="93"/>
  <c r="U21" i="97"/>
  <c r="Z21" i="101"/>
  <c r="X22" i="98"/>
  <c r="X28" i="98" s="1"/>
  <c r="X48" i="98" s="1"/>
  <c r="X147" i="98" s="1" a="1"/>
  <c r="X147" i="98" s="1"/>
  <c r="AJ22" i="102"/>
  <c r="AJ28" i="102" s="1"/>
  <c r="AJ48" i="102" s="1"/>
  <c r="AJ147" i="102" s="1" a="1"/>
  <c r="AJ147" i="102" s="1"/>
  <c r="R23" i="106"/>
  <c r="R38" i="106" s="1"/>
  <c r="AA23" i="91"/>
  <c r="AA39" i="91" s="1"/>
  <c r="W21" i="95"/>
  <c r="N22" i="106"/>
  <c r="N28" i="106" s="1"/>
  <c r="N48" i="106" s="1"/>
  <c r="N147" i="106" s="1" a="1"/>
  <c r="N147" i="106" s="1"/>
  <c r="N21" i="103"/>
  <c r="R22" i="99"/>
  <c r="R28" i="99" s="1"/>
  <c r="R48" i="99" s="1"/>
  <c r="R147" i="99" s="1" a="1"/>
  <c r="R147" i="99" s="1"/>
  <c r="S23" i="99"/>
  <c r="S29" i="99" s="1"/>
  <c r="L22" i="101"/>
  <c r="L28" i="101" s="1"/>
  <c r="L48" i="101" s="1"/>
  <c r="L147" i="101" s="1" a="1"/>
  <c r="L147" i="101" s="1"/>
  <c r="AK23" i="101"/>
  <c r="AK29" i="101" s="1"/>
  <c r="AH22" i="100"/>
  <c r="AH28" i="100" s="1"/>
  <c r="AH48" i="100" s="1"/>
  <c r="AH147" i="100" s="1" a="1"/>
  <c r="AH147" i="100" s="1"/>
  <c r="R172" i="100"/>
  <c r="I22" i="97"/>
  <c r="I28" i="97" s="1"/>
  <c r="I48" i="97" s="1"/>
  <c r="I147" i="97" s="1" a="1"/>
  <c r="I147" i="97" s="1"/>
  <c r="AB22" i="93"/>
  <c r="AB28" i="93" s="1"/>
  <c r="AB48" i="93" s="1"/>
  <c r="AB150" i="93" s="1" a="1"/>
  <c r="AB150" i="93" s="1"/>
  <c r="Z22" i="97"/>
  <c r="Z28" i="97" s="1"/>
  <c r="Z48" i="97" s="1"/>
  <c r="Z147" i="97" s="1" a="1"/>
  <c r="Z147" i="97" s="1"/>
  <c r="L22" i="106"/>
  <c r="L28" i="106" s="1"/>
  <c r="L48" i="106" s="1"/>
  <c r="L147" i="106" s="1" a="1"/>
  <c r="L147" i="106" s="1"/>
  <c r="AJ23" i="105"/>
  <c r="AJ38" i="105" s="1"/>
  <c r="AH21" i="102"/>
  <c r="O23" i="105"/>
  <c r="O38" i="105" s="1"/>
  <c r="AK23" i="100"/>
  <c r="AK39" i="100" s="1"/>
  <c r="AH22" i="101"/>
  <c r="AH28" i="101" s="1"/>
  <c r="AH48" i="101" s="1"/>
  <c r="AH147" i="101" s="1" a="1"/>
  <c r="AH147" i="101" s="1"/>
  <c r="I22" i="103"/>
  <c r="I28" i="103" s="1"/>
  <c r="I48" i="103" s="1"/>
  <c r="I147" i="103" s="1" a="1"/>
  <c r="I147" i="103" s="1"/>
  <c r="O23" i="101"/>
  <c r="O29" i="101" s="1"/>
  <c r="AC23" i="103"/>
  <c r="AC39" i="103" s="1"/>
  <c r="AJ23" i="98"/>
  <c r="AJ39" i="98" s="1"/>
  <c r="S23" i="100"/>
  <c r="S29" i="100" s="1"/>
  <c r="AI23" i="92"/>
  <c r="U23" i="94"/>
  <c r="U39" i="94" s="1"/>
  <c r="Z21" i="97"/>
  <c r="Q22" i="106"/>
  <c r="Q28" i="106" s="1"/>
  <c r="Q48" i="106" s="1"/>
  <c r="Q147" i="106" s="1" a="1"/>
  <c r="Q147" i="106" s="1"/>
  <c r="V22" i="100"/>
  <c r="V28" i="100" s="1"/>
  <c r="V48" i="100" s="1"/>
  <c r="V147" i="100" s="1" a="1"/>
  <c r="V147" i="100" s="1"/>
  <c r="AJ22" i="99"/>
  <c r="AJ28" i="99" s="1"/>
  <c r="AJ48" i="99" s="1"/>
  <c r="AJ147" i="99" s="1" a="1"/>
  <c r="AJ147" i="99" s="1"/>
  <c r="AJ21" i="105"/>
  <c r="AE21" i="106"/>
  <c r="AE21" i="103"/>
  <c r="R21" i="101"/>
  <c r="AH22" i="102"/>
  <c r="AH28" i="102" s="1"/>
  <c r="AH48" i="102" s="1"/>
  <c r="AH147" i="102" s="1" a="1"/>
  <c r="AH147" i="102" s="1"/>
  <c r="AE23" i="98"/>
  <c r="AE29" i="98" s="1"/>
  <c r="I21" i="102"/>
  <c r="AE22" i="99"/>
  <c r="AE28" i="99" s="1"/>
  <c r="AE48" i="99" s="1"/>
  <c r="AE147" i="99" s="1" a="1"/>
  <c r="AE147" i="99" s="1"/>
  <c r="AK21" i="101"/>
  <c r="R22" i="106"/>
  <c r="R28" i="106" s="1"/>
  <c r="R48" i="106" s="1"/>
  <c r="R147" i="106" s="1" a="1"/>
  <c r="R147" i="106" s="1"/>
  <c r="AJ21" i="106"/>
  <c r="V23" i="100"/>
  <c r="V38" i="100" s="1"/>
  <c r="AJ21" i="99"/>
  <c r="H23" i="94"/>
  <c r="H29" i="94" s="1"/>
  <c r="Z22" i="99"/>
  <c r="Z28" i="99" s="1"/>
  <c r="Z48" i="99" s="1"/>
  <c r="Z147" i="99" s="1" a="1"/>
  <c r="Z147" i="99" s="1"/>
  <c r="S22" i="106"/>
  <c r="S28" i="106" s="1"/>
  <c r="S48" i="106" s="1"/>
  <c r="S147" i="106" s="1" a="1"/>
  <c r="S147" i="106" s="1"/>
  <c r="N23" i="94"/>
  <c r="N29" i="94" s="1"/>
  <c r="I21" i="97"/>
  <c r="T21" i="97"/>
  <c r="L21" i="105"/>
  <c r="Z23" i="102"/>
  <c r="Z38" i="102" s="1"/>
  <c r="AI23" i="102"/>
  <c r="AI38" i="102" s="1"/>
  <c r="AE21" i="100"/>
  <c r="AC21" i="104"/>
  <c r="AH23" i="100"/>
  <c r="AH39" i="100" s="1"/>
  <c r="AF22" i="94"/>
  <c r="AF28" i="94" s="1"/>
  <c r="AF48" i="94" s="1"/>
  <c r="AF147" i="94" s="1" a="1"/>
  <c r="AF147" i="94" s="1"/>
  <c r="AH22" i="95"/>
  <c r="AH28" i="95" s="1"/>
  <c r="AH48" i="95" s="1"/>
  <c r="AH147" i="95" s="1" a="1"/>
  <c r="AH147" i="95" s="1"/>
  <c r="U23" i="97"/>
  <c r="U38" i="97" s="1"/>
  <c r="T22" i="97"/>
  <c r="T28" i="97" s="1"/>
  <c r="T48" i="97" s="1"/>
  <c r="T147" i="97" s="1" a="1"/>
  <c r="T147" i="97" s="1"/>
  <c r="Q23" i="105"/>
  <c r="Q29" i="105" s="1"/>
  <c r="AJ23" i="102"/>
  <c r="AJ29" i="102" s="1"/>
  <c r="S21" i="104"/>
  <c r="AI21" i="102"/>
  <c r="AC23" i="104"/>
  <c r="AC39" i="104" s="1"/>
  <c r="R22" i="104"/>
  <c r="R28" i="104" s="1"/>
  <c r="R48" i="104" s="1"/>
  <c r="R147" i="104" s="1" a="1"/>
  <c r="R147" i="104" s="1"/>
  <c r="AK21" i="103"/>
  <c r="L22" i="94"/>
  <c r="L28" i="94" s="1"/>
  <c r="L48" i="94" s="1"/>
  <c r="L147" i="94" s="1" a="1"/>
  <c r="L147" i="94" s="1"/>
  <c r="AD21" i="95"/>
  <c r="I22" i="95"/>
  <c r="I28" i="95" s="1"/>
  <c r="I48" i="95" s="1"/>
  <c r="I147" i="95" s="1" a="1"/>
  <c r="I147" i="95" s="1"/>
  <c r="S22" i="97"/>
  <c r="S28" i="97" s="1"/>
  <c r="S48" i="97" s="1"/>
  <c r="S147" i="97" s="1" a="1"/>
  <c r="S147" i="97" s="1"/>
  <c r="AK172" i="100"/>
  <c r="Z22" i="105"/>
  <c r="Z28" i="105" s="1"/>
  <c r="Z48" i="105" s="1"/>
  <c r="Z147" i="105" s="1" a="1"/>
  <c r="Z147" i="105" s="1"/>
  <c r="S21" i="98"/>
  <c r="AA23" i="94"/>
  <c r="AA39" i="94" s="1"/>
  <c r="AE21" i="104"/>
  <c r="AK22" i="103"/>
  <c r="AK28" i="103" s="1"/>
  <c r="AK48" i="103" s="1"/>
  <c r="AK147" i="103" s="1" a="1"/>
  <c r="AK147" i="103" s="1"/>
  <c r="AJ21" i="100"/>
  <c r="I22" i="100"/>
  <c r="I28" i="100" s="1"/>
  <c r="I48" i="100" s="1"/>
  <c r="I147" i="100" s="1" a="1"/>
  <c r="I147" i="100" s="1"/>
  <c r="I21" i="100"/>
  <c r="Q23" i="93"/>
  <c r="Q39" i="93" s="1"/>
  <c r="N23" i="93"/>
  <c r="N39" i="93" s="1"/>
  <c r="AI23" i="95"/>
  <c r="AI38" i="95" s="1"/>
  <c r="H22" i="94"/>
  <c r="H28" i="94" s="1"/>
  <c r="H48" i="94" s="1"/>
  <c r="H147" i="94" s="1" a="1"/>
  <c r="H147" i="94" s="1"/>
  <c r="J21" i="92"/>
  <c r="AH172" i="100"/>
  <c r="AH21" i="104"/>
  <c r="R23" i="102"/>
  <c r="R29" i="102" s="1"/>
  <c r="Z140" i="98"/>
  <c r="Z164" i="98" s="1"/>
  <c r="Z172" i="98"/>
  <c r="K21" i="94"/>
  <c r="O23" i="97"/>
  <c r="O29" i="97" s="1"/>
  <c r="I172" i="104"/>
  <c r="H21" i="93"/>
  <c r="AL23" i="97"/>
  <c r="AL29" i="97" s="1"/>
  <c r="Q23" i="91"/>
  <c r="Q38" i="91" s="1"/>
  <c r="AJ21" i="93"/>
  <c r="O22" i="93"/>
  <c r="O28" i="93" s="1"/>
  <c r="O48" i="93" s="1"/>
  <c r="O150" i="93" s="1" a="1"/>
  <c r="O150" i="93" s="1"/>
  <c r="Q22" i="94"/>
  <c r="Q28" i="94" s="1"/>
  <c r="Q48" i="94" s="1"/>
  <c r="Q147" i="94" s="1" a="1"/>
  <c r="Q147" i="94" s="1"/>
  <c r="AH21" i="94"/>
  <c r="AJ22" i="94"/>
  <c r="AJ28" i="94" s="1"/>
  <c r="AJ48" i="94" s="1"/>
  <c r="AJ147" i="94" s="1" a="1"/>
  <c r="AJ147" i="94" s="1"/>
  <c r="AC21" i="94"/>
  <c r="AD23" i="95"/>
  <c r="AD38" i="95" s="1"/>
  <c r="I23" i="95"/>
  <c r="I38" i="95" s="1"/>
  <c r="Z21" i="106"/>
  <c r="I172" i="98"/>
  <c r="Z21" i="104"/>
  <c r="R22" i="105"/>
  <c r="R28" i="105" s="1"/>
  <c r="R48" i="105" s="1"/>
  <c r="R147" i="105" s="1" a="1"/>
  <c r="R147" i="105" s="1"/>
  <c r="AJ21" i="94"/>
  <c r="AK21" i="94"/>
  <c r="I21" i="105"/>
  <c r="O22" i="102"/>
  <c r="O28" i="102" s="1"/>
  <c r="O48" i="102" s="1"/>
  <c r="O147" i="102" s="1" a="1"/>
  <c r="O147" i="102" s="1"/>
  <c r="U23" i="93"/>
  <c r="U29" i="93" s="1"/>
  <c r="K23" i="94"/>
  <c r="K38" i="94" s="1"/>
  <c r="AK22" i="94"/>
  <c r="AK28" i="94" s="1"/>
  <c r="AK48" i="94" s="1"/>
  <c r="AK147" i="94" s="1" a="1"/>
  <c r="AK147" i="94" s="1"/>
  <c r="AE22" i="95"/>
  <c r="AE28" i="95" s="1"/>
  <c r="AE48" i="95" s="1"/>
  <c r="AE147" i="95" s="1" a="1"/>
  <c r="AE147" i="95" s="1"/>
  <c r="AB22" i="97"/>
  <c r="AB28" i="97" s="1"/>
  <c r="AB48" i="97" s="1"/>
  <c r="AB147" i="97" s="1" a="1"/>
  <c r="AB147" i="97" s="1"/>
  <c r="O21" i="97"/>
  <c r="Z23" i="106"/>
  <c r="Z38" i="106" s="1"/>
  <c r="S22" i="99"/>
  <c r="S28" i="99" s="1"/>
  <c r="S48" i="99" s="1"/>
  <c r="S147" i="99" s="1" a="1"/>
  <c r="S147" i="99" s="1"/>
  <c r="L23" i="101"/>
  <c r="L38" i="101" s="1"/>
  <c r="AC21" i="106"/>
  <c r="I23" i="105"/>
  <c r="I39" i="105" s="1"/>
  <c r="AC23" i="102"/>
  <c r="AC39" i="102" s="1"/>
  <c r="I21" i="106"/>
  <c r="L23" i="94"/>
  <c r="L39" i="94" s="1"/>
  <c r="AE23" i="95"/>
  <c r="AE38" i="95" s="1"/>
  <c r="AC21" i="102"/>
  <c r="AH22" i="104"/>
  <c r="AH28" i="104" s="1"/>
  <c r="AH48" i="104" s="1"/>
  <c r="AH147" i="104" s="1" a="1"/>
  <c r="AH147" i="104" s="1"/>
  <c r="I22" i="106"/>
  <c r="I28" i="106" s="1"/>
  <c r="I48" i="106" s="1"/>
  <c r="I147" i="106" s="1" a="1"/>
  <c r="I147" i="106" s="1"/>
  <c r="AA23" i="93"/>
  <c r="AA38" i="93" s="1"/>
  <c r="AC22" i="97"/>
  <c r="AC28" i="97" s="1"/>
  <c r="AC48" i="97" s="1"/>
  <c r="AC147" i="97" s="1" a="1"/>
  <c r="AC147" i="97" s="1"/>
  <c r="R21" i="102"/>
  <c r="AA22" i="91"/>
  <c r="AA28" i="91" s="1"/>
  <c r="AA48" i="91" s="1"/>
  <c r="AA150" i="91" s="1" a="1"/>
  <c r="AA150" i="91" s="1"/>
  <c r="AB23" i="93"/>
  <c r="AB39" i="93" s="1"/>
  <c r="AH23" i="95"/>
  <c r="AH38" i="95" s="1"/>
  <c r="S23" i="97"/>
  <c r="S38" i="97" s="1"/>
  <c r="S22" i="98"/>
  <c r="S28" i="98" s="1"/>
  <c r="S48" i="98" s="1"/>
  <c r="S147" i="98" s="1" a="1"/>
  <c r="S147" i="98" s="1"/>
  <c r="Z21" i="103"/>
  <c r="R23" i="104"/>
  <c r="R29" i="104" s="1"/>
  <c r="AC140" i="103"/>
  <c r="AC164" i="103" s="1"/>
  <c r="AE22" i="104"/>
  <c r="AE28" i="104" s="1"/>
  <c r="AE48" i="104" s="1"/>
  <c r="AE147" i="104" s="1" a="1"/>
  <c r="AE147" i="104" s="1"/>
  <c r="AJ22" i="100"/>
  <c r="AJ28" i="100" s="1"/>
  <c r="AJ48" i="100" s="1"/>
  <c r="AJ147" i="100" s="1" a="1"/>
  <c r="AJ147" i="100" s="1"/>
  <c r="AK23" i="99"/>
  <c r="AK39" i="99" s="1"/>
  <c r="AC23" i="101"/>
  <c r="AC29" i="101" s="1"/>
  <c r="L22" i="105"/>
  <c r="L28" i="105" s="1"/>
  <c r="L48" i="105" s="1"/>
  <c r="L147" i="105" s="1" a="1"/>
  <c r="L147" i="105" s="1"/>
  <c r="Z23" i="105"/>
  <c r="Z38" i="105" s="1"/>
  <c r="Z21" i="102"/>
  <c r="Z22" i="103"/>
  <c r="Z28" i="103" s="1"/>
  <c r="Z48" i="103" s="1"/>
  <c r="Z147" i="103" s="1" a="1"/>
  <c r="Z147" i="103" s="1"/>
  <c r="AK21" i="99"/>
  <c r="AC21" i="101"/>
  <c r="W21" i="94"/>
  <c r="Q23" i="94"/>
  <c r="Q29" i="94" s="1"/>
  <c r="AC22" i="94"/>
  <c r="AC28" i="94" s="1"/>
  <c r="AC48" i="94" s="1"/>
  <c r="AC147" i="94" s="1" a="1"/>
  <c r="AC147" i="94" s="1"/>
  <c r="AE23" i="94"/>
  <c r="AE29" i="94" s="1"/>
  <c r="AI21" i="95"/>
  <c r="AJ21" i="95"/>
  <c r="AK22" i="106"/>
  <c r="AK28" i="106" s="1"/>
  <c r="AK48" i="106" s="1"/>
  <c r="AK147" i="106" s="1" a="1"/>
  <c r="AK147" i="106" s="1"/>
  <c r="W22" i="94"/>
  <c r="W28" i="94" s="1"/>
  <c r="W48" i="94" s="1"/>
  <c r="W147" i="94" s="1" a="1"/>
  <c r="W147" i="94" s="1"/>
  <c r="O23" i="98"/>
  <c r="O38" i="98" s="1"/>
  <c r="Q22" i="91"/>
  <c r="Q28" i="91" s="1"/>
  <c r="Q48" i="91" s="1"/>
  <c r="Q150" i="91" s="1" a="1"/>
  <c r="Q150" i="91" s="1"/>
  <c r="O140" i="98"/>
  <c r="O164" i="98" s="1"/>
  <c r="AC21" i="97"/>
  <c r="P21" i="97"/>
  <c r="AJ23" i="106"/>
  <c r="AJ39" i="106" s="1"/>
  <c r="AK23" i="106"/>
  <c r="AK39" i="106" s="1"/>
  <c r="H23" i="92"/>
  <c r="H39" i="92" s="1"/>
  <c r="AJ22" i="93"/>
  <c r="AJ28" i="93" s="1"/>
  <c r="AJ48" i="93" s="1"/>
  <c r="AJ150" i="93" s="1" a="1"/>
  <c r="AJ150" i="93" s="1"/>
  <c r="Q22" i="93"/>
  <c r="Q28" i="93" s="1"/>
  <c r="Q48" i="93" s="1"/>
  <c r="Q150" i="93" s="1" a="1"/>
  <c r="Q150" i="93" s="1"/>
  <c r="Y21" i="94"/>
  <c r="AC22" i="95"/>
  <c r="AC28" i="95" s="1"/>
  <c r="AC48" i="95" s="1"/>
  <c r="AC147" i="95" s="1" a="1"/>
  <c r="AC147" i="95" s="1"/>
  <c r="P22" i="97"/>
  <c r="P28" i="97" s="1"/>
  <c r="P48" i="97" s="1"/>
  <c r="P147" i="97" s="1" a="1"/>
  <c r="P147" i="97" s="1"/>
  <c r="L21" i="106"/>
  <c r="S21" i="100"/>
  <c r="O22" i="98"/>
  <c r="O28" i="98" s="1"/>
  <c r="O48" i="98" s="1"/>
  <c r="O147" i="98" s="1" a="1"/>
  <c r="O147" i="98" s="1"/>
  <c r="S21" i="105"/>
  <c r="R22" i="93"/>
  <c r="R28" i="93" s="1"/>
  <c r="R48" i="93" s="1"/>
  <c r="R150" i="93" s="1" a="1"/>
  <c r="R150" i="93" s="1"/>
  <c r="X22" i="94"/>
  <c r="X28" i="94" s="1"/>
  <c r="X48" i="94" s="1"/>
  <c r="X147" i="94" s="1" a="1"/>
  <c r="X147" i="94" s="1"/>
  <c r="X23" i="93"/>
  <c r="X39" i="93" s="1"/>
  <c r="AA21" i="94"/>
  <c r="AC23" i="95"/>
  <c r="AC39" i="95" s="1"/>
  <c r="S23" i="105"/>
  <c r="S38" i="105" s="1"/>
  <c r="Z172" i="94"/>
  <c r="Y23" i="93"/>
  <c r="Y29" i="93" s="1"/>
  <c r="AH23" i="94"/>
  <c r="AH29" i="94" s="1"/>
  <c r="AE21" i="94"/>
  <c r="X21" i="95"/>
  <c r="X22" i="95"/>
  <c r="X28" i="95" s="1"/>
  <c r="X48" i="95" s="1"/>
  <c r="X147" i="95" s="1" a="1"/>
  <c r="X147" i="95" s="1"/>
  <c r="H21" i="92"/>
  <c r="J22" i="92"/>
  <c r="J28" i="92" s="1"/>
  <c r="J48" i="92" s="1"/>
  <c r="J147" i="92" s="1" a="1"/>
  <c r="J147" i="92" s="1"/>
  <c r="O23" i="93"/>
  <c r="O38" i="93" s="1"/>
  <c r="N22" i="94"/>
  <c r="N28" i="94" s="1"/>
  <c r="N48" i="94" s="1"/>
  <c r="N147" i="94" s="1" a="1"/>
  <c r="N147" i="94" s="1"/>
  <c r="AB21" i="94"/>
  <c r="AD23" i="94"/>
  <c r="AD38" i="94" s="1"/>
  <c r="W23" i="95"/>
  <c r="W39" i="95" s="1"/>
  <c r="AL22" i="97"/>
  <c r="AL28" i="97" s="1"/>
  <c r="AL48" i="97" s="1"/>
  <c r="AL147" i="97" s="1" a="1"/>
  <c r="AL147" i="97" s="1"/>
  <c r="AA22" i="97"/>
  <c r="AA28" i="97" s="1"/>
  <c r="AA48" i="97" s="1"/>
  <c r="AA147" i="97" s="1" a="1"/>
  <c r="AA147" i="97" s="1"/>
  <c r="V22" i="98"/>
  <c r="V28" i="98" s="1"/>
  <c r="V48" i="98" s="1"/>
  <c r="V147" i="98" s="1" a="1"/>
  <c r="V147" i="98" s="1"/>
  <c r="R22" i="103"/>
  <c r="R28" i="103" s="1"/>
  <c r="R48" i="103" s="1"/>
  <c r="R147" i="103" s="1" a="1"/>
  <c r="R147" i="103" s="1"/>
  <c r="AE21" i="105"/>
  <c r="P21" i="92"/>
  <c r="Y22" i="94"/>
  <c r="Y28" i="94" s="1"/>
  <c r="Y48" i="94" s="1"/>
  <c r="Y147" i="94" s="1" a="1"/>
  <c r="Y147" i="94" s="1"/>
  <c r="L21" i="97"/>
  <c r="AA23" i="97"/>
  <c r="AA38" i="97" s="1"/>
  <c r="Z22" i="100"/>
  <c r="Z28" i="100" s="1"/>
  <c r="Z48" i="100" s="1"/>
  <c r="Z147" i="100" s="1" a="1"/>
  <c r="Z147" i="100" s="1"/>
  <c r="V23" i="98"/>
  <c r="V29" i="98" s="1"/>
  <c r="O23" i="102"/>
  <c r="O38" i="102" s="1"/>
  <c r="AK21" i="95"/>
  <c r="Q23" i="95"/>
  <c r="Q29" i="95" s="1"/>
  <c r="I140" i="94"/>
  <c r="I164" i="94" s="1"/>
  <c r="I172" i="94"/>
  <c r="R23" i="93"/>
  <c r="R39" i="93" s="1"/>
  <c r="X21" i="93"/>
  <c r="X21" i="94"/>
  <c r="M21" i="94"/>
  <c r="I23" i="94"/>
  <c r="I38" i="94" s="1"/>
  <c r="AK22" i="95"/>
  <c r="AK28" i="95" s="1"/>
  <c r="AK48" i="95" s="1"/>
  <c r="AK147" i="95" s="1" a="1"/>
  <c r="AK147" i="95" s="1"/>
  <c r="Q22" i="95"/>
  <c r="Q28" i="95" s="1"/>
  <c r="Q48" i="95" s="1"/>
  <c r="Q147" i="95" s="1" a="1"/>
  <c r="Q147" i="95" s="1"/>
  <c r="W21" i="97"/>
  <c r="J23" i="97"/>
  <c r="J29" i="97" s="1"/>
  <c r="J140" i="100"/>
  <c r="J164" i="100" s="1"/>
  <c r="I22" i="94"/>
  <c r="I28" i="94" s="1"/>
  <c r="I48" i="94" s="1"/>
  <c r="I147" i="94" s="1" a="1"/>
  <c r="I147" i="94" s="1"/>
  <c r="W22" i="97"/>
  <c r="W28" i="97" s="1"/>
  <c r="W48" i="97" s="1"/>
  <c r="W147" i="97" s="1" a="1"/>
  <c r="W147" i="97" s="1"/>
  <c r="J21" i="97"/>
  <c r="J22" i="95"/>
  <c r="J28" i="95" s="1"/>
  <c r="J48" i="95" s="1"/>
  <c r="J147" i="95" s="1" a="1"/>
  <c r="J147" i="95" s="1"/>
  <c r="U21" i="103"/>
  <c r="U22" i="103"/>
  <c r="U28" i="103" s="1"/>
  <c r="U48" i="103" s="1"/>
  <c r="U147" i="103" s="1" a="1"/>
  <c r="U147" i="103" s="1"/>
  <c r="U23" i="103"/>
  <c r="W24" i="98"/>
  <c r="W182" i="98"/>
  <c r="W27" i="98"/>
  <c r="P22" i="103"/>
  <c r="P28" i="103" s="1"/>
  <c r="P48" i="103" s="1"/>
  <c r="P147" i="103" s="1" a="1"/>
  <c r="P147" i="103" s="1"/>
  <c r="P21" i="103"/>
  <c r="P23" i="103"/>
  <c r="AG23" i="105"/>
  <c r="AG22" i="105"/>
  <c r="AG28" i="105" s="1"/>
  <c r="AG48" i="105" s="1"/>
  <c r="AG147" i="105" s="1" a="1"/>
  <c r="AG147" i="105" s="1"/>
  <c r="AG21" i="105"/>
  <c r="T27" i="104"/>
  <c r="T182" i="104"/>
  <c r="T24" i="104"/>
  <c r="T29" i="98"/>
  <c r="T39" i="98"/>
  <c r="T38" i="98"/>
  <c r="AF22" i="101"/>
  <c r="AF28" i="101" s="1"/>
  <c r="AF48" i="101" s="1"/>
  <c r="AF147" i="101" s="1" a="1"/>
  <c r="AF147" i="101" s="1"/>
  <c r="AF23" i="101"/>
  <c r="AF21" i="101"/>
  <c r="X182" i="106"/>
  <c r="X27" i="106"/>
  <c r="X24" i="106"/>
  <c r="V24" i="100"/>
  <c r="V182" i="100"/>
  <c r="V27" i="100"/>
  <c r="J39" i="106"/>
  <c r="J38" i="106"/>
  <c r="J29" i="106"/>
  <c r="J29" i="98"/>
  <c r="J39" i="98"/>
  <c r="J38" i="98"/>
  <c r="L27" i="104"/>
  <c r="L182" i="104"/>
  <c r="L24" i="104"/>
  <c r="H23" i="104"/>
  <c r="H22" i="104"/>
  <c r="H28" i="104" s="1"/>
  <c r="H48" i="104" s="1"/>
  <c r="H147" i="104" s="1" a="1"/>
  <c r="H147" i="104" s="1"/>
  <c r="H21" i="104"/>
  <c r="U23" i="101"/>
  <c r="U22" i="101"/>
  <c r="U28" i="101" s="1"/>
  <c r="U48" i="101" s="1"/>
  <c r="U147" i="101" s="1" a="1"/>
  <c r="U147" i="101" s="1"/>
  <c r="U21" i="101"/>
  <c r="W23" i="102"/>
  <c r="W21" i="102"/>
  <c r="W22" i="102"/>
  <c r="W28" i="102" s="1"/>
  <c r="W48" i="102" s="1"/>
  <c r="W147" i="102" s="1" a="1"/>
  <c r="W147" i="102" s="1"/>
  <c r="M22" i="100"/>
  <c r="M28" i="100" s="1"/>
  <c r="M48" i="100" s="1"/>
  <c r="M147" i="100" s="1" a="1"/>
  <c r="M147" i="100" s="1"/>
  <c r="M23" i="100"/>
  <c r="M21" i="100"/>
  <c r="AA22" i="100"/>
  <c r="AA28" i="100" s="1"/>
  <c r="AA48" i="100" s="1"/>
  <c r="AA147" i="100" s="1" a="1"/>
  <c r="AA147" i="100" s="1"/>
  <c r="AA21" i="100"/>
  <c r="AA23" i="100"/>
  <c r="X182" i="99"/>
  <c r="X27" i="99"/>
  <c r="X24" i="99"/>
  <c r="V39" i="106"/>
  <c r="V38" i="106"/>
  <c r="V29" i="106"/>
  <c r="AB22" i="106"/>
  <c r="AB28" i="106" s="1"/>
  <c r="AB48" i="106" s="1"/>
  <c r="AB147" i="106" s="1" a="1"/>
  <c r="AB147" i="106" s="1"/>
  <c r="AB21" i="106"/>
  <c r="AB23" i="106"/>
  <c r="AI182" i="101"/>
  <c r="AI27" i="101"/>
  <c r="AI24" i="101"/>
  <c r="AI24" i="105"/>
  <c r="AI182" i="105"/>
  <c r="AI27" i="105"/>
  <c r="AJ182" i="98"/>
  <c r="AJ27" i="98"/>
  <c r="AJ24" i="98"/>
  <c r="K23" i="101"/>
  <c r="K22" i="101"/>
  <c r="K28" i="101" s="1"/>
  <c r="K48" i="101" s="1"/>
  <c r="K147" i="101" s="1" a="1"/>
  <c r="K147" i="101" s="1"/>
  <c r="K21" i="101"/>
  <c r="Y23" i="98"/>
  <c r="Y22" i="98"/>
  <c r="Y28" i="98" s="1"/>
  <c r="Y48" i="98" s="1"/>
  <c r="Y147" i="98" s="1" a="1"/>
  <c r="Y147" i="98" s="1"/>
  <c r="Y21" i="98"/>
  <c r="AL22" i="106"/>
  <c r="AL28" i="106" s="1"/>
  <c r="AL48" i="106" s="1"/>
  <c r="AL147" i="106" s="1" a="1"/>
  <c r="AL147" i="106" s="1"/>
  <c r="AL23" i="106"/>
  <c r="AL21" i="106"/>
  <c r="W39" i="104"/>
  <c r="W38" i="104"/>
  <c r="W29" i="104"/>
  <c r="P22" i="106"/>
  <c r="P28" i="106" s="1"/>
  <c r="P48" i="106" s="1"/>
  <c r="P147" i="106" s="1" a="1"/>
  <c r="P147" i="106" s="1"/>
  <c r="P23" i="106"/>
  <c r="P21" i="106"/>
  <c r="M22" i="99"/>
  <c r="M28" i="99" s="1"/>
  <c r="M48" i="99" s="1"/>
  <c r="M147" i="99" s="1" a="1"/>
  <c r="M147" i="99" s="1"/>
  <c r="M23" i="99"/>
  <c r="M21" i="99"/>
  <c r="AG22" i="99"/>
  <c r="AG28" i="99" s="1"/>
  <c r="AG48" i="99" s="1"/>
  <c r="AG147" i="99" s="1" a="1"/>
  <c r="AG147" i="99" s="1"/>
  <c r="AG21" i="99"/>
  <c r="AG23" i="99"/>
  <c r="Q29" i="101"/>
  <c r="Q39" i="101"/>
  <c r="Q38" i="101"/>
  <c r="Q29" i="100"/>
  <c r="Q38" i="100"/>
  <c r="Q39" i="100"/>
  <c r="T182" i="102"/>
  <c r="T24" i="102"/>
  <c r="T27" i="102"/>
  <c r="AF23" i="98"/>
  <c r="AF22" i="98"/>
  <c r="AF28" i="98" s="1"/>
  <c r="AF48" i="98" s="1"/>
  <c r="AF147" i="98" s="1" a="1"/>
  <c r="AF147" i="98" s="1"/>
  <c r="AF21" i="98"/>
  <c r="X39" i="104"/>
  <c r="X38" i="104"/>
  <c r="X29" i="104"/>
  <c r="X29" i="98"/>
  <c r="X39" i="98"/>
  <c r="X38" i="98"/>
  <c r="J24" i="101"/>
  <c r="J182" i="101"/>
  <c r="J27" i="101"/>
  <c r="AI182" i="106"/>
  <c r="AI24" i="106"/>
  <c r="AI27" i="106"/>
  <c r="AD39" i="104"/>
  <c r="AD38" i="104"/>
  <c r="AD29" i="104"/>
  <c r="H22" i="99"/>
  <c r="H28" i="99" s="1"/>
  <c r="H48" i="99" s="1"/>
  <c r="H147" i="99" s="1" a="1"/>
  <c r="H147" i="99" s="1"/>
  <c r="H23" i="99"/>
  <c r="H21" i="99"/>
  <c r="U22" i="102"/>
  <c r="U28" i="102" s="1"/>
  <c r="U48" i="102" s="1"/>
  <c r="U147" i="102" s="1" a="1"/>
  <c r="U147" i="102" s="1"/>
  <c r="U21" i="102"/>
  <c r="U23" i="102"/>
  <c r="P21" i="102"/>
  <c r="P22" i="102"/>
  <c r="P28" i="102" s="1"/>
  <c r="P48" i="102" s="1"/>
  <c r="P147" i="102" s="1" a="1"/>
  <c r="P147" i="102" s="1"/>
  <c r="P23" i="102"/>
  <c r="AG21" i="102"/>
  <c r="AG23" i="102"/>
  <c r="AG22" i="102"/>
  <c r="AG28" i="102" s="1"/>
  <c r="AG48" i="102" s="1"/>
  <c r="AG147" i="102" s="1" a="1"/>
  <c r="AG147" i="102" s="1"/>
  <c r="AF23" i="102"/>
  <c r="AF22" i="102"/>
  <c r="AF28" i="102" s="1"/>
  <c r="AF48" i="102" s="1"/>
  <c r="AF147" i="102" s="1" a="1"/>
  <c r="AF147" i="102" s="1"/>
  <c r="AF21" i="102"/>
  <c r="V182" i="101"/>
  <c r="V24" i="101"/>
  <c r="V27" i="101"/>
  <c r="V24" i="98"/>
  <c r="V182" i="98"/>
  <c r="V27" i="98"/>
  <c r="J39" i="100"/>
  <c r="J38" i="100"/>
  <c r="J29" i="100"/>
  <c r="J27" i="103"/>
  <c r="J182" i="103"/>
  <c r="J24" i="103"/>
  <c r="AD182" i="106"/>
  <c r="AD27" i="106"/>
  <c r="AD24" i="106"/>
  <c r="AD29" i="105"/>
  <c r="AD39" i="105"/>
  <c r="AD38" i="105"/>
  <c r="AH182" i="99"/>
  <c r="AH24" i="99"/>
  <c r="AH27" i="99"/>
  <c r="AK24" i="98"/>
  <c r="AK182" i="98"/>
  <c r="AK27" i="98"/>
  <c r="N182" i="101"/>
  <c r="N24" i="101"/>
  <c r="N27" i="101"/>
  <c r="AC29" i="100"/>
  <c r="AC39" i="100"/>
  <c r="AC38" i="100"/>
  <c r="I182" i="101"/>
  <c r="I27" i="101"/>
  <c r="I24" i="101"/>
  <c r="R29" i="98"/>
  <c r="R39" i="98"/>
  <c r="R38" i="98"/>
  <c r="T181" i="99"/>
  <c r="T181" i="101"/>
  <c r="AB181" i="99"/>
  <c r="AB181" i="103"/>
  <c r="AB181" i="106"/>
  <c r="R181" i="99"/>
  <c r="R181" i="102"/>
  <c r="J181" i="105"/>
  <c r="J181" i="101"/>
  <c r="Z181" i="99"/>
  <c r="Z181" i="101"/>
  <c r="AI181" i="105"/>
  <c r="AI181" i="103"/>
  <c r="AI181" i="106"/>
  <c r="Y181" i="105"/>
  <c r="Y181" i="102"/>
  <c r="N181" i="103"/>
  <c r="N181" i="101"/>
  <c r="W181" i="103"/>
  <c r="W181" i="104"/>
  <c r="P181" i="105"/>
  <c r="P181" i="98"/>
  <c r="P181" i="106"/>
  <c r="O182" i="103"/>
  <c r="O27" i="103"/>
  <c r="O24" i="103"/>
  <c r="O24" i="105"/>
  <c r="O182" i="105"/>
  <c r="O27" i="105"/>
  <c r="AE39" i="102"/>
  <c r="AE38" i="102"/>
  <c r="AE29" i="102"/>
  <c r="N24" i="100"/>
  <c r="N27" i="100"/>
  <c r="N182" i="100"/>
  <c r="I39" i="102"/>
  <c r="I38" i="102"/>
  <c r="I29" i="102"/>
  <c r="L181" i="99"/>
  <c r="L181" i="100"/>
  <c r="L181" i="106"/>
  <c r="AG181" i="105"/>
  <c r="AG181" i="102"/>
  <c r="AE181" i="100"/>
  <c r="AE181" i="101"/>
  <c r="U181" i="100"/>
  <c r="U181" i="104"/>
  <c r="M181" i="99"/>
  <c r="M181" i="100"/>
  <c r="M181" i="106"/>
  <c r="AI172" i="106"/>
  <c r="AE39" i="104"/>
  <c r="AE38" i="104"/>
  <c r="AE29" i="104"/>
  <c r="N24" i="98"/>
  <c r="N182" i="98"/>
  <c r="N27" i="98"/>
  <c r="AC29" i="98"/>
  <c r="AC39" i="98"/>
  <c r="AC38" i="98"/>
  <c r="I24" i="98"/>
  <c r="I27" i="98"/>
  <c r="I182" i="98"/>
  <c r="R24" i="100"/>
  <c r="R182" i="100"/>
  <c r="R27" i="100"/>
  <c r="AD181" i="100"/>
  <c r="AD181" i="102"/>
  <c r="AH181" i="103"/>
  <c r="AH181" i="101"/>
  <c r="I181" i="100"/>
  <c r="I181" i="99"/>
  <c r="AL181" i="100"/>
  <c r="AL181" i="103"/>
  <c r="AL181" i="106"/>
  <c r="AK181" i="100"/>
  <c r="AK181" i="102"/>
  <c r="S181" i="105"/>
  <c r="S181" i="101"/>
  <c r="K181" i="103"/>
  <c r="K181" i="101"/>
  <c r="X181" i="105"/>
  <c r="X181" i="102"/>
  <c r="H181" i="105"/>
  <c r="H181" i="104"/>
  <c r="Z24" i="98"/>
  <c r="Z182" i="98"/>
  <c r="Z27" i="98"/>
  <c r="K22" i="105"/>
  <c r="K28" i="105" s="1"/>
  <c r="K48" i="105" s="1"/>
  <c r="K147" i="105" s="1" a="1"/>
  <c r="K147" i="105" s="1"/>
  <c r="K21" i="105"/>
  <c r="K23" i="105"/>
  <c r="S29" i="101"/>
  <c r="S39" i="101"/>
  <c r="S38" i="101"/>
  <c r="N140" i="100"/>
  <c r="N164" i="100" s="1"/>
  <c r="O27" i="101"/>
  <c r="O24" i="101"/>
  <c r="O182" i="101"/>
  <c r="O39" i="99"/>
  <c r="O38" i="99"/>
  <c r="O29" i="99"/>
  <c r="AE29" i="101"/>
  <c r="AE39" i="101"/>
  <c r="AE38" i="101"/>
  <c r="AK182" i="106"/>
  <c r="AK24" i="106"/>
  <c r="AK27" i="106"/>
  <c r="AK182" i="105"/>
  <c r="AK27" i="105"/>
  <c r="AK24" i="105"/>
  <c r="N27" i="105"/>
  <c r="N182" i="105"/>
  <c r="N24" i="105"/>
  <c r="I182" i="104"/>
  <c r="I27" i="104"/>
  <c r="I24" i="104"/>
  <c r="I39" i="106"/>
  <c r="I29" i="106"/>
  <c r="I38" i="106"/>
  <c r="R27" i="105"/>
  <c r="R182" i="105"/>
  <c r="R24" i="105"/>
  <c r="V140" i="102"/>
  <c r="V164" i="102" s="1"/>
  <c r="O181" i="98"/>
  <c r="O181" i="105"/>
  <c r="O181" i="106"/>
  <c r="AF181" i="98"/>
  <c r="AF181" i="102"/>
  <c r="AC181" i="98"/>
  <c r="AC181" i="104"/>
  <c r="V181" i="105"/>
  <c r="V181" i="104"/>
  <c r="AJ181" i="100"/>
  <c r="AJ181" i="98"/>
  <c r="AJ181" i="106"/>
  <c r="Q181" i="99"/>
  <c r="Q181" i="102"/>
  <c r="AA181" i="105"/>
  <c r="AA181" i="101"/>
  <c r="Y23" i="101"/>
  <c r="Y21" i="101"/>
  <c r="Y22" i="101"/>
  <c r="Y28" i="101" s="1"/>
  <c r="Y48" i="101" s="1"/>
  <c r="Y147" i="101" s="1" a="1"/>
  <c r="Y147" i="101" s="1"/>
  <c r="AL23" i="101"/>
  <c r="AL22" i="101"/>
  <c r="AL28" i="101" s="1"/>
  <c r="AL48" i="101" s="1"/>
  <c r="AL147" i="101" s="1" a="1"/>
  <c r="AL147" i="101" s="1"/>
  <c r="AL21" i="101"/>
  <c r="M21" i="104"/>
  <c r="M22" i="104"/>
  <c r="M28" i="104" s="1"/>
  <c r="M48" i="104" s="1"/>
  <c r="M147" i="104" s="1" a="1"/>
  <c r="M147" i="104" s="1"/>
  <c r="M23" i="104"/>
  <c r="Q21" i="98"/>
  <c r="Q22" i="98"/>
  <c r="Q28" i="98" s="1"/>
  <c r="Q48" i="98" s="1"/>
  <c r="Q147" i="98" s="1" a="1"/>
  <c r="Q147" i="98" s="1"/>
  <c r="Q23" i="98"/>
  <c r="AF22" i="103"/>
  <c r="AF28" i="103" s="1"/>
  <c r="AF48" i="103" s="1"/>
  <c r="AF147" i="103" s="1" a="1"/>
  <c r="AF147" i="103" s="1"/>
  <c r="AF21" i="103"/>
  <c r="AF23" i="103"/>
  <c r="X182" i="100"/>
  <c r="X27" i="100"/>
  <c r="X24" i="100"/>
  <c r="V182" i="104"/>
  <c r="V24" i="104"/>
  <c r="V27" i="104"/>
  <c r="J27" i="105"/>
  <c r="J182" i="105"/>
  <c r="J24" i="105"/>
  <c r="AB22" i="104"/>
  <c r="AB28" i="104" s="1"/>
  <c r="AB48" i="104" s="1"/>
  <c r="AB147" i="104" s="1" a="1"/>
  <c r="AB147" i="104" s="1"/>
  <c r="AB23" i="104"/>
  <c r="AB21" i="104"/>
  <c r="L182" i="99"/>
  <c r="L27" i="99"/>
  <c r="L24" i="99"/>
  <c r="AJ38" i="99"/>
  <c r="AJ29" i="99"/>
  <c r="AJ39" i="99"/>
  <c r="H23" i="103"/>
  <c r="H22" i="103"/>
  <c r="H28" i="103" s="1"/>
  <c r="H48" i="103" s="1"/>
  <c r="H147" i="103" s="1" a="1"/>
  <c r="H147" i="103" s="1"/>
  <c r="H21" i="103"/>
  <c r="Y22" i="106"/>
  <c r="Y28" i="106" s="1"/>
  <c r="Y48" i="106" s="1"/>
  <c r="Y147" i="106" s="1" a="1"/>
  <c r="Y147" i="106" s="1"/>
  <c r="Y23" i="106"/>
  <c r="Y21" i="106"/>
  <c r="U22" i="105"/>
  <c r="U28" i="105" s="1"/>
  <c r="U48" i="105" s="1"/>
  <c r="U147" i="105" s="1" a="1"/>
  <c r="U147" i="105" s="1"/>
  <c r="U23" i="105"/>
  <c r="U21" i="105"/>
  <c r="W182" i="99"/>
  <c r="W24" i="99"/>
  <c r="W27" i="99"/>
  <c r="P23" i="104"/>
  <c r="P22" i="104"/>
  <c r="P28" i="104" s="1"/>
  <c r="P48" i="104" s="1"/>
  <c r="P147" i="104" s="1" a="1"/>
  <c r="P147" i="104" s="1"/>
  <c r="P21" i="104"/>
  <c r="AG22" i="101"/>
  <c r="AG28" i="101" s="1"/>
  <c r="AG48" i="101" s="1"/>
  <c r="AG147" i="101" s="1" a="1"/>
  <c r="AG147" i="101" s="1"/>
  <c r="AG21" i="101"/>
  <c r="AG23" i="101"/>
  <c r="AA22" i="98"/>
  <c r="AA28" i="98" s="1"/>
  <c r="AA48" i="98" s="1"/>
  <c r="AA147" i="98" s="1" a="1"/>
  <c r="AA147" i="98" s="1"/>
  <c r="AA23" i="98"/>
  <c r="AA21" i="98"/>
  <c r="X39" i="102"/>
  <c r="X38" i="102"/>
  <c r="X29" i="102"/>
  <c r="V182" i="106"/>
  <c r="V27" i="106"/>
  <c r="V24" i="106"/>
  <c r="J39" i="104"/>
  <c r="J38" i="104"/>
  <c r="J29" i="104"/>
  <c r="AB21" i="105"/>
  <c r="AB23" i="105"/>
  <c r="AB22" i="105"/>
  <c r="AB28" i="105" s="1"/>
  <c r="AB48" i="105" s="1"/>
  <c r="AB147" i="105" s="1" a="1"/>
  <c r="AB147" i="105" s="1"/>
  <c r="L182" i="103"/>
  <c r="L27" i="103"/>
  <c r="L24" i="103"/>
  <c r="Z24" i="100"/>
  <c r="Z27" i="100"/>
  <c r="Z182" i="100"/>
  <c r="Z27" i="105"/>
  <c r="Z182" i="105"/>
  <c r="Z24" i="105"/>
  <c r="K22" i="98"/>
  <c r="K28" i="98" s="1"/>
  <c r="K48" i="98" s="1"/>
  <c r="K147" i="98" s="1" a="1"/>
  <c r="K147" i="98" s="1"/>
  <c r="K21" i="98"/>
  <c r="K23" i="98"/>
  <c r="S39" i="106"/>
  <c r="S38" i="106"/>
  <c r="S29" i="106"/>
  <c r="U23" i="106"/>
  <c r="U21" i="106"/>
  <c r="U22" i="106"/>
  <c r="U28" i="106" s="1"/>
  <c r="U48" i="106" s="1"/>
  <c r="U147" i="106" s="1" a="1"/>
  <c r="U147" i="106" s="1"/>
  <c r="AL22" i="98"/>
  <c r="AL28" i="98" s="1"/>
  <c r="AL48" i="98" s="1"/>
  <c r="AL147" i="98" s="1" a="1"/>
  <c r="AL147" i="98" s="1"/>
  <c r="AL23" i="98"/>
  <c r="AL21" i="98"/>
  <c r="P21" i="105"/>
  <c r="P23" i="105"/>
  <c r="P22" i="105"/>
  <c r="P28" i="105" s="1"/>
  <c r="P48" i="105" s="1"/>
  <c r="P147" i="105" s="1" a="1"/>
  <c r="P147" i="105" s="1"/>
  <c r="M22" i="105"/>
  <c r="M28" i="105" s="1"/>
  <c r="M48" i="105" s="1"/>
  <c r="M147" i="105" s="1" a="1"/>
  <c r="M147" i="105" s="1"/>
  <c r="M21" i="105"/>
  <c r="M23" i="105"/>
  <c r="T182" i="105"/>
  <c r="T27" i="105"/>
  <c r="T24" i="105"/>
  <c r="AA22" i="102"/>
  <c r="AA28" i="102" s="1"/>
  <c r="AA48" i="102" s="1"/>
  <c r="AA147" i="102" s="1" a="1"/>
  <c r="AA147" i="102" s="1"/>
  <c r="AA21" i="102"/>
  <c r="AA23" i="102"/>
  <c r="AF22" i="100"/>
  <c r="AF28" i="100" s="1"/>
  <c r="AF48" i="100" s="1"/>
  <c r="AF147" i="100" s="1" a="1"/>
  <c r="AF147" i="100" s="1"/>
  <c r="AF21" i="100"/>
  <c r="AF23" i="100"/>
  <c r="V29" i="102"/>
  <c r="V39" i="102"/>
  <c r="V38" i="102"/>
  <c r="V24" i="103"/>
  <c r="V182" i="103"/>
  <c r="V27" i="103"/>
  <c r="J38" i="99"/>
  <c r="J39" i="99"/>
  <c r="J29" i="99"/>
  <c r="AB21" i="102"/>
  <c r="AB23" i="102"/>
  <c r="AB22" i="102"/>
  <c r="AB28" i="102" s="1"/>
  <c r="AB48" i="102" s="1"/>
  <c r="AB147" i="102" s="1" a="1"/>
  <c r="AB147" i="102" s="1"/>
  <c r="AI39" i="98"/>
  <c r="AI38" i="98"/>
  <c r="AI29" i="98"/>
  <c r="AD182" i="104"/>
  <c r="AD24" i="104"/>
  <c r="AD27" i="104"/>
  <c r="L21" i="102"/>
  <c r="L23" i="102"/>
  <c r="L22" i="102"/>
  <c r="L28" i="102" s="1"/>
  <c r="L48" i="102" s="1"/>
  <c r="L147" i="102" s="1" a="1"/>
  <c r="L147" i="102" s="1"/>
  <c r="L182" i="98"/>
  <c r="L27" i="98"/>
  <c r="L24" i="98"/>
  <c r="Z39" i="103"/>
  <c r="Z38" i="103"/>
  <c r="Z29" i="103"/>
  <c r="H21" i="105"/>
  <c r="H22" i="105"/>
  <c r="H28" i="105" s="1"/>
  <c r="H48" i="105" s="1"/>
  <c r="H147" i="105" s="1" a="1"/>
  <c r="H147" i="105" s="1"/>
  <c r="H23" i="105"/>
  <c r="S24" i="102"/>
  <c r="S182" i="102"/>
  <c r="S27" i="102"/>
  <c r="U23" i="100"/>
  <c r="U22" i="100"/>
  <c r="U28" i="100" s="1"/>
  <c r="U48" i="100" s="1"/>
  <c r="U147" i="100" s="1" a="1"/>
  <c r="U147" i="100" s="1"/>
  <c r="U21" i="100"/>
  <c r="W39" i="103"/>
  <c r="W38" i="103"/>
  <c r="W29" i="103"/>
  <c r="P21" i="99"/>
  <c r="P23" i="99"/>
  <c r="P22" i="99"/>
  <c r="P28" i="99" s="1"/>
  <c r="P48" i="99" s="1"/>
  <c r="P147" i="99" s="1" a="1"/>
  <c r="P147" i="99" s="1"/>
  <c r="AG23" i="98"/>
  <c r="AG22" i="98"/>
  <c r="AG28" i="98" s="1"/>
  <c r="AG48" i="98" s="1"/>
  <c r="AG147" i="98" s="1" a="1"/>
  <c r="AG147" i="98" s="1"/>
  <c r="AG21" i="98"/>
  <c r="T24" i="101"/>
  <c r="T182" i="101"/>
  <c r="T27" i="101"/>
  <c r="AF22" i="99"/>
  <c r="AF28" i="99" s="1"/>
  <c r="AF48" i="99" s="1"/>
  <c r="AF147" i="99" s="1" a="1"/>
  <c r="AF147" i="99" s="1"/>
  <c r="AF23" i="99"/>
  <c r="AF21" i="99"/>
  <c r="X39" i="101"/>
  <c r="X38" i="101"/>
  <c r="X29" i="101"/>
  <c r="AB23" i="101"/>
  <c r="AB22" i="101"/>
  <c r="AB28" i="101" s="1"/>
  <c r="AB48" i="101" s="1"/>
  <c r="AB147" i="101" s="1" a="1"/>
  <c r="AB147" i="101" s="1"/>
  <c r="AB21" i="101"/>
  <c r="L24" i="101"/>
  <c r="L182" i="101"/>
  <c r="L27" i="101"/>
  <c r="AI172" i="101"/>
  <c r="O39" i="104"/>
  <c r="O38" i="104"/>
  <c r="O29" i="104"/>
  <c r="AE39" i="106"/>
  <c r="AE29" i="106"/>
  <c r="AE38" i="106"/>
  <c r="N39" i="99"/>
  <c r="N38" i="99"/>
  <c r="N29" i="99"/>
  <c r="AC182" i="100"/>
  <c r="AC27" i="100"/>
  <c r="AC24" i="100"/>
  <c r="I29" i="101"/>
  <c r="I39" i="101"/>
  <c r="I38" i="101"/>
  <c r="T181" i="98"/>
  <c r="T181" i="104"/>
  <c r="AB181" i="100"/>
  <c r="AB181" i="104"/>
  <c r="R181" i="105"/>
  <c r="R181" i="100"/>
  <c r="R181" i="106"/>
  <c r="J181" i="102"/>
  <c r="J181" i="106"/>
  <c r="Z181" i="98"/>
  <c r="Z181" i="104"/>
  <c r="AI181" i="98"/>
  <c r="AI181" i="101"/>
  <c r="Y181" i="99"/>
  <c r="Y181" i="100"/>
  <c r="Y181" i="106"/>
  <c r="N181" i="100"/>
  <c r="N181" i="102"/>
  <c r="W181" i="98"/>
  <c r="W181" i="101"/>
  <c r="P181" i="100"/>
  <c r="P181" i="104"/>
  <c r="AC39" i="99"/>
  <c r="AC38" i="99"/>
  <c r="AC29" i="99"/>
  <c r="X172" i="99"/>
  <c r="L181" i="98"/>
  <c r="L181" i="104"/>
  <c r="AG181" i="98"/>
  <c r="AG181" i="103"/>
  <c r="AG181" i="106"/>
  <c r="AE181" i="105"/>
  <c r="AE181" i="102"/>
  <c r="U181" i="98"/>
  <c r="U181" i="101"/>
  <c r="M181" i="105"/>
  <c r="M181" i="104"/>
  <c r="V172" i="100"/>
  <c r="R182" i="106"/>
  <c r="R27" i="106"/>
  <c r="R24" i="106"/>
  <c r="Z140" i="105"/>
  <c r="Z164" i="105" s="1"/>
  <c r="V140" i="100"/>
  <c r="V164" i="100" s="1"/>
  <c r="L140" i="104"/>
  <c r="L164" i="104" s="1"/>
  <c r="AC172" i="100"/>
  <c r="I172" i="101"/>
  <c r="AD181" i="103"/>
  <c r="AD181" i="99"/>
  <c r="AD181" i="106"/>
  <c r="AH181" i="105"/>
  <c r="AH181" i="102"/>
  <c r="I181" i="106"/>
  <c r="I181" i="98"/>
  <c r="AL181" i="98"/>
  <c r="AL181" i="104"/>
  <c r="AK181" i="103"/>
  <c r="AK181" i="99"/>
  <c r="AK181" i="106"/>
  <c r="S181" i="100"/>
  <c r="S181" i="102"/>
  <c r="K181" i="100"/>
  <c r="K181" i="104"/>
  <c r="X181" i="99"/>
  <c r="X181" i="103"/>
  <c r="X181" i="106"/>
  <c r="H181" i="102"/>
  <c r="H181" i="103"/>
  <c r="L39" i="100"/>
  <c r="L38" i="100"/>
  <c r="L29" i="100"/>
  <c r="AJ29" i="103"/>
  <c r="AJ38" i="103"/>
  <c r="AJ39" i="103"/>
  <c r="AJ39" i="100"/>
  <c r="AJ38" i="100"/>
  <c r="AJ29" i="100"/>
  <c r="H22" i="98"/>
  <c r="H28" i="98" s="1"/>
  <c r="H48" i="98" s="1"/>
  <c r="H147" i="98" s="1" a="1"/>
  <c r="H147" i="98" s="1"/>
  <c r="H23" i="98"/>
  <c r="H21" i="98"/>
  <c r="S182" i="101"/>
  <c r="S27" i="101"/>
  <c r="S24" i="101"/>
  <c r="AC24" i="103"/>
  <c r="AC182" i="103"/>
  <c r="AC27" i="103"/>
  <c r="I29" i="104"/>
  <c r="I38" i="104"/>
  <c r="I39" i="104"/>
  <c r="S172" i="102"/>
  <c r="O181" i="99"/>
  <c r="O181" i="101"/>
  <c r="AF181" i="103"/>
  <c r="AF181" i="99"/>
  <c r="AF181" i="106"/>
  <c r="AC181" i="103"/>
  <c r="AC181" i="102"/>
  <c r="V181" i="100"/>
  <c r="V181" i="101"/>
  <c r="AJ181" i="105"/>
  <c r="AJ181" i="104"/>
  <c r="Q181" i="103"/>
  <c r="Q181" i="98"/>
  <c r="Q181" i="106"/>
  <c r="AA181" i="98"/>
  <c r="AA181" i="102"/>
  <c r="Y21" i="103"/>
  <c r="Y23" i="103"/>
  <c r="Y22" i="103"/>
  <c r="Y28" i="103" s="1"/>
  <c r="Y48" i="103" s="1"/>
  <c r="Y147" i="103" s="1" a="1"/>
  <c r="Y147" i="103" s="1"/>
  <c r="AL23" i="105"/>
  <c r="AL21" i="105"/>
  <c r="AL22" i="105"/>
  <c r="AL28" i="105" s="1"/>
  <c r="AL48" i="105" s="1"/>
  <c r="AL147" i="105" s="1" a="1"/>
  <c r="AL147" i="105" s="1"/>
  <c r="M22" i="98"/>
  <c r="M28" i="98" s="1"/>
  <c r="M48" i="98" s="1"/>
  <c r="M147" i="98" s="1" a="1"/>
  <c r="M147" i="98" s="1"/>
  <c r="M23" i="98"/>
  <c r="M21" i="98"/>
  <c r="AA21" i="104"/>
  <c r="AA22" i="104"/>
  <c r="AA28" i="104" s="1"/>
  <c r="AA48" i="104" s="1"/>
  <c r="AA147" i="104" s="1" a="1"/>
  <c r="AA147" i="104" s="1"/>
  <c r="AA23" i="104"/>
  <c r="X39" i="100"/>
  <c r="X38" i="100"/>
  <c r="X29" i="100"/>
  <c r="J29" i="105"/>
  <c r="J39" i="105"/>
  <c r="J38" i="105"/>
  <c r="AB21" i="103"/>
  <c r="AB23" i="103"/>
  <c r="AB22" i="103"/>
  <c r="AB28" i="103" s="1"/>
  <c r="AB48" i="103" s="1"/>
  <c r="AB147" i="103" s="1" a="1"/>
  <c r="AB147" i="103" s="1"/>
  <c r="AI39" i="104"/>
  <c r="AI38" i="104"/>
  <c r="AI29" i="104"/>
  <c r="AD182" i="102"/>
  <c r="AD27" i="102"/>
  <c r="AD24" i="102"/>
  <c r="L38" i="99"/>
  <c r="L29" i="99"/>
  <c r="L39" i="99"/>
  <c r="K23" i="106"/>
  <c r="K22" i="106"/>
  <c r="K28" i="106" s="1"/>
  <c r="K48" i="106" s="1"/>
  <c r="K147" i="106" s="1" a="1"/>
  <c r="K147" i="106" s="1"/>
  <c r="K21" i="106"/>
  <c r="H22" i="102"/>
  <c r="H28" i="102" s="1"/>
  <c r="H48" i="102" s="1"/>
  <c r="H147" i="102" s="1" a="1"/>
  <c r="H147" i="102" s="1"/>
  <c r="H21" i="102"/>
  <c r="H23" i="102"/>
  <c r="Y22" i="100"/>
  <c r="Y28" i="100" s="1"/>
  <c r="Y48" i="100" s="1"/>
  <c r="Y147" i="100" s="1" a="1"/>
  <c r="Y147" i="100" s="1"/>
  <c r="Y21" i="100"/>
  <c r="Y23" i="100"/>
  <c r="AL22" i="104"/>
  <c r="AL28" i="104" s="1"/>
  <c r="AL48" i="104" s="1"/>
  <c r="AL147" i="104" s="1" a="1"/>
  <c r="AL147" i="104" s="1"/>
  <c r="AL21" i="104"/>
  <c r="AL23" i="104"/>
  <c r="P23" i="100"/>
  <c r="P22" i="100"/>
  <c r="P28" i="100" s="1"/>
  <c r="P48" i="100" s="1"/>
  <c r="P147" i="100" s="1" a="1"/>
  <c r="P147" i="100" s="1"/>
  <c r="P21" i="100"/>
  <c r="AG23" i="103"/>
  <c r="AG22" i="103"/>
  <c r="AG28" i="103" s="1"/>
  <c r="AG48" i="103" s="1"/>
  <c r="AG147" i="103" s="1" a="1"/>
  <c r="AG147" i="103" s="1"/>
  <c r="AG21" i="103"/>
  <c r="Q27" i="102"/>
  <c r="Q182" i="102"/>
  <c r="Q24" i="102"/>
  <c r="Q27" i="99"/>
  <c r="Q24" i="99"/>
  <c r="Q182" i="99"/>
  <c r="T38" i="106"/>
  <c r="T39" i="106"/>
  <c r="T29" i="106"/>
  <c r="T29" i="103"/>
  <c r="T38" i="103"/>
  <c r="T39" i="103"/>
  <c r="AF22" i="104"/>
  <c r="AF28" i="104" s="1"/>
  <c r="AF48" i="104" s="1"/>
  <c r="AF147" i="104" s="1" a="1"/>
  <c r="AF147" i="104" s="1"/>
  <c r="AF21" i="104"/>
  <c r="AF23" i="104"/>
  <c r="X39" i="99"/>
  <c r="X38" i="99"/>
  <c r="X29" i="99"/>
  <c r="X140" i="100"/>
  <c r="X164" i="100" s="1"/>
  <c r="V29" i="105"/>
  <c r="V38" i="105"/>
  <c r="V39" i="105"/>
  <c r="J182" i="104"/>
  <c r="J24" i="104"/>
  <c r="J27" i="104"/>
  <c r="AB23" i="98"/>
  <c r="AB22" i="98"/>
  <c r="AB28" i="98" s="1"/>
  <c r="AB48" i="98" s="1"/>
  <c r="AB147" i="98" s="1" a="1"/>
  <c r="AB147" i="98" s="1"/>
  <c r="AB21" i="98"/>
  <c r="AI39" i="105"/>
  <c r="AI38" i="105"/>
  <c r="AI29" i="105"/>
  <c r="AD27" i="98"/>
  <c r="AD182" i="98"/>
  <c r="AD24" i="98"/>
  <c r="L38" i="105"/>
  <c r="L29" i="105"/>
  <c r="L39" i="105"/>
  <c r="L29" i="103"/>
  <c r="L38" i="103"/>
  <c r="L39" i="103"/>
  <c r="H23" i="106"/>
  <c r="H21" i="106"/>
  <c r="H22" i="106"/>
  <c r="H28" i="106" s="1"/>
  <c r="H48" i="106" s="1"/>
  <c r="H147" i="106" s="1" a="1"/>
  <c r="H147" i="106" s="1"/>
  <c r="U23" i="99"/>
  <c r="U21" i="99"/>
  <c r="U22" i="99"/>
  <c r="U28" i="99" s="1"/>
  <c r="U48" i="99" s="1"/>
  <c r="U147" i="99" s="1" a="1"/>
  <c r="U147" i="99" s="1"/>
  <c r="AL23" i="99"/>
  <c r="AL22" i="99"/>
  <c r="AL28" i="99" s="1"/>
  <c r="AL48" i="99" s="1"/>
  <c r="AL147" i="99" s="1" a="1"/>
  <c r="AL147" i="99" s="1"/>
  <c r="AL21" i="99"/>
  <c r="W182" i="104"/>
  <c r="W27" i="104"/>
  <c r="W24" i="104"/>
  <c r="P23" i="98"/>
  <c r="P22" i="98"/>
  <c r="P28" i="98" s="1"/>
  <c r="P48" i="98" s="1"/>
  <c r="P147" i="98" s="1" a="1"/>
  <c r="P147" i="98" s="1"/>
  <c r="P21" i="98"/>
  <c r="AG23" i="106"/>
  <c r="AG22" i="106"/>
  <c r="AG28" i="106" s="1"/>
  <c r="AG48" i="106" s="1"/>
  <c r="AG147" i="106" s="1" a="1"/>
  <c r="AG147" i="106" s="1"/>
  <c r="AG21" i="106"/>
  <c r="Q182" i="100"/>
  <c r="Q27" i="100"/>
  <c r="Q24" i="100"/>
  <c r="T39" i="105"/>
  <c r="T38" i="105"/>
  <c r="T29" i="105"/>
  <c r="AA21" i="105"/>
  <c r="AA23" i="105"/>
  <c r="AA22" i="105"/>
  <c r="AA28" i="105" s="1"/>
  <c r="AA48" i="105" s="1"/>
  <c r="AA147" i="105" s="1" a="1"/>
  <c r="AA147" i="105" s="1"/>
  <c r="X140" i="106"/>
  <c r="X164" i="106" s="1"/>
  <c r="J39" i="101"/>
  <c r="J38" i="101"/>
  <c r="J29" i="101"/>
  <c r="AB21" i="99"/>
  <c r="AB23" i="99"/>
  <c r="AB22" i="99"/>
  <c r="AB28" i="99" s="1"/>
  <c r="AB48" i="99" s="1"/>
  <c r="AB147" i="99" s="1" a="1"/>
  <c r="AB147" i="99" s="1"/>
  <c r="AI182" i="98"/>
  <c r="AI27" i="98"/>
  <c r="AI24" i="98"/>
  <c r="T172" i="105"/>
  <c r="L29" i="98"/>
  <c r="L39" i="98"/>
  <c r="L38" i="98"/>
  <c r="K23" i="104"/>
  <c r="K22" i="104"/>
  <c r="K28" i="104" s="1"/>
  <c r="K48" i="104" s="1"/>
  <c r="K147" i="104" s="1" a="1"/>
  <c r="K147" i="104" s="1"/>
  <c r="K21" i="104"/>
  <c r="Y23" i="104"/>
  <c r="Y21" i="104"/>
  <c r="Y22" i="104"/>
  <c r="Y28" i="104" s="1"/>
  <c r="Y48" i="104" s="1"/>
  <c r="Y147" i="104" s="1" a="1"/>
  <c r="Y147" i="104" s="1"/>
  <c r="AL22" i="102"/>
  <c r="AL28" i="102" s="1"/>
  <c r="AL48" i="102" s="1"/>
  <c r="AL147" i="102" s="1" a="1"/>
  <c r="AL147" i="102" s="1"/>
  <c r="AL21" i="102"/>
  <c r="AL23" i="102"/>
  <c r="M23" i="102"/>
  <c r="M22" i="102"/>
  <c r="M28" i="102" s="1"/>
  <c r="M48" i="102" s="1"/>
  <c r="M147" i="102" s="1" a="1"/>
  <c r="M147" i="102" s="1"/>
  <c r="M21" i="102"/>
  <c r="T39" i="101"/>
  <c r="T38" i="101"/>
  <c r="T29" i="101"/>
  <c r="T29" i="99"/>
  <c r="T38" i="99"/>
  <c r="T39" i="99"/>
  <c r="AA22" i="101"/>
  <c r="AA28" i="101" s="1"/>
  <c r="AA48" i="101" s="1"/>
  <c r="AA147" i="101" s="1" a="1"/>
  <c r="AA147" i="101" s="1"/>
  <c r="AA23" i="101"/>
  <c r="AA21" i="101"/>
  <c r="X39" i="105"/>
  <c r="X38" i="105"/>
  <c r="X29" i="105"/>
  <c r="J24" i="100"/>
  <c r="J27" i="100"/>
  <c r="J182" i="100"/>
  <c r="AB21" i="100"/>
  <c r="AB23" i="100"/>
  <c r="AB22" i="100"/>
  <c r="AB28" i="100" s="1"/>
  <c r="AB48" i="100" s="1"/>
  <c r="AB147" i="100" s="1" a="1"/>
  <c r="AB147" i="100" s="1"/>
  <c r="AI39" i="99"/>
  <c r="AI38" i="99"/>
  <c r="AI29" i="99"/>
  <c r="L172" i="98"/>
  <c r="T140" i="104"/>
  <c r="T164" i="104" s="1"/>
  <c r="AI172" i="98"/>
  <c r="AH38" i="99"/>
  <c r="AH39" i="99"/>
  <c r="AH29" i="99"/>
  <c r="O39" i="100"/>
  <c r="O38" i="100"/>
  <c r="O29" i="100"/>
  <c r="AK29" i="98"/>
  <c r="AK39" i="98"/>
  <c r="AK38" i="98"/>
  <c r="N39" i="101"/>
  <c r="N38" i="101"/>
  <c r="N29" i="101"/>
  <c r="R27" i="98"/>
  <c r="R24" i="98"/>
  <c r="R182" i="98"/>
  <c r="Q172" i="100"/>
  <c r="T181" i="103"/>
  <c r="T181" i="102"/>
  <c r="AB181" i="98"/>
  <c r="AB181" i="101"/>
  <c r="R181" i="98"/>
  <c r="R181" i="101"/>
  <c r="J181" i="103"/>
  <c r="J181" i="100"/>
  <c r="J181" i="104"/>
  <c r="Z181" i="103"/>
  <c r="Z181" i="102"/>
  <c r="AI181" i="100"/>
  <c r="AI181" i="104"/>
  <c r="Y181" i="103"/>
  <c r="Y181" i="104"/>
  <c r="N181" i="99"/>
  <c r="N181" i="98"/>
  <c r="N181" i="106"/>
  <c r="W181" i="100"/>
  <c r="W181" i="102"/>
  <c r="P181" i="99"/>
  <c r="P181" i="101"/>
  <c r="AH29" i="102"/>
  <c r="AH39" i="102"/>
  <c r="AH38" i="102"/>
  <c r="O182" i="106"/>
  <c r="O24" i="106"/>
  <c r="O27" i="106"/>
  <c r="AE182" i="98"/>
  <c r="AE27" i="98"/>
  <c r="AE24" i="98"/>
  <c r="AC182" i="105"/>
  <c r="AC24" i="105"/>
  <c r="AC27" i="105"/>
  <c r="Q172" i="102"/>
  <c r="L181" i="103"/>
  <c r="L181" i="101"/>
  <c r="AG181" i="99"/>
  <c r="AG181" i="101"/>
  <c r="AE181" i="98"/>
  <c r="AE181" i="103"/>
  <c r="AE181" i="106"/>
  <c r="U181" i="105"/>
  <c r="U181" i="102"/>
  <c r="M181" i="98"/>
  <c r="M181" i="101"/>
  <c r="O172" i="103"/>
  <c r="O182" i="102"/>
  <c r="O24" i="102"/>
  <c r="O27" i="102"/>
  <c r="O24" i="98"/>
  <c r="O182" i="98"/>
  <c r="O27" i="98"/>
  <c r="AE182" i="99"/>
  <c r="AE24" i="99"/>
  <c r="AE27" i="99"/>
  <c r="N39" i="106"/>
  <c r="N38" i="106"/>
  <c r="N29" i="106"/>
  <c r="I29" i="98"/>
  <c r="I39" i="98"/>
  <c r="I38" i="98"/>
  <c r="R38" i="99"/>
  <c r="R39" i="99"/>
  <c r="R29" i="99"/>
  <c r="AD181" i="98"/>
  <c r="AD181" i="104"/>
  <c r="AH181" i="100"/>
  <c r="AH181" i="98"/>
  <c r="AH181" i="106"/>
  <c r="I181" i="105"/>
  <c r="I181" i="103"/>
  <c r="AL181" i="105"/>
  <c r="AL181" i="101"/>
  <c r="AK181" i="98"/>
  <c r="AK181" i="104"/>
  <c r="S181" i="103"/>
  <c r="S181" i="98"/>
  <c r="S181" i="106"/>
  <c r="K181" i="98"/>
  <c r="K181" i="102"/>
  <c r="X181" i="100"/>
  <c r="X181" i="104"/>
  <c r="H181" i="100"/>
  <c r="H181" i="101"/>
  <c r="H181" i="99"/>
  <c r="L182" i="100"/>
  <c r="L27" i="100"/>
  <c r="L24" i="100"/>
  <c r="K23" i="102"/>
  <c r="K22" i="102"/>
  <c r="K28" i="102" s="1"/>
  <c r="K48" i="102" s="1"/>
  <c r="K147" i="102" s="1" a="1"/>
  <c r="K147" i="102" s="1"/>
  <c r="K21" i="102"/>
  <c r="H22" i="100"/>
  <c r="H28" i="100" s="1"/>
  <c r="H48" i="100" s="1"/>
  <c r="H147" i="100" s="1" a="1"/>
  <c r="H147" i="100" s="1"/>
  <c r="H21" i="100"/>
  <c r="H23" i="100"/>
  <c r="AI172" i="105"/>
  <c r="V172" i="98"/>
  <c r="R172" i="98"/>
  <c r="AH29" i="105"/>
  <c r="AH38" i="105"/>
  <c r="AH39" i="105"/>
  <c r="AE27" i="101"/>
  <c r="AE182" i="101"/>
  <c r="AE24" i="101"/>
  <c r="O181" i="103"/>
  <c r="O181" i="104"/>
  <c r="AF181" i="105"/>
  <c r="AF181" i="104"/>
  <c r="AC181" i="100"/>
  <c r="AC181" i="99"/>
  <c r="AC181" i="106"/>
  <c r="V181" i="98"/>
  <c r="V181" i="102"/>
  <c r="AJ181" i="103"/>
  <c r="AJ181" i="101"/>
  <c r="Q181" i="105"/>
  <c r="Q181" i="101"/>
  <c r="AA181" i="100"/>
  <c r="AA181" i="99"/>
  <c r="AA181" i="106"/>
  <c r="U23" i="104"/>
  <c r="U21" i="104"/>
  <c r="U22" i="104"/>
  <c r="U28" i="104" s="1"/>
  <c r="U48" i="104" s="1"/>
  <c r="U147" i="104" s="1" a="1"/>
  <c r="U147" i="104" s="1"/>
  <c r="W182" i="106"/>
  <c r="W24" i="106"/>
  <c r="W27" i="106"/>
  <c r="W182" i="100"/>
  <c r="W27" i="100"/>
  <c r="W24" i="100"/>
  <c r="P21" i="101"/>
  <c r="P23" i="101"/>
  <c r="P22" i="101"/>
  <c r="P28" i="101" s="1"/>
  <c r="P48" i="101" s="1"/>
  <c r="P147" i="101" s="1" a="1"/>
  <c r="P147" i="101" s="1"/>
  <c r="AG22" i="104"/>
  <c r="AG28" i="104" s="1"/>
  <c r="AG48" i="104" s="1"/>
  <c r="AG147" i="104" s="1" a="1"/>
  <c r="AG147" i="104" s="1"/>
  <c r="AG23" i="104"/>
  <c r="AG21" i="104"/>
  <c r="Q182" i="106"/>
  <c r="Q27" i="106"/>
  <c r="Q24" i="106"/>
  <c r="T39" i="104"/>
  <c r="T38" i="104"/>
  <c r="T29" i="104"/>
  <c r="AA21" i="103"/>
  <c r="AA23" i="103"/>
  <c r="AA22" i="103"/>
  <c r="AA28" i="103" s="1"/>
  <c r="AA48" i="103" s="1"/>
  <c r="AA147" i="103" s="1" a="1"/>
  <c r="AA147" i="103" s="1"/>
  <c r="V39" i="104"/>
  <c r="V38" i="104"/>
  <c r="V29" i="104"/>
  <c r="J182" i="106"/>
  <c r="J27" i="106"/>
  <c r="J24" i="106"/>
  <c r="AI182" i="104"/>
  <c r="AI24" i="104"/>
  <c r="AI27" i="104"/>
  <c r="AI182" i="103"/>
  <c r="AI27" i="103"/>
  <c r="AI24" i="103"/>
  <c r="L39" i="104"/>
  <c r="L38" i="104"/>
  <c r="L29" i="104"/>
  <c r="AJ182" i="102"/>
  <c r="AJ24" i="102"/>
  <c r="AJ27" i="102"/>
  <c r="Z39" i="101"/>
  <c r="Z38" i="101"/>
  <c r="Z29" i="101"/>
  <c r="Z182" i="99"/>
  <c r="Z24" i="99"/>
  <c r="Z27" i="99"/>
  <c r="K22" i="100"/>
  <c r="K28" i="100" s="1"/>
  <c r="K48" i="100" s="1"/>
  <c r="K147" i="100" s="1" a="1"/>
  <c r="K147" i="100" s="1"/>
  <c r="K21" i="100"/>
  <c r="K23" i="100"/>
  <c r="Y23" i="105"/>
  <c r="Y21" i="105"/>
  <c r="Y22" i="105"/>
  <c r="Y28" i="105" s="1"/>
  <c r="Y48" i="105" s="1"/>
  <c r="Y147" i="105" s="1" a="1"/>
  <c r="Y147" i="105" s="1"/>
  <c r="AL22" i="103"/>
  <c r="AL28" i="103" s="1"/>
  <c r="AL48" i="103" s="1"/>
  <c r="AL147" i="103" s="1" a="1"/>
  <c r="AL147" i="103" s="1"/>
  <c r="AL21" i="103"/>
  <c r="AL23" i="103"/>
  <c r="W39" i="99"/>
  <c r="W38" i="99"/>
  <c r="W29" i="99"/>
  <c r="M21" i="101"/>
  <c r="M23" i="101"/>
  <c r="M22" i="101"/>
  <c r="M28" i="101" s="1"/>
  <c r="M48" i="101" s="1"/>
  <c r="M147" i="101" s="1" a="1"/>
  <c r="M147" i="101" s="1"/>
  <c r="T182" i="106"/>
  <c r="T27" i="106"/>
  <c r="T24" i="106"/>
  <c r="AA23" i="106"/>
  <c r="AA21" i="106"/>
  <c r="AA22" i="106"/>
  <c r="AA28" i="106" s="1"/>
  <c r="AA48" i="106" s="1"/>
  <c r="AA147" i="106" s="1" a="1"/>
  <c r="AA147" i="106" s="1"/>
  <c r="AF22" i="105"/>
  <c r="AF28" i="105" s="1"/>
  <c r="AF48" i="105" s="1"/>
  <c r="AF147" i="105" s="1" a="1"/>
  <c r="AF147" i="105" s="1"/>
  <c r="AF23" i="105"/>
  <c r="AF21" i="105"/>
  <c r="V23" i="99"/>
  <c r="V22" i="99"/>
  <c r="V28" i="99" s="1"/>
  <c r="V48" i="99" s="1"/>
  <c r="V147" i="99" s="1" a="1"/>
  <c r="V147" i="99" s="1"/>
  <c r="V21" i="99"/>
  <c r="V182" i="105"/>
  <c r="V27" i="105"/>
  <c r="V24" i="105"/>
  <c r="J182" i="102"/>
  <c r="J27" i="102"/>
  <c r="J24" i="102"/>
  <c r="L172" i="104"/>
  <c r="AD39" i="101"/>
  <c r="AD38" i="101"/>
  <c r="AD29" i="101"/>
  <c r="AD29" i="98"/>
  <c r="AD39" i="98"/>
  <c r="AD38" i="98"/>
  <c r="L38" i="106"/>
  <c r="L39" i="106"/>
  <c r="L29" i="106"/>
  <c r="AJ39" i="101"/>
  <c r="AJ38" i="101"/>
  <c r="AJ29" i="101"/>
  <c r="H21" i="101"/>
  <c r="H23" i="101"/>
  <c r="H22" i="101"/>
  <c r="H28" i="101" s="1"/>
  <c r="H48" i="101" s="1"/>
  <c r="H147" i="101" s="1" a="1"/>
  <c r="H147" i="101" s="1"/>
  <c r="S39" i="98"/>
  <c r="S38" i="98"/>
  <c r="S29" i="98"/>
  <c r="Y21" i="102"/>
  <c r="Y22" i="102"/>
  <c r="Y28" i="102" s="1"/>
  <c r="Y48" i="102" s="1"/>
  <c r="Y147" i="102" s="1" a="1"/>
  <c r="Y147" i="102" s="1"/>
  <c r="Y23" i="102"/>
  <c r="U23" i="98"/>
  <c r="U21" i="98"/>
  <c r="U22" i="98"/>
  <c r="U28" i="98" s="1"/>
  <c r="U48" i="98" s="1"/>
  <c r="U147" i="98" s="1" a="1"/>
  <c r="U147" i="98" s="1"/>
  <c r="W21" i="105"/>
  <c r="W22" i="105"/>
  <c r="W28" i="105" s="1"/>
  <c r="W48" i="105" s="1"/>
  <c r="W147" i="105" s="1" a="1"/>
  <c r="W147" i="105" s="1"/>
  <c r="W23" i="105"/>
  <c r="M22" i="106"/>
  <c r="M28" i="106" s="1"/>
  <c r="M48" i="106" s="1"/>
  <c r="M147" i="106" s="1" a="1"/>
  <c r="M147" i="106" s="1"/>
  <c r="M21" i="106"/>
  <c r="M23" i="106"/>
  <c r="AG22" i="100"/>
  <c r="AG28" i="100" s="1"/>
  <c r="AG48" i="100" s="1"/>
  <c r="AG147" i="100" s="1" a="1"/>
  <c r="AG147" i="100" s="1"/>
  <c r="AG21" i="100"/>
  <c r="AG23" i="100"/>
  <c r="T39" i="102"/>
  <c r="T38" i="102"/>
  <c r="T29" i="102"/>
  <c r="AF23" i="106"/>
  <c r="AF22" i="106"/>
  <c r="AF28" i="106" s="1"/>
  <c r="AF48" i="106" s="1"/>
  <c r="AF147" i="106" s="1" a="1"/>
  <c r="AF147" i="106" s="1"/>
  <c r="AF21" i="106"/>
  <c r="V182" i="102"/>
  <c r="V27" i="102"/>
  <c r="V24" i="102"/>
  <c r="V39" i="103"/>
  <c r="V38" i="103"/>
  <c r="V29" i="103"/>
  <c r="J182" i="99"/>
  <c r="J24" i="99"/>
  <c r="J27" i="99"/>
  <c r="K21" i="103"/>
  <c r="K23" i="103"/>
  <c r="K22" i="103"/>
  <c r="K28" i="103" s="1"/>
  <c r="K48" i="103" s="1"/>
  <c r="K147" i="103" s="1" a="1"/>
  <c r="K147" i="103" s="1"/>
  <c r="S182" i="99"/>
  <c r="S24" i="99"/>
  <c r="S27" i="99"/>
  <c r="Y21" i="99"/>
  <c r="Y22" i="99"/>
  <c r="Y28" i="99" s="1"/>
  <c r="Y48" i="99" s="1"/>
  <c r="Y147" i="99" s="1" a="1"/>
  <c r="Y147" i="99" s="1"/>
  <c r="Y23" i="99"/>
  <c r="AL23" i="100"/>
  <c r="AL22" i="100"/>
  <c r="AL28" i="100" s="1"/>
  <c r="AL48" i="100" s="1"/>
  <c r="AL147" i="100" s="1" a="1"/>
  <c r="AL147" i="100" s="1"/>
  <c r="AL21" i="100"/>
  <c r="W182" i="103"/>
  <c r="W27" i="103"/>
  <c r="W24" i="103"/>
  <c r="M22" i="103"/>
  <c r="M28" i="103" s="1"/>
  <c r="M48" i="103" s="1"/>
  <c r="M147" i="103" s="1" a="1"/>
  <c r="M147" i="103" s="1"/>
  <c r="M23" i="103"/>
  <c r="M21" i="103"/>
  <c r="Q182" i="104"/>
  <c r="Q27" i="104"/>
  <c r="Q24" i="104"/>
  <c r="Q24" i="103"/>
  <c r="Q27" i="103"/>
  <c r="Q182" i="103"/>
  <c r="AA21" i="99"/>
  <c r="AA22" i="99"/>
  <c r="AA28" i="99" s="1"/>
  <c r="AA48" i="99" s="1"/>
  <c r="AA147" i="99" s="1" a="1"/>
  <c r="AA147" i="99" s="1"/>
  <c r="AA23" i="99"/>
  <c r="X182" i="101"/>
  <c r="X24" i="101"/>
  <c r="X27" i="101"/>
  <c r="X182" i="105"/>
  <c r="X24" i="105"/>
  <c r="X27" i="105"/>
  <c r="J140" i="101"/>
  <c r="J164" i="101" s="1"/>
  <c r="V39" i="101"/>
  <c r="V38" i="101"/>
  <c r="V29" i="101"/>
  <c r="J39" i="103"/>
  <c r="J38" i="103"/>
  <c r="J29" i="103"/>
  <c r="AI182" i="99"/>
  <c r="AI24" i="99"/>
  <c r="AI27" i="99"/>
  <c r="T172" i="104"/>
  <c r="Z172" i="99"/>
  <c r="AD39" i="103"/>
  <c r="AD38" i="103"/>
  <c r="AD29" i="103"/>
  <c r="O182" i="104"/>
  <c r="O27" i="104"/>
  <c r="O24" i="104"/>
  <c r="N182" i="99"/>
  <c r="N24" i="99"/>
  <c r="N27" i="99"/>
  <c r="AI140" i="105"/>
  <c r="AI164" i="105" s="1"/>
  <c r="AC140" i="100"/>
  <c r="AC164" i="100" s="1"/>
  <c r="J172" i="106"/>
  <c r="X172" i="100"/>
  <c r="T181" i="105"/>
  <c r="T181" i="100"/>
  <c r="T181" i="106"/>
  <c r="AB181" i="105"/>
  <c r="AB181" i="102"/>
  <c r="R181" i="103"/>
  <c r="R181" i="104"/>
  <c r="J181" i="99"/>
  <c r="J181" i="98"/>
  <c r="Z181" i="100"/>
  <c r="Z181" i="105"/>
  <c r="Z181" i="106"/>
  <c r="AI181" i="99"/>
  <c r="AI181" i="102"/>
  <c r="Y181" i="98"/>
  <c r="Y181" i="101"/>
  <c r="N181" i="105"/>
  <c r="N181" i="104"/>
  <c r="W181" i="105"/>
  <c r="W181" i="99"/>
  <c r="W181" i="106"/>
  <c r="P181" i="103"/>
  <c r="P181" i="102"/>
  <c r="T140" i="105"/>
  <c r="T164" i="105" s="1"/>
  <c r="AH24" i="100"/>
  <c r="AH182" i="100"/>
  <c r="AH27" i="100"/>
  <c r="O39" i="103"/>
  <c r="O38" i="103"/>
  <c r="O29" i="103"/>
  <c r="AK27" i="104"/>
  <c r="AK24" i="104"/>
  <c r="AK182" i="104"/>
  <c r="AK182" i="100"/>
  <c r="AK27" i="100"/>
  <c r="AK24" i="100"/>
  <c r="N39" i="100"/>
  <c r="N38" i="100"/>
  <c r="N29" i="100"/>
  <c r="AC182" i="99"/>
  <c r="AC27" i="99"/>
  <c r="AC24" i="99"/>
  <c r="R182" i="104"/>
  <c r="R24" i="104"/>
  <c r="R27" i="104"/>
  <c r="R39" i="103"/>
  <c r="R38" i="103"/>
  <c r="R29" i="103"/>
  <c r="AD140" i="102"/>
  <c r="AD164" i="102" s="1"/>
  <c r="L181" i="105"/>
  <c r="L181" i="102"/>
  <c r="AG181" i="100"/>
  <c r="AG181" i="104"/>
  <c r="AE181" i="99"/>
  <c r="AE181" i="104"/>
  <c r="U181" i="103"/>
  <c r="U181" i="99"/>
  <c r="U181" i="106"/>
  <c r="M181" i="103"/>
  <c r="M181" i="102"/>
  <c r="AH39" i="101"/>
  <c r="AH38" i="101"/>
  <c r="AH29" i="101"/>
  <c r="AK29" i="103"/>
  <c r="AK38" i="103"/>
  <c r="AK39" i="103"/>
  <c r="N39" i="98"/>
  <c r="N38" i="98"/>
  <c r="N29" i="98"/>
  <c r="I39" i="103"/>
  <c r="I38" i="103"/>
  <c r="I29" i="103"/>
  <c r="AI140" i="103"/>
  <c r="AI164" i="103" s="1"/>
  <c r="S172" i="99"/>
  <c r="AD181" i="105"/>
  <c r="AD181" i="101"/>
  <c r="AH181" i="99"/>
  <c r="AH181" i="104"/>
  <c r="I181" i="101"/>
  <c r="I181" i="102"/>
  <c r="I181" i="104"/>
  <c r="AL181" i="99"/>
  <c r="AL181" i="102"/>
  <c r="AK181" i="105"/>
  <c r="AK181" i="101"/>
  <c r="S181" i="99"/>
  <c r="S181" i="104"/>
  <c r="K181" i="105"/>
  <c r="K181" i="99"/>
  <c r="K181" i="106"/>
  <c r="X181" i="98"/>
  <c r="X181" i="101"/>
  <c r="H181" i="106"/>
  <c r="H181" i="98"/>
  <c r="K22" i="99"/>
  <c r="K28" i="99" s="1"/>
  <c r="K48" i="99" s="1"/>
  <c r="K147" i="99" s="1" a="1"/>
  <c r="K147" i="99" s="1"/>
  <c r="K23" i="99"/>
  <c r="K21" i="99"/>
  <c r="T140" i="106"/>
  <c r="T164" i="106" s="1"/>
  <c r="W140" i="98"/>
  <c r="W164" i="98" s="1"/>
  <c r="N140" i="98"/>
  <c r="N164" i="98" s="1"/>
  <c r="AH38" i="104"/>
  <c r="AH29" i="104"/>
  <c r="AH39" i="104"/>
  <c r="AH27" i="105"/>
  <c r="AH24" i="105"/>
  <c r="AH182" i="105"/>
  <c r="O182" i="99"/>
  <c r="O24" i="99"/>
  <c r="O27" i="99"/>
  <c r="AK39" i="105"/>
  <c r="AK38" i="105"/>
  <c r="AK29" i="105"/>
  <c r="N29" i="102"/>
  <c r="N38" i="102"/>
  <c r="N39" i="102"/>
  <c r="I29" i="100"/>
  <c r="I39" i="100"/>
  <c r="I38" i="100"/>
  <c r="Z140" i="100"/>
  <c r="Z164" i="100" s="1"/>
  <c r="V140" i="98"/>
  <c r="V164" i="98" s="1"/>
  <c r="Q172" i="104"/>
  <c r="O181" i="100"/>
  <c r="O181" i="102"/>
  <c r="AF181" i="100"/>
  <c r="AF181" i="101"/>
  <c r="AC181" i="105"/>
  <c r="AC181" i="101"/>
  <c r="V181" i="99"/>
  <c r="V181" i="103"/>
  <c r="V181" i="106"/>
  <c r="AJ181" i="99"/>
  <c r="AJ181" i="102"/>
  <c r="Q181" i="100"/>
  <c r="Q181" i="104"/>
  <c r="AA181" i="103"/>
  <c r="AA181" i="104"/>
  <c r="AD22" i="97"/>
  <c r="AD28" i="97" s="1"/>
  <c r="AD48" i="97" s="1"/>
  <c r="AD147" i="97" s="1" a="1"/>
  <c r="AD147" i="97" s="1"/>
  <c r="AD23" i="97"/>
  <c r="AD21" i="97"/>
  <c r="Z38" i="97"/>
  <c r="Z29" i="97"/>
  <c r="Z39" i="97"/>
  <c r="Q22" i="97"/>
  <c r="Q28" i="97" s="1"/>
  <c r="Q48" i="97" s="1"/>
  <c r="Q147" i="97" s="1" a="1"/>
  <c r="Q147" i="97" s="1"/>
  <c r="Q21" i="97"/>
  <c r="Q23" i="97"/>
  <c r="O181" i="97"/>
  <c r="AC181" i="97"/>
  <c r="AJ181" i="97"/>
  <c r="AA181" i="97"/>
  <c r="H22" i="97"/>
  <c r="H28" i="97" s="1"/>
  <c r="H48" i="97" s="1"/>
  <c r="H147" i="97" s="1" a="1"/>
  <c r="H147" i="97" s="1"/>
  <c r="H21" i="97"/>
  <c r="H23" i="97"/>
  <c r="AK21" i="97"/>
  <c r="AK23" i="97"/>
  <c r="AK22" i="97"/>
  <c r="AK28" i="97" s="1"/>
  <c r="AK48" i="97" s="1"/>
  <c r="AK147" i="97" s="1" a="1"/>
  <c r="AK147" i="97" s="1"/>
  <c r="AL182" i="97"/>
  <c r="AL27" i="97"/>
  <c r="AL24" i="97"/>
  <c r="AL172" i="97"/>
  <c r="P39" i="97"/>
  <c r="P38" i="97"/>
  <c r="P29" i="97"/>
  <c r="T39" i="97"/>
  <c r="T38" i="97"/>
  <c r="T29" i="97"/>
  <c r="AA182" i="97"/>
  <c r="AA24" i="97"/>
  <c r="AA27" i="97"/>
  <c r="AA172" i="97"/>
  <c r="AI182" i="97"/>
  <c r="AI27" i="97"/>
  <c r="AI24" i="97"/>
  <c r="AG181" i="97"/>
  <c r="U181" i="97"/>
  <c r="AJ23" i="97"/>
  <c r="AJ22" i="97"/>
  <c r="AJ28" i="97" s="1"/>
  <c r="AJ48" i="97" s="1"/>
  <c r="AJ147" i="97" s="1" a="1"/>
  <c r="AJ147" i="97" s="1"/>
  <c r="AJ21" i="97"/>
  <c r="AH182" i="97"/>
  <c r="AH24" i="97"/>
  <c r="AH27" i="97"/>
  <c r="AH172" i="97"/>
  <c r="AE29" i="97"/>
  <c r="AE39" i="97"/>
  <c r="AE38" i="97"/>
  <c r="N182" i="97"/>
  <c r="N27" i="97"/>
  <c r="N24" i="97"/>
  <c r="AD181" i="97"/>
  <c r="I181" i="97"/>
  <c r="AK181" i="97"/>
  <c r="K181" i="97"/>
  <c r="X181" i="97"/>
  <c r="Y22" i="97"/>
  <c r="Y28" i="97" s="1"/>
  <c r="Y48" i="97" s="1"/>
  <c r="Y147" i="97" s="1" a="1"/>
  <c r="Y147" i="97" s="1"/>
  <c r="Y23" i="97"/>
  <c r="Y21" i="97"/>
  <c r="AF23" i="97"/>
  <c r="AF22" i="97"/>
  <c r="AF28" i="97" s="1"/>
  <c r="AF48" i="97" s="1"/>
  <c r="AF147" i="97" s="1" a="1"/>
  <c r="AF147" i="97" s="1"/>
  <c r="AF21" i="97"/>
  <c r="V182" i="97"/>
  <c r="V27" i="97"/>
  <c r="V24" i="97"/>
  <c r="AB39" i="97"/>
  <c r="AB38" i="97"/>
  <c r="AB29" i="97"/>
  <c r="AC29" i="97"/>
  <c r="AC39" i="97"/>
  <c r="AC38" i="97"/>
  <c r="I29" i="97"/>
  <c r="I39" i="97"/>
  <c r="I38" i="97"/>
  <c r="T181" i="97"/>
  <c r="R181" i="97"/>
  <c r="Z181" i="97"/>
  <c r="Y181" i="97"/>
  <c r="W181" i="97"/>
  <c r="W29" i="97"/>
  <c r="W39" i="97"/>
  <c r="W38" i="97"/>
  <c r="AI39" i="97"/>
  <c r="AI38" i="97"/>
  <c r="AI29" i="97"/>
  <c r="K22" i="97"/>
  <c r="K28" i="97" s="1"/>
  <c r="K48" i="97" s="1"/>
  <c r="K147" i="97" s="1" a="1"/>
  <c r="K147" i="97" s="1"/>
  <c r="K23" i="97"/>
  <c r="K21" i="97"/>
  <c r="S182" i="97"/>
  <c r="S27" i="97"/>
  <c r="S24" i="97"/>
  <c r="S172" i="97"/>
  <c r="R38" i="97"/>
  <c r="R39" i="97"/>
  <c r="R29" i="97"/>
  <c r="M21" i="97"/>
  <c r="M22" i="97"/>
  <c r="M28" i="97" s="1"/>
  <c r="M48" i="97" s="1"/>
  <c r="M147" i="97" s="1" a="1"/>
  <c r="M147" i="97" s="1"/>
  <c r="M23" i="97"/>
  <c r="X22" i="97"/>
  <c r="X28" i="97" s="1"/>
  <c r="X48" i="97" s="1"/>
  <c r="X147" i="97" s="1" a="1"/>
  <c r="X147" i="97" s="1"/>
  <c r="X21" i="97"/>
  <c r="X23" i="97"/>
  <c r="V39" i="97"/>
  <c r="V29" i="97"/>
  <c r="V38" i="97"/>
  <c r="AF181" i="97"/>
  <c r="V181" i="97"/>
  <c r="Q181" i="97"/>
  <c r="L181" i="97"/>
  <c r="AE181" i="97"/>
  <c r="M181" i="97"/>
  <c r="L39" i="97"/>
  <c r="L38" i="97"/>
  <c r="L29" i="97"/>
  <c r="AH29" i="97"/>
  <c r="AH38" i="97"/>
  <c r="AH39" i="97"/>
  <c r="AE182" i="97"/>
  <c r="AE27" i="97"/>
  <c r="AE24" i="97"/>
  <c r="AE172" i="97"/>
  <c r="AH181" i="97"/>
  <c r="AL181" i="97"/>
  <c r="S181" i="97"/>
  <c r="H181" i="97"/>
  <c r="AG23" i="97"/>
  <c r="AG21" i="97"/>
  <c r="AG22" i="97"/>
  <c r="AG28" i="97" s="1"/>
  <c r="AG48" i="97" s="1"/>
  <c r="AG147" i="97" s="1" a="1"/>
  <c r="AG147" i="97" s="1"/>
  <c r="AB181" i="97"/>
  <c r="J181" i="97"/>
  <c r="AI181" i="97"/>
  <c r="N181" i="97"/>
  <c r="P181" i="97"/>
  <c r="H22" i="93"/>
  <c r="H28" i="93" s="1"/>
  <c r="H48" i="93" s="1"/>
  <c r="H150" i="93" s="1" a="1"/>
  <c r="H150" i="93" s="1"/>
  <c r="M23" i="94"/>
  <c r="M38" i="94" s="1"/>
  <c r="J23" i="95"/>
  <c r="J39" i="95" s="1"/>
  <c r="AJ22" i="95"/>
  <c r="AJ28" i="95" s="1"/>
  <c r="AJ48" i="95" s="1"/>
  <c r="AJ147" i="95" s="1" a="1"/>
  <c r="AJ147" i="95" s="1"/>
  <c r="N22" i="93"/>
  <c r="N28" i="93" s="1"/>
  <c r="N48" i="93" s="1"/>
  <c r="N150" i="93" s="1" a="1"/>
  <c r="N150" i="93" s="1"/>
  <c r="O140" i="94"/>
  <c r="O164" i="94" s="1"/>
  <c r="Y22" i="93"/>
  <c r="Y28" i="93" s="1"/>
  <c r="Y48" i="93" s="1"/>
  <c r="Y150" i="93" s="1" a="1"/>
  <c r="Y150" i="93" s="1"/>
  <c r="AH23" i="93"/>
  <c r="AH39" i="93" s="1"/>
  <c r="AH21" i="93"/>
  <c r="P22" i="95"/>
  <c r="P28" i="95" s="1"/>
  <c r="P48" i="95" s="1"/>
  <c r="P147" i="95" s="1" a="1"/>
  <c r="P147" i="95" s="1"/>
  <c r="P23" i="95"/>
  <c r="P21" i="95"/>
  <c r="AF181" i="95"/>
  <c r="V181" i="95"/>
  <c r="Q181" i="95"/>
  <c r="AC182" i="95"/>
  <c r="AC27" i="95"/>
  <c r="AC24" i="95"/>
  <c r="AC172" i="95"/>
  <c r="I182" i="95"/>
  <c r="I27" i="95"/>
  <c r="I172" i="95"/>
  <c r="T181" i="95"/>
  <c r="R181" i="95"/>
  <c r="Z181" i="95"/>
  <c r="Y181" i="95"/>
  <c r="W181" i="95"/>
  <c r="AG22" i="95"/>
  <c r="AG28" i="95" s="1"/>
  <c r="AG48" i="95" s="1"/>
  <c r="AG147" i="95" s="1" a="1"/>
  <c r="AG147" i="95" s="1"/>
  <c r="AG23" i="95"/>
  <c r="AG21" i="95"/>
  <c r="V39" i="95"/>
  <c r="V38" i="95"/>
  <c r="V29" i="95"/>
  <c r="I140" i="95"/>
  <c r="I164" i="95" s="1"/>
  <c r="AE182" i="95"/>
  <c r="AE24" i="95"/>
  <c r="AE27" i="95"/>
  <c r="R39" i="95"/>
  <c r="R38" i="95"/>
  <c r="R29" i="95"/>
  <c r="AH181" i="95"/>
  <c r="AL181" i="95"/>
  <c r="S181" i="95"/>
  <c r="H181" i="95"/>
  <c r="T23" i="95"/>
  <c r="T22" i="95"/>
  <c r="T28" i="95" s="1"/>
  <c r="T48" i="95" s="1"/>
  <c r="T147" i="95" s="1" a="1"/>
  <c r="T147" i="95" s="1"/>
  <c r="T21" i="95"/>
  <c r="AJ39" i="95"/>
  <c r="AJ38" i="95"/>
  <c r="AJ29" i="95"/>
  <c r="S39" i="95"/>
  <c r="S38" i="95"/>
  <c r="S29" i="95"/>
  <c r="AK29" i="95"/>
  <c r="AK38" i="95"/>
  <c r="AK39" i="95"/>
  <c r="AF23" i="95"/>
  <c r="AF22" i="95"/>
  <c r="AF28" i="95" s="1"/>
  <c r="AF48" i="95" s="1"/>
  <c r="AF147" i="95" s="1" a="1"/>
  <c r="AF147" i="95" s="1"/>
  <c r="AF21" i="95"/>
  <c r="V182" i="95"/>
  <c r="V24" i="95"/>
  <c r="V27" i="95"/>
  <c r="AB23" i="95"/>
  <c r="AB22" i="95"/>
  <c r="AB28" i="95" s="1"/>
  <c r="AB48" i="95" s="1"/>
  <c r="AB147" i="95" s="1" a="1"/>
  <c r="AB147" i="95" s="1"/>
  <c r="AB21" i="95"/>
  <c r="AG181" i="95"/>
  <c r="U181" i="95"/>
  <c r="AL23" i="94"/>
  <c r="AL22" i="94"/>
  <c r="AL28" i="94" s="1"/>
  <c r="AL48" i="94" s="1"/>
  <c r="AL147" i="94" s="1" a="1"/>
  <c r="AL147" i="94" s="1"/>
  <c r="AL21" i="94"/>
  <c r="H22" i="95"/>
  <c r="H28" i="95" s="1"/>
  <c r="H48" i="95" s="1"/>
  <c r="H147" i="95" s="1" a="1"/>
  <c r="H147" i="95" s="1"/>
  <c r="H23" i="95"/>
  <c r="H21" i="95"/>
  <c r="AH182" i="95"/>
  <c r="AH24" i="95"/>
  <c r="AH27" i="95"/>
  <c r="R182" i="95"/>
  <c r="R24" i="95"/>
  <c r="R27" i="95"/>
  <c r="U23" i="95"/>
  <c r="U22" i="95"/>
  <c r="U28" i="95" s="1"/>
  <c r="U48" i="95" s="1"/>
  <c r="U147" i="95" s="1" a="1"/>
  <c r="U147" i="95" s="1"/>
  <c r="U21" i="95"/>
  <c r="AA21" i="95"/>
  <c r="AA23" i="95"/>
  <c r="AA22" i="95"/>
  <c r="AA28" i="95" s="1"/>
  <c r="AA48" i="95" s="1"/>
  <c r="AA147" i="95" s="1" a="1"/>
  <c r="AA147" i="95" s="1"/>
  <c r="J182" i="95"/>
  <c r="J24" i="95"/>
  <c r="J27" i="95"/>
  <c r="O181" i="95"/>
  <c r="AC181" i="95"/>
  <c r="AJ181" i="95"/>
  <c r="AA181" i="95"/>
  <c r="L23" i="95"/>
  <c r="L22" i="95"/>
  <c r="L28" i="95" s="1"/>
  <c r="L48" i="95" s="1"/>
  <c r="L147" i="95" s="1" a="1"/>
  <c r="L147" i="95" s="1"/>
  <c r="L21" i="95"/>
  <c r="Z39" i="95"/>
  <c r="Z38" i="95"/>
  <c r="Z29" i="95"/>
  <c r="O39" i="95"/>
  <c r="O38" i="95"/>
  <c r="O29" i="95"/>
  <c r="AB181" i="95"/>
  <c r="J181" i="95"/>
  <c r="AI181" i="95"/>
  <c r="N181" i="95"/>
  <c r="P181" i="95"/>
  <c r="Y23" i="95"/>
  <c r="Y22" i="95"/>
  <c r="Y28" i="95" s="1"/>
  <c r="Y48" i="95" s="1"/>
  <c r="Y147" i="95" s="1" a="1"/>
  <c r="Y147" i="95" s="1"/>
  <c r="Y21" i="95"/>
  <c r="Q182" i="95"/>
  <c r="Q27" i="95"/>
  <c r="Q24" i="95"/>
  <c r="Q172" i="95"/>
  <c r="X39" i="95"/>
  <c r="X38" i="95"/>
  <c r="X29" i="95"/>
  <c r="AD181" i="95"/>
  <c r="I181" i="95"/>
  <c r="AK181" i="95"/>
  <c r="K181" i="95"/>
  <c r="X181" i="95"/>
  <c r="AL23" i="95"/>
  <c r="AL21" i="95"/>
  <c r="AL22" i="95"/>
  <c r="AL28" i="95" s="1"/>
  <c r="AL48" i="95" s="1"/>
  <c r="AL147" i="95" s="1" a="1"/>
  <c r="AL147" i="95" s="1"/>
  <c r="Z182" i="95"/>
  <c r="Z24" i="95"/>
  <c r="Z27" i="95"/>
  <c r="Z172" i="95"/>
  <c r="K21" i="95"/>
  <c r="K23" i="95"/>
  <c r="K22" i="95"/>
  <c r="K28" i="95" s="1"/>
  <c r="K48" i="95" s="1"/>
  <c r="K147" i="95" s="1" a="1"/>
  <c r="K147" i="95" s="1"/>
  <c r="S182" i="95"/>
  <c r="S27" i="95"/>
  <c r="S24" i="95"/>
  <c r="S172" i="95"/>
  <c r="O182" i="95"/>
  <c r="O27" i="95"/>
  <c r="O24" i="95"/>
  <c r="M23" i="95"/>
  <c r="M21" i="95"/>
  <c r="M22" i="95"/>
  <c r="M28" i="95" s="1"/>
  <c r="M48" i="95" s="1"/>
  <c r="M147" i="95" s="1" a="1"/>
  <c r="M147" i="95" s="1"/>
  <c r="O140" i="95"/>
  <c r="O164" i="95" s="1"/>
  <c r="L181" i="95"/>
  <c r="AE181" i="95"/>
  <c r="M181" i="95"/>
  <c r="AH140" i="95"/>
  <c r="AH164" i="95" s="1"/>
  <c r="H182" i="94"/>
  <c r="H27" i="94"/>
  <c r="N182" i="94"/>
  <c r="N27" i="94"/>
  <c r="N24" i="94"/>
  <c r="P39" i="94"/>
  <c r="P38" i="94"/>
  <c r="P29" i="94"/>
  <c r="T39" i="94"/>
  <c r="T38" i="94"/>
  <c r="T29" i="94"/>
  <c r="O182" i="94"/>
  <c r="O24" i="94"/>
  <c r="O27" i="94"/>
  <c r="AC39" i="94"/>
  <c r="AC38" i="94"/>
  <c r="AC29" i="94"/>
  <c r="AG39" i="94"/>
  <c r="AG38" i="94"/>
  <c r="AG29" i="94"/>
  <c r="AF39" i="94"/>
  <c r="AF38" i="94"/>
  <c r="AF29" i="94"/>
  <c r="X39" i="94"/>
  <c r="X38" i="94"/>
  <c r="X29" i="94"/>
  <c r="T182" i="94"/>
  <c r="T24" i="94"/>
  <c r="T27" i="94"/>
  <c r="V182" i="94"/>
  <c r="V27" i="94"/>
  <c r="V24" i="94"/>
  <c r="S39" i="94"/>
  <c r="S38" i="94"/>
  <c r="S29" i="94"/>
  <c r="N172" i="94"/>
  <c r="Z29" i="94"/>
  <c r="Z39" i="94"/>
  <c r="Z38" i="94"/>
  <c r="H172" i="94"/>
  <c r="W39" i="94"/>
  <c r="W38" i="94"/>
  <c r="W29" i="94"/>
  <c r="L182" i="94"/>
  <c r="L24" i="94"/>
  <c r="L27" i="94"/>
  <c r="Y39" i="94"/>
  <c r="Y38" i="94"/>
  <c r="Y29" i="94"/>
  <c r="Z182" i="94"/>
  <c r="Z27" i="94"/>
  <c r="Z24" i="94"/>
  <c r="H140" i="94"/>
  <c r="H164" i="94" s="1"/>
  <c r="V140" i="94"/>
  <c r="V164" i="94" s="1"/>
  <c r="AG182" i="94"/>
  <c r="AG27" i="94"/>
  <c r="AG24" i="94"/>
  <c r="V172" i="94"/>
  <c r="AK39" i="94"/>
  <c r="AK38" i="94"/>
  <c r="AK29" i="94"/>
  <c r="R182" i="94"/>
  <c r="R27" i="94"/>
  <c r="R24" i="94"/>
  <c r="Q182" i="94"/>
  <c r="Q27" i="94"/>
  <c r="Q24" i="94"/>
  <c r="Q172" i="94"/>
  <c r="V29" i="94"/>
  <c r="V38" i="94"/>
  <c r="V39" i="94"/>
  <c r="AJ39" i="94"/>
  <c r="AJ38" i="94"/>
  <c r="AJ29" i="94"/>
  <c r="S182" i="94"/>
  <c r="S24" i="94"/>
  <c r="S27" i="94"/>
  <c r="O39" i="94"/>
  <c r="O38" i="94"/>
  <c r="O29" i="94"/>
  <c r="I182" i="94"/>
  <c r="I27" i="94"/>
  <c r="U182" i="94"/>
  <c r="U27" i="94"/>
  <c r="U24" i="94"/>
  <c r="R29" i="94"/>
  <c r="R39" i="94"/>
  <c r="R38" i="94"/>
  <c r="S140" i="94"/>
  <c r="S164" i="94" s="1"/>
  <c r="M22" i="92"/>
  <c r="M28" i="92" s="1"/>
  <c r="M48" i="92" s="1"/>
  <c r="M147" i="92" s="1" a="1"/>
  <c r="M147" i="92" s="1"/>
  <c r="M21" i="92"/>
  <c r="P22" i="92"/>
  <c r="P28" i="92" s="1"/>
  <c r="P48" i="92" s="1"/>
  <c r="P147" i="92" s="1" a="1"/>
  <c r="P147" i="92" s="1"/>
  <c r="Y22" i="92"/>
  <c r="Y28" i="92" s="1"/>
  <c r="Y48" i="92" s="1"/>
  <c r="Y147" i="92" s="1" a="1"/>
  <c r="Y147" i="92" s="1"/>
  <c r="AD22" i="92"/>
  <c r="AD28" i="92" s="1"/>
  <c r="AD48" i="92" s="1"/>
  <c r="AD147" i="92" s="1" a="1"/>
  <c r="AD147" i="92" s="1"/>
  <c r="Q21" i="92"/>
  <c r="Y185" i="93"/>
  <c r="Y27" i="93"/>
  <c r="Y24" i="93"/>
  <c r="P185" i="93"/>
  <c r="P24" i="93"/>
  <c r="P27" i="93"/>
  <c r="P175" i="93"/>
  <c r="AG185" i="93"/>
  <c r="AG27" i="93"/>
  <c r="AG24" i="93"/>
  <c r="S39" i="93"/>
  <c r="S38" i="93"/>
  <c r="S29" i="93"/>
  <c r="R185" i="93"/>
  <c r="R27" i="93"/>
  <c r="R24" i="93"/>
  <c r="R175" i="93"/>
  <c r="H39" i="93"/>
  <c r="H38" i="93"/>
  <c r="H29" i="93"/>
  <c r="AD39" i="93"/>
  <c r="AD38" i="93"/>
  <c r="AD29" i="93"/>
  <c r="AE185" i="93"/>
  <c r="AE27" i="93"/>
  <c r="AE24" i="93"/>
  <c r="J39" i="93"/>
  <c r="J38" i="93"/>
  <c r="J29" i="93"/>
  <c r="M185" i="93"/>
  <c r="M24" i="93"/>
  <c r="M27" i="93"/>
  <c r="T185" i="93"/>
  <c r="T27" i="93"/>
  <c r="AJ39" i="93"/>
  <c r="AJ29" i="93"/>
  <c r="AJ38" i="93"/>
  <c r="O185" i="93"/>
  <c r="O27" i="93"/>
  <c r="O24" i="93"/>
  <c r="AI39" i="93"/>
  <c r="AI38" i="93"/>
  <c r="AI29" i="93"/>
  <c r="AG29" i="93"/>
  <c r="AG39" i="93"/>
  <c r="AG38" i="93"/>
  <c r="S185" i="93"/>
  <c r="S27" i="93"/>
  <c r="S24" i="93"/>
  <c r="I39" i="93"/>
  <c r="I29" i="93"/>
  <c r="I38" i="93"/>
  <c r="L185" i="93"/>
  <c r="L27" i="93"/>
  <c r="L24" i="93"/>
  <c r="L175" i="93"/>
  <c r="K29" i="93"/>
  <c r="K39" i="93"/>
  <c r="K38" i="93"/>
  <c r="AC39" i="93"/>
  <c r="AC38" i="93"/>
  <c r="AC29" i="93"/>
  <c r="Z185" i="93"/>
  <c r="Z27" i="93"/>
  <c r="Z24" i="93"/>
  <c r="W185" i="93"/>
  <c r="W27" i="93"/>
  <c r="W24" i="93"/>
  <c r="N185" i="93"/>
  <c r="N24" i="93"/>
  <c r="N27" i="93"/>
  <c r="N175" i="93"/>
  <c r="S143" i="93"/>
  <c r="S167" i="93" s="1"/>
  <c r="O143" i="93"/>
  <c r="O167" i="93" s="1"/>
  <c r="M39" i="93"/>
  <c r="M38" i="93"/>
  <c r="M29" i="93"/>
  <c r="AB185" i="93"/>
  <c r="AB27" i="93"/>
  <c r="P29" i="93"/>
  <c r="P39" i="93"/>
  <c r="P38" i="93"/>
  <c r="AI185" i="93"/>
  <c r="AI27" i="93"/>
  <c r="AI24" i="93"/>
  <c r="AK185" i="93"/>
  <c r="AK27" i="93"/>
  <c r="AK24" i="93"/>
  <c r="AF29" i="93"/>
  <c r="AF39" i="93"/>
  <c r="AF38" i="93"/>
  <c r="AG143" i="93"/>
  <c r="AG167" i="93" s="1"/>
  <c r="I185" i="93"/>
  <c r="I24" i="93"/>
  <c r="I27" i="93"/>
  <c r="AD185" i="93"/>
  <c r="AD24" i="93"/>
  <c r="AD27" i="93"/>
  <c r="AD175" i="93"/>
  <c r="K185" i="93"/>
  <c r="K27" i="93"/>
  <c r="K24" i="93"/>
  <c r="K175" i="93"/>
  <c r="AC185" i="93"/>
  <c r="AC24" i="93"/>
  <c r="AC27" i="93"/>
  <c r="AC175" i="93"/>
  <c r="AE29" i="93"/>
  <c r="AE38" i="93"/>
  <c r="AE39" i="93"/>
  <c r="AL185" i="93"/>
  <c r="AL24" i="93"/>
  <c r="AL27" i="93"/>
  <c r="AL175" i="93"/>
  <c r="AK39" i="93"/>
  <c r="AK38" i="93"/>
  <c r="AK29" i="93"/>
  <c r="Q185" i="93"/>
  <c r="Q27" i="93"/>
  <c r="AF185" i="93"/>
  <c r="AF27" i="93"/>
  <c r="AF24" i="93"/>
  <c r="AF175" i="93"/>
  <c r="AF143" i="93"/>
  <c r="AF167" i="93" s="1"/>
  <c r="L29" i="93"/>
  <c r="L39" i="93"/>
  <c r="L38" i="93"/>
  <c r="Z39" i="93"/>
  <c r="Z38" i="93"/>
  <c r="Z29" i="93"/>
  <c r="W29" i="93"/>
  <c r="W39" i="93"/>
  <c r="W38" i="93"/>
  <c r="I143" i="93"/>
  <c r="I167" i="93" s="1"/>
  <c r="J185" i="93"/>
  <c r="J27" i="93"/>
  <c r="J24" i="93"/>
  <c r="J175" i="93"/>
  <c r="AL39" i="93"/>
  <c r="AL38" i="93"/>
  <c r="AL29" i="93"/>
  <c r="AF21" i="92"/>
  <c r="N23" i="92"/>
  <c r="N29" i="92" s="1"/>
  <c r="W23" i="92"/>
  <c r="W29" i="92" s="1"/>
  <c r="AB23" i="92"/>
  <c r="AB39" i="92" s="1"/>
  <c r="N21" i="92"/>
  <c r="L140" i="92"/>
  <c r="L164" i="92" s="1"/>
  <c r="AF22" i="92"/>
  <c r="AF28" i="92" s="1"/>
  <c r="AF48" i="92" s="1"/>
  <c r="AF147" i="92" s="1" a="1"/>
  <c r="AF147" i="92" s="1"/>
  <c r="W21" i="92"/>
  <c r="AL21" i="92"/>
  <c r="AH21" i="92"/>
  <c r="AK22" i="92"/>
  <c r="AK28" i="92" s="1"/>
  <c r="AK48" i="92" s="1"/>
  <c r="AK147" i="92" s="1" a="1"/>
  <c r="AK147" i="92" s="1"/>
  <c r="Y23" i="92"/>
  <c r="Y38" i="92" s="1"/>
  <c r="Q22" i="92"/>
  <c r="Q28" i="92" s="1"/>
  <c r="Q48" i="92" s="1"/>
  <c r="Q147" i="92" s="1" a="1"/>
  <c r="Q147" i="92" s="1"/>
  <c r="AH23" i="92"/>
  <c r="AH39" i="92" s="1"/>
  <c r="AD21" i="92"/>
  <c r="AL23" i="92"/>
  <c r="AL29" i="92" s="1"/>
  <c r="AB21" i="92"/>
  <c r="AK21" i="92"/>
  <c r="W22" i="91"/>
  <c r="W28" i="91" s="1"/>
  <c r="W48" i="91" s="1"/>
  <c r="W150" i="91" s="1" a="1"/>
  <c r="W150" i="91" s="1"/>
  <c r="W23" i="91"/>
  <c r="W39" i="91" s="1"/>
  <c r="X21" i="91"/>
  <c r="AE21" i="91"/>
  <c r="AE23" i="91"/>
  <c r="AE39" i="91" s="1"/>
  <c r="Z21" i="91"/>
  <c r="AC22" i="91"/>
  <c r="AC28" i="91" s="1"/>
  <c r="AC48" i="91" s="1"/>
  <c r="AC150" i="91" s="1" a="1"/>
  <c r="AC150" i="91" s="1"/>
  <c r="AI21" i="91"/>
  <c r="N21" i="91"/>
  <c r="AJ21" i="92"/>
  <c r="T22" i="91"/>
  <c r="T28" i="91" s="1"/>
  <c r="T48" i="91" s="1"/>
  <c r="T150" i="91" s="1" a="1"/>
  <c r="T150" i="91" s="1"/>
  <c r="AC23" i="91"/>
  <c r="AC39" i="91" s="1"/>
  <c r="AI22" i="91"/>
  <c r="AI28" i="91" s="1"/>
  <c r="AI48" i="91" s="1"/>
  <c r="AI150" i="91" s="1" a="1"/>
  <c r="AI150" i="91" s="1"/>
  <c r="AJ22" i="92"/>
  <c r="AJ28" i="92" s="1"/>
  <c r="AJ48" i="92" s="1"/>
  <c r="AJ147" i="92" s="1" a="1"/>
  <c r="AJ147" i="92" s="1"/>
  <c r="T23" i="91"/>
  <c r="T38" i="91" s="1"/>
  <c r="N22" i="91"/>
  <c r="N28" i="91" s="1"/>
  <c r="N48" i="91" s="1"/>
  <c r="N150" i="91" s="1" a="1"/>
  <c r="N150" i="91" s="1"/>
  <c r="X22" i="91"/>
  <c r="X28" i="91" s="1"/>
  <c r="X48" i="91" s="1"/>
  <c r="X150" i="91" s="1" a="1"/>
  <c r="X150" i="91" s="1"/>
  <c r="U22" i="92"/>
  <c r="U28" i="92" s="1"/>
  <c r="U48" i="92" s="1"/>
  <c r="U147" i="92" s="1" a="1"/>
  <c r="U147" i="92" s="1"/>
  <c r="AG23" i="91"/>
  <c r="AG39" i="91" s="1"/>
  <c r="AG21" i="91"/>
  <c r="U21" i="92"/>
  <c r="I21" i="91"/>
  <c r="I22" i="91"/>
  <c r="I28" i="91" s="1"/>
  <c r="I48" i="91" s="1"/>
  <c r="I150" i="91" s="1" a="1"/>
  <c r="I150" i="91" s="1"/>
  <c r="X21" i="92"/>
  <c r="X22" i="92"/>
  <c r="X28" i="92" s="1"/>
  <c r="X48" i="92" s="1"/>
  <c r="X147" i="92" s="1" a="1"/>
  <c r="X147" i="92" s="1"/>
  <c r="K182" i="92"/>
  <c r="K24" i="92"/>
  <c r="K27" i="92"/>
  <c r="AC23" i="92"/>
  <c r="AC21" i="92"/>
  <c r="AC22" i="92"/>
  <c r="AC28" i="92" s="1"/>
  <c r="AC48" i="92" s="1"/>
  <c r="AC147" i="92" s="1" a="1"/>
  <c r="AC147" i="92" s="1"/>
  <c r="X39" i="92"/>
  <c r="X38" i="92"/>
  <c r="X29" i="92"/>
  <c r="I23" i="92"/>
  <c r="I22" i="92"/>
  <c r="I28" i="92" s="1"/>
  <c r="I48" i="92" s="1"/>
  <c r="I147" i="92" s="1" a="1"/>
  <c r="I147" i="92" s="1"/>
  <c r="I21" i="92"/>
  <c r="AL181" i="92"/>
  <c r="X181" i="92"/>
  <c r="O181" i="92"/>
  <c r="AK181" i="92"/>
  <c r="V181" i="92"/>
  <c r="K181" i="92"/>
  <c r="M39" i="92"/>
  <c r="M38" i="92"/>
  <c r="M29" i="92"/>
  <c r="R182" i="92"/>
  <c r="R27" i="92"/>
  <c r="R24" i="92"/>
  <c r="R140" i="92"/>
  <c r="R164" i="92" s="1"/>
  <c r="R172" i="92"/>
  <c r="AD29" i="92"/>
  <c r="AD39" i="92"/>
  <c r="AD38" i="92"/>
  <c r="O182" i="92"/>
  <c r="O24" i="92"/>
  <c r="O27" i="92"/>
  <c r="AF181" i="92"/>
  <c r="AD181" i="92"/>
  <c r="Q181" i="92"/>
  <c r="T23" i="92"/>
  <c r="T22" i="92"/>
  <c r="T28" i="92" s="1"/>
  <c r="T48" i="92" s="1"/>
  <c r="T147" i="92" s="1" a="1"/>
  <c r="T147" i="92" s="1"/>
  <c r="T21" i="92"/>
  <c r="R181" i="92"/>
  <c r="AB181" i="92"/>
  <c r="N181" i="92"/>
  <c r="S23" i="92"/>
  <c r="S22" i="92"/>
  <c r="S28" i="92" s="1"/>
  <c r="S48" i="92" s="1"/>
  <c r="S147" i="92" s="1" a="1"/>
  <c r="S147" i="92" s="1"/>
  <c r="S21" i="92"/>
  <c r="AI181" i="92"/>
  <c r="AA181" i="92"/>
  <c r="M181" i="92"/>
  <c r="J181" i="92"/>
  <c r="AC181" i="92"/>
  <c r="AG23" i="92"/>
  <c r="AG22" i="92"/>
  <c r="AG28" i="92" s="1"/>
  <c r="AG48" i="92" s="1"/>
  <c r="AG147" i="92" s="1" a="1"/>
  <c r="AG147" i="92" s="1"/>
  <c r="AG21" i="92"/>
  <c r="U39" i="92"/>
  <c r="U38" i="92"/>
  <c r="U29" i="92"/>
  <c r="AE23" i="92"/>
  <c r="AE22" i="92"/>
  <c r="AE28" i="92" s="1"/>
  <c r="AE48" i="92" s="1"/>
  <c r="AE147" i="92" s="1" a="1"/>
  <c r="AE147" i="92" s="1"/>
  <c r="AE21" i="92"/>
  <c r="O39" i="92"/>
  <c r="O38" i="92"/>
  <c r="O29" i="92"/>
  <c r="J29" i="92"/>
  <c r="J39" i="92"/>
  <c r="J38" i="92"/>
  <c r="Z22" i="92"/>
  <c r="Z28" i="92" s="1"/>
  <c r="Z48" i="92" s="1"/>
  <c r="Z147" i="92" s="1" a="1"/>
  <c r="Z147" i="92" s="1"/>
  <c r="Z23" i="92"/>
  <c r="Z21" i="92"/>
  <c r="Y181" i="92"/>
  <c r="W181" i="92"/>
  <c r="U181" i="92"/>
  <c r="AE181" i="92"/>
  <c r="S181" i="92"/>
  <c r="AG181" i="92"/>
  <c r="R29" i="92"/>
  <c r="R38" i="92"/>
  <c r="R39" i="92"/>
  <c r="V21" i="92"/>
  <c r="V23" i="92"/>
  <c r="V22" i="92"/>
  <c r="V28" i="92" s="1"/>
  <c r="V48" i="92" s="1"/>
  <c r="V147" i="92" s="1" a="1"/>
  <c r="V147" i="92" s="1"/>
  <c r="AJ39" i="92"/>
  <c r="AJ38" i="92"/>
  <c r="AJ29" i="92"/>
  <c r="L182" i="92"/>
  <c r="L27" i="92"/>
  <c r="L24" i="92"/>
  <c r="T181" i="92"/>
  <c r="AJ181" i="92"/>
  <c r="I181" i="92"/>
  <c r="L181" i="92"/>
  <c r="K39" i="92"/>
  <c r="K38" i="92"/>
  <c r="K29" i="92"/>
  <c r="Q39" i="92"/>
  <c r="Q38" i="92"/>
  <c r="Q29" i="92"/>
  <c r="P39" i="92"/>
  <c r="P38" i="92"/>
  <c r="P29" i="92"/>
  <c r="AF39" i="92"/>
  <c r="AF38" i="92"/>
  <c r="AF29" i="92"/>
  <c r="Z181" i="92"/>
  <c r="AH181" i="92"/>
  <c r="P181" i="92"/>
  <c r="AA22" i="92"/>
  <c r="AA28" i="92" s="1"/>
  <c r="AA48" i="92" s="1"/>
  <c r="AA147" i="92" s="1" a="1"/>
  <c r="AA147" i="92" s="1"/>
  <c r="AA23" i="92"/>
  <c r="AA21" i="92"/>
  <c r="AK39" i="92"/>
  <c r="AK38" i="92"/>
  <c r="AK29" i="92"/>
  <c r="Y182" i="92"/>
  <c r="Y27" i="92"/>
  <c r="L29" i="92"/>
  <c r="L39" i="92"/>
  <c r="L38" i="92"/>
  <c r="AF21" i="91"/>
  <c r="AB23" i="91"/>
  <c r="AB29" i="91" s="1"/>
  <c r="L23" i="91"/>
  <c r="L38" i="91" s="1"/>
  <c r="AF22" i="91"/>
  <c r="AF28" i="91" s="1"/>
  <c r="AF48" i="91" s="1"/>
  <c r="AF150" i="91" s="1" a="1"/>
  <c r="AF150" i="91" s="1"/>
  <c r="L21" i="91"/>
  <c r="AD21" i="91"/>
  <c r="P23" i="91"/>
  <c r="P38" i="91" s="1"/>
  <c r="Z23" i="91"/>
  <c r="Z39" i="91" s="1"/>
  <c r="AL23" i="91"/>
  <c r="AL38" i="91" s="1"/>
  <c r="P21" i="91"/>
  <c r="AD22" i="91"/>
  <c r="AD28" i="91" s="1"/>
  <c r="AD48" i="91" s="1"/>
  <c r="AD150" i="91" s="1" a="1"/>
  <c r="AD150" i="91" s="1"/>
  <c r="AL21" i="91"/>
  <c r="U21" i="91"/>
  <c r="U22" i="91"/>
  <c r="U28" i="91" s="1"/>
  <c r="U48" i="91" s="1"/>
  <c r="U150" i="91" s="1" a="1"/>
  <c r="U150" i="91" s="1"/>
  <c r="AB21" i="91"/>
  <c r="Y22" i="91"/>
  <c r="Y28" i="91" s="1"/>
  <c r="Y48" i="91" s="1"/>
  <c r="Y150" i="91" s="1" a="1"/>
  <c r="Y150" i="91" s="1"/>
  <c r="Y23" i="91"/>
  <c r="Y39" i="91" s="1"/>
  <c r="M23" i="91"/>
  <c r="M39" i="91" s="1"/>
  <c r="M21" i="91"/>
  <c r="T185" i="91"/>
  <c r="T27" i="91"/>
  <c r="T175" i="91"/>
  <c r="AJ29" i="91"/>
  <c r="AJ38" i="91"/>
  <c r="AJ39" i="91"/>
  <c r="H184" i="91"/>
  <c r="H185" i="91"/>
  <c r="H27" i="91"/>
  <c r="H24" i="91"/>
  <c r="H175" i="91"/>
  <c r="N39" i="91"/>
  <c r="N38" i="91"/>
  <c r="N29" i="91"/>
  <c r="R185" i="91"/>
  <c r="R27" i="91"/>
  <c r="R24" i="91"/>
  <c r="I39" i="91"/>
  <c r="I38" i="91"/>
  <c r="I29" i="91"/>
  <c r="X29" i="91"/>
  <c r="X39" i="91"/>
  <c r="X38" i="91"/>
  <c r="W185" i="91"/>
  <c r="W27" i="91"/>
  <c r="W175" i="91"/>
  <c r="J185" i="91"/>
  <c r="J27" i="91"/>
  <c r="J24" i="91"/>
  <c r="J175" i="91"/>
  <c r="S39" i="91"/>
  <c r="S38" i="91"/>
  <c r="S29" i="91"/>
  <c r="AH185" i="91"/>
  <c r="AH27" i="91"/>
  <c r="AH24" i="91"/>
  <c r="AH175" i="91"/>
  <c r="K185" i="91"/>
  <c r="K24" i="91"/>
  <c r="K27" i="91"/>
  <c r="H29" i="91"/>
  <c r="H38" i="91"/>
  <c r="H39" i="91"/>
  <c r="R39" i="91"/>
  <c r="R38" i="91"/>
  <c r="R29" i="91"/>
  <c r="O39" i="91"/>
  <c r="O38" i="91"/>
  <c r="O29" i="91"/>
  <c r="J39" i="91"/>
  <c r="J38" i="91"/>
  <c r="J29" i="91"/>
  <c r="H143" i="91"/>
  <c r="H167" i="91" s="1"/>
  <c r="U39" i="91"/>
  <c r="U38" i="91"/>
  <c r="U29" i="91"/>
  <c r="AK39" i="91"/>
  <c r="AK38" i="91"/>
  <c r="AK29" i="91"/>
  <c r="V39" i="91"/>
  <c r="V38" i="91"/>
  <c r="V29" i="91"/>
  <c r="AC185" i="91"/>
  <c r="AC27" i="91"/>
  <c r="AC175" i="91"/>
  <c r="Y185" i="91"/>
  <c r="Y27" i="91"/>
  <c r="AF29" i="91"/>
  <c r="AF39" i="91"/>
  <c r="AF38" i="91"/>
  <c r="AD39" i="91"/>
  <c r="AD38" i="91"/>
  <c r="AD29" i="91"/>
  <c r="Q185" i="91"/>
  <c r="Q27" i="91"/>
  <c r="Q175" i="91"/>
  <c r="S185" i="91"/>
  <c r="S24" i="91"/>
  <c r="S27" i="91"/>
  <c r="S175" i="91"/>
  <c r="AK185" i="91"/>
  <c r="AK24" i="91"/>
  <c r="AK27" i="91"/>
  <c r="AK175" i="91"/>
  <c r="AJ185" i="91"/>
  <c r="AJ27" i="91"/>
  <c r="AJ24" i="91"/>
  <c r="AJ175" i="91"/>
  <c r="V185" i="91"/>
  <c r="V27" i="91"/>
  <c r="V24" i="91"/>
  <c r="V175" i="91"/>
  <c r="AA185" i="91"/>
  <c r="AA27" i="91"/>
  <c r="AA175" i="91"/>
  <c r="AH39" i="91"/>
  <c r="AH38" i="91"/>
  <c r="AH29" i="91"/>
  <c r="AI39" i="91"/>
  <c r="AI38" i="91"/>
  <c r="AI29" i="91"/>
  <c r="K39" i="91"/>
  <c r="K38" i="91"/>
  <c r="K29" i="91"/>
  <c r="O185" i="91"/>
  <c r="O24" i="91"/>
  <c r="O27" i="91"/>
  <c r="AL23" i="61"/>
  <c r="AL39" i="61" s="1"/>
  <c r="AL21" i="61"/>
  <c r="R187" i="61"/>
  <c r="P187" i="61"/>
  <c r="T187" i="61"/>
  <c r="S187" i="61"/>
  <c r="AE187" i="61"/>
  <c r="I187" i="61"/>
  <c r="L187" i="61"/>
  <c r="O187" i="61"/>
  <c r="X187" i="61"/>
  <c r="N187" i="61"/>
  <c r="Y187" i="61"/>
  <c r="U187" i="61"/>
  <c r="AJ187" i="61"/>
  <c r="AD187" i="61"/>
  <c r="AB187" i="61"/>
  <c r="AC187" i="61"/>
  <c r="J187" i="61"/>
  <c r="AI187" i="61"/>
  <c r="W187" i="61"/>
  <c r="Q187" i="61"/>
  <c r="M187" i="61"/>
  <c r="K187" i="61"/>
  <c r="AK187" i="61"/>
  <c r="AL187" i="61"/>
  <c r="AF187" i="61"/>
  <c r="AG187" i="61"/>
  <c r="V187" i="61"/>
  <c r="Z187" i="61"/>
  <c r="AH187" i="61"/>
  <c r="AA187" i="61"/>
  <c r="AB23" i="61"/>
  <c r="AB29" i="61" s="1"/>
  <c r="T21" i="61"/>
  <c r="AJ22" i="61"/>
  <c r="AJ28" i="61" s="1"/>
  <c r="AJ51" i="61" s="1"/>
  <c r="AJ153" i="61" s="1" a="1"/>
  <c r="AJ153" i="61" s="1"/>
  <c r="AJ23" i="61"/>
  <c r="AJ38" i="61" s="1"/>
  <c r="AB22" i="61"/>
  <c r="AB28" i="61" s="1"/>
  <c r="AB51" i="61" s="1"/>
  <c r="AB153" i="61" s="1" a="1"/>
  <c r="AB153" i="61" s="1"/>
  <c r="X22" i="61"/>
  <c r="X28" i="61" s="1"/>
  <c r="X51" i="61" s="1"/>
  <c r="X153" i="61" s="1" a="1"/>
  <c r="X153" i="61" s="1"/>
  <c r="AG21" i="61"/>
  <c r="AA22" i="61"/>
  <c r="AA28" i="61" s="1"/>
  <c r="AA51" i="61" s="1"/>
  <c r="AA153" i="61" s="1" a="1"/>
  <c r="AA153" i="61" s="1"/>
  <c r="AA21" i="61"/>
  <c r="T22" i="61"/>
  <c r="T28" i="61" s="1"/>
  <c r="T51" i="61" s="1"/>
  <c r="T153" i="61" s="1" a="1"/>
  <c r="T153" i="61" s="1"/>
  <c r="K22" i="61"/>
  <c r="K28" i="61" s="1"/>
  <c r="K51" i="61" s="1"/>
  <c r="K153" i="61" s="1" a="1"/>
  <c r="K153" i="61" s="1"/>
  <c r="K21" i="61"/>
  <c r="AG22" i="61"/>
  <c r="AG28" i="61" s="1"/>
  <c r="AG51" i="61" s="1"/>
  <c r="AG153" i="61" s="1" a="1"/>
  <c r="AG153" i="61" s="1"/>
  <c r="X21" i="61"/>
  <c r="AE23" i="61"/>
  <c r="AE38" i="61" s="1"/>
  <c r="Z21" i="61"/>
  <c r="R22" i="61"/>
  <c r="R28" i="61" s="1"/>
  <c r="R51" i="61" s="1"/>
  <c r="R153" i="61" s="1" a="1"/>
  <c r="R153" i="61" s="1"/>
  <c r="R23" i="61"/>
  <c r="R39" i="61" s="1"/>
  <c r="U21" i="61"/>
  <c r="U23" i="61"/>
  <c r="U29" i="61" s="1"/>
  <c r="L22" i="61"/>
  <c r="L28" i="61" s="1"/>
  <c r="L51" i="61" s="1"/>
  <c r="L153" i="61" s="1" a="1"/>
  <c r="L153" i="61" s="1"/>
  <c r="L21" i="61"/>
  <c r="J22" i="61"/>
  <c r="J28" i="61" s="1"/>
  <c r="J51" i="61" s="1"/>
  <c r="J153" i="61" s="1" a="1"/>
  <c r="J153" i="61" s="1"/>
  <c r="N21" i="61"/>
  <c r="Y22" i="61"/>
  <c r="Y28" i="61" s="1"/>
  <c r="Y51" i="61" s="1"/>
  <c r="Y153" i="61" s="1" a="1"/>
  <c r="Y153" i="61" s="1"/>
  <c r="AK22" i="61"/>
  <c r="AK28" i="61" s="1"/>
  <c r="AK51" i="61" s="1"/>
  <c r="AK153" i="61" s="1" a="1"/>
  <c r="AK153" i="61" s="1"/>
  <c r="I23" i="61"/>
  <c r="I38" i="61" s="1"/>
  <c r="M22" i="61"/>
  <c r="M28" i="61" s="1"/>
  <c r="M51" i="61" s="1"/>
  <c r="M153" i="61" s="1" a="1"/>
  <c r="M153" i="61" s="1"/>
  <c r="W23" i="61"/>
  <c r="W29" i="61" s="1"/>
  <c r="AC21" i="61"/>
  <c r="AE22" i="61"/>
  <c r="AE28" i="61" s="1"/>
  <c r="AE51" i="61" s="1"/>
  <c r="AE153" i="61" s="1" a="1"/>
  <c r="AE153" i="61" s="1"/>
  <c r="N23" i="61"/>
  <c r="N38" i="61" s="1"/>
  <c r="M23" i="61"/>
  <c r="M29" i="61" s="1"/>
  <c r="P21" i="61"/>
  <c r="AK21" i="61"/>
  <c r="P23" i="61"/>
  <c r="P29" i="61" s="1"/>
  <c r="J21" i="61"/>
  <c r="Q21" i="61"/>
  <c r="AC22" i="61"/>
  <c r="AC28" i="61" s="1"/>
  <c r="AC51" i="61" s="1"/>
  <c r="AC153" i="61" s="1" a="1"/>
  <c r="AC153" i="61" s="1"/>
  <c r="Z23" i="61"/>
  <c r="Z39" i="61" s="1"/>
  <c r="AD22" i="61"/>
  <c r="AD28" i="61" s="1"/>
  <c r="AD51" i="61" s="1"/>
  <c r="AD153" i="61" s="1" a="1"/>
  <c r="AD153" i="61" s="1"/>
  <c r="AF23" i="61"/>
  <c r="AF29" i="61" s="1"/>
  <c r="O21" i="61"/>
  <c r="AD23" i="61"/>
  <c r="AD39" i="61" s="1"/>
  <c r="V22" i="61"/>
  <c r="V28" i="61" s="1"/>
  <c r="V51" i="61" s="1"/>
  <c r="V153" i="61" s="1" a="1"/>
  <c r="V153" i="61" s="1"/>
  <c r="S23" i="61"/>
  <c r="S38" i="61" s="1"/>
  <c r="Q22" i="61"/>
  <c r="Q28" i="61" s="1"/>
  <c r="Q51" i="61" s="1"/>
  <c r="Q153" i="61" s="1" a="1"/>
  <c r="Q153" i="61" s="1"/>
  <c r="S21" i="61"/>
  <c r="AH23" i="61"/>
  <c r="AH39" i="61" s="1"/>
  <c r="AF21" i="61"/>
  <c r="AI23" i="61"/>
  <c r="AI29" i="61" s="1"/>
  <c r="O22" i="61"/>
  <c r="O28" i="61" s="1"/>
  <c r="O51" i="61" s="1"/>
  <c r="O153" i="61" s="1" a="1"/>
  <c r="O153" i="61" s="1"/>
  <c r="W21" i="61"/>
  <c r="I22" i="61"/>
  <c r="I28" i="61" s="1"/>
  <c r="I51" i="61" s="1"/>
  <c r="I153" i="61" s="1" a="1"/>
  <c r="I153" i="61" s="1"/>
  <c r="Y23" i="61"/>
  <c r="Y38" i="61" s="1"/>
  <c r="AH22" i="61"/>
  <c r="AH28" i="61" s="1"/>
  <c r="AH51" i="61" s="1"/>
  <c r="AH153" i="61" s="1" a="1"/>
  <c r="AH153" i="61" s="1"/>
  <c r="AI22" i="61"/>
  <c r="AI28" i="61" s="1"/>
  <c r="AI51" i="61" s="1"/>
  <c r="AI153" i="61" s="1" a="1"/>
  <c r="AI153" i="61" s="1"/>
  <c r="V23" i="61"/>
  <c r="V39" i="61" s="1"/>
  <c r="V27" i="61"/>
  <c r="V139" i="61" s="1"/>
  <c r="V160" i="61" s="1" a="1"/>
  <c r="V160" i="61" s="1"/>
  <c r="V188" i="61"/>
  <c r="V178" i="61"/>
  <c r="AH27" i="61"/>
  <c r="AH139" i="61" s="1"/>
  <c r="AH160" i="61" s="1" a="1"/>
  <c r="AH160" i="61" s="1"/>
  <c r="AH188" i="61"/>
  <c r="AH178" i="61"/>
  <c r="O29" i="61"/>
  <c r="O39" i="61"/>
  <c r="O38" i="61"/>
  <c r="AD27" i="61"/>
  <c r="AD139" i="61" s="1"/>
  <c r="AD160" i="61" s="1" a="1"/>
  <c r="AD160" i="61" s="1"/>
  <c r="AD188" i="61"/>
  <c r="AD178" i="61"/>
  <c r="I27" i="61"/>
  <c r="I139" i="61" s="1"/>
  <c r="I160" i="61" s="1" a="1"/>
  <c r="I160" i="61" s="1"/>
  <c r="I188" i="61"/>
  <c r="I146" i="61"/>
  <c r="I170" i="61" s="1"/>
  <c r="AK39" i="61"/>
  <c r="AK29" i="61"/>
  <c r="AK38" i="61"/>
  <c r="AI27" i="61"/>
  <c r="AI139" i="61" s="1"/>
  <c r="AI160" i="61" s="1" a="1"/>
  <c r="AI160" i="61" s="1"/>
  <c r="AI188" i="61"/>
  <c r="AI146" i="61"/>
  <c r="AI170" i="61" s="1"/>
  <c r="AI178" i="61"/>
  <c r="AG29" i="61"/>
  <c r="AG39" i="61"/>
  <c r="AG38" i="61"/>
  <c r="Q29" i="61"/>
  <c r="Q39" i="61"/>
  <c r="Q38" i="61"/>
  <c r="K29" i="61"/>
  <c r="K39" i="61"/>
  <c r="K38" i="61"/>
  <c r="AA29" i="61"/>
  <c r="AA39" i="61"/>
  <c r="AA38" i="61"/>
  <c r="AC29" i="61"/>
  <c r="AC39" i="61"/>
  <c r="AC38" i="61"/>
  <c r="Y27" i="61"/>
  <c r="Y139" i="61" s="1"/>
  <c r="Y160" i="61" s="1" a="1"/>
  <c r="Y160" i="61" s="1"/>
  <c r="Y188" i="61"/>
  <c r="Y146" i="61"/>
  <c r="Y170" i="61" s="1"/>
  <c r="L29" i="61"/>
  <c r="L39" i="61"/>
  <c r="L38" i="61"/>
  <c r="X29" i="61"/>
  <c r="X39" i="61"/>
  <c r="X38" i="61"/>
  <c r="AB27" i="61"/>
  <c r="AB139" i="61" s="1"/>
  <c r="AB160" i="61" s="1" a="1"/>
  <c r="AB160" i="61" s="1"/>
  <c r="AB188" i="61"/>
  <c r="AB178" i="61"/>
  <c r="J38" i="61"/>
  <c r="J29" i="61"/>
  <c r="J39" i="61"/>
  <c r="AJ27" i="61"/>
  <c r="AJ139" i="61" s="1"/>
  <c r="AJ160" i="61" s="1" a="1"/>
  <c r="AJ160" i="61" s="1"/>
  <c r="AJ188" i="61"/>
  <c r="AJ178" i="61"/>
  <c r="AE27" i="61"/>
  <c r="AE139" i="61" s="1"/>
  <c r="AE160" i="61" s="1" a="1"/>
  <c r="AE160" i="61" s="1"/>
  <c r="AE188" i="61"/>
  <c r="AE146" i="61"/>
  <c r="AE170" i="61" s="1"/>
  <c r="R27" i="61"/>
  <c r="R139" i="61" s="1"/>
  <c r="R160" i="61" s="1" a="1"/>
  <c r="R160" i="61" s="1"/>
  <c r="R188" i="61"/>
  <c r="R178" i="61"/>
  <c r="M27" i="61"/>
  <c r="M139" i="61" s="1"/>
  <c r="M160" i="61" s="1" a="1"/>
  <c r="M160" i="61" s="1"/>
  <c r="M188" i="61"/>
  <c r="M146" i="61"/>
  <c r="M170" i="61" s="1"/>
  <c r="T29" i="61"/>
  <c r="T39" i="61"/>
  <c r="T38" i="61"/>
  <c r="H23" i="61"/>
  <c r="H39" i="61" s="1"/>
  <c r="H22" i="61"/>
  <c r="H21" i="61"/>
  <c r="Q3" i="5"/>
  <c r="K177" i="5"/>
  <c r="O177" i="5"/>
  <c r="P178" i="5"/>
  <c r="O173" i="5"/>
  <c r="P172" i="5"/>
  <c r="J171" i="5"/>
  <c r="O169" i="5"/>
  <c r="M175" i="5"/>
  <c r="J175" i="5"/>
  <c r="P173" i="5"/>
  <c r="M171" i="5"/>
  <c r="J170" i="5"/>
  <c r="M169" i="5"/>
  <c r="P170" i="5"/>
  <c r="O171" i="5"/>
  <c r="J173" i="5"/>
  <c r="K173" i="5"/>
  <c r="P171" i="5"/>
  <c r="K164" i="5"/>
  <c r="L164" i="5"/>
  <c r="AI39" i="106" l="1"/>
  <c r="T24" i="98"/>
  <c r="T182" i="99"/>
  <c r="R24" i="97"/>
  <c r="T24" i="99"/>
  <c r="T187" i="99" s="1"/>
  <c r="AD38" i="102"/>
  <c r="R27" i="97"/>
  <c r="T27" i="99"/>
  <c r="AD39" i="102"/>
  <c r="AL27" i="91"/>
  <c r="AL145" i="91" a="1"/>
  <c r="AL145" i="91" s="1"/>
  <c r="AL142" i="91" a="1"/>
  <c r="AL142" i="91" s="1"/>
  <c r="AA139" i="92" a="1"/>
  <c r="AA139" i="92" s="1"/>
  <c r="AA140" i="92" s="1"/>
  <c r="AA164" i="92" s="1"/>
  <c r="AA142" i="92" a="1"/>
  <c r="AA142" i="92" s="1"/>
  <c r="AG139" i="92" a="1"/>
  <c r="AG139" i="92" s="1"/>
  <c r="AG142" i="92" a="1"/>
  <c r="AG142" i="92" s="1"/>
  <c r="S139" i="92" a="1"/>
  <c r="S139" i="92" s="1"/>
  <c r="S140" i="92" s="1"/>
  <c r="S164" i="92" s="1"/>
  <c r="S142" i="92" a="1"/>
  <c r="S142" i="92" s="1"/>
  <c r="I139" i="92" a="1"/>
  <c r="I139" i="92" s="1"/>
  <c r="I142" i="92" a="1"/>
  <c r="I142" i="92" s="1"/>
  <c r="U182" i="92"/>
  <c r="U139" i="92" a="1"/>
  <c r="U139" i="92" s="1"/>
  <c r="U142" i="92" a="1"/>
  <c r="U142" i="92" s="1"/>
  <c r="AJ27" i="92"/>
  <c r="AJ142" i="92" a="1"/>
  <c r="AJ142" i="92" s="1"/>
  <c r="AJ172" i="92" s="1"/>
  <c r="AJ139" i="92" a="1"/>
  <c r="AJ139" i="92" s="1"/>
  <c r="Z145" i="91" a="1"/>
  <c r="Z145" i="91" s="1"/>
  <c r="Z175" i="91" s="1"/>
  <c r="Z142" i="91" a="1"/>
  <c r="Z142" i="91" s="1"/>
  <c r="W139" i="92" a="1"/>
  <c r="W139" i="92" s="1"/>
  <c r="W140" i="92" s="1"/>
  <c r="W164" i="92" s="1"/>
  <c r="W142" i="92" a="1"/>
  <c r="W142" i="92" s="1"/>
  <c r="W172" i="92" s="1"/>
  <c r="N142" i="92" a="1"/>
  <c r="N142" i="92" s="1"/>
  <c r="N139" i="92" a="1"/>
  <c r="N139" i="92" s="1"/>
  <c r="N140" i="92" s="1"/>
  <c r="N164" i="92" s="1"/>
  <c r="AF27" i="92"/>
  <c r="AF30" i="92" s="1"/>
  <c r="AF142" i="92" a="1"/>
  <c r="AF142" i="92" s="1"/>
  <c r="AF139" i="92" a="1"/>
  <c r="AF139" i="92" s="1"/>
  <c r="AH145" i="93" a="1"/>
  <c r="AH145" i="93" s="1"/>
  <c r="AH142" i="93" a="1"/>
  <c r="AH142" i="93" s="1"/>
  <c r="AH143" i="93" s="1"/>
  <c r="AH167" i="93" s="1"/>
  <c r="Y139" i="97" a="1"/>
  <c r="Y139" i="97" s="1"/>
  <c r="Y142" i="97" a="1"/>
  <c r="Y142" i="97" s="1"/>
  <c r="AA139" i="99" a="1"/>
  <c r="AA139" i="99" s="1"/>
  <c r="AA142" i="99" a="1"/>
  <c r="AA142" i="99" s="1"/>
  <c r="AA172" i="99" s="1"/>
  <c r="K139" i="103" a="1"/>
  <c r="K139" i="103" s="1"/>
  <c r="K142" i="103" a="1"/>
  <c r="K142" i="103" s="1"/>
  <c r="AF142" i="106" a="1"/>
  <c r="AF142" i="106" s="1"/>
  <c r="AF139" i="106" a="1"/>
  <c r="AF139" i="106" s="1"/>
  <c r="AF140" i="106" s="1"/>
  <c r="AF164" i="106" s="1"/>
  <c r="U139" i="98" a="1"/>
  <c r="U139" i="98" s="1"/>
  <c r="U142" i="98" a="1"/>
  <c r="U142" i="98" s="1"/>
  <c r="Y142" i="102" a="1"/>
  <c r="Y142" i="102" s="1"/>
  <c r="Y139" i="102" a="1"/>
  <c r="Y139" i="102" s="1"/>
  <c r="Y140" i="102" s="1"/>
  <c r="Y164" i="102" s="1"/>
  <c r="M139" i="101" a="1"/>
  <c r="M139" i="101" s="1"/>
  <c r="M142" i="101" a="1"/>
  <c r="M142" i="101" s="1"/>
  <c r="Y142" i="105" a="1"/>
  <c r="Y142" i="105" s="1"/>
  <c r="Y139" i="105" a="1"/>
  <c r="Y139" i="105" s="1"/>
  <c r="Y140" i="105" s="1"/>
  <c r="Y164" i="105" s="1"/>
  <c r="AA139" i="103" a="1"/>
  <c r="AA139" i="103" s="1"/>
  <c r="AA142" i="103" a="1"/>
  <c r="AA142" i="103" s="1"/>
  <c r="AG142" i="104" a="1"/>
  <c r="AG142" i="104" s="1"/>
  <c r="AG139" i="104" a="1"/>
  <c r="AG139" i="104" s="1"/>
  <c r="AG140" i="104" s="1"/>
  <c r="AG164" i="104" s="1"/>
  <c r="K142" i="102" a="1"/>
  <c r="K142" i="102" s="1"/>
  <c r="K139" i="102" a="1"/>
  <c r="K139" i="102" s="1"/>
  <c r="K139" i="104" a="1"/>
  <c r="K139" i="104" s="1"/>
  <c r="K142" i="104" a="1"/>
  <c r="K142" i="104" s="1"/>
  <c r="K172" i="104" s="1"/>
  <c r="AB139" i="99" a="1"/>
  <c r="AB139" i="99" s="1"/>
  <c r="AB142" i="99" a="1"/>
  <c r="AB142" i="99" s="1"/>
  <c r="AB139" i="98" a="1"/>
  <c r="AB139" i="98" s="1"/>
  <c r="AB142" i="98" a="1"/>
  <c r="AB142" i="98" s="1"/>
  <c r="AB172" i="98" s="1"/>
  <c r="AG142" i="103" a="1"/>
  <c r="AG142" i="103" s="1"/>
  <c r="AG139" i="103" a="1"/>
  <c r="AG139" i="103" s="1"/>
  <c r="L139" i="102" a="1"/>
  <c r="L139" i="102" s="1"/>
  <c r="L142" i="102" a="1"/>
  <c r="L142" i="102" s="1"/>
  <c r="L172" i="102" s="1"/>
  <c r="AL142" i="98" a="1"/>
  <c r="AL142" i="98" s="1"/>
  <c r="AL139" i="98" a="1"/>
  <c r="AL139" i="98" s="1"/>
  <c r="U142" i="106" a="1"/>
  <c r="U142" i="106" s="1"/>
  <c r="U139" i="106" a="1"/>
  <c r="U139" i="106" s="1"/>
  <c r="U140" i="106" s="1"/>
  <c r="U164" i="106" s="1"/>
  <c r="Y139" i="106" a="1"/>
  <c r="Y139" i="106" s="1"/>
  <c r="Y142" i="106" a="1"/>
  <c r="Y142" i="106" s="1"/>
  <c r="AF139" i="103" a="1"/>
  <c r="AF139" i="103" s="1"/>
  <c r="AF142" i="103" a="1"/>
  <c r="AF142" i="103" s="1"/>
  <c r="AF172" i="103" s="1"/>
  <c r="Q139" i="98" a="1"/>
  <c r="Q139" i="98" s="1"/>
  <c r="Q142" i="98" a="1"/>
  <c r="Q142" i="98" s="1"/>
  <c r="AL142" i="101" a="1"/>
  <c r="AL142" i="101" s="1"/>
  <c r="AL139" i="101" a="1"/>
  <c r="AL139" i="101" s="1"/>
  <c r="AL140" i="101" s="1"/>
  <c r="AL164" i="101" s="1"/>
  <c r="Y139" i="101" a="1"/>
  <c r="Y139" i="101" s="1"/>
  <c r="Y142" i="101" a="1"/>
  <c r="Y142" i="101" s="1"/>
  <c r="K142" i="105" a="1"/>
  <c r="K142" i="105" s="1"/>
  <c r="K139" i="105" a="1"/>
  <c r="K139" i="105" s="1"/>
  <c r="K140" i="105" s="1"/>
  <c r="K164" i="105" s="1"/>
  <c r="U139" i="102" a="1"/>
  <c r="U139" i="102" s="1"/>
  <c r="U142" i="102" a="1"/>
  <c r="U142" i="102" s="1"/>
  <c r="M142" i="99" a="1"/>
  <c r="M142" i="99" s="1"/>
  <c r="M139" i="99" a="1"/>
  <c r="M139" i="99" s="1"/>
  <c r="M140" i="99" s="1"/>
  <c r="M164" i="99" s="1"/>
  <c r="Y139" i="98" a="1"/>
  <c r="Y139" i="98" s="1"/>
  <c r="Y142" i="98" a="1"/>
  <c r="Y142" i="98" s="1"/>
  <c r="M139" i="100" a="1"/>
  <c r="M139" i="100" s="1"/>
  <c r="M142" i="100" a="1"/>
  <c r="M142" i="100" s="1"/>
  <c r="M172" i="100" s="1"/>
  <c r="W139" i="102" a="1"/>
  <c r="W139" i="102" s="1"/>
  <c r="W142" i="102" a="1"/>
  <c r="W142" i="102" s="1"/>
  <c r="AF142" i="101" a="1"/>
  <c r="AF142" i="101" s="1"/>
  <c r="AF139" i="101" a="1"/>
  <c r="AF139" i="101" s="1"/>
  <c r="AF140" i="101" s="1"/>
  <c r="AF164" i="101" s="1"/>
  <c r="U139" i="103" a="1"/>
  <c r="U139" i="103" s="1"/>
  <c r="U142" i="103" a="1"/>
  <c r="U142" i="103" s="1"/>
  <c r="W139" i="97" a="1"/>
  <c r="W139" i="97" s="1"/>
  <c r="W140" i="97" s="1"/>
  <c r="W164" i="97" s="1"/>
  <c r="W142" i="97" a="1"/>
  <c r="W142" i="97" s="1"/>
  <c r="W172" i="97" s="1"/>
  <c r="M139" i="94" a="1"/>
  <c r="M139" i="94" s="1"/>
  <c r="M142" i="94" a="1"/>
  <c r="M142" i="94" s="1"/>
  <c r="M172" i="94" s="1"/>
  <c r="L139" i="97" a="1"/>
  <c r="L139" i="97" s="1"/>
  <c r="L140" i="97" s="1"/>
  <c r="L164" i="97" s="1"/>
  <c r="L142" i="97" a="1"/>
  <c r="L142" i="97" s="1"/>
  <c r="L172" i="97" s="1"/>
  <c r="X182" i="95"/>
  <c r="X142" i="95" a="1"/>
  <c r="X142" i="95" s="1"/>
  <c r="X139" i="95" a="1"/>
  <c r="X139" i="95" s="1"/>
  <c r="S24" i="100"/>
  <c r="S25" i="100" s="1"/>
  <c r="S142" i="100" a="1"/>
  <c r="S142" i="100" s="1"/>
  <c r="S172" i="100" s="1"/>
  <c r="S139" i="100" a="1"/>
  <c r="S139" i="100" s="1"/>
  <c r="Y139" i="94" a="1"/>
  <c r="Y139" i="94" s="1"/>
  <c r="Y142" i="94" a="1"/>
  <c r="Y142" i="94" s="1"/>
  <c r="Y172" i="94" s="1"/>
  <c r="AC139" i="97" a="1"/>
  <c r="AC139" i="97" s="1"/>
  <c r="AC140" i="97" s="1"/>
  <c r="AC164" i="97" s="1"/>
  <c r="AC142" i="97" a="1"/>
  <c r="AC142" i="97" s="1"/>
  <c r="AI182" i="95"/>
  <c r="AI142" i="95" a="1"/>
  <c r="AI142" i="95" s="1"/>
  <c r="AI172" i="95" s="1"/>
  <c r="AI139" i="95" a="1"/>
  <c r="AI139" i="95" s="1"/>
  <c r="W139" i="94" a="1"/>
  <c r="W139" i="94" s="1"/>
  <c r="W140" i="94" s="1"/>
  <c r="W164" i="94" s="1"/>
  <c r="W142" i="94" a="1"/>
  <c r="W142" i="94" s="1"/>
  <c r="R182" i="102"/>
  <c r="R139" i="102" a="1"/>
  <c r="R139" i="102" s="1"/>
  <c r="R142" i="102" a="1"/>
  <c r="R142" i="102" s="1"/>
  <c r="R172" i="102" s="1"/>
  <c r="AC139" i="106" a="1"/>
  <c r="AC139" i="106" s="1"/>
  <c r="AC140" i="106" s="1"/>
  <c r="AC164" i="106" s="1"/>
  <c r="AC142" i="106" a="1"/>
  <c r="AC142" i="106" s="1"/>
  <c r="AC172" i="106" s="1"/>
  <c r="AJ142" i="94" a="1"/>
  <c r="AJ142" i="94" s="1"/>
  <c r="AJ172" i="94" s="1"/>
  <c r="AJ139" i="94" a="1"/>
  <c r="AJ139" i="94" s="1"/>
  <c r="AJ140" i="94" s="1"/>
  <c r="AJ164" i="94" s="1"/>
  <c r="Z27" i="106"/>
  <c r="Z142" i="106" a="1"/>
  <c r="Z142" i="106" s="1"/>
  <c r="Z172" i="106" s="1"/>
  <c r="Z139" i="106" a="1"/>
  <c r="Z139" i="106" s="1"/>
  <c r="AC139" i="94" a="1"/>
  <c r="AC139" i="94" s="1"/>
  <c r="AC140" i="94" s="1"/>
  <c r="AC164" i="94" s="1"/>
  <c r="AC142" i="94" a="1"/>
  <c r="AC142" i="94" s="1"/>
  <c r="AC172" i="94" s="1"/>
  <c r="H145" i="93" a="1"/>
  <c r="H145" i="93" s="1"/>
  <c r="H175" i="93" s="1"/>
  <c r="H142" i="93" a="1"/>
  <c r="H142" i="93" s="1"/>
  <c r="H143" i="93" s="1"/>
  <c r="H167" i="93" s="1"/>
  <c r="AK139" i="103" a="1"/>
  <c r="AK139" i="103" s="1"/>
  <c r="AK142" i="103" a="1"/>
  <c r="AK142" i="103" s="1"/>
  <c r="S139" i="104" a="1"/>
  <c r="S139" i="104" s="1"/>
  <c r="S140" i="104" s="1"/>
  <c r="S164" i="104" s="1"/>
  <c r="S142" i="104" a="1"/>
  <c r="S142" i="104" s="1"/>
  <c r="S172" i="104" s="1"/>
  <c r="AC24" i="104"/>
  <c r="AC139" i="104" a="1"/>
  <c r="AC139" i="104" s="1"/>
  <c r="AC142" i="104" a="1"/>
  <c r="AC142" i="104" s="1"/>
  <c r="AC172" i="104" s="1"/>
  <c r="L142" i="105" a="1"/>
  <c r="L142" i="105" s="1"/>
  <c r="L139" i="105" a="1"/>
  <c r="L139" i="105" s="1"/>
  <c r="L140" i="105" s="1"/>
  <c r="L164" i="105" s="1"/>
  <c r="R139" i="101" a="1"/>
  <c r="R139" i="101" s="1"/>
  <c r="R140" i="101" s="1"/>
  <c r="R164" i="101" s="1"/>
  <c r="R142" i="101" a="1"/>
  <c r="R142" i="101" s="1"/>
  <c r="R172" i="101" s="1"/>
  <c r="W139" i="95" a="1"/>
  <c r="W139" i="95" s="1"/>
  <c r="W140" i="95" s="1"/>
  <c r="W164" i="95" s="1"/>
  <c r="W142" i="95" a="1"/>
  <c r="W142" i="95" s="1"/>
  <c r="W172" i="95" s="1"/>
  <c r="X142" i="98" a="1"/>
  <c r="X142" i="98" s="1"/>
  <c r="X139" i="98" a="1"/>
  <c r="X139" i="98" s="1"/>
  <c r="X140" i="98" s="1"/>
  <c r="X164" i="98" s="1"/>
  <c r="AH139" i="98" a="1"/>
  <c r="AH139" i="98" s="1"/>
  <c r="AH140" i="98" s="1"/>
  <c r="AH164" i="98" s="1"/>
  <c r="AH142" i="98" a="1"/>
  <c r="AH142" i="98" s="1"/>
  <c r="AH172" i="98" s="1"/>
  <c r="I139" i="99" a="1"/>
  <c r="I139" i="99" s="1"/>
  <c r="I140" i="99" s="1"/>
  <c r="I164" i="99" s="1"/>
  <c r="I142" i="99" a="1"/>
  <c r="I142" i="99" s="1"/>
  <c r="I172" i="99" s="1"/>
  <c r="AI182" i="92"/>
  <c r="AI139" i="92" a="1"/>
  <c r="AI139" i="92" s="1"/>
  <c r="AI142" i="92" a="1"/>
  <c r="AI142" i="92" s="1"/>
  <c r="AI172" i="92" s="1"/>
  <c r="AC139" i="98" a="1"/>
  <c r="AC139" i="98" s="1"/>
  <c r="AC140" i="98" s="1"/>
  <c r="AC164" i="98" s="1"/>
  <c r="AC142" i="98" a="1"/>
  <c r="AC142" i="98" s="1"/>
  <c r="V145" i="93" a="1"/>
  <c r="V145" i="93" s="1"/>
  <c r="V175" i="93" s="1"/>
  <c r="V142" i="93" a="1"/>
  <c r="V142" i="93" s="1"/>
  <c r="V143" i="93" s="1"/>
  <c r="V167" i="93" s="1"/>
  <c r="S139" i="103" a="1"/>
  <c r="S139" i="103" s="1"/>
  <c r="S140" i="103" s="1"/>
  <c r="S164" i="103" s="1"/>
  <c r="S142" i="103" a="1"/>
  <c r="S142" i="103" s="1"/>
  <c r="S172" i="103" s="1"/>
  <c r="AK139" i="102" a="1"/>
  <c r="AK139" i="102" s="1"/>
  <c r="AK140" i="102" s="1"/>
  <c r="AK164" i="102" s="1"/>
  <c r="AK142" i="102" a="1"/>
  <c r="AK142" i="102" s="1"/>
  <c r="AK172" i="102" s="1"/>
  <c r="X139" i="104" a="1"/>
  <c r="X139" i="104" s="1"/>
  <c r="X140" i="104" s="1"/>
  <c r="X164" i="104" s="1"/>
  <c r="X142" i="104" a="1"/>
  <c r="X142" i="104" s="1"/>
  <c r="X172" i="104" s="1"/>
  <c r="Q27" i="101"/>
  <c r="Q139" i="101" a="1"/>
  <c r="Q139" i="101" s="1"/>
  <c r="Q142" i="101" a="1"/>
  <c r="Q142" i="101" s="1"/>
  <c r="Q172" i="101" s="1"/>
  <c r="AD139" i="103" a="1"/>
  <c r="AD139" i="103" s="1"/>
  <c r="AD140" i="103" s="1"/>
  <c r="AD164" i="103" s="1"/>
  <c r="AD142" i="103" a="1"/>
  <c r="AD142" i="103" s="1"/>
  <c r="AD172" i="103" s="1"/>
  <c r="T139" i="98" a="1"/>
  <c r="T139" i="98" s="1"/>
  <c r="T140" i="98" s="1"/>
  <c r="T164" i="98" s="1"/>
  <c r="T142" i="98" a="1"/>
  <c r="T142" i="98" s="1"/>
  <c r="T172" i="98" s="1"/>
  <c r="R139" i="97" a="1"/>
  <c r="R139" i="97" s="1"/>
  <c r="R140" i="97" s="1"/>
  <c r="R164" i="97" s="1"/>
  <c r="R142" i="97" a="1"/>
  <c r="R142" i="97" s="1"/>
  <c r="R172" i="97" s="1"/>
  <c r="T139" i="99" a="1"/>
  <c r="T139" i="99" s="1"/>
  <c r="T140" i="99" s="1"/>
  <c r="T164" i="99" s="1"/>
  <c r="T142" i="99" a="1"/>
  <c r="T142" i="99" s="1"/>
  <c r="T172" i="99" s="1"/>
  <c r="M142" i="91" a="1"/>
  <c r="M142" i="91" s="1"/>
  <c r="M145" i="91" a="1"/>
  <c r="M145" i="91" s="1"/>
  <c r="M175" i="91" s="1"/>
  <c r="AB27" i="91"/>
  <c r="AB145" i="91" a="1"/>
  <c r="AB145" i="91" s="1"/>
  <c r="AB175" i="91" s="1"/>
  <c r="AB142" i="91" a="1"/>
  <c r="AB142" i="91" s="1"/>
  <c r="Z142" i="92" a="1"/>
  <c r="Z142" i="92" s="1"/>
  <c r="Z139" i="92" a="1"/>
  <c r="Z139" i="92" s="1"/>
  <c r="X142" i="92" a="1"/>
  <c r="X142" i="92" s="1"/>
  <c r="X172" i="92" s="1"/>
  <c r="X139" i="92" a="1"/>
  <c r="X139" i="92" s="1"/>
  <c r="X140" i="92" s="1"/>
  <c r="X164" i="92" s="1"/>
  <c r="AG142" i="91" a="1"/>
  <c r="AG142" i="91" s="1"/>
  <c r="AG143" i="91" s="1"/>
  <c r="AG167" i="91" s="1"/>
  <c r="AG145" i="91" a="1"/>
  <c r="AG145" i="91" s="1"/>
  <c r="N145" i="91" a="1"/>
  <c r="N145" i="91" s="1"/>
  <c r="N175" i="91" s="1"/>
  <c r="N142" i="91" a="1"/>
  <c r="N142" i="91" s="1"/>
  <c r="AD142" i="92" a="1"/>
  <c r="AD142" i="92" s="1"/>
  <c r="AD139" i="92" a="1"/>
  <c r="AD139" i="92" s="1"/>
  <c r="Q139" i="92" a="1"/>
  <c r="Q139" i="92" s="1"/>
  <c r="Q140" i="92" s="1"/>
  <c r="Q164" i="92" s="1"/>
  <c r="Q142" i="92" a="1"/>
  <c r="Q142" i="92" s="1"/>
  <c r="Q172" i="92" s="1"/>
  <c r="M139" i="92" a="1"/>
  <c r="M139" i="92" s="1"/>
  <c r="M142" i="92" a="1"/>
  <c r="M142" i="92" s="1"/>
  <c r="M172" i="92" s="1"/>
  <c r="AL142" i="95" a="1"/>
  <c r="AL142" i="95" s="1"/>
  <c r="AL172" i="95" s="1"/>
  <c r="AL139" i="95" a="1"/>
  <c r="AL139" i="95" s="1"/>
  <c r="L139" i="95" a="1"/>
  <c r="L139" i="95" s="1"/>
  <c r="L142" i="95" a="1"/>
  <c r="L142" i="95" s="1"/>
  <c r="AL142" i="94" a="1"/>
  <c r="AL142" i="94" s="1"/>
  <c r="AL172" i="94" s="1"/>
  <c r="AL139" i="94" a="1"/>
  <c r="AL139" i="94" s="1"/>
  <c r="AF142" i="95" a="1"/>
  <c r="AF142" i="95" s="1"/>
  <c r="AF139" i="95" a="1"/>
  <c r="AF139" i="95" s="1"/>
  <c r="T139" i="95" a="1"/>
  <c r="T139" i="95" s="1"/>
  <c r="T140" i="95" s="1"/>
  <c r="T164" i="95" s="1"/>
  <c r="T142" i="95" a="1"/>
  <c r="T142" i="95" s="1"/>
  <c r="P142" i="95" a="1"/>
  <c r="P142" i="95" s="1"/>
  <c r="P139" i="95" a="1"/>
  <c r="P139" i="95" s="1"/>
  <c r="AG139" i="97" a="1"/>
  <c r="AG139" i="97" s="1"/>
  <c r="AG140" i="97" s="1"/>
  <c r="AG164" i="97" s="1"/>
  <c r="AG142" i="97" a="1"/>
  <c r="AG142" i="97" s="1"/>
  <c r="AF142" i="97" a="1"/>
  <c r="AF142" i="97" s="1"/>
  <c r="AF139" i="97" a="1"/>
  <c r="AF139" i="97" s="1"/>
  <c r="AK139" i="97" a="1"/>
  <c r="AK139" i="97" s="1"/>
  <c r="AK140" i="97" s="1"/>
  <c r="AK164" i="97" s="1"/>
  <c r="AK142" i="97" a="1"/>
  <c r="AK142" i="97" s="1"/>
  <c r="AL142" i="100" a="1"/>
  <c r="AL142" i="100" s="1"/>
  <c r="AL139" i="100" a="1"/>
  <c r="AL139" i="100" s="1"/>
  <c r="AF142" i="105" a="1"/>
  <c r="AF142" i="105" s="1"/>
  <c r="AF172" i="105" s="1"/>
  <c r="AF139" i="105" a="1"/>
  <c r="AF139" i="105" s="1"/>
  <c r="AA142" i="106" a="1"/>
  <c r="AA142" i="106" s="1"/>
  <c r="AA139" i="106" a="1"/>
  <c r="AA139" i="106" s="1"/>
  <c r="AL139" i="103" a="1"/>
  <c r="AL139" i="103" s="1"/>
  <c r="AL140" i="103" s="1"/>
  <c r="AL164" i="103" s="1"/>
  <c r="AL142" i="103" a="1"/>
  <c r="AL142" i="103" s="1"/>
  <c r="AL172" i="103" s="1"/>
  <c r="P142" i="101" a="1"/>
  <c r="P142" i="101" s="1"/>
  <c r="P139" i="101" a="1"/>
  <c r="P139" i="101" s="1"/>
  <c r="U139" i="104" a="1"/>
  <c r="U139" i="104" s="1"/>
  <c r="U140" i="104" s="1"/>
  <c r="U164" i="104" s="1"/>
  <c r="U142" i="104" a="1"/>
  <c r="U142" i="104" s="1"/>
  <c r="U172" i="104" s="1"/>
  <c r="P142" i="98" a="1"/>
  <c r="P142" i="98" s="1"/>
  <c r="P139" i="98" a="1"/>
  <c r="P139" i="98" s="1"/>
  <c r="H139" i="102" a="1"/>
  <c r="H139" i="102" s="1"/>
  <c r="H140" i="102" s="1"/>
  <c r="H164" i="102" s="1"/>
  <c r="H142" i="102" a="1"/>
  <c r="H142" i="102" s="1"/>
  <c r="H172" i="102" s="1"/>
  <c r="AB142" i="103" a="1"/>
  <c r="AB142" i="103" s="1"/>
  <c r="AB139" i="103" a="1"/>
  <c r="AB139" i="103" s="1"/>
  <c r="AF142" i="99" a="1"/>
  <c r="AF142" i="99" s="1"/>
  <c r="AF172" i="99" s="1"/>
  <c r="AF139" i="99" a="1"/>
  <c r="AF139" i="99" s="1"/>
  <c r="AA142" i="102" a="1"/>
  <c r="AA142" i="102" s="1"/>
  <c r="AA139" i="102" a="1"/>
  <c r="AA139" i="102" s="1"/>
  <c r="AA142" i="98" a="1"/>
  <c r="AA142" i="98" s="1"/>
  <c r="AA172" i="98" s="1"/>
  <c r="AA139" i="98" a="1"/>
  <c r="AA139" i="98" s="1"/>
  <c r="AG139" i="101" a="1"/>
  <c r="AG139" i="101" s="1"/>
  <c r="AG142" i="101" a="1"/>
  <c r="AG142" i="101" s="1"/>
  <c r="U142" i="105" a="1"/>
  <c r="U142" i="105" s="1"/>
  <c r="U172" i="105" s="1"/>
  <c r="U139" i="105" a="1"/>
  <c r="U139" i="105" s="1"/>
  <c r="U140" i="105" s="1"/>
  <c r="U164" i="105" s="1"/>
  <c r="AF142" i="98" a="1"/>
  <c r="AF142" i="98" s="1"/>
  <c r="AF139" i="98" a="1"/>
  <c r="AF139" i="98" s="1"/>
  <c r="AL139" i="106" a="1"/>
  <c r="AL139" i="106" s="1"/>
  <c r="AL140" i="106" s="1"/>
  <c r="AL164" i="106" s="1"/>
  <c r="AL142" i="106" a="1"/>
  <c r="AL142" i="106" s="1"/>
  <c r="AB142" i="106" a="1"/>
  <c r="AB142" i="106" s="1"/>
  <c r="AB139" i="106" a="1"/>
  <c r="AB139" i="106" s="1"/>
  <c r="H139" i="104" a="1"/>
  <c r="H139" i="104" s="1"/>
  <c r="H140" i="104" s="1"/>
  <c r="H164" i="104" s="1"/>
  <c r="H142" i="104" a="1"/>
  <c r="H142" i="104" s="1"/>
  <c r="H172" i="104" s="1"/>
  <c r="AG139" i="105" a="1"/>
  <c r="AG139" i="105" s="1"/>
  <c r="AG142" i="105" a="1"/>
  <c r="AG142" i="105" s="1"/>
  <c r="P139" i="103" a="1"/>
  <c r="P139" i="103" s="1"/>
  <c r="P140" i="103" s="1"/>
  <c r="P164" i="103" s="1"/>
  <c r="P142" i="103" a="1"/>
  <c r="P142" i="103" s="1"/>
  <c r="P172" i="103" s="1"/>
  <c r="AE24" i="94"/>
  <c r="AE139" i="94" a="1"/>
  <c r="AE139" i="94" s="1"/>
  <c r="AE142" i="94" a="1"/>
  <c r="AE142" i="94" s="1"/>
  <c r="AE172" i="94" s="1"/>
  <c r="AA139" i="94" a="1"/>
  <c r="AA139" i="94" s="1"/>
  <c r="AA140" i="94" s="1"/>
  <c r="AA164" i="94" s="1"/>
  <c r="AA142" i="94" a="1"/>
  <c r="AA142" i="94" s="1"/>
  <c r="S182" i="105"/>
  <c r="S139" i="105" a="1"/>
  <c r="S139" i="105" s="1"/>
  <c r="S140" i="105" s="1"/>
  <c r="S164" i="105" s="1"/>
  <c r="S142" i="105" a="1"/>
  <c r="S142" i="105" s="1"/>
  <c r="L142" i="106" a="1"/>
  <c r="L142" i="106" s="1"/>
  <c r="L172" i="106" s="1"/>
  <c r="L139" i="106" a="1"/>
  <c r="L139" i="106" s="1"/>
  <c r="AC27" i="101"/>
  <c r="AC133" i="101" s="1"/>
  <c r="AC139" i="101" a="1"/>
  <c r="AC139" i="101" s="1"/>
  <c r="AC142" i="101" a="1"/>
  <c r="AC142" i="101" s="1"/>
  <c r="Z139" i="102" a="1"/>
  <c r="Z139" i="102" s="1"/>
  <c r="Z142" i="102" a="1"/>
  <c r="Z142" i="102" s="1"/>
  <c r="Z172" i="102" s="1"/>
  <c r="I182" i="106"/>
  <c r="I139" i="106" a="1"/>
  <c r="I139" i="106" s="1"/>
  <c r="I140" i="106" s="1"/>
  <c r="I164" i="106" s="1"/>
  <c r="I142" i="106" a="1"/>
  <c r="I142" i="106" s="1"/>
  <c r="O139" i="97" a="1"/>
  <c r="O139" i="97" s="1"/>
  <c r="O140" i="97" s="1"/>
  <c r="O164" i="97" s="1"/>
  <c r="O142" i="97" a="1"/>
  <c r="O142" i="97" s="1"/>
  <c r="O172" i="97" s="1"/>
  <c r="I142" i="105" a="1"/>
  <c r="I142" i="105" s="1"/>
  <c r="I172" i="105" s="1"/>
  <c r="I139" i="105" a="1"/>
  <c r="I139" i="105" s="1"/>
  <c r="AJ145" i="93" a="1"/>
  <c r="AJ145" i="93" s="1"/>
  <c r="AJ175" i="93" s="1"/>
  <c r="AJ142" i="93" a="1"/>
  <c r="AJ142" i="93" s="1"/>
  <c r="AJ143" i="93" s="1"/>
  <c r="AJ167" i="93" s="1"/>
  <c r="J182" i="92"/>
  <c r="J142" i="92" a="1"/>
  <c r="J142" i="92" s="1"/>
  <c r="J172" i="92" s="1"/>
  <c r="J139" i="92" a="1"/>
  <c r="J139" i="92" s="1"/>
  <c r="J140" i="92" s="1"/>
  <c r="J164" i="92" s="1"/>
  <c r="AJ24" i="100"/>
  <c r="AJ139" i="100" a="1"/>
  <c r="AJ139" i="100" s="1"/>
  <c r="AJ142" i="100" a="1"/>
  <c r="AJ142" i="100" s="1"/>
  <c r="S24" i="98"/>
  <c r="S180" i="98" s="1"/>
  <c r="S142" i="98" a="1"/>
  <c r="S142" i="98" s="1"/>
  <c r="S139" i="98" a="1"/>
  <c r="S139" i="98" s="1"/>
  <c r="S140" i="98" s="1"/>
  <c r="S164" i="98" s="1"/>
  <c r="AE142" i="100" a="1"/>
  <c r="AE142" i="100" s="1"/>
  <c r="AE139" i="100" a="1"/>
  <c r="AE139" i="100" s="1"/>
  <c r="AE140" i="100" s="1"/>
  <c r="AE164" i="100" s="1"/>
  <c r="T139" i="97" a="1"/>
  <c r="T139" i="97" s="1"/>
  <c r="T140" i="97" s="1"/>
  <c r="T164" i="97" s="1"/>
  <c r="T142" i="97" a="1"/>
  <c r="T142" i="97" s="1"/>
  <c r="T172" i="97" s="1"/>
  <c r="AJ139" i="106" a="1"/>
  <c r="AJ139" i="106" s="1"/>
  <c r="AJ140" i="106" s="1"/>
  <c r="AJ164" i="106" s="1"/>
  <c r="AJ142" i="106" a="1"/>
  <c r="AJ142" i="106" s="1"/>
  <c r="AJ172" i="106" s="1"/>
  <c r="I142" i="102" a="1"/>
  <c r="I142" i="102" s="1"/>
  <c r="I139" i="102" a="1"/>
  <c r="I139" i="102" s="1"/>
  <c r="I140" i="102" s="1"/>
  <c r="I164" i="102" s="1"/>
  <c r="AE142" i="103" a="1"/>
  <c r="AE142" i="103" s="1"/>
  <c r="AE172" i="103" s="1"/>
  <c r="AE139" i="103" a="1"/>
  <c r="AE139" i="103" s="1"/>
  <c r="AE140" i="103" s="1"/>
  <c r="AE164" i="103" s="1"/>
  <c r="Z24" i="101"/>
  <c r="Z139" i="101" a="1"/>
  <c r="Z139" i="101" s="1"/>
  <c r="Z140" i="101" s="1"/>
  <c r="Z164" i="101" s="1"/>
  <c r="Z142" i="101" a="1"/>
  <c r="Z142" i="101" s="1"/>
  <c r="N142" i="102" a="1"/>
  <c r="N142" i="102" s="1"/>
  <c r="N172" i="102" s="1"/>
  <c r="N139" i="102" a="1"/>
  <c r="N139" i="102" s="1"/>
  <c r="N140" i="102" s="1"/>
  <c r="N164" i="102" s="1"/>
  <c r="I142" i="103" a="1"/>
  <c r="I142" i="103" s="1"/>
  <c r="I172" i="103" s="1"/>
  <c r="I139" i="103" a="1"/>
  <c r="I139" i="103" s="1"/>
  <c r="I140" i="103" s="1"/>
  <c r="I164" i="103" s="1"/>
  <c r="S142" i="106" a="1"/>
  <c r="S142" i="106" s="1"/>
  <c r="S172" i="106" s="1"/>
  <c r="S139" i="106" a="1"/>
  <c r="S139" i="106" s="1"/>
  <c r="S140" i="106" s="1"/>
  <c r="S164" i="106" s="1"/>
  <c r="X139" i="102" a="1"/>
  <c r="X139" i="102" s="1"/>
  <c r="X140" i="102" s="1"/>
  <c r="X164" i="102" s="1"/>
  <c r="X142" i="102" a="1"/>
  <c r="X142" i="102" s="1"/>
  <c r="X172" i="102" s="1"/>
  <c r="J142" i="94" a="1"/>
  <c r="J142" i="94" s="1"/>
  <c r="J172" i="94" s="1"/>
  <c r="J139" i="94" a="1"/>
  <c r="J139" i="94" s="1"/>
  <c r="J140" i="94" s="1"/>
  <c r="J164" i="94" s="1"/>
  <c r="P142" i="94" a="1"/>
  <c r="P142" i="94" s="1"/>
  <c r="P172" i="94" s="1"/>
  <c r="P139" i="94" a="1"/>
  <c r="P139" i="94" s="1"/>
  <c r="R142" i="99" a="1"/>
  <c r="R142" i="99" s="1"/>
  <c r="R172" i="99" s="1"/>
  <c r="R139" i="99" a="1"/>
  <c r="R139" i="99" s="1"/>
  <c r="AH142" i="106" a="1"/>
  <c r="AH142" i="106" s="1"/>
  <c r="AH172" i="106" s="1"/>
  <c r="AH139" i="106" a="1"/>
  <c r="AH139" i="106" s="1"/>
  <c r="T142" i="103" a="1"/>
  <c r="T142" i="103" s="1"/>
  <c r="T172" i="103" s="1"/>
  <c r="T139" i="103" a="1"/>
  <c r="T139" i="103" s="1"/>
  <c r="T140" i="103" s="1"/>
  <c r="T164" i="103" s="1"/>
  <c r="AD142" i="101" a="1"/>
  <c r="AD142" i="101" s="1"/>
  <c r="AD172" i="101" s="1"/>
  <c r="AD139" i="101" a="1"/>
  <c r="AD139" i="101" s="1"/>
  <c r="W24" i="101"/>
  <c r="W180" i="101" s="1"/>
  <c r="W139" i="101" a="1"/>
  <c r="W139" i="101" s="1"/>
  <c r="W142" i="101" a="1"/>
  <c r="W142" i="101" s="1"/>
  <c r="W172" i="101" s="1"/>
  <c r="P145" i="91" a="1"/>
  <c r="P145" i="91" s="1"/>
  <c r="P142" i="91" a="1"/>
  <c r="P142" i="91" s="1"/>
  <c r="P143" i="91" s="1"/>
  <c r="P167" i="91" s="1"/>
  <c r="AD27" i="91"/>
  <c r="AD145" i="91" a="1"/>
  <c r="AD145" i="91" s="1"/>
  <c r="AD142" i="91" a="1"/>
  <c r="AD142" i="91" s="1"/>
  <c r="V142" i="92" a="1"/>
  <c r="V142" i="92" s="1"/>
  <c r="V172" i="92" s="1"/>
  <c r="V139" i="92" a="1"/>
  <c r="V139" i="92" s="1"/>
  <c r="AE139" i="92" a="1"/>
  <c r="AE139" i="92" s="1"/>
  <c r="AE142" i="92" a="1"/>
  <c r="AE142" i="92" s="1"/>
  <c r="T142" i="92" a="1"/>
  <c r="T142" i="92" s="1"/>
  <c r="T172" i="92" s="1"/>
  <c r="T139" i="92" a="1"/>
  <c r="T139" i="92" s="1"/>
  <c r="AI185" i="91"/>
  <c r="AI142" i="91" a="1"/>
  <c r="AI142" i="91" s="1"/>
  <c r="AI145" i="91" a="1"/>
  <c r="AI145" i="91" s="1"/>
  <c r="AI175" i="91" s="1"/>
  <c r="AE142" i="91" a="1"/>
  <c r="AE142" i="91" s="1"/>
  <c r="AE143" i="91" s="1"/>
  <c r="AE167" i="91" s="1"/>
  <c r="AE145" i="91" a="1"/>
  <c r="AE145" i="91" s="1"/>
  <c r="AK139" i="92" a="1"/>
  <c r="AK139" i="92" s="1"/>
  <c r="AK140" i="92" s="1"/>
  <c r="AK164" i="92" s="1"/>
  <c r="AK142" i="92" a="1"/>
  <c r="AK142" i="92" s="1"/>
  <c r="AK172" i="92" s="1"/>
  <c r="AH142" i="92" a="1"/>
  <c r="AH142" i="92" s="1"/>
  <c r="AH172" i="92" s="1"/>
  <c r="AH139" i="92" a="1"/>
  <c r="AH139" i="92" s="1"/>
  <c r="AA142" i="95" a="1"/>
  <c r="AA142" i="95" s="1"/>
  <c r="AA139" i="95" a="1"/>
  <c r="AA139" i="95" s="1"/>
  <c r="AA140" i="95" s="1"/>
  <c r="AA164" i="95" s="1"/>
  <c r="H142" i="95" a="1"/>
  <c r="H142" i="95" s="1"/>
  <c r="H139" i="95" a="1"/>
  <c r="H139" i="95" s="1"/>
  <c r="AB139" i="95" a="1"/>
  <c r="AB139" i="95" s="1"/>
  <c r="AB142" i="95" a="1"/>
  <c r="AB142" i="95" s="1"/>
  <c r="AB172" i="95" s="1"/>
  <c r="X142" i="97" a="1"/>
  <c r="X142" i="97" s="1"/>
  <c r="X139" i="97" a="1"/>
  <c r="X139" i="97" s="1"/>
  <c r="M139" i="97" a="1"/>
  <c r="M139" i="97" s="1"/>
  <c r="M142" i="97" a="1"/>
  <c r="M142" i="97" s="1"/>
  <c r="M172" i="97" s="1"/>
  <c r="K142" i="97" a="1"/>
  <c r="K142" i="97" s="1"/>
  <c r="K139" i="97" a="1"/>
  <c r="K139" i="97" s="1"/>
  <c r="Q139" i="97" a="1"/>
  <c r="Q139" i="97" s="1"/>
  <c r="Q142" i="97" a="1"/>
  <c r="Q142" i="97" s="1"/>
  <c r="Q172" i="97" s="1"/>
  <c r="Y139" i="99" a="1"/>
  <c r="Y139" i="99" s="1"/>
  <c r="Y142" i="99" a="1"/>
  <c r="Y142" i="99" s="1"/>
  <c r="M139" i="106" a="1"/>
  <c r="M139" i="106" s="1"/>
  <c r="M142" i="106" a="1"/>
  <c r="M142" i="106" s="1"/>
  <c r="M172" i="106" s="1"/>
  <c r="W142" i="105" a="1"/>
  <c r="W142" i="105" s="1"/>
  <c r="W139" i="105" a="1"/>
  <c r="W139" i="105" s="1"/>
  <c r="H142" i="101" a="1"/>
  <c r="H142" i="101" s="1"/>
  <c r="H139" i="101" a="1"/>
  <c r="H139" i="101" s="1"/>
  <c r="H140" i="101" s="1"/>
  <c r="H164" i="101" s="1"/>
  <c r="V139" i="99" a="1"/>
  <c r="V139" i="99" s="1"/>
  <c r="V142" i="99" a="1"/>
  <c r="V142" i="99" s="1"/>
  <c r="H142" i="100" a="1"/>
  <c r="H142" i="100" s="1"/>
  <c r="H139" i="100" a="1"/>
  <c r="H139" i="100" s="1"/>
  <c r="H140" i="100" s="1"/>
  <c r="H164" i="100" s="1"/>
  <c r="AA142" i="101" a="1"/>
  <c r="AA142" i="101" s="1"/>
  <c r="AA139" i="101" a="1"/>
  <c r="AA139" i="101" s="1"/>
  <c r="Y142" i="104" a="1"/>
  <c r="Y142" i="104" s="1"/>
  <c r="Y139" i="104" a="1"/>
  <c r="Y139" i="104" s="1"/>
  <c r="Y140" i="104" s="1"/>
  <c r="Y164" i="104" s="1"/>
  <c r="AG139" i="106" a="1"/>
  <c r="AG139" i="106" s="1"/>
  <c r="AG142" i="106" a="1"/>
  <c r="AG142" i="106" s="1"/>
  <c r="H139" i="106" a="1"/>
  <c r="H139" i="106" s="1"/>
  <c r="H142" i="106" a="1"/>
  <c r="H142" i="106" s="1"/>
  <c r="H172" i="106" s="1"/>
  <c r="AF139" i="104" a="1"/>
  <c r="AF139" i="104" s="1"/>
  <c r="AF142" i="104" a="1"/>
  <c r="AF142" i="104" s="1"/>
  <c r="Y142" i="100" a="1"/>
  <c r="Y142" i="100" s="1"/>
  <c r="Y139" i="100" a="1"/>
  <c r="Y139" i="100" s="1"/>
  <c r="Y140" i="100" s="1"/>
  <c r="Y164" i="100" s="1"/>
  <c r="AA139" i="104" a="1"/>
  <c r="AA139" i="104" s="1"/>
  <c r="AA142" i="104" a="1"/>
  <c r="AA142" i="104" s="1"/>
  <c r="AG139" i="98" a="1"/>
  <c r="AG139" i="98" s="1"/>
  <c r="AG142" i="98" a="1"/>
  <c r="AG142" i="98" s="1"/>
  <c r="AG172" i="98" s="1"/>
  <c r="AB139" i="102" a="1"/>
  <c r="AB139" i="102" s="1"/>
  <c r="AB142" i="102" a="1"/>
  <c r="AB142" i="102" s="1"/>
  <c r="AF142" i="100" a="1"/>
  <c r="AF142" i="100" s="1"/>
  <c r="AF139" i="100" a="1"/>
  <c r="AF139" i="100" s="1"/>
  <c r="AF140" i="100" s="1"/>
  <c r="AF164" i="100" s="1"/>
  <c r="K142" i="98" a="1"/>
  <c r="K142" i="98" s="1"/>
  <c r="K139" i="98" a="1"/>
  <c r="K139" i="98" s="1"/>
  <c r="AF139" i="102" a="1"/>
  <c r="AF139" i="102" s="1"/>
  <c r="AF142" i="102" a="1"/>
  <c r="AF142" i="102" s="1"/>
  <c r="AF172" i="102" s="1"/>
  <c r="P139" i="102" a="1"/>
  <c r="P139" i="102" s="1"/>
  <c r="P142" i="102" a="1"/>
  <c r="P142" i="102" s="1"/>
  <c r="H142" i="99" a="1"/>
  <c r="H142" i="99" s="1"/>
  <c r="H139" i="99" a="1"/>
  <c r="H139" i="99" s="1"/>
  <c r="H140" i="99" s="1"/>
  <c r="H164" i="99" s="1"/>
  <c r="AG139" i="99" a="1"/>
  <c r="AG139" i="99" s="1"/>
  <c r="AG142" i="99" a="1"/>
  <c r="AG142" i="99" s="1"/>
  <c r="AA142" i="100" a="1"/>
  <c r="AA142" i="100" s="1"/>
  <c r="AA139" i="100" a="1"/>
  <c r="AA139" i="100" s="1"/>
  <c r="AA140" i="100" s="1"/>
  <c r="AA164" i="100" s="1"/>
  <c r="U139" i="101" a="1"/>
  <c r="U139" i="101" s="1"/>
  <c r="U142" i="101" a="1"/>
  <c r="U142" i="101" s="1"/>
  <c r="J139" i="97" a="1"/>
  <c r="J139" i="97" s="1"/>
  <c r="J140" i="97" s="1"/>
  <c r="J164" i="97" s="1"/>
  <c r="J142" i="97" a="1"/>
  <c r="J142" i="97" s="1"/>
  <c r="J172" i="97" s="1"/>
  <c r="X182" i="94"/>
  <c r="X142" i="94" a="1"/>
  <c r="X142" i="94" s="1"/>
  <c r="X172" i="94" s="1"/>
  <c r="X139" i="94" a="1"/>
  <c r="X139" i="94" s="1"/>
  <c r="X140" i="94" s="1"/>
  <c r="X164" i="94" s="1"/>
  <c r="AK182" i="95"/>
  <c r="AK139" i="95" a="1"/>
  <c r="AK139" i="95" s="1"/>
  <c r="AK142" i="95" a="1"/>
  <c r="AK142" i="95" s="1"/>
  <c r="AK172" i="95" s="1"/>
  <c r="P142" i="92" a="1"/>
  <c r="P142" i="92" s="1"/>
  <c r="P172" i="92" s="1"/>
  <c r="P139" i="92" a="1"/>
  <c r="P139" i="92" s="1"/>
  <c r="P140" i="92" s="1"/>
  <c r="P164" i="92" s="1"/>
  <c r="AB142" i="94" a="1"/>
  <c r="AB142" i="94" s="1"/>
  <c r="AB172" i="94" s="1"/>
  <c r="AB139" i="94" a="1"/>
  <c r="AB139" i="94" s="1"/>
  <c r="AB140" i="94" s="1"/>
  <c r="AB164" i="94" s="1"/>
  <c r="H182" i="92"/>
  <c r="H142" i="92" a="1"/>
  <c r="H142" i="92" s="1"/>
  <c r="H172" i="92" s="1"/>
  <c r="H139" i="92" a="1"/>
  <c r="H139" i="92" s="1"/>
  <c r="AK182" i="99"/>
  <c r="AK142" i="99" a="1"/>
  <c r="AK142" i="99" s="1"/>
  <c r="AK139" i="99" a="1"/>
  <c r="AK139" i="99" s="1"/>
  <c r="AK140" i="99" s="1"/>
  <c r="AK164" i="99" s="1"/>
  <c r="Z139" i="103" a="1"/>
  <c r="Z139" i="103" s="1"/>
  <c r="Z140" i="103" s="1"/>
  <c r="Z164" i="103" s="1"/>
  <c r="Z142" i="103" a="1"/>
  <c r="Z142" i="103" s="1"/>
  <c r="AC139" i="102" a="1"/>
  <c r="AC139" i="102" s="1"/>
  <c r="AC140" i="102" s="1"/>
  <c r="AC164" i="102" s="1"/>
  <c r="AC142" i="102" a="1"/>
  <c r="AC142" i="102" s="1"/>
  <c r="AC172" i="102" s="1"/>
  <c r="Z139" i="104" a="1"/>
  <c r="Z139" i="104" s="1"/>
  <c r="Z142" i="104" a="1"/>
  <c r="Z142" i="104" s="1"/>
  <c r="Z172" i="104" s="1"/>
  <c r="AH182" i="94"/>
  <c r="AH142" i="94" a="1"/>
  <c r="AH142" i="94" s="1"/>
  <c r="AH172" i="94" s="1"/>
  <c r="AH139" i="94" a="1"/>
  <c r="AH139" i="94" s="1"/>
  <c r="AD142" i="95" a="1"/>
  <c r="AD142" i="95" s="1"/>
  <c r="AD172" i="95" s="1"/>
  <c r="AD139" i="95" a="1"/>
  <c r="AD139" i="95" s="1"/>
  <c r="AD140" i="95" s="1"/>
  <c r="AD164" i="95" s="1"/>
  <c r="I139" i="97" a="1"/>
  <c r="I139" i="97" s="1"/>
  <c r="I140" i="97" s="1"/>
  <c r="I164" i="97" s="1"/>
  <c r="I142" i="97" a="1"/>
  <c r="I142" i="97" s="1"/>
  <c r="AE142" i="106" a="1"/>
  <c r="AE142" i="106" s="1"/>
  <c r="AE172" i="106" s="1"/>
  <c r="AE139" i="106" a="1"/>
  <c r="AE139" i="106" s="1"/>
  <c r="AH139" i="102" a="1"/>
  <c r="AH139" i="102" s="1"/>
  <c r="AH140" i="102" s="1"/>
  <c r="AH164" i="102" s="1"/>
  <c r="AH142" i="102" a="1"/>
  <c r="AH142" i="102" s="1"/>
  <c r="N139" i="103" a="1"/>
  <c r="N139" i="103" s="1"/>
  <c r="N140" i="103" s="1"/>
  <c r="N164" i="103" s="1"/>
  <c r="N142" i="103" a="1"/>
  <c r="N142" i="103" s="1"/>
  <c r="U139" i="97" a="1"/>
  <c r="U139" i="97" s="1"/>
  <c r="U140" i="97" s="1"/>
  <c r="U164" i="97" s="1"/>
  <c r="U142" i="97" a="1"/>
  <c r="U142" i="97" s="1"/>
  <c r="Q27" i="105"/>
  <c r="Q142" i="105" a="1"/>
  <c r="Q142" i="105" s="1"/>
  <c r="Q139" i="105" a="1"/>
  <c r="Q139" i="105" s="1"/>
  <c r="Q140" i="105" s="1"/>
  <c r="Q164" i="105" s="1"/>
  <c r="AJ139" i="101" a="1"/>
  <c r="AJ139" i="101" s="1"/>
  <c r="AJ140" i="101" s="1"/>
  <c r="AJ164" i="101" s="1"/>
  <c r="AJ142" i="101" a="1"/>
  <c r="AJ142" i="101" s="1"/>
  <c r="AJ172" i="101" s="1"/>
  <c r="AJ142" i="104" a="1"/>
  <c r="AJ142" i="104" s="1"/>
  <c r="AJ172" i="104" s="1"/>
  <c r="AJ139" i="104" a="1"/>
  <c r="AJ139" i="104" s="1"/>
  <c r="AJ140" i="104" s="1"/>
  <c r="AJ164" i="104" s="1"/>
  <c r="AH139" i="101" a="1"/>
  <c r="AH139" i="101" s="1"/>
  <c r="AH142" i="101" a="1"/>
  <c r="AH142" i="101" s="1"/>
  <c r="AH172" i="101" s="1"/>
  <c r="O139" i="100" a="1"/>
  <c r="O139" i="100" s="1"/>
  <c r="O140" i="100" s="1"/>
  <c r="O164" i="100" s="1"/>
  <c r="O142" i="100" a="1"/>
  <c r="O142" i="100" s="1"/>
  <c r="O172" i="100" s="1"/>
  <c r="R139" i="103" a="1"/>
  <c r="R139" i="103" s="1"/>
  <c r="R140" i="103" s="1"/>
  <c r="R164" i="103" s="1"/>
  <c r="R142" i="103" a="1"/>
  <c r="R142" i="103" s="1"/>
  <c r="R172" i="103" s="1"/>
  <c r="AD142" i="94" a="1"/>
  <c r="AD142" i="94" s="1"/>
  <c r="AD172" i="94" s="1"/>
  <c r="AD139" i="94" a="1"/>
  <c r="AD139" i="94" s="1"/>
  <c r="AD140" i="94" s="1"/>
  <c r="AD164" i="94" s="1"/>
  <c r="N139" i="104" a="1"/>
  <c r="N139" i="104" s="1"/>
  <c r="N140" i="104" s="1"/>
  <c r="N164" i="104" s="1"/>
  <c r="N142" i="104" a="1"/>
  <c r="N142" i="104" s="1"/>
  <c r="N172" i="104" s="1"/>
  <c r="AD139" i="105" a="1"/>
  <c r="AD139" i="105" s="1"/>
  <c r="AD140" i="105" s="1"/>
  <c r="AD164" i="105" s="1"/>
  <c r="AD142" i="105" a="1"/>
  <c r="AD142" i="105" s="1"/>
  <c r="AD172" i="105" s="1"/>
  <c r="AD139" i="99" a="1"/>
  <c r="AD139" i="99" s="1"/>
  <c r="AD140" i="99" s="1"/>
  <c r="AD164" i="99" s="1"/>
  <c r="AD142" i="99" a="1"/>
  <c r="AD142" i="99" s="1"/>
  <c r="AD172" i="99" s="1"/>
  <c r="U142" i="91" a="1"/>
  <c r="U142" i="91" s="1"/>
  <c r="U143" i="91" s="1"/>
  <c r="U167" i="91" s="1"/>
  <c r="U145" i="91" a="1"/>
  <c r="U145" i="91" s="1"/>
  <c r="U175" i="91" s="1"/>
  <c r="L145" i="91" a="1"/>
  <c r="L145" i="91" s="1"/>
  <c r="L142" i="91" a="1"/>
  <c r="L142" i="91" s="1"/>
  <c r="L143" i="91" s="1"/>
  <c r="L167" i="91" s="1"/>
  <c r="AF145" i="91" a="1"/>
  <c r="AF145" i="91" s="1"/>
  <c r="AF142" i="91" a="1"/>
  <c r="AF142" i="91" s="1"/>
  <c r="AF143" i="91" s="1"/>
  <c r="AF167" i="91" s="1"/>
  <c r="AC139" i="92" a="1"/>
  <c r="AC139" i="92" s="1"/>
  <c r="AC142" i="92" a="1"/>
  <c r="AC142" i="92" s="1"/>
  <c r="I142" i="91" a="1"/>
  <c r="I142" i="91" s="1"/>
  <c r="I143" i="91" s="1"/>
  <c r="I167" i="91" s="1"/>
  <c r="I145" i="91" a="1"/>
  <c r="I145" i="91" s="1"/>
  <c r="I175" i="91" s="1"/>
  <c r="X145" i="91" a="1"/>
  <c r="X145" i="91" s="1"/>
  <c r="X142" i="91" a="1"/>
  <c r="X142" i="91" s="1"/>
  <c r="X143" i="91" s="1"/>
  <c r="X167" i="91" s="1"/>
  <c r="AB27" i="92"/>
  <c r="AB142" i="92" a="1"/>
  <c r="AB142" i="92" s="1"/>
  <c r="AB172" i="92" s="1"/>
  <c r="AB139" i="92" a="1"/>
  <c r="AB139" i="92" s="1"/>
  <c r="AL142" i="92" a="1"/>
  <c r="AL142" i="92" s="1"/>
  <c r="AL172" i="92" s="1"/>
  <c r="AL139" i="92" a="1"/>
  <c r="AL139" i="92" s="1"/>
  <c r="M139" i="95" a="1"/>
  <c r="M139" i="95" s="1"/>
  <c r="M140" i="95" s="1"/>
  <c r="M164" i="95" s="1"/>
  <c r="M142" i="95" a="1"/>
  <c r="M142" i="95" s="1"/>
  <c r="K142" i="95" a="1"/>
  <c r="K142" i="95" s="1"/>
  <c r="K139" i="95" a="1"/>
  <c r="K139" i="95" s="1"/>
  <c r="Y139" i="95" a="1"/>
  <c r="Y139" i="95" s="1"/>
  <c r="Y140" i="95" s="1"/>
  <c r="Y164" i="95" s="1"/>
  <c r="Y142" i="95" a="1"/>
  <c r="Y142" i="95" s="1"/>
  <c r="U139" i="95" a="1"/>
  <c r="U139" i="95" s="1"/>
  <c r="U142" i="95" a="1"/>
  <c r="U142" i="95" s="1"/>
  <c r="AG139" i="95" a="1"/>
  <c r="AG139" i="95" s="1"/>
  <c r="AG140" i="95" s="1"/>
  <c r="AG164" i="95" s="1"/>
  <c r="AG142" i="95" a="1"/>
  <c r="AG142" i="95" s="1"/>
  <c r="AJ139" i="97" a="1"/>
  <c r="AJ139" i="97" s="1"/>
  <c r="AJ142" i="97" a="1"/>
  <c r="AJ142" i="97" s="1"/>
  <c r="H142" i="97" a="1"/>
  <c r="H142" i="97" s="1"/>
  <c r="H172" i="97" s="1"/>
  <c r="H139" i="97" a="1"/>
  <c r="H139" i="97" s="1"/>
  <c r="AD142" i="97" a="1"/>
  <c r="AD142" i="97" s="1"/>
  <c r="AD139" i="97" a="1"/>
  <c r="AD139" i="97" s="1"/>
  <c r="K139" i="99" a="1"/>
  <c r="K139" i="99" s="1"/>
  <c r="K140" i="99" s="1"/>
  <c r="K164" i="99" s="1"/>
  <c r="K142" i="99" a="1"/>
  <c r="K142" i="99" s="1"/>
  <c r="M139" i="103" a="1"/>
  <c r="M139" i="103" s="1"/>
  <c r="M140" i="103" s="1"/>
  <c r="M164" i="103" s="1"/>
  <c r="M142" i="103" a="1"/>
  <c r="M142" i="103" s="1"/>
  <c r="AG142" i="100" a="1"/>
  <c r="AG142" i="100" s="1"/>
  <c r="AG172" i="100" s="1"/>
  <c r="AG139" i="100" a="1"/>
  <c r="AG139" i="100" s="1"/>
  <c r="K142" i="100" a="1"/>
  <c r="K142" i="100" s="1"/>
  <c r="K172" i="100" s="1"/>
  <c r="K139" i="100" a="1"/>
  <c r="K139" i="100" s="1"/>
  <c r="AB139" i="100" a="1"/>
  <c r="AB139" i="100" s="1"/>
  <c r="AB140" i="100" s="1"/>
  <c r="AB164" i="100" s="1"/>
  <c r="AB142" i="100" a="1"/>
  <c r="AB142" i="100" s="1"/>
  <c r="M139" i="102" a="1"/>
  <c r="M139" i="102" s="1"/>
  <c r="M140" i="102" s="1"/>
  <c r="M164" i="102" s="1"/>
  <c r="M142" i="102" a="1"/>
  <c r="M142" i="102" s="1"/>
  <c r="AL142" i="102" a="1"/>
  <c r="AL142" i="102" s="1"/>
  <c r="AL172" i="102" s="1"/>
  <c r="AL139" i="102" a="1"/>
  <c r="AL139" i="102" s="1"/>
  <c r="AA139" i="105" a="1"/>
  <c r="AA139" i="105" s="1"/>
  <c r="AA142" i="105" a="1"/>
  <c r="AA142" i="105" s="1"/>
  <c r="AL139" i="99" a="1"/>
  <c r="AL139" i="99" s="1"/>
  <c r="AL140" i="99" s="1"/>
  <c r="AL164" i="99" s="1"/>
  <c r="AL142" i="99" a="1"/>
  <c r="AL142" i="99" s="1"/>
  <c r="U142" i="99" a="1"/>
  <c r="U142" i="99" s="1"/>
  <c r="U172" i="99" s="1"/>
  <c r="U139" i="99" a="1"/>
  <c r="U139" i="99" s="1"/>
  <c r="P142" i="100" a="1"/>
  <c r="P142" i="100" s="1"/>
  <c r="P172" i="100" s="1"/>
  <c r="P139" i="100" a="1"/>
  <c r="P139" i="100" s="1"/>
  <c r="AL139" i="104" a="1"/>
  <c r="AL139" i="104" s="1"/>
  <c r="AL140" i="104" s="1"/>
  <c r="AL164" i="104" s="1"/>
  <c r="AL142" i="104" a="1"/>
  <c r="AL142" i="104" s="1"/>
  <c r="K142" i="106" a="1"/>
  <c r="K142" i="106" s="1"/>
  <c r="K172" i="106" s="1"/>
  <c r="K139" i="106" a="1"/>
  <c r="K139" i="106" s="1"/>
  <c r="M139" i="98" a="1"/>
  <c r="M139" i="98" s="1"/>
  <c r="M140" i="98" s="1"/>
  <c r="M164" i="98" s="1"/>
  <c r="M142" i="98" a="1"/>
  <c r="M142" i="98" s="1"/>
  <c r="AL139" i="105" a="1"/>
  <c r="AL139" i="105" s="1"/>
  <c r="AL140" i="105" s="1"/>
  <c r="AL164" i="105" s="1"/>
  <c r="AL142" i="105" a="1"/>
  <c r="AL142" i="105" s="1"/>
  <c r="Y142" i="103" a="1"/>
  <c r="Y142" i="103" s="1"/>
  <c r="Y172" i="103" s="1"/>
  <c r="Y139" i="103" a="1"/>
  <c r="Y139" i="103" s="1"/>
  <c r="H142" i="98" a="1"/>
  <c r="H142" i="98" s="1"/>
  <c r="H172" i="98" s="1"/>
  <c r="H139" i="98" a="1"/>
  <c r="H139" i="98" s="1"/>
  <c r="AB139" i="101" a="1"/>
  <c r="AB139" i="101" s="1"/>
  <c r="AB140" i="101" s="1"/>
  <c r="AB164" i="101" s="1"/>
  <c r="AB142" i="101" a="1"/>
  <c r="AB142" i="101" s="1"/>
  <c r="P142" i="99" a="1"/>
  <c r="P142" i="99" s="1"/>
  <c r="P172" i="99" s="1"/>
  <c r="P139" i="99" a="1"/>
  <c r="P139" i="99" s="1"/>
  <c r="U139" i="100" a="1"/>
  <c r="U139" i="100" s="1"/>
  <c r="U140" i="100" s="1"/>
  <c r="U164" i="100" s="1"/>
  <c r="U142" i="100" a="1"/>
  <c r="U142" i="100" s="1"/>
  <c r="H142" i="105" a="1"/>
  <c r="H142" i="105" s="1"/>
  <c r="H172" i="105" s="1"/>
  <c r="H139" i="105" a="1"/>
  <c r="H139" i="105" s="1"/>
  <c r="M142" i="105" a="1"/>
  <c r="M142" i="105" s="1"/>
  <c r="M172" i="105" s="1"/>
  <c r="M139" i="105" a="1"/>
  <c r="M139" i="105" s="1"/>
  <c r="P139" i="105" a="1"/>
  <c r="P139" i="105" s="1"/>
  <c r="P140" i="105" s="1"/>
  <c r="P164" i="105" s="1"/>
  <c r="P142" i="105" a="1"/>
  <c r="P142" i="105" s="1"/>
  <c r="AB142" i="105" a="1"/>
  <c r="AB142" i="105" s="1"/>
  <c r="AB172" i="105" s="1"/>
  <c r="AB139" i="105" a="1"/>
  <c r="AB139" i="105" s="1"/>
  <c r="P139" i="104" a="1"/>
  <c r="P139" i="104" s="1"/>
  <c r="P140" i="104" s="1"/>
  <c r="P164" i="104" s="1"/>
  <c r="P142" i="104" a="1"/>
  <c r="P142" i="104" s="1"/>
  <c r="H139" i="103" a="1"/>
  <c r="H139" i="103" s="1"/>
  <c r="H140" i="103" s="1"/>
  <c r="H164" i="103" s="1"/>
  <c r="H142" i="103" a="1"/>
  <c r="H142" i="103" s="1"/>
  <c r="AB142" i="104" a="1"/>
  <c r="AB142" i="104" s="1"/>
  <c r="AB172" i="104" s="1"/>
  <c r="AB139" i="104" a="1"/>
  <c r="AB139" i="104" s="1"/>
  <c r="M139" i="104" a="1"/>
  <c r="M139" i="104" s="1"/>
  <c r="M140" i="104" s="1"/>
  <c r="M164" i="104" s="1"/>
  <c r="M142" i="104" a="1"/>
  <c r="M142" i="104" s="1"/>
  <c r="AG142" i="102" a="1"/>
  <c r="AG142" i="102" s="1"/>
  <c r="AG172" i="102" s="1"/>
  <c r="AG139" i="102" a="1"/>
  <c r="AG139" i="102" s="1"/>
  <c r="P142" i="106" a="1"/>
  <c r="P142" i="106" s="1"/>
  <c r="P139" i="106" a="1"/>
  <c r="P139" i="106" s="1"/>
  <c r="K142" i="101" a="1"/>
  <c r="K142" i="101" s="1"/>
  <c r="K172" i="101" s="1"/>
  <c r="K139" i="101" a="1"/>
  <c r="K139" i="101" s="1"/>
  <c r="X185" i="93"/>
  <c r="X145" i="93" a="1"/>
  <c r="X145" i="93" s="1"/>
  <c r="X142" i="93" a="1"/>
  <c r="X142" i="93" s="1"/>
  <c r="X143" i="93" s="1"/>
  <c r="X167" i="93" s="1"/>
  <c r="AE24" i="105"/>
  <c r="AE142" i="105" a="1"/>
  <c r="AE142" i="105" s="1"/>
  <c r="AE172" i="105" s="1"/>
  <c r="AE139" i="105" a="1"/>
  <c r="AE139" i="105" s="1"/>
  <c r="P142" i="97" a="1"/>
  <c r="P142" i="97" s="1"/>
  <c r="P172" i="97" s="1"/>
  <c r="P139" i="97" a="1"/>
  <c r="P139" i="97" s="1"/>
  <c r="P140" i="97" s="1"/>
  <c r="P164" i="97" s="1"/>
  <c r="AJ139" i="95" a="1"/>
  <c r="AJ139" i="95" s="1"/>
  <c r="AJ140" i="95" s="1"/>
  <c r="AJ164" i="95" s="1"/>
  <c r="AJ142" i="95" a="1"/>
  <c r="AJ142" i="95" s="1"/>
  <c r="AK139" i="94" a="1"/>
  <c r="AK139" i="94" s="1"/>
  <c r="AK140" i="94" s="1"/>
  <c r="AK164" i="94" s="1"/>
  <c r="AK142" i="94" a="1"/>
  <c r="AK142" i="94" s="1"/>
  <c r="K139" i="94" a="1"/>
  <c r="K139" i="94" s="1"/>
  <c r="K140" i="94" s="1"/>
  <c r="K164" i="94" s="1"/>
  <c r="K142" i="94" a="1"/>
  <c r="K142" i="94" s="1"/>
  <c r="K172" i="94" s="1"/>
  <c r="AH139" i="104" a="1"/>
  <c r="AH139" i="104" s="1"/>
  <c r="AH140" i="104" s="1"/>
  <c r="AH164" i="104" s="1"/>
  <c r="AH142" i="104" a="1"/>
  <c r="AH142" i="104" s="1"/>
  <c r="AH172" i="104" s="1"/>
  <c r="I139" i="100" a="1"/>
  <c r="I139" i="100" s="1"/>
  <c r="I140" i="100" s="1"/>
  <c r="I164" i="100" s="1"/>
  <c r="I142" i="100" a="1"/>
  <c r="I142" i="100" s="1"/>
  <c r="I172" i="100" s="1"/>
  <c r="AE142" i="104" a="1"/>
  <c r="AE142" i="104" s="1"/>
  <c r="AE172" i="104" s="1"/>
  <c r="AE139" i="104" a="1"/>
  <c r="AE139" i="104" s="1"/>
  <c r="AE140" i="104" s="1"/>
  <c r="AE164" i="104" s="1"/>
  <c r="AI27" i="102"/>
  <c r="AI142" i="102" a="1"/>
  <c r="AI142" i="102" s="1"/>
  <c r="AI172" i="102" s="1"/>
  <c r="AI139" i="102" a="1"/>
  <c r="AI139" i="102" s="1"/>
  <c r="AI140" i="102" s="1"/>
  <c r="AI164" i="102" s="1"/>
  <c r="AJ139" i="99" a="1"/>
  <c r="AJ139" i="99" s="1"/>
  <c r="AJ140" i="99" s="1"/>
  <c r="AJ164" i="99" s="1"/>
  <c r="AJ142" i="99" a="1"/>
  <c r="AJ142" i="99" s="1"/>
  <c r="AJ172" i="99" s="1"/>
  <c r="AK139" i="101" a="1"/>
  <c r="AK139" i="101" s="1"/>
  <c r="AK140" i="101" s="1"/>
  <c r="AK164" i="101" s="1"/>
  <c r="AK142" i="101" a="1"/>
  <c r="AK142" i="101" s="1"/>
  <c r="AK172" i="101" s="1"/>
  <c r="AJ139" i="105" a="1"/>
  <c r="AJ139" i="105" s="1"/>
  <c r="AJ140" i="105" s="1"/>
  <c r="AJ164" i="105" s="1"/>
  <c r="AJ142" i="105" a="1"/>
  <c r="AJ142" i="105" s="1"/>
  <c r="AJ172" i="105" s="1"/>
  <c r="Z139" i="97" a="1"/>
  <c r="Z139" i="97" s="1"/>
  <c r="Z140" i="97" s="1"/>
  <c r="Z164" i="97" s="1"/>
  <c r="Z142" i="97" a="1"/>
  <c r="Z142" i="97" s="1"/>
  <c r="Z172" i="97" s="1"/>
  <c r="U142" i="93" a="1"/>
  <c r="U142" i="93" s="1"/>
  <c r="U143" i="93" s="1"/>
  <c r="U167" i="93" s="1"/>
  <c r="U145" i="93" a="1"/>
  <c r="U145" i="93" s="1"/>
  <c r="U175" i="93" s="1"/>
  <c r="AF142" i="94" a="1"/>
  <c r="AF142" i="94" s="1"/>
  <c r="AF139" i="94" a="1"/>
  <c r="AF139" i="94" s="1"/>
  <c r="AF140" i="94" s="1"/>
  <c r="AF164" i="94" s="1"/>
  <c r="AJ27" i="103"/>
  <c r="AJ133" i="103" s="1"/>
  <c r="AJ142" i="103" a="1"/>
  <c r="AJ142" i="103" s="1"/>
  <c r="AJ172" i="103" s="1"/>
  <c r="AJ139" i="103" a="1"/>
  <c r="AJ139" i="103" s="1"/>
  <c r="AH139" i="103" a="1"/>
  <c r="AH139" i="103" s="1"/>
  <c r="AH140" i="103" s="1"/>
  <c r="AH164" i="103" s="1"/>
  <c r="AH142" i="103" a="1"/>
  <c r="AH142" i="103" s="1"/>
  <c r="AA142" i="93" a="1"/>
  <c r="AA142" i="93" s="1"/>
  <c r="AA143" i="93" s="1"/>
  <c r="AA167" i="93" s="1"/>
  <c r="AA145" i="93" a="1"/>
  <c r="AA145" i="93" s="1"/>
  <c r="AA175" i="93" s="1"/>
  <c r="X27" i="103"/>
  <c r="X30" i="103" s="1"/>
  <c r="X139" i="103" a="1"/>
  <c r="X139" i="103" s="1"/>
  <c r="X142" i="103" a="1"/>
  <c r="X142" i="103" s="1"/>
  <c r="X172" i="103" s="1"/>
  <c r="AB139" i="97" a="1"/>
  <c r="AB139" i="97" s="1"/>
  <c r="AB140" i="97" s="1"/>
  <c r="AB164" i="97" s="1"/>
  <c r="AB142" i="97" a="1"/>
  <c r="AB142" i="97" s="1"/>
  <c r="AB172" i="97" s="1"/>
  <c r="AI182" i="94"/>
  <c r="AI139" i="94" a="1"/>
  <c r="AI139" i="94" s="1"/>
  <c r="AI140" i="94" s="1"/>
  <c r="AI164" i="94" s="1"/>
  <c r="AI142" i="94" a="1"/>
  <c r="AI142" i="94" s="1"/>
  <c r="N142" i="95" a="1"/>
  <c r="N142" i="95" s="1"/>
  <c r="N172" i="95" s="1"/>
  <c r="N139" i="95" a="1"/>
  <c r="N139" i="95" s="1"/>
  <c r="N140" i="95" s="1"/>
  <c r="N164" i="95" s="1"/>
  <c r="N142" i="106" a="1"/>
  <c r="N142" i="106" s="1"/>
  <c r="N172" i="106" s="1"/>
  <c r="N139" i="106" a="1"/>
  <c r="N139" i="106" s="1"/>
  <c r="N140" i="106" s="1"/>
  <c r="N164" i="106" s="1"/>
  <c r="AE139" i="102" a="1"/>
  <c r="AE139" i="102" s="1"/>
  <c r="AE140" i="102" s="1"/>
  <c r="AE164" i="102" s="1"/>
  <c r="AE142" i="102" a="1"/>
  <c r="AE142" i="102" s="1"/>
  <c r="AE172" i="102" s="1"/>
  <c r="AI24" i="100"/>
  <c r="AI187" i="100" s="1"/>
  <c r="AI142" i="100" a="1"/>
  <c r="AI142" i="100" s="1"/>
  <c r="AI172" i="100" s="1"/>
  <c r="AI139" i="100" a="1"/>
  <c r="AI139" i="100" s="1"/>
  <c r="AI140" i="100" s="1"/>
  <c r="AI164" i="100" s="1"/>
  <c r="J139" i="98" a="1"/>
  <c r="J139" i="98" s="1"/>
  <c r="J140" i="98" s="1"/>
  <c r="J164" i="98" s="1"/>
  <c r="J142" i="98" a="1"/>
  <c r="J142" i="98" s="1"/>
  <c r="J172" i="98" s="1"/>
  <c r="AD142" i="100" a="1"/>
  <c r="AD142" i="100" s="1"/>
  <c r="AD172" i="100" s="1"/>
  <c r="AD139" i="100" a="1"/>
  <c r="AD139" i="100" s="1"/>
  <c r="AD140" i="100" s="1"/>
  <c r="AD164" i="100" s="1"/>
  <c r="T142" i="100" a="1"/>
  <c r="T142" i="100" s="1"/>
  <c r="T172" i="100" s="1"/>
  <c r="T139" i="100" a="1"/>
  <c r="T139" i="100" s="1"/>
  <c r="T140" i="100" s="1"/>
  <c r="T164" i="100" s="1"/>
  <c r="H148" i="61" a="1"/>
  <c r="H148" i="61" s="1"/>
  <c r="H145" i="61" a="1"/>
  <c r="H145" i="61" s="1"/>
  <c r="AF188" i="61"/>
  <c r="AF148" i="61" a="1"/>
  <c r="AF148" i="61" s="1"/>
  <c r="AF145" i="61" a="1"/>
  <c r="AF145" i="61" s="1"/>
  <c r="Q145" i="61" a="1"/>
  <c r="Q145" i="61" s="1"/>
  <c r="Q146" i="61" s="1"/>
  <c r="Q170" i="61" s="1"/>
  <c r="Q148" i="61" a="1"/>
  <c r="Q148" i="61" s="1"/>
  <c r="P148" i="61" a="1"/>
  <c r="P148" i="61" s="1"/>
  <c r="P178" i="61" s="1"/>
  <c r="P145" i="61" a="1"/>
  <c r="P145" i="61" s="1"/>
  <c r="AC145" i="61" a="1"/>
  <c r="AC145" i="61" s="1"/>
  <c r="AC146" i="61" s="1"/>
  <c r="AC170" i="61" s="1"/>
  <c r="AC148" i="61" a="1"/>
  <c r="AC148" i="61" s="1"/>
  <c r="L27" i="61"/>
  <c r="L139" i="61" s="1"/>
  <c r="L160" i="61" s="1" a="1"/>
  <c r="L160" i="61" s="1"/>
  <c r="L148" i="61" a="1"/>
  <c r="L148" i="61" s="1"/>
  <c r="L145" i="61" a="1"/>
  <c r="L145" i="61" s="1"/>
  <c r="L146" i="61" s="1"/>
  <c r="L170" i="61" s="1"/>
  <c r="X188" i="61"/>
  <c r="X148" i="61" a="1"/>
  <c r="X148" i="61" s="1"/>
  <c r="X145" i="61" a="1"/>
  <c r="X145" i="61" s="1"/>
  <c r="T148" i="61" a="1"/>
  <c r="T148" i="61" s="1"/>
  <c r="T178" i="61" s="1"/>
  <c r="T145" i="61" a="1"/>
  <c r="T145" i="61" s="1"/>
  <c r="AL148" i="61" a="1"/>
  <c r="AL148" i="61" s="1"/>
  <c r="AL145" i="61" a="1"/>
  <c r="AL145" i="61" s="1"/>
  <c r="W188" i="61"/>
  <c r="W145" i="61" a="1"/>
  <c r="W145" i="61" s="1"/>
  <c r="W148" i="61" a="1"/>
  <c r="W148" i="61" s="1"/>
  <c r="J188" i="61"/>
  <c r="J148" i="61" a="1"/>
  <c r="J148" i="61" s="1"/>
  <c r="J178" i="61" s="1"/>
  <c r="J145" i="61" a="1"/>
  <c r="J145" i="61" s="1"/>
  <c r="AA145" i="61" a="1"/>
  <c r="AA145" i="61" s="1"/>
  <c r="AA148" i="61" a="1"/>
  <c r="AA148" i="61" s="1"/>
  <c r="S145" i="61" a="1"/>
  <c r="S145" i="61" s="1"/>
  <c r="S146" i="61" s="1"/>
  <c r="S170" i="61" s="1"/>
  <c r="S148" i="61" a="1"/>
  <c r="S148" i="61" s="1"/>
  <c r="N27" i="61"/>
  <c r="N139" i="61" s="1"/>
  <c r="N160" i="61" s="1" a="1"/>
  <c r="N160" i="61" s="1"/>
  <c r="N148" i="61" a="1"/>
  <c r="N148" i="61" s="1"/>
  <c r="N145" i="61" a="1"/>
  <c r="N145" i="61" s="1"/>
  <c r="N146" i="61" s="1"/>
  <c r="N170" i="61" s="1"/>
  <c r="Z27" i="61"/>
  <c r="Z139" i="61" s="1"/>
  <c r="Z160" i="61" s="1" a="1"/>
  <c r="Z160" i="61" s="1"/>
  <c r="Z148" i="61" a="1"/>
  <c r="Z148" i="61" s="1"/>
  <c r="Z145" i="61" a="1"/>
  <c r="Z145" i="61" s="1"/>
  <c r="K145" i="61" a="1"/>
  <c r="K145" i="61" s="1"/>
  <c r="K146" i="61" s="1"/>
  <c r="K170" i="61" s="1"/>
  <c r="K148" i="61" a="1"/>
  <c r="K148" i="61" s="1"/>
  <c r="O188" i="61"/>
  <c r="O145" i="61" a="1"/>
  <c r="O145" i="61" s="1"/>
  <c r="O148" i="61" a="1"/>
  <c r="O148" i="61" s="1"/>
  <c r="O178" i="61" s="1"/>
  <c r="AK188" i="61"/>
  <c r="AK145" i="61" a="1"/>
  <c r="AK145" i="61" s="1"/>
  <c r="AK148" i="61" a="1"/>
  <c r="AK148" i="61" s="1"/>
  <c r="U27" i="61"/>
  <c r="U139" i="61" s="1"/>
  <c r="U160" i="61" s="1" a="1"/>
  <c r="U160" i="61" s="1"/>
  <c r="U145" i="61" a="1"/>
  <c r="U145" i="61" s="1"/>
  <c r="U148" i="61" a="1"/>
  <c r="U148" i="61" s="1"/>
  <c r="AG188" i="61"/>
  <c r="AG145" i="61" a="1"/>
  <c r="AG145" i="61" s="1"/>
  <c r="AG146" i="61" s="1"/>
  <c r="AG170" i="61" s="1"/>
  <c r="AG148" i="61" a="1"/>
  <c r="AG148" i="61" s="1"/>
  <c r="Q24" i="93"/>
  <c r="AB24" i="93"/>
  <c r="AB183" i="93" s="1"/>
  <c r="T24" i="93"/>
  <c r="T25" i="93" s="1"/>
  <c r="AI38" i="106"/>
  <c r="W140" i="101"/>
  <c r="W164" i="101" s="1"/>
  <c r="T182" i="100"/>
  <c r="AD27" i="103"/>
  <c r="AD30" i="103" s="1"/>
  <c r="T24" i="100"/>
  <c r="T187" i="100" s="1"/>
  <c r="AD24" i="100"/>
  <c r="AD187" i="100" s="1"/>
  <c r="T27" i="100"/>
  <c r="T133" i="100" s="1"/>
  <c r="AD27" i="100"/>
  <c r="AD30" i="100" s="1"/>
  <c r="J39" i="102"/>
  <c r="AB27" i="97"/>
  <c r="AB133" i="97" s="1"/>
  <c r="AB154" i="97" s="1" a="1"/>
  <c r="AB154" i="97" s="1"/>
  <c r="AD182" i="100"/>
  <c r="AI29" i="103"/>
  <c r="AI35" i="103" s="1"/>
  <c r="J24" i="98"/>
  <c r="J187" i="98" s="1"/>
  <c r="W182" i="101"/>
  <c r="AD140" i="101"/>
  <c r="AD164" i="101" s="1"/>
  <c r="T38" i="93"/>
  <c r="W29" i="98"/>
  <c r="W34" i="98" s="1"/>
  <c r="W27" i="101"/>
  <c r="W133" i="101" s="1"/>
  <c r="T39" i="93"/>
  <c r="W38" i="98"/>
  <c r="W40" i="98" s="1"/>
  <c r="W41" i="98" s="1"/>
  <c r="AD182" i="99"/>
  <c r="AD38" i="106"/>
  <c r="AD40" i="106" s="1"/>
  <c r="AD41" i="106" s="1"/>
  <c r="J38" i="102"/>
  <c r="J40" i="102" s="1"/>
  <c r="J41" i="102" s="1"/>
  <c r="AI38" i="103"/>
  <c r="AI40" i="103" s="1"/>
  <c r="AI41" i="103" s="1"/>
  <c r="J182" i="98"/>
  <c r="AI27" i="100"/>
  <c r="AI133" i="100" s="1"/>
  <c r="AI154" i="100" s="1" a="1"/>
  <c r="AI154" i="100" s="1"/>
  <c r="J27" i="98"/>
  <c r="J133" i="98" s="1"/>
  <c r="Q39" i="104"/>
  <c r="Q38" i="104"/>
  <c r="Q40" i="104" s="1"/>
  <c r="Q41" i="104" s="1"/>
  <c r="N38" i="97"/>
  <c r="N40" i="97" s="1"/>
  <c r="N41" i="97" s="1"/>
  <c r="AK182" i="102"/>
  <c r="T182" i="98"/>
  <c r="J38" i="94"/>
  <c r="J40" i="94" s="1"/>
  <c r="J41" i="94" s="1"/>
  <c r="N39" i="97"/>
  <c r="S27" i="103"/>
  <c r="S133" i="103" s="1"/>
  <c r="AD182" i="103"/>
  <c r="AD29" i="100"/>
  <c r="AD35" i="100" s="1"/>
  <c r="T29" i="100"/>
  <c r="T35" i="100" s="1"/>
  <c r="V185" i="93"/>
  <c r="AI29" i="94"/>
  <c r="AI35" i="94" s="1"/>
  <c r="T27" i="98"/>
  <c r="T133" i="98" s="1"/>
  <c r="AD24" i="103"/>
  <c r="AD187" i="103" s="1"/>
  <c r="AE27" i="102"/>
  <c r="AE133" i="102" s="1"/>
  <c r="AD24" i="99"/>
  <c r="AD25" i="99" s="1"/>
  <c r="AD27" i="99"/>
  <c r="AD133" i="99" s="1"/>
  <c r="T27" i="103"/>
  <c r="T133" i="103" s="1"/>
  <c r="AD27" i="101"/>
  <c r="AD30" i="101" s="1"/>
  <c r="T182" i="103"/>
  <c r="AD24" i="101"/>
  <c r="AD25" i="101" s="1"/>
  <c r="X24" i="102"/>
  <c r="X187" i="102" s="1"/>
  <c r="AI39" i="100"/>
  <c r="AD182" i="101"/>
  <c r="J182" i="94"/>
  <c r="T24" i="103"/>
  <c r="T25" i="103" s="1"/>
  <c r="W29" i="101"/>
  <c r="W35" i="101" s="1"/>
  <c r="N27" i="106"/>
  <c r="N133" i="106" s="1"/>
  <c r="N154" i="106" s="1" a="1"/>
  <c r="N154" i="106" s="1"/>
  <c r="AA39" i="93"/>
  <c r="AD24" i="94"/>
  <c r="AD180" i="94" s="1"/>
  <c r="AD182" i="95"/>
  <c r="AI29" i="101"/>
  <c r="AI34" i="101" s="1"/>
  <c r="X29" i="106"/>
  <c r="X35" i="106" s="1"/>
  <c r="X38" i="106"/>
  <c r="X40" i="106" s="1"/>
  <c r="X41" i="106" s="1"/>
  <c r="AD29" i="99"/>
  <c r="AD35" i="99" s="1"/>
  <c r="AK39" i="104"/>
  <c r="AJ182" i="104"/>
  <c r="Q29" i="102"/>
  <c r="Q35" i="102" s="1"/>
  <c r="AC38" i="106"/>
  <c r="AC40" i="106" s="1"/>
  <c r="AC41" i="106" s="1"/>
  <c r="AD39" i="99"/>
  <c r="Y24" i="94"/>
  <c r="Y180" i="94" s="1"/>
  <c r="AI172" i="94"/>
  <c r="Q38" i="102"/>
  <c r="Q40" i="102" s="1"/>
  <c r="Q41" i="102" s="1"/>
  <c r="AH140" i="106"/>
  <c r="AH164" i="106" s="1"/>
  <c r="U24" i="93"/>
  <c r="U190" i="93" s="1"/>
  <c r="R27" i="99"/>
  <c r="R30" i="99" s="1"/>
  <c r="AI38" i="94"/>
  <c r="AI40" i="94" s="1"/>
  <c r="AI41" i="94" s="1"/>
  <c r="J39" i="94"/>
  <c r="AB24" i="97"/>
  <c r="AB180" i="97" s="1"/>
  <c r="AD39" i="106"/>
  <c r="N38" i="105"/>
  <c r="N40" i="105" s="1"/>
  <c r="N41" i="105" s="1"/>
  <c r="N182" i="106"/>
  <c r="AE24" i="102"/>
  <c r="AE187" i="102" s="1"/>
  <c r="AH29" i="106"/>
  <c r="AH34" i="106" s="1"/>
  <c r="AI182" i="100"/>
  <c r="I24" i="94"/>
  <c r="I180" i="94" s="1"/>
  <c r="J24" i="94"/>
  <c r="J180" i="94" s="1"/>
  <c r="AB182" i="97"/>
  <c r="S38" i="102"/>
  <c r="S40" i="102" s="1"/>
  <c r="S41" i="102" s="1"/>
  <c r="N39" i="105"/>
  <c r="W38" i="101"/>
  <c r="W40" i="101" s="1"/>
  <c r="W41" i="101" s="1"/>
  <c r="AE182" i="102"/>
  <c r="AH38" i="106"/>
  <c r="AH40" i="106" s="1"/>
  <c r="AH41" i="106" s="1"/>
  <c r="AI29" i="100"/>
  <c r="AI35" i="100" s="1"/>
  <c r="AI24" i="92"/>
  <c r="AI187" i="92" s="1"/>
  <c r="P24" i="97"/>
  <c r="P25" i="97" s="1"/>
  <c r="S29" i="102"/>
  <c r="S34" i="102" s="1"/>
  <c r="J27" i="94"/>
  <c r="J30" i="94" s="1"/>
  <c r="L29" i="94"/>
  <c r="L35" i="94" s="1"/>
  <c r="N24" i="106"/>
  <c r="N180" i="106" s="1"/>
  <c r="Q39" i="103"/>
  <c r="I24" i="105"/>
  <c r="I180" i="105" s="1"/>
  <c r="P24" i="94"/>
  <c r="P25" i="94" s="1"/>
  <c r="N39" i="104"/>
  <c r="AK24" i="102"/>
  <c r="AK187" i="102" s="1"/>
  <c r="S24" i="103"/>
  <c r="S25" i="103" s="1"/>
  <c r="X182" i="104"/>
  <c r="Q182" i="101"/>
  <c r="N29" i="104"/>
  <c r="N34" i="104" s="1"/>
  <c r="AK27" i="102"/>
  <c r="AK30" i="102" s="1"/>
  <c r="S182" i="103"/>
  <c r="X24" i="104"/>
  <c r="X187" i="104" s="1"/>
  <c r="Q140" i="101"/>
  <c r="Q164" i="101" s="1"/>
  <c r="Q24" i="101"/>
  <c r="Q180" i="101" s="1"/>
  <c r="AD38" i="100"/>
  <c r="AD40" i="100" s="1"/>
  <c r="AD41" i="100" s="1"/>
  <c r="T38" i="100"/>
  <c r="T40" i="100" s="1"/>
  <c r="T41" i="100" s="1"/>
  <c r="I24" i="95"/>
  <c r="I187" i="95" s="1"/>
  <c r="X27" i="104"/>
  <c r="X133" i="104" s="1"/>
  <c r="I24" i="97"/>
  <c r="I187" i="97" s="1"/>
  <c r="AK29" i="102"/>
  <c r="AK35" i="102" s="1"/>
  <c r="AI38" i="101"/>
  <c r="AI40" i="101" s="1"/>
  <c r="AI41" i="101" s="1"/>
  <c r="AK38" i="102"/>
  <c r="AK40" i="102" s="1"/>
  <c r="AK41" i="102" s="1"/>
  <c r="AA29" i="91"/>
  <c r="AA34" i="91" s="1"/>
  <c r="AA46" i="91" s="1"/>
  <c r="AA148" i="91" s="1" a="1"/>
  <c r="AA148" i="91" s="1"/>
  <c r="AA185" i="93"/>
  <c r="AJ27" i="94"/>
  <c r="AJ133" i="94" s="1"/>
  <c r="N29" i="95"/>
  <c r="N35" i="95" s="1"/>
  <c r="AA38" i="91"/>
  <c r="AA40" i="91" s="1"/>
  <c r="AA41" i="91" s="1"/>
  <c r="J27" i="92"/>
  <c r="J133" i="92" s="1"/>
  <c r="AF182" i="94"/>
  <c r="N27" i="95"/>
  <c r="N133" i="95" s="1"/>
  <c r="N154" i="95" s="1" a="1"/>
  <c r="N154" i="95" s="1"/>
  <c r="W38" i="106"/>
  <c r="W40" i="106" s="1"/>
  <c r="W41" i="106" s="1"/>
  <c r="AI38" i="92"/>
  <c r="V38" i="93"/>
  <c r="T24" i="97"/>
  <c r="T25" i="97" s="1"/>
  <c r="Q29" i="99"/>
  <c r="Q35" i="99" s="1"/>
  <c r="AH27" i="101"/>
  <c r="AH133" i="101" s="1"/>
  <c r="I38" i="99"/>
  <c r="S38" i="99"/>
  <c r="S40" i="99" s="1"/>
  <c r="S41" i="99" s="1"/>
  <c r="S182" i="100"/>
  <c r="Q24" i="105"/>
  <c r="Q25" i="105" s="1"/>
  <c r="Q38" i="99"/>
  <c r="Q40" i="99" s="1"/>
  <c r="Q41" i="99" s="1"/>
  <c r="O39" i="105"/>
  <c r="AH38" i="103"/>
  <c r="AH40" i="103" s="1"/>
  <c r="AH41" i="103" s="1"/>
  <c r="Z38" i="99"/>
  <c r="Z40" i="99" s="1"/>
  <c r="Z41" i="99" s="1"/>
  <c r="AH182" i="106"/>
  <c r="AE182" i="100"/>
  <c r="AA24" i="91"/>
  <c r="AA25" i="91" s="1"/>
  <c r="V27" i="93"/>
  <c r="V136" i="93" s="1"/>
  <c r="V157" i="93" s="1" a="1"/>
  <c r="V157" i="93" s="1"/>
  <c r="AA24" i="93"/>
  <c r="AA190" i="93" s="1"/>
  <c r="N38" i="93"/>
  <c r="N40" i="93" s="1"/>
  <c r="N41" i="93" s="1"/>
  <c r="AF172" i="94"/>
  <c r="AJ24" i="94"/>
  <c r="AJ180" i="94" s="1"/>
  <c r="AB29" i="94"/>
  <c r="AB35" i="94" s="1"/>
  <c r="N182" i="95"/>
  <c r="N39" i="95"/>
  <c r="S39" i="97"/>
  <c r="W39" i="106"/>
  <c r="V24" i="93"/>
  <c r="V190" i="93" s="1"/>
  <c r="AA27" i="93"/>
  <c r="AJ182" i="94"/>
  <c r="AB38" i="94"/>
  <c r="AB40" i="94" s="1"/>
  <c r="AB41" i="94" s="1"/>
  <c r="O38" i="106"/>
  <c r="O40" i="106" s="1"/>
  <c r="O41" i="106" s="1"/>
  <c r="N39" i="103"/>
  <c r="AH24" i="102"/>
  <c r="AH180" i="102" s="1"/>
  <c r="AF24" i="94"/>
  <c r="AF180" i="94" s="1"/>
  <c r="AD27" i="95"/>
  <c r="AD30" i="95" s="1"/>
  <c r="AL38" i="97"/>
  <c r="AL40" i="97" s="1"/>
  <c r="AL41" i="97" s="1"/>
  <c r="AE38" i="99"/>
  <c r="AE40" i="99" s="1"/>
  <c r="AE41" i="99" s="1"/>
  <c r="Z140" i="106"/>
  <c r="Z164" i="106" s="1"/>
  <c r="X140" i="103"/>
  <c r="X164" i="103" s="1"/>
  <c r="AJ182" i="100"/>
  <c r="AH27" i="103"/>
  <c r="AH133" i="103" s="1"/>
  <c r="AC182" i="98"/>
  <c r="Z27" i="102"/>
  <c r="Z133" i="102" s="1"/>
  <c r="S182" i="98"/>
  <c r="AH172" i="103"/>
  <c r="N24" i="104"/>
  <c r="N187" i="104" s="1"/>
  <c r="R38" i="101"/>
  <c r="R40" i="101" s="1"/>
  <c r="R41" i="101" s="1"/>
  <c r="AD182" i="105"/>
  <c r="AC182" i="102"/>
  <c r="Z182" i="101"/>
  <c r="Q39" i="106"/>
  <c r="AH39" i="98"/>
  <c r="AI27" i="94"/>
  <c r="AI30" i="94" s="1"/>
  <c r="W27" i="95"/>
  <c r="W133" i="95" s="1"/>
  <c r="T182" i="97"/>
  <c r="O38" i="101"/>
  <c r="O40" i="101" s="1"/>
  <c r="O41" i="101" s="1"/>
  <c r="Q172" i="105"/>
  <c r="R27" i="101"/>
  <c r="R133" i="101" s="1"/>
  <c r="S29" i="103"/>
  <c r="S35" i="103" s="1"/>
  <c r="AK29" i="104"/>
  <c r="AK35" i="104" s="1"/>
  <c r="AH39" i="103"/>
  <c r="AJ27" i="104"/>
  <c r="AJ30" i="104" s="1"/>
  <c r="AJ182" i="101"/>
  <c r="R24" i="99"/>
  <c r="R187" i="99" s="1"/>
  <c r="AH24" i="101"/>
  <c r="AH187" i="101" s="1"/>
  <c r="R182" i="103"/>
  <c r="AC39" i="106"/>
  <c r="I39" i="99"/>
  <c r="S39" i="99"/>
  <c r="Q182" i="105"/>
  <c r="AH140" i="101"/>
  <c r="AH164" i="101" s="1"/>
  <c r="V39" i="93"/>
  <c r="U185" i="93"/>
  <c r="AE38" i="94"/>
  <c r="AE40" i="94" s="1"/>
  <c r="AE41" i="94" s="1"/>
  <c r="AI24" i="94"/>
  <c r="AI187" i="94" s="1"/>
  <c r="AI39" i="95"/>
  <c r="W24" i="95"/>
  <c r="W187" i="95" s="1"/>
  <c r="O39" i="101"/>
  <c r="R24" i="101"/>
  <c r="R187" i="101" s="1"/>
  <c r="O29" i="105"/>
  <c r="O34" i="105" s="1"/>
  <c r="AE24" i="100"/>
  <c r="AE25" i="100" s="1"/>
  <c r="S38" i="103"/>
  <c r="S40" i="103" s="1"/>
  <c r="S41" i="103" s="1"/>
  <c r="AJ38" i="102"/>
  <c r="AJ40" i="102" s="1"/>
  <c r="AJ41" i="102" s="1"/>
  <c r="AJ27" i="101"/>
  <c r="AJ133" i="101" s="1"/>
  <c r="Z29" i="99"/>
  <c r="Z35" i="99" s="1"/>
  <c r="R182" i="99"/>
  <c r="AH182" i="101"/>
  <c r="R27" i="103"/>
  <c r="R30" i="103" s="1"/>
  <c r="AH24" i="106"/>
  <c r="AH187" i="106" s="1"/>
  <c r="AE172" i="100"/>
  <c r="AI39" i="92"/>
  <c r="AI29" i="92"/>
  <c r="AI35" i="92" s="1"/>
  <c r="U27" i="93"/>
  <c r="U136" i="93" s="1"/>
  <c r="W182" i="95"/>
  <c r="T27" i="97"/>
  <c r="T133" i="97" s="1"/>
  <c r="R182" i="101"/>
  <c r="AE27" i="100"/>
  <c r="AE133" i="100" s="1"/>
  <c r="AE154" i="100" s="1" a="1"/>
  <c r="AE154" i="100" s="1"/>
  <c r="AJ24" i="104"/>
  <c r="AJ180" i="104" s="1"/>
  <c r="AJ24" i="101"/>
  <c r="AJ180" i="101" s="1"/>
  <c r="AH27" i="106"/>
  <c r="AH133" i="106" s="1"/>
  <c r="AH154" i="106" s="1" a="1"/>
  <c r="AH154" i="106" s="1"/>
  <c r="R140" i="99"/>
  <c r="R164" i="99" s="1"/>
  <c r="N29" i="93"/>
  <c r="N34" i="93" s="1"/>
  <c r="AA29" i="93"/>
  <c r="AA35" i="93" s="1"/>
  <c r="K39" i="94"/>
  <c r="N24" i="95"/>
  <c r="N187" i="95" s="1"/>
  <c r="AL39" i="97"/>
  <c r="O39" i="97"/>
  <c r="AJ27" i="100"/>
  <c r="AJ30" i="100" s="1"/>
  <c r="AJ31" i="100" s="1"/>
  <c r="AJ182" i="103"/>
  <c r="AE29" i="99"/>
  <c r="AE35" i="99" s="1"/>
  <c r="I24" i="102"/>
  <c r="I180" i="102" s="1"/>
  <c r="O29" i="106"/>
  <c r="O34" i="106" s="1"/>
  <c r="AH182" i="103"/>
  <c r="Z172" i="101"/>
  <c r="Z39" i="98"/>
  <c r="AC27" i="98"/>
  <c r="AC133" i="98" s="1"/>
  <c r="N38" i="103"/>
  <c r="N40" i="103" s="1"/>
  <c r="N41" i="103" s="1"/>
  <c r="N27" i="104"/>
  <c r="N133" i="104" s="1"/>
  <c r="R29" i="101"/>
  <c r="R35" i="101" s="1"/>
  <c r="AD24" i="105"/>
  <c r="AD180" i="105" s="1"/>
  <c r="AC29" i="104"/>
  <c r="AC35" i="104" s="1"/>
  <c r="Z39" i="106"/>
  <c r="Q38" i="106"/>
  <c r="Q40" i="106" s="1"/>
  <c r="Q41" i="106" s="1"/>
  <c r="AH38" i="98"/>
  <c r="AH40" i="98" s="1"/>
  <c r="AH41" i="98" s="1"/>
  <c r="AE39" i="100"/>
  <c r="S27" i="98"/>
  <c r="S133" i="98" s="1"/>
  <c r="Z182" i="106"/>
  <c r="X182" i="103"/>
  <c r="H27" i="92"/>
  <c r="H133" i="92" s="1"/>
  <c r="AF27" i="94"/>
  <c r="AF30" i="94" s="1"/>
  <c r="L38" i="94"/>
  <c r="L40" i="94" s="1"/>
  <c r="L41" i="94" s="1"/>
  <c r="K29" i="94"/>
  <c r="K34" i="94" s="1"/>
  <c r="AD24" i="95"/>
  <c r="AD187" i="95" s="1"/>
  <c r="O38" i="97"/>
  <c r="O40" i="97" s="1"/>
  <c r="O41" i="97" s="1"/>
  <c r="AJ24" i="103"/>
  <c r="AJ180" i="103" s="1"/>
  <c r="AC172" i="98"/>
  <c r="Z29" i="98"/>
  <c r="Z35" i="98" s="1"/>
  <c r="AC24" i="98"/>
  <c r="AC187" i="98" s="1"/>
  <c r="N182" i="104"/>
  <c r="AD27" i="105"/>
  <c r="AD133" i="105" s="1"/>
  <c r="S38" i="100"/>
  <c r="S40" i="100" s="1"/>
  <c r="S41" i="100" s="1"/>
  <c r="S172" i="98"/>
  <c r="AC38" i="104"/>
  <c r="AC40" i="104" s="1"/>
  <c r="AC41" i="104" s="1"/>
  <c r="Z27" i="101"/>
  <c r="Z133" i="101" s="1"/>
  <c r="AJ24" i="106"/>
  <c r="AJ187" i="106" s="1"/>
  <c r="AE29" i="100"/>
  <c r="AE34" i="100" s="1"/>
  <c r="Z24" i="106"/>
  <c r="Z187" i="106" s="1"/>
  <c r="X24" i="103"/>
  <c r="X180" i="103" s="1"/>
  <c r="I27" i="97"/>
  <c r="I30" i="97" s="1"/>
  <c r="AE24" i="103"/>
  <c r="AE180" i="103" s="1"/>
  <c r="AH24" i="103"/>
  <c r="AH25" i="103" s="1"/>
  <c r="AC182" i="106"/>
  <c r="Q38" i="105"/>
  <c r="Q40" i="105" s="1"/>
  <c r="Q41" i="105" s="1"/>
  <c r="P140" i="94"/>
  <c r="P164" i="94" s="1"/>
  <c r="W29" i="95"/>
  <c r="W35" i="95" s="1"/>
  <c r="P27" i="94"/>
  <c r="P133" i="94" s="1"/>
  <c r="P154" i="94" s="1" a="1"/>
  <c r="P154" i="94" s="1"/>
  <c r="P182" i="94"/>
  <c r="N27" i="102"/>
  <c r="N30" i="102" s="1"/>
  <c r="I24" i="103"/>
  <c r="I187" i="103" s="1"/>
  <c r="AC182" i="101"/>
  <c r="U27" i="97"/>
  <c r="U30" i="97" s="1"/>
  <c r="AJ27" i="93"/>
  <c r="AJ30" i="93" s="1"/>
  <c r="X29" i="93"/>
  <c r="X34" i="93" s="1"/>
  <c r="X39" i="103"/>
  <c r="Z182" i="102"/>
  <c r="X38" i="93"/>
  <c r="X40" i="93" s="1"/>
  <c r="X41" i="93" s="1"/>
  <c r="AC24" i="101"/>
  <c r="AC180" i="101" s="1"/>
  <c r="AC38" i="105"/>
  <c r="AC40" i="105" s="1"/>
  <c r="AC41" i="105" s="1"/>
  <c r="Z38" i="100"/>
  <c r="Z40" i="100" s="1"/>
  <c r="Z41" i="100" s="1"/>
  <c r="V39" i="100"/>
  <c r="AJ182" i="105"/>
  <c r="K27" i="94"/>
  <c r="K30" i="94" s="1"/>
  <c r="I29" i="95"/>
  <c r="I35" i="95" s="1"/>
  <c r="Z39" i="104"/>
  <c r="AE182" i="104"/>
  <c r="Z140" i="102"/>
  <c r="Z164" i="102" s="1"/>
  <c r="Z24" i="102"/>
  <c r="Z187" i="102" s="1"/>
  <c r="O27" i="100"/>
  <c r="O133" i="100" s="1"/>
  <c r="AJ24" i="93"/>
  <c r="AJ183" i="93" s="1"/>
  <c r="H27" i="93"/>
  <c r="H136" i="93" s="1"/>
  <c r="K24" i="94"/>
  <c r="K25" i="94" s="1"/>
  <c r="AD27" i="94"/>
  <c r="AD133" i="94" s="1"/>
  <c r="U182" i="97"/>
  <c r="Z27" i="97"/>
  <c r="Z133" i="97" s="1"/>
  <c r="Z154" i="97" s="1" a="1"/>
  <c r="Z154" i="97" s="1"/>
  <c r="AC39" i="105"/>
  <c r="AJ29" i="104"/>
  <c r="AJ35" i="104" s="1"/>
  <c r="S27" i="106"/>
  <c r="S30" i="106" s="1"/>
  <c r="Z39" i="100"/>
  <c r="S27" i="104"/>
  <c r="S133" i="104" s="1"/>
  <c r="X29" i="103"/>
  <c r="X35" i="103" s="1"/>
  <c r="I24" i="100"/>
  <c r="I180" i="100" s="1"/>
  <c r="N182" i="102"/>
  <c r="S29" i="104"/>
  <c r="S35" i="104" s="1"/>
  <c r="W29" i="100"/>
  <c r="W34" i="100" s="1"/>
  <c r="O182" i="100"/>
  <c r="P27" i="92"/>
  <c r="P133" i="92" s="1"/>
  <c r="P154" i="92" s="1" a="1"/>
  <c r="P154" i="92" s="1"/>
  <c r="AJ185" i="93"/>
  <c r="H185" i="93"/>
  <c r="AK24" i="94"/>
  <c r="AK25" i="94" s="1"/>
  <c r="W27" i="94"/>
  <c r="W30" i="94" s="1"/>
  <c r="K182" i="94"/>
  <c r="U29" i="94"/>
  <c r="U35" i="94" s="1"/>
  <c r="AD182" i="94"/>
  <c r="I39" i="95"/>
  <c r="I40" i="95" s="1"/>
  <c r="I41" i="95" s="1"/>
  <c r="U172" i="97"/>
  <c r="Z29" i="104"/>
  <c r="Z35" i="104" s="1"/>
  <c r="AJ38" i="104"/>
  <c r="AJ40" i="104" s="1"/>
  <c r="AJ41" i="104" s="1"/>
  <c r="S24" i="106"/>
  <c r="S180" i="106" s="1"/>
  <c r="S24" i="104"/>
  <c r="S180" i="104" s="1"/>
  <c r="I27" i="100"/>
  <c r="I133" i="100" s="1"/>
  <c r="AK38" i="106"/>
  <c r="AK40" i="106" s="1"/>
  <c r="AK41" i="106" s="1"/>
  <c r="AE24" i="104"/>
  <c r="AE187" i="104" s="1"/>
  <c r="R38" i="104"/>
  <c r="R40" i="104" s="1"/>
  <c r="R41" i="104" s="1"/>
  <c r="S38" i="104"/>
  <c r="S40" i="104" s="1"/>
  <c r="S41" i="104" s="1"/>
  <c r="W38" i="100"/>
  <c r="W40" i="100" s="1"/>
  <c r="W41" i="100" s="1"/>
  <c r="AK29" i="99"/>
  <c r="AK34" i="99" s="1"/>
  <c r="AH182" i="104"/>
  <c r="I182" i="103"/>
  <c r="AC29" i="95"/>
  <c r="AC35" i="95" s="1"/>
  <c r="X24" i="95"/>
  <c r="X25" i="95" s="1"/>
  <c r="U24" i="97"/>
  <c r="U187" i="97" s="1"/>
  <c r="AC182" i="97"/>
  <c r="S182" i="106"/>
  <c r="S182" i="104"/>
  <c r="I182" i="100"/>
  <c r="N24" i="102"/>
  <c r="N187" i="102" s="1"/>
  <c r="AE27" i="104"/>
  <c r="AE30" i="104" s="1"/>
  <c r="I29" i="105"/>
  <c r="I34" i="105" s="1"/>
  <c r="AK38" i="100"/>
  <c r="AK40" i="100" s="1"/>
  <c r="AK41" i="100" s="1"/>
  <c r="AC29" i="103"/>
  <c r="AC34" i="103" s="1"/>
  <c r="I27" i="103"/>
  <c r="I133" i="103" s="1"/>
  <c r="O24" i="100"/>
  <c r="O25" i="100" s="1"/>
  <c r="J39" i="97"/>
  <c r="I39" i="94"/>
  <c r="I40" i="94" s="1"/>
  <c r="I41" i="94" s="1"/>
  <c r="R39" i="100"/>
  <c r="X27" i="102"/>
  <c r="X30" i="102" s="1"/>
  <c r="AE39" i="103"/>
  <c r="Z140" i="104"/>
  <c r="Z164" i="104" s="1"/>
  <c r="Z27" i="104"/>
  <c r="Z30" i="104" s="1"/>
  <c r="AC38" i="102"/>
  <c r="AC40" i="102" s="1"/>
  <c r="AC41" i="102" s="1"/>
  <c r="AI140" i="92"/>
  <c r="AI164" i="92" s="1"/>
  <c r="H140" i="92"/>
  <c r="H164" i="92" s="1"/>
  <c r="Y38" i="93"/>
  <c r="X175" i="93"/>
  <c r="AH27" i="98"/>
  <c r="AH133" i="98" s="1"/>
  <c r="X27" i="98"/>
  <c r="X30" i="98" s="1"/>
  <c r="X182" i="102"/>
  <c r="Q29" i="103"/>
  <c r="Q35" i="103" s="1"/>
  <c r="N24" i="103"/>
  <c r="N25" i="103" s="1"/>
  <c r="AK38" i="101"/>
  <c r="AK40" i="101" s="1"/>
  <c r="AK41" i="101" s="1"/>
  <c r="AH29" i="95"/>
  <c r="AH35" i="95" s="1"/>
  <c r="W182" i="97"/>
  <c r="AJ182" i="99"/>
  <c r="R39" i="105"/>
  <c r="AE24" i="106"/>
  <c r="AE187" i="106" s="1"/>
  <c r="Q38" i="93"/>
  <c r="Q40" i="93" s="1"/>
  <c r="Q41" i="93" s="1"/>
  <c r="Y140" i="94"/>
  <c r="Y164" i="94" s="1"/>
  <c r="AH39" i="95"/>
  <c r="AI27" i="92"/>
  <c r="N39" i="94"/>
  <c r="AC38" i="95"/>
  <c r="AC40" i="95" s="1"/>
  <c r="AC41" i="95" s="1"/>
  <c r="X172" i="95"/>
  <c r="P27" i="97"/>
  <c r="P30" i="97" s="1"/>
  <c r="R38" i="100"/>
  <c r="R40" i="100" s="1"/>
  <c r="R41" i="100" s="1"/>
  <c r="R39" i="106"/>
  <c r="AJ39" i="105"/>
  <c r="I27" i="99"/>
  <c r="I30" i="99" s="1"/>
  <c r="X24" i="98"/>
  <c r="X180" i="98" s="1"/>
  <c r="R38" i="105"/>
  <c r="R40" i="105" s="1"/>
  <c r="R41" i="105" s="1"/>
  <c r="AE39" i="105"/>
  <c r="AE38" i="103"/>
  <c r="AE40" i="103" s="1"/>
  <c r="AE41" i="103" s="1"/>
  <c r="AC29" i="102"/>
  <c r="AC35" i="102" s="1"/>
  <c r="N27" i="103"/>
  <c r="N133" i="103" s="1"/>
  <c r="S27" i="100"/>
  <c r="S30" i="100" s="1"/>
  <c r="P182" i="92"/>
  <c r="R29" i="93"/>
  <c r="R34" i="93" s="1"/>
  <c r="Y27" i="94"/>
  <c r="Y133" i="94" s="1"/>
  <c r="X27" i="95"/>
  <c r="X133" i="95" s="1"/>
  <c r="X154" i="95" s="1" a="1"/>
  <c r="X154" i="95" s="1"/>
  <c r="P182" i="97"/>
  <c r="R29" i="106"/>
  <c r="R34" i="106" s="1"/>
  <c r="AH182" i="98"/>
  <c r="X172" i="98"/>
  <c r="AK29" i="106"/>
  <c r="AK34" i="106" s="1"/>
  <c r="I24" i="99"/>
  <c r="I187" i="99" s="1"/>
  <c r="X182" i="98"/>
  <c r="AJ29" i="98"/>
  <c r="AJ35" i="98" s="1"/>
  <c r="AE29" i="105"/>
  <c r="AE35" i="105" s="1"/>
  <c r="Z24" i="104"/>
  <c r="Z180" i="104" s="1"/>
  <c r="AK39" i="101"/>
  <c r="Y182" i="94"/>
  <c r="N38" i="94"/>
  <c r="N40" i="94" s="1"/>
  <c r="N41" i="94" s="1"/>
  <c r="AC24" i="94"/>
  <c r="AC25" i="94" s="1"/>
  <c r="X140" i="95"/>
  <c r="X164" i="95" s="1"/>
  <c r="AH24" i="98"/>
  <c r="AH180" i="98" s="1"/>
  <c r="S140" i="100"/>
  <c r="S164" i="100" s="1"/>
  <c r="I182" i="99"/>
  <c r="Z182" i="104"/>
  <c r="N182" i="103"/>
  <c r="AE38" i="98"/>
  <c r="AE40" i="98" s="1"/>
  <c r="AE41" i="98" s="1"/>
  <c r="AJ140" i="103"/>
  <c r="AJ164" i="103" s="1"/>
  <c r="N172" i="103"/>
  <c r="O39" i="102"/>
  <c r="H24" i="93"/>
  <c r="H25" i="93" s="1"/>
  <c r="AB29" i="93"/>
  <c r="AB35" i="93" s="1"/>
  <c r="AK27" i="94"/>
  <c r="AK133" i="94" s="1"/>
  <c r="AD39" i="94"/>
  <c r="AH38" i="94"/>
  <c r="AH40" i="94" s="1"/>
  <c r="AH41" i="94" s="1"/>
  <c r="AH29" i="100"/>
  <c r="AH34" i="100" s="1"/>
  <c r="AK38" i="99"/>
  <c r="AK40" i="99" s="1"/>
  <c r="AK41" i="99" s="1"/>
  <c r="AI182" i="102"/>
  <c r="AE39" i="98"/>
  <c r="AE182" i="106"/>
  <c r="Q29" i="93"/>
  <c r="Q34" i="93" s="1"/>
  <c r="AB38" i="93"/>
  <c r="AB40" i="93" s="1"/>
  <c r="AB41" i="93" s="1"/>
  <c r="AH39" i="94"/>
  <c r="AJ29" i="105"/>
  <c r="AJ35" i="105" s="1"/>
  <c r="AJ24" i="99"/>
  <c r="AJ187" i="99" s="1"/>
  <c r="R39" i="104"/>
  <c r="AH38" i="100"/>
  <c r="AH40" i="100" s="1"/>
  <c r="AH41" i="100" s="1"/>
  <c r="AJ38" i="98"/>
  <c r="AJ40" i="98" s="1"/>
  <c r="AJ41" i="98" s="1"/>
  <c r="AE140" i="106"/>
  <c r="AE164" i="106" s="1"/>
  <c r="AE39" i="95"/>
  <c r="AJ27" i="99"/>
  <c r="AJ133" i="99" s="1"/>
  <c r="AE27" i="106"/>
  <c r="AE133" i="106" s="1"/>
  <c r="Z29" i="102"/>
  <c r="Z35" i="102" s="1"/>
  <c r="H24" i="94"/>
  <c r="H187" i="94" s="1"/>
  <c r="H29" i="92"/>
  <c r="H35" i="92" s="1"/>
  <c r="H24" i="92"/>
  <c r="H180" i="92" s="1"/>
  <c r="R38" i="93"/>
  <c r="R40" i="93" s="1"/>
  <c r="R41" i="93" s="1"/>
  <c r="AK182" i="94"/>
  <c r="AE39" i="94"/>
  <c r="H38" i="94"/>
  <c r="AC27" i="94"/>
  <c r="AC133" i="94" s="1"/>
  <c r="AC154" i="94" s="1" a="1"/>
  <c r="AC154" i="94" s="1"/>
  <c r="AK24" i="95"/>
  <c r="AK187" i="95" s="1"/>
  <c r="I182" i="97"/>
  <c r="I27" i="102"/>
  <c r="I30" i="102" s="1"/>
  <c r="AE27" i="103"/>
  <c r="AE133" i="103" s="1"/>
  <c r="S39" i="100"/>
  <c r="Q39" i="105"/>
  <c r="I38" i="105"/>
  <c r="I40" i="105" s="1"/>
  <c r="I41" i="105" s="1"/>
  <c r="AI24" i="102"/>
  <c r="AI25" i="102" s="1"/>
  <c r="R38" i="102"/>
  <c r="R40" i="102" s="1"/>
  <c r="R41" i="102" s="1"/>
  <c r="AJ182" i="106"/>
  <c r="AH27" i="102"/>
  <c r="AH133" i="102" s="1"/>
  <c r="AI39" i="102"/>
  <c r="AK172" i="94"/>
  <c r="H39" i="94"/>
  <c r="AC182" i="94"/>
  <c r="AE29" i="95"/>
  <c r="AE35" i="95" s="1"/>
  <c r="AK27" i="95"/>
  <c r="AK30" i="95" s="1"/>
  <c r="I172" i="97"/>
  <c r="S29" i="97"/>
  <c r="S35" i="97" s="1"/>
  <c r="I172" i="102"/>
  <c r="I182" i="102"/>
  <c r="AE182" i="103"/>
  <c r="AC24" i="102"/>
  <c r="AC180" i="102" s="1"/>
  <c r="R39" i="102"/>
  <c r="AH182" i="102"/>
  <c r="AI29" i="102"/>
  <c r="AI35" i="102" s="1"/>
  <c r="AK140" i="95"/>
  <c r="AK164" i="95" s="1"/>
  <c r="J27" i="97"/>
  <c r="J133" i="97" s="1"/>
  <c r="AC27" i="102"/>
  <c r="AC30" i="102" s="1"/>
  <c r="AJ27" i="106"/>
  <c r="AJ133" i="106" s="1"/>
  <c r="AJ154" i="106" s="1" a="1"/>
  <c r="AJ154" i="106" s="1"/>
  <c r="AH172" i="102"/>
  <c r="AE182" i="94"/>
  <c r="U38" i="94"/>
  <c r="U40" i="94" s="1"/>
  <c r="U41" i="94" s="1"/>
  <c r="O182" i="97"/>
  <c r="Z24" i="97"/>
  <c r="Z25" i="97" s="1"/>
  <c r="S24" i="105"/>
  <c r="S180" i="105" s="1"/>
  <c r="L39" i="101"/>
  <c r="L27" i="105"/>
  <c r="L30" i="105" s="1"/>
  <c r="S39" i="105"/>
  <c r="AK24" i="101"/>
  <c r="AK180" i="101" s="1"/>
  <c r="V38" i="98"/>
  <c r="V40" i="98" s="1"/>
  <c r="V41" i="98" s="1"/>
  <c r="AJ38" i="106"/>
  <c r="AJ40" i="106" s="1"/>
  <c r="AJ41" i="106" s="1"/>
  <c r="AK29" i="100"/>
  <c r="AK35" i="100" s="1"/>
  <c r="U38" i="93"/>
  <c r="AA182" i="94"/>
  <c r="Q38" i="94"/>
  <c r="Q40" i="94" s="1"/>
  <c r="Q41" i="94" s="1"/>
  <c r="AH24" i="94"/>
  <c r="AH180" i="94" s="1"/>
  <c r="X24" i="94"/>
  <c r="X25" i="94" s="1"/>
  <c r="AD39" i="95"/>
  <c r="Z182" i="97"/>
  <c r="L24" i="97"/>
  <c r="L180" i="97" s="1"/>
  <c r="AK27" i="101"/>
  <c r="AK30" i="101" s="1"/>
  <c r="V29" i="100"/>
  <c r="V34" i="100" s="1"/>
  <c r="L182" i="106"/>
  <c r="AC38" i="103"/>
  <c r="AC40" i="103" s="1"/>
  <c r="AC41" i="103" s="1"/>
  <c r="AJ24" i="105"/>
  <c r="AJ187" i="105" s="1"/>
  <c r="Q39" i="91"/>
  <c r="O29" i="93"/>
  <c r="O35" i="93" s="1"/>
  <c r="AH140" i="94"/>
  <c r="AH164" i="94" s="1"/>
  <c r="AJ27" i="95"/>
  <c r="AJ30" i="95" s="1"/>
  <c r="U29" i="97"/>
  <c r="U34" i="97" s="1"/>
  <c r="AK24" i="99"/>
  <c r="AK187" i="99" s="1"/>
  <c r="AK182" i="101"/>
  <c r="I24" i="106"/>
  <c r="I187" i="106" s="1"/>
  <c r="AC27" i="104"/>
  <c r="AC133" i="104" s="1"/>
  <c r="AJ27" i="105"/>
  <c r="AJ30" i="105" s="1"/>
  <c r="U39" i="93"/>
  <c r="X24" i="93"/>
  <c r="X190" i="93" s="1"/>
  <c r="AB27" i="94"/>
  <c r="AB133" i="94" s="1"/>
  <c r="AB154" i="94" s="1" a="1"/>
  <c r="AB154" i="94" s="1"/>
  <c r="M24" i="94"/>
  <c r="M187" i="94" s="1"/>
  <c r="Q39" i="94"/>
  <c r="AA29" i="94"/>
  <c r="AA35" i="94" s="1"/>
  <c r="AH27" i="94"/>
  <c r="AH133" i="94" s="1"/>
  <c r="Q39" i="95"/>
  <c r="AJ182" i="95"/>
  <c r="J182" i="97"/>
  <c r="AC172" i="97"/>
  <c r="O39" i="98"/>
  <c r="L24" i="105"/>
  <c r="L187" i="105" s="1"/>
  <c r="AJ39" i="102"/>
  <c r="L172" i="105"/>
  <c r="Q29" i="91"/>
  <c r="Q35" i="91" s="1"/>
  <c r="AE27" i="94"/>
  <c r="AE30" i="94" s="1"/>
  <c r="AE31" i="94" s="1"/>
  <c r="AB24" i="94"/>
  <c r="AB180" i="94" s="1"/>
  <c r="AA27" i="94"/>
  <c r="AA133" i="94" s="1"/>
  <c r="AA154" i="94" s="1" a="1"/>
  <c r="AA154" i="94" s="1"/>
  <c r="M27" i="94"/>
  <c r="M133" i="94" s="1"/>
  <c r="M154" i="94" s="1" a="1"/>
  <c r="M154" i="94" s="1"/>
  <c r="AA38" i="94"/>
  <c r="AA40" i="94" s="1"/>
  <c r="AA41" i="94" s="1"/>
  <c r="Q38" i="95"/>
  <c r="Q40" i="95" s="1"/>
  <c r="Q41" i="95" s="1"/>
  <c r="AJ172" i="95"/>
  <c r="AI29" i="95"/>
  <c r="AI34" i="95" s="1"/>
  <c r="AD29" i="95"/>
  <c r="AD35" i="95" s="1"/>
  <c r="M140" i="94"/>
  <c r="M164" i="94" s="1"/>
  <c r="AC24" i="97"/>
  <c r="AC25" i="97" s="1"/>
  <c r="O27" i="97"/>
  <c r="O133" i="97" s="1"/>
  <c r="U39" i="97"/>
  <c r="S27" i="105"/>
  <c r="S133" i="105" s="1"/>
  <c r="L29" i="101"/>
  <c r="L34" i="101" s="1"/>
  <c r="L182" i="105"/>
  <c r="S29" i="105"/>
  <c r="S34" i="105" s="1"/>
  <c r="AJ29" i="106"/>
  <c r="AJ35" i="106" s="1"/>
  <c r="L27" i="106"/>
  <c r="L133" i="106" s="1"/>
  <c r="L154" i="106" s="1" a="1"/>
  <c r="L154" i="106" s="1"/>
  <c r="AC182" i="104"/>
  <c r="J24" i="92"/>
  <c r="J25" i="92" s="1"/>
  <c r="X27" i="93"/>
  <c r="X136" i="93" s="1"/>
  <c r="X157" i="93" s="1" a="1"/>
  <c r="X157" i="93" s="1"/>
  <c r="Q24" i="91"/>
  <c r="Q25" i="91" s="1"/>
  <c r="AA172" i="94"/>
  <c r="AB182" i="94"/>
  <c r="M39" i="94"/>
  <c r="AA24" i="94"/>
  <c r="AA187" i="94" s="1"/>
  <c r="M182" i="94"/>
  <c r="AJ24" i="95"/>
  <c r="AJ180" i="95" s="1"/>
  <c r="J24" i="97"/>
  <c r="J187" i="97" s="1"/>
  <c r="AC27" i="97"/>
  <c r="AC30" i="97" s="1"/>
  <c r="O24" i="97"/>
  <c r="O187" i="97" s="1"/>
  <c r="L140" i="106"/>
  <c r="L164" i="106" s="1"/>
  <c r="AC140" i="104"/>
  <c r="AC164" i="104" s="1"/>
  <c r="L24" i="106"/>
  <c r="L180" i="106" s="1"/>
  <c r="Z39" i="105"/>
  <c r="AK140" i="103"/>
  <c r="AK164" i="103" s="1"/>
  <c r="AK172" i="103"/>
  <c r="AE27" i="105"/>
  <c r="AE133" i="105" s="1"/>
  <c r="R24" i="102"/>
  <c r="R25" i="102" s="1"/>
  <c r="I27" i="106"/>
  <c r="I133" i="106" s="1"/>
  <c r="I154" i="106" s="1" a="1"/>
  <c r="I154" i="106" s="1"/>
  <c r="AC38" i="101"/>
  <c r="AC40" i="101" s="1"/>
  <c r="AC41" i="101" s="1"/>
  <c r="AK27" i="103"/>
  <c r="AK30" i="103" s="1"/>
  <c r="I27" i="105"/>
  <c r="I133" i="105" s="1"/>
  <c r="I140" i="105"/>
  <c r="I164" i="105" s="1"/>
  <c r="R27" i="102"/>
  <c r="R133" i="102" s="1"/>
  <c r="Z29" i="106"/>
  <c r="Z34" i="106" s="1"/>
  <c r="AH27" i="104"/>
  <c r="AH30" i="104" s="1"/>
  <c r="AK182" i="103"/>
  <c r="I182" i="105"/>
  <c r="Z39" i="102"/>
  <c r="AH24" i="104"/>
  <c r="AH180" i="104" s="1"/>
  <c r="AK24" i="103"/>
  <c r="AK25" i="103" s="1"/>
  <c r="AJ140" i="100"/>
  <c r="AJ164" i="100" s="1"/>
  <c r="AJ172" i="100"/>
  <c r="M29" i="94"/>
  <c r="M35" i="94" s="1"/>
  <c r="W38" i="95"/>
  <c r="W40" i="95" s="1"/>
  <c r="W41" i="95" s="1"/>
  <c r="AA29" i="97"/>
  <c r="AA34" i="97" s="1"/>
  <c r="J38" i="97"/>
  <c r="J40" i="97" s="1"/>
  <c r="J41" i="97" s="1"/>
  <c r="AK27" i="99"/>
  <c r="AK30" i="99" s="1"/>
  <c r="AE182" i="105"/>
  <c r="Z24" i="103"/>
  <c r="Z187" i="103" s="1"/>
  <c r="Z29" i="105"/>
  <c r="Z34" i="105" s="1"/>
  <c r="AA39" i="97"/>
  <c r="O29" i="98"/>
  <c r="O35" i="98" s="1"/>
  <c r="AC24" i="106"/>
  <c r="AC187" i="106" s="1"/>
  <c r="Z182" i="103"/>
  <c r="O29" i="102"/>
  <c r="O35" i="102" s="1"/>
  <c r="Z172" i="103"/>
  <c r="AC27" i="106"/>
  <c r="AC133" i="106" s="1"/>
  <c r="AC154" i="106" s="1" a="1"/>
  <c r="AC154" i="106" s="1"/>
  <c r="Z27" i="103"/>
  <c r="Z30" i="103" s="1"/>
  <c r="AH29" i="93"/>
  <c r="AH34" i="93" s="1"/>
  <c r="R140" i="102"/>
  <c r="R164" i="102" s="1"/>
  <c r="I172" i="106"/>
  <c r="H38" i="92"/>
  <c r="H40" i="92" s="1"/>
  <c r="H41" i="92" s="1"/>
  <c r="W172" i="94"/>
  <c r="AD29" i="94"/>
  <c r="AD34" i="94" s="1"/>
  <c r="X27" i="94"/>
  <c r="X133" i="94" s="1"/>
  <c r="AI140" i="95"/>
  <c r="AI164" i="95" s="1"/>
  <c r="AI24" i="95"/>
  <c r="AI187" i="95" s="1"/>
  <c r="L182" i="97"/>
  <c r="V39" i="98"/>
  <c r="AC39" i="101"/>
  <c r="Y39" i="93"/>
  <c r="X185" i="91"/>
  <c r="Q27" i="92"/>
  <c r="Q30" i="92" s="1"/>
  <c r="O39" i="93"/>
  <c r="W182" i="94"/>
  <c r="I29" i="94"/>
  <c r="I35" i="94" s="1"/>
  <c r="AI27" i="95"/>
  <c r="AI133" i="95" s="1"/>
  <c r="W24" i="97"/>
  <c r="W187" i="97" s="1"/>
  <c r="AC172" i="101"/>
  <c r="AC140" i="101"/>
  <c r="AC164" i="101" s="1"/>
  <c r="W24" i="94"/>
  <c r="W180" i="94" s="1"/>
  <c r="W27" i="97"/>
  <c r="W133" i="97" s="1"/>
  <c r="W154" i="97" s="1" a="1"/>
  <c r="W154" i="97" s="1"/>
  <c r="L27" i="97"/>
  <c r="L30" i="97" s="1"/>
  <c r="AK172" i="99"/>
  <c r="AH38" i="93"/>
  <c r="AH40" i="93" s="1"/>
  <c r="AH41" i="93" s="1"/>
  <c r="S172" i="105"/>
  <c r="M24" i="92"/>
  <c r="M180" i="92" s="1"/>
  <c r="AH175" i="93"/>
  <c r="AG29" i="91"/>
  <c r="AG35" i="91" s="1"/>
  <c r="W39" i="92"/>
  <c r="W38" i="92"/>
  <c r="AE140" i="94"/>
  <c r="AE164" i="94" s="1"/>
  <c r="AD24" i="92"/>
  <c r="AD187" i="92" s="1"/>
  <c r="J29" i="95"/>
  <c r="J34" i="95" s="1"/>
  <c r="AB140" i="92"/>
  <c r="AB164" i="92" s="1"/>
  <c r="J38" i="95"/>
  <c r="J40" i="95" s="1"/>
  <c r="J41" i="95" s="1"/>
  <c r="R24" i="103"/>
  <c r="R180" i="103" s="1"/>
  <c r="AH182" i="92"/>
  <c r="AE140" i="105"/>
  <c r="AE164" i="105" s="1"/>
  <c r="AK40" i="105"/>
  <c r="AK41" i="105" s="1"/>
  <c r="AH180" i="105"/>
  <c r="AH187" i="105"/>
  <c r="AH25" i="105"/>
  <c r="AH40" i="104"/>
  <c r="AH41" i="104" s="1"/>
  <c r="Z40" i="104"/>
  <c r="Z41" i="104" s="1"/>
  <c r="R35" i="103"/>
  <c r="R34" i="103"/>
  <c r="R133" i="104"/>
  <c r="R30" i="104"/>
  <c r="R31" i="104" s="1"/>
  <c r="AC35" i="105"/>
  <c r="AC34" i="105"/>
  <c r="AC187" i="99"/>
  <c r="AC180" i="99"/>
  <c r="AC25" i="99"/>
  <c r="N35" i="100"/>
  <c r="N34" i="100"/>
  <c r="AH30" i="100"/>
  <c r="AH31" i="100" s="1"/>
  <c r="AH133" i="100"/>
  <c r="AD40" i="103"/>
  <c r="AD41" i="103" s="1"/>
  <c r="AD35" i="106"/>
  <c r="AD34" i="106"/>
  <c r="V40" i="101"/>
  <c r="V41" i="101" s="1"/>
  <c r="X30" i="105"/>
  <c r="X31" i="105" s="1"/>
  <c r="X133" i="105"/>
  <c r="X133" i="101"/>
  <c r="X30" i="101"/>
  <c r="X31" i="101" s="1"/>
  <c r="AA39" i="99"/>
  <c r="AA38" i="99"/>
  <c r="AA29" i="99"/>
  <c r="Q187" i="104"/>
  <c r="Q180" i="104"/>
  <c r="Q25" i="104"/>
  <c r="W187" i="103"/>
  <c r="W180" i="103"/>
  <c r="W25" i="103"/>
  <c r="AL24" i="100"/>
  <c r="AL182" i="100"/>
  <c r="AL27" i="100"/>
  <c r="AL140" i="100"/>
  <c r="AL164" i="100" s="1"/>
  <c r="AL172" i="100"/>
  <c r="Y39" i="99"/>
  <c r="Y38" i="99"/>
  <c r="Y29" i="99"/>
  <c r="S133" i="99"/>
  <c r="S30" i="99"/>
  <c r="S31" i="99" s="1"/>
  <c r="AF182" i="106"/>
  <c r="AF24" i="106"/>
  <c r="AF27" i="106"/>
  <c r="AF172" i="106"/>
  <c r="T35" i="102"/>
  <c r="T34" i="102"/>
  <c r="AG29" i="100"/>
  <c r="AG38" i="100"/>
  <c r="AG39" i="100"/>
  <c r="M39" i="106"/>
  <c r="M38" i="106"/>
  <c r="M29" i="106"/>
  <c r="Y39" i="102"/>
  <c r="Y38" i="102"/>
  <c r="Y29" i="102"/>
  <c r="Z35" i="100"/>
  <c r="Z34" i="100"/>
  <c r="AJ34" i="101"/>
  <c r="AJ35" i="101"/>
  <c r="L35" i="106"/>
  <c r="L34" i="106"/>
  <c r="AD40" i="98"/>
  <c r="AD41" i="98" s="1"/>
  <c r="J133" i="102"/>
  <c r="J30" i="102"/>
  <c r="J31" i="102" s="1"/>
  <c r="V133" i="105"/>
  <c r="V30" i="105"/>
  <c r="V31" i="105" s="1"/>
  <c r="AF29" i="105"/>
  <c r="AF39" i="105"/>
  <c r="AF38" i="105"/>
  <c r="W40" i="99"/>
  <c r="W41" i="99" s="1"/>
  <c r="AL24" i="103"/>
  <c r="AL182" i="103"/>
  <c r="AL27" i="103"/>
  <c r="K182" i="100"/>
  <c r="K27" i="100"/>
  <c r="K24" i="100"/>
  <c r="K140" i="100"/>
  <c r="K164" i="100" s="1"/>
  <c r="Z187" i="99"/>
  <c r="Z180" i="99"/>
  <c r="Z25" i="99"/>
  <c r="Z40" i="101"/>
  <c r="Z41" i="101" s="1"/>
  <c r="L40" i="104"/>
  <c r="L41" i="104" s="1"/>
  <c r="AI133" i="103"/>
  <c r="AI30" i="103"/>
  <c r="AI31" i="103" s="1"/>
  <c r="AI180" i="104"/>
  <c r="AI187" i="104"/>
  <c r="AI25" i="104"/>
  <c r="J133" i="106"/>
  <c r="J154" i="106" s="1" a="1"/>
  <c r="J154" i="106" s="1"/>
  <c r="J30" i="106"/>
  <c r="J31" i="106" s="1"/>
  <c r="V40" i="104"/>
  <c r="V41" i="104" s="1"/>
  <c r="X40" i="103"/>
  <c r="X41" i="103" s="1"/>
  <c r="AA39" i="103"/>
  <c r="AA38" i="103"/>
  <c r="AA29" i="103"/>
  <c r="T180" i="98"/>
  <c r="T187" i="98"/>
  <c r="T25" i="98"/>
  <c r="T35" i="104"/>
  <c r="T34" i="104"/>
  <c r="Q133" i="106"/>
  <c r="Q30" i="106"/>
  <c r="Q31" i="106" s="1"/>
  <c r="AG29" i="104"/>
  <c r="AG38" i="104"/>
  <c r="AG39" i="104"/>
  <c r="W133" i="100"/>
  <c r="W30" i="100"/>
  <c r="W31" i="100" s="1"/>
  <c r="W187" i="106"/>
  <c r="W180" i="106"/>
  <c r="W25" i="106"/>
  <c r="U27" i="104"/>
  <c r="U24" i="104"/>
  <c r="U182" i="104"/>
  <c r="N35" i="105"/>
  <c r="N34" i="105"/>
  <c r="AE187" i="105"/>
  <c r="AE180" i="105"/>
  <c r="AE25" i="105"/>
  <c r="AE30" i="101"/>
  <c r="AE31" i="101" s="1"/>
  <c r="AE133" i="101"/>
  <c r="AH35" i="105"/>
  <c r="AH34" i="105"/>
  <c r="K24" i="102"/>
  <c r="K182" i="102"/>
  <c r="K27" i="102"/>
  <c r="K140" i="102"/>
  <c r="K164" i="102" s="1"/>
  <c r="K172" i="102"/>
  <c r="L187" i="100"/>
  <c r="L180" i="100"/>
  <c r="L25" i="100"/>
  <c r="I35" i="98"/>
  <c r="I34" i="98"/>
  <c r="R35" i="104"/>
  <c r="R34" i="104"/>
  <c r="AC180" i="105"/>
  <c r="AC187" i="105"/>
  <c r="AC25" i="105"/>
  <c r="AE133" i="98"/>
  <c r="AE30" i="98"/>
  <c r="AE31" i="98" s="1"/>
  <c r="O187" i="106"/>
  <c r="O180" i="106"/>
  <c r="O25" i="106"/>
  <c r="R187" i="98"/>
  <c r="R180" i="98"/>
  <c r="R25" i="98"/>
  <c r="N40" i="101"/>
  <c r="N41" i="101" s="1"/>
  <c r="AH40" i="99"/>
  <c r="AH41" i="99" s="1"/>
  <c r="AB39" i="100"/>
  <c r="AB38" i="100"/>
  <c r="AB29" i="100"/>
  <c r="J133" i="100"/>
  <c r="J154" i="100" s="1" a="1"/>
  <c r="J154" i="100" s="1"/>
  <c r="J30" i="100"/>
  <c r="J31" i="100" s="1"/>
  <c r="X35" i="105"/>
  <c r="X34" i="105"/>
  <c r="AA27" i="101"/>
  <c r="AA182" i="101"/>
  <c r="AA24" i="101"/>
  <c r="AA172" i="101"/>
  <c r="AA140" i="101"/>
  <c r="AA164" i="101" s="1"/>
  <c r="T34" i="101"/>
  <c r="T35" i="101"/>
  <c r="M182" i="102"/>
  <c r="M27" i="102"/>
  <c r="M24" i="102"/>
  <c r="M172" i="102"/>
  <c r="AL29" i="102"/>
  <c r="AL39" i="102"/>
  <c r="AL38" i="102"/>
  <c r="L40" i="98"/>
  <c r="L41" i="98" s="1"/>
  <c r="AB182" i="99"/>
  <c r="AB27" i="99"/>
  <c r="AB24" i="99"/>
  <c r="AB140" i="99"/>
  <c r="AB164" i="99" s="1"/>
  <c r="AB172" i="99"/>
  <c r="Q133" i="100"/>
  <c r="Q30" i="100"/>
  <c r="Q31" i="100" s="1"/>
  <c r="AG38" i="106"/>
  <c r="AG39" i="106"/>
  <c r="AG29" i="106"/>
  <c r="W133" i="104"/>
  <c r="W30" i="104"/>
  <c r="W31" i="104" s="1"/>
  <c r="U39" i="99"/>
  <c r="U38" i="99"/>
  <c r="U29" i="99"/>
  <c r="L40" i="105"/>
  <c r="L41" i="105" s="1"/>
  <c r="AI40" i="105"/>
  <c r="AI41" i="105" s="1"/>
  <c r="J187" i="104"/>
  <c r="J180" i="104"/>
  <c r="J25" i="104"/>
  <c r="X35" i="99"/>
  <c r="X34" i="99"/>
  <c r="AF39" i="104"/>
  <c r="AF38" i="104"/>
  <c r="AF29" i="104"/>
  <c r="T35" i="106"/>
  <c r="T34" i="106"/>
  <c r="Q187" i="102"/>
  <c r="Q180" i="102"/>
  <c r="Q25" i="102"/>
  <c r="AG24" i="103"/>
  <c r="AG27" i="103"/>
  <c r="AG182" i="103"/>
  <c r="AG140" i="103"/>
  <c r="AG164" i="103" s="1"/>
  <c r="AG172" i="103"/>
  <c r="P182" i="100"/>
  <c r="P27" i="100"/>
  <c r="P24" i="100"/>
  <c r="P140" i="100"/>
  <c r="P164" i="100" s="1"/>
  <c r="H39" i="102"/>
  <c r="H38" i="102"/>
  <c r="H29" i="102"/>
  <c r="K182" i="106"/>
  <c r="K24" i="106"/>
  <c r="K27" i="106"/>
  <c r="K140" i="106"/>
  <c r="K164" i="106" s="1"/>
  <c r="AJ35" i="102"/>
  <c r="AJ34" i="102"/>
  <c r="AD180" i="102"/>
  <c r="AD187" i="102"/>
  <c r="AD25" i="102"/>
  <c r="AI35" i="104"/>
  <c r="AI34" i="104"/>
  <c r="AA39" i="104"/>
  <c r="AA38" i="104"/>
  <c r="AA29" i="104"/>
  <c r="Q35" i="105"/>
  <c r="Q34" i="105"/>
  <c r="M24" i="98"/>
  <c r="M182" i="98"/>
  <c r="M27" i="98"/>
  <c r="M172" i="98"/>
  <c r="R35" i="105"/>
  <c r="R34" i="105"/>
  <c r="I35" i="104"/>
  <c r="I34" i="104"/>
  <c r="AC180" i="103"/>
  <c r="AC187" i="103"/>
  <c r="AC25" i="103"/>
  <c r="S30" i="101"/>
  <c r="S31" i="101" s="1"/>
  <c r="S133" i="101"/>
  <c r="AJ40" i="100"/>
  <c r="AJ41" i="100" s="1"/>
  <c r="L40" i="100"/>
  <c r="L41" i="100" s="1"/>
  <c r="O40" i="102"/>
  <c r="O41" i="102" s="1"/>
  <c r="I35" i="101"/>
  <c r="I34" i="101"/>
  <c r="AC133" i="100"/>
  <c r="AC30" i="100"/>
  <c r="AC31" i="100" s="1"/>
  <c r="AB24" i="101"/>
  <c r="AB182" i="101"/>
  <c r="AB27" i="101"/>
  <c r="AB172" i="101"/>
  <c r="X35" i="101"/>
  <c r="X34" i="101"/>
  <c r="AF182" i="99"/>
  <c r="AF27" i="99"/>
  <c r="AF24" i="99"/>
  <c r="AF140" i="99"/>
  <c r="AF164" i="99" s="1"/>
  <c r="T133" i="101"/>
  <c r="T30" i="101"/>
  <c r="T31" i="101" s="1"/>
  <c r="AG24" i="98"/>
  <c r="AG182" i="98"/>
  <c r="AG27" i="98"/>
  <c r="AG140" i="98"/>
  <c r="AG164" i="98" s="1"/>
  <c r="U182" i="100"/>
  <c r="U27" i="100"/>
  <c r="U24" i="100"/>
  <c r="U172" i="100"/>
  <c r="S133" i="102"/>
  <c r="S30" i="102"/>
  <c r="S31" i="102" s="1"/>
  <c r="H39" i="105"/>
  <c r="H38" i="105"/>
  <c r="H29" i="105"/>
  <c r="Z35" i="103"/>
  <c r="Z34" i="103"/>
  <c r="L180" i="98"/>
  <c r="L187" i="98"/>
  <c r="L25" i="98"/>
  <c r="AD133" i="104"/>
  <c r="AD30" i="104"/>
  <c r="AD31" i="104" s="1"/>
  <c r="AI180" i="100"/>
  <c r="J35" i="99"/>
  <c r="J34" i="99"/>
  <c r="V133" i="103"/>
  <c r="V30" i="103"/>
  <c r="V31" i="103" s="1"/>
  <c r="V40" i="102"/>
  <c r="V41" i="102" s="1"/>
  <c r="P182" i="105"/>
  <c r="P27" i="105"/>
  <c r="P24" i="105"/>
  <c r="P172" i="105"/>
  <c r="U38" i="106"/>
  <c r="U39" i="106"/>
  <c r="U29" i="106"/>
  <c r="Z133" i="105"/>
  <c r="Z30" i="105"/>
  <c r="Z31" i="105" s="1"/>
  <c r="Z187" i="100"/>
  <c r="Z180" i="100"/>
  <c r="Z25" i="100"/>
  <c r="AB182" i="105"/>
  <c r="AB24" i="105"/>
  <c r="AB27" i="105"/>
  <c r="AB140" i="105"/>
  <c r="AB164" i="105" s="1"/>
  <c r="J35" i="102"/>
  <c r="J34" i="102"/>
  <c r="P39" i="104"/>
  <c r="P38" i="104"/>
  <c r="P29" i="104"/>
  <c r="H29" i="103"/>
  <c r="H39" i="103"/>
  <c r="H38" i="103"/>
  <c r="AD35" i="102"/>
  <c r="AD34" i="102"/>
  <c r="J133" i="105"/>
  <c r="J30" i="105"/>
  <c r="J31" i="105" s="1"/>
  <c r="Q24" i="98"/>
  <c r="Q27" i="98"/>
  <c r="Q182" i="98"/>
  <c r="Q172" i="98"/>
  <c r="Q140" i="98"/>
  <c r="Q164" i="98" s="1"/>
  <c r="M27" i="104"/>
  <c r="M24" i="104"/>
  <c r="M182" i="104"/>
  <c r="M172" i="104"/>
  <c r="AL39" i="101"/>
  <c r="AL38" i="101"/>
  <c r="AL29" i="101"/>
  <c r="R180" i="105"/>
  <c r="R187" i="105"/>
  <c r="R25" i="105"/>
  <c r="I40" i="106"/>
  <c r="I41" i="106" s="1"/>
  <c r="I187" i="104"/>
  <c r="I180" i="104"/>
  <c r="I25" i="104"/>
  <c r="N180" i="105"/>
  <c r="N187" i="105"/>
  <c r="N25" i="105"/>
  <c r="AK180" i="105"/>
  <c r="AK187" i="105"/>
  <c r="AK25" i="105"/>
  <c r="AK133" i="106"/>
  <c r="AK30" i="106"/>
  <c r="AK31" i="106" s="1"/>
  <c r="AE40" i="101"/>
  <c r="AE41" i="101" s="1"/>
  <c r="O35" i="99"/>
  <c r="O34" i="99"/>
  <c r="S35" i="101"/>
  <c r="S34" i="101"/>
  <c r="Z187" i="98"/>
  <c r="Z180" i="98"/>
  <c r="Z25" i="98"/>
  <c r="R187" i="100"/>
  <c r="R180" i="100"/>
  <c r="R25" i="100"/>
  <c r="I180" i="98"/>
  <c r="I187" i="98"/>
  <c r="I25" i="98"/>
  <c r="AC35" i="98"/>
  <c r="AC34" i="98"/>
  <c r="AC34" i="106"/>
  <c r="AC35" i="106"/>
  <c r="AE35" i="102"/>
  <c r="AE34" i="102"/>
  <c r="O30" i="105"/>
  <c r="O31" i="105" s="1"/>
  <c r="O133" i="105"/>
  <c r="O187" i="103"/>
  <c r="O180" i="103"/>
  <c r="O25" i="103"/>
  <c r="AC35" i="100"/>
  <c r="AC34" i="100"/>
  <c r="AK180" i="98"/>
  <c r="AK187" i="98"/>
  <c r="AK25" i="98"/>
  <c r="AG39" i="102"/>
  <c r="AG38" i="102"/>
  <c r="AG29" i="102"/>
  <c r="H39" i="99"/>
  <c r="H38" i="99"/>
  <c r="H29" i="99"/>
  <c r="J187" i="101"/>
  <c r="J180" i="101"/>
  <c r="J25" i="101"/>
  <c r="X40" i="98"/>
  <c r="X41" i="98" s="1"/>
  <c r="X35" i="104"/>
  <c r="X34" i="104"/>
  <c r="T180" i="102"/>
  <c r="T187" i="102"/>
  <c r="T25" i="102"/>
  <c r="Q40" i="100"/>
  <c r="Q41" i="100" s="1"/>
  <c r="M182" i="99"/>
  <c r="M27" i="99"/>
  <c r="M24" i="99"/>
  <c r="M172" i="99"/>
  <c r="W40" i="104"/>
  <c r="W41" i="104" s="1"/>
  <c r="AL39" i="106"/>
  <c r="AL38" i="106"/>
  <c r="AL29" i="106"/>
  <c r="Z40" i="105"/>
  <c r="Z41" i="105" s="1"/>
  <c r="Z133" i="106"/>
  <c r="Z154" i="106" s="1" a="1"/>
  <c r="Z154" i="106" s="1"/>
  <c r="Z30" i="106"/>
  <c r="AJ180" i="98"/>
  <c r="AJ187" i="98"/>
  <c r="AJ25" i="98"/>
  <c r="AI133" i="105"/>
  <c r="AI30" i="105"/>
  <c r="AI31" i="105" s="1"/>
  <c r="AI180" i="101"/>
  <c r="AI187" i="101"/>
  <c r="AI25" i="101"/>
  <c r="AB38" i="106"/>
  <c r="AB39" i="106"/>
  <c r="AB29" i="106"/>
  <c r="X180" i="99"/>
  <c r="X187" i="99"/>
  <c r="X25" i="99"/>
  <c r="M182" i="100"/>
  <c r="M27" i="100"/>
  <c r="M24" i="100"/>
  <c r="M140" i="100"/>
  <c r="M164" i="100" s="1"/>
  <c r="U182" i="101"/>
  <c r="U27" i="101"/>
  <c r="U24" i="101"/>
  <c r="U140" i="101"/>
  <c r="U164" i="101" s="1"/>
  <c r="U172" i="101"/>
  <c r="H182" i="104"/>
  <c r="H27" i="104"/>
  <c r="H24" i="104"/>
  <c r="L180" i="104"/>
  <c r="L187" i="104"/>
  <c r="L25" i="104"/>
  <c r="AD40" i="99"/>
  <c r="AD41" i="99" s="1"/>
  <c r="J40" i="98"/>
  <c r="J41" i="98" s="1"/>
  <c r="V133" i="100"/>
  <c r="V30" i="100"/>
  <c r="V31" i="100" s="1"/>
  <c r="AF39" i="101"/>
  <c r="AF38" i="101"/>
  <c r="AF29" i="101"/>
  <c r="T30" i="104"/>
  <c r="T31" i="104" s="1"/>
  <c r="T133" i="104"/>
  <c r="P182" i="103"/>
  <c r="P27" i="103"/>
  <c r="P24" i="103"/>
  <c r="W187" i="98"/>
  <c r="W180" i="98"/>
  <c r="W25" i="98"/>
  <c r="I35" i="100"/>
  <c r="I34" i="100"/>
  <c r="N35" i="102"/>
  <c r="N34" i="102"/>
  <c r="O35" i="101"/>
  <c r="O34" i="101"/>
  <c r="AH133" i="105"/>
  <c r="AH30" i="105"/>
  <c r="AH31" i="105" s="1"/>
  <c r="K39" i="99"/>
  <c r="K38" i="99"/>
  <c r="K29" i="99"/>
  <c r="R34" i="100"/>
  <c r="R35" i="100"/>
  <c r="I35" i="103"/>
  <c r="I34" i="103"/>
  <c r="N35" i="98"/>
  <c r="N34" i="98"/>
  <c r="AH35" i="101"/>
  <c r="AH34" i="101"/>
  <c r="R40" i="103"/>
  <c r="R41" i="103" s="1"/>
  <c r="R187" i="104"/>
  <c r="R180" i="104"/>
  <c r="R25" i="104"/>
  <c r="AC133" i="99"/>
  <c r="AC30" i="99"/>
  <c r="AC31" i="99" s="1"/>
  <c r="N40" i="100"/>
  <c r="N41" i="100" s="1"/>
  <c r="N40" i="104"/>
  <c r="N41" i="104" s="1"/>
  <c r="AK180" i="100"/>
  <c r="AK187" i="100"/>
  <c r="AK25" i="100"/>
  <c r="AK187" i="104"/>
  <c r="AK180" i="104"/>
  <c r="AK25" i="104"/>
  <c r="O35" i="103"/>
  <c r="O34" i="103"/>
  <c r="L40" i="101"/>
  <c r="L41" i="101" s="1"/>
  <c r="X187" i="101"/>
  <c r="X180" i="101"/>
  <c r="X25" i="101"/>
  <c r="Q133" i="103"/>
  <c r="Q30" i="103"/>
  <c r="Q31" i="103" s="1"/>
  <c r="Q133" i="104"/>
  <c r="Q30" i="104"/>
  <c r="Q31" i="104" s="1"/>
  <c r="M24" i="103"/>
  <c r="M182" i="103"/>
  <c r="M27" i="103"/>
  <c r="M172" i="103"/>
  <c r="W133" i="103"/>
  <c r="W30" i="103"/>
  <c r="W31" i="103" s="1"/>
  <c r="S187" i="99"/>
  <c r="S180" i="99"/>
  <c r="S25" i="99"/>
  <c r="K39" i="103"/>
  <c r="K38" i="103"/>
  <c r="K29" i="103"/>
  <c r="AJ40" i="105"/>
  <c r="AJ41" i="105" s="1"/>
  <c r="J133" i="99"/>
  <c r="J30" i="99"/>
  <c r="J31" i="99" s="1"/>
  <c r="V34" i="103"/>
  <c r="V35" i="103"/>
  <c r="T40" i="102"/>
  <c r="T41" i="102" s="1"/>
  <c r="M182" i="106"/>
  <c r="M27" i="106"/>
  <c r="M24" i="106"/>
  <c r="M140" i="106"/>
  <c r="M164" i="106" s="1"/>
  <c r="W39" i="105"/>
  <c r="W29" i="105"/>
  <c r="W38" i="105"/>
  <c r="U24" i="98"/>
  <c r="U182" i="98"/>
  <c r="U27" i="98"/>
  <c r="U140" i="98"/>
  <c r="U164" i="98" s="1"/>
  <c r="U172" i="98"/>
  <c r="S35" i="98"/>
  <c r="S34" i="98"/>
  <c r="AD35" i="101"/>
  <c r="AD34" i="101"/>
  <c r="V39" i="99"/>
  <c r="V29" i="99"/>
  <c r="V38" i="99"/>
  <c r="AA38" i="106"/>
  <c r="AA39" i="106"/>
  <c r="AA29" i="106"/>
  <c r="M182" i="101"/>
  <c r="M27" i="101"/>
  <c r="M24" i="101"/>
  <c r="M172" i="101"/>
  <c r="M140" i="101"/>
  <c r="M164" i="101" s="1"/>
  <c r="Y39" i="105"/>
  <c r="Y38" i="105"/>
  <c r="Y29" i="105"/>
  <c r="AA182" i="103"/>
  <c r="AA27" i="103"/>
  <c r="AA24" i="103"/>
  <c r="AA172" i="103"/>
  <c r="AA140" i="103"/>
  <c r="AA164" i="103" s="1"/>
  <c r="T40" i="104"/>
  <c r="T41" i="104" s="1"/>
  <c r="P39" i="101"/>
  <c r="P38" i="101"/>
  <c r="P29" i="101"/>
  <c r="U29" i="104"/>
  <c r="U39" i="104"/>
  <c r="U38" i="104"/>
  <c r="AE187" i="101"/>
  <c r="AE180" i="101"/>
  <c r="AE25" i="101"/>
  <c r="S40" i="105"/>
  <c r="S41" i="105" s="1"/>
  <c r="H39" i="100"/>
  <c r="H38" i="100"/>
  <c r="H29" i="100"/>
  <c r="Z40" i="98"/>
  <c r="Z41" i="98" s="1"/>
  <c r="L133" i="100"/>
  <c r="L154" i="100" s="1" a="1"/>
  <c r="L154" i="100" s="1"/>
  <c r="L30" i="100"/>
  <c r="L31" i="100" s="1"/>
  <c r="R35" i="99"/>
  <c r="R34" i="99"/>
  <c r="I40" i="98"/>
  <c r="I41" i="98" s="1"/>
  <c r="N35" i="103"/>
  <c r="N34" i="103"/>
  <c r="AE133" i="99"/>
  <c r="AE30" i="99"/>
  <c r="AE31" i="99" s="1"/>
  <c r="O133" i="98"/>
  <c r="O30" i="98"/>
  <c r="O31" i="98" s="1"/>
  <c r="O40" i="105"/>
  <c r="O41" i="105" s="1"/>
  <c r="R30" i="98"/>
  <c r="R31" i="98" s="1"/>
  <c r="R133" i="98"/>
  <c r="AK35" i="98"/>
  <c r="AK34" i="98"/>
  <c r="AI40" i="99"/>
  <c r="AI41" i="99" s="1"/>
  <c r="X40" i="105"/>
  <c r="X41" i="105" s="1"/>
  <c r="T40" i="99"/>
  <c r="T41" i="99" s="1"/>
  <c r="Y182" i="104"/>
  <c r="Y27" i="104"/>
  <c r="Y24" i="104"/>
  <c r="Y172" i="104"/>
  <c r="K182" i="104"/>
  <c r="K27" i="104"/>
  <c r="K24" i="104"/>
  <c r="K140" i="104"/>
  <c r="K164" i="104" s="1"/>
  <c r="AI187" i="98"/>
  <c r="AI180" i="98"/>
  <c r="AI25" i="98"/>
  <c r="J35" i="101"/>
  <c r="J34" i="101"/>
  <c r="AA182" i="105"/>
  <c r="AA24" i="105"/>
  <c r="AA27" i="105"/>
  <c r="AA172" i="105"/>
  <c r="AA140" i="105"/>
  <c r="AA164" i="105" s="1"/>
  <c r="P29" i="98"/>
  <c r="P39" i="98"/>
  <c r="P38" i="98"/>
  <c r="AL39" i="99"/>
  <c r="AL29" i="99"/>
  <c r="AL38" i="99"/>
  <c r="H39" i="106"/>
  <c r="H38" i="106"/>
  <c r="H29" i="106"/>
  <c r="L35" i="103"/>
  <c r="L34" i="103"/>
  <c r="AD133" i="98"/>
  <c r="AD30" i="98"/>
  <c r="AD31" i="98" s="1"/>
  <c r="AB29" i="98"/>
  <c r="AB39" i="98"/>
  <c r="AB38" i="98"/>
  <c r="V40" i="105"/>
  <c r="V41" i="105" s="1"/>
  <c r="X40" i="99"/>
  <c r="X41" i="99" s="1"/>
  <c r="T40" i="103"/>
  <c r="T41" i="103" s="1"/>
  <c r="Q187" i="99"/>
  <c r="Q180" i="99"/>
  <c r="Q25" i="99"/>
  <c r="AL39" i="104"/>
  <c r="AL38" i="104"/>
  <c r="AL29" i="104"/>
  <c r="Y29" i="100"/>
  <c r="Y39" i="100"/>
  <c r="Y38" i="100"/>
  <c r="H182" i="102"/>
  <c r="H27" i="102"/>
  <c r="H24" i="102"/>
  <c r="L35" i="99"/>
  <c r="L34" i="99"/>
  <c r="AD133" i="102"/>
  <c r="AD30" i="102"/>
  <c r="AD31" i="102" s="1"/>
  <c r="AI40" i="104"/>
  <c r="AI41" i="104" s="1"/>
  <c r="AB29" i="103"/>
  <c r="AB38" i="103"/>
  <c r="AB39" i="103"/>
  <c r="J40" i="105"/>
  <c r="J41" i="105" s="1"/>
  <c r="V40" i="100"/>
  <c r="V41" i="100" s="1"/>
  <c r="X35" i="100"/>
  <c r="X34" i="100"/>
  <c r="W35" i="106"/>
  <c r="W34" i="106"/>
  <c r="AL182" i="105"/>
  <c r="AL27" i="105"/>
  <c r="AL24" i="105"/>
  <c r="AL172" i="105"/>
  <c r="AC30" i="103"/>
  <c r="AC31" i="103" s="1"/>
  <c r="AC133" i="103"/>
  <c r="AJ35" i="103"/>
  <c r="AJ34" i="103"/>
  <c r="R133" i="106"/>
  <c r="R154" i="106" s="1" a="1"/>
  <c r="R154" i="106" s="1"/>
  <c r="R30" i="106"/>
  <c r="R31" i="106" s="1"/>
  <c r="AK40" i="104"/>
  <c r="AK41" i="104" s="1"/>
  <c r="L133" i="101"/>
  <c r="L30" i="101"/>
  <c r="L31" i="101" s="1"/>
  <c r="AF39" i="99"/>
  <c r="AF38" i="99"/>
  <c r="AF29" i="99"/>
  <c r="Q40" i="103"/>
  <c r="Q41" i="103" s="1"/>
  <c r="P39" i="99"/>
  <c r="P38" i="99"/>
  <c r="P29" i="99"/>
  <c r="W35" i="103"/>
  <c r="W34" i="103"/>
  <c r="Z40" i="103"/>
  <c r="Z41" i="103" s="1"/>
  <c r="L39" i="102"/>
  <c r="L38" i="102"/>
  <c r="L29" i="102"/>
  <c r="AD187" i="104"/>
  <c r="AD180" i="104"/>
  <c r="AD25" i="104"/>
  <c r="AI35" i="98"/>
  <c r="AI34" i="98"/>
  <c r="AI35" i="106"/>
  <c r="AI34" i="106"/>
  <c r="AF39" i="100"/>
  <c r="AF38" i="100"/>
  <c r="AF29" i="100"/>
  <c r="AA39" i="102"/>
  <c r="AA38" i="102"/>
  <c r="AA29" i="102"/>
  <c r="T187" i="105"/>
  <c r="T180" i="105"/>
  <c r="T25" i="105"/>
  <c r="M39" i="105"/>
  <c r="M38" i="105"/>
  <c r="M29" i="105"/>
  <c r="AL27" i="98"/>
  <c r="AL24" i="98"/>
  <c r="AL182" i="98"/>
  <c r="AL140" i="98"/>
  <c r="AL164" i="98" s="1"/>
  <c r="AL172" i="98"/>
  <c r="K39" i="98"/>
  <c r="K38" i="98"/>
  <c r="K29" i="98"/>
  <c r="Z187" i="105"/>
  <c r="Z180" i="105"/>
  <c r="Z25" i="105"/>
  <c r="J35" i="104"/>
  <c r="J34" i="104"/>
  <c r="V187" i="106"/>
  <c r="V180" i="106"/>
  <c r="V25" i="106"/>
  <c r="X35" i="102"/>
  <c r="X34" i="102"/>
  <c r="AA182" i="98"/>
  <c r="AA27" i="98"/>
  <c r="AA24" i="98"/>
  <c r="AA140" i="98"/>
  <c r="AA164" i="98" s="1"/>
  <c r="AG29" i="101"/>
  <c r="AG39" i="101"/>
  <c r="AG38" i="101"/>
  <c r="W133" i="99"/>
  <c r="W30" i="99"/>
  <c r="W31" i="99" s="1"/>
  <c r="L180" i="99"/>
  <c r="L187" i="99"/>
  <c r="L25" i="99"/>
  <c r="AD40" i="102"/>
  <c r="AD41" i="102" s="1"/>
  <c r="AB27" i="104"/>
  <c r="AB182" i="104"/>
  <c r="AB24" i="104"/>
  <c r="AB140" i="104"/>
  <c r="AB164" i="104" s="1"/>
  <c r="J187" i="105"/>
  <c r="J180" i="105"/>
  <c r="J25" i="105"/>
  <c r="V133" i="104"/>
  <c r="V30" i="104"/>
  <c r="V31" i="104" s="1"/>
  <c r="X187" i="100"/>
  <c r="X180" i="100"/>
  <c r="X25" i="100"/>
  <c r="AF29" i="103"/>
  <c r="AF39" i="103"/>
  <c r="AF38" i="103"/>
  <c r="Q29" i="98"/>
  <c r="Q39" i="98"/>
  <c r="Q38" i="98"/>
  <c r="Q35" i="106"/>
  <c r="Q34" i="106"/>
  <c r="M29" i="104"/>
  <c r="M39" i="104"/>
  <c r="M38" i="104"/>
  <c r="AL182" i="101"/>
  <c r="AL24" i="101"/>
  <c r="AL27" i="101"/>
  <c r="AL172" i="101"/>
  <c r="I34" i="106"/>
  <c r="I35" i="106"/>
  <c r="I133" i="104"/>
  <c r="I30" i="104"/>
  <c r="I31" i="104" s="1"/>
  <c r="AK133" i="105"/>
  <c r="AK30" i="105"/>
  <c r="AK31" i="105" s="1"/>
  <c r="AK187" i="106"/>
  <c r="AK180" i="106"/>
  <c r="AK25" i="106"/>
  <c r="O187" i="101"/>
  <c r="O180" i="101"/>
  <c r="O25" i="101"/>
  <c r="S40" i="101"/>
  <c r="S41" i="101" s="1"/>
  <c r="K29" i="105"/>
  <c r="K39" i="105"/>
  <c r="K38" i="105"/>
  <c r="Z30" i="98"/>
  <c r="Z31" i="98" s="1"/>
  <c r="Z133" i="98"/>
  <c r="R30" i="100"/>
  <c r="R31" i="100" s="1"/>
  <c r="R133" i="100"/>
  <c r="R154" i="100" s="1" a="1"/>
  <c r="R154" i="100" s="1"/>
  <c r="AC40" i="98"/>
  <c r="AC41" i="98" s="1"/>
  <c r="N30" i="98"/>
  <c r="N31" i="98" s="1"/>
  <c r="N133" i="98"/>
  <c r="AE35" i="104"/>
  <c r="AE34" i="104"/>
  <c r="I35" i="102"/>
  <c r="I34" i="102"/>
  <c r="N30" i="100"/>
  <c r="N31" i="100" s="1"/>
  <c r="N133" i="100"/>
  <c r="AE35" i="98"/>
  <c r="AE34" i="98"/>
  <c r="AE40" i="102"/>
  <c r="AE41" i="102" s="1"/>
  <c r="O133" i="103"/>
  <c r="O30" i="103"/>
  <c r="O31" i="103" s="1"/>
  <c r="R40" i="98"/>
  <c r="R41" i="98" s="1"/>
  <c r="I180" i="101"/>
  <c r="I187" i="101"/>
  <c r="I25" i="101"/>
  <c r="AC40" i="100"/>
  <c r="AC41" i="100" s="1"/>
  <c r="N133" i="101"/>
  <c r="N30" i="101"/>
  <c r="N31" i="101" s="1"/>
  <c r="AD35" i="105"/>
  <c r="AD34" i="105"/>
  <c r="J187" i="103"/>
  <c r="J180" i="103"/>
  <c r="J25" i="103"/>
  <c r="J35" i="100"/>
  <c r="J34" i="100"/>
  <c r="V30" i="98"/>
  <c r="V31" i="98" s="1"/>
  <c r="V133" i="98"/>
  <c r="V133" i="101"/>
  <c r="V30" i="101"/>
  <c r="V31" i="101" s="1"/>
  <c r="AF39" i="102"/>
  <c r="AF38" i="102"/>
  <c r="AF29" i="102"/>
  <c r="Q35" i="104"/>
  <c r="Q34" i="104"/>
  <c r="AG27" i="102"/>
  <c r="AG24" i="102"/>
  <c r="AG182" i="102"/>
  <c r="AG140" i="102"/>
  <c r="AG164" i="102" s="1"/>
  <c r="P182" i="102"/>
  <c r="P27" i="102"/>
  <c r="P24" i="102"/>
  <c r="P172" i="102"/>
  <c r="P140" i="102"/>
  <c r="P164" i="102" s="1"/>
  <c r="X40" i="104"/>
  <c r="X41" i="104" s="1"/>
  <c r="AF29" i="98"/>
  <c r="AF38" i="98"/>
  <c r="AF39" i="98"/>
  <c r="Q35" i="101"/>
  <c r="Q34" i="101"/>
  <c r="AG27" i="99"/>
  <c r="AG24" i="99"/>
  <c r="AG182" i="99"/>
  <c r="AG172" i="99"/>
  <c r="AG140" i="99"/>
  <c r="AG164" i="99" s="1"/>
  <c r="M39" i="99"/>
  <c r="M38" i="99"/>
  <c r="M29" i="99"/>
  <c r="P39" i="106"/>
  <c r="P29" i="106"/>
  <c r="P38" i="106"/>
  <c r="AJ133" i="98"/>
  <c r="AJ30" i="98"/>
  <c r="AJ31" i="98" s="1"/>
  <c r="AB182" i="106"/>
  <c r="AB27" i="106"/>
  <c r="AB24" i="106"/>
  <c r="AB172" i="106"/>
  <c r="AB140" i="106"/>
  <c r="AB164" i="106" s="1"/>
  <c r="V35" i="106"/>
  <c r="V34" i="106"/>
  <c r="X133" i="99"/>
  <c r="X30" i="99"/>
  <c r="X31" i="99" s="1"/>
  <c r="AA39" i="100"/>
  <c r="AA38" i="100"/>
  <c r="AA29" i="100"/>
  <c r="M29" i="100"/>
  <c r="M39" i="100"/>
  <c r="M38" i="100"/>
  <c r="W24" i="102"/>
  <c r="W27" i="102"/>
  <c r="W182" i="102"/>
  <c r="W172" i="102"/>
  <c r="W140" i="102"/>
  <c r="W164" i="102" s="1"/>
  <c r="J34" i="106"/>
  <c r="J35" i="106"/>
  <c r="T35" i="98"/>
  <c r="T34" i="98"/>
  <c r="AG39" i="105"/>
  <c r="AG38" i="105"/>
  <c r="AG29" i="105"/>
  <c r="U24" i="103"/>
  <c r="U182" i="103"/>
  <c r="U27" i="103"/>
  <c r="U172" i="103"/>
  <c r="U140" i="103"/>
  <c r="U164" i="103" s="1"/>
  <c r="I40" i="100"/>
  <c r="I41" i="100" s="1"/>
  <c r="O133" i="99"/>
  <c r="O30" i="99"/>
  <c r="O31" i="99" s="1"/>
  <c r="I40" i="103"/>
  <c r="I41" i="103" s="1"/>
  <c r="N40" i="98"/>
  <c r="N41" i="98" s="1"/>
  <c r="AK40" i="103"/>
  <c r="AK41" i="103" s="1"/>
  <c r="AK133" i="100"/>
  <c r="AK154" i="100" s="1" a="1"/>
  <c r="AK154" i="100" s="1"/>
  <c r="AK30" i="100"/>
  <c r="AK31" i="100" s="1"/>
  <c r="AK30" i="104"/>
  <c r="AK31" i="104" s="1"/>
  <c r="AK133" i="104"/>
  <c r="O40" i="103"/>
  <c r="O41" i="103" s="1"/>
  <c r="N133" i="99"/>
  <c r="N30" i="99"/>
  <c r="N31" i="99" s="1"/>
  <c r="O180" i="104"/>
  <c r="O187" i="104"/>
  <c r="O25" i="104"/>
  <c r="AI133" i="99"/>
  <c r="AI30" i="99"/>
  <c r="AI31" i="99" s="1"/>
  <c r="J35" i="103"/>
  <c r="J34" i="103"/>
  <c r="X187" i="105"/>
  <c r="X180" i="105"/>
  <c r="X25" i="105"/>
  <c r="AA182" i="99"/>
  <c r="AA24" i="99"/>
  <c r="AA27" i="99"/>
  <c r="AA140" i="99"/>
  <c r="AA164" i="99" s="1"/>
  <c r="M29" i="103"/>
  <c r="M39" i="103"/>
  <c r="M38" i="103"/>
  <c r="K182" i="103"/>
  <c r="K27" i="103"/>
  <c r="K24" i="103"/>
  <c r="K172" i="103"/>
  <c r="K140" i="103"/>
  <c r="K164" i="103" s="1"/>
  <c r="V40" i="103"/>
  <c r="V41" i="103" s="1"/>
  <c r="V180" i="102"/>
  <c r="V187" i="102"/>
  <c r="V25" i="102"/>
  <c r="AG182" i="100"/>
  <c r="AG27" i="100"/>
  <c r="AG24" i="100"/>
  <c r="AG140" i="100"/>
  <c r="AG164" i="100" s="1"/>
  <c r="S40" i="98"/>
  <c r="S41" i="98" s="1"/>
  <c r="H39" i="101"/>
  <c r="H38" i="101"/>
  <c r="H29" i="101"/>
  <c r="AJ40" i="101"/>
  <c r="AJ41" i="101" s="1"/>
  <c r="L40" i="106"/>
  <c r="L41" i="106" s="1"/>
  <c r="AD35" i="98"/>
  <c r="AD34" i="98"/>
  <c r="AD40" i="101"/>
  <c r="AD41" i="101" s="1"/>
  <c r="V180" i="105"/>
  <c r="V187" i="105"/>
  <c r="V25" i="105"/>
  <c r="V182" i="99"/>
  <c r="V24" i="99"/>
  <c r="V27" i="99"/>
  <c r="V140" i="99"/>
  <c r="V164" i="99" s="1"/>
  <c r="V172" i="99"/>
  <c r="T180" i="106"/>
  <c r="T187" i="106"/>
  <c r="T25" i="106"/>
  <c r="W35" i="99"/>
  <c r="W34" i="99"/>
  <c r="AL39" i="103"/>
  <c r="AL38" i="103"/>
  <c r="AL29" i="103"/>
  <c r="K39" i="100"/>
  <c r="K38" i="100"/>
  <c r="K29" i="100"/>
  <c r="Z133" i="99"/>
  <c r="Z30" i="99"/>
  <c r="Z31" i="99" s="1"/>
  <c r="Z35" i="101"/>
  <c r="Z34" i="101"/>
  <c r="AJ133" i="102"/>
  <c r="AJ30" i="102"/>
  <c r="AJ31" i="102" s="1"/>
  <c r="P24" i="101"/>
  <c r="P182" i="101"/>
  <c r="P27" i="101"/>
  <c r="P172" i="101"/>
  <c r="P140" i="101"/>
  <c r="P164" i="101" s="1"/>
  <c r="AH40" i="105"/>
  <c r="AH41" i="105" s="1"/>
  <c r="H182" i="100"/>
  <c r="H27" i="100"/>
  <c r="H24" i="100"/>
  <c r="H172" i="100"/>
  <c r="N34" i="106"/>
  <c r="N35" i="106"/>
  <c r="AE187" i="99"/>
  <c r="AE180" i="99"/>
  <c r="AE25" i="99"/>
  <c r="O133" i="102"/>
  <c r="O30" i="102"/>
  <c r="O31" i="102" s="1"/>
  <c r="AH35" i="102"/>
  <c r="AH34" i="102"/>
  <c r="AK40" i="98"/>
  <c r="AK41" i="98" s="1"/>
  <c r="O35" i="100"/>
  <c r="O34" i="100"/>
  <c r="AH35" i="99"/>
  <c r="AH34" i="99"/>
  <c r="AB182" i="100"/>
  <c r="AB27" i="100"/>
  <c r="AB24" i="100"/>
  <c r="AB172" i="100"/>
  <c r="J187" i="100"/>
  <c r="J180" i="100"/>
  <c r="J25" i="100"/>
  <c r="AA29" i="101"/>
  <c r="AA39" i="101"/>
  <c r="AA38" i="101"/>
  <c r="T35" i="99"/>
  <c r="T34" i="99"/>
  <c r="T40" i="101"/>
  <c r="T41" i="101" s="1"/>
  <c r="AL182" i="102"/>
  <c r="AL27" i="102"/>
  <c r="AL24" i="102"/>
  <c r="AL140" i="102"/>
  <c r="AL164" i="102" s="1"/>
  <c r="Y29" i="104"/>
  <c r="Y38" i="104"/>
  <c r="Y39" i="104"/>
  <c r="AI133" i="98"/>
  <c r="AI30" i="98"/>
  <c r="AI31" i="98" s="1"/>
  <c r="AB29" i="99"/>
  <c r="AB39" i="99"/>
  <c r="AB38" i="99"/>
  <c r="T35" i="105"/>
  <c r="T34" i="105"/>
  <c r="AG182" i="106"/>
  <c r="AG24" i="106"/>
  <c r="AG27" i="106"/>
  <c r="AG172" i="106"/>
  <c r="AG140" i="106"/>
  <c r="AG164" i="106" s="1"/>
  <c r="P182" i="98"/>
  <c r="P27" i="98"/>
  <c r="P24" i="98"/>
  <c r="P172" i="98"/>
  <c r="P140" i="98"/>
  <c r="P164" i="98" s="1"/>
  <c r="W180" i="104"/>
  <c r="W187" i="104"/>
  <c r="W25" i="104"/>
  <c r="S35" i="100"/>
  <c r="S34" i="100"/>
  <c r="AD187" i="98"/>
  <c r="AD180" i="98"/>
  <c r="AD25" i="98"/>
  <c r="V35" i="105"/>
  <c r="V34" i="105"/>
  <c r="AF182" i="104"/>
  <c r="AF27" i="104"/>
  <c r="AF24" i="104"/>
  <c r="AF172" i="104"/>
  <c r="AF140" i="104"/>
  <c r="AF164" i="104" s="1"/>
  <c r="Q133" i="99"/>
  <c r="Q30" i="99"/>
  <c r="Q31" i="99" s="1"/>
  <c r="Q30" i="102"/>
  <c r="Q31" i="102" s="1"/>
  <c r="Q133" i="102"/>
  <c r="AL182" i="104"/>
  <c r="AL24" i="104"/>
  <c r="AL27" i="104"/>
  <c r="AL172" i="104"/>
  <c r="Y182" i="100"/>
  <c r="Y27" i="100"/>
  <c r="Y24" i="100"/>
  <c r="Y172" i="100"/>
  <c r="L40" i="99"/>
  <c r="L41" i="99" s="1"/>
  <c r="AB182" i="103"/>
  <c r="AB27" i="103"/>
  <c r="AB24" i="103"/>
  <c r="AB140" i="103"/>
  <c r="AB164" i="103" s="1"/>
  <c r="AB172" i="103"/>
  <c r="X40" i="100"/>
  <c r="X41" i="100" s="1"/>
  <c r="AA182" i="104"/>
  <c r="AA27" i="104"/>
  <c r="AA24" i="104"/>
  <c r="AA140" i="104"/>
  <c r="AA164" i="104" s="1"/>
  <c r="AA172" i="104"/>
  <c r="M39" i="98"/>
  <c r="M38" i="98"/>
  <c r="M29" i="98"/>
  <c r="AL29" i="105"/>
  <c r="AL39" i="105"/>
  <c r="AL38" i="105"/>
  <c r="Y39" i="103"/>
  <c r="Y38" i="103"/>
  <c r="Y29" i="103"/>
  <c r="I40" i="104"/>
  <c r="I41" i="104" s="1"/>
  <c r="S180" i="101"/>
  <c r="S187" i="101"/>
  <c r="S25" i="101"/>
  <c r="H182" i="98"/>
  <c r="H27" i="98"/>
  <c r="H24" i="98"/>
  <c r="H140" i="98"/>
  <c r="H164" i="98" s="1"/>
  <c r="AC35" i="99"/>
  <c r="AC34" i="99"/>
  <c r="I40" i="101"/>
  <c r="I41" i="101" s="1"/>
  <c r="N35" i="99"/>
  <c r="N34" i="99"/>
  <c r="AE40" i="106"/>
  <c r="AE41" i="106" s="1"/>
  <c r="O35" i="104"/>
  <c r="O34" i="104"/>
  <c r="AH35" i="103"/>
  <c r="AH34" i="103"/>
  <c r="AB39" i="101"/>
  <c r="AB38" i="101"/>
  <c r="AB29" i="101"/>
  <c r="X40" i="101"/>
  <c r="X41" i="101" s="1"/>
  <c r="T133" i="99"/>
  <c r="T30" i="99"/>
  <c r="T187" i="101"/>
  <c r="T180" i="101"/>
  <c r="T25" i="101"/>
  <c r="W40" i="103"/>
  <c r="W41" i="103" s="1"/>
  <c r="U29" i="100"/>
  <c r="U39" i="100"/>
  <c r="U38" i="100"/>
  <c r="S187" i="102"/>
  <c r="S180" i="102"/>
  <c r="S25" i="102"/>
  <c r="L133" i="98"/>
  <c r="L30" i="98"/>
  <c r="L31" i="98" s="1"/>
  <c r="L182" i="102"/>
  <c r="L24" i="102"/>
  <c r="L27" i="102"/>
  <c r="L140" i="102"/>
  <c r="L164" i="102" s="1"/>
  <c r="AI40" i="98"/>
  <c r="AI41" i="98" s="1"/>
  <c r="AI40" i="106"/>
  <c r="AI41" i="106" s="1"/>
  <c r="AB39" i="102"/>
  <c r="AB38" i="102"/>
  <c r="AB29" i="102"/>
  <c r="J40" i="99"/>
  <c r="J41" i="99" s="1"/>
  <c r="V187" i="103"/>
  <c r="V180" i="103"/>
  <c r="V25" i="103"/>
  <c r="T133" i="105"/>
  <c r="T30" i="105"/>
  <c r="T31" i="105" s="1"/>
  <c r="Q133" i="101"/>
  <c r="Q30" i="101"/>
  <c r="M182" i="105"/>
  <c r="M24" i="105"/>
  <c r="M27" i="105"/>
  <c r="M140" i="105"/>
  <c r="M164" i="105" s="1"/>
  <c r="AL39" i="98"/>
  <c r="AL38" i="98"/>
  <c r="AL29" i="98"/>
  <c r="S35" i="106"/>
  <c r="S34" i="106"/>
  <c r="Z133" i="100"/>
  <c r="Z30" i="100"/>
  <c r="Z31" i="100" s="1"/>
  <c r="L180" i="103"/>
  <c r="L187" i="103"/>
  <c r="L25" i="103"/>
  <c r="J40" i="104"/>
  <c r="J41" i="104" s="1"/>
  <c r="V133" i="106"/>
  <c r="V154" i="106" s="1" a="1"/>
  <c r="V154" i="106" s="1"/>
  <c r="V30" i="106"/>
  <c r="V31" i="106" s="1"/>
  <c r="X40" i="102"/>
  <c r="X41" i="102" s="1"/>
  <c r="AA39" i="98"/>
  <c r="AA38" i="98"/>
  <c r="AA29" i="98"/>
  <c r="P182" i="104"/>
  <c r="P27" i="104"/>
  <c r="P24" i="104"/>
  <c r="P172" i="104"/>
  <c r="W187" i="99"/>
  <c r="W180" i="99"/>
  <c r="W25" i="99"/>
  <c r="U182" i="105"/>
  <c r="U27" i="105"/>
  <c r="U24" i="105"/>
  <c r="Y182" i="106"/>
  <c r="Y24" i="106"/>
  <c r="Y27" i="106"/>
  <c r="Y172" i="106"/>
  <c r="Y140" i="106"/>
  <c r="Y164" i="106" s="1"/>
  <c r="H182" i="103"/>
  <c r="H27" i="103"/>
  <c r="H24" i="103"/>
  <c r="H172" i="103"/>
  <c r="AJ35" i="99"/>
  <c r="AJ34" i="99"/>
  <c r="AB39" i="104"/>
  <c r="AB38" i="104"/>
  <c r="AB29" i="104"/>
  <c r="V187" i="104"/>
  <c r="V180" i="104"/>
  <c r="V25" i="104"/>
  <c r="X133" i="100"/>
  <c r="X154" i="100" s="1" a="1"/>
  <c r="X154" i="100" s="1"/>
  <c r="X30" i="100"/>
  <c r="X31" i="100" s="1"/>
  <c r="Y182" i="101"/>
  <c r="Y27" i="101"/>
  <c r="Y24" i="101"/>
  <c r="Y172" i="101"/>
  <c r="Y140" i="101"/>
  <c r="Y164" i="101" s="1"/>
  <c r="O40" i="99"/>
  <c r="O41" i="99" s="1"/>
  <c r="AE40" i="104"/>
  <c r="AE41" i="104" s="1"/>
  <c r="I40" i="102"/>
  <c r="I41" i="102" s="1"/>
  <c r="I133" i="101"/>
  <c r="I30" i="101"/>
  <c r="I31" i="101" s="1"/>
  <c r="I35" i="99"/>
  <c r="I34" i="99"/>
  <c r="AC187" i="104"/>
  <c r="AC180" i="104"/>
  <c r="AC25" i="104"/>
  <c r="N180" i="101"/>
  <c r="N187" i="101"/>
  <c r="N25" i="101"/>
  <c r="AK133" i="98"/>
  <c r="AK30" i="98"/>
  <c r="AK31" i="98" s="1"/>
  <c r="AE40" i="100"/>
  <c r="AE41" i="100" s="1"/>
  <c r="AH133" i="99"/>
  <c r="AH30" i="99"/>
  <c r="AH31" i="99" s="1"/>
  <c r="AD40" i="105"/>
  <c r="AD41" i="105" s="1"/>
  <c r="AD187" i="106"/>
  <c r="AD180" i="106"/>
  <c r="AD25" i="106"/>
  <c r="J40" i="100"/>
  <c r="J41" i="100" s="1"/>
  <c r="V187" i="101"/>
  <c r="V180" i="101"/>
  <c r="V25" i="101"/>
  <c r="AF182" i="102"/>
  <c r="AF27" i="102"/>
  <c r="AF24" i="102"/>
  <c r="AF140" i="102"/>
  <c r="AF164" i="102" s="1"/>
  <c r="U39" i="102"/>
  <c r="U38" i="102"/>
  <c r="U29" i="102"/>
  <c r="S35" i="99"/>
  <c r="S34" i="99"/>
  <c r="AD35" i="104"/>
  <c r="AD34" i="104"/>
  <c r="AI133" i="106"/>
  <c r="AI154" i="106" s="1" a="1"/>
  <c r="AI154" i="106" s="1"/>
  <c r="AI30" i="106"/>
  <c r="AI31" i="106" s="1"/>
  <c r="J133" i="101"/>
  <c r="J30" i="101"/>
  <c r="J31" i="101" s="1"/>
  <c r="X35" i="98"/>
  <c r="X34" i="98"/>
  <c r="Q35" i="100"/>
  <c r="Q34" i="100"/>
  <c r="Y29" i="98"/>
  <c r="Y39" i="98"/>
  <c r="Y38" i="98"/>
  <c r="K29" i="101"/>
  <c r="K39" i="101"/>
  <c r="K38" i="101"/>
  <c r="AI30" i="101"/>
  <c r="AI31" i="101" s="1"/>
  <c r="AI133" i="101"/>
  <c r="V40" i="106"/>
  <c r="V41" i="106" s="1"/>
  <c r="AA182" i="100"/>
  <c r="AA27" i="100"/>
  <c r="AA24" i="100"/>
  <c r="AA172" i="100"/>
  <c r="U29" i="101"/>
  <c r="U39" i="101"/>
  <c r="U38" i="101"/>
  <c r="L30" i="104"/>
  <c r="L31" i="104" s="1"/>
  <c r="L133" i="104"/>
  <c r="J35" i="98"/>
  <c r="J34" i="98"/>
  <c r="J40" i="106"/>
  <c r="J41" i="106" s="1"/>
  <c r="X180" i="106"/>
  <c r="X187" i="106"/>
  <c r="X25" i="106"/>
  <c r="AF24" i="101"/>
  <c r="AF182" i="101"/>
  <c r="AF27" i="101"/>
  <c r="AF172" i="101"/>
  <c r="T180" i="104"/>
  <c r="T187" i="104"/>
  <c r="T25" i="104"/>
  <c r="Q133" i="105"/>
  <c r="Q30" i="105"/>
  <c r="W133" i="98"/>
  <c r="W30" i="98"/>
  <c r="W31" i="98" s="1"/>
  <c r="N40" i="102"/>
  <c r="N41" i="102" s="1"/>
  <c r="AK35" i="105"/>
  <c r="AK34" i="105"/>
  <c r="O187" i="99"/>
  <c r="O180" i="99"/>
  <c r="O25" i="99"/>
  <c r="AH35" i="104"/>
  <c r="AH34" i="104"/>
  <c r="K182" i="99"/>
  <c r="K24" i="99"/>
  <c r="K27" i="99"/>
  <c r="K172" i="99"/>
  <c r="AJ187" i="100"/>
  <c r="AJ180" i="100"/>
  <c r="AJ25" i="100"/>
  <c r="R40" i="106"/>
  <c r="R41" i="106" s="1"/>
  <c r="AK34" i="103"/>
  <c r="AK35" i="103"/>
  <c r="O40" i="98"/>
  <c r="O41" i="98" s="1"/>
  <c r="AH40" i="101"/>
  <c r="AH41" i="101" s="1"/>
  <c r="AH187" i="100"/>
  <c r="AH180" i="100"/>
  <c r="AH25" i="100"/>
  <c r="N187" i="99"/>
  <c r="N180" i="99"/>
  <c r="N25" i="99"/>
  <c r="O133" i="104"/>
  <c r="O30" i="104"/>
  <c r="O31" i="104" s="1"/>
  <c r="AD35" i="103"/>
  <c r="AD34" i="103"/>
  <c r="AI187" i="99"/>
  <c r="AI180" i="99"/>
  <c r="AI25" i="99"/>
  <c r="J40" i="103"/>
  <c r="J41" i="103" s="1"/>
  <c r="V35" i="101"/>
  <c r="V34" i="101"/>
  <c r="Q180" i="103"/>
  <c r="Q187" i="103"/>
  <c r="Q25" i="103"/>
  <c r="AL39" i="100"/>
  <c r="AL38" i="100"/>
  <c r="AL29" i="100"/>
  <c r="Y27" i="99"/>
  <c r="Y182" i="99"/>
  <c r="Y24" i="99"/>
  <c r="Y140" i="99"/>
  <c r="Y164" i="99" s="1"/>
  <c r="Y172" i="99"/>
  <c r="J187" i="99"/>
  <c r="J180" i="99"/>
  <c r="J25" i="99"/>
  <c r="V133" i="102"/>
  <c r="V30" i="102"/>
  <c r="V31" i="102" s="1"/>
  <c r="AF39" i="106"/>
  <c r="AF38" i="106"/>
  <c r="AF29" i="106"/>
  <c r="W24" i="105"/>
  <c r="W182" i="105"/>
  <c r="W27" i="105"/>
  <c r="W172" i="105"/>
  <c r="W140" i="105"/>
  <c r="W164" i="105" s="1"/>
  <c r="U29" i="98"/>
  <c r="U39" i="98"/>
  <c r="U38" i="98"/>
  <c r="Y182" i="102"/>
  <c r="Y27" i="102"/>
  <c r="Y24" i="102"/>
  <c r="Y172" i="102"/>
  <c r="H182" i="101"/>
  <c r="H24" i="101"/>
  <c r="H27" i="101"/>
  <c r="H172" i="101"/>
  <c r="J180" i="102"/>
  <c r="J187" i="102"/>
  <c r="J25" i="102"/>
  <c r="AF182" i="105"/>
  <c r="AF27" i="105"/>
  <c r="AF24" i="105"/>
  <c r="AF140" i="105"/>
  <c r="AF164" i="105" s="1"/>
  <c r="AA182" i="106"/>
  <c r="AA24" i="106"/>
  <c r="AA27" i="106"/>
  <c r="AA140" i="106"/>
  <c r="AA164" i="106" s="1"/>
  <c r="AA172" i="106"/>
  <c r="T133" i="106"/>
  <c r="T30" i="106"/>
  <c r="T31" i="106" s="1"/>
  <c r="M29" i="101"/>
  <c r="M39" i="101"/>
  <c r="M38" i="101"/>
  <c r="Y182" i="105"/>
  <c r="Y27" i="105"/>
  <c r="Y24" i="105"/>
  <c r="Y172" i="105"/>
  <c r="AJ180" i="102"/>
  <c r="AJ187" i="102"/>
  <c r="AJ25" i="102"/>
  <c r="L35" i="104"/>
  <c r="L34" i="104"/>
  <c r="AI187" i="103"/>
  <c r="AI180" i="103"/>
  <c r="AI25" i="103"/>
  <c r="AI133" i="104"/>
  <c r="AI30" i="104"/>
  <c r="AI31" i="104" s="1"/>
  <c r="J187" i="106"/>
  <c r="J180" i="106"/>
  <c r="J25" i="106"/>
  <c r="V35" i="104"/>
  <c r="V34" i="104"/>
  <c r="Q187" i="106"/>
  <c r="Q180" i="106"/>
  <c r="Q25" i="106"/>
  <c r="AG182" i="104"/>
  <c r="AG27" i="104"/>
  <c r="AG24" i="104"/>
  <c r="AG172" i="104"/>
  <c r="W187" i="100"/>
  <c r="W180" i="100"/>
  <c r="W25" i="100"/>
  <c r="W133" i="106"/>
  <c r="W154" i="106" s="1" a="1"/>
  <c r="W154" i="106" s="1"/>
  <c r="W30" i="106"/>
  <c r="W31" i="106" s="1"/>
  <c r="K39" i="102"/>
  <c r="K38" i="102"/>
  <c r="K29" i="102"/>
  <c r="R40" i="99"/>
  <c r="R41" i="99" s="1"/>
  <c r="N40" i="106"/>
  <c r="N41" i="106" s="1"/>
  <c r="O187" i="98"/>
  <c r="O180" i="98"/>
  <c r="O25" i="98"/>
  <c r="O180" i="102"/>
  <c r="O187" i="102"/>
  <c r="O25" i="102"/>
  <c r="AC133" i="105"/>
  <c r="AC30" i="105"/>
  <c r="AC31" i="105" s="1"/>
  <c r="AE187" i="98"/>
  <c r="AE180" i="98"/>
  <c r="AE25" i="98"/>
  <c r="O133" i="106"/>
  <c r="O154" i="106" s="1" a="1"/>
  <c r="O154" i="106" s="1"/>
  <c r="O30" i="106"/>
  <c r="O31" i="106" s="1"/>
  <c r="AH40" i="102"/>
  <c r="AH41" i="102" s="1"/>
  <c r="N35" i="101"/>
  <c r="N34" i="101"/>
  <c r="O40" i="100"/>
  <c r="O41" i="100" s="1"/>
  <c r="AI35" i="99"/>
  <c r="AI34" i="99"/>
  <c r="V35" i="98"/>
  <c r="V34" i="98"/>
  <c r="M39" i="102"/>
  <c r="M38" i="102"/>
  <c r="M29" i="102"/>
  <c r="K39" i="104"/>
  <c r="K38" i="104"/>
  <c r="K29" i="104"/>
  <c r="L35" i="98"/>
  <c r="L34" i="98"/>
  <c r="J40" i="101"/>
  <c r="J41" i="101" s="1"/>
  <c r="AA29" i="105"/>
  <c r="AA39" i="105"/>
  <c r="AA38" i="105"/>
  <c r="T40" i="105"/>
  <c r="T41" i="105" s="1"/>
  <c r="Q180" i="100"/>
  <c r="Q187" i="100"/>
  <c r="Q25" i="100"/>
  <c r="AL182" i="99"/>
  <c r="AL24" i="99"/>
  <c r="AL27" i="99"/>
  <c r="AL172" i="99"/>
  <c r="U27" i="99"/>
  <c r="U24" i="99"/>
  <c r="U182" i="99"/>
  <c r="U140" i="99"/>
  <c r="U164" i="99" s="1"/>
  <c r="H182" i="106"/>
  <c r="H27" i="106"/>
  <c r="H24" i="106"/>
  <c r="H140" i="106"/>
  <c r="H164" i="106" s="1"/>
  <c r="L40" i="103"/>
  <c r="L41" i="103" s="1"/>
  <c r="L35" i="105"/>
  <c r="L34" i="105"/>
  <c r="AI34" i="105"/>
  <c r="AI35" i="105"/>
  <c r="AB182" i="98"/>
  <c r="AB27" i="98"/>
  <c r="AB24" i="98"/>
  <c r="AB140" i="98"/>
  <c r="AB164" i="98" s="1"/>
  <c r="J133" i="104"/>
  <c r="J30" i="104"/>
  <c r="J31" i="104" s="1"/>
  <c r="T35" i="103"/>
  <c r="T34" i="103"/>
  <c r="T40" i="106"/>
  <c r="T41" i="106" s="1"/>
  <c r="AG39" i="103"/>
  <c r="AG38" i="103"/>
  <c r="AG29" i="103"/>
  <c r="P39" i="100"/>
  <c r="P38" i="100"/>
  <c r="P29" i="100"/>
  <c r="K39" i="106"/>
  <c r="K38" i="106"/>
  <c r="K29" i="106"/>
  <c r="J35" i="105"/>
  <c r="J34" i="105"/>
  <c r="Y24" i="103"/>
  <c r="Y27" i="103"/>
  <c r="Y182" i="103"/>
  <c r="Y140" i="103"/>
  <c r="Y164" i="103" s="1"/>
  <c r="AC35" i="101"/>
  <c r="AC34" i="101"/>
  <c r="AE40" i="105"/>
  <c r="AE41" i="105" s="1"/>
  <c r="H29" i="98"/>
  <c r="H38" i="98"/>
  <c r="H39" i="98"/>
  <c r="AJ35" i="100"/>
  <c r="AJ34" i="100"/>
  <c r="AJ40" i="103"/>
  <c r="AJ41" i="103" s="1"/>
  <c r="L35" i="100"/>
  <c r="L34" i="100"/>
  <c r="R187" i="106"/>
  <c r="R180" i="106"/>
  <c r="R25" i="106"/>
  <c r="AC40" i="99"/>
  <c r="AC41" i="99" s="1"/>
  <c r="AC180" i="100"/>
  <c r="AC187" i="100"/>
  <c r="AC25" i="100"/>
  <c r="N40" i="99"/>
  <c r="N41" i="99" s="1"/>
  <c r="AE35" i="103"/>
  <c r="AE34" i="103"/>
  <c r="AE35" i="106"/>
  <c r="AE34" i="106"/>
  <c r="O40" i="104"/>
  <c r="O41" i="104" s="1"/>
  <c r="L187" i="101"/>
  <c r="L180" i="101"/>
  <c r="L25" i="101"/>
  <c r="AI133" i="102"/>
  <c r="AI30" i="102"/>
  <c r="AG29" i="98"/>
  <c r="AG39" i="98"/>
  <c r="AG38" i="98"/>
  <c r="P182" i="99"/>
  <c r="P27" i="99"/>
  <c r="P24" i="99"/>
  <c r="P140" i="99"/>
  <c r="P164" i="99" s="1"/>
  <c r="H182" i="105"/>
  <c r="H24" i="105"/>
  <c r="H27" i="105"/>
  <c r="H140" i="105"/>
  <c r="H164" i="105" s="1"/>
  <c r="AB182" i="102"/>
  <c r="AB24" i="102"/>
  <c r="AB27" i="102"/>
  <c r="AB172" i="102"/>
  <c r="AB140" i="102"/>
  <c r="AB164" i="102" s="1"/>
  <c r="V35" i="102"/>
  <c r="V34" i="102"/>
  <c r="AF182" i="100"/>
  <c r="AF27" i="100"/>
  <c r="AF24" i="100"/>
  <c r="AF172" i="100"/>
  <c r="AA24" i="102"/>
  <c r="AA182" i="102"/>
  <c r="AA27" i="102"/>
  <c r="AA140" i="102"/>
  <c r="AA164" i="102" s="1"/>
  <c r="AA172" i="102"/>
  <c r="P29" i="105"/>
  <c r="P39" i="105"/>
  <c r="P38" i="105"/>
  <c r="U182" i="106"/>
  <c r="U24" i="106"/>
  <c r="U27" i="106"/>
  <c r="U172" i="106"/>
  <c r="S40" i="106"/>
  <c r="S41" i="106" s="1"/>
  <c r="K182" i="98"/>
  <c r="K27" i="98"/>
  <c r="K24" i="98"/>
  <c r="K172" i="98"/>
  <c r="K140" i="98"/>
  <c r="K164" i="98" s="1"/>
  <c r="Z40" i="106"/>
  <c r="Z41" i="106" s="1"/>
  <c r="L133" i="103"/>
  <c r="L30" i="103"/>
  <c r="L31" i="103" s="1"/>
  <c r="AB39" i="105"/>
  <c r="AB38" i="105"/>
  <c r="AB29" i="105"/>
  <c r="AG182" i="101"/>
  <c r="AG27" i="101"/>
  <c r="AG24" i="101"/>
  <c r="AG140" i="101"/>
  <c r="AG164" i="101" s="1"/>
  <c r="AG172" i="101"/>
  <c r="U39" i="105"/>
  <c r="U38" i="105"/>
  <c r="U29" i="105"/>
  <c r="Y39" i="106"/>
  <c r="Y38" i="106"/>
  <c r="Y29" i="106"/>
  <c r="Z187" i="101"/>
  <c r="Z180" i="101"/>
  <c r="Z25" i="101"/>
  <c r="AJ40" i="99"/>
  <c r="AJ41" i="99" s="1"/>
  <c r="L133" i="99"/>
  <c r="L30" i="99"/>
  <c r="L31" i="99" s="1"/>
  <c r="AF182" i="103"/>
  <c r="AF27" i="103"/>
  <c r="AF24" i="103"/>
  <c r="AF140" i="103"/>
  <c r="AF164" i="103" s="1"/>
  <c r="Y29" i="101"/>
  <c r="Y39" i="101"/>
  <c r="Y38" i="101"/>
  <c r="R133" i="105"/>
  <c r="R30" i="105"/>
  <c r="R31" i="105" s="1"/>
  <c r="R35" i="102"/>
  <c r="R34" i="102"/>
  <c r="N133" i="105"/>
  <c r="N30" i="105"/>
  <c r="N31" i="105" s="1"/>
  <c r="AE35" i="101"/>
  <c r="AE34" i="101"/>
  <c r="O30" i="101"/>
  <c r="O31" i="101" s="1"/>
  <c r="O133" i="101"/>
  <c r="K182" i="105"/>
  <c r="K24" i="105"/>
  <c r="K27" i="105"/>
  <c r="K172" i="105"/>
  <c r="I133" i="98"/>
  <c r="I30" i="98"/>
  <c r="I31" i="98" s="1"/>
  <c r="N187" i="98"/>
  <c r="N180" i="98"/>
  <c r="N25" i="98"/>
  <c r="AK35" i="101"/>
  <c r="AK34" i="101"/>
  <c r="AH35" i="98"/>
  <c r="AH34" i="98"/>
  <c r="N187" i="100"/>
  <c r="N180" i="100"/>
  <c r="N25" i="100"/>
  <c r="O187" i="105"/>
  <c r="O180" i="105"/>
  <c r="O25" i="105"/>
  <c r="R35" i="98"/>
  <c r="R34" i="98"/>
  <c r="AH187" i="99"/>
  <c r="AH180" i="99"/>
  <c r="AH25" i="99"/>
  <c r="AD133" i="106"/>
  <c r="AD30" i="106"/>
  <c r="AD31" i="106" s="1"/>
  <c r="AI40" i="102"/>
  <c r="AI41" i="102" s="1"/>
  <c r="J30" i="103"/>
  <c r="J31" i="103" s="1"/>
  <c r="J133" i="103"/>
  <c r="V187" i="98"/>
  <c r="V180" i="98"/>
  <c r="V25" i="98"/>
  <c r="P39" i="102"/>
  <c r="P38" i="102"/>
  <c r="P29" i="102"/>
  <c r="U27" i="102"/>
  <c r="U182" i="102"/>
  <c r="U24" i="102"/>
  <c r="U140" i="102"/>
  <c r="U164" i="102" s="1"/>
  <c r="U172" i="102"/>
  <c r="H182" i="99"/>
  <c r="H27" i="99"/>
  <c r="H24" i="99"/>
  <c r="H172" i="99"/>
  <c r="Z40" i="102"/>
  <c r="Z41" i="102" s="1"/>
  <c r="AD40" i="104"/>
  <c r="AD41" i="104" s="1"/>
  <c r="AI40" i="100"/>
  <c r="AI41" i="100" s="1"/>
  <c r="AI187" i="106"/>
  <c r="AI180" i="106"/>
  <c r="AI25" i="106"/>
  <c r="AF182" i="98"/>
  <c r="AF27" i="98"/>
  <c r="AF24" i="98"/>
  <c r="AF140" i="98"/>
  <c r="AF164" i="98" s="1"/>
  <c r="AF172" i="98"/>
  <c r="T133" i="102"/>
  <c r="T30" i="102"/>
  <c r="T31" i="102" s="1"/>
  <c r="Q40" i="101"/>
  <c r="Q41" i="101" s="1"/>
  <c r="AG39" i="99"/>
  <c r="AG38" i="99"/>
  <c r="AG29" i="99"/>
  <c r="P182" i="106"/>
  <c r="P24" i="106"/>
  <c r="P27" i="106"/>
  <c r="P172" i="106"/>
  <c r="P140" i="106"/>
  <c r="P164" i="106" s="1"/>
  <c r="W35" i="104"/>
  <c r="W34" i="104"/>
  <c r="AL182" i="106"/>
  <c r="AL27" i="106"/>
  <c r="AL24" i="106"/>
  <c r="AL172" i="106"/>
  <c r="Y24" i="98"/>
  <c r="Y27" i="98"/>
  <c r="Y182" i="98"/>
  <c r="Y140" i="98"/>
  <c r="Y164" i="98" s="1"/>
  <c r="Y172" i="98"/>
  <c r="K27" i="101"/>
  <c r="K182" i="101"/>
  <c r="K24" i="101"/>
  <c r="K140" i="101"/>
  <c r="K164" i="101" s="1"/>
  <c r="AI187" i="105"/>
  <c r="AI180" i="105"/>
  <c r="AI25" i="105"/>
  <c r="W39" i="102"/>
  <c r="W38" i="102"/>
  <c r="W29" i="102"/>
  <c r="H39" i="104"/>
  <c r="H38" i="104"/>
  <c r="H29" i="104"/>
  <c r="V187" i="100"/>
  <c r="V180" i="100"/>
  <c r="V25" i="100"/>
  <c r="X133" i="106"/>
  <c r="X154" i="106" s="1" a="1"/>
  <c r="X154" i="106" s="1"/>
  <c r="X30" i="106"/>
  <c r="X31" i="106" s="1"/>
  <c r="T40" i="98"/>
  <c r="T41" i="98" s="1"/>
  <c r="AG182" i="105"/>
  <c r="AG24" i="105"/>
  <c r="AG27" i="105"/>
  <c r="AG172" i="105"/>
  <c r="AG140" i="105"/>
  <c r="AG164" i="105" s="1"/>
  <c r="P29" i="103"/>
  <c r="P39" i="103"/>
  <c r="P38" i="103"/>
  <c r="U29" i="103"/>
  <c r="U38" i="103"/>
  <c r="U39" i="103"/>
  <c r="AH34" i="97"/>
  <c r="AH35" i="97"/>
  <c r="R40" i="97"/>
  <c r="R41" i="97" s="1"/>
  <c r="S133" i="97"/>
  <c r="S154" i="97" s="1" a="1"/>
  <c r="S154" i="97" s="1"/>
  <c r="S30" i="97"/>
  <c r="S31" i="97" s="1"/>
  <c r="K38" i="97"/>
  <c r="K39" i="97"/>
  <c r="K29" i="97"/>
  <c r="AI34" i="97"/>
  <c r="AI35" i="97"/>
  <c r="AL35" i="97"/>
  <c r="AL34" i="97"/>
  <c r="I40" i="97"/>
  <c r="I41" i="97" s="1"/>
  <c r="O35" i="97"/>
  <c r="O34" i="97"/>
  <c r="V187" i="97"/>
  <c r="V180" i="97"/>
  <c r="V25" i="97"/>
  <c r="AF182" i="97"/>
  <c r="AF24" i="97"/>
  <c r="AF27" i="97"/>
  <c r="AF172" i="97"/>
  <c r="AF140" i="97"/>
  <c r="AF164" i="97" s="1"/>
  <c r="Y182" i="97"/>
  <c r="Y27" i="97"/>
  <c r="Y24" i="97"/>
  <c r="Y172" i="97"/>
  <c r="Y140" i="97"/>
  <c r="Y164" i="97" s="1"/>
  <c r="N133" i="97"/>
  <c r="N30" i="97"/>
  <c r="N31" i="97" s="1"/>
  <c r="AH133" i="97"/>
  <c r="AH154" i="97" s="1" a="1"/>
  <c r="AH154" i="97" s="1"/>
  <c r="AH30" i="97"/>
  <c r="AH31" i="97" s="1"/>
  <c r="AJ182" i="97"/>
  <c r="AJ24" i="97"/>
  <c r="AJ27" i="97"/>
  <c r="AJ172" i="97"/>
  <c r="AJ140" i="97"/>
  <c r="AJ164" i="97" s="1"/>
  <c r="T40" i="97"/>
  <c r="T41" i="97" s="1"/>
  <c r="P40" i="97"/>
  <c r="P41" i="97" s="1"/>
  <c r="AL133" i="97"/>
  <c r="AL30" i="97"/>
  <c r="AL31" i="97" s="1"/>
  <c r="Q182" i="97"/>
  <c r="Q27" i="97"/>
  <c r="Q24" i="97"/>
  <c r="Q140" i="97"/>
  <c r="Q164" i="97" s="1"/>
  <c r="R187" i="97"/>
  <c r="R180" i="97"/>
  <c r="R25" i="97"/>
  <c r="AD182" i="97"/>
  <c r="AD27" i="97"/>
  <c r="AD24" i="97"/>
  <c r="AD172" i="97"/>
  <c r="AD140" i="97"/>
  <c r="AD164" i="97" s="1"/>
  <c r="L40" i="97"/>
  <c r="L41" i="97" s="1"/>
  <c r="M182" i="97"/>
  <c r="M27" i="97"/>
  <c r="M24" i="97"/>
  <c r="M140" i="97"/>
  <c r="M164" i="97" s="1"/>
  <c r="AI40" i="97"/>
  <c r="AI41" i="97" s="1"/>
  <c r="W40" i="97"/>
  <c r="W41" i="97" s="1"/>
  <c r="AB40" i="97"/>
  <c r="AB41" i="97" s="1"/>
  <c r="V133" i="97"/>
  <c r="V154" i="97" s="1" a="1"/>
  <c r="V154" i="97" s="1"/>
  <c r="V30" i="97"/>
  <c r="V31" i="97" s="1"/>
  <c r="Y29" i="97"/>
  <c r="Y39" i="97"/>
  <c r="Y38" i="97"/>
  <c r="AE35" i="97"/>
  <c r="AE34" i="97"/>
  <c r="AH187" i="97"/>
  <c r="AH180" i="97"/>
  <c r="AH25" i="97"/>
  <c r="AI187" i="97"/>
  <c r="AI180" i="97"/>
  <c r="AI25" i="97"/>
  <c r="AK29" i="97"/>
  <c r="AK39" i="97"/>
  <c r="AK38" i="97"/>
  <c r="H39" i="97"/>
  <c r="H38" i="97"/>
  <c r="H29" i="97"/>
  <c r="R133" i="97"/>
  <c r="R154" i="97" s="1" a="1"/>
  <c r="R154" i="97" s="1"/>
  <c r="R30" i="97"/>
  <c r="R31" i="97" s="1"/>
  <c r="S40" i="97"/>
  <c r="S41" i="97" s="1"/>
  <c r="AD39" i="97"/>
  <c r="AD38" i="97"/>
  <c r="AD29" i="97"/>
  <c r="AG182" i="97"/>
  <c r="AG27" i="97"/>
  <c r="AG24" i="97"/>
  <c r="AG172" i="97"/>
  <c r="N34" i="97"/>
  <c r="N35" i="97"/>
  <c r="AE187" i="97"/>
  <c r="AE180" i="97"/>
  <c r="AE25" i="97"/>
  <c r="AA40" i="97"/>
  <c r="AA41" i="97" s="1"/>
  <c r="V40" i="97"/>
  <c r="V41" i="97" s="1"/>
  <c r="X39" i="97"/>
  <c r="X38" i="97"/>
  <c r="X29" i="97"/>
  <c r="M29" i="97"/>
  <c r="M39" i="97"/>
  <c r="M38" i="97"/>
  <c r="R35" i="97"/>
  <c r="R34" i="97"/>
  <c r="U40" i="97"/>
  <c r="U41" i="97" s="1"/>
  <c r="I35" i="97"/>
  <c r="I34" i="97"/>
  <c r="AC35" i="97"/>
  <c r="AC34" i="97"/>
  <c r="AF39" i="97"/>
  <c r="AF38" i="97"/>
  <c r="AF29" i="97"/>
  <c r="AA133" i="97"/>
  <c r="AA154" i="97" s="1" a="1"/>
  <c r="AA154" i="97" s="1"/>
  <c r="AA30" i="97"/>
  <c r="AA31" i="97" s="1"/>
  <c r="T35" i="97"/>
  <c r="T34" i="97"/>
  <c r="AK182" i="97"/>
  <c r="AK27" i="97"/>
  <c r="AK24" i="97"/>
  <c r="AK172" i="97"/>
  <c r="H182" i="97"/>
  <c r="H27" i="97"/>
  <c r="H24" i="97"/>
  <c r="H140" i="97"/>
  <c r="H164" i="97" s="1"/>
  <c r="Z35" i="97"/>
  <c r="Z34" i="97"/>
  <c r="AG29" i="97"/>
  <c r="AG38" i="97"/>
  <c r="AG39" i="97"/>
  <c r="AE133" i="97"/>
  <c r="AE154" i="97" s="1" a="1"/>
  <c r="AE154" i="97" s="1"/>
  <c r="AE30" i="97"/>
  <c r="AE31" i="97" s="1"/>
  <c r="AH40" i="97"/>
  <c r="AH41" i="97" s="1"/>
  <c r="L34" i="97"/>
  <c r="L35" i="97"/>
  <c r="V35" i="97"/>
  <c r="V34" i="97"/>
  <c r="X182" i="97"/>
  <c r="X27" i="97"/>
  <c r="X24" i="97"/>
  <c r="X172" i="97"/>
  <c r="X140" i="97"/>
  <c r="X164" i="97" s="1"/>
  <c r="S187" i="97"/>
  <c r="S180" i="97"/>
  <c r="S25" i="97"/>
  <c r="K182" i="97"/>
  <c r="K27" i="97"/>
  <c r="K24" i="97"/>
  <c r="K172" i="97"/>
  <c r="K140" i="97"/>
  <c r="K164" i="97" s="1"/>
  <c r="J35" i="97"/>
  <c r="J34" i="97"/>
  <c r="W35" i="97"/>
  <c r="W34" i="97"/>
  <c r="AC40" i="97"/>
  <c r="AC41" i="97" s="1"/>
  <c r="AB35" i="97"/>
  <c r="AB34" i="97"/>
  <c r="N187" i="97"/>
  <c r="N180" i="97"/>
  <c r="N25" i="97"/>
  <c r="AE40" i="97"/>
  <c r="AE41" i="97" s="1"/>
  <c r="AJ39" i="97"/>
  <c r="AJ38" i="97"/>
  <c r="AJ29" i="97"/>
  <c r="AI133" i="97"/>
  <c r="AI154" i="97" s="1" a="1"/>
  <c r="AI154" i="97" s="1"/>
  <c r="AI30" i="97"/>
  <c r="AI31" i="97" s="1"/>
  <c r="AA187" i="97"/>
  <c r="AA180" i="97"/>
  <c r="AA25" i="97"/>
  <c r="P35" i="97"/>
  <c r="P34" i="97"/>
  <c r="AL187" i="97"/>
  <c r="AL180" i="97"/>
  <c r="AL25" i="97"/>
  <c r="Q29" i="97"/>
  <c r="Q38" i="97"/>
  <c r="Q39" i="97"/>
  <c r="Z40" i="97"/>
  <c r="Z41" i="97" s="1"/>
  <c r="AD27" i="92"/>
  <c r="AD30" i="92" s="1"/>
  <c r="P24" i="92"/>
  <c r="P187" i="92" s="1"/>
  <c r="AB38" i="92"/>
  <c r="AB40" i="92" s="1"/>
  <c r="AB41" i="92" s="1"/>
  <c r="AE185" i="91"/>
  <c r="AG27" i="91"/>
  <c r="AG136" i="91" s="1"/>
  <c r="AG157" i="91" s="1" a="1"/>
  <c r="AG157" i="91" s="1"/>
  <c r="M182" i="92"/>
  <c r="AB29" i="92"/>
  <c r="AB35" i="92" s="1"/>
  <c r="AH38" i="92"/>
  <c r="AH40" i="92" s="1"/>
  <c r="AH41" i="92" s="1"/>
  <c r="Q182" i="92"/>
  <c r="M140" i="92"/>
  <c r="M164" i="92" s="1"/>
  <c r="AH24" i="93"/>
  <c r="AH183" i="93" s="1"/>
  <c r="N27" i="92"/>
  <c r="N133" i="92" s="1"/>
  <c r="N154" i="92" s="1" a="1"/>
  <c r="N154" i="92" s="1"/>
  <c r="W27" i="92"/>
  <c r="W133" i="92" s="1"/>
  <c r="W154" i="92" s="1" a="1"/>
  <c r="W154" i="92" s="1"/>
  <c r="AF182" i="92"/>
  <c r="AH29" i="92"/>
  <c r="AH34" i="92" s="1"/>
  <c r="AH46" i="92" s="1"/>
  <c r="AH145" i="92" s="1" a="1"/>
  <c r="AH145" i="92" s="1"/>
  <c r="AH140" i="92"/>
  <c r="AH164" i="92" s="1"/>
  <c r="AH27" i="93"/>
  <c r="AH136" i="93" s="1"/>
  <c r="M27" i="92"/>
  <c r="M133" i="92" s="1"/>
  <c r="M154" i="92" s="1" a="1"/>
  <c r="M154" i="92" s="1"/>
  <c r="AH24" i="92"/>
  <c r="AH187" i="92" s="1"/>
  <c r="Q24" i="92"/>
  <c r="Q187" i="92" s="1"/>
  <c r="AH185" i="93"/>
  <c r="M182" i="95"/>
  <c r="M27" i="95"/>
  <c r="M24" i="95"/>
  <c r="M172" i="95"/>
  <c r="O187" i="95"/>
  <c r="O180" i="95"/>
  <c r="O25" i="95"/>
  <c r="K182" i="95"/>
  <c r="K27" i="95"/>
  <c r="K24" i="95"/>
  <c r="K172" i="95"/>
  <c r="K140" i="95"/>
  <c r="K164" i="95" s="1"/>
  <c r="AI40" i="95"/>
  <c r="AI41" i="95" s="1"/>
  <c r="AL182" i="95"/>
  <c r="AL24" i="95"/>
  <c r="AL27" i="95"/>
  <c r="AL140" i="95"/>
  <c r="AL164" i="95" s="1"/>
  <c r="X40" i="95"/>
  <c r="X41" i="95" s="1"/>
  <c r="Q30" i="95"/>
  <c r="Q31" i="95" s="1"/>
  <c r="Q133" i="95"/>
  <c r="Q154" i="95" s="1" a="1"/>
  <c r="Q154" i="95" s="1"/>
  <c r="J180" i="95"/>
  <c r="J187" i="95"/>
  <c r="J25" i="95"/>
  <c r="AH187" i="95"/>
  <c r="AH180" i="95"/>
  <c r="AH25" i="95"/>
  <c r="AL24" i="94"/>
  <c r="AL140" i="94"/>
  <c r="AL164" i="94" s="1"/>
  <c r="AL182" i="94"/>
  <c r="AL27" i="94"/>
  <c r="AB182" i="95"/>
  <c r="AB27" i="95"/>
  <c r="AB24" i="95"/>
  <c r="AB140" i="95"/>
  <c r="AB164" i="95" s="1"/>
  <c r="V133" i="95"/>
  <c r="V154" i="95" s="1" a="1"/>
  <c r="V154" i="95" s="1"/>
  <c r="V30" i="95"/>
  <c r="V31" i="95" s="1"/>
  <c r="AF182" i="95"/>
  <c r="AF27" i="95"/>
  <c r="AF24" i="95"/>
  <c r="AF172" i="95"/>
  <c r="AF140" i="95"/>
  <c r="AF164" i="95" s="1"/>
  <c r="S35" i="95"/>
  <c r="S34" i="95"/>
  <c r="AE133" i="95"/>
  <c r="AE154" i="95" s="1" a="1"/>
  <c r="AE154" i="95" s="1"/>
  <c r="AE30" i="95"/>
  <c r="AE31" i="95" s="1"/>
  <c r="AH40" i="95"/>
  <c r="AH41" i="95" s="1"/>
  <c r="V35" i="95"/>
  <c r="V34" i="95"/>
  <c r="P182" i="95"/>
  <c r="P27" i="95"/>
  <c r="P24" i="95"/>
  <c r="P172" i="95"/>
  <c r="P140" i="95"/>
  <c r="P164" i="95" s="1"/>
  <c r="M29" i="95"/>
  <c r="M38" i="95"/>
  <c r="M39" i="95"/>
  <c r="O133" i="95"/>
  <c r="O30" i="95"/>
  <c r="O31" i="95" s="1"/>
  <c r="S187" i="95"/>
  <c r="S180" i="95"/>
  <c r="S25" i="95"/>
  <c r="Y29" i="95"/>
  <c r="Y38" i="95"/>
  <c r="Y39" i="95"/>
  <c r="O35" i="95"/>
  <c r="O34" i="95"/>
  <c r="Z35" i="95"/>
  <c r="Z34" i="95"/>
  <c r="L182" i="95"/>
  <c r="L27" i="95"/>
  <c r="L24" i="95"/>
  <c r="L172" i="95"/>
  <c r="L140" i="95"/>
  <c r="L164" i="95" s="1"/>
  <c r="AA39" i="95"/>
  <c r="AA38" i="95"/>
  <c r="AA29" i="95"/>
  <c r="U29" i="95"/>
  <c r="U38" i="95"/>
  <c r="U39" i="95"/>
  <c r="R133" i="95"/>
  <c r="R30" i="95"/>
  <c r="R31" i="95" s="1"/>
  <c r="H39" i="95"/>
  <c r="H38" i="95"/>
  <c r="H29" i="95"/>
  <c r="V180" i="95"/>
  <c r="V187" i="95"/>
  <c r="V25" i="95"/>
  <c r="AK40" i="95"/>
  <c r="AK41" i="95" s="1"/>
  <c r="S40" i="95"/>
  <c r="S41" i="95" s="1"/>
  <c r="AJ35" i="95"/>
  <c r="AJ34" i="95"/>
  <c r="AD40" i="95"/>
  <c r="AD41" i="95" s="1"/>
  <c r="T182" i="95"/>
  <c r="T27" i="95"/>
  <c r="T24" i="95"/>
  <c r="T172" i="95"/>
  <c r="AE187" i="95"/>
  <c r="AE180" i="95"/>
  <c r="AE25" i="95"/>
  <c r="V40" i="95"/>
  <c r="V41" i="95" s="1"/>
  <c r="AG182" i="95"/>
  <c r="AG27" i="95"/>
  <c r="AG24" i="95"/>
  <c r="AG172" i="95"/>
  <c r="I133" i="95"/>
  <c r="AC187" i="95"/>
  <c r="AC180" i="95"/>
  <c r="AC25" i="95"/>
  <c r="P39" i="95"/>
  <c r="P38" i="95"/>
  <c r="P29" i="95"/>
  <c r="Q35" i="95"/>
  <c r="Q34" i="95"/>
  <c r="S133" i="95"/>
  <c r="S30" i="95"/>
  <c r="S31" i="95" s="1"/>
  <c r="K39" i="95"/>
  <c r="K38" i="95"/>
  <c r="K29" i="95"/>
  <c r="Z133" i="95"/>
  <c r="Z30" i="95"/>
  <c r="Z31" i="95" s="1"/>
  <c r="AL39" i="95"/>
  <c r="AL38" i="95"/>
  <c r="AL29" i="95"/>
  <c r="AE40" i="95"/>
  <c r="AE41" i="95" s="1"/>
  <c r="O40" i="95"/>
  <c r="O41" i="95" s="1"/>
  <c r="Z40" i="95"/>
  <c r="Z41" i="95" s="1"/>
  <c r="AA182" i="95"/>
  <c r="AA27" i="95"/>
  <c r="AA24" i="95"/>
  <c r="AA172" i="95"/>
  <c r="R187" i="95"/>
  <c r="R180" i="95"/>
  <c r="R25" i="95"/>
  <c r="AL29" i="94"/>
  <c r="AL38" i="94"/>
  <c r="AL39" i="94"/>
  <c r="AB39" i="95"/>
  <c r="AB38" i="95"/>
  <c r="AB29" i="95"/>
  <c r="AF39" i="95"/>
  <c r="AF38" i="95"/>
  <c r="AF29" i="95"/>
  <c r="AJ40" i="95"/>
  <c r="AJ41" i="95" s="1"/>
  <c r="R35" i="95"/>
  <c r="R34" i="95"/>
  <c r="AG29" i="95"/>
  <c r="AG38" i="95"/>
  <c r="AG39" i="95"/>
  <c r="AC133" i="95"/>
  <c r="AC154" i="95" s="1" a="1"/>
  <c r="AC154" i="95" s="1"/>
  <c r="AC30" i="95"/>
  <c r="AC31" i="95" s="1"/>
  <c r="Z180" i="95"/>
  <c r="Z187" i="95"/>
  <c r="Z25" i="95"/>
  <c r="X35" i="95"/>
  <c r="X34" i="95"/>
  <c r="Q180" i="95"/>
  <c r="Q187" i="95"/>
  <c r="Q25" i="95"/>
  <c r="Y182" i="95"/>
  <c r="Y27" i="95"/>
  <c r="Y24" i="95"/>
  <c r="Y172" i="95"/>
  <c r="L39" i="95"/>
  <c r="L38" i="95"/>
  <c r="L29" i="95"/>
  <c r="J133" i="95"/>
  <c r="J30" i="95"/>
  <c r="J31" i="95" s="1"/>
  <c r="U182" i="95"/>
  <c r="U27" i="95"/>
  <c r="U24" i="95"/>
  <c r="U172" i="95"/>
  <c r="U140" i="95"/>
  <c r="U164" i="95" s="1"/>
  <c r="AH133" i="95"/>
  <c r="AH154" i="95" s="1" a="1"/>
  <c r="AH154" i="95" s="1"/>
  <c r="AH30" i="95"/>
  <c r="AH31" i="95" s="1"/>
  <c r="H182" i="95"/>
  <c r="H27" i="95"/>
  <c r="H24" i="95"/>
  <c r="H172" i="95"/>
  <c r="H140" i="95"/>
  <c r="H164" i="95" s="1"/>
  <c r="AK35" i="95"/>
  <c r="AK34" i="95"/>
  <c r="T39" i="95"/>
  <c r="T38" i="95"/>
  <c r="T29" i="95"/>
  <c r="R40" i="95"/>
  <c r="R41" i="95" s="1"/>
  <c r="N40" i="95"/>
  <c r="N41" i="95" s="1"/>
  <c r="AL38" i="92"/>
  <c r="AJ182" i="92"/>
  <c r="N38" i="92"/>
  <c r="AL182" i="92"/>
  <c r="AL39" i="92"/>
  <c r="N39" i="92"/>
  <c r="Y39" i="92"/>
  <c r="Y40" i="92" s="1"/>
  <c r="Y41" i="92" s="1"/>
  <c r="L175" i="91"/>
  <c r="AH27" i="92"/>
  <c r="AH133" i="92" s="1"/>
  <c r="R35" i="94"/>
  <c r="R34" i="94"/>
  <c r="I133" i="94"/>
  <c r="I154" i="94" s="1" a="1"/>
  <c r="I154" i="94" s="1"/>
  <c r="AE187" i="94"/>
  <c r="AE180" i="94"/>
  <c r="AE25" i="94"/>
  <c r="O35" i="94"/>
  <c r="O34" i="94"/>
  <c r="AK40" i="94"/>
  <c r="AK41" i="94" s="1"/>
  <c r="AE35" i="94"/>
  <c r="AE34" i="94"/>
  <c r="L180" i="94"/>
  <c r="L187" i="94"/>
  <c r="L25" i="94"/>
  <c r="W40" i="94"/>
  <c r="W41" i="94" s="1"/>
  <c r="Z35" i="94"/>
  <c r="Z34" i="94"/>
  <c r="S35" i="94"/>
  <c r="S34" i="94"/>
  <c r="V187" i="94"/>
  <c r="V180" i="94"/>
  <c r="V25" i="94"/>
  <c r="T133" i="94"/>
  <c r="T154" i="94" s="1" a="1"/>
  <c r="T154" i="94" s="1"/>
  <c r="T30" i="94"/>
  <c r="T31" i="94" s="1"/>
  <c r="X40" i="94"/>
  <c r="X41" i="94" s="1"/>
  <c r="Q35" i="94"/>
  <c r="Q34" i="94"/>
  <c r="K40" i="94"/>
  <c r="K41" i="94" s="1"/>
  <c r="AF40" i="94"/>
  <c r="AF41" i="94" s="1"/>
  <c r="AG35" i="94"/>
  <c r="AG34" i="94"/>
  <c r="AC34" i="94"/>
  <c r="AC35" i="94"/>
  <c r="O187" i="94"/>
  <c r="O180" i="94"/>
  <c r="O25" i="94"/>
  <c r="T35" i="94"/>
  <c r="T34" i="94"/>
  <c r="P35" i="94"/>
  <c r="P34" i="94"/>
  <c r="N187" i="94"/>
  <c r="N180" i="94"/>
  <c r="N25" i="94"/>
  <c r="R40" i="94"/>
  <c r="R41" i="94" s="1"/>
  <c r="U187" i="94"/>
  <c r="U180" i="94"/>
  <c r="U25" i="94"/>
  <c r="O40" i="94"/>
  <c r="O41" i="94" s="1"/>
  <c r="V35" i="94"/>
  <c r="V34" i="94"/>
  <c r="Q187" i="94"/>
  <c r="Q180" i="94"/>
  <c r="Q25" i="94"/>
  <c r="AD40" i="94"/>
  <c r="AD41" i="94" s="1"/>
  <c r="Z187" i="94"/>
  <c r="Z180" i="94"/>
  <c r="Z25" i="94"/>
  <c r="Z40" i="94"/>
  <c r="Z41" i="94" s="1"/>
  <c r="S40" i="94"/>
  <c r="S41" i="94" s="1"/>
  <c r="V133" i="94"/>
  <c r="V30" i="94"/>
  <c r="V31" i="94" s="1"/>
  <c r="T180" i="94"/>
  <c r="T187" i="94"/>
  <c r="T25" i="94"/>
  <c r="AG40" i="94"/>
  <c r="AG41" i="94" s="1"/>
  <c r="AC40" i="94"/>
  <c r="AC41" i="94" s="1"/>
  <c r="T40" i="94"/>
  <c r="T41" i="94" s="1"/>
  <c r="P40" i="94"/>
  <c r="P41" i="94" s="1"/>
  <c r="N133" i="94"/>
  <c r="N154" i="94" s="1" a="1"/>
  <c r="N154" i="94" s="1"/>
  <c r="N30" i="94"/>
  <c r="N31" i="94" s="1"/>
  <c r="H133" i="94"/>
  <c r="H30" i="94"/>
  <c r="U133" i="94"/>
  <c r="U30" i="94"/>
  <c r="U31" i="94" s="1"/>
  <c r="S133" i="94"/>
  <c r="S154" i="94" s="1" a="1"/>
  <c r="S154" i="94" s="1"/>
  <c r="S30" i="94"/>
  <c r="S31" i="94" s="1"/>
  <c r="AJ35" i="94"/>
  <c r="AJ34" i="94"/>
  <c r="Q133" i="94"/>
  <c r="Q30" i="94"/>
  <c r="Q31" i="94" s="1"/>
  <c r="R187" i="94"/>
  <c r="R180" i="94"/>
  <c r="R25" i="94"/>
  <c r="AG187" i="94"/>
  <c r="AG180" i="94"/>
  <c r="AG25" i="94"/>
  <c r="Z133" i="94"/>
  <c r="Z30" i="94"/>
  <c r="Z31" i="94" s="1"/>
  <c r="Y35" i="94"/>
  <c r="Y34" i="94"/>
  <c r="N35" i="94"/>
  <c r="N34" i="94"/>
  <c r="AH35" i="94"/>
  <c r="AH34" i="94"/>
  <c r="J35" i="94"/>
  <c r="J34" i="94"/>
  <c r="S187" i="94"/>
  <c r="S180" i="94"/>
  <c r="S25" i="94"/>
  <c r="AJ40" i="94"/>
  <c r="AJ41" i="94" s="1"/>
  <c r="V40" i="94"/>
  <c r="V41" i="94" s="1"/>
  <c r="R30" i="94"/>
  <c r="R31" i="94" s="1"/>
  <c r="R133" i="94"/>
  <c r="AK34" i="94"/>
  <c r="AK35" i="94"/>
  <c r="AG133" i="94"/>
  <c r="AG154" i="94" s="1" a="1"/>
  <c r="AG154" i="94" s="1"/>
  <c r="AG30" i="94"/>
  <c r="AG31" i="94" s="1"/>
  <c r="M40" i="94"/>
  <c r="M41" i="94" s="1"/>
  <c r="Y40" i="94"/>
  <c r="Y41" i="94" s="1"/>
  <c r="H35" i="94"/>
  <c r="H34" i="94"/>
  <c r="L133" i="94"/>
  <c r="L30" i="94"/>
  <c r="L31" i="94" s="1"/>
  <c r="W35" i="94"/>
  <c r="W34" i="94"/>
  <c r="X35" i="94"/>
  <c r="X34" i="94"/>
  <c r="AF35" i="94"/>
  <c r="AF34" i="94"/>
  <c r="O133" i="94"/>
  <c r="O30" i="94"/>
  <c r="O31" i="94" s="1"/>
  <c r="AD182" i="92"/>
  <c r="N182" i="92"/>
  <c r="W24" i="92"/>
  <c r="W187" i="92" s="1"/>
  <c r="AF140" i="92"/>
  <c r="AF164" i="92" s="1"/>
  <c r="N172" i="92"/>
  <c r="W182" i="92"/>
  <c r="AF24" i="92"/>
  <c r="AF187" i="92" s="1"/>
  <c r="N24" i="92"/>
  <c r="N187" i="92" s="1"/>
  <c r="AF172" i="92"/>
  <c r="P39" i="91"/>
  <c r="Y24" i="92"/>
  <c r="Y180" i="92" s="1"/>
  <c r="AL40" i="93"/>
  <c r="AL41" i="93" s="1"/>
  <c r="J136" i="93"/>
  <c r="J157" i="93" s="1" a="1"/>
  <c r="J157" i="93" s="1"/>
  <c r="J30" i="93"/>
  <c r="J31" i="93" s="1"/>
  <c r="W40" i="93"/>
  <c r="W41" i="93" s="1"/>
  <c r="AF136" i="93"/>
  <c r="AF30" i="93"/>
  <c r="AF31" i="93" s="1"/>
  <c r="I190" i="93"/>
  <c r="I183" i="93"/>
  <c r="I25" i="93"/>
  <c r="AF34" i="93"/>
  <c r="AF35" i="93"/>
  <c r="AI136" i="93"/>
  <c r="AI30" i="93"/>
  <c r="AI31" i="93" s="1"/>
  <c r="P34" i="93"/>
  <c r="P35" i="93"/>
  <c r="Z136" i="93"/>
  <c r="Z30" i="93"/>
  <c r="Z31" i="93" s="1"/>
  <c r="AC40" i="93"/>
  <c r="AC41" i="93" s="1"/>
  <c r="L183" i="93"/>
  <c r="L190" i="93"/>
  <c r="L25" i="93"/>
  <c r="S136" i="93"/>
  <c r="S157" i="93" s="1" a="1"/>
  <c r="S157" i="93" s="1"/>
  <c r="S30" i="93"/>
  <c r="S31" i="93" s="1"/>
  <c r="AJ34" i="93"/>
  <c r="AJ35" i="93"/>
  <c r="T136" i="93"/>
  <c r="T157" i="93" s="1" a="1"/>
  <c r="T157" i="93" s="1"/>
  <c r="T30" i="93"/>
  <c r="J40" i="93"/>
  <c r="J41" i="93" s="1"/>
  <c r="AE136" i="93"/>
  <c r="AE157" i="93" s="1" a="1"/>
  <c r="AE157" i="93" s="1"/>
  <c r="AE30" i="93"/>
  <c r="AE31" i="93" s="1"/>
  <c r="AD35" i="93"/>
  <c r="AD34" i="93"/>
  <c r="H34" i="93"/>
  <c r="H35" i="93"/>
  <c r="O40" i="93"/>
  <c r="O41" i="93" s="1"/>
  <c r="P183" i="93"/>
  <c r="P190" i="93"/>
  <c r="P25" i="93"/>
  <c r="Y190" i="93"/>
  <c r="Y183" i="93"/>
  <c r="Y25" i="93"/>
  <c r="AI27" i="91"/>
  <c r="AI136" i="91" s="1"/>
  <c r="AI157" i="91" s="1" a="1"/>
  <c r="AI157" i="91" s="1"/>
  <c r="AB182" i="92"/>
  <c r="Z35" i="93"/>
  <c r="Z34" i="93"/>
  <c r="L35" i="93"/>
  <c r="L34" i="93"/>
  <c r="Q190" i="93"/>
  <c r="Q183" i="93"/>
  <c r="Q25" i="93"/>
  <c r="AK35" i="93"/>
  <c r="AK34" i="93"/>
  <c r="U35" i="93"/>
  <c r="U34" i="93"/>
  <c r="AE40" i="93"/>
  <c r="AE41" i="93" s="1"/>
  <c r="AC136" i="93"/>
  <c r="AC30" i="93"/>
  <c r="AC31" i="93" s="1"/>
  <c r="AD136" i="93"/>
  <c r="AD157" i="93" s="1" a="1"/>
  <c r="AD157" i="93" s="1"/>
  <c r="AD30" i="93"/>
  <c r="AD31" i="93" s="1"/>
  <c r="AF40" i="93"/>
  <c r="AF41" i="93" s="1"/>
  <c r="P40" i="93"/>
  <c r="P41" i="93" s="1"/>
  <c r="Y35" i="93"/>
  <c r="Y34" i="93"/>
  <c r="N136" i="93"/>
  <c r="N157" i="93" s="1" a="1"/>
  <c r="N157" i="93" s="1"/>
  <c r="L136" i="93"/>
  <c r="L157" i="93" s="1" a="1"/>
  <c r="L157" i="93" s="1"/>
  <c r="L30" i="93"/>
  <c r="L31" i="93" s="1"/>
  <c r="I40" i="93"/>
  <c r="I41" i="93" s="1"/>
  <c r="AG40" i="93"/>
  <c r="AG41" i="93" s="1"/>
  <c r="AI35" i="93"/>
  <c r="AI34" i="93"/>
  <c r="M136" i="93"/>
  <c r="M157" i="93" s="1" a="1"/>
  <c r="M157" i="93" s="1"/>
  <c r="M30" i="93"/>
  <c r="M31" i="93" s="1"/>
  <c r="H40" i="93"/>
  <c r="H41" i="93" s="1"/>
  <c r="R190" i="93"/>
  <c r="R183" i="93"/>
  <c r="R25" i="93"/>
  <c r="S35" i="93"/>
  <c r="S34" i="93"/>
  <c r="Y136" i="93"/>
  <c r="Y157" i="93" s="1" a="1"/>
  <c r="Y157" i="93" s="1"/>
  <c r="Y30" i="93"/>
  <c r="Y31" i="93" s="1"/>
  <c r="AL35" i="93"/>
  <c r="AL34" i="93"/>
  <c r="W35" i="93"/>
  <c r="W34" i="93"/>
  <c r="Z40" i="93"/>
  <c r="Z41" i="93" s="1"/>
  <c r="L40" i="93"/>
  <c r="L41" i="93" s="1"/>
  <c r="Q136" i="93"/>
  <c r="Q30" i="93"/>
  <c r="Q31" i="93" s="1"/>
  <c r="AK40" i="93"/>
  <c r="AK41" i="93" s="1"/>
  <c r="AL136" i="93"/>
  <c r="AL157" i="93" s="1" a="1"/>
  <c r="AL157" i="93" s="1"/>
  <c r="AL30" i="93"/>
  <c r="AL31" i="93" s="1"/>
  <c r="AE35" i="93"/>
  <c r="AE34" i="93"/>
  <c r="AC190" i="93"/>
  <c r="AC183" i="93"/>
  <c r="AC25" i="93"/>
  <c r="K190" i="93"/>
  <c r="K183" i="93"/>
  <c r="K25" i="93"/>
  <c r="AD190" i="93"/>
  <c r="AD183" i="93"/>
  <c r="AD25" i="93"/>
  <c r="V35" i="93"/>
  <c r="V34" i="93"/>
  <c r="AK190" i="93"/>
  <c r="AK183" i="93"/>
  <c r="AK25" i="93"/>
  <c r="AA40" i="93"/>
  <c r="AA41" i="93" s="1"/>
  <c r="AB136" i="93"/>
  <c r="AB30" i="93"/>
  <c r="AB31" i="93" s="1"/>
  <c r="M34" i="93"/>
  <c r="M35" i="93"/>
  <c r="N190" i="93"/>
  <c r="N183" i="93"/>
  <c r="N25" i="93"/>
  <c r="W190" i="93"/>
  <c r="W183" i="93"/>
  <c r="W25" i="93"/>
  <c r="K35" i="93"/>
  <c r="K34" i="93"/>
  <c r="I35" i="93"/>
  <c r="I34" i="93"/>
  <c r="AI40" i="93"/>
  <c r="AI41" i="93" s="1"/>
  <c r="O190" i="93"/>
  <c r="O183" i="93"/>
  <c r="O25" i="93"/>
  <c r="AJ40" i="93"/>
  <c r="AJ41" i="93" s="1"/>
  <c r="M190" i="93"/>
  <c r="M183" i="93"/>
  <c r="M25" i="93"/>
  <c r="AD40" i="93"/>
  <c r="AD41" i="93" s="1"/>
  <c r="R136" i="93"/>
  <c r="R157" i="93" s="1" a="1"/>
  <c r="R157" i="93" s="1"/>
  <c r="R30" i="93"/>
  <c r="R31" i="93" s="1"/>
  <c r="S40" i="93"/>
  <c r="S41" i="93" s="1"/>
  <c r="AG190" i="93"/>
  <c r="AG183" i="93"/>
  <c r="AG25" i="93"/>
  <c r="J190" i="93"/>
  <c r="J183" i="93"/>
  <c r="J25" i="93"/>
  <c r="AF183" i="93"/>
  <c r="AF190" i="93"/>
  <c r="AF25" i="93"/>
  <c r="AL190" i="93"/>
  <c r="AL183" i="93"/>
  <c r="AL25" i="93"/>
  <c r="K136" i="93"/>
  <c r="K157" i="93" s="1" a="1"/>
  <c r="K157" i="93" s="1"/>
  <c r="K30" i="93"/>
  <c r="K31" i="93" s="1"/>
  <c r="I136" i="93"/>
  <c r="I157" i="93" s="1" a="1"/>
  <c r="I157" i="93" s="1"/>
  <c r="I30" i="93"/>
  <c r="I31" i="93" s="1"/>
  <c r="AK136" i="93"/>
  <c r="AK157" i="93" s="1" a="1"/>
  <c r="AK157" i="93" s="1"/>
  <c r="AK30" i="93"/>
  <c r="AK31" i="93" s="1"/>
  <c r="AI190" i="93"/>
  <c r="AI183" i="93"/>
  <c r="AI25" i="93"/>
  <c r="AB25" i="93"/>
  <c r="M40" i="93"/>
  <c r="M41" i="93" s="1"/>
  <c r="W136" i="93"/>
  <c r="W30" i="93"/>
  <c r="W31" i="93" s="1"/>
  <c r="Z190" i="93"/>
  <c r="Z183" i="93"/>
  <c r="Z25" i="93"/>
  <c r="AC34" i="93"/>
  <c r="AC35" i="93"/>
  <c r="K40" i="93"/>
  <c r="K41" i="93" s="1"/>
  <c r="S190" i="93"/>
  <c r="S183" i="93"/>
  <c r="S25" i="93"/>
  <c r="AG35" i="93"/>
  <c r="AG34" i="93"/>
  <c r="O136" i="93"/>
  <c r="O30" i="93"/>
  <c r="O31" i="93" s="1"/>
  <c r="J35" i="93"/>
  <c r="J34" i="93"/>
  <c r="AE190" i="93"/>
  <c r="AE183" i="93"/>
  <c r="AE25" i="93"/>
  <c r="AG136" i="93"/>
  <c r="AG30" i="93"/>
  <c r="AG31" i="93" s="1"/>
  <c r="P136" i="93"/>
  <c r="P157" i="93" s="1" a="1"/>
  <c r="P157" i="93" s="1"/>
  <c r="P30" i="93"/>
  <c r="P31" i="93" s="1"/>
  <c r="T34" i="93"/>
  <c r="T35" i="93"/>
  <c r="W29" i="91"/>
  <c r="W30" i="91" s="1"/>
  <c r="AC24" i="91"/>
  <c r="AC25" i="91" s="1"/>
  <c r="AD143" i="91"/>
  <c r="AD167" i="91" s="1"/>
  <c r="N24" i="91"/>
  <c r="N190" i="91" s="1"/>
  <c r="AK182" i="92"/>
  <c r="X27" i="92"/>
  <c r="X133" i="92" s="1"/>
  <c r="X154" i="92" s="1" a="1"/>
  <c r="X154" i="92" s="1"/>
  <c r="Y29" i="92"/>
  <c r="Y35" i="92" s="1"/>
  <c r="AB24" i="92"/>
  <c r="AB180" i="92" s="1"/>
  <c r="AL24" i="92"/>
  <c r="AL180" i="92" s="1"/>
  <c r="AL27" i="92"/>
  <c r="AL30" i="92" s="1"/>
  <c r="AL140" i="92"/>
  <c r="AL164" i="92" s="1"/>
  <c r="AD140" i="92"/>
  <c r="AD164" i="92" s="1"/>
  <c r="AD172" i="92"/>
  <c r="AG38" i="91"/>
  <c r="AG40" i="91" s="1"/>
  <c r="AG41" i="91" s="1"/>
  <c r="AL185" i="91"/>
  <c r="AG24" i="91"/>
  <c r="AG183" i="91" s="1"/>
  <c r="I27" i="91"/>
  <c r="I136" i="91" s="1"/>
  <c r="I157" i="91" s="1" a="1"/>
  <c r="I157" i="91" s="1"/>
  <c r="AE175" i="91"/>
  <c r="AG185" i="91"/>
  <c r="I185" i="91"/>
  <c r="AE27" i="91"/>
  <c r="AE136" i="91" s="1"/>
  <c r="AG175" i="91"/>
  <c r="X175" i="91"/>
  <c r="AE24" i="91"/>
  <c r="AE190" i="91" s="1"/>
  <c r="X27" i="91"/>
  <c r="X136" i="91" s="1"/>
  <c r="T29" i="91"/>
  <c r="T35" i="91" s="1"/>
  <c r="W24" i="91"/>
  <c r="W190" i="91" s="1"/>
  <c r="T24" i="91"/>
  <c r="T25" i="91" s="1"/>
  <c r="AJ24" i="92"/>
  <c r="AJ180" i="92" s="1"/>
  <c r="AK27" i="92"/>
  <c r="AK133" i="92" s="1"/>
  <c r="I24" i="91"/>
  <c r="I190" i="91" s="1"/>
  <c r="W38" i="91"/>
  <c r="W40" i="91" s="1"/>
  <c r="W41" i="91" s="1"/>
  <c r="T39" i="91"/>
  <c r="AI143" i="91"/>
  <c r="AI167" i="91" s="1"/>
  <c r="AK24" i="92"/>
  <c r="AK187" i="92" s="1"/>
  <c r="U24" i="92"/>
  <c r="U25" i="92" s="1"/>
  <c r="Z27" i="91"/>
  <c r="Z136" i="91" s="1"/>
  <c r="AE29" i="91"/>
  <c r="AE35" i="91" s="1"/>
  <c r="P29" i="91"/>
  <c r="P34" i="91" s="1"/>
  <c r="P46" i="91" s="1"/>
  <c r="P148" i="91" s="1" a="1"/>
  <c r="P148" i="91" s="1"/>
  <c r="N27" i="91"/>
  <c r="N30" i="91" s="1"/>
  <c r="AC29" i="91"/>
  <c r="AC30" i="91" s="1"/>
  <c r="X182" i="92"/>
  <c r="P24" i="91"/>
  <c r="P183" i="91" s="1"/>
  <c r="AE38" i="91"/>
  <c r="AE40" i="91" s="1"/>
  <c r="AE41" i="91" s="1"/>
  <c r="N185" i="91"/>
  <c r="L39" i="91"/>
  <c r="AC38" i="91"/>
  <c r="AC40" i="91" s="1"/>
  <c r="AC41" i="91" s="1"/>
  <c r="N143" i="91"/>
  <c r="N167" i="91" s="1"/>
  <c r="L29" i="91"/>
  <c r="L35" i="91" s="1"/>
  <c r="AF24" i="91"/>
  <c r="AF25" i="91" s="1"/>
  <c r="X24" i="91"/>
  <c r="X183" i="91" s="1"/>
  <c r="AI24" i="91"/>
  <c r="AI183" i="91" s="1"/>
  <c r="Z185" i="91"/>
  <c r="Z143" i="91"/>
  <c r="Z167" i="91" s="1"/>
  <c r="Z29" i="91"/>
  <c r="Z34" i="91" s="1"/>
  <c r="Z46" i="91" s="1"/>
  <c r="Z148" i="91" s="1" a="1"/>
  <c r="Z148" i="91" s="1"/>
  <c r="AJ140" i="92"/>
  <c r="AJ164" i="92" s="1"/>
  <c r="AL143" i="91"/>
  <c r="AL167" i="91" s="1"/>
  <c r="U27" i="92"/>
  <c r="U133" i="92" s="1"/>
  <c r="U154" i="92" s="1" a="1"/>
  <c r="U154" i="92" s="1"/>
  <c r="AF27" i="91"/>
  <c r="AF30" i="91" s="1"/>
  <c r="AF185" i="91"/>
  <c r="U140" i="92"/>
  <c r="U164" i="92" s="1"/>
  <c r="U172" i="92"/>
  <c r="AF175" i="91"/>
  <c r="X24" i="92"/>
  <c r="X187" i="92" s="1"/>
  <c r="P27" i="91"/>
  <c r="P136" i="91" s="1"/>
  <c r="P157" i="91" s="1" a="1"/>
  <c r="P157" i="91" s="1"/>
  <c r="AB39" i="91"/>
  <c r="P185" i="91"/>
  <c r="AB38" i="91"/>
  <c r="P175" i="91"/>
  <c r="AD175" i="91"/>
  <c r="AB185" i="91"/>
  <c r="AL35" i="92"/>
  <c r="AL34" i="92"/>
  <c r="AL46" i="92" s="1"/>
  <c r="AL145" i="92" s="1" a="1"/>
  <c r="AL145" i="92" s="1"/>
  <c r="AF40" i="92"/>
  <c r="AF41" i="92" s="1"/>
  <c r="P40" i="92"/>
  <c r="P41" i="92" s="1"/>
  <c r="L180" i="92"/>
  <c r="L187" i="92"/>
  <c r="L25" i="92"/>
  <c r="V29" i="92"/>
  <c r="V39" i="92"/>
  <c r="V38" i="92"/>
  <c r="R40" i="92"/>
  <c r="R41" i="92" s="1"/>
  <c r="Z29" i="92"/>
  <c r="Z39" i="92"/>
  <c r="Z38" i="92"/>
  <c r="O40" i="92"/>
  <c r="O41" i="92" s="1"/>
  <c r="AE182" i="92"/>
  <c r="AE24" i="92"/>
  <c r="AE27" i="92"/>
  <c r="AE140" i="92"/>
  <c r="AE164" i="92" s="1"/>
  <c r="AE172" i="92"/>
  <c r="U35" i="92"/>
  <c r="U34" i="92"/>
  <c r="U46" i="92" s="1"/>
  <c r="U145" i="92" s="1" a="1"/>
  <c r="U145" i="92" s="1"/>
  <c r="AG182" i="92"/>
  <c r="AG27" i="92"/>
  <c r="AG24" i="92"/>
  <c r="AG140" i="92"/>
  <c r="AG164" i="92" s="1"/>
  <c r="AG172" i="92"/>
  <c r="O187" i="92"/>
  <c r="O180" i="92"/>
  <c r="O25" i="92"/>
  <c r="W35" i="92"/>
  <c r="W34" i="92"/>
  <c r="W46" i="92" s="1"/>
  <c r="W145" i="92" s="1" a="1"/>
  <c r="W145" i="92" s="1"/>
  <c r="I39" i="92"/>
  <c r="I38" i="92"/>
  <c r="I29" i="92"/>
  <c r="AC39" i="92"/>
  <c r="AC38" i="92"/>
  <c r="AC29" i="92"/>
  <c r="AD185" i="91"/>
  <c r="L40" i="92"/>
  <c r="L41" i="92" s="1"/>
  <c r="AK35" i="92"/>
  <c r="AK34" i="92"/>
  <c r="AK46" i="92" s="1"/>
  <c r="AK145" i="92" s="1" a="1"/>
  <c r="AK145" i="92" s="1"/>
  <c r="AA182" i="92"/>
  <c r="AA24" i="92"/>
  <c r="AA27" i="92"/>
  <c r="AA172" i="92"/>
  <c r="Q35" i="92"/>
  <c r="Q34" i="92"/>
  <c r="Q46" i="92" s="1"/>
  <c r="Q145" i="92" s="1" a="1"/>
  <c r="Q145" i="92" s="1"/>
  <c r="K35" i="92"/>
  <c r="K34" i="92"/>
  <c r="K46" i="92" s="1"/>
  <c r="K145" i="92" s="1" a="1"/>
  <c r="K145" i="92" s="1"/>
  <c r="L133" i="92"/>
  <c r="L30" i="92"/>
  <c r="L31" i="92" s="1"/>
  <c r="V182" i="92"/>
  <c r="V27" i="92"/>
  <c r="V24" i="92"/>
  <c r="V140" i="92"/>
  <c r="V164" i="92" s="1"/>
  <c r="S39" i="92"/>
  <c r="S38" i="92"/>
  <c r="S29" i="92"/>
  <c r="T182" i="92"/>
  <c r="T27" i="92"/>
  <c r="T24" i="92"/>
  <c r="T140" i="92"/>
  <c r="T164" i="92" s="1"/>
  <c r="R187" i="92"/>
  <c r="R180" i="92"/>
  <c r="R25" i="92"/>
  <c r="M34" i="92"/>
  <c r="M46" i="92" s="1"/>
  <c r="M145" i="92" s="1" a="1"/>
  <c r="M145" i="92" s="1"/>
  <c r="M35" i="92"/>
  <c r="X35" i="92"/>
  <c r="X34" i="92"/>
  <c r="X46" i="92" s="1"/>
  <c r="X145" i="92" s="1" a="1"/>
  <c r="X145" i="92" s="1"/>
  <c r="AJ133" i="92"/>
  <c r="AJ154" i="92" s="1" a="1"/>
  <c r="AJ154" i="92" s="1"/>
  <c r="AJ30" i="92"/>
  <c r="Q40" i="92"/>
  <c r="Q41" i="92" s="1"/>
  <c r="K40" i="92"/>
  <c r="K41" i="92" s="1"/>
  <c r="AJ35" i="92"/>
  <c r="AJ34" i="92"/>
  <c r="AJ46" i="92" s="1"/>
  <c r="AJ145" i="92" s="1" a="1"/>
  <c r="AJ145" i="92" s="1"/>
  <c r="R35" i="92"/>
  <c r="R34" i="92"/>
  <c r="R46" i="92" s="1"/>
  <c r="R145" i="92" s="1" a="1"/>
  <c r="R145" i="92" s="1"/>
  <c r="J35" i="92"/>
  <c r="J34" i="92"/>
  <c r="J46" i="92" s="1"/>
  <c r="J145" i="92" s="1" a="1"/>
  <c r="J145" i="92" s="1"/>
  <c r="N35" i="92"/>
  <c r="N34" i="92"/>
  <c r="N46" i="92" s="1"/>
  <c r="N145" i="92" s="1" a="1"/>
  <c r="N145" i="92" s="1"/>
  <c r="AE39" i="92"/>
  <c r="AE38" i="92"/>
  <c r="AE29" i="92"/>
  <c r="U40" i="92"/>
  <c r="U41" i="92" s="1"/>
  <c r="AB133" i="92"/>
  <c r="AB154" i="92" s="1" a="1"/>
  <c r="AB154" i="92" s="1"/>
  <c r="AD35" i="92"/>
  <c r="AD34" i="92"/>
  <c r="AD46" i="92" s="1"/>
  <c r="AD145" i="92" s="1" a="1"/>
  <c r="AD145" i="92" s="1"/>
  <c r="R133" i="92"/>
  <c r="R30" i="92"/>
  <c r="R31" i="92" s="1"/>
  <c r="I182" i="92"/>
  <c r="I27" i="92"/>
  <c r="I24" i="92"/>
  <c r="I172" i="92"/>
  <c r="I140" i="92"/>
  <c r="I164" i="92" s="1"/>
  <c r="X40" i="92"/>
  <c r="X41" i="92" s="1"/>
  <c r="K133" i="92"/>
  <c r="K30" i="92"/>
  <c r="K31" i="92" s="1"/>
  <c r="L35" i="92"/>
  <c r="L34" i="92"/>
  <c r="L46" i="92" s="1"/>
  <c r="L145" i="92" s="1" a="1"/>
  <c r="L145" i="92" s="1"/>
  <c r="Y133" i="92"/>
  <c r="AK40" i="92"/>
  <c r="AK41" i="92" s="1"/>
  <c r="AA39" i="92"/>
  <c r="AA38" i="92"/>
  <c r="AA29" i="92"/>
  <c r="AF35" i="92"/>
  <c r="AF34" i="92"/>
  <c r="AF46" i="92" s="1"/>
  <c r="AF145" i="92" s="1" a="1"/>
  <c r="AF145" i="92" s="1"/>
  <c r="P35" i="92"/>
  <c r="P34" i="92"/>
  <c r="P46" i="92" s="1"/>
  <c r="P145" i="92" s="1" a="1"/>
  <c r="P145" i="92" s="1"/>
  <c r="AJ40" i="92"/>
  <c r="AJ41" i="92" s="1"/>
  <c r="Z182" i="92"/>
  <c r="Z27" i="92"/>
  <c r="Z24" i="92"/>
  <c r="Z140" i="92"/>
  <c r="Z164" i="92" s="1"/>
  <c r="Z172" i="92"/>
  <c r="J40" i="92"/>
  <c r="J41" i="92" s="1"/>
  <c r="O35" i="92"/>
  <c r="O34" i="92"/>
  <c r="O46" i="92" s="1"/>
  <c r="O145" i="92" s="1" a="1"/>
  <c r="O145" i="92" s="1"/>
  <c r="AG39" i="92"/>
  <c r="AG38" i="92"/>
  <c r="AG29" i="92"/>
  <c r="S182" i="92"/>
  <c r="S24" i="92"/>
  <c r="S27" i="92"/>
  <c r="S172" i="92"/>
  <c r="T39" i="92"/>
  <c r="T38" i="92"/>
  <c r="T29" i="92"/>
  <c r="O133" i="92"/>
  <c r="O30" i="92"/>
  <c r="O31" i="92" s="1"/>
  <c r="AD40" i="92"/>
  <c r="AD41" i="92" s="1"/>
  <c r="M40" i="92"/>
  <c r="M41" i="92" s="1"/>
  <c r="AC182" i="92"/>
  <c r="AC24" i="92"/>
  <c r="AC27" i="92"/>
  <c r="AC140" i="92"/>
  <c r="AC164" i="92" s="1"/>
  <c r="AC172" i="92"/>
  <c r="K187" i="92"/>
  <c r="K180" i="92"/>
  <c r="K25" i="92"/>
  <c r="Z38" i="91"/>
  <c r="Z40" i="91" s="1"/>
  <c r="Z41" i="91" s="1"/>
  <c r="AL175" i="91"/>
  <c r="L24" i="91"/>
  <c r="L25" i="91" s="1"/>
  <c r="L27" i="91"/>
  <c r="L136" i="91" s="1"/>
  <c r="AL39" i="91"/>
  <c r="AL40" i="91" s="1"/>
  <c r="AL41" i="91" s="1"/>
  <c r="L185" i="91"/>
  <c r="Z24" i="91"/>
  <c r="Z183" i="91" s="1"/>
  <c r="U185" i="91"/>
  <c r="U27" i="91"/>
  <c r="U136" i="91" s="1"/>
  <c r="U24" i="91"/>
  <c r="U190" i="91" s="1"/>
  <c r="AL24" i="91"/>
  <c r="AL190" i="91" s="1"/>
  <c r="AL29" i="91"/>
  <c r="AL35" i="91" s="1"/>
  <c r="AB143" i="91"/>
  <c r="AB167" i="91" s="1"/>
  <c r="AD24" i="91"/>
  <c r="AD190" i="91" s="1"/>
  <c r="Y29" i="91"/>
  <c r="Y30" i="91" s="1"/>
  <c r="Y38" i="91"/>
  <c r="Y40" i="91" s="1"/>
  <c r="Y41" i="91" s="1"/>
  <c r="AB24" i="91"/>
  <c r="AB183" i="91" s="1"/>
  <c r="M29" i="91"/>
  <c r="M34" i="91" s="1"/>
  <c r="M46" i="91" s="1"/>
  <c r="M148" i="91" s="1" a="1"/>
  <c r="M148" i="91" s="1"/>
  <c r="M38" i="91"/>
  <c r="M40" i="91" s="1"/>
  <c r="M41" i="91" s="1"/>
  <c r="Y24" i="91"/>
  <c r="Y190" i="91" s="1"/>
  <c r="M27" i="91"/>
  <c r="M136" i="91" s="1"/>
  <c r="M157" i="91" s="1" a="1"/>
  <c r="M157" i="91" s="1"/>
  <c r="M24" i="91"/>
  <c r="M190" i="91" s="1"/>
  <c r="M185" i="91"/>
  <c r="M143" i="91"/>
  <c r="M167" i="91" s="1"/>
  <c r="AH35" i="91"/>
  <c r="AH34" i="91"/>
  <c r="AH46" i="91" s="1"/>
  <c r="AH148" i="91" s="1" a="1"/>
  <c r="AH148" i="91" s="1"/>
  <c r="V136" i="91"/>
  <c r="V157" i="91" s="1" a="1"/>
  <c r="V157" i="91" s="1"/>
  <c r="V30" i="91"/>
  <c r="V31" i="91" s="1"/>
  <c r="AJ183" i="91"/>
  <c r="AJ190" i="91"/>
  <c r="AJ25" i="91"/>
  <c r="AB35" i="91"/>
  <c r="AB34" i="91"/>
  <c r="AB46" i="91" s="1"/>
  <c r="AB148" i="91" s="1" a="1"/>
  <c r="AB148" i="91" s="1"/>
  <c r="Y136" i="91"/>
  <c r="J40" i="91"/>
  <c r="J41" i="91" s="1"/>
  <c r="R35" i="91"/>
  <c r="R34" i="91"/>
  <c r="R46" i="91" s="1"/>
  <c r="R148" i="91" s="1" a="1"/>
  <c r="R148" i="91" s="1"/>
  <c r="AH190" i="91"/>
  <c r="AH183" i="91"/>
  <c r="AH25" i="91"/>
  <c r="J136" i="91"/>
  <c r="J157" i="91" s="1" a="1"/>
  <c r="J157" i="91" s="1"/>
  <c r="J30" i="91"/>
  <c r="J31" i="91" s="1"/>
  <c r="W136" i="91"/>
  <c r="W157" i="91" s="1" a="1"/>
  <c r="W157" i="91" s="1"/>
  <c r="X40" i="91"/>
  <c r="X41" i="91" s="1"/>
  <c r="I35" i="91"/>
  <c r="I34" i="91"/>
  <c r="I46" i="91" s="1"/>
  <c r="I148" i="91" s="1" a="1"/>
  <c r="I148" i="91" s="1"/>
  <c r="AJ40" i="91"/>
  <c r="AJ41" i="91" s="1"/>
  <c r="K35" i="91"/>
  <c r="K34" i="91"/>
  <c r="K46" i="91" s="1"/>
  <c r="K148" i="91" s="1" a="1"/>
  <c r="K148" i="91" s="1"/>
  <c r="AI35" i="91"/>
  <c r="AI34" i="91"/>
  <c r="AI46" i="91" s="1"/>
  <c r="AI148" i="91" s="1" a="1"/>
  <c r="AI148" i="91" s="1"/>
  <c r="AH40" i="91"/>
  <c r="AH41" i="91" s="1"/>
  <c r="AA136" i="91"/>
  <c r="AJ136" i="91"/>
  <c r="AJ30" i="91"/>
  <c r="AJ31" i="91" s="1"/>
  <c r="AK136" i="91"/>
  <c r="AK157" i="91" s="1" a="1"/>
  <c r="AK157" i="91" s="1"/>
  <c r="AK30" i="91"/>
  <c r="AK31" i="91" s="1"/>
  <c r="Q136" i="91"/>
  <c r="Q157" i="91" s="1" a="1"/>
  <c r="Q157" i="91" s="1"/>
  <c r="AD35" i="91"/>
  <c r="AD34" i="91"/>
  <c r="AD46" i="91" s="1"/>
  <c r="AD148" i="91" s="1" a="1"/>
  <c r="AD148" i="91" s="1"/>
  <c r="AC136" i="91"/>
  <c r="V35" i="91"/>
  <c r="V34" i="91"/>
  <c r="V46" i="91" s="1"/>
  <c r="V148" i="91" s="1" a="1"/>
  <c r="V148" i="91" s="1"/>
  <c r="AK34" i="91"/>
  <c r="AK46" i="91" s="1"/>
  <c r="AK148" i="91" s="1" a="1"/>
  <c r="AK148" i="91" s="1"/>
  <c r="AK35" i="91"/>
  <c r="U34" i="91"/>
  <c r="U46" i="91" s="1"/>
  <c r="U148" i="91" s="1" a="1"/>
  <c r="U148" i="91" s="1"/>
  <c r="U35" i="91"/>
  <c r="O35" i="91"/>
  <c r="O34" i="91"/>
  <c r="O46" i="91" s="1"/>
  <c r="O148" i="91" s="1" a="1"/>
  <c r="O148" i="91" s="1"/>
  <c r="R40" i="91"/>
  <c r="R41" i="91" s="1"/>
  <c r="H40" i="91"/>
  <c r="H41" i="91" s="1"/>
  <c r="AH136" i="91"/>
  <c r="AH157" i="91" s="1" a="1"/>
  <c r="AH157" i="91" s="1"/>
  <c r="AH30" i="91"/>
  <c r="AH31" i="91" s="1"/>
  <c r="S35" i="91"/>
  <c r="S34" i="91"/>
  <c r="S46" i="91" s="1"/>
  <c r="S148" i="91" s="1" a="1"/>
  <c r="S148" i="91" s="1"/>
  <c r="I40" i="91"/>
  <c r="I41" i="91" s="1"/>
  <c r="R190" i="91"/>
  <c r="R183" i="91"/>
  <c r="R25" i="91"/>
  <c r="N35" i="91"/>
  <c r="N34" i="91"/>
  <c r="N46" i="91" s="1"/>
  <c r="N148" i="91" s="1" a="1"/>
  <c r="N148" i="91" s="1"/>
  <c r="O136" i="91"/>
  <c r="O30" i="91"/>
  <c r="O31" i="91" s="1"/>
  <c r="K40" i="91"/>
  <c r="K41" i="91" s="1"/>
  <c r="AI40" i="91"/>
  <c r="AI41" i="91" s="1"/>
  <c r="AK190" i="91"/>
  <c r="AK183" i="91"/>
  <c r="AK25" i="91"/>
  <c r="S136" i="91"/>
  <c r="S157" i="91" s="1" a="1"/>
  <c r="S157" i="91" s="1"/>
  <c r="S30" i="91"/>
  <c r="S31" i="91" s="1"/>
  <c r="AD40" i="91"/>
  <c r="AD41" i="91" s="1"/>
  <c r="P40" i="91"/>
  <c r="P41" i="91" s="1"/>
  <c r="AF35" i="91"/>
  <c r="AF34" i="91"/>
  <c r="AF46" i="91" s="1"/>
  <c r="AF148" i="91" s="1" a="1"/>
  <c r="AF148" i="91" s="1"/>
  <c r="L40" i="91"/>
  <c r="L41" i="91" s="1"/>
  <c r="V40" i="91"/>
  <c r="V41" i="91" s="1"/>
  <c r="AK40" i="91"/>
  <c r="AK41" i="91" s="1"/>
  <c r="U40" i="91"/>
  <c r="U41" i="91" s="1"/>
  <c r="Q40" i="91"/>
  <c r="Q41" i="91" s="1"/>
  <c r="T40" i="91"/>
  <c r="T41" i="91" s="1"/>
  <c r="O40" i="91"/>
  <c r="O41" i="91" s="1"/>
  <c r="K136" i="91"/>
  <c r="K30" i="91"/>
  <c r="K31" i="91" s="1"/>
  <c r="S40" i="91"/>
  <c r="S41" i="91" s="1"/>
  <c r="AD136" i="91"/>
  <c r="AD157" i="91" s="1" a="1"/>
  <c r="AD157" i="91" s="1"/>
  <c r="AD30" i="91"/>
  <c r="R136" i="91"/>
  <c r="R157" i="91" s="1" a="1"/>
  <c r="R157" i="91" s="1"/>
  <c r="R30" i="91"/>
  <c r="R31" i="91" s="1"/>
  <c r="N40" i="91"/>
  <c r="N41" i="91" s="1"/>
  <c r="H183" i="91"/>
  <c r="H190" i="91"/>
  <c r="H25" i="91"/>
  <c r="AJ35" i="91"/>
  <c r="AJ34" i="91"/>
  <c r="AJ46" i="91" s="1"/>
  <c r="AJ148" i="91" s="1" a="1"/>
  <c r="AJ148" i="91" s="1"/>
  <c r="AB136" i="91"/>
  <c r="AB30" i="91"/>
  <c r="O190" i="91"/>
  <c r="O183" i="91"/>
  <c r="O25" i="91"/>
  <c r="V190" i="91"/>
  <c r="V183" i="91"/>
  <c r="V25" i="91"/>
  <c r="S190" i="91"/>
  <c r="S183" i="91"/>
  <c r="S25" i="91"/>
  <c r="AF40" i="91"/>
  <c r="AF41" i="91" s="1"/>
  <c r="AL136" i="91"/>
  <c r="AL157" i="91" s="1" a="1"/>
  <c r="AL157" i="91" s="1"/>
  <c r="J35" i="91"/>
  <c r="J34" i="91"/>
  <c r="J46" i="91" s="1"/>
  <c r="J148" i="91" s="1" a="1"/>
  <c r="J148" i="91" s="1"/>
  <c r="H35" i="91"/>
  <c r="H34" i="91"/>
  <c r="H46" i="91" s="1"/>
  <c r="H148" i="91" s="1" a="1"/>
  <c r="H148" i="91" s="1"/>
  <c r="K190" i="91"/>
  <c r="K183" i="91"/>
  <c r="K25" i="91"/>
  <c r="J190" i="91"/>
  <c r="J183" i="91"/>
  <c r="J25" i="91"/>
  <c r="X35" i="91"/>
  <c r="X34" i="91"/>
  <c r="X46" i="91" s="1"/>
  <c r="X148" i="91" s="1" a="1"/>
  <c r="X148" i="91" s="1"/>
  <c r="H136" i="91"/>
  <c r="H157" i="91" s="1" a="1"/>
  <c r="H157" i="91" s="1"/>
  <c r="H30" i="91"/>
  <c r="H31" i="91" s="1"/>
  <c r="T136" i="91"/>
  <c r="T157" i="91" s="1" a="1"/>
  <c r="T157" i="91" s="1"/>
  <c r="AE161" i="61"/>
  <c r="AJ161" i="61"/>
  <c r="AI161" i="61"/>
  <c r="R161" i="61"/>
  <c r="Y161" i="61"/>
  <c r="M161" i="61"/>
  <c r="AH161" i="61"/>
  <c r="V161" i="61"/>
  <c r="AB161" i="61"/>
  <c r="I161" i="61"/>
  <c r="AD161" i="61"/>
  <c r="AL38" i="61"/>
  <c r="AL40" i="61" s="1"/>
  <c r="AL41" i="61" s="1"/>
  <c r="AL29" i="61"/>
  <c r="AL35" i="61" s="1"/>
  <c r="AL178" i="61"/>
  <c r="AL27" i="61"/>
  <c r="AL139" i="61" s="1"/>
  <c r="AL160" i="61" s="1" a="1"/>
  <c r="AL160" i="61" s="1"/>
  <c r="AB38" i="61"/>
  <c r="AL146" i="61"/>
  <c r="AL170" i="61" s="1"/>
  <c r="AL24" i="61"/>
  <c r="AL193" i="61" s="1"/>
  <c r="AL188" i="61"/>
  <c r="T188" i="61"/>
  <c r="T27" i="61"/>
  <c r="T146" i="61"/>
  <c r="T170" i="61" s="1"/>
  <c r="AB39" i="61"/>
  <c r="AG27" i="61"/>
  <c r="AB24" i="61"/>
  <c r="AG178" i="61"/>
  <c r="AJ29" i="61"/>
  <c r="AJ30" i="61" s="1"/>
  <c r="AJ39" i="61"/>
  <c r="AJ40" i="61" s="1"/>
  <c r="AJ41" i="61" s="1"/>
  <c r="AJ24" i="61"/>
  <c r="AJ193" i="61" s="1"/>
  <c r="U38" i="61"/>
  <c r="I29" i="61"/>
  <c r="I34" i="61" s="1"/>
  <c r="M38" i="61"/>
  <c r="Q188" i="61"/>
  <c r="U39" i="61"/>
  <c r="K188" i="61"/>
  <c r="Z178" i="61"/>
  <c r="X178" i="61"/>
  <c r="N188" i="61"/>
  <c r="M39" i="61"/>
  <c r="R29" i="61"/>
  <c r="R35" i="61" s="1"/>
  <c r="X24" i="61"/>
  <c r="X193" i="61" s="1"/>
  <c r="R38" i="61"/>
  <c r="R40" i="61" s="1"/>
  <c r="R41" i="61" s="1"/>
  <c r="X146" i="61"/>
  <c r="X170" i="61" s="1"/>
  <c r="X27" i="61"/>
  <c r="W39" i="61"/>
  <c r="W38" i="61"/>
  <c r="AA178" i="61"/>
  <c r="U24" i="61"/>
  <c r="U193" i="61" s="1"/>
  <c r="T24" i="61"/>
  <c r="T193" i="61" s="1"/>
  <c r="AE39" i="61"/>
  <c r="AE40" i="61" s="1"/>
  <c r="AE41" i="61" s="1"/>
  <c r="P38" i="61"/>
  <c r="M24" i="61"/>
  <c r="M193" i="61" s="1"/>
  <c r="U178" i="61"/>
  <c r="AG24" i="61"/>
  <c r="AG193" i="61" s="1"/>
  <c r="K178" i="61"/>
  <c r="K27" i="61"/>
  <c r="Q178" i="61"/>
  <c r="Q27" i="61"/>
  <c r="Z146" i="61"/>
  <c r="Z170" i="61" s="1"/>
  <c r="Z188" i="61"/>
  <c r="AE29" i="61"/>
  <c r="AE34" i="61" s="1"/>
  <c r="U188" i="61"/>
  <c r="U146" i="61"/>
  <c r="U170" i="61" s="1"/>
  <c r="N178" i="61"/>
  <c r="AK146" i="61"/>
  <c r="AK170" i="61" s="1"/>
  <c r="AA24" i="61"/>
  <c r="AA193" i="61" s="1"/>
  <c r="AK27" i="61"/>
  <c r="K24" i="61"/>
  <c r="K193" i="61" s="1"/>
  <c r="AA27" i="61"/>
  <c r="AK178" i="61"/>
  <c r="AK24" i="61"/>
  <c r="AK193" i="61" s="1"/>
  <c r="AA146" i="61"/>
  <c r="AA170" i="61" s="1"/>
  <c r="Y39" i="61"/>
  <c r="Y40" i="61" s="1"/>
  <c r="Y41" i="61" s="1"/>
  <c r="N24" i="61"/>
  <c r="N193" i="61" s="1"/>
  <c r="AA188" i="61"/>
  <c r="R24" i="61"/>
  <c r="R193" i="61" s="1"/>
  <c r="AH38" i="61"/>
  <c r="AH40" i="61" s="1"/>
  <c r="AH41" i="61" s="1"/>
  <c r="L188" i="61"/>
  <c r="AE24" i="61"/>
  <c r="AE193" i="61" s="1"/>
  <c r="AD38" i="61"/>
  <c r="AD40" i="61" s="1"/>
  <c r="AD41" i="61" s="1"/>
  <c r="L178" i="61"/>
  <c r="L24" i="61"/>
  <c r="L193" i="61" s="1"/>
  <c r="AD29" i="61"/>
  <c r="AD30" i="61" s="1"/>
  <c r="P188" i="61"/>
  <c r="Z38" i="61"/>
  <c r="Z40" i="61" s="1"/>
  <c r="Z41" i="61" s="1"/>
  <c r="AH29" i="61"/>
  <c r="AH30" i="61" s="1"/>
  <c r="Y29" i="61"/>
  <c r="Y30" i="61" s="1"/>
  <c r="AF38" i="61"/>
  <c r="N39" i="61"/>
  <c r="N40" i="61" s="1"/>
  <c r="N41" i="61" s="1"/>
  <c r="Y24" i="61"/>
  <c r="Y193" i="61" s="1"/>
  <c r="J27" i="61"/>
  <c r="AF39" i="61"/>
  <c r="N29" i="61"/>
  <c r="N30" i="61" s="1"/>
  <c r="J146" i="61"/>
  <c r="J170" i="61" s="1"/>
  <c r="J24" i="61"/>
  <c r="J193" i="61" s="1"/>
  <c r="P146" i="61"/>
  <c r="P170" i="61" s="1"/>
  <c r="P27" i="61"/>
  <c r="I39" i="61"/>
  <c r="I40" i="61" s="1"/>
  <c r="I41" i="61" s="1"/>
  <c r="AC188" i="61"/>
  <c r="Z24" i="61"/>
  <c r="Z193" i="61" s="1"/>
  <c r="Z29" i="61"/>
  <c r="Z30" i="61" s="1"/>
  <c r="AI38" i="61"/>
  <c r="I24" i="61"/>
  <c r="I193" i="61" s="1"/>
  <c r="S39" i="61"/>
  <c r="S40" i="61" s="1"/>
  <c r="S41" i="61" s="1"/>
  <c r="S27" i="61"/>
  <c r="AD24" i="61"/>
  <c r="AD193" i="61" s="1"/>
  <c r="V29" i="61"/>
  <c r="V34" i="61" s="1"/>
  <c r="P39" i="61"/>
  <c r="AC178" i="61"/>
  <c r="AC27" i="61"/>
  <c r="P24" i="61"/>
  <c r="P193" i="61" s="1"/>
  <c r="W146" i="61"/>
  <c r="W170" i="61" s="1"/>
  <c r="W24" i="61"/>
  <c r="W193" i="61" s="1"/>
  <c r="AC24" i="61"/>
  <c r="AC193" i="61" s="1"/>
  <c r="W178" i="61"/>
  <c r="W27" i="61"/>
  <c r="S24" i="61"/>
  <c r="S193" i="61" s="1"/>
  <c r="S29" i="61"/>
  <c r="S34" i="61" s="1"/>
  <c r="O27" i="61"/>
  <c r="O139" i="61" s="1"/>
  <c r="O160" i="61" s="1" a="1"/>
  <c r="O160" i="61" s="1"/>
  <c r="S178" i="61"/>
  <c r="O146" i="61"/>
  <c r="O170" i="61" s="1"/>
  <c r="O24" i="61"/>
  <c r="O193" i="61" s="1"/>
  <c r="S188" i="61"/>
  <c r="V38" i="61"/>
  <c r="V40" i="61" s="1"/>
  <c r="V41" i="61" s="1"/>
  <c r="V24" i="61"/>
  <c r="V193" i="61" s="1"/>
  <c r="AI39" i="61"/>
  <c r="AF146" i="61"/>
  <c r="AF170" i="61" s="1"/>
  <c r="AF27" i="61"/>
  <c r="AF178" i="61"/>
  <c r="AF24" i="61"/>
  <c r="AF193" i="61" s="1"/>
  <c r="Q24" i="61"/>
  <c r="Q193" i="61" s="1"/>
  <c r="AI24" i="61"/>
  <c r="AI193" i="61" s="1"/>
  <c r="AH24" i="61"/>
  <c r="AH193" i="61" s="1"/>
  <c r="I142" i="61"/>
  <c r="Y142" i="61"/>
  <c r="M142" i="61"/>
  <c r="R142" i="61"/>
  <c r="AI142" i="61"/>
  <c r="AH142" i="61"/>
  <c r="R140" i="61"/>
  <c r="R141" i="61" s="1"/>
  <c r="L40" i="61"/>
  <c r="L41" i="61" s="1"/>
  <c r="AC34" i="61"/>
  <c r="AC35" i="61"/>
  <c r="AD140" i="61"/>
  <c r="AD141" i="61" s="1"/>
  <c r="P35" i="61"/>
  <c r="P34" i="61"/>
  <c r="T40" i="61"/>
  <c r="T41" i="61" s="1"/>
  <c r="M30" i="61"/>
  <c r="M140" i="61"/>
  <c r="M141" i="61" s="1"/>
  <c r="AE140" i="61"/>
  <c r="AE141" i="61" s="1"/>
  <c r="AJ142" i="61"/>
  <c r="J35" i="61"/>
  <c r="J34" i="61"/>
  <c r="AB30" i="61"/>
  <c r="AB140" i="61"/>
  <c r="AB141" i="61" s="1"/>
  <c r="M34" i="61"/>
  <c r="M35" i="61"/>
  <c r="X40" i="61"/>
  <c r="X41" i="61" s="1"/>
  <c r="Y140" i="61"/>
  <c r="Y141" i="61" s="1"/>
  <c r="AC40" i="61"/>
  <c r="AC41" i="61" s="1"/>
  <c r="AA40" i="61"/>
  <c r="AA41" i="61" s="1"/>
  <c r="K40" i="61"/>
  <c r="K41" i="61" s="1"/>
  <c r="U34" i="61"/>
  <c r="U35" i="61"/>
  <c r="AI30" i="61"/>
  <c r="AI140" i="61"/>
  <c r="AI141" i="61" s="1"/>
  <c r="I140" i="61"/>
  <c r="I141" i="61" s="1"/>
  <c r="W35" i="61"/>
  <c r="W34" i="61"/>
  <c r="O40" i="61"/>
  <c r="O41" i="61" s="1"/>
  <c r="V142" i="61"/>
  <c r="AE142" i="61"/>
  <c r="AJ140" i="61"/>
  <c r="AJ141" i="61" s="1"/>
  <c r="J40" i="61"/>
  <c r="J41" i="61" s="1"/>
  <c r="L35" i="61"/>
  <c r="L34" i="61"/>
  <c r="Q34" i="61"/>
  <c r="Q35" i="61"/>
  <c r="AG34" i="61"/>
  <c r="AG35" i="61"/>
  <c r="AK40" i="61"/>
  <c r="AK41" i="61" s="1"/>
  <c r="AH140" i="61"/>
  <c r="AH141" i="61" s="1"/>
  <c r="V140" i="61"/>
  <c r="V141" i="61" s="1"/>
  <c r="AB35" i="61"/>
  <c r="AB34" i="61"/>
  <c r="T34" i="61"/>
  <c r="T35" i="61"/>
  <c r="AI34" i="61"/>
  <c r="AI35" i="61"/>
  <c r="AB142" i="61"/>
  <c r="X34" i="61"/>
  <c r="X35" i="61"/>
  <c r="AF35" i="61"/>
  <c r="AF34" i="61"/>
  <c r="L30" i="61"/>
  <c r="AA35" i="61"/>
  <c r="AA34" i="61"/>
  <c r="K35" i="61"/>
  <c r="K34" i="61"/>
  <c r="Q40" i="61"/>
  <c r="Q41" i="61" s="1"/>
  <c r="AG40" i="61"/>
  <c r="AG41" i="61" s="1"/>
  <c r="AK34" i="61"/>
  <c r="AK35" i="61"/>
  <c r="AD142" i="61"/>
  <c r="O34" i="61"/>
  <c r="O35" i="61"/>
  <c r="H38" i="61"/>
  <c r="H40" i="61" s="1"/>
  <c r="H29" i="61"/>
  <c r="H34" i="61" s="1"/>
  <c r="H49" i="61" s="1"/>
  <c r="H151" i="61" s="1" a="1"/>
  <c r="H151" i="61" s="1"/>
  <c r="H178" i="61"/>
  <c r="H28" i="61"/>
  <c r="H188" i="61"/>
  <c r="H27" i="61"/>
  <c r="H139" i="61" s="1"/>
  <c r="H160" i="61" s="1" a="1"/>
  <c r="H160" i="61" s="1"/>
  <c r="H24" i="61"/>
  <c r="R3" i="5"/>
  <c r="K170" i="5"/>
  <c r="J169" i="5"/>
  <c r="J178" i="5"/>
  <c r="I169" i="5"/>
  <c r="I172" i="5"/>
  <c r="L169" i="5"/>
  <c r="L177" i="5"/>
  <c r="I161" i="5"/>
  <c r="Q177" i="5"/>
  <c r="I177" i="5"/>
  <c r="O178" i="5"/>
  <c r="O175" i="5"/>
  <c r="R176" i="5"/>
  <c r="L178" i="5"/>
  <c r="Q178" i="5"/>
  <c r="N174" i="5"/>
  <c r="R174" i="5"/>
  <c r="L173" i="5"/>
  <c r="Q174" i="5"/>
  <c r="J172" i="5"/>
  <c r="R172" i="5"/>
  <c r="N171" i="5"/>
  <c r="L171" i="5"/>
  <c r="I170" i="5"/>
  <c r="Q170" i="5"/>
  <c r="O168" i="5"/>
  <c r="I152" i="5"/>
  <c r="R168" i="5"/>
  <c r="K169" i="5"/>
  <c r="J167" i="5"/>
  <c r="M167" i="5"/>
  <c r="K167" i="5"/>
  <c r="I159" i="5"/>
  <c r="I160" i="5"/>
  <c r="I162" i="5"/>
  <c r="I173" i="5"/>
  <c r="K172" i="5"/>
  <c r="L170" i="5"/>
  <c r="P167" i="5"/>
  <c r="N178" i="5"/>
  <c r="K175" i="5"/>
  <c r="R175" i="5"/>
  <c r="I171" i="5"/>
  <c r="P168" i="5"/>
  <c r="N167" i="5"/>
  <c r="Q172" i="5"/>
  <c r="I155" i="5"/>
  <c r="Q171" i="5"/>
  <c r="L172" i="5"/>
  <c r="I156" i="5"/>
  <c r="I153" i="5"/>
  <c r="R178" i="5"/>
  <c r="K178" i="5"/>
  <c r="L175" i="5"/>
  <c r="P175" i="5"/>
  <c r="R177" i="5"/>
  <c r="M177" i="5"/>
  <c r="P177" i="5"/>
  <c r="M178" i="5"/>
  <c r="I157" i="5"/>
  <c r="I158" i="5"/>
  <c r="N173" i="5"/>
  <c r="J174" i="5"/>
  <c r="O172" i="5"/>
  <c r="N172" i="5"/>
  <c r="R170" i="5"/>
  <c r="O170" i="5"/>
  <c r="M170" i="5"/>
  <c r="I154" i="5"/>
  <c r="K168" i="5"/>
  <c r="I168" i="5"/>
  <c r="M168" i="5"/>
  <c r="L167" i="5"/>
  <c r="O167" i="5"/>
  <c r="Q169" i="5"/>
  <c r="N175" i="5"/>
  <c r="L174" i="5"/>
  <c r="N176" i="5"/>
  <c r="I175" i="5"/>
  <c r="O176" i="5"/>
  <c r="K174" i="5"/>
  <c r="O174" i="5"/>
  <c r="N168" i="5"/>
  <c r="I151" i="5"/>
  <c r="N169" i="5"/>
  <c r="J176" i="5"/>
  <c r="P176" i="5"/>
  <c r="I174" i="5"/>
  <c r="R173" i="5"/>
  <c r="K171" i="5"/>
  <c r="P169" i="5"/>
  <c r="L176" i="5"/>
  <c r="J177" i="5"/>
  <c r="I176" i="5"/>
  <c r="M173" i="5"/>
  <c r="M172" i="5"/>
  <c r="N170" i="5"/>
  <c r="L168" i="5"/>
  <c r="R169" i="5"/>
  <c r="Q167" i="5"/>
  <c r="Q173" i="5"/>
  <c r="Q175" i="5"/>
  <c r="M176" i="5"/>
  <c r="Q176" i="5"/>
  <c r="P174" i="5"/>
  <c r="J168" i="5"/>
  <c r="R167" i="5"/>
  <c r="N177" i="5"/>
  <c r="K176" i="5"/>
  <c r="I178" i="5"/>
  <c r="M174" i="5"/>
  <c r="R171" i="5"/>
  <c r="Q168" i="5"/>
  <c r="I167" i="5"/>
  <c r="K165" i="5"/>
  <c r="M165" i="5"/>
  <c r="O165" i="5"/>
  <c r="I149" i="5"/>
  <c r="R164" i="5"/>
  <c r="L165" i="5"/>
  <c r="O164" i="5"/>
  <c r="N165" i="5"/>
  <c r="M164" i="5"/>
  <c r="J164" i="5"/>
  <c r="N164" i="5"/>
  <c r="I165" i="5"/>
  <c r="J165" i="5"/>
  <c r="P164" i="5"/>
  <c r="P165" i="5"/>
  <c r="I148" i="5"/>
  <c r="Q164" i="5"/>
  <c r="R165" i="5"/>
  <c r="I164" i="5"/>
  <c r="Q165" i="5"/>
  <c r="J163" i="5"/>
  <c r="I166" i="5"/>
  <c r="L166" i="5"/>
  <c r="J131" i="5"/>
  <c r="I150" i="5"/>
  <c r="N163" i="5"/>
  <c r="K166" i="5"/>
  <c r="Q166" i="5"/>
  <c r="M166" i="5"/>
  <c r="J147" i="5"/>
  <c r="R166" i="5"/>
  <c r="J166" i="5"/>
  <c r="K163" i="5"/>
  <c r="M163" i="5"/>
  <c r="N131" i="5"/>
  <c r="O166" i="5"/>
  <c r="L163" i="5"/>
  <c r="N166" i="5"/>
  <c r="P166" i="5"/>
  <c r="AK50" i="61" l="1"/>
  <c r="AK152" i="61" s="1" a="1"/>
  <c r="AK152" i="61" s="1"/>
  <c r="T50" i="61"/>
  <c r="T152" i="61" s="1" a="1"/>
  <c r="T152" i="61" s="1"/>
  <c r="L50" i="61"/>
  <c r="L152" i="61" s="1" a="1"/>
  <c r="L152" i="61" s="1"/>
  <c r="AC50" i="61"/>
  <c r="AC152" i="61" s="1" a="1"/>
  <c r="AC152" i="61" s="1"/>
  <c r="O50" i="61"/>
  <c r="O152" i="61" s="1" a="1"/>
  <c r="O152" i="61" s="1"/>
  <c r="K50" i="61"/>
  <c r="K152" i="61" s="1" a="1"/>
  <c r="K152" i="61" s="1"/>
  <c r="Q50" i="61"/>
  <c r="Q152" i="61" s="1" a="1"/>
  <c r="Q152" i="61" s="1"/>
  <c r="AF50" i="61"/>
  <c r="AF152" i="61" s="1" a="1"/>
  <c r="AF152" i="61" s="1"/>
  <c r="AI50" i="61"/>
  <c r="AI152" i="61" s="1" a="1"/>
  <c r="AI152" i="61" s="1"/>
  <c r="M50" i="61"/>
  <c r="M152" i="61" s="1" a="1"/>
  <c r="M152" i="61" s="1"/>
  <c r="P50" i="61"/>
  <c r="P152" i="61" s="1" a="1"/>
  <c r="P152" i="61" s="1"/>
  <c r="AL50" i="61"/>
  <c r="AL152" i="61" s="1" a="1"/>
  <c r="AL152" i="61" s="1"/>
  <c r="AA50" i="61"/>
  <c r="AA152" i="61" s="1" a="1"/>
  <c r="AA152" i="61" s="1"/>
  <c r="X50" i="61"/>
  <c r="X152" i="61" s="1" a="1"/>
  <c r="X152" i="61" s="1"/>
  <c r="AB50" i="61"/>
  <c r="AB152" i="61" s="1" a="1"/>
  <c r="AB152" i="61" s="1"/>
  <c r="AG50" i="61"/>
  <c r="AG152" i="61" s="1" a="1"/>
  <c r="AG152" i="61" s="1"/>
  <c r="W50" i="61"/>
  <c r="W152" i="61" s="1" a="1"/>
  <c r="W152" i="61" s="1"/>
  <c r="U50" i="61"/>
  <c r="U152" i="61" s="1" a="1"/>
  <c r="U152" i="61" s="1"/>
  <c r="J50" i="61"/>
  <c r="J152" i="61" s="1" a="1"/>
  <c r="J152" i="61" s="1"/>
  <c r="R50" i="61"/>
  <c r="R152" i="61" s="1" a="1"/>
  <c r="R152" i="61" s="1"/>
  <c r="X133" i="103"/>
  <c r="S25" i="98"/>
  <c r="T25" i="99"/>
  <c r="AI25" i="100"/>
  <c r="J154" i="104" a="1"/>
  <c r="J154" i="104" s="1"/>
  <c r="AI154" i="104" a="1"/>
  <c r="AI154" i="104" s="1"/>
  <c r="AH154" i="99" a="1"/>
  <c r="AH154" i="99" s="1"/>
  <c r="AJ154" i="102" a="1"/>
  <c r="AJ154" i="102" s="1"/>
  <c r="N154" i="99" a="1"/>
  <c r="N154" i="99" s="1"/>
  <c r="V154" i="98" a="1"/>
  <c r="V154" i="98" s="1"/>
  <c r="AC154" i="103" a="1"/>
  <c r="AC154" i="103" s="1"/>
  <c r="AD154" i="98" a="1"/>
  <c r="AD154" i="98" s="1"/>
  <c r="W154" i="103" a="1"/>
  <c r="W154" i="103" s="1"/>
  <c r="X154" i="103" a="1"/>
  <c r="X154" i="103" s="1"/>
  <c r="Z154" i="105" a="1"/>
  <c r="Z154" i="105" s="1"/>
  <c r="R154" i="102" a="1"/>
  <c r="R154" i="102" s="1"/>
  <c r="AC154" i="101" a="1"/>
  <c r="AC154" i="101" s="1"/>
  <c r="N154" i="105" a="1"/>
  <c r="N154" i="105" s="1"/>
  <c r="AC154" i="105" a="1"/>
  <c r="AC154" i="105" s="1"/>
  <c r="J154" i="101" a="1"/>
  <c r="J154" i="101" s="1"/>
  <c r="I154" i="101" a="1"/>
  <c r="I154" i="101" s="1"/>
  <c r="AJ154" i="98" a="1"/>
  <c r="AJ154" i="98" s="1"/>
  <c r="O154" i="103" a="1"/>
  <c r="O154" i="103" s="1"/>
  <c r="V154" i="104" a="1"/>
  <c r="V154" i="104" s="1"/>
  <c r="AE154" i="99" a="1"/>
  <c r="AE154" i="99" s="1"/>
  <c r="Q154" i="103" a="1"/>
  <c r="Q154" i="103" s="1"/>
  <c r="AC154" i="99" a="1"/>
  <c r="AC154" i="99" s="1"/>
  <c r="AD154" i="104" a="1"/>
  <c r="AD154" i="104" s="1"/>
  <c r="T154" i="101" a="1"/>
  <c r="T154" i="101" s="1"/>
  <c r="S154" i="101" a="1"/>
  <c r="S154" i="101" s="1"/>
  <c r="AE154" i="101" a="1"/>
  <c r="AE154" i="101" s="1"/>
  <c r="AI154" i="103" a="1"/>
  <c r="AI154" i="103" s="1"/>
  <c r="J154" i="102" a="1"/>
  <c r="J154" i="102" s="1"/>
  <c r="S154" i="99" a="1"/>
  <c r="S154" i="99" s="1"/>
  <c r="X154" i="105" a="1"/>
  <c r="X154" i="105" s="1"/>
  <c r="R154" i="104" a="1"/>
  <c r="R154" i="104" s="1"/>
  <c r="AE154" i="103" a="1"/>
  <c r="AE154" i="103" s="1"/>
  <c r="AD154" i="105" a="1"/>
  <c r="AD154" i="105" s="1"/>
  <c r="AC154" i="98" a="1"/>
  <c r="AC154" i="98" s="1"/>
  <c r="AJ154" i="101" a="1"/>
  <c r="AJ154" i="101" s="1"/>
  <c r="AH154" i="101" a="1"/>
  <c r="AH154" i="101" s="1"/>
  <c r="AE154" i="102" a="1"/>
  <c r="AE154" i="102" s="1"/>
  <c r="S154" i="103" a="1"/>
  <c r="S154" i="103" s="1"/>
  <c r="L154" i="99" a="1"/>
  <c r="L154" i="99" s="1"/>
  <c r="V154" i="102" a="1"/>
  <c r="V154" i="102" s="1"/>
  <c r="O154" i="104" a="1"/>
  <c r="O154" i="104" s="1"/>
  <c r="L154" i="104" a="1"/>
  <c r="L154" i="104" s="1"/>
  <c r="AI154" i="98" a="1"/>
  <c r="AI154" i="98" s="1"/>
  <c r="AK154" i="104" a="1"/>
  <c r="AK154" i="104" s="1"/>
  <c r="AD154" i="102" a="1"/>
  <c r="AD154" i="102" s="1"/>
  <c r="O154" i="105" a="1"/>
  <c r="O154" i="105" s="1"/>
  <c r="V154" i="103" a="1"/>
  <c r="V154" i="103" s="1"/>
  <c r="I154" i="105" a="1"/>
  <c r="I154" i="105" s="1"/>
  <c r="AH154" i="102" a="1"/>
  <c r="AH154" i="102" s="1"/>
  <c r="N154" i="103" a="1"/>
  <c r="N154" i="103" s="1"/>
  <c r="AH154" i="98" a="1"/>
  <c r="AH154" i="98" s="1"/>
  <c r="X154" i="104" a="1"/>
  <c r="X154" i="104" s="1"/>
  <c r="T154" i="103" a="1"/>
  <c r="T154" i="103" s="1"/>
  <c r="J154" i="103" a="1"/>
  <c r="J154" i="103" s="1"/>
  <c r="AK154" i="98" a="1"/>
  <c r="AK154" i="98" s="1"/>
  <c r="L154" i="98" a="1"/>
  <c r="L154" i="98" s="1"/>
  <c r="Q154" i="102" a="1"/>
  <c r="Q154" i="102" s="1"/>
  <c r="AI154" i="99" a="1"/>
  <c r="AI154" i="99" s="1"/>
  <c r="V154" i="101" a="1"/>
  <c r="V154" i="101" s="1"/>
  <c r="N154" i="98" a="1"/>
  <c r="N154" i="98" s="1"/>
  <c r="O154" i="98" a="1"/>
  <c r="O154" i="98" s="1"/>
  <c r="J154" i="99" a="1"/>
  <c r="J154" i="99" s="1"/>
  <c r="AI154" i="105" a="1"/>
  <c r="AI154" i="105" s="1"/>
  <c r="V154" i="105" a="1"/>
  <c r="V154" i="105" s="1"/>
  <c r="AJ154" i="99" a="1"/>
  <c r="AJ154" i="99" s="1"/>
  <c r="S154" i="98" a="1"/>
  <c r="S154" i="98" s="1"/>
  <c r="N154" i="104" a="1"/>
  <c r="N154" i="104" s="1"/>
  <c r="AD154" i="99" a="1"/>
  <c r="AD154" i="99" s="1"/>
  <c r="T154" i="98" a="1"/>
  <c r="T154" i="98" s="1"/>
  <c r="AJ154" i="103" a="1"/>
  <c r="AJ154" i="103" s="1"/>
  <c r="AF133" i="92"/>
  <c r="AF154" i="92" s="1" a="1"/>
  <c r="AF154" i="92" s="1"/>
  <c r="T183" i="93"/>
  <c r="T31" i="93"/>
  <c r="S180" i="100"/>
  <c r="S187" i="98"/>
  <c r="W187" i="101"/>
  <c r="T180" i="99"/>
  <c r="AC30" i="101"/>
  <c r="AC31" i="101" s="1"/>
  <c r="S31" i="100"/>
  <c r="S187" i="100"/>
  <c r="U30" i="61"/>
  <c r="T190" i="93"/>
  <c r="T31" i="99"/>
  <c r="AI40" i="92"/>
  <c r="AI41" i="92" s="1"/>
  <c r="J31" i="94"/>
  <c r="X137" i="91"/>
  <c r="X138" i="91" s="1"/>
  <c r="X157" i="91" a="1"/>
  <c r="X157" i="91" s="1"/>
  <c r="AE137" i="91"/>
  <c r="AE138" i="91" s="1"/>
  <c r="AE157" i="91" a="1"/>
  <c r="AE157" i="91" s="1"/>
  <c r="AI137" i="93"/>
  <c r="AI138" i="93" s="1"/>
  <c r="AI157" i="93" a="1"/>
  <c r="AI157" i="93" s="1"/>
  <c r="Z134" i="95"/>
  <c r="Z135" i="95" s="1"/>
  <c r="Z154" i="95" a="1"/>
  <c r="Z154" i="95" s="1"/>
  <c r="O134" i="102"/>
  <c r="O135" i="102" s="1"/>
  <c r="O154" i="102" a="1"/>
  <c r="O154" i="102" s="1"/>
  <c r="Z134" i="98"/>
  <c r="Z135" i="98" s="1"/>
  <c r="Z154" i="98" a="1"/>
  <c r="Z154" i="98" s="1"/>
  <c r="W134" i="99"/>
  <c r="W135" i="99" s="1"/>
  <c r="W154" i="99" a="1"/>
  <c r="W154" i="99" s="1"/>
  <c r="L134" i="101"/>
  <c r="L135" i="101" s="1"/>
  <c r="L154" i="101" a="1"/>
  <c r="L154" i="101" s="1"/>
  <c r="Q134" i="106"/>
  <c r="Q135" i="106" s="1"/>
  <c r="Q154" i="106" a="1"/>
  <c r="Q154" i="106" s="1"/>
  <c r="H137" i="93"/>
  <c r="H138" i="93" s="1"/>
  <c r="H157" i="93" a="1"/>
  <c r="H157" i="93" s="1"/>
  <c r="H158" i="93" s="1"/>
  <c r="T134" i="97"/>
  <c r="T135" i="97" s="1"/>
  <c r="T154" i="97" a="1"/>
  <c r="T154" i="97" s="1"/>
  <c r="J134" i="98"/>
  <c r="J135" i="98" s="1"/>
  <c r="J154" i="98" a="1"/>
  <c r="J154" i="98" s="1"/>
  <c r="T134" i="100"/>
  <c r="T135" i="100" s="1"/>
  <c r="T154" i="100" a="1"/>
  <c r="T154" i="100" s="1"/>
  <c r="O134" i="95"/>
  <c r="O135" i="95" s="1"/>
  <c r="O154" i="95" a="1"/>
  <c r="O154" i="95" s="1"/>
  <c r="R134" i="105"/>
  <c r="R135" i="105" s="1"/>
  <c r="R154" i="105" a="1"/>
  <c r="R154" i="105" s="1"/>
  <c r="J134" i="105"/>
  <c r="J135" i="105" s="1"/>
  <c r="J154" i="105" a="1"/>
  <c r="J154" i="105" s="1"/>
  <c r="X134" i="94"/>
  <c r="X154" i="94" a="1"/>
  <c r="X154" i="94" s="1"/>
  <c r="U137" i="91"/>
  <c r="U138" i="91" s="1"/>
  <c r="U157" i="91" a="1"/>
  <c r="U157" i="91" s="1"/>
  <c r="Y134" i="92"/>
  <c r="Y135" i="92" s="1"/>
  <c r="Y154" i="92" a="1"/>
  <c r="Y154" i="92" s="1"/>
  <c r="K134" i="92"/>
  <c r="K135" i="92" s="1"/>
  <c r="K154" i="92" a="1"/>
  <c r="K154" i="92" s="1"/>
  <c r="R134" i="92"/>
  <c r="R154" i="92" a="1"/>
  <c r="R154" i="92" s="1"/>
  <c r="U134" i="94"/>
  <c r="U135" i="94" s="1"/>
  <c r="U154" i="94" a="1"/>
  <c r="U154" i="94" s="1"/>
  <c r="S134" i="95"/>
  <c r="S135" i="95" s="1"/>
  <c r="S154" i="95" a="1"/>
  <c r="S154" i="95" s="1"/>
  <c r="R134" i="95"/>
  <c r="R154" i="95" a="1"/>
  <c r="R154" i="95" s="1"/>
  <c r="AH137" i="93"/>
  <c r="AH157" i="93" a="1"/>
  <c r="AH157" i="93" s="1"/>
  <c r="N134" i="97"/>
  <c r="N135" i="97" s="1"/>
  <c r="N154" i="97" a="1"/>
  <c r="N154" i="97" s="1"/>
  <c r="T134" i="102"/>
  <c r="T135" i="102" s="1"/>
  <c r="T154" i="102" a="1"/>
  <c r="T154" i="102" s="1"/>
  <c r="AD134" i="106"/>
  <c r="AD135" i="106" s="1"/>
  <c r="AD154" i="106" a="1"/>
  <c r="AD154" i="106" s="1"/>
  <c r="I134" i="98"/>
  <c r="I135" i="98" s="1"/>
  <c r="I154" i="98" a="1"/>
  <c r="I154" i="98" s="1"/>
  <c r="AI134" i="102"/>
  <c r="AI154" i="102" a="1"/>
  <c r="AI154" i="102" s="1"/>
  <c r="Q134" i="105"/>
  <c r="Q135" i="105" s="1"/>
  <c r="Q154" i="105" a="1"/>
  <c r="Q154" i="105" s="1"/>
  <c r="Z134" i="100"/>
  <c r="Z154" i="100" a="1"/>
  <c r="Z154" i="100" s="1"/>
  <c r="Q134" i="101"/>
  <c r="Q135" i="101" s="1"/>
  <c r="Q154" i="101" a="1"/>
  <c r="Q154" i="101" s="1"/>
  <c r="Q134" i="99"/>
  <c r="Q135" i="99" s="1"/>
  <c r="Q154" i="99" a="1"/>
  <c r="Q154" i="99" s="1"/>
  <c r="N134" i="100"/>
  <c r="N135" i="100" s="1"/>
  <c r="N154" i="100" a="1"/>
  <c r="N154" i="100" s="1"/>
  <c r="AK134" i="105"/>
  <c r="AK154" i="105" a="1"/>
  <c r="AK154" i="105" s="1"/>
  <c r="R134" i="98"/>
  <c r="R135" i="98" s="1"/>
  <c r="R154" i="98" a="1"/>
  <c r="R154" i="98" s="1"/>
  <c r="AJ30" i="103"/>
  <c r="AJ31" i="103" s="1"/>
  <c r="AC134" i="100"/>
  <c r="AC135" i="100" s="1"/>
  <c r="AC154" i="100" a="1"/>
  <c r="AC154" i="100" s="1"/>
  <c r="AE134" i="98"/>
  <c r="AE135" i="98" s="1"/>
  <c r="AE154" i="98" a="1"/>
  <c r="AE154" i="98" s="1"/>
  <c r="S134" i="105"/>
  <c r="S135" i="105" s="1"/>
  <c r="S154" i="105" a="1"/>
  <c r="S154" i="105" s="1"/>
  <c r="AC134" i="104"/>
  <c r="AC135" i="104" s="1"/>
  <c r="AC154" i="104" a="1"/>
  <c r="AC154" i="104" s="1"/>
  <c r="AK134" i="94"/>
  <c r="AK154" i="94" a="1"/>
  <c r="AK154" i="94" s="1"/>
  <c r="AH134" i="103"/>
  <c r="AH135" i="103" s="1"/>
  <c r="AH154" i="103" a="1"/>
  <c r="AH154" i="103" s="1"/>
  <c r="AJ134" i="94"/>
  <c r="AJ135" i="94" s="1"/>
  <c r="AJ154" i="94" a="1"/>
  <c r="AJ154" i="94" s="1"/>
  <c r="AC137" i="91"/>
  <c r="AC138" i="91" s="1"/>
  <c r="AC157" i="91" a="1"/>
  <c r="AC157" i="91" s="1"/>
  <c r="AA137" i="91"/>
  <c r="AA138" i="91" s="1"/>
  <c r="AA157" i="91" a="1"/>
  <c r="AA157" i="91" s="1"/>
  <c r="AC137" i="93"/>
  <c r="AC138" i="93" s="1"/>
  <c r="AC157" i="93" a="1"/>
  <c r="AC157" i="93" s="1"/>
  <c r="Z137" i="93"/>
  <c r="Z138" i="93" s="1"/>
  <c r="Z157" i="93" a="1"/>
  <c r="Z157" i="93" s="1"/>
  <c r="AK134" i="106"/>
  <c r="AK135" i="106" s="1"/>
  <c r="AK154" i="106" a="1"/>
  <c r="AK154" i="106" s="1"/>
  <c r="S134" i="102"/>
  <c r="S135" i="102" s="1"/>
  <c r="S154" i="102" a="1"/>
  <c r="S154" i="102" s="1"/>
  <c r="X134" i="101"/>
  <c r="X135" i="101" s="1"/>
  <c r="X154" i="101" a="1"/>
  <c r="X154" i="101" s="1"/>
  <c r="AB137" i="91"/>
  <c r="AB157" i="91" a="1"/>
  <c r="AB157" i="91" s="1"/>
  <c r="O134" i="92"/>
  <c r="O135" i="92" s="1"/>
  <c r="O154" i="92" a="1"/>
  <c r="O154" i="92" s="1"/>
  <c r="L134" i="92"/>
  <c r="L135" i="92" s="1"/>
  <c r="L154" i="92" a="1"/>
  <c r="L154" i="92" s="1"/>
  <c r="Z137" i="91"/>
  <c r="Z138" i="91" s="1"/>
  <c r="Z157" i="91" a="1"/>
  <c r="Z157" i="91" s="1"/>
  <c r="AK134" i="92"/>
  <c r="AK154" i="92" a="1"/>
  <c r="AK154" i="92" s="1"/>
  <c r="O137" i="93"/>
  <c r="O138" i="93" s="1"/>
  <c r="O157" i="93" a="1"/>
  <c r="O157" i="93" s="1"/>
  <c r="Q137" i="93"/>
  <c r="Q138" i="93" s="1"/>
  <c r="Q157" i="93" a="1"/>
  <c r="Q157" i="93" s="1"/>
  <c r="O134" i="94"/>
  <c r="O135" i="94" s="1"/>
  <c r="O154" i="94" a="1"/>
  <c r="O154" i="94" s="1"/>
  <c r="L134" i="94"/>
  <c r="L135" i="94" s="1"/>
  <c r="L154" i="94" a="1"/>
  <c r="L154" i="94" s="1"/>
  <c r="V134" i="94"/>
  <c r="V135" i="94" s="1"/>
  <c r="V154" i="94" a="1"/>
  <c r="V154" i="94" s="1"/>
  <c r="AH134" i="92"/>
  <c r="AH154" i="92" a="1"/>
  <c r="AH154" i="92" s="1"/>
  <c r="I134" i="95"/>
  <c r="I135" i="95" s="1"/>
  <c r="I154" i="95" a="1"/>
  <c r="I154" i="95" s="1"/>
  <c r="AL134" i="97"/>
  <c r="AL135" i="97" s="1"/>
  <c r="AL154" i="97" a="1"/>
  <c r="AL154" i="97" s="1"/>
  <c r="L134" i="103"/>
  <c r="L135" i="103" s="1"/>
  <c r="L154" i="103" a="1"/>
  <c r="L154" i="103" s="1"/>
  <c r="T134" i="106"/>
  <c r="T135" i="106" s="1"/>
  <c r="T154" i="106" a="1"/>
  <c r="T154" i="106" s="1"/>
  <c r="W25" i="101"/>
  <c r="Z134" i="99"/>
  <c r="Z135" i="99" s="1"/>
  <c r="Z154" i="99" a="1"/>
  <c r="Z154" i="99" s="1"/>
  <c r="O134" i="99"/>
  <c r="O135" i="99" s="1"/>
  <c r="O154" i="99" a="1"/>
  <c r="O154" i="99" s="1"/>
  <c r="N134" i="101"/>
  <c r="N135" i="101" s="1"/>
  <c r="N154" i="101" a="1"/>
  <c r="N154" i="101" s="1"/>
  <c r="Q134" i="104"/>
  <c r="Q135" i="104" s="1"/>
  <c r="Q154" i="104" a="1"/>
  <c r="Q154" i="104" s="1"/>
  <c r="T134" i="104"/>
  <c r="T135" i="104" s="1"/>
  <c r="T154" i="104" a="1"/>
  <c r="T154" i="104" s="1"/>
  <c r="V134" i="100"/>
  <c r="V135" i="100" s="1"/>
  <c r="V154" i="100" a="1"/>
  <c r="V154" i="100" s="1"/>
  <c r="W134" i="104"/>
  <c r="W135" i="104" s="1"/>
  <c r="W154" i="104" a="1"/>
  <c r="W154" i="104" s="1"/>
  <c r="AE134" i="105"/>
  <c r="AE135" i="105" s="1"/>
  <c r="AE154" i="105" a="1"/>
  <c r="AE154" i="105" s="1"/>
  <c r="J134" i="97"/>
  <c r="J135" i="97" s="1"/>
  <c r="J154" i="97" a="1"/>
  <c r="J154" i="97" s="1"/>
  <c r="AE134" i="106"/>
  <c r="AE135" i="106" s="1"/>
  <c r="AE154" i="106" a="1"/>
  <c r="AE154" i="106" s="1"/>
  <c r="AD134" i="94"/>
  <c r="AD135" i="94" s="1"/>
  <c r="AD154" i="94" a="1"/>
  <c r="AD154" i="94" s="1"/>
  <c r="O134" i="100"/>
  <c r="O135" i="100" s="1"/>
  <c r="O154" i="100" a="1"/>
  <c r="O154" i="100" s="1"/>
  <c r="H134" i="92"/>
  <c r="H154" i="92" a="1"/>
  <c r="H154" i="92" s="1"/>
  <c r="J134" i="92"/>
  <c r="J135" i="92" s="1"/>
  <c r="J154" i="92" a="1"/>
  <c r="J154" i="92" s="1"/>
  <c r="AB137" i="93"/>
  <c r="AB138" i="93" s="1"/>
  <c r="AB157" i="93" a="1"/>
  <c r="AB157" i="93" s="1"/>
  <c r="X134" i="99"/>
  <c r="X135" i="99" s="1"/>
  <c r="X154" i="99" a="1"/>
  <c r="X154" i="99" s="1"/>
  <c r="K137" i="91"/>
  <c r="K138" i="91" s="1"/>
  <c r="K157" i="91" a="1"/>
  <c r="K157" i="91" s="1"/>
  <c r="O137" i="91"/>
  <c r="O138" i="91" s="1"/>
  <c r="O157" i="91" a="1"/>
  <c r="O157" i="91" s="1"/>
  <c r="AJ137" i="91"/>
  <c r="AJ138" i="91" s="1"/>
  <c r="AJ157" i="91" a="1"/>
  <c r="AJ157" i="91" s="1"/>
  <c r="Y137" i="91"/>
  <c r="Y138" i="91" s="1"/>
  <c r="Y157" i="91" a="1"/>
  <c r="Y157" i="91" s="1"/>
  <c r="L137" i="91"/>
  <c r="L138" i="91" s="1"/>
  <c r="L157" i="91" a="1"/>
  <c r="L157" i="91" s="1"/>
  <c r="AG137" i="93"/>
  <c r="AG138" i="93" s="1"/>
  <c r="AG157" i="93" a="1"/>
  <c r="AG157" i="93" s="1"/>
  <c r="W137" i="93"/>
  <c r="W157" i="93" a="1"/>
  <c r="W157" i="93" s="1"/>
  <c r="AF137" i="93"/>
  <c r="AF138" i="93" s="1"/>
  <c r="AF157" i="93" a="1"/>
  <c r="AF157" i="93" s="1"/>
  <c r="R134" i="94"/>
  <c r="R135" i="94" s="1"/>
  <c r="R154" i="94" a="1"/>
  <c r="R154" i="94" s="1"/>
  <c r="Z134" i="94"/>
  <c r="Z135" i="94" s="1"/>
  <c r="Z154" i="94" a="1"/>
  <c r="Z154" i="94" s="1"/>
  <c r="Q134" i="94"/>
  <c r="Q135" i="94" s="1"/>
  <c r="Q154" i="94" a="1"/>
  <c r="Q154" i="94" s="1"/>
  <c r="H134" i="94"/>
  <c r="H135" i="94" s="1"/>
  <c r="H154" i="94" a="1"/>
  <c r="H154" i="94" s="1"/>
  <c r="H155" i="94" s="1"/>
  <c r="J134" i="95"/>
  <c r="J135" i="95" s="1"/>
  <c r="J154" i="95" a="1"/>
  <c r="J154" i="95" s="1"/>
  <c r="O134" i="101"/>
  <c r="O135" i="101" s="1"/>
  <c r="O154" i="101" a="1"/>
  <c r="O154" i="101" s="1"/>
  <c r="W134" i="98"/>
  <c r="W135" i="98" s="1"/>
  <c r="W154" i="98" a="1"/>
  <c r="W154" i="98" s="1"/>
  <c r="AI134" i="101"/>
  <c r="AI135" i="101" s="1"/>
  <c r="AI154" i="101" a="1"/>
  <c r="AI154" i="101" s="1"/>
  <c r="T134" i="105"/>
  <c r="T135" i="105" s="1"/>
  <c r="T154" i="105" a="1"/>
  <c r="T154" i="105" s="1"/>
  <c r="T134" i="99"/>
  <c r="T135" i="99" s="1"/>
  <c r="T154" i="99" a="1"/>
  <c r="T154" i="99" s="1"/>
  <c r="I134" i="104"/>
  <c r="I135" i="104" s="1"/>
  <c r="I154" i="104" a="1"/>
  <c r="I154" i="104" s="1"/>
  <c r="AH134" i="105"/>
  <c r="AH135" i="105" s="1"/>
  <c r="AH154" i="105" a="1"/>
  <c r="AH154" i="105" s="1"/>
  <c r="Q134" i="100"/>
  <c r="Q135" i="100" s="1"/>
  <c r="Q154" i="100" a="1"/>
  <c r="Q154" i="100" s="1"/>
  <c r="W134" i="100"/>
  <c r="W135" i="100" s="1"/>
  <c r="W154" i="100" a="1"/>
  <c r="W154" i="100" s="1"/>
  <c r="AH134" i="100"/>
  <c r="AH135" i="100" s="1"/>
  <c r="AH154" i="100" a="1"/>
  <c r="AH154" i="100" s="1"/>
  <c r="AI134" i="95"/>
  <c r="AI135" i="95" s="1"/>
  <c r="AI154" i="95" a="1"/>
  <c r="AI154" i="95" s="1"/>
  <c r="O134" i="97"/>
  <c r="O135" i="97" s="1"/>
  <c r="O154" i="97" a="1"/>
  <c r="O154" i="97" s="1"/>
  <c r="AH134" i="94"/>
  <c r="AH135" i="94" s="1"/>
  <c r="AH154" i="94" a="1"/>
  <c r="AH154" i="94" s="1"/>
  <c r="Y134" i="94"/>
  <c r="Y135" i="94" s="1"/>
  <c r="Y154" i="94" a="1"/>
  <c r="Y154" i="94" s="1"/>
  <c r="I134" i="103"/>
  <c r="I135" i="103" s="1"/>
  <c r="I154" i="103" a="1"/>
  <c r="I154" i="103" s="1"/>
  <c r="I134" i="100"/>
  <c r="I135" i="100" s="1"/>
  <c r="I154" i="100" a="1"/>
  <c r="I154" i="100" s="1"/>
  <c r="S134" i="104"/>
  <c r="S135" i="104" s="1"/>
  <c r="S154" i="104" a="1"/>
  <c r="S154" i="104" s="1"/>
  <c r="Z134" i="101"/>
  <c r="Z154" i="101" a="1"/>
  <c r="Z154" i="101" s="1"/>
  <c r="U137" i="93"/>
  <c r="U138" i="93" s="1"/>
  <c r="U157" i="93" a="1"/>
  <c r="U157" i="93" s="1"/>
  <c r="R134" i="101"/>
  <c r="R135" i="101" s="1"/>
  <c r="R154" i="101" a="1"/>
  <c r="R154" i="101" s="1"/>
  <c r="W134" i="95"/>
  <c r="W135" i="95" s="1"/>
  <c r="W154" i="95" a="1"/>
  <c r="W154" i="95" s="1"/>
  <c r="Z134" i="102"/>
  <c r="Z135" i="102" s="1"/>
  <c r="Z154" i="102" a="1"/>
  <c r="Z154" i="102" s="1"/>
  <c r="W134" i="101"/>
  <c r="W135" i="101" s="1"/>
  <c r="W154" i="101" a="1"/>
  <c r="W154" i="101" s="1"/>
  <c r="AB190" i="93"/>
  <c r="N30" i="93"/>
  <c r="N31" i="93" s="1"/>
  <c r="U40" i="93"/>
  <c r="U41" i="93" s="1"/>
  <c r="Y40" i="93"/>
  <c r="Y41" i="93" s="1"/>
  <c r="V40" i="93"/>
  <c r="V41" i="93" s="1"/>
  <c r="T40" i="93"/>
  <c r="T41" i="93" s="1"/>
  <c r="AB40" i="91"/>
  <c r="AB41" i="91" s="1"/>
  <c r="AA30" i="93"/>
  <c r="AD133" i="103"/>
  <c r="X180" i="102"/>
  <c r="AE30" i="102"/>
  <c r="AE31" i="102" s="1"/>
  <c r="T25" i="100"/>
  <c r="W30" i="101"/>
  <c r="W31" i="101" s="1"/>
  <c r="T180" i="100"/>
  <c r="AD31" i="100"/>
  <c r="AD25" i="100"/>
  <c r="AD180" i="100"/>
  <c r="AI34" i="103"/>
  <c r="AI46" i="103" s="1"/>
  <c r="AI145" i="103" s="1" a="1"/>
  <c r="AI145" i="103" s="1"/>
  <c r="AD133" i="100"/>
  <c r="AD136" i="100" s="1"/>
  <c r="J25" i="98"/>
  <c r="U25" i="93"/>
  <c r="J180" i="98"/>
  <c r="W35" i="98"/>
  <c r="T30" i="100"/>
  <c r="T31" i="100" s="1"/>
  <c r="AB30" i="97"/>
  <c r="AB31" i="97" s="1"/>
  <c r="X35" i="93"/>
  <c r="AF133" i="94"/>
  <c r="AF134" i="94" s="1"/>
  <c r="AF135" i="94" s="1"/>
  <c r="W25" i="95"/>
  <c r="AD31" i="103"/>
  <c r="R25" i="101"/>
  <c r="AI34" i="94"/>
  <c r="AI46" i="94" s="1"/>
  <c r="U183" i="93"/>
  <c r="AI30" i="100"/>
  <c r="AI31" i="100" s="1"/>
  <c r="AD187" i="101"/>
  <c r="AI34" i="100"/>
  <c r="AI46" i="100" s="1"/>
  <c r="T34" i="100"/>
  <c r="T46" i="100" s="1"/>
  <c r="AD25" i="103"/>
  <c r="N34" i="95"/>
  <c r="N46" i="95" s="1"/>
  <c r="J30" i="98"/>
  <c r="J31" i="98" s="1"/>
  <c r="S30" i="103"/>
  <c r="S31" i="103" s="1"/>
  <c r="T187" i="103"/>
  <c r="AD180" i="103"/>
  <c r="P133" i="97"/>
  <c r="AJ25" i="93"/>
  <c r="W180" i="95"/>
  <c r="I25" i="97"/>
  <c r="W34" i="101"/>
  <c r="W36" i="101" s="1"/>
  <c r="W37" i="101" s="1"/>
  <c r="T30" i="98"/>
  <c r="T31" i="98" s="1"/>
  <c r="AJ190" i="93"/>
  <c r="AD34" i="100"/>
  <c r="AD46" i="100" s="1"/>
  <c r="AD30" i="99"/>
  <c r="AD34" i="99"/>
  <c r="AD36" i="99" s="1"/>
  <c r="AD37" i="99" s="1"/>
  <c r="AE25" i="104"/>
  <c r="S25" i="106"/>
  <c r="I180" i="97"/>
  <c r="AI25" i="92"/>
  <c r="AD25" i="94"/>
  <c r="AD180" i="99"/>
  <c r="AD31" i="99"/>
  <c r="AJ34" i="104"/>
  <c r="AJ36" i="104" s="1"/>
  <c r="AJ37" i="104" s="1"/>
  <c r="AD187" i="99"/>
  <c r="AA183" i="91"/>
  <c r="P180" i="94"/>
  <c r="I25" i="95"/>
  <c r="T180" i="103"/>
  <c r="T30" i="103"/>
  <c r="T31" i="103" s="1"/>
  <c r="AA136" i="93"/>
  <c r="AC187" i="94"/>
  <c r="AD31" i="101"/>
  <c r="AD133" i="101"/>
  <c r="N30" i="103"/>
  <c r="N31" i="103" s="1"/>
  <c r="AJ133" i="104"/>
  <c r="AE180" i="104"/>
  <c r="S187" i="106"/>
  <c r="AD180" i="101"/>
  <c r="AK133" i="95"/>
  <c r="AK154" i="95" s="1" a="1"/>
  <c r="AK154" i="95" s="1"/>
  <c r="R34" i="101"/>
  <c r="R46" i="101" s="1"/>
  <c r="I187" i="102"/>
  <c r="AE35" i="100"/>
  <c r="AC25" i="98"/>
  <c r="W133" i="94"/>
  <c r="W154" i="94" s="1" a="1"/>
  <c r="W154" i="94" s="1"/>
  <c r="N35" i="104"/>
  <c r="I133" i="97"/>
  <c r="X25" i="104"/>
  <c r="X34" i="103"/>
  <c r="X36" i="103" s="1"/>
  <c r="X37" i="103" s="1"/>
  <c r="AC180" i="98"/>
  <c r="I25" i="102"/>
  <c r="AJ133" i="100"/>
  <c r="I31" i="97"/>
  <c r="X25" i="102"/>
  <c r="AE31" i="104"/>
  <c r="S35" i="102"/>
  <c r="AI35" i="101"/>
  <c r="N30" i="106"/>
  <c r="N31" i="106" s="1"/>
  <c r="X31" i="102"/>
  <c r="AA190" i="91"/>
  <c r="L34" i="94"/>
  <c r="L36" i="94" s="1"/>
  <c r="L37" i="94" s="1"/>
  <c r="AE30" i="100"/>
  <c r="AE31" i="100" s="1"/>
  <c r="R180" i="101"/>
  <c r="AH35" i="106"/>
  <c r="X180" i="104"/>
  <c r="AK25" i="102"/>
  <c r="AI180" i="92"/>
  <c r="P30" i="92"/>
  <c r="P31" i="92" s="1"/>
  <c r="O34" i="93"/>
  <c r="O46" i="93" s="1"/>
  <c r="AD187" i="94"/>
  <c r="Q34" i="99"/>
  <c r="Q46" i="99" s="1"/>
  <c r="AK180" i="102"/>
  <c r="S34" i="104"/>
  <c r="S36" i="104" s="1"/>
  <c r="S37" i="104" s="1"/>
  <c r="X34" i="106"/>
  <c r="X46" i="106" s="1"/>
  <c r="R35" i="93"/>
  <c r="AC180" i="94"/>
  <c r="P187" i="94"/>
  <c r="I30" i="95"/>
  <c r="I31" i="95" s="1"/>
  <c r="N133" i="102"/>
  <c r="I187" i="94"/>
  <c r="I180" i="95"/>
  <c r="I25" i="99"/>
  <c r="AI34" i="92"/>
  <c r="AI46" i="92" s="1"/>
  <c r="AI145" i="92" s="1" a="1"/>
  <c r="AI145" i="92" s="1"/>
  <c r="Z187" i="104"/>
  <c r="R133" i="99"/>
  <c r="Q31" i="101"/>
  <c r="N187" i="106"/>
  <c r="J133" i="94"/>
  <c r="N180" i="103"/>
  <c r="J187" i="94"/>
  <c r="W34" i="95"/>
  <c r="W46" i="95" s="1"/>
  <c r="AE180" i="102"/>
  <c r="Z133" i="104"/>
  <c r="Q25" i="101"/>
  <c r="AE133" i="104"/>
  <c r="W30" i="95"/>
  <c r="W31" i="95" s="1"/>
  <c r="N187" i="103"/>
  <c r="I30" i="103"/>
  <c r="I31" i="103" s="1"/>
  <c r="Z30" i="102"/>
  <c r="Z31" i="102" s="1"/>
  <c r="Q187" i="101"/>
  <c r="J25" i="94"/>
  <c r="AE25" i="102"/>
  <c r="N25" i="106"/>
  <c r="Z31" i="104"/>
  <c r="Z25" i="104"/>
  <c r="I180" i="99"/>
  <c r="I31" i="102"/>
  <c r="AI30" i="92"/>
  <c r="AI31" i="92" s="1"/>
  <c r="AK31" i="99"/>
  <c r="AC31" i="102"/>
  <c r="Y187" i="94"/>
  <c r="P31" i="97"/>
  <c r="Q180" i="105"/>
  <c r="P187" i="97"/>
  <c r="AB25" i="97"/>
  <c r="P180" i="97"/>
  <c r="Q34" i="102"/>
  <c r="Q36" i="102" s="1"/>
  <c r="Q37" i="102" s="1"/>
  <c r="I25" i="105"/>
  <c r="AA35" i="91"/>
  <c r="I25" i="94"/>
  <c r="Y25" i="94"/>
  <c r="AB187" i="97"/>
  <c r="AK133" i="102"/>
  <c r="S180" i="103"/>
  <c r="I187" i="105"/>
  <c r="I30" i="94"/>
  <c r="I31" i="94" s="1"/>
  <c r="AK31" i="102"/>
  <c r="U133" i="97"/>
  <c r="AK34" i="102"/>
  <c r="AK36" i="102" s="1"/>
  <c r="AK37" i="102" s="1"/>
  <c r="S187" i="103"/>
  <c r="X187" i="94"/>
  <c r="N30" i="95"/>
  <c r="N31" i="95" s="1"/>
  <c r="L25" i="97"/>
  <c r="J180" i="97"/>
  <c r="S25" i="104"/>
  <c r="AK35" i="99"/>
  <c r="O35" i="106"/>
  <c r="Z31" i="106"/>
  <c r="X30" i="104"/>
  <c r="X31" i="104" s="1"/>
  <c r="Q30" i="91"/>
  <c r="Q31" i="91" s="1"/>
  <c r="H190" i="93"/>
  <c r="Y30" i="94"/>
  <c r="Y31" i="94" s="1"/>
  <c r="X180" i="94"/>
  <c r="N180" i="95"/>
  <c r="AD133" i="95"/>
  <c r="Q187" i="105"/>
  <c r="AC30" i="104"/>
  <c r="AC31" i="104" s="1"/>
  <c r="X133" i="102"/>
  <c r="I40" i="99"/>
  <c r="I41" i="99" s="1"/>
  <c r="AJ25" i="94"/>
  <c r="J30" i="92"/>
  <c r="J31" i="92" s="1"/>
  <c r="V30" i="93"/>
  <c r="V31" i="93" s="1"/>
  <c r="AH30" i="103"/>
  <c r="AH31" i="103" s="1"/>
  <c r="AA30" i="91"/>
  <c r="AA31" i="91" s="1"/>
  <c r="J180" i="92"/>
  <c r="H183" i="93"/>
  <c r="H30" i="93"/>
  <c r="H31" i="93" s="1"/>
  <c r="AJ187" i="94"/>
  <c r="H180" i="94"/>
  <c r="S34" i="97"/>
  <c r="S46" i="97" s="1"/>
  <c r="AH30" i="101"/>
  <c r="AH31" i="101" s="1"/>
  <c r="L25" i="105"/>
  <c r="AI187" i="102"/>
  <c r="R187" i="103"/>
  <c r="AJ187" i="104"/>
  <c r="AH187" i="102"/>
  <c r="Q34" i="91"/>
  <c r="Q46" i="91" s="1"/>
  <c r="Q148" i="91" s="1" a="1"/>
  <c r="Q148" i="91" s="1"/>
  <c r="AI133" i="92"/>
  <c r="J187" i="92"/>
  <c r="N35" i="93"/>
  <c r="X183" i="93"/>
  <c r="Q35" i="93"/>
  <c r="H31" i="94"/>
  <c r="P30" i="94"/>
  <c r="P31" i="94" s="1"/>
  <c r="N25" i="95"/>
  <c r="AI35" i="95"/>
  <c r="AK180" i="95"/>
  <c r="Z180" i="106"/>
  <c r="Q31" i="105"/>
  <c r="AJ31" i="104"/>
  <c r="I187" i="100"/>
  <c r="O187" i="100"/>
  <c r="AK25" i="101"/>
  <c r="S133" i="100"/>
  <c r="S133" i="106"/>
  <c r="AJ25" i="103"/>
  <c r="O35" i="105"/>
  <c r="AA25" i="93"/>
  <c r="AJ136" i="93"/>
  <c r="AA183" i="93"/>
  <c r="V25" i="93"/>
  <c r="AB34" i="94"/>
  <c r="AB36" i="94" s="1"/>
  <c r="AB37" i="94" s="1"/>
  <c r="N30" i="104"/>
  <c r="N31" i="104" s="1"/>
  <c r="AH25" i="106"/>
  <c r="Z34" i="98"/>
  <c r="Z46" i="98" s="1"/>
  <c r="AA31" i="93"/>
  <c r="V183" i="93"/>
  <c r="AI133" i="94"/>
  <c r="AF25" i="94"/>
  <c r="AJ30" i="94"/>
  <c r="AJ31" i="94" s="1"/>
  <c r="T187" i="97"/>
  <c r="AE180" i="100"/>
  <c r="AJ180" i="106"/>
  <c r="Z34" i="99"/>
  <c r="Z36" i="99" s="1"/>
  <c r="Z37" i="99" s="1"/>
  <c r="N25" i="104"/>
  <c r="AJ31" i="93"/>
  <c r="U30" i="93"/>
  <c r="U31" i="93" s="1"/>
  <c r="AB25" i="94"/>
  <c r="AF187" i="94"/>
  <c r="I34" i="95"/>
  <c r="I36" i="95" s="1"/>
  <c r="I37" i="95" s="1"/>
  <c r="AD25" i="95"/>
  <c r="AD31" i="95"/>
  <c r="T180" i="97"/>
  <c r="AH25" i="101"/>
  <c r="AC25" i="101"/>
  <c r="AH30" i="106"/>
  <c r="AH31" i="106" s="1"/>
  <c r="O30" i="100"/>
  <c r="O31" i="100" s="1"/>
  <c r="AE187" i="100"/>
  <c r="AH180" i="106"/>
  <c r="N180" i="104"/>
  <c r="AF31" i="94"/>
  <c r="AB30" i="94"/>
  <c r="AB31" i="94" s="1"/>
  <c r="AD180" i="95"/>
  <c r="AH180" i="101"/>
  <c r="AC187" i="101"/>
  <c r="AJ25" i="106"/>
  <c r="S30" i="98"/>
  <c r="S31" i="98" s="1"/>
  <c r="AH25" i="102"/>
  <c r="Z30" i="101"/>
  <c r="Z31" i="101" s="1"/>
  <c r="I30" i="100"/>
  <c r="I31" i="100" s="1"/>
  <c r="AC31" i="97"/>
  <c r="AH35" i="93"/>
  <c r="K35" i="94"/>
  <c r="X30" i="95"/>
  <c r="X31" i="95" s="1"/>
  <c r="AI25" i="94"/>
  <c r="AH187" i="98"/>
  <c r="AI31" i="94"/>
  <c r="AJ25" i="95"/>
  <c r="R30" i="101"/>
  <c r="R31" i="101" s="1"/>
  <c r="AD35" i="94"/>
  <c r="J25" i="97"/>
  <c r="U35" i="97"/>
  <c r="Z25" i="106"/>
  <c r="AC187" i="102"/>
  <c r="AD187" i="105"/>
  <c r="I25" i="100"/>
  <c r="S187" i="105"/>
  <c r="O180" i="100"/>
  <c r="AI180" i="102"/>
  <c r="I35" i="105"/>
  <c r="AE187" i="103"/>
  <c r="AJ25" i="104"/>
  <c r="W35" i="100"/>
  <c r="X133" i="98"/>
  <c r="I133" i="99"/>
  <c r="X25" i="93"/>
  <c r="M30" i="94"/>
  <c r="M31" i="94" s="1"/>
  <c r="W25" i="94"/>
  <c r="H25" i="94"/>
  <c r="AK25" i="95"/>
  <c r="AD31" i="92"/>
  <c r="L187" i="97"/>
  <c r="AC25" i="102"/>
  <c r="S187" i="104"/>
  <c r="S30" i="105"/>
  <c r="S31" i="105" s="1"/>
  <c r="AJ34" i="106"/>
  <c r="AJ46" i="106" s="1"/>
  <c r="AJ145" i="106" s="1" a="1"/>
  <c r="AJ145" i="106" s="1"/>
  <c r="AD25" i="105"/>
  <c r="AC30" i="98"/>
  <c r="AC31" i="98" s="1"/>
  <c r="L180" i="105"/>
  <c r="S25" i="105"/>
  <c r="S34" i="103"/>
  <c r="S36" i="103" s="1"/>
  <c r="S37" i="103" s="1"/>
  <c r="AK187" i="101"/>
  <c r="AE25" i="103"/>
  <c r="AK180" i="103"/>
  <c r="AC133" i="102"/>
  <c r="AJ187" i="103"/>
  <c r="W25" i="97"/>
  <c r="AI31" i="102"/>
  <c r="AK187" i="103"/>
  <c r="AJ30" i="99"/>
  <c r="AJ31" i="99" s="1"/>
  <c r="L31" i="97"/>
  <c r="K133" i="94"/>
  <c r="K154" i="94" s="1" a="1"/>
  <c r="K154" i="94" s="1"/>
  <c r="U25" i="97"/>
  <c r="R25" i="99"/>
  <c r="AJ187" i="101"/>
  <c r="X25" i="98"/>
  <c r="I180" i="103"/>
  <c r="AE34" i="99"/>
  <c r="AE46" i="99" s="1"/>
  <c r="U34" i="94"/>
  <c r="U36" i="94" s="1"/>
  <c r="U37" i="94" s="1"/>
  <c r="AC34" i="95"/>
  <c r="AC46" i="95" s="1"/>
  <c r="U31" i="97"/>
  <c r="K180" i="94"/>
  <c r="J35" i="95"/>
  <c r="T30" i="97"/>
  <c r="T31" i="97" s="1"/>
  <c r="X25" i="103"/>
  <c r="AH180" i="103"/>
  <c r="X31" i="98"/>
  <c r="K31" i="94"/>
  <c r="Q133" i="92"/>
  <c r="M25" i="92"/>
  <c r="AE133" i="94"/>
  <c r="K187" i="94"/>
  <c r="AI180" i="94"/>
  <c r="AH34" i="95"/>
  <c r="AH46" i="95" s="1"/>
  <c r="AH145" i="95" s="1" a="1"/>
  <c r="AH145" i="95" s="1"/>
  <c r="U180" i="97"/>
  <c r="X187" i="103"/>
  <c r="R180" i="99"/>
  <c r="Z34" i="104"/>
  <c r="Z36" i="104" s="1"/>
  <c r="Z37" i="104" s="1"/>
  <c r="AJ30" i="101"/>
  <c r="AJ31" i="101" s="1"/>
  <c r="AH187" i="103"/>
  <c r="AD30" i="105"/>
  <c r="AD31" i="105" s="1"/>
  <c r="H34" i="92"/>
  <c r="H46" i="92" s="1"/>
  <c r="AA34" i="93"/>
  <c r="AA46" i="93" s="1"/>
  <c r="AD34" i="95"/>
  <c r="AD46" i="95" s="1"/>
  <c r="Z30" i="97"/>
  <c r="Z31" i="97" s="1"/>
  <c r="AJ25" i="101"/>
  <c r="R133" i="103"/>
  <c r="AC34" i="104"/>
  <c r="AC36" i="104" s="1"/>
  <c r="AC37" i="104" s="1"/>
  <c r="Z180" i="102"/>
  <c r="X31" i="103"/>
  <c r="AK34" i="104"/>
  <c r="AK36" i="104" s="1"/>
  <c r="AK37" i="104" s="1"/>
  <c r="AC180" i="97"/>
  <c r="R30" i="102"/>
  <c r="R31" i="102" s="1"/>
  <c r="AE25" i="106"/>
  <c r="R31" i="99"/>
  <c r="AH25" i="98"/>
  <c r="AE180" i="106"/>
  <c r="X187" i="98"/>
  <c r="AJ34" i="98"/>
  <c r="AJ36" i="98" s="1"/>
  <c r="AJ37" i="98" s="1"/>
  <c r="AK25" i="99"/>
  <c r="Z25" i="102"/>
  <c r="I25" i="103"/>
  <c r="AH190" i="93"/>
  <c r="R35" i="106"/>
  <c r="S31" i="106"/>
  <c r="I31" i="99"/>
  <c r="S35" i="105"/>
  <c r="AJ31" i="105"/>
  <c r="H40" i="94"/>
  <c r="H41" i="94" s="1"/>
  <c r="G41" i="94" s="1"/>
  <c r="AJ133" i="95"/>
  <c r="O25" i="97"/>
  <c r="AH30" i="98"/>
  <c r="AH31" i="98" s="1"/>
  <c r="Q34" i="103"/>
  <c r="Q36" i="103" s="1"/>
  <c r="Q37" i="103" s="1"/>
  <c r="Q183" i="91"/>
  <c r="AK30" i="94"/>
  <c r="AK31" i="94" s="1"/>
  <c r="AK180" i="94"/>
  <c r="AE34" i="95"/>
  <c r="AE46" i="95" s="1"/>
  <c r="L133" i="97"/>
  <c r="O30" i="97"/>
  <c r="O31" i="97" s="1"/>
  <c r="I133" i="102"/>
  <c r="X187" i="95"/>
  <c r="N180" i="102"/>
  <c r="Q190" i="91"/>
  <c r="H25" i="92"/>
  <c r="AD30" i="94"/>
  <c r="AD31" i="94" s="1"/>
  <c r="AB187" i="94"/>
  <c r="AK187" i="94"/>
  <c r="X180" i="95"/>
  <c r="O180" i="97"/>
  <c r="AJ133" i="105"/>
  <c r="AC34" i="102"/>
  <c r="AC36" i="102" s="1"/>
  <c r="AC37" i="102" s="1"/>
  <c r="AE34" i="105"/>
  <c r="AE36" i="105" s="1"/>
  <c r="AE37" i="105" s="1"/>
  <c r="AK35" i="106"/>
  <c r="Z34" i="102"/>
  <c r="Z36" i="102" s="1"/>
  <c r="Z37" i="102" s="1"/>
  <c r="H187" i="92"/>
  <c r="AC35" i="103"/>
  <c r="S30" i="104"/>
  <c r="S31" i="104" s="1"/>
  <c r="R180" i="102"/>
  <c r="N25" i="102"/>
  <c r="X30" i="94"/>
  <c r="X31" i="94" s="1"/>
  <c r="AH30" i="94"/>
  <c r="AH31" i="94" s="1"/>
  <c r="Z35" i="106"/>
  <c r="N31" i="102"/>
  <c r="AH187" i="104"/>
  <c r="AJ30" i="106"/>
  <c r="AJ31" i="106" s="1"/>
  <c r="L35" i="101"/>
  <c r="AJ34" i="105"/>
  <c r="AJ46" i="105" s="1"/>
  <c r="Q25" i="92"/>
  <c r="P25" i="92"/>
  <c r="AJ31" i="95"/>
  <c r="AC25" i="106"/>
  <c r="Z35" i="105"/>
  <c r="AK133" i="101"/>
  <c r="AE30" i="106"/>
  <c r="AE31" i="106" s="1"/>
  <c r="L30" i="106"/>
  <c r="L31" i="106" s="1"/>
  <c r="AK31" i="103"/>
  <c r="AK31" i="101"/>
  <c r="AH35" i="92"/>
  <c r="M187" i="92"/>
  <c r="AB34" i="93"/>
  <c r="AB46" i="93" s="1"/>
  <c r="AA34" i="94"/>
  <c r="AA36" i="94" s="1"/>
  <c r="AA37" i="94" s="1"/>
  <c r="AJ187" i="95"/>
  <c r="J30" i="97"/>
  <c r="J31" i="97" s="1"/>
  <c r="AC133" i="97"/>
  <c r="AC187" i="97"/>
  <c r="W30" i="97"/>
  <c r="W31" i="97" s="1"/>
  <c r="AC180" i="106"/>
  <c r="AK180" i="99"/>
  <c r="AJ25" i="105"/>
  <c r="L25" i="106"/>
  <c r="AK133" i="103"/>
  <c r="AE30" i="105"/>
  <c r="AE31" i="105" s="1"/>
  <c r="H30" i="92"/>
  <c r="H31" i="92" s="1"/>
  <c r="X30" i="93"/>
  <c r="X31" i="93" s="1"/>
  <c r="AI30" i="95"/>
  <c r="AI31" i="95" s="1"/>
  <c r="AJ180" i="105"/>
  <c r="L187" i="106"/>
  <c r="P180" i="92"/>
  <c r="N30" i="92"/>
  <c r="N31" i="92" s="1"/>
  <c r="AB34" i="92"/>
  <c r="AB46" i="92" s="1"/>
  <c r="AB145" i="92" s="1" a="1"/>
  <c r="AB145" i="92" s="1"/>
  <c r="AA30" i="94"/>
  <c r="AA31" i="94" s="1"/>
  <c r="AE30" i="103"/>
  <c r="AE31" i="103" s="1"/>
  <c r="AB30" i="92"/>
  <c r="AB31" i="92" s="1"/>
  <c r="AH25" i="93"/>
  <c r="AA25" i="94"/>
  <c r="AH187" i="94"/>
  <c r="AC30" i="94"/>
  <c r="AC31" i="94" s="1"/>
  <c r="AH30" i="102"/>
  <c r="AH31" i="102" s="1"/>
  <c r="AI34" i="102"/>
  <c r="AI46" i="102" s="1"/>
  <c r="AK31" i="95"/>
  <c r="AG34" i="91"/>
  <c r="AG46" i="91" s="1"/>
  <c r="AG148" i="91" s="1" a="1"/>
  <c r="AG148" i="91" s="1"/>
  <c r="AA180" i="94"/>
  <c r="M25" i="94"/>
  <c r="AA35" i="97"/>
  <c r="AJ180" i="99"/>
  <c r="AH25" i="94"/>
  <c r="Z180" i="97"/>
  <c r="AH35" i="100"/>
  <c r="AJ25" i="99"/>
  <c r="M180" i="94"/>
  <c r="Z187" i="97"/>
  <c r="W34" i="91"/>
  <c r="W46" i="91" s="1"/>
  <c r="W148" i="91" s="1" a="1"/>
  <c r="W148" i="91" s="1"/>
  <c r="AL25" i="92"/>
  <c r="Y187" i="92"/>
  <c r="AK133" i="99"/>
  <c r="L133" i="105"/>
  <c r="AH30" i="92"/>
  <c r="AH31" i="92" s="1"/>
  <c r="L31" i="105"/>
  <c r="R187" i="102"/>
  <c r="V35" i="100"/>
  <c r="M30" i="92"/>
  <c r="M31" i="92" s="1"/>
  <c r="I30" i="105"/>
  <c r="I31" i="105" s="1"/>
  <c r="Z25" i="103"/>
  <c r="AH133" i="104"/>
  <c r="AK34" i="100"/>
  <c r="AK46" i="100" s="1"/>
  <c r="I25" i="106"/>
  <c r="W40" i="92"/>
  <c r="W41" i="92" s="1"/>
  <c r="AL40" i="92"/>
  <c r="AL41" i="92" s="1"/>
  <c r="AH31" i="104"/>
  <c r="AI30" i="91"/>
  <c r="AI31" i="91" s="1"/>
  <c r="O34" i="102"/>
  <c r="O46" i="102" s="1"/>
  <c r="I30" i="106"/>
  <c r="I31" i="106" s="1"/>
  <c r="I180" i="106"/>
  <c r="Z180" i="103"/>
  <c r="AC30" i="106"/>
  <c r="AC31" i="106" s="1"/>
  <c r="N25" i="91"/>
  <c r="AF180" i="92"/>
  <c r="W25" i="92"/>
  <c r="AH25" i="104"/>
  <c r="Z31" i="103"/>
  <c r="AB25" i="92"/>
  <c r="X30" i="92"/>
  <c r="X31" i="92" s="1"/>
  <c r="O34" i="98"/>
  <c r="O36" i="98" s="1"/>
  <c r="O37" i="98" s="1"/>
  <c r="M34" i="94"/>
  <c r="M36" i="94" s="1"/>
  <c r="M37" i="94" s="1"/>
  <c r="Q180" i="92"/>
  <c r="AD25" i="92"/>
  <c r="AG30" i="91"/>
  <c r="AG31" i="91" s="1"/>
  <c r="AD133" i="92"/>
  <c r="AD154" i="92" s="1" a="1"/>
  <c r="AD154" i="92" s="1"/>
  <c r="AD180" i="92"/>
  <c r="I34" i="94"/>
  <c r="I36" i="94" s="1"/>
  <c r="I37" i="94" s="1"/>
  <c r="W187" i="94"/>
  <c r="W31" i="94"/>
  <c r="AI180" i="95"/>
  <c r="W180" i="97"/>
  <c r="R31" i="103"/>
  <c r="Z133" i="103"/>
  <c r="AI25" i="95"/>
  <c r="T30" i="91"/>
  <c r="T31" i="91" s="1"/>
  <c r="AH25" i="92"/>
  <c r="Q31" i="92"/>
  <c r="AC183" i="91"/>
  <c r="N40" i="92"/>
  <c r="N41" i="92" s="1"/>
  <c r="N183" i="91"/>
  <c r="W180" i="92"/>
  <c r="AL133" i="92"/>
  <c r="AF25" i="92"/>
  <c r="AF31" i="92"/>
  <c r="W31" i="91"/>
  <c r="I25" i="91"/>
  <c r="L34" i="91"/>
  <c r="L46" i="91" s="1"/>
  <c r="L148" i="91" s="1" a="1"/>
  <c r="L148" i="91" s="1"/>
  <c r="AL187" i="92"/>
  <c r="AE25" i="91"/>
  <c r="W35" i="91"/>
  <c r="AG190" i="91"/>
  <c r="AL31" i="92"/>
  <c r="AC190" i="91"/>
  <c r="P35" i="91"/>
  <c r="AH180" i="92"/>
  <c r="T190" i="91"/>
  <c r="Y25" i="92"/>
  <c r="W30" i="92"/>
  <c r="W31" i="92" s="1"/>
  <c r="N25" i="92"/>
  <c r="AH30" i="93"/>
  <c r="AH31" i="93" s="1"/>
  <c r="R25" i="103"/>
  <c r="L190" i="91"/>
  <c r="AJ187" i="92"/>
  <c r="AB187" i="92"/>
  <c r="T34" i="91"/>
  <c r="T46" i="91" s="1"/>
  <c r="T148" i="91" s="1" a="1"/>
  <c r="T148" i="91" s="1"/>
  <c r="N31" i="91"/>
  <c r="AJ25" i="92"/>
  <c r="AJ31" i="92"/>
  <c r="Y30" i="92"/>
  <c r="Y31" i="92" s="1"/>
  <c r="U180" i="92"/>
  <c r="AC31" i="91"/>
  <c r="Z135" i="101"/>
  <c r="AI134" i="105"/>
  <c r="AI135" i="105" s="1"/>
  <c r="AJ134" i="99"/>
  <c r="AJ135" i="99" s="1"/>
  <c r="V134" i="104"/>
  <c r="V135" i="104" s="1"/>
  <c r="Z134" i="105"/>
  <c r="Z135" i="105" s="1"/>
  <c r="V134" i="103"/>
  <c r="V135" i="103" s="1"/>
  <c r="N134" i="99"/>
  <c r="N135" i="99" s="1"/>
  <c r="V134" i="101"/>
  <c r="V135" i="101" s="1"/>
  <c r="O134" i="103"/>
  <c r="O135" i="103" s="1"/>
  <c r="Q134" i="102"/>
  <c r="Q135" i="102" s="1"/>
  <c r="P40" i="103"/>
  <c r="P41" i="103" s="1"/>
  <c r="X136" i="106"/>
  <c r="Y187" i="98"/>
  <c r="Y180" i="98"/>
  <c r="Y25" i="98"/>
  <c r="AL133" i="106"/>
  <c r="AL30" i="106"/>
  <c r="AL31" i="106" s="1"/>
  <c r="W47" i="104"/>
  <c r="W54" i="104" s="1"/>
  <c r="P133" i="106"/>
  <c r="P30" i="106"/>
  <c r="P31" i="106" s="1"/>
  <c r="H133" i="99"/>
  <c r="H30" i="99"/>
  <c r="H31" i="99" s="1"/>
  <c r="J136" i="103"/>
  <c r="AK47" i="101"/>
  <c r="AK54" i="101" s="1"/>
  <c r="AE36" i="101"/>
  <c r="AE37" i="101" s="1"/>
  <c r="AE46" i="101"/>
  <c r="N136" i="105"/>
  <c r="R47" i="102"/>
  <c r="R54" i="102" s="1"/>
  <c r="Y35" i="101"/>
  <c r="Y34" i="101"/>
  <c r="AF133" i="103"/>
  <c r="AF30" i="103"/>
  <c r="AF31" i="103" s="1"/>
  <c r="L136" i="99"/>
  <c r="Y34" i="106"/>
  <c r="Y35" i="106"/>
  <c r="K187" i="98"/>
  <c r="K180" i="98"/>
  <c r="K25" i="98"/>
  <c r="U187" i="106"/>
  <c r="U180" i="106"/>
  <c r="U25" i="106"/>
  <c r="AA187" i="102"/>
  <c r="AA180" i="102"/>
  <c r="AA25" i="102"/>
  <c r="AF133" i="100"/>
  <c r="AF30" i="100"/>
  <c r="AF31" i="100" s="1"/>
  <c r="V36" i="102"/>
  <c r="V37" i="102" s="1"/>
  <c r="V46" i="102"/>
  <c r="AB133" i="102"/>
  <c r="AB30" i="102"/>
  <c r="AB31" i="102" s="1"/>
  <c r="AG35" i="98"/>
  <c r="AG34" i="98"/>
  <c r="AE47" i="106"/>
  <c r="AE54" i="106" s="1"/>
  <c r="AJ36" i="100"/>
  <c r="AJ37" i="100" s="1"/>
  <c r="AJ46" i="100"/>
  <c r="AJ145" i="100" s="1" a="1"/>
  <c r="AJ145" i="100" s="1"/>
  <c r="J47" i="105"/>
  <c r="J54" i="105" s="1"/>
  <c r="K40" i="106"/>
  <c r="K41" i="106" s="1"/>
  <c r="T47" i="103"/>
  <c r="T54" i="103" s="1"/>
  <c r="AI46" i="105"/>
  <c r="AI145" i="105" s="1" a="1"/>
  <c r="AI145" i="105" s="1"/>
  <c r="AI36" i="105"/>
  <c r="AI37" i="105" s="1"/>
  <c r="AL187" i="99"/>
  <c r="AL180" i="99"/>
  <c r="AL25" i="99"/>
  <c r="K40" i="104"/>
  <c r="K41" i="104" s="1"/>
  <c r="M40" i="102"/>
  <c r="M41" i="102" s="1"/>
  <c r="V46" i="98"/>
  <c r="V36" i="98"/>
  <c r="V37" i="98" s="1"/>
  <c r="AI47" i="99"/>
  <c r="K40" i="102"/>
  <c r="K41" i="102" s="1"/>
  <c r="AG133" i="104"/>
  <c r="AG30" i="104"/>
  <c r="AG31" i="104" s="1"/>
  <c r="V47" i="104"/>
  <c r="AI136" i="104"/>
  <c r="Y133" i="105"/>
  <c r="Y30" i="105"/>
  <c r="Y31" i="105" s="1"/>
  <c r="Q47" i="99"/>
  <c r="Q54" i="99" s="1"/>
  <c r="AA133" i="106"/>
  <c r="AA30" i="106"/>
  <c r="AA31" i="106" s="1"/>
  <c r="AF133" i="105"/>
  <c r="AF30" i="105"/>
  <c r="AF31" i="105" s="1"/>
  <c r="W133" i="105"/>
  <c r="W30" i="105"/>
  <c r="W31" i="105" s="1"/>
  <c r="AF34" i="106"/>
  <c r="AF35" i="106"/>
  <c r="Y133" i="99"/>
  <c r="Y30" i="99"/>
  <c r="Y31" i="99" s="1"/>
  <c r="AK47" i="103"/>
  <c r="AK54" i="103" s="1"/>
  <c r="K187" i="99"/>
  <c r="K180" i="99"/>
  <c r="K25" i="99"/>
  <c r="AH47" i="104"/>
  <c r="AH54" i="104" s="1"/>
  <c r="AK36" i="105"/>
  <c r="AK37" i="105" s="1"/>
  <c r="AK46" i="105"/>
  <c r="AK145" i="105" s="1" a="1"/>
  <c r="AK145" i="105" s="1"/>
  <c r="AF133" i="101"/>
  <c r="AF30" i="101"/>
  <c r="AF31" i="101" s="1"/>
  <c r="U35" i="101"/>
  <c r="U34" i="101"/>
  <c r="K35" i="101"/>
  <c r="K34" i="101"/>
  <c r="X47" i="98"/>
  <c r="X54" i="98" s="1"/>
  <c r="AD46" i="104"/>
  <c r="AD36" i="104"/>
  <c r="AD37" i="104" s="1"/>
  <c r="AD47" i="100"/>
  <c r="AD146" i="100" s="1" a="1"/>
  <c r="AD146" i="100" s="1"/>
  <c r="S46" i="99"/>
  <c r="S36" i="99"/>
  <c r="S37" i="99" s="1"/>
  <c r="U35" i="102"/>
  <c r="U34" i="102"/>
  <c r="AF133" i="102"/>
  <c r="AF30" i="102"/>
  <c r="AF31" i="102" s="1"/>
  <c r="AK136" i="98"/>
  <c r="I47" i="99"/>
  <c r="I54" i="99" s="1"/>
  <c r="I136" i="101"/>
  <c r="AH136" i="101"/>
  <c r="N136" i="103"/>
  <c r="AC47" i="102"/>
  <c r="AC146" i="102" s="1" a="1"/>
  <c r="AC146" i="102" s="1"/>
  <c r="AC46" i="103"/>
  <c r="AC36" i="103"/>
  <c r="AC37" i="103" s="1"/>
  <c r="Y180" i="101"/>
  <c r="Y187" i="101"/>
  <c r="Y25" i="101"/>
  <c r="AJ36" i="99"/>
  <c r="AJ37" i="99" s="1"/>
  <c r="AJ46" i="99"/>
  <c r="AJ145" i="99" s="1" a="1"/>
  <c r="AJ145" i="99" s="1"/>
  <c r="H133" i="103"/>
  <c r="H30" i="103"/>
  <c r="H31" i="103" s="1"/>
  <c r="Y133" i="106"/>
  <c r="Y154" i="106" s="1" a="1"/>
  <c r="Y154" i="106" s="1"/>
  <c r="Y30" i="106"/>
  <c r="Y31" i="106" s="1"/>
  <c r="AA35" i="98"/>
  <c r="AA34" i="98"/>
  <c r="AL40" i="98"/>
  <c r="AL41" i="98" s="1"/>
  <c r="L136" i="98"/>
  <c r="U40" i="100"/>
  <c r="U41" i="100" s="1"/>
  <c r="AB34" i="101"/>
  <c r="AB35" i="101"/>
  <c r="AH47" i="103"/>
  <c r="AH54" i="103" s="1"/>
  <c r="N47" i="99"/>
  <c r="N54" i="99" s="1"/>
  <c r="AC47" i="99"/>
  <c r="H133" i="98"/>
  <c r="H30" i="98"/>
  <c r="H31" i="98" s="1"/>
  <c r="I136" i="106"/>
  <c r="AL35" i="105"/>
  <c r="AL34" i="105"/>
  <c r="V47" i="105"/>
  <c r="V54" i="105" s="1"/>
  <c r="P133" i="98"/>
  <c r="P30" i="98"/>
  <c r="P31" i="98" s="1"/>
  <c r="AG133" i="106"/>
  <c r="AG154" i="106" s="1" a="1"/>
  <c r="AG154" i="106" s="1"/>
  <c r="AG30" i="106"/>
  <c r="AG31" i="106" s="1"/>
  <c r="T36" i="105"/>
  <c r="T37" i="105" s="1"/>
  <c r="T46" i="105"/>
  <c r="AI136" i="98"/>
  <c r="Y35" i="104"/>
  <c r="Y34" i="104"/>
  <c r="AL180" i="102"/>
  <c r="AL187" i="102"/>
  <c r="AL25" i="102"/>
  <c r="AB133" i="100"/>
  <c r="AB30" i="100"/>
  <c r="AB31" i="100" s="1"/>
  <c r="O36" i="100"/>
  <c r="O37" i="100" s="1"/>
  <c r="O46" i="100"/>
  <c r="AC136" i="98"/>
  <c r="AD136" i="99"/>
  <c r="AJ136" i="102"/>
  <c r="V187" i="99"/>
  <c r="V180" i="99"/>
  <c r="V25" i="99"/>
  <c r="AD36" i="98"/>
  <c r="AD37" i="98" s="1"/>
  <c r="AD46" i="98"/>
  <c r="AG133" i="100"/>
  <c r="AG30" i="100"/>
  <c r="AG31" i="100" s="1"/>
  <c r="M40" i="103"/>
  <c r="M41" i="103" s="1"/>
  <c r="AK136" i="100"/>
  <c r="U187" i="103"/>
  <c r="U180" i="103"/>
  <c r="U25" i="103"/>
  <c r="J47" i="106"/>
  <c r="J54" i="106" s="1"/>
  <c r="AJ136" i="98"/>
  <c r="M40" i="99"/>
  <c r="M41" i="99" s="1"/>
  <c r="Z47" i="102"/>
  <c r="Z54" i="102" s="1"/>
  <c r="AG187" i="102"/>
  <c r="AG180" i="102"/>
  <c r="AG25" i="102"/>
  <c r="Q36" i="104"/>
  <c r="Q37" i="104" s="1"/>
  <c r="Q46" i="104"/>
  <c r="AD36" i="105"/>
  <c r="AD37" i="105" s="1"/>
  <c r="AD46" i="105"/>
  <c r="AE47" i="98"/>
  <c r="AE54" i="98" s="1"/>
  <c r="I136" i="105"/>
  <c r="I47" i="102"/>
  <c r="I54" i="102" s="1"/>
  <c r="AE46" i="104"/>
  <c r="AE36" i="104"/>
  <c r="AE37" i="104" s="1"/>
  <c r="N136" i="98"/>
  <c r="K35" i="105"/>
  <c r="K34" i="105"/>
  <c r="I136" i="104"/>
  <c r="I36" i="106"/>
  <c r="I37" i="106" s="1"/>
  <c r="I46" i="106"/>
  <c r="AL187" i="101"/>
  <c r="AL180" i="101"/>
  <c r="AL25" i="101"/>
  <c r="M40" i="104"/>
  <c r="M41" i="104" s="1"/>
  <c r="Q34" i="98"/>
  <c r="Q35" i="98"/>
  <c r="AB180" i="104"/>
  <c r="AB187" i="104"/>
  <c r="AB25" i="104"/>
  <c r="AG35" i="101"/>
  <c r="AG34" i="101"/>
  <c r="AA187" i="98"/>
  <c r="AA180" i="98"/>
  <c r="AA25" i="98"/>
  <c r="X46" i="102"/>
  <c r="X36" i="102"/>
  <c r="X37" i="102" s="1"/>
  <c r="J46" i="104"/>
  <c r="J36" i="104"/>
  <c r="J37" i="104" s="1"/>
  <c r="L136" i="106"/>
  <c r="K35" i="98"/>
  <c r="K34" i="98"/>
  <c r="AL30" i="98"/>
  <c r="AL31" i="98" s="1"/>
  <c r="AL133" i="98"/>
  <c r="AI36" i="98"/>
  <c r="AI37" i="98" s="1"/>
  <c r="AI46" i="98"/>
  <c r="AI136" i="100"/>
  <c r="L40" i="102"/>
  <c r="L41" i="102" s="1"/>
  <c r="W36" i="103"/>
  <c r="W37" i="103" s="1"/>
  <c r="W46" i="103"/>
  <c r="P40" i="99"/>
  <c r="P41" i="99" s="1"/>
  <c r="AF35" i="99"/>
  <c r="AF34" i="99"/>
  <c r="AJ36" i="103"/>
  <c r="AJ37" i="103" s="1"/>
  <c r="AJ46" i="103"/>
  <c r="AL133" i="105"/>
  <c r="AL30" i="105"/>
  <c r="AL31" i="105" s="1"/>
  <c r="W47" i="106"/>
  <c r="W54" i="106" s="1"/>
  <c r="AI47" i="103"/>
  <c r="AD136" i="102"/>
  <c r="L47" i="99"/>
  <c r="L146" i="99" s="1" a="1"/>
  <c r="L146" i="99" s="1"/>
  <c r="H187" i="102"/>
  <c r="H180" i="102"/>
  <c r="H25" i="102"/>
  <c r="Y40" i="100"/>
  <c r="Y41" i="100" s="1"/>
  <c r="AL35" i="104"/>
  <c r="AL34" i="104"/>
  <c r="AB35" i="98"/>
  <c r="AB34" i="98"/>
  <c r="AD136" i="98"/>
  <c r="L36" i="103"/>
  <c r="L37" i="103" s="1"/>
  <c r="L46" i="103"/>
  <c r="L145" i="103" s="1" a="1"/>
  <c r="L145" i="103" s="1"/>
  <c r="AJ47" i="98"/>
  <c r="AJ54" i="98" s="1"/>
  <c r="P35" i="98"/>
  <c r="P34" i="98"/>
  <c r="J47" i="101"/>
  <c r="K180" i="104"/>
  <c r="K187" i="104"/>
  <c r="K25" i="104"/>
  <c r="AK46" i="98"/>
  <c r="AK145" i="98" s="1" a="1"/>
  <c r="AK145" i="98" s="1"/>
  <c r="AK36" i="98"/>
  <c r="AK37" i="98" s="1"/>
  <c r="N36" i="103"/>
  <c r="N37" i="103" s="1"/>
  <c r="N46" i="103"/>
  <c r="N145" i="103" s="1" a="1"/>
  <c r="N145" i="103" s="1"/>
  <c r="Y40" i="105"/>
  <c r="Y41" i="105" s="1"/>
  <c r="M133" i="101"/>
  <c r="M30" i="101"/>
  <c r="M31" i="101" s="1"/>
  <c r="AA35" i="106"/>
  <c r="AA34" i="106"/>
  <c r="V40" i="99"/>
  <c r="V41" i="99" s="1"/>
  <c r="AD47" i="101"/>
  <c r="AD54" i="101" s="1"/>
  <c r="S47" i="98"/>
  <c r="S54" i="98" s="1"/>
  <c r="U133" i="98"/>
  <c r="U30" i="98"/>
  <c r="U31" i="98" s="1"/>
  <c r="W40" i="105"/>
  <c r="W41" i="105" s="1"/>
  <c r="V36" i="103"/>
  <c r="V37" i="103" s="1"/>
  <c r="V46" i="103"/>
  <c r="V145" i="103" s="1" a="1"/>
  <c r="V145" i="103" s="1"/>
  <c r="J136" i="99"/>
  <c r="K40" i="103"/>
  <c r="K41" i="103" s="1"/>
  <c r="W136" i="103"/>
  <c r="M180" i="103"/>
  <c r="M187" i="103"/>
  <c r="M25" i="103"/>
  <c r="Q136" i="103"/>
  <c r="O36" i="106"/>
  <c r="O37" i="106" s="1"/>
  <c r="O46" i="106"/>
  <c r="AC136" i="99"/>
  <c r="AH46" i="101"/>
  <c r="AH36" i="101"/>
  <c r="AH37" i="101" s="1"/>
  <c r="AH134" i="98"/>
  <c r="AH135" i="98" s="1"/>
  <c r="O47" i="98"/>
  <c r="N47" i="98"/>
  <c r="I47" i="103"/>
  <c r="I54" i="103" s="1"/>
  <c r="R47" i="100"/>
  <c r="R54" i="100" s="1"/>
  <c r="N47" i="102"/>
  <c r="P133" i="103"/>
  <c r="P30" i="103"/>
  <c r="P31" i="103" s="1"/>
  <c r="AF35" i="101"/>
  <c r="AF34" i="101"/>
  <c r="H187" i="104"/>
  <c r="H180" i="104"/>
  <c r="H25" i="104"/>
  <c r="AB35" i="106"/>
  <c r="AB34" i="106"/>
  <c r="M187" i="99"/>
  <c r="M180" i="99"/>
  <c r="M25" i="99"/>
  <c r="X47" i="104"/>
  <c r="X54" i="104" s="1"/>
  <c r="AG40" i="102"/>
  <c r="AG41" i="102" s="1"/>
  <c r="AC47" i="100"/>
  <c r="AC146" i="100" s="1" a="1"/>
  <c r="AC146" i="100" s="1"/>
  <c r="AE47" i="102"/>
  <c r="AE54" i="102" s="1"/>
  <c r="AC47" i="98"/>
  <c r="AC54" i="98" s="1"/>
  <c r="S47" i="101"/>
  <c r="S54" i="101" s="1"/>
  <c r="M30" i="104"/>
  <c r="M31" i="104" s="1"/>
  <c r="M133" i="104"/>
  <c r="P35" i="104"/>
  <c r="P34" i="104"/>
  <c r="U40" i="106"/>
  <c r="U41" i="106" s="1"/>
  <c r="P187" i="105"/>
  <c r="P180" i="105"/>
  <c r="P25" i="105"/>
  <c r="Z46" i="103"/>
  <c r="Z36" i="103"/>
  <c r="Z37" i="103" s="1"/>
  <c r="H40" i="105"/>
  <c r="H41" i="105" s="1"/>
  <c r="S136" i="102"/>
  <c r="AG30" i="98"/>
  <c r="AG31" i="98" s="1"/>
  <c r="AG133" i="98"/>
  <c r="T134" i="101"/>
  <c r="T135" i="101" s="1"/>
  <c r="AF180" i="99"/>
  <c r="AF187" i="99"/>
  <c r="AF25" i="99"/>
  <c r="X46" i="101"/>
  <c r="X36" i="101"/>
  <c r="X37" i="101" s="1"/>
  <c r="S136" i="101"/>
  <c r="I36" i="104"/>
  <c r="I37" i="104" s="1"/>
  <c r="I46" i="104"/>
  <c r="R47" i="105"/>
  <c r="R54" i="105" s="1"/>
  <c r="M133" i="98"/>
  <c r="M30" i="98"/>
  <c r="M31" i="98" s="1"/>
  <c r="Q47" i="105"/>
  <c r="Q54" i="105" s="1"/>
  <c r="AI36" i="104"/>
  <c r="AI37" i="104" s="1"/>
  <c r="AI46" i="104"/>
  <c r="P133" i="100"/>
  <c r="P30" i="100"/>
  <c r="P31" i="100" s="1"/>
  <c r="AG180" i="103"/>
  <c r="AG187" i="103"/>
  <c r="AG25" i="103"/>
  <c r="AF40" i="104"/>
  <c r="AF41" i="104" s="1"/>
  <c r="X47" i="99"/>
  <c r="X54" i="99" s="1"/>
  <c r="AL40" i="102"/>
  <c r="AL41" i="102" s="1"/>
  <c r="M133" i="102"/>
  <c r="M30" i="102"/>
  <c r="M31" i="102" s="1"/>
  <c r="T46" i="101"/>
  <c r="T36" i="101"/>
  <c r="T37" i="101" s="1"/>
  <c r="AA30" i="101"/>
  <c r="AA31" i="101" s="1"/>
  <c r="AA133" i="101"/>
  <c r="J136" i="100"/>
  <c r="AB40" i="100"/>
  <c r="AB41" i="100" s="1"/>
  <c r="AD136" i="105"/>
  <c r="R46" i="104"/>
  <c r="R36" i="104"/>
  <c r="R37" i="104" s="1"/>
  <c r="K180" i="102"/>
  <c r="K187" i="102"/>
  <c r="K25" i="102"/>
  <c r="AE134" i="101"/>
  <c r="AE135" i="101" s="1"/>
  <c r="N36" i="105"/>
  <c r="N37" i="105" s="1"/>
  <c r="N46" i="105"/>
  <c r="T36" i="104"/>
  <c r="T37" i="104" s="1"/>
  <c r="T46" i="104"/>
  <c r="AA35" i="103"/>
  <c r="AA34" i="103"/>
  <c r="J134" i="106"/>
  <c r="J135" i="106" s="1"/>
  <c r="AJ136" i="99"/>
  <c r="T134" i="103"/>
  <c r="T135" i="103" s="1"/>
  <c r="V134" i="105"/>
  <c r="V135" i="105" s="1"/>
  <c r="J134" i="102"/>
  <c r="J135" i="102" s="1"/>
  <c r="L47" i="106"/>
  <c r="L54" i="106" s="1"/>
  <c r="Z46" i="100"/>
  <c r="Z36" i="100"/>
  <c r="Z37" i="100" s="1"/>
  <c r="Y35" i="102"/>
  <c r="Y34" i="102"/>
  <c r="M40" i="106"/>
  <c r="M41" i="106" s="1"/>
  <c r="AG40" i="100"/>
  <c r="AG41" i="100" s="1"/>
  <c r="T47" i="102"/>
  <c r="T54" i="102" s="1"/>
  <c r="AF133" i="106"/>
  <c r="AF30" i="106"/>
  <c r="AF31" i="106" s="1"/>
  <c r="S46" i="102"/>
  <c r="S36" i="102"/>
  <c r="S37" i="102" s="1"/>
  <c r="S134" i="99"/>
  <c r="S135" i="99" s="1"/>
  <c r="Y40" i="99"/>
  <c r="Y41" i="99" s="1"/>
  <c r="AL133" i="100"/>
  <c r="AL30" i="100"/>
  <c r="AL31" i="100" s="1"/>
  <c r="AA35" i="99"/>
  <c r="AA34" i="99"/>
  <c r="X136" i="105"/>
  <c r="AD47" i="106"/>
  <c r="N46" i="100"/>
  <c r="N36" i="100"/>
  <c r="N37" i="100" s="1"/>
  <c r="AC47" i="105"/>
  <c r="AC54" i="105" s="1"/>
  <c r="R134" i="104"/>
  <c r="R135" i="104" s="1"/>
  <c r="AA134" i="97"/>
  <c r="AA135" i="97" s="1"/>
  <c r="AH134" i="97"/>
  <c r="AH135" i="97" s="1"/>
  <c r="U40" i="103"/>
  <c r="U41" i="103" s="1"/>
  <c r="X134" i="106"/>
  <c r="X135" i="106" s="1"/>
  <c r="W35" i="102"/>
  <c r="W34" i="102"/>
  <c r="K30" i="101"/>
  <c r="K31" i="101" s="1"/>
  <c r="K133" i="101"/>
  <c r="P180" i="106"/>
  <c r="P187" i="106"/>
  <c r="P25" i="106"/>
  <c r="AG35" i="99"/>
  <c r="AG34" i="99"/>
  <c r="T136" i="102"/>
  <c r="U187" i="102"/>
  <c r="U180" i="102"/>
  <c r="U25" i="102"/>
  <c r="P35" i="102"/>
  <c r="P34" i="102"/>
  <c r="J134" i="103"/>
  <c r="J135" i="103" s="1"/>
  <c r="AC136" i="104"/>
  <c r="AH46" i="98"/>
  <c r="AH36" i="98"/>
  <c r="AH37" i="98" s="1"/>
  <c r="O136" i="101"/>
  <c r="AE47" i="101"/>
  <c r="AE54" i="101" s="1"/>
  <c r="N134" i="105"/>
  <c r="N135" i="105" s="1"/>
  <c r="L134" i="99"/>
  <c r="L135" i="99" s="1"/>
  <c r="Y40" i="106"/>
  <c r="Y41" i="106" s="1"/>
  <c r="U35" i="105"/>
  <c r="U34" i="105"/>
  <c r="AB35" i="105"/>
  <c r="AB34" i="105"/>
  <c r="K133" i="98"/>
  <c r="K30" i="98"/>
  <c r="K31" i="98" s="1"/>
  <c r="P35" i="105"/>
  <c r="P34" i="105"/>
  <c r="AA133" i="102"/>
  <c r="AA30" i="102"/>
  <c r="AA31" i="102" s="1"/>
  <c r="V47" i="102"/>
  <c r="V54" i="102" s="1"/>
  <c r="AB187" i="102"/>
  <c r="AB180" i="102"/>
  <c r="AB25" i="102"/>
  <c r="AI136" i="102"/>
  <c r="AE36" i="103"/>
  <c r="AE37" i="103" s="1"/>
  <c r="AE46" i="103"/>
  <c r="AJ47" i="100"/>
  <c r="AJ54" i="100" s="1"/>
  <c r="H40" i="98"/>
  <c r="H41" i="98" s="1"/>
  <c r="Y180" i="103"/>
  <c r="Y187" i="103"/>
  <c r="Y25" i="103"/>
  <c r="AG35" i="103"/>
  <c r="AG34" i="103"/>
  <c r="AB133" i="98"/>
  <c r="AB30" i="98"/>
  <c r="AB31" i="98" s="1"/>
  <c r="H180" i="106"/>
  <c r="H187" i="106"/>
  <c r="H25" i="106"/>
  <c r="U187" i="99"/>
  <c r="U180" i="99"/>
  <c r="U25" i="99"/>
  <c r="L36" i="98"/>
  <c r="L37" i="98" s="1"/>
  <c r="L46" i="98"/>
  <c r="W47" i="101"/>
  <c r="W54" i="101" s="1"/>
  <c r="V47" i="98"/>
  <c r="AI134" i="104"/>
  <c r="AI135" i="104" s="1"/>
  <c r="M35" i="101"/>
  <c r="M34" i="101"/>
  <c r="AA187" i="106"/>
  <c r="AA180" i="106"/>
  <c r="AA25" i="106"/>
  <c r="U35" i="98"/>
  <c r="U34" i="98"/>
  <c r="AF40" i="106"/>
  <c r="AF41" i="106" s="1"/>
  <c r="AH136" i="103"/>
  <c r="AK46" i="103"/>
  <c r="AK36" i="103"/>
  <c r="AK37" i="103" s="1"/>
  <c r="AK47" i="105"/>
  <c r="J46" i="98"/>
  <c r="J36" i="98"/>
  <c r="J37" i="98" s="1"/>
  <c r="AA187" i="100"/>
  <c r="AA180" i="100"/>
  <c r="AA25" i="100"/>
  <c r="K40" i="101"/>
  <c r="K41" i="101" s="1"/>
  <c r="Y40" i="98"/>
  <c r="Y41" i="98" s="1"/>
  <c r="AD47" i="104"/>
  <c r="AD54" i="104" s="1"/>
  <c r="S47" i="99"/>
  <c r="S54" i="99" s="1"/>
  <c r="U40" i="102"/>
  <c r="U41" i="102" s="1"/>
  <c r="AI47" i="102"/>
  <c r="AI54" i="102" s="1"/>
  <c r="O136" i="100"/>
  <c r="AK134" i="98"/>
  <c r="AK135" i="98" s="1"/>
  <c r="I134" i="101"/>
  <c r="I135" i="101" s="1"/>
  <c r="AH134" i="101"/>
  <c r="AH135" i="101" s="1"/>
  <c r="N134" i="103"/>
  <c r="N135" i="103" s="1"/>
  <c r="Y133" i="101"/>
  <c r="Y30" i="101"/>
  <c r="Y31" i="101" s="1"/>
  <c r="AJ47" i="99"/>
  <c r="AJ54" i="99" s="1"/>
  <c r="Y187" i="106"/>
  <c r="Y180" i="106"/>
  <c r="Y25" i="106"/>
  <c r="P187" i="104"/>
  <c r="P180" i="104"/>
  <c r="P25" i="104"/>
  <c r="Q47" i="102"/>
  <c r="AA40" i="98"/>
  <c r="AA41" i="98" s="1"/>
  <c r="Z36" i="106"/>
  <c r="Z37" i="106" s="1"/>
  <c r="Z46" i="106"/>
  <c r="S36" i="106"/>
  <c r="S37" i="106" s="1"/>
  <c r="S46" i="106"/>
  <c r="M133" i="105"/>
  <c r="M30" i="105"/>
  <c r="M31" i="105" s="1"/>
  <c r="L134" i="98"/>
  <c r="L135" i="98" s="1"/>
  <c r="T136" i="99"/>
  <c r="AH46" i="106"/>
  <c r="AH36" i="106"/>
  <c r="AH37" i="106" s="1"/>
  <c r="AJ47" i="106"/>
  <c r="AJ54" i="106" s="1"/>
  <c r="AK46" i="99"/>
  <c r="AK36" i="99"/>
  <c r="AK37" i="99" s="1"/>
  <c r="I134" i="106"/>
  <c r="I135" i="106" s="1"/>
  <c r="Y35" i="103"/>
  <c r="Y34" i="103"/>
  <c r="AL40" i="105"/>
  <c r="AL41" i="105" s="1"/>
  <c r="AA180" i="104"/>
  <c r="AA187" i="104"/>
  <c r="AA25" i="104"/>
  <c r="Y180" i="100"/>
  <c r="Y187" i="100"/>
  <c r="Y25" i="100"/>
  <c r="AF187" i="104"/>
  <c r="AF180" i="104"/>
  <c r="AF25" i="104"/>
  <c r="S36" i="100"/>
  <c r="S37" i="100" s="1"/>
  <c r="S46" i="100"/>
  <c r="AG187" i="106"/>
  <c r="AG180" i="106"/>
  <c r="AG25" i="106"/>
  <c r="T47" i="105"/>
  <c r="T54" i="105" s="1"/>
  <c r="AB35" i="99"/>
  <c r="AB34" i="99"/>
  <c r="AI134" i="98"/>
  <c r="AI135" i="98" s="1"/>
  <c r="AL133" i="102"/>
  <c r="AL30" i="102"/>
  <c r="AL31" i="102" s="1"/>
  <c r="T36" i="99"/>
  <c r="T37" i="99" s="1"/>
  <c r="T46" i="99"/>
  <c r="O47" i="100"/>
  <c r="O54" i="100" s="1"/>
  <c r="R47" i="101"/>
  <c r="R54" i="101" s="1"/>
  <c r="AH36" i="102"/>
  <c r="AH37" i="102" s="1"/>
  <c r="AH46" i="102"/>
  <c r="N47" i="106"/>
  <c r="N54" i="106" s="1"/>
  <c r="P133" i="101"/>
  <c r="P30" i="101"/>
  <c r="P31" i="101" s="1"/>
  <c r="X47" i="103"/>
  <c r="AD134" i="99"/>
  <c r="AD135" i="99" s="1"/>
  <c r="AJ134" i="102"/>
  <c r="AJ135" i="102" s="1"/>
  <c r="K35" i="100"/>
  <c r="K34" i="100"/>
  <c r="AL34" i="103"/>
  <c r="AL35" i="103"/>
  <c r="W46" i="99"/>
  <c r="W36" i="99"/>
  <c r="W37" i="99" s="1"/>
  <c r="AD47" i="98"/>
  <c r="H40" i="101"/>
  <c r="H41" i="101" s="1"/>
  <c r="AK134" i="100"/>
  <c r="AK135" i="100" s="1"/>
  <c r="O136" i="99"/>
  <c r="U30" i="103"/>
  <c r="U31" i="103" s="1"/>
  <c r="U133" i="103"/>
  <c r="AG35" i="105"/>
  <c r="AG34" i="105"/>
  <c r="J36" i="106"/>
  <c r="J37" i="106" s="1"/>
  <c r="J46" i="106"/>
  <c r="W187" i="102"/>
  <c r="W180" i="102"/>
  <c r="W25" i="102"/>
  <c r="M35" i="100"/>
  <c r="M34" i="100"/>
  <c r="AA35" i="100"/>
  <c r="AA34" i="100"/>
  <c r="V46" i="106"/>
  <c r="V36" i="106"/>
  <c r="V37" i="106" s="1"/>
  <c r="AJ134" i="98"/>
  <c r="AJ135" i="98" s="1"/>
  <c r="AG187" i="99"/>
  <c r="AG180" i="99"/>
  <c r="AG25" i="99"/>
  <c r="Q36" i="101"/>
  <c r="Q37" i="101" s="1"/>
  <c r="Q46" i="101"/>
  <c r="AF40" i="98"/>
  <c r="AF41" i="98" s="1"/>
  <c r="W136" i="101"/>
  <c r="P187" i="102"/>
  <c r="P180" i="102"/>
  <c r="P25" i="102"/>
  <c r="AG30" i="102"/>
  <c r="AG31" i="102" s="1"/>
  <c r="AG133" i="102"/>
  <c r="Q47" i="104"/>
  <c r="AD47" i="105"/>
  <c r="AD54" i="105" s="1"/>
  <c r="I134" i="105"/>
  <c r="I135" i="105" s="1"/>
  <c r="AE47" i="104"/>
  <c r="AE54" i="104" s="1"/>
  <c r="N134" i="98"/>
  <c r="N135" i="98" s="1"/>
  <c r="R136" i="100"/>
  <c r="Z136" i="98"/>
  <c r="K40" i="105"/>
  <c r="K41" i="105" s="1"/>
  <c r="AK136" i="105"/>
  <c r="Q47" i="106"/>
  <c r="Q54" i="106" s="1"/>
  <c r="AF35" i="103"/>
  <c r="AF34" i="103"/>
  <c r="Z47" i="99"/>
  <c r="Z54" i="99" s="1"/>
  <c r="AA133" i="98"/>
  <c r="AA30" i="98"/>
  <c r="AA31" i="98" s="1"/>
  <c r="X47" i="102"/>
  <c r="X54" i="102" s="1"/>
  <c r="J47" i="104"/>
  <c r="J54" i="104" s="1"/>
  <c r="L134" i="106"/>
  <c r="L135" i="106" s="1"/>
  <c r="K40" i="98"/>
  <c r="K41" i="98" s="1"/>
  <c r="M34" i="105"/>
  <c r="M35" i="105"/>
  <c r="AA35" i="102"/>
  <c r="AA34" i="102"/>
  <c r="AI47" i="98"/>
  <c r="AI134" i="100"/>
  <c r="AI135" i="100" s="1"/>
  <c r="W47" i="103"/>
  <c r="AF40" i="99"/>
  <c r="AF41" i="99" s="1"/>
  <c r="L136" i="101"/>
  <c r="AJ47" i="103"/>
  <c r="X36" i="100"/>
  <c r="X37" i="100" s="1"/>
  <c r="X46" i="100"/>
  <c r="AB35" i="103"/>
  <c r="AB34" i="103"/>
  <c r="AD134" i="102"/>
  <c r="AD135" i="102" s="1"/>
  <c r="H133" i="102"/>
  <c r="H30" i="102"/>
  <c r="H31" i="102" s="1"/>
  <c r="AL40" i="104"/>
  <c r="AL41" i="104" s="1"/>
  <c r="AD134" i="98"/>
  <c r="AD135" i="98" s="1"/>
  <c r="L47" i="103"/>
  <c r="H35" i="106"/>
  <c r="H34" i="106"/>
  <c r="AL40" i="99"/>
  <c r="AL41" i="99" s="1"/>
  <c r="AA180" i="105"/>
  <c r="AA187" i="105"/>
  <c r="AA25" i="105"/>
  <c r="K133" i="104"/>
  <c r="K30" i="104"/>
  <c r="K31" i="104" s="1"/>
  <c r="AK47" i="98"/>
  <c r="O136" i="98"/>
  <c r="AE136" i="99"/>
  <c r="N47" i="103"/>
  <c r="N54" i="103" s="1"/>
  <c r="R36" i="99"/>
  <c r="R37" i="99" s="1"/>
  <c r="R46" i="99"/>
  <c r="L136" i="100"/>
  <c r="P40" i="101"/>
  <c r="P41" i="101" s="1"/>
  <c r="V35" i="99"/>
  <c r="V34" i="99"/>
  <c r="AI36" i="101"/>
  <c r="AI37" i="101" s="1"/>
  <c r="AI46" i="101"/>
  <c r="W34" i="105"/>
  <c r="W35" i="105"/>
  <c r="J134" i="99"/>
  <c r="J135" i="99" s="1"/>
  <c r="W134" i="103"/>
  <c r="W135" i="103" s="1"/>
  <c r="M30" i="103"/>
  <c r="M31" i="103" s="1"/>
  <c r="M133" i="103"/>
  <c r="Q134" i="103"/>
  <c r="Q135" i="103" s="1"/>
  <c r="AC134" i="99"/>
  <c r="AC135" i="99" s="1"/>
  <c r="AH47" i="101"/>
  <c r="AH54" i="101" s="1"/>
  <c r="R46" i="100"/>
  <c r="R36" i="100"/>
  <c r="R37" i="100" s="1"/>
  <c r="AJ136" i="103"/>
  <c r="K35" i="99"/>
  <c r="K34" i="99"/>
  <c r="V136" i="100"/>
  <c r="M180" i="100"/>
  <c r="M187" i="100"/>
  <c r="M25" i="100"/>
  <c r="AI136" i="105"/>
  <c r="M133" i="99"/>
  <c r="M30" i="99"/>
  <c r="M31" i="99" s="1"/>
  <c r="H35" i="99"/>
  <c r="H34" i="99"/>
  <c r="O134" i="105"/>
  <c r="O135" i="105" s="1"/>
  <c r="O46" i="99"/>
  <c r="O36" i="99"/>
  <c r="O37" i="99" s="1"/>
  <c r="AL35" i="101"/>
  <c r="AL34" i="101"/>
  <c r="AD36" i="102"/>
  <c r="AD37" i="102" s="1"/>
  <c r="AD46" i="102"/>
  <c r="P40" i="104"/>
  <c r="P41" i="104" s="1"/>
  <c r="AD136" i="104"/>
  <c r="Z47" i="103"/>
  <c r="Z54" i="103" s="1"/>
  <c r="Q47" i="103"/>
  <c r="Q54" i="103" s="1"/>
  <c r="AF133" i="99"/>
  <c r="AF30" i="99"/>
  <c r="AF31" i="99" s="1"/>
  <c r="X47" i="101"/>
  <c r="X54" i="101" s="1"/>
  <c r="AB133" i="101"/>
  <c r="AB30" i="101"/>
  <c r="AB31" i="101" s="1"/>
  <c r="AK47" i="100"/>
  <c r="I47" i="104"/>
  <c r="V46" i="100"/>
  <c r="V36" i="100"/>
  <c r="V37" i="100" s="1"/>
  <c r="AI47" i="104"/>
  <c r="AI54" i="104" s="1"/>
  <c r="AJ46" i="102"/>
  <c r="AJ36" i="102"/>
  <c r="AJ37" i="102" s="1"/>
  <c r="AG35" i="106"/>
  <c r="AG34" i="106"/>
  <c r="X136" i="104"/>
  <c r="AB133" i="99"/>
  <c r="AB30" i="99"/>
  <c r="AB31" i="99" s="1"/>
  <c r="AD134" i="105"/>
  <c r="AD135" i="105" s="1"/>
  <c r="O46" i="105"/>
  <c r="O36" i="105"/>
  <c r="O37" i="105" s="1"/>
  <c r="AE136" i="98"/>
  <c r="AC136" i="106"/>
  <c r="R47" i="104"/>
  <c r="R54" i="104" s="1"/>
  <c r="I46" i="98"/>
  <c r="I36" i="98"/>
  <c r="I37" i="98" s="1"/>
  <c r="Z47" i="98"/>
  <c r="Z54" i="98" s="1"/>
  <c r="K133" i="102"/>
  <c r="K30" i="102"/>
  <c r="K31" i="102" s="1"/>
  <c r="S46" i="105"/>
  <c r="S36" i="105"/>
  <c r="S37" i="105" s="1"/>
  <c r="AH36" i="105"/>
  <c r="AH37" i="105" s="1"/>
  <c r="AH46" i="105"/>
  <c r="N47" i="105"/>
  <c r="N54" i="105" s="1"/>
  <c r="U187" i="104"/>
  <c r="U180" i="104"/>
  <c r="U25" i="104"/>
  <c r="W136" i="100"/>
  <c r="AG40" i="104"/>
  <c r="AG41" i="104" s="1"/>
  <c r="Q136" i="106"/>
  <c r="T47" i="104"/>
  <c r="AA40" i="103"/>
  <c r="AA41" i="103" s="1"/>
  <c r="K187" i="100"/>
  <c r="K180" i="100"/>
  <c r="K25" i="100"/>
  <c r="AL187" i="103"/>
  <c r="AL180" i="103"/>
  <c r="AL25" i="103"/>
  <c r="AF40" i="105"/>
  <c r="AF41" i="105" s="1"/>
  <c r="AJ47" i="101"/>
  <c r="AJ54" i="101" s="1"/>
  <c r="Z47" i="100"/>
  <c r="Z54" i="100" s="1"/>
  <c r="Y40" i="102"/>
  <c r="Y41" i="102" s="1"/>
  <c r="AF180" i="106"/>
  <c r="AF187" i="106"/>
  <c r="AF25" i="106"/>
  <c r="AJ47" i="105"/>
  <c r="X134" i="105"/>
  <c r="X135" i="105" s="1"/>
  <c r="N47" i="100"/>
  <c r="N54" i="100" s="1"/>
  <c r="U34" i="103"/>
  <c r="U35" i="103"/>
  <c r="AG133" i="105"/>
  <c r="AG30" i="105"/>
  <c r="AG31" i="105" s="1"/>
  <c r="H35" i="104"/>
  <c r="H34" i="104"/>
  <c r="W40" i="102"/>
  <c r="W41" i="102" s="1"/>
  <c r="AG40" i="99"/>
  <c r="AG41" i="99" s="1"/>
  <c r="AF180" i="98"/>
  <c r="AF187" i="98"/>
  <c r="AF25" i="98"/>
  <c r="P40" i="102"/>
  <c r="P41" i="102" s="1"/>
  <c r="R46" i="98"/>
  <c r="R36" i="98"/>
  <c r="R37" i="98" s="1"/>
  <c r="AH47" i="98"/>
  <c r="AH54" i="98" s="1"/>
  <c r="K133" i="105"/>
  <c r="K30" i="105"/>
  <c r="K31" i="105" s="1"/>
  <c r="Y40" i="101"/>
  <c r="Y41" i="101" s="1"/>
  <c r="U40" i="105"/>
  <c r="U41" i="105" s="1"/>
  <c r="AG180" i="101"/>
  <c r="AG187" i="101"/>
  <c r="AG25" i="101"/>
  <c r="AB40" i="105"/>
  <c r="AB41" i="105" s="1"/>
  <c r="H133" i="105"/>
  <c r="H30" i="105"/>
  <c r="H31" i="105" s="1"/>
  <c r="P180" i="99"/>
  <c r="P187" i="99"/>
  <c r="P25" i="99"/>
  <c r="AG40" i="98"/>
  <c r="AG41" i="98" s="1"/>
  <c r="AE47" i="103"/>
  <c r="AE54" i="103" s="1"/>
  <c r="L36" i="100"/>
  <c r="L37" i="100" s="1"/>
  <c r="L46" i="100"/>
  <c r="H35" i="98"/>
  <c r="H34" i="98"/>
  <c r="AC36" i="101"/>
  <c r="AC37" i="101" s="1"/>
  <c r="AC46" i="101"/>
  <c r="R136" i="102"/>
  <c r="P35" i="100"/>
  <c r="P34" i="100"/>
  <c r="AG40" i="103"/>
  <c r="AG41" i="103" s="1"/>
  <c r="J136" i="104"/>
  <c r="L46" i="105"/>
  <c r="L36" i="105"/>
  <c r="L37" i="105" s="1"/>
  <c r="H133" i="106"/>
  <c r="H30" i="106"/>
  <c r="H31" i="106" s="1"/>
  <c r="U133" i="99"/>
  <c r="U30" i="99"/>
  <c r="U31" i="99" s="1"/>
  <c r="AL133" i="99"/>
  <c r="AL30" i="99"/>
  <c r="AL31" i="99" s="1"/>
  <c r="AA35" i="105"/>
  <c r="AA34" i="105"/>
  <c r="L47" i="98"/>
  <c r="L54" i="98" s="1"/>
  <c r="AE136" i="100"/>
  <c r="AK47" i="102"/>
  <c r="N46" i="101"/>
  <c r="N36" i="101"/>
  <c r="N37" i="101" s="1"/>
  <c r="O136" i="106"/>
  <c r="N136" i="104"/>
  <c r="AC136" i="105"/>
  <c r="W136" i="106"/>
  <c r="L36" i="104"/>
  <c r="L37" i="104" s="1"/>
  <c r="L46" i="104"/>
  <c r="S136" i="103"/>
  <c r="H30" i="101"/>
  <c r="H31" i="101" s="1"/>
  <c r="H133" i="101"/>
  <c r="Y187" i="102"/>
  <c r="Y180" i="102"/>
  <c r="Y25" i="102"/>
  <c r="U40" i="98"/>
  <c r="U41" i="98" s="1"/>
  <c r="V136" i="102"/>
  <c r="Y187" i="99"/>
  <c r="Y180" i="99"/>
  <c r="Y25" i="99"/>
  <c r="AL34" i="100"/>
  <c r="AL35" i="100"/>
  <c r="V46" i="101"/>
  <c r="V36" i="101"/>
  <c r="V37" i="101" s="1"/>
  <c r="AD36" i="103"/>
  <c r="AD37" i="103" s="1"/>
  <c r="AD46" i="103"/>
  <c r="L46" i="101"/>
  <c r="L36" i="101"/>
  <c r="L37" i="101" s="1"/>
  <c r="O136" i="104"/>
  <c r="S136" i="105"/>
  <c r="AF187" i="101"/>
  <c r="AF180" i="101"/>
  <c r="AF25" i="101"/>
  <c r="J47" i="98"/>
  <c r="L136" i="104"/>
  <c r="U40" i="101"/>
  <c r="U41" i="101" s="1"/>
  <c r="AA133" i="100"/>
  <c r="AA30" i="100"/>
  <c r="AA31" i="100" s="1"/>
  <c r="Q36" i="100"/>
  <c r="Q37" i="100" s="1"/>
  <c r="Q46" i="100"/>
  <c r="J136" i="101"/>
  <c r="AI136" i="106"/>
  <c r="AI47" i="100"/>
  <c r="AH136" i="106"/>
  <c r="AH136" i="99"/>
  <c r="AH136" i="102"/>
  <c r="X136" i="100"/>
  <c r="AB35" i="104"/>
  <c r="AB34" i="104"/>
  <c r="U180" i="105"/>
  <c r="U187" i="105"/>
  <c r="U25" i="105"/>
  <c r="P133" i="104"/>
  <c r="P30" i="104"/>
  <c r="P31" i="104" s="1"/>
  <c r="V136" i="106"/>
  <c r="AJ136" i="101"/>
  <c r="Z136" i="100"/>
  <c r="S47" i="106"/>
  <c r="S54" i="106" s="1"/>
  <c r="M180" i="105"/>
  <c r="M187" i="105"/>
  <c r="M25" i="105"/>
  <c r="AB35" i="102"/>
  <c r="AB34" i="102"/>
  <c r="L133" i="102"/>
  <c r="L30" i="102"/>
  <c r="L31" i="102" s="1"/>
  <c r="AB40" i="101"/>
  <c r="AB41" i="101" s="1"/>
  <c r="O46" i="104"/>
  <c r="O36" i="104"/>
  <c r="O37" i="104" s="1"/>
  <c r="Y40" i="103"/>
  <c r="Y41" i="103" s="1"/>
  <c r="M35" i="98"/>
  <c r="M34" i="98"/>
  <c r="AA133" i="104"/>
  <c r="AA30" i="104"/>
  <c r="AA31" i="104" s="1"/>
  <c r="AB180" i="103"/>
  <c r="AB187" i="103"/>
  <c r="AB25" i="103"/>
  <c r="Y133" i="100"/>
  <c r="Y30" i="100"/>
  <c r="Y31" i="100" s="1"/>
  <c r="AL133" i="104"/>
  <c r="AL30" i="104"/>
  <c r="AL31" i="104" s="1"/>
  <c r="AF133" i="104"/>
  <c r="AF30" i="104"/>
  <c r="AF31" i="104" s="1"/>
  <c r="S47" i="100"/>
  <c r="Y40" i="104"/>
  <c r="Y41" i="104" s="1"/>
  <c r="T47" i="99"/>
  <c r="AA35" i="101"/>
  <c r="AA34" i="101"/>
  <c r="AH36" i="99"/>
  <c r="AH37" i="99" s="1"/>
  <c r="AH46" i="99"/>
  <c r="AH47" i="102"/>
  <c r="AH54" i="102" s="1"/>
  <c r="N36" i="106"/>
  <c r="N37" i="106" s="1"/>
  <c r="N46" i="106"/>
  <c r="H187" i="100"/>
  <c r="H180" i="100"/>
  <c r="H25" i="100"/>
  <c r="AK36" i="106"/>
  <c r="AK37" i="106" s="1"/>
  <c r="AK46" i="106"/>
  <c r="Z46" i="101"/>
  <c r="Z36" i="101"/>
  <c r="Z37" i="101" s="1"/>
  <c r="K40" i="100"/>
  <c r="K41" i="100" s="1"/>
  <c r="AL40" i="103"/>
  <c r="AL41" i="103" s="1"/>
  <c r="W47" i="99"/>
  <c r="W54" i="99" s="1"/>
  <c r="V133" i="99"/>
  <c r="V30" i="99"/>
  <c r="V31" i="99" s="1"/>
  <c r="K187" i="103"/>
  <c r="K180" i="103"/>
  <c r="K25" i="103"/>
  <c r="M34" i="103"/>
  <c r="M35" i="103"/>
  <c r="AA133" i="99"/>
  <c r="AA30" i="99"/>
  <c r="AA31" i="99" s="1"/>
  <c r="J46" i="103"/>
  <c r="J36" i="103"/>
  <c r="J37" i="103" s="1"/>
  <c r="AI136" i="99"/>
  <c r="AE136" i="103"/>
  <c r="AK136" i="104"/>
  <c r="T36" i="98"/>
  <c r="T37" i="98" s="1"/>
  <c r="T46" i="98"/>
  <c r="M40" i="100"/>
  <c r="M41" i="100" s="1"/>
  <c r="AA40" i="100"/>
  <c r="AA41" i="100" s="1"/>
  <c r="V47" i="106"/>
  <c r="V54" i="106" s="1"/>
  <c r="AB180" i="106"/>
  <c r="AB187" i="106"/>
  <c r="AB25" i="106"/>
  <c r="P40" i="106"/>
  <c r="P41" i="106" s="1"/>
  <c r="AG133" i="99"/>
  <c r="AG30" i="99"/>
  <c r="AG31" i="99" s="1"/>
  <c r="Q47" i="101"/>
  <c r="AF35" i="98"/>
  <c r="AF34" i="98"/>
  <c r="P133" i="102"/>
  <c r="P30" i="102"/>
  <c r="P31" i="102" s="1"/>
  <c r="AF35" i="102"/>
  <c r="AF34" i="102"/>
  <c r="V136" i="98"/>
  <c r="J46" i="100"/>
  <c r="J36" i="100"/>
  <c r="J37" i="100" s="1"/>
  <c r="AE36" i="100"/>
  <c r="AE37" i="100" s="1"/>
  <c r="AE46" i="100"/>
  <c r="AJ136" i="106"/>
  <c r="I47" i="106"/>
  <c r="I54" i="106" s="1"/>
  <c r="M35" i="104"/>
  <c r="M34" i="104"/>
  <c r="Q40" i="98"/>
  <c r="Q41" i="98" s="1"/>
  <c r="AF40" i="103"/>
  <c r="AF41" i="103" s="1"/>
  <c r="AB30" i="104"/>
  <c r="AB31" i="104" s="1"/>
  <c r="AB133" i="104"/>
  <c r="AG40" i="101"/>
  <c r="AG41" i="101" s="1"/>
  <c r="AA40" i="102"/>
  <c r="AA41" i="102" s="1"/>
  <c r="AF35" i="100"/>
  <c r="AF34" i="100"/>
  <c r="AI36" i="106"/>
  <c r="AI37" i="106" s="1"/>
  <c r="AI46" i="106"/>
  <c r="AC47" i="104"/>
  <c r="AC54" i="104" s="1"/>
  <c r="AE136" i="102"/>
  <c r="R136" i="106"/>
  <c r="AC136" i="103"/>
  <c r="AL180" i="105"/>
  <c r="AL187" i="105"/>
  <c r="AL25" i="105"/>
  <c r="W36" i="98"/>
  <c r="W37" i="98" s="1"/>
  <c r="W46" i="98"/>
  <c r="X47" i="100"/>
  <c r="X54" i="100" s="1"/>
  <c r="S47" i="103"/>
  <c r="AB40" i="98"/>
  <c r="AB41" i="98" s="1"/>
  <c r="AL35" i="99"/>
  <c r="AL34" i="99"/>
  <c r="P40" i="98"/>
  <c r="P41" i="98" s="1"/>
  <c r="Y187" i="104"/>
  <c r="Y180" i="104"/>
  <c r="Y25" i="104"/>
  <c r="R136" i="98"/>
  <c r="O134" i="98"/>
  <c r="O135" i="98" s="1"/>
  <c r="AE134" i="99"/>
  <c r="AE135" i="99" s="1"/>
  <c r="R47" i="99"/>
  <c r="L134" i="100"/>
  <c r="L135" i="100" s="1"/>
  <c r="H35" i="100"/>
  <c r="H34" i="100"/>
  <c r="AE136" i="105"/>
  <c r="U35" i="104"/>
  <c r="U34" i="104"/>
  <c r="T136" i="98"/>
  <c r="AA187" i="103"/>
  <c r="AA180" i="103"/>
  <c r="AA25" i="103"/>
  <c r="Y35" i="105"/>
  <c r="Y34" i="105"/>
  <c r="M187" i="106"/>
  <c r="M180" i="106"/>
  <c r="M25" i="106"/>
  <c r="O36" i="103"/>
  <c r="O37" i="103" s="1"/>
  <c r="O46" i="103"/>
  <c r="I46" i="103"/>
  <c r="I36" i="103"/>
  <c r="I37" i="103" s="1"/>
  <c r="R46" i="106"/>
  <c r="R36" i="106"/>
  <c r="R37" i="106" s="1"/>
  <c r="AJ134" i="103"/>
  <c r="AJ135" i="103" s="1"/>
  <c r="O36" i="101"/>
  <c r="O37" i="101" s="1"/>
  <c r="O46" i="101"/>
  <c r="I36" i="100"/>
  <c r="I37" i="100" s="1"/>
  <c r="I46" i="100"/>
  <c r="AF40" i="101"/>
  <c r="AF41" i="101" s="1"/>
  <c r="X136" i="103"/>
  <c r="H133" i="104"/>
  <c r="H30" i="104"/>
  <c r="H31" i="104" s="1"/>
  <c r="U180" i="101"/>
  <c r="U187" i="101"/>
  <c r="U25" i="101"/>
  <c r="M133" i="100"/>
  <c r="M154" i="100" s="1" a="1"/>
  <c r="M154" i="100" s="1"/>
  <c r="M30" i="100"/>
  <c r="M31" i="100" s="1"/>
  <c r="AB40" i="106"/>
  <c r="AB41" i="106" s="1"/>
  <c r="Z136" i="106"/>
  <c r="S136" i="98"/>
  <c r="AL35" i="106"/>
  <c r="AL34" i="106"/>
  <c r="H40" i="99"/>
  <c r="H41" i="99" s="1"/>
  <c r="AC47" i="106"/>
  <c r="AC54" i="106" s="1"/>
  <c r="O47" i="99"/>
  <c r="O54" i="99" s="1"/>
  <c r="AK136" i="106"/>
  <c r="AL40" i="101"/>
  <c r="AL41" i="101" s="1"/>
  <c r="Q133" i="98"/>
  <c r="Q30" i="98"/>
  <c r="Q31" i="98" s="1"/>
  <c r="J136" i="105"/>
  <c r="AD47" i="102"/>
  <c r="AD54" i="102" s="1"/>
  <c r="H35" i="103"/>
  <c r="H34" i="103"/>
  <c r="J36" i="102"/>
  <c r="J37" i="102" s="1"/>
  <c r="J46" i="102"/>
  <c r="AB30" i="105"/>
  <c r="AB31" i="105" s="1"/>
  <c r="AB133" i="105"/>
  <c r="Z136" i="105"/>
  <c r="U35" i="106"/>
  <c r="U34" i="106"/>
  <c r="P133" i="105"/>
  <c r="P30" i="105"/>
  <c r="P31" i="105" s="1"/>
  <c r="V136" i="103"/>
  <c r="J36" i="99"/>
  <c r="J37" i="99" s="1"/>
  <c r="J46" i="99"/>
  <c r="J145" i="99" s="1" a="1"/>
  <c r="J145" i="99" s="1"/>
  <c r="AD134" i="104"/>
  <c r="AD135" i="104" s="1"/>
  <c r="U180" i="100"/>
  <c r="U187" i="100"/>
  <c r="U25" i="100"/>
  <c r="AG180" i="98"/>
  <c r="AG187" i="98"/>
  <c r="AG25" i="98"/>
  <c r="I36" i="101"/>
  <c r="I37" i="101" s="1"/>
  <c r="I46" i="101"/>
  <c r="I145" i="101" s="1" a="1"/>
  <c r="I145" i="101" s="1"/>
  <c r="AK47" i="104"/>
  <c r="AK54" i="104" s="1"/>
  <c r="N136" i="106"/>
  <c r="W36" i="100"/>
  <c r="W37" i="100" s="1"/>
  <c r="W46" i="100"/>
  <c r="M187" i="98"/>
  <c r="M180" i="98"/>
  <c r="M25" i="98"/>
  <c r="AA35" i="104"/>
  <c r="AA34" i="104"/>
  <c r="X47" i="106"/>
  <c r="AJ47" i="102"/>
  <c r="AJ54" i="102" s="1"/>
  <c r="K133" i="106"/>
  <c r="K154" i="106" s="1" a="1"/>
  <c r="K154" i="106" s="1"/>
  <c r="K30" i="106"/>
  <c r="K31" i="106" s="1"/>
  <c r="H35" i="102"/>
  <c r="H34" i="102"/>
  <c r="AG133" i="103"/>
  <c r="AG30" i="103"/>
  <c r="AG31" i="103" s="1"/>
  <c r="T46" i="106"/>
  <c r="T36" i="106"/>
  <c r="T37" i="106" s="1"/>
  <c r="U35" i="99"/>
  <c r="U34" i="99"/>
  <c r="X134" i="104"/>
  <c r="X135" i="104" s="1"/>
  <c r="AA187" i="101"/>
  <c r="AA180" i="101"/>
  <c r="AA25" i="101"/>
  <c r="X46" i="105"/>
  <c r="X36" i="105"/>
  <c r="X37" i="105" s="1"/>
  <c r="J134" i="100"/>
  <c r="J135" i="100" s="1"/>
  <c r="AC134" i="106"/>
  <c r="AC135" i="106" s="1"/>
  <c r="AH47" i="105"/>
  <c r="AH54" i="105" s="1"/>
  <c r="U30" i="104"/>
  <c r="U31" i="104" s="1"/>
  <c r="U133" i="104"/>
  <c r="AI136" i="103"/>
  <c r="K133" i="100"/>
  <c r="K154" i="100" s="1" a="1"/>
  <c r="K154" i="100" s="1"/>
  <c r="K30" i="100"/>
  <c r="K31" i="100" s="1"/>
  <c r="AJ46" i="101"/>
  <c r="AJ36" i="101"/>
  <c r="AJ37" i="101" s="1"/>
  <c r="AG35" i="100"/>
  <c r="AG34" i="100"/>
  <c r="AA40" i="99"/>
  <c r="AA41" i="99" s="1"/>
  <c r="X136" i="101"/>
  <c r="N46" i="104"/>
  <c r="N36" i="104"/>
  <c r="N37" i="104" s="1"/>
  <c r="R46" i="103"/>
  <c r="R36" i="103"/>
  <c r="R37" i="103" s="1"/>
  <c r="AC136" i="101"/>
  <c r="AE134" i="97"/>
  <c r="AE135" i="97" s="1"/>
  <c r="V134" i="97"/>
  <c r="V135" i="97" s="1"/>
  <c r="S134" i="97"/>
  <c r="S135" i="97" s="1"/>
  <c r="P35" i="103"/>
  <c r="P34" i="103"/>
  <c r="AG180" i="105"/>
  <c r="AG187" i="105"/>
  <c r="AG25" i="105"/>
  <c r="H40" i="104"/>
  <c r="H41" i="104" s="1"/>
  <c r="K187" i="101"/>
  <c r="K180" i="101"/>
  <c r="K25" i="101"/>
  <c r="Y133" i="98"/>
  <c r="Y30" i="98"/>
  <c r="Y31" i="98" s="1"/>
  <c r="AL187" i="106"/>
  <c r="AL180" i="106"/>
  <c r="AL25" i="106"/>
  <c r="W46" i="104"/>
  <c r="W36" i="104"/>
  <c r="W37" i="104" s="1"/>
  <c r="AF133" i="98"/>
  <c r="AF30" i="98"/>
  <c r="AF31" i="98" s="1"/>
  <c r="H180" i="99"/>
  <c r="H187" i="99"/>
  <c r="H25" i="99"/>
  <c r="U30" i="102"/>
  <c r="U31" i="102" s="1"/>
  <c r="U133" i="102"/>
  <c r="AD136" i="106"/>
  <c r="R47" i="98"/>
  <c r="AK36" i="101"/>
  <c r="AK37" i="101" s="1"/>
  <c r="AK46" i="101"/>
  <c r="I136" i="98"/>
  <c r="K180" i="105"/>
  <c r="K187" i="105"/>
  <c r="K25" i="105"/>
  <c r="R36" i="102"/>
  <c r="R37" i="102" s="1"/>
  <c r="R46" i="102"/>
  <c r="R136" i="105"/>
  <c r="AF180" i="103"/>
  <c r="AF187" i="103"/>
  <c r="AF25" i="103"/>
  <c r="AG133" i="101"/>
  <c r="AG30" i="101"/>
  <c r="AG31" i="101" s="1"/>
  <c r="L136" i="103"/>
  <c r="U133" i="106"/>
  <c r="U154" i="106" s="1" a="1"/>
  <c r="U154" i="106" s="1"/>
  <c r="U30" i="106"/>
  <c r="U31" i="106" s="1"/>
  <c r="P40" i="105"/>
  <c r="P41" i="105" s="1"/>
  <c r="AF187" i="100"/>
  <c r="AF180" i="100"/>
  <c r="AF25" i="100"/>
  <c r="H187" i="105"/>
  <c r="H180" i="105"/>
  <c r="H25" i="105"/>
  <c r="P133" i="99"/>
  <c r="P30" i="99"/>
  <c r="P31" i="99" s="1"/>
  <c r="AI135" i="102"/>
  <c r="AE36" i="106"/>
  <c r="AE37" i="106" s="1"/>
  <c r="AE46" i="106"/>
  <c r="O47" i="102"/>
  <c r="L47" i="100"/>
  <c r="AC47" i="101"/>
  <c r="R134" i="102"/>
  <c r="R135" i="102" s="1"/>
  <c r="Y133" i="103"/>
  <c r="Y30" i="103"/>
  <c r="Y31" i="103" s="1"/>
  <c r="J136" i="98"/>
  <c r="J36" i="105"/>
  <c r="J37" i="105" s="1"/>
  <c r="J46" i="105"/>
  <c r="K35" i="106"/>
  <c r="K34" i="106"/>
  <c r="P40" i="100"/>
  <c r="P41" i="100" s="1"/>
  <c r="T36" i="103"/>
  <c r="T37" i="103" s="1"/>
  <c r="T46" i="103"/>
  <c r="J134" i="104"/>
  <c r="J135" i="104" s="1"/>
  <c r="AB180" i="98"/>
  <c r="AB187" i="98"/>
  <c r="AB25" i="98"/>
  <c r="AI47" i="105"/>
  <c r="AI54" i="105" s="1"/>
  <c r="L47" i="105"/>
  <c r="AA40" i="105"/>
  <c r="AA41" i="105" s="1"/>
  <c r="K35" i="104"/>
  <c r="K34" i="104"/>
  <c r="M35" i="102"/>
  <c r="M34" i="102"/>
  <c r="AI46" i="99"/>
  <c r="AI36" i="99"/>
  <c r="AI37" i="99" s="1"/>
  <c r="AE134" i="100"/>
  <c r="AE135" i="100" s="1"/>
  <c r="N47" i="101"/>
  <c r="AH46" i="100"/>
  <c r="AH36" i="100"/>
  <c r="AH37" i="100" s="1"/>
  <c r="O134" i="106"/>
  <c r="O135" i="106" s="1"/>
  <c r="N134" i="104"/>
  <c r="N135" i="104" s="1"/>
  <c r="AC134" i="105"/>
  <c r="AC135" i="105" s="1"/>
  <c r="K35" i="102"/>
  <c r="K34" i="102"/>
  <c r="I136" i="100"/>
  <c r="W134" i="106"/>
  <c r="W135" i="106" s="1"/>
  <c r="AG187" i="104"/>
  <c r="AG180" i="104"/>
  <c r="AG25" i="104"/>
  <c r="V46" i="104"/>
  <c r="V36" i="104"/>
  <c r="V37" i="104" s="1"/>
  <c r="L47" i="104"/>
  <c r="L54" i="104" s="1"/>
  <c r="S134" i="103"/>
  <c r="S135" i="103" s="1"/>
  <c r="Y180" i="105"/>
  <c r="Y187" i="105"/>
  <c r="Y25" i="105"/>
  <c r="M40" i="101"/>
  <c r="M41" i="101" s="1"/>
  <c r="T136" i="106"/>
  <c r="AF187" i="105"/>
  <c r="AF180" i="105"/>
  <c r="AF25" i="105"/>
  <c r="H187" i="101"/>
  <c r="H180" i="101"/>
  <c r="H25" i="101"/>
  <c r="Y133" i="102"/>
  <c r="Y30" i="102"/>
  <c r="Y31" i="102" s="1"/>
  <c r="W187" i="105"/>
  <c r="W180" i="105"/>
  <c r="W25" i="105"/>
  <c r="V134" i="102"/>
  <c r="V135" i="102" s="1"/>
  <c r="AL40" i="100"/>
  <c r="AL41" i="100" s="1"/>
  <c r="V47" i="101"/>
  <c r="V54" i="101" s="1"/>
  <c r="AD47" i="103"/>
  <c r="AD54" i="103" s="1"/>
  <c r="O134" i="104"/>
  <c r="O135" i="104" s="1"/>
  <c r="Z47" i="104"/>
  <c r="Z54" i="104" s="1"/>
  <c r="K133" i="99"/>
  <c r="K30" i="99"/>
  <c r="K31" i="99" s="1"/>
  <c r="AH46" i="104"/>
  <c r="AH145" i="104" s="1" a="1"/>
  <c r="AH145" i="104" s="1"/>
  <c r="AH36" i="104"/>
  <c r="AH37" i="104" s="1"/>
  <c r="W136" i="98"/>
  <c r="Q136" i="105"/>
  <c r="L134" i="104"/>
  <c r="L135" i="104" s="1"/>
  <c r="AI136" i="101"/>
  <c r="Z36" i="105"/>
  <c r="Z37" i="105" s="1"/>
  <c r="Z46" i="105"/>
  <c r="Y34" i="98"/>
  <c r="Y35" i="98"/>
  <c r="Q47" i="100"/>
  <c r="Q54" i="100" s="1"/>
  <c r="X36" i="98"/>
  <c r="X37" i="98" s="1"/>
  <c r="X46" i="98"/>
  <c r="J134" i="101"/>
  <c r="J135" i="101" s="1"/>
  <c r="AI134" i="106"/>
  <c r="AI135" i="106" s="1"/>
  <c r="AF180" i="102"/>
  <c r="AF187" i="102"/>
  <c r="AF25" i="102"/>
  <c r="AH134" i="106"/>
  <c r="AH135" i="106" s="1"/>
  <c r="AH134" i="99"/>
  <c r="AH135" i="99" s="1"/>
  <c r="I46" i="99"/>
  <c r="I36" i="99"/>
  <c r="I37" i="99" s="1"/>
  <c r="AH134" i="102"/>
  <c r="AH135" i="102" s="1"/>
  <c r="I136" i="103"/>
  <c r="X134" i="100"/>
  <c r="X135" i="100" s="1"/>
  <c r="AB40" i="104"/>
  <c r="AB41" i="104" s="1"/>
  <c r="Z136" i="101"/>
  <c r="H180" i="103"/>
  <c r="H187" i="103"/>
  <c r="H25" i="103"/>
  <c r="U133" i="105"/>
  <c r="U30" i="105"/>
  <c r="U31" i="105" s="1"/>
  <c r="V134" i="106"/>
  <c r="V135" i="106" s="1"/>
  <c r="AJ134" i="101"/>
  <c r="AJ135" i="101" s="1"/>
  <c r="Z135" i="100"/>
  <c r="AL35" i="98"/>
  <c r="AL34" i="98"/>
  <c r="Q136" i="101"/>
  <c r="T136" i="105"/>
  <c r="AB40" i="102"/>
  <c r="AB41" i="102" s="1"/>
  <c r="L187" i="102"/>
  <c r="L180" i="102"/>
  <c r="L25" i="102"/>
  <c r="U35" i="100"/>
  <c r="U34" i="100"/>
  <c r="AH46" i="103"/>
  <c r="AH36" i="103"/>
  <c r="AH37" i="103" s="1"/>
  <c r="O47" i="104"/>
  <c r="O54" i="104" s="1"/>
  <c r="N36" i="99"/>
  <c r="N37" i="99" s="1"/>
  <c r="N46" i="99"/>
  <c r="AC46" i="99"/>
  <c r="AC36" i="99"/>
  <c r="AC37" i="99" s="1"/>
  <c r="H180" i="98"/>
  <c r="H187" i="98"/>
  <c r="H25" i="98"/>
  <c r="AE47" i="105"/>
  <c r="AE54" i="105" s="1"/>
  <c r="M40" i="98"/>
  <c r="M41" i="98" s="1"/>
  <c r="AB133" i="103"/>
  <c r="AB30" i="103"/>
  <c r="AB31" i="103" s="1"/>
  <c r="AL187" i="104"/>
  <c r="AL180" i="104"/>
  <c r="AL25" i="104"/>
  <c r="Q136" i="102"/>
  <c r="Q136" i="99"/>
  <c r="V36" i="105"/>
  <c r="V37" i="105" s="1"/>
  <c r="V46" i="105"/>
  <c r="P180" i="98"/>
  <c r="P187" i="98"/>
  <c r="P25" i="98"/>
  <c r="AB40" i="99"/>
  <c r="AB41" i="99" s="1"/>
  <c r="Z136" i="102"/>
  <c r="AA40" i="101"/>
  <c r="AA41" i="101" s="1"/>
  <c r="AB187" i="100"/>
  <c r="AB180" i="100"/>
  <c r="AB25" i="100"/>
  <c r="AH47" i="99"/>
  <c r="AH54" i="99" s="1"/>
  <c r="O136" i="102"/>
  <c r="AC134" i="98"/>
  <c r="AC135" i="98" s="1"/>
  <c r="H133" i="100"/>
  <c r="H30" i="100"/>
  <c r="H31" i="100" s="1"/>
  <c r="P187" i="101"/>
  <c r="P180" i="101"/>
  <c r="P25" i="101"/>
  <c r="Z47" i="101"/>
  <c r="Z54" i="101" s="1"/>
  <c r="Z136" i="99"/>
  <c r="S136" i="104"/>
  <c r="H35" i="101"/>
  <c r="H34" i="101"/>
  <c r="AG180" i="100"/>
  <c r="AG187" i="100"/>
  <c r="AG25" i="100"/>
  <c r="K133" i="103"/>
  <c r="K30" i="103"/>
  <c r="K31" i="103" s="1"/>
  <c r="AA187" i="99"/>
  <c r="AA180" i="99"/>
  <c r="AA25" i="99"/>
  <c r="J47" i="103"/>
  <c r="J54" i="103" s="1"/>
  <c r="AI134" i="99"/>
  <c r="AI135" i="99" s="1"/>
  <c r="AE134" i="103"/>
  <c r="AE135" i="103" s="1"/>
  <c r="N136" i="99"/>
  <c r="R136" i="101"/>
  <c r="AK134" i="104"/>
  <c r="AK135" i="104" s="1"/>
  <c r="AG40" i="105"/>
  <c r="AG41" i="105" s="1"/>
  <c r="T47" i="98"/>
  <c r="AD47" i="99"/>
  <c r="AD54" i="99" s="1"/>
  <c r="W133" i="102"/>
  <c r="W30" i="102"/>
  <c r="W31" i="102" s="1"/>
  <c r="T47" i="100"/>
  <c r="T54" i="100" s="1"/>
  <c r="X136" i="99"/>
  <c r="AB133" i="106"/>
  <c r="AB154" i="106" s="1" a="1"/>
  <c r="AB154" i="106" s="1"/>
  <c r="AB30" i="106"/>
  <c r="AB31" i="106" s="1"/>
  <c r="P35" i="106"/>
  <c r="P34" i="106"/>
  <c r="M35" i="99"/>
  <c r="M34" i="99"/>
  <c r="AF40" i="102"/>
  <c r="AF41" i="102" s="1"/>
  <c r="V136" i="101"/>
  <c r="V134" i="98"/>
  <c r="V135" i="98" s="1"/>
  <c r="J47" i="100"/>
  <c r="J54" i="100" s="1"/>
  <c r="AE136" i="106"/>
  <c r="N136" i="101"/>
  <c r="O136" i="103"/>
  <c r="AE36" i="98"/>
  <c r="AE37" i="98" s="1"/>
  <c r="AE46" i="98"/>
  <c r="N136" i="100"/>
  <c r="I36" i="102"/>
  <c r="I37" i="102" s="1"/>
  <c r="I46" i="102"/>
  <c r="I145" i="102" s="1" a="1"/>
  <c r="I145" i="102" s="1"/>
  <c r="R134" i="100"/>
  <c r="R135" i="100" s="1"/>
  <c r="AJ134" i="106"/>
  <c r="AJ135" i="106" s="1"/>
  <c r="AK135" i="105"/>
  <c r="AL133" i="101"/>
  <c r="AL30" i="101"/>
  <c r="AL31" i="101" s="1"/>
  <c r="Q46" i="106"/>
  <c r="Q36" i="106"/>
  <c r="Q37" i="106" s="1"/>
  <c r="V136" i="104"/>
  <c r="W136" i="99"/>
  <c r="AL187" i="98"/>
  <c r="AL180" i="98"/>
  <c r="AL25" i="98"/>
  <c r="M40" i="105"/>
  <c r="M41" i="105" s="1"/>
  <c r="AF40" i="100"/>
  <c r="AF41" i="100" s="1"/>
  <c r="AI47" i="106"/>
  <c r="AI54" i="106" s="1"/>
  <c r="L35" i="102"/>
  <c r="L34" i="102"/>
  <c r="P35" i="99"/>
  <c r="P34" i="99"/>
  <c r="AE134" i="102"/>
  <c r="AE135" i="102" s="1"/>
  <c r="I46" i="105"/>
  <c r="R134" i="106"/>
  <c r="R135" i="106" s="1"/>
  <c r="AC134" i="103"/>
  <c r="AC135" i="103" s="1"/>
  <c r="W36" i="106"/>
  <c r="W37" i="106" s="1"/>
  <c r="W46" i="106"/>
  <c r="AB40" i="103"/>
  <c r="AB41" i="103" s="1"/>
  <c r="L36" i="99"/>
  <c r="L37" i="99" s="1"/>
  <c r="L46" i="99"/>
  <c r="Y35" i="100"/>
  <c r="Y34" i="100"/>
  <c r="T136" i="100"/>
  <c r="H40" i="106"/>
  <c r="H41" i="106" s="1"/>
  <c r="AA133" i="105"/>
  <c r="AA30" i="105"/>
  <c r="AA31" i="105" s="1"/>
  <c r="J46" i="101"/>
  <c r="J36" i="101"/>
  <c r="J37" i="101" s="1"/>
  <c r="Y133" i="104"/>
  <c r="Y30" i="104"/>
  <c r="Y31" i="104" s="1"/>
  <c r="H40" i="100"/>
  <c r="H41" i="100" s="1"/>
  <c r="U40" i="104"/>
  <c r="U41" i="104" s="1"/>
  <c r="P35" i="101"/>
  <c r="P34" i="101"/>
  <c r="T134" i="98"/>
  <c r="T135" i="98" s="1"/>
  <c r="AA133" i="103"/>
  <c r="AA30" i="103"/>
  <c r="AA31" i="103" s="1"/>
  <c r="M180" i="101"/>
  <c r="M187" i="101"/>
  <c r="M25" i="101"/>
  <c r="AA40" i="106"/>
  <c r="AA41" i="106" s="1"/>
  <c r="AD46" i="101"/>
  <c r="AD36" i="101"/>
  <c r="AD37" i="101" s="1"/>
  <c r="S36" i="98"/>
  <c r="S37" i="98" s="1"/>
  <c r="S46" i="98"/>
  <c r="U180" i="98"/>
  <c r="U187" i="98"/>
  <c r="U25" i="98"/>
  <c r="M133" i="106"/>
  <c r="M154" i="106" s="1" a="1"/>
  <c r="M154" i="106" s="1"/>
  <c r="M30" i="106"/>
  <c r="M31" i="106" s="1"/>
  <c r="V47" i="103"/>
  <c r="AJ47" i="104"/>
  <c r="AJ54" i="104" s="1"/>
  <c r="K35" i="103"/>
  <c r="K34" i="103"/>
  <c r="Q136" i="104"/>
  <c r="O47" i="103"/>
  <c r="O54" i="103" s="1"/>
  <c r="AH136" i="98"/>
  <c r="AE47" i="99"/>
  <c r="AE54" i="99" s="1"/>
  <c r="N36" i="98"/>
  <c r="N37" i="98" s="1"/>
  <c r="N46" i="98"/>
  <c r="K40" i="99"/>
  <c r="K41" i="99" s="1"/>
  <c r="AH136" i="105"/>
  <c r="O47" i="101"/>
  <c r="O54" i="101" s="1"/>
  <c r="N36" i="102"/>
  <c r="N37" i="102" s="1"/>
  <c r="N46" i="102"/>
  <c r="I47" i="100"/>
  <c r="P180" i="103"/>
  <c r="P187" i="103"/>
  <c r="P25" i="103"/>
  <c r="T136" i="104"/>
  <c r="X134" i="103"/>
  <c r="X135" i="103" s="1"/>
  <c r="U133" i="101"/>
  <c r="U30" i="101"/>
  <c r="U31" i="101" s="1"/>
  <c r="Z134" i="106"/>
  <c r="Z135" i="106" s="1"/>
  <c r="S134" i="98"/>
  <c r="S135" i="98" s="1"/>
  <c r="AL40" i="106"/>
  <c r="AL41" i="106" s="1"/>
  <c r="X36" i="104"/>
  <c r="X37" i="104" s="1"/>
  <c r="X46" i="104"/>
  <c r="AG35" i="102"/>
  <c r="AG34" i="102"/>
  <c r="AC36" i="100"/>
  <c r="AC37" i="100" s="1"/>
  <c r="AC46" i="100"/>
  <c r="O136" i="105"/>
  <c r="AE46" i="102"/>
  <c r="AE36" i="102"/>
  <c r="AE37" i="102" s="1"/>
  <c r="AC46" i="106"/>
  <c r="AC36" i="106"/>
  <c r="AC37" i="106" s="1"/>
  <c r="AC46" i="98"/>
  <c r="AC36" i="98"/>
  <c r="AC37" i="98" s="1"/>
  <c r="S36" i="101"/>
  <c r="S37" i="101" s="1"/>
  <c r="S46" i="101"/>
  <c r="M187" i="104"/>
  <c r="M180" i="104"/>
  <c r="M25" i="104"/>
  <c r="Q180" i="98"/>
  <c r="Q187" i="98"/>
  <c r="Q25" i="98"/>
  <c r="H40" i="103"/>
  <c r="H41" i="103" s="1"/>
  <c r="J47" i="102"/>
  <c r="J54" i="102" s="1"/>
  <c r="AB187" i="105"/>
  <c r="AB180" i="105"/>
  <c r="AB25" i="105"/>
  <c r="J47" i="99"/>
  <c r="J54" i="99" s="1"/>
  <c r="H35" i="105"/>
  <c r="H34" i="105"/>
  <c r="U133" i="100"/>
  <c r="U30" i="100"/>
  <c r="U31" i="100" s="1"/>
  <c r="T136" i="101"/>
  <c r="AB187" i="101"/>
  <c r="AB180" i="101"/>
  <c r="AB25" i="101"/>
  <c r="AC136" i="100"/>
  <c r="I47" i="101"/>
  <c r="N134" i="106"/>
  <c r="N135" i="106" s="1"/>
  <c r="S134" i="101"/>
  <c r="S135" i="101" s="1"/>
  <c r="R36" i="105"/>
  <c r="R37" i="105" s="1"/>
  <c r="R46" i="105"/>
  <c r="Q46" i="105"/>
  <c r="Q36" i="105"/>
  <c r="Q37" i="105" s="1"/>
  <c r="AA40" i="104"/>
  <c r="AA41" i="104" s="1"/>
  <c r="K187" i="106"/>
  <c r="K180" i="106"/>
  <c r="K25" i="106"/>
  <c r="H40" i="102"/>
  <c r="H41" i="102" s="1"/>
  <c r="G41" i="102" s="1"/>
  <c r="S47" i="104"/>
  <c r="P187" i="100"/>
  <c r="P180" i="100"/>
  <c r="P25" i="100"/>
  <c r="T47" i="106"/>
  <c r="AF35" i="104"/>
  <c r="AF34" i="104"/>
  <c r="X36" i="99"/>
  <c r="X37" i="99" s="1"/>
  <c r="X46" i="99"/>
  <c r="U40" i="99"/>
  <c r="U41" i="99" s="1"/>
  <c r="W136" i="104"/>
  <c r="AG40" i="106"/>
  <c r="AG41" i="106" s="1"/>
  <c r="Q136" i="100"/>
  <c r="AB180" i="99"/>
  <c r="AB187" i="99"/>
  <c r="AB25" i="99"/>
  <c r="AL35" i="102"/>
  <c r="AL34" i="102"/>
  <c r="M187" i="102"/>
  <c r="M180" i="102"/>
  <c r="M25" i="102"/>
  <c r="T47" i="101"/>
  <c r="T54" i="101" s="1"/>
  <c r="X47" i="105"/>
  <c r="AB35" i="100"/>
  <c r="AB34" i="100"/>
  <c r="I47" i="98"/>
  <c r="I54" i="98" s="1"/>
  <c r="AE136" i="101"/>
  <c r="AG35" i="104"/>
  <c r="AG34" i="104"/>
  <c r="J136" i="106"/>
  <c r="AI134" i="103"/>
  <c r="AI135" i="103" s="1"/>
  <c r="AL133" i="103"/>
  <c r="AL30" i="103"/>
  <c r="AL31" i="103" s="1"/>
  <c r="T136" i="103"/>
  <c r="AF35" i="105"/>
  <c r="AF34" i="105"/>
  <c r="V136" i="105"/>
  <c r="J136" i="102"/>
  <c r="L46" i="106"/>
  <c r="L36" i="106"/>
  <c r="L37" i="106" s="1"/>
  <c r="M35" i="106"/>
  <c r="M34" i="106"/>
  <c r="T46" i="102"/>
  <c r="T36" i="102"/>
  <c r="T37" i="102" s="1"/>
  <c r="S136" i="99"/>
  <c r="Y35" i="99"/>
  <c r="Y34" i="99"/>
  <c r="AL187" i="100"/>
  <c r="AL180" i="100"/>
  <c r="AL25" i="100"/>
  <c r="AD36" i="106"/>
  <c r="AD37" i="106" s="1"/>
  <c r="AD46" i="106"/>
  <c r="AH136" i="100"/>
  <c r="AC46" i="105"/>
  <c r="AC36" i="105"/>
  <c r="AC37" i="105" s="1"/>
  <c r="R136" i="104"/>
  <c r="R47" i="103"/>
  <c r="R54" i="103" s="1"/>
  <c r="AC134" i="101"/>
  <c r="AC135" i="101" s="1"/>
  <c r="P47" i="97"/>
  <c r="P54" i="97" s="1"/>
  <c r="AI136" i="97"/>
  <c r="AJ40" i="97"/>
  <c r="AJ41" i="97" s="1"/>
  <c r="AB47" i="97"/>
  <c r="AB54" i="97" s="1"/>
  <c r="L47" i="97"/>
  <c r="L54" i="97" s="1"/>
  <c r="Z136" i="97"/>
  <c r="AG35" i="97"/>
  <c r="AG34" i="97"/>
  <c r="H133" i="97"/>
  <c r="H154" i="97" s="1" a="1"/>
  <c r="H154" i="97" s="1"/>
  <c r="H30" i="97"/>
  <c r="H31" i="97" s="1"/>
  <c r="AC36" i="97"/>
  <c r="AC37" i="97" s="1"/>
  <c r="AC46" i="97"/>
  <c r="I47" i="97"/>
  <c r="R47" i="97"/>
  <c r="X40" i="97"/>
  <c r="X41" i="97" s="1"/>
  <c r="AB134" i="97"/>
  <c r="AB135" i="97" s="1"/>
  <c r="N47" i="97"/>
  <c r="R134" i="97"/>
  <c r="R135" i="97" s="1"/>
  <c r="H40" i="97"/>
  <c r="H41" i="97" s="1"/>
  <c r="AE47" i="97"/>
  <c r="AE54" i="97" s="1"/>
  <c r="Y35" i="97"/>
  <c r="Y34" i="97"/>
  <c r="M30" i="97"/>
  <c r="M31" i="97" s="1"/>
  <c r="M133" i="97"/>
  <c r="Q187" i="97"/>
  <c r="Q180" i="97"/>
  <c r="Q25" i="97"/>
  <c r="AF180" i="97"/>
  <c r="AF187" i="97"/>
  <c r="AF25" i="97"/>
  <c r="O36" i="97"/>
  <c r="O37" i="97" s="1"/>
  <c r="O46" i="97"/>
  <c r="AL46" i="97"/>
  <c r="AL36" i="97"/>
  <c r="AL37" i="97" s="1"/>
  <c r="K35" i="97"/>
  <c r="K34" i="97"/>
  <c r="AH47" i="97"/>
  <c r="AH54" i="97" s="1"/>
  <c r="W134" i="97"/>
  <c r="W135" i="97" s="1"/>
  <c r="Q40" i="97"/>
  <c r="Q41" i="97" s="1"/>
  <c r="AI134" i="97"/>
  <c r="AI135" i="97" s="1"/>
  <c r="W46" i="97"/>
  <c r="W36" i="97"/>
  <c r="W37" i="97" s="1"/>
  <c r="J46" i="97"/>
  <c r="J36" i="97"/>
  <c r="J37" i="97" s="1"/>
  <c r="K187" i="97"/>
  <c r="K180" i="97"/>
  <c r="K25" i="97"/>
  <c r="V46" i="97"/>
  <c r="V36" i="97"/>
  <c r="V37" i="97" s="1"/>
  <c r="L36" i="97"/>
  <c r="L37" i="97" s="1"/>
  <c r="L46" i="97"/>
  <c r="Z134" i="97"/>
  <c r="Z135" i="97" s="1"/>
  <c r="AK187" i="97"/>
  <c r="AK180" i="97"/>
  <c r="AK25" i="97"/>
  <c r="T36" i="97"/>
  <c r="T37" i="97" s="1"/>
  <c r="T46" i="97"/>
  <c r="AF35" i="97"/>
  <c r="AF34" i="97"/>
  <c r="AC47" i="97"/>
  <c r="M35" i="97"/>
  <c r="M34" i="97"/>
  <c r="N46" i="97"/>
  <c r="N36" i="97"/>
  <c r="N37" i="97" s="1"/>
  <c r="AG187" i="97"/>
  <c r="AG180" i="97"/>
  <c r="AG25" i="97"/>
  <c r="AK35" i="97"/>
  <c r="AK34" i="97"/>
  <c r="O136" i="97"/>
  <c r="AD187" i="97"/>
  <c r="AD180" i="97"/>
  <c r="AD25" i="97"/>
  <c r="AJ133" i="97"/>
  <c r="AJ154" i="97" s="1" a="1"/>
  <c r="AJ154" i="97" s="1"/>
  <c r="AJ30" i="97"/>
  <c r="AJ31" i="97" s="1"/>
  <c r="N136" i="97"/>
  <c r="Y187" i="97"/>
  <c r="Y180" i="97"/>
  <c r="Y25" i="97"/>
  <c r="O47" i="97"/>
  <c r="O54" i="97" s="1"/>
  <c r="AI47" i="97"/>
  <c r="AI54" i="97" s="1"/>
  <c r="Q35" i="97"/>
  <c r="Q34" i="97"/>
  <c r="AJ35" i="97"/>
  <c r="AJ34" i="97"/>
  <c r="J47" i="97"/>
  <c r="J54" i="97" s="1"/>
  <c r="K133" i="97"/>
  <c r="K154" i="97" s="1" a="1"/>
  <c r="K154" i="97" s="1"/>
  <c r="K30" i="97"/>
  <c r="K31" i="97" s="1"/>
  <c r="X180" i="97"/>
  <c r="X187" i="97"/>
  <c r="X25" i="97"/>
  <c r="V47" i="97"/>
  <c r="V54" i="97" s="1"/>
  <c r="AE136" i="97"/>
  <c r="Z46" i="97"/>
  <c r="Z36" i="97"/>
  <c r="Z37" i="97" s="1"/>
  <c r="AK133" i="97"/>
  <c r="AK30" i="97"/>
  <c r="AK31" i="97" s="1"/>
  <c r="T47" i="97"/>
  <c r="T54" i="97" s="1"/>
  <c r="AA136" i="97"/>
  <c r="M40" i="97"/>
  <c r="M41" i="97" s="1"/>
  <c r="X34" i="97"/>
  <c r="X35" i="97"/>
  <c r="AB136" i="97"/>
  <c r="AD35" i="97"/>
  <c r="AD34" i="97"/>
  <c r="H35" i="97"/>
  <c r="H34" i="97"/>
  <c r="Y40" i="97"/>
  <c r="Y41" i="97" s="1"/>
  <c r="V136" i="97"/>
  <c r="T136" i="97"/>
  <c r="M187" i="97"/>
  <c r="M180" i="97"/>
  <c r="M25" i="97"/>
  <c r="AD133" i="97"/>
  <c r="AD30" i="97"/>
  <c r="AD31" i="97" s="1"/>
  <c r="Q133" i="97"/>
  <c r="Q30" i="97"/>
  <c r="Q31" i="97" s="1"/>
  <c r="AJ180" i="97"/>
  <c r="AJ187" i="97"/>
  <c r="AJ25" i="97"/>
  <c r="AH136" i="97"/>
  <c r="U36" i="97"/>
  <c r="U37" i="97" s="1"/>
  <c r="U46" i="97"/>
  <c r="AL47" i="97"/>
  <c r="AL54" i="97" s="1"/>
  <c r="AI46" i="97"/>
  <c r="AI36" i="97"/>
  <c r="AI37" i="97" s="1"/>
  <c r="K40" i="97"/>
  <c r="K41" i="97" s="1"/>
  <c r="S136" i="97"/>
  <c r="AH46" i="97"/>
  <c r="AH36" i="97"/>
  <c r="AH37" i="97" s="1"/>
  <c r="AL40" i="94"/>
  <c r="AL41" i="94" s="1"/>
  <c r="P46" i="97"/>
  <c r="P36" i="97"/>
  <c r="P37" i="97" s="1"/>
  <c r="AB46" i="97"/>
  <c r="AB36" i="97"/>
  <c r="AB37" i="97" s="1"/>
  <c r="W47" i="97"/>
  <c r="X133" i="97"/>
  <c r="X30" i="97"/>
  <c r="X31" i="97" s="1"/>
  <c r="AG40" i="97"/>
  <c r="AG41" i="97" s="1"/>
  <c r="J136" i="97"/>
  <c r="Z47" i="97"/>
  <c r="Z54" i="97" s="1"/>
  <c r="H180" i="97"/>
  <c r="H187" i="97"/>
  <c r="H25" i="97"/>
  <c r="AF40" i="97"/>
  <c r="AF41" i="97" s="1"/>
  <c r="I36" i="97"/>
  <c r="I37" i="97" s="1"/>
  <c r="I46" i="97"/>
  <c r="R46" i="97"/>
  <c r="R36" i="97"/>
  <c r="R37" i="97" s="1"/>
  <c r="AG30" i="97"/>
  <c r="AG31" i="97" s="1"/>
  <c r="AG133" i="97"/>
  <c r="AD40" i="97"/>
  <c r="AD41" i="97" s="1"/>
  <c r="R136" i="97"/>
  <c r="AK40" i="97"/>
  <c r="AK41" i="97" s="1"/>
  <c r="AE36" i="97"/>
  <c r="AE37" i="97" s="1"/>
  <c r="AE46" i="97"/>
  <c r="S47" i="97"/>
  <c r="S54" i="97" s="1"/>
  <c r="AL136" i="97"/>
  <c r="Y133" i="97"/>
  <c r="Y30" i="97"/>
  <c r="Y31" i="97" s="1"/>
  <c r="AF133" i="97"/>
  <c r="AF30" i="97"/>
  <c r="AF31" i="97" s="1"/>
  <c r="AA36" i="97"/>
  <c r="AA37" i="97" s="1"/>
  <c r="AA46" i="97"/>
  <c r="W136" i="97"/>
  <c r="Q134" i="95"/>
  <c r="Q135" i="95" s="1"/>
  <c r="T35" i="95"/>
  <c r="T34" i="95"/>
  <c r="AK36" i="95"/>
  <c r="AK37" i="95" s="1"/>
  <c r="AK46" i="95"/>
  <c r="I47" i="95"/>
  <c r="H180" i="95"/>
  <c r="H187" i="95"/>
  <c r="H25" i="95"/>
  <c r="Y133" i="95"/>
  <c r="Y30" i="95"/>
  <c r="Y31" i="95" s="1"/>
  <c r="X47" i="95"/>
  <c r="AI46" i="95"/>
  <c r="AI36" i="95"/>
  <c r="AI37" i="95" s="1"/>
  <c r="AC136" i="95"/>
  <c r="AG40" i="95"/>
  <c r="AG41" i="95" s="1"/>
  <c r="X136" i="95"/>
  <c r="R46" i="95"/>
  <c r="R36" i="95"/>
  <c r="R37" i="95" s="1"/>
  <c r="AF35" i="95"/>
  <c r="AF34" i="95"/>
  <c r="AB35" i="95"/>
  <c r="AB34" i="95"/>
  <c r="N136" i="95"/>
  <c r="AA187" i="95"/>
  <c r="AA180" i="95"/>
  <c r="AA25" i="95"/>
  <c r="T133" i="95"/>
  <c r="T30" i="95"/>
  <c r="T31" i="95" s="1"/>
  <c r="AJ47" i="95"/>
  <c r="U35" i="95"/>
  <c r="U34" i="95"/>
  <c r="AA40" i="95"/>
  <c r="AA41" i="95" s="1"/>
  <c r="O36" i="95"/>
  <c r="O37" i="95" s="1"/>
  <c r="O46" i="95"/>
  <c r="Y35" i="95"/>
  <c r="Y34" i="95"/>
  <c r="AE47" i="95"/>
  <c r="AE54" i="95" s="1"/>
  <c r="AE136" i="95"/>
  <c r="V136" i="95"/>
  <c r="AB180" i="95"/>
  <c r="AB187" i="95"/>
  <c r="AB25" i="95"/>
  <c r="AL133" i="94"/>
  <c r="AL154" i="94" s="1" a="1"/>
  <c r="AL154" i="94" s="1"/>
  <c r="AL30" i="94"/>
  <c r="AL31" i="94" s="1"/>
  <c r="AL25" i="94"/>
  <c r="AL187" i="94"/>
  <c r="AL180" i="94"/>
  <c r="AC47" i="95"/>
  <c r="AC54" i="95" s="1"/>
  <c r="K133" i="95"/>
  <c r="K30" i="95"/>
  <c r="K31" i="95" s="1"/>
  <c r="T40" i="95"/>
  <c r="T41" i="95" s="1"/>
  <c r="AK47" i="95"/>
  <c r="H133" i="95"/>
  <c r="H154" i="95" s="1" a="1"/>
  <c r="H154" i="95" s="1"/>
  <c r="H30" i="95"/>
  <c r="H31" i="95" s="1"/>
  <c r="AC134" i="95"/>
  <c r="AC135" i="95" s="1"/>
  <c r="X134" i="95"/>
  <c r="X135" i="95" s="1"/>
  <c r="R47" i="95"/>
  <c r="R54" i="95" s="1"/>
  <c r="AF40" i="95"/>
  <c r="AF41" i="95" s="1"/>
  <c r="AB40" i="95"/>
  <c r="AB41" i="95" s="1"/>
  <c r="AL35" i="94"/>
  <c r="AL34" i="94"/>
  <c r="N134" i="95"/>
  <c r="N135" i="95" s="1"/>
  <c r="AA133" i="95"/>
  <c r="AA154" i="95" s="1" a="1"/>
  <c r="AA154" i="95" s="1"/>
  <c r="AA30" i="95"/>
  <c r="AA31" i="95" s="1"/>
  <c r="AL35" i="95"/>
  <c r="AL34" i="95"/>
  <c r="K35" i="95"/>
  <c r="K34" i="95"/>
  <c r="P35" i="95"/>
  <c r="P34" i="95"/>
  <c r="I136" i="95"/>
  <c r="L180" i="95"/>
  <c r="L187" i="95"/>
  <c r="L25" i="95"/>
  <c r="Z46" i="95"/>
  <c r="Z36" i="95"/>
  <c r="Z37" i="95" s="1"/>
  <c r="O47" i="95"/>
  <c r="M40" i="95"/>
  <c r="M41" i="95" s="1"/>
  <c r="AE134" i="95"/>
  <c r="AE135" i="95" s="1"/>
  <c r="S46" i="95"/>
  <c r="S145" i="95" s="1" a="1"/>
  <c r="S145" i="95" s="1"/>
  <c r="S36" i="95"/>
  <c r="S37" i="95" s="1"/>
  <c r="V134" i="95"/>
  <c r="V135" i="95" s="1"/>
  <c r="AB133" i="95"/>
  <c r="AB154" i="95" s="1" a="1"/>
  <c r="AB154" i="95" s="1"/>
  <c r="AB30" i="95"/>
  <c r="AB31" i="95" s="1"/>
  <c r="Q136" i="95"/>
  <c r="AL133" i="95"/>
  <c r="AL154" i="95" s="1" a="1"/>
  <c r="AL154" i="95" s="1"/>
  <c r="AL30" i="95"/>
  <c r="AL31" i="95" s="1"/>
  <c r="M187" i="95"/>
  <c r="M180" i="95"/>
  <c r="M25" i="95"/>
  <c r="AH136" i="95"/>
  <c r="U180" i="95"/>
  <c r="U187" i="95"/>
  <c r="U25" i="95"/>
  <c r="J136" i="95"/>
  <c r="L35" i="95"/>
  <c r="L34" i="95"/>
  <c r="AG35" i="95"/>
  <c r="AG34" i="95"/>
  <c r="N47" i="95"/>
  <c r="N54" i="95" s="1"/>
  <c r="AL40" i="95"/>
  <c r="AL41" i="95" s="1"/>
  <c r="K40" i="95"/>
  <c r="K41" i="95" s="1"/>
  <c r="Q36" i="95"/>
  <c r="Q37" i="95" s="1"/>
  <c r="Q46" i="95"/>
  <c r="P40" i="95"/>
  <c r="P41" i="95" s="1"/>
  <c r="AG180" i="95"/>
  <c r="AG187" i="95"/>
  <c r="AG25" i="95"/>
  <c r="H35" i="95"/>
  <c r="H34" i="95"/>
  <c r="R136" i="95"/>
  <c r="U40" i="95"/>
  <c r="U41" i="95" s="1"/>
  <c r="L133" i="95"/>
  <c r="L30" i="95"/>
  <c r="L31" i="95" s="1"/>
  <c r="Z47" i="95"/>
  <c r="Y40" i="95"/>
  <c r="Y41" i="95" s="1"/>
  <c r="P180" i="95"/>
  <c r="P187" i="95"/>
  <c r="P25" i="95"/>
  <c r="V46" i="95"/>
  <c r="V36" i="95"/>
  <c r="V37" i="95" s="1"/>
  <c r="S47" i="95"/>
  <c r="S54" i="95" s="1"/>
  <c r="AF180" i="95"/>
  <c r="AF187" i="95"/>
  <c r="AF25" i="95"/>
  <c r="AL180" i="95"/>
  <c r="AL187" i="95"/>
  <c r="AL25" i="95"/>
  <c r="M133" i="95"/>
  <c r="M154" i="95" s="1" a="1"/>
  <c r="M154" i="95" s="1"/>
  <c r="M30" i="95"/>
  <c r="M31" i="95" s="1"/>
  <c r="AH47" i="95"/>
  <c r="AH134" i="95"/>
  <c r="AH135" i="95" s="1"/>
  <c r="U133" i="95"/>
  <c r="U154" i="95" s="1" a="1"/>
  <c r="U154" i="95" s="1"/>
  <c r="U30" i="95"/>
  <c r="U31" i="95" s="1"/>
  <c r="W47" i="95"/>
  <c r="L40" i="95"/>
  <c r="L41" i="95" s="1"/>
  <c r="Y187" i="95"/>
  <c r="Y180" i="95"/>
  <c r="Y25" i="95"/>
  <c r="X36" i="95"/>
  <c r="X37" i="95" s="1"/>
  <c r="X46" i="95"/>
  <c r="W136" i="95"/>
  <c r="AI136" i="95"/>
  <c r="Z136" i="95"/>
  <c r="S136" i="95"/>
  <c r="Q47" i="95"/>
  <c r="Q54" i="95" s="1"/>
  <c r="AG133" i="95"/>
  <c r="AG154" i="95" s="1" a="1"/>
  <c r="AG154" i="95" s="1"/>
  <c r="AG30" i="95"/>
  <c r="AG31" i="95" s="1"/>
  <c r="T180" i="95"/>
  <c r="T187" i="95"/>
  <c r="T25" i="95"/>
  <c r="J46" i="95"/>
  <c r="J36" i="95"/>
  <c r="J37" i="95" s="1"/>
  <c r="AJ36" i="95"/>
  <c r="AJ37" i="95" s="1"/>
  <c r="AJ46" i="95"/>
  <c r="H40" i="95"/>
  <c r="H41" i="95" s="1"/>
  <c r="R135" i="95"/>
  <c r="AA35" i="95"/>
  <c r="AA34" i="95"/>
  <c r="O136" i="95"/>
  <c r="M35" i="95"/>
  <c r="M34" i="95"/>
  <c r="P30" i="95"/>
  <c r="P31" i="95" s="1"/>
  <c r="P133" i="95"/>
  <c r="P154" i="95" s="1" a="1"/>
  <c r="P154" i="95" s="1"/>
  <c r="V47" i="95"/>
  <c r="V54" i="95" s="1"/>
  <c r="AD47" i="95"/>
  <c r="AD54" i="95" s="1"/>
  <c r="AF133" i="95"/>
  <c r="AF154" i="95" s="1" a="1"/>
  <c r="AF154" i="95" s="1"/>
  <c r="AF30" i="95"/>
  <c r="AF31" i="95" s="1"/>
  <c r="K187" i="95"/>
  <c r="K180" i="95"/>
  <c r="K25" i="95"/>
  <c r="T134" i="94"/>
  <c r="T135" i="94" s="1"/>
  <c r="M134" i="94"/>
  <c r="M135" i="94" s="1"/>
  <c r="I134" i="94"/>
  <c r="I135" i="94" s="1"/>
  <c r="AF36" i="94"/>
  <c r="AF37" i="94" s="1"/>
  <c r="AF46" i="94"/>
  <c r="AF145" i="94" s="1" a="1"/>
  <c r="AF145" i="94" s="1"/>
  <c r="AB47" i="94"/>
  <c r="AB54" i="94" s="1"/>
  <c r="L47" i="94"/>
  <c r="L54" i="94" s="1"/>
  <c r="W46" i="94"/>
  <c r="W36" i="94"/>
  <c r="W37" i="94" s="1"/>
  <c r="L136" i="94"/>
  <c r="H47" i="94"/>
  <c r="H146" i="94" s="1" a="1"/>
  <c r="H146" i="94" s="1"/>
  <c r="AK47" i="94"/>
  <c r="AK54" i="94" s="1"/>
  <c r="Y36" i="94"/>
  <c r="Y37" i="94" s="1"/>
  <c r="Y46" i="94"/>
  <c r="AJ46" i="94"/>
  <c r="AJ36" i="94"/>
  <c r="AJ37" i="94" s="1"/>
  <c r="S136" i="94"/>
  <c r="S134" i="94"/>
  <c r="S135" i="94" s="1"/>
  <c r="AH136" i="94"/>
  <c r="AA47" i="94"/>
  <c r="AA54" i="94" s="1"/>
  <c r="AF47" i="94"/>
  <c r="X36" i="94"/>
  <c r="X37" i="94" s="1"/>
  <c r="X46" i="94"/>
  <c r="AI47" i="94"/>
  <c r="AI54" i="94" s="1"/>
  <c r="M136" i="94"/>
  <c r="W47" i="94"/>
  <c r="W54" i="94" s="1"/>
  <c r="AK36" i="94"/>
  <c r="AK37" i="94" s="1"/>
  <c r="AK46" i="94"/>
  <c r="Y47" i="94"/>
  <c r="AJ47" i="94"/>
  <c r="AJ54" i="94" s="1"/>
  <c r="AK135" i="94"/>
  <c r="X136" i="94"/>
  <c r="X135" i="94"/>
  <c r="H136" i="94"/>
  <c r="O136" i="94"/>
  <c r="K46" i="94"/>
  <c r="K36" i="94"/>
  <c r="K37" i="94" s="1"/>
  <c r="X47" i="94"/>
  <c r="X54" i="94" s="1"/>
  <c r="U47" i="94"/>
  <c r="U54" i="94" s="1"/>
  <c r="AG136" i="94"/>
  <c r="J36" i="94"/>
  <c r="J37" i="94" s="1"/>
  <c r="J46" i="94"/>
  <c r="Q136" i="94"/>
  <c r="N136" i="94"/>
  <c r="N134" i="94"/>
  <c r="N135" i="94" s="1"/>
  <c r="P136" i="94"/>
  <c r="H36" i="94"/>
  <c r="H37" i="94" s="1"/>
  <c r="H46" i="94"/>
  <c r="AG134" i="94"/>
  <c r="AG135" i="94" s="1"/>
  <c r="R136" i="94"/>
  <c r="AH36" i="94"/>
  <c r="AH37" i="94" s="1"/>
  <c r="AH46" i="94"/>
  <c r="M47" i="94"/>
  <c r="P134" i="94"/>
  <c r="P135" i="94" s="1"/>
  <c r="AH47" i="94"/>
  <c r="AA136" i="94"/>
  <c r="N36" i="94"/>
  <c r="N37" i="94" s="1"/>
  <c r="N46" i="94"/>
  <c r="U136" i="94"/>
  <c r="AB136" i="94"/>
  <c r="V47" i="94"/>
  <c r="V54" i="94" s="1"/>
  <c r="P47" i="94"/>
  <c r="AG47" i="94"/>
  <c r="O46" i="94"/>
  <c r="O36" i="94"/>
  <c r="O37" i="94" s="1"/>
  <c r="J47" i="94"/>
  <c r="AA134" i="94"/>
  <c r="AA135" i="94" s="1"/>
  <c r="I47" i="94"/>
  <c r="AD136" i="94"/>
  <c r="N47" i="94"/>
  <c r="N54" i="94" s="1"/>
  <c r="Z136" i="94"/>
  <c r="Y136" i="94"/>
  <c r="AK136" i="94"/>
  <c r="AB134" i="94"/>
  <c r="AB135" i="94" s="1"/>
  <c r="AC47" i="94"/>
  <c r="Q36" i="94"/>
  <c r="Q37" i="94" s="1"/>
  <c r="Q46" i="94"/>
  <c r="Q145" i="94" s="1" a="1"/>
  <c r="Q145" i="94" s="1"/>
  <c r="S46" i="94"/>
  <c r="S36" i="94"/>
  <c r="S37" i="94" s="1"/>
  <c r="Z36" i="94"/>
  <c r="Z37" i="94" s="1"/>
  <c r="Z46" i="94"/>
  <c r="Z145" i="94" s="1" a="1"/>
  <c r="Z145" i="94" s="1"/>
  <c r="AE46" i="94"/>
  <c r="AE36" i="94"/>
  <c r="AE37" i="94" s="1"/>
  <c r="O47" i="94"/>
  <c r="I136" i="94"/>
  <c r="R36" i="94"/>
  <c r="R37" i="94" s="1"/>
  <c r="R46" i="94"/>
  <c r="T46" i="94"/>
  <c r="T36" i="94"/>
  <c r="T37" i="94" s="1"/>
  <c r="AC36" i="94"/>
  <c r="AC37" i="94" s="1"/>
  <c r="AC46" i="94"/>
  <c r="AC145" i="94" s="1" a="1"/>
  <c r="AC145" i="94" s="1"/>
  <c r="Q47" i="94"/>
  <c r="Q54" i="94" s="1"/>
  <c r="T136" i="94"/>
  <c r="S47" i="94"/>
  <c r="S54" i="94" s="1"/>
  <c r="AC136" i="94"/>
  <c r="Z47" i="94"/>
  <c r="Z54" i="94" s="1"/>
  <c r="AE47" i="94"/>
  <c r="AE54" i="94" s="1"/>
  <c r="R47" i="94"/>
  <c r="V136" i="94"/>
  <c r="V36" i="94"/>
  <c r="V37" i="94" s="1"/>
  <c r="V46" i="94"/>
  <c r="P36" i="94"/>
  <c r="P37" i="94" s="1"/>
  <c r="P46" i="94"/>
  <c r="T47" i="94"/>
  <c r="T54" i="94" s="1"/>
  <c r="AG36" i="94"/>
  <c r="AG37" i="94" s="1"/>
  <c r="AG46" i="94"/>
  <c r="AJ136" i="94"/>
  <c r="AC134" i="94"/>
  <c r="AC135" i="94" s="1"/>
  <c r="AD36" i="94"/>
  <c r="AD37" i="94" s="1"/>
  <c r="AD46" i="94"/>
  <c r="Y34" i="92"/>
  <c r="Y46" i="92" s="1"/>
  <c r="Y145" i="92" s="1" a="1"/>
  <c r="Y145" i="92" s="1"/>
  <c r="N180" i="92"/>
  <c r="AL25" i="91"/>
  <c r="AF31" i="91"/>
  <c r="M137" i="93"/>
  <c r="M138" i="93" s="1"/>
  <c r="T137" i="93"/>
  <c r="T138" i="93" s="1"/>
  <c r="AH138" i="93"/>
  <c r="P137" i="93"/>
  <c r="P138" i="93" s="1"/>
  <c r="AL137" i="93"/>
  <c r="AL138" i="93" s="1"/>
  <c r="AD137" i="93"/>
  <c r="AD138" i="93" s="1"/>
  <c r="T46" i="93"/>
  <c r="T36" i="93"/>
  <c r="T37" i="93" s="1"/>
  <c r="S47" i="93"/>
  <c r="S54" i="93" s="1"/>
  <c r="AI47" i="93"/>
  <c r="AI54" i="93" s="1"/>
  <c r="AG139" i="93"/>
  <c r="J47" i="93"/>
  <c r="J54" i="93" s="1"/>
  <c r="AK139" i="93"/>
  <c r="AK137" i="93"/>
  <c r="AK138" i="93" s="1"/>
  <c r="I139" i="93"/>
  <c r="I137" i="93"/>
  <c r="I138" i="93" s="1"/>
  <c r="M46" i="93"/>
  <c r="M36" i="93"/>
  <c r="M37" i="93" s="1"/>
  <c r="V36" i="93"/>
  <c r="V37" i="93" s="1"/>
  <c r="V46" i="93"/>
  <c r="W46" i="93"/>
  <c r="W36" i="93"/>
  <c r="W37" i="93" s="1"/>
  <c r="Y47" i="93"/>
  <c r="AA47" i="93"/>
  <c r="AA54" i="93" s="1"/>
  <c r="T47" i="93"/>
  <c r="T54" i="93" s="1"/>
  <c r="P139" i="93"/>
  <c r="AC47" i="93"/>
  <c r="AC54" i="93" s="1"/>
  <c r="W139" i="93"/>
  <c r="W138" i="93"/>
  <c r="R139" i="93"/>
  <c r="R137" i="93"/>
  <c r="R138" i="93" s="1"/>
  <c r="O47" i="93"/>
  <c r="O54" i="93" s="1"/>
  <c r="AG36" i="93"/>
  <c r="AG37" i="93" s="1"/>
  <c r="AG46" i="93"/>
  <c r="AC46" i="93"/>
  <c r="AC36" i="93"/>
  <c r="AC37" i="93" s="1"/>
  <c r="K139" i="93"/>
  <c r="K137" i="93"/>
  <c r="K138" i="93" s="1"/>
  <c r="AE46" i="93"/>
  <c r="AE36" i="93"/>
  <c r="AE37" i="93" s="1"/>
  <c r="N139" i="93"/>
  <c r="N137" i="93"/>
  <c r="N138" i="93" s="1"/>
  <c r="AG47" i="93"/>
  <c r="AG54" i="93" s="1"/>
  <c r="X139" i="93"/>
  <c r="X46" i="93"/>
  <c r="X36" i="93"/>
  <c r="X37" i="93" s="1"/>
  <c r="N46" i="93"/>
  <c r="N36" i="93"/>
  <c r="N37" i="93" s="1"/>
  <c r="V139" i="93"/>
  <c r="I36" i="93"/>
  <c r="I37" i="93" s="1"/>
  <c r="I46" i="93"/>
  <c r="K46" i="93"/>
  <c r="K36" i="93"/>
  <c r="K37" i="93" s="1"/>
  <c r="V47" i="93"/>
  <c r="V54" i="93" s="1"/>
  <c r="AE47" i="93"/>
  <c r="AE54" i="93" s="1"/>
  <c r="W47" i="93"/>
  <c r="W54" i="93" s="1"/>
  <c r="Y139" i="93"/>
  <c r="G41" i="93"/>
  <c r="M139" i="93"/>
  <c r="L139" i="93"/>
  <c r="AH46" i="93"/>
  <c r="AH36" i="93"/>
  <c r="AH37" i="93" s="1"/>
  <c r="G25" i="93"/>
  <c r="U47" i="93"/>
  <c r="U54" i="93" s="1"/>
  <c r="L46" i="93"/>
  <c r="L36" i="93"/>
  <c r="L37" i="93" s="1"/>
  <c r="Z47" i="93"/>
  <c r="Z54" i="93" s="1"/>
  <c r="AD36" i="93"/>
  <c r="AD37" i="93" s="1"/>
  <c r="AD46" i="93"/>
  <c r="AE139" i="93"/>
  <c r="AJ47" i="93"/>
  <c r="AJ54" i="93" s="1"/>
  <c r="S139" i="93"/>
  <c r="AF36" i="93"/>
  <c r="AF37" i="93" s="1"/>
  <c r="AF46" i="93"/>
  <c r="J139" i="93"/>
  <c r="J36" i="93"/>
  <c r="J37" i="93" s="1"/>
  <c r="J46" i="93"/>
  <c r="U139" i="93"/>
  <c r="O139" i="93"/>
  <c r="X137" i="93"/>
  <c r="X138" i="93" s="1"/>
  <c r="V137" i="93"/>
  <c r="V138" i="93" s="1"/>
  <c r="R46" i="93"/>
  <c r="R36" i="93"/>
  <c r="R37" i="93" s="1"/>
  <c r="K47" i="93"/>
  <c r="K54" i="93" s="1"/>
  <c r="AL139" i="93"/>
  <c r="Q139" i="93"/>
  <c r="AL36" i="93"/>
  <c r="AL37" i="93" s="1"/>
  <c r="AL46" i="93"/>
  <c r="Y137" i="93"/>
  <c r="Y138" i="93" s="1"/>
  <c r="Q36" i="93"/>
  <c r="Q37" i="93" s="1"/>
  <c r="Q46" i="93"/>
  <c r="L137" i="93"/>
  <c r="L138" i="93" s="1"/>
  <c r="Y36" i="93"/>
  <c r="Y37" i="93" s="1"/>
  <c r="Y46" i="93"/>
  <c r="AC139" i="93"/>
  <c r="AK36" i="93"/>
  <c r="AK37" i="93" s="1"/>
  <c r="AK46" i="93"/>
  <c r="H47" i="93"/>
  <c r="H149" i="93" s="1" a="1"/>
  <c r="H149" i="93" s="1"/>
  <c r="AD47" i="93"/>
  <c r="AD54" i="93" s="1"/>
  <c r="AE137" i="93"/>
  <c r="AE138" i="93" s="1"/>
  <c r="T139" i="93"/>
  <c r="S137" i="93"/>
  <c r="S138" i="93" s="1"/>
  <c r="Z139" i="93"/>
  <c r="AI139" i="93"/>
  <c r="J137" i="93"/>
  <c r="J138" i="93" s="1"/>
  <c r="I47" i="93"/>
  <c r="M47" i="93"/>
  <c r="M54" i="93" s="1"/>
  <c r="AB139" i="93"/>
  <c r="AL47" i="93"/>
  <c r="AL54" i="93" s="1"/>
  <c r="S46" i="93"/>
  <c r="S36" i="93"/>
  <c r="S37" i="93" s="1"/>
  <c r="AI46" i="93"/>
  <c r="AI36" i="93"/>
  <c r="AI37" i="93" s="1"/>
  <c r="AD139" i="93"/>
  <c r="U46" i="93"/>
  <c r="U36" i="93"/>
  <c r="U37" i="93" s="1"/>
  <c r="AH139" i="93"/>
  <c r="L47" i="93"/>
  <c r="L54" i="93" s="1"/>
  <c r="H46" i="93"/>
  <c r="H36" i="93"/>
  <c r="H37" i="93" s="1"/>
  <c r="AJ46" i="93"/>
  <c r="AJ36" i="93"/>
  <c r="AJ37" i="93" s="1"/>
  <c r="P47" i="93"/>
  <c r="P54" i="93" s="1"/>
  <c r="H139" i="93"/>
  <c r="AF139" i="93"/>
  <c r="AK47" i="93"/>
  <c r="AK54" i="93" s="1"/>
  <c r="Z36" i="93"/>
  <c r="Z37" i="93" s="1"/>
  <c r="Z46" i="93"/>
  <c r="AB47" i="93"/>
  <c r="AB54" i="93" s="1"/>
  <c r="P36" i="93"/>
  <c r="P37" i="93" s="1"/>
  <c r="P46" i="93"/>
  <c r="AF47" i="93"/>
  <c r="T183" i="91"/>
  <c r="I30" i="91"/>
  <c r="I31" i="91" s="1"/>
  <c r="X25" i="91"/>
  <c r="AC35" i="91"/>
  <c r="AG25" i="91"/>
  <c r="AL183" i="91"/>
  <c r="L183" i="91"/>
  <c r="AD25" i="91"/>
  <c r="AD31" i="91"/>
  <c r="AD183" i="91"/>
  <c r="X180" i="92"/>
  <c r="AK30" i="92"/>
  <c r="AK31" i="92" s="1"/>
  <c r="AF183" i="91"/>
  <c r="P25" i="91"/>
  <c r="X30" i="91"/>
  <c r="X31" i="91" s="1"/>
  <c r="AF190" i="91"/>
  <c r="N136" i="91"/>
  <c r="AF136" i="91"/>
  <c r="AF157" i="91" s="1" a="1"/>
  <c r="AF157" i="91" s="1"/>
  <c r="AK180" i="92"/>
  <c r="Z30" i="91"/>
  <c r="Z31" i="91" s="1"/>
  <c r="P190" i="91"/>
  <c r="AE183" i="91"/>
  <c r="AK25" i="92"/>
  <c r="X190" i="91"/>
  <c r="I183" i="91"/>
  <c r="W25" i="91"/>
  <c r="Z35" i="91"/>
  <c r="AC34" i="91"/>
  <c r="AC46" i="91" s="1"/>
  <c r="AC148" i="91" s="1" a="1"/>
  <c r="AC148" i="91" s="1"/>
  <c r="P30" i="91"/>
  <c r="P31" i="91" s="1"/>
  <c r="U187" i="92"/>
  <c r="W183" i="91"/>
  <c r="AE30" i="91"/>
  <c r="AE31" i="91" s="1"/>
  <c r="AB31" i="91"/>
  <c r="AI25" i="91"/>
  <c r="AE34" i="91"/>
  <c r="AE46" i="91" s="1"/>
  <c r="AE148" i="91" s="1" a="1"/>
  <c r="AE148" i="91" s="1"/>
  <c r="AI190" i="91"/>
  <c r="X25" i="92"/>
  <c r="Z190" i="91"/>
  <c r="AB25" i="91"/>
  <c r="U30" i="91"/>
  <c r="U31" i="91" s="1"/>
  <c r="L30" i="91"/>
  <c r="L31" i="91" s="1"/>
  <c r="AB190" i="91"/>
  <c r="U30" i="92"/>
  <c r="U31" i="92" s="1"/>
  <c r="Z25" i="91"/>
  <c r="AL30" i="91"/>
  <c r="AL31" i="91" s="1"/>
  <c r="U25" i="91"/>
  <c r="U183" i="91"/>
  <c r="AK135" i="92"/>
  <c r="H135" i="92"/>
  <c r="O136" i="92"/>
  <c r="S133" i="92"/>
  <c r="S154" i="92" s="1" a="1"/>
  <c r="S154" i="92" s="1"/>
  <c r="S30" i="92"/>
  <c r="S31" i="92" s="1"/>
  <c r="O66" i="92"/>
  <c r="O36" i="92"/>
  <c r="O37" i="92" s="1"/>
  <c r="I133" i="92"/>
  <c r="I154" i="92" s="1" a="1"/>
  <c r="I154" i="92" s="1"/>
  <c r="I30" i="92"/>
  <c r="I31" i="92" s="1"/>
  <c r="AE35" i="92"/>
  <c r="AE34" i="92"/>
  <c r="AE46" i="92" s="1"/>
  <c r="AE145" i="92" s="1" a="1"/>
  <c r="AE145" i="92" s="1"/>
  <c r="R36" i="92"/>
  <c r="R37" i="92" s="1"/>
  <c r="R72" i="92"/>
  <c r="X66" i="92"/>
  <c r="X36" i="92"/>
  <c r="X37" i="92" s="1"/>
  <c r="L136" i="92"/>
  <c r="AH72" i="92"/>
  <c r="AC40" i="92"/>
  <c r="AC41" i="92" s="1"/>
  <c r="I40" i="92"/>
  <c r="I41" i="92" s="1"/>
  <c r="W47" i="92"/>
  <c r="W54" i="92" s="1"/>
  <c r="AG133" i="92"/>
  <c r="AG154" i="92" s="1" a="1"/>
  <c r="AG154" i="92" s="1"/>
  <c r="AG30" i="92"/>
  <c r="AG31" i="92" s="1"/>
  <c r="U47" i="92"/>
  <c r="W134" i="92"/>
  <c r="W135" i="92" s="1"/>
  <c r="AE133" i="92"/>
  <c r="AE154" i="92" s="1" a="1"/>
  <c r="AE154" i="92" s="1"/>
  <c r="AE30" i="92"/>
  <c r="AE31" i="92" s="1"/>
  <c r="AK136" i="92"/>
  <c r="V40" i="92"/>
  <c r="V41" i="92" s="1"/>
  <c r="H155" i="92"/>
  <c r="H136" i="92"/>
  <c r="AC133" i="92"/>
  <c r="AC30" i="92"/>
  <c r="AC31" i="92" s="1"/>
  <c r="S187" i="92"/>
  <c r="S180" i="92"/>
  <c r="S25" i="92"/>
  <c r="P136" i="92"/>
  <c r="AG35" i="92"/>
  <c r="AG34" i="92"/>
  <c r="AG46" i="92" s="1"/>
  <c r="AG145" i="92" s="1" a="1"/>
  <c r="AG145" i="92" s="1"/>
  <c r="O47" i="92"/>
  <c r="O54" i="92" s="1"/>
  <c r="X136" i="92"/>
  <c r="Z187" i="92"/>
  <c r="Z180" i="92"/>
  <c r="Z25" i="92"/>
  <c r="AF36" i="92"/>
  <c r="AF37" i="92" s="1"/>
  <c r="AF72" i="92"/>
  <c r="AA35" i="92"/>
  <c r="AA34" i="92"/>
  <c r="AA46" i="92" s="1"/>
  <c r="AA145" i="92" s="1" a="1"/>
  <c r="AA145" i="92" s="1"/>
  <c r="AD36" i="92"/>
  <c r="AD37" i="92" s="1"/>
  <c r="AD72" i="92"/>
  <c r="AB136" i="92"/>
  <c r="AE40" i="92"/>
  <c r="AE41" i="92" s="1"/>
  <c r="J36" i="92"/>
  <c r="J37" i="92" s="1"/>
  <c r="J66" i="92"/>
  <c r="R47" i="92"/>
  <c r="R54" i="92" s="1"/>
  <c r="X47" i="92"/>
  <c r="X54" i="92" s="1"/>
  <c r="M47" i="92"/>
  <c r="M54" i="92" s="1"/>
  <c r="Q36" i="92"/>
  <c r="Q37" i="92" s="1"/>
  <c r="Q72" i="92"/>
  <c r="AE187" i="92"/>
  <c r="AE180" i="92"/>
  <c r="AE25" i="92"/>
  <c r="Y47" i="92"/>
  <c r="AH136" i="92"/>
  <c r="Z35" i="92"/>
  <c r="Z34" i="92"/>
  <c r="Z46" i="92" s="1"/>
  <c r="Z145" i="92" s="1" a="1"/>
  <c r="Z145" i="92" s="1"/>
  <c r="AL36" i="92"/>
  <c r="AL37" i="92" s="1"/>
  <c r="AL66" i="92"/>
  <c r="AC180" i="92"/>
  <c r="AC187" i="92"/>
  <c r="AC25" i="92"/>
  <c r="T35" i="92"/>
  <c r="T34" i="92"/>
  <c r="T46" i="92" s="1"/>
  <c r="T145" i="92" s="1" a="1"/>
  <c r="T145" i="92" s="1"/>
  <c r="AF136" i="92"/>
  <c r="AG40" i="92"/>
  <c r="AG41" i="92" s="1"/>
  <c r="AI47" i="92"/>
  <c r="AI54" i="92" s="1"/>
  <c r="X134" i="92"/>
  <c r="X135" i="92" s="1"/>
  <c r="Z133" i="92"/>
  <c r="Z30" i="92"/>
  <c r="Z31" i="92" s="1"/>
  <c r="P36" i="92"/>
  <c r="P37" i="92" s="1"/>
  <c r="P60" i="92"/>
  <c r="AF47" i="92"/>
  <c r="AA40" i="92"/>
  <c r="AA41" i="92" s="1"/>
  <c r="M136" i="92"/>
  <c r="L36" i="92"/>
  <c r="L37" i="92" s="1"/>
  <c r="L60" i="92"/>
  <c r="J136" i="92"/>
  <c r="U136" i="92"/>
  <c r="R136" i="92"/>
  <c r="AD47" i="92"/>
  <c r="AD54" i="92" s="1"/>
  <c r="AB134" i="92"/>
  <c r="AB135" i="92" s="1"/>
  <c r="N36" i="92"/>
  <c r="N37" i="92" s="1"/>
  <c r="N72" i="92"/>
  <c r="J47" i="92"/>
  <c r="J54" i="92" s="1"/>
  <c r="AJ72" i="92"/>
  <c r="AJ36" i="92"/>
  <c r="AJ37" i="92" s="1"/>
  <c r="AJ136" i="92"/>
  <c r="M72" i="92"/>
  <c r="M36" i="92"/>
  <c r="M37" i="92" s="1"/>
  <c r="T187" i="92"/>
  <c r="T180" i="92"/>
  <c r="T25" i="92"/>
  <c r="S35" i="92"/>
  <c r="S34" i="92"/>
  <c r="S46" i="92" s="1"/>
  <c r="S145" i="92" s="1" a="1"/>
  <c r="S145" i="92" s="1"/>
  <c r="V187" i="92"/>
  <c r="V180" i="92"/>
  <c r="V25" i="92"/>
  <c r="K72" i="92"/>
  <c r="K36" i="92"/>
  <c r="K37" i="92" s="1"/>
  <c r="Q47" i="92"/>
  <c r="N136" i="92"/>
  <c r="AA133" i="92"/>
  <c r="AA154" i="92" s="1" a="1"/>
  <c r="AA154" i="92" s="1"/>
  <c r="AA30" i="92"/>
  <c r="AA31" i="92" s="1"/>
  <c r="AK72" i="92"/>
  <c r="AK36" i="92"/>
  <c r="AK37" i="92" s="1"/>
  <c r="AK60" i="92"/>
  <c r="AC34" i="92"/>
  <c r="AC46" i="92" s="1"/>
  <c r="AC145" i="92" s="1" a="1"/>
  <c r="AC145" i="92" s="1"/>
  <c r="AC35" i="92"/>
  <c r="I35" i="92"/>
  <c r="I34" i="92"/>
  <c r="I46" i="92" s="1"/>
  <c r="I145" i="92" s="1" a="1"/>
  <c r="I145" i="92" s="1"/>
  <c r="Z40" i="92"/>
  <c r="Z41" i="92" s="1"/>
  <c r="V35" i="92"/>
  <c r="V34" i="92"/>
  <c r="V46" i="92" s="1"/>
  <c r="V145" i="92" s="1" a="1"/>
  <c r="V145" i="92" s="1"/>
  <c r="AL47" i="92"/>
  <c r="T40" i="92"/>
  <c r="T41" i="92" s="1"/>
  <c r="P134" i="92"/>
  <c r="P135" i="92" s="1"/>
  <c r="H47" i="92"/>
  <c r="H54" i="92" s="1"/>
  <c r="P47" i="92"/>
  <c r="P54" i="92" s="1"/>
  <c r="M134" i="92"/>
  <c r="M135" i="92" s="1"/>
  <c r="Y136" i="92"/>
  <c r="L47" i="92"/>
  <c r="L54" i="92" s="1"/>
  <c r="K136" i="92"/>
  <c r="U134" i="92"/>
  <c r="U135" i="92" s="1"/>
  <c r="I187" i="92"/>
  <c r="I180" i="92"/>
  <c r="I25" i="92"/>
  <c r="R135" i="92"/>
  <c r="N47" i="92"/>
  <c r="AJ47" i="92"/>
  <c r="AJ54" i="92" s="1"/>
  <c r="AJ134" i="92"/>
  <c r="AJ135" i="92" s="1"/>
  <c r="T133" i="92"/>
  <c r="T154" i="92" s="1" a="1"/>
  <c r="T154" i="92" s="1"/>
  <c r="T30" i="92"/>
  <c r="T31" i="92" s="1"/>
  <c r="S40" i="92"/>
  <c r="S41" i="92" s="1"/>
  <c r="V133" i="92"/>
  <c r="V30" i="92"/>
  <c r="V31" i="92" s="1"/>
  <c r="K47" i="92"/>
  <c r="K54" i="92" s="1"/>
  <c r="N134" i="92"/>
  <c r="N135" i="92" s="1"/>
  <c r="AA187" i="92"/>
  <c r="AA180" i="92"/>
  <c r="AA25" i="92"/>
  <c r="AK47" i="92"/>
  <c r="AK54" i="92" s="1"/>
  <c r="W60" i="92"/>
  <c r="W36" i="92"/>
  <c r="W37" i="92" s="1"/>
  <c r="AG187" i="92"/>
  <c r="AG180" i="92"/>
  <c r="AG25" i="92"/>
  <c r="U36" i="92"/>
  <c r="U37" i="92" s="1"/>
  <c r="U72" i="92"/>
  <c r="W136" i="92"/>
  <c r="AH135" i="92"/>
  <c r="AB47" i="92"/>
  <c r="AL34" i="91"/>
  <c r="Y34" i="91"/>
  <c r="M35" i="91"/>
  <c r="Y35" i="91"/>
  <c r="Y183" i="91"/>
  <c r="M30" i="91"/>
  <c r="M31" i="91" s="1"/>
  <c r="Y25" i="91"/>
  <c r="Y31" i="91"/>
  <c r="M25" i="91"/>
  <c r="AL142" i="61"/>
  <c r="M183" i="91"/>
  <c r="Q137" i="91"/>
  <c r="Q138" i="91" s="1"/>
  <c r="AB138" i="91"/>
  <c r="T137" i="91"/>
  <c r="T138" i="91" s="1"/>
  <c r="X60" i="91"/>
  <c r="X36" i="91"/>
  <c r="X37" i="91" s="1"/>
  <c r="AI137" i="91"/>
  <c r="AI138" i="91" s="1"/>
  <c r="H47" i="91"/>
  <c r="H54" i="91" s="1"/>
  <c r="J47" i="91"/>
  <c r="AL137" i="91"/>
  <c r="AL138" i="91" s="1"/>
  <c r="AA36" i="91"/>
  <c r="AA37" i="91" s="1"/>
  <c r="L139" i="91"/>
  <c r="R137" i="91"/>
  <c r="R138" i="91" s="1"/>
  <c r="AD137" i="91"/>
  <c r="AD138" i="91" s="1"/>
  <c r="AF36" i="91"/>
  <c r="AF37" i="91" s="1"/>
  <c r="AF72" i="91"/>
  <c r="Z36" i="91"/>
  <c r="Z37" i="91" s="1"/>
  <c r="S66" i="91"/>
  <c r="S36" i="91"/>
  <c r="S37" i="91" s="1"/>
  <c r="AH139" i="91"/>
  <c r="U47" i="91"/>
  <c r="AK66" i="91"/>
  <c r="AK36" i="91"/>
  <c r="AK37" i="91" s="1"/>
  <c r="AC139" i="91"/>
  <c r="AD36" i="91"/>
  <c r="AD37" i="91" s="1"/>
  <c r="AD60" i="91"/>
  <c r="I47" i="91"/>
  <c r="I54" i="91" s="1"/>
  <c r="W139" i="91"/>
  <c r="AL47" i="91"/>
  <c r="R47" i="91"/>
  <c r="R54" i="91" s="1"/>
  <c r="L47" i="91"/>
  <c r="U139" i="91"/>
  <c r="M72" i="91"/>
  <c r="V139" i="91"/>
  <c r="X47" i="91"/>
  <c r="AF47" i="91"/>
  <c r="AF54" i="91" s="1"/>
  <c r="S139" i="91"/>
  <c r="S47" i="91"/>
  <c r="S54" i="91" s="1"/>
  <c r="AH137" i="91"/>
  <c r="AH138" i="91" s="1"/>
  <c r="U72" i="91"/>
  <c r="U36" i="91"/>
  <c r="U37" i="91" s="1"/>
  <c r="AE139" i="91"/>
  <c r="AD47" i="91"/>
  <c r="AD54" i="91" s="1"/>
  <c r="W137" i="91"/>
  <c r="W138" i="91" s="1"/>
  <c r="J139" i="91"/>
  <c r="T47" i="91"/>
  <c r="T54" i="91" s="1"/>
  <c r="X139" i="91"/>
  <c r="AB36" i="91"/>
  <c r="AB37" i="91" s="1"/>
  <c r="AB72" i="91"/>
  <c r="V137" i="91"/>
  <c r="V138" i="91" s="1"/>
  <c r="P139" i="91"/>
  <c r="AG139" i="91"/>
  <c r="H158" i="91"/>
  <c r="H139" i="91"/>
  <c r="AB139" i="91"/>
  <c r="AJ36" i="91"/>
  <c r="AJ37" i="91" s="1"/>
  <c r="AJ66" i="91"/>
  <c r="K139" i="91"/>
  <c r="S137" i="91"/>
  <c r="S138" i="91" s="1"/>
  <c r="O139" i="91"/>
  <c r="N36" i="91"/>
  <c r="N37" i="91" s="1"/>
  <c r="N66" i="91"/>
  <c r="O72" i="91"/>
  <c r="O36" i="91"/>
  <c r="O37" i="91" s="1"/>
  <c r="Q47" i="91"/>
  <c r="Q54" i="91" s="1"/>
  <c r="V66" i="91"/>
  <c r="V36" i="91"/>
  <c r="V37" i="91" s="1"/>
  <c r="P36" i="91"/>
  <c r="P37" i="91" s="1"/>
  <c r="P60" i="91"/>
  <c r="Q139" i="91"/>
  <c r="AK139" i="91"/>
  <c r="AI66" i="91"/>
  <c r="AI36" i="91"/>
  <c r="AI37" i="91" s="1"/>
  <c r="K72" i="91"/>
  <c r="K36" i="91"/>
  <c r="K37" i="91" s="1"/>
  <c r="I139" i="91"/>
  <c r="M139" i="91"/>
  <c r="J137" i="91"/>
  <c r="J138" i="91" s="1"/>
  <c r="AB47" i="91"/>
  <c r="AB54" i="91" s="1"/>
  <c r="AH36" i="91"/>
  <c r="AH37" i="91" s="1"/>
  <c r="AG47" i="91"/>
  <c r="AG54" i="91" s="1"/>
  <c r="P137" i="91"/>
  <c r="P138" i="91" s="1"/>
  <c r="T139" i="91"/>
  <c r="AG137" i="91"/>
  <c r="AG138" i="91" s="1"/>
  <c r="H137" i="91"/>
  <c r="H138" i="91" s="1"/>
  <c r="AI139" i="91"/>
  <c r="H72" i="91"/>
  <c r="H36" i="91"/>
  <c r="H37" i="91" s="1"/>
  <c r="J72" i="91"/>
  <c r="J36" i="91"/>
  <c r="J37" i="91" s="1"/>
  <c r="AL139" i="91"/>
  <c r="AJ47" i="91"/>
  <c r="R139" i="91"/>
  <c r="AD139" i="91"/>
  <c r="N47" i="91"/>
  <c r="N54" i="91" s="1"/>
  <c r="G41" i="91"/>
  <c r="O47" i="91"/>
  <c r="O54" i="91" s="1"/>
  <c r="AK47" i="91"/>
  <c r="AK54" i="91" s="1"/>
  <c r="V47" i="91"/>
  <c r="V54" i="91" s="1"/>
  <c r="AK137" i="91"/>
  <c r="AK138" i="91" s="1"/>
  <c r="AJ139" i="91"/>
  <c r="AA139" i="91"/>
  <c r="AE47" i="91"/>
  <c r="AI47" i="91"/>
  <c r="AI54" i="91" s="1"/>
  <c r="K47" i="91"/>
  <c r="K54" i="91" s="1"/>
  <c r="I137" i="91"/>
  <c r="I138" i="91" s="1"/>
  <c r="Z139" i="91"/>
  <c r="M137" i="91"/>
  <c r="M138" i="91" s="1"/>
  <c r="I66" i="91"/>
  <c r="I36" i="91"/>
  <c r="I37" i="91" s="1"/>
  <c r="R36" i="91"/>
  <c r="R37" i="91" s="1"/>
  <c r="Y139" i="91"/>
  <c r="AH47" i="91"/>
  <c r="AH54" i="91" s="1"/>
  <c r="O161" i="61"/>
  <c r="Z161" i="61"/>
  <c r="N161" i="61"/>
  <c r="AL161" i="61"/>
  <c r="L161" i="61"/>
  <c r="U161" i="61"/>
  <c r="AL140" i="61"/>
  <c r="AL141" i="61" s="1"/>
  <c r="S139" i="61"/>
  <c r="S160" i="61" s="1" a="1"/>
  <c r="S160" i="61" s="1"/>
  <c r="X30" i="61"/>
  <c r="X31" i="61" s="1"/>
  <c r="X139" i="61"/>
  <c r="X160" i="61" s="1" a="1"/>
  <c r="X160" i="61" s="1"/>
  <c r="AF30" i="61"/>
  <c r="AF31" i="61" s="1"/>
  <c r="AF139" i="61"/>
  <c r="AF160" i="61" s="1" a="1"/>
  <c r="AF160" i="61" s="1"/>
  <c r="AC30" i="61"/>
  <c r="AC31" i="61" s="1"/>
  <c r="AC139" i="61"/>
  <c r="AC160" i="61" s="1" a="1"/>
  <c r="AC160" i="61" s="1"/>
  <c r="J30" i="61"/>
  <c r="J31" i="61" s="1"/>
  <c r="J139" i="61"/>
  <c r="J160" i="61" s="1" a="1"/>
  <c r="J160" i="61" s="1"/>
  <c r="AA30" i="61"/>
  <c r="AA31" i="61" s="1"/>
  <c r="AA139" i="61"/>
  <c r="AA160" i="61" s="1" a="1"/>
  <c r="AA160" i="61" s="1"/>
  <c r="Q30" i="61"/>
  <c r="Q31" i="61" s="1"/>
  <c r="Q139" i="61"/>
  <c r="Q160" i="61" s="1" a="1"/>
  <c r="Q160" i="61" s="1"/>
  <c r="T30" i="61"/>
  <c r="T31" i="61" s="1"/>
  <c r="T139" i="61"/>
  <c r="T160" i="61" s="1" a="1"/>
  <c r="T160" i="61" s="1"/>
  <c r="W30" i="61"/>
  <c r="W31" i="61" s="1"/>
  <c r="W139" i="61"/>
  <c r="W160" i="61" s="1" a="1"/>
  <c r="W160" i="61" s="1"/>
  <c r="P30" i="61"/>
  <c r="P31" i="61" s="1"/>
  <c r="P139" i="61"/>
  <c r="P160" i="61" s="1" a="1"/>
  <c r="P160" i="61" s="1"/>
  <c r="AK30" i="61"/>
  <c r="AK31" i="61" s="1"/>
  <c r="AK139" i="61"/>
  <c r="AK160" i="61" s="1" a="1"/>
  <c r="AK160" i="61" s="1"/>
  <c r="K30" i="61"/>
  <c r="K31" i="61" s="1"/>
  <c r="K139" i="61"/>
  <c r="K160" i="61" s="1" a="1"/>
  <c r="K160" i="61" s="1"/>
  <c r="AG30" i="61"/>
  <c r="AG31" i="61" s="1"/>
  <c r="AG139" i="61"/>
  <c r="AG160" i="61" s="1" a="1"/>
  <c r="AG160" i="61" s="1"/>
  <c r="AL34" i="61"/>
  <c r="AL49" i="61" s="1"/>
  <c r="AL30" i="61"/>
  <c r="AL31" i="61" s="1"/>
  <c r="AL25" i="61"/>
  <c r="AB40" i="61"/>
  <c r="AB41" i="61" s="1"/>
  <c r="AL186" i="61"/>
  <c r="AB25" i="61"/>
  <c r="AB193" i="61"/>
  <c r="AH25" i="61"/>
  <c r="V25" i="61"/>
  <c r="P25" i="61"/>
  <c r="AE186" i="61"/>
  <c r="AK186" i="61"/>
  <c r="T25" i="61"/>
  <c r="X25" i="61"/>
  <c r="S186" i="61"/>
  <c r="L186" i="61"/>
  <c r="U25" i="61"/>
  <c r="Q186" i="61"/>
  <c r="I25" i="61"/>
  <c r="AG186" i="61"/>
  <c r="AF25" i="61"/>
  <c r="AD186" i="61"/>
  <c r="AJ25" i="61"/>
  <c r="X186" i="61"/>
  <c r="I35" i="61"/>
  <c r="I30" i="61"/>
  <c r="I31" i="61" s="1"/>
  <c r="Z142" i="61"/>
  <c r="U186" i="61"/>
  <c r="AJ35" i="61"/>
  <c r="AJ34" i="61"/>
  <c r="AJ49" i="61" s="1"/>
  <c r="U40" i="61"/>
  <c r="U41" i="61" s="1"/>
  <c r="R34" i="61"/>
  <c r="R36" i="61" s="1"/>
  <c r="R37" i="61" s="1"/>
  <c r="L142" i="61"/>
  <c r="Z34" i="61"/>
  <c r="Z49" i="61" s="1"/>
  <c r="M25" i="61"/>
  <c r="W40" i="61"/>
  <c r="W41" i="61" s="1"/>
  <c r="R186" i="61"/>
  <c r="AE35" i="61"/>
  <c r="T186" i="61"/>
  <c r="AH34" i="61"/>
  <c r="AH49" i="61" s="1"/>
  <c r="AJ31" i="61"/>
  <c r="M186" i="61"/>
  <c r="AB186" i="61"/>
  <c r="N142" i="61"/>
  <c r="Z140" i="61"/>
  <c r="Z141" i="61" s="1"/>
  <c r="AJ186" i="61"/>
  <c r="AE30" i="61"/>
  <c r="AE31" i="61" s="1"/>
  <c r="AB31" i="61"/>
  <c r="M31" i="61"/>
  <c r="N140" i="61"/>
  <c r="N141" i="61" s="1"/>
  <c r="R30" i="61"/>
  <c r="R31" i="61" s="1"/>
  <c r="AD35" i="61"/>
  <c r="M40" i="61"/>
  <c r="M41" i="61" s="1"/>
  <c r="U140" i="61"/>
  <c r="U141" i="61" s="1"/>
  <c r="N186" i="61"/>
  <c r="J142" i="61"/>
  <c r="P40" i="61"/>
  <c r="P41" i="61" s="1"/>
  <c r="K186" i="61"/>
  <c r="K25" i="61"/>
  <c r="AA186" i="61"/>
  <c r="AA25" i="61"/>
  <c r="AK25" i="61"/>
  <c r="U31" i="61"/>
  <c r="U142" i="61"/>
  <c r="L31" i="61"/>
  <c r="L25" i="61"/>
  <c r="W186" i="61"/>
  <c r="R25" i="61"/>
  <c r="N25" i="61"/>
  <c r="W25" i="61"/>
  <c r="N31" i="61"/>
  <c r="N35" i="61"/>
  <c r="AF40" i="61"/>
  <c r="AF41" i="61" s="1"/>
  <c r="I186" i="61"/>
  <c r="Y35" i="61"/>
  <c r="N34" i="61"/>
  <c r="N49" i="61" s="1"/>
  <c r="N151" i="61" s="1" a="1"/>
  <c r="N151" i="61" s="1"/>
  <c r="O186" i="61"/>
  <c r="AG25" i="61"/>
  <c r="Y34" i="61"/>
  <c r="Y49" i="61" s="1"/>
  <c r="Y151" i="61" s="1" a="1"/>
  <c r="Y151" i="61" s="1"/>
  <c r="L140" i="61"/>
  <c r="L141" i="61" s="1"/>
  <c r="AC25" i="61"/>
  <c r="Y25" i="61"/>
  <c r="AH35" i="61"/>
  <c r="AE25" i="61"/>
  <c r="AD34" i="61"/>
  <c r="AD49" i="61" s="1"/>
  <c r="P186" i="61"/>
  <c r="AD31" i="61"/>
  <c r="V35" i="61"/>
  <c r="AC186" i="61"/>
  <c r="Y31" i="61"/>
  <c r="O25" i="61"/>
  <c r="S25" i="61"/>
  <c r="AI40" i="61"/>
  <c r="AI41" i="61" s="1"/>
  <c r="V186" i="61"/>
  <c r="Z186" i="61"/>
  <c r="O142" i="61"/>
  <c r="O140" i="61"/>
  <c r="O141" i="61" s="1"/>
  <c r="Z25" i="61"/>
  <c r="Z31" i="61"/>
  <c r="Y186" i="61"/>
  <c r="J25" i="61"/>
  <c r="Q25" i="61"/>
  <c r="AD25" i="61"/>
  <c r="O30" i="61"/>
  <c r="O31" i="61" s="1"/>
  <c r="J186" i="61"/>
  <c r="Z35" i="61"/>
  <c r="V30" i="61"/>
  <c r="V31" i="61" s="1"/>
  <c r="AF186" i="61"/>
  <c r="AI186" i="61"/>
  <c r="AI25" i="61"/>
  <c r="AI31" i="61"/>
  <c r="AH31" i="61"/>
  <c r="AH186" i="61"/>
  <c r="S35" i="61"/>
  <c r="S30" i="61"/>
  <c r="S31" i="61" s="1"/>
  <c r="H35" i="61"/>
  <c r="K36" i="61"/>
  <c r="K37" i="61" s="1"/>
  <c r="K49" i="61"/>
  <c r="AK36" i="61"/>
  <c r="AK37" i="61" s="1"/>
  <c r="AK49" i="61"/>
  <c r="AA36" i="61"/>
  <c r="AA37" i="61" s="1"/>
  <c r="AA49" i="61"/>
  <c r="AI36" i="61"/>
  <c r="AI37" i="61" s="1"/>
  <c r="AI49" i="61"/>
  <c r="T36" i="61"/>
  <c r="T37" i="61" s="1"/>
  <c r="T49" i="61"/>
  <c r="AE49" i="61"/>
  <c r="Q49" i="61"/>
  <c r="Q36" i="61"/>
  <c r="Q37" i="61" s="1"/>
  <c r="S49" i="61"/>
  <c r="U36" i="61"/>
  <c r="U37" i="61" s="1"/>
  <c r="U49" i="61"/>
  <c r="I49" i="61"/>
  <c r="AC36" i="61"/>
  <c r="AC37" i="61" s="1"/>
  <c r="AC49" i="61"/>
  <c r="O36" i="61"/>
  <c r="O37" i="61" s="1"/>
  <c r="O49" i="61"/>
  <c r="AF36" i="61"/>
  <c r="AF37" i="61" s="1"/>
  <c r="AF49" i="61"/>
  <c r="X36" i="61"/>
  <c r="X37" i="61" s="1"/>
  <c r="X49" i="61"/>
  <c r="AB36" i="61"/>
  <c r="AB37" i="61" s="1"/>
  <c r="AB49" i="61"/>
  <c r="AG36" i="61"/>
  <c r="AG37" i="61" s="1"/>
  <c r="AG49" i="61"/>
  <c r="AG151" i="61" s="1" a="1"/>
  <c r="AG151" i="61" s="1"/>
  <c r="L36" i="61"/>
  <c r="L37" i="61" s="1"/>
  <c r="L49" i="61"/>
  <c r="M36" i="61"/>
  <c r="M37" i="61" s="1"/>
  <c r="M49" i="61"/>
  <c r="J36" i="61"/>
  <c r="J37" i="61" s="1"/>
  <c r="J49" i="61"/>
  <c r="V49" i="61"/>
  <c r="W36" i="61"/>
  <c r="W37" i="61" s="1"/>
  <c r="W49" i="61"/>
  <c r="P36" i="61"/>
  <c r="P37" i="61" s="1"/>
  <c r="P49" i="61"/>
  <c r="H146" i="61"/>
  <c r="H41" i="61"/>
  <c r="H51" i="61"/>
  <c r="H153" i="61" s="1" a="1"/>
  <c r="H153" i="61" s="1"/>
  <c r="H30" i="61"/>
  <c r="H31" i="61" s="1"/>
  <c r="H186" i="61"/>
  <c r="H142" i="61"/>
  <c r="H140" i="61"/>
  <c r="H193" i="61"/>
  <c r="H25" i="61"/>
  <c r="S3" i="5"/>
  <c r="S173" i="5"/>
  <c r="S171" i="5"/>
  <c r="S167" i="5"/>
  <c r="S176" i="5"/>
  <c r="S174" i="5"/>
  <c r="S175" i="5"/>
  <c r="S177" i="5"/>
  <c r="S170" i="5"/>
  <c r="S178" i="5"/>
  <c r="S169" i="5"/>
  <c r="S168" i="5"/>
  <c r="I135" i="5"/>
  <c r="S172" i="5"/>
  <c r="I133" i="5"/>
  <c r="I132" i="5"/>
  <c r="S165" i="5"/>
  <c r="S164" i="5"/>
  <c r="M131" i="5"/>
  <c r="S166" i="5"/>
  <c r="P131" i="5"/>
  <c r="I134" i="5"/>
  <c r="O163" i="5"/>
  <c r="S131" i="5"/>
  <c r="O131" i="5"/>
  <c r="AL57" i="61" l="1"/>
  <c r="Y47" i="91"/>
  <c r="Y149" i="91" s="1" a="1"/>
  <c r="Y149" i="91" s="1"/>
  <c r="AB146" i="92" a="1"/>
  <c r="AB146" i="92" s="1"/>
  <c r="AB54" i="92"/>
  <c r="Z47" i="91"/>
  <c r="Z149" i="91" s="1" a="1"/>
  <c r="Z149" i="91" s="1"/>
  <c r="Y149" i="93" a="1"/>
  <c r="Y149" i="93" s="1"/>
  <c r="Y54" i="93"/>
  <c r="M146" i="94" a="1"/>
  <c r="M146" i="94" s="1"/>
  <c r="M54" i="94"/>
  <c r="Y146" i="94" a="1"/>
  <c r="Y146" i="94" s="1"/>
  <c r="Y54" i="94"/>
  <c r="AF146" i="94" a="1"/>
  <c r="AF146" i="94" s="1"/>
  <c r="AF54" i="94"/>
  <c r="AL47" i="94"/>
  <c r="AL54" i="94" s="1"/>
  <c r="AK146" i="95" a="1"/>
  <c r="AK146" i="95" s="1"/>
  <c r="AK54" i="95"/>
  <c r="R146" i="97" a="1"/>
  <c r="R146" i="97" s="1"/>
  <c r="R54" i="97"/>
  <c r="L146" i="105" a="1"/>
  <c r="L146" i="105" s="1"/>
  <c r="L54" i="105"/>
  <c r="J146" i="98" a="1"/>
  <c r="J146" i="98" s="1"/>
  <c r="J54" i="98"/>
  <c r="T146" i="104" a="1"/>
  <c r="T146" i="104" s="1"/>
  <c r="T54" i="104"/>
  <c r="AJ146" i="103" a="1"/>
  <c r="AJ146" i="103" s="1"/>
  <c r="AJ54" i="103"/>
  <c r="Q146" i="104" a="1"/>
  <c r="Q146" i="104" s="1"/>
  <c r="Q54" i="104"/>
  <c r="AD146" i="98" a="1"/>
  <c r="AD146" i="98" s="1"/>
  <c r="AD54" i="98"/>
  <c r="V146" i="98" a="1"/>
  <c r="V146" i="98" s="1"/>
  <c r="V54" i="98"/>
  <c r="AD146" i="106" a="1"/>
  <c r="AD146" i="106" s="1"/>
  <c r="AD54" i="106"/>
  <c r="N146" i="98" a="1"/>
  <c r="N146" i="98" s="1"/>
  <c r="N54" i="98"/>
  <c r="AI146" i="103" a="1"/>
  <c r="AI146" i="103" s="1"/>
  <c r="AI54" i="103"/>
  <c r="U149" i="91" a="1"/>
  <c r="U149" i="91" s="1"/>
  <c r="U54" i="91"/>
  <c r="I146" i="94" a="1"/>
  <c r="I146" i="94" s="1"/>
  <c r="I54" i="94"/>
  <c r="AH146" i="95" a="1"/>
  <c r="AH146" i="95" s="1"/>
  <c r="AH54" i="95"/>
  <c r="Z146" i="95" a="1"/>
  <c r="Z146" i="95" s="1"/>
  <c r="Z54" i="95"/>
  <c r="X146" i="105" a="1"/>
  <c r="X146" i="105" s="1"/>
  <c r="X54" i="105"/>
  <c r="X146" i="106" a="1"/>
  <c r="X146" i="106" s="1"/>
  <c r="X54" i="106"/>
  <c r="AJ146" i="105" a="1"/>
  <c r="AJ146" i="105" s="1"/>
  <c r="AJ54" i="105"/>
  <c r="I146" i="104" a="1"/>
  <c r="I146" i="104" s="1"/>
  <c r="I54" i="104"/>
  <c r="AK146" i="98" a="1"/>
  <c r="AK146" i="98" s="1"/>
  <c r="AK54" i="98"/>
  <c r="AI146" i="98" a="1"/>
  <c r="AI146" i="98" s="1"/>
  <c r="AI54" i="98"/>
  <c r="X146" i="103" a="1"/>
  <c r="X146" i="103" s="1"/>
  <c r="X54" i="103"/>
  <c r="Q146" i="102" a="1"/>
  <c r="Q146" i="102" s="1"/>
  <c r="Q54" i="102"/>
  <c r="N146" i="102" a="1"/>
  <c r="N146" i="102" s="1"/>
  <c r="N54" i="102"/>
  <c r="O146" i="98" a="1"/>
  <c r="O146" i="98" s="1"/>
  <c r="O54" i="98"/>
  <c r="AC146" i="99" a="1"/>
  <c r="AC146" i="99" s="1"/>
  <c r="AC54" i="99"/>
  <c r="V146" i="104" a="1"/>
  <c r="V146" i="104" s="1"/>
  <c r="V54" i="104"/>
  <c r="AI146" i="99" a="1"/>
  <c r="AI146" i="99" s="1"/>
  <c r="AI54" i="99"/>
  <c r="Z47" i="105"/>
  <c r="Z146" i="105" s="1" a="1"/>
  <c r="Z146" i="105" s="1"/>
  <c r="AC47" i="103"/>
  <c r="AC146" i="103" s="1" a="1"/>
  <c r="AC146" i="103" s="1"/>
  <c r="R47" i="106"/>
  <c r="R146" i="106" s="1" a="1"/>
  <c r="R146" i="106" s="1"/>
  <c r="I47" i="105"/>
  <c r="I54" i="105" s="1"/>
  <c r="U47" i="97"/>
  <c r="U54" i="97" s="1"/>
  <c r="N47" i="93"/>
  <c r="N54" i="93" s="1"/>
  <c r="N47" i="104"/>
  <c r="N54" i="104" s="1"/>
  <c r="N74" i="104" s="1"/>
  <c r="X47" i="93"/>
  <c r="X54" i="93" s="1"/>
  <c r="AL149" i="91" a="1"/>
  <c r="AL149" i="91" s="1"/>
  <c r="AL54" i="91"/>
  <c r="J149" i="91" a="1"/>
  <c r="J149" i="91" s="1"/>
  <c r="J54" i="91"/>
  <c r="U146" i="92" a="1"/>
  <c r="U146" i="92" s="1"/>
  <c r="U54" i="92"/>
  <c r="I149" i="93" a="1"/>
  <c r="I149" i="93" s="1"/>
  <c r="I54" i="93"/>
  <c r="O146" i="94" a="1"/>
  <c r="O146" i="94" s="1"/>
  <c r="O54" i="94"/>
  <c r="W146" i="95" a="1"/>
  <c r="W146" i="95" s="1"/>
  <c r="W54" i="95"/>
  <c r="X146" i="95" a="1"/>
  <c r="X146" i="95" s="1"/>
  <c r="X54" i="95"/>
  <c r="N146" i="97" a="1"/>
  <c r="N146" i="97" s="1"/>
  <c r="N54" i="97"/>
  <c r="I146" i="97" a="1"/>
  <c r="I146" i="97" s="1"/>
  <c r="I54" i="97"/>
  <c r="V146" i="103" a="1"/>
  <c r="V146" i="103" s="1"/>
  <c r="V54" i="103"/>
  <c r="AC146" i="101" a="1"/>
  <c r="AC146" i="101" s="1"/>
  <c r="AC54" i="101"/>
  <c r="R146" i="98" a="1"/>
  <c r="R146" i="98" s="1"/>
  <c r="R54" i="98"/>
  <c r="T146" i="99" a="1"/>
  <c r="T146" i="99" s="1"/>
  <c r="T54" i="99"/>
  <c r="AK146" i="102" a="1"/>
  <c r="AK146" i="102" s="1"/>
  <c r="AK54" i="102"/>
  <c r="AJ149" i="91" a="1"/>
  <c r="AJ149" i="91" s="1"/>
  <c r="AJ54" i="91"/>
  <c r="Y146" i="92" a="1"/>
  <c r="Y146" i="92" s="1"/>
  <c r="Y54" i="92"/>
  <c r="AC146" i="94" a="1"/>
  <c r="AC146" i="94" s="1"/>
  <c r="AC54" i="94"/>
  <c r="AG146" i="94" a="1"/>
  <c r="AG146" i="94" s="1"/>
  <c r="AG54" i="94"/>
  <c r="AH146" i="94" a="1"/>
  <c r="AH146" i="94" s="1"/>
  <c r="AH54" i="94"/>
  <c r="W146" i="97" a="1"/>
  <c r="W146" i="97" s="1"/>
  <c r="W54" i="97"/>
  <c r="AC146" i="97" a="1"/>
  <c r="AC146" i="97" s="1"/>
  <c r="AC54" i="97"/>
  <c r="I146" i="100" a="1"/>
  <c r="I146" i="100" s="1"/>
  <c r="I54" i="100"/>
  <c r="L146" i="100" a="1"/>
  <c r="L146" i="100" s="1"/>
  <c r="L54" i="100"/>
  <c r="S146" i="103" a="1"/>
  <c r="S146" i="103" s="1"/>
  <c r="S54" i="103"/>
  <c r="Q146" i="101" a="1"/>
  <c r="Q146" i="101" s="1"/>
  <c r="Q54" i="101"/>
  <c r="AK146" i="100" a="1"/>
  <c r="AK146" i="100" s="1"/>
  <c r="AK54" i="100"/>
  <c r="L146" i="103" a="1"/>
  <c r="L146" i="103" s="1"/>
  <c r="L54" i="103"/>
  <c r="M47" i="91"/>
  <c r="M54" i="91" s="1"/>
  <c r="AL146" i="92" a="1"/>
  <c r="AL146" i="92" s="1"/>
  <c r="AL54" i="92"/>
  <c r="AE149" i="91" a="1"/>
  <c r="AE149" i="91" s="1"/>
  <c r="AE54" i="91"/>
  <c r="X149" i="91" a="1"/>
  <c r="X149" i="91" s="1"/>
  <c r="X54" i="91"/>
  <c r="L149" i="91" a="1"/>
  <c r="L149" i="91" s="1"/>
  <c r="L54" i="91"/>
  <c r="N146" i="92" a="1"/>
  <c r="N146" i="92" s="1"/>
  <c r="N54" i="92"/>
  <c r="Q146" i="92" a="1"/>
  <c r="Q146" i="92" s="1"/>
  <c r="Q54" i="92"/>
  <c r="AF146" i="92" a="1"/>
  <c r="AF146" i="92" s="1"/>
  <c r="AF54" i="92"/>
  <c r="AC47" i="91"/>
  <c r="AC149" i="91" s="1" a="1"/>
  <c r="AC149" i="91" s="1"/>
  <c r="AF149" i="93" a="1"/>
  <c r="AF149" i="93" s="1"/>
  <c r="AF54" i="93"/>
  <c r="R146" i="94" a="1"/>
  <c r="R146" i="94" s="1"/>
  <c r="R54" i="94"/>
  <c r="J146" i="94" a="1"/>
  <c r="J146" i="94" s="1"/>
  <c r="J54" i="94"/>
  <c r="P146" i="94" a="1"/>
  <c r="P146" i="94" s="1"/>
  <c r="P54" i="94"/>
  <c r="O146" i="95" a="1"/>
  <c r="O146" i="95" s="1"/>
  <c r="O54" i="95"/>
  <c r="AJ146" i="95" a="1"/>
  <c r="AJ146" i="95" s="1"/>
  <c r="AJ54" i="95"/>
  <c r="I146" i="95" a="1"/>
  <c r="I146" i="95" s="1"/>
  <c r="I54" i="95"/>
  <c r="T146" i="106" a="1"/>
  <c r="T146" i="106" s="1"/>
  <c r="T54" i="106"/>
  <c r="S146" i="104" a="1"/>
  <c r="S146" i="104" s="1"/>
  <c r="S54" i="104"/>
  <c r="I146" i="101" a="1"/>
  <c r="I146" i="101" s="1"/>
  <c r="I54" i="101"/>
  <c r="T146" i="98" a="1"/>
  <c r="T146" i="98" s="1"/>
  <c r="T54" i="98"/>
  <c r="N146" i="101" a="1"/>
  <c r="N146" i="101" s="1"/>
  <c r="N54" i="101"/>
  <c r="O146" i="102" a="1"/>
  <c r="O146" i="102" s="1"/>
  <c r="O54" i="102"/>
  <c r="R146" i="99" a="1"/>
  <c r="R146" i="99" s="1"/>
  <c r="R54" i="99"/>
  <c r="S146" i="100" a="1"/>
  <c r="S146" i="100" s="1"/>
  <c r="S54" i="100"/>
  <c r="AI146" i="100" a="1"/>
  <c r="AI146" i="100" s="1"/>
  <c r="AI54" i="100"/>
  <c r="W146" i="103" a="1"/>
  <c r="W146" i="103" s="1"/>
  <c r="W54" i="103"/>
  <c r="AK146" i="105" a="1"/>
  <c r="AK146" i="105" s="1"/>
  <c r="AK54" i="105"/>
  <c r="J146" i="101" a="1"/>
  <c r="J146" i="101" s="1"/>
  <c r="J54" i="101"/>
  <c r="V47" i="100"/>
  <c r="V54" i="100" s="1"/>
  <c r="AH47" i="100"/>
  <c r="AH146" i="100" s="1" a="1"/>
  <c r="AH146" i="100" s="1"/>
  <c r="AA47" i="97"/>
  <c r="AA54" i="97" s="1"/>
  <c r="AH47" i="92"/>
  <c r="AH146" i="92" s="1" a="1"/>
  <c r="AH146" i="92" s="1"/>
  <c r="L47" i="101"/>
  <c r="L146" i="101" s="1" a="1"/>
  <c r="L146" i="101" s="1"/>
  <c r="Z47" i="106"/>
  <c r="Z54" i="106" s="1"/>
  <c r="AC54" i="100"/>
  <c r="P47" i="91"/>
  <c r="P149" i="91" s="1" a="1"/>
  <c r="P149" i="91" s="1"/>
  <c r="W47" i="91"/>
  <c r="W54" i="91" s="1"/>
  <c r="S47" i="105"/>
  <c r="S146" i="105" s="1" a="1"/>
  <c r="S146" i="105" s="1"/>
  <c r="J47" i="95"/>
  <c r="J54" i="95" s="1"/>
  <c r="W47" i="100"/>
  <c r="W54" i="100" s="1"/>
  <c r="W74" i="100" s="1"/>
  <c r="K47" i="94"/>
  <c r="K54" i="94" s="1"/>
  <c r="O47" i="106"/>
  <c r="O54" i="106" s="1"/>
  <c r="AI47" i="101"/>
  <c r="AI54" i="101" s="1"/>
  <c r="K57" i="61"/>
  <c r="AD47" i="94"/>
  <c r="AD54" i="94" s="1"/>
  <c r="AH47" i="93"/>
  <c r="AH149" i="93" s="1" a="1"/>
  <c r="AH149" i="93" s="1"/>
  <c r="AI47" i="95"/>
  <c r="AI54" i="95" s="1"/>
  <c r="AI62" i="95" s="1"/>
  <c r="Q47" i="93"/>
  <c r="Q54" i="93" s="1"/>
  <c r="AK47" i="99"/>
  <c r="AK54" i="99" s="1"/>
  <c r="AH47" i="106"/>
  <c r="AH146" i="106" s="1" a="1"/>
  <c r="AH146" i="106" s="1"/>
  <c r="S47" i="102"/>
  <c r="S146" i="102" s="1" a="1"/>
  <c r="S146" i="102" s="1"/>
  <c r="R57" i="61"/>
  <c r="X57" i="61"/>
  <c r="AF57" i="61"/>
  <c r="AC54" i="102"/>
  <c r="L54" i="99"/>
  <c r="AK47" i="106"/>
  <c r="AK54" i="106" s="1"/>
  <c r="O47" i="105"/>
  <c r="O54" i="105" s="1"/>
  <c r="O62" i="105" s="1"/>
  <c r="AA47" i="91"/>
  <c r="AA54" i="91" s="1"/>
  <c r="R47" i="93"/>
  <c r="R149" i="93" s="1" a="1"/>
  <c r="R149" i="93" s="1"/>
  <c r="AE47" i="100"/>
  <c r="AE54" i="100" s="1"/>
  <c r="AE74" i="100" s="1"/>
  <c r="W47" i="98"/>
  <c r="W54" i="98" s="1"/>
  <c r="AG57" i="61"/>
  <c r="AD54" i="100"/>
  <c r="U57" i="61"/>
  <c r="M57" i="61"/>
  <c r="T57" i="61"/>
  <c r="H54" i="94"/>
  <c r="AC57" i="61"/>
  <c r="H54" i="93"/>
  <c r="I50" i="61"/>
  <c r="I152" i="61" s="1" a="1"/>
  <c r="I152" i="61" s="1"/>
  <c r="N50" i="61"/>
  <c r="N152" i="61" s="1" a="1"/>
  <c r="N152" i="61" s="1"/>
  <c r="N57" i="61"/>
  <c r="J57" i="61"/>
  <c r="W57" i="61"/>
  <c r="AB57" i="61"/>
  <c r="AA57" i="61"/>
  <c r="P57" i="61"/>
  <c r="AI57" i="61"/>
  <c r="Q57" i="61"/>
  <c r="O57" i="61"/>
  <c r="L57" i="61"/>
  <c r="AK57" i="61"/>
  <c r="AH50" i="61"/>
  <c r="AH152" i="61" s="1" a="1"/>
  <c r="AH152" i="61" s="1"/>
  <c r="Y50" i="61"/>
  <c r="Y152" i="61" s="1" a="1"/>
  <c r="Y152" i="61" s="1"/>
  <c r="H50" i="61"/>
  <c r="H152" i="61" s="1" a="1"/>
  <c r="H152" i="61" s="1"/>
  <c r="AF134" i="92"/>
  <c r="AF135" i="92" s="1"/>
  <c r="AB154" i="103" a="1"/>
  <c r="AB154" i="103" s="1"/>
  <c r="U154" i="105" a="1"/>
  <c r="U154" i="105" s="1"/>
  <c r="K154" i="99" a="1"/>
  <c r="K154" i="99" s="1"/>
  <c r="Y154" i="102" a="1"/>
  <c r="Y154" i="102" s="1"/>
  <c r="U154" i="102" a="1"/>
  <c r="U154" i="102" s="1"/>
  <c r="U154" i="104" a="1"/>
  <c r="U154" i="104" s="1"/>
  <c r="AG154" i="103" a="1"/>
  <c r="AG154" i="103" s="1"/>
  <c r="AB154" i="104" a="1"/>
  <c r="AB154" i="104" s="1"/>
  <c r="P154" i="102" a="1"/>
  <c r="P154" i="102" s="1"/>
  <c r="V154" i="99" a="1"/>
  <c r="V154" i="99" s="1"/>
  <c r="AL154" i="104" a="1"/>
  <c r="AL154" i="104" s="1"/>
  <c r="AL154" i="99" a="1"/>
  <c r="AL154" i="99" s="1"/>
  <c r="AF154" i="99" a="1"/>
  <c r="AF154" i="99" s="1"/>
  <c r="P154" i="101" a="1"/>
  <c r="P154" i="101" s="1"/>
  <c r="AL154" i="105" a="1"/>
  <c r="AL154" i="105" s="1"/>
  <c r="AL154" i="98" a="1"/>
  <c r="AL154" i="98" s="1"/>
  <c r="AF154" i="101" a="1"/>
  <c r="AF154" i="101" s="1"/>
  <c r="Y154" i="105" a="1"/>
  <c r="Y154" i="105" s="1"/>
  <c r="AG154" i="104" a="1"/>
  <c r="AG154" i="104" s="1"/>
  <c r="AJ154" i="105" a="1"/>
  <c r="AJ154" i="105" s="1"/>
  <c r="X154" i="102" a="1"/>
  <c r="X154" i="102" s="1"/>
  <c r="P154" i="99" a="1"/>
  <c r="P154" i="99" s="1"/>
  <c r="Y154" i="98" a="1"/>
  <c r="Y154" i="98" s="1"/>
  <c r="AG154" i="99" a="1"/>
  <c r="AG154" i="99" s="1"/>
  <c r="AA154" i="99" a="1"/>
  <c r="AA154" i="99" s="1"/>
  <c r="AB154" i="101" a="1"/>
  <c r="AB154" i="101" s="1"/>
  <c r="AL154" i="102" a="1"/>
  <c r="AL154" i="102" s="1"/>
  <c r="K154" i="101" a="1"/>
  <c r="K154" i="101" s="1"/>
  <c r="P154" i="103" a="1"/>
  <c r="P154" i="103" s="1"/>
  <c r="Y154" i="99" a="1"/>
  <c r="Y154" i="99" s="1"/>
  <c r="W154" i="105" a="1"/>
  <c r="W154" i="105" s="1"/>
  <c r="AB154" i="102" a="1"/>
  <c r="AB154" i="102" s="1"/>
  <c r="AK154" i="99" a="1"/>
  <c r="AK154" i="99" s="1"/>
  <c r="AC154" i="102" a="1"/>
  <c r="AC154" i="102" s="1"/>
  <c r="N154" i="102" a="1"/>
  <c r="N154" i="102" s="1"/>
  <c r="U154" i="101" a="1"/>
  <c r="U154" i="101" s="1"/>
  <c r="AF154" i="98" a="1"/>
  <c r="AF154" i="98" s="1"/>
  <c r="Q154" i="98" a="1"/>
  <c r="Q154" i="98" s="1"/>
  <c r="P154" i="104" a="1"/>
  <c r="P154" i="104" s="1"/>
  <c r="U154" i="99" a="1"/>
  <c r="U154" i="99" s="1"/>
  <c r="K154" i="102" a="1"/>
  <c r="K154" i="102" s="1"/>
  <c r="AG154" i="102" a="1"/>
  <c r="AG154" i="102" s="1"/>
  <c r="M154" i="102" a="1"/>
  <c r="M154" i="102" s="1"/>
  <c r="AL154" i="101" a="1"/>
  <c r="AL154" i="101" s="1"/>
  <c r="H154" i="104" a="1"/>
  <c r="H154" i="104" s="1"/>
  <c r="L154" i="102" a="1"/>
  <c r="L154" i="102" s="1"/>
  <c r="M154" i="101" a="1"/>
  <c r="M154" i="101" s="1"/>
  <c r="AF154" i="105" a="1"/>
  <c r="AF154" i="105" s="1"/>
  <c r="R154" i="99" a="1"/>
  <c r="R154" i="99" s="1"/>
  <c r="AD154" i="103" a="1"/>
  <c r="AD154" i="103" s="1"/>
  <c r="AD136" i="103"/>
  <c r="AH149" i="91" a="1"/>
  <c r="AH149" i="91" s="1"/>
  <c r="K149" i="91" a="1"/>
  <c r="K149" i="91" s="1"/>
  <c r="O149" i="91" a="1"/>
  <c r="O149" i="91" s="1"/>
  <c r="Q149" i="91" a="1"/>
  <c r="Q149" i="91" s="1"/>
  <c r="AD146" i="92" a="1"/>
  <c r="AD146" i="92" s="1"/>
  <c r="Z72" i="93"/>
  <c r="Z148" i="93" a="1"/>
  <c r="Z148" i="93" s="1"/>
  <c r="AJ72" i="93"/>
  <c r="AJ148" i="93" a="1"/>
  <c r="AJ148" i="93" s="1"/>
  <c r="AL149" i="93" a="1"/>
  <c r="AL149" i="93" s="1"/>
  <c r="AK72" i="93"/>
  <c r="AK148" i="93" a="1"/>
  <c r="AK148" i="93" s="1"/>
  <c r="J72" i="93"/>
  <c r="J148" i="93" a="1"/>
  <c r="J148" i="93" s="1"/>
  <c r="AD60" i="93"/>
  <c r="AD148" i="93" a="1"/>
  <c r="AD148" i="93" s="1"/>
  <c r="L72" i="93"/>
  <c r="L148" i="93" a="1"/>
  <c r="L148" i="93" s="1"/>
  <c r="AH66" i="93"/>
  <c r="AH148" i="93" a="1"/>
  <c r="AH148" i="93" s="1"/>
  <c r="X60" i="93"/>
  <c r="X148" i="93" a="1"/>
  <c r="X148" i="93" s="1"/>
  <c r="T149" i="93" a="1"/>
  <c r="T149" i="93" s="1"/>
  <c r="W60" i="93"/>
  <c r="W148" i="93" a="1"/>
  <c r="W148" i="93" s="1"/>
  <c r="M60" i="93"/>
  <c r="M148" i="93" a="1"/>
  <c r="M148" i="93" s="1"/>
  <c r="S149" i="93" a="1"/>
  <c r="S149" i="93" s="1"/>
  <c r="P72" i="94"/>
  <c r="P145" i="94" a="1"/>
  <c r="P145" i="94" s="1"/>
  <c r="R72" i="94"/>
  <c r="R145" i="94" a="1"/>
  <c r="R145" i="94" s="1"/>
  <c r="V62" i="94"/>
  <c r="V146" i="94" a="1"/>
  <c r="V146" i="94" s="1"/>
  <c r="U146" i="94" a="1"/>
  <c r="U146" i="94" s="1"/>
  <c r="Y66" i="94"/>
  <c r="Y145" i="94" a="1"/>
  <c r="Y145" i="94" s="1"/>
  <c r="AB146" i="94" a="1"/>
  <c r="AB146" i="94" s="1"/>
  <c r="V74" i="95"/>
  <c r="V146" i="95" a="1"/>
  <c r="V146" i="95" s="1"/>
  <c r="Q62" i="95"/>
  <c r="Q146" i="95" a="1"/>
  <c r="Q146" i="95" s="1"/>
  <c r="Z66" i="95"/>
  <c r="Z145" i="95" a="1"/>
  <c r="Z145" i="95" s="1"/>
  <c r="AC146" i="95" a="1"/>
  <c r="AC146" i="95" s="1"/>
  <c r="AI66" i="95"/>
  <c r="AI145" i="95" a="1"/>
  <c r="AI145" i="95" s="1"/>
  <c r="AK66" i="95"/>
  <c r="AK145" i="95" a="1"/>
  <c r="AK145" i="95" s="1"/>
  <c r="Y134" i="97"/>
  <c r="Y135" i="97" s="1"/>
  <c r="Y154" i="97" a="1"/>
  <c r="Y154" i="97" s="1"/>
  <c r="AG134" i="97"/>
  <c r="AG135" i="97" s="1"/>
  <c r="AG154" i="97" a="1"/>
  <c r="AG154" i="97" s="1"/>
  <c r="I72" i="97"/>
  <c r="I145" i="97" a="1"/>
  <c r="I145" i="97" s="1"/>
  <c r="U66" i="97"/>
  <c r="U145" i="97" a="1"/>
  <c r="U145" i="97" s="1"/>
  <c r="N66" i="97"/>
  <c r="N145" i="97" a="1"/>
  <c r="N145" i="97" s="1"/>
  <c r="L60" i="97"/>
  <c r="L145" i="97" a="1"/>
  <c r="L145" i="97" s="1"/>
  <c r="J60" i="97"/>
  <c r="J145" i="97" a="1"/>
  <c r="J145" i="97" s="1"/>
  <c r="M134" i="97"/>
  <c r="M135" i="97" s="1"/>
  <c r="M154" i="97" a="1"/>
  <c r="M154" i="97" s="1"/>
  <c r="AD66" i="106"/>
  <c r="AD145" i="106" a="1"/>
  <c r="AD145" i="106" s="1"/>
  <c r="Q72" i="105"/>
  <c r="Q145" i="105" a="1"/>
  <c r="Q145" i="105" s="1"/>
  <c r="U134" i="100"/>
  <c r="U135" i="100" s="1"/>
  <c r="U154" i="100" a="1"/>
  <c r="U154" i="100" s="1"/>
  <c r="AC66" i="106"/>
  <c r="AC145" i="106" a="1"/>
  <c r="AC145" i="106" s="1"/>
  <c r="AC72" i="100"/>
  <c r="AC145" i="100" a="1"/>
  <c r="AC145" i="100" s="1"/>
  <c r="X60" i="104"/>
  <c r="X145" i="104" a="1"/>
  <c r="X145" i="104" s="1"/>
  <c r="AE74" i="99"/>
  <c r="AE146" i="99" a="1"/>
  <c r="AE146" i="99" s="1"/>
  <c r="AD72" i="101"/>
  <c r="AD145" i="101" a="1"/>
  <c r="AD145" i="101" s="1"/>
  <c r="J72" i="101"/>
  <c r="J145" i="101" a="1"/>
  <c r="J145" i="101" s="1"/>
  <c r="AE66" i="98"/>
  <c r="AE145" i="98" a="1"/>
  <c r="AE145" i="98" s="1"/>
  <c r="T69" i="100"/>
  <c r="T146" i="100" a="1"/>
  <c r="T146" i="100" s="1"/>
  <c r="K134" i="103"/>
  <c r="K135" i="103" s="1"/>
  <c r="K154" i="103" a="1"/>
  <c r="K154" i="103" s="1"/>
  <c r="Z69" i="101"/>
  <c r="Z146" i="101" a="1"/>
  <c r="Z146" i="101" s="1"/>
  <c r="AH69" i="99"/>
  <c r="AH146" i="99" a="1"/>
  <c r="AH146" i="99" s="1"/>
  <c r="AE69" i="105"/>
  <c r="AE146" i="105" a="1"/>
  <c r="AE146" i="105" s="1"/>
  <c r="O74" i="104"/>
  <c r="O146" i="104" a="1"/>
  <c r="O146" i="104" s="1"/>
  <c r="I60" i="99"/>
  <c r="I145" i="99" a="1"/>
  <c r="I145" i="99" s="1"/>
  <c r="Z62" i="104"/>
  <c r="Z146" i="104" a="1"/>
  <c r="Z146" i="104" s="1"/>
  <c r="V74" i="101"/>
  <c r="V146" i="101" a="1"/>
  <c r="V146" i="101" s="1"/>
  <c r="L69" i="104"/>
  <c r="L146" i="104" a="1"/>
  <c r="L146" i="104" s="1"/>
  <c r="AE72" i="106"/>
  <c r="AE145" i="106" a="1"/>
  <c r="AE145" i="106" s="1"/>
  <c r="AG134" i="101"/>
  <c r="AG135" i="101" s="1"/>
  <c r="AG154" i="101" a="1"/>
  <c r="AG154" i="101" s="1"/>
  <c r="AK72" i="101"/>
  <c r="AK145" i="101" a="1"/>
  <c r="AK145" i="101" s="1"/>
  <c r="W60" i="104"/>
  <c r="W145" i="104" a="1"/>
  <c r="W145" i="104" s="1"/>
  <c r="R66" i="103"/>
  <c r="R145" i="103" a="1"/>
  <c r="R145" i="103" s="1"/>
  <c r="AJ66" i="101"/>
  <c r="AJ145" i="101" a="1"/>
  <c r="AJ145" i="101" s="1"/>
  <c r="W72" i="100"/>
  <c r="W145" i="100" a="1"/>
  <c r="W145" i="100" s="1"/>
  <c r="J66" i="102"/>
  <c r="J145" i="102" a="1"/>
  <c r="J145" i="102" s="1"/>
  <c r="AD74" i="102"/>
  <c r="AD146" i="102" a="1"/>
  <c r="AD146" i="102" s="1"/>
  <c r="O72" i="103"/>
  <c r="O145" i="103" a="1"/>
  <c r="O145" i="103" s="1"/>
  <c r="J66" i="100"/>
  <c r="J145" i="100" a="1"/>
  <c r="J145" i="100" s="1"/>
  <c r="J60" i="103"/>
  <c r="J145" i="103" a="1"/>
  <c r="J145" i="103" s="1"/>
  <c r="N72" i="106"/>
  <c r="N145" i="106" a="1"/>
  <c r="N145" i="106" s="1"/>
  <c r="AA134" i="104"/>
  <c r="AA135" i="104" s="1"/>
  <c r="AA154" i="104" a="1"/>
  <c r="AA154" i="104" s="1"/>
  <c r="Q60" i="100"/>
  <c r="Q145" i="100" a="1"/>
  <c r="Q145" i="100" s="1"/>
  <c r="H134" i="101"/>
  <c r="H135" i="101" s="1"/>
  <c r="H154" i="101" a="1"/>
  <c r="H154" i="101" s="1"/>
  <c r="H155" i="101" s="1"/>
  <c r="R72" i="98"/>
  <c r="R145" i="98" a="1"/>
  <c r="R145" i="98" s="1"/>
  <c r="R74" i="104"/>
  <c r="R146" i="104" a="1"/>
  <c r="R146" i="104" s="1"/>
  <c r="O66" i="105"/>
  <c r="O145" i="105" a="1"/>
  <c r="O145" i="105" s="1"/>
  <c r="AJ66" i="102"/>
  <c r="AJ145" i="102" a="1"/>
  <c r="AJ145" i="102" s="1"/>
  <c r="X74" i="101"/>
  <c r="X146" i="101" a="1"/>
  <c r="X146" i="101" s="1"/>
  <c r="Z69" i="103"/>
  <c r="Z146" i="103" a="1"/>
  <c r="Z146" i="103" s="1"/>
  <c r="O66" i="99"/>
  <c r="O145" i="99" a="1"/>
  <c r="O145" i="99" s="1"/>
  <c r="AH69" i="101"/>
  <c r="AH146" i="101" a="1"/>
  <c r="AH146" i="101" s="1"/>
  <c r="X69" i="102"/>
  <c r="X146" i="102" a="1"/>
  <c r="X146" i="102" s="1"/>
  <c r="Q66" i="101"/>
  <c r="Q145" i="101" a="1"/>
  <c r="Q145" i="101" s="1"/>
  <c r="N69" i="106"/>
  <c r="N146" i="106" a="1"/>
  <c r="N146" i="106" s="1"/>
  <c r="O69" i="100"/>
  <c r="O146" i="100" a="1"/>
  <c r="O146" i="100" s="1"/>
  <c r="T69" i="105"/>
  <c r="T146" i="105" a="1"/>
  <c r="T146" i="105" s="1"/>
  <c r="S66" i="100"/>
  <c r="S145" i="100" a="1"/>
  <c r="S145" i="100" s="1"/>
  <c r="AK72" i="99"/>
  <c r="AK145" i="99" a="1"/>
  <c r="AK145" i="99" s="1"/>
  <c r="S72" i="106"/>
  <c r="S145" i="106" a="1"/>
  <c r="S145" i="106" s="1"/>
  <c r="AJ62" i="99"/>
  <c r="AJ146" i="99" a="1"/>
  <c r="AJ146" i="99" s="1"/>
  <c r="AI69" i="102"/>
  <c r="AI146" i="102" a="1"/>
  <c r="AI146" i="102" s="1"/>
  <c r="T62" i="102"/>
  <c r="T146" i="102" a="1"/>
  <c r="T146" i="102" s="1"/>
  <c r="R66" i="104"/>
  <c r="R145" i="104" a="1"/>
  <c r="R145" i="104" s="1"/>
  <c r="AA134" i="101"/>
  <c r="AA135" i="101" s="1"/>
  <c r="AA154" i="101" a="1"/>
  <c r="AA154" i="101" s="1"/>
  <c r="Q62" i="105"/>
  <c r="Q146" i="105" a="1"/>
  <c r="Q146" i="105" s="1"/>
  <c r="I72" i="104"/>
  <c r="I145" i="104" a="1"/>
  <c r="I145" i="104" s="1"/>
  <c r="X72" i="101"/>
  <c r="X145" i="101" a="1"/>
  <c r="X145" i="101" s="1"/>
  <c r="AC62" i="98"/>
  <c r="AC146" i="98" a="1"/>
  <c r="AC146" i="98" s="1"/>
  <c r="X69" i="104"/>
  <c r="X146" i="104" a="1"/>
  <c r="X146" i="104" s="1"/>
  <c r="AH66" i="101"/>
  <c r="AH145" i="101" a="1"/>
  <c r="AH145" i="101" s="1"/>
  <c r="S69" i="98"/>
  <c r="S146" i="98" a="1"/>
  <c r="S146" i="98" s="1"/>
  <c r="AJ72" i="103"/>
  <c r="AJ145" i="103" a="1"/>
  <c r="AJ145" i="103" s="1"/>
  <c r="AE69" i="98"/>
  <c r="AE101" i="98" s="1"/>
  <c r="AE146" i="98" a="1"/>
  <c r="AE146" i="98" s="1"/>
  <c r="Z62" i="102"/>
  <c r="Z146" i="102" a="1"/>
  <c r="Z146" i="102" s="1"/>
  <c r="H134" i="98"/>
  <c r="H135" i="98" s="1"/>
  <c r="H154" i="98" a="1"/>
  <c r="H154" i="98" s="1"/>
  <c r="H155" i="98" s="1"/>
  <c r="AD60" i="104"/>
  <c r="AD145" i="104" a="1"/>
  <c r="AD145" i="104" s="1"/>
  <c r="AA134" i="106"/>
  <c r="AA154" i="106" a="1"/>
  <c r="AA154" i="106" s="1"/>
  <c r="AE74" i="106"/>
  <c r="AE146" i="106" a="1"/>
  <c r="AE146" i="106" s="1"/>
  <c r="AF134" i="100"/>
  <c r="AF135" i="100" s="1"/>
  <c r="AF154" i="100" a="1"/>
  <c r="AF154" i="100" s="1"/>
  <c r="H134" i="99"/>
  <c r="H135" i="99" s="1"/>
  <c r="H154" i="99" a="1"/>
  <c r="H154" i="99" s="1"/>
  <c r="Z134" i="103"/>
  <c r="Z135" i="103" s="1"/>
  <c r="Z154" i="103" a="1"/>
  <c r="Z154" i="103" s="1"/>
  <c r="Z155" i="103" s="1"/>
  <c r="AH136" i="104"/>
  <c r="AH154" i="104" a="1"/>
  <c r="AH154" i="104" s="1"/>
  <c r="AH155" i="104" s="1"/>
  <c r="V146" i="100" a="1"/>
  <c r="V146" i="100" s="1"/>
  <c r="L134" i="105"/>
  <c r="L135" i="105" s="1"/>
  <c r="L154" i="105" a="1"/>
  <c r="L154" i="105" s="1"/>
  <c r="L155" i="105" s="1"/>
  <c r="AA146" i="97" a="1"/>
  <c r="AA146" i="97" s="1"/>
  <c r="Z146" i="106" a="1"/>
  <c r="Z146" i="106" s="1"/>
  <c r="L134" i="97"/>
  <c r="L135" i="97" s="1"/>
  <c r="L154" i="97" a="1"/>
  <c r="L154" i="97" s="1"/>
  <c r="L155" i="97" s="1"/>
  <c r="AJ136" i="95"/>
  <c r="AJ154" i="95" a="1"/>
  <c r="AJ154" i="95" s="1"/>
  <c r="AJ155" i="95" s="1"/>
  <c r="H66" i="92"/>
  <c r="H145" i="92" a="1"/>
  <c r="H145" i="92" s="1"/>
  <c r="AE72" i="99"/>
  <c r="AE145" i="99" a="1"/>
  <c r="AE145" i="99" s="1"/>
  <c r="W146" i="100" a="1"/>
  <c r="W146" i="100" s="1"/>
  <c r="K146" i="94" a="1"/>
  <c r="K146" i="94" s="1"/>
  <c r="AI134" i="94"/>
  <c r="AI135" i="94" s="1"/>
  <c r="AI154" i="94" a="1"/>
  <c r="AI154" i="94" s="1"/>
  <c r="AI155" i="94" s="1"/>
  <c r="N149" i="93" a="1"/>
  <c r="N149" i="93" s="1"/>
  <c r="X72" i="106"/>
  <c r="X145" i="106" a="1"/>
  <c r="X145" i="106" s="1"/>
  <c r="N146" i="104" a="1"/>
  <c r="N146" i="104" s="1"/>
  <c r="AD136" i="101"/>
  <c r="AD154" i="101" a="1"/>
  <c r="AD154" i="101" s="1"/>
  <c r="AD155" i="101" s="1"/>
  <c r="AD72" i="100"/>
  <c r="AD145" i="100" a="1"/>
  <c r="AD145" i="100" s="1"/>
  <c r="N66" i="95"/>
  <c r="N145" i="95" a="1"/>
  <c r="N145" i="95" s="1"/>
  <c r="X149" i="93" a="1"/>
  <c r="X149" i="93" s="1"/>
  <c r="AG149" i="91" a="1"/>
  <c r="AG149" i="91" s="1"/>
  <c r="M149" i="91" a="1"/>
  <c r="M149" i="91" s="1"/>
  <c r="V134" i="92"/>
  <c r="V135" i="92" s="1"/>
  <c r="V154" i="92" a="1"/>
  <c r="V154" i="92" s="1"/>
  <c r="J146" i="92" a="1"/>
  <c r="J146" i="92" s="1"/>
  <c r="Z134" i="92"/>
  <c r="Z154" i="92" a="1"/>
  <c r="Z154" i="92" s="1"/>
  <c r="AI149" i="91" a="1"/>
  <c r="AI149" i="91" s="1"/>
  <c r="AF149" i="91" a="1"/>
  <c r="AF149" i="91" s="1"/>
  <c r="H149" i="91" a="1"/>
  <c r="H149" i="91" s="1"/>
  <c r="AK146" i="92" a="1"/>
  <c r="AK146" i="92" s="1"/>
  <c r="AJ146" i="92" a="1"/>
  <c r="AJ146" i="92" s="1"/>
  <c r="P146" i="92" a="1"/>
  <c r="P146" i="92" s="1"/>
  <c r="M146" i="92" a="1"/>
  <c r="M146" i="92" s="1"/>
  <c r="W146" i="92" a="1"/>
  <c r="W146" i="92" s="1"/>
  <c r="P66" i="93"/>
  <c r="P148" i="93" a="1"/>
  <c r="P148" i="93" s="1"/>
  <c r="AI72" i="93"/>
  <c r="AI148" i="93" a="1"/>
  <c r="AI148" i="93" s="1"/>
  <c r="AL60" i="93"/>
  <c r="AL148" i="93" a="1"/>
  <c r="AL148" i="93" s="1"/>
  <c r="K149" i="93" a="1"/>
  <c r="K149" i="93" s="1"/>
  <c r="U74" i="93"/>
  <c r="U149" i="93" a="1"/>
  <c r="U149" i="93" s="1"/>
  <c r="W149" i="93" a="1"/>
  <c r="W149" i="93" s="1"/>
  <c r="K72" i="93"/>
  <c r="K148" i="93" a="1"/>
  <c r="K148" i="93" s="1"/>
  <c r="O149" i="93" a="1"/>
  <c r="O149" i="93" s="1"/>
  <c r="AA74" i="93"/>
  <c r="AA149" i="93" a="1"/>
  <c r="AA149" i="93" s="1"/>
  <c r="V66" i="93"/>
  <c r="V148" i="93" a="1"/>
  <c r="V148" i="93" s="1"/>
  <c r="J69" i="93"/>
  <c r="J149" i="93" a="1"/>
  <c r="J149" i="93" s="1"/>
  <c r="AD72" i="94"/>
  <c r="AD145" i="94" a="1"/>
  <c r="AD145" i="94" s="1"/>
  <c r="AG72" i="94"/>
  <c r="AG145" i="94" a="1"/>
  <c r="AG145" i="94" s="1"/>
  <c r="S146" i="94" a="1"/>
  <c r="S146" i="94" s="1"/>
  <c r="AE66" i="94"/>
  <c r="AE145" i="94" a="1"/>
  <c r="AE145" i="94" s="1"/>
  <c r="S66" i="94"/>
  <c r="S145" i="94" a="1"/>
  <c r="S145" i="94" s="1"/>
  <c r="O66" i="94"/>
  <c r="O145" i="94" a="1"/>
  <c r="O145" i="94" s="1"/>
  <c r="AH72" i="94"/>
  <c r="AH145" i="94" a="1"/>
  <c r="AH145" i="94" s="1"/>
  <c r="H72" i="94"/>
  <c r="H145" i="94" a="1"/>
  <c r="H145" i="94" s="1"/>
  <c r="J60" i="94"/>
  <c r="J145" i="94" a="1"/>
  <c r="J145" i="94" s="1"/>
  <c r="X146" i="94" a="1"/>
  <c r="X146" i="94" s="1"/>
  <c r="AK66" i="94"/>
  <c r="AK145" i="94" a="1"/>
  <c r="AK145" i="94" s="1"/>
  <c r="AI69" i="94"/>
  <c r="AI146" i="94" a="1"/>
  <c r="AI146" i="94" s="1"/>
  <c r="AA146" i="94" a="1"/>
  <c r="AA146" i="94" s="1"/>
  <c r="J66" i="95"/>
  <c r="J145" i="95" a="1"/>
  <c r="J145" i="95" s="1"/>
  <c r="X72" i="95"/>
  <c r="X145" i="95" a="1"/>
  <c r="X145" i="95" s="1"/>
  <c r="S74" i="95"/>
  <c r="S146" i="95" a="1"/>
  <c r="S146" i="95" s="1"/>
  <c r="T134" i="95"/>
  <c r="T135" i="95" s="1"/>
  <c r="T154" i="95" a="1"/>
  <c r="T154" i="95" s="1"/>
  <c r="AB72" i="97"/>
  <c r="AB145" i="97" a="1"/>
  <c r="AB145" i="97" s="1"/>
  <c r="AD134" i="97"/>
  <c r="AD135" i="97" s="1"/>
  <c r="AD154" i="97" a="1"/>
  <c r="AD154" i="97" s="1"/>
  <c r="T74" i="97"/>
  <c r="T146" i="97" a="1"/>
  <c r="T146" i="97" s="1"/>
  <c r="Z60" i="97"/>
  <c r="Z145" i="97" a="1"/>
  <c r="Z145" i="97" s="1"/>
  <c r="J74" i="97"/>
  <c r="J146" i="97" a="1"/>
  <c r="J146" i="97" s="1"/>
  <c r="AE74" i="97"/>
  <c r="AE146" i="97" a="1"/>
  <c r="AE146" i="97" s="1"/>
  <c r="AC66" i="97"/>
  <c r="AC145" i="97" a="1"/>
  <c r="AC145" i="97" s="1"/>
  <c r="L69" i="97"/>
  <c r="L146" i="97" a="1"/>
  <c r="L146" i="97" s="1"/>
  <c r="P62" i="97"/>
  <c r="P146" i="97" a="1"/>
  <c r="P146" i="97" s="1"/>
  <c r="AL134" i="103"/>
  <c r="AL135" i="103" s="1"/>
  <c r="AL154" i="103" a="1"/>
  <c r="AL154" i="103" s="1"/>
  <c r="X72" i="99"/>
  <c r="X145" i="99" a="1"/>
  <c r="X145" i="99" s="1"/>
  <c r="R60" i="105"/>
  <c r="R145" i="105" a="1"/>
  <c r="R145" i="105" s="1"/>
  <c r="N66" i="102"/>
  <c r="N145" i="102" a="1"/>
  <c r="N145" i="102" s="1"/>
  <c r="S60" i="98"/>
  <c r="S145" i="98" a="1"/>
  <c r="S145" i="98" s="1"/>
  <c r="J62" i="100"/>
  <c r="J146" i="100" a="1"/>
  <c r="J146" i="100" s="1"/>
  <c r="H134" i="100"/>
  <c r="H135" i="100" s="1"/>
  <c r="H154" i="100" a="1"/>
  <c r="H154" i="100" s="1"/>
  <c r="H155" i="100" s="1"/>
  <c r="AC60" i="99"/>
  <c r="AC145" i="99" a="1"/>
  <c r="AC145" i="99" s="1"/>
  <c r="X72" i="98"/>
  <c r="X145" i="98" a="1"/>
  <c r="X145" i="98" s="1"/>
  <c r="AI69" i="105"/>
  <c r="AI146" i="105" a="1"/>
  <c r="AI146" i="105" s="1"/>
  <c r="R60" i="102"/>
  <c r="R145" i="102" a="1"/>
  <c r="R145" i="102" s="1"/>
  <c r="AJ62" i="102"/>
  <c r="AJ146" i="102" a="1"/>
  <c r="AJ146" i="102" s="1"/>
  <c r="O72" i="101"/>
  <c r="O145" i="101" a="1"/>
  <c r="O145" i="101" s="1"/>
  <c r="R72" i="106"/>
  <c r="R145" i="106" a="1"/>
  <c r="R145" i="106" s="1"/>
  <c r="X69" i="100"/>
  <c r="X146" i="100" a="1"/>
  <c r="X146" i="100" s="1"/>
  <c r="AE66" i="100"/>
  <c r="AE145" i="100" a="1"/>
  <c r="AE145" i="100" s="1"/>
  <c r="O66" i="104"/>
  <c r="O145" i="104" a="1"/>
  <c r="O145" i="104" s="1"/>
  <c r="L66" i="101"/>
  <c r="L145" i="101" a="1"/>
  <c r="L145" i="101" s="1"/>
  <c r="V66" i="101"/>
  <c r="V145" i="101" a="1"/>
  <c r="V145" i="101" s="1"/>
  <c r="L62" i="98"/>
  <c r="L146" i="98" a="1"/>
  <c r="L146" i="98" s="1"/>
  <c r="H134" i="106"/>
  <c r="H135" i="106" s="1"/>
  <c r="H154" i="106" a="1"/>
  <c r="H154" i="106" s="1"/>
  <c r="H155" i="106" s="1"/>
  <c r="AC66" i="101"/>
  <c r="AC145" i="101" a="1"/>
  <c r="AC145" i="101" s="1"/>
  <c r="L72" i="100"/>
  <c r="L145" i="100" a="1"/>
  <c r="L145" i="100" s="1"/>
  <c r="H134" i="105"/>
  <c r="H135" i="105" s="1"/>
  <c r="H154" i="105" a="1"/>
  <c r="H154" i="105" s="1"/>
  <c r="H155" i="105" s="1"/>
  <c r="K134" i="105"/>
  <c r="K135" i="105" s="1"/>
  <c r="K154" i="105" a="1"/>
  <c r="K154" i="105" s="1"/>
  <c r="Z69" i="100"/>
  <c r="Z146" i="100" a="1"/>
  <c r="Z146" i="100" s="1"/>
  <c r="Z69" i="98"/>
  <c r="Z146" i="98" a="1"/>
  <c r="Z146" i="98" s="1"/>
  <c r="AI62" i="104"/>
  <c r="AI146" i="104" a="1"/>
  <c r="AI146" i="104" s="1"/>
  <c r="M134" i="99"/>
  <c r="M135" i="99" s="1"/>
  <c r="M154" i="99" a="1"/>
  <c r="M154" i="99" s="1"/>
  <c r="AI72" i="101"/>
  <c r="AI145" i="101" a="1"/>
  <c r="AI145" i="101" s="1"/>
  <c r="N146" i="103" a="1"/>
  <c r="N146" i="103" s="1"/>
  <c r="H134" i="102"/>
  <c r="H135" i="102" s="1"/>
  <c r="H154" i="102" a="1"/>
  <c r="H154" i="102" s="1"/>
  <c r="H155" i="102" s="1"/>
  <c r="X72" i="100"/>
  <c r="X145" i="100" a="1"/>
  <c r="X145" i="100" s="1"/>
  <c r="AE62" i="104"/>
  <c r="AE146" i="104" a="1"/>
  <c r="AE146" i="104" s="1"/>
  <c r="AH72" i="102"/>
  <c r="AH145" i="102" a="1"/>
  <c r="AH145" i="102" s="1"/>
  <c r="T66" i="99"/>
  <c r="T145" i="99" a="1"/>
  <c r="T145" i="99" s="1"/>
  <c r="AJ146" i="106" a="1"/>
  <c r="AJ146" i="106" s="1"/>
  <c r="AK66" i="103"/>
  <c r="AK145" i="103" a="1"/>
  <c r="AK145" i="103" s="1"/>
  <c r="W62" i="101"/>
  <c r="W146" i="101" a="1"/>
  <c r="W146" i="101" s="1"/>
  <c r="V74" i="102"/>
  <c r="V146" i="102" a="1"/>
  <c r="V146" i="102" s="1"/>
  <c r="AC69" i="105"/>
  <c r="AC146" i="105" a="1"/>
  <c r="AC146" i="105" s="1"/>
  <c r="AL134" i="100"/>
  <c r="AL135" i="100" s="1"/>
  <c r="AL154" i="100" a="1"/>
  <c r="AL154" i="100" s="1"/>
  <c r="S66" i="102"/>
  <c r="S145" i="102" a="1"/>
  <c r="S145" i="102" s="1"/>
  <c r="N60" i="105"/>
  <c r="N145" i="105" a="1"/>
  <c r="N145" i="105" s="1"/>
  <c r="P134" i="100"/>
  <c r="P135" i="100" s="1"/>
  <c r="P154" i="100" a="1"/>
  <c r="P154" i="100" s="1"/>
  <c r="AG134" i="98"/>
  <c r="AG135" i="98" s="1"/>
  <c r="AG154" i="98" a="1"/>
  <c r="AG154" i="98" s="1"/>
  <c r="M134" i="104"/>
  <c r="M135" i="104" s="1"/>
  <c r="M154" i="104" a="1"/>
  <c r="M154" i="104" s="1"/>
  <c r="AE69" i="102"/>
  <c r="AE146" i="102" a="1"/>
  <c r="AE146" i="102" s="1"/>
  <c r="AD69" i="101"/>
  <c r="AD146" i="101" a="1"/>
  <c r="AD146" i="101" s="1"/>
  <c r="W69" i="106"/>
  <c r="W146" i="106" a="1"/>
  <c r="W146" i="106" s="1"/>
  <c r="W72" i="103"/>
  <c r="W145" i="103" a="1"/>
  <c r="W145" i="103" s="1"/>
  <c r="AI66" i="98"/>
  <c r="AI145" i="98" a="1"/>
  <c r="AI145" i="98" s="1"/>
  <c r="J60" i="104"/>
  <c r="J145" i="104" a="1"/>
  <c r="J145" i="104" s="1"/>
  <c r="AE60" i="104"/>
  <c r="AE145" i="104" a="1"/>
  <c r="AE145" i="104" s="1"/>
  <c r="AD72" i="105"/>
  <c r="AD145" i="105" a="1"/>
  <c r="AD145" i="105" s="1"/>
  <c r="T66" i="105"/>
  <c r="T145" i="105" a="1"/>
  <c r="T145" i="105" s="1"/>
  <c r="AC66" i="103"/>
  <c r="AC145" i="103" a="1"/>
  <c r="AC145" i="103" s="1"/>
  <c r="AF134" i="102"/>
  <c r="AF135" i="102" s="1"/>
  <c r="AF154" i="102" a="1"/>
  <c r="AF154" i="102" s="1"/>
  <c r="S60" i="99"/>
  <c r="S145" i="99" a="1"/>
  <c r="S145" i="99" s="1"/>
  <c r="X74" i="98"/>
  <c r="X146" i="98" a="1"/>
  <c r="X146" i="98" s="1"/>
  <c r="Q69" i="99"/>
  <c r="Q146" i="99" a="1"/>
  <c r="Q146" i="99" s="1"/>
  <c r="J62" i="105"/>
  <c r="J146" i="105" a="1"/>
  <c r="J146" i="105" s="1"/>
  <c r="V66" i="102"/>
  <c r="V145" i="102" a="1"/>
  <c r="V145" i="102" s="1"/>
  <c r="R74" i="102"/>
  <c r="R146" i="102" a="1"/>
  <c r="R146" i="102" s="1"/>
  <c r="AK69" i="101"/>
  <c r="AK146" i="101" a="1"/>
  <c r="AK146" i="101" s="1"/>
  <c r="AL134" i="106"/>
  <c r="AL135" i="106" s="1"/>
  <c r="AL154" i="106" a="1"/>
  <c r="AL154" i="106" s="1"/>
  <c r="O66" i="102"/>
  <c r="O145" i="102" a="1"/>
  <c r="O145" i="102" s="1"/>
  <c r="AI72" i="102"/>
  <c r="AI145" i="102" a="1"/>
  <c r="AI145" i="102" s="1"/>
  <c r="AK134" i="101"/>
  <c r="AK135" i="101" s="1"/>
  <c r="AK154" i="101" a="1"/>
  <c r="AK154" i="101" s="1"/>
  <c r="AK155" i="101" s="1"/>
  <c r="AE72" i="95"/>
  <c r="AE145" i="95" a="1"/>
  <c r="AE145" i="95" s="1"/>
  <c r="Q134" i="92"/>
  <c r="Q135" i="92" s="1"/>
  <c r="Q154" i="92" a="1"/>
  <c r="Q154" i="92" s="1"/>
  <c r="Q155" i="92" s="1"/>
  <c r="AD146" i="94" a="1"/>
  <c r="AD146" i="94" s="1"/>
  <c r="AJ137" i="93"/>
  <c r="AJ138" i="93" s="1"/>
  <c r="AJ157" i="93" a="1"/>
  <c r="AJ157" i="93" s="1"/>
  <c r="AJ158" i="93" s="1"/>
  <c r="S136" i="106"/>
  <c r="S154" i="106" a="1"/>
  <c r="S154" i="106" s="1"/>
  <c r="S155" i="106" s="1"/>
  <c r="AD134" i="95"/>
  <c r="AD135" i="95" s="1"/>
  <c r="AD154" i="95" a="1"/>
  <c r="AD154" i="95" s="1"/>
  <c r="AD155" i="95" s="1"/>
  <c r="Z136" i="104"/>
  <c r="Z154" i="104" a="1"/>
  <c r="Z154" i="104" s="1"/>
  <c r="Z155" i="104" s="1"/>
  <c r="O66" i="93"/>
  <c r="O148" i="93" a="1"/>
  <c r="O148" i="93" s="1"/>
  <c r="AI146" i="101" a="1"/>
  <c r="AI146" i="101" s="1"/>
  <c r="R66" i="101"/>
  <c r="R145" i="101" a="1"/>
  <c r="R145" i="101" s="1"/>
  <c r="AD149" i="91" a="1"/>
  <c r="AD149" i="91" s="1"/>
  <c r="K146" i="92" a="1"/>
  <c r="K146" i="92" s="1"/>
  <c r="AI146" i="92" a="1"/>
  <c r="AI146" i="92" s="1"/>
  <c r="X146" i="92" a="1"/>
  <c r="X146" i="92" s="1"/>
  <c r="O74" i="92"/>
  <c r="O146" i="92" a="1"/>
  <c r="O146" i="92" s="1"/>
  <c r="AC134" i="92"/>
  <c r="AC154" i="92" a="1"/>
  <c r="AC154" i="92" s="1"/>
  <c r="P69" i="93"/>
  <c r="P104" i="93" s="1"/>
  <c r="P149" i="93" a="1"/>
  <c r="P149" i="93" s="1"/>
  <c r="U66" i="93"/>
  <c r="U148" i="93" a="1"/>
  <c r="U148" i="93" s="1"/>
  <c r="M74" i="93"/>
  <c r="M149" i="93" a="1"/>
  <c r="M149" i="93" s="1"/>
  <c r="AD149" i="93" a="1"/>
  <c r="AD149" i="93" s="1"/>
  <c r="Q60" i="93"/>
  <c r="Q148" i="93" a="1"/>
  <c r="Q148" i="93" s="1"/>
  <c r="AE149" i="93" a="1"/>
  <c r="AE149" i="93" s="1"/>
  <c r="T72" i="93"/>
  <c r="T148" i="93" a="1"/>
  <c r="T148" i="93" s="1"/>
  <c r="V60" i="94"/>
  <c r="V145" i="94" a="1"/>
  <c r="V145" i="94" s="1"/>
  <c r="AE62" i="94"/>
  <c r="AE146" i="94" a="1"/>
  <c r="AE146" i="94" s="1"/>
  <c r="N62" i="94"/>
  <c r="N146" i="94" a="1"/>
  <c r="N146" i="94" s="1"/>
  <c r="X60" i="94"/>
  <c r="X145" i="94" a="1"/>
  <c r="X145" i="94" s="1"/>
  <c r="AK69" i="94"/>
  <c r="AK101" i="94" s="1"/>
  <c r="AK146" i="94" a="1"/>
  <c r="AK146" i="94" s="1"/>
  <c r="W66" i="94"/>
  <c r="W145" i="94" a="1"/>
  <c r="W145" i="94" s="1"/>
  <c r="AJ60" i="95"/>
  <c r="AJ145" i="95" a="1"/>
  <c r="AJ145" i="95" s="1"/>
  <c r="L134" i="95"/>
  <c r="L135" i="95" s="1"/>
  <c r="L154" i="95" a="1"/>
  <c r="L154" i="95" s="1"/>
  <c r="R69" i="95"/>
  <c r="R146" i="95" a="1"/>
  <c r="R146" i="95" s="1"/>
  <c r="O72" i="95"/>
  <c r="O145" i="95" a="1"/>
  <c r="O145" i="95" s="1"/>
  <c r="AF134" i="97"/>
  <c r="AF135" i="97" s="1"/>
  <c r="AF154" i="97" a="1"/>
  <c r="AF154" i="97" s="1"/>
  <c r="S62" i="97"/>
  <c r="S146" i="97" a="1"/>
  <c r="S146" i="97" s="1"/>
  <c r="Z146" i="97" a="1"/>
  <c r="Z146" i="97" s="1"/>
  <c r="X134" i="97"/>
  <c r="X135" i="97" s="1"/>
  <c r="X154" i="97" a="1"/>
  <c r="X154" i="97" s="1"/>
  <c r="AH66" i="97"/>
  <c r="AH145" i="97" a="1"/>
  <c r="AH145" i="97" s="1"/>
  <c r="AI66" i="97"/>
  <c r="AI145" i="97" a="1"/>
  <c r="AI145" i="97" s="1"/>
  <c r="AI62" i="97"/>
  <c r="AI146" i="97" a="1"/>
  <c r="AI146" i="97" s="1"/>
  <c r="T66" i="97"/>
  <c r="T145" i="97" a="1"/>
  <c r="T145" i="97" s="1"/>
  <c r="W60" i="97"/>
  <c r="W145" i="97" a="1"/>
  <c r="W145" i="97" s="1"/>
  <c r="AH74" i="97"/>
  <c r="AH146" i="97" a="1"/>
  <c r="AH146" i="97" s="1"/>
  <c r="AL72" i="97"/>
  <c r="AL145" i="97" a="1"/>
  <c r="AL145" i="97" s="1"/>
  <c r="AB69" i="97"/>
  <c r="AB146" i="97" a="1"/>
  <c r="AB146" i="97" s="1"/>
  <c r="AC60" i="105"/>
  <c r="AC145" i="105" a="1"/>
  <c r="AC145" i="105" s="1"/>
  <c r="T60" i="102"/>
  <c r="T145" i="102" a="1"/>
  <c r="T145" i="102" s="1"/>
  <c r="L66" i="106"/>
  <c r="L145" i="106" a="1"/>
  <c r="L145" i="106" s="1"/>
  <c r="AC66" i="98"/>
  <c r="AC145" i="98" a="1"/>
  <c r="AC145" i="98" s="1"/>
  <c r="AE60" i="102"/>
  <c r="AE145" i="102" a="1"/>
  <c r="AE145" i="102" s="1"/>
  <c r="N72" i="98"/>
  <c r="N145" i="98" a="1"/>
  <c r="N145" i="98" s="1"/>
  <c r="O74" i="103"/>
  <c r="O146" i="103" a="1"/>
  <c r="O146" i="103" s="1"/>
  <c r="AJ146" i="104" a="1"/>
  <c r="AJ146" i="104" s="1"/>
  <c r="AA134" i="103"/>
  <c r="AA135" i="103" s="1"/>
  <c r="AA154" i="103" a="1"/>
  <c r="AA154" i="103" s="1"/>
  <c r="Y134" i="104"/>
  <c r="Y135" i="104" s="1"/>
  <c r="Y154" i="104" a="1"/>
  <c r="Y154" i="104" s="1"/>
  <c r="AA134" i="105"/>
  <c r="AA135" i="105" s="1"/>
  <c r="AA154" i="105" a="1"/>
  <c r="AA154" i="105" s="1"/>
  <c r="W146" i="98" a="1"/>
  <c r="W146" i="98" s="1"/>
  <c r="AI69" i="106"/>
  <c r="AI146" i="106" a="1"/>
  <c r="AI146" i="106" s="1"/>
  <c r="W134" i="102"/>
  <c r="W135" i="102" s="1"/>
  <c r="W154" i="102" a="1"/>
  <c r="W154" i="102" s="1"/>
  <c r="V60" i="105"/>
  <c r="V145" i="105" a="1"/>
  <c r="V145" i="105" s="1"/>
  <c r="N72" i="99"/>
  <c r="N145" i="99" a="1"/>
  <c r="N145" i="99" s="1"/>
  <c r="AH60" i="103"/>
  <c r="AH145" i="103" a="1"/>
  <c r="AH145" i="103" s="1"/>
  <c r="Z66" i="105"/>
  <c r="Z145" i="105" a="1"/>
  <c r="Z145" i="105" s="1"/>
  <c r="V60" i="104"/>
  <c r="V145" i="104" a="1"/>
  <c r="V145" i="104" s="1"/>
  <c r="AH72" i="100"/>
  <c r="AH145" i="100" a="1"/>
  <c r="AH145" i="100" s="1"/>
  <c r="AI60" i="99"/>
  <c r="AI145" i="99" a="1"/>
  <c r="AI145" i="99" s="1"/>
  <c r="T66" i="103"/>
  <c r="T145" i="103" a="1"/>
  <c r="T145" i="103" s="1"/>
  <c r="N66" i="104"/>
  <c r="N145" i="104" a="1"/>
  <c r="N145" i="104" s="1"/>
  <c r="AH62" i="105"/>
  <c r="AH146" i="105" a="1"/>
  <c r="AH146" i="105" s="1"/>
  <c r="X72" i="105"/>
  <c r="X145" i="105" a="1"/>
  <c r="X145" i="105" s="1"/>
  <c r="T72" i="106"/>
  <c r="T145" i="106" a="1"/>
  <c r="T145" i="106" s="1"/>
  <c r="P134" i="105"/>
  <c r="P135" i="105" s="1"/>
  <c r="P154" i="105" a="1"/>
  <c r="P154" i="105" s="1"/>
  <c r="AB134" i="105"/>
  <c r="AB154" i="105" a="1"/>
  <c r="AB154" i="105" s="1"/>
  <c r="O74" i="99"/>
  <c r="O146" i="99" a="1"/>
  <c r="O146" i="99" s="1"/>
  <c r="W66" i="98"/>
  <c r="W145" i="98" a="1"/>
  <c r="W145" i="98" s="1"/>
  <c r="AC62" i="104"/>
  <c r="AC146" i="104" a="1"/>
  <c r="AC146" i="104" s="1"/>
  <c r="T60" i="98"/>
  <c r="T145" i="98" a="1"/>
  <c r="T145" i="98" s="1"/>
  <c r="W74" i="99"/>
  <c r="W146" i="99" a="1"/>
  <c r="W146" i="99" s="1"/>
  <c r="Z66" i="101"/>
  <c r="Z145" i="101" a="1"/>
  <c r="Z145" i="101" s="1"/>
  <c r="AH62" i="102"/>
  <c r="AH146" i="102" a="1"/>
  <c r="AH146" i="102" s="1"/>
  <c r="S146" i="106" a="1"/>
  <c r="S146" i="106" s="1"/>
  <c r="AD60" i="103"/>
  <c r="AD145" i="103" a="1"/>
  <c r="AD145" i="103" s="1"/>
  <c r="N72" i="101"/>
  <c r="N145" i="101" a="1"/>
  <c r="N145" i="101" s="1"/>
  <c r="AH74" i="98"/>
  <c r="AH146" i="98" a="1"/>
  <c r="AH146" i="98" s="1"/>
  <c r="N62" i="100"/>
  <c r="N146" i="100" a="1"/>
  <c r="N146" i="100" s="1"/>
  <c r="AJ69" i="101"/>
  <c r="AJ101" i="101" s="1"/>
  <c r="AJ146" i="101" a="1"/>
  <c r="AJ146" i="101" s="1"/>
  <c r="N62" i="105"/>
  <c r="N146" i="105" a="1"/>
  <c r="N146" i="105" s="1"/>
  <c r="S60" i="105"/>
  <c r="S145" i="105" a="1"/>
  <c r="S145" i="105" s="1"/>
  <c r="K134" i="104"/>
  <c r="K135" i="104" s="1"/>
  <c r="K154" i="104" a="1"/>
  <c r="K154" i="104" s="1"/>
  <c r="AA134" i="98"/>
  <c r="AA135" i="98" s="1"/>
  <c r="AA154" i="98" a="1"/>
  <c r="AA154" i="98" s="1"/>
  <c r="Q74" i="106"/>
  <c r="Q146" i="106" a="1"/>
  <c r="Q146" i="106" s="1"/>
  <c r="W66" i="99"/>
  <c r="W145" i="99" a="1"/>
  <c r="W145" i="99" s="1"/>
  <c r="Z60" i="106"/>
  <c r="Z145" i="106" a="1"/>
  <c r="Z145" i="106" s="1"/>
  <c r="Y134" i="101"/>
  <c r="Y135" i="101" s="1"/>
  <c r="Y154" i="101" a="1"/>
  <c r="Y154" i="101" s="1"/>
  <c r="S62" i="99"/>
  <c r="S146" i="99" a="1"/>
  <c r="S146" i="99" s="1"/>
  <c r="J72" i="98"/>
  <c r="J145" i="98" a="1"/>
  <c r="J145" i="98" s="1"/>
  <c r="L72" i="98"/>
  <c r="L145" i="98" a="1"/>
  <c r="L145" i="98" s="1"/>
  <c r="AJ62" i="100"/>
  <c r="AJ146" i="100" a="1"/>
  <c r="AJ146" i="100" s="1"/>
  <c r="AH72" i="98"/>
  <c r="AH145" i="98" a="1"/>
  <c r="AH145" i="98" s="1"/>
  <c r="Z72" i="100"/>
  <c r="Z145" i="100" a="1"/>
  <c r="Z145" i="100" s="1"/>
  <c r="AI72" i="104"/>
  <c r="AI145" i="104" a="1"/>
  <c r="AI145" i="104" s="1"/>
  <c r="M134" i="98"/>
  <c r="M135" i="98" s="1"/>
  <c r="M154" i="98" a="1"/>
  <c r="M154" i="98" s="1"/>
  <c r="Z60" i="103"/>
  <c r="Z145" i="103" a="1"/>
  <c r="Z145" i="103" s="1"/>
  <c r="R62" i="100"/>
  <c r="R146" i="100" a="1"/>
  <c r="R146" i="100" s="1"/>
  <c r="O66" i="106"/>
  <c r="O145" i="106" a="1"/>
  <c r="O145" i="106" s="1"/>
  <c r="AJ69" i="98"/>
  <c r="AJ146" i="98" a="1"/>
  <c r="AJ146" i="98" s="1"/>
  <c r="I72" i="106"/>
  <c r="I145" i="106" a="1"/>
  <c r="I145" i="106" s="1"/>
  <c r="I69" i="102"/>
  <c r="I146" i="102" a="1"/>
  <c r="I146" i="102" s="1"/>
  <c r="AG134" i="100"/>
  <c r="AG135" i="100" s="1"/>
  <c r="AG154" i="100" a="1"/>
  <c r="AG154" i="100" s="1"/>
  <c r="AB134" i="100"/>
  <c r="AB135" i="100" s="1"/>
  <c r="AB154" i="100" a="1"/>
  <c r="AB154" i="100" s="1"/>
  <c r="P134" i="98"/>
  <c r="P135" i="98" s="1"/>
  <c r="P154" i="98" a="1"/>
  <c r="P154" i="98" s="1"/>
  <c r="N69" i="99"/>
  <c r="N146" i="99" a="1"/>
  <c r="N146" i="99" s="1"/>
  <c r="H134" i="103"/>
  <c r="H135" i="103" s="1"/>
  <c r="H154" i="103" a="1"/>
  <c r="H154" i="103" s="1"/>
  <c r="H155" i="103" s="1"/>
  <c r="I62" i="99"/>
  <c r="I146" i="99" a="1"/>
  <c r="I146" i="99" s="1"/>
  <c r="AH146" i="104" a="1"/>
  <c r="AH146" i="104" s="1"/>
  <c r="AK62" i="103"/>
  <c r="AK146" i="103" a="1"/>
  <c r="AK146" i="103" s="1"/>
  <c r="AF134" i="103"/>
  <c r="AF135" i="103" s="1"/>
  <c r="AF154" i="103" a="1"/>
  <c r="AF154" i="103" s="1"/>
  <c r="P134" i="106"/>
  <c r="P135" i="106" s="1"/>
  <c r="P154" i="106" a="1"/>
  <c r="P154" i="106" s="1"/>
  <c r="AC134" i="97"/>
  <c r="AC135" i="97" s="1"/>
  <c r="AC154" i="97" a="1"/>
  <c r="AC154" i="97" s="1"/>
  <c r="AC155" i="97" s="1"/>
  <c r="AB72" i="93"/>
  <c r="AB148" i="93" a="1"/>
  <c r="AB148" i="93" s="1"/>
  <c r="I136" i="102"/>
  <c r="I154" i="102" a="1"/>
  <c r="I154" i="102" s="1"/>
  <c r="I155" i="102" s="1"/>
  <c r="AD66" i="95"/>
  <c r="AD145" i="95" a="1"/>
  <c r="AD145" i="95" s="1"/>
  <c r="AC66" i="95"/>
  <c r="AC145" i="95" a="1"/>
  <c r="AC145" i="95" s="1"/>
  <c r="I134" i="99"/>
  <c r="I135" i="99" s="1"/>
  <c r="I154" i="99" a="1"/>
  <c r="I154" i="99" s="1"/>
  <c r="I155" i="99" s="1"/>
  <c r="S136" i="100"/>
  <c r="S154" i="100" a="1"/>
  <c r="S154" i="100" s="1"/>
  <c r="S155" i="100" s="1"/>
  <c r="AI146" i="95" a="1"/>
  <c r="AI146" i="95" s="1"/>
  <c r="Q149" i="93" a="1"/>
  <c r="Q149" i="93" s="1"/>
  <c r="AI134" i="92"/>
  <c r="AI135" i="92" s="1"/>
  <c r="AI154" i="92" a="1"/>
  <c r="AI154" i="92" s="1"/>
  <c r="AI155" i="92" s="1"/>
  <c r="S60" i="97"/>
  <c r="S145" i="97" a="1"/>
  <c r="S145" i="97" s="1"/>
  <c r="AK146" i="99" a="1"/>
  <c r="AK146" i="99" s="1"/>
  <c r="U134" i="97"/>
  <c r="U135" i="97" s="1"/>
  <c r="U154" i="97" a="1"/>
  <c r="U154" i="97" s="1"/>
  <c r="U155" i="97" s="1"/>
  <c r="J134" i="94"/>
  <c r="J135" i="94" s="1"/>
  <c r="J154" i="94" a="1"/>
  <c r="J154" i="94" s="1"/>
  <c r="J155" i="94" s="1"/>
  <c r="AJ136" i="100"/>
  <c r="AJ154" i="100" a="1"/>
  <c r="AJ154" i="100" s="1"/>
  <c r="AJ155" i="100" s="1"/>
  <c r="AJ134" i="104"/>
  <c r="AJ135" i="104" s="1"/>
  <c r="AJ154" i="104" a="1"/>
  <c r="AJ154" i="104" s="1"/>
  <c r="AJ155" i="104" s="1"/>
  <c r="T60" i="100"/>
  <c r="T145" i="100" a="1"/>
  <c r="T145" i="100" s="1"/>
  <c r="V62" i="91"/>
  <c r="V149" i="91" a="1"/>
  <c r="V149" i="91" s="1"/>
  <c r="N149" i="91" a="1"/>
  <c r="N149" i="91" s="1"/>
  <c r="I69" i="91"/>
  <c r="I104" i="91" s="1"/>
  <c r="I149" i="91" a="1"/>
  <c r="I149" i="91" s="1"/>
  <c r="L146" i="92" a="1"/>
  <c r="L146" i="92" s="1"/>
  <c r="H74" i="92"/>
  <c r="H146" i="92" a="1"/>
  <c r="H146" i="92" s="1"/>
  <c r="AK74" i="93"/>
  <c r="AK149" i="93" a="1"/>
  <c r="AK149" i="93" s="1"/>
  <c r="H72" i="93"/>
  <c r="H148" i="93" a="1"/>
  <c r="H148" i="93" s="1"/>
  <c r="AJ69" i="93"/>
  <c r="AJ149" i="93" a="1"/>
  <c r="AJ149" i="93" s="1"/>
  <c r="Z62" i="93"/>
  <c r="Z149" i="93" a="1"/>
  <c r="Z149" i="93" s="1"/>
  <c r="I72" i="93"/>
  <c r="I148" i="93" a="1"/>
  <c r="I148" i="93" s="1"/>
  <c r="N72" i="93"/>
  <c r="N148" i="93" a="1"/>
  <c r="N148" i="93" s="1"/>
  <c r="AG74" i="93"/>
  <c r="AG149" i="93" a="1"/>
  <c r="AG149" i="93" s="1"/>
  <c r="AE60" i="93"/>
  <c r="AE148" i="93" a="1"/>
  <c r="AE148" i="93" s="1"/>
  <c r="AC60" i="93"/>
  <c r="AC148" i="93" a="1"/>
  <c r="AC148" i="93" s="1"/>
  <c r="AC69" i="93"/>
  <c r="AC149" i="93" a="1"/>
  <c r="AC149" i="93" s="1"/>
  <c r="AK149" i="91" a="1"/>
  <c r="AK149" i="91" s="1"/>
  <c r="AB69" i="91"/>
  <c r="AB149" i="91" a="1"/>
  <c r="AB149" i="91" s="1"/>
  <c r="T149" i="91" a="1"/>
  <c r="T149" i="91" s="1"/>
  <c r="S62" i="91"/>
  <c r="S149" i="91" a="1"/>
  <c r="S149" i="91" s="1"/>
  <c r="R149" i="91" a="1"/>
  <c r="R149" i="91" s="1"/>
  <c r="R69" i="92"/>
  <c r="R146" i="92" a="1"/>
  <c r="R146" i="92" s="1"/>
  <c r="N137" i="91"/>
  <c r="N138" i="91" s="1"/>
  <c r="N157" i="91" a="1"/>
  <c r="N157" i="91" s="1"/>
  <c r="N158" i="91" s="1"/>
  <c r="AB62" i="93"/>
  <c r="AB149" i="93" a="1"/>
  <c r="AB149" i="93" s="1"/>
  <c r="L149" i="93" a="1"/>
  <c r="L149" i="93" s="1"/>
  <c r="S72" i="93"/>
  <c r="S148" i="93" a="1"/>
  <c r="S148" i="93" s="1"/>
  <c r="Y72" i="93"/>
  <c r="Y148" i="93" a="1"/>
  <c r="Y148" i="93" s="1"/>
  <c r="R66" i="93"/>
  <c r="R148" i="93" a="1"/>
  <c r="R148" i="93" s="1"/>
  <c r="AF66" i="93"/>
  <c r="AF148" i="93" a="1"/>
  <c r="AF148" i="93" s="1"/>
  <c r="V62" i="93"/>
  <c r="V149" i="93" a="1"/>
  <c r="V149" i="93" s="1"/>
  <c r="AG60" i="93"/>
  <c r="AG148" i="93" a="1"/>
  <c r="AG148" i="93" s="1"/>
  <c r="AI74" i="93"/>
  <c r="AI149" i="93" a="1"/>
  <c r="AI149" i="93" s="1"/>
  <c r="T74" i="94"/>
  <c r="T146" i="94" a="1"/>
  <c r="T146" i="94" s="1"/>
  <c r="Z69" i="94"/>
  <c r="Z146" i="94" a="1"/>
  <c r="Z146" i="94" s="1"/>
  <c r="Q74" i="94"/>
  <c r="Q146" i="94" a="1"/>
  <c r="Q146" i="94" s="1"/>
  <c r="T60" i="94"/>
  <c r="T145" i="94" a="1"/>
  <c r="T145" i="94" s="1"/>
  <c r="N72" i="94"/>
  <c r="N145" i="94" a="1"/>
  <c r="N145" i="94" s="1"/>
  <c r="K66" i="94"/>
  <c r="K145" i="94" a="1"/>
  <c r="K145" i="94" s="1"/>
  <c r="AJ62" i="94"/>
  <c r="AJ146" i="94" a="1"/>
  <c r="AJ146" i="94" s="1"/>
  <c r="W62" i="94"/>
  <c r="W146" i="94" a="1"/>
  <c r="W146" i="94" s="1"/>
  <c r="AJ66" i="94"/>
  <c r="AJ145" i="94" a="1"/>
  <c r="AJ145" i="94" s="1"/>
  <c r="L74" i="94"/>
  <c r="L146" i="94" a="1"/>
  <c r="L146" i="94" s="1"/>
  <c r="AD62" i="95"/>
  <c r="AD146" i="95" a="1"/>
  <c r="AD146" i="95" s="1"/>
  <c r="V66" i="95"/>
  <c r="V145" i="95" a="1"/>
  <c r="V145" i="95" s="1"/>
  <c r="Q60" i="95"/>
  <c r="Q145" i="95" a="1"/>
  <c r="Q145" i="95" s="1"/>
  <c r="N62" i="95"/>
  <c r="N146" i="95" a="1"/>
  <c r="N146" i="95" s="1"/>
  <c r="AL146" i="94" a="1"/>
  <c r="AL146" i="94" s="1"/>
  <c r="K134" i="95"/>
  <c r="K135" i="95" s="1"/>
  <c r="K154" i="95" a="1"/>
  <c r="K154" i="95" s="1"/>
  <c r="AE74" i="95"/>
  <c r="AE146" i="95" a="1"/>
  <c r="AE146" i="95" s="1"/>
  <c r="R60" i="95"/>
  <c r="R145" i="95" a="1"/>
  <c r="R145" i="95" s="1"/>
  <c r="Y134" i="95"/>
  <c r="Y135" i="95" s="1"/>
  <c r="Y154" i="95" a="1"/>
  <c r="Y154" i="95" s="1"/>
  <c r="AA60" i="97"/>
  <c r="AA145" i="97" a="1"/>
  <c r="AA145" i="97" s="1"/>
  <c r="AE72" i="97"/>
  <c r="AE145" i="97" a="1"/>
  <c r="AE145" i="97" s="1"/>
  <c r="R66" i="97"/>
  <c r="R145" i="97" a="1"/>
  <c r="R145" i="97" s="1"/>
  <c r="P66" i="97"/>
  <c r="P145" i="97" a="1"/>
  <c r="P145" i="97" s="1"/>
  <c r="AL62" i="97"/>
  <c r="AL146" i="97" a="1"/>
  <c r="AL146" i="97" s="1"/>
  <c r="Q134" i="97"/>
  <c r="Q154" i="97" a="1"/>
  <c r="Q154" i="97" s="1"/>
  <c r="AK134" i="97"/>
  <c r="AK135" i="97" s="1"/>
  <c r="AK154" i="97" a="1"/>
  <c r="AK154" i="97" s="1"/>
  <c r="V69" i="97"/>
  <c r="V146" i="97" a="1"/>
  <c r="V146" i="97" s="1"/>
  <c r="O69" i="97"/>
  <c r="O146" i="97" a="1"/>
  <c r="O146" i="97" s="1"/>
  <c r="V66" i="97"/>
  <c r="V145" i="97" a="1"/>
  <c r="V145" i="97" s="1"/>
  <c r="O66" i="97"/>
  <c r="O145" i="97" a="1"/>
  <c r="O145" i="97" s="1"/>
  <c r="R62" i="103"/>
  <c r="R146" i="103" a="1"/>
  <c r="R146" i="103" s="1"/>
  <c r="I74" i="98"/>
  <c r="I146" i="98" a="1"/>
  <c r="I146" i="98" s="1"/>
  <c r="T69" i="101"/>
  <c r="T146" i="101" a="1"/>
  <c r="T146" i="101" s="1"/>
  <c r="J74" i="99"/>
  <c r="J146" i="99" a="1"/>
  <c r="J146" i="99" s="1"/>
  <c r="J62" i="102"/>
  <c r="J146" i="102" a="1"/>
  <c r="J146" i="102" s="1"/>
  <c r="S66" i="101"/>
  <c r="S145" i="101" a="1"/>
  <c r="S145" i="101" s="1"/>
  <c r="O62" i="101"/>
  <c r="O146" i="101" a="1"/>
  <c r="O146" i="101" s="1"/>
  <c r="L72" i="99"/>
  <c r="L145" i="99" a="1"/>
  <c r="L145" i="99" s="1"/>
  <c r="W60" i="106"/>
  <c r="W145" i="106" a="1"/>
  <c r="W145" i="106" s="1"/>
  <c r="I66" i="105"/>
  <c r="I145" i="105" a="1"/>
  <c r="I145" i="105" s="1"/>
  <c r="Q72" i="106"/>
  <c r="Q145" i="106" a="1"/>
  <c r="Q145" i="106" s="1"/>
  <c r="AD74" i="99"/>
  <c r="AD146" i="99" a="1"/>
  <c r="AD146" i="99" s="1"/>
  <c r="J146" i="103" a="1"/>
  <c r="J146" i="103" s="1"/>
  <c r="Q69" i="100"/>
  <c r="Q146" i="100" a="1"/>
  <c r="Q146" i="100" s="1"/>
  <c r="AD62" i="103"/>
  <c r="AD146" i="103" a="1"/>
  <c r="AD146" i="103" s="1"/>
  <c r="J66" i="105"/>
  <c r="J145" i="105" a="1"/>
  <c r="J145" i="105" s="1"/>
  <c r="Y134" i="103"/>
  <c r="Y135" i="103" s="1"/>
  <c r="Y154" i="103" a="1"/>
  <c r="Y154" i="103" s="1"/>
  <c r="AK62" i="104"/>
  <c r="AK146" i="104" a="1"/>
  <c r="AK146" i="104" s="1"/>
  <c r="AC62" i="106"/>
  <c r="AC146" i="106" a="1"/>
  <c r="AC146" i="106" s="1"/>
  <c r="I66" i="100"/>
  <c r="I145" i="100" a="1"/>
  <c r="I145" i="100" s="1"/>
  <c r="I60" i="103"/>
  <c r="I145" i="103" a="1"/>
  <c r="I145" i="103" s="1"/>
  <c r="AI72" i="106"/>
  <c r="AI145" i="106" a="1"/>
  <c r="AI145" i="106" s="1"/>
  <c r="I74" i="106"/>
  <c r="I146" i="106" a="1"/>
  <c r="I146" i="106" s="1"/>
  <c r="V74" i="106"/>
  <c r="V146" i="106" a="1"/>
  <c r="V146" i="106" s="1"/>
  <c r="AK72" i="106"/>
  <c r="AK145" i="106" a="1"/>
  <c r="AK145" i="106" s="1"/>
  <c r="AH72" i="99"/>
  <c r="AH145" i="99" a="1"/>
  <c r="AH145" i="99" s="1"/>
  <c r="AF134" i="104"/>
  <c r="AF135" i="104" s="1"/>
  <c r="AF154" i="104" a="1"/>
  <c r="AF154" i="104" s="1"/>
  <c r="Y134" i="100"/>
  <c r="Y135" i="100" s="1"/>
  <c r="Y154" i="100" a="1"/>
  <c r="Y154" i="100" s="1"/>
  <c r="AA134" i="100"/>
  <c r="AA135" i="100" s="1"/>
  <c r="AA154" i="100" a="1"/>
  <c r="AA154" i="100" s="1"/>
  <c r="L66" i="104"/>
  <c r="L145" i="104" a="1"/>
  <c r="L145" i="104" s="1"/>
  <c r="L66" i="105"/>
  <c r="L145" i="105" a="1"/>
  <c r="L145" i="105" s="1"/>
  <c r="AE62" i="103"/>
  <c r="AE146" i="103" a="1"/>
  <c r="AE146" i="103" s="1"/>
  <c r="AG134" i="105"/>
  <c r="AG135" i="105" s="1"/>
  <c r="AG154" i="105" a="1"/>
  <c r="AG154" i="105" s="1"/>
  <c r="AH72" i="105"/>
  <c r="AH145" i="105" a="1"/>
  <c r="AH145" i="105" s="1"/>
  <c r="I66" i="98"/>
  <c r="I145" i="98" a="1"/>
  <c r="I145" i="98" s="1"/>
  <c r="AB134" i="99"/>
  <c r="AB135" i="99" s="1"/>
  <c r="AB154" i="99" a="1"/>
  <c r="AB154" i="99" s="1"/>
  <c r="V66" i="100"/>
  <c r="V145" i="100" a="1"/>
  <c r="V145" i="100" s="1"/>
  <c r="Q62" i="103"/>
  <c r="Q146" i="103" a="1"/>
  <c r="Q146" i="103" s="1"/>
  <c r="AD66" i="102"/>
  <c r="AD145" i="102" a="1"/>
  <c r="AD145" i="102" s="1"/>
  <c r="R66" i="100"/>
  <c r="R145" i="100" a="1"/>
  <c r="R145" i="100" s="1"/>
  <c r="M134" i="103"/>
  <c r="M135" i="103" s="1"/>
  <c r="M154" i="103" a="1"/>
  <c r="M154" i="103" s="1"/>
  <c r="R60" i="99"/>
  <c r="R145" i="99" a="1"/>
  <c r="R145" i="99" s="1"/>
  <c r="J146" i="104" a="1"/>
  <c r="J146" i="104" s="1"/>
  <c r="Z69" i="99"/>
  <c r="Z146" i="99" a="1"/>
  <c r="Z146" i="99" s="1"/>
  <c r="AD62" i="105"/>
  <c r="AD146" i="105" a="1"/>
  <c r="AD146" i="105" s="1"/>
  <c r="V72" i="106"/>
  <c r="V145" i="106" a="1"/>
  <c r="V145" i="106" s="1"/>
  <c r="J72" i="106"/>
  <c r="J145" i="106" a="1"/>
  <c r="J145" i="106" s="1"/>
  <c r="U134" i="103"/>
  <c r="U135" i="103" s="1"/>
  <c r="U154" i="103" a="1"/>
  <c r="U154" i="103" s="1"/>
  <c r="R146" i="101" a="1"/>
  <c r="R146" i="101" s="1"/>
  <c r="AH72" i="106"/>
  <c r="AH145" i="106" a="1"/>
  <c r="AH145" i="106" s="1"/>
  <c r="M134" i="105"/>
  <c r="M135" i="105" s="1"/>
  <c r="M154" i="105" a="1"/>
  <c r="M154" i="105" s="1"/>
  <c r="AD69" i="104"/>
  <c r="AD146" i="104" a="1"/>
  <c r="AD146" i="104" s="1"/>
  <c r="AB134" i="98"/>
  <c r="AB135" i="98" s="1"/>
  <c r="AB154" i="98" a="1"/>
  <c r="AB154" i="98" s="1"/>
  <c r="AE72" i="103"/>
  <c r="AE145" i="103" a="1"/>
  <c r="AE145" i="103" s="1"/>
  <c r="AA134" i="102"/>
  <c r="AA135" i="102" s="1"/>
  <c r="AA154" i="102" a="1"/>
  <c r="AA154" i="102" s="1"/>
  <c r="K134" i="98"/>
  <c r="K135" i="98" s="1"/>
  <c r="K154" i="98" a="1"/>
  <c r="K154" i="98" s="1"/>
  <c r="AE69" i="101"/>
  <c r="AE146" i="101" a="1"/>
  <c r="AE146" i="101" s="1"/>
  <c r="N66" i="100"/>
  <c r="N145" i="100" a="1"/>
  <c r="N145" i="100" s="1"/>
  <c r="AF134" i="106"/>
  <c r="AF135" i="106" s="1"/>
  <c r="AF154" i="106" a="1"/>
  <c r="AF154" i="106" s="1"/>
  <c r="L62" i="106"/>
  <c r="L146" i="106" a="1"/>
  <c r="L146" i="106" s="1"/>
  <c r="T60" i="104"/>
  <c r="T145" i="104" a="1"/>
  <c r="T145" i="104" s="1"/>
  <c r="T66" i="101"/>
  <c r="T145" i="101" a="1"/>
  <c r="T145" i="101" s="1"/>
  <c r="X146" i="99" a="1"/>
  <c r="X146" i="99" s="1"/>
  <c r="R74" i="105"/>
  <c r="R146" i="105" a="1"/>
  <c r="R146" i="105" s="1"/>
  <c r="S69" i="101"/>
  <c r="S146" i="101" a="1"/>
  <c r="S146" i="101" s="1"/>
  <c r="I62" i="103"/>
  <c r="I146" i="103" a="1"/>
  <c r="I146" i="103" s="1"/>
  <c r="U134" i="98"/>
  <c r="U135" i="98" s="1"/>
  <c r="U154" i="98" a="1"/>
  <c r="U154" i="98" s="1"/>
  <c r="X66" i="102"/>
  <c r="X145" i="102" a="1"/>
  <c r="X145" i="102" s="1"/>
  <c r="Q72" i="104"/>
  <c r="Q145" i="104" a="1"/>
  <c r="Q145" i="104" s="1"/>
  <c r="J69" i="106"/>
  <c r="J146" i="106" a="1"/>
  <c r="J146" i="106" s="1"/>
  <c r="AD60" i="98"/>
  <c r="AD145" i="98" a="1"/>
  <c r="AD145" i="98" s="1"/>
  <c r="O66" i="100"/>
  <c r="O145" i="100" a="1"/>
  <c r="O145" i="100" s="1"/>
  <c r="V146" i="105" a="1"/>
  <c r="V146" i="105" s="1"/>
  <c r="AH74" i="103"/>
  <c r="AH146" i="103" a="1"/>
  <c r="AH146" i="103" s="1"/>
  <c r="V72" i="98"/>
  <c r="V145" i="98" a="1"/>
  <c r="V145" i="98" s="1"/>
  <c r="T69" i="103"/>
  <c r="T146" i="103" a="1"/>
  <c r="T146" i="103" s="1"/>
  <c r="AE66" i="101"/>
  <c r="AE145" i="101" a="1"/>
  <c r="AE145" i="101" s="1"/>
  <c r="W74" i="104"/>
  <c r="W146" i="104" a="1"/>
  <c r="W146" i="104" s="1"/>
  <c r="W149" i="91" a="1"/>
  <c r="W149" i="91" s="1"/>
  <c r="AL134" i="92"/>
  <c r="AL135" i="92" s="1"/>
  <c r="AL154" i="92" a="1"/>
  <c r="AL154" i="92" s="1"/>
  <c r="AL155" i="92" s="1"/>
  <c r="AK72" i="100"/>
  <c r="AK145" i="100" a="1"/>
  <c r="AK145" i="100" s="1"/>
  <c r="AK134" i="103"/>
  <c r="AK135" i="103" s="1"/>
  <c r="AK154" i="103" a="1"/>
  <c r="AK154" i="103" s="1"/>
  <c r="AK155" i="103" s="1"/>
  <c r="AJ66" i="105"/>
  <c r="AJ145" i="105" a="1"/>
  <c r="AJ145" i="105" s="1"/>
  <c r="R134" i="103"/>
  <c r="R135" i="103" s="1"/>
  <c r="R154" i="103" a="1"/>
  <c r="R154" i="103" s="1"/>
  <c r="R155" i="103" s="1"/>
  <c r="AA72" i="93"/>
  <c r="AA148" i="93" a="1"/>
  <c r="AA148" i="93" s="1"/>
  <c r="AE136" i="94"/>
  <c r="AE154" i="94" a="1"/>
  <c r="AE154" i="94" s="1"/>
  <c r="AE155" i="94" s="1"/>
  <c r="J146" i="95" a="1"/>
  <c r="J146" i="95" s="1"/>
  <c r="X136" i="98"/>
  <c r="X154" i="98" a="1"/>
  <c r="X154" i="98" s="1"/>
  <c r="X155" i="98" s="1"/>
  <c r="I146" i="105" a="1"/>
  <c r="I146" i="105" s="1"/>
  <c r="U146" i="97" a="1"/>
  <c r="U146" i="97" s="1"/>
  <c r="Z66" i="98"/>
  <c r="Z145" i="98" a="1"/>
  <c r="Z145" i="98" s="1"/>
  <c r="O146" i="105" a="1"/>
  <c r="O146" i="105" s="1"/>
  <c r="AK136" i="102"/>
  <c r="AK154" i="102" a="1"/>
  <c r="AK154" i="102" s="1"/>
  <c r="AK155" i="102" s="1"/>
  <c r="AA149" i="91" a="1"/>
  <c r="AA149" i="91" s="1"/>
  <c r="AE134" i="104"/>
  <c r="AE135" i="104" s="1"/>
  <c r="AE154" i="104" a="1"/>
  <c r="AE154" i="104" s="1"/>
  <c r="AE155" i="104" s="1"/>
  <c r="W72" i="95"/>
  <c r="W145" i="95" a="1"/>
  <c r="W145" i="95" s="1"/>
  <c r="Q66" i="99"/>
  <c r="Q145" i="99" a="1"/>
  <c r="Q145" i="99" s="1"/>
  <c r="I134" i="97"/>
  <c r="I135" i="97" s="1"/>
  <c r="I154" i="97" a="1"/>
  <c r="I154" i="97" s="1"/>
  <c r="I155" i="97" s="1"/>
  <c r="AE146" i="100" a="1"/>
  <c r="AE146" i="100" s="1"/>
  <c r="AA137" i="93"/>
  <c r="AA138" i="93" s="1"/>
  <c r="AA157" i="93" a="1"/>
  <c r="AA157" i="93" s="1"/>
  <c r="AA158" i="93" s="1"/>
  <c r="P134" i="97"/>
  <c r="P135" i="97" s="1"/>
  <c r="P154" i="97" a="1"/>
  <c r="P154" i="97" s="1"/>
  <c r="P155" i="97" s="1"/>
  <c r="AI72" i="100"/>
  <c r="AI145" i="100" a="1"/>
  <c r="AI145" i="100" s="1"/>
  <c r="AI66" i="94"/>
  <c r="AI145" i="94" a="1"/>
  <c r="AI145" i="94" s="1"/>
  <c r="AF136" i="94"/>
  <c r="AF154" i="94" a="1"/>
  <c r="AF154" i="94" s="1"/>
  <c r="AF155" i="94" s="1"/>
  <c r="AD134" i="100"/>
  <c r="AD135" i="100" s="1"/>
  <c r="AD154" i="100" a="1"/>
  <c r="AD154" i="100" s="1"/>
  <c r="AD155" i="100" s="1"/>
  <c r="AC63" i="61"/>
  <c r="AC151" i="61" a="1"/>
  <c r="AC151" i="61" s="1"/>
  <c r="W63" i="61"/>
  <c r="W151" i="61" a="1"/>
  <c r="W151" i="61" s="1"/>
  <c r="AE69" i="61"/>
  <c r="AE151" i="61" a="1"/>
  <c r="AE151" i="61" s="1"/>
  <c r="O75" i="61"/>
  <c r="O151" i="61" a="1"/>
  <c r="O151" i="61" s="1"/>
  <c r="I69" i="61"/>
  <c r="I151" i="61" a="1"/>
  <c r="I151" i="61" s="1"/>
  <c r="AA75" i="61"/>
  <c r="AA151" i="61" a="1"/>
  <c r="AA151" i="61" s="1"/>
  <c r="AH63" i="61"/>
  <c r="AH151" i="61" a="1"/>
  <c r="AH151" i="61" s="1"/>
  <c r="V63" i="61"/>
  <c r="V151" i="61" a="1"/>
  <c r="V151" i="61" s="1"/>
  <c r="M63" i="61"/>
  <c r="M151" i="61" a="1"/>
  <c r="M151" i="61" s="1"/>
  <c r="L63" i="61"/>
  <c r="L151" i="61" a="1"/>
  <c r="L151" i="61" s="1"/>
  <c r="AB75" i="61"/>
  <c r="AB151" i="61" a="1"/>
  <c r="AB151" i="61" s="1"/>
  <c r="AF63" i="61"/>
  <c r="AF151" i="61" a="1"/>
  <c r="AF151" i="61" s="1"/>
  <c r="U69" i="61"/>
  <c r="U151" i="61" a="1"/>
  <c r="U151" i="61" s="1"/>
  <c r="Q69" i="61"/>
  <c r="Q151" i="61" a="1"/>
  <c r="Q151" i="61" s="1"/>
  <c r="K75" i="61"/>
  <c r="K151" i="61" a="1"/>
  <c r="K151" i="61" s="1"/>
  <c r="AI69" i="61"/>
  <c r="AI151" i="61" a="1"/>
  <c r="AI151" i="61" s="1"/>
  <c r="AJ75" i="61"/>
  <c r="AJ151" i="61" a="1"/>
  <c r="AJ151" i="61" s="1"/>
  <c r="Z63" i="61"/>
  <c r="Z151" i="61" a="1"/>
  <c r="Z151" i="61" s="1"/>
  <c r="P63" i="61"/>
  <c r="P151" i="61" a="1"/>
  <c r="P151" i="61" s="1"/>
  <c r="J75" i="61"/>
  <c r="J151" i="61" a="1"/>
  <c r="J151" i="61" s="1"/>
  <c r="X69" i="61"/>
  <c r="X151" i="61" a="1"/>
  <c r="X151" i="61" s="1"/>
  <c r="S69" i="61"/>
  <c r="S151" i="61" a="1"/>
  <c r="S151" i="61" s="1"/>
  <c r="T75" i="61"/>
  <c r="T151" i="61" a="1"/>
  <c r="T151" i="61" s="1"/>
  <c r="AK69" i="61"/>
  <c r="AK151" i="61" a="1"/>
  <c r="AK151" i="61" s="1"/>
  <c r="AD63" i="61"/>
  <c r="AD151" i="61" a="1"/>
  <c r="AD151" i="61" s="1"/>
  <c r="AL69" i="61"/>
  <c r="AL151" i="61" a="1"/>
  <c r="AL151" i="61" s="1"/>
  <c r="AD134" i="103"/>
  <c r="AD135" i="103" s="1"/>
  <c r="O36" i="93"/>
  <c r="O37" i="93" s="1"/>
  <c r="AI36" i="103"/>
  <c r="AI37" i="103" s="1"/>
  <c r="M36" i="91"/>
  <c r="M37" i="91" s="1"/>
  <c r="G31" i="93"/>
  <c r="AK134" i="95"/>
  <c r="AK135" i="95" s="1"/>
  <c r="J136" i="94"/>
  <c r="L46" i="94"/>
  <c r="L72" i="94" s="1"/>
  <c r="W136" i="94"/>
  <c r="S46" i="104"/>
  <c r="AI36" i="94"/>
  <c r="AI37" i="94" s="1"/>
  <c r="T36" i="100"/>
  <c r="T37" i="100" s="1"/>
  <c r="W134" i="94"/>
  <c r="W135" i="94" s="1"/>
  <c r="AD134" i="101"/>
  <c r="AD135" i="101" s="1"/>
  <c r="N36" i="95"/>
  <c r="N37" i="95" s="1"/>
  <c r="AD36" i="100"/>
  <c r="AD37" i="100" s="1"/>
  <c r="R36" i="101"/>
  <c r="R37" i="101" s="1"/>
  <c r="X46" i="103"/>
  <c r="AK136" i="95"/>
  <c r="AI36" i="92"/>
  <c r="AI37" i="92" s="1"/>
  <c r="W36" i="95"/>
  <c r="W37" i="95" s="1"/>
  <c r="AI36" i="100"/>
  <c r="AI37" i="100" s="1"/>
  <c r="W46" i="101"/>
  <c r="AD36" i="95"/>
  <c r="AD37" i="95" s="1"/>
  <c r="P136" i="97"/>
  <c r="AA139" i="93"/>
  <c r="I136" i="97"/>
  <c r="X36" i="106"/>
  <c r="X37" i="106" s="1"/>
  <c r="Q36" i="99"/>
  <c r="Q37" i="99" s="1"/>
  <c r="AD46" i="99"/>
  <c r="AD73" i="99" s="1"/>
  <c r="AJ134" i="100"/>
  <c r="AJ135" i="100" s="1"/>
  <c r="AJ136" i="104"/>
  <c r="AJ46" i="104"/>
  <c r="X134" i="102"/>
  <c r="X135" i="102" s="1"/>
  <c r="Z36" i="98"/>
  <c r="Z37" i="98" s="1"/>
  <c r="X136" i="102"/>
  <c r="AB46" i="94"/>
  <c r="AI66" i="92"/>
  <c r="U136" i="97"/>
  <c r="N134" i="102"/>
  <c r="N135" i="102" s="1"/>
  <c r="N136" i="102"/>
  <c r="AI136" i="94"/>
  <c r="Q36" i="91"/>
  <c r="Q37" i="91" s="1"/>
  <c r="AC36" i="95"/>
  <c r="AC37" i="95" s="1"/>
  <c r="Z134" i="104"/>
  <c r="Z135" i="104" s="1"/>
  <c r="R134" i="99"/>
  <c r="R135" i="99" s="1"/>
  <c r="R136" i="99"/>
  <c r="S134" i="100"/>
  <c r="S135" i="100" s="1"/>
  <c r="AE136" i="104"/>
  <c r="G25" i="94"/>
  <c r="AJ139" i="93"/>
  <c r="AJ46" i="98"/>
  <c r="AJ134" i="95"/>
  <c r="AJ135" i="95" s="1"/>
  <c r="Z46" i="102"/>
  <c r="AK134" i="102"/>
  <c r="AK135" i="102" s="1"/>
  <c r="AE134" i="94"/>
  <c r="AE135" i="94" s="1"/>
  <c r="I36" i="105"/>
  <c r="I37" i="105" s="1"/>
  <c r="S134" i="106"/>
  <c r="S135" i="106" s="1"/>
  <c r="P70" i="61"/>
  <c r="Q46" i="102"/>
  <c r="G31" i="94"/>
  <c r="I134" i="102"/>
  <c r="I135" i="102" s="1"/>
  <c r="AJ134" i="105"/>
  <c r="AJ135" i="105" s="1"/>
  <c r="S36" i="97"/>
  <c r="S37" i="97" s="1"/>
  <c r="AI136" i="92"/>
  <c r="AK46" i="102"/>
  <c r="X134" i="98"/>
  <c r="X135" i="98" s="1"/>
  <c r="S46" i="103"/>
  <c r="AD136" i="95"/>
  <c r="I46" i="95"/>
  <c r="AE36" i="99"/>
  <c r="AE37" i="99" s="1"/>
  <c r="Q136" i="92"/>
  <c r="AH36" i="92"/>
  <c r="AH37" i="92" s="1"/>
  <c r="AG36" i="91"/>
  <c r="AG37" i="91" s="1"/>
  <c r="H36" i="92"/>
  <c r="H37" i="92" s="1"/>
  <c r="U46" i="94"/>
  <c r="AG72" i="91"/>
  <c r="AK46" i="104"/>
  <c r="Z46" i="104"/>
  <c r="AB36" i="92"/>
  <c r="AB37" i="92" s="1"/>
  <c r="Q46" i="103"/>
  <c r="R136" i="103"/>
  <c r="AC136" i="102"/>
  <c r="Z46" i="99"/>
  <c r="AC134" i="102"/>
  <c r="AC135" i="102" s="1"/>
  <c r="I136" i="99"/>
  <c r="AA36" i="93"/>
  <c r="AA37" i="93" s="1"/>
  <c r="AC46" i="104"/>
  <c r="AJ36" i="105"/>
  <c r="AJ37" i="105" s="1"/>
  <c r="AJ36" i="106"/>
  <c r="AJ37" i="106" s="1"/>
  <c r="K134" i="94"/>
  <c r="K135" i="94" s="1"/>
  <c r="K136" i="94"/>
  <c r="AH36" i="95"/>
  <c r="AH37" i="95" s="1"/>
  <c r="AJ136" i="105"/>
  <c r="AE36" i="95"/>
  <c r="AE37" i="95" s="1"/>
  <c r="L136" i="97"/>
  <c r="AE46" i="105"/>
  <c r="W36" i="91"/>
  <c r="W37" i="91" s="1"/>
  <c r="AA46" i="94"/>
  <c r="AA145" i="94" s="1" a="1"/>
  <c r="AA145" i="94" s="1"/>
  <c r="AB60" i="92"/>
  <c r="AD134" i="92"/>
  <c r="AD135" i="92" s="1"/>
  <c r="T36" i="91"/>
  <c r="T37" i="91" s="1"/>
  <c r="AK136" i="101"/>
  <c r="AC46" i="102"/>
  <c r="I46" i="94"/>
  <c r="AC136" i="97"/>
  <c r="AH134" i="104"/>
  <c r="AH135" i="104" s="1"/>
  <c r="L136" i="105"/>
  <c r="AB36" i="93"/>
  <c r="AB37" i="93" s="1"/>
  <c r="T72" i="91"/>
  <c r="AK36" i="100"/>
  <c r="AK37" i="100" s="1"/>
  <c r="AK136" i="103"/>
  <c r="AI36" i="102"/>
  <c r="AI37" i="102" s="1"/>
  <c r="O46" i="98"/>
  <c r="AK134" i="99"/>
  <c r="AK135" i="99" s="1"/>
  <c r="AK136" i="99"/>
  <c r="AD136" i="92"/>
  <c r="M46" i="94"/>
  <c r="O36" i="102"/>
  <c r="O37" i="102" s="1"/>
  <c r="Z136" i="103"/>
  <c r="AF137" i="91"/>
  <c r="AF138" i="91" s="1"/>
  <c r="G138" i="91" s="1"/>
  <c r="AL55" i="94"/>
  <c r="AL70" i="94" s="1"/>
  <c r="AL136" i="92"/>
  <c r="Y36" i="92"/>
  <c r="Y37" i="92" s="1"/>
  <c r="Y66" i="92"/>
  <c r="L72" i="91"/>
  <c r="AF139" i="91"/>
  <c r="L36" i="91"/>
  <c r="L37" i="91" s="1"/>
  <c r="N139" i="91"/>
  <c r="R72" i="99"/>
  <c r="V72" i="95"/>
  <c r="AE36" i="91"/>
  <c r="AE37" i="91" s="1"/>
  <c r="AC36" i="91"/>
  <c r="AC37" i="91" s="1"/>
  <c r="J72" i="94"/>
  <c r="W66" i="106"/>
  <c r="AC66" i="91"/>
  <c r="L66" i="98"/>
  <c r="W66" i="103"/>
  <c r="V72" i="104"/>
  <c r="S60" i="102"/>
  <c r="AK72" i="103"/>
  <c r="L60" i="98"/>
  <c r="AH66" i="98"/>
  <c r="Z66" i="100"/>
  <c r="X66" i="106"/>
  <c r="L72" i="106"/>
  <c r="X60" i="106"/>
  <c r="R72" i="101"/>
  <c r="AE72" i="102"/>
  <c r="AC72" i="99"/>
  <c r="AI72" i="99"/>
  <c r="O60" i="101"/>
  <c r="O60" i="97"/>
  <c r="AC66" i="99"/>
  <c r="AD66" i="100"/>
  <c r="T60" i="103"/>
  <c r="O60" i="105"/>
  <c r="S60" i="106"/>
  <c r="R60" i="103"/>
  <c r="O72" i="105"/>
  <c r="S66" i="106"/>
  <c r="AI66" i="100"/>
  <c r="AK66" i="100"/>
  <c r="AI60" i="102"/>
  <c r="S72" i="99"/>
  <c r="AE66" i="102"/>
  <c r="V66" i="104"/>
  <c r="AI66" i="99"/>
  <c r="T72" i="103"/>
  <c r="R66" i="106"/>
  <c r="T60" i="99"/>
  <c r="S66" i="99"/>
  <c r="AD72" i="106"/>
  <c r="L72" i="104"/>
  <c r="AI60" i="100"/>
  <c r="AK60" i="100"/>
  <c r="AC72" i="103"/>
  <c r="V60" i="98"/>
  <c r="N72" i="97"/>
  <c r="O72" i="97"/>
  <c r="AD60" i="106"/>
  <c r="X66" i="104"/>
  <c r="Q60" i="106"/>
  <c r="Z72" i="105"/>
  <c r="O66" i="101"/>
  <c r="R60" i="106"/>
  <c r="AI66" i="106"/>
  <c r="L60" i="101"/>
  <c r="T72" i="99"/>
  <c r="AJ72" i="105"/>
  <c r="Z60" i="100"/>
  <c r="AI60" i="98"/>
  <c r="AE66" i="106"/>
  <c r="AE66" i="99"/>
  <c r="T66" i="100"/>
  <c r="T72" i="100"/>
  <c r="T72" i="98"/>
  <c r="Q72" i="100"/>
  <c r="AD72" i="103"/>
  <c r="AC60" i="101"/>
  <c r="AJ60" i="102"/>
  <c r="R60" i="100"/>
  <c r="AD60" i="105"/>
  <c r="Q66" i="104"/>
  <c r="T60" i="97"/>
  <c r="S66" i="97"/>
  <c r="AC60" i="98"/>
  <c r="G41" i="100"/>
  <c r="AH72" i="103"/>
  <c r="AH60" i="100"/>
  <c r="Q66" i="100"/>
  <c r="Z66" i="97"/>
  <c r="V72" i="97"/>
  <c r="AC72" i="98"/>
  <c r="AH66" i="103"/>
  <c r="Z60" i="105"/>
  <c r="AH60" i="105"/>
  <c r="S66" i="105"/>
  <c r="AJ72" i="102"/>
  <c r="AH72" i="101"/>
  <c r="AE72" i="104"/>
  <c r="Q60" i="104"/>
  <c r="AI66" i="102"/>
  <c r="U72" i="97"/>
  <c r="AD60" i="100"/>
  <c r="AH66" i="100"/>
  <c r="AK60" i="106"/>
  <c r="L72" i="101"/>
  <c r="L60" i="104"/>
  <c r="AE66" i="104"/>
  <c r="L66" i="97"/>
  <c r="W66" i="97"/>
  <c r="X66" i="99"/>
  <c r="Q66" i="105"/>
  <c r="S66" i="98"/>
  <c r="I66" i="99"/>
  <c r="R66" i="102"/>
  <c r="AK60" i="101"/>
  <c r="AK66" i="101"/>
  <c r="J66" i="99"/>
  <c r="J72" i="99"/>
  <c r="J60" i="99"/>
  <c r="L60" i="106"/>
  <c r="AC72" i="106"/>
  <c r="AC66" i="100"/>
  <c r="W72" i="106"/>
  <c r="Q66" i="106"/>
  <c r="V66" i="105"/>
  <c r="I72" i="99"/>
  <c r="R72" i="102"/>
  <c r="I60" i="101"/>
  <c r="I66" i="101"/>
  <c r="I72" i="101"/>
  <c r="X66" i="105"/>
  <c r="X60" i="105"/>
  <c r="X60" i="99"/>
  <c r="G41" i="103"/>
  <c r="AC60" i="100"/>
  <c r="K134" i="99"/>
  <c r="K135" i="99" s="1"/>
  <c r="N72" i="104"/>
  <c r="N60" i="104"/>
  <c r="AJ72" i="101"/>
  <c r="AJ60" i="101"/>
  <c r="T66" i="98"/>
  <c r="Z60" i="101"/>
  <c r="O60" i="104"/>
  <c r="N66" i="101"/>
  <c r="AC72" i="101"/>
  <c r="AH66" i="105"/>
  <c r="AI60" i="101"/>
  <c r="X60" i="100"/>
  <c r="W60" i="99"/>
  <c r="AH60" i="102"/>
  <c r="AH60" i="106"/>
  <c r="J60" i="98"/>
  <c r="AK60" i="103"/>
  <c r="AH60" i="98"/>
  <c r="T72" i="101"/>
  <c r="AI60" i="104"/>
  <c r="I66" i="104"/>
  <c r="AH60" i="101"/>
  <c r="J66" i="104"/>
  <c r="AD66" i="105"/>
  <c r="AD72" i="98"/>
  <c r="T72" i="105"/>
  <c r="AD66" i="104"/>
  <c r="V66" i="98"/>
  <c r="V72" i="102"/>
  <c r="Z72" i="101"/>
  <c r="V72" i="100"/>
  <c r="I66" i="103"/>
  <c r="N60" i="101"/>
  <c r="AL134" i="99"/>
  <c r="AL135" i="99" s="1"/>
  <c r="L72" i="105"/>
  <c r="AD60" i="102"/>
  <c r="X66" i="100"/>
  <c r="P134" i="101"/>
  <c r="P135" i="101" s="1"/>
  <c r="Z66" i="106"/>
  <c r="J66" i="98"/>
  <c r="N66" i="105"/>
  <c r="I60" i="104"/>
  <c r="J72" i="104"/>
  <c r="T60" i="105"/>
  <c r="V60" i="102"/>
  <c r="AE60" i="101"/>
  <c r="G31" i="100"/>
  <c r="V62" i="101"/>
  <c r="Z74" i="98"/>
  <c r="G31" i="106"/>
  <c r="W69" i="101"/>
  <c r="Q69" i="105"/>
  <c r="G31" i="104"/>
  <c r="G31" i="102"/>
  <c r="AD74" i="101"/>
  <c r="X72" i="94"/>
  <c r="J72" i="97"/>
  <c r="AL66" i="97"/>
  <c r="AC60" i="97"/>
  <c r="R155" i="104"/>
  <c r="AC61" i="105"/>
  <c r="AC73" i="105"/>
  <c r="AC67" i="105"/>
  <c r="Y47" i="99"/>
  <c r="Y54" i="99" s="1"/>
  <c r="T66" i="102"/>
  <c r="M47" i="106"/>
  <c r="M54" i="106" s="1"/>
  <c r="J155" i="102"/>
  <c r="AF36" i="105"/>
  <c r="AF37" i="105" s="1"/>
  <c r="AF46" i="105"/>
  <c r="J155" i="106"/>
  <c r="AB36" i="100"/>
  <c r="AB37" i="100" s="1"/>
  <c r="AB46" i="100"/>
  <c r="X55" i="105"/>
  <c r="X56" i="105" s="1"/>
  <c r="T55" i="101"/>
  <c r="T56" i="101" s="1"/>
  <c r="AF36" i="104"/>
  <c r="AF37" i="104" s="1"/>
  <c r="AF46" i="104"/>
  <c r="S55" i="104"/>
  <c r="Q61" i="105"/>
  <c r="Q73" i="105"/>
  <c r="Q67" i="105"/>
  <c r="R73" i="105"/>
  <c r="R67" i="105"/>
  <c r="R61" i="105"/>
  <c r="H47" i="105"/>
  <c r="H54" i="105" s="1"/>
  <c r="S67" i="101"/>
  <c r="S73" i="101"/>
  <c r="S61" i="101"/>
  <c r="O155" i="105"/>
  <c r="AG36" i="102"/>
  <c r="AG37" i="102" s="1"/>
  <c r="AG46" i="102"/>
  <c r="U136" i="101"/>
  <c r="N72" i="102"/>
  <c r="N67" i="98"/>
  <c r="N61" i="98"/>
  <c r="N73" i="98"/>
  <c r="N66" i="98"/>
  <c r="K36" i="103"/>
  <c r="K37" i="103" s="1"/>
  <c r="K46" i="103"/>
  <c r="AD67" i="101"/>
  <c r="AD73" i="101"/>
  <c r="AD61" i="101"/>
  <c r="J67" i="101"/>
  <c r="J73" i="101"/>
  <c r="J61" i="101"/>
  <c r="T155" i="100"/>
  <c r="Y47" i="100"/>
  <c r="Y54" i="100" s="1"/>
  <c r="L66" i="99"/>
  <c r="AI73" i="103"/>
  <c r="AI67" i="103"/>
  <c r="AI61" i="103"/>
  <c r="I67" i="105"/>
  <c r="I61" i="105"/>
  <c r="I73" i="105"/>
  <c r="P36" i="99"/>
  <c r="P37" i="99" s="1"/>
  <c r="P46" i="99"/>
  <c r="V155" i="104"/>
  <c r="I61" i="102"/>
  <c r="I73" i="102"/>
  <c r="I67" i="102"/>
  <c r="O155" i="103"/>
  <c r="M47" i="99"/>
  <c r="M54" i="99" s="1"/>
  <c r="R155" i="101"/>
  <c r="O155" i="102"/>
  <c r="AH74" i="99"/>
  <c r="Z155" i="102"/>
  <c r="V73" i="105"/>
  <c r="V61" i="105"/>
  <c r="V67" i="105"/>
  <c r="G31" i="98"/>
  <c r="N60" i="99"/>
  <c r="U36" i="100"/>
  <c r="U37" i="100" s="1"/>
  <c r="U46" i="100"/>
  <c r="U136" i="105"/>
  <c r="Z155" i="101"/>
  <c r="X73" i="98"/>
  <c r="X67" i="98"/>
  <c r="X61" i="98"/>
  <c r="Y47" i="98"/>
  <c r="Y54" i="98" s="1"/>
  <c r="AI155" i="101"/>
  <c r="AH73" i="104"/>
  <c r="AH61" i="104"/>
  <c r="AH67" i="104"/>
  <c r="Y136" i="102"/>
  <c r="G31" i="101"/>
  <c r="T155" i="106"/>
  <c r="Q61" i="99"/>
  <c r="Q73" i="99"/>
  <c r="Q67" i="99"/>
  <c r="N55" i="101"/>
  <c r="N56" i="101" s="1"/>
  <c r="M36" i="102"/>
  <c r="M37" i="102" s="1"/>
  <c r="M46" i="102"/>
  <c r="K47" i="104"/>
  <c r="K54" i="104" s="1"/>
  <c r="J60" i="105"/>
  <c r="J155" i="98"/>
  <c r="Y136" i="103"/>
  <c r="AE61" i="106"/>
  <c r="AE67" i="106"/>
  <c r="AE73" i="106"/>
  <c r="G25" i="105"/>
  <c r="U136" i="102"/>
  <c r="G25" i="99"/>
  <c r="AF136" i="98"/>
  <c r="W66" i="104"/>
  <c r="Y136" i="98"/>
  <c r="P36" i="103"/>
  <c r="P37" i="103" s="1"/>
  <c r="P46" i="103"/>
  <c r="R67" i="103"/>
  <c r="R61" i="103"/>
  <c r="R73" i="103"/>
  <c r="U136" i="104"/>
  <c r="U47" i="99"/>
  <c r="U54" i="99" s="1"/>
  <c r="AG136" i="103"/>
  <c r="AA47" i="104"/>
  <c r="AA54" i="104" s="1"/>
  <c r="V155" i="103"/>
  <c r="J73" i="102"/>
  <c r="J61" i="102"/>
  <c r="J67" i="102"/>
  <c r="J155" i="105"/>
  <c r="Q134" i="98"/>
  <c r="Q135" i="98" s="1"/>
  <c r="AK155" i="106"/>
  <c r="AL46" i="106"/>
  <c r="AL36" i="106"/>
  <c r="AL37" i="106" s="1"/>
  <c r="S155" i="98"/>
  <c r="Z155" i="106"/>
  <c r="M134" i="100"/>
  <c r="M135" i="100" s="1"/>
  <c r="H134" i="104"/>
  <c r="H135" i="104" s="1"/>
  <c r="I72" i="100"/>
  <c r="I72" i="103"/>
  <c r="AE60" i="99"/>
  <c r="Y47" i="105"/>
  <c r="Y54" i="105" s="1"/>
  <c r="U47" i="104"/>
  <c r="U54" i="104" s="1"/>
  <c r="H47" i="100"/>
  <c r="H54" i="100" s="1"/>
  <c r="R55" i="99"/>
  <c r="R56" i="99" s="1"/>
  <c r="S55" i="103"/>
  <c r="S56" i="103" s="1"/>
  <c r="W67" i="98"/>
  <c r="W73" i="98"/>
  <c r="W61" i="98"/>
  <c r="W72" i="98"/>
  <c r="AC155" i="103"/>
  <c r="AE155" i="102"/>
  <c r="AI61" i="106"/>
  <c r="AI67" i="106"/>
  <c r="AI73" i="106"/>
  <c r="I55" i="106"/>
  <c r="I56" i="106" s="1"/>
  <c r="AJ155" i="106"/>
  <c r="AE72" i="100"/>
  <c r="J72" i="100"/>
  <c r="P134" i="102"/>
  <c r="P135" i="102" s="1"/>
  <c r="Q55" i="101"/>
  <c r="Q56" i="101" s="1"/>
  <c r="AG136" i="99"/>
  <c r="AE155" i="103"/>
  <c r="J66" i="103"/>
  <c r="G25" i="100"/>
  <c r="N66" i="106"/>
  <c r="AH73" i="99"/>
  <c r="AH67" i="99"/>
  <c r="AH61" i="99"/>
  <c r="AH66" i="99"/>
  <c r="AA47" i="101"/>
  <c r="AA54" i="101" s="1"/>
  <c r="AL136" i="104"/>
  <c r="M46" i="98"/>
  <c r="M36" i="98"/>
  <c r="M37" i="98" s="1"/>
  <c r="AK55" i="99"/>
  <c r="AK56" i="99" s="1"/>
  <c r="O73" i="104"/>
  <c r="O61" i="104"/>
  <c r="O67" i="104"/>
  <c r="L136" i="102"/>
  <c r="AB47" i="102"/>
  <c r="AB146" i="102" s="1" a="1"/>
  <c r="AB146" i="102" s="1"/>
  <c r="Z55" i="106"/>
  <c r="Z56" i="106" s="1"/>
  <c r="AJ155" i="101"/>
  <c r="P134" i="104"/>
  <c r="P135" i="104" s="1"/>
  <c r="AH155" i="102"/>
  <c r="AI55" i="100"/>
  <c r="AI56" i="100" s="1"/>
  <c r="AI155" i="106"/>
  <c r="V72" i="101"/>
  <c r="S155" i="103"/>
  <c r="L61" i="104"/>
  <c r="L67" i="104"/>
  <c r="L73" i="104"/>
  <c r="N155" i="104"/>
  <c r="AK55" i="102"/>
  <c r="AE155" i="100"/>
  <c r="U136" i="99"/>
  <c r="L73" i="105"/>
  <c r="L61" i="105"/>
  <c r="L67" i="105"/>
  <c r="P47" i="100"/>
  <c r="P146" i="100" s="1" a="1"/>
  <c r="P146" i="100" s="1"/>
  <c r="AC73" i="101"/>
  <c r="AC67" i="101"/>
  <c r="AC61" i="101"/>
  <c r="H36" i="98"/>
  <c r="H37" i="98" s="1"/>
  <c r="H46" i="98"/>
  <c r="L60" i="100"/>
  <c r="O60" i="102"/>
  <c r="H136" i="105"/>
  <c r="R73" i="98"/>
  <c r="R67" i="98"/>
  <c r="R61" i="98"/>
  <c r="AD155" i="103"/>
  <c r="H36" i="104"/>
  <c r="H37" i="104" s="1"/>
  <c r="H46" i="104"/>
  <c r="AG136" i="105"/>
  <c r="U47" i="103"/>
  <c r="U146" i="103" s="1" a="1"/>
  <c r="U146" i="103" s="1"/>
  <c r="N55" i="100"/>
  <c r="N56" i="100" s="1"/>
  <c r="AJ55" i="105"/>
  <c r="AJ56" i="105" s="1"/>
  <c r="Z55" i="100"/>
  <c r="Z56" i="100" s="1"/>
  <c r="S72" i="105"/>
  <c r="I61" i="98"/>
  <c r="I67" i="98"/>
  <c r="I73" i="98"/>
  <c r="AG36" i="106"/>
  <c r="AG37" i="106" s="1"/>
  <c r="AG46" i="106"/>
  <c r="V61" i="100"/>
  <c r="V67" i="100"/>
  <c r="V73" i="100"/>
  <c r="AK55" i="100"/>
  <c r="AB136" i="101"/>
  <c r="AF136" i="99"/>
  <c r="Z74" i="103"/>
  <c r="AD72" i="102"/>
  <c r="O60" i="99"/>
  <c r="H47" i="99"/>
  <c r="H54" i="99" s="1"/>
  <c r="M136" i="99"/>
  <c r="AI155" i="105"/>
  <c r="V155" i="100"/>
  <c r="R72" i="100"/>
  <c r="R55" i="106"/>
  <c r="R56" i="106" s="1"/>
  <c r="AH55" i="101"/>
  <c r="AH56" i="101" s="1"/>
  <c r="AI66" i="101"/>
  <c r="V47" i="99"/>
  <c r="V54" i="99" s="1"/>
  <c r="L155" i="100"/>
  <c r="O155" i="98"/>
  <c r="H47" i="106"/>
  <c r="H146" i="106" s="1" a="1"/>
  <c r="H146" i="106" s="1"/>
  <c r="AJ55" i="103"/>
  <c r="AJ56" i="103" s="1"/>
  <c r="L155" i="101"/>
  <c r="W55" i="103"/>
  <c r="AF47" i="103"/>
  <c r="AF146" i="103" s="1" a="1"/>
  <c r="AF146" i="103" s="1"/>
  <c r="AK155" i="105"/>
  <c r="Q55" i="104"/>
  <c r="Q56" i="104" s="1"/>
  <c r="AG134" i="102"/>
  <c r="AG135" i="102" s="1"/>
  <c r="W155" i="101"/>
  <c r="Q60" i="101"/>
  <c r="V66" i="106"/>
  <c r="AA47" i="100"/>
  <c r="AA54" i="100" s="1"/>
  <c r="M47" i="100"/>
  <c r="M146" i="100" s="1" a="1"/>
  <c r="M146" i="100" s="1"/>
  <c r="J60" i="106"/>
  <c r="W72" i="99"/>
  <c r="K36" i="100"/>
  <c r="K37" i="100" s="1"/>
  <c r="K46" i="100"/>
  <c r="AH66" i="102"/>
  <c r="AL134" i="102"/>
  <c r="AL135" i="102" s="1"/>
  <c r="AB47" i="99"/>
  <c r="AB54" i="99" s="1"/>
  <c r="AK66" i="99"/>
  <c r="AK60" i="99"/>
  <c r="AJ55" i="106"/>
  <c r="AH66" i="106"/>
  <c r="Q55" i="102"/>
  <c r="Q56" i="102" s="1"/>
  <c r="O155" i="100"/>
  <c r="AI55" i="102"/>
  <c r="AI56" i="102" s="1"/>
  <c r="AI61" i="100"/>
  <c r="AI67" i="100"/>
  <c r="AI73" i="100"/>
  <c r="AK67" i="103"/>
  <c r="AK73" i="103"/>
  <c r="AK61" i="103"/>
  <c r="U46" i="98"/>
  <c r="U36" i="98"/>
  <c r="U37" i="98" s="1"/>
  <c r="L73" i="98"/>
  <c r="L61" i="98"/>
  <c r="L67" i="98"/>
  <c r="AB136" i="98"/>
  <c r="AG47" i="103"/>
  <c r="AG54" i="103" s="1"/>
  <c r="AE66" i="103"/>
  <c r="AI155" i="102"/>
  <c r="K136" i="98"/>
  <c r="AB47" i="105"/>
  <c r="AB54" i="105" s="1"/>
  <c r="P47" i="102"/>
  <c r="P146" i="102" s="1" a="1"/>
  <c r="P146" i="102" s="1"/>
  <c r="AG46" i="99"/>
  <c r="AG36" i="99"/>
  <c r="AG37" i="99" s="1"/>
  <c r="K134" i="101"/>
  <c r="K135" i="101" s="1"/>
  <c r="AC55" i="105"/>
  <c r="N60" i="100"/>
  <c r="S72" i="102"/>
  <c r="AJ60" i="105"/>
  <c r="N72" i="105"/>
  <c r="Z72" i="98"/>
  <c r="R72" i="104"/>
  <c r="R60" i="104"/>
  <c r="J155" i="100"/>
  <c r="T61" i="101"/>
  <c r="T67" i="101"/>
  <c r="T73" i="101"/>
  <c r="M134" i="102"/>
  <c r="M135" i="102" s="1"/>
  <c r="R55" i="105"/>
  <c r="R56" i="105" s="1"/>
  <c r="X66" i="101"/>
  <c r="X60" i="101"/>
  <c r="Z72" i="103"/>
  <c r="P47" i="104"/>
  <c r="P54" i="104" s="1"/>
  <c r="AC55" i="100"/>
  <c r="AC56" i="100" s="1"/>
  <c r="AB46" i="106"/>
  <c r="AB36" i="106"/>
  <c r="AB37" i="106" s="1"/>
  <c r="AF47" i="101"/>
  <c r="AF54" i="101" s="1"/>
  <c r="P136" i="103"/>
  <c r="I55" i="103"/>
  <c r="I56" i="103" s="1"/>
  <c r="O55" i="98"/>
  <c r="O56" i="98" s="1"/>
  <c r="AC155" i="99"/>
  <c r="O73" i="106"/>
  <c r="O61" i="106"/>
  <c r="O67" i="106"/>
  <c r="V73" i="103"/>
  <c r="V61" i="103"/>
  <c r="V67" i="103"/>
  <c r="V66" i="103"/>
  <c r="N73" i="103"/>
  <c r="N61" i="103"/>
  <c r="N67" i="103"/>
  <c r="N66" i="103"/>
  <c r="AK61" i="98"/>
  <c r="AK67" i="98"/>
  <c r="AK73" i="98"/>
  <c r="J55" i="101"/>
  <c r="P47" i="98"/>
  <c r="P54" i="98" s="1"/>
  <c r="L73" i="103"/>
  <c r="L67" i="103"/>
  <c r="L61" i="103"/>
  <c r="AD155" i="98"/>
  <c r="AL134" i="105"/>
  <c r="AL135" i="105" s="1"/>
  <c r="AJ60" i="103"/>
  <c r="AI155" i="100"/>
  <c r="AL136" i="98"/>
  <c r="K36" i="98"/>
  <c r="K37" i="98" s="1"/>
  <c r="K46" i="98"/>
  <c r="X67" i="102"/>
  <c r="X61" i="102"/>
  <c r="X73" i="102"/>
  <c r="Q47" i="98"/>
  <c r="Q54" i="98" s="1"/>
  <c r="I61" i="106"/>
  <c r="I67" i="106"/>
  <c r="I73" i="106"/>
  <c r="I66" i="106"/>
  <c r="AJ155" i="102"/>
  <c r="Y36" i="104"/>
  <c r="Y37" i="104" s="1"/>
  <c r="Y46" i="104"/>
  <c r="AL36" i="105"/>
  <c r="AL37" i="105" s="1"/>
  <c r="AL46" i="105"/>
  <c r="AJ67" i="106"/>
  <c r="AJ61" i="106"/>
  <c r="AJ73" i="106"/>
  <c r="AC55" i="99"/>
  <c r="AC56" i="99" s="1"/>
  <c r="AH55" i="106"/>
  <c r="AH56" i="106" s="1"/>
  <c r="L155" i="98"/>
  <c r="AA47" i="98"/>
  <c r="AA54" i="98" s="1"/>
  <c r="Y136" i="106"/>
  <c r="AJ67" i="99"/>
  <c r="AJ61" i="99"/>
  <c r="AJ73" i="99"/>
  <c r="AC55" i="102"/>
  <c r="AC56" i="102" s="1"/>
  <c r="N155" i="103"/>
  <c r="I155" i="101"/>
  <c r="K47" i="101"/>
  <c r="K54" i="101" s="1"/>
  <c r="AF136" i="101"/>
  <c r="AK73" i="105"/>
  <c r="AK67" i="105"/>
  <c r="AK61" i="105"/>
  <c r="AK72" i="105"/>
  <c r="Y136" i="99"/>
  <c r="AF47" i="106"/>
  <c r="AF54" i="106" s="1"/>
  <c r="W136" i="105"/>
  <c r="Y136" i="105"/>
  <c r="V55" i="104"/>
  <c r="V56" i="104" s="1"/>
  <c r="AG136" i="104"/>
  <c r="AI55" i="99"/>
  <c r="AI73" i="105"/>
  <c r="AI61" i="105"/>
  <c r="AI67" i="105"/>
  <c r="AJ61" i="100"/>
  <c r="AJ73" i="100"/>
  <c r="AJ67" i="100"/>
  <c r="AB136" i="102"/>
  <c r="Y46" i="106"/>
  <c r="Y36" i="106"/>
  <c r="Y37" i="106" s="1"/>
  <c r="L155" i="99"/>
  <c r="N155" i="105"/>
  <c r="AJ155" i="105"/>
  <c r="R72" i="93"/>
  <c r="V60" i="95"/>
  <c r="P72" i="97"/>
  <c r="AH60" i="97"/>
  <c r="Z72" i="97"/>
  <c r="AC72" i="97"/>
  <c r="R55" i="103"/>
  <c r="AC66" i="105"/>
  <c r="AC72" i="105"/>
  <c r="AD73" i="106"/>
  <c r="AD61" i="106"/>
  <c r="AD67" i="106"/>
  <c r="L73" i="106"/>
  <c r="L61" i="106"/>
  <c r="L67" i="106"/>
  <c r="AF47" i="105"/>
  <c r="AF146" i="105" s="1" a="1"/>
  <c r="AF146" i="105" s="1"/>
  <c r="AL136" i="103"/>
  <c r="AB47" i="100"/>
  <c r="AB146" i="100" s="1" a="1"/>
  <c r="AB146" i="100" s="1"/>
  <c r="W155" i="104"/>
  <c r="AF47" i="104"/>
  <c r="AF54" i="104" s="1"/>
  <c r="Q60" i="105"/>
  <c r="R72" i="105"/>
  <c r="T155" i="101"/>
  <c r="U136" i="100"/>
  <c r="J55" i="99"/>
  <c r="J56" i="99" s="1"/>
  <c r="S60" i="101"/>
  <c r="AC60" i="106"/>
  <c r="AE73" i="102"/>
  <c r="AE61" i="102"/>
  <c r="AE67" i="102"/>
  <c r="AG47" i="102"/>
  <c r="AG146" i="102" s="1" a="1"/>
  <c r="AG146" i="102" s="1"/>
  <c r="X61" i="104"/>
  <c r="X78" i="104" s="1"/>
  <c r="X73" i="104"/>
  <c r="X67" i="104"/>
  <c r="X72" i="104"/>
  <c r="U134" i="101"/>
  <c r="U135" i="101" s="1"/>
  <c r="O55" i="101"/>
  <c r="O56" i="101" s="1"/>
  <c r="AH155" i="105"/>
  <c r="O55" i="103"/>
  <c r="K47" i="103"/>
  <c r="K146" i="103" s="1" a="1"/>
  <c r="K146" i="103" s="1"/>
  <c r="S73" i="98"/>
  <c r="S61" i="98"/>
  <c r="S67" i="98"/>
  <c r="S72" i="98"/>
  <c r="AD60" i="101"/>
  <c r="AA136" i="103"/>
  <c r="P46" i="101"/>
  <c r="P36" i="101"/>
  <c r="P37" i="101" s="1"/>
  <c r="J60" i="101"/>
  <c r="AA136" i="105"/>
  <c r="AI60" i="103"/>
  <c r="W55" i="98"/>
  <c r="W56" i="98" s="1"/>
  <c r="W61" i="106"/>
  <c r="W73" i="106"/>
  <c r="W67" i="106"/>
  <c r="P47" i="99"/>
  <c r="P54" i="99" s="1"/>
  <c r="AI55" i="106"/>
  <c r="AI56" i="106" s="1"/>
  <c r="W155" i="99"/>
  <c r="Q67" i="106"/>
  <c r="Q61" i="106"/>
  <c r="Q73" i="106"/>
  <c r="I66" i="102"/>
  <c r="N155" i="100"/>
  <c r="T55" i="100"/>
  <c r="T56" i="100" s="1"/>
  <c r="K136" i="103"/>
  <c r="H46" i="101"/>
  <c r="H36" i="101"/>
  <c r="H37" i="101" s="1"/>
  <c r="S155" i="104"/>
  <c r="Z155" i="99"/>
  <c r="H136" i="100"/>
  <c r="V72" i="105"/>
  <c r="Q155" i="99"/>
  <c r="AE55" i="105"/>
  <c r="AE56" i="105" s="1"/>
  <c r="AC67" i="99"/>
  <c r="AC61" i="99"/>
  <c r="AC73" i="99"/>
  <c r="O55" i="104"/>
  <c r="O56" i="104" s="1"/>
  <c r="AH73" i="103"/>
  <c r="AH67" i="103"/>
  <c r="AH61" i="103"/>
  <c r="AH78" i="103" s="1"/>
  <c r="U47" i="100"/>
  <c r="U54" i="100" s="1"/>
  <c r="Q155" i="101"/>
  <c r="U134" i="105"/>
  <c r="U135" i="105" s="1"/>
  <c r="G31" i="103"/>
  <c r="I73" i="99"/>
  <c r="I67" i="99"/>
  <c r="I61" i="99"/>
  <c r="X60" i="98"/>
  <c r="Q55" i="100"/>
  <c r="Q56" i="100" s="1"/>
  <c r="Y46" i="98"/>
  <c r="Y36" i="98"/>
  <c r="Y37" i="98" s="1"/>
  <c r="W155" i="98"/>
  <c r="AH72" i="104"/>
  <c r="AH60" i="104"/>
  <c r="AD55" i="103"/>
  <c r="Y134" i="102"/>
  <c r="Y135" i="102" s="1"/>
  <c r="Q60" i="99"/>
  <c r="L55" i="104"/>
  <c r="L56" i="104" s="1"/>
  <c r="V67" i="104"/>
  <c r="V73" i="104"/>
  <c r="V61" i="104"/>
  <c r="I155" i="100"/>
  <c r="AH61" i="100"/>
  <c r="AH67" i="100"/>
  <c r="AH73" i="100"/>
  <c r="AI61" i="99"/>
  <c r="AI73" i="99"/>
  <c r="AI67" i="99"/>
  <c r="M47" i="102"/>
  <c r="M146" i="102" s="1" a="1"/>
  <c r="M146" i="102" s="1"/>
  <c r="AI55" i="105"/>
  <c r="AI56" i="105" s="1"/>
  <c r="T67" i="103"/>
  <c r="T61" i="103"/>
  <c r="T73" i="103"/>
  <c r="K47" i="106"/>
  <c r="K146" i="106" s="1" a="1"/>
  <c r="K146" i="106" s="1"/>
  <c r="AE60" i="106"/>
  <c r="G31" i="105"/>
  <c r="R61" i="102"/>
  <c r="R67" i="102"/>
  <c r="R73" i="102"/>
  <c r="AK67" i="101"/>
  <c r="AK61" i="101"/>
  <c r="AK73" i="101"/>
  <c r="U134" i="102"/>
  <c r="U135" i="102" s="1"/>
  <c r="G31" i="99"/>
  <c r="AF134" i="98"/>
  <c r="AF135" i="98" s="1"/>
  <c r="Y134" i="98"/>
  <c r="Y135" i="98" s="1"/>
  <c r="P47" i="103"/>
  <c r="P54" i="103" s="1"/>
  <c r="R72" i="103"/>
  <c r="AJ73" i="101"/>
  <c r="AJ61" i="101"/>
  <c r="AJ67" i="101"/>
  <c r="U134" i="104"/>
  <c r="U135" i="104" s="1"/>
  <c r="AH55" i="105"/>
  <c r="AH56" i="105" s="1"/>
  <c r="X73" i="105"/>
  <c r="X67" i="105"/>
  <c r="X61" i="105"/>
  <c r="AG134" i="103"/>
  <c r="AG135" i="103" s="1"/>
  <c r="AJ55" i="102"/>
  <c r="Z155" i="105"/>
  <c r="J60" i="102"/>
  <c r="AD55" i="102"/>
  <c r="G41" i="99"/>
  <c r="AL47" i="106"/>
  <c r="AL54" i="106" s="1"/>
  <c r="O67" i="101"/>
  <c r="O73" i="101"/>
  <c r="O61" i="101"/>
  <c r="R61" i="106"/>
  <c r="R73" i="106"/>
  <c r="R67" i="106"/>
  <c r="O60" i="103"/>
  <c r="AI55" i="101"/>
  <c r="AI56" i="101" s="1"/>
  <c r="AL36" i="99"/>
  <c r="AL37" i="99" s="1"/>
  <c r="AL46" i="99"/>
  <c r="X55" i="100"/>
  <c r="W60" i="98"/>
  <c r="AC55" i="104"/>
  <c r="AC56" i="104" s="1"/>
  <c r="AI60" i="106"/>
  <c r="AF36" i="100"/>
  <c r="AF37" i="100" s="1"/>
  <c r="AF46" i="100"/>
  <c r="M36" i="104"/>
  <c r="M37" i="104" s="1"/>
  <c r="M46" i="104"/>
  <c r="AE60" i="100"/>
  <c r="V155" i="98"/>
  <c r="AG134" i="99"/>
  <c r="AG135" i="99" s="1"/>
  <c r="V55" i="106"/>
  <c r="T61" i="100"/>
  <c r="T73" i="100"/>
  <c r="T67" i="100"/>
  <c r="T67" i="98"/>
  <c r="T73" i="98"/>
  <c r="T61" i="98"/>
  <c r="M47" i="103"/>
  <c r="M54" i="103" s="1"/>
  <c r="Z61" i="101"/>
  <c r="Z67" i="101"/>
  <c r="Z73" i="101"/>
  <c r="N60" i="106"/>
  <c r="AH55" i="102"/>
  <c r="AH60" i="99"/>
  <c r="AF136" i="104"/>
  <c r="AL134" i="104"/>
  <c r="AL135" i="104" s="1"/>
  <c r="Y136" i="100"/>
  <c r="AA136" i="104"/>
  <c r="M47" i="98"/>
  <c r="M54" i="98" s="1"/>
  <c r="O72" i="104"/>
  <c r="L134" i="102"/>
  <c r="L135" i="102" s="1"/>
  <c r="AB36" i="104"/>
  <c r="AB37" i="104" s="1"/>
  <c r="AB46" i="104"/>
  <c r="X155" i="100"/>
  <c r="R155" i="99"/>
  <c r="AH155" i="99"/>
  <c r="Q73" i="100"/>
  <c r="Q61" i="100"/>
  <c r="Q78" i="100" s="1"/>
  <c r="Q67" i="100"/>
  <c r="AA136" i="100"/>
  <c r="S155" i="105"/>
  <c r="O155" i="104"/>
  <c r="L67" i="101"/>
  <c r="L61" i="101"/>
  <c r="L73" i="101"/>
  <c r="AL47" i="100"/>
  <c r="AL146" i="100" s="1" a="1"/>
  <c r="AL146" i="100" s="1"/>
  <c r="V155" i="102"/>
  <c r="N61" i="101"/>
  <c r="N67" i="101"/>
  <c r="N73" i="101"/>
  <c r="AA46" i="105"/>
  <c r="AA36" i="105"/>
  <c r="AA37" i="105" s="1"/>
  <c r="AL136" i="99"/>
  <c r="U134" i="99"/>
  <c r="U135" i="99" s="1"/>
  <c r="H136" i="106"/>
  <c r="L60" i="105"/>
  <c r="J155" i="104"/>
  <c r="R155" i="102"/>
  <c r="H47" i="98"/>
  <c r="H146" i="98" s="1" a="1"/>
  <c r="H146" i="98" s="1"/>
  <c r="O72" i="102"/>
  <c r="K136" i="105"/>
  <c r="AH55" i="98"/>
  <c r="AH56" i="98" s="1"/>
  <c r="R60" i="98"/>
  <c r="R66" i="98"/>
  <c r="H47" i="104"/>
  <c r="H54" i="104" s="1"/>
  <c r="U46" i="103"/>
  <c r="U36" i="103"/>
  <c r="U37" i="103" s="1"/>
  <c r="AH73" i="105"/>
  <c r="AH67" i="105"/>
  <c r="AH61" i="105"/>
  <c r="I72" i="98"/>
  <c r="I60" i="98"/>
  <c r="AE155" i="98"/>
  <c r="O73" i="105"/>
  <c r="O61" i="105"/>
  <c r="O67" i="105"/>
  <c r="AB136" i="99"/>
  <c r="AG47" i="106"/>
  <c r="AG146" i="106" s="1" a="1"/>
  <c r="AG146" i="106" s="1"/>
  <c r="AJ67" i="102"/>
  <c r="AJ61" i="102"/>
  <c r="AJ73" i="102"/>
  <c r="V60" i="100"/>
  <c r="AB134" i="101"/>
  <c r="AB135" i="101" s="1"/>
  <c r="X55" i="101"/>
  <c r="X56" i="101" s="1"/>
  <c r="AF134" i="99"/>
  <c r="AF135" i="99" s="1"/>
  <c r="Q55" i="103"/>
  <c r="Q56" i="103" s="1"/>
  <c r="Z55" i="103"/>
  <c r="Z56" i="103" s="1"/>
  <c r="AL46" i="101"/>
  <c r="AL36" i="101"/>
  <c r="AL37" i="101" s="1"/>
  <c r="O72" i="99"/>
  <c r="O55" i="106"/>
  <c r="O56" i="106" s="1"/>
  <c r="R73" i="99"/>
  <c r="R67" i="99"/>
  <c r="R61" i="99"/>
  <c r="R66" i="99"/>
  <c r="H136" i="102"/>
  <c r="X61" i="100"/>
  <c r="X73" i="100"/>
  <c r="X67" i="100"/>
  <c r="M47" i="105"/>
  <c r="M54" i="105" s="1"/>
  <c r="Q55" i="106"/>
  <c r="Q56" i="106" s="1"/>
  <c r="Z155" i="98"/>
  <c r="AD55" i="105"/>
  <c r="AD56" i="105" s="1"/>
  <c r="V60" i="106"/>
  <c r="J66" i="106"/>
  <c r="U136" i="103"/>
  <c r="G41" i="101"/>
  <c r="AL47" i="103"/>
  <c r="AL54" i="103" s="1"/>
  <c r="K47" i="100"/>
  <c r="K54" i="100" s="1"/>
  <c r="N55" i="106"/>
  <c r="N56" i="106" s="1"/>
  <c r="O55" i="100"/>
  <c r="O56" i="100" s="1"/>
  <c r="T73" i="99"/>
  <c r="T67" i="99"/>
  <c r="T61" i="99"/>
  <c r="S72" i="100"/>
  <c r="Y46" i="103"/>
  <c r="Y36" i="103"/>
  <c r="Y37" i="103" s="1"/>
  <c r="M136" i="105"/>
  <c r="S67" i="106"/>
  <c r="S73" i="106"/>
  <c r="S61" i="106"/>
  <c r="AJ55" i="99"/>
  <c r="Y136" i="101"/>
  <c r="S55" i="99"/>
  <c r="S56" i="99" s="1"/>
  <c r="AD55" i="104"/>
  <c r="AD56" i="104" s="1"/>
  <c r="J61" i="98"/>
  <c r="J73" i="98"/>
  <c r="J67" i="98"/>
  <c r="U47" i="98"/>
  <c r="U54" i="98" s="1"/>
  <c r="M36" i="101"/>
  <c r="M37" i="101" s="1"/>
  <c r="M46" i="101"/>
  <c r="P36" i="105"/>
  <c r="P37" i="105" s="1"/>
  <c r="P46" i="105"/>
  <c r="O155" i="101"/>
  <c r="AH67" i="98"/>
  <c r="AH61" i="98"/>
  <c r="AH73" i="98"/>
  <c r="AG47" i="99"/>
  <c r="AG146" i="99" s="1" a="1"/>
  <c r="AG146" i="99" s="1"/>
  <c r="W46" i="102"/>
  <c r="W36" i="102"/>
  <c r="W37" i="102" s="1"/>
  <c r="AC74" i="105"/>
  <c r="N72" i="100"/>
  <c r="AD55" i="106"/>
  <c r="AD56" i="106" s="1"/>
  <c r="X155" i="105"/>
  <c r="AJ61" i="105"/>
  <c r="AJ73" i="105"/>
  <c r="AJ67" i="105"/>
  <c r="T55" i="102"/>
  <c r="T56" i="102" s="1"/>
  <c r="AJ155" i="99"/>
  <c r="AA36" i="103"/>
  <c r="AA37" i="103" s="1"/>
  <c r="AA46" i="103"/>
  <c r="T66" i="104"/>
  <c r="T72" i="104"/>
  <c r="Z60" i="98"/>
  <c r="AD155" i="105"/>
  <c r="AA136" i="101"/>
  <c r="T60" i="101"/>
  <c r="P136" i="100"/>
  <c r="I73" i="104"/>
  <c r="I61" i="104"/>
  <c r="I67" i="104"/>
  <c r="AK73" i="100"/>
  <c r="AK61" i="100"/>
  <c r="AK67" i="100"/>
  <c r="Z66" i="103"/>
  <c r="AE55" i="102"/>
  <c r="AE56" i="102" s="1"/>
  <c r="X55" i="104"/>
  <c r="X56" i="104" s="1"/>
  <c r="AB47" i="106"/>
  <c r="AB54" i="106" s="1"/>
  <c r="P134" i="103"/>
  <c r="P135" i="103" s="1"/>
  <c r="R55" i="100"/>
  <c r="R56" i="100" s="1"/>
  <c r="O60" i="106"/>
  <c r="Q155" i="103"/>
  <c r="U136" i="98"/>
  <c r="AK72" i="98"/>
  <c r="AK60" i="98"/>
  <c r="L60" i="103"/>
  <c r="X155" i="102"/>
  <c r="AJ66" i="103"/>
  <c r="W60" i="103"/>
  <c r="AI73" i="98"/>
  <c r="AI61" i="98"/>
  <c r="AI67" i="98"/>
  <c r="AI72" i="98"/>
  <c r="AL134" i="98"/>
  <c r="AL135" i="98" s="1"/>
  <c r="K47" i="98"/>
  <c r="K146" i="98" s="1" a="1"/>
  <c r="K146" i="98" s="1"/>
  <c r="L155" i="106"/>
  <c r="J61" i="104"/>
  <c r="J67" i="104"/>
  <c r="J73" i="104"/>
  <c r="X60" i="102"/>
  <c r="AG36" i="101"/>
  <c r="AG37" i="101" s="1"/>
  <c r="AG46" i="101"/>
  <c r="N155" i="98"/>
  <c r="I55" i="102"/>
  <c r="I155" i="105"/>
  <c r="AD73" i="105"/>
  <c r="AD67" i="105"/>
  <c r="AD61" i="105"/>
  <c r="Q73" i="104"/>
  <c r="Q67" i="104"/>
  <c r="Q61" i="104"/>
  <c r="Z55" i="102"/>
  <c r="Z56" i="102" s="1"/>
  <c r="J55" i="106"/>
  <c r="J56" i="106" s="1"/>
  <c r="AG136" i="100"/>
  <c r="AC155" i="98"/>
  <c r="O72" i="100"/>
  <c r="AB136" i="100"/>
  <c r="Y47" i="104"/>
  <c r="Y146" i="104" s="1" a="1"/>
  <c r="Y146" i="104" s="1"/>
  <c r="T61" i="105"/>
  <c r="T67" i="105"/>
  <c r="T73" i="105"/>
  <c r="AL47" i="105"/>
  <c r="AL54" i="105" s="1"/>
  <c r="AJ60" i="106"/>
  <c r="N55" i="99"/>
  <c r="N56" i="99" s="1"/>
  <c r="AH55" i="103"/>
  <c r="AH56" i="103" s="1"/>
  <c r="Y134" i="106"/>
  <c r="Y135" i="106" s="1"/>
  <c r="H136" i="103"/>
  <c r="AJ60" i="99"/>
  <c r="AD55" i="100"/>
  <c r="AD56" i="100" s="1"/>
  <c r="AD73" i="104"/>
  <c r="AD61" i="104"/>
  <c r="AD78" i="104" s="1"/>
  <c r="AD67" i="104"/>
  <c r="X62" i="98"/>
  <c r="X69" i="98"/>
  <c r="U36" i="101"/>
  <c r="U37" i="101" s="1"/>
  <c r="U46" i="101"/>
  <c r="AF134" i="101"/>
  <c r="AF135" i="101" s="1"/>
  <c r="AK60" i="105"/>
  <c r="Y134" i="99"/>
  <c r="Y135" i="99" s="1"/>
  <c r="AF46" i="106"/>
  <c r="AF36" i="106"/>
  <c r="AF37" i="106" s="1"/>
  <c r="AA136" i="106"/>
  <c r="Q74" i="99"/>
  <c r="AI155" i="104"/>
  <c r="V61" i="98"/>
  <c r="V67" i="98"/>
  <c r="V73" i="98"/>
  <c r="AI60" i="105"/>
  <c r="J55" i="105"/>
  <c r="AJ60" i="100"/>
  <c r="AE55" i="106"/>
  <c r="AE56" i="106" s="1"/>
  <c r="AG46" i="98"/>
  <c r="AG36" i="98"/>
  <c r="AG37" i="98" s="1"/>
  <c r="AB134" i="102"/>
  <c r="AB135" i="102" s="1"/>
  <c r="V61" i="102"/>
  <c r="V67" i="102"/>
  <c r="V73" i="102"/>
  <c r="AF136" i="100"/>
  <c r="R55" i="102"/>
  <c r="R56" i="102" s="1"/>
  <c r="AE67" i="101"/>
  <c r="AE73" i="101"/>
  <c r="AE61" i="101"/>
  <c r="AK55" i="101"/>
  <c r="AK56" i="101" s="1"/>
  <c r="H155" i="99"/>
  <c r="H136" i="99"/>
  <c r="T67" i="102"/>
  <c r="T61" i="102"/>
  <c r="T78" i="102" s="1"/>
  <c r="T73" i="102"/>
  <c r="V155" i="105"/>
  <c r="AG36" i="104"/>
  <c r="AG37" i="104" s="1"/>
  <c r="AG46" i="104"/>
  <c r="AE155" i="101"/>
  <c r="I55" i="98"/>
  <c r="I56" i="98" s="1"/>
  <c r="T74" i="101"/>
  <c r="AL36" i="102"/>
  <c r="AL37" i="102" s="1"/>
  <c r="AL46" i="102"/>
  <c r="Q155" i="100"/>
  <c r="T55" i="106"/>
  <c r="T56" i="106" s="1"/>
  <c r="I55" i="101"/>
  <c r="I56" i="101" s="1"/>
  <c r="AC155" i="100"/>
  <c r="I55" i="100"/>
  <c r="I56" i="100" s="1"/>
  <c r="N61" i="102"/>
  <c r="N67" i="102"/>
  <c r="N73" i="102"/>
  <c r="AE55" i="99"/>
  <c r="AE56" i="99" s="1"/>
  <c r="AH155" i="98"/>
  <c r="O62" i="103"/>
  <c r="V55" i="103"/>
  <c r="V56" i="103" s="1"/>
  <c r="M136" i="106"/>
  <c r="P47" i="101"/>
  <c r="P146" i="101" s="1" a="1"/>
  <c r="P146" i="101" s="1"/>
  <c r="L73" i="99"/>
  <c r="L67" i="99"/>
  <c r="L61" i="99"/>
  <c r="L46" i="102"/>
  <c r="L36" i="102"/>
  <c r="L37" i="102" s="1"/>
  <c r="AL136" i="101"/>
  <c r="AE73" i="98"/>
  <c r="AE61" i="98"/>
  <c r="AE67" i="98"/>
  <c r="AE72" i="98"/>
  <c r="N155" i="101"/>
  <c r="V155" i="101"/>
  <c r="P46" i="106"/>
  <c r="P36" i="106"/>
  <c r="P37" i="106" s="1"/>
  <c r="AB136" i="106"/>
  <c r="X155" i="99"/>
  <c r="AD55" i="99"/>
  <c r="AD56" i="99" s="1"/>
  <c r="T55" i="98"/>
  <c r="T56" i="98" s="1"/>
  <c r="N155" i="99"/>
  <c r="J55" i="103"/>
  <c r="J56" i="103" s="1"/>
  <c r="H47" i="101"/>
  <c r="H146" i="101" s="1" a="1"/>
  <c r="H146" i="101" s="1"/>
  <c r="Z74" i="101"/>
  <c r="Z62" i="101"/>
  <c r="AB136" i="103"/>
  <c r="G25" i="98"/>
  <c r="AL46" i="98"/>
  <c r="AL36" i="98"/>
  <c r="AL37" i="98" s="1"/>
  <c r="AC55" i="103"/>
  <c r="AC56" i="103" s="1"/>
  <c r="Z74" i="104"/>
  <c r="Z69" i="104"/>
  <c r="AD69" i="103"/>
  <c r="V55" i="101"/>
  <c r="V56" i="101" s="1"/>
  <c r="L74" i="104"/>
  <c r="L62" i="104"/>
  <c r="K46" i="102"/>
  <c r="K36" i="102"/>
  <c r="K37" i="102" s="1"/>
  <c r="L55" i="105"/>
  <c r="L56" i="105" s="1"/>
  <c r="J67" i="105"/>
  <c r="J73" i="105"/>
  <c r="J61" i="105"/>
  <c r="AC55" i="101"/>
  <c r="AC56" i="101" s="1"/>
  <c r="O55" i="102"/>
  <c r="O56" i="102" s="1"/>
  <c r="P136" i="99"/>
  <c r="U136" i="106"/>
  <c r="L155" i="103"/>
  <c r="R155" i="105"/>
  <c r="I155" i="98"/>
  <c r="R55" i="98"/>
  <c r="W73" i="104"/>
  <c r="W61" i="104"/>
  <c r="W78" i="104" s="1"/>
  <c r="W67" i="104"/>
  <c r="AC155" i="101"/>
  <c r="X155" i="101"/>
  <c r="AG36" i="100"/>
  <c r="AG37" i="100" s="1"/>
  <c r="AG46" i="100"/>
  <c r="K136" i="100"/>
  <c r="S55" i="105"/>
  <c r="S56" i="105" s="1"/>
  <c r="T73" i="106"/>
  <c r="T67" i="106"/>
  <c r="T61" i="106"/>
  <c r="H46" i="102"/>
  <c r="H36" i="102"/>
  <c r="H37" i="102" s="1"/>
  <c r="K136" i="106"/>
  <c r="AJ69" i="102"/>
  <c r="X55" i="106"/>
  <c r="X56" i="106" s="1"/>
  <c r="W61" i="100"/>
  <c r="W67" i="100"/>
  <c r="W73" i="100"/>
  <c r="W66" i="100"/>
  <c r="N155" i="106"/>
  <c r="U36" i="106"/>
  <c r="U37" i="106" s="1"/>
  <c r="U46" i="106"/>
  <c r="AB136" i="105"/>
  <c r="H36" i="103"/>
  <c r="H37" i="103" s="1"/>
  <c r="H46" i="103"/>
  <c r="AD69" i="102"/>
  <c r="O55" i="99"/>
  <c r="O56" i="99" s="1"/>
  <c r="AC55" i="106"/>
  <c r="AC56" i="106" s="1"/>
  <c r="X155" i="103"/>
  <c r="I73" i="100"/>
  <c r="I61" i="100"/>
  <c r="I67" i="100"/>
  <c r="O67" i="103"/>
  <c r="O61" i="103"/>
  <c r="O73" i="103"/>
  <c r="AE155" i="105"/>
  <c r="R155" i="98"/>
  <c r="AL47" i="99"/>
  <c r="AL54" i="99" s="1"/>
  <c r="X74" i="100"/>
  <c r="X62" i="100"/>
  <c r="R155" i="106"/>
  <c r="AF47" i="100"/>
  <c r="AF54" i="100" s="1"/>
  <c r="AB136" i="104"/>
  <c r="M47" i="104"/>
  <c r="M146" i="104" s="1" a="1"/>
  <c r="M146" i="104" s="1"/>
  <c r="AE73" i="100"/>
  <c r="AE67" i="100"/>
  <c r="AE61" i="100"/>
  <c r="J61" i="100"/>
  <c r="J67" i="100"/>
  <c r="J73" i="100"/>
  <c r="AF46" i="102"/>
  <c r="AF36" i="102"/>
  <c r="AF37" i="102" s="1"/>
  <c r="AF36" i="98"/>
  <c r="AF37" i="98" s="1"/>
  <c r="AF46" i="98"/>
  <c r="AK155" i="104"/>
  <c r="J67" i="103"/>
  <c r="J61" i="103"/>
  <c r="J78" i="103" s="1"/>
  <c r="J73" i="103"/>
  <c r="AA136" i="99"/>
  <c r="M46" i="103"/>
  <c r="M36" i="103"/>
  <c r="M37" i="103" s="1"/>
  <c r="V136" i="99"/>
  <c r="W55" i="99"/>
  <c r="W56" i="99" s="1"/>
  <c r="N155" i="102"/>
  <c r="N73" i="106"/>
  <c r="N61" i="106"/>
  <c r="N67" i="106"/>
  <c r="T55" i="99"/>
  <c r="T56" i="99" s="1"/>
  <c r="V155" i="106"/>
  <c r="AB47" i="104"/>
  <c r="AB146" i="104" s="1" a="1"/>
  <c r="AB146" i="104" s="1"/>
  <c r="J155" i="101"/>
  <c r="L155" i="104"/>
  <c r="V73" i="101"/>
  <c r="V61" i="101"/>
  <c r="V67" i="101"/>
  <c r="AL46" i="100"/>
  <c r="AL36" i="100"/>
  <c r="AL37" i="100" s="1"/>
  <c r="W155" i="106"/>
  <c r="AC155" i="105"/>
  <c r="AH55" i="100"/>
  <c r="AH56" i="100" s="1"/>
  <c r="L55" i="98"/>
  <c r="L56" i="98" s="1"/>
  <c r="AA47" i="105"/>
  <c r="AA146" i="105" s="1" a="1"/>
  <c r="AA146" i="105" s="1"/>
  <c r="L66" i="100"/>
  <c r="AE55" i="103"/>
  <c r="AE56" i="103" s="1"/>
  <c r="N74" i="100"/>
  <c r="N69" i="100"/>
  <c r="N55" i="104"/>
  <c r="N56" i="104" s="1"/>
  <c r="S55" i="102"/>
  <c r="S56" i="102" s="1"/>
  <c r="Z62" i="100"/>
  <c r="Z74" i="100"/>
  <c r="W155" i="100"/>
  <c r="K136" i="102"/>
  <c r="R62" i="104"/>
  <c r="R69" i="104"/>
  <c r="R101" i="104" s="1"/>
  <c r="X155" i="104"/>
  <c r="AI55" i="104"/>
  <c r="AI56" i="104" s="1"/>
  <c r="I55" i="104"/>
  <c r="AC155" i="102"/>
  <c r="AD155" i="104"/>
  <c r="AD61" i="102"/>
  <c r="AD67" i="102"/>
  <c r="AD73" i="102"/>
  <c r="AL47" i="101"/>
  <c r="AL54" i="101" s="1"/>
  <c r="K46" i="99"/>
  <c r="K36" i="99"/>
  <c r="K37" i="99" s="1"/>
  <c r="AJ155" i="103"/>
  <c r="R61" i="100"/>
  <c r="R67" i="100"/>
  <c r="R73" i="100"/>
  <c r="M136" i="103"/>
  <c r="W47" i="105"/>
  <c r="W54" i="105" s="1"/>
  <c r="AI73" i="101"/>
  <c r="AI67" i="101"/>
  <c r="AI61" i="101"/>
  <c r="N55" i="103"/>
  <c r="N56" i="103" s="1"/>
  <c r="AE155" i="99"/>
  <c r="K136" i="104"/>
  <c r="AB36" i="103"/>
  <c r="AB37" i="103" s="1"/>
  <c r="AB46" i="103"/>
  <c r="AA46" i="102"/>
  <c r="AA36" i="102"/>
  <c r="AA37" i="102" s="1"/>
  <c r="M46" i="105"/>
  <c r="M36" i="105"/>
  <c r="M37" i="105" s="1"/>
  <c r="X55" i="102"/>
  <c r="X56" i="102" s="1"/>
  <c r="AA136" i="98"/>
  <c r="Z55" i="99"/>
  <c r="Z56" i="99" s="1"/>
  <c r="Q62" i="106"/>
  <c r="Q72" i="101"/>
  <c r="J61" i="106"/>
  <c r="J73" i="106"/>
  <c r="J67" i="106"/>
  <c r="AG46" i="105"/>
  <c r="AG36" i="105"/>
  <c r="AG37" i="105" s="1"/>
  <c r="O155" i="99"/>
  <c r="AD55" i="98"/>
  <c r="AD56" i="98" s="1"/>
  <c r="W73" i="99"/>
  <c r="W67" i="99"/>
  <c r="W61" i="99"/>
  <c r="AL36" i="103"/>
  <c r="AL37" i="103" s="1"/>
  <c r="AL46" i="103"/>
  <c r="P136" i="101"/>
  <c r="AK55" i="106"/>
  <c r="AK56" i="106" s="1"/>
  <c r="N62" i="106"/>
  <c r="AH67" i="102"/>
  <c r="AH73" i="102"/>
  <c r="AH61" i="102"/>
  <c r="R55" i="101"/>
  <c r="R56" i="101" s="1"/>
  <c r="O74" i="100"/>
  <c r="O62" i="100"/>
  <c r="T55" i="105"/>
  <c r="T56" i="105" s="1"/>
  <c r="S60" i="100"/>
  <c r="Y47" i="103"/>
  <c r="Y54" i="103" s="1"/>
  <c r="AJ62" i="106"/>
  <c r="AJ74" i="106"/>
  <c r="AJ69" i="106"/>
  <c r="AH67" i="106"/>
  <c r="AH61" i="106"/>
  <c r="AH73" i="106"/>
  <c r="Z61" i="106"/>
  <c r="Z78" i="106" s="1"/>
  <c r="Z73" i="106"/>
  <c r="Z67" i="106"/>
  <c r="Z72" i="106"/>
  <c r="AJ74" i="99"/>
  <c r="AJ69" i="99"/>
  <c r="AI62" i="102"/>
  <c r="AI74" i="102"/>
  <c r="L55" i="101"/>
  <c r="L56" i="101" s="1"/>
  <c r="M47" i="101"/>
  <c r="M54" i="101" s="1"/>
  <c r="W55" i="101"/>
  <c r="W56" i="101" s="1"/>
  <c r="G25" i="106"/>
  <c r="AG46" i="103"/>
  <c r="AG36" i="103"/>
  <c r="AG37" i="103" s="1"/>
  <c r="G41" i="98"/>
  <c r="AJ55" i="100"/>
  <c r="AJ56" i="100" s="1"/>
  <c r="AE60" i="103"/>
  <c r="V55" i="102"/>
  <c r="V56" i="102" s="1"/>
  <c r="AA136" i="102"/>
  <c r="P47" i="105"/>
  <c r="P146" i="105" s="1" a="1"/>
  <c r="P146" i="105" s="1"/>
  <c r="U36" i="105"/>
  <c r="U37" i="105" s="1"/>
  <c r="U46" i="105"/>
  <c r="AE55" i="101"/>
  <c r="AE56" i="101" s="1"/>
  <c r="W47" i="102"/>
  <c r="W146" i="102" s="1" a="1"/>
  <c r="W146" i="102" s="1"/>
  <c r="AA46" i="99"/>
  <c r="AA36" i="99"/>
  <c r="AA37" i="99" s="1"/>
  <c r="AL136" i="100"/>
  <c r="S73" i="102"/>
  <c r="S61" i="102"/>
  <c r="S67" i="102"/>
  <c r="AF136" i="106"/>
  <c r="T74" i="102"/>
  <c r="Y36" i="102"/>
  <c r="Y37" i="102" s="1"/>
  <c r="Y46" i="102"/>
  <c r="Z73" i="100"/>
  <c r="Z61" i="100"/>
  <c r="Z67" i="100"/>
  <c r="AA47" i="103"/>
  <c r="AA54" i="103" s="1"/>
  <c r="N61" i="105"/>
  <c r="N73" i="105"/>
  <c r="N67" i="105"/>
  <c r="X55" i="99"/>
  <c r="X56" i="99" s="1"/>
  <c r="AI61" i="104"/>
  <c r="AI67" i="104"/>
  <c r="AI73" i="104"/>
  <c r="AI66" i="104"/>
  <c r="Q55" i="105"/>
  <c r="Q56" i="105" s="1"/>
  <c r="S155" i="101"/>
  <c r="AG136" i="98"/>
  <c r="M136" i="104"/>
  <c r="S55" i="101"/>
  <c r="G25" i="104"/>
  <c r="AH61" i="101"/>
  <c r="AH67" i="101"/>
  <c r="AH73" i="101"/>
  <c r="O72" i="106"/>
  <c r="V60" i="103"/>
  <c r="S55" i="98"/>
  <c r="S56" i="98" s="1"/>
  <c r="AD55" i="101"/>
  <c r="AD56" i="101" s="1"/>
  <c r="AA36" i="106"/>
  <c r="AA37" i="106" s="1"/>
  <c r="AA46" i="106"/>
  <c r="M136" i="101"/>
  <c r="N60" i="103"/>
  <c r="L66" i="103"/>
  <c r="AB36" i="98"/>
  <c r="AB37" i="98" s="1"/>
  <c r="AB46" i="98"/>
  <c r="AL46" i="104"/>
  <c r="AL36" i="104"/>
  <c r="AL37" i="104" s="1"/>
  <c r="G25" i="102"/>
  <c r="AD155" i="102"/>
  <c r="W55" i="106"/>
  <c r="W56" i="106" s="1"/>
  <c r="I55" i="105"/>
  <c r="I56" i="105" s="1"/>
  <c r="AF36" i="99"/>
  <c r="AF37" i="99" s="1"/>
  <c r="AF46" i="99"/>
  <c r="W67" i="103"/>
  <c r="W73" i="103"/>
  <c r="W61" i="103"/>
  <c r="X72" i="102"/>
  <c r="AG47" i="101"/>
  <c r="AG146" i="101" s="1" a="1"/>
  <c r="AG146" i="101" s="1"/>
  <c r="Q46" i="98"/>
  <c r="Q36" i="98"/>
  <c r="Q37" i="98" s="1"/>
  <c r="I60" i="106"/>
  <c r="I155" i="104"/>
  <c r="K46" i="105"/>
  <c r="K36" i="105"/>
  <c r="K37" i="105" s="1"/>
  <c r="AE67" i="104"/>
  <c r="AE73" i="104"/>
  <c r="AE61" i="104"/>
  <c r="AE55" i="98"/>
  <c r="AE56" i="98" s="1"/>
  <c r="AD155" i="99"/>
  <c r="R67" i="101"/>
  <c r="R73" i="101"/>
  <c r="R61" i="101"/>
  <c r="O60" i="100"/>
  <c r="AG136" i="106"/>
  <c r="V55" i="105"/>
  <c r="V56" i="105" s="1"/>
  <c r="AJ66" i="106"/>
  <c r="AB47" i="101"/>
  <c r="AB146" i="101" s="1" a="1"/>
  <c r="AB146" i="101" s="1"/>
  <c r="AJ66" i="99"/>
  <c r="AC67" i="103"/>
  <c r="AC73" i="103"/>
  <c r="AC61" i="103"/>
  <c r="AH155" i="101"/>
  <c r="U36" i="102"/>
  <c r="U37" i="102" s="1"/>
  <c r="U46" i="102"/>
  <c r="Z55" i="105"/>
  <c r="Z56" i="105" s="1"/>
  <c r="U47" i="101"/>
  <c r="U146" i="101" s="1" a="1"/>
  <c r="U146" i="101" s="1"/>
  <c r="AH55" i="104"/>
  <c r="AH56" i="104" s="1"/>
  <c r="AK55" i="103"/>
  <c r="AK56" i="103" s="1"/>
  <c r="W134" i="105"/>
  <c r="W135" i="105" s="1"/>
  <c r="AF136" i="105"/>
  <c r="AG134" i="104"/>
  <c r="AG135" i="104" s="1"/>
  <c r="AI72" i="105"/>
  <c r="J74" i="105"/>
  <c r="AG47" i="98"/>
  <c r="AG54" i="98" s="1"/>
  <c r="Y36" i="101"/>
  <c r="Y37" i="101" s="1"/>
  <c r="Y46" i="101"/>
  <c r="R69" i="102"/>
  <c r="AK62" i="101"/>
  <c r="J155" i="103"/>
  <c r="X155" i="106"/>
  <c r="I60" i="97"/>
  <c r="AI72" i="97"/>
  <c r="J66" i="97"/>
  <c r="AH155" i="100"/>
  <c r="Y46" i="99"/>
  <c r="Y36" i="99"/>
  <c r="Y37" i="99" s="1"/>
  <c r="S155" i="99"/>
  <c r="T72" i="102"/>
  <c r="M46" i="106"/>
  <c r="M36" i="106"/>
  <c r="M37" i="106" s="1"/>
  <c r="T155" i="103"/>
  <c r="AG47" i="104"/>
  <c r="AG54" i="104" s="1"/>
  <c r="AL47" i="102"/>
  <c r="AL54" i="102" s="1"/>
  <c r="X67" i="99"/>
  <c r="X73" i="99"/>
  <c r="X61" i="99"/>
  <c r="X67" i="106"/>
  <c r="X73" i="106"/>
  <c r="X61" i="106"/>
  <c r="W55" i="100"/>
  <c r="W56" i="100" s="1"/>
  <c r="R66" i="105"/>
  <c r="H46" i="105"/>
  <c r="H36" i="105"/>
  <c r="H37" i="105" s="1"/>
  <c r="J55" i="102"/>
  <c r="J56" i="102" s="1"/>
  <c r="S72" i="101"/>
  <c r="AC61" i="98"/>
  <c r="AC67" i="98"/>
  <c r="AC73" i="98"/>
  <c r="AC61" i="106"/>
  <c r="AC67" i="106"/>
  <c r="AC73" i="106"/>
  <c r="AC67" i="100"/>
  <c r="AC73" i="100"/>
  <c r="AC61" i="100"/>
  <c r="T155" i="104"/>
  <c r="N60" i="102"/>
  <c r="O69" i="101"/>
  <c r="N60" i="98"/>
  <c r="Q155" i="104"/>
  <c r="AJ55" i="104"/>
  <c r="AJ56" i="104" s="1"/>
  <c r="M134" i="106"/>
  <c r="M135" i="106" s="1"/>
  <c r="AD66" i="101"/>
  <c r="Y136" i="104"/>
  <c r="J66" i="101"/>
  <c r="G41" i="106"/>
  <c r="Y36" i="100"/>
  <c r="Y37" i="100" s="1"/>
  <c r="Y46" i="100"/>
  <c r="L60" i="99"/>
  <c r="AI66" i="103"/>
  <c r="AI72" i="103"/>
  <c r="I60" i="105"/>
  <c r="I72" i="105"/>
  <c r="L47" i="102"/>
  <c r="L54" i="102" s="1"/>
  <c r="AI74" i="106"/>
  <c r="AI62" i="106"/>
  <c r="AL134" i="101"/>
  <c r="AL135" i="101" s="1"/>
  <c r="I60" i="102"/>
  <c r="I72" i="102"/>
  <c r="AE60" i="98"/>
  <c r="AE55" i="100"/>
  <c r="AE56" i="100" s="1"/>
  <c r="AE155" i="106"/>
  <c r="J55" i="100"/>
  <c r="J56" i="100" s="1"/>
  <c r="M46" i="99"/>
  <c r="M36" i="99"/>
  <c r="M37" i="99" s="1"/>
  <c r="P47" i="106"/>
  <c r="P54" i="106" s="1"/>
  <c r="AB134" i="106"/>
  <c r="AB135" i="106" s="1"/>
  <c r="W136" i="102"/>
  <c r="Z55" i="101"/>
  <c r="Z56" i="101" s="1"/>
  <c r="AH55" i="99"/>
  <c r="AH56" i="99" s="1"/>
  <c r="Q155" i="102"/>
  <c r="AB134" i="103"/>
  <c r="AB135" i="103" s="1"/>
  <c r="AE62" i="105"/>
  <c r="AE74" i="105"/>
  <c r="N73" i="99"/>
  <c r="N67" i="99"/>
  <c r="N61" i="99"/>
  <c r="N66" i="99"/>
  <c r="T155" i="105"/>
  <c r="AL47" i="98"/>
  <c r="AL146" i="98" s="1" a="1"/>
  <c r="AL146" i="98" s="1"/>
  <c r="G25" i="103"/>
  <c r="I155" i="103"/>
  <c r="AD61" i="100"/>
  <c r="AD67" i="100"/>
  <c r="AD73" i="100"/>
  <c r="X66" i="98"/>
  <c r="Z67" i="105"/>
  <c r="Z61" i="105"/>
  <c r="Z73" i="105"/>
  <c r="Q155" i="105"/>
  <c r="AH66" i="104"/>
  <c r="K136" i="99"/>
  <c r="Z55" i="104"/>
  <c r="Z56" i="104" s="1"/>
  <c r="G25" i="101"/>
  <c r="Q72" i="99"/>
  <c r="K47" i="102"/>
  <c r="K146" i="102" s="1" a="1"/>
  <c r="K146" i="102" s="1"/>
  <c r="K36" i="104"/>
  <c r="K37" i="104" s="1"/>
  <c r="K46" i="104"/>
  <c r="AI62" i="105"/>
  <c r="AI74" i="105"/>
  <c r="K36" i="106"/>
  <c r="K37" i="106" s="1"/>
  <c r="K46" i="106"/>
  <c r="J72" i="105"/>
  <c r="L55" i="100"/>
  <c r="L56" i="100" s="1"/>
  <c r="P134" i="99"/>
  <c r="P135" i="99" s="1"/>
  <c r="U134" i="106"/>
  <c r="U135" i="106" s="1"/>
  <c r="AG136" i="101"/>
  <c r="AD155" i="106"/>
  <c r="W72" i="104"/>
  <c r="G41" i="104"/>
  <c r="N73" i="104"/>
  <c r="N61" i="104"/>
  <c r="N67" i="104"/>
  <c r="AG47" i="100"/>
  <c r="AG54" i="100" s="1"/>
  <c r="K134" i="100"/>
  <c r="K135" i="100" s="1"/>
  <c r="G135" i="100" s="1"/>
  <c r="AI155" i="103"/>
  <c r="AH74" i="105"/>
  <c r="O55" i="105"/>
  <c r="O56" i="105" s="1"/>
  <c r="U46" i="99"/>
  <c r="U36" i="99"/>
  <c r="U37" i="99" s="1"/>
  <c r="T66" i="106"/>
  <c r="T60" i="106"/>
  <c r="H47" i="102"/>
  <c r="H54" i="102" s="1"/>
  <c r="K134" i="106"/>
  <c r="K135" i="106" s="1"/>
  <c r="V55" i="100"/>
  <c r="V56" i="100" s="1"/>
  <c r="AA36" i="104"/>
  <c r="AA37" i="104" s="1"/>
  <c r="AA46" i="104"/>
  <c r="W60" i="100"/>
  <c r="AK55" i="104"/>
  <c r="AK56" i="104" s="1"/>
  <c r="I61" i="101"/>
  <c r="I67" i="101"/>
  <c r="I73" i="101"/>
  <c r="J73" i="99"/>
  <c r="J67" i="99"/>
  <c r="J61" i="99"/>
  <c r="P136" i="105"/>
  <c r="U47" i="106"/>
  <c r="U54" i="106" s="1"/>
  <c r="AB135" i="105"/>
  <c r="J72" i="102"/>
  <c r="H47" i="103"/>
  <c r="H54" i="103" s="1"/>
  <c r="Q136" i="98"/>
  <c r="M136" i="100"/>
  <c r="H155" i="104"/>
  <c r="H136" i="104"/>
  <c r="I60" i="100"/>
  <c r="I61" i="103"/>
  <c r="I67" i="103"/>
  <c r="I73" i="103"/>
  <c r="AE73" i="99"/>
  <c r="AE67" i="99"/>
  <c r="AE61" i="99"/>
  <c r="O66" i="103"/>
  <c r="Y36" i="105"/>
  <c r="Y37" i="105" s="1"/>
  <c r="Y46" i="105"/>
  <c r="T155" i="98"/>
  <c r="U36" i="104"/>
  <c r="U37" i="104" s="1"/>
  <c r="U46" i="104"/>
  <c r="H36" i="100"/>
  <c r="H37" i="100" s="1"/>
  <c r="H46" i="100"/>
  <c r="AB134" i="104"/>
  <c r="AB135" i="104" s="1"/>
  <c r="I62" i="106"/>
  <c r="J60" i="100"/>
  <c r="AF47" i="102"/>
  <c r="AF146" i="102" s="1" a="1"/>
  <c r="AF146" i="102" s="1"/>
  <c r="P136" i="102"/>
  <c r="AF47" i="98"/>
  <c r="AF146" i="98" s="1" a="1"/>
  <c r="AF146" i="98" s="1"/>
  <c r="AI155" i="99"/>
  <c r="J72" i="103"/>
  <c r="AA134" i="99"/>
  <c r="AA135" i="99" s="1"/>
  <c r="V134" i="99"/>
  <c r="V135" i="99" s="1"/>
  <c r="AK61" i="106"/>
  <c r="AK73" i="106"/>
  <c r="AK67" i="106"/>
  <c r="AK66" i="106"/>
  <c r="AA36" i="101"/>
  <c r="AA37" i="101" s="1"/>
  <c r="AA46" i="101"/>
  <c r="S55" i="100"/>
  <c r="S56" i="100" s="1"/>
  <c r="AB46" i="102"/>
  <c r="AB36" i="102"/>
  <c r="AB37" i="102" s="1"/>
  <c r="S55" i="106"/>
  <c r="S56" i="106" s="1"/>
  <c r="Z155" i="100"/>
  <c r="P136" i="104"/>
  <c r="AH155" i="106"/>
  <c r="J55" i="98"/>
  <c r="J56" i="98" s="1"/>
  <c r="AD61" i="103"/>
  <c r="AD67" i="103"/>
  <c r="AD73" i="103"/>
  <c r="AD66" i="103"/>
  <c r="V60" i="101"/>
  <c r="H136" i="101"/>
  <c r="O155" i="106"/>
  <c r="L69" i="98"/>
  <c r="P36" i="100"/>
  <c r="P37" i="100" s="1"/>
  <c r="P46" i="100"/>
  <c r="L61" i="100"/>
  <c r="L73" i="100"/>
  <c r="L67" i="100"/>
  <c r="O61" i="102"/>
  <c r="O67" i="102"/>
  <c r="O73" i="102"/>
  <c r="AE69" i="103"/>
  <c r="AK155" i="99"/>
  <c r="AJ55" i="101"/>
  <c r="AJ56" i="101" s="1"/>
  <c r="T55" i="104"/>
  <c r="T56" i="104" s="1"/>
  <c r="Q155" i="106"/>
  <c r="N55" i="105"/>
  <c r="N56" i="105" s="1"/>
  <c r="S67" i="105"/>
  <c r="S73" i="105"/>
  <c r="S61" i="105"/>
  <c r="K134" i="102"/>
  <c r="K135" i="102" s="1"/>
  <c r="Z55" i="98"/>
  <c r="Z56" i="98" s="1"/>
  <c r="R55" i="104"/>
  <c r="R56" i="104" s="1"/>
  <c r="AC155" i="106"/>
  <c r="X62" i="101"/>
  <c r="X69" i="101"/>
  <c r="O61" i="99"/>
  <c r="O73" i="99"/>
  <c r="O67" i="99"/>
  <c r="H36" i="99"/>
  <c r="H37" i="99" s="1"/>
  <c r="H46" i="99"/>
  <c r="K47" i="99"/>
  <c r="K54" i="99" s="1"/>
  <c r="AH74" i="101"/>
  <c r="AH62" i="101"/>
  <c r="W46" i="105"/>
  <c r="W36" i="105"/>
  <c r="W37" i="105" s="1"/>
  <c r="V36" i="99"/>
  <c r="V37" i="99" s="1"/>
  <c r="V46" i="99"/>
  <c r="N74" i="103"/>
  <c r="N69" i="103"/>
  <c r="N62" i="103"/>
  <c r="AK55" i="98"/>
  <c r="AK56" i="98" s="1"/>
  <c r="H46" i="106"/>
  <c r="H36" i="106"/>
  <c r="H37" i="106" s="1"/>
  <c r="L55" i="103"/>
  <c r="L56" i="103" s="1"/>
  <c r="AB47" i="103"/>
  <c r="AB54" i="103" s="1"/>
  <c r="AI55" i="98"/>
  <c r="AI56" i="98" s="1"/>
  <c r="AA47" i="102"/>
  <c r="AA146" i="102" s="1" a="1"/>
  <c r="AA146" i="102" s="1"/>
  <c r="J55" i="104"/>
  <c r="J56" i="104" s="1"/>
  <c r="X74" i="102"/>
  <c r="X62" i="102"/>
  <c r="Z62" i="99"/>
  <c r="AF36" i="103"/>
  <c r="AF37" i="103" s="1"/>
  <c r="AF46" i="103"/>
  <c r="R155" i="100"/>
  <c r="AE55" i="104"/>
  <c r="AE56" i="104" s="1"/>
  <c r="AD69" i="105"/>
  <c r="AG136" i="102"/>
  <c r="Q67" i="101"/>
  <c r="Q61" i="101"/>
  <c r="Q73" i="101"/>
  <c r="V61" i="106"/>
  <c r="V67" i="106"/>
  <c r="V73" i="106"/>
  <c r="AA36" i="100"/>
  <c r="AA37" i="100" s="1"/>
  <c r="AA46" i="100"/>
  <c r="M36" i="100"/>
  <c r="M37" i="100" s="1"/>
  <c r="M46" i="100"/>
  <c r="AG47" i="105"/>
  <c r="AG54" i="105" s="1"/>
  <c r="X55" i="103"/>
  <c r="X56" i="103" s="1"/>
  <c r="AL136" i="102"/>
  <c r="AB36" i="99"/>
  <c r="AB37" i="99" s="1"/>
  <c r="AB46" i="99"/>
  <c r="T62" i="105"/>
  <c r="T74" i="105"/>
  <c r="S61" i="100"/>
  <c r="S67" i="100"/>
  <c r="S73" i="100"/>
  <c r="AK61" i="99"/>
  <c r="AK73" i="99"/>
  <c r="AK67" i="99"/>
  <c r="T155" i="99"/>
  <c r="AK55" i="105"/>
  <c r="AK56" i="105" s="1"/>
  <c r="AH155" i="103"/>
  <c r="V55" i="98"/>
  <c r="V56" i="98" s="1"/>
  <c r="AJ69" i="100"/>
  <c r="AE67" i="103"/>
  <c r="AE61" i="103"/>
  <c r="AE73" i="103"/>
  <c r="V69" i="102"/>
  <c r="AB46" i="105"/>
  <c r="AB36" i="105"/>
  <c r="AB37" i="105" s="1"/>
  <c r="U47" i="105"/>
  <c r="U146" i="105" s="1" a="1"/>
  <c r="U146" i="105" s="1"/>
  <c r="AE74" i="101"/>
  <c r="AE62" i="101"/>
  <c r="AC155" i="104"/>
  <c r="P46" i="102"/>
  <c r="P36" i="102"/>
  <c r="P37" i="102" s="1"/>
  <c r="T155" i="102"/>
  <c r="K136" i="101"/>
  <c r="N73" i="100"/>
  <c r="N61" i="100"/>
  <c r="N67" i="100"/>
  <c r="AA47" i="99"/>
  <c r="AA54" i="99" s="1"/>
  <c r="Y47" i="102"/>
  <c r="Y54" i="102" s="1"/>
  <c r="L55" i="106"/>
  <c r="L56" i="106" s="1"/>
  <c r="T61" i="104"/>
  <c r="T78" i="104" s="1"/>
  <c r="T73" i="104"/>
  <c r="T67" i="104"/>
  <c r="Z73" i="98"/>
  <c r="Z67" i="98"/>
  <c r="Z61" i="98"/>
  <c r="R61" i="104"/>
  <c r="R67" i="104"/>
  <c r="R73" i="104"/>
  <c r="M136" i="102"/>
  <c r="M136" i="98"/>
  <c r="X61" i="101"/>
  <c r="X67" i="101"/>
  <c r="X73" i="101"/>
  <c r="S155" i="102"/>
  <c r="G41" i="105"/>
  <c r="Z67" i="103"/>
  <c r="Z61" i="103"/>
  <c r="Z78" i="103" s="1"/>
  <c r="Z73" i="103"/>
  <c r="P36" i="104"/>
  <c r="P37" i="104" s="1"/>
  <c r="P46" i="104"/>
  <c r="S62" i="101"/>
  <c r="AC55" i="98"/>
  <c r="AC56" i="98" s="1"/>
  <c r="AE62" i="102"/>
  <c r="AE74" i="102"/>
  <c r="X74" i="104"/>
  <c r="X62" i="104"/>
  <c r="AF46" i="101"/>
  <c r="AF36" i="101"/>
  <c r="AF37" i="101" s="1"/>
  <c r="N55" i="102"/>
  <c r="N56" i="102" s="1"/>
  <c r="R69" i="100"/>
  <c r="R101" i="100" s="1"/>
  <c r="N55" i="98"/>
  <c r="N56" i="98" s="1"/>
  <c r="W155" i="103"/>
  <c r="J155" i="99"/>
  <c r="V72" i="103"/>
  <c r="S74" i="98"/>
  <c r="S62" i="98"/>
  <c r="AA47" i="106"/>
  <c r="AA54" i="106" s="1"/>
  <c r="M134" i="101"/>
  <c r="M135" i="101" s="1"/>
  <c r="N72" i="103"/>
  <c r="AK66" i="98"/>
  <c r="P36" i="98"/>
  <c r="P37" i="98" s="1"/>
  <c r="P46" i="98"/>
  <c r="AJ55" i="98"/>
  <c r="AJ56" i="98" s="1"/>
  <c r="L72" i="103"/>
  <c r="AB47" i="98"/>
  <c r="AB54" i="98" s="1"/>
  <c r="AL47" i="104"/>
  <c r="AL54" i="104" s="1"/>
  <c r="L55" i="99"/>
  <c r="L56" i="99" s="1"/>
  <c r="AI55" i="103"/>
  <c r="AI56" i="103" s="1"/>
  <c r="W62" i="106"/>
  <c r="W74" i="106"/>
  <c r="AL136" i="105"/>
  <c r="AJ61" i="103"/>
  <c r="AJ73" i="103"/>
  <c r="AJ67" i="103"/>
  <c r="AF47" i="99"/>
  <c r="AF54" i="99" s="1"/>
  <c r="K47" i="105"/>
  <c r="K54" i="105" s="1"/>
  <c r="AE74" i="98"/>
  <c r="AE62" i="98"/>
  <c r="AJ155" i="98"/>
  <c r="AK155" i="100"/>
  <c r="AD73" i="98"/>
  <c r="AD67" i="98"/>
  <c r="AD61" i="98"/>
  <c r="AD66" i="98"/>
  <c r="R60" i="101"/>
  <c r="O73" i="100"/>
  <c r="O67" i="100"/>
  <c r="O61" i="100"/>
  <c r="AI155" i="98"/>
  <c r="AG134" i="106"/>
  <c r="AG135" i="106" s="1"/>
  <c r="P136" i="98"/>
  <c r="I155" i="106"/>
  <c r="H136" i="98"/>
  <c r="AJ72" i="106"/>
  <c r="N62" i="99"/>
  <c r="AB46" i="101"/>
  <c r="AB36" i="101"/>
  <c r="AB37" i="101" s="1"/>
  <c r="AA36" i="98"/>
  <c r="AA37" i="98" s="1"/>
  <c r="AA46" i="98"/>
  <c r="AJ72" i="99"/>
  <c r="AC60" i="103"/>
  <c r="I55" i="99"/>
  <c r="I56" i="99" s="1"/>
  <c r="AK155" i="98"/>
  <c r="AI61" i="102"/>
  <c r="AI67" i="102"/>
  <c r="AI73" i="102"/>
  <c r="AF136" i="102"/>
  <c r="U47" i="102"/>
  <c r="U146" i="102" s="1" a="1"/>
  <c r="U146" i="102" s="1"/>
  <c r="S61" i="99"/>
  <c r="S78" i="99" s="1"/>
  <c r="S73" i="99"/>
  <c r="S67" i="99"/>
  <c r="AD72" i="104"/>
  <c r="X55" i="98"/>
  <c r="X56" i="98" s="1"/>
  <c r="K36" i="101"/>
  <c r="K37" i="101" s="1"/>
  <c r="K46" i="101"/>
  <c r="AK66" i="105"/>
  <c r="AF134" i="105"/>
  <c r="AF135" i="105" s="1"/>
  <c r="AA135" i="106"/>
  <c r="Q55" i="99"/>
  <c r="Q56" i="99" s="1"/>
  <c r="Y134" i="105"/>
  <c r="Y135" i="105" s="1"/>
  <c r="AI66" i="105"/>
  <c r="T55" i="103"/>
  <c r="T56" i="103" s="1"/>
  <c r="AJ66" i="100"/>
  <c r="AJ72" i="100"/>
  <c r="AE69" i="106"/>
  <c r="AE62" i="106"/>
  <c r="Y47" i="106"/>
  <c r="Y54" i="106" s="1"/>
  <c r="AF136" i="103"/>
  <c r="Y47" i="101"/>
  <c r="Y146" i="101" s="1" a="1"/>
  <c r="Y146" i="101" s="1"/>
  <c r="AE72" i="101"/>
  <c r="P136" i="106"/>
  <c r="W55" i="104"/>
  <c r="W56" i="104" s="1"/>
  <c r="AL136" i="106"/>
  <c r="Z62" i="97"/>
  <c r="Z69" i="97"/>
  <c r="Z74" i="97"/>
  <c r="L74" i="97"/>
  <c r="L62" i="97"/>
  <c r="S69" i="97"/>
  <c r="T69" i="97"/>
  <c r="T101" i="97" s="1"/>
  <c r="T62" i="97"/>
  <c r="AE69" i="97"/>
  <c r="AE62" i="97"/>
  <c r="AA72" i="97"/>
  <c r="U55" i="97"/>
  <c r="U56" i="97" s="1"/>
  <c r="AL155" i="97"/>
  <c r="AE60" i="97"/>
  <c r="AE66" i="97"/>
  <c r="R60" i="97"/>
  <c r="I66" i="97"/>
  <c r="G25" i="97"/>
  <c r="X136" i="97"/>
  <c r="AB66" i="97"/>
  <c r="P60" i="97"/>
  <c r="AH72" i="97"/>
  <c r="AI60" i="97"/>
  <c r="U60" i="97"/>
  <c r="Q135" i="97"/>
  <c r="AD46" i="97"/>
  <c r="AD36" i="97"/>
  <c r="AD37" i="97" s="1"/>
  <c r="X46" i="97"/>
  <c r="X36" i="97"/>
  <c r="X37" i="97" s="1"/>
  <c r="Z61" i="97"/>
  <c r="Z78" i="97" s="1"/>
  <c r="Z73" i="97"/>
  <c r="Z67" i="97"/>
  <c r="V55" i="97"/>
  <c r="V56" i="97" s="1"/>
  <c r="K136" i="97"/>
  <c r="J55" i="97"/>
  <c r="J56" i="97" s="1"/>
  <c r="Q47" i="97"/>
  <c r="Q54" i="97" s="1"/>
  <c r="AI55" i="97"/>
  <c r="AI56" i="97" s="1"/>
  <c r="N73" i="97"/>
  <c r="N61" i="97"/>
  <c r="N67" i="97"/>
  <c r="AC55" i="97"/>
  <c r="AC56" i="97" s="1"/>
  <c r="AF47" i="97"/>
  <c r="AF54" i="97" s="1"/>
  <c r="L67" i="97"/>
  <c r="L61" i="97"/>
  <c r="L78" i="97" s="1"/>
  <c r="L73" i="97"/>
  <c r="L72" i="97"/>
  <c r="V73" i="97"/>
  <c r="V61" i="97"/>
  <c r="V67" i="97"/>
  <c r="W73" i="97"/>
  <c r="W67" i="97"/>
  <c r="W61" i="97"/>
  <c r="W78" i="97" s="1"/>
  <c r="AH55" i="97"/>
  <c r="AH56" i="97" s="1"/>
  <c r="AL61" i="97"/>
  <c r="AL67" i="97"/>
  <c r="AL73" i="97"/>
  <c r="O61" i="97"/>
  <c r="O67" i="97"/>
  <c r="O73" i="97"/>
  <c r="S73" i="97"/>
  <c r="S61" i="97"/>
  <c r="S67" i="97"/>
  <c r="Y36" i="97"/>
  <c r="Y37" i="97" s="1"/>
  <c r="Y46" i="97"/>
  <c r="I55" i="97"/>
  <c r="I56" i="97" s="1"/>
  <c r="H155" i="97"/>
  <c r="H136" i="97"/>
  <c r="Z155" i="97"/>
  <c r="W60" i="94"/>
  <c r="R72" i="95"/>
  <c r="AK72" i="95"/>
  <c r="AF136" i="97"/>
  <c r="R155" i="97"/>
  <c r="AG136" i="97"/>
  <c r="R72" i="97"/>
  <c r="G31" i="97"/>
  <c r="AB60" i="97"/>
  <c r="T155" i="97"/>
  <c r="H46" i="97"/>
  <c r="H36" i="97"/>
  <c r="H37" i="97" s="1"/>
  <c r="AD47" i="97"/>
  <c r="AD54" i="97" s="1"/>
  <c r="AA155" i="97"/>
  <c r="AE155" i="97"/>
  <c r="K134" i="97"/>
  <c r="K135" i="97" s="1"/>
  <c r="AJ134" i="97"/>
  <c r="AJ135" i="97" s="1"/>
  <c r="O155" i="97"/>
  <c r="AK36" i="97"/>
  <c r="AK37" i="97" s="1"/>
  <c r="AK46" i="97"/>
  <c r="N60" i="97"/>
  <c r="V60" i="97"/>
  <c r="J61" i="97"/>
  <c r="J78" i="97" s="1"/>
  <c r="J73" i="97"/>
  <c r="J67" i="97"/>
  <c r="W72" i="97"/>
  <c r="AL60" i="97"/>
  <c r="S72" i="97"/>
  <c r="Y47" i="97"/>
  <c r="Y54" i="97" s="1"/>
  <c r="G41" i="97"/>
  <c r="AC73" i="97"/>
  <c r="AC67" i="97"/>
  <c r="AC61" i="97"/>
  <c r="H134" i="97"/>
  <c r="H135" i="97" s="1"/>
  <c r="AG36" i="97"/>
  <c r="AG37" i="97" s="1"/>
  <c r="AG46" i="97"/>
  <c r="AB55" i="97"/>
  <c r="AB56" i="97" s="1"/>
  <c r="P55" i="97"/>
  <c r="P56" i="97" s="1"/>
  <c r="Y136" i="97"/>
  <c r="S55" i="97"/>
  <c r="S56" i="97" s="1"/>
  <c r="AE61" i="97"/>
  <c r="AE67" i="97"/>
  <c r="AE73" i="97"/>
  <c r="I73" i="97"/>
  <c r="I67" i="97"/>
  <c r="I61" i="97"/>
  <c r="J155" i="97"/>
  <c r="P67" i="97"/>
  <c r="P73" i="97"/>
  <c r="P61" i="97"/>
  <c r="AH61" i="97"/>
  <c r="AH73" i="97"/>
  <c r="AH67" i="97"/>
  <c r="S155" i="97"/>
  <c r="AI61" i="97"/>
  <c r="AI67" i="97"/>
  <c r="AI73" i="97"/>
  <c r="AL55" i="97"/>
  <c r="AL56" i="97" s="1"/>
  <c r="U67" i="97"/>
  <c r="U73" i="97"/>
  <c r="U61" i="97"/>
  <c r="AD136" i="97"/>
  <c r="H47" i="97"/>
  <c r="H146" i="97" s="1" a="1"/>
  <c r="H146" i="97" s="1"/>
  <c r="AB155" i="97"/>
  <c r="T55" i="97"/>
  <c r="T56" i="97" s="1"/>
  <c r="AJ36" i="97"/>
  <c r="AJ37" i="97" s="1"/>
  <c r="AJ46" i="97"/>
  <c r="O55" i="97"/>
  <c r="O56" i="97" s="1"/>
  <c r="AK47" i="97"/>
  <c r="AK54" i="97" s="1"/>
  <c r="M36" i="97"/>
  <c r="M37" i="97" s="1"/>
  <c r="M46" i="97"/>
  <c r="T67" i="97"/>
  <c r="T73" i="97"/>
  <c r="T61" i="97"/>
  <c r="T72" i="97"/>
  <c r="K46" i="97"/>
  <c r="K36" i="97"/>
  <c r="K37" i="97" s="1"/>
  <c r="M136" i="97"/>
  <c r="AE55" i="97"/>
  <c r="AE56" i="97" s="1"/>
  <c r="N55" i="97"/>
  <c r="N56" i="97" s="1"/>
  <c r="AG47" i="97"/>
  <c r="AG54" i="97" s="1"/>
  <c r="L55" i="97"/>
  <c r="L56" i="97" s="1"/>
  <c r="AB74" i="97"/>
  <c r="P74" i="97"/>
  <c r="P69" i="97"/>
  <c r="W155" i="97"/>
  <c r="AA67" i="97"/>
  <c r="AA61" i="97"/>
  <c r="AA73" i="97"/>
  <c r="AA66" i="97"/>
  <c r="R61" i="97"/>
  <c r="R73" i="97"/>
  <c r="R67" i="97"/>
  <c r="Z55" i="97"/>
  <c r="Z56" i="97" s="1"/>
  <c r="W55" i="97"/>
  <c r="W56" i="97" s="1"/>
  <c r="AB67" i="97"/>
  <c r="AB61" i="97"/>
  <c r="AB73" i="97"/>
  <c r="AH155" i="97"/>
  <c r="Q136" i="97"/>
  <c r="V155" i="97"/>
  <c r="X47" i="97"/>
  <c r="X54" i="97" s="1"/>
  <c r="AK136" i="97"/>
  <c r="V62" i="97"/>
  <c r="J62" i="97"/>
  <c r="AJ47" i="97"/>
  <c r="AJ54" i="97" s="1"/>
  <c r="Q36" i="97"/>
  <c r="Q37" i="97" s="1"/>
  <c r="Q46" i="97"/>
  <c r="AA55" i="97"/>
  <c r="AI74" i="97"/>
  <c r="AI69" i="97"/>
  <c r="AI101" i="97" s="1"/>
  <c r="O62" i="97"/>
  <c r="N155" i="97"/>
  <c r="AJ136" i="97"/>
  <c r="M47" i="97"/>
  <c r="M54" i="97" s="1"/>
  <c r="AF46" i="97"/>
  <c r="AF36" i="97"/>
  <c r="AF37" i="97" s="1"/>
  <c r="AH62" i="97"/>
  <c r="K47" i="97"/>
  <c r="K54" i="97" s="1"/>
  <c r="R55" i="97"/>
  <c r="AI155" i="97"/>
  <c r="AJ72" i="95"/>
  <c r="AA134" i="95"/>
  <c r="AA135" i="95" s="1"/>
  <c r="AJ66" i="95"/>
  <c r="V66" i="94"/>
  <c r="V72" i="94"/>
  <c r="Y60" i="94"/>
  <c r="AC60" i="95"/>
  <c r="R66" i="95"/>
  <c r="T66" i="94"/>
  <c r="R66" i="94"/>
  <c r="AB134" i="95"/>
  <c r="AB135" i="95" s="1"/>
  <c r="Z60" i="95"/>
  <c r="N72" i="95"/>
  <c r="R60" i="94"/>
  <c r="AI60" i="94"/>
  <c r="AE60" i="95"/>
  <c r="Z72" i="95"/>
  <c r="AI72" i="94"/>
  <c r="AC72" i="95"/>
  <c r="T72" i="94"/>
  <c r="AJ72" i="94"/>
  <c r="Q74" i="95"/>
  <c r="Q69" i="95"/>
  <c r="S69" i="95"/>
  <c r="P60" i="94"/>
  <c r="N60" i="94"/>
  <c r="AK60" i="94"/>
  <c r="P136" i="95"/>
  <c r="P134" i="95"/>
  <c r="P135" i="95" s="1"/>
  <c r="M36" i="95"/>
  <c r="M37" i="95" s="1"/>
  <c r="M46" i="95"/>
  <c r="H36" i="95"/>
  <c r="H37" i="95" s="1"/>
  <c r="H46" i="95"/>
  <c r="S61" i="95"/>
  <c r="S67" i="95"/>
  <c r="S73" i="95"/>
  <c r="S66" i="95"/>
  <c r="S60" i="95"/>
  <c r="S72" i="95"/>
  <c r="G31" i="95"/>
  <c r="AH66" i="94"/>
  <c r="J66" i="94"/>
  <c r="AC61" i="95"/>
  <c r="AC73" i="95"/>
  <c r="AC67" i="95"/>
  <c r="AD74" i="95"/>
  <c r="AD69" i="95"/>
  <c r="V62" i="95"/>
  <c r="V69" i="95"/>
  <c r="AA46" i="95"/>
  <c r="AA36" i="95"/>
  <c r="AA37" i="95" s="1"/>
  <c r="J72" i="95"/>
  <c r="Z155" i="95"/>
  <c r="W55" i="95"/>
  <c r="W56" i="95" s="1"/>
  <c r="M136" i="95"/>
  <c r="M134" i="95"/>
  <c r="M135" i="95" s="1"/>
  <c r="M72" i="93"/>
  <c r="AH60" i="94"/>
  <c r="H60" i="94"/>
  <c r="Y72" i="94"/>
  <c r="AA47" i="95"/>
  <c r="AA54" i="95" s="1"/>
  <c r="AG136" i="95"/>
  <c r="AG134" i="95"/>
  <c r="AG135" i="95" s="1"/>
  <c r="S155" i="95"/>
  <c r="AH55" i="95"/>
  <c r="AH56" i="95" s="1"/>
  <c r="Z55" i="95"/>
  <c r="Z56" i="95" s="1"/>
  <c r="J155" i="95"/>
  <c r="AH67" i="95"/>
  <c r="AH73" i="95"/>
  <c r="AH61" i="95"/>
  <c r="AH66" i="95"/>
  <c r="AH72" i="95"/>
  <c r="AL136" i="95"/>
  <c r="AL134" i="95"/>
  <c r="AL135" i="95" s="1"/>
  <c r="AF136" i="95"/>
  <c r="AF134" i="95"/>
  <c r="AF135" i="95" s="1"/>
  <c r="O155" i="95"/>
  <c r="J67" i="95"/>
  <c r="J73" i="95"/>
  <c r="J61" i="95"/>
  <c r="J60" i="95"/>
  <c r="Q55" i="95"/>
  <c r="Q56" i="95" s="1"/>
  <c r="AI155" i="95"/>
  <c r="X67" i="95"/>
  <c r="X61" i="95"/>
  <c r="X73" i="95"/>
  <c r="X60" i="95"/>
  <c r="X66" i="95"/>
  <c r="U136" i="95"/>
  <c r="U134" i="95"/>
  <c r="U135" i="95" s="1"/>
  <c r="S55" i="95"/>
  <c r="S56" i="95" s="1"/>
  <c r="R155" i="95"/>
  <c r="Q73" i="95"/>
  <c r="Q67" i="95"/>
  <c r="Q61" i="95"/>
  <c r="Q78" i="95" s="1"/>
  <c r="Q66" i="95"/>
  <c r="Q72" i="95"/>
  <c r="L36" i="95"/>
  <c r="L37" i="95" s="1"/>
  <c r="L46" i="95"/>
  <c r="AH155" i="95"/>
  <c r="AH60" i="95"/>
  <c r="W155" i="95"/>
  <c r="AD73" i="95"/>
  <c r="AD61" i="95"/>
  <c r="AD67" i="95"/>
  <c r="H47" i="95"/>
  <c r="H146" i="95" s="1" a="1"/>
  <c r="H146" i="95" s="1"/>
  <c r="AG36" i="95"/>
  <c r="AG37" i="95" s="1"/>
  <c r="AG46" i="95"/>
  <c r="L47" i="95"/>
  <c r="L54" i="95" s="1"/>
  <c r="W73" i="95"/>
  <c r="W61" i="95"/>
  <c r="W67" i="95"/>
  <c r="W66" i="95"/>
  <c r="P47" i="95"/>
  <c r="P54" i="95" s="1"/>
  <c r="R55" i="95"/>
  <c r="R56" i="95" s="1"/>
  <c r="N73" i="95"/>
  <c r="N61" i="95"/>
  <c r="N67" i="95"/>
  <c r="H155" i="95"/>
  <c r="H136" i="95"/>
  <c r="V155" i="95"/>
  <c r="O61" i="95"/>
  <c r="O67" i="95"/>
  <c r="O73" i="95"/>
  <c r="O66" i="95"/>
  <c r="U47" i="95"/>
  <c r="U54" i="95" s="1"/>
  <c r="AJ55" i="95"/>
  <c r="AB36" i="95"/>
  <c r="AB37" i="95" s="1"/>
  <c r="AB46" i="95"/>
  <c r="AF47" i="95"/>
  <c r="AF54" i="95" s="1"/>
  <c r="X155" i="95"/>
  <c r="AI60" i="95"/>
  <c r="AK73" i="95"/>
  <c r="AK61" i="95"/>
  <c r="AK67" i="95"/>
  <c r="T47" i="95"/>
  <c r="T54" i="95" s="1"/>
  <c r="AD55" i="95"/>
  <c r="AD56" i="95" s="1"/>
  <c r="V55" i="95"/>
  <c r="M47" i="95"/>
  <c r="M146" i="95" s="1" a="1"/>
  <c r="M146" i="95" s="1"/>
  <c r="AE67" i="95"/>
  <c r="AE73" i="95"/>
  <c r="AE61" i="95"/>
  <c r="AE66" i="95"/>
  <c r="G41" i="95"/>
  <c r="AJ67" i="95"/>
  <c r="AJ61" i="95"/>
  <c r="AJ78" i="95" s="1"/>
  <c r="AJ73" i="95"/>
  <c r="AD72" i="95"/>
  <c r="AD60" i="95"/>
  <c r="V73" i="95"/>
  <c r="V61" i="95"/>
  <c r="V67" i="95"/>
  <c r="L136" i="95"/>
  <c r="N55" i="95"/>
  <c r="AG47" i="95"/>
  <c r="AG146" i="95" s="1" a="1"/>
  <c r="AG146" i="95" s="1"/>
  <c r="W60" i="95"/>
  <c r="AK155" i="95"/>
  <c r="AB136" i="95"/>
  <c r="Z67" i="95"/>
  <c r="Z73" i="95"/>
  <c r="Z61" i="95"/>
  <c r="AL46" i="95"/>
  <c r="AL36" i="95"/>
  <c r="AL37" i="95" s="1"/>
  <c r="AA136" i="95"/>
  <c r="N60" i="95"/>
  <c r="AI55" i="95"/>
  <c r="AI56" i="95" s="1"/>
  <c r="H134" i="95"/>
  <c r="H135" i="95" s="1"/>
  <c r="AC55" i="95"/>
  <c r="AC56" i="95" s="1"/>
  <c r="O60" i="95"/>
  <c r="J55" i="95"/>
  <c r="T136" i="95"/>
  <c r="AB47" i="95"/>
  <c r="AB146" i="95" s="1" a="1"/>
  <c r="AB146" i="95" s="1"/>
  <c r="R61" i="95"/>
  <c r="R67" i="95"/>
  <c r="R73" i="95"/>
  <c r="Y136" i="95"/>
  <c r="AK60" i="95"/>
  <c r="Q155" i="95"/>
  <c r="I155" i="95"/>
  <c r="K46" i="95"/>
  <c r="K36" i="95"/>
  <c r="K37" i="95" s="1"/>
  <c r="AL47" i="95"/>
  <c r="AL54" i="95" s="1"/>
  <c r="AL46" i="94"/>
  <c r="AL145" i="94" s="1" a="1"/>
  <c r="AL145" i="94" s="1"/>
  <c r="AL36" i="94"/>
  <c r="AL37" i="94" s="1"/>
  <c r="R62" i="95"/>
  <c r="R74" i="95"/>
  <c r="AC62" i="95"/>
  <c r="AC74" i="95"/>
  <c r="AC69" i="95"/>
  <c r="AC101" i="95" s="1"/>
  <c r="AL136" i="94"/>
  <c r="AL134" i="94"/>
  <c r="AL135" i="94" s="1"/>
  <c r="AE155" i="95"/>
  <c r="AE55" i="95"/>
  <c r="AE56" i="95" s="1"/>
  <c r="Y36" i="95"/>
  <c r="Y37" i="95" s="1"/>
  <c r="Y46" i="95"/>
  <c r="AI67" i="95"/>
  <c r="AI73" i="95"/>
  <c r="AI61" i="95"/>
  <c r="X55" i="95"/>
  <c r="X56" i="95" s="1"/>
  <c r="O55" i="95"/>
  <c r="P36" i="95"/>
  <c r="P37" i="95" s="1"/>
  <c r="P46" i="95"/>
  <c r="K47" i="95"/>
  <c r="K54" i="95" s="1"/>
  <c r="AK55" i="95"/>
  <c r="AK56" i="95" s="1"/>
  <c r="K136" i="95"/>
  <c r="AE69" i="95"/>
  <c r="AE62" i="95"/>
  <c r="Y47" i="95"/>
  <c r="Y146" i="95" s="1" a="1"/>
  <c r="Y146" i="95" s="1"/>
  <c r="U36" i="95"/>
  <c r="U37" i="95" s="1"/>
  <c r="U46" i="95"/>
  <c r="N155" i="95"/>
  <c r="AF36" i="95"/>
  <c r="AF37" i="95" s="1"/>
  <c r="AF46" i="95"/>
  <c r="AC155" i="95"/>
  <c r="AI72" i="95"/>
  <c r="G25" i="95"/>
  <c r="I55" i="95"/>
  <c r="I56" i="95" s="1"/>
  <c r="T36" i="95"/>
  <c r="T37" i="95" s="1"/>
  <c r="T46" i="95"/>
  <c r="AG66" i="94"/>
  <c r="O60" i="94"/>
  <c r="K60" i="94"/>
  <c r="W72" i="94"/>
  <c r="K72" i="94"/>
  <c r="AG60" i="94"/>
  <c r="O72" i="94"/>
  <c r="U74" i="94"/>
  <c r="U69" i="94"/>
  <c r="U62" i="94"/>
  <c r="AA62" i="94"/>
  <c r="AA74" i="94"/>
  <c r="AA69" i="94"/>
  <c r="T69" i="94"/>
  <c r="R55" i="94"/>
  <c r="R56" i="94" s="1"/>
  <c r="AE74" i="94"/>
  <c r="AE69" i="94"/>
  <c r="AE101" i="94" s="1"/>
  <c r="Z62" i="94"/>
  <c r="S62" i="94"/>
  <c r="S74" i="94"/>
  <c r="S69" i="94"/>
  <c r="S101" i="94" s="1"/>
  <c r="T155" i="94"/>
  <c r="AC61" i="94"/>
  <c r="AC73" i="94"/>
  <c r="AC67" i="94"/>
  <c r="AC72" i="94"/>
  <c r="O55" i="94"/>
  <c r="O56" i="94" s="1"/>
  <c r="Z73" i="94"/>
  <c r="Z61" i="94"/>
  <c r="Z67" i="94"/>
  <c r="Q67" i="94"/>
  <c r="Q73" i="94"/>
  <c r="Q61" i="94"/>
  <c r="AC55" i="94"/>
  <c r="AC56" i="94" s="1"/>
  <c r="Y155" i="94"/>
  <c r="Z155" i="94"/>
  <c r="I55" i="94"/>
  <c r="I56" i="94" s="1"/>
  <c r="V74" i="94"/>
  <c r="V69" i="94"/>
  <c r="AH55" i="94"/>
  <c r="AH56" i="94" s="1"/>
  <c r="M55" i="94"/>
  <c r="M56" i="94" s="1"/>
  <c r="R155" i="94"/>
  <c r="G37" i="94"/>
  <c r="N155" i="94"/>
  <c r="X55" i="94"/>
  <c r="X56" i="94" s="1"/>
  <c r="X155" i="94"/>
  <c r="AH155" i="94"/>
  <c r="Y67" i="94"/>
  <c r="Y73" i="94"/>
  <c r="Y61" i="94"/>
  <c r="AF73" i="94"/>
  <c r="AF61" i="94"/>
  <c r="AF67" i="94"/>
  <c r="AF66" i="94"/>
  <c r="AD61" i="94"/>
  <c r="AD67" i="94"/>
  <c r="AD73" i="94"/>
  <c r="AE55" i="94"/>
  <c r="AE56" i="94" s="1"/>
  <c r="AC60" i="94"/>
  <c r="I155" i="94"/>
  <c r="AE73" i="94"/>
  <c r="AE61" i="94"/>
  <c r="AE67" i="94"/>
  <c r="Z72" i="94"/>
  <c r="S67" i="94"/>
  <c r="S73" i="94"/>
  <c r="S61" i="94"/>
  <c r="Q66" i="94"/>
  <c r="AK155" i="94"/>
  <c r="J55" i="94"/>
  <c r="J56" i="94" s="1"/>
  <c r="AG55" i="94"/>
  <c r="AG56" i="94" s="1"/>
  <c r="P55" i="94"/>
  <c r="P56" i="94" s="1"/>
  <c r="AB155" i="94"/>
  <c r="N66" i="94"/>
  <c r="K55" i="94"/>
  <c r="K56" i="94" s="1"/>
  <c r="X74" i="94"/>
  <c r="X69" i="94"/>
  <c r="X62" i="94"/>
  <c r="O155" i="94"/>
  <c r="W55" i="94"/>
  <c r="W56" i="94" s="1"/>
  <c r="M155" i="94"/>
  <c r="AI55" i="94"/>
  <c r="AI56" i="94" s="1"/>
  <c r="AJ67" i="94"/>
  <c r="AJ73" i="94"/>
  <c r="AJ61" i="94"/>
  <c r="H55" i="94"/>
  <c r="H56" i="94" s="1"/>
  <c r="L155" i="94"/>
  <c r="L55" i="94"/>
  <c r="L56" i="94" s="1"/>
  <c r="AB55" i="94"/>
  <c r="AB56" i="94" s="1"/>
  <c r="AF60" i="94"/>
  <c r="AD60" i="94"/>
  <c r="AJ155" i="94"/>
  <c r="AG61" i="94"/>
  <c r="AG67" i="94"/>
  <c r="AG73" i="94"/>
  <c r="P61" i="94"/>
  <c r="P67" i="94"/>
  <c r="P73" i="94"/>
  <c r="P66" i="94"/>
  <c r="V61" i="94"/>
  <c r="V78" i="94" s="1"/>
  <c r="V67" i="94"/>
  <c r="V73" i="94"/>
  <c r="W155" i="94"/>
  <c r="V155" i="94"/>
  <c r="S55" i="94"/>
  <c r="S56" i="94" s="1"/>
  <c r="Q55" i="94"/>
  <c r="Q56" i="94" s="1"/>
  <c r="AC66" i="94"/>
  <c r="T67" i="94"/>
  <c r="T73" i="94"/>
  <c r="T61" i="94"/>
  <c r="R73" i="94"/>
  <c r="R61" i="94"/>
  <c r="R67" i="94"/>
  <c r="AE60" i="94"/>
  <c r="Z66" i="94"/>
  <c r="S60" i="94"/>
  <c r="N55" i="94"/>
  <c r="AD155" i="94"/>
  <c r="AD55" i="94"/>
  <c r="AD56" i="94" s="1"/>
  <c r="U155" i="94"/>
  <c r="AA155" i="94"/>
  <c r="AH73" i="94"/>
  <c r="AH61" i="94"/>
  <c r="AH67" i="94"/>
  <c r="H73" i="94"/>
  <c r="H61" i="94"/>
  <c r="H67" i="94"/>
  <c r="H66" i="94"/>
  <c r="J73" i="94"/>
  <c r="J61" i="94"/>
  <c r="J78" i="94" s="1"/>
  <c r="J67" i="94"/>
  <c r="AG155" i="94"/>
  <c r="K61" i="94"/>
  <c r="K67" i="94"/>
  <c r="K73" i="94"/>
  <c r="AJ55" i="94"/>
  <c r="AJ56" i="94" s="1"/>
  <c r="AK61" i="94"/>
  <c r="AK67" i="94"/>
  <c r="AK73" i="94"/>
  <c r="AK72" i="94"/>
  <c r="X67" i="94"/>
  <c r="X73" i="94"/>
  <c r="X61" i="94"/>
  <c r="X78" i="94" s="1"/>
  <c r="X66" i="94"/>
  <c r="AJ60" i="94"/>
  <c r="AK55" i="94"/>
  <c r="AK56" i="94" s="1"/>
  <c r="L62" i="94"/>
  <c r="AB74" i="94"/>
  <c r="AB69" i="94"/>
  <c r="AB62" i="94"/>
  <c r="AD66" i="94"/>
  <c r="T55" i="94"/>
  <c r="T56" i="94" s="1"/>
  <c r="Z55" i="94"/>
  <c r="Z56" i="94" s="1"/>
  <c r="AC155" i="94"/>
  <c r="Q69" i="94"/>
  <c r="Q62" i="94"/>
  <c r="K155" i="94"/>
  <c r="AE72" i="94"/>
  <c r="Z60" i="94"/>
  <c r="S72" i="94"/>
  <c r="Q60" i="94"/>
  <c r="Q72" i="94"/>
  <c r="N74" i="94"/>
  <c r="N69" i="94"/>
  <c r="O67" i="94"/>
  <c r="O73" i="94"/>
  <c r="O61" i="94"/>
  <c r="V55" i="94"/>
  <c r="V56" i="94" s="1"/>
  <c r="N73" i="94"/>
  <c r="N61" i="94"/>
  <c r="N67" i="94"/>
  <c r="P155" i="94"/>
  <c r="Q155" i="94"/>
  <c r="U55" i="94"/>
  <c r="U56" i="94" s="1"/>
  <c r="G135" i="94"/>
  <c r="AJ74" i="94"/>
  <c r="AJ69" i="94"/>
  <c r="AJ101" i="94" s="1"/>
  <c r="Y55" i="94"/>
  <c r="Y56" i="94" s="1"/>
  <c r="AI62" i="94"/>
  <c r="AI74" i="94"/>
  <c r="AF55" i="94"/>
  <c r="AF56" i="94" s="1"/>
  <c r="AA55" i="94"/>
  <c r="AA56" i="94" s="1"/>
  <c r="S155" i="94"/>
  <c r="AK74" i="94"/>
  <c r="AK62" i="94"/>
  <c r="W67" i="94"/>
  <c r="W73" i="94"/>
  <c r="W61" i="94"/>
  <c r="AI67" i="94"/>
  <c r="AI73" i="94"/>
  <c r="AI61" i="94"/>
  <c r="AF72" i="94"/>
  <c r="P60" i="93"/>
  <c r="S60" i="93"/>
  <c r="W72" i="93"/>
  <c r="L66" i="93"/>
  <c r="M66" i="93"/>
  <c r="AH72" i="93"/>
  <c r="S66" i="93"/>
  <c r="L60" i="93"/>
  <c r="O60" i="93"/>
  <c r="J60" i="93"/>
  <c r="AH60" i="93"/>
  <c r="AE66" i="93"/>
  <c r="O72" i="93"/>
  <c r="U60" i="93"/>
  <c r="AE72" i="93"/>
  <c r="H66" i="93"/>
  <c r="U72" i="93"/>
  <c r="Q66" i="93"/>
  <c r="R60" i="93"/>
  <c r="K60" i="93"/>
  <c r="I60" i="93"/>
  <c r="X66" i="93"/>
  <c r="W66" i="93"/>
  <c r="Z60" i="93"/>
  <c r="K66" i="93"/>
  <c r="X72" i="93"/>
  <c r="AG66" i="93"/>
  <c r="H60" i="93"/>
  <c r="V60" i="93"/>
  <c r="W62" i="93"/>
  <c r="W69" i="93"/>
  <c r="W74" i="93"/>
  <c r="AG62" i="93"/>
  <c r="AI62" i="93"/>
  <c r="G138" i="93"/>
  <c r="S62" i="93"/>
  <c r="S74" i="93"/>
  <c r="S69" i="93"/>
  <c r="K74" i="93"/>
  <c r="K69" i="93"/>
  <c r="K62" i="93"/>
  <c r="AA69" i="93"/>
  <c r="AA62" i="93"/>
  <c r="O62" i="93"/>
  <c r="O74" i="93"/>
  <c r="O69" i="93"/>
  <c r="O104" i="93" s="1"/>
  <c r="J74" i="93"/>
  <c r="J62" i="93"/>
  <c r="P67" i="93"/>
  <c r="P61" i="93"/>
  <c r="P73" i="93"/>
  <c r="P72" i="93"/>
  <c r="Z73" i="93"/>
  <c r="Z67" i="93"/>
  <c r="Z61" i="93"/>
  <c r="Z66" i="93"/>
  <c r="AJ60" i="93"/>
  <c r="L55" i="93"/>
  <c r="L56" i="93" s="1"/>
  <c r="AA60" i="93"/>
  <c r="S73" i="93"/>
  <c r="S61" i="93"/>
  <c r="S67" i="93"/>
  <c r="M55" i="93"/>
  <c r="M56" i="93" s="1"/>
  <c r="AD55" i="93"/>
  <c r="AD56" i="93" s="1"/>
  <c r="AB60" i="93"/>
  <c r="AK60" i="93"/>
  <c r="Y60" i="93"/>
  <c r="Q67" i="93"/>
  <c r="Q61" i="93"/>
  <c r="Q78" i="93" s="1"/>
  <c r="Q73" i="93"/>
  <c r="Q72" i="93"/>
  <c r="AL66" i="93"/>
  <c r="AL158" i="93"/>
  <c r="J73" i="93"/>
  <c r="J67" i="93"/>
  <c r="J61" i="93"/>
  <c r="J66" i="93"/>
  <c r="AF60" i="93"/>
  <c r="AD72" i="93"/>
  <c r="Z55" i="93"/>
  <c r="Z56" i="93" s="1"/>
  <c r="L67" i="93"/>
  <c r="L61" i="93"/>
  <c r="L73" i="93"/>
  <c r="U55" i="93"/>
  <c r="U56" i="93" s="1"/>
  <c r="AH73" i="93"/>
  <c r="AH67" i="93"/>
  <c r="AH61" i="93"/>
  <c r="M158" i="93"/>
  <c r="AE55" i="93"/>
  <c r="AE56" i="93" s="1"/>
  <c r="I73" i="93"/>
  <c r="I67" i="93"/>
  <c r="I61" i="93"/>
  <c r="I66" i="93"/>
  <c r="V158" i="93"/>
  <c r="N60" i="93"/>
  <c r="AE73" i="93"/>
  <c r="AE67" i="93"/>
  <c r="AE61" i="93"/>
  <c r="AC66" i="93"/>
  <c r="AG67" i="93"/>
  <c r="AG61" i="93"/>
  <c r="AG78" i="93" s="1"/>
  <c r="AG73" i="93"/>
  <c r="AG72" i="93"/>
  <c r="R158" i="93"/>
  <c r="P158" i="93"/>
  <c r="M73" i="93"/>
  <c r="M61" i="93"/>
  <c r="M78" i="93" s="1"/>
  <c r="M67" i="93"/>
  <c r="Q55" i="93"/>
  <c r="Q56" i="93" s="1"/>
  <c r="T60" i="93"/>
  <c r="AF55" i="93"/>
  <c r="AF56" i="93" s="1"/>
  <c r="AB74" i="93"/>
  <c r="AJ66" i="93"/>
  <c r="AA66" i="93"/>
  <c r="AI61" i="93"/>
  <c r="AI67" i="93"/>
  <c r="AI73" i="93"/>
  <c r="M69" i="93"/>
  <c r="M62" i="93"/>
  <c r="AI158" i="93"/>
  <c r="AB66" i="93"/>
  <c r="AC158" i="93"/>
  <c r="Q158" i="93"/>
  <c r="R61" i="93"/>
  <c r="R73" i="93"/>
  <c r="R67" i="93"/>
  <c r="O158" i="93"/>
  <c r="S158" i="93"/>
  <c r="U69" i="93"/>
  <c r="U104" i="93" s="1"/>
  <c r="U62" i="93"/>
  <c r="W55" i="93"/>
  <c r="W56" i="93" s="1"/>
  <c r="V55" i="93"/>
  <c r="V56" i="93" s="1"/>
  <c r="K73" i="93"/>
  <c r="K61" i="93"/>
  <c r="K67" i="93"/>
  <c r="N66" i="93"/>
  <c r="X67" i="93"/>
  <c r="X61" i="93"/>
  <c r="X78" i="93" s="1"/>
  <c r="X73" i="93"/>
  <c r="AG55" i="93"/>
  <c r="K158" i="93"/>
  <c r="X55" i="93"/>
  <c r="AC55" i="93"/>
  <c r="O61" i="93"/>
  <c r="O67" i="93"/>
  <c r="O73" i="93"/>
  <c r="T55" i="93"/>
  <c r="AA55" i="93"/>
  <c r="W73" i="93"/>
  <c r="W67" i="93"/>
  <c r="W61" i="93"/>
  <c r="W78" i="93" s="1"/>
  <c r="I158" i="93"/>
  <c r="AK158" i="93"/>
  <c r="T66" i="93"/>
  <c r="AB55" i="93"/>
  <c r="AK55" i="93"/>
  <c r="AK56" i="93" s="1"/>
  <c r="P55" i="93"/>
  <c r="H67" i="93"/>
  <c r="H61" i="93"/>
  <c r="H73" i="93"/>
  <c r="U61" i="93"/>
  <c r="U73" i="93"/>
  <c r="U67" i="93"/>
  <c r="AI66" i="93"/>
  <c r="AI60" i="93"/>
  <c r="AL55" i="93"/>
  <c r="AL56" i="93" s="1"/>
  <c r="T158" i="93"/>
  <c r="AD62" i="93"/>
  <c r="AD74" i="93"/>
  <c r="AD69" i="93"/>
  <c r="Y61" i="93"/>
  <c r="Y73" i="93"/>
  <c r="Y67" i="93"/>
  <c r="Y66" i="93"/>
  <c r="N55" i="93"/>
  <c r="N56" i="93" s="1"/>
  <c r="J158" i="93"/>
  <c r="AJ55" i="93"/>
  <c r="AJ56" i="93" s="1"/>
  <c r="AE158" i="93"/>
  <c r="L158" i="93"/>
  <c r="V74" i="93"/>
  <c r="AC73" i="93"/>
  <c r="AC67" i="93"/>
  <c r="AC61" i="93"/>
  <c r="AC78" i="93" s="1"/>
  <c r="AC62" i="93"/>
  <c r="T74" i="93"/>
  <c r="T69" i="93"/>
  <c r="T62" i="93"/>
  <c r="J55" i="93"/>
  <c r="J56" i="93" s="1"/>
  <c r="AG158" i="93"/>
  <c r="S55" i="93"/>
  <c r="S56" i="93" s="1"/>
  <c r="AK69" i="93"/>
  <c r="AK62" i="93"/>
  <c r="AF158" i="93"/>
  <c r="P74" i="93"/>
  <c r="P62" i="93"/>
  <c r="AJ61" i="93"/>
  <c r="AJ67" i="93"/>
  <c r="AJ73" i="93"/>
  <c r="L74" i="93"/>
  <c r="L69" i="93"/>
  <c r="L62" i="93"/>
  <c r="AH158" i="93"/>
  <c r="AD158" i="93"/>
  <c r="AA61" i="93"/>
  <c r="AA67" i="93"/>
  <c r="AA73" i="93"/>
  <c r="AL74" i="93"/>
  <c r="AL69" i="93"/>
  <c r="AL62" i="93"/>
  <c r="AB158" i="93"/>
  <c r="I55" i="93"/>
  <c r="I56" i="93" s="1"/>
  <c r="R55" i="93"/>
  <c r="R56" i="93" s="1"/>
  <c r="Z158" i="93"/>
  <c r="H55" i="93"/>
  <c r="H56" i="93" s="1"/>
  <c r="AB73" i="93"/>
  <c r="AB67" i="93"/>
  <c r="AB61" i="93"/>
  <c r="AK67" i="93"/>
  <c r="AK61" i="93"/>
  <c r="AK73" i="93"/>
  <c r="AK66" i="93"/>
  <c r="AH55" i="93"/>
  <c r="AH56" i="93" s="1"/>
  <c r="AL61" i="93"/>
  <c r="AL78" i="93" s="1"/>
  <c r="AL67" i="93"/>
  <c r="AL73" i="93"/>
  <c r="AL72" i="93"/>
  <c r="K55" i="93"/>
  <c r="K56" i="93" s="1"/>
  <c r="U158" i="93"/>
  <c r="AF73" i="93"/>
  <c r="AF67" i="93"/>
  <c r="AF61" i="93"/>
  <c r="AF72" i="93"/>
  <c r="AJ74" i="93"/>
  <c r="AD73" i="93"/>
  <c r="AD67" i="93"/>
  <c r="AD61" i="93"/>
  <c r="AD78" i="93" s="1"/>
  <c r="AD66" i="93"/>
  <c r="Y158" i="93"/>
  <c r="AE62" i="93"/>
  <c r="AE69" i="93"/>
  <c r="AE74" i="93"/>
  <c r="N67" i="93"/>
  <c r="N61" i="93"/>
  <c r="N73" i="93"/>
  <c r="X158" i="93"/>
  <c r="N158" i="93"/>
  <c r="AC72" i="93"/>
  <c r="O55" i="93"/>
  <c r="O56" i="93" s="1"/>
  <c r="W158" i="93"/>
  <c r="Y55" i="93"/>
  <c r="Y56" i="93" s="1"/>
  <c r="V67" i="93"/>
  <c r="V61" i="93"/>
  <c r="V73" i="93"/>
  <c r="V72" i="93"/>
  <c r="AI55" i="93"/>
  <c r="AI56" i="93" s="1"/>
  <c r="T67" i="93"/>
  <c r="T73" i="93"/>
  <c r="T61" i="93"/>
  <c r="Y36" i="91"/>
  <c r="Y37" i="91" s="1"/>
  <c r="Y46" i="91"/>
  <c r="AL36" i="91"/>
  <c r="AL37" i="91" s="1"/>
  <c r="AL46" i="91"/>
  <c r="AI72" i="92"/>
  <c r="W72" i="92"/>
  <c r="M66" i="92"/>
  <c r="AF60" i="92"/>
  <c r="W66" i="92"/>
  <c r="N66" i="92"/>
  <c r="G41" i="92"/>
  <c r="G25" i="92"/>
  <c r="AB72" i="92"/>
  <c r="AG134" i="92"/>
  <c r="AG135" i="92" s="1"/>
  <c r="O60" i="92"/>
  <c r="AI60" i="92"/>
  <c r="M60" i="92"/>
  <c r="P72" i="92"/>
  <c r="AD66" i="92"/>
  <c r="R60" i="92"/>
  <c r="U60" i="92"/>
  <c r="N60" i="92"/>
  <c r="Y60" i="92"/>
  <c r="O72" i="92"/>
  <c r="G31" i="92"/>
  <c r="O62" i="92"/>
  <c r="O69" i="92"/>
  <c r="O101" i="92" s="1"/>
  <c r="W62" i="92"/>
  <c r="W74" i="92"/>
  <c r="W69" i="92"/>
  <c r="AB55" i="92"/>
  <c r="AB56" i="92" s="1"/>
  <c r="W155" i="92"/>
  <c r="K62" i="92"/>
  <c r="K74" i="92"/>
  <c r="K69" i="92"/>
  <c r="N55" i="92"/>
  <c r="N56" i="92" s="1"/>
  <c r="K155" i="92"/>
  <c r="H55" i="92"/>
  <c r="H56" i="92" s="1"/>
  <c r="AL55" i="92"/>
  <c r="AL56" i="92" s="1"/>
  <c r="V47" i="92"/>
  <c r="V146" i="92" s="1" a="1"/>
  <c r="V146" i="92" s="1"/>
  <c r="AA134" i="92"/>
  <c r="AA135" i="92" s="1"/>
  <c r="Q55" i="92"/>
  <c r="Q56" i="92" s="1"/>
  <c r="S72" i="92"/>
  <c r="S36" i="92"/>
  <c r="S37" i="92" s="1"/>
  <c r="AJ60" i="92"/>
  <c r="J55" i="92"/>
  <c r="J56" i="92" s="1"/>
  <c r="M155" i="92"/>
  <c r="Z136" i="92"/>
  <c r="AI55" i="92"/>
  <c r="AI56" i="92" s="1"/>
  <c r="AF155" i="92"/>
  <c r="T47" i="92"/>
  <c r="T146" i="92" s="1" a="1"/>
  <c r="T146" i="92" s="1"/>
  <c r="AL60" i="92"/>
  <c r="Z47" i="92"/>
  <c r="Z54" i="92" s="1"/>
  <c r="Y55" i="92"/>
  <c r="Y56" i="92" s="1"/>
  <c r="Q61" i="92"/>
  <c r="Q67" i="92"/>
  <c r="Q73" i="92"/>
  <c r="Q66" i="92"/>
  <c r="M55" i="92"/>
  <c r="M56" i="92" s="1"/>
  <c r="R55" i="92"/>
  <c r="R56" i="92" s="1"/>
  <c r="J60" i="92"/>
  <c r="AB155" i="92"/>
  <c r="AG36" i="92"/>
  <c r="AG37" i="92" s="1"/>
  <c r="AG72" i="92"/>
  <c r="P155" i="92"/>
  <c r="Y72" i="92"/>
  <c r="AE134" i="92"/>
  <c r="AE135" i="92" s="1"/>
  <c r="AG136" i="92"/>
  <c r="L155" i="92"/>
  <c r="X60" i="92"/>
  <c r="R66" i="92"/>
  <c r="H60" i="92"/>
  <c r="S136" i="92"/>
  <c r="U61" i="92"/>
  <c r="U67" i="92"/>
  <c r="U73" i="92"/>
  <c r="U66" i="92"/>
  <c r="W61" i="92"/>
  <c r="W78" i="92" s="1"/>
  <c r="W89" i="92" s="1"/>
  <c r="W160" i="92" s="1" a="1"/>
  <c r="W160" i="92" s="1"/>
  <c r="W67" i="92"/>
  <c r="W73" i="92"/>
  <c r="AK55" i="92"/>
  <c r="AK56" i="92" s="1"/>
  <c r="K55" i="92"/>
  <c r="K56" i="92" s="1"/>
  <c r="V136" i="92"/>
  <c r="AJ55" i="92"/>
  <c r="AJ56" i="92" s="1"/>
  <c r="L55" i="92"/>
  <c r="L56" i="92" s="1"/>
  <c r="AI73" i="92"/>
  <c r="AI67" i="92"/>
  <c r="AI61" i="92"/>
  <c r="AB67" i="92"/>
  <c r="AB73" i="92"/>
  <c r="AB61" i="92"/>
  <c r="AB66" i="92"/>
  <c r="AC47" i="92"/>
  <c r="AC54" i="92" s="1"/>
  <c r="AK67" i="92"/>
  <c r="AK73" i="92"/>
  <c r="AK61" i="92"/>
  <c r="AK78" i="92" s="1"/>
  <c r="AK89" i="92" s="1"/>
  <c r="AK160" i="92" s="1" a="1"/>
  <c r="AK160" i="92" s="1"/>
  <c r="AK66" i="92"/>
  <c r="S47" i="92"/>
  <c r="S54" i="92" s="1"/>
  <c r="M67" i="92"/>
  <c r="M73" i="92"/>
  <c r="M61" i="92"/>
  <c r="AJ155" i="92"/>
  <c r="N67" i="92"/>
  <c r="N61" i="92"/>
  <c r="N73" i="92"/>
  <c r="AD55" i="92"/>
  <c r="AD56" i="92" s="1"/>
  <c r="R155" i="92"/>
  <c r="J155" i="92"/>
  <c r="P67" i="92"/>
  <c r="P73" i="92"/>
  <c r="P61" i="92"/>
  <c r="P78" i="92" s="1"/>
  <c r="P89" i="92" s="1"/>
  <c r="P160" i="92" s="1" a="1"/>
  <c r="P160" i="92" s="1"/>
  <c r="P66" i="92"/>
  <c r="Z135" i="92"/>
  <c r="Q60" i="92"/>
  <c r="X55" i="92"/>
  <c r="X56" i="92" s="1"/>
  <c r="AD60" i="92"/>
  <c r="AF67" i="92"/>
  <c r="AF73" i="92"/>
  <c r="AF61" i="92"/>
  <c r="AF66" i="92"/>
  <c r="AG47" i="92"/>
  <c r="AG54" i="92" s="1"/>
  <c r="W55" i="92"/>
  <c r="W56" i="92" s="1"/>
  <c r="AH66" i="92"/>
  <c r="R61" i="92"/>
  <c r="R73" i="92"/>
  <c r="R67" i="92"/>
  <c r="AE66" i="92"/>
  <c r="AE36" i="92"/>
  <c r="AE37" i="92" s="1"/>
  <c r="O73" i="92"/>
  <c r="O61" i="92"/>
  <c r="O67" i="92"/>
  <c r="S134" i="92"/>
  <c r="S135" i="92" s="1"/>
  <c r="AK74" i="92"/>
  <c r="AK69" i="92"/>
  <c r="AK62" i="92"/>
  <c r="T136" i="92"/>
  <c r="AJ62" i="92"/>
  <c r="AJ74" i="92"/>
  <c r="AJ69" i="92"/>
  <c r="L62" i="92"/>
  <c r="L74" i="92"/>
  <c r="L69" i="92"/>
  <c r="Y155" i="92"/>
  <c r="P55" i="92"/>
  <c r="P56" i="92" s="1"/>
  <c r="I60" i="92"/>
  <c r="I36" i="92"/>
  <c r="I37" i="92" s="1"/>
  <c r="AC72" i="92"/>
  <c r="AC36" i="92"/>
  <c r="AC37" i="92" s="1"/>
  <c r="K67" i="92"/>
  <c r="K61" i="92"/>
  <c r="K73" i="92"/>
  <c r="AJ73" i="92"/>
  <c r="AJ61" i="92"/>
  <c r="AJ67" i="92"/>
  <c r="J74" i="92"/>
  <c r="J69" i="92"/>
  <c r="J101" i="92" s="1"/>
  <c r="J62" i="92"/>
  <c r="L61" i="92"/>
  <c r="L78" i="92" s="1"/>
  <c r="L89" i="92" s="1"/>
  <c r="L160" i="92" s="1" a="1"/>
  <c r="L160" i="92" s="1"/>
  <c r="L73" i="92"/>
  <c r="L67" i="92"/>
  <c r="L66" i="92"/>
  <c r="AF55" i="92"/>
  <c r="AF56" i="92" s="1"/>
  <c r="R62" i="92"/>
  <c r="AA60" i="92"/>
  <c r="AA36" i="92"/>
  <c r="AA37" i="92" s="1"/>
  <c r="O55" i="92"/>
  <c r="O56" i="92" s="1"/>
  <c r="AC136" i="92"/>
  <c r="AK155" i="92"/>
  <c r="AH73" i="92"/>
  <c r="AH67" i="92"/>
  <c r="AH61" i="92"/>
  <c r="X61" i="92"/>
  <c r="X67" i="92"/>
  <c r="X73" i="92"/>
  <c r="AE47" i="92"/>
  <c r="AE54" i="92" s="1"/>
  <c r="I136" i="92"/>
  <c r="H67" i="92"/>
  <c r="H73" i="92"/>
  <c r="H61" i="92"/>
  <c r="O155" i="92"/>
  <c r="T134" i="92"/>
  <c r="T135" i="92" s="1"/>
  <c r="P62" i="92"/>
  <c r="P74" i="92"/>
  <c r="P69" i="92"/>
  <c r="H69" i="92"/>
  <c r="H101" i="92" s="1"/>
  <c r="V36" i="92"/>
  <c r="V37" i="92" s="1"/>
  <c r="V66" i="92"/>
  <c r="I47" i="92"/>
  <c r="I54" i="92" s="1"/>
  <c r="AA136" i="92"/>
  <c r="N155" i="92"/>
  <c r="K66" i="92"/>
  <c r="K60" i="92"/>
  <c r="AJ66" i="92"/>
  <c r="AD74" i="92"/>
  <c r="AD69" i="92"/>
  <c r="AD62" i="92"/>
  <c r="U155" i="92"/>
  <c r="L72" i="92"/>
  <c r="AI62" i="92"/>
  <c r="AI74" i="92"/>
  <c r="AI69" i="92"/>
  <c r="T72" i="92"/>
  <c r="T36" i="92"/>
  <c r="T37" i="92" s="1"/>
  <c r="AL67" i="92"/>
  <c r="AL73" i="92"/>
  <c r="AL61" i="92"/>
  <c r="AL72" i="92"/>
  <c r="Z36" i="92"/>
  <c r="Z37" i="92" s="1"/>
  <c r="Z66" i="92"/>
  <c r="AH155" i="92"/>
  <c r="AH55" i="92"/>
  <c r="AH56" i="92" s="1"/>
  <c r="M74" i="92"/>
  <c r="M69" i="92"/>
  <c r="M62" i="92"/>
  <c r="X62" i="92"/>
  <c r="X74" i="92"/>
  <c r="X69" i="92"/>
  <c r="X101" i="92" s="1"/>
  <c r="J67" i="92"/>
  <c r="J73" i="92"/>
  <c r="J61" i="92"/>
  <c r="J72" i="92"/>
  <c r="AD61" i="92"/>
  <c r="AD67" i="92"/>
  <c r="AD73" i="92"/>
  <c r="AA47" i="92"/>
  <c r="AA54" i="92" s="1"/>
  <c r="X155" i="92"/>
  <c r="AC135" i="92"/>
  <c r="Y67" i="92"/>
  <c r="Y73" i="92"/>
  <c r="Y61" i="92"/>
  <c r="AE136" i="92"/>
  <c r="U55" i="92"/>
  <c r="U56" i="92" s="1"/>
  <c r="AH60" i="92"/>
  <c r="X72" i="92"/>
  <c r="AD155" i="92"/>
  <c r="I134" i="92"/>
  <c r="I135" i="92" s="1"/>
  <c r="H72" i="92"/>
  <c r="G31" i="91"/>
  <c r="V50" i="61"/>
  <c r="V57" i="61" s="1"/>
  <c r="AJ50" i="61"/>
  <c r="AJ57" i="61" s="1"/>
  <c r="AD50" i="61"/>
  <c r="AD57" i="61" s="1"/>
  <c r="AE36" i="61"/>
  <c r="AE37" i="61" s="1"/>
  <c r="AE50" i="61"/>
  <c r="AE57" i="61" s="1"/>
  <c r="S50" i="61"/>
  <c r="S57" i="61" s="1"/>
  <c r="Z50" i="61"/>
  <c r="Z57" i="61" s="1"/>
  <c r="G25" i="91"/>
  <c r="AF140" i="61"/>
  <c r="AF141" i="61" s="1"/>
  <c r="K60" i="91"/>
  <c r="K66" i="91"/>
  <c r="S72" i="91"/>
  <c r="AC60" i="91"/>
  <c r="P66" i="91"/>
  <c r="U60" i="91"/>
  <c r="U66" i="91"/>
  <c r="AF66" i="91"/>
  <c r="AG66" i="91"/>
  <c r="J60" i="91"/>
  <c r="N60" i="91"/>
  <c r="AC72" i="91"/>
  <c r="H66" i="91"/>
  <c r="J66" i="91"/>
  <c r="AJ72" i="91"/>
  <c r="M66" i="91"/>
  <c r="L60" i="91"/>
  <c r="H60" i="91"/>
  <c r="AG60" i="91"/>
  <c r="M60" i="91"/>
  <c r="T60" i="91"/>
  <c r="X66" i="91"/>
  <c r="L66" i="91"/>
  <c r="Y158" i="91"/>
  <c r="R61" i="91"/>
  <c r="R73" i="91"/>
  <c r="R67" i="91"/>
  <c r="AI74" i="91"/>
  <c r="AI69" i="91"/>
  <c r="AI104" i="91" s="1"/>
  <c r="AI62" i="91"/>
  <c r="AE55" i="91"/>
  <c r="P55" i="91"/>
  <c r="V74" i="91"/>
  <c r="V69" i="91"/>
  <c r="V104" i="91" s="1"/>
  <c r="N74" i="91"/>
  <c r="N69" i="91"/>
  <c r="N104" i="91" s="1"/>
  <c r="N62" i="91"/>
  <c r="AG62" i="91"/>
  <c r="AG74" i="91"/>
  <c r="AG69" i="91"/>
  <c r="AK158" i="91"/>
  <c r="Q62" i="91"/>
  <c r="Q74" i="91"/>
  <c r="Q69" i="91"/>
  <c r="W67" i="91"/>
  <c r="W61" i="91"/>
  <c r="W73" i="91"/>
  <c r="AB158" i="91"/>
  <c r="AD74" i="91"/>
  <c r="AD69" i="91"/>
  <c r="AD62" i="91"/>
  <c r="AE158" i="91"/>
  <c r="Q73" i="91"/>
  <c r="Q67" i="91"/>
  <c r="Q61" i="91"/>
  <c r="S74" i="91"/>
  <c r="S69" i="91"/>
  <c r="S104" i="91" s="1"/>
  <c r="Z55" i="91"/>
  <c r="Z56" i="91" s="1"/>
  <c r="L55" i="91"/>
  <c r="L56" i="91" s="1"/>
  <c r="R74" i="91"/>
  <c r="R69" i="91"/>
  <c r="R62" i="91"/>
  <c r="Z67" i="91"/>
  <c r="Z73" i="91"/>
  <c r="Z61" i="91"/>
  <c r="L158" i="91"/>
  <c r="AA73" i="91"/>
  <c r="AA67" i="91"/>
  <c r="AA61" i="91"/>
  <c r="J55" i="91"/>
  <c r="H62" i="91"/>
  <c r="H74" i="91"/>
  <c r="H69" i="91"/>
  <c r="R66" i="91"/>
  <c r="I73" i="91"/>
  <c r="I61" i="91"/>
  <c r="I67" i="91"/>
  <c r="K74" i="91"/>
  <c r="K69" i="91"/>
  <c r="K62" i="91"/>
  <c r="AI55" i="91"/>
  <c r="AJ158" i="91"/>
  <c r="O74" i="91"/>
  <c r="O69" i="91"/>
  <c r="O62" i="91"/>
  <c r="W55" i="91"/>
  <c r="W56" i="91" s="1"/>
  <c r="AD158" i="91"/>
  <c r="AJ55" i="91"/>
  <c r="AL158" i="91"/>
  <c r="G37" i="91"/>
  <c r="AI158" i="91"/>
  <c r="T158" i="91"/>
  <c r="AG55" i="91"/>
  <c r="AH61" i="91"/>
  <c r="AH67" i="91"/>
  <c r="AH73" i="91"/>
  <c r="AB62" i="91"/>
  <c r="AB74" i="91"/>
  <c r="M158" i="91"/>
  <c r="AI61" i="91"/>
  <c r="AI73" i="91"/>
  <c r="AI67" i="91"/>
  <c r="AE73" i="91"/>
  <c r="AE67" i="91"/>
  <c r="AE61" i="91"/>
  <c r="V67" i="91"/>
  <c r="V61" i="91"/>
  <c r="V73" i="91"/>
  <c r="Q55" i="91"/>
  <c r="O67" i="91"/>
  <c r="O61" i="91"/>
  <c r="O73" i="91"/>
  <c r="O158" i="91"/>
  <c r="W66" i="91"/>
  <c r="W60" i="91"/>
  <c r="K158" i="91"/>
  <c r="P158" i="91"/>
  <c r="AB73" i="91"/>
  <c r="AB61" i="91"/>
  <c r="AB67" i="91"/>
  <c r="X158" i="91"/>
  <c r="Y55" i="91"/>
  <c r="Y56" i="91" s="1"/>
  <c r="Q60" i="91"/>
  <c r="S55" i="91"/>
  <c r="S158" i="91"/>
  <c r="AA55" i="91"/>
  <c r="X55" i="91"/>
  <c r="AL55" i="91"/>
  <c r="AL56" i="91" s="1"/>
  <c r="W158" i="91"/>
  <c r="AC55" i="91"/>
  <c r="AC56" i="91" s="1"/>
  <c r="AD61" i="91"/>
  <c r="AD78" i="91" s="1"/>
  <c r="AD67" i="91"/>
  <c r="AD73" i="91"/>
  <c r="AD72" i="91"/>
  <c r="AK67" i="91"/>
  <c r="AK73" i="91"/>
  <c r="AK61" i="91"/>
  <c r="U55" i="91"/>
  <c r="AH158" i="91"/>
  <c r="S61" i="91"/>
  <c r="S73" i="91"/>
  <c r="S67" i="91"/>
  <c r="Z60" i="91"/>
  <c r="AA66" i="91"/>
  <c r="AA72" i="91"/>
  <c r="X72" i="91"/>
  <c r="AH55" i="91"/>
  <c r="AH56" i="91" s="1"/>
  <c r="M55" i="91"/>
  <c r="R60" i="91"/>
  <c r="R72" i="91"/>
  <c r="I72" i="91"/>
  <c r="K55" i="91"/>
  <c r="AK55" i="91"/>
  <c r="AK56" i="91" s="1"/>
  <c r="O55" i="91"/>
  <c r="O56" i="91" s="1"/>
  <c r="H61" i="91"/>
  <c r="H73" i="91"/>
  <c r="H67" i="91"/>
  <c r="AH60" i="91"/>
  <c r="AB55" i="91"/>
  <c r="AB56" i="91" s="1"/>
  <c r="K73" i="91"/>
  <c r="K67" i="91"/>
  <c r="K61" i="91"/>
  <c r="AI60" i="91"/>
  <c r="AE60" i="91"/>
  <c r="AE66" i="91"/>
  <c r="Q158" i="91"/>
  <c r="V60" i="91"/>
  <c r="O60" i="91"/>
  <c r="AJ67" i="91"/>
  <c r="AJ73" i="91"/>
  <c r="AJ61" i="91"/>
  <c r="AJ60" i="91"/>
  <c r="T55" i="91"/>
  <c r="T56" i="91" s="1"/>
  <c r="U67" i="91"/>
  <c r="U73" i="91"/>
  <c r="U61" i="91"/>
  <c r="Q66" i="91"/>
  <c r="AF55" i="91"/>
  <c r="V158" i="91"/>
  <c r="U158" i="91"/>
  <c r="T67" i="91"/>
  <c r="T73" i="91"/>
  <c r="T61" i="91"/>
  <c r="T66" i="91"/>
  <c r="I55" i="91"/>
  <c r="AK60" i="91"/>
  <c r="S60" i="91"/>
  <c r="Z66" i="91"/>
  <c r="AF67" i="91"/>
  <c r="AF61" i="91"/>
  <c r="AF73" i="91"/>
  <c r="AF60" i="91"/>
  <c r="AA60" i="91"/>
  <c r="AH74" i="91"/>
  <c r="AH69" i="91"/>
  <c r="AH62" i="91"/>
  <c r="L67" i="91"/>
  <c r="L61" i="91"/>
  <c r="L73" i="91"/>
  <c r="I60" i="91"/>
  <c r="Z158" i="91"/>
  <c r="AA158" i="91"/>
  <c r="V55" i="91"/>
  <c r="AK74" i="91"/>
  <c r="AK69" i="91"/>
  <c r="AK104" i="91" s="1"/>
  <c r="AK62" i="91"/>
  <c r="N55" i="91"/>
  <c r="N56" i="91" s="1"/>
  <c r="R158" i="91"/>
  <c r="J61" i="91"/>
  <c r="J73" i="91"/>
  <c r="J67" i="91"/>
  <c r="AH66" i="91"/>
  <c r="AH72" i="91"/>
  <c r="I158" i="91"/>
  <c r="AI72" i="91"/>
  <c r="AE72" i="91"/>
  <c r="P73" i="91"/>
  <c r="P67" i="91"/>
  <c r="P61" i="91"/>
  <c r="P78" i="91" s="1"/>
  <c r="P72" i="91"/>
  <c r="V72" i="91"/>
  <c r="O66" i="91"/>
  <c r="N67" i="91"/>
  <c r="N61" i="91"/>
  <c r="N73" i="91"/>
  <c r="N72" i="91"/>
  <c r="W72" i="91"/>
  <c r="AG158" i="91"/>
  <c r="AF158" i="91"/>
  <c r="AG73" i="91"/>
  <c r="AG61" i="91"/>
  <c r="AG67" i="91"/>
  <c r="AB66" i="91"/>
  <c r="AB60" i="91"/>
  <c r="T62" i="91"/>
  <c r="T74" i="91"/>
  <c r="T69" i="91"/>
  <c r="J158" i="91"/>
  <c r="AC61" i="91"/>
  <c r="AC73" i="91"/>
  <c r="AC67" i="91"/>
  <c r="AD55" i="91"/>
  <c r="Q72" i="91"/>
  <c r="AF62" i="91"/>
  <c r="AF74" i="91"/>
  <c r="AF69" i="91"/>
  <c r="M61" i="91"/>
  <c r="M73" i="91"/>
  <c r="M67" i="91"/>
  <c r="R55" i="91"/>
  <c r="R56" i="91" s="1"/>
  <c r="I62" i="91"/>
  <c r="I74" i="91"/>
  <c r="AD66" i="91"/>
  <c r="AC158" i="91"/>
  <c r="AK72" i="91"/>
  <c r="Z72" i="91"/>
  <c r="H55" i="91"/>
  <c r="X67" i="91"/>
  <c r="X61" i="91"/>
  <c r="X78" i="91" s="1"/>
  <c r="X73" i="91"/>
  <c r="AG161" i="61"/>
  <c r="Q161" i="61"/>
  <c r="J161" i="61"/>
  <c r="AF161" i="61"/>
  <c r="AK161" i="61"/>
  <c r="K161" i="61"/>
  <c r="P161" i="61"/>
  <c r="T161" i="61"/>
  <c r="W161" i="61"/>
  <c r="AA161" i="61"/>
  <c r="AC161" i="61"/>
  <c r="X161" i="61"/>
  <c r="H161" i="61"/>
  <c r="W142" i="61"/>
  <c r="AK140" i="61"/>
  <c r="AK141" i="61" s="1"/>
  <c r="AK142" i="61"/>
  <c r="W140" i="61"/>
  <c r="W141" i="61" s="1"/>
  <c r="AA140" i="61"/>
  <c r="AA141" i="61" s="1"/>
  <c r="AC140" i="61"/>
  <c r="AC141" i="61" s="1"/>
  <c r="T140" i="61"/>
  <c r="T141" i="61" s="1"/>
  <c r="AG140" i="61"/>
  <c r="AG141" i="61" s="1"/>
  <c r="J140" i="61"/>
  <c r="J141" i="61" s="1"/>
  <c r="X140" i="61"/>
  <c r="X141" i="61" s="1"/>
  <c r="AF142" i="61"/>
  <c r="X142" i="61"/>
  <c r="Q140" i="61"/>
  <c r="Q141" i="61" s="1"/>
  <c r="AG142" i="61"/>
  <c r="AL36" i="61"/>
  <c r="AL37" i="61" s="1"/>
  <c r="P142" i="61"/>
  <c r="Q142" i="61"/>
  <c r="K140" i="61"/>
  <c r="K141" i="61" s="1"/>
  <c r="P140" i="61"/>
  <c r="P141" i="61" s="1"/>
  <c r="K142" i="61"/>
  <c r="AA142" i="61"/>
  <c r="AC142" i="61"/>
  <c r="S142" i="61"/>
  <c r="T142" i="61"/>
  <c r="S140" i="61"/>
  <c r="S141" i="61" s="1"/>
  <c r="I36" i="61"/>
  <c r="I37" i="61" s="1"/>
  <c r="V36" i="61"/>
  <c r="V37" i="61" s="1"/>
  <c r="Z70" i="61"/>
  <c r="Z75" i="61"/>
  <c r="AH36" i="61"/>
  <c r="AH37" i="61" s="1"/>
  <c r="Z69" i="61"/>
  <c r="Z76" i="61"/>
  <c r="R49" i="61"/>
  <c r="Z64" i="61"/>
  <c r="Z81" i="61" s="1"/>
  <c r="Z94" i="61" s="1"/>
  <c r="Z154" i="61" s="1" a="1"/>
  <c r="Z154" i="61" s="1"/>
  <c r="Y36" i="61"/>
  <c r="Y37" i="61" s="1"/>
  <c r="AJ36" i="61"/>
  <c r="AJ37" i="61" s="1"/>
  <c r="N36" i="61"/>
  <c r="N37" i="61" s="1"/>
  <c r="N77" i="61"/>
  <c r="AD36" i="61"/>
  <c r="AD37" i="61" s="1"/>
  <c r="Z36" i="61"/>
  <c r="Z37" i="61" s="1"/>
  <c r="S36" i="61"/>
  <c r="S37" i="61" s="1"/>
  <c r="H36" i="61"/>
  <c r="H37" i="61" s="1"/>
  <c r="W69" i="61"/>
  <c r="AL75" i="61"/>
  <c r="AB69" i="61"/>
  <c r="AB63" i="61"/>
  <c r="X75" i="61"/>
  <c r="AL63" i="61"/>
  <c r="AD75" i="61"/>
  <c r="AF69" i="61"/>
  <c r="W75" i="61"/>
  <c r="X63" i="61"/>
  <c r="AF75" i="61"/>
  <c r="AC69" i="61"/>
  <c r="P69" i="61"/>
  <c r="J63" i="61"/>
  <c r="Q63" i="61"/>
  <c r="U63" i="61"/>
  <c r="V69" i="61"/>
  <c r="O69" i="61"/>
  <c r="M69" i="61"/>
  <c r="M75" i="61"/>
  <c r="L69" i="61"/>
  <c r="AF72" i="61"/>
  <c r="AF65" i="61"/>
  <c r="AF77" i="61"/>
  <c r="X72" i="61"/>
  <c r="X65" i="61"/>
  <c r="X77" i="61"/>
  <c r="R65" i="61"/>
  <c r="R72" i="61"/>
  <c r="R77" i="61"/>
  <c r="Y76" i="61"/>
  <c r="Y70" i="61"/>
  <c r="Y64" i="61"/>
  <c r="N70" i="61"/>
  <c r="N76" i="61"/>
  <c r="N64" i="61"/>
  <c r="U58" i="61"/>
  <c r="U59" i="61" s="1"/>
  <c r="AG65" i="61"/>
  <c r="AG72" i="61"/>
  <c r="AG77" i="61"/>
  <c r="AB72" i="61"/>
  <c r="AB65" i="61"/>
  <c r="AB77" i="61"/>
  <c r="T58" i="61"/>
  <c r="T59" i="61" s="1"/>
  <c r="AC65" i="61"/>
  <c r="AC72" i="61"/>
  <c r="AC77" i="61"/>
  <c r="J65" i="61"/>
  <c r="J72" i="61"/>
  <c r="J77" i="61"/>
  <c r="I58" i="61"/>
  <c r="I59" i="61" s="1"/>
  <c r="Y58" i="61"/>
  <c r="Y59" i="61" s="1"/>
  <c r="AG76" i="61"/>
  <c r="AG70" i="61"/>
  <c r="AG64" i="61"/>
  <c r="AK72" i="61"/>
  <c r="AK107" i="61" s="1"/>
  <c r="AK77" i="61"/>
  <c r="AK65" i="61"/>
  <c r="P58" i="61"/>
  <c r="P59" i="61" s="1"/>
  <c r="I64" i="61"/>
  <c r="I76" i="61"/>
  <c r="I70" i="61"/>
  <c r="AJ76" i="61"/>
  <c r="AJ70" i="61"/>
  <c r="AJ64" i="61"/>
  <c r="S63" i="61"/>
  <c r="AE63" i="61"/>
  <c r="T63" i="61"/>
  <c r="K58" i="61"/>
  <c r="K59" i="61" s="1"/>
  <c r="AI75" i="61"/>
  <c r="AH69" i="61"/>
  <c r="AK75" i="61"/>
  <c r="K69" i="61"/>
  <c r="O58" i="61"/>
  <c r="O59" i="61" s="1"/>
  <c r="P76" i="61"/>
  <c r="P64" i="61"/>
  <c r="Y75" i="61"/>
  <c r="N75" i="61"/>
  <c r="L72" i="61"/>
  <c r="L65" i="61"/>
  <c r="L77" i="61"/>
  <c r="AG58" i="61"/>
  <c r="AG59" i="61" s="1"/>
  <c r="AB58" i="61"/>
  <c r="AB59" i="61" s="1"/>
  <c r="J58" i="61"/>
  <c r="J59" i="61" s="1"/>
  <c r="V64" i="61"/>
  <c r="V81" i="61" s="1"/>
  <c r="V76" i="61"/>
  <c r="V70" i="61"/>
  <c r="Q65" i="61"/>
  <c r="Q72" i="61"/>
  <c r="Q107" i="61" s="1"/>
  <c r="Q77" i="61"/>
  <c r="J64" i="61"/>
  <c r="J76" i="61"/>
  <c r="J70" i="61"/>
  <c r="AD69" i="61"/>
  <c r="AL65" i="61"/>
  <c r="AL72" i="61"/>
  <c r="AL107" i="61" s="1"/>
  <c r="AL77" i="61"/>
  <c r="L75" i="61"/>
  <c r="AG63" i="61"/>
  <c r="AK58" i="61"/>
  <c r="O70" i="61"/>
  <c r="O64" i="61"/>
  <c r="O76" i="61"/>
  <c r="AC64" i="61"/>
  <c r="AC76" i="61"/>
  <c r="AC70" i="61"/>
  <c r="I75" i="61"/>
  <c r="AJ63" i="61"/>
  <c r="U64" i="61"/>
  <c r="U76" i="61"/>
  <c r="U70" i="61"/>
  <c r="S75" i="61"/>
  <c r="Q70" i="61"/>
  <c r="Q64" i="61"/>
  <c r="Q76" i="61"/>
  <c r="AE75" i="61"/>
  <c r="T69" i="61"/>
  <c r="AI63" i="61"/>
  <c r="AA63" i="61"/>
  <c r="AA69" i="61"/>
  <c r="AH75" i="61"/>
  <c r="AK63" i="61"/>
  <c r="K63" i="61"/>
  <c r="AA58" i="61"/>
  <c r="P75" i="61"/>
  <c r="Y63" i="61"/>
  <c r="M58" i="61"/>
  <c r="M59" i="61" s="1"/>
  <c r="N69" i="61"/>
  <c r="W70" i="61"/>
  <c r="W64" i="61"/>
  <c r="W81" i="61" s="1"/>
  <c r="W76" i="61"/>
  <c r="AL70" i="61"/>
  <c r="AL64" i="61"/>
  <c r="AL76" i="61"/>
  <c r="L58" i="61"/>
  <c r="L59" i="61" s="1"/>
  <c r="AC58" i="61"/>
  <c r="V75" i="61"/>
  <c r="Q58" i="61"/>
  <c r="J69" i="61"/>
  <c r="M64" i="61"/>
  <c r="M81" i="61" s="1"/>
  <c r="M76" i="61"/>
  <c r="M70" i="61"/>
  <c r="W58" i="61"/>
  <c r="W59" i="61" s="1"/>
  <c r="AL58" i="61"/>
  <c r="AL59" i="61" s="1"/>
  <c r="AG75" i="61"/>
  <c r="AB76" i="61"/>
  <c r="AB64" i="61"/>
  <c r="AB70" i="61"/>
  <c r="X70" i="61"/>
  <c r="X76" i="61"/>
  <c r="X64" i="61"/>
  <c r="AF76" i="61"/>
  <c r="AF70" i="61"/>
  <c r="AF64" i="61"/>
  <c r="AF81" i="61" s="1"/>
  <c r="O63" i="61"/>
  <c r="AC75" i="61"/>
  <c r="I63" i="61"/>
  <c r="AJ69" i="61"/>
  <c r="U75" i="61"/>
  <c r="Q75" i="61"/>
  <c r="X58" i="61"/>
  <c r="X59" i="61" s="1"/>
  <c r="Y69" i="61"/>
  <c r="M77" i="61"/>
  <c r="M65" i="61"/>
  <c r="M72" i="61"/>
  <c r="N63" i="61"/>
  <c r="AD64" i="61"/>
  <c r="AD81" i="61" s="1"/>
  <c r="AD70" i="61"/>
  <c r="AD76" i="61"/>
  <c r="W65" i="61"/>
  <c r="W72" i="61"/>
  <c r="W77" i="61"/>
  <c r="L70" i="61"/>
  <c r="L76" i="61"/>
  <c r="L64" i="61"/>
  <c r="L81" i="61" s="1"/>
  <c r="AG69" i="61"/>
  <c r="S64" i="61"/>
  <c r="S70" i="61"/>
  <c r="S76" i="61"/>
  <c r="AE76" i="61"/>
  <c r="AE70" i="61"/>
  <c r="AE64" i="61"/>
  <c r="T70" i="61"/>
  <c r="T64" i="61"/>
  <c r="T76" i="61"/>
  <c r="AI64" i="61"/>
  <c r="AI70" i="61"/>
  <c r="AI76" i="61"/>
  <c r="AA70" i="61"/>
  <c r="AA76" i="61"/>
  <c r="AA64" i="61"/>
  <c r="AH70" i="61"/>
  <c r="AH64" i="61"/>
  <c r="AH76" i="61"/>
  <c r="AI58" i="61"/>
  <c r="AI59" i="61" s="1"/>
  <c r="AF58" i="61"/>
  <c r="AF59" i="61" s="1"/>
  <c r="AK70" i="61"/>
  <c r="AK64" i="61"/>
  <c r="AK76" i="61"/>
  <c r="K64" i="61"/>
  <c r="K70" i="61"/>
  <c r="K76" i="61"/>
  <c r="R58" i="61"/>
  <c r="H170" i="61"/>
  <c r="H141" i="61"/>
  <c r="G31" i="61"/>
  <c r="H69" i="61"/>
  <c r="G41" i="61"/>
  <c r="G25" i="61"/>
  <c r="H75" i="61"/>
  <c r="H63" i="61"/>
  <c r="H58" i="61"/>
  <c r="H64" i="61"/>
  <c r="H70" i="61"/>
  <c r="H76" i="61"/>
  <c r="T3" i="5"/>
  <c r="AK62" i="99" l="1"/>
  <c r="AK69" i="99"/>
  <c r="AD62" i="94"/>
  <c r="AD74" i="94"/>
  <c r="AD69" i="94"/>
  <c r="V62" i="100"/>
  <c r="V69" i="100"/>
  <c r="Q74" i="93"/>
  <c r="Q69" i="93"/>
  <c r="Q62" i="93"/>
  <c r="AA69" i="97"/>
  <c r="AA62" i="97"/>
  <c r="AA74" i="97"/>
  <c r="Z74" i="106"/>
  <c r="Z69" i="106"/>
  <c r="Z62" i="106"/>
  <c r="S54" i="102"/>
  <c r="AH54" i="92"/>
  <c r="AH54" i="100"/>
  <c r="AH54" i="106"/>
  <c r="AH54" i="93"/>
  <c r="L54" i="101"/>
  <c r="U74" i="97"/>
  <c r="U69" i="97"/>
  <c r="U101" i="97" s="1"/>
  <c r="X69" i="93"/>
  <c r="X62" i="93"/>
  <c r="X74" i="93"/>
  <c r="I69" i="105"/>
  <c r="I101" i="105" s="1"/>
  <c r="I62" i="105"/>
  <c r="M69" i="91"/>
  <c r="M62" i="91"/>
  <c r="M74" i="91"/>
  <c r="N74" i="93"/>
  <c r="N69" i="93"/>
  <c r="N62" i="93"/>
  <c r="R54" i="93"/>
  <c r="AC54" i="103"/>
  <c r="Z54" i="91"/>
  <c r="Y54" i="91"/>
  <c r="R54" i="106"/>
  <c r="Z54" i="105"/>
  <c r="H54" i="95"/>
  <c r="W69" i="98"/>
  <c r="W62" i="98"/>
  <c r="AA62" i="91"/>
  <c r="AA69" i="91"/>
  <c r="AI74" i="101"/>
  <c r="AI62" i="101"/>
  <c r="J62" i="95"/>
  <c r="J74" i="95"/>
  <c r="O74" i="106"/>
  <c r="O69" i="106"/>
  <c r="O101" i="106" s="1"/>
  <c r="O62" i="106"/>
  <c r="K74" i="94"/>
  <c r="K69" i="94"/>
  <c r="K101" i="94" s="1"/>
  <c r="K62" i="94"/>
  <c r="W62" i="91"/>
  <c r="W74" i="91"/>
  <c r="W69" i="91"/>
  <c r="AK69" i="106"/>
  <c r="AK62" i="106"/>
  <c r="AG54" i="101"/>
  <c r="P54" i="102"/>
  <c r="W54" i="102"/>
  <c r="AL54" i="98"/>
  <c r="M54" i="95"/>
  <c r="AB54" i="104"/>
  <c r="AG54" i="95"/>
  <c r="K54" i="102"/>
  <c r="AF54" i="105"/>
  <c r="P54" i="100"/>
  <c r="M54" i="104"/>
  <c r="S78" i="97"/>
  <c r="AK146" i="106" a="1"/>
  <c r="AK146" i="106" s="1"/>
  <c r="Y54" i="101"/>
  <c r="K54" i="98"/>
  <c r="U54" i="102"/>
  <c r="U54" i="105"/>
  <c r="AB54" i="95"/>
  <c r="AC54" i="91"/>
  <c r="V54" i="92"/>
  <c r="K54" i="106"/>
  <c r="AF54" i="102"/>
  <c r="Y54" i="95"/>
  <c r="AA54" i="105"/>
  <c r="T54" i="92"/>
  <c r="AG54" i="99"/>
  <c r="AB54" i="102"/>
  <c r="AB54" i="100"/>
  <c r="I78" i="103"/>
  <c r="AB54" i="101"/>
  <c r="Y54" i="104"/>
  <c r="M54" i="100"/>
  <c r="P54" i="101"/>
  <c r="AF54" i="98"/>
  <c r="AG54" i="102"/>
  <c r="AL54" i="100"/>
  <c r="V101" i="102"/>
  <c r="O146" i="106" a="1"/>
  <c r="O146" i="106" s="1"/>
  <c r="S54" i="105"/>
  <c r="P54" i="91"/>
  <c r="AA54" i="102"/>
  <c r="AG54" i="106"/>
  <c r="K54" i="103"/>
  <c r="AF54" i="103"/>
  <c r="U54" i="101"/>
  <c r="P54" i="105"/>
  <c r="U54" i="103"/>
  <c r="M54" i="102"/>
  <c r="H54" i="101"/>
  <c r="H54" i="106"/>
  <c r="H54" i="97"/>
  <c r="H54" i="98"/>
  <c r="Y57" i="61"/>
  <c r="AH57" i="61"/>
  <c r="AH72" i="61" s="1"/>
  <c r="I57" i="61"/>
  <c r="H57" i="61"/>
  <c r="O101" i="97"/>
  <c r="AC81" i="61"/>
  <c r="AA74" i="91"/>
  <c r="AC74" i="93"/>
  <c r="L69" i="94"/>
  <c r="N69" i="95"/>
  <c r="N101" i="95" s="1"/>
  <c r="AL69" i="97"/>
  <c r="R74" i="100"/>
  <c r="AE74" i="103"/>
  <c r="H62" i="92"/>
  <c r="R74" i="92"/>
  <c r="Z69" i="93"/>
  <c r="T78" i="94"/>
  <c r="W74" i="94"/>
  <c r="AI74" i="95"/>
  <c r="N74" i="95"/>
  <c r="AD101" i="95"/>
  <c r="O74" i="97"/>
  <c r="V69" i="93"/>
  <c r="V104" i="93" s="1"/>
  <c r="Z74" i="93"/>
  <c r="AB69" i="93"/>
  <c r="AE78" i="93"/>
  <c r="AI69" i="93"/>
  <c r="Z74" i="94"/>
  <c r="I74" i="103"/>
  <c r="J74" i="106"/>
  <c r="T74" i="103"/>
  <c r="AH81" i="61"/>
  <c r="P81" i="61"/>
  <c r="X107" i="61"/>
  <c r="W69" i="94"/>
  <c r="W101" i="94" s="1"/>
  <c r="AI69" i="95"/>
  <c r="AI101" i="95" s="1"/>
  <c r="R78" i="95"/>
  <c r="AJ74" i="100"/>
  <c r="Z74" i="99"/>
  <c r="I74" i="102"/>
  <c r="AH62" i="98"/>
  <c r="AJ74" i="98"/>
  <c r="V74" i="97"/>
  <c r="P101" i="97"/>
  <c r="S74" i="97"/>
  <c r="I74" i="105"/>
  <c r="V62" i="102"/>
  <c r="AD74" i="105"/>
  <c r="L74" i="98"/>
  <c r="R62" i="102"/>
  <c r="J69" i="105"/>
  <c r="J101" i="105" s="1"/>
  <c r="Z69" i="102"/>
  <c r="N78" i="105"/>
  <c r="N74" i="106"/>
  <c r="Q69" i="106"/>
  <c r="Q101" i="106" s="1"/>
  <c r="AJ74" i="102"/>
  <c r="T74" i="100"/>
  <c r="AC69" i="98"/>
  <c r="AC101" i="98" s="1"/>
  <c r="AE62" i="99"/>
  <c r="N74" i="105"/>
  <c r="AC74" i="106"/>
  <c r="AD101" i="102"/>
  <c r="T62" i="101"/>
  <c r="T78" i="100"/>
  <c r="W78" i="106"/>
  <c r="AI69" i="104"/>
  <c r="N62" i="104"/>
  <c r="AI74" i="104"/>
  <c r="U62" i="97"/>
  <c r="AL74" i="97"/>
  <c r="N74" i="99"/>
  <c r="I69" i="103"/>
  <c r="AK74" i="101"/>
  <c r="I62" i="102"/>
  <c r="AH69" i="102"/>
  <c r="Q74" i="100"/>
  <c r="AC78" i="105"/>
  <c r="S101" i="101"/>
  <c r="AH62" i="103"/>
  <c r="W62" i="99"/>
  <c r="I69" i="99"/>
  <c r="AJ74" i="101"/>
  <c r="AD62" i="99"/>
  <c r="X101" i="102"/>
  <c r="S78" i="93"/>
  <c r="AJ62" i="93"/>
  <c r="AG69" i="93"/>
  <c r="T62" i="94"/>
  <c r="J69" i="95"/>
  <c r="J101" i="95" s="1"/>
  <c r="S62" i="95"/>
  <c r="AH69" i="97"/>
  <c r="AH101" i="97" s="1"/>
  <c r="J69" i="97"/>
  <c r="AB62" i="97"/>
  <c r="S74" i="101"/>
  <c r="AK74" i="106"/>
  <c r="I69" i="106"/>
  <c r="AH69" i="105"/>
  <c r="O74" i="101"/>
  <c r="Z74" i="102"/>
  <c r="T69" i="102"/>
  <c r="AI69" i="101"/>
  <c r="AD62" i="102"/>
  <c r="AD74" i="103"/>
  <c r="T62" i="100"/>
  <c r="W74" i="98"/>
  <c r="I78" i="99"/>
  <c r="AC78" i="99"/>
  <c r="R74" i="103"/>
  <c r="AC74" i="98"/>
  <c r="W145" i="101" a="1"/>
  <c r="W145" i="101" s="1"/>
  <c r="W73" i="101"/>
  <c r="V69" i="105"/>
  <c r="V62" i="105"/>
  <c r="X74" i="99"/>
  <c r="X69" i="99"/>
  <c r="AE101" i="101"/>
  <c r="R69" i="101"/>
  <c r="R101" i="101" s="1"/>
  <c r="R62" i="101"/>
  <c r="J74" i="104"/>
  <c r="J69" i="104"/>
  <c r="J74" i="103"/>
  <c r="J69" i="103"/>
  <c r="J74" i="102"/>
  <c r="J69" i="102"/>
  <c r="V101" i="97"/>
  <c r="AL62" i="94"/>
  <c r="AL69" i="94"/>
  <c r="AL74" i="94"/>
  <c r="AH74" i="104"/>
  <c r="AH69" i="104"/>
  <c r="AH101" i="104" s="1"/>
  <c r="S74" i="106"/>
  <c r="S69" i="106"/>
  <c r="W101" i="98"/>
  <c r="AJ74" i="104"/>
  <c r="AJ69" i="104"/>
  <c r="AE74" i="104"/>
  <c r="AE69" i="104"/>
  <c r="J74" i="100"/>
  <c r="J69" i="100"/>
  <c r="J101" i="100" s="1"/>
  <c r="AI101" i="94"/>
  <c r="T101" i="105"/>
  <c r="Z101" i="101"/>
  <c r="V74" i="105"/>
  <c r="AE62" i="100"/>
  <c r="AJ62" i="104"/>
  <c r="S69" i="99"/>
  <c r="S101" i="99" s="1"/>
  <c r="AH62" i="104"/>
  <c r="R74" i="101"/>
  <c r="S62" i="106"/>
  <c r="AE69" i="100"/>
  <c r="AE101" i="100" s="1"/>
  <c r="S74" i="99"/>
  <c r="V101" i="100"/>
  <c r="J62" i="104"/>
  <c r="R69" i="103"/>
  <c r="R101" i="103" s="1"/>
  <c r="AC69" i="106"/>
  <c r="AC101" i="106" s="1"/>
  <c r="X62" i="99"/>
  <c r="N69" i="105"/>
  <c r="N101" i="105" s="1"/>
  <c r="J62" i="103"/>
  <c r="AE69" i="99"/>
  <c r="N69" i="104"/>
  <c r="N101" i="104" s="1"/>
  <c r="V69" i="101"/>
  <c r="V101" i="101" s="1"/>
  <c r="AD78" i="98"/>
  <c r="AE78" i="104"/>
  <c r="T78" i="98"/>
  <c r="T101" i="103"/>
  <c r="Q101" i="99"/>
  <c r="Z101" i="98"/>
  <c r="O101" i="100"/>
  <c r="AH101" i="101"/>
  <c r="L101" i="104"/>
  <c r="W62" i="104"/>
  <c r="R62" i="105"/>
  <c r="AK74" i="99"/>
  <c r="AH74" i="102"/>
  <c r="AC69" i="104"/>
  <c r="Q62" i="100"/>
  <c r="O69" i="103"/>
  <c r="O101" i="103" s="1"/>
  <c r="J62" i="99"/>
  <c r="Q62" i="99"/>
  <c r="J78" i="104"/>
  <c r="R78" i="99"/>
  <c r="T62" i="103"/>
  <c r="AK69" i="103"/>
  <c r="AK101" i="103" s="1"/>
  <c r="AH69" i="103"/>
  <c r="Q69" i="103"/>
  <c r="V62" i="106"/>
  <c r="AK69" i="104"/>
  <c r="O62" i="104"/>
  <c r="W62" i="100"/>
  <c r="Q74" i="105"/>
  <c r="L69" i="106"/>
  <c r="L101" i="106" s="1"/>
  <c r="W74" i="101"/>
  <c r="W69" i="99"/>
  <c r="W101" i="99" s="1"/>
  <c r="V74" i="100"/>
  <c r="I74" i="99"/>
  <c r="AJ62" i="98"/>
  <c r="AJ62" i="101"/>
  <c r="O62" i="99"/>
  <c r="V101" i="95"/>
  <c r="AA78" i="97"/>
  <c r="S78" i="105"/>
  <c r="AD78" i="103"/>
  <c r="W69" i="104"/>
  <c r="J62" i="106"/>
  <c r="R69" i="105"/>
  <c r="AH69" i="98"/>
  <c r="AC74" i="104"/>
  <c r="AJ101" i="102"/>
  <c r="J69" i="99"/>
  <c r="T101" i="101"/>
  <c r="AC62" i="105"/>
  <c r="AI78" i="99"/>
  <c r="S78" i="98"/>
  <c r="AK74" i="103"/>
  <c r="Z62" i="103"/>
  <c r="Q74" i="103"/>
  <c r="V69" i="106"/>
  <c r="AK74" i="104"/>
  <c r="O69" i="104"/>
  <c r="O101" i="104" s="1"/>
  <c r="AH62" i="99"/>
  <c r="J101" i="102"/>
  <c r="R78" i="105"/>
  <c r="W69" i="100"/>
  <c r="W101" i="100" s="1"/>
  <c r="AD62" i="101"/>
  <c r="L74" i="106"/>
  <c r="Z62" i="98"/>
  <c r="I69" i="98"/>
  <c r="I101" i="98" s="1"/>
  <c r="AD74" i="104"/>
  <c r="O69" i="99"/>
  <c r="O101" i="99" s="1"/>
  <c r="N101" i="100"/>
  <c r="R78" i="102"/>
  <c r="V78" i="104"/>
  <c r="AE78" i="102"/>
  <c r="V78" i="105"/>
  <c r="O69" i="105"/>
  <c r="O101" i="105" s="1"/>
  <c r="I62" i="98"/>
  <c r="AD62" i="104"/>
  <c r="O74" i="105"/>
  <c r="AD69" i="99"/>
  <c r="S78" i="95"/>
  <c r="W66" i="101"/>
  <c r="W101" i="101" s="1"/>
  <c r="AD61" i="99"/>
  <c r="AA67" i="94"/>
  <c r="W72" i="101"/>
  <c r="AA66" i="94"/>
  <c r="AA101" i="94" s="1"/>
  <c r="AA72" i="94"/>
  <c r="AA60" i="94"/>
  <c r="AL75" i="94"/>
  <c r="AA61" i="94"/>
  <c r="U62" i="95"/>
  <c r="U146" i="95" a="1"/>
  <c r="U146" i="95" s="1"/>
  <c r="L146" i="95" a="1"/>
  <c r="L146" i="95" s="1"/>
  <c r="H60" i="95"/>
  <c r="H145" i="95" a="1"/>
  <c r="H145" i="95" s="1"/>
  <c r="AJ146" i="97" a="1"/>
  <c r="AJ146" i="97" s="1"/>
  <c r="X74" i="97"/>
  <c r="X146" i="97" a="1"/>
  <c r="X146" i="97" s="1"/>
  <c r="AK72" i="97"/>
  <c r="AK145" i="97" a="1"/>
  <c r="AK145" i="97" s="1"/>
  <c r="Y60" i="97"/>
  <c r="Y145" i="97" a="1"/>
  <c r="Y145" i="97" s="1"/>
  <c r="Y146" i="106" a="1"/>
  <c r="Y146" i="106" s="1"/>
  <c r="AG74" i="105"/>
  <c r="AG146" i="105" a="1"/>
  <c r="AG146" i="105" s="1"/>
  <c r="AB146" i="103" a="1"/>
  <c r="AB146" i="103" s="1"/>
  <c r="V66" i="99"/>
  <c r="V145" i="99" a="1"/>
  <c r="V145" i="99" s="1"/>
  <c r="U66" i="104"/>
  <c r="U145" i="104" a="1"/>
  <c r="U145" i="104" s="1"/>
  <c r="U62" i="106"/>
  <c r="U146" i="106" a="1"/>
  <c r="U146" i="106" s="1"/>
  <c r="K72" i="104"/>
  <c r="K145" i="104" a="1"/>
  <c r="K145" i="104" s="1"/>
  <c r="AG62" i="104"/>
  <c r="AG146" i="104" a="1"/>
  <c r="AG146" i="104" s="1"/>
  <c r="AA60" i="106"/>
  <c r="AA145" i="106" a="1"/>
  <c r="AA145" i="106" s="1"/>
  <c r="AA72" i="102"/>
  <c r="AA145" i="102" a="1"/>
  <c r="AA145" i="102" s="1"/>
  <c r="AF66" i="102"/>
  <c r="AF145" i="102" a="1"/>
  <c r="AF145" i="102" s="1"/>
  <c r="AG66" i="98"/>
  <c r="AG145" i="98" a="1"/>
  <c r="AG145" i="98" s="1"/>
  <c r="P72" i="105"/>
  <c r="P145" i="105" a="1"/>
  <c r="P145" i="105" s="1"/>
  <c r="M74" i="105"/>
  <c r="M146" i="105" a="1"/>
  <c r="M146" i="105" s="1"/>
  <c r="H146" i="104" a="1"/>
  <c r="H146" i="104" s="1"/>
  <c r="M69" i="98"/>
  <c r="M146" i="98" a="1"/>
  <c r="M146" i="98" s="1"/>
  <c r="P146" i="103" a="1"/>
  <c r="P146" i="103" s="1"/>
  <c r="P62" i="99"/>
  <c r="P146" i="99" a="1"/>
  <c r="P146" i="99" s="1"/>
  <c r="AF146" i="104" a="1"/>
  <c r="AF146" i="104" s="1"/>
  <c r="AB66" i="106"/>
  <c r="AB145" i="106" a="1"/>
  <c r="AB145" i="106" s="1"/>
  <c r="AG72" i="106"/>
  <c r="AG145" i="106" a="1"/>
  <c r="AG145" i="106" s="1"/>
  <c r="M66" i="98"/>
  <c r="M145" i="98" a="1"/>
  <c r="M145" i="98" s="1"/>
  <c r="AL72" i="106"/>
  <c r="AL145" i="106" a="1"/>
  <c r="AL145" i="106" s="1"/>
  <c r="P66" i="103"/>
  <c r="P145" i="103" a="1"/>
  <c r="P145" i="103" s="1"/>
  <c r="Y146" i="100" a="1"/>
  <c r="Y146" i="100" s="1"/>
  <c r="H74" i="105"/>
  <c r="H146" i="105" a="1"/>
  <c r="H146" i="105" s="1"/>
  <c r="AF66" i="104"/>
  <c r="AF145" i="104" a="1"/>
  <c r="AF145" i="104" s="1"/>
  <c r="AB72" i="100"/>
  <c r="AB145" i="100" a="1"/>
  <c r="AB145" i="100" s="1"/>
  <c r="Y146" i="99" a="1"/>
  <c r="Y146" i="99" s="1"/>
  <c r="M67" i="94"/>
  <c r="M145" i="94" a="1"/>
  <c r="M145" i="94" s="1"/>
  <c r="O66" i="98"/>
  <c r="O145" i="98" a="1"/>
  <c r="O145" i="98" s="1"/>
  <c r="AC66" i="104"/>
  <c r="AC101" i="104" s="1"/>
  <c r="AC145" i="104" a="1"/>
  <c r="AC145" i="104" s="1"/>
  <c r="Z66" i="104"/>
  <c r="Z145" i="104" a="1"/>
  <c r="Z145" i="104" s="1"/>
  <c r="U66" i="94"/>
  <c r="U101" i="94" s="1"/>
  <c r="U145" i="94" a="1"/>
  <c r="U145" i="94" s="1"/>
  <c r="I60" i="95"/>
  <c r="I145" i="95" a="1"/>
  <c r="I145" i="95" s="1"/>
  <c r="AJ72" i="104"/>
  <c r="AJ145" i="104" a="1"/>
  <c r="AJ145" i="104" s="1"/>
  <c r="AD72" i="99"/>
  <c r="AD145" i="99" a="1"/>
  <c r="AD145" i="99" s="1"/>
  <c r="S72" i="104"/>
  <c r="S145" i="104" a="1"/>
  <c r="S145" i="104" s="1"/>
  <c r="AA146" i="92" a="1"/>
  <c r="AA146" i="92" s="1"/>
  <c r="T60" i="95"/>
  <c r="T145" i="95" a="1"/>
  <c r="T145" i="95" s="1"/>
  <c r="AL60" i="95"/>
  <c r="AL145" i="95" a="1"/>
  <c r="AL145" i="95" s="1"/>
  <c r="M69" i="97"/>
  <c r="M146" i="97" a="1"/>
  <c r="M146" i="97" s="1"/>
  <c r="AG146" i="97" a="1"/>
  <c r="AG146" i="97" s="1"/>
  <c r="AK62" i="97"/>
  <c r="AK146" i="97" a="1"/>
  <c r="AK146" i="97" s="1"/>
  <c r="AD72" i="97"/>
  <c r="AD145" i="97" a="1"/>
  <c r="AD145" i="97" s="1"/>
  <c r="AL62" i="104"/>
  <c r="AL146" i="104" a="1"/>
  <c r="AL146" i="104" s="1"/>
  <c r="P72" i="98"/>
  <c r="P145" i="98" a="1"/>
  <c r="P145" i="98" s="1"/>
  <c r="AA74" i="99"/>
  <c r="AA146" i="99" a="1"/>
  <c r="AA146" i="99" s="1"/>
  <c r="AB60" i="102"/>
  <c r="AB145" i="102" a="1"/>
  <c r="AB145" i="102" s="1"/>
  <c r="L69" i="102"/>
  <c r="L146" i="102" a="1"/>
  <c r="L146" i="102" s="1"/>
  <c r="K66" i="99"/>
  <c r="K145" i="99" a="1"/>
  <c r="K145" i="99" s="1"/>
  <c r="AL74" i="105"/>
  <c r="AL146" i="105" a="1"/>
  <c r="AL146" i="105" s="1"/>
  <c r="AG66" i="101"/>
  <c r="AG145" i="101" a="1"/>
  <c r="AG145" i="101" s="1"/>
  <c r="AA60" i="103"/>
  <c r="AA145" i="103" a="1"/>
  <c r="AA145" i="103" s="1"/>
  <c r="AA72" i="105"/>
  <c r="AA145" i="105" a="1"/>
  <c r="AA145" i="105" s="1"/>
  <c r="AB72" i="104"/>
  <c r="AB145" i="104" a="1"/>
  <c r="AB145" i="104" s="1"/>
  <c r="AL72" i="99"/>
  <c r="AL145" i="99" a="1"/>
  <c r="AL145" i="99" s="1"/>
  <c r="AE74" i="92"/>
  <c r="AE146" i="92" a="1"/>
  <c r="AE146" i="92" s="1"/>
  <c r="AG146" i="92" a="1"/>
  <c r="AG146" i="92" s="1"/>
  <c r="S69" i="92"/>
  <c r="S146" i="92" a="1"/>
  <c r="S146" i="92" s="1"/>
  <c r="Z146" i="92" a="1"/>
  <c r="Z146" i="92" s="1"/>
  <c r="Y60" i="91"/>
  <c r="Y148" i="91" a="1"/>
  <c r="Y148" i="91" s="1"/>
  <c r="K146" i="95" a="1"/>
  <c r="K146" i="95" s="1"/>
  <c r="Y66" i="95"/>
  <c r="Y145" i="95" a="1"/>
  <c r="Y145" i="95" s="1"/>
  <c r="K72" i="95"/>
  <c r="K145" i="95" a="1"/>
  <c r="K145" i="95" s="1"/>
  <c r="AF62" i="95"/>
  <c r="AF146" i="95" a="1"/>
  <c r="AF146" i="95" s="1"/>
  <c r="AG66" i="95"/>
  <c r="AG145" i="95" a="1"/>
  <c r="AG145" i="95" s="1"/>
  <c r="L60" i="95"/>
  <c r="L145" i="95" a="1"/>
  <c r="L145" i="95" s="1"/>
  <c r="AA146" i="95" a="1"/>
  <c r="AA146" i="95" s="1"/>
  <c r="AA66" i="95"/>
  <c r="AA145" i="95" a="1"/>
  <c r="AA145" i="95" s="1"/>
  <c r="K60" i="97"/>
  <c r="K145" i="97" a="1"/>
  <c r="K145" i="97" s="1"/>
  <c r="AG60" i="97"/>
  <c r="AG145" i="97" a="1"/>
  <c r="AG145" i="97" s="1"/>
  <c r="H60" i="97"/>
  <c r="H145" i="97" a="1"/>
  <c r="H145" i="97" s="1"/>
  <c r="Q74" i="97"/>
  <c r="Q146" i="97" a="1"/>
  <c r="Q146" i="97" s="1"/>
  <c r="K72" i="101"/>
  <c r="K145" i="101" a="1"/>
  <c r="K145" i="101" s="1"/>
  <c r="AB72" i="101"/>
  <c r="AB145" i="101" a="1"/>
  <c r="AB145" i="101" s="1"/>
  <c r="AB146" i="98" a="1"/>
  <c r="AB146" i="98" s="1"/>
  <c r="P60" i="104"/>
  <c r="P145" i="104" a="1"/>
  <c r="P145" i="104" s="1"/>
  <c r="AB72" i="99"/>
  <c r="AB145" i="99" a="1"/>
  <c r="AB145" i="99" s="1"/>
  <c r="M66" i="100"/>
  <c r="M145" i="100" a="1"/>
  <c r="M145" i="100" s="1"/>
  <c r="AF66" i="103"/>
  <c r="AF145" i="103" a="1"/>
  <c r="AF145" i="103" s="1"/>
  <c r="P72" i="100"/>
  <c r="P145" i="100" a="1"/>
  <c r="P145" i="100" s="1"/>
  <c r="AD60" i="99"/>
  <c r="H146" i="103" a="1"/>
  <c r="H146" i="103" s="1"/>
  <c r="AG146" i="100" a="1"/>
  <c r="AG146" i="100" s="1"/>
  <c r="M72" i="99"/>
  <c r="M145" i="99" a="1"/>
  <c r="M145" i="99" s="1"/>
  <c r="AG62" i="98"/>
  <c r="AG146" i="98" a="1"/>
  <c r="AG146" i="98" s="1"/>
  <c r="K72" i="105"/>
  <c r="K145" i="105" a="1"/>
  <c r="K145" i="105" s="1"/>
  <c r="Q60" i="98"/>
  <c r="Q145" i="98" a="1"/>
  <c r="Q145" i="98" s="1"/>
  <c r="AA66" i="99"/>
  <c r="AA145" i="99" a="1"/>
  <c r="AA145" i="99" s="1"/>
  <c r="U66" i="105"/>
  <c r="U145" i="105" a="1"/>
  <c r="U145" i="105" s="1"/>
  <c r="M146" i="101" a="1"/>
  <c r="M146" i="101" s="1"/>
  <c r="AB72" i="103"/>
  <c r="AB145" i="103" a="1"/>
  <c r="AB145" i="103" s="1"/>
  <c r="W146" i="105" a="1"/>
  <c r="W146" i="105" s="1"/>
  <c r="AL146" i="101" a="1"/>
  <c r="AL146" i="101" s="1"/>
  <c r="AD66" i="99"/>
  <c r="AD101" i="99" s="1"/>
  <c r="AF66" i="98"/>
  <c r="AF145" i="98" a="1"/>
  <c r="AF145" i="98" s="1"/>
  <c r="AF146" i="100" a="1"/>
  <c r="AF146" i="100" s="1"/>
  <c r="AL74" i="99"/>
  <c r="AL146" i="99" a="1"/>
  <c r="AL146" i="99" s="1"/>
  <c r="AG66" i="100"/>
  <c r="AG145" i="100" a="1"/>
  <c r="AG145" i="100" s="1"/>
  <c r="K66" i="102"/>
  <c r="K145" i="102" a="1"/>
  <c r="K145" i="102" s="1"/>
  <c r="AL72" i="98"/>
  <c r="AL145" i="98" a="1"/>
  <c r="AL145" i="98" s="1"/>
  <c r="AG66" i="104"/>
  <c r="AG145" i="104" a="1"/>
  <c r="AG145" i="104" s="1"/>
  <c r="W60" i="101"/>
  <c r="U146" i="98" a="1"/>
  <c r="U146" i="98" s="1"/>
  <c r="AF72" i="100"/>
  <c r="AF145" i="100" a="1"/>
  <c r="AF145" i="100" s="1"/>
  <c r="Y66" i="98"/>
  <c r="Y145" i="98" a="1"/>
  <c r="Y145" i="98" s="1"/>
  <c r="P72" i="101"/>
  <c r="P145" i="101" a="1"/>
  <c r="P145" i="101" s="1"/>
  <c r="W61" i="101"/>
  <c r="W78" i="101" s="1"/>
  <c r="W90" i="101" s="1"/>
  <c r="W168" i="101" s="1" a="1"/>
  <c r="W168" i="101" s="1"/>
  <c r="AF74" i="106"/>
  <c r="AF146" i="106" a="1"/>
  <c r="AF146" i="106" s="1"/>
  <c r="AL66" i="105"/>
  <c r="AL145" i="105" a="1"/>
  <c r="AL145" i="105" s="1"/>
  <c r="Q74" i="98"/>
  <c r="Q146" i="98" a="1"/>
  <c r="Q146" i="98" s="1"/>
  <c r="K66" i="98"/>
  <c r="K145" i="98" a="1"/>
  <c r="K145" i="98" s="1"/>
  <c r="P69" i="98"/>
  <c r="P146" i="98" a="1"/>
  <c r="P146" i="98" s="1"/>
  <c r="AB146" i="105" a="1"/>
  <c r="AB146" i="105" s="1"/>
  <c r="AG69" i="103"/>
  <c r="AG146" i="103" a="1"/>
  <c r="AG146" i="103" s="1"/>
  <c r="AA146" i="100" a="1"/>
  <c r="AA146" i="100" s="1"/>
  <c r="V69" i="99"/>
  <c r="V101" i="99" s="1"/>
  <c r="V146" i="99" a="1"/>
  <c r="V146" i="99" s="1"/>
  <c r="H146" i="99" a="1"/>
  <c r="H146" i="99" s="1"/>
  <c r="H60" i="104"/>
  <c r="H145" i="104" a="1"/>
  <c r="H145" i="104" s="1"/>
  <c r="H146" i="100" a="1"/>
  <c r="H146" i="100" s="1"/>
  <c r="K74" i="104"/>
  <c r="K146" i="104" a="1"/>
  <c r="K146" i="104" s="1"/>
  <c r="AJ72" i="98"/>
  <c r="AJ145" i="98" a="1"/>
  <c r="AJ145" i="98" s="1"/>
  <c r="AJ150" i="98" s="1"/>
  <c r="X72" i="103"/>
  <c r="X145" i="103" a="1"/>
  <c r="X145" i="103" s="1"/>
  <c r="U72" i="95"/>
  <c r="U145" i="95" a="1"/>
  <c r="U145" i="95" s="1"/>
  <c r="P60" i="95"/>
  <c r="P145" i="95" a="1"/>
  <c r="P145" i="95" s="1"/>
  <c r="T146" i="95" a="1"/>
  <c r="T146" i="95" s="1"/>
  <c r="AB60" i="95"/>
  <c r="AB145" i="95" a="1"/>
  <c r="AB145" i="95" s="1"/>
  <c r="P146" i="95" a="1"/>
  <c r="P146" i="95" s="1"/>
  <c r="M72" i="95"/>
  <c r="M145" i="95" a="1"/>
  <c r="M145" i="95" s="1"/>
  <c r="K146" i="105" a="1"/>
  <c r="K146" i="105" s="1"/>
  <c r="AF72" i="101"/>
  <c r="AF145" i="101" a="1"/>
  <c r="AF145" i="101" s="1"/>
  <c r="H146" i="102" a="1"/>
  <c r="H146" i="102" s="1"/>
  <c r="U72" i="99"/>
  <c r="U145" i="99" a="1"/>
  <c r="U145" i="99" s="1"/>
  <c r="Y72" i="100"/>
  <c r="Y145" i="100" a="1"/>
  <c r="Y145" i="100" s="1"/>
  <c r="Y72" i="102"/>
  <c r="Y145" i="102" a="1"/>
  <c r="Y145" i="102" s="1"/>
  <c r="AL60" i="103"/>
  <c r="AL145" i="103" a="1"/>
  <c r="AL145" i="103" s="1"/>
  <c r="AG66" i="105"/>
  <c r="AG145" i="105" a="1"/>
  <c r="AG145" i="105" s="1"/>
  <c r="AL66" i="100"/>
  <c r="AL145" i="100" a="1"/>
  <c r="AL145" i="100" s="1"/>
  <c r="U60" i="106"/>
  <c r="U145" i="106" a="1"/>
  <c r="U145" i="106" s="1"/>
  <c r="AL72" i="102"/>
  <c r="AL145" i="102" a="1"/>
  <c r="AL145" i="102" s="1"/>
  <c r="AB69" i="106"/>
  <c r="AB101" i="106" s="1"/>
  <c r="AB146" i="106" a="1"/>
  <c r="AB146" i="106" s="1"/>
  <c r="AL66" i="101"/>
  <c r="AL145" i="101" a="1"/>
  <c r="AL145" i="101" s="1"/>
  <c r="U66" i="103"/>
  <c r="U145" i="103" a="1"/>
  <c r="U145" i="103" s="1"/>
  <c r="Y66" i="106"/>
  <c r="Y145" i="106" a="1"/>
  <c r="Y145" i="106" s="1"/>
  <c r="Y72" i="104"/>
  <c r="Y145" i="104" a="1"/>
  <c r="Y145" i="104" s="1"/>
  <c r="U146" i="104" a="1"/>
  <c r="U146" i="104" s="1"/>
  <c r="U62" i="99"/>
  <c r="U146" i="99" a="1"/>
  <c r="U146" i="99" s="1"/>
  <c r="M72" i="102"/>
  <c r="M145" i="102" a="1"/>
  <c r="M145" i="102" s="1"/>
  <c r="U66" i="100"/>
  <c r="U145" i="100" a="1"/>
  <c r="U145" i="100" s="1"/>
  <c r="M146" i="99" a="1"/>
  <c r="M146" i="99" s="1"/>
  <c r="M74" i="106"/>
  <c r="M146" i="106" a="1"/>
  <c r="M146" i="106" s="1"/>
  <c r="I60" i="94"/>
  <c r="I145" i="94" a="1"/>
  <c r="I145" i="94" s="1"/>
  <c r="Z66" i="99"/>
  <c r="Z101" i="99" s="1"/>
  <c r="Z145" i="99" a="1"/>
  <c r="Z145" i="99" s="1"/>
  <c r="Q66" i="103"/>
  <c r="Q145" i="103" a="1"/>
  <c r="Q145" i="103" s="1"/>
  <c r="AK66" i="104"/>
  <c r="AK101" i="104" s="1"/>
  <c r="AK145" i="104" a="1"/>
  <c r="AK145" i="104" s="1"/>
  <c r="Q66" i="102"/>
  <c r="Q145" i="102" a="1"/>
  <c r="Q145" i="102" s="1"/>
  <c r="Z72" i="102"/>
  <c r="Z145" i="102" a="1"/>
  <c r="Z145" i="102" s="1"/>
  <c r="AB67" i="94"/>
  <c r="AB145" i="94" a="1"/>
  <c r="AB145" i="94" s="1"/>
  <c r="L67" i="94"/>
  <c r="L97" i="94" s="1"/>
  <c r="L100" i="94" s="1"/>
  <c r="L145" i="94" a="1"/>
  <c r="L145" i="94" s="1"/>
  <c r="I146" i="92" a="1"/>
  <c r="I146" i="92" s="1"/>
  <c r="K69" i="97"/>
  <c r="K146" i="97" a="1"/>
  <c r="K146" i="97" s="1"/>
  <c r="Q60" i="97"/>
  <c r="Q145" i="97" a="1"/>
  <c r="Q145" i="97" s="1"/>
  <c r="M72" i="97"/>
  <c r="M145" i="97" a="1"/>
  <c r="M145" i="97" s="1"/>
  <c r="AJ66" i="97"/>
  <c r="AJ145" i="97" a="1"/>
  <c r="AJ145" i="97" s="1"/>
  <c r="Y62" i="97"/>
  <c r="Y146" i="97" a="1"/>
  <c r="Y146" i="97" s="1"/>
  <c r="X72" i="97"/>
  <c r="X145" i="97" a="1"/>
  <c r="X145" i="97" s="1"/>
  <c r="AA66" i="98"/>
  <c r="AA145" i="98" a="1"/>
  <c r="AA145" i="98" s="1"/>
  <c r="AA146" i="106" a="1"/>
  <c r="AA146" i="106" s="1"/>
  <c r="AB66" i="105"/>
  <c r="AB145" i="105" a="1"/>
  <c r="AB145" i="105" s="1"/>
  <c r="K146" i="99" a="1"/>
  <c r="K146" i="99" s="1"/>
  <c r="H72" i="100"/>
  <c r="H145" i="100" a="1"/>
  <c r="H145" i="100" s="1"/>
  <c r="AA72" i="104"/>
  <c r="AA145" i="104" a="1"/>
  <c r="AA145" i="104" s="1"/>
  <c r="AL74" i="102"/>
  <c r="AL146" i="102" a="1"/>
  <c r="AL146" i="102" s="1"/>
  <c r="U66" i="102"/>
  <c r="U145" i="102" a="1"/>
  <c r="U145" i="102" s="1"/>
  <c r="AL66" i="104"/>
  <c r="AL145" i="104" a="1"/>
  <c r="AL145" i="104" s="1"/>
  <c r="AA146" i="103" a="1"/>
  <c r="AA146" i="103" s="1"/>
  <c r="AG66" i="103"/>
  <c r="AG145" i="103" a="1"/>
  <c r="AG145" i="103" s="1"/>
  <c r="M66" i="105"/>
  <c r="M145" i="105" a="1"/>
  <c r="M145" i="105" s="1"/>
  <c r="P66" i="106"/>
  <c r="P145" i="106" a="1"/>
  <c r="P145" i="106" s="1"/>
  <c r="W66" i="102"/>
  <c r="W145" i="102" a="1"/>
  <c r="W145" i="102" s="1"/>
  <c r="K74" i="100"/>
  <c r="K146" i="100" a="1"/>
  <c r="K146" i="100" s="1"/>
  <c r="U146" i="100" a="1"/>
  <c r="U146" i="100" s="1"/>
  <c r="H72" i="101"/>
  <c r="H145" i="101" a="1"/>
  <c r="H145" i="101" s="1"/>
  <c r="AF146" i="101" a="1"/>
  <c r="AF146" i="101" s="1"/>
  <c r="P69" i="104"/>
  <c r="P146" i="104" a="1"/>
  <c r="P146" i="104" s="1"/>
  <c r="AC146" i="92" a="1"/>
  <c r="AC146" i="92" s="1"/>
  <c r="AL66" i="91"/>
  <c r="AL148" i="91" a="1"/>
  <c r="AL148" i="91" s="1"/>
  <c r="L61" i="94"/>
  <c r="AF60" i="95"/>
  <c r="AF145" i="95" a="1"/>
  <c r="AF145" i="95" s="1"/>
  <c r="AL146" i="95" a="1"/>
  <c r="AL146" i="95" s="1"/>
  <c r="AF72" i="97"/>
  <c r="AF145" i="97" a="1"/>
  <c r="AF145" i="97" s="1"/>
  <c r="AD146" i="97" a="1"/>
  <c r="AD146" i="97" s="1"/>
  <c r="AF146" i="97" a="1"/>
  <c r="AF146" i="97" s="1"/>
  <c r="AF146" i="99" a="1"/>
  <c r="AF146" i="99" s="1"/>
  <c r="Y62" i="102"/>
  <c r="Y146" i="102" a="1"/>
  <c r="Y146" i="102" s="1"/>
  <c r="P66" i="102"/>
  <c r="P145" i="102" a="1"/>
  <c r="P145" i="102" s="1"/>
  <c r="AA72" i="100"/>
  <c r="AA145" i="100" a="1"/>
  <c r="AA145" i="100" s="1"/>
  <c r="H66" i="106"/>
  <c r="H145" i="106" a="1"/>
  <c r="H145" i="106" s="1"/>
  <c r="W72" i="105"/>
  <c r="W145" i="105" a="1"/>
  <c r="W145" i="105" s="1"/>
  <c r="H72" i="99"/>
  <c r="H145" i="99" a="1"/>
  <c r="H145" i="99" s="1"/>
  <c r="AA72" i="101"/>
  <c r="AA145" i="101" a="1"/>
  <c r="AA145" i="101" s="1"/>
  <c r="Y72" i="105"/>
  <c r="Y145" i="105" a="1"/>
  <c r="Y145" i="105" s="1"/>
  <c r="K60" i="106"/>
  <c r="K145" i="106" a="1"/>
  <c r="K145" i="106" s="1"/>
  <c r="P62" i="106"/>
  <c r="P146" i="106" a="1"/>
  <c r="P146" i="106" s="1"/>
  <c r="H72" i="105"/>
  <c r="H145" i="105" a="1"/>
  <c r="H145" i="105" s="1"/>
  <c r="M66" i="106"/>
  <c r="M145" i="106" a="1"/>
  <c r="M145" i="106" s="1"/>
  <c r="Y72" i="99"/>
  <c r="Y145" i="99" a="1"/>
  <c r="Y145" i="99" s="1"/>
  <c r="Y66" i="101"/>
  <c r="Y145" i="101" a="1"/>
  <c r="Y145" i="101" s="1"/>
  <c r="AF66" i="99"/>
  <c r="AF145" i="99" a="1"/>
  <c r="AF145" i="99" s="1"/>
  <c r="AB72" i="98"/>
  <c r="AB145" i="98" a="1"/>
  <c r="AB145" i="98" s="1"/>
  <c r="Y74" i="103"/>
  <c r="Y146" i="103" a="1"/>
  <c r="Y146" i="103" s="1"/>
  <c r="M66" i="103"/>
  <c r="M145" i="103" a="1"/>
  <c r="M145" i="103" s="1"/>
  <c r="AD67" i="99"/>
  <c r="H66" i="103"/>
  <c r="H145" i="103" a="1"/>
  <c r="H145" i="103" s="1"/>
  <c r="H66" i="102"/>
  <c r="H145" i="102" a="1"/>
  <c r="H145" i="102" s="1"/>
  <c r="L60" i="102"/>
  <c r="L145" i="102" a="1"/>
  <c r="L145" i="102" s="1"/>
  <c r="AF72" i="106"/>
  <c r="AF145" i="106" a="1"/>
  <c r="AF145" i="106" s="1"/>
  <c r="U66" i="101"/>
  <c r="U145" i="101" a="1"/>
  <c r="U145" i="101" s="1"/>
  <c r="M72" i="101"/>
  <c r="M145" i="101" a="1"/>
  <c r="M145" i="101" s="1"/>
  <c r="Y60" i="103"/>
  <c r="Y145" i="103" a="1"/>
  <c r="Y145" i="103" s="1"/>
  <c r="AL146" i="103" a="1"/>
  <c r="AL146" i="103" s="1"/>
  <c r="M62" i="103"/>
  <c r="M146" i="103" a="1"/>
  <c r="M146" i="103" s="1"/>
  <c r="M72" i="104"/>
  <c r="M145" i="104" a="1"/>
  <c r="M145" i="104" s="1"/>
  <c r="AL62" i="106"/>
  <c r="AL146" i="106" a="1"/>
  <c r="AL146" i="106" s="1"/>
  <c r="W67" i="101"/>
  <c r="K62" i="101"/>
  <c r="K146" i="101" a="1"/>
  <c r="K146" i="101" s="1"/>
  <c r="AA62" i="98"/>
  <c r="AA146" i="98" a="1"/>
  <c r="AA146" i="98" s="1"/>
  <c r="AG66" i="99"/>
  <c r="AG145" i="99" a="1"/>
  <c r="AG145" i="99" s="1"/>
  <c r="U66" i="98"/>
  <c r="U145" i="98" a="1"/>
  <c r="U145" i="98" s="1"/>
  <c r="AB146" i="99" a="1"/>
  <c r="AB146" i="99" s="1"/>
  <c r="K60" i="100"/>
  <c r="K145" i="100" a="1"/>
  <c r="K145" i="100" s="1"/>
  <c r="H72" i="98"/>
  <c r="H145" i="98" a="1"/>
  <c r="H145" i="98" s="1"/>
  <c r="AA146" i="101" a="1"/>
  <c r="AA146" i="101" s="1"/>
  <c r="Y146" i="105" a="1"/>
  <c r="Y146" i="105" s="1"/>
  <c r="AA146" i="104" a="1"/>
  <c r="AA146" i="104" s="1"/>
  <c r="Y146" i="98" a="1"/>
  <c r="Y146" i="98" s="1"/>
  <c r="P66" i="99"/>
  <c r="P145" i="99" a="1"/>
  <c r="P145" i="99" s="1"/>
  <c r="K60" i="103"/>
  <c r="K145" i="103" a="1"/>
  <c r="K145" i="103" s="1"/>
  <c r="AG60" i="102"/>
  <c r="AG145" i="102" a="1"/>
  <c r="AG145" i="102" s="1"/>
  <c r="AF72" i="105"/>
  <c r="AF145" i="105" a="1"/>
  <c r="AF145" i="105" s="1"/>
  <c r="AC66" i="102"/>
  <c r="AC145" i="102" a="1"/>
  <c r="AC145" i="102" s="1"/>
  <c r="AE66" i="105"/>
  <c r="AE101" i="105" s="1"/>
  <c r="AE145" i="105" a="1"/>
  <c r="AE145" i="105" s="1"/>
  <c r="S66" i="103"/>
  <c r="S145" i="103" a="1"/>
  <c r="S145" i="103" s="1"/>
  <c r="AK66" i="102"/>
  <c r="AK145" i="102" a="1"/>
  <c r="AK145" i="102" s="1"/>
  <c r="L66" i="94"/>
  <c r="L60" i="94"/>
  <c r="L73" i="94"/>
  <c r="I67" i="95"/>
  <c r="R63" i="61"/>
  <c r="R151" i="61" a="1"/>
  <c r="R151" i="61" s="1"/>
  <c r="Z152" i="61" a="1"/>
  <c r="Z152" i="61" s="1"/>
  <c r="AD152" i="61" a="1"/>
  <c r="AD152" i="61" s="1"/>
  <c r="S152" i="61" a="1"/>
  <c r="S152" i="61" s="1"/>
  <c r="AJ152" i="61" a="1"/>
  <c r="AJ152" i="61" s="1"/>
  <c r="AE72" i="61"/>
  <c r="AE107" i="61" s="1"/>
  <c r="AE152" i="61" a="1"/>
  <c r="AE152" i="61" s="1"/>
  <c r="V152" i="61" a="1"/>
  <c r="V152" i="61" s="1"/>
  <c r="S61" i="104"/>
  <c r="S73" i="104"/>
  <c r="S67" i="104"/>
  <c r="S60" i="104"/>
  <c r="S66" i="104"/>
  <c r="G37" i="93"/>
  <c r="AA73" i="94"/>
  <c r="AB78" i="92"/>
  <c r="AB89" i="92" s="1"/>
  <c r="AB160" i="92" s="1" a="1"/>
  <c r="AB160" i="92" s="1"/>
  <c r="X67" i="103"/>
  <c r="X61" i="103"/>
  <c r="X60" i="103"/>
  <c r="X73" i="103"/>
  <c r="X66" i="103"/>
  <c r="AJ73" i="104"/>
  <c r="AE101" i="106"/>
  <c r="O101" i="101"/>
  <c r="AK73" i="102"/>
  <c r="S60" i="103"/>
  <c r="T78" i="97"/>
  <c r="T90" i="97" s="1"/>
  <c r="T168" i="97" s="1" a="1"/>
  <c r="T168" i="97" s="1"/>
  <c r="AB72" i="94"/>
  <c r="AB61" i="94"/>
  <c r="AB66" i="94"/>
  <c r="I66" i="94"/>
  <c r="AB73" i="94"/>
  <c r="AB60" i="94"/>
  <c r="AB78" i="94" s="1"/>
  <c r="AB89" i="94" s="1"/>
  <c r="AB160" i="94" s="1" a="1"/>
  <c r="AB160" i="94" s="1"/>
  <c r="Q73" i="102"/>
  <c r="U72" i="94"/>
  <c r="I73" i="95"/>
  <c r="AJ61" i="104"/>
  <c r="AJ60" i="104"/>
  <c r="M61" i="94"/>
  <c r="I72" i="95"/>
  <c r="I61" i="95"/>
  <c r="I78" i="95" s="1"/>
  <c r="I88" i="95" s="1"/>
  <c r="I148" i="95" s="1" a="1"/>
  <c r="I148" i="95" s="1"/>
  <c r="AJ67" i="104"/>
  <c r="AI101" i="92"/>
  <c r="I66" i="95"/>
  <c r="AJ66" i="104"/>
  <c r="AJ101" i="104" s="1"/>
  <c r="AJ60" i="98"/>
  <c r="AE72" i="105"/>
  <c r="AJ67" i="98"/>
  <c r="AJ97" i="98" s="1"/>
  <c r="AJ100" i="98" s="1"/>
  <c r="AE67" i="105"/>
  <c r="AE97" i="105" s="1"/>
  <c r="AE100" i="105" s="1"/>
  <c r="Q60" i="102"/>
  <c r="X101" i="104"/>
  <c r="I61" i="94"/>
  <c r="I78" i="94" s="1"/>
  <c r="I90" i="94" s="1"/>
  <c r="I168" i="94" s="1" a="1"/>
  <c r="I168" i="94" s="1"/>
  <c r="AJ73" i="98"/>
  <c r="AJ66" i="98"/>
  <c r="AJ101" i="98" s="1"/>
  <c r="R101" i="102"/>
  <c r="AJ61" i="98"/>
  <c r="Q72" i="102"/>
  <c r="Q67" i="102"/>
  <c r="Z60" i="102"/>
  <c r="X78" i="106"/>
  <c r="X91" i="106" s="1"/>
  <c r="X176" i="106" s="1" a="1"/>
  <c r="X176" i="106" s="1"/>
  <c r="Q61" i="102"/>
  <c r="Z73" i="102"/>
  <c r="AH101" i="98"/>
  <c r="Z67" i="102"/>
  <c r="AK67" i="104"/>
  <c r="Z61" i="102"/>
  <c r="AK73" i="104"/>
  <c r="I78" i="98"/>
  <c r="I89" i="98" s="1"/>
  <c r="I160" i="98" s="1" a="1"/>
  <c r="I160" i="98" s="1"/>
  <c r="Q67" i="103"/>
  <c r="Q97" i="103" s="1"/>
  <c r="Q100" i="103" s="1"/>
  <c r="AK60" i="104"/>
  <c r="N78" i="101"/>
  <c r="N90" i="101" s="1"/>
  <c r="N168" i="101" s="1" a="1"/>
  <c r="N168" i="101" s="1"/>
  <c r="AK61" i="104"/>
  <c r="AK78" i="106"/>
  <c r="AK88" i="106" s="1"/>
  <c r="AK148" i="106" s="1" a="1"/>
  <c r="AK148" i="106" s="1"/>
  <c r="AC60" i="104"/>
  <c r="AC61" i="104"/>
  <c r="AK72" i="104"/>
  <c r="Z66" i="102"/>
  <c r="Z101" i="102" s="1"/>
  <c r="Z72" i="99"/>
  <c r="AC73" i="104"/>
  <c r="AC67" i="104"/>
  <c r="Z67" i="99"/>
  <c r="L78" i="93"/>
  <c r="L93" i="93" s="1"/>
  <c r="L171" i="93" s="1" a="1"/>
  <c r="L171" i="93" s="1"/>
  <c r="R78" i="100"/>
  <c r="R91" i="100" s="1"/>
  <c r="R176" i="100" s="1" a="1"/>
  <c r="R176" i="100" s="1"/>
  <c r="V78" i="98"/>
  <c r="V88" i="98" s="1"/>
  <c r="V148" i="98" s="1" a="1"/>
  <c r="V148" i="98" s="1"/>
  <c r="J78" i="101"/>
  <c r="J91" i="101" s="1"/>
  <c r="J176" i="101" s="1" a="1"/>
  <c r="J176" i="101" s="1"/>
  <c r="S73" i="103"/>
  <c r="U67" i="94"/>
  <c r="I73" i="94"/>
  <c r="M73" i="94"/>
  <c r="I78" i="105"/>
  <c r="I91" i="105" s="1"/>
  <c r="I176" i="105" s="1" a="1"/>
  <c r="I176" i="105" s="1"/>
  <c r="Z60" i="99"/>
  <c r="O60" i="98"/>
  <c r="Q61" i="103"/>
  <c r="AK61" i="102"/>
  <c r="S61" i="103"/>
  <c r="Q60" i="103"/>
  <c r="U61" i="94"/>
  <c r="M66" i="94"/>
  <c r="M60" i="94"/>
  <c r="I67" i="94"/>
  <c r="M72" i="94"/>
  <c r="I72" i="94"/>
  <c r="Z73" i="99"/>
  <c r="AK72" i="102"/>
  <c r="AE61" i="105"/>
  <c r="R78" i="103"/>
  <c r="R89" i="103" s="1"/>
  <c r="R160" i="103" s="1" a="1"/>
  <c r="R160" i="103" s="1"/>
  <c r="AK60" i="102"/>
  <c r="S72" i="103"/>
  <c r="V78" i="93"/>
  <c r="V93" i="93" s="1"/>
  <c r="V171" i="93" s="1" a="1"/>
  <c r="V171" i="93" s="1"/>
  <c r="J104" i="93"/>
  <c r="U73" i="94"/>
  <c r="U60" i="94"/>
  <c r="AH78" i="105"/>
  <c r="AH90" i="105" s="1"/>
  <c r="AH168" i="105" s="1" a="1"/>
  <c r="AH168" i="105" s="1"/>
  <c r="AE60" i="105"/>
  <c r="R78" i="106"/>
  <c r="R91" i="106" s="1"/>
  <c r="R176" i="106" s="1" a="1"/>
  <c r="R176" i="106" s="1"/>
  <c r="AK78" i="101"/>
  <c r="AK88" i="101" s="1"/>
  <c r="AK148" i="101" s="1" a="1"/>
  <c r="AK148" i="101" s="1"/>
  <c r="Q73" i="103"/>
  <c r="Z61" i="99"/>
  <c r="AK67" i="102"/>
  <c r="AK97" i="102" s="1"/>
  <c r="AK100" i="102" s="1"/>
  <c r="S67" i="103"/>
  <c r="S97" i="103" s="1"/>
  <c r="S100" i="103" s="1"/>
  <c r="AE73" i="105"/>
  <c r="V101" i="106"/>
  <c r="Q72" i="103"/>
  <c r="R78" i="92"/>
  <c r="R89" i="92" s="1"/>
  <c r="R160" i="92" s="1" a="1"/>
  <c r="R160" i="92" s="1"/>
  <c r="AE101" i="97"/>
  <c r="AH104" i="91"/>
  <c r="AH78" i="97"/>
  <c r="AH89" i="97" s="1"/>
  <c r="AH160" i="97" s="1" a="1"/>
  <c r="AH160" i="97" s="1"/>
  <c r="I78" i="101"/>
  <c r="I88" i="101" s="1"/>
  <c r="I148" i="101" s="1" a="1"/>
  <c r="I148" i="101" s="1"/>
  <c r="Z73" i="104"/>
  <c r="Z101" i="104"/>
  <c r="N78" i="98"/>
  <c r="N89" i="98" s="1"/>
  <c r="N160" i="98" s="1" a="1"/>
  <c r="N160" i="98" s="1"/>
  <c r="AH78" i="101"/>
  <c r="AH91" i="101" s="1"/>
  <c r="AH176" i="101" s="1" a="1"/>
  <c r="AH176" i="101" s="1"/>
  <c r="V78" i="102"/>
  <c r="V91" i="102" s="1"/>
  <c r="Z67" i="104"/>
  <c r="Z97" i="104" s="1"/>
  <c r="Z100" i="104" s="1"/>
  <c r="N78" i="104"/>
  <c r="N89" i="104" s="1"/>
  <c r="N160" i="104" s="1" a="1"/>
  <c r="N160" i="104" s="1"/>
  <c r="X101" i="100"/>
  <c r="AH78" i="98"/>
  <c r="AH90" i="98" s="1"/>
  <c r="AH168" i="98" s="1" a="1"/>
  <c r="AH168" i="98" s="1"/>
  <c r="X78" i="105"/>
  <c r="X89" i="105" s="1"/>
  <c r="X160" i="105" s="1" a="1"/>
  <c r="X160" i="105" s="1"/>
  <c r="Z60" i="104"/>
  <c r="S78" i="102"/>
  <c r="S88" i="102" s="1"/>
  <c r="S148" i="102" s="1" a="1"/>
  <c r="S148" i="102" s="1"/>
  <c r="AH78" i="106"/>
  <c r="AH91" i="106" s="1"/>
  <c r="AH176" i="106" s="1" a="1"/>
  <c r="AH176" i="106" s="1"/>
  <c r="Q78" i="104"/>
  <c r="Q90" i="104" s="1"/>
  <c r="Q168" i="104" s="1" a="1"/>
  <c r="Q168" i="104" s="1"/>
  <c r="AD78" i="105"/>
  <c r="AD89" i="105" s="1"/>
  <c r="AI78" i="98"/>
  <c r="AI90" i="98" s="1"/>
  <c r="AI168" i="98" s="1" a="1"/>
  <c r="AI168" i="98" s="1"/>
  <c r="AK78" i="100"/>
  <c r="AK91" i="100" s="1"/>
  <c r="AK176" i="100" s="1" a="1"/>
  <c r="AK176" i="100" s="1"/>
  <c r="X78" i="100"/>
  <c r="X88" i="100" s="1"/>
  <c r="X148" i="100" s="1" a="1"/>
  <c r="X148" i="100" s="1"/>
  <c r="Z61" i="104"/>
  <c r="Z72" i="104"/>
  <c r="O78" i="104"/>
  <c r="O88" i="104" s="1"/>
  <c r="O148" i="104" s="1" a="1"/>
  <c r="O148" i="104" s="1"/>
  <c r="AC72" i="104"/>
  <c r="O67" i="98"/>
  <c r="X101" i="99"/>
  <c r="O61" i="98"/>
  <c r="Z101" i="106"/>
  <c r="O73" i="98"/>
  <c r="O72" i="98"/>
  <c r="AI78" i="103"/>
  <c r="AI88" i="103" s="1"/>
  <c r="AI148" i="103" s="1" a="1"/>
  <c r="AI148" i="103" s="1"/>
  <c r="AC61" i="102"/>
  <c r="AC67" i="102"/>
  <c r="AC72" i="102"/>
  <c r="AC73" i="102"/>
  <c r="AC60" i="102"/>
  <c r="AK78" i="98"/>
  <c r="AK88" i="98" s="1"/>
  <c r="AK148" i="98" s="1" a="1"/>
  <c r="AK148" i="98" s="1"/>
  <c r="V78" i="100"/>
  <c r="V88" i="100" s="1"/>
  <c r="V148" i="100" s="1" a="1"/>
  <c r="V148" i="100" s="1"/>
  <c r="I78" i="97"/>
  <c r="I91" i="97" s="1"/>
  <c r="I176" i="97" s="1" a="1"/>
  <c r="I176" i="97" s="1"/>
  <c r="J78" i="100"/>
  <c r="J89" i="100" s="1"/>
  <c r="J160" i="100" s="1" a="1"/>
  <c r="J160" i="100" s="1"/>
  <c r="AH78" i="102"/>
  <c r="AH88" i="102" s="1"/>
  <c r="AH148" i="102" s="1" a="1"/>
  <c r="AH148" i="102" s="1"/>
  <c r="AJ78" i="99"/>
  <c r="AJ89" i="99" s="1"/>
  <c r="AJ78" i="106"/>
  <c r="AJ89" i="106" s="1"/>
  <c r="I101" i="99"/>
  <c r="Z101" i="97"/>
  <c r="W101" i="106"/>
  <c r="Z78" i="105"/>
  <c r="Z89" i="105" s="1"/>
  <c r="Z160" i="105" s="1" a="1"/>
  <c r="Z160" i="105" s="1"/>
  <c r="I78" i="102"/>
  <c r="I90" i="102" s="1"/>
  <c r="I168" i="102" s="1" a="1"/>
  <c r="I168" i="102" s="1"/>
  <c r="X78" i="99"/>
  <c r="X91" i="99" s="1"/>
  <c r="X176" i="99" s="1" a="1"/>
  <c r="X176" i="99" s="1"/>
  <c r="AI101" i="102"/>
  <c r="AI78" i="101"/>
  <c r="AI89" i="101" s="1"/>
  <c r="AI160" i="101" s="1" a="1"/>
  <c r="AI160" i="101" s="1"/>
  <c r="AJ78" i="100"/>
  <c r="AJ89" i="100" s="1"/>
  <c r="I78" i="104"/>
  <c r="I89" i="104" s="1"/>
  <c r="I160" i="104" s="1" a="1"/>
  <c r="I160" i="104" s="1"/>
  <c r="AJ78" i="102"/>
  <c r="AJ90" i="102" s="1"/>
  <c r="AJ168" i="102" s="1" a="1"/>
  <c r="AJ168" i="102" s="1"/>
  <c r="L78" i="106"/>
  <c r="L88" i="106" s="1"/>
  <c r="AD78" i="106"/>
  <c r="AD88" i="106" s="1"/>
  <c r="AD148" i="106" s="1" a="1"/>
  <c r="AD148" i="106" s="1"/>
  <c r="I101" i="103"/>
  <c r="AI101" i="104"/>
  <c r="J101" i="99"/>
  <c r="S78" i="106"/>
  <c r="S89" i="106" s="1"/>
  <c r="S160" i="106" s="1" a="1"/>
  <c r="S160" i="106" s="1"/>
  <c r="Z78" i="101"/>
  <c r="Z90" i="101" s="1"/>
  <c r="Z168" i="101" s="1" a="1"/>
  <c r="Z168" i="101" s="1"/>
  <c r="AE101" i="102"/>
  <c r="AD78" i="102"/>
  <c r="AD88" i="102" s="1"/>
  <c r="AD148" i="102" s="1" a="1"/>
  <c r="AD148" i="102" s="1"/>
  <c r="AJ78" i="101"/>
  <c r="AJ91" i="101" s="1"/>
  <c r="AJ176" i="101" s="1" a="1"/>
  <c r="AJ176" i="101" s="1"/>
  <c r="AC78" i="97"/>
  <c r="AC91" i="97" s="1"/>
  <c r="AC176" i="97" s="1" a="1"/>
  <c r="AC176" i="97" s="1"/>
  <c r="S101" i="98"/>
  <c r="N78" i="103"/>
  <c r="N89" i="103" s="1"/>
  <c r="N160" i="103" s="1" a="1"/>
  <c r="N160" i="103" s="1"/>
  <c r="O78" i="97"/>
  <c r="O90" i="97" s="1"/>
  <c r="O168" i="97" s="1" a="1"/>
  <c r="O168" i="97" s="1"/>
  <c r="L101" i="98"/>
  <c r="L101" i="97"/>
  <c r="AD101" i="105"/>
  <c r="AC78" i="98"/>
  <c r="AC90" i="98" s="1"/>
  <c r="AC168" i="98" s="1" a="1"/>
  <c r="AC168" i="98" s="1"/>
  <c r="AI78" i="104"/>
  <c r="AI89" i="104" s="1"/>
  <c r="X101" i="98"/>
  <c r="I78" i="106"/>
  <c r="I89" i="106" s="1"/>
  <c r="I160" i="106" s="1" a="1"/>
  <c r="I160" i="106" s="1"/>
  <c r="Q101" i="100"/>
  <c r="X78" i="102"/>
  <c r="X88" i="102" s="1"/>
  <c r="T78" i="101"/>
  <c r="T90" i="101" s="1"/>
  <c r="T168" i="101" s="1" a="1"/>
  <c r="T168" i="101" s="1"/>
  <c r="L78" i="101"/>
  <c r="L91" i="101" s="1"/>
  <c r="L176" i="101" s="1" a="1"/>
  <c r="L176" i="101" s="1"/>
  <c r="AD78" i="99"/>
  <c r="AD88" i="99" s="1"/>
  <c r="AD148" i="99" s="1" a="1"/>
  <c r="AD148" i="99" s="1"/>
  <c r="R78" i="94"/>
  <c r="R88" i="94" s="1"/>
  <c r="R148" i="94" s="1" a="1"/>
  <c r="R148" i="94" s="1"/>
  <c r="AK78" i="105"/>
  <c r="AK89" i="105" s="1"/>
  <c r="AK160" i="105" s="1" a="1"/>
  <c r="AK160" i="105" s="1"/>
  <c r="AE78" i="101"/>
  <c r="AE89" i="101" s="1"/>
  <c r="Q78" i="106"/>
  <c r="Q89" i="106" s="1"/>
  <c r="Q160" i="106" s="1" a="1"/>
  <c r="Q160" i="106" s="1"/>
  <c r="AI78" i="100"/>
  <c r="AI88" i="100" s="1"/>
  <c r="AI148" i="100" s="1" a="1"/>
  <c r="AI148" i="100" s="1"/>
  <c r="AL63" i="94"/>
  <c r="S101" i="97"/>
  <c r="AI78" i="102"/>
  <c r="AI88" i="102" s="1"/>
  <c r="AI148" i="102" s="1" a="1"/>
  <c r="AI148" i="102" s="1"/>
  <c r="I78" i="100"/>
  <c r="I88" i="100" s="1"/>
  <c r="I148" i="100" s="1" a="1"/>
  <c r="I148" i="100" s="1"/>
  <c r="AI101" i="106"/>
  <c r="AC78" i="100"/>
  <c r="AC90" i="100" s="1"/>
  <c r="AC168" i="100" s="1" a="1"/>
  <c r="AC168" i="100" s="1"/>
  <c r="Z78" i="100"/>
  <c r="Z89" i="100" s="1"/>
  <c r="AI78" i="105"/>
  <c r="AI88" i="105" s="1"/>
  <c r="J78" i="98"/>
  <c r="J91" i="98" s="1"/>
  <c r="J176" i="98" s="1" a="1"/>
  <c r="J176" i="98" s="1"/>
  <c r="Q78" i="99"/>
  <c r="Q89" i="99" s="1"/>
  <c r="AH78" i="104"/>
  <c r="AH90" i="104" s="1"/>
  <c r="AH168" i="104" s="1" a="1"/>
  <c r="AH168" i="104" s="1"/>
  <c r="V58" i="61"/>
  <c r="V59" i="61" s="1"/>
  <c r="AL101" i="97"/>
  <c r="J78" i="99"/>
  <c r="J88" i="99" s="1"/>
  <c r="J148" i="99" s="1" a="1"/>
  <c r="J148" i="99" s="1"/>
  <c r="AH101" i="105"/>
  <c r="Z101" i="100"/>
  <c r="Q78" i="105"/>
  <c r="Q89" i="105" s="1"/>
  <c r="AL56" i="94"/>
  <c r="V78" i="95"/>
  <c r="V91" i="95" s="1"/>
  <c r="V176" i="95" s="1" a="1"/>
  <c r="V176" i="95" s="1"/>
  <c r="AD78" i="100"/>
  <c r="AD89" i="100" s="1"/>
  <c r="AD160" i="100" s="1" a="1"/>
  <c r="AD160" i="100" s="1"/>
  <c r="AE78" i="98"/>
  <c r="AE89" i="98" s="1"/>
  <c r="K78" i="91"/>
  <c r="K92" i="91" s="1"/>
  <c r="K163" i="91" s="1" a="1"/>
  <c r="K163" i="91" s="1"/>
  <c r="AD58" i="61"/>
  <c r="AD59" i="61" s="1"/>
  <c r="N78" i="94"/>
  <c r="N90" i="94" s="1"/>
  <c r="N168" i="94" s="1" a="1"/>
  <c r="N168" i="94" s="1"/>
  <c r="H78" i="94"/>
  <c r="H91" i="94" s="1"/>
  <c r="H176" i="94" s="1" a="1"/>
  <c r="H176" i="94" s="1"/>
  <c r="AJ101" i="106"/>
  <c r="AC78" i="95"/>
  <c r="AC88" i="95" s="1"/>
  <c r="AC148" i="95" s="1" a="1"/>
  <c r="AC148" i="95" s="1"/>
  <c r="AE101" i="104"/>
  <c r="AE101" i="99"/>
  <c r="W78" i="94"/>
  <c r="W89" i="94" s="1"/>
  <c r="W160" i="94" s="1" a="1"/>
  <c r="W160" i="94" s="1"/>
  <c r="AI101" i="105"/>
  <c r="V78" i="101"/>
  <c r="V90" i="101" s="1"/>
  <c r="V168" i="101" s="1" a="1"/>
  <c r="V168" i="101" s="1"/>
  <c r="L78" i="103"/>
  <c r="L90" i="103" s="1"/>
  <c r="L168" i="103" s="1" a="1"/>
  <c r="L168" i="103" s="1"/>
  <c r="W78" i="98"/>
  <c r="W88" i="98" s="1"/>
  <c r="J78" i="102"/>
  <c r="J89" i="102" s="1"/>
  <c r="J160" i="102" s="1" a="1"/>
  <c r="J160" i="102" s="1"/>
  <c r="X78" i="98"/>
  <c r="X89" i="98" s="1"/>
  <c r="L78" i="98"/>
  <c r="L91" i="98" s="1"/>
  <c r="AH78" i="99"/>
  <c r="AH91" i="99" s="1"/>
  <c r="V101" i="105"/>
  <c r="N78" i="97"/>
  <c r="N89" i="97" s="1"/>
  <c r="N160" i="97" s="1" a="1"/>
  <c r="N160" i="97" s="1"/>
  <c r="AK78" i="103"/>
  <c r="AK91" i="103" s="1"/>
  <c r="AK176" i="103" s="1" a="1"/>
  <c r="AK176" i="103" s="1"/>
  <c r="AH101" i="103"/>
  <c r="AC78" i="101"/>
  <c r="AC88" i="101" s="1"/>
  <c r="AC148" i="101" s="1" a="1"/>
  <c r="AC148" i="101" s="1"/>
  <c r="S101" i="106"/>
  <c r="O78" i="105"/>
  <c r="O88" i="105" s="1"/>
  <c r="AI78" i="94"/>
  <c r="AI90" i="94" s="1"/>
  <c r="AI168" i="94" s="1" a="1"/>
  <c r="AI168" i="94" s="1"/>
  <c r="V101" i="94"/>
  <c r="AI78" i="106"/>
  <c r="AI88" i="106" s="1"/>
  <c r="AI148" i="106" s="1" a="1"/>
  <c r="AI148" i="106" s="1"/>
  <c r="S78" i="101"/>
  <c r="S90" i="101" s="1"/>
  <c r="S168" i="101" s="1" a="1"/>
  <c r="S168" i="101" s="1"/>
  <c r="Y78" i="94"/>
  <c r="Y90" i="94" s="1"/>
  <c r="Y168" i="94" s="1" a="1"/>
  <c r="Y168" i="94" s="1"/>
  <c r="AC78" i="103"/>
  <c r="AC89" i="103" s="1"/>
  <c r="AC160" i="103" s="1" a="1"/>
  <c r="AC160" i="103" s="1"/>
  <c r="AK101" i="101"/>
  <c r="W78" i="99"/>
  <c r="W88" i="99" s="1"/>
  <c r="W148" i="99" s="1" a="1"/>
  <c r="W148" i="99" s="1"/>
  <c r="T78" i="105"/>
  <c r="T90" i="105" s="1"/>
  <c r="T168" i="105" s="1" a="1"/>
  <c r="T168" i="105" s="1"/>
  <c r="R78" i="98"/>
  <c r="R91" i="98" s="1"/>
  <c r="R176" i="98" s="1" a="1"/>
  <c r="R176" i="98" s="1"/>
  <c r="L78" i="105"/>
  <c r="L89" i="105" s="1"/>
  <c r="L160" i="105" s="1" a="1"/>
  <c r="L160" i="105" s="1"/>
  <c r="L78" i="104"/>
  <c r="L90" i="104" s="1"/>
  <c r="L168" i="104" s="1" a="1"/>
  <c r="L168" i="104" s="1"/>
  <c r="AH101" i="99"/>
  <c r="M101" i="92"/>
  <c r="AK78" i="94"/>
  <c r="AK88" i="94" s="1"/>
  <c r="AK148" i="94" s="1" a="1"/>
  <c r="AK148" i="94" s="1"/>
  <c r="AE78" i="106"/>
  <c r="AE91" i="106" s="1"/>
  <c r="AE176" i="106" s="1" a="1"/>
  <c r="AE176" i="106" s="1"/>
  <c r="AI78" i="92"/>
  <c r="AI89" i="92" s="1"/>
  <c r="AI160" i="92" s="1" a="1"/>
  <c r="AI160" i="92" s="1"/>
  <c r="O78" i="92"/>
  <c r="O89" i="92" s="1"/>
  <c r="O160" i="92" s="1" a="1"/>
  <c r="O160" i="92" s="1"/>
  <c r="U78" i="92"/>
  <c r="U89" i="92" s="1"/>
  <c r="U160" i="92" s="1" a="1"/>
  <c r="U160" i="92" s="1"/>
  <c r="M104" i="93"/>
  <c r="O78" i="94"/>
  <c r="O88" i="94" s="1"/>
  <c r="O148" i="94" s="1" a="1"/>
  <c r="O148" i="94" s="1"/>
  <c r="AH78" i="95"/>
  <c r="AH88" i="95" s="1"/>
  <c r="AH148" i="95" s="1" a="1"/>
  <c r="AH148" i="95" s="1"/>
  <c r="Q101" i="95"/>
  <c r="O78" i="93"/>
  <c r="O92" i="93" s="1"/>
  <c r="O163" i="93" s="1" a="1"/>
  <c r="O163" i="93" s="1"/>
  <c r="AH78" i="94"/>
  <c r="AH89" i="94" s="1"/>
  <c r="AH160" i="94" s="1" a="1"/>
  <c r="AH160" i="94" s="1"/>
  <c r="R101" i="95"/>
  <c r="W104" i="93"/>
  <c r="T101" i="94"/>
  <c r="AD101" i="104"/>
  <c r="N78" i="95"/>
  <c r="N88" i="95" s="1"/>
  <c r="AL61" i="91"/>
  <c r="AL72" i="91"/>
  <c r="Z101" i="94"/>
  <c r="AD101" i="103"/>
  <c r="AL73" i="91"/>
  <c r="L104" i="93"/>
  <c r="H78" i="93"/>
  <c r="H94" i="93" s="1"/>
  <c r="H179" i="93" s="1" a="1"/>
  <c r="H179" i="93" s="1"/>
  <c r="Z78" i="94"/>
  <c r="Z89" i="94" s="1"/>
  <c r="J101" i="97"/>
  <c r="R78" i="101"/>
  <c r="R88" i="101" s="1"/>
  <c r="R148" i="101" s="1" a="1"/>
  <c r="R148" i="101" s="1"/>
  <c r="N78" i="102"/>
  <c r="N89" i="102" s="1"/>
  <c r="N160" i="102" s="1" a="1"/>
  <c r="N160" i="102" s="1"/>
  <c r="P72" i="106"/>
  <c r="H60" i="98"/>
  <c r="AL67" i="91"/>
  <c r="AE104" i="93"/>
  <c r="J101" i="104"/>
  <c r="Q101" i="105"/>
  <c r="AH78" i="100"/>
  <c r="AH91" i="100" s="1"/>
  <c r="AH176" i="100" s="1" a="1"/>
  <c r="AH176" i="100" s="1"/>
  <c r="T78" i="99"/>
  <c r="T88" i="99" s="1"/>
  <c r="T148" i="99" s="1" a="1"/>
  <c r="T148" i="99" s="1"/>
  <c r="T78" i="103"/>
  <c r="T90" i="103" s="1"/>
  <c r="T168" i="103" s="1" a="1"/>
  <c r="T168" i="103" s="1"/>
  <c r="O78" i="101"/>
  <c r="O91" i="101" s="1"/>
  <c r="O176" i="101" s="1" a="1"/>
  <c r="O176" i="101" s="1"/>
  <c r="AJ58" i="61"/>
  <c r="AJ59" i="61" s="1"/>
  <c r="K101" i="92"/>
  <c r="Q104" i="93"/>
  <c r="X104" i="93"/>
  <c r="U78" i="93"/>
  <c r="U94" i="93" s="1"/>
  <c r="U179" i="93" s="1" a="1"/>
  <c r="U179" i="93" s="1"/>
  <c r="X101" i="94"/>
  <c r="AE78" i="94"/>
  <c r="AE88" i="94" s="1"/>
  <c r="AE148" i="94" s="1" a="1"/>
  <c r="AE148" i="94" s="1"/>
  <c r="M60" i="100"/>
  <c r="L78" i="99"/>
  <c r="L90" i="99" s="1"/>
  <c r="L168" i="99" s="1" a="1"/>
  <c r="L168" i="99" s="1"/>
  <c r="AD101" i="101"/>
  <c r="AJ101" i="99"/>
  <c r="V78" i="103"/>
  <c r="V89" i="103" s="1"/>
  <c r="V160" i="103" s="1" a="1"/>
  <c r="V160" i="103" s="1"/>
  <c r="AD78" i="101"/>
  <c r="AD89" i="101" s="1"/>
  <c r="AD160" i="101" s="1" a="1"/>
  <c r="AD160" i="101" s="1"/>
  <c r="K72" i="100"/>
  <c r="S58" i="61"/>
  <c r="S59" i="61" s="1"/>
  <c r="AA104" i="93"/>
  <c r="AG78" i="94"/>
  <c r="AG90" i="94" s="1"/>
  <c r="AG168" i="94" s="1" a="1"/>
  <c r="AG168" i="94" s="1"/>
  <c r="W78" i="100"/>
  <c r="W89" i="100" s="1"/>
  <c r="W160" i="100" s="1" a="1"/>
  <c r="W160" i="100" s="1"/>
  <c r="T78" i="106"/>
  <c r="T88" i="106" s="1"/>
  <c r="T148" i="106" s="1" a="1"/>
  <c r="T148" i="106" s="1"/>
  <c r="T101" i="100"/>
  <c r="O78" i="106"/>
  <c r="O89" i="106" s="1"/>
  <c r="O160" i="106" s="1" a="1"/>
  <c r="O160" i="106" s="1"/>
  <c r="Z101" i="103"/>
  <c r="N78" i="92"/>
  <c r="N89" i="92" s="1"/>
  <c r="N160" i="92" s="1" a="1"/>
  <c r="N160" i="92" s="1"/>
  <c r="K78" i="94"/>
  <c r="K90" i="94" s="1"/>
  <c r="K168" i="94" s="1" a="1"/>
  <c r="K168" i="94" s="1"/>
  <c r="L78" i="94"/>
  <c r="L91" i="94" s="1"/>
  <c r="AJ101" i="100"/>
  <c r="H66" i="99"/>
  <c r="G135" i="102"/>
  <c r="Y66" i="99"/>
  <c r="AG72" i="105"/>
  <c r="J101" i="103"/>
  <c r="AK78" i="95"/>
  <c r="AK88" i="95" s="1"/>
  <c r="AK148" i="95" s="1" a="1"/>
  <c r="AK148" i="95" s="1"/>
  <c r="Q72" i="97"/>
  <c r="L66" i="102"/>
  <c r="Y60" i="104"/>
  <c r="P60" i="103"/>
  <c r="AG72" i="99"/>
  <c r="P72" i="103"/>
  <c r="S104" i="93"/>
  <c r="P78" i="93"/>
  <c r="P93" i="93" s="1"/>
  <c r="P171" i="93" s="1" a="1"/>
  <c r="P171" i="93" s="1"/>
  <c r="AF66" i="97"/>
  <c r="V78" i="97"/>
  <c r="V90" i="97" s="1"/>
  <c r="V168" i="97" s="1" a="1"/>
  <c r="V168" i="97" s="1"/>
  <c r="G37" i="106"/>
  <c r="Y60" i="100"/>
  <c r="H60" i="105"/>
  <c r="R101" i="105"/>
  <c r="AA72" i="106"/>
  <c r="AF72" i="98"/>
  <c r="AF60" i="102"/>
  <c r="AG72" i="98"/>
  <c r="M60" i="104"/>
  <c r="AF60" i="100"/>
  <c r="U72" i="101"/>
  <c r="AA66" i="103"/>
  <c r="M66" i="104"/>
  <c r="AG60" i="106"/>
  <c r="AA66" i="101"/>
  <c r="U72" i="104"/>
  <c r="U60" i="99"/>
  <c r="AB60" i="103"/>
  <c r="AF66" i="100"/>
  <c r="AG60" i="104"/>
  <c r="Y72" i="97"/>
  <c r="H60" i="106"/>
  <c r="V72" i="99"/>
  <c r="W60" i="105"/>
  <c r="M60" i="98"/>
  <c r="U60" i="100"/>
  <c r="AF60" i="104"/>
  <c r="M66" i="97"/>
  <c r="W66" i="105"/>
  <c r="U60" i="104"/>
  <c r="U66" i="99"/>
  <c r="P60" i="106"/>
  <c r="Y66" i="103"/>
  <c r="U72" i="103"/>
  <c r="AA66" i="105"/>
  <c r="AA60" i="105"/>
  <c r="Y66" i="104"/>
  <c r="AG60" i="99"/>
  <c r="H66" i="104"/>
  <c r="H66" i="98"/>
  <c r="M72" i="98"/>
  <c r="U72" i="100"/>
  <c r="AF78" i="94"/>
  <c r="AF89" i="94" s="1"/>
  <c r="AF160" i="94" s="1" a="1"/>
  <c r="AF160" i="94" s="1"/>
  <c r="K60" i="101"/>
  <c r="P72" i="102"/>
  <c r="H72" i="106"/>
  <c r="V60" i="99"/>
  <c r="H60" i="99"/>
  <c r="AA60" i="101"/>
  <c r="U60" i="105"/>
  <c r="AL66" i="98"/>
  <c r="AB66" i="100"/>
  <c r="AG66" i="97"/>
  <c r="Y66" i="97"/>
  <c r="Y66" i="100"/>
  <c r="Y60" i="99"/>
  <c r="AA60" i="99"/>
  <c r="AL72" i="103"/>
  <c r="AG60" i="105"/>
  <c r="Y72" i="103"/>
  <c r="U60" i="103"/>
  <c r="AB66" i="104"/>
  <c r="AD104" i="93"/>
  <c r="Z78" i="93"/>
  <c r="Z94" i="93" s="1"/>
  <c r="Z179" i="93" s="1" a="1"/>
  <c r="Z179" i="93" s="1"/>
  <c r="AD78" i="94"/>
  <c r="AD88" i="94" s="1"/>
  <c r="AD148" i="94" s="1" a="1"/>
  <c r="AD148" i="94" s="1"/>
  <c r="O78" i="95"/>
  <c r="O91" i="95" s="1"/>
  <c r="O176" i="95" s="1" a="1"/>
  <c r="O176" i="95" s="1"/>
  <c r="K72" i="97"/>
  <c r="AJ60" i="97"/>
  <c r="P66" i="98"/>
  <c r="AB60" i="99"/>
  <c r="AB72" i="102"/>
  <c r="H60" i="100"/>
  <c r="AA60" i="104"/>
  <c r="AA66" i="104"/>
  <c r="G135" i="106"/>
  <c r="K60" i="104"/>
  <c r="K66" i="104"/>
  <c r="Y60" i="101"/>
  <c r="Q66" i="98"/>
  <c r="AL60" i="104"/>
  <c r="AA66" i="102"/>
  <c r="AF60" i="98"/>
  <c r="U72" i="106"/>
  <c r="L72" i="102"/>
  <c r="AA72" i="103"/>
  <c r="W60" i="102"/>
  <c r="AB60" i="106"/>
  <c r="P60" i="99"/>
  <c r="K66" i="103"/>
  <c r="K66" i="97"/>
  <c r="AB66" i="99"/>
  <c r="W72" i="102"/>
  <c r="AB72" i="106"/>
  <c r="Z78" i="95"/>
  <c r="Z89" i="95" s="1"/>
  <c r="Z160" i="95" s="1" a="1"/>
  <c r="Z160" i="95" s="1"/>
  <c r="AA60" i="98"/>
  <c r="AB60" i="101"/>
  <c r="P60" i="98"/>
  <c r="P60" i="102"/>
  <c r="AA60" i="100"/>
  <c r="P60" i="100"/>
  <c r="AK101" i="106"/>
  <c r="K72" i="106"/>
  <c r="H66" i="105"/>
  <c r="Q72" i="98"/>
  <c r="AB60" i="98"/>
  <c r="AA66" i="106"/>
  <c r="AA72" i="99"/>
  <c r="M60" i="103"/>
  <c r="H60" i="103"/>
  <c r="AL60" i="98"/>
  <c r="U60" i="101"/>
  <c r="AL66" i="106"/>
  <c r="I78" i="93"/>
  <c r="I93" i="93" s="1"/>
  <c r="I171" i="93" s="1" a="1"/>
  <c r="I171" i="93" s="1"/>
  <c r="G135" i="98"/>
  <c r="S91" i="99"/>
  <c r="S176" i="99" s="1" a="1"/>
  <c r="S176" i="99" s="1"/>
  <c r="S89" i="99"/>
  <c r="S160" i="99" s="1" a="1"/>
  <c r="S160" i="99" s="1"/>
  <c r="S90" i="99"/>
  <c r="S168" i="99" s="1" a="1"/>
  <c r="S168" i="99" s="1"/>
  <c r="S88" i="99"/>
  <c r="S148" i="99" s="1" a="1"/>
  <c r="S148" i="99" s="1"/>
  <c r="AL74" i="104"/>
  <c r="AG62" i="105"/>
  <c r="S88" i="105"/>
  <c r="S148" i="105" s="1" a="1"/>
  <c r="S148" i="105" s="1"/>
  <c r="S90" i="105"/>
  <c r="S168" i="105" s="1" a="1"/>
  <c r="S168" i="105" s="1"/>
  <c r="S89" i="105"/>
  <c r="S160" i="105" s="1" a="1"/>
  <c r="S160" i="105" s="1"/>
  <c r="S91" i="105"/>
  <c r="S176" i="105" s="1" a="1"/>
  <c r="S176" i="105" s="1"/>
  <c r="Z91" i="106"/>
  <c r="Z176" i="106" s="1" a="1"/>
  <c r="Z176" i="106" s="1"/>
  <c r="Z90" i="106"/>
  <c r="Z168" i="106" s="1" a="1"/>
  <c r="Z168" i="106" s="1"/>
  <c r="Z88" i="106"/>
  <c r="Z148" i="106" s="1" a="1"/>
  <c r="Z148" i="106" s="1"/>
  <c r="Z89" i="106"/>
  <c r="Z160" i="106" s="1" a="1"/>
  <c r="Z160" i="106" s="1"/>
  <c r="W91" i="104"/>
  <c r="W176" i="104" s="1" a="1"/>
  <c r="W176" i="104" s="1"/>
  <c r="W90" i="104"/>
  <c r="W168" i="104" s="1" a="1"/>
  <c r="W168" i="104" s="1"/>
  <c r="W89" i="104"/>
  <c r="W160" i="104" s="1" a="1"/>
  <c r="W160" i="104" s="1"/>
  <c r="W88" i="104"/>
  <c r="W148" i="104" s="1" a="1"/>
  <c r="W148" i="104" s="1"/>
  <c r="J91" i="103"/>
  <c r="J176" i="103" s="1" a="1"/>
  <c r="J176" i="103" s="1"/>
  <c r="J90" i="103"/>
  <c r="J168" i="103" s="1" a="1"/>
  <c r="J168" i="103" s="1"/>
  <c r="J88" i="103"/>
  <c r="J148" i="103" s="1" a="1"/>
  <c r="J148" i="103" s="1"/>
  <c r="J89" i="103"/>
  <c r="J160" i="103" s="1" a="1"/>
  <c r="J160" i="103" s="1"/>
  <c r="AL62" i="99"/>
  <c r="M62" i="105"/>
  <c r="G135" i="101"/>
  <c r="G135" i="104"/>
  <c r="AD91" i="98"/>
  <c r="AD176" i="98" s="1" a="1"/>
  <c r="AD176" i="98" s="1"/>
  <c r="AD90" i="98"/>
  <c r="AD168" i="98" s="1" a="1"/>
  <c r="AD168" i="98" s="1"/>
  <c r="AD89" i="98"/>
  <c r="AD160" i="98" s="1" a="1"/>
  <c r="AD160" i="98" s="1"/>
  <c r="AD88" i="98"/>
  <c r="AD148" i="98" s="1" a="1"/>
  <c r="AD148" i="98" s="1"/>
  <c r="Z91" i="103"/>
  <c r="Z176" i="103" s="1" a="1"/>
  <c r="Z176" i="103" s="1"/>
  <c r="Z90" i="103"/>
  <c r="Z168" i="103" s="1" a="1"/>
  <c r="Z168" i="103" s="1"/>
  <c r="Z88" i="103"/>
  <c r="Z148" i="103" s="1" a="1"/>
  <c r="Z148" i="103" s="1"/>
  <c r="Z89" i="103"/>
  <c r="Z160" i="103" s="1" a="1"/>
  <c r="Z160" i="103" s="1"/>
  <c r="T89" i="104"/>
  <c r="T160" i="104" s="1" a="1"/>
  <c r="T160" i="104" s="1"/>
  <c r="T88" i="104"/>
  <c r="T148" i="104" s="1" a="1"/>
  <c r="T148" i="104" s="1"/>
  <c r="T90" i="104"/>
  <c r="T168" i="104" s="1" a="1"/>
  <c r="T168" i="104" s="1"/>
  <c r="T91" i="104"/>
  <c r="T176" i="104" s="1" a="1"/>
  <c r="T176" i="104" s="1"/>
  <c r="AA69" i="99"/>
  <c r="AA101" i="99" s="1"/>
  <c r="K74" i="99"/>
  <c r="K69" i="99"/>
  <c r="K101" i="99" s="1"/>
  <c r="K62" i="99"/>
  <c r="I88" i="103"/>
  <c r="I148" i="103" s="1" a="1"/>
  <c r="I148" i="103" s="1"/>
  <c r="I91" i="103"/>
  <c r="I176" i="103" s="1" a="1"/>
  <c r="I176" i="103" s="1"/>
  <c r="I89" i="103"/>
  <c r="I160" i="103" s="1" a="1"/>
  <c r="I160" i="103" s="1"/>
  <c r="I90" i="103"/>
  <c r="I168" i="103" s="1" a="1"/>
  <c r="I168" i="103" s="1"/>
  <c r="Y62" i="103"/>
  <c r="T89" i="102"/>
  <c r="T160" i="102" s="1" a="1"/>
  <c r="T160" i="102" s="1"/>
  <c r="T88" i="102"/>
  <c r="T148" i="102" s="1" a="1"/>
  <c r="T148" i="102" s="1"/>
  <c r="T91" i="102"/>
  <c r="T176" i="102" s="1" a="1"/>
  <c r="T176" i="102" s="1"/>
  <c r="T90" i="102"/>
  <c r="T168" i="102" s="1" a="1"/>
  <c r="T168" i="102" s="1"/>
  <c r="AB62" i="106"/>
  <c r="G135" i="99"/>
  <c r="AL74" i="106"/>
  <c r="AD89" i="103"/>
  <c r="AD160" i="103" s="1" a="1"/>
  <c r="AD160" i="103" s="1"/>
  <c r="AD88" i="103"/>
  <c r="AD148" i="103" s="1" a="1"/>
  <c r="AD148" i="103" s="1"/>
  <c r="AD91" i="103"/>
  <c r="AD176" i="103" s="1" a="1"/>
  <c r="AD176" i="103" s="1"/>
  <c r="AD90" i="103"/>
  <c r="AD168" i="103" s="1" a="1"/>
  <c r="AD168" i="103" s="1"/>
  <c r="AE91" i="104"/>
  <c r="AE176" i="104" s="1" a="1"/>
  <c r="AE176" i="104" s="1"/>
  <c r="AE90" i="104"/>
  <c r="AE168" i="104" s="1" a="1"/>
  <c r="AE168" i="104" s="1"/>
  <c r="AE89" i="104"/>
  <c r="AE160" i="104" s="1" a="1"/>
  <c r="AE160" i="104" s="1"/>
  <c r="AE88" i="104"/>
  <c r="AE148" i="104" s="1" a="1"/>
  <c r="AE148" i="104" s="1"/>
  <c r="G135" i="103"/>
  <c r="N91" i="105"/>
  <c r="N176" i="105" s="1" a="1"/>
  <c r="N176" i="105" s="1"/>
  <c r="N90" i="105"/>
  <c r="N168" i="105" s="1" a="1"/>
  <c r="N168" i="105" s="1"/>
  <c r="N89" i="105"/>
  <c r="N160" i="105" s="1" a="1"/>
  <c r="N160" i="105" s="1"/>
  <c r="N88" i="105"/>
  <c r="N148" i="105" s="1" a="1"/>
  <c r="N148" i="105" s="1"/>
  <c r="AH91" i="103"/>
  <c r="AH176" i="103" s="1" a="1"/>
  <c r="AH176" i="103" s="1"/>
  <c r="AH90" i="103"/>
  <c r="AH168" i="103" s="1" a="1"/>
  <c r="AH168" i="103" s="1"/>
  <c r="AH89" i="103"/>
  <c r="AH160" i="103" s="1" a="1"/>
  <c r="AH160" i="103" s="1"/>
  <c r="AH88" i="103"/>
  <c r="AH148" i="103" s="1" a="1"/>
  <c r="AH148" i="103" s="1"/>
  <c r="P74" i="99"/>
  <c r="AG62" i="103"/>
  <c r="AL60" i="91"/>
  <c r="AI104" i="93"/>
  <c r="P78" i="94"/>
  <c r="P90" i="94" s="1"/>
  <c r="P168" i="94" s="1" a="1"/>
  <c r="P168" i="94" s="1"/>
  <c r="AA101" i="97"/>
  <c r="M60" i="97"/>
  <c r="AG72" i="97"/>
  <c r="AL155" i="106"/>
  <c r="Y55" i="101"/>
  <c r="AF155" i="103"/>
  <c r="AI74" i="99"/>
  <c r="AI69" i="99"/>
  <c r="AI101" i="99" s="1"/>
  <c r="AI62" i="99"/>
  <c r="Z74" i="105"/>
  <c r="Z69" i="105"/>
  <c r="Z101" i="105" s="1"/>
  <c r="Z62" i="105"/>
  <c r="K66" i="101"/>
  <c r="U55" i="102"/>
  <c r="AF155" i="102"/>
  <c r="AB66" i="101"/>
  <c r="AH74" i="106"/>
  <c r="AH69" i="106"/>
  <c r="AH101" i="106" s="1"/>
  <c r="AH62" i="106"/>
  <c r="P155" i="98"/>
  <c r="AE95" i="98"/>
  <c r="AE177" i="98" s="1" a="1"/>
  <c r="AE177" i="98" s="1"/>
  <c r="AE94" i="98"/>
  <c r="AE169" i="98" s="1" a="1"/>
  <c r="AE169" i="98" s="1"/>
  <c r="AE93" i="98"/>
  <c r="AE161" i="98" s="1" a="1"/>
  <c r="AE161" i="98" s="1"/>
  <c r="AE92" i="98"/>
  <c r="AE149" i="98" s="1" a="1"/>
  <c r="AE149" i="98" s="1"/>
  <c r="K55" i="105"/>
  <c r="I95" i="105"/>
  <c r="I177" i="105" s="1" a="1"/>
  <c r="I177" i="105" s="1"/>
  <c r="I93" i="105"/>
  <c r="I161" i="105" s="1" a="1"/>
  <c r="I161" i="105" s="1"/>
  <c r="I92" i="105"/>
  <c r="I149" i="105" s="1" a="1"/>
  <c r="I149" i="105" s="1"/>
  <c r="I94" i="105"/>
  <c r="I169" i="105" s="1" a="1"/>
  <c r="I169" i="105" s="1"/>
  <c r="AL155" i="105"/>
  <c r="L63" i="99"/>
  <c r="L75" i="99"/>
  <c r="L70" i="99"/>
  <c r="L102" i="99" s="1"/>
  <c r="AB55" i="98"/>
  <c r="AB56" i="98" s="1"/>
  <c r="AJ63" i="98"/>
  <c r="AJ70" i="98"/>
  <c r="AJ75" i="98"/>
  <c r="J74" i="101"/>
  <c r="J69" i="101"/>
  <c r="J101" i="101" s="1"/>
  <c r="J62" i="101"/>
  <c r="AA55" i="106"/>
  <c r="AA56" i="106" s="1"/>
  <c r="I92" i="103"/>
  <c r="I149" i="103" s="1" a="1"/>
  <c r="I149" i="103" s="1"/>
  <c r="I95" i="103"/>
  <c r="I177" i="103" s="1" a="1"/>
  <c r="I177" i="103" s="1"/>
  <c r="I93" i="103"/>
  <c r="I161" i="103" s="1" a="1"/>
  <c r="I161" i="103" s="1"/>
  <c r="I94" i="103"/>
  <c r="I169" i="103" s="1" a="1"/>
  <c r="I169" i="103" s="1"/>
  <c r="AF66" i="101"/>
  <c r="AF60" i="101"/>
  <c r="AC63" i="98"/>
  <c r="AC75" i="98"/>
  <c r="AC70" i="98"/>
  <c r="AC102" i="98" s="1"/>
  <c r="P66" i="104"/>
  <c r="Y55" i="102"/>
  <c r="K155" i="101"/>
  <c r="AE95" i="101"/>
  <c r="AE177" i="101" s="1" a="1"/>
  <c r="AE177" i="101" s="1"/>
  <c r="AE94" i="101"/>
  <c r="AE169" i="101" s="1" a="1"/>
  <c r="AE169" i="101" s="1"/>
  <c r="AE93" i="101"/>
  <c r="AE161" i="101" s="1" a="1"/>
  <c r="AE161" i="101" s="1"/>
  <c r="AE92" i="101"/>
  <c r="AE149" i="101" s="1" a="1"/>
  <c r="AE149" i="101" s="1"/>
  <c r="AB60" i="105"/>
  <c r="M72" i="100"/>
  <c r="AF60" i="103"/>
  <c r="AI75" i="98"/>
  <c r="AI70" i="98"/>
  <c r="AI102" i="98" s="1"/>
  <c r="AI63" i="98"/>
  <c r="V73" i="99"/>
  <c r="V67" i="99"/>
  <c r="V61" i="99"/>
  <c r="W73" i="105"/>
  <c r="W67" i="105"/>
  <c r="W61" i="105"/>
  <c r="H67" i="99"/>
  <c r="H73" i="99"/>
  <c r="H61" i="99"/>
  <c r="G37" i="99"/>
  <c r="X94" i="101"/>
  <c r="X169" i="101" s="1" a="1"/>
  <c r="X169" i="101" s="1"/>
  <c r="X93" i="101"/>
  <c r="X161" i="101" s="1" a="1"/>
  <c r="X161" i="101" s="1"/>
  <c r="X92" i="101"/>
  <c r="X149" i="101" s="1" a="1"/>
  <c r="X149" i="101" s="1"/>
  <c r="X95" i="101"/>
  <c r="X177" i="101" s="1" a="1"/>
  <c r="X177" i="101" s="1"/>
  <c r="R63" i="104"/>
  <c r="R75" i="104"/>
  <c r="R70" i="104"/>
  <c r="R102" i="104" s="1"/>
  <c r="T75" i="104"/>
  <c r="T70" i="104"/>
  <c r="T102" i="104" s="1"/>
  <c r="T63" i="104"/>
  <c r="AJ63" i="101"/>
  <c r="AJ75" i="101"/>
  <c r="AJ70" i="101"/>
  <c r="AJ102" i="101" s="1"/>
  <c r="J63" i="98"/>
  <c r="J75" i="98"/>
  <c r="J70" i="98"/>
  <c r="J102" i="98" s="1"/>
  <c r="S75" i="106"/>
  <c r="S70" i="106"/>
  <c r="S102" i="106" s="1"/>
  <c r="S63" i="106"/>
  <c r="AB66" i="102"/>
  <c r="G37" i="100"/>
  <c r="U73" i="104"/>
  <c r="U67" i="104"/>
  <c r="U61" i="104"/>
  <c r="H55" i="103"/>
  <c r="H56" i="103" s="1"/>
  <c r="U55" i="106"/>
  <c r="U56" i="106" s="1"/>
  <c r="P155" i="105"/>
  <c r="AA73" i="104"/>
  <c r="AA61" i="104"/>
  <c r="AA67" i="104"/>
  <c r="R74" i="98"/>
  <c r="R69" i="98"/>
  <c r="R101" i="98" s="1"/>
  <c r="R62" i="98"/>
  <c r="AC74" i="101"/>
  <c r="AC69" i="101"/>
  <c r="AC101" i="101" s="1"/>
  <c r="AC62" i="101"/>
  <c r="K66" i="106"/>
  <c r="K73" i="104"/>
  <c r="K61" i="104"/>
  <c r="K67" i="104"/>
  <c r="T74" i="98"/>
  <c r="T69" i="98"/>
  <c r="T101" i="98" s="1"/>
  <c r="T62" i="98"/>
  <c r="M66" i="99"/>
  <c r="M60" i="99"/>
  <c r="AE75" i="100"/>
  <c r="AE70" i="100"/>
  <c r="AE102" i="100" s="1"/>
  <c r="AE63" i="100"/>
  <c r="Y67" i="100"/>
  <c r="Y73" i="100"/>
  <c r="Y61" i="100"/>
  <c r="J63" i="102"/>
  <c r="J75" i="102"/>
  <c r="J70" i="102"/>
  <c r="J102" i="102" s="1"/>
  <c r="I62" i="101"/>
  <c r="I74" i="101"/>
  <c r="I69" i="101"/>
  <c r="I101" i="101" s="1"/>
  <c r="AL55" i="102"/>
  <c r="AL56" i="102" s="1"/>
  <c r="AG55" i="104"/>
  <c r="AG56" i="104" s="1"/>
  <c r="M60" i="106"/>
  <c r="W95" i="104"/>
  <c r="W177" i="104" s="1" a="1"/>
  <c r="W177" i="104" s="1"/>
  <c r="W94" i="104"/>
  <c r="W169" i="104" s="1" a="1"/>
  <c r="W169" i="104" s="1"/>
  <c r="W93" i="104"/>
  <c r="W161" i="104" s="1" a="1"/>
  <c r="W161" i="104" s="1"/>
  <c r="W92" i="104"/>
  <c r="W149" i="104" s="1" a="1"/>
  <c r="W149" i="104" s="1"/>
  <c r="Y72" i="101"/>
  <c r="U60" i="102"/>
  <c r="K61" i="105"/>
  <c r="K73" i="105"/>
  <c r="K67" i="105"/>
  <c r="AG55" i="101"/>
  <c r="J91" i="104"/>
  <c r="J176" i="104" s="1" a="1"/>
  <c r="J176" i="104" s="1"/>
  <c r="J90" i="104"/>
  <c r="J168" i="104" s="1" a="1"/>
  <c r="J168" i="104" s="1"/>
  <c r="J89" i="104"/>
  <c r="J160" i="104" s="1" a="1"/>
  <c r="J160" i="104" s="1"/>
  <c r="J88" i="104"/>
  <c r="J148" i="104" s="1" a="1"/>
  <c r="J148" i="104" s="1"/>
  <c r="AF60" i="99"/>
  <c r="I75" i="105"/>
  <c r="I70" i="105"/>
  <c r="I102" i="105" s="1"/>
  <c r="I63" i="105"/>
  <c r="W63" i="106"/>
  <c r="W75" i="106"/>
  <c r="W70" i="106"/>
  <c r="W102" i="106" s="1"/>
  <c r="AL72" i="104"/>
  <c r="AB66" i="98"/>
  <c r="M155" i="101"/>
  <c r="S63" i="101"/>
  <c r="S75" i="101"/>
  <c r="S70" i="101"/>
  <c r="S102" i="101" s="1"/>
  <c r="M155" i="104"/>
  <c r="R95" i="105"/>
  <c r="R177" i="105" s="1" a="1"/>
  <c r="R177" i="105" s="1"/>
  <c r="R94" i="105"/>
  <c r="R169" i="105" s="1" a="1"/>
  <c r="R169" i="105" s="1"/>
  <c r="R93" i="105"/>
  <c r="R161" i="105" s="1" a="1"/>
  <c r="R161" i="105" s="1"/>
  <c r="R92" i="105"/>
  <c r="R149" i="105" s="1" a="1"/>
  <c r="R149" i="105" s="1"/>
  <c r="Y66" i="102"/>
  <c r="AD74" i="106"/>
  <c r="AD69" i="106"/>
  <c r="AD101" i="106" s="1"/>
  <c r="AD62" i="106"/>
  <c r="AG72" i="103"/>
  <c r="AG60" i="103"/>
  <c r="AJ95" i="99"/>
  <c r="AJ177" i="99" s="1" a="1"/>
  <c r="AJ177" i="99" s="1"/>
  <c r="AJ94" i="99"/>
  <c r="AJ169" i="99" s="1" a="1"/>
  <c r="AJ169" i="99" s="1"/>
  <c r="AJ93" i="99"/>
  <c r="AJ161" i="99" s="1" a="1"/>
  <c r="AJ161" i="99" s="1"/>
  <c r="AJ92" i="99"/>
  <c r="AJ149" i="99" s="1" a="1"/>
  <c r="AJ149" i="99" s="1"/>
  <c r="AJ92" i="106"/>
  <c r="AJ149" i="106" s="1" a="1"/>
  <c r="AJ149" i="106" s="1"/>
  <c r="AJ95" i="106"/>
  <c r="AJ177" i="106" s="1" a="1"/>
  <c r="AJ177" i="106" s="1"/>
  <c r="AJ93" i="106"/>
  <c r="AJ161" i="106" s="1" a="1"/>
  <c r="AJ161" i="106" s="1"/>
  <c r="AJ94" i="106"/>
  <c r="AJ169" i="106" s="1" a="1"/>
  <c r="AJ169" i="106" s="1"/>
  <c r="O95" i="100"/>
  <c r="O177" i="100" s="1" a="1"/>
  <c r="O177" i="100" s="1"/>
  <c r="O94" i="100"/>
  <c r="O169" i="100" s="1" a="1"/>
  <c r="O169" i="100" s="1"/>
  <c r="O93" i="100"/>
  <c r="O161" i="100" s="1" a="1"/>
  <c r="O161" i="100" s="1"/>
  <c r="O92" i="100"/>
  <c r="O149" i="100" s="1" a="1"/>
  <c r="O149" i="100" s="1"/>
  <c r="AL73" i="103"/>
  <c r="AL61" i="103"/>
  <c r="AL78" i="103" s="1"/>
  <c r="AL67" i="103"/>
  <c r="AL66" i="103"/>
  <c r="M72" i="105"/>
  <c r="AA61" i="102"/>
  <c r="AA67" i="102"/>
  <c r="AA73" i="102"/>
  <c r="AB66" i="103"/>
  <c r="W55" i="105"/>
  <c r="W56" i="105" s="1"/>
  <c r="K60" i="99"/>
  <c r="AL55" i="101"/>
  <c r="I63" i="104"/>
  <c r="I75" i="104"/>
  <c r="I70" i="104"/>
  <c r="I102" i="104" s="1"/>
  <c r="AI75" i="104"/>
  <c r="AI70" i="104"/>
  <c r="AI102" i="104" s="1"/>
  <c r="AI63" i="104"/>
  <c r="Z92" i="100"/>
  <c r="Z149" i="100" s="1" a="1"/>
  <c r="Z149" i="100" s="1"/>
  <c r="Z95" i="100"/>
  <c r="Z177" i="100" s="1" a="1"/>
  <c r="Z177" i="100" s="1"/>
  <c r="Z93" i="100"/>
  <c r="Z161" i="100" s="1" a="1"/>
  <c r="Z161" i="100" s="1"/>
  <c r="Z94" i="100"/>
  <c r="Z169" i="100" s="1" a="1"/>
  <c r="Z169" i="100" s="1"/>
  <c r="L75" i="98"/>
  <c r="L63" i="98"/>
  <c r="L70" i="98"/>
  <c r="L102" i="98" s="1"/>
  <c r="AL60" i="100"/>
  <c r="Q91" i="100"/>
  <c r="Q176" i="100" s="1" a="1"/>
  <c r="Q176" i="100" s="1"/>
  <c r="Q90" i="100"/>
  <c r="Q168" i="100" s="1" a="1"/>
  <c r="Q168" i="100" s="1"/>
  <c r="Q89" i="100"/>
  <c r="Q160" i="100" s="1" a="1"/>
  <c r="Q160" i="100" s="1"/>
  <c r="Q88" i="100"/>
  <c r="Q148" i="100" s="1" a="1"/>
  <c r="Q148" i="100" s="1"/>
  <c r="Z95" i="106"/>
  <c r="Z177" i="106" s="1" a="1"/>
  <c r="Z177" i="106" s="1"/>
  <c r="Z94" i="106"/>
  <c r="Z169" i="106" s="1" a="1"/>
  <c r="Z169" i="106" s="1"/>
  <c r="Z92" i="106"/>
  <c r="Z93" i="106"/>
  <c r="Z161" i="106" s="1" a="1"/>
  <c r="Z161" i="106" s="1"/>
  <c r="AH95" i="102"/>
  <c r="AH177" i="102" s="1" a="1"/>
  <c r="AH177" i="102" s="1"/>
  <c r="AH94" i="102"/>
  <c r="AH169" i="102" s="1" a="1"/>
  <c r="AH169" i="102" s="1"/>
  <c r="AH93" i="102"/>
  <c r="AH161" i="102" s="1" a="1"/>
  <c r="AH161" i="102" s="1"/>
  <c r="AH92" i="102"/>
  <c r="AH149" i="102" s="1" a="1"/>
  <c r="AH149" i="102" s="1"/>
  <c r="M72" i="103"/>
  <c r="T91" i="98"/>
  <c r="T176" i="98" s="1" a="1"/>
  <c r="T176" i="98" s="1"/>
  <c r="T90" i="98"/>
  <c r="T168" i="98" s="1" a="1"/>
  <c r="T168" i="98" s="1"/>
  <c r="T89" i="98"/>
  <c r="T160" i="98" s="1" a="1"/>
  <c r="T160" i="98" s="1"/>
  <c r="T88" i="98"/>
  <c r="T148" i="98" s="1" a="1"/>
  <c r="T148" i="98" s="1"/>
  <c r="AF72" i="102"/>
  <c r="M55" i="104"/>
  <c r="M56" i="104" s="1"/>
  <c r="AB155" i="104"/>
  <c r="AI95" i="101"/>
  <c r="AI177" i="101" s="1" a="1"/>
  <c r="AI177" i="101" s="1"/>
  <c r="AI94" i="101"/>
  <c r="AI169" i="101" s="1" a="1"/>
  <c r="AI169" i="101" s="1"/>
  <c r="AI93" i="101"/>
  <c r="AI161" i="101" s="1" a="1"/>
  <c r="AI161" i="101" s="1"/>
  <c r="AI92" i="101"/>
  <c r="AI149" i="101" s="1" a="1"/>
  <c r="AI149" i="101" s="1"/>
  <c r="H72" i="103"/>
  <c r="G37" i="103"/>
  <c r="U73" i="106"/>
  <c r="U67" i="106"/>
  <c r="U61" i="106"/>
  <c r="U66" i="106"/>
  <c r="H60" i="102"/>
  <c r="AG60" i="100"/>
  <c r="R63" i="98"/>
  <c r="R75" i="98"/>
  <c r="R70" i="98"/>
  <c r="R102" i="98" s="1"/>
  <c r="U155" i="106"/>
  <c r="K60" i="102"/>
  <c r="J75" i="103"/>
  <c r="J70" i="103"/>
  <c r="J102" i="103" s="1"/>
  <c r="J63" i="103"/>
  <c r="AB155" i="106"/>
  <c r="P61" i="106"/>
  <c r="P73" i="106"/>
  <c r="P67" i="106"/>
  <c r="AL155" i="101"/>
  <c r="L67" i="102"/>
  <c r="L61" i="102"/>
  <c r="L73" i="102"/>
  <c r="W91" i="106"/>
  <c r="W176" i="106" s="1" a="1"/>
  <c r="W176" i="106" s="1"/>
  <c r="W90" i="106"/>
  <c r="W168" i="106" s="1" a="1"/>
  <c r="W168" i="106" s="1"/>
  <c r="W89" i="106"/>
  <c r="W160" i="106" s="1" a="1"/>
  <c r="W160" i="106" s="1"/>
  <c r="W88" i="106"/>
  <c r="W148" i="106" s="1" a="1"/>
  <c r="W148" i="106" s="1"/>
  <c r="AE75" i="99"/>
  <c r="AE70" i="99"/>
  <c r="AE102" i="99" s="1"/>
  <c r="AE63" i="99"/>
  <c r="T63" i="106"/>
  <c r="T75" i="106"/>
  <c r="T70" i="106"/>
  <c r="T102" i="106" s="1"/>
  <c r="AL60" i="102"/>
  <c r="AG72" i="104"/>
  <c r="AK75" i="101"/>
  <c r="AK70" i="101"/>
  <c r="AK97" i="101" s="1"/>
  <c r="AK100" i="101" s="1"/>
  <c r="AK63" i="101"/>
  <c r="AG73" i="98"/>
  <c r="AG61" i="98"/>
  <c r="AG67" i="98"/>
  <c r="J75" i="105"/>
  <c r="J70" i="105"/>
  <c r="J102" i="105" s="1"/>
  <c r="J63" i="105"/>
  <c r="AF73" i="106"/>
  <c r="AF61" i="106"/>
  <c r="AF67" i="106"/>
  <c r="U73" i="101"/>
  <c r="U67" i="101"/>
  <c r="U61" i="101"/>
  <c r="N63" i="99"/>
  <c r="N75" i="99"/>
  <c r="N70" i="99"/>
  <c r="N102" i="99" s="1"/>
  <c r="AL55" i="105"/>
  <c r="AL56" i="105" s="1"/>
  <c r="AB155" i="100"/>
  <c r="N62" i="98"/>
  <c r="N74" i="98"/>
  <c r="N69" i="98"/>
  <c r="N101" i="98" s="1"/>
  <c r="M60" i="101"/>
  <c r="M66" i="101"/>
  <c r="U55" i="98"/>
  <c r="Y155" i="101"/>
  <c r="M155" i="105"/>
  <c r="Y61" i="103"/>
  <c r="Y67" i="103"/>
  <c r="Y73" i="103"/>
  <c r="AL55" i="103"/>
  <c r="AL56" i="103" s="1"/>
  <c r="Q63" i="106"/>
  <c r="Q75" i="106"/>
  <c r="Q70" i="106"/>
  <c r="Q102" i="106" s="1"/>
  <c r="AL72" i="101"/>
  <c r="AK62" i="100"/>
  <c r="AK74" i="100"/>
  <c r="AK69" i="100"/>
  <c r="AK101" i="100" s="1"/>
  <c r="H55" i="104"/>
  <c r="M62" i="98"/>
  <c r="AH63" i="102"/>
  <c r="AH75" i="102"/>
  <c r="AH70" i="102"/>
  <c r="AH102" i="102" s="1"/>
  <c r="M55" i="103"/>
  <c r="X75" i="100"/>
  <c r="X70" i="100"/>
  <c r="X102" i="100" s="1"/>
  <c r="X63" i="100"/>
  <c r="AL67" i="99"/>
  <c r="AL61" i="99"/>
  <c r="AL73" i="99"/>
  <c r="AL66" i="99"/>
  <c r="O78" i="103"/>
  <c r="AD63" i="102"/>
  <c r="AD75" i="102"/>
  <c r="AD70" i="102"/>
  <c r="AD102" i="102" s="1"/>
  <c r="Y61" i="98"/>
  <c r="Y67" i="98"/>
  <c r="Y73" i="98"/>
  <c r="H66" i="101"/>
  <c r="H60" i="101"/>
  <c r="P61" i="101"/>
  <c r="P67" i="101"/>
  <c r="P73" i="101"/>
  <c r="U155" i="100"/>
  <c r="AF55" i="104"/>
  <c r="AF55" i="105"/>
  <c r="AF56" i="105" s="1"/>
  <c r="AC101" i="105"/>
  <c r="Y72" i="106"/>
  <c r="T95" i="103"/>
  <c r="T177" i="103" s="1" a="1"/>
  <c r="T177" i="103" s="1"/>
  <c r="T94" i="103"/>
  <c r="T169" i="103" s="1" a="1"/>
  <c r="T169" i="103" s="1"/>
  <c r="T93" i="103"/>
  <c r="T161" i="103" s="1" a="1"/>
  <c r="T161" i="103" s="1"/>
  <c r="T92" i="103"/>
  <c r="T149" i="103" s="1" a="1"/>
  <c r="T149" i="103" s="1"/>
  <c r="AI75" i="99"/>
  <c r="AI70" i="99"/>
  <c r="AI102" i="99" s="1"/>
  <c r="AI63" i="99"/>
  <c r="AG155" i="104"/>
  <c r="W155" i="105"/>
  <c r="AL60" i="105"/>
  <c r="Q55" i="98"/>
  <c r="Q56" i="98" s="1"/>
  <c r="AL155" i="98"/>
  <c r="AF55" i="101"/>
  <c r="AF56" i="101" s="1"/>
  <c r="P55" i="104"/>
  <c r="AJ78" i="105"/>
  <c r="AC75" i="105"/>
  <c r="AC70" i="105"/>
  <c r="AC97" i="105" s="1"/>
  <c r="AC100" i="105" s="1"/>
  <c r="AC63" i="105"/>
  <c r="AB155" i="98"/>
  <c r="L62" i="101"/>
  <c r="L74" i="101"/>
  <c r="L69" i="101"/>
  <c r="L101" i="101" s="1"/>
  <c r="AJ63" i="106"/>
  <c r="AJ75" i="106"/>
  <c r="AJ70" i="106"/>
  <c r="AJ102" i="106" s="1"/>
  <c r="AK101" i="99"/>
  <c r="X62" i="103"/>
  <c r="X74" i="103"/>
  <c r="X69" i="103"/>
  <c r="J78" i="106"/>
  <c r="W75" i="103"/>
  <c r="W70" i="103"/>
  <c r="W102" i="103" s="1"/>
  <c r="W63" i="103"/>
  <c r="V55" i="99"/>
  <c r="AH75" i="101"/>
  <c r="AH70" i="101"/>
  <c r="AH102" i="101" s="1"/>
  <c r="AH63" i="101"/>
  <c r="H55" i="99"/>
  <c r="AF155" i="99"/>
  <c r="AK63" i="100"/>
  <c r="AK75" i="100"/>
  <c r="AK70" i="100"/>
  <c r="AK102" i="100" s="1"/>
  <c r="AG67" i="106"/>
  <c r="AG61" i="106"/>
  <c r="AG73" i="106"/>
  <c r="AG66" i="106"/>
  <c r="N63" i="100"/>
  <c r="N75" i="100"/>
  <c r="N70" i="100"/>
  <c r="N102" i="100" s="1"/>
  <c r="AG155" i="105"/>
  <c r="G37" i="104"/>
  <c r="P55" i="100"/>
  <c r="U155" i="99"/>
  <c r="AK75" i="102"/>
  <c r="AK70" i="102"/>
  <c r="AK63" i="102"/>
  <c r="AH62" i="100"/>
  <c r="AH74" i="100"/>
  <c r="AH69" i="100"/>
  <c r="AH101" i="100" s="1"/>
  <c r="J62" i="98"/>
  <c r="J74" i="98"/>
  <c r="J69" i="98"/>
  <c r="J101" i="98" s="1"/>
  <c r="AI75" i="100"/>
  <c r="AI70" i="100"/>
  <c r="AI102" i="100" s="1"/>
  <c r="AI63" i="100"/>
  <c r="AB55" i="102"/>
  <c r="L155" i="102"/>
  <c r="M61" i="98"/>
  <c r="M67" i="98"/>
  <c r="M73" i="98"/>
  <c r="S74" i="100"/>
  <c r="S69" i="100"/>
  <c r="S101" i="100" s="1"/>
  <c r="S62" i="100"/>
  <c r="I75" i="106"/>
  <c r="I70" i="106"/>
  <c r="I102" i="106" s="1"/>
  <c r="I63" i="106"/>
  <c r="Y55" i="105"/>
  <c r="Y56" i="105" s="1"/>
  <c r="AL60" i="106"/>
  <c r="U55" i="99"/>
  <c r="U155" i="104"/>
  <c r="O62" i="102"/>
  <c r="O74" i="102"/>
  <c r="O69" i="102"/>
  <c r="O101" i="102" s="1"/>
  <c r="K55" i="104"/>
  <c r="K56" i="104" s="1"/>
  <c r="Y55" i="98"/>
  <c r="Y56" i="98" s="1"/>
  <c r="U73" i="100"/>
  <c r="U61" i="100"/>
  <c r="U67" i="100"/>
  <c r="O95" i="104"/>
  <c r="O177" i="104" s="1" a="1"/>
  <c r="O177" i="104" s="1"/>
  <c r="O94" i="104"/>
  <c r="O169" i="104" s="1" a="1"/>
  <c r="O169" i="104" s="1"/>
  <c r="O93" i="104"/>
  <c r="O161" i="104" s="1" a="1"/>
  <c r="O161" i="104" s="1"/>
  <c r="O92" i="104"/>
  <c r="O149" i="104" s="1" a="1"/>
  <c r="O149" i="104" s="1"/>
  <c r="M55" i="99"/>
  <c r="P72" i="99"/>
  <c r="AG73" i="102"/>
  <c r="AG67" i="102"/>
  <c r="AG61" i="102"/>
  <c r="AG72" i="102"/>
  <c r="AB60" i="100"/>
  <c r="Y55" i="99"/>
  <c r="O94" i="105"/>
  <c r="O169" i="105" s="1" a="1"/>
  <c r="O169" i="105" s="1"/>
  <c r="O92" i="105"/>
  <c r="O149" i="105" s="1" a="1"/>
  <c r="O149" i="105" s="1"/>
  <c r="O93" i="105"/>
  <c r="O161" i="105" s="1" a="1"/>
  <c r="O161" i="105" s="1"/>
  <c r="O95" i="105"/>
  <c r="O177" i="105" s="1" a="1"/>
  <c r="O177" i="105" s="1"/>
  <c r="Q95" i="105"/>
  <c r="Q177" i="105" s="1" a="1"/>
  <c r="Q177" i="105" s="1"/>
  <c r="Q93" i="105"/>
  <c r="Q161" i="105" s="1" a="1"/>
  <c r="Q161" i="105" s="1"/>
  <c r="Q94" i="105"/>
  <c r="Q169" i="105" s="1" a="1"/>
  <c r="Q169" i="105" s="1"/>
  <c r="Q92" i="105"/>
  <c r="Q149" i="105" s="1" a="1"/>
  <c r="Q149" i="105" s="1"/>
  <c r="L94" i="106"/>
  <c r="L169" i="106" s="1" a="1"/>
  <c r="L169" i="106" s="1"/>
  <c r="L93" i="106"/>
  <c r="L161" i="106" s="1" a="1"/>
  <c r="L161" i="106" s="1"/>
  <c r="L95" i="106"/>
  <c r="L177" i="106" s="1" a="1"/>
  <c r="L177" i="106" s="1"/>
  <c r="L92" i="106"/>
  <c r="L149" i="106" s="1" a="1"/>
  <c r="L149" i="106" s="1"/>
  <c r="W95" i="101"/>
  <c r="W177" i="101" s="1" a="1"/>
  <c r="W177" i="101" s="1"/>
  <c r="W94" i="101"/>
  <c r="W169" i="101" s="1" a="1"/>
  <c r="W169" i="101" s="1"/>
  <c r="W93" i="101"/>
  <c r="W161" i="101" s="1" a="1"/>
  <c r="W161" i="101" s="1"/>
  <c r="W92" i="101"/>
  <c r="W149" i="101" s="1" a="1"/>
  <c r="W149" i="101" s="1"/>
  <c r="AE95" i="104"/>
  <c r="AE177" i="104" s="1" a="1"/>
  <c r="AE177" i="104" s="1"/>
  <c r="AE94" i="104"/>
  <c r="AE169" i="104" s="1" a="1"/>
  <c r="AE169" i="104" s="1"/>
  <c r="AE93" i="104"/>
  <c r="AE161" i="104" s="1" a="1"/>
  <c r="AE161" i="104" s="1"/>
  <c r="AE92" i="104"/>
  <c r="AE95" i="99"/>
  <c r="AE177" i="99" s="1" a="1"/>
  <c r="AE177" i="99" s="1"/>
  <c r="AE94" i="99"/>
  <c r="AE169" i="99" s="1" a="1"/>
  <c r="AE169" i="99" s="1"/>
  <c r="AE93" i="99"/>
  <c r="AE161" i="99" s="1" a="1"/>
  <c r="AE161" i="99" s="1"/>
  <c r="AE92" i="99"/>
  <c r="AE149" i="99" s="1" a="1"/>
  <c r="AE149" i="99" s="1"/>
  <c r="AJ95" i="98"/>
  <c r="AJ177" i="98" s="1" a="1"/>
  <c r="AJ177" i="98" s="1"/>
  <c r="AJ94" i="98"/>
  <c r="AJ169" i="98" s="1" a="1"/>
  <c r="AJ169" i="98" s="1"/>
  <c r="AJ93" i="98"/>
  <c r="AJ161" i="98" s="1" a="1"/>
  <c r="AJ161" i="98" s="1"/>
  <c r="AJ92" i="98"/>
  <c r="AJ149" i="98" s="1" a="1"/>
  <c r="AJ149" i="98" s="1"/>
  <c r="V95" i="101"/>
  <c r="V177" i="101" s="1" a="1"/>
  <c r="V177" i="101" s="1"/>
  <c r="V94" i="101"/>
  <c r="V169" i="101" s="1" a="1"/>
  <c r="V169" i="101" s="1"/>
  <c r="V93" i="101"/>
  <c r="V161" i="101" s="1" a="1"/>
  <c r="V161" i="101" s="1"/>
  <c r="V92" i="101"/>
  <c r="V149" i="101" s="1" a="1"/>
  <c r="V149" i="101" s="1"/>
  <c r="M78" i="92"/>
  <c r="M89" i="92" s="1"/>
  <c r="M160" i="92" s="1" a="1"/>
  <c r="M160" i="92" s="1"/>
  <c r="K78" i="93"/>
  <c r="K94" i="93" s="1"/>
  <c r="K179" i="93" s="1" a="1"/>
  <c r="K179" i="93" s="1"/>
  <c r="Q78" i="94"/>
  <c r="Q90" i="94" s="1"/>
  <c r="Q168" i="94" s="1" a="1"/>
  <c r="Q168" i="94" s="1"/>
  <c r="AD66" i="97"/>
  <c r="W75" i="104"/>
  <c r="W70" i="104"/>
  <c r="W102" i="104" s="1"/>
  <c r="W63" i="104"/>
  <c r="Y55" i="106"/>
  <c r="T63" i="103"/>
  <c r="T75" i="103"/>
  <c r="T70" i="103"/>
  <c r="T102" i="103" s="1"/>
  <c r="V62" i="104"/>
  <c r="V74" i="104"/>
  <c r="V69" i="104"/>
  <c r="V101" i="104" s="1"/>
  <c r="AF55" i="99"/>
  <c r="AF56" i="99" s="1"/>
  <c r="AI75" i="103"/>
  <c r="AI70" i="103"/>
  <c r="AI102" i="103" s="1"/>
  <c r="AI63" i="103"/>
  <c r="AL55" i="104"/>
  <c r="AL56" i="104" s="1"/>
  <c r="AB74" i="98"/>
  <c r="AB69" i="98"/>
  <c r="AB62" i="98"/>
  <c r="P67" i="98"/>
  <c r="P61" i="98"/>
  <c r="P73" i="98"/>
  <c r="AA62" i="106"/>
  <c r="AA74" i="106"/>
  <c r="AA69" i="106"/>
  <c r="N63" i="102"/>
  <c r="N75" i="102"/>
  <c r="N70" i="102"/>
  <c r="N102" i="102" s="1"/>
  <c r="Y69" i="102"/>
  <c r="AA55" i="99"/>
  <c r="P67" i="102"/>
  <c r="P61" i="102"/>
  <c r="P73" i="102"/>
  <c r="AB72" i="105"/>
  <c r="V95" i="102"/>
  <c r="V177" i="102" s="1" a="1"/>
  <c r="V177" i="102" s="1"/>
  <c r="V94" i="102"/>
  <c r="V169" i="102" s="1" a="1"/>
  <c r="V169" i="102" s="1"/>
  <c r="V93" i="102"/>
  <c r="V161" i="102" s="1" a="1"/>
  <c r="V161" i="102" s="1"/>
  <c r="V92" i="102"/>
  <c r="V149" i="102" s="1" a="1"/>
  <c r="V149" i="102" s="1"/>
  <c r="AB73" i="99"/>
  <c r="AB67" i="99"/>
  <c r="AB61" i="99"/>
  <c r="X63" i="103"/>
  <c r="X75" i="103"/>
  <c r="X70" i="103"/>
  <c r="AA67" i="100"/>
  <c r="AA61" i="100"/>
  <c r="AA73" i="100"/>
  <c r="AA66" i="100"/>
  <c r="AF72" i="103"/>
  <c r="X95" i="102"/>
  <c r="X177" i="102" s="1" a="1"/>
  <c r="X177" i="102" s="1"/>
  <c r="X94" i="102"/>
  <c r="X169" i="102" s="1" a="1"/>
  <c r="X169" i="102" s="1"/>
  <c r="X93" i="102"/>
  <c r="X161" i="102" s="1" a="1"/>
  <c r="X161" i="102" s="1"/>
  <c r="X92" i="102"/>
  <c r="X149" i="102" s="1" a="1"/>
  <c r="X149" i="102" s="1"/>
  <c r="J63" i="104"/>
  <c r="J75" i="104"/>
  <c r="J70" i="104"/>
  <c r="J97" i="104" s="1"/>
  <c r="J100" i="104" s="1"/>
  <c r="AB55" i="103"/>
  <c r="AB56" i="103" s="1"/>
  <c r="H61" i="106"/>
  <c r="H67" i="106"/>
  <c r="H73" i="106"/>
  <c r="AH95" i="101"/>
  <c r="AH177" i="101" s="1" a="1"/>
  <c r="AH177" i="101" s="1"/>
  <c r="AH94" i="101"/>
  <c r="AH169" i="101" s="1" a="1"/>
  <c r="AH169" i="101" s="1"/>
  <c r="AH93" i="101"/>
  <c r="AH161" i="101" s="1" a="1"/>
  <c r="AH161" i="101" s="1"/>
  <c r="AH92" i="101"/>
  <c r="AH149" i="101" s="1" a="1"/>
  <c r="AH149" i="101" s="1"/>
  <c r="Z75" i="98"/>
  <c r="Z70" i="98"/>
  <c r="Z102" i="98" s="1"/>
  <c r="Z63" i="98"/>
  <c r="AE95" i="103"/>
  <c r="AE177" i="103" s="1" a="1"/>
  <c r="AE177" i="103" s="1"/>
  <c r="AE94" i="103"/>
  <c r="AE169" i="103" s="1" a="1"/>
  <c r="AE169" i="103" s="1"/>
  <c r="AE93" i="103"/>
  <c r="AE161" i="103" s="1" a="1"/>
  <c r="AE161" i="103" s="1"/>
  <c r="AE92" i="103"/>
  <c r="AE149" i="103" s="1" a="1"/>
  <c r="AE149" i="103" s="1"/>
  <c r="P66" i="100"/>
  <c r="L95" i="98"/>
  <c r="L177" i="98" s="1" a="1"/>
  <c r="L177" i="98" s="1"/>
  <c r="L94" i="98"/>
  <c r="L169" i="98" s="1" a="1"/>
  <c r="L169" i="98" s="1"/>
  <c r="L93" i="98"/>
  <c r="L161" i="98" s="1" a="1"/>
  <c r="L161" i="98" s="1"/>
  <c r="L92" i="98"/>
  <c r="L149" i="98" s="1" a="1"/>
  <c r="L149" i="98" s="1"/>
  <c r="P155" i="104"/>
  <c r="AA73" i="101"/>
  <c r="AA67" i="101"/>
  <c r="AA61" i="101"/>
  <c r="H66" i="100"/>
  <c r="Y66" i="105"/>
  <c r="H62" i="103"/>
  <c r="H74" i="103"/>
  <c r="H69" i="103"/>
  <c r="U74" i="106"/>
  <c r="V63" i="100"/>
  <c r="V75" i="100"/>
  <c r="V70" i="100"/>
  <c r="V102" i="100" s="1"/>
  <c r="H55" i="102"/>
  <c r="H56" i="102" s="1"/>
  <c r="AH95" i="105"/>
  <c r="AH177" i="105" s="1" a="1"/>
  <c r="AH177" i="105" s="1"/>
  <c r="AH94" i="105"/>
  <c r="AH169" i="105" s="1" a="1"/>
  <c r="AH169" i="105" s="1"/>
  <c r="AH93" i="105"/>
  <c r="AH161" i="105" s="1" a="1"/>
  <c r="AH161" i="105" s="1"/>
  <c r="AH92" i="105"/>
  <c r="AH149" i="105" s="1" a="1"/>
  <c r="AH149" i="105" s="1"/>
  <c r="L75" i="100"/>
  <c r="L70" i="100"/>
  <c r="L102" i="100" s="1"/>
  <c r="L63" i="100"/>
  <c r="Z63" i="104"/>
  <c r="Z75" i="104"/>
  <c r="Z70" i="104"/>
  <c r="K155" i="99"/>
  <c r="Z75" i="101"/>
  <c r="Z70" i="101"/>
  <c r="Z102" i="101" s="1"/>
  <c r="Z63" i="101"/>
  <c r="L55" i="102"/>
  <c r="V74" i="103"/>
  <c r="V69" i="103"/>
  <c r="V101" i="103" s="1"/>
  <c r="V62" i="103"/>
  <c r="G37" i="105"/>
  <c r="AL62" i="102"/>
  <c r="AG74" i="104"/>
  <c r="M72" i="106"/>
  <c r="Y73" i="99"/>
  <c r="Y67" i="99"/>
  <c r="Y61" i="99"/>
  <c r="AK95" i="101"/>
  <c r="AK177" i="101" s="1" a="1"/>
  <c r="AK177" i="101" s="1"/>
  <c r="AK94" i="101"/>
  <c r="AK169" i="101" s="1" a="1"/>
  <c r="AK169" i="101" s="1"/>
  <c r="AK93" i="101"/>
  <c r="AK161" i="101" s="1" a="1"/>
  <c r="AK161" i="101" s="1"/>
  <c r="AK92" i="101"/>
  <c r="AK149" i="101" s="1" a="1"/>
  <c r="AK149" i="101" s="1"/>
  <c r="Y61" i="101"/>
  <c r="Y67" i="101"/>
  <c r="Y73" i="101"/>
  <c r="J95" i="105"/>
  <c r="J177" i="105" s="1" a="1"/>
  <c r="J177" i="105" s="1"/>
  <c r="J94" i="105"/>
  <c r="J169" i="105" s="1" a="1"/>
  <c r="J169" i="105" s="1"/>
  <c r="J93" i="105"/>
  <c r="J161" i="105" s="1" a="1"/>
  <c r="J161" i="105" s="1"/>
  <c r="J92" i="105"/>
  <c r="J149" i="105" s="1" a="1"/>
  <c r="J149" i="105" s="1"/>
  <c r="O78" i="100"/>
  <c r="K66" i="105"/>
  <c r="K60" i="105"/>
  <c r="Q61" i="98"/>
  <c r="Q78" i="98" s="1"/>
  <c r="Q67" i="98"/>
  <c r="Q73" i="98"/>
  <c r="W97" i="103"/>
  <c r="W100" i="103" s="1"/>
  <c r="AF72" i="99"/>
  <c r="AA73" i="106"/>
  <c r="AA61" i="106"/>
  <c r="AA78" i="106" s="1"/>
  <c r="AA67" i="106"/>
  <c r="AH150" i="101"/>
  <c r="S56" i="101"/>
  <c r="AI97" i="104"/>
  <c r="AI100" i="104" s="1"/>
  <c r="X75" i="99"/>
  <c r="X70" i="99"/>
  <c r="X63" i="99"/>
  <c r="AA55" i="103"/>
  <c r="AA73" i="99"/>
  <c r="AA67" i="99"/>
  <c r="AA61" i="99"/>
  <c r="V63" i="102"/>
  <c r="V75" i="102"/>
  <c r="V70" i="102"/>
  <c r="V102" i="102" s="1"/>
  <c r="AE78" i="103"/>
  <c r="AH97" i="102"/>
  <c r="AH100" i="102" s="1"/>
  <c r="AD63" i="98"/>
  <c r="AD75" i="98"/>
  <c r="AD70" i="98"/>
  <c r="AG61" i="105"/>
  <c r="AG73" i="105"/>
  <c r="AG67" i="105"/>
  <c r="Q95" i="106"/>
  <c r="Q177" i="106" s="1" a="1"/>
  <c r="Q177" i="106" s="1"/>
  <c r="Q94" i="106"/>
  <c r="Q169" i="106" s="1" a="1"/>
  <c r="Q169" i="106" s="1"/>
  <c r="Q93" i="106"/>
  <c r="Q161" i="106" s="1" a="1"/>
  <c r="Q161" i="106" s="1"/>
  <c r="Q92" i="106"/>
  <c r="Q149" i="106" s="1" a="1"/>
  <c r="Q149" i="106" s="1"/>
  <c r="X75" i="102"/>
  <c r="X70" i="102"/>
  <c r="X102" i="102" s="1"/>
  <c r="X63" i="102"/>
  <c r="M60" i="105"/>
  <c r="AA60" i="102"/>
  <c r="R91" i="99"/>
  <c r="R176" i="99" s="1" a="1"/>
  <c r="R176" i="99" s="1"/>
  <c r="R90" i="99"/>
  <c r="R168" i="99" s="1" a="1"/>
  <c r="R168" i="99" s="1"/>
  <c r="R89" i="99"/>
  <c r="R160" i="99" s="1" a="1"/>
  <c r="R160" i="99" s="1"/>
  <c r="R88" i="99"/>
  <c r="R148" i="99" s="1" a="1"/>
  <c r="R148" i="99" s="1"/>
  <c r="AI150" i="101"/>
  <c r="K72" i="99"/>
  <c r="I56" i="104"/>
  <c r="S63" i="102"/>
  <c r="S75" i="102"/>
  <c r="S70" i="102"/>
  <c r="S102" i="102" s="1"/>
  <c r="N63" i="104"/>
  <c r="N75" i="104"/>
  <c r="N70" i="104"/>
  <c r="N97" i="104" s="1"/>
  <c r="N100" i="104" s="1"/>
  <c r="AH63" i="100"/>
  <c r="AH75" i="100"/>
  <c r="AH70" i="100"/>
  <c r="AH102" i="100" s="1"/>
  <c r="AL72" i="100"/>
  <c r="W75" i="99"/>
  <c r="W70" i="99"/>
  <c r="W102" i="99" s="1"/>
  <c r="W63" i="99"/>
  <c r="AA155" i="99"/>
  <c r="AF67" i="98"/>
  <c r="AF73" i="98"/>
  <c r="AF61" i="98"/>
  <c r="AF55" i="100"/>
  <c r="O75" i="99"/>
  <c r="O70" i="99"/>
  <c r="O102" i="99" s="1"/>
  <c r="O63" i="99"/>
  <c r="X63" i="106"/>
  <c r="X75" i="106"/>
  <c r="X70" i="106"/>
  <c r="X102" i="106" s="1"/>
  <c r="AJ95" i="102"/>
  <c r="AJ177" i="102" s="1" a="1"/>
  <c r="AJ177" i="102" s="1"/>
  <c r="AJ94" i="102"/>
  <c r="AJ169" i="102" s="1" a="1"/>
  <c r="AJ169" i="102" s="1"/>
  <c r="AJ93" i="102"/>
  <c r="AJ161" i="102" s="1" a="1"/>
  <c r="AJ161" i="102" s="1"/>
  <c r="AJ92" i="102"/>
  <c r="AJ149" i="102" s="1" a="1"/>
  <c r="AJ149" i="102" s="1"/>
  <c r="K155" i="106"/>
  <c r="H72" i="102"/>
  <c r="T97" i="106"/>
  <c r="T100" i="106" s="1"/>
  <c r="AG72" i="100"/>
  <c r="W150" i="104"/>
  <c r="R56" i="98"/>
  <c r="R91" i="102"/>
  <c r="R176" i="102" s="1" a="1"/>
  <c r="R176" i="102" s="1"/>
  <c r="R90" i="102"/>
  <c r="R168" i="102" s="1" a="1"/>
  <c r="R168" i="102" s="1"/>
  <c r="R89" i="102"/>
  <c r="R160" i="102" s="1" a="1"/>
  <c r="R160" i="102" s="1"/>
  <c r="R88" i="102"/>
  <c r="R148" i="102" s="1" a="1"/>
  <c r="R148" i="102" s="1"/>
  <c r="O63" i="102"/>
  <c r="O75" i="102"/>
  <c r="O70" i="102"/>
  <c r="O97" i="102" s="1"/>
  <c r="O100" i="102" s="1"/>
  <c r="K72" i="102"/>
  <c r="AC63" i="103"/>
  <c r="AC75" i="103"/>
  <c r="AC70" i="103"/>
  <c r="AC102" i="103" s="1"/>
  <c r="AL61" i="98"/>
  <c r="AL73" i="98"/>
  <c r="AL67" i="98"/>
  <c r="AC91" i="99"/>
  <c r="AC176" i="99" s="1" a="1"/>
  <c r="AC176" i="99" s="1"/>
  <c r="AC90" i="99"/>
  <c r="AC168" i="99" s="1" a="1"/>
  <c r="AC168" i="99" s="1"/>
  <c r="AC89" i="99"/>
  <c r="AC160" i="99" s="1" a="1"/>
  <c r="AC160" i="99" s="1"/>
  <c r="AC88" i="99"/>
  <c r="AC148" i="99" s="1" a="1"/>
  <c r="AC148" i="99" s="1"/>
  <c r="AB155" i="103"/>
  <c r="W95" i="98"/>
  <c r="W177" i="98" s="1" a="1"/>
  <c r="W177" i="98" s="1"/>
  <c r="W94" i="98"/>
  <c r="W169" i="98" s="1" a="1"/>
  <c r="W169" i="98" s="1"/>
  <c r="W93" i="98"/>
  <c r="W161" i="98" s="1" a="1"/>
  <c r="W161" i="98" s="1"/>
  <c r="W92" i="98"/>
  <c r="W149" i="98" s="1" a="1"/>
  <c r="W149" i="98" s="1"/>
  <c r="L97" i="99"/>
  <c r="L100" i="99" s="1"/>
  <c r="M155" i="106"/>
  <c r="J95" i="99"/>
  <c r="J177" i="99" s="1" a="1"/>
  <c r="J177" i="99" s="1"/>
  <c r="J94" i="99"/>
  <c r="J169" i="99" s="1" a="1"/>
  <c r="J169" i="99" s="1"/>
  <c r="J93" i="99"/>
  <c r="J161" i="99" s="1" a="1"/>
  <c r="J161" i="99" s="1"/>
  <c r="J92" i="99"/>
  <c r="I63" i="101"/>
  <c r="I75" i="101"/>
  <c r="I70" i="101"/>
  <c r="I97" i="101" s="1"/>
  <c r="I100" i="101" s="1"/>
  <c r="R91" i="105"/>
  <c r="R90" i="105"/>
  <c r="R168" i="105" s="1" a="1"/>
  <c r="R168" i="105" s="1"/>
  <c r="R89" i="105"/>
  <c r="R88" i="105"/>
  <c r="AL66" i="102"/>
  <c r="T95" i="101"/>
  <c r="T177" i="101" s="1" a="1"/>
  <c r="T177" i="101" s="1"/>
  <c r="T94" i="101"/>
  <c r="T169" i="101" s="1" a="1"/>
  <c r="T169" i="101" s="1"/>
  <c r="T93" i="101"/>
  <c r="T161" i="101" s="1" a="1"/>
  <c r="T161" i="101" s="1"/>
  <c r="T92" i="101"/>
  <c r="T149" i="101" s="1" a="1"/>
  <c r="T149" i="101" s="1"/>
  <c r="AC91" i="105"/>
  <c r="AC176" i="105" s="1" a="1"/>
  <c r="AC176" i="105" s="1"/>
  <c r="AC89" i="105"/>
  <c r="AC160" i="105" s="1" a="1"/>
  <c r="AC160" i="105" s="1"/>
  <c r="AC88" i="105"/>
  <c r="AC148" i="105" s="1" a="1"/>
  <c r="AC148" i="105" s="1"/>
  <c r="AC90" i="105"/>
  <c r="AC168" i="105" s="1" a="1"/>
  <c r="AC168" i="105" s="1"/>
  <c r="R63" i="102"/>
  <c r="R75" i="102"/>
  <c r="R70" i="102"/>
  <c r="AG60" i="98"/>
  <c r="J56" i="105"/>
  <c r="Q95" i="99"/>
  <c r="Q177" i="99" s="1" a="1"/>
  <c r="Q177" i="99" s="1"/>
  <c r="Q94" i="99"/>
  <c r="Q169" i="99" s="1" a="1"/>
  <c r="Q169" i="99" s="1"/>
  <c r="Q93" i="99"/>
  <c r="Q161" i="99" s="1" a="1"/>
  <c r="Q161" i="99" s="1"/>
  <c r="Q92" i="99"/>
  <c r="Q149" i="99" s="1" a="1"/>
  <c r="Q149" i="99" s="1"/>
  <c r="AF66" i="106"/>
  <c r="AF60" i="106"/>
  <c r="X95" i="98"/>
  <c r="X177" i="98" s="1" a="1"/>
  <c r="X177" i="98" s="1"/>
  <c r="X94" i="98"/>
  <c r="X169" i="98" s="1" a="1"/>
  <c r="X169" i="98" s="1"/>
  <c r="X93" i="98"/>
  <c r="X161" i="98" s="1" a="1"/>
  <c r="X161" i="98" s="1"/>
  <c r="X92" i="98"/>
  <c r="X149" i="98" s="1" a="1"/>
  <c r="X149" i="98" s="1"/>
  <c r="AC74" i="102"/>
  <c r="AC69" i="102"/>
  <c r="AC62" i="102"/>
  <c r="AG155" i="100"/>
  <c r="AG72" i="101"/>
  <c r="R63" i="100"/>
  <c r="R75" i="100"/>
  <c r="R70" i="100"/>
  <c r="R97" i="100" s="1"/>
  <c r="R100" i="100" s="1"/>
  <c r="X75" i="104"/>
  <c r="X70" i="104"/>
  <c r="X102" i="104" s="1"/>
  <c r="X63" i="104"/>
  <c r="AC62" i="100"/>
  <c r="AC74" i="100"/>
  <c r="AC69" i="100"/>
  <c r="AC101" i="100" s="1"/>
  <c r="AK97" i="100"/>
  <c r="AK100" i="100" s="1"/>
  <c r="T75" i="102"/>
  <c r="T70" i="102"/>
  <c r="T102" i="102" s="1"/>
  <c r="T63" i="102"/>
  <c r="W61" i="102"/>
  <c r="W67" i="102"/>
  <c r="W73" i="102"/>
  <c r="S97" i="106"/>
  <c r="S100" i="106" s="1"/>
  <c r="O75" i="100"/>
  <c r="O70" i="100"/>
  <c r="O102" i="100" s="1"/>
  <c r="O63" i="100"/>
  <c r="N75" i="106"/>
  <c r="N70" i="106"/>
  <c r="N97" i="106" s="1"/>
  <c r="N100" i="106" s="1"/>
  <c r="N63" i="106"/>
  <c r="K55" i="100"/>
  <c r="K56" i="100" s="1"/>
  <c r="AL74" i="103"/>
  <c r="AL69" i="103"/>
  <c r="AL62" i="103"/>
  <c r="U155" i="103"/>
  <c r="Q62" i="104"/>
  <c r="Q74" i="104"/>
  <c r="Q69" i="104"/>
  <c r="Q101" i="104" s="1"/>
  <c r="M55" i="105"/>
  <c r="M56" i="105" s="1"/>
  <c r="AJ62" i="103"/>
  <c r="AJ74" i="103"/>
  <c r="AJ69" i="103"/>
  <c r="AJ101" i="103" s="1"/>
  <c r="O75" i="106"/>
  <c r="O70" i="106"/>
  <c r="O63" i="106"/>
  <c r="R74" i="106"/>
  <c r="R69" i="106"/>
  <c r="R101" i="106" s="1"/>
  <c r="R62" i="106"/>
  <c r="Z75" i="103"/>
  <c r="Z70" i="103"/>
  <c r="Z102" i="103" s="1"/>
  <c r="Z63" i="103"/>
  <c r="Q63" i="103"/>
  <c r="Q75" i="103"/>
  <c r="Q70" i="103"/>
  <c r="AJ150" i="102"/>
  <c r="AJ62" i="105"/>
  <c r="AJ74" i="105"/>
  <c r="AJ69" i="105"/>
  <c r="AJ101" i="105" s="1"/>
  <c r="U73" i="103"/>
  <c r="U61" i="103"/>
  <c r="U67" i="103"/>
  <c r="AH63" i="98"/>
  <c r="AH75" i="98"/>
  <c r="AH70" i="98"/>
  <c r="AH102" i="98" s="1"/>
  <c r="AL155" i="99"/>
  <c r="AA67" i="105"/>
  <c r="AA61" i="105"/>
  <c r="AA73" i="105"/>
  <c r="AA155" i="100"/>
  <c r="AB60" i="104"/>
  <c r="M55" i="98"/>
  <c r="M56" i="98" s="1"/>
  <c r="AF155" i="104"/>
  <c r="AH56" i="102"/>
  <c r="AE78" i="100"/>
  <c r="M61" i="104"/>
  <c r="M67" i="104"/>
  <c r="M73" i="104"/>
  <c r="AF61" i="100"/>
  <c r="AF73" i="100"/>
  <c r="AF67" i="100"/>
  <c r="X56" i="100"/>
  <c r="AL60" i="99"/>
  <c r="AI63" i="101"/>
  <c r="AI75" i="101"/>
  <c r="AI70" i="101"/>
  <c r="AI102" i="101" s="1"/>
  <c r="AD56" i="102"/>
  <c r="AH75" i="105"/>
  <c r="AH70" i="105"/>
  <c r="AH63" i="105"/>
  <c r="AJ97" i="101"/>
  <c r="AJ100" i="101" s="1"/>
  <c r="P55" i="103"/>
  <c r="P56" i="103" s="1"/>
  <c r="AI97" i="99"/>
  <c r="AI100" i="99" s="1"/>
  <c r="L75" i="104"/>
  <c r="L70" i="104"/>
  <c r="L102" i="104" s="1"/>
  <c r="L63" i="104"/>
  <c r="Y72" i="98"/>
  <c r="Y60" i="98"/>
  <c r="U55" i="100"/>
  <c r="AE63" i="105"/>
  <c r="AE75" i="105"/>
  <c r="AE70" i="105"/>
  <c r="G37" i="101"/>
  <c r="T75" i="100"/>
  <c r="T70" i="100"/>
  <c r="T97" i="100" s="1"/>
  <c r="T100" i="100" s="1"/>
  <c r="T63" i="100"/>
  <c r="Q97" i="106"/>
  <c r="Q100" i="106" s="1"/>
  <c r="W97" i="106"/>
  <c r="W100" i="106" s="1"/>
  <c r="P66" i="101"/>
  <c r="P60" i="101"/>
  <c r="O75" i="101"/>
  <c r="O70" i="101"/>
  <c r="O102" i="101" s="1"/>
  <c r="O63" i="101"/>
  <c r="AB155" i="102"/>
  <c r="W150" i="101"/>
  <c r="AI56" i="99"/>
  <c r="V63" i="104"/>
  <c r="V75" i="104"/>
  <c r="V70" i="104"/>
  <c r="V102" i="104" s="1"/>
  <c r="Y155" i="99"/>
  <c r="AF155" i="101"/>
  <c r="AC75" i="102"/>
  <c r="AC70" i="102"/>
  <c r="AC63" i="102"/>
  <c r="AA55" i="98"/>
  <c r="AC63" i="99"/>
  <c r="AC75" i="99"/>
  <c r="AC70" i="99"/>
  <c r="AC97" i="99" s="1"/>
  <c r="AC100" i="99" s="1"/>
  <c r="Y61" i="104"/>
  <c r="Y67" i="104"/>
  <c r="Y73" i="104"/>
  <c r="I101" i="106"/>
  <c r="AI74" i="103"/>
  <c r="AI69" i="103"/>
  <c r="AI101" i="103" s="1"/>
  <c r="AI62" i="103"/>
  <c r="P155" i="103"/>
  <c r="AB61" i="106"/>
  <c r="AB67" i="106"/>
  <c r="AB73" i="106"/>
  <c r="AC63" i="100"/>
  <c r="AC75" i="100"/>
  <c r="AC70" i="100"/>
  <c r="AC102" i="100" s="1"/>
  <c r="AC56" i="105"/>
  <c r="AG67" i="99"/>
  <c r="AG61" i="99"/>
  <c r="AG73" i="99"/>
  <c r="L150" i="98"/>
  <c r="AK74" i="105"/>
  <c r="AK69" i="105"/>
  <c r="AK101" i="105" s="1"/>
  <c r="AK62" i="105"/>
  <c r="Q75" i="102"/>
  <c r="Q70" i="102"/>
  <c r="Q63" i="102"/>
  <c r="AJ56" i="106"/>
  <c r="AB55" i="99"/>
  <c r="K67" i="100"/>
  <c r="K61" i="100"/>
  <c r="K73" i="100"/>
  <c r="K66" i="100"/>
  <c r="AA55" i="100"/>
  <c r="AA56" i="100" s="1"/>
  <c r="W56" i="103"/>
  <c r="R75" i="106"/>
  <c r="R70" i="106"/>
  <c r="R97" i="106" s="1"/>
  <c r="R100" i="106" s="1"/>
  <c r="R63" i="106"/>
  <c r="Z95" i="103"/>
  <c r="Z177" i="103" s="1" a="1"/>
  <c r="Z177" i="103" s="1"/>
  <c r="Z94" i="103"/>
  <c r="Z169" i="103" s="1" a="1"/>
  <c r="Z169" i="103" s="1"/>
  <c r="Z92" i="103"/>
  <c r="Z149" i="103" s="1" a="1"/>
  <c r="Z149" i="103" s="1"/>
  <c r="Z93" i="103"/>
  <c r="Z161" i="103" s="1" a="1"/>
  <c r="Z161" i="103" s="1"/>
  <c r="AK56" i="100"/>
  <c r="H67" i="104"/>
  <c r="H61" i="104"/>
  <c r="H73" i="104"/>
  <c r="H72" i="104"/>
  <c r="O78" i="102"/>
  <c r="H61" i="98"/>
  <c r="H73" i="98"/>
  <c r="H67" i="98"/>
  <c r="AK56" i="102"/>
  <c r="AK63" i="99"/>
  <c r="AK75" i="99"/>
  <c r="AK70" i="99"/>
  <c r="AK97" i="99" s="1"/>
  <c r="AK100" i="99" s="1"/>
  <c r="AA55" i="101"/>
  <c r="AA56" i="101" s="1"/>
  <c r="N101" i="106"/>
  <c r="U55" i="104"/>
  <c r="U56" i="104" s="1"/>
  <c r="Y74" i="105"/>
  <c r="Y69" i="105"/>
  <c r="Y62" i="105"/>
  <c r="AE78" i="99"/>
  <c r="AA55" i="104"/>
  <c r="AA56" i="104" s="1"/>
  <c r="AG155" i="103"/>
  <c r="P73" i="103"/>
  <c r="P61" i="103"/>
  <c r="P67" i="103"/>
  <c r="W101" i="104"/>
  <c r="L74" i="100"/>
  <c r="L69" i="100"/>
  <c r="L101" i="100" s="1"/>
  <c r="L62" i="100"/>
  <c r="L74" i="105"/>
  <c r="L69" i="105"/>
  <c r="L101" i="105" s="1"/>
  <c r="L62" i="105"/>
  <c r="M60" i="102"/>
  <c r="Y155" i="102"/>
  <c r="AC62" i="103"/>
  <c r="AC74" i="103"/>
  <c r="AC69" i="103"/>
  <c r="AC101" i="103" s="1"/>
  <c r="AH95" i="99"/>
  <c r="AH177" i="99" s="1" a="1"/>
  <c r="AH177" i="99" s="1"/>
  <c r="AH94" i="99"/>
  <c r="AH169" i="99" s="1" a="1"/>
  <c r="AH169" i="99" s="1"/>
  <c r="AH93" i="99"/>
  <c r="AH161" i="99" s="1" a="1"/>
  <c r="AH161" i="99" s="1"/>
  <c r="AH92" i="99"/>
  <c r="AH149" i="99" s="1" a="1"/>
  <c r="AH149" i="99" s="1"/>
  <c r="AI97" i="103"/>
  <c r="AI100" i="103" s="1"/>
  <c r="W95" i="100"/>
  <c r="W177" i="100" s="1" a="1"/>
  <c r="W177" i="100" s="1"/>
  <c r="W94" i="100"/>
  <c r="W169" i="100" s="1" a="1"/>
  <c r="W169" i="100" s="1"/>
  <c r="W93" i="100"/>
  <c r="W161" i="100" s="1" a="1"/>
  <c r="W161" i="100" s="1"/>
  <c r="W92" i="100"/>
  <c r="W149" i="100" s="1" a="1"/>
  <c r="W149" i="100" s="1"/>
  <c r="T101" i="102"/>
  <c r="AI95" i="104"/>
  <c r="AI177" i="104" s="1" a="1"/>
  <c r="AI177" i="104" s="1"/>
  <c r="AI94" i="104"/>
  <c r="AI169" i="104" s="1" a="1"/>
  <c r="AI169" i="104" s="1"/>
  <c r="AI93" i="104"/>
  <c r="AI161" i="104" s="1" a="1"/>
  <c r="AI161" i="104" s="1"/>
  <c r="AI92" i="104"/>
  <c r="AI149" i="104" s="1" a="1"/>
  <c r="AI149" i="104" s="1"/>
  <c r="AH95" i="104"/>
  <c r="AH177" i="104" s="1" a="1"/>
  <c r="AH177" i="104" s="1"/>
  <c r="AH94" i="104"/>
  <c r="AH169" i="104" s="1" a="1"/>
  <c r="AH169" i="104" s="1"/>
  <c r="AH93" i="104"/>
  <c r="AH161" i="104" s="1" a="1"/>
  <c r="AH161" i="104" s="1"/>
  <c r="AH92" i="104"/>
  <c r="AH149" i="104" s="1" a="1"/>
  <c r="AH149" i="104" s="1"/>
  <c r="X95" i="99"/>
  <c r="X177" i="99" s="1" a="1"/>
  <c r="X177" i="99" s="1"/>
  <c r="X94" i="99"/>
  <c r="X169" i="99" s="1" a="1"/>
  <c r="X169" i="99" s="1"/>
  <c r="X93" i="99"/>
  <c r="X161" i="99" s="1" a="1"/>
  <c r="X161" i="99" s="1"/>
  <c r="X92" i="99"/>
  <c r="X149" i="99" s="1" a="1"/>
  <c r="X149" i="99" s="1"/>
  <c r="N95" i="105"/>
  <c r="N177" i="105" s="1" a="1"/>
  <c r="N177" i="105" s="1"/>
  <c r="N94" i="105"/>
  <c r="N169" i="105" s="1" a="1"/>
  <c r="N169" i="105" s="1"/>
  <c r="N93" i="105"/>
  <c r="N161" i="105" s="1" a="1"/>
  <c r="N161" i="105" s="1"/>
  <c r="N92" i="105"/>
  <c r="I95" i="99"/>
  <c r="I177" i="99" s="1" a="1"/>
  <c r="I177" i="99" s="1"/>
  <c r="I94" i="99"/>
  <c r="I169" i="99" s="1" a="1"/>
  <c r="I169" i="99" s="1"/>
  <c r="I93" i="99"/>
  <c r="I161" i="99" s="1" a="1"/>
  <c r="I161" i="99" s="1"/>
  <c r="I92" i="99"/>
  <c r="I149" i="99" s="1" a="1"/>
  <c r="I149" i="99" s="1"/>
  <c r="AJ78" i="94"/>
  <c r="AJ89" i="94" s="1"/>
  <c r="AE78" i="95"/>
  <c r="AE91" i="95" s="1"/>
  <c r="AE176" i="95" s="1" a="1"/>
  <c r="AE176" i="95" s="1"/>
  <c r="AL78" i="97"/>
  <c r="AL89" i="97" s="1"/>
  <c r="P155" i="106"/>
  <c r="Y74" i="106"/>
  <c r="Y69" i="106"/>
  <c r="Y101" i="106" s="1"/>
  <c r="Y62" i="106"/>
  <c r="K61" i="101"/>
  <c r="K73" i="101"/>
  <c r="K67" i="101"/>
  <c r="AA73" i="98"/>
  <c r="AA61" i="98"/>
  <c r="AA67" i="98"/>
  <c r="AA72" i="98"/>
  <c r="AB67" i="101"/>
  <c r="AB61" i="101"/>
  <c r="AB73" i="101"/>
  <c r="N95" i="99"/>
  <c r="N177" i="99" s="1" a="1"/>
  <c r="N177" i="99" s="1"/>
  <c r="N94" i="99"/>
  <c r="N169" i="99" s="1" a="1"/>
  <c r="N169" i="99" s="1"/>
  <c r="N93" i="99"/>
  <c r="N161" i="99" s="1" a="1"/>
  <c r="N161" i="99" s="1"/>
  <c r="N92" i="99"/>
  <c r="N149" i="99" s="1" a="1"/>
  <c r="N149" i="99" s="1"/>
  <c r="K62" i="105"/>
  <c r="K74" i="105"/>
  <c r="K69" i="105"/>
  <c r="X95" i="104"/>
  <c r="X177" i="104" s="1" a="1"/>
  <c r="X177" i="104" s="1"/>
  <c r="X94" i="104"/>
  <c r="X169" i="104" s="1" a="1"/>
  <c r="X169" i="104" s="1"/>
  <c r="X93" i="104"/>
  <c r="X161" i="104" s="1" a="1"/>
  <c r="X161" i="104" s="1"/>
  <c r="X92" i="104"/>
  <c r="X149" i="104" s="1" a="1"/>
  <c r="X149" i="104" s="1"/>
  <c r="S95" i="101"/>
  <c r="S177" i="101" s="1" a="1"/>
  <c r="S177" i="101" s="1"/>
  <c r="S94" i="101"/>
  <c r="S169" i="101" s="1" a="1"/>
  <c r="S169" i="101" s="1"/>
  <c r="S93" i="101"/>
  <c r="S161" i="101" s="1" a="1"/>
  <c r="S161" i="101" s="1"/>
  <c r="S92" i="101"/>
  <c r="S149" i="101" s="1" a="1"/>
  <c r="S149" i="101" s="1"/>
  <c r="M155" i="98"/>
  <c r="M155" i="102"/>
  <c r="AJ95" i="100"/>
  <c r="AJ177" i="100" s="1" a="1"/>
  <c r="AJ177" i="100" s="1"/>
  <c r="AJ94" i="100"/>
  <c r="AJ169" i="100" s="1" a="1"/>
  <c r="AJ169" i="100" s="1"/>
  <c r="AJ93" i="100"/>
  <c r="AJ161" i="100" s="1" a="1"/>
  <c r="AJ161" i="100" s="1"/>
  <c r="AJ92" i="100"/>
  <c r="AJ149" i="100" s="1" a="1"/>
  <c r="AJ149" i="100" s="1"/>
  <c r="AK75" i="105"/>
  <c r="AK70" i="105"/>
  <c r="AK97" i="105" s="1"/>
  <c r="AK100" i="105" s="1"/>
  <c r="AK63" i="105"/>
  <c r="AL155" i="102"/>
  <c r="AG55" i="105"/>
  <c r="AG56" i="105" s="1"/>
  <c r="M67" i="100"/>
  <c r="M73" i="100"/>
  <c r="M61" i="100"/>
  <c r="AD95" i="105"/>
  <c r="AD177" i="105" s="1" a="1"/>
  <c r="AD177" i="105" s="1"/>
  <c r="AD94" i="105"/>
  <c r="AD169" i="105" s="1" a="1"/>
  <c r="AD169" i="105" s="1"/>
  <c r="AD93" i="105"/>
  <c r="AD161" i="105" s="1" a="1"/>
  <c r="AD161" i="105" s="1"/>
  <c r="AD92" i="105"/>
  <c r="AD149" i="105" s="1" a="1"/>
  <c r="AD149" i="105" s="1"/>
  <c r="Z95" i="99"/>
  <c r="Z177" i="99" s="1" a="1"/>
  <c r="Z177" i="99" s="1"/>
  <c r="Z94" i="99"/>
  <c r="Z169" i="99" s="1" a="1"/>
  <c r="Z169" i="99" s="1"/>
  <c r="Z93" i="99"/>
  <c r="Z161" i="99" s="1" a="1"/>
  <c r="Z161" i="99" s="1"/>
  <c r="Z92" i="99"/>
  <c r="AA55" i="102"/>
  <c r="AA56" i="102" s="1"/>
  <c r="AB62" i="103"/>
  <c r="AB74" i="103"/>
  <c r="AB69" i="103"/>
  <c r="L63" i="103"/>
  <c r="L75" i="103"/>
  <c r="L70" i="103"/>
  <c r="L102" i="103" s="1"/>
  <c r="O94" i="106"/>
  <c r="O169" i="106" s="1" a="1"/>
  <c r="O169" i="106" s="1"/>
  <c r="O93" i="106"/>
  <c r="O161" i="106" s="1" a="1"/>
  <c r="O161" i="106" s="1"/>
  <c r="O92" i="106"/>
  <c r="O149" i="106" s="1" a="1"/>
  <c r="O149" i="106" s="1"/>
  <c r="O95" i="106"/>
  <c r="O177" i="106" s="1" a="1"/>
  <c r="O177" i="106" s="1"/>
  <c r="K55" i="99"/>
  <c r="K56" i="99" s="1"/>
  <c r="I62" i="104"/>
  <c r="I74" i="104"/>
  <c r="I69" i="104"/>
  <c r="I101" i="104" s="1"/>
  <c r="P61" i="100"/>
  <c r="P73" i="100"/>
  <c r="P67" i="100"/>
  <c r="AB61" i="102"/>
  <c r="AB78" i="102" s="1"/>
  <c r="AB67" i="102"/>
  <c r="AB73" i="102"/>
  <c r="P155" i="102"/>
  <c r="H61" i="100"/>
  <c r="H73" i="100"/>
  <c r="H67" i="100"/>
  <c r="Y60" i="105"/>
  <c r="M155" i="100"/>
  <c r="Q155" i="98"/>
  <c r="AK63" i="104"/>
  <c r="AK75" i="104"/>
  <c r="AK70" i="104"/>
  <c r="H74" i="102"/>
  <c r="H69" i="102"/>
  <c r="H101" i="102" s="1"/>
  <c r="H62" i="102"/>
  <c r="U67" i="99"/>
  <c r="U61" i="99"/>
  <c r="U73" i="99"/>
  <c r="O63" i="105"/>
  <c r="O75" i="105"/>
  <c r="O70" i="105"/>
  <c r="O102" i="105" s="1"/>
  <c r="AG55" i="100"/>
  <c r="AG56" i="100" s="1"/>
  <c r="AG155" i="101"/>
  <c r="K67" i="106"/>
  <c r="K61" i="106"/>
  <c r="K78" i="106" s="1"/>
  <c r="K73" i="106"/>
  <c r="AI94" i="105"/>
  <c r="AI169" i="105" s="1" a="1"/>
  <c r="AI169" i="105" s="1"/>
  <c r="AI92" i="105"/>
  <c r="AI149" i="105" s="1" a="1"/>
  <c r="AI149" i="105" s="1"/>
  <c r="AI93" i="105"/>
  <c r="AI161" i="105" s="1" a="1"/>
  <c r="AI161" i="105" s="1"/>
  <c r="AI95" i="105"/>
  <c r="AI177" i="105" s="1" a="1"/>
  <c r="AI177" i="105" s="1"/>
  <c r="N74" i="101"/>
  <c r="N69" i="101"/>
  <c r="N101" i="101" s="1"/>
  <c r="N62" i="101"/>
  <c r="K55" i="102"/>
  <c r="AL55" i="98"/>
  <c r="AL56" i="98" s="1"/>
  <c r="N101" i="99"/>
  <c r="AE95" i="105"/>
  <c r="AE177" i="105" s="1" a="1"/>
  <c r="AE177" i="105" s="1"/>
  <c r="AE93" i="105"/>
  <c r="AE161" i="105" s="1" a="1"/>
  <c r="AE161" i="105" s="1"/>
  <c r="AE94" i="105"/>
  <c r="AE169" i="105" s="1" a="1"/>
  <c r="AE169" i="105" s="1"/>
  <c r="AE92" i="105"/>
  <c r="AE149" i="105" s="1" a="1"/>
  <c r="AE149" i="105" s="1"/>
  <c r="AH75" i="99"/>
  <c r="AH70" i="99"/>
  <c r="AH102" i="99" s="1"/>
  <c r="AH63" i="99"/>
  <c r="P55" i="106"/>
  <c r="P56" i="106" s="1"/>
  <c r="J63" i="100"/>
  <c r="J75" i="100"/>
  <c r="J70" i="100"/>
  <c r="J102" i="100" s="1"/>
  <c r="AI93" i="106"/>
  <c r="AI161" i="106" s="1" a="1"/>
  <c r="AI161" i="106" s="1"/>
  <c r="AI92" i="106"/>
  <c r="AI149" i="106" s="1" a="1"/>
  <c r="AI149" i="106" s="1"/>
  <c r="AI94" i="106"/>
  <c r="AI169" i="106" s="1" a="1"/>
  <c r="AI169" i="106" s="1"/>
  <c r="AI95" i="106"/>
  <c r="AI177" i="106" s="1" a="1"/>
  <c r="AI177" i="106" s="1"/>
  <c r="AJ75" i="104"/>
  <c r="AJ70" i="104"/>
  <c r="AJ63" i="104"/>
  <c r="O95" i="101"/>
  <c r="O177" i="101" s="1" a="1"/>
  <c r="O177" i="101" s="1"/>
  <c r="O94" i="101"/>
  <c r="O169" i="101" s="1" a="1"/>
  <c r="O169" i="101" s="1"/>
  <c r="O93" i="101"/>
  <c r="O161" i="101" s="1" a="1"/>
  <c r="O161" i="101" s="1"/>
  <c r="O92" i="101"/>
  <c r="I62" i="100"/>
  <c r="I74" i="100"/>
  <c r="I69" i="100"/>
  <c r="I101" i="100" s="1"/>
  <c r="AC97" i="100"/>
  <c r="AC100" i="100" s="1"/>
  <c r="AC97" i="98"/>
  <c r="AC100" i="98" s="1"/>
  <c r="H73" i="105"/>
  <c r="H67" i="105"/>
  <c r="H61" i="105"/>
  <c r="W75" i="100"/>
  <c r="W70" i="100"/>
  <c r="W102" i="100" s="1"/>
  <c r="W63" i="100"/>
  <c r="S74" i="104"/>
  <c r="S69" i="104"/>
  <c r="S101" i="104" s="1"/>
  <c r="S62" i="104"/>
  <c r="X150" i="99"/>
  <c r="AG55" i="98"/>
  <c r="AG56" i="98" s="1"/>
  <c r="AK63" i="103"/>
  <c r="AK75" i="103"/>
  <c r="AK70" i="103"/>
  <c r="AK102" i="103" s="1"/>
  <c r="AH63" i="104"/>
  <c r="AH75" i="104"/>
  <c r="AH70" i="104"/>
  <c r="AH102" i="104" s="1"/>
  <c r="AD91" i="104"/>
  <c r="AD176" i="104" s="1" a="1"/>
  <c r="AD176" i="104" s="1"/>
  <c r="AD90" i="104"/>
  <c r="AD168" i="104" s="1" a="1"/>
  <c r="AD168" i="104" s="1"/>
  <c r="AD89" i="104"/>
  <c r="AD160" i="104" s="1" a="1"/>
  <c r="AD160" i="104" s="1"/>
  <c r="AD88" i="104"/>
  <c r="AD148" i="104" s="1" a="1"/>
  <c r="AD148" i="104" s="1"/>
  <c r="AC97" i="103"/>
  <c r="AC100" i="103" s="1"/>
  <c r="AB55" i="101"/>
  <c r="AB56" i="101" s="1"/>
  <c r="V75" i="105"/>
  <c r="V70" i="105"/>
  <c r="V97" i="105" s="1"/>
  <c r="V100" i="105" s="1"/>
  <c r="V63" i="105"/>
  <c r="AG155" i="106"/>
  <c r="J95" i="106"/>
  <c r="J177" i="106" s="1" a="1"/>
  <c r="J177" i="106" s="1"/>
  <c r="J94" i="106"/>
  <c r="J169" i="106" s="1" a="1"/>
  <c r="J169" i="106" s="1"/>
  <c r="J93" i="106"/>
  <c r="J161" i="106" s="1" a="1"/>
  <c r="J161" i="106" s="1"/>
  <c r="J92" i="106"/>
  <c r="J149" i="106" s="1" a="1"/>
  <c r="J149" i="106" s="1"/>
  <c r="I95" i="102"/>
  <c r="I177" i="102" s="1" a="1"/>
  <c r="I177" i="102" s="1"/>
  <c r="I94" i="102"/>
  <c r="I169" i="102" s="1" a="1"/>
  <c r="I169" i="102" s="1"/>
  <c r="I93" i="102"/>
  <c r="I161" i="102" s="1" a="1"/>
  <c r="I161" i="102" s="1"/>
  <c r="I92" i="102"/>
  <c r="I149" i="102" s="1" a="1"/>
  <c r="I149" i="102" s="1"/>
  <c r="AL67" i="104"/>
  <c r="AL73" i="104"/>
  <c r="AL61" i="104"/>
  <c r="AB61" i="98"/>
  <c r="AB73" i="98"/>
  <c r="AB67" i="98"/>
  <c r="AD75" i="101"/>
  <c r="AD70" i="101"/>
  <c r="AD63" i="101"/>
  <c r="AG155" i="98"/>
  <c r="AA74" i="103"/>
  <c r="AA69" i="103"/>
  <c r="AA62" i="103"/>
  <c r="Y60" i="102"/>
  <c r="AL155" i="100"/>
  <c r="U67" i="105"/>
  <c r="U61" i="105"/>
  <c r="U73" i="105"/>
  <c r="U72" i="105"/>
  <c r="M55" i="101"/>
  <c r="S78" i="100"/>
  <c r="AH150" i="102"/>
  <c r="W97" i="99"/>
  <c r="W100" i="99" s="1"/>
  <c r="AB61" i="103"/>
  <c r="AB73" i="103"/>
  <c r="AB67" i="103"/>
  <c r="K155" i="104"/>
  <c r="N75" i="103"/>
  <c r="N70" i="103"/>
  <c r="N102" i="103" s="1"/>
  <c r="N63" i="103"/>
  <c r="W62" i="105"/>
  <c r="W74" i="105"/>
  <c r="W69" i="105"/>
  <c r="M155" i="103"/>
  <c r="K155" i="102"/>
  <c r="AE75" i="103"/>
  <c r="AE70" i="103"/>
  <c r="AE97" i="103" s="1"/>
  <c r="AE100" i="103" s="1"/>
  <c r="AE63" i="103"/>
  <c r="T70" i="99"/>
  <c r="T102" i="99" s="1"/>
  <c r="T63" i="99"/>
  <c r="T75" i="99"/>
  <c r="V155" i="99"/>
  <c r="M73" i="103"/>
  <c r="M61" i="103"/>
  <c r="M67" i="103"/>
  <c r="T91" i="100"/>
  <c r="T176" i="100" s="1" a="1"/>
  <c r="T176" i="100" s="1"/>
  <c r="T90" i="100"/>
  <c r="T168" i="100" s="1" a="1"/>
  <c r="T168" i="100" s="1"/>
  <c r="T89" i="100"/>
  <c r="T160" i="100" s="1" a="1"/>
  <c r="T160" i="100" s="1"/>
  <c r="T88" i="100"/>
  <c r="T148" i="100" s="1" a="1"/>
  <c r="T148" i="100" s="1"/>
  <c r="AF67" i="102"/>
  <c r="AF61" i="102"/>
  <c r="AF73" i="102"/>
  <c r="AF74" i="100"/>
  <c r="AF69" i="100"/>
  <c r="AF62" i="100"/>
  <c r="AL55" i="99"/>
  <c r="AL56" i="99" s="1"/>
  <c r="AC75" i="106"/>
  <c r="AC70" i="106"/>
  <c r="AC63" i="106"/>
  <c r="H67" i="103"/>
  <c r="H73" i="103"/>
  <c r="H61" i="103"/>
  <c r="G37" i="102"/>
  <c r="S63" i="105"/>
  <c r="S75" i="105"/>
  <c r="S70" i="105"/>
  <c r="S97" i="105" s="1"/>
  <c r="S100" i="105" s="1"/>
  <c r="W97" i="104"/>
  <c r="W100" i="104" s="1"/>
  <c r="AC75" i="101"/>
  <c r="AC70" i="101"/>
  <c r="AC102" i="101" s="1"/>
  <c r="AC63" i="101"/>
  <c r="L75" i="105"/>
  <c r="L70" i="105"/>
  <c r="L102" i="105" s="1"/>
  <c r="L63" i="105"/>
  <c r="AI91" i="99"/>
  <c r="AI176" i="99" s="1" a="1"/>
  <c r="AI176" i="99" s="1"/>
  <c r="AI90" i="99"/>
  <c r="AI168" i="99" s="1" a="1"/>
  <c r="AI168" i="99" s="1"/>
  <c r="AI89" i="99"/>
  <c r="AI160" i="99" s="1" a="1"/>
  <c r="AI160" i="99" s="1"/>
  <c r="AI88" i="99"/>
  <c r="AI148" i="99" s="1" a="1"/>
  <c r="AI148" i="99" s="1"/>
  <c r="V91" i="104"/>
  <c r="V176" i="104" s="1" a="1"/>
  <c r="V176" i="104" s="1"/>
  <c r="V90" i="104"/>
  <c r="V168" i="104" s="1" a="1"/>
  <c r="V168" i="104" s="1"/>
  <c r="V89" i="104"/>
  <c r="V160" i="104" s="1" a="1"/>
  <c r="V160" i="104" s="1"/>
  <c r="V88" i="104"/>
  <c r="V148" i="104" s="1" a="1"/>
  <c r="V148" i="104" s="1"/>
  <c r="V75" i="101"/>
  <c r="V70" i="101"/>
  <c r="V63" i="101"/>
  <c r="AD93" i="103"/>
  <c r="AD161" i="103" s="1" a="1"/>
  <c r="AD161" i="103" s="1"/>
  <c r="AD92" i="103"/>
  <c r="AD95" i="103"/>
  <c r="AD177" i="103" s="1" a="1"/>
  <c r="AD177" i="103" s="1"/>
  <c r="AD94" i="103"/>
  <c r="AD169" i="103" s="1" a="1"/>
  <c r="AD169" i="103" s="1"/>
  <c r="Z95" i="101"/>
  <c r="Z177" i="101" s="1" a="1"/>
  <c r="Z177" i="101" s="1"/>
  <c r="Z94" i="101"/>
  <c r="Z169" i="101" s="1" a="1"/>
  <c r="Z169" i="101" s="1"/>
  <c r="Z93" i="101"/>
  <c r="Z161" i="101" s="1" a="1"/>
  <c r="Z161" i="101" s="1"/>
  <c r="Z92" i="101"/>
  <c r="T95" i="100"/>
  <c r="T177" i="100" s="1" a="1"/>
  <c r="T177" i="100" s="1"/>
  <c r="T94" i="100"/>
  <c r="T169" i="100" s="1" a="1"/>
  <c r="T169" i="100" s="1"/>
  <c r="T93" i="100"/>
  <c r="T161" i="100" s="1" a="1"/>
  <c r="T161" i="100" s="1"/>
  <c r="T92" i="100"/>
  <c r="T149" i="100" s="1" a="1"/>
  <c r="T149" i="100" s="1"/>
  <c r="AE150" i="98"/>
  <c r="S91" i="98"/>
  <c r="S176" i="98" s="1" a="1"/>
  <c r="S176" i="98" s="1"/>
  <c r="S90" i="98"/>
  <c r="S168" i="98" s="1" a="1"/>
  <c r="S168" i="98" s="1"/>
  <c r="S89" i="98"/>
  <c r="S160" i="98" s="1" a="1"/>
  <c r="S160" i="98" s="1"/>
  <c r="S88" i="98"/>
  <c r="S148" i="98" s="1" a="1"/>
  <c r="S148" i="98" s="1"/>
  <c r="O95" i="103"/>
  <c r="O177" i="103" s="1" a="1"/>
  <c r="O177" i="103" s="1"/>
  <c r="O94" i="103"/>
  <c r="O169" i="103" s="1" a="1"/>
  <c r="O169" i="103" s="1"/>
  <c r="O93" i="103"/>
  <c r="O161" i="103" s="1" a="1"/>
  <c r="O161" i="103" s="1"/>
  <c r="O92" i="103"/>
  <c r="O149" i="103" s="1" a="1"/>
  <c r="O149" i="103" s="1"/>
  <c r="N97" i="102"/>
  <c r="N100" i="102" s="1"/>
  <c r="I63" i="100"/>
  <c r="I75" i="100"/>
  <c r="I70" i="100"/>
  <c r="I97" i="100" s="1"/>
  <c r="I100" i="100" s="1"/>
  <c r="I63" i="98"/>
  <c r="I75" i="98"/>
  <c r="I70" i="98"/>
  <c r="AG61" i="104"/>
  <c r="AG73" i="104"/>
  <c r="AG67" i="104"/>
  <c r="T97" i="102"/>
  <c r="T100" i="102" s="1"/>
  <c r="AE75" i="106"/>
  <c r="AE70" i="106"/>
  <c r="AE63" i="106"/>
  <c r="AL62" i="105"/>
  <c r="I75" i="102"/>
  <c r="I70" i="102"/>
  <c r="I102" i="102" s="1"/>
  <c r="I63" i="102"/>
  <c r="AG61" i="101"/>
  <c r="AG73" i="101"/>
  <c r="AG67" i="101"/>
  <c r="K55" i="98"/>
  <c r="U155" i="98"/>
  <c r="AE63" i="102"/>
  <c r="AE75" i="102"/>
  <c r="AE70" i="102"/>
  <c r="AE102" i="102" s="1"/>
  <c r="Z78" i="98"/>
  <c r="AD75" i="106"/>
  <c r="AD70" i="106"/>
  <c r="AD102" i="106" s="1"/>
  <c r="AD63" i="106"/>
  <c r="AG55" i="99"/>
  <c r="AH97" i="98"/>
  <c r="AH100" i="98" s="1"/>
  <c r="P61" i="105"/>
  <c r="P73" i="105"/>
  <c r="P67" i="105"/>
  <c r="P66" i="105"/>
  <c r="V62" i="98"/>
  <c r="V74" i="98"/>
  <c r="V69" i="98"/>
  <c r="V101" i="98" s="1"/>
  <c r="M61" i="101"/>
  <c r="M67" i="101"/>
  <c r="M73" i="101"/>
  <c r="U62" i="98"/>
  <c r="U74" i="98"/>
  <c r="U69" i="98"/>
  <c r="U101" i="98" s="1"/>
  <c r="J97" i="98"/>
  <c r="J100" i="98" s="1"/>
  <c r="AJ70" i="99"/>
  <c r="AJ102" i="99" s="1"/>
  <c r="AJ63" i="99"/>
  <c r="AJ75" i="99"/>
  <c r="Q74" i="102"/>
  <c r="Q69" i="102"/>
  <c r="Q101" i="102" s="1"/>
  <c r="Q62" i="102"/>
  <c r="T97" i="99"/>
  <c r="T100" i="99" s="1"/>
  <c r="K69" i="100"/>
  <c r="J101" i="106"/>
  <c r="X97" i="100"/>
  <c r="X100" i="100" s="1"/>
  <c r="AK62" i="98"/>
  <c r="AK74" i="98"/>
  <c r="AK69" i="98"/>
  <c r="AK101" i="98" s="1"/>
  <c r="AL61" i="101"/>
  <c r="AL67" i="101"/>
  <c r="AL73" i="101"/>
  <c r="X63" i="101"/>
  <c r="X75" i="101"/>
  <c r="X70" i="101"/>
  <c r="AG55" i="106"/>
  <c r="AG56" i="106" s="1"/>
  <c r="AB155" i="99"/>
  <c r="AH150" i="105"/>
  <c r="H74" i="104"/>
  <c r="H69" i="104"/>
  <c r="H62" i="104"/>
  <c r="K155" i="105"/>
  <c r="H55" i="98"/>
  <c r="H56" i="98" s="1"/>
  <c r="AL55" i="100"/>
  <c r="AL56" i="100" s="1"/>
  <c r="AI74" i="100"/>
  <c r="AI69" i="100"/>
  <c r="AI101" i="100" s="1"/>
  <c r="AI62" i="100"/>
  <c r="Y155" i="100"/>
  <c r="Z97" i="101"/>
  <c r="Z100" i="101" s="1"/>
  <c r="M74" i="103"/>
  <c r="V75" i="106"/>
  <c r="V70" i="106"/>
  <c r="V102" i="106" s="1"/>
  <c r="V63" i="106"/>
  <c r="Q62" i="101"/>
  <c r="Q74" i="101"/>
  <c r="Q69" i="101"/>
  <c r="Q101" i="101" s="1"/>
  <c r="AC63" i="104"/>
  <c r="AC75" i="104"/>
  <c r="AC70" i="104"/>
  <c r="R74" i="99"/>
  <c r="R69" i="99"/>
  <c r="R101" i="99" s="1"/>
  <c r="R62" i="99"/>
  <c r="AL55" i="106"/>
  <c r="AL56" i="106" s="1"/>
  <c r="AJ75" i="102"/>
  <c r="AJ70" i="102"/>
  <c r="AJ63" i="102"/>
  <c r="P62" i="103"/>
  <c r="P74" i="103"/>
  <c r="P69" i="103"/>
  <c r="P101" i="103" s="1"/>
  <c r="AK150" i="101"/>
  <c r="K55" i="106"/>
  <c r="K56" i="106" s="1"/>
  <c r="AI63" i="105"/>
  <c r="AI75" i="105"/>
  <c r="AI70" i="105"/>
  <c r="AI102" i="105" s="1"/>
  <c r="M55" i="102"/>
  <c r="AD75" i="103"/>
  <c r="AD70" i="103"/>
  <c r="AD102" i="103" s="1"/>
  <c r="AD63" i="103"/>
  <c r="U62" i="100"/>
  <c r="U74" i="100"/>
  <c r="U69" i="100"/>
  <c r="U101" i="100" s="1"/>
  <c r="K155" i="103"/>
  <c r="I101" i="102"/>
  <c r="Q150" i="106"/>
  <c r="AI75" i="106"/>
  <c r="AI70" i="106"/>
  <c r="AI63" i="106"/>
  <c r="P55" i="99"/>
  <c r="W75" i="98"/>
  <c r="W70" i="98"/>
  <c r="W63" i="98"/>
  <c r="K55" i="103"/>
  <c r="O75" i="103"/>
  <c r="O70" i="103"/>
  <c r="O102" i="103" s="1"/>
  <c r="O63" i="103"/>
  <c r="AE97" i="102"/>
  <c r="AE100" i="102" s="1"/>
  <c r="AC78" i="106"/>
  <c r="AF74" i="104"/>
  <c r="AF69" i="104"/>
  <c r="AF101" i="104" s="1"/>
  <c r="AF62" i="104"/>
  <c r="R75" i="103"/>
  <c r="R70" i="103"/>
  <c r="R97" i="103" s="1"/>
  <c r="R100" i="103" s="1"/>
  <c r="R63" i="103"/>
  <c r="Y67" i="106"/>
  <c r="Y61" i="106"/>
  <c r="Y73" i="106"/>
  <c r="Y155" i="105"/>
  <c r="AF55" i="106"/>
  <c r="AK94" i="103"/>
  <c r="AK169" i="103" s="1" a="1"/>
  <c r="AK169" i="103" s="1"/>
  <c r="AK93" i="103"/>
  <c r="AK161" i="103" s="1" a="1"/>
  <c r="AK161" i="103" s="1"/>
  <c r="AK95" i="103"/>
  <c r="AK177" i="103" s="1" a="1"/>
  <c r="AK177" i="103" s="1"/>
  <c r="AK92" i="103"/>
  <c r="AK149" i="103" s="1" a="1"/>
  <c r="AK149" i="103" s="1"/>
  <c r="K55" i="101"/>
  <c r="AA74" i="98"/>
  <c r="AA69" i="98"/>
  <c r="AH75" i="106"/>
  <c r="AH70" i="106"/>
  <c r="AH63" i="106"/>
  <c r="AH95" i="103"/>
  <c r="AH177" i="103" s="1" a="1"/>
  <c r="AH177" i="103" s="1"/>
  <c r="AH94" i="103"/>
  <c r="AH169" i="103" s="1" a="1"/>
  <c r="AH169" i="103" s="1"/>
  <c r="AH93" i="103"/>
  <c r="AH161" i="103" s="1" a="1"/>
  <c r="AH161" i="103" s="1"/>
  <c r="AH92" i="103"/>
  <c r="AL67" i="105"/>
  <c r="AL73" i="105"/>
  <c r="AL61" i="105"/>
  <c r="V95" i="105"/>
  <c r="V177" i="105" s="1" a="1"/>
  <c r="V177" i="105" s="1"/>
  <c r="V94" i="105"/>
  <c r="V169" i="105" s="1" a="1"/>
  <c r="V169" i="105" s="1"/>
  <c r="V93" i="105"/>
  <c r="V161" i="105" s="1" a="1"/>
  <c r="V161" i="105" s="1"/>
  <c r="V92" i="105"/>
  <c r="V149" i="105" s="1" a="1"/>
  <c r="V149" i="105" s="1"/>
  <c r="K67" i="98"/>
  <c r="K73" i="98"/>
  <c r="K61" i="98"/>
  <c r="K72" i="98"/>
  <c r="L74" i="99"/>
  <c r="L69" i="99"/>
  <c r="L101" i="99" s="1"/>
  <c r="L62" i="99"/>
  <c r="P55" i="98"/>
  <c r="P56" i="98" s="1"/>
  <c r="J75" i="101"/>
  <c r="J70" i="101"/>
  <c r="J97" i="101" s="1"/>
  <c r="J100" i="101" s="1"/>
  <c r="J63" i="101"/>
  <c r="N101" i="103"/>
  <c r="AF62" i="101"/>
  <c r="AF74" i="101"/>
  <c r="AF69" i="101"/>
  <c r="X78" i="101"/>
  <c r="R75" i="105"/>
  <c r="R70" i="105"/>
  <c r="R97" i="105" s="1"/>
  <c r="R100" i="105" s="1"/>
  <c r="R63" i="105"/>
  <c r="R78" i="104"/>
  <c r="N78" i="100"/>
  <c r="AB74" i="105"/>
  <c r="AB69" i="105"/>
  <c r="AB62" i="105"/>
  <c r="K155" i="98"/>
  <c r="AE101" i="103"/>
  <c r="AG55" i="103"/>
  <c r="AG56" i="103" s="1"/>
  <c r="L97" i="98"/>
  <c r="L100" i="98" s="1"/>
  <c r="U73" i="98"/>
  <c r="U61" i="98"/>
  <c r="U67" i="98"/>
  <c r="AI63" i="102"/>
  <c r="AI75" i="102"/>
  <c r="AI70" i="102"/>
  <c r="AI97" i="102" s="1"/>
  <c r="AI100" i="102" s="1"/>
  <c r="AB74" i="99"/>
  <c r="AB69" i="99"/>
  <c r="AB62" i="99"/>
  <c r="AA74" i="100"/>
  <c r="AA69" i="100"/>
  <c r="AA62" i="100"/>
  <c r="Q78" i="101"/>
  <c r="AI74" i="98"/>
  <c r="AI69" i="98"/>
  <c r="AI101" i="98" s="1"/>
  <c r="AI62" i="98"/>
  <c r="AJ63" i="103"/>
  <c r="AJ75" i="103"/>
  <c r="AJ70" i="103"/>
  <c r="AJ102" i="103" s="1"/>
  <c r="H55" i="106"/>
  <c r="H62" i="99"/>
  <c r="H74" i="99"/>
  <c r="H69" i="99"/>
  <c r="Q92" i="103"/>
  <c r="Q149" i="103" s="1" a="1"/>
  <c r="Q149" i="103" s="1"/>
  <c r="Q95" i="103"/>
  <c r="Q177" i="103" s="1" a="1"/>
  <c r="Q177" i="103" s="1"/>
  <c r="Q94" i="103"/>
  <c r="Q169" i="103" s="1" a="1"/>
  <c r="Q169" i="103" s="1"/>
  <c r="Q93" i="103"/>
  <c r="Q161" i="103" s="1" a="1"/>
  <c r="Q161" i="103" s="1"/>
  <c r="AB155" i="101"/>
  <c r="Z63" i="100"/>
  <c r="Z75" i="100"/>
  <c r="Z70" i="100"/>
  <c r="Z102" i="100" s="1"/>
  <c r="U55" i="103"/>
  <c r="R97" i="98"/>
  <c r="R100" i="98" s="1"/>
  <c r="L78" i="100"/>
  <c r="Z75" i="106"/>
  <c r="Z70" i="106"/>
  <c r="Z102" i="106" s="1"/>
  <c r="Z63" i="106"/>
  <c r="AH97" i="99"/>
  <c r="AH100" i="99" s="1"/>
  <c r="V95" i="106"/>
  <c r="V177" i="106" s="1" a="1"/>
  <c r="V177" i="106" s="1"/>
  <c r="V94" i="106"/>
  <c r="V169" i="106" s="1" a="1"/>
  <c r="V169" i="106" s="1"/>
  <c r="V93" i="106"/>
  <c r="V161" i="106" s="1" a="1"/>
  <c r="V161" i="106" s="1"/>
  <c r="V92" i="106"/>
  <c r="V149" i="106" s="1" a="1"/>
  <c r="V149" i="106" s="1"/>
  <c r="AG155" i="99"/>
  <c r="S75" i="103"/>
  <c r="S70" i="103"/>
  <c r="S63" i="103"/>
  <c r="R75" i="99"/>
  <c r="R70" i="99"/>
  <c r="R102" i="99" s="1"/>
  <c r="R63" i="99"/>
  <c r="H55" i="100"/>
  <c r="U62" i="104"/>
  <c r="U74" i="104"/>
  <c r="U69" i="104"/>
  <c r="U101" i="104" s="1"/>
  <c r="AL61" i="106"/>
  <c r="AL67" i="106"/>
  <c r="AL73" i="106"/>
  <c r="AK92" i="104"/>
  <c r="AK149" i="104" s="1" a="1"/>
  <c r="AK149" i="104" s="1"/>
  <c r="AK95" i="104"/>
  <c r="AK177" i="104" s="1" a="1"/>
  <c r="AK177" i="104" s="1"/>
  <c r="AK94" i="104"/>
  <c r="AK169" i="104" s="1" a="1"/>
  <c r="AK169" i="104" s="1"/>
  <c r="AK93" i="104"/>
  <c r="AK161" i="104" s="1" a="1"/>
  <c r="AK161" i="104" s="1"/>
  <c r="X62" i="106"/>
  <c r="X74" i="106"/>
  <c r="X69" i="106"/>
  <c r="X101" i="106" s="1"/>
  <c r="U74" i="99"/>
  <c r="S62" i="105"/>
  <c r="S74" i="105"/>
  <c r="S69" i="105"/>
  <c r="S101" i="105" s="1"/>
  <c r="U155" i="102"/>
  <c r="J78" i="105"/>
  <c r="M73" i="102"/>
  <c r="M67" i="102"/>
  <c r="M61" i="102"/>
  <c r="N75" i="101"/>
  <c r="N70" i="101"/>
  <c r="N97" i="101" s="1"/>
  <c r="N100" i="101" s="1"/>
  <c r="N63" i="101"/>
  <c r="AH150" i="104"/>
  <c r="U155" i="105"/>
  <c r="M62" i="99"/>
  <c r="M74" i="99"/>
  <c r="M69" i="99"/>
  <c r="AE95" i="100"/>
  <c r="AE177" i="100" s="1" a="1"/>
  <c r="AE177" i="100" s="1"/>
  <c r="AE94" i="100"/>
  <c r="AE169" i="100" s="1" a="1"/>
  <c r="AE169" i="100" s="1"/>
  <c r="AE93" i="100"/>
  <c r="AE161" i="100" s="1" a="1"/>
  <c r="AE161" i="100" s="1"/>
  <c r="AE92" i="100"/>
  <c r="AE149" i="100" s="1" a="1"/>
  <c r="AE149" i="100" s="1"/>
  <c r="P73" i="99"/>
  <c r="P61" i="99"/>
  <c r="P67" i="99"/>
  <c r="Y55" i="100"/>
  <c r="Y56" i="100" s="1"/>
  <c r="K61" i="103"/>
  <c r="K78" i="103" s="1"/>
  <c r="K73" i="103"/>
  <c r="K67" i="103"/>
  <c r="K72" i="103"/>
  <c r="AG66" i="102"/>
  <c r="S97" i="101"/>
  <c r="S100" i="101" s="1"/>
  <c r="H55" i="105"/>
  <c r="H56" i="105" s="1"/>
  <c r="S75" i="104"/>
  <c r="S70" i="104"/>
  <c r="S97" i="104" s="1"/>
  <c r="S100" i="104" s="1"/>
  <c r="S63" i="104"/>
  <c r="T62" i="106"/>
  <c r="T74" i="106"/>
  <c r="T69" i="106"/>
  <c r="T101" i="106" s="1"/>
  <c r="T63" i="101"/>
  <c r="T75" i="101"/>
  <c r="T70" i="101"/>
  <c r="T102" i="101" s="1"/>
  <c r="AF61" i="105"/>
  <c r="AF73" i="105"/>
  <c r="AF67" i="105"/>
  <c r="AF66" i="105"/>
  <c r="M62" i="106"/>
  <c r="Y62" i="99"/>
  <c r="Y74" i="99"/>
  <c r="Y69" i="99"/>
  <c r="R95" i="103"/>
  <c r="R177" i="103" s="1" a="1"/>
  <c r="R177" i="103" s="1"/>
  <c r="R94" i="103"/>
  <c r="R169" i="103" s="1" a="1"/>
  <c r="R169" i="103" s="1"/>
  <c r="R93" i="103"/>
  <c r="R161" i="103" s="1" a="1"/>
  <c r="R161" i="103" s="1"/>
  <c r="R92" i="103"/>
  <c r="R149" i="103" s="1" a="1"/>
  <c r="R149" i="103" s="1"/>
  <c r="AC95" i="98"/>
  <c r="AC177" i="98" s="1" a="1"/>
  <c r="AC177" i="98" s="1"/>
  <c r="AC93" i="98"/>
  <c r="AC161" i="98" s="1" a="1"/>
  <c r="AC161" i="98" s="1"/>
  <c r="AC94" i="98"/>
  <c r="AC169" i="98" s="1" a="1"/>
  <c r="AC169" i="98" s="1"/>
  <c r="AC92" i="98"/>
  <c r="J95" i="103"/>
  <c r="J177" i="103" s="1" a="1"/>
  <c r="J177" i="103" s="1"/>
  <c r="J94" i="103"/>
  <c r="J169" i="103" s="1" a="1"/>
  <c r="J169" i="103" s="1"/>
  <c r="J92" i="103"/>
  <c r="J93" i="103"/>
  <c r="J161" i="103" s="1" a="1"/>
  <c r="J161" i="103" s="1"/>
  <c r="Z95" i="98"/>
  <c r="Z177" i="98" s="1" a="1"/>
  <c r="Z177" i="98" s="1"/>
  <c r="Z94" i="98"/>
  <c r="Z169" i="98" s="1" a="1"/>
  <c r="Z169" i="98" s="1"/>
  <c r="Z93" i="98"/>
  <c r="Z161" i="98" s="1" a="1"/>
  <c r="Z161" i="98" s="1"/>
  <c r="Z92" i="98"/>
  <c r="Z149" i="98" s="1" a="1"/>
  <c r="Z149" i="98" s="1"/>
  <c r="S94" i="106"/>
  <c r="S169" i="106" s="1" a="1"/>
  <c r="S169" i="106" s="1"/>
  <c r="S93" i="106"/>
  <c r="S161" i="106" s="1" a="1"/>
  <c r="S161" i="106" s="1"/>
  <c r="S92" i="106"/>
  <c r="S95" i="106"/>
  <c r="S177" i="106" s="1" a="1"/>
  <c r="S177" i="106" s="1"/>
  <c r="V93" i="100"/>
  <c r="V161" i="100" s="1" a="1"/>
  <c r="V161" i="100" s="1"/>
  <c r="V94" i="100"/>
  <c r="V169" i="100" s="1" a="1"/>
  <c r="V169" i="100" s="1"/>
  <c r="V92" i="100"/>
  <c r="V95" i="100"/>
  <c r="V177" i="100" s="1" a="1"/>
  <c r="V177" i="100" s="1"/>
  <c r="I93" i="98"/>
  <c r="I161" i="98" s="1" a="1"/>
  <c r="I161" i="98" s="1"/>
  <c r="I95" i="98"/>
  <c r="I177" i="98" s="1" a="1"/>
  <c r="I177" i="98" s="1"/>
  <c r="I94" i="98"/>
  <c r="I169" i="98" s="1" a="1"/>
  <c r="I169" i="98" s="1"/>
  <c r="I92" i="98"/>
  <c r="I149" i="98" s="1" a="1"/>
  <c r="I149" i="98" s="1"/>
  <c r="J95" i="104"/>
  <c r="J177" i="104" s="1" a="1"/>
  <c r="J177" i="104" s="1"/>
  <c r="J94" i="104"/>
  <c r="J169" i="104" s="1" a="1"/>
  <c r="J169" i="104" s="1"/>
  <c r="J93" i="104"/>
  <c r="J161" i="104" s="1" a="1"/>
  <c r="J161" i="104" s="1"/>
  <c r="J92" i="104"/>
  <c r="J149" i="104" s="1" a="1"/>
  <c r="J149" i="104" s="1"/>
  <c r="N95" i="104"/>
  <c r="N177" i="104" s="1" a="1"/>
  <c r="N177" i="104" s="1"/>
  <c r="N94" i="104"/>
  <c r="N169" i="104" s="1" a="1"/>
  <c r="N169" i="104" s="1"/>
  <c r="N93" i="104"/>
  <c r="N161" i="104" s="1" a="1"/>
  <c r="N161" i="104" s="1"/>
  <c r="N92" i="104"/>
  <c r="O95" i="99"/>
  <c r="O177" i="99" s="1" a="1"/>
  <c r="O177" i="99" s="1"/>
  <c r="O94" i="99"/>
  <c r="O169" i="99" s="1" a="1"/>
  <c r="O169" i="99" s="1"/>
  <c r="O93" i="99"/>
  <c r="O161" i="99" s="1" a="1"/>
  <c r="O161" i="99" s="1"/>
  <c r="O92" i="99"/>
  <c r="O149" i="99" s="1" a="1"/>
  <c r="O149" i="99" s="1"/>
  <c r="AD95" i="99"/>
  <c r="AD177" i="99" s="1" a="1"/>
  <c r="AD177" i="99" s="1"/>
  <c r="AD94" i="99"/>
  <c r="AD169" i="99" s="1" a="1"/>
  <c r="AD169" i="99" s="1"/>
  <c r="AD93" i="99"/>
  <c r="AD161" i="99" s="1" a="1"/>
  <c r="AD161" i="99" s="1"/>
  <c r="AD92" i="99"/>
  <c r="AE93" i="106"/>
  <c r="AE161" i="106" s="1" a="1"/>
  <c r="AE161" i="106" s="1"/>
  <c r="AE92" i="106"/>
  <c r="AE149" i="106" s="1" a="1"/>
  <c r="AE149" i="106" s="1"/>
  <c r="AE95" i="106"/>
  <c r="AE177" i="106" s="1" a="1"/>
  <c r="AE177" i="106" s="1"/>
  <c r="AE94" i="106"/>
  <c r="AE169" i="106" s="1" a="1"/>
  <c r="AE169" i="106" s="1"/>
  <c r="Q63" i="99"/>
  <c r="Q75" i="99"/>
  <c r="Q70" i="99"/>
  <c r="X75" i="98"/>
  <c r="X63" i="98"/>
  <c r="X70" i="98"/>
  <c r="X102" i="98" s="1"/>
  <c r="AD62" i="100"/>
  <c r="AD74" i="100"/>
  <c r="AD69" i="100"/>
  <c r="AD101" i="100" s="1"/>
  <c r="I63" i="99"/>
  <c r="I75" i="99"/>
  <c r="I70" i="99"/>
  <c r="AF62" i="99"/>
  <c r="AF74" i="99"/>
  <c r="AF69" i="99"/>
  <c r="AF101" i="99" s="1"/>
  <c r="W94" i="106"/>
  <c r="W169" i="106" s="1" a="1"/>
  <c r="W169" i="106" s="1"/>
  <c r="W93" i="106"/>
  <c r="W161" i="106" s="1" a="1"/>
  <c r="W161" i="106" s="1"/>
  <c r="W92" i="106"/>
  <c r="W95" i="106"/>
  <c r="W177" i="106" s="1" a="1"/>
  <c r="W177" i="106" s="1"/>
  <c r="S95" i="98"/>
  <c r="S177" i="98" s="1" a="1"/>
  <c r="S177" i="98" s="1"/>
  <c r="S94" i="98"/>
  <c r="S169" i="98" s="1" a="1"/>
  <c r="S169" i="98" s="1"/>
  <c r="S93" i="98"/>
  <c r="S161" i="98" s="1" a="1"/>
  <c r="S161" i="98" s="1"/>
  <c r="S92" i="98"/>
  <c r="S149" i="98" s="1" a="1"/>
  <c r="S149" i="98" s="1"/>
  <c r="N75" i="98"/>
  <c r="N70" i="98"/>
  <c r="N102" i="98" s="1"/>
  <c r="N63" i="98"/>
  <c r="R94" i="100"/>
  <c r="R169" i="100" s="1" a="1"/>
  <c r="R169" i="100" s="1"/>
  <c r="R95" i="100"/>
  <c r="R177" i="100" s="1" a="1"/>
  <c r="R177" i="100" s="1"/>
  <c r="R93" i="100"/>
  <c r="R161" i="100" s="1" a="1"/>
  <c r="R161" i="100" s="1"/>
  <c r="R92" i="100"/>
  <c r="AF61" i="101"/>
  <c r="AF67" i="101"/>
  <c r="AF73" i="101"/>
  <c r="AE95" i="102"/>
  <c r="AE177" i="102" s="1" a="1"/>
  <c r="AE177" i="102" s="1"/>
  <c r="AE94" i="102"/>
  <c r="AE169" i="102" s="1" a="1"/>
  <c r="AE169" i="102" s="1"/>
  <c r="AE93" i="102"/>
  <c r="AE161" i="102" s="1" a="1"/>
  <c r="AE161" i="102" s="1"/>
  <c r="AE92" i="102"/>
  <c r="AE149" i="102" s="1" a="1"/>
  <c r="AE149" i="102" s="1"/>
  <c r="P67" i="104"/>
  <c r="P61" i="104"/>
  <c r="P73" i="104"/>
  <c r="P72" i="104"/>
  <c r="Z150" i="103"/>
  <c r="R97" i="104"/>
  <c r="R100" i="104" s="1"/>
  <c r="Z97" i="98"/>
  <c r="Z100" i="98" s="1"/>
  <c r="T97" i="104"/>
  <c r="T100" i="104" s="1"/>
  <c r="L63" i="106"/>
  <c r="L75" i="106"/>
  <c r="L70" i="106"/>
  <c r="L102" i="106" s="1"/>
  <c r="N97" i="100"/>
  <c r="N100" i="100" s="1"/>
  <c r="U55" i="105"/>
  <c r="U56" i="105" s="1"/>
  <c r="AB73" i="105"/>
  <c r="AB67" i="105"/>
  <c r="AB61" i="105"/>
  <c r="V63" i="98"/>
  <c r="V75" i="98"/>
  <c r="V70" i="98"/>
  <c r="T94" i="105"/>
  <c r="T169" i="105" s="1" a="1"/>
  <c r="T169" i="105" s="1"/>
  <c r="T92" i="105"/>
  <c r="T95" i="105"/>
  <c r="T177" i="105" s="1" a="1"/>
  <c r="T177" i="105" s="1"/>
  <c r="T93" i="105"/>
  <c r="T161" i="105" s="1" a="1"/>
  <c r="T161" i="105" s="1"/>
  <c r="AK95" i="106"/>
  <c r="AK177" i="106" s="1" a="1"/>
  <c r="AK177" i="106" s="1"/>
  <c r="AK94" i="106"/>
  <c r="AK169" i="106" s="1" a="1"/>
  <c r="AK169" i="106" s="1"/>
  <c r="AK92" i="106"/>
  <c r="AK93" i="106"/>
  <c r="AK161" i="106" s="1" a="1"/>
  <c r="AK161" i="106" s="1"/>
  <c r="V97" i="106"/>
  <c r="V100" i="106" s="1"/>
  <c r="AG155" i="102"/>
  <c r="AE75" i="104"/>
  <c r="AE70" i="104"/>
  <c r="AE97" i="104" s="1"/>
  <c r="AE100" i="104" s="1"/>
  <c r="AE63" i="104"/>
  <c r="AF73" i="103"/>
  <c r="AF61" i="103"/>
  <c r="AF67" i="103"/>
  <c r="AK63" i="98"/>
  <c r="AK75" i="98"/>
  <c r="AK70" i="98"/>
  <c r="AK102" i="98" s="1"/>
  <c r="N93" i="103"/>
  <c r="N161" i="103" s="1" a="1"/>
  <c r="N161" i="103" s="1"/>
  <c r="N92" i="103"/>
  <c r="N95" i="103"/>
  <c r="N177" i="103" s="1" a="1"/>
  <c r="N177" i="103" s="1"/>
  <c r="N94" i="103"/>
  <c r="N169" i="103" s="1" a="1"/>
  <c r="N169" i="103" s="1"/>
  <c r="N75" i="105"/>
  <c r="N70" i="105"/>
  <c r="N63" i="105"/>
  <c r="S75" i="100"/>
  <c r="S70" i="100"/>
  <c r="S63" i="100"/>
  <c r="T74" i="99"/>
  <c r="T69" i="99"/>
  <c r="T101" i="99" s="1"/>
  <c r="T62" i="99"/>
  <c r="AF55" i="98"/>
  <c r="AF55" i="102"/>
  <c r="I95" i="106"/>
  <c r="I177" i="106" s="1" a="1"/>
  <c r="I177" i="106" s="1"/>
  <c r="I92" i="106"/>
  <c r="I149" i="106" s="1" a="1"/>
  <c r="I149" i="106" s="1"/>
  <c r="I93" i="106"/>
  <c r="I161" i="106" s="1" a="1"/>
  <c r="I161" i="106" s="1"/>
  <c r="I94" i="106"/>
  <c r="I169" i="106" s="1" a="1"/>
  <c r="I169" i="106" s="1"/>
  <c r="Y67" i="105"/>
  <c r="Y61" i="105"/>
  <c r="Y73" i="105"/>
  <c r="AG62" i="100"/>
  <c r="AG69" i="100"/>
  <c r="AG101" i="100" s="1"/>
  <c r="AG74" i="100"/>
  <c r="W155" i="102"/>
  <c r="M67" i="99"/>
  <c r="M61" i="99"/>
  <c r="M73" i="99"/>
  <c r="Y155" i="104"/>
  <c r="X91" i="104"/>
  <c r="X90" i="104"/>
  <c r="X168" i="104" s="1" a="1"/>
  <c r="X168" i="104" s="1"/>
  <c r="X89" i="104"/>
  <c r="X88" i="104"/>
  <c r="X62" i="105"/>
  <c r="X74" i="105"/>
  <c r="X69" i="105"/>
  <c r="X101" i="105" s="1"/>
  <c r="M73" i="106"/>
  <c r="M61" i="106"/>
  <c r="M67" i="106"/>
  <c r="R95" i="102"/>
  <c r="R177" i="102" s="1" a="1"/>
  <c r="R177" i="102" s="1"/>
  <c r="R94" i="102"/>
  <c r="R169" i="102" s="1" a="1"/>
  <c r="R169" i="102" s="1"/>
  <c r="R93" i="102"/>
  <c r="R161" i="102" s="1" a="1"/>
  <c r="R161" i="102" s="1"/>
  <c r="R92" i="102"/>
  <c r="AF155" i="105"/>
  <c r="U55" i="101"/>
  <c r="Z63" i="105"/>
  <c r="Z70" i="105"/>
  <c r="Z97" i="105" s="1"/>
  <c r="Z100" i="105" s="1"/>
  <c r="Z75" i="105"/>
  <c r="U73" i="102"/>
  <c r="U67" i="102"/>
  <c r="U61" i="102"/>
  <c r="U72" i="102"/>
  <c r="AC62" i="99"/>
  <c r="AC74" i="99"/>
  <c r="AC69" i="99"/>
  <c r="AC101" i="99" s="1"/>
  <c r="Z95" i="102"/>
  <c r="Z177" i="102" s="1" a="1"/>
  <c r="Z177" i="102" s="1"/>
  <c r="Z94" i="102"/>
  <c r="Z169" i="102" s="1" a="1"/>
  <c r="Z169" i="102" s="1"/>
  <c r="Z93" i="102"/>
  <c r="Z161" i="102" s="1" a="1"/>
  <c r="Z161" i="102" s="1"/>
  <c r="Z92" i="102"/>
  <c r="Z149" i="102" s="1" a="1"/>
  <c r="Z149" i="102" s="1"/>
  <c r="AE75" i="98"/>
  <c r="AE70" i="98"/>
  <c r="AE63" i="98"/>
  <c r="AF61" i="99"/>
  <c r="AF67" i="99"/>
  <c r="AF73" i="99"/>
  <c r="S75" i="98"/>
  <c r="S70" i="98"/>
  <c r="S97" i="98" s="1"/>
  <c r="S100" i="98" s="1"/>
  <c r="S63" i="98"/>
  <c r="AH97" i="101"/>
  <c r="AH100" i="101" s="1"/>
  <c r="Q75" i="105"/>
  <c r="Q70" i="105"/>
  <c r="Q102" i="105" s="1"/>
  <c r="Q63" i="105"/>
  <c r="Z150" i="100"/>
  <c r="Y61" i="102"/>
  <c r="Y73" i="102"/>
  <c r="Y67" i="102"/>
  <c r="T93" i="102"/>
  <c r="T161" i="102" s="1" a="1"/>
  <c r="T161" i="102" s="1"/>
  <c r="T92" i="102"/>
  <c r="T95" i="102"/>
  <c r="T177" i="102" s="1" a="1"/>
  <c r="T177" i="102" s="1"/>
  <c r="T94" i="102"/>
  <c r="T169" i="102" s="1" a="1"/>
  <c r="T169" i="102" s="1"/>
  <c r="AF155" i="106"/>
  <c r="W55" i="102"/>
  <c r="AE75" i="101"/>
  <c r="AE70" i="101"/>
  <c r="AE97" i="101" s="1"/>
  <c r="AE100" i="101" s="1"/>
  <c r="AE63" i="101"/>
  <c r="P55" i="105"/>
  <c r="AA155" i="102"/>
  <c r="AJ75" i="100"/>
  <c r="AJ70" i="100"/>
  <c r="AJ97" i="100" s="1"/>
  <c r="AJ100" i="100" s="1"/>
  <c r="AJ63" i="100"/>
  <c r="AG73" i="103"/>
  <c r="AG61" i="103"/>
  <c r="AG67" i="103"/>
  <c r="W75" i="101"/>
  <c r="W70" i="101"/>
  <c r="W102" i="101" s="1"/>
  <c r="W63" i="101"/>
  <c r="M74" i="101"/>
  <c r="M69" i="101"/>
  <c r="M62" i="101"/>
  <c r="L63" i="101"/>
  <c r="L75" i="101"/>
  <c r="L70" i="101"/>
  <c r="L102" i="101" s="1"/>
  <c r="AI95" i="102"/>
  <c r="AI177" i="102" s="1" a="1"/>
  <c r="AI177" i="102" s="1"/>
  <c r="AI94" i="102"/>
  <c r="AI169" i="102" s="1" a="1"/>
  <c r="AI169" i="102" s="1"/>
  <c r="AI93" i="102"/>
  <c r="AI161" i="102" s="1" a="1"/>
  <c r="AI161" i="102" s="1"/>
  <c r="AI92" i="102"/>
  <c r="Y55" i="103"/>
  <c r="Y56" i="103" s="1"/>
  <c r="T75" i="105"/>
  <c r="T70" i="105"/>
  <c r="T63" i="105"/>
  <c r="R75" i="101"/>
  <c r="R70" i="101"/>
  <c r="R63" i="101"/>
  <c r="N95" i="106"/>
  <c r="N177" i="106" s="1" a="1"/>
  <c r="N177" i="106" s="1"/>
  <c r="N92" i="106"/>
  <c r="N149" i="106" s="1" a="1"/>
  <c r="N149" i="106" s="1"/>
  <c r="N94" i="106"/>
  <c r="N169" i="106" s="1" a="1"/>
  <c r="N169" i="106" s="1"/>
  <c r="N93" i="106"/>
  <c r="N161" i="106" s="1" a="1"/>
  <c r="N161" i="106" s="1"/>
  <c r="AK63" i="106"/>
  <c r="AK70" i="106"/>
  <c r="AK75" i="106"/>
  <c r="P155" i="101"/>
  <c r="Z75" i="99"/>
  <c r="Z70" i="99"/>
  <c r="Z63" i="99"/>
  <c r="AA155" i="98"/>
  <c r="M67" i="105"/>
  <c r="M73" i="105"/>
  <c r="M61" i="105"/>
  <c r="AI97" i="101"/>
  <c r="AI100" i="101" s="1"/>
  <c r="K61" i="99"/>
  <c r="K73" i="99"/>
  <c r="K67" i="99"/>
  <c r="AL74" i="101"/>
  <c r="AL69" i="101"/>
  <c r="AL101" i="101" s="1"/>
  <c r="AL62" i="101"/>
  <c r="AD97" i="102"/>
  <c r="AD100" i="102" s="1"/>
  <c r="R95" i="104"/>
  <c r="R177" i="104" s="1" a="1"/>
  <c r="R177" i="104" s="1"/>
  <c r="R94" i="104"/>
  <c r="R169" i="104" s="1" a="1"/>
  <c r="R169" i="104" s="1"/>
  <c r="R93" i="104"/>
  <c r="R161" i="104" s="1" a="1"/>
  <c r="R161" i="104" s="1"/>
  <c r="R92" i="104"/>
  <c r="R149" i="104" s="1" a="1"/>
  <c r="R149" i="104" s="1"/>
  <c r="N95" i="100"/>
  <c r="N177" i="100" s="1" a="1"/>
  <c r="N177" i="100" s="1"/>
  <c r="N94" i="100"/>
  <c r="N169" i="100" s="1" a="1"/>
  <c r="N169" i="100" s="1"/>
  <c r="N92" i="100"/>
  <c r="N149" i="100" s="1" a="1"/>
  <c r="N149" i="100" s="1"/>
  <c r="N93" i="100"/>
  <c r="N161" i="100" s="1" a="1"/>
  <c r="N161" i="100" s="1"/>
  <c r="AH95" i="98"/>
  <c r="AH177" i="98" s="1" a="1"/>
  <c r="AH177" i="98" s="1"/>
  <c r="AH94" i="98"/>
  <c r="AH169" i="98" s="1" a="1"/>
  <c r="AH169" i="98" s="1"/>
  <c r="AH93" i="98"/>
  <c r="AH161" i="98" s="1" a="1"/>
  <c r="AH161" i="98" s="1"/>
  <c r="AH92" i="98"/>
  <c r="AH149" i="98" s="1" a="1"/>
  <c r="AH149" i="98" s="1"/>
  <c r="AA55" i="105"/>
  <c r="AA56" i="105" s="1"/>
  <c r="AL67" i="100"/>
  <c r="AL73" i="100"/>
  <c r="AL61" i="100"/>
  <c r="AB55" i="104"/>
  <c r="AB56" i="104" s="1"/>
  <c r="AK95" i="99"/>
  <c r="AK177" i="99" s="1" a="1"/>
  <c r="AK177" i="99" s="1"/>
  <c r="AK94" i="99"/>
  <c r="AK169" i="99" s="1" a="1"/>
  <c r="AK169" i="99" s="1"/>
  <c r="AK93" i="99"/>
  <c r="AK161" i="99" s="1" a="1"/>
  <c r="AK161" i="99" s="1"/>
  <c r="AK92" i="99"/>
  <c r="AK149" i="99" s="1" a="1"/>
  <c r="AK149" i="99" s="1"/>
  <c r="J97" i="100"/>
  <c r="J100" i="100" s="1"/>
  <c r="AE97" i="100"/>
  <c r="AE100" i="100" s="1"/>
  <c r="AC92" i="104"/>
  <c r="AC149" i="104" s="1" a="1"/>
  <c r="AC149" i="104" s="1"/>
  <c r="AC95" i="104"/>
  <c r="AC177" i="104" s="1" a="1"/>
  <c r="AC177" i="104" s="1"/>
  <c r="AC94" i="104"/>
  <c r="AC169" i="104" s="1" a="1"/>
  <c r="AC169" i="104" s="1"/>
  <c r="AC93" i="104"/>
  <c r="AC161" i="104" s="1" a="1"/>
  <c r="AC161" i="104" s="1"/>
  <c r="X95" i="100"/>
  <c r="X177" i="100" s="1" a="1"/>
  <c r="X177" i="100" s="1"/>
  <c r="X94" i="100"/>
  <c r="X169" i="100" s="1" a="1"/>
  <c r="X169" i="100" s="1"/>
  <c r="X93" i="100"/>
  <c r="X161" i="100" s="1" a="1"/>
  <c r="X161" i="100" s="1"/>
  <c r="X92" i="100"/>
  <c r="X149" i="100" s="1" a="1"/>
  <c r="X149" i="100" s="1"/>
  <c r="O97" i="103"/>
  <c r="O100" i="103" s="1"/>
  <c r="AD95" i="102"/>
  <c r="AD177" i="102" s="1" a="1"/>
  <c r="AD177" i="102" s="1"/>
  <c r="AD94" i="102"/>
  <c r="AD169" i="102" s="1" a="1"/>
  <c r="AD169" i="102" s="1"/>
  <c r="AD93" i="102"/>
  <c r="AD161" i="102" s="1" a="1"/>
  <c r="AD161" i="102" s="1"/>
  <c r="AD92" i="102"/>
  <c r="AB155" i="105"/>
  <c r="H67" i="102"/>
  <c r="H61" i="102"/>
  <c r="H73" i="102"/>
  <c r="K155" i="100"/>
  <c r="AG61" i="100"/>
  <c r="AG67" i="100"/>
  <c r="AG73" i="100"/>
  <c r="P155" i="99"/>
  <c r="J97" i="105"/>
  <c r="J100" i="105" s="1"/>
  <c r="K61" i="102"/>
  <c r="K67" i="102"/>
  <c r="K73" i="102"/>
  <c r="L93" i="104"/>
  <c r="L161" i="104" s="1" a="1"/>
  <c r="L161" i="104" s="1"/>
  <c r="L92" i="104"/>
  <c r="L95" i="104"/>
  <c r="L177" i="104" s="1" a="1"/>
  <c r="L177" i="104" s="1"/>
  <c r="L94" i="104"/>
  <c r="L169" i="104" s="1" a="1"/>
  <c r="L169" i="104" s="1"/>
  <c r="Z95" i="104"/>
  <c r="Z177" i="104" s="1" a="1"/>
  <c r="Z177" i="104" s="1"/>
  <c r="Z94" i="104"/>
  <c r="Z169" i="104" s="1" a="1"/>
  <c r="Z169" i="104" s="1"/>
  <c r="Z93" i="104"/>
  <c r="Z161" i="104" s="1" a="1"/>
  <c r="Z161" i="104" s="1"/>
  <c r="Z92" i="104"/>
  <c r="Z149" i="104" s="1" a="1"/>
  <c r="Z149" i="104" s="1"/>
  <c r="Q95" i="100"/>
  <c r="Q177" i="100" s="1" a="1"/>
  <c r="Q177" i="100" s="1"/>
  <c r="Q94" i="100"/>
  <c r="Q169" i="100" s="1" a="1"/>
  <c r="Q169" i="100" s="1"/>
  <c r="Q93" i="100"/>
  <c r="Q161" i="100" s="1" a="1"/>
  <c r="Q161" i="100" s="1"/>
  <c r="Q92" i="100"/>
  <c r="I91" i="99"/>
  <c r="I176" i="99" s="1" a="1"/>
  <c r="I176" i="99" s="1"/>
  <c r="I90" i="99"/>
  <c r="I168" i="99" s="1" a="1"/>
  <c r="I168" i="99" s="1"/>
  <c r="I89" i="99"/>
  <c r="I160" i="99" s="1" a="1"/>
  <c r="I160" i="99" s="1"/>
  <c r="I88" i="99"/>
  <c r="I148" i="99" s="1" a="1"/>
  <c r="I148" i="99" s="1"/>
  <c r="V91" i="105"/>
  <c r="V90" i="105"/>
  <c r="V168" i="105" s="1" a="1"/>
  <c r="V168" i="105" s="1"/>
  <c r="V89" i="105"/>
  <c r="V88" i="105"/>
  <c r="H55" i="101"/>
  <c r="H56" i="101" s="1"/>
  <c r="T63" i="98"/>
  <c r="T70" i="98"/>
  <c r="T75" i="98"/>
  <c r="AD63" i="99"/>
  <c r="AD75" i="99"/>
  <c r="AD70" i="99"/>
  <c r="AE97" i="98"/>
  <c r="AE100" i="98" s="1"/>
  <c r="P55" i="101"/>
  <c r="V75" i="103"/>
  <c r="V70" i="103"/>
  <c r="V102" i="103" s="1"/>
  <c r="V63" i="103"/>
  <c r="AE91" i="102"/>
  <c r="AE90" i="102"/>
  <c r="AE168" i="102" s="1" a="1"/>
  <c r="AE168" i="102" s="1"/>
  <c r="AE89" i="102"/>
  <c r="AE88" i="102"/>
  <c r="AL73" i="102"/>
  <c r="AL61" i="102"/>
  <c r="AL67" i="102"/>
  <c r="AE150" i="101"/>
  <c r="AF155" i="100"/>
  <c r="V150" i="102"/>
  <c r="AA155" i="106"/>
  <c r="AD63" i="100"/>
  <c r="AD75" i="100"/>
  <c r="AD70" i="100"/>
  <c r="AD97" i="100" s="1"/>
  <c r="AD100" i="100" s="1"/>
  <c r="AH75" i="103"/>
  <c r="AH70" i="103"/>
  <c r="AH63" i="103"/>
  <c r="Y55" i="104"/>
  <c r="J75" i="106"/>
  <c r="J70" i="106"/>
  <c r="J97" i="106" s="1"/>
  <c r="J100" i="106" s="1"/>
  <c r="J63" i="106"/>
  <c r="Z63" i="102"/>
  <c r="Z75" i="102"/>
  <c r="Z70" i="102"/>
  <c r="I56" i="102"/>
  <c r="AG60" i="101"/>
  <c r="J150" i="104"/>
  <c r="AI97" i="98"/>
  <c r="AI100" i="98" s="1"/>
  <c r="W78" i="103"/>
  <c r="O74" i="98"/>
  <c r="O69" i="98"/>
  <c r="O101" i="98" s="1"/>
  <c r="O62" i="98"/>
  <c r="AB55" i="106"/>
  <c r="AB56" i="106" s="1"/>
  <c r="P155" i="100"/>
  <c r="AA155" i="101"/>
  <c r="AA61" i="103"/>
  <c r="AA73" i="103"/>
  <c r="AA67" i="103"/>
  <c r="AC95" i="105"/>
  <c r="AC177" i="105" s="1" a="1"/>
  <c r="AC177" i="105" s="1"/>
  <c r="AC93" i="105"/>
  <c r="AC161" i="105" s="1" a="1"/>
  <c r="AC161" i="105" s="1"/>
  <c r="AC92" i="105"/>
  <c r="AC94" i="105"/>
  <c r="AC169" i="105" s="1" a="1"/>
  <c r="AC169" i="105" s="1"/>
  <c r="AH150" i="98"/>
  <c r="P60" i="105"/>
  <c r="AD63" i="104"/>
  <c r="AD75" i="104"/>
  <c r="AD70" i="104"/>
  <c r="AD97" i="104" s="1"/>
  <c r="AD100" i="104" s="1"/>
  <c r="S75" i="99"/>
  <c r="S70" i="99"/>
  <c r="S63" i="99"/>
  <c r="AJ56" i="99"/>
  <c r="V78" i="106"/>
  <c r="AD75" i="105"/>
  <c r="AD70" i="105"/>
  <c r="AD102" i="105" s="1"/>
  <c r="AD63" i="105"/>
  <c r="W74" i="103"/>
  <c r="W69" i="103"/>
  <c r="W101" i="103" s="1"/>
  <c r="W62" i="103"/>
  <c r="AL60" i="101"/>
  <c r="O97" i="105"/>
  <c r="O100" i="105" s="1"/>
  <c r="G135" i="105"/>
  <c r="AK74" i="102"/>
  <c r="AK69" i="102"/>
  <c r="AK101" i="102" s="1"/>
  <c r="AK62" i="102"/>
  <c r="AB61" i="104"/>
  <c r="AB67" i="104"/>
  <c r="AB73" i="104"/>
  <c r="AA155" i="104"/>
  <c r="N78" i="106"/>
  <c r="T97" i="98"/>
  <c r="T100" i="98" s="1"/>
  <c r="V56" i="106"/>
  <c r="S74" i="103"/>
  <c r="S69" i="103"/>
  <c r="S101" i="103" s="1"/>
  <c r="S62" i="103"/>
  <c r="O97" i="101"/>
  <c r="O100" i="101" s="1"/>
  <c r="AJ56" i="102"/>
  <c r="T97" i="103"/>
  <c r="T100" i="103" s="1"/>
  <c r="AH97" i="100"/>
  <c r="AH100" i="100" s="1"/>
  <c r="V97" i="104"/>
  <c r="V100" i="104" s="1"/>
  <c r="AD56" i="103"/>
  <c r="Q63" i="100"/>
  <c r="Q75" i="100"/>
  <c r="Q70" i="100"/>
  <c r="O75" i="104"/>
  <c r="O70" i="104"/>
  <c r="O97" i="104" s="1"/>
  <c r="O100" i="104" s="1"/>
  <c r="O63" i="104"/>
  <c r="H61" i="101"/>
  <c r="H67" i="101"/>
  <c r="H73" i="101"/>
  <c r="AA155" i="105"/>
  <c r="AA155" i="103"/>
  <c r="O56" i="103"/>
  <c r="X97" i="104"/>
  <c r="X100" i="104" s="1"/>
  <c r="AG55" i="102"/>
  <c r="AG56" i="102" s="1"/>
  <c r="J75" i="99"/>
  <c r="J70" i="99"/>
  <c r="J102" i="99" s="1"/>
  <c r="J63" i="99"/>
  <c r="AB55" i="100"/>
  <c r="AB56" i="100" s="1"/>
  <c r="AL155" i="103"/>
  <c r="L97" i="106"/>
  <c r="L100" i="106" s="1"/>
  <c r="AD97" i="106"/>
  <c r="AD100" i="106" s="1"/>
  <c r="R56" i="103"/>
  <c r="Y60" i="106"/>
  <c r="Y155" i="106"/>
  <c r="AJ97" i="106"/>
  <c r="AJ100" i="106" s="1"/>
  <c r="AL72" i="105"/>
  <c r="X97" i="102"/>
  <c r="X100" i="102" s="1"/>
  <c r="K60" i="98"/>
  <c r="AJ78" i="103"/>
  <c r="L97" i="103"/>
  <c r="L100" i="103" s="1"/>
  <c r="J56" i="101"/>
  <c r="AK97" i="98"/>
  <c r="AK100" i="98" s="1"/>
  <c r="N97" i="103"/>
  <c r="N100" i="103" s="1"/>
  <c r="O150" i="106"/>
  <c r="O75" i="98"/>
  <c r="O70" i="98"/>
  <c r="O63" i="98"/>
  <c r="I63" i="103"/>
  <c r="I75" i="103"/>
  <c r="I70" i="103"/>
  <c r="N62" i="102"/>
  <c r="N74" i="102"/>
  <c r="N69" i="102"/>
  <c r="N101" i="102" s="1"/>
  <c r="X101" i="101"/>
  <c r="T150" i="101"/>
  <c r="P55" i="102"/>
  <c r="AB55" i="105"/>
  <c r="AB56" i="105" s="1"/>
  <c r="U72" i="98"/>
  <c r="U60" i="98"/>
  <c r="AK97" i="103"/>
  <c r="AK100" i="103" s="1"/>
  <c r="AI97" i="100"/>
  <c r="AI100" i="100" s="1"/>
  <c r="AK78" i="99"/>
  <c r="AH101" i="102"/>
  <c r="AD62" i="98"/>
  <c r="AD74" i="98"/>
  <c r="AD69" i="98"/>
  <c r="AD101" i="98" s="1"/>
  <c r="M55" i="100"/>
  <c r="Q63" i="104"/>
  <c r="Q75" i="104"/>
  <c r="Q70" i="104"/>
  <c r="AF55" i="103"/>
  <c r="AF56" i="103" s="1"/>
  <c r="L62" i="103"/>
  <c r="L74" i="103"/>
  <c r="L69" i="103"/>
  <c r="L101" i="103" s="1"/>
  <c r="AI101" i="101"/>
  <c r="M155" i="99"/>
  <c r="O78" i="99"/>
  <c r="T74" i="104"/>
  <c r="T69" i="104"/>
  <c r="T101" i="104" s="1"/>
  <c r="T62" i="104"/>
  <c r="AJ63" i="105"/>
  <c r="AJ75" i="105"/>
  <c r="AJ70" i="105"/>
  <c r="S62" i="102"/>
  <c r="S74" i="102"/>
  <c r="S69" i="102"/>
  <c r="S101" i="102" s="1"/>
  <c r="G37" i="98"/>
  <c r="L97" i="105"/>
  <c r="L100" i="105" s="1"/>
  <c r="AL155" i="104"/>
  <c r="AA62" i="101"/>
  <c r="AA74" i="101"/>
  <c r="AA69" i="101"/>
  <c r="Q63" i="101"/>
  <c r="Q75" i="101"/>
  <c r="Q70" i="101"/>
  <c r="Q97" i="101" s="1"/>
  <c r="Q100" i="101" s="1"/>
  <c r="AI150" i="106"/>
  <c r="H74" i="100"/>
  <c r="H69" i="100"/>
  <c r="H62" i="100"/>
  <c r="J97" i="102"/>
  <c r="J100" i="102" s="1"/>
  <c r="AA74" i="104"/>
  <c r="AA69" i="104"/>
  <c r="AA62" i="104"/>
  <c r="Y155" i="98"/>
  <c r="AF155" i="98"/>
  <c r="AE150" i="106"/>
  <c r="Y155" i="103"/>
  <c r="K69" i="104"/>
  <c r="M66" i="102"/>
  <c r="AH97" i="104"/>
  <c r="AH100" i="104" s="1"/>
  <c r="Y62" i="98"/>
  <c r="Y74" i="98"/>
  <c r="Y69" i="98"/>
  <c r="Y101" i="98" s="1"/>
  <c r="N78" i="99"/>
  <c r="Y62" i="100"/>
  <c r="Y74" i="100"/>
  <c r="Y69" i="100"/>
  <c r="AJ93" i="104"/>
  <c r="AJ161" i="104" s="1" a="1"/>
  <c r="AJ161" i="104" s="1"/>
  <c r="AJ92" i="104"/>
  <c r="AJ149" i="104" s="1" a="1"/>
  <c r="AJ149" i="104" s="1"/>
  <c r="AJ94" i="104"/>
  <c r="AJ169" i="104" s="1" a="1"/>
  <c r="AJ169" i="104" s="1"/>
  <c r="AJ95" i="104"/>
  <c r="AJ177" i="104" s="1" a="1"/>
  <c r="AJ177" i="104" s="1"/>
  <c r="N97" i="98"/>
  <c r="N100" i="98" s="1"/>
  <c r="U155" i="101"/>
  <c r="J95" i="102"/>
  <c r="J177" i="102" s="1" a="1"/>
  <c r="J177" i="102" s="1"/>
  <c r="J94" i="102"/>
  <c r="J169" i="102" s="1" a="1"/>
  <c r="J169" i="102" s="1"/>
  <c r="J93" i="102"/>
  <c r="J161" i="102" s="1" a="1"/>
  <c r="J161" i="102" s="1"/>
  <c r="J92" i="102"/>
  <c r="J149" i="102" s="1" a="1"/>
  <c r="J149" i="102" s="1"/>
  <c r="Q150" i="105"/>
  <c r="S56" i="104"/>
  <c r="AF67" i="104"/>
  <c r="AF61" i="104"/>
  <c r="AF73" i="104"/>
  <c r="AF72" i="104"/>
  <c r="X63" i="105"/>
  <c r="X75" i="105"/>
  <c r="X70" i="105"/>
  <c r="AB61" i="100"/>
  <c r="AB73" i="100"/>
  <c r="AB67" i="100"/>
  <c r="AF60" i="105"/>
  <c r="M55" i="106"/>
  <c r="AD95" i="101"/>
  <c r="AD177" i="101" s="1" a="1"/>
  <c r="AD177" i="101" s="1"/>
  <c r="AD94" i="101"/>
  <c r="AD169" i="101" s="1" a="1"/>
  <c r="AD169" i="101" s="1"/>
  <c r="AD93" i="101"/>
  <c r="AD161" i="101" s="1" a="1"/>
  <c r="AD161" i="101" s="1"/>
  <c r="AD92" i="101"/>
  <c r="S95" i="99"/>
  <c r="S177" i="99" s="1" a="1"/>
  <c r="S177" i="99" s="1"/>
  <c r="S94" i="99"/>
  <c r="S169" i="99" s="1" a="1"/>
  <c r="S169" i="99" s="1"/>
  <c r="S93" i="99"/>
  <c r="S161" i="99" s="1" a="1"/>
  <c r="S161" i="99" s="1"/>
  <c r="S92" i="99"/>
  <c r="AC93" i="106"/>
  <c r="AC161" i="106" s="1" a="1"/>
  <c r="AC161" i="106" s="1"/>
  <c r="AC95" i="106"/>
  <c r="AC177" i="106" s="1" a="1"/>
  <c r="AC177" i="106" s="1"/>
  <c r="AC92" i="106"/>
  <c r="AC149" i="106" s="1" a="1"/>
  <c r="AC149" i="106" s="1"/>
  <c r="AC94" i="106"/>
  <c r="AC169" i="106" s="1" a="1"/>
  <c r="AC169" i="106" s="1"/>
  <c r="R95" i="101"/>
  <c r="R177" i="101" s="1" a="1"/>
  <c r="R177" i="101" s="1"/>
  <c r="R94" i="101"/>
  <c r="R169" i="101" s="1" a="1"/>
  <c r="R169" i="101" s="1"/>
  <c r="R93" i="101"/>
  <c r="R161" i="101" s="1" a="1"/>
  <c r="R161" i="101" s="1"/>
  <c r="R92" i="101"/>
  <c r="W95" i="99"/>
  <c r="W177" i="99" s="1" a="1"/>
  <c r="W177" i="99" s="1"/>
  <c r="W94" i="99"/>
  <c r="W169" i="99" s="1" a="1"/>
  <c r="W169" i="99" s="1"/>
  <c r="W93" i="99"/>
  <c r="W161" i="99" s="1" a="1"/>
  <c r="W161" i="99" s="1"/>
  <c r="W92" i="99"/>
  <c r="AD95" i="104"/>
  <c r="AD177" i="104" s="1" a="1"/>
  <c r="AD177" i="104" s="1"/>
  <c r="AD94" i="104"/>
  <c r="AD169" i="104" s="1" a="1"/>
  <c r="AD169" i="104" s="1"/>
  <c r="AD93" i="104"/>
  <c r="AD161" i="104" s="1" a="1"/>
  <c r="AD161" i="104" s="1"/>
  <c r="AD92" i="104"/>
  <c r="AD149" i="104" s="1" a="1"/>
  <c r="AD149" i="104" s="1"/>
  <c r="AJ95" i="101"/>
  <c r="AJ177" i="101" s="1" a="1"/>
  <c r="AJ177" i="101" s="1"/>
  <c r="AJ94" i="101"/>
  <c r="AJ169" i="101" s="1" a="1"/>
  <c r="AJ169" i="101" s="1"/>
  <c r="AJ93" i="101"/>
  <c r="AJ161" i="101" s="1" a="1"/>
  <c r="AJ161" i="101" s="1"/>
  <c r="AJ92" i="101"/>
  <c r="J92" i="100"/>
  <c r="J149" i="100" s="1" a="1"/>
  <c r="J149" i="100" s="1"/>
  <c r="J95" i="100"/>
  <c r="J177" i="100" s="1" a="1"/>
  <c r="J177" i="100" s="1"/>
  <c r="J94" i="100"/>
  <c r="J169" i="100" s="1" a="1"/>
  <c r="J169" i="100" s="1"/>
  <c r="J93" i="100"/>
  <c r="J161" i="100" s="1" a="1"/>
  <c r="J161" i="100" s="1"/>
  <c r="K62" i="97"/>
  <c r="AJ74" i="97"/>
  <c r="AJ69" i="97"/>
  <c r="AJ101" i="97" s="1"/>
  <c r="AJ62" i="97"/>
  <c r="AG62" i="97"/>
  <c r="AG74" i="97"/>
  <c r="AG69" i="97"/>
  <c r="X69" i="97"/>
  <c r="AA90" i="97"/>
  <c r="AA168" i="97" s="1" a="1"/>
  <c r="AA168" i="97" s="1"/>
  <c r="AA88" i="97"/>
  <c r="AA148" i="97" s="1" a="1"/>
  <c r="AA148" i="97" s="1"/>
  <c r="AA91" i="97"/>
  <c r="AA176" i="97" s="1" a="1"/>
  <c r="AA176" i="97" s="1"/>
  <c r="AA89" i="97"/>
  <c r="AA160" i="97" s="1" a="1"/>
  <c r="AA160" i="97" s="1"/>
  <c r="AD62" i="97"/>
  <c r="AD74" i="97"/>
  <c r="AD69" i="97"/>
  <c r="S101" i="95"/>
  <c r="AJ155" i="97"/>
  <c r="AK155" i="97"/>
  <c r="Q155" i="97"/>
  <c r="W63" i="97"/>
  <c r="W75" i="97"/>
  <c r="W70" i="97"/>
  <c r="W102" i="97" s="1"/>
  <c r="AB95" i="97"/>
  <c r="AB177" i="97" s="1" a="1"/>
  <c r="AB177" i="97" s="1"/>
  <c r="AB93" i="97"/>
  <c r="AB161" i="97" s="1" a="1"/>
  <c r="AB161" i="97" s="1"/>
  <c r="AB94" i="97"/>
  <c r="AB169" i="97" s="1" a="1"/>
  <c r="AB169" i="97" s="1"/>
  <c r="AB92" i="97"/>
  <c r="AB149" i="97" s="1" a="1"/>
  <c r="AB149" i="97" s="1"/>
  <c r="N63" i="97"/>
  <c r="N75" i="97"/>
  <c r="N70" i="97"/>
  <c r="N102" i="97" s="1"/>
  <c r="M155" i="97"/>
  <c r="J91" i="97"/>
  <c r="J176" i="97" s="1" a="1"/>
  <c r="J176" i="97" s="1"/>
  <c r="J89" i="97"/>
  <c r="J160" i="97" s="1" a="1"/>
  <c r="J160" i="97" s="1"/>
  <c r="J90" i="97"/>
  <c r="J168" i="97" s="1" a="1"/>
  <c r="J168" i="97" s="1"/>
  <c r="J88" i="97"/>
  <c r="J148" i="97" s="1" a="1"/>
  <c r="J148" i="97" s="1"/>
  <c r="M61" i="97"/>
  <c r="M73" i="97"/>
  <c r="M67" i="97"/>
  <c r="AK55" i="97"/>
  <c r="AK56" i="97" s="1"/>
  <c r="O75" i="97"/>
  <c r="O70" i="97"/>
  <c r="O102" i="97" s="1"/>
  <c r="O63" i="97"/>
  <c r="AJ67" i="97"/>
  <c r="AJ73" i="97"/>
  <c r="AJ61" i="97"/>
  <c r="AJ72" i="97"/>
  <c r="P75" i="97"/>
  <c r="P70" i="97"/>
  <c r="P102" i="97" s="1"/>
  <c r="P63" i="97"/>
  <c r="AB75" i="97"/>
  <c r="AB70" i="97"/>
  <c r="AB102" i="97" s="1"/>
  <c r="AB63" i="97"/>
  <c r="AG67" i="97"/>
  <c r="AG61" i="97"/>
  <c r="AG73" i="97"/>
  <c r="AC74" i="97"/>
  <c r="AC62" i="97"/>
  <c r="AC69" i="97"/>
  <c r="AC101" i="97" s="1"/>
  <c r="AK66" i="97"/>
  <c r="G37" i="97"/>
  <c r="H72" i="97"/>
  <c r="AB78" i="97"/>
  <c r="AF155" i="97"/>
  <c r="I75" i="97"/>
  <c r="I70" i="97"/>
  <c r="I97" i="97" s="1"/>
  <c r="I100" i="97" s="1"/>
  <c r="I63" i="97"/>
  <c r="Y73" i="97"/>
  <c r="Y67" i="97"/>
  <c r="Y61" i="97"/>
  <c r="AF55" i="97"/>
  <c r="AF56" i="97" s="1"/>
  <c r="AI75" i="97"/>
  <c r="AI70" i="97"/>
  <c r="AI102" i="97" s="1"/>
  <c r="AI63" i="97"/>
  <c r="J63" i="97"/>
  <c r="J75" i="97"/>
  <c r="J70" i="97"/>
  <c r="J102" i="97" s="1"/>
  <c r="X60" i="97"/>
  <c r="AD61" i="97"/>
  <c r="AD67" i="97"/>
  <c r="AD73" i="97"/>
  <c r="AI78" i="97"/>
  <c r="W62" i="97"/>
  <c r="W74" i="97"/>
  <c r="W69" i="97"/>
  <c r="W101" i="97" s="1"/>
  <c r="AE78" i="97"/>
  <c r="L94" i="97"/>
  <c r="L169" i="97" s="1" a="1"/>
  <c r="L169" i="97" s="1"/>
  <c r="L92" i="97"/>
  <c r="L149" i="97" s="1" a="1"/>
  <c r="L149" i="97" s="1"/>
  <c r="L93" i="97"/>
  <c r="L161" i="97" s="1" a="1"/>
  <c r="L161" i="97" s="1"/>
  <c r="L95" i="97"/>
  <c r="L177" i="97" s="1" a="1"/>
  <c r="L177" i="97" s="1"/>
  <c r="R63" i="97"/>
  <c r="R75" i="97"/>
  <c r="R70" i="97"/>
  <c r="R97" i="97" s="1"/>
  <c r="R100" i="97" s="1"/>
  <c r="S91" i="97"/>
  <c r="S176" i="97" s="1" a="1"/>
  <c r="S176" i="97" s="1"/>
  <c r="S90" i="97"/>
  <c r="S168" i="97" s="1" a="1"/>
  <c r="S168" i="97" s="1"/>
  <c r="S89" i="97"/>
  <c r="S160" i="97" s="1" a="1"/>
  <c r="S160" i="97" s="1"/>
  <c r="S88" i="97"/>
  <c r="S148" i="97" s="1" a="1"/>
  <c r="S148" i="97" s="1"/>
  <c r="AF67" i="97"/>
  <c r="AF73" i="97"/>
  <c r="AF61" i="97"/>
  <c r="M55" i="97"/>
  <c r="M56" i="97" s="1"/>
  <c r="O95" i="97"/>
  <c r="O177" i="97" s="1" a="1"/>
  <c r="O177" i="97" s="1"/>
  <c r="O93" i="97"/>
  <c r="O161" i="97" s="1" a="1"/>
  <c r="O161" i="97" s="1"/>
  <c r="O94" i="97"/>
  <c r="O169" i="97" s="1" a="1"/>
  <c r="O169" i="97" s="1"/>
  <c r="O92" i="97"/>
  <c r="O149" i="97" s="1" a="1"/>
  <c r="O149" i="97" s="1"/>
  <c r="AA75" i="97"/>
  <c r="AA70" i="97"/>
  <c r="AA63" i="97"/>
  <c r="Q67" i="97"/>
  <c r="Q61" i="97"/>
  <c r="Q78" i="97" s="1"/>
  <c r="Q73" i="97"/>
  <c r="Z63" i="97"/>
  <c r="Z75" i="97"/>
  <c r="Z70" i="97"/>
  <c r="Z102" i="97" s="1"/>
  <c r="I89" i="97"/>
  <c r="I160" i="97" s="1" a="1"/>
  <c r="I160" i="97" s="1"/>
  <c r="P95" i="97"/>
  <c r="P177" i="97" s="1" a="1"/>
  <c r="P177" i="97" s="1"/>
  <c r="P93" i="97"/>
  <c r="P161" i="97" s="1" a="1"/>
  <c r="P161" i="97" s="1"/>
  <c r="P92" i="97"/>
  <c r="P149" i="97" s="1" a="1"/>
  <c r="P149" i="97" s="1"/>
  <c r="P94" i="97"/>
  <c r="P169" i="97" s="1" a="1"/>
  <c r="P169" i="97" s="1"/>
  <c r="AK74" i="97"/>
  <c r="AD155" i="97"/>
  <c r="S75" i="97"/>
  <c r="S70" i="97"/>
  <c r="S102" i="97" s="1"/>
  <c r="S63" i="97"/>
  <c r="G135" i="97"/>
  <c r="Y55" i="97"/>
  <c r="J97" i="97"/>
  <c r="J100" i="97" s="1"/>
  <c r="Z90" i="97"/>
  <c r="Z168" i="97" s="1" a="1"/>
  <c r="Z168" i="97" s="1"/>
  <c r="Z88" i="97"/>
  <c r="Z148" i="97" s="1" a="1"/>
  <c r="Z148" i="97" s="1"/>
  <c r="Z89" i="97"/>
  <c r="Z160" i="97" s="1" a="1"/>
  <c r="Z160" i="97" s="1"/>
  <c r="Z91" i="97"/>
  <c r="Z176" i="97" s="1" a="1"/>
  <c r="Z176" i="97" s="1"/>
  <c r="AH63" i="97"/>
  <c r="AH75" i="97"/>
  <c r="AH70" i="97"/>
  <c r="AH102" i="97" s="1"/>
  <c r="Q55" i="97"/>
  <c r="Q56" i="97" s="1"/>
  <c r="K155" i="97"/>
  <c r="AD60" i="97"/>
  <c r="AE95" i="97"/>
  <c r="AE177" i="97" s="1" a="1"/>
  <c r="AE177" i="97" s="1"/>
  <c r="AE93" i="97"/>
  <c r="AE161" i="97" s="1" a="1"/>
  <c r="AE161" i="97" s="1"/>
  <c r="AE94" i="97"/>
  <c r="AE169" i="97" s="1" a="1"/>
  <c r="AE169" i="97" s="1"/>
  <c r="AE92" i="97"/>
  <c r="AE149" i="97" s="1" a="1"/>
  <c r="AE149" i="97" s="1"/>
  <c r="T94" i="97"/>
  <c r="T169" i="97" s="1" a="1"/>
  <c r="T169" i="97" s="1"/>
  <c r="T92" i="97"/>
  <c r="T149" i="97" s="1" a="1"/>
  <c r="T149" i="97" s="1"/>
  <c r="T95" i="97"/>
  <c r="T177" i="97" s="1" a="1"/>
  <c r="T177" i="97" s="1"/>
  <c r="T93" i="97"/>
  <c r="T161" i="97" s="1" a="1"/>
  <c r="T161" i="97" s="1"/>
  <c r="AL95" i="97"/>
  <c r="AL177" i="97" s="1" a="1"/>
  <c r="AL177" i="97" s="1"/>
  <c r="AL93" i="97"/>
  <c r="AL161" i="97" s="1" a="1"/>
  <c r="AL161" i="97" s="1"/>
  <c r="AL92" i="97"/>
  <c r="AL149" i="97" s="1" a="1"/>
  <c r="AL149" i="97" s="1"/>
  <c r="AL94" i="97"/>
  <c r="AL169" i="97" s="1" a="1"/>
  <c r="AL169" i="97" s="1"/>
  <c r="K55" i="97"/>
  <c r="K56" i="97" s="1"/>
  <c r="AH94" i="97"/>
  <c r="AH169" i="97" s="1" a="1"/>
  <c r="AH169" i="97" s="1"/>
  <c r="AH92" i="97"/>
  <c r="AH149" i="97" s="1" a="1"/>
  <c r="AH149" i="97" s="1"/>
  <c r="AH95" i="97"/>
  <c r="AH177" i="97" s="1" a="1"/>
  <c r="AH177" i="97" s="1"/>
  <c r="AH93" i="97"/>
  <c r="AH161" i="97" s="1" a="1"/>
  <c r="AH161" i="97" s="1"/>
  <c r="L90" i="97"/>
  <c r="L168" i="97" s="1" a="1"/>
  <c r="L168" i="97" s="1"/>
  <c r="L88" i="97"/>
  <c r="L91" i="97"/>
  <c r="L89" i="97"/>
  <c r="AI95" i="97"/>
  <c r="AI177" i="97" s="1" a="1"/>
  <c r="AI177" i="97" s="1"/>
  <c r="AI94" i="97"/>
  <c r="AI169" i="97" s="1" a="1"/>
  <c r="AI169" i="97" s="1"/>
  <c r="AI93" i="97"/>
  <c r="AI161" i="97" s="1" a="1"/>
  <c r="AI161" i="97" s="1"/>
  <c r="AI92" i="97"/>
  <c r="AI149" i="97" s="1" a="1"/>
  <c r="AI149" i="97" s="1"/>
  <c r="AJ55" i="97"/>
  <c r="AJ56" i="97" s="1"/>
  <c r="V95" i="97"/>
  <c r="V177" i="97" s="1" a="1"/>
  <c r="V177" i="97" s="1"/>
  <c r="V93" i="97"/>
  <c r="V161" i="97" s="1" a="1"/>
  <c r="V161" i="97" s="1"/>
  <c r="V92" i="97"/>
  <c r="V149" i="97" s="1" a="1"/>
  <c r="V149" i="97" s="1"/>
  <c r="V94" i="97"/>
  <c r="V169" i="97" s="1" a="1"/>
  <c r="V169" i="97" s="1"/>
  <c r="X55" i="97"/>
  <c r="AB97" i="97"/>
  <c r="AB100" i="97" s="1"/>
  <c r="H55" i="97"/>
  <c r="H56" i="97" s="1"/>
  <c r="AL63" i="97"/>
  <c r="AL75" i="97"/>
  <c r="AL70" i="97"/>
  <c r="AL102" i="97" s="1"/>
  <c r="P97" i="97"/>
  <c r="P100" i="97" s="1"/>
  <c r="Y155" i="97"/>
  <c r="I74" i="97"/>
  <c r="I69" i="97"/>
  <c r="I101" i="97" s="1"/>
  <c r="I62" i="97"/>
  <c r="Y74" i="97"/>
  <c r="AK67" i="97"/>
  <c r="AK61" i="97"/>
  <c r="AK73" i="97"/>
  <c r="H67" i="97"/>
  <c r="H73" i="97"/>
  <c r="H61" i="97"/>
  <c r="H78" i="97" s="1"/>
  <c r="AG155" i="97"/>
  <c r="O97" i="97"/>
  <c r="O100" i="97" s="1"/>
  <c r="AL97" i="97"/>
  <c r="AL100" i="97" s="1"/>
  <c r="W97" i="97"/>
  <c r="W100" i="97" s="1"/>
  <c r="AC75" i="97"/>
  <c r="AC70" i="97"/>
  <c r="AC102" i="97" s="1"/>
  <c r="AC63" i="97"/>
  <c r="N97" i="97"/>
  <c r="N100" i="97" s="1"/>
  <c r="X61" i="97"/>
  <c r="X73" i="97"/>
  <c r="X67" i="97"/>
  <c r="P78" i="97"/>
  <c r="X155" i="97"/>
  <c r="R78" i="97"/>
  <c r="AA94" i="97"/>
  <c r="AA169" i="97" s="1" a="1"/>
  <c r="AA169" i="97" s="1"/>
  <c r="AA92" i="97"/>
  <c r="AA93" i="97"/>
  <c r="AA161" i="97" s="1" a="1"/>
  <c r="AA161" i="97" s="1"/>
  <c r="AA95" i="97"/>
  <c r="AA177" i="97" s="1" a="1"/>
  <c r="AA177" i="97" s="1"/>
  <c r="R56" i="97"/>
  <c r="AF60" i="97"/>
  <c r="AA56" i="97"/>
  <c r="Q66" i="97"/>
  <c r="J95" i="97"/>
  <c r="J177" i="97" s="1" a="1"/>
  <c r="J177" i="97" s="1"/>
  <c r="J93" i="97"/>
  <c r="J161" i="97" s="1" a="1"/>
  <c r="J161" i="97" s="1"/>
  <c r="J92" i="97"/>
  <c r="J94" i="97"/>
  <c r="J169" i="97" s="1" a="1"/>
  <c r="J169" i="97" s="1"/>
  <c r="L75" i="97"/>
  <c r="L70" i="97"/>
  <c r="L97" i="97" s="1"/>
  <c r="L100" i="97" s="1"/>
  <c r="L63" i="97"/>
  <c r="AG55" i="97"/>
  <c r="AG56" i="97" s="1"/>
  <c r="AE63" i="97"/>
  <c r="AE75" i="97"/>
  <c r="AE70" i="97"/>
  <c r="AE102" i="97" s="1"/>
  <c r="K73" i="97"/>
  <c r="K67" i="97"/>
  <c r="K61" i="97"/>
  <c r="K78" i="97" s="1"/>
  <c r="W91" i="97"/>
  <c r="W176" i="97" s="1" a="1"/>
  <c r="W176" i="97" s="1"/>
  <c r="W89" i="97"/>
  <c r="W160" i="97" s="1" a="1"/>
  <c r="W160" i="97" s="1"/>
  <c r="W88" i="97"/>
  <c r="W148" i="97" s="1" a="1"/>
  <c r="W148" i="97" s="1"/>
  <c r="W90" i="97"/>
  <c r="W168" i="97" s="1" a="1"/>
  <c r="W168" i="97" s="1"/>
  <c r="T75" i="97"/>
  <c r="T70" i="97"/>
  <c r="T97" i="97" s="1"/>
  <c r="T100" i="97" s="1"/>
  <c r="T63" i="97"/>
  <c r="AI97" i="97"/>
  <c r="AI100" i="97" s="1"/>
  <c r="AC97" i="97"/>
  <c r="AC100" i="97" s="1"/>
  <c r="R62" i="97"/>
  <c r="R74" i="97"/>
  <c r="R69" i="97"/>
  <c r="R101" i="97" s="1"/>
  <c r="AK60" i="97"/>
  <c r="AD55" i="97"/>
  <c r="H66" i="97"/>
  <c r="U95" i="97"/>
  <c r="U177" i="97" s="1" a="1"/>
  <c r="U177" i="97" s="1"/>
  <c r="U94" i="97"/>
  <c r="U169" i="97" s="1" a="1"/>
  <c r="U169" i="97" s="1"/>
  <c r="U93" i="97"/>
  <c r="U161" i="97" s="1" a="1"/>
  <c r="U161" i="97" s="1"/>
  <c r="U92" i="97"/>
  <c r="U149" i="97" s="1" a="1"/>
  <c r="U149" i="97" s="1"/>
  <c r="N62" i="97"/>
  <c r="N74" i="97"/>
  <c r="N69" i="97"/>
  <c r="N101" i="97" s="1"/>
  <c r="AF74" i="97"/>
  <c r="AF69" i="97"/>
  <c r="AF62" i="97"/>
  <c r="V63" i="97"/>
  <c r="V75" i="97"/>
  <c r="V70" i="97"/>
  <c r="V97" i="97" s="1"/>
  <c r="V100" i="97" s="1"/>
  <c r="Z97" i="97"/>
  <c r="Z100" i="97" s="1"/>
  <c r="X66" i="97"/>
  <c r="U78" i="97"/>
  <c r="AB101" i="97"/>
  <c r="U63" i="97"/>
  <c r="U75" i="97"/>
  <c r="U70" i="97"/>
  <c r="U97" i="97" s="1"/>
  <c r="U100" i="97" s="1"/>
  <c r="S95" i="97"/>
  <c r="S177" i="97" s="1" a="1"/>
  <c r="S177" i="97" s="1"/>
  <c r="S94" i="97"/>
  <c r="S169" i="97" s="1" a="1"/>
  <c r="S169" i="97" s="1"/>
  <c r="S93" i="97"/>
  <c r="S161" i="97" s="1" a="1"/>
  <c r="S161" i="97" s="1"/>
  <c r="S92" i="97"/>
  <c r="S149" i="97" s="1" a="1"/>
  <c r="S149" i="97" s="1"/>
  <c r="Z94" i="97"/>
  <c r="Z169" i="97" s="1" a="1"/>
  <c r="Z169" i="97" s="1"/>
  <c r="Z92" i="97"/>
  <c r="Z149" i="97" s="1" a="1"/>
  <c r="Z149" i="97" s="1"/>
  <c r="Z95" i="97"/>
  <c r="Z177" i="97" s="1" a="1"/>
  <c r="Z177" i="97" s="1"/>
  <c r="Z93" i="97"/>
  <c r="Z161" i="97" s="1" a="1"/>
  <c r="Z161" i="97" s="1"/>
  <c r="T72" i="95"/>
  <c r="AG72" i="95"/>
  <c r="U66" i="95"/>
  <c r="AL66" i="95"/>
  <c r="AB66" i="95"/>
  <c r="AB72" i="95"/>
  <c r="J78" i="95"/>
  <c r="J90" i="95" s="1"/>
  <c r="J168" i="95" s="1" a="1"/>
  <c r="J168" i="95" s="1"/>
  <c r="M66" i="95"/>
  <c r="K66" i="95"/>
  <c r="AL72" i="95"/>
  <c r="T66" i="95"/>
  <c r="P66" i="95"/>
  <c r="K60" i="95"/>
  <c r="S78" i="94"/>
  <c r="S91" i="94" s="1"/>
  <c r="S176" i="94" s="1" a="1"/>
  <c r="S176" i="94" s="1"/>
  <c r="L72" i="95"/>
  <c r="AI78" i="93"/>
  <c r="AI94" i="93" s="1"/>
  <c r="AI179" i="93" s="1" a="1"/>
  <c r="AI179" i="93" s="1"/>
  <c r="L66" i="95"/>
  <c r="AJ91" i="95"/>
  <c r="AJ176" i="95" s="1" a="1"/>
  <c r="AJ176" i="95" s="1"/>
  <c r="AJ90" i="95"/>
  <c r="AJ168" i="95" s="1" a="1"/>
  <c r="AJ168" i="95" s="1"/>
  <c r="AJ89" i="95"/>
  <c r="AJ160" i="95" s="1" a="1"/>
  <c r="AJ160" i="95" s="1"/>
  <c r="AJ88" i="95"/>
  <c r="AJ148" i="95" s="1" a="1"/>
  <c r="AJ148" i="95" s="1"/>
  <c r="L74" i="95"/>
  <c r="L69" i="95"/>
  <c r="L62" i="95"/>
  <c r="Q90" i="95"/>
  <c r="Q168" i="95" s="1" a="1"/>
  <c r="Q168" i="95" s="1"/>
  <c r="Q88" i="95"/>
  <c r="Q148" i="95" s="1" a="1"/>
  <c r="Q148" i="95" s="1"/>
  <c r="Q91" i="95"/>
  <c r="Q176" i="95" s="1" a="1"/>
  <c r="Q176" i="95" s="1"/>
  <c r="Q89" i="95"/>
  <c r="Q160" i="95" s="1" a="1"/>
  <c r="Q160" i="95" s="1"/>
  <c r="U67" i="95"/>
  <c r="U73" i="95"/>
  <c r="U61" i="95"/>
  <c r="Y55" i="95"/>
  <c r="AK63" i="95"/>
  <c r="AK75" i="95"/>
  <c r="AK70" i="95"/>
  <c r="AK97" i="95" s="1"/>
  <c r="AK100" i="95" s="1"/>
  <c r="AI95" i="95"/>
  <c r="AI177" i="95" s="1" a="1"/>
  <c r="AI177" i="95" s="1"/>
  <c r="AI94" i="95"/>
  <c r="AI169" i="95" s="1" a="1"/>
  <c r="AI169" i="95" s="1"/>
  <c r="AI93" i="95"/>
  <c r="AI161" i="95" s="1" a="1"/>
  <c r="AI161" i="95" s="1"/>
  <c r="AI92" i="95"/>
  <c r="AI149" i="95" s="1" a="1"/>
  <c r="AI149" i="95" s="1"/>
  <c r="K74" i="95"/>
  <c r="K69" i="95"/>
  <c r="K62" i="95"/>
  <c r="Y72" i="95"/>
  <c r="AL155" i="94"/>
  <c r="AL62" i="95"/>
  <c r="AL74" i="95"/>
  <c r="AL69" i="95"/>
  <c r="J63" i="95"/>
  <c r="J75" i="95"/>
  <c r="J70" i="95"/>
  <c r="J97" i="95" s="1"/>
  <c r="J100" i="95" s="1"/>
  <c r="M55" i="95"/>
  <c r="M56" i="95" s="1"/>
  <c r="V63" i="95"/>
  <c r="V75" i="95"/>
  <c r="V70" i="95"/>
  <c r="V97" i="95" s="1"/>
  <c r="V100" i="95" s="1"/>
  <c r="T74" i="95"/>
  <c r="T69" i="95"/>
  <c r="T62" i="95"/>
  <c r="AF74" i="95"/>
  <c r="AJ75" i="95"/>
  <c r="AJ70" i="95"/>
  <c r="AJ102" i="95" s="1"/>
  <c r="AJ63" i="95"/>
  <c r="U69" i="95"/>
  <c r="AG73" i="95"/>
  <c r="AG67" i="95"/>
  <c r="AG61" i="95"/>
  <c r="X78" i="95"/>
  <c r="Z63" i="95"/>
  <c r="Z75" i="95"/>
  <c r="Z70" i="95"/>
  <c r="Z102" i="95" s="1"/>
  <c r="AG155" i="95"/>
  <c r="M155" i="95"/>
  <c r="AA60" i="95"/>
  <c r="H67" i="95"/>
  <c r="H73" i="95"/>
  <c r="H61" i="95"/>
  <c r="H72" i="95"/>
  <c r="M60" i="95"/>
  <c r="P155" i="95"/>
  <c r="J78" i="93"/>
  <c r="J91" i="93" s="1"/>
  <c r="J151" i="93" s="1" a="1"/>
  <c r="J151" i="93" s="1"/>
  <c r="AC78" i="94"/>
  <c r="AC88" i="94" s="1"/>
  <c r="AC148" i="94" s="1" a="1"/>
  <c r="AC148" i="94" s="1"/>
  <c r="I63" i="95"/>
  <c r="I75" i="95"/>
  <c r="I70" i="95"/>
  <c r="X74" i="95"/>
  <c r="X69" i="95"/>
  <c r="X101" i="95" s="1"/>
  <c r="X62" i="95"/>
  <c r="U60" i="95"/>
  <c r="K55" i="95"/>
  <c r="K56" i="95" s="1"/>
  <c r="AE75" i="95"/>
  <c r="AE70" i="95"/>
  <c r="AE102" i="95" s="1"/>
  <c r="AE63" i="95"/>
  <c r="AC95" i="95"/>
  <c r="AC177" i="95" s="1" a="1"/>
  <c r="AC177" i="95" s="1"/>
  <c r="AC94" i="95"/>
  <c r="AC169" i="95" s="1" a="1"/>
  <c r="AC169" i="95" s="1"/>
  <c r="AC93" i="95"/>
  <c r="AC161" i="95" s="1" a="1"/>
  <c r="AC161" i="95" s="1"/>
  <c r="AC92" i="95"/>
  <c r="AC149" i="95" s="1" a="1"/>
  <c r="AC149" i="95" s="1"/>
  <c r="R95" i="95"/>
  <c r="R177" i="95" s="1" a="1"/>
  <c r="R177" i="95" s="1"/>
  <c r="R94" i="95"/>
  <c r="R169" i="95" s="1" a="1"/>
  <c r="R169" i="95" s="1"/>
  <c r="R93" i="95"/>
  <c r="R161" i="95" s="1" a="1"/>
  <c r="R161" i="95" s="1"/>
  <c r="R92" i="95"/>
  <c r="R149" i="95" s="1" a="1"/>
  <c r="R149" i="95" s="1"/>
  <c r="AL55" i="95"/>
  <c r="AL56" i="95" s="1"/>
  <c r="K61" i="95"/>
  <c r="K67" i="95"/>
  <c r="K73" i="95"/>
  <c r="Y155" i="95"/>
  <c r="J56" i="95"/>
  <c r="AA155" i="95"/>
  <c r="AL61" i="95"/>
  <c r="AL78" i="95" s="1"/>
  <c r="AL67" i="95"/>
  <c r="AL73" i="95"/>
  <c r="AB155" i="95"/>
  <c r="W78" i="95"/>
  <c r="AD78" i="95"/>
  <c r="V56" i="95"/>
  <c r="AJ56" i="95"/>
  <c r="R63" i="95"/>
  <c r="R75" i="95"/>
  <c r="R70" i="95"/>
  <c r="R102" i="95" s="1"/>
  <c r="P55" i="95"/>
  <c r="O74" i="95"/>
  <c r="O69" i="95"/>
  <c r="O101" i="95" s="1"/>
  <c r="O62" i="95"/>
  <c r="AG60" i="95"/>
  <c r="N95" i="95"/>
  <c r="N177" i="95" s="1" a="1"/>
  <c r="N177" i="95" s="1"/>
  <c r="N94" i="95"/>
  <c r="N169" i="95" s="1" a="1"/>
  <c r="N169" i="95" s="1"/>
  <c r="N93" i="95"/>
  <c r="N161" i="95" s="1" a="1"/>
  <c r="N161" i="95" s="1"/>
  <c r="N92" i="95"/>
  <c r="N149" i="95" s="1" a="1"/>
  <c r="N149" i="95" s="1"/>
  <c r="Q63" i="95"/>
  <c r="Q75" i="95"/>
  <c r="Q70" i="95"/>
  <c r="Q97" i="95" s="1"/>
  <c r="Q100" i="95" s="1"/>
  <c r="AH62" i="95"/>
  <c r="AH69" i="95"/>
  <c r="AH101" i="95" s="1"/>
  <c r="AH74" i="95"/>
  <c r="W74" i="95"/>
  <c r="W69" i="95"/>
  <c r="W101" i="95" s="1"/>
  <c r="W62" i="95"/>
  <c r="S91" i="95"/>
  <c r="S176" i="95" s="1" a="1"/>
  <c r="S176" i="95" s="1"/>
  <c r="S90" i="95"/>
  <c r="S168" i="95" s="1" a="1"/>
  <c r="S168" i="95" s="1"/>
  <c r="S89" i="95"/>
  <c r="S160" i="95" s="1" a="1"/>
  <c r="S160" i="95" s="1"/>
  <c r="S88" i="95"/>
  <c r="S148" i="95" s="1" a="1"/>
  <c r="S148" i="95" s="1"/>
  <c r="H66" i="95"/>
  <c r="S95" i="95"/>
  <c r="S177" i="95" s="1" a="1"/>
  <c r="S177" i="95" s="1"/>
  <c r="S94" i="95"/>
  <c r="S169" i="95" s="1" a="1"/>
  <c r="S169" i="95" s="1"/>
  <c r="S93" i="95"/>
  <c r="S161" i="95" s="1" a="1"/>
  <c r="S161" i="95" s="1"/>
  <c r="S92" i="95"/>
  <c r="S149" i="95" s="1" a="1"/>
  <c r="S149" i="95" s="1"/>
  <c r="AF67" i="95"/>
  <c r="AF61" i="95"/>
  <c r="AF78" i="95" s="1"/>
  <c r="AF73" i="95"/>
  <c r="AF72" i="95"/>
  <c r="O75" i="95"/>
  <c r="O70" i="95"/>
  <c r="O97" i="95" s="1"/>
  <c r="O100" i="95" s="1"/>
  <c r="O63" i="95"/>
  <c r="Y61" i="95"/>
  <c r="Y67" i="95"/>
  <c r="Y73" i="95"/>
  <c r="AB55" i="95"/>
  <c r="AB56" i="95" s="1"/>
  <c r="T155" i="95"/>
  <c r="AC63" i="95"/>
  <c r="AC75" i="95"/>
  <c r="AC70" i="95"/>
  <c r="AC102" i="95" s="1"/>
  <c r="G135" i="95"/>
  <c r="Z97" i="95"/>
  <c r="Z100" i="95" s="1"/>
  <c r="AG55" i="95"/>
  <c r="AG56" i="95" s="1"/>
  <c r="N63" i="95"/>
  <c r="N75" i="95"/>
  <c r="N70" i="95"/>
  <c r="I62" i="95"/>
  <c r="I74" i="95"/>
  <c r="I69" i="95"/>
  <c r="J93" i="95"/>
  <c r="J161" i="95" s="1" a="1"/>
  <c r="J161" i="95" s="1"/>
  <c r="J95" i="95"/>
  <c r="J177" i="95" s="1" a="1"/>
  <c r="J177" i="95" s="1"/>
  <c r="J94" i="95"/>
  <c r="J169" i="95" s="1" a="1"/>
  <c r="J169" i="95" s="1"/>
  <c r="J92" i="95"/>
  <c r="J149" i="95" s="1" a="1"/>
  <c r="J149" i="95" s="1"/>
  <c r="AK62" i="95"/>
  <c r="AK74" i="95"/>
  <c r="AK69" i="95"/>
  <c r="AK101" i="95" s="1"/>
  <c r="P74" i="95"/>
  <c r="P69" i="95"/>
  <c r="P62" i="95"/>
  <c r="S75" i="95"/>
  <c r="S70" i="95"/>
  <c r="S102" i="95" s="1"/>
  <c r="S63" i="95"/>
  <c r="I89" i="95"/>
  <c r="I160" i="95" s="1" a="1"/>
  <c r="I160" i="95" s="1"/>
  <c r="U155" i="95"/>
  <c r="AL155" i="95"/>
  <c r="AA74" i="95"/>
  <c r="AA69" i="95"/>
  <c r="AA62" i="95"/>
  <c r="AC91" i="95"/>
  <c r="AA73" i="95"/>
  <c r="AA61" i="95"/>
  <c r="AA67" i="95"/>
  <c r="AD95" i="95"/>
  <c r="AD177" i="95" s="1" a="1"/>
  <c r="AD177" i="95" s="1"/>
  <c r="AD94" i="95"/>
  <c r="AD169" i="95" s="1" a="1"/>
  <c r="AD169" i="95" s="1"/>
  <c r="AD93" i="95"/>
  <c r="AD161" i="95" s="1" a="1"/>
  <c r="AD161" i="95" s="1"/>
  <c r="AD92" i="95"/>
  <c r="AD149" i="95" s="1" a="1"/>
  <c r="AD149" i="95" s="1"/>
  <c r="T67" i="95"/>
  <c r="T73" i="95"/>
  <c r="T61" i="95"/>
  <c r="AF66" i="95"/>
  <c r="AE93" i="95"/>
  <c r="AE161" i="95" s="1" a="1"/>
  <c r="AE161" i="95" s="1"/>
  <c r="AE95" i="95"/>
  <c r="AE177" i="95" s="1" a="1"/>
  <c r="AE177" i="95" s="1"/>
  <c r="AE94" i="95"/>
  <c r="AE169" i="95" s="1" a="1"/>
  <c r="AE169" i="95" s="1"/>
  <c r="AE92" i="95"/>
  <c r="AE149" i="95" s="1" a="1"/>
  <c r="AE149" i="95" s="1"/>
  <c r="K155" i="95"/>
  <c r="P67" i="95"/>
  <c r="P61" i="95"/>
  <c r="P73" i="95"/>
  <c r="P72" i="95"/>
  <c r="O56" i="95"/>
  <c r="X75" i="95"/>
  <c r="X70" i="95"/>
  <c r="X102" i="95" s="1"/>
  <c r="X63" i="95"/>
  <c r="R91" i="95"/>
  <c r="R90" i="95"/>
  <c r="R168" i="95" s="1" a="1"/>
  <c r="R168" i="95" s="1"/>
  <c r="R89" i="95"/>
  <c r="R88" i="95"/>
  <c r="Y60" i="95"/>
  <c r="AL67" i="94"/>
  <c r="AL72" i="94"/>
  <c r="AL60" i="94"/>
  <c r="AL73" i="94"/>
  <c r="AL66" i="94"/>
  <c r="AL101" i="94" s="1"/>
  <c r="AL61" i="94"/>
  <c r="R97" i="95"/>
  <c r="R100" i="95" s="1"/>
  <c r="AJ74" i="95"/>
  <c r="AJ69" i="95"/>
  <c r="AJ101" i="95" s="1"/>
  <c r="AJ62" i="95"/>
  <c r="AI75" i="95"/>
  <c r="AI70" i="95"/>
  <c r="AI63" i="95"/>
  <c r="N56" i="95"/>
  <c r="L155" i="95"/>
  <c r="AE101" i="95"/>
  <c r="AE150" i="95"/>
  <c r="AD63" i="95"/>
  <c r="AD75" i="95"/>
  <c r="AD70" i="95"/>
  <c r="AD102" i="95" s="1"/>
  <c r="T55" i="95"/>
  <c r="T56" i="95" s="1"/>
  <c r="AI78" i="95"/>
  <c r="AF55" i="95"/>
  <c r="AF56" i="95" s="1"/>
  <c r="AB73" i="95"/>
  <c r="AB67" i="95"/>
  <c r="AB61" i="95"/>
  <c r="U55" i="95"/>
  <c r="U56" i="95" s="1"/>
  <c r="L55" i="95"/>
  <c r="L56" i="95" s="1"/>
  <c r="H55" i="95"/>
  <c r="H56" i="95" s="1"/>
  <c r="L67" i="95"/>
  <c r="L61" i="95"/>
  <c r="L73" i="95"/>
  <c r="X97" i="95"/>
  <c r="X100" i="95" s="1"/>
  <c r="AF155" i="95"/>
  <c r="Z62" i="95"/>
  <c r="Z74" i="95"/>
  <c r="Z69" i="95"/>
  <c r="Z101" i="95" s="1"/>
  <c r="AH63" i="95"/>
  <c r="AH75" i="95"/>
  <c r="AH70" i="95"/>
  <c r="AH102" i="95" s="1"/>
  <c r="AA55" i="95"/>
  <c r="AA56" i="95" s="1"/>
  <c r="W75" i="95"/>
  <c r="W70" i="95"/>
  <c r="W102" i="95" s="1"/>
  <c r="W63" i="95"/>
  <c r="AA72" i="95"/>
  <c r="V92" i="95"/>
  <c r="V94" i="95"/>
  <c r="V169" i="95" s="1" a="1"/>
  <c r="V169" i="95" s="1"/>
  <c r="V93" i="95"/>
  <c r="V161" i="95" s="1" a="1"/>
  <c r="V161" i="95" s="1"/>
  <c r="V95" i="95"/>
  <c r="V177" i="95" s="1" a="1"/>
  <c r="V177" i="95" s="1"/>
  <c r="AC97" i="95"/>
  <c r="AC100" i="95" s="1"/>
  <c r="G37" i="95"/>
  <c r="M61" i="95"/>
  <c r="M67" i="95"/>
  <c r="M73" i="95"/>
  <c r="Q94" i="95"/>
  <c r="Q169" i="95" s="1" a="1"/>
  <c r="Q169" i="95" s="1"/>
  <c r="Q92" i="95"/>
  <c r="Q95" i="95"/>
  <c r="Q177" i="95" s="1" a="1"/>
  <c r="Q177" i="95" s="1"/>
  <c r="Q93" i="95"/>
  <c r="Q161" i="95" s="1" a="1"/>
  <c r="Q161" i="95" s="1"/>
  <c r="AD101" i="94"/>
  <c r="AK104" i="93"/>
  <c r="L101" i="94"/>
  <c r="N89" i="94"/>
  <c r="N160" i="94" s="1" a="1"/>
  <c r="N160" i="94" s="1"/>
  <c r="I91" i="94"/>
  <c r="I176" i="94" s="1" a="1"/>
  <c r="I176" i="94" s="1"/>
  <c r="AK95" i="94"/>
  <c r="AK177" i="94" s="1" a="1"/>
  <c r="AK177" i="94" s="1"/>
  <c r="AK94" i="94"/>
  <c r="AK169" i="94" s="1" a="1"/>
  <c r="AK169" i="94" s="1"/>
  <c r="AK93" i="94"/>
  <c r="AK161" i="94" s="1" a="1"/>
  <c r="AK161" i="94" s="1"/>
  <c r="AK92" i="94"/>
  <c r="AK149" i="94" s="1" a="1"/>
  <c r="AK149" i="94" s="1"/>
  <c r="AA63" i="94"/>
  <c r="AA75" i="94"/>
  <c r="AA70" i="94"/>
  <c r="AA97" i="94" s="1"/>
  <c r="AA100" i="94" s="1"/>
  <c r="AF75" i="94"/>
  <c r="AF70" i="94"/>
  <c r="AF102" i="94" s="1"/>
  <c r="AF63" i="94"/>
  <c r="X91" i="94"/>
  <c r="X176" i="94" s="1" a="1"/>
  <c r="X176" i="94" s="1"/>
  <c r="X90" i="94"/>
  <c r="X168" i="94" s="1" a="1"/>
  <c r="X168" i="94" s="1"/>
  <c r="X89" i="94"/>
  <c r="X160" i="94" s="1" a="1"/>
  <c r="X160" i="94" s="1"/>
  <c r="X88" i="94"/>
  <c r="X148" i="94" s="1" a="1"/>
  <c r="X148" i="94" s="1"/>
  <c r="N95" i="94"/>
  <c r="N177" i="94" s="1" a="1"/>
  <c r="N177" i="94" s="1"/>
  <c r="N94" i="94"/>
  <c r="N169" i="94" s="1" a="1"/>
  <c r="N169" i="94" s="1"/>
  <c r="N93" i="94"/>
  <c r="N161" i="94" s="1" a="1"/>
  <c r="N161" i="94" s="1"/>
  <c r="N92" i="94"/>
  <c r="N149" i="94" s="1" a="1"/>
  <c r="N149" i="94" s="1"/>
  <c r="Q95" i="94"/>
  <c r="Q177" i="94" s="1" a="1"/>
  <c r="Q177" i="94" s="1"/>
  <c r="Q94" i="94"/>
  <c r="Q169" i="94" s="1" a="1"/>
  <c r="Q169" i="94" s="1"/>
  <c r="Q93" i="94"/>
  <c r="Q161" i="94" s="1" a="1"/>
  <c r="Q161" i="94" s="1"/>
  <c r="Q92" i="94"/>
  <c r="Q149" i="94" s="1" a="1"/>
  <c r="Q149" i="94" s="1"/>
  <c r="N63" i="94"/>
  <c r="N75" i="94"/>
  <c r="N70" i="94"/>
  <c r="N102" i="94" s="1"/>
  <c r="X95" i="94"/>
  <c r="X177" i="94" s="1" a="1"/>
  <c r="X177" i="94" s="1"/>
  <c r="X94" i="94"/>
  <c r="X169" i="94" s="1" a="1"/>
  <c r="X169" i="94" s="1"/>
  <c r="X93" i="94"/>
  <c r="X161" i="94" s="1" a="1"/>
  <c r="X161" i="94" s="1"/>
  <c r="X92" i="94"/>
  <c r="X149" i="94" s="1" a="1"/>
  <c r="X149" i="94" s="1"/>
  <c r="AH62" i="94"/>
  <c r="AH74" i="94"/>
  <c r="AH69" i="94"/>
  <c r="AH101" i="94" s="1"/>
  <c r="AG75" i="94"/>
  <c r="AG70" i="94"/>
  <c r="AG102" i="94" s="1"/>
  <c r="AG63" i="94"/>
  <c r="I74" i="94"/>
  <c r="I69" i="94"/>
  <c r="I62" i="94"/>
  <c r="AC74" i="94"/>
  <c r="AC69" i="94"/>
  <c r="AC101" i="94" s="1"/>
  <c r="AC62" i="94"/>
  <c r="AF74" i="94"/>
  <c r="AF69" i="94"/>
  <c r="AF101" i="94" s="1"/>
  <c r="AF62" i="94"/>
  <c r="K94" i="94"/>
  <c r="K169" i="94" s="1" a="1"/>
  <c r="K169" i="94" s="1"/>
  <c r="K92" i="94"/>
  <c r="K149" i="94" s="1" a="1"/>
  <c r="K149" i="94" s="1"/>
  <c r="K95" i="94"/>
  <c r="K177" i="94" s="1" a="1"/>
  <c r="K177" i="94" s="1"/>
  <c r="K93" i="94"/>
  <c r="K161" i="94" s="1" a="1"/>
  <c r="K161" i="94" s="1"/>
  <c r="Z94" i="94"/>
  <c r="Z169" i="94" s="1" a="1"/>
  <c r="Z169" i="94" s="1"/>
  <c r="Z92" i="94"/>
  <c r="Z149" i="94" s="1" a="1"/>
  <c r="Z149" i="94" s="1"/>
  <c r="Z95" i="94"/>
  <c r="Z177" i="94" s="1" a="1"/>
  <c r="Z177" i="94" s="1"/>
  <c r="Z93" i="94"/>
  <c r="Z161" i="94" s="1" a="1"/>
  <c r="Z161" i="94" s="1"/>
  <c r="R63" i="94"/>
  <c r="R75" i="94"/>
  <c r="R70" i="94"/>
  <c r="AB101" i="94"/>
  <c r="Z63" i="94"/>
  <c r="Z75" i="94"/>
  <c r="Z70" i="94"/>
  <c r="Z97" i="94" s="1"/>
  <c r="Z100" i="94" s="1"/>
  <c r="V91" i="94"/>
  <c r="V176" i="94" s="1" a="1"/>
  <c r="V176" i="94" s="1"/>
  <c r="V90" i="94"/>
  <c r="V168" i="94" s="1" a="1"/>
  <c r="V168" i="94" s="1"/>
  <c r="V88" i="94"/>
  <c r="V148" i="94" s="1" a="1"/>
  <c r="V148" i="94" s="1"/>
  <c r="V89" i="94"/>
  <c r="V160" i="94" s="1" a="1"/>
  <c r="V160" i="94" s="1"/>
  <c r="P74" i="94"/>
  <c r="P69" i="94"/>
  <c r="P101" i="94" s="1"/>
  <c r="P62" i="94"/>
  <c r="N56" i="94"/>
  <c r="Q75" i="94"/>
  <c r="Q70" i="94"/>
  <c r="Q102" i="94" s="1"/>
  <c r="Q63" i="94"/>
  <c r="S63" i="94"/>
  <c r="S75" i="94"/>
  <c r="S70" i="94"/>
  <c r="S102" i="94" s="1"/>
  <c r="AG97" i="94"/>
  <c r="AG100" i="94" s="1"/>
  <c r="H75" i="94"/>
  <c r="H70" i="94"/>
  <c r="H63" i="94"/>
  <c r="N101" i="94"/>
  <c r="P75" i="94"/>
  <c r="P70" i="94"/>
  <c r="P102" i="94" s="1"/>
  <c r="P63" i="94"/>
  <c r="J63" i="94"/>
  <c r="J75" i="94"/>
  <c r="J70" i="94"/>
  <c r="J102" i="94" s="1"/>
  <c r="Q101" i="94"/>
  <c r="AE63" i="94"/>
  <c r="AE75" i="94"/>
  <c r="AE70" i="94"/>
  <c r="AE102" i="94" s="1"/>
  <c r="R62" i="94"/>
  <c r="R74" i="94"/>
  <c r="R69" i="94"/>
  <c r="R101" i="94" s="1"/>
  <c r="I75" i="94"/>
  <c r="I70" i="94"/>
  <c r="I63" i="94"/>
  <c r="AC75" i="94"/>
  <c r="AC70" i="94"/>
  <c r="AC97" i="94" s="1"/>
  <c r="AC100" i="94" s="1"/>
  <c r="AC63" i="94"/>
  <c r="S95" i="94"/>
  <c r="S177" i="94" s="1" a="1"/>
  <c r="S177" i="94" s="1"/>
  <c r="S94" i="94"/>
  <c r="S169" i="94" s="1" a="1"/>
  <c r="S169" i="94" s="1"/>
  <c r="S93" i="94"/>
  <c r="S161" i="94" s="1" a="1"/>
  <c r="S161" i="94" s="1"/>
  <c r="S92" i="94"/>
  <c r="S149" i="94" s="1" a="1"/>
  <c r="S149" i="94" s="1"/>
  <c r="T94" i="94"/>
  <c r="T169" i="94" s="1" a="1"/>
  <c r="T169" i="94" s="1"/>
  <c r="T92" i="94"/>
  <c r="T149" i="94" s="1" a="1"/>
  <c r="T149" i="94" s="1"/>
  <c r="T95" i="94"/>
  <c r="T177" i="94" s="1" a="1"/>
  <c r="T177" i="94" s="1"/>
  <c r="T93" i="94"/>
  <c r="T161" i="94" s="1" a="1"/>
  <c r="T161" i="94" s="1"/>
  <c r="AA95" i="94"/>
  <c r="AA177" i="94" s="1" a="1"/>
  <c r="AA177" i="94" s="1"/>
  <c r="AA93" i="94"/>
  <c r="AA161" i="94" s="1" a="1"/>
  <c r="AA161" i="94" s="1"/>
  <c r="AA94" i="94"/>
  <c r="AA169" i="94" s="1" a="1"/>
  <c r="AA169" i="94" s="1"/>
  <c r="AA92" i="94"/>
  <c r="AA149" i="94" s="1" a="1"/>
  <c r="AA149" i="94" s="1"/>
  <c r="Y75" i="94"/>
  <c r="Y70" i="94"/>
  <c r="Y102" i="94" s="1"/>
  <c r="Y63" i="94"/>
  <c r="AJ95" i="94"/>
  <c r="AJ177" i="94" s="1" a="1"/>
  <c r="AJ177" i="94" s="1"/>
  <c r="AJ93" i="94"/>
  <c r="AJ161" i="94" s="1" a="1"/>
  <c r="AJ161" i="94" s="1"/>
  <c r="AJ94" i="94"/>
  <c r="AJ169" i="94" s="1" a="1"/>
  <c r="AJ169" i="94" s="1"/>
  <c r="AJ92" i="94"/>
  <c r="AJ149" i="94" s="1" a="1"/>
  <c r="AJ149" i="94" s="1"/>
  <c r="N150" i="94"/>
  <c r="AB95" i="94"/>
  <c r="AB177" i="94" s="1" a="1"/>
  <c r="AB177" i="94" s="1"/>
  <c r="AB93" i="94"/>
  <c r="AB161" i="94" s="1" a="1"/>
  <c r="AB161" i="94" s="1"/>
  <c r="AB94" i="94"/>
  <c r="AB169" i="94" s="1" a="1"/>
  <c r="AB169" i="94" s="1"/>
  <c r="AB92" i="94"/>
  <c r="AB149" i="94" s="1" a="1"/>
  <c r="AB149" i="94" s="1"/>
  <c r="L94" i="94"/>
  <c r="L169" i="94" s="1" a="1"/>
  <c r="L169" i="94" s="1"/>
  <c r="L92" i="94"/>
  <c r="L149" i="94" s="1" a="1"/>
  <c r="L149" i="94" s="1"/>
  <c r="L95" i="94"/>
  <c r="L177" i="94" s="1" a="1"/>
  <c r="L177" i="94" s="1"/>
  <c r="L93" i="94"/>
  <c r="L161" i="94" s="1" a="1"/>
  <c r="L161" i="94" s="1"/>
  <c r="H74" i="94"/>
  <c r="H69" i="94"/>
  <c r="H101" i="94" s="1"/>
  <c r="H62" i="94"/>
  <c r="AK150" i="94"/>
  <c r="J97" i="94"/>
  <c r="J100" i="94" s="1"/>
  <c r="AG74" i="94"/>
  <c r="AG69" i="94"/>
  <c r="AG101" i="94" s="1"/>
  <c r="AG62" i="94"/>
  <c r="AB75" i="94"/>
  <c r="AB70" i="94"/>
  <c r="AB63" i="94"/>
  <c r="L75" i="94"/>
  <c r="L70" i="94"/>
  <c r="L63" i="94"/>
  <c r="W63" i="94"/>
  <c r="W75" i="94"/>
  <c r="W70" i="94"/>
  <c r="W102" i="94" s="1"/>
  <c r="M74" i="94"/>
  <c r="M69" i="94"/>
  <c r="M62" i="94"/>
  <c r="M75" i="94"/>
  <c r="M70" i="94"/>
  <c r="M97" i="94" s="1"/>
  <c r="M100" i="94" s="1"/>
  <c r="M63" i="94"/>
  <c r="AH63" i="94"/>
  <c r="AH75" i="94"/>
  <c r="AH70" i="94"/>
  <c r="AH102" i="94" s="1"/>
  <c r="V95" i="94"/>
  <c r="V177" i="94" s="1" a="1"/>
  <c r="V177" i="94" s="1"/>
  <c r="V93" i="94"/>
  <c r="V161" i="94" s="1" a="1"/>
  <c r="V161" i="94" s="1"/>
  <c r="V94" i="94"/>
  <c r="V169" i="94" s="1" a="1"/>
  <c r="V169" i="94" s="1"/>
  <c r="V92" i="94"/>
  <c r="V149" i="94" s="1" a="1"/>
  <c r="V149" i="94" s="1"/>
  <c r="Q97" i="94"/>
  <c r="Q100" i="94" s="1"/>
  <c r="W97" i="94"/>
  <c r="W100" i="94" s="1"/>
  <c r="AI95" i="94"/>
  <c r="AI177" i="94" s="1" a="1"/>
  <c r="AI177" i="94" s="1"/>
  <c r="AI94" i="94"/>
  <c r="AI169" i="94" s="1" a="1"/>
  <c r="AI169" i="94" s="1"/>
  <c r="AI93" i="94"/>
  <c r="AI161" i="94" s="1" a="1"/>
  <c r="AI161" i="94" s="1"/>
  <c r="AI92" i="94"/>
  <c r="U75" i="94"/>
  <c r="U70" i="94"/>
  <c r="U63" i="94"/>
  <c r="J91" i="94"/>
  <c r="J176" i="94" s="1" a="1"/>
  <c r="J176" i="94" s="1"/>
  <c r="J90" i="94"/>
  <c r="J168" i="94" s="1" a="1"/>
  <c r="J168" i="94" s="1"/>
  <c r="J89" i="94"/>
  <c r="J160" i="94" s="1" a="1"/>
  <c r="J160" i="94" s="1"/>
  <c r="J88" i="94"/>
  <c r="J148" i="94" s="1" a="1"/>
  <c r="J148" i="94" s="1"/>
  <c r="N97" i="94"/>
  <c r="N100" i="94" s="1"/>
  <c r="V63" i="94"/>
  <c r="V75" i="94"/>
  <c r="V70" i="94"/>
  <c r="V102" i="94" s="1"/>
  <c r="AD95" i="94"/>
  <c r="AD177" i="94" s="1" a="1"/>
  <c r="AD177" i="94" s="1"/>
  <c r="AD94" i="94"/>
  <c r="AD169" i="94" s="1" a="1"/>
  <c r="AD169" i="94" s="1"/>
  <c r="AD93" i="94"/>
  <c r="AD161" i="94" s="1" a="1"/>
  <c r="AD161" i="94" s="1"/>
  <c r="AD92" i="94"/>
  <c r="AD149" i="94" s="1" a="1"/>
  <c r="AD149" i="94" s="1"/>
  <c r="O62" i="94"/>
  <c r="O74" i="94"/>
  <c r="O69" i="94"/>
  <c r="O101" i="94" s="1"/>
  <c r="T90" i="94"/>
  <c r="T168" i="94" s="1" a="1"/>
  <c r="T168" i="94" s="1"/>
  <c r="T89" i="94"/>
  <c r="T88" i="94"/>
  <c r="T91" i="94"/>
  <c r="T176" i="94" s="1" a="1"/>
  <c r="T176" i="94" s="1"/>
  <c r="T75" i="94"/>
  <c r="T70" i="94"/>
  <c r="T63" i="94"/>
  <c r="AK75" i="94"/>
  <c r="AK70" i="94"/>
  <c r="AK97" i="94" s="1"/>
  <c r="AK100" i="94" s="1"/>
  <c r="AK63" i="94"/>
  <c r="AJ75" i="94"/>
  <c r="AJ70" i="94"/>
  <c r="AJ63" i="94"/>
  <c r="AD63" i="94"/>
  <c r="AD75" i="94"/>
  <c r="AD70" i="94"/>
  <c r="AD97" i="94" s="1"/>
  <c r="AD100" i="94" s="1"/>
  <c r="J62" i="94"/>
  <c r="J74" i="94"/>
  <c r="J69" i="94"/>
  <c r="J101" i="94" s="1"/>
  <c r="G56" i="94"/>
  <c r="AI63" i="94"/>
  <c r="AI75" i="94"/>
  <c r="AI70" i="94"/>
  <c r="AI102" i="94" s="1"/>
  <c r="K63" i="94"/>
  <c r="K75" i="94"/>
  <c r="K70" i="94"/>
  <c r="AE97" i="94"/>
  <c r="AE100" i="94" s="1"/>
  <c r="AF97" i="94"/>
  <c r="AF100" i="94" s="1"/>
  <c r="Y97" i="94"/>
  <c r="Y100" i="94" s="1"/>
  <c r="Y74" i="94"/>
  <c r="Y69" i="94"/>
  <c r="Y101" i="94" s="1"/>
  <c r="Y62" i="94"/>
  <c r="X75" i="94"/>
  <c r="X70" i="94"/>
  <c r="X63" i="94"/>
  <c r="O63" i="94"/>
  <c r="O75" i="94"/>
  <c r="O70" i="94"/>
  <c r="O97" i="94" s="1"/>
  <c r="O100" i="94" s="1"/>
  <c r="AE94" i="94"/>
  <c r="AE169" i="94" s="1" a="1"/>
  <c r="AE169" i="94" s="1"/>
  <c r="AE92" i="94"/>
  <c r="AE149" i="94" s="1" a="1"/>
  <c r="AE149" i="94" s="1"/>
  <c r="AE95" i="94"/>
  <c r="AE177" i="94" s="1" a="1"/>
  <c r="AE177" i="94" s="1"/>
  <c r="AE93" i="94"/>
  <c r="AE161" i="94" s="1" a="1"/>
  <c r="AE161" i="94" s="1"/>
  <c r="W94" i="94"/>
  <c r="W169" i="94" s="1" a="1"/>
  <c r="W169" i="94" s="1"/>
  <c r="W92" i="94"/>
  <c r="W149" i="94" s="1" a="1"/>
  <c r="W149" i="94" s="1"/>
  <c r="W95" i="94"/>
  <c r="W177" i="94" s="1" a="1"/>
  <c r="W177" i="94" s="1"/>
  <c r="W93" i="94"/>
  <c r="W161" i="94" s="1" a="1"/>
  <c r="W161" i="94" s="1"/>
  <c r="U95" i="94"/>
  <c r="U177" i="94" s="1" a="1"/>
  <c r="U177" i="94" s="1"/>
  <c r="U94" i="94"/>
  <c r="U169" i="94" s="1" a="1"/>
  <c r="U169" i="94" s="1"/>
  <c r="U93" i="94"/>
  <c r="U161" i="94" s="1" a="1"/>
  <c r="U161" i="94" s="1"/>
  <c r="U92" i="94"/>
  <c r="U149" i="94" s="1" a="1"/>
  <c r="U149" i="94" s="1"/>
  <c r="K104" i="93"/>
  <c r="AG104" i="93"/>
  <c r="R78" i="93"/>
  <c r="R92" i="93" s="1"/>
  <c r="R163" i="93" s="1" a="1"/>
  <c r="R163" i="93" s="1"/>
  <c r="AH78" i="93"/>
  <c r="AH92" i="93" s="1"/>
  <c r="AH163" i="93" s="1" a="1"/>
  <c r="AH163" i="93" s="1"/>
  <c r="Y72" i="91"/>
  <c r="N104" i="93"/>
  <c r="AB104" i="93"/>
  <c r="AL94" i="93"/>
  <c r="AL179" i="93" s="1" a="1"/>
  <c r="AL179" i="93" s="1"/>
  <c r="AL93" i="93"/>
  <c r="AL171" i="93" s="1" a="1"/>
  <c r="AL171" i="93" s="1"/>
  <c r="AL92" i="93"/>
  <c r="AL163" i="93" s="1" a="1"/>
  <c r="AL163" i="93" s="1"/>
  <c r="AL91" i="93"/>
  <c r="AL151" i="93" s="1" a="1"/>
  <c r="AL151" i="93" s="1"/>
  <c r="AD94" i="93"/>
  <c r="AD179" i="93" s="1" a="1"/>
  <c r="AD179" i="93" s="1"/>
  <c r="AD92" i="93"/>
  <c r="AD163" i="93" s="1" a="1"/>
  <c r="AD163" i="93" s="1"/>
  <c r="AD91" i="93"/>
  <c r="AD151" i="93" s="1" a="1"/>
  <c r="AD151" i="93" s="1"/>
  <c r="AD93" i="93"/>
  <c r="AD171" i="93" s="1" a="1"/>
  <c r="AD171" i="93" s="1"/>
  <c r="X94" i="93"/>
  <c r="X179" i="93" s="1" a="1"/>
  <c r="X179" i="93" s="1"/>
  <c r="X93" i="93"/>
  <c r="X171" i="93" s="1" a="1"/>
  <c r="X171" i="93" s="1"/>
  <c r="X92" i="93"/>
  <c r="X163" i="93" s="1" a="1"/>
  <c r="X163" i="93" s="1"/>
  <c r="X91" i="93"/>
  <c r="X151" i="93" s="1" a="1"/>
  <c r="X151" i="93" s="1"/>
  <c r="AC93" i="93"/>
  <c r="AC171" i="93" s="1" a="1"/>
  <c r="AC171" i="93" s="1"/>
  <c r="AC91" i="93"/>
  <c r="AC151" i="93" s="1" a="1"/>
  <c r="AC151" i="93" s="1"/>
  <c r="AC94" i="93"/>
  <c r="AC179" i="93" s="1" a="1"/>
  <c r="AC179" i="93" s="1"/>
  <c r="AC92" i="93"/>
  <c r="AC163" i="93" s="1" a="1"/>
  <c r="AC163" i="93" s="1"/>
  <c r="O63" i="93"/>
  <c r="O75" i="93"/>
  <c r="O70" i="93"/>
  <c r="O105" i="93" s="1"/>
  <c r="AG94" i="93"/>
  <c r="AG179" i="93" s="1" a="1"/>
  <c r="AG179" i="93" s="1"/>
  <c r="AG93" i="93"/>
  <c r="AG171" i="93" s="1" a="1"/>
  <c r="AG171" i="93" s="1"/>
  <c r="AG92" i="93"/>
  <c r="AG163" i="93" s="1" a="1"/>
  <c r="AG163" i="93" s="1"/>
  <c r="AG91" i="93"/>
  <c r="AG151" i="93" s="1" a="1"/>
  <c r="AG151" i="93" s="1"/>
  <c r="Q94" i="93"/>
  <c r="Q179" i="93" s="1" a="1"/>
  <c r="Q179" i="93" s="1"/>
  <c r="Q93" i="93"/>
  <c r="Q171" i="93" s="1" a="1"/>
  <c r="Q171" i="93" s="1"/>
  <c r="Q92" i="93"/>
  <c r="Q163" i="93" s="1" a="1"/>
  <c r="Q163" i="93" s="1"/>
  <c r="Q91" i="93"/>
  <c r="Q151" i="93" s="1" a="1"/>
  <c r="Q151" i="93" s="1"/>
  <c r="R75" i="93"/>
  <c r="R70" i="93"/>
  <c r="R105" i="93" s="1"/>
  <c r="R63" i="93"/>
  <c r="I75" i="93"/>
  <c r="I70" i="93"/>
  <c r="I105" i="93" s="1"/>
  <c r="I63" i="93"/>
  <c r="S63" i="93"/>
  <c r="S70" i="93"/>
  <c r="S105" i="93" s="1"/>
  <c r="S75" i="93"/>
  <c r="W92" i="93"/>
  <c r="W163" i="93" s="1" a="1"/>
  <c r="W163" i="93" s="1"/>
  <c r="W94" i="93"/>
  <c r="W179" i="93" s="1" a="1"/>
  <c r="W179" i="93" s="1"/>
  <c r="W93" i="93"/>
  <c r="W171" i="93" s="1" a="1"/>
  <c r="W171" i="93" s="1"/>
  <c r="W91" i="93"/>
  <c r="W151" i="93" s="1" a="1"/>
  <c r="W151" i="93" s="1"/>
  <c r="Z95" i="93"/>
  <c r="Z152" i="93" s="1" a="1"/>
  <c r="Z152" i="93" s="1"/>
  <c r="Z96" i="93"/>
  <c r="Z164" i="93" s="1" a="1"/>
  <c r="Z164" i="93" s="1"/>
  <c r="Z97" i="93"/>
  <c r="Z172" i="93" s="1" a="1"/>
  <c r="Z172" i="93" s="1"/>
  <c r="Z98" i="93"/>
  <c r="Z180" i="93" s="1" a="1"/>
  <c r="Z180" i="93" s="1"/>
  <c r="AL75" i="93"/>
  <c r="AL70" i="93"/>
  <c r="AL105" i="93" s="1"/>
  <c r="AL63" i="93"/>
  <c r="P75" i="93"/>
  <c r="P70" i="93"/>
  <c r="P105" i="93" s="1"/>
  <c r="P63" i="93"/>
  <c r="AB75" i="93"/>
  <c r="AB70" i="93"/>
  <c r="AB105" i="93" s="1"/>
  <c r="AB63" i="93"/>
  <c r="AF74" i="93"/>
  <c r="AF69" i="93"/>
  <c r="AF104" i="93" s="1"/>
  <c r="AF62" i="93"/>
  <c r="AA75" i="93"/>
  <c r="AA70" i="93"/>
  <c r="AA105" i="93" s="1"/>
  <c r="AA63" i="93"/>
  <c r="T75" i="93"/>
  <c r="T70" i="93"/>
  <c r="T105" i="93" s="1"/>
  <c r="T63" i="93"/>
  <c r="AC63" i="93"/>
  <c r="AC70" i="93"/>
  <c r="AC105" i="93" s="1"/>
  <c r="AC75" i="93"/>
  <c r="X75" i="93"/>
  <c r="X70" i="93"/>
  <c r="X105" i="93" s="1"/>
  <c r="X63" i="93"/>
  <c r="AG75" i="93"/>
  <c r="AG70" i="93"/>
  <c r="AG105" i="93" s="1"/>
  <c r="AG63" i="93"/>
  <c r="AB98" i="93"/>
  <c r="AB180" i="93" s="1" a="1"/>
  <c r="AB180" i="93" s="1"/>
  <c r="AB97" i="93"/>
  <c r="AB172" i="93" s="1" a="1"/>
  <c r="AB172" i="93" s="1"/>
  <c r="AB96" i="93"/>
  <c r="AB164" i="93" s="1" a="1"/>
  <c r="AB164" i="93" s="1"/>
  <c r="AB95" i="93"/>
  <c r="AB152" i="93" s="1" a="1"/>
  <c r="AB152" i="93" s="1"/>
  <c r="AF75" i="93"/>
  <c r="AF70" i="93"/>
  <c r="AF105" i="93" s="1"/>
  <c r="AF63" i="93"/>
  <c r="T78" i="93"/>
  <c r="Z75" i="93"/>
  <c r="Z63" i="93"/>
  <c r="Z70" i="93"/>
  <c r="Z105" i="93" s="1"/>
  <c r="AL104" i="93"/>
  <c r="AK78" i="93"/>
  <c r="I62" i="93"/>
  <c r="I69" i="93"/>
  <c r="I104" i="93" s="1"/>
  <c r="I74" i="93"/>
  <c r="O97" i="93"/>
  <c r="O172" i="93" s="1" a="1"/>
  <c r="O172" i="93" s="1"/>
  <c r="O98" i="93"/>
  <c r="O180" i="93" s="1" a="1"/>
  <c r="O180" i="93" s="1"/>
  <c r="O95" i="93"/>
  <c r="O152" i="93" s="1" a="1"/>
  <c r="O152" i="93" s="1"/>
  <c r="O96" i="93"/>
  <c r="O164" i="93" s="1" a="1"/>
  <c r="O164" i="93" s="1"/>
  <c r="K98" i="93"/>
  <c r="K180" i="93" s="1" a="1"/>
  <c r="K180" i="93" s="1"/>
  <c r="K97" i="93"/>
  <c r="K172" i="93" s="1" a="1"/>
  <c r="K172" i="93" s="1"/>
  <c r="K96" i="93"/>
  <c r="K164" i="93" s="1" a="1"/>
  <c r="K164" i="93" s="1"/>
  <c r="K95" i="93"/>
  <c r="K152" i="93" s="1" a="1"/>
  <c r="K152" i="93" s="1"/>
  <c r="W98" i="93"/>
  <c r="W180" i="93" s="1" a="1"/>
  <c r="W180" i="93" s="1"/>
  <c r="W95" i="93"/>
  <c r="W152" i="93" s="1" a="1"/>
  <c r="W152" i="93" s="1"/>
  <c r="W96" i="93"/>
  <c r="W164" i="93" s="1" a="1"/>
  <c r="W164" i="93" s="1"/>
  <c r="W97" i="93"/>
  <c r="W172" i="93" s="1" a="1"/>
  <c r="W172" i="93" s="1"/>
  <c r="N98" i="93"/>
  <c r="N180" i="93" s="1" a="1"/>
  <c r="N180" i="93" s="1"/>
  <c r="N97" i="93"/>
  <c r="N172" i="93" s="1" a="1"/>
  <c r="N172" i="93" s="1"/>
  <c r="N96" i="93"/>
  <c r="N164" i="93" s="1" a="1"/>
  <c r="N164" i="93" s="1"/>
  <c r="N95" i="93"/>
  <c r="N152" i="93" s="1" a="1"/>
  <c r="N152" i="93" s="1"/>
  <c r="AE98" i="93"/>
  <c r="AE180" i="93" s="1" a="1"/>
  <c r="AE180" i="93" s="1"/>
  <c r="AE97" i="93"/>
  <c r="AE172" i="93" s="1" a="1"/>
  <c r="AE172" i="93" s="1"/>
  <c r="AE96" i="93"/>
  <c r="AE164" i="93" s="1" a="1"/>
  <c r="AE164" i="93" s="1"/>
  <c r="AE95" i="93"/>
  <c r="AE152" i="93" s="1" a="1"/>
  <c r="AE152" i="93" s="1"/>
  <c r="AH63" i="93"/>
  <c r="AH70" i="93"/>
  <c r="AH105" i="93" s="1"/>
  <c r="AH75" i="93"/>
  <c r="V98" i="93"/>
  <c r="V180" i="93" s="1" a="1"/>
  <c r="V180" i="93" s="1"/>
  <c r="V97" i="93"/>
  <c r="V172" i="93" s="1" a="1"/>
  <c r="V172" i="93" s="1"/>
  <c r="V96" i="93"/>
  <c r="V164" i="93" s="1" a="1"/>
  <c r="V164" i="93" s="1"/>
  <c r="V95" i="93"/>
  <c r="V152" i="93" s="1" a="1"/>
  <c r="V152" i="93" s="1"/>
  <c r="AJ75" i="93"/>
  <c r="AJ70" i="93"/>
  <c r="AJ105" i="93" s="1"/>
  <c r="AJ63" i="93"/>
  <c r="AD98" i="93"/>
  <c r="AD180" i="93" s="1" a="1"/>
  <c r="AD180" i="93" s="1"/>
  <c r="AD97" i="93"/>
  <c r="AD172" i="93" s="1" a="1"/>
  <c r="AD172" i="93" s="1"/>
  <c r="AD96" i="93"/>
  <c r="AD164" i="93" s="1" a="1"/>
  <c r="AD164" i="93" s="1"/>
  <c r="AD95" i="93"/>
  <c r="AD152" i="93" s="1" a="1"/>
  <c r="AD152" i="93" s="1"/>
  <c r="P56" i="93"/>
  <c r="T104" i="93"/>
  <c r="V75" i="93"/>
  <c r="V70" i="93"/>
  <c r="V105" i="93" s="1"/>
  <c r="V63" i="93"/>
  <c r="W63" i="93"/>
  <c r="W75" i="93"/>
  <c r="W70" i="93"/>
  <c r="W105" i="93" s="1"/>
  <c r="AC104" i="93"/>
  <c r="U63" i="93"/>
  <c r="U75" i="93"/>
  <c r="U70" i="93"/>
  <c r="U105" i="93" s="1"/>
  <c r="AF78" i="93"/>
  <c r="AB78" i="93"/>
  <c r="S100" i="93"/>
  <c r="S103" i="93" s="1"/>
  <c r="AA78" i="93"/>
  <c r="S98" i="93"/>
  <c r="S180" i="93" s="1" a="1"/>
  <c r="S180" i="93" s="1"/>
  <c r="S97" i="93"/>
  <c r="S172" i="93" s="1" a="1"/>
  <c r="S172" i="93" s="1"/>
  <c r="S96" i="93"/>
  <c r="S164" i="93" s="1" a="1"/>
  <c r="S164" i="93" s="1"/>
  <c r="S95" i="93"/>
  <c r="S152" i="93" s="1" a="1"/>
  <c r="S152" i="93" s="1"/>
  <c r="AI98" i="93"/>
  <c r="AI180" i="93" s="1" a="1"/>
  <c r="AI180" i="93" s="1"/>
  <c r="AI97" i="93"/>
  <c r="AI172" i="93" s="1" a="1"/>
  <c r="AI172" i="93" s="1"/>
  <c r="AI96" i="93"/>
  <c r="AI164" i="93" s="1" a="1"/>
  <c r="AI164" i="93" s="1"/>
  <c r="AI95" i="93"/>
  <c r="AI152" i="93" s="1" a="1"/>
  <c r="AI152" i="93" s="1"/>
  <c r="Y75" i="93"/>
  <c r="Y70" i="93"/>
  <c r="Y105" i="93" s="1"/>
  <c r="Y63" i="93"/>
  <c r="AL98" i="93"/>
  <c r="AL180" i="93" s="1" a="1"/>
  <c r="AL180" i="93" s="1"/>
  <c r="AL97" i="93"/>
  <c r="AL172" i="93" s="1" a="1"/>
  <c r="AL172" i="93" s="1"/>
  <c r="AL96" i="93"/>
  <c r="AL164" i="93" s="1" a="1"/>
  <c r="AL164" i="93" s="1"/>
  <c r="AL95" i="93"/>
  <c r="AL152" i="93" s="1" a="1"/>
  <c r="AL152" i="93" s="1"/>
  <c r="AA100" i="93"/>
  <c r="AA103" i="93" s="1"/>
  <c r="L98" i="93"/>
  <c r="L180" i="93" s="1" a="1"/>
  <c r="L180" i="93" s="1"/>
  <c r="L97" i="93"/>
  <c r="L172" i="93" s="1" a="1"/>
  <c r="L172" i="93" s="1"/>
  <c r="L96" i="93"/>
  <c r="L164" i="93" s="1" a="1"/>
  <c r="L164" i="93" s="1"/>
  <c r="L95" i="93"/>
  <c r="L152" i="93" s="1" a="1"/>
  <c r="L152" i="93" s="1"/>
  <c r="P98" i="93"/>
  <c r="P180" i="93" s="1" a="1"/>
  <c r="P180" i="93" s="1"/>
  <c r="P97" i="93"/>
  <c r="P172" i="93" s="1" a="1"/>
  <c r="P172" i="93" s="1"/>
  <c r="P96" i="93"/>
  <c r="P164" i="93" s="1" a="1"/>
  <c r="P164" i="93" s="1"/>
  <c r="P95" i="93"/>
  <c r="P152" i="93" s="1" a="1"/>
  <c r="P152" i="93" s="1"/>
  <c r="M93" i="93"/>
  <c r="M171" i="93" s="1" a="1"/>
  <c r="M171" i="93" s="1"/>
  <c r="M91" i="93"/>
  <c r="M151" i="93" s="1" a="1"/>
  <c r="M151" i="93" s="1"/>
  <c r="M92" i="93"/>
  <c r="M163" i="93" s="1" a="1"/>
  <c r="M163" i="93" s="1"/>
  <c r="M94" i="93"/>
  <c r="M179" i="93" s="1" a="1"/>
  <c r="M179" i="93" s="1"/>
  <c r="T98" i="93"/>
  <c r="T180" i="93" s="1" a="1"/>
  <c r="T180" i="93" s="1"/>
  <c r="T97" i="93"/>
  <c r="T172" i="93" s="1" a="1"/>
  <c r="T172" i="93" s="1"/>
  <c r="T96" i="93"/>
  <c r="T164" i="93" s="1" a="1"/>
  <c r="T164" i="93" s="1"/>
  <c r="T95" i="93"/>
  <c r="T152" i="93" s="1" a="1"/>
  <c r="T152" i="93" s="1"/>
  <c r="X98" i="93"/>
  <c r="X180" i="93" s="1" a="1"/>
  <c r="X180" i="93" s="1"/>
  <c r="X97" i="93"/>
  <c r="X172" i="93" s="1" a="1"/>
  <c r="X172" i="93" s="1"/>
  <c r="X96" i="93"/>
  <c r="X164" i="93" s="1" a="1"/>
  <c r="X164" i="93" s="1"/>
  <c r="X95" i="93"/>
  <c r="X152" i="93" s="1" a="1"/>
  <c r="X152" i="93" s="1"/>
  <c r="AB56" i="93"/>
  <c r="AA56" i="93"/>
  <c r="T56" i="93"/>
  <c r="AC56" i="93"/>
  <c r="X56" i="93"/>
  <c r="AE94" i="93"/>
  <c r="AE179" i="93" s="1" a="1"/>
  <c r="AE179" i="93" s="1"/>
  <c r="AE92" i="93"/>
  <c r="AE163" i="93" s="1" a="1"/>
  <c r="AE163" i="93" s="1"/>
  <c r="AE91" i="93"/>
  <c r="AE151" i="93" s="1" a="1"/>
  <c r="AE151" i="93" s="1"/>
  <c r="AE93" i="93"/>
  <c r="AE171" i="93" s="1" a="1"/>
  <c r="AE171" i="93" s="1"/>
  <c r="AG56" i="93"/>
  <c r="U98" i="93"/>
  <c r="U180" i="93" s="1" a="1"/>
  <c r="U180" i="93" s="1"/>
  <c r="U97" i="93"/>
  <c r="U172" i="93" s="1" a="1"/>
  <c r="U172" i="93" s="1"/>
  <c r="U96" i="93"/>
  <c r="U164" i="93" s="1" a="1"/>
  <c r="U164" i="93" s="1"/>
  <c r="U95" i="93"/>
  <c r="U152" i="93" s="1" a="1"/>
  <c r="U152" i="93" s="1"/>
  <c r="S94" i="93"/>
  <c r="S179" i="93" s="1" a="1"/>
  <c r="S179" i="93" s="1"/>
  <c r="S93" i="93"/>
  <c r="S171" i="93" s="1" a="1"/>
  <c r="S171" i="93" s="1"/>
  <c r="S91" i="93"/>
  <c r="S151" i="93" s="1" a="1"/>
  <c r="S151" i="93" s="1"/>
  <c r="S92" i="93"/>
  <c r="S163" i="93" s="1" a="1"/>
  <c r="S163" i="93" s="1"/>
  <c r="Y62" i="93"/>
  <c r="Y74" i="93"/>
  <c r="Y69" i="93"/>
  <c r="Y104" i="93" s="1"/>
  <c r="N78" i="93"/>
  <c r="AE63" i="93"/>
  <c r="AE75" i="93"/>
  <c r="AE70" i="93"/>
  <c r="AE105" i="93" s="1"/>
  <c r="Y78" i="93"/>
  <c r="H74" i="93"/>
  <c r="H69" i="93"/>
  <c r="H104" i="93" s="1"/>
  <c r="H62" i="93"/>
  <c r="M63" i="93"/>
  <c r="M75" i="93"/>
  <c r="M70" i="93"/>
  <c r="M100" i="93" s="1"/>
  <c r="M103" i="93" s="1"/>
  <c r="L75" i="93"/>
  <c r="L70" i="93"/>
  <c r="L105" i="93" s="1"/>
  <c r="L63" i="93"/>
  <c r="AJ78" i="93"/>
  <c r="AI63" i="93"/>
  <c r="AI75" i="93"/>
  <c r="AI70" i="93"/>
  <c r="AI105" i="93" s="1"/>
  <c r="Q98" i="93"/>
  <c r="Q180" i="93" s="1" a="1"/>
  <c r="Q180" i="93" s="1"/>
  <c r="Q97" i="93"/>
  <c r="Q172" i="93" s="1" a="1"/>
  <c r="Q172" i="93" s="1"/>
  <c r="Q96" i="93"/>
  <c r="Q164" i="93" s="1" a="1"/>
  <c r="Q164" i="93" s="1"/>
  <c r="Q95" i="93"/>
  <c r="Q152" i="93" s="1" a="1"/>
  <c r="Q152" i="93" s="1"/>
  <c r="V100" i="93"/>
  <c r="V103" i="93" s="1"/>
  <c r="AJ98" i="93"/>
  <c r="AJ180" i="93" s="1" a="1"/>
  <c r="AJ180" i="93" s="1"/>
  <c r="AJ97" i="93"/>
  <c r="AJ172" i="93" s="1" a="1"/>
  <c r="AJ172" i="93" s="1"/>
  <c r="AJ96" i="93"/>
  <c r="AJ164" i="93" s="1" a="1"/>
  <c r="AJ164" i="93" s="1"/>
  <c r="AJ95" i="93"/>
  <c r="AJ152" i="93" s="1" a="1"/>
  <c r="AJ152" i="93" s="1"/>
  <c r="K75" i="93"/>
  <c r="K70" i="93"/>
  <c r="K100" i="93" s="1"/>
  <c r="K103" i="93" s="1"/>
  <c r="K63" i="93"/>
  <c r="H75" i="93"/>
  <c r="H70" i="93"/>
  <c r="H105" i="93" s="1"/>
  <c r="H63" i="93"/>
  <c r="AJ100" i="93"/>
  <c r="AJ103" i="93" s="1"/>
  <c r="AK97" i="93"/>
  <c r="AK172" i="93" s="1" a="1"/>
  <c r="AK172" i="93" s="1"/>
  <c r="AK98" i="93"/>
  <c r="AK180" i="93" s="1" a="1"/>
  <c r="AK180" i="93" s="1"/>
  <c r="AK95" i="93"/>
  <c r="AK152" i="93" s="1" a="1"/>
  <c r="AK152" i="93" s="1"/>
  <c r="AK96" i="93"/>
  <c r="AK164" i="93" s="1" a="1"/>
  <c r="AK164" i="93" s="1"/>
  <c r="J75" i="93"/>
  <c r="J70" i="93"/>
  <c r="J105" i="93" s="1"/>
  <c r="J63" i="93"/>
  <c r="AC98" i="93"/>
  <c r="AC180" i="93" s="1" a="1"/>
  <c r="AC180" i="93" s="1"/>
  <c r="AC97" i="93"/>
  <c r="AC172" i="93" s="1" a="1"/>
  <c r="AC172" i="93" s="1"/>
  <c r="AC96" i="93"/>
  <c r="AC164" i="93" s="1" a="1"/>
  <c r="AC164" i="93" s="1"/>
  <c r="AC95" i="93"/>
  <c r="AC152" i="93" s="1" a="1"/>
  <c r="AC152" i="93" s="1"/>
  <c r="N63" i="93"/>
  <c r="N70" i="93"/>
  <c r="N100" i="93" s="1"/>
  <c r="N103" i="93" s="1"/>
  <c r="N75" i="93"/>
  <c r="AK75" i="93"/>
  <c r="AK70" i="93"/>
  <c r="AK100" i="93" s="1"/>
  <c r="AK103" i="93" s="1"/>
  <c r="AK63" i="93"/>
  <c r="M96" i="93"/>
  <c r="M164" i="93" s="1" a="1"/>
  <c r="M164" i="93" s="1"/>
  <c r="M97" i="93"/>
  <c r="M172" i="93" s="1" a="1"/>
  <c r="M172" i="93" s="1"/>
  <c r="M98" i="93"/>
  <c r="M180" i="93" s="1" a="1"/>
  <c r="M180" i="93" s="1"/>
  <c r="M95" i="93"/>
  <c r="M152" i="93" s="1" a="1"/>
  <c r="M152" i="93" s="1"/>
  <c r="AJ104" i="93"/>
  <c r="Q75" i="93"/>
  <c r="Q70" i="93"/>
  <c r="Q100" i="93" s="1"/>
  <c r="Q103" i="93" s="1"/>
  <c r="Q63" i="93"/>
  <c r="AG100" i="93"/>
  <c r="AG103" i="93" s="1"/>
  <c r="AH74" i="93"/>
  <c r="AH69" i="93"/>
  <c r="AH104" i="93" s="1"/>
  <c r="AH62" i="93"/>
  <c r="AD75" i="93"/>
  <c r="AD70" i="93"/>
  <c r="AD100" i="93" s="1"/>
  <c r="AD103" i="93" s="1"/>
  <c r="AD63" i="93"/>
  <c r="R62" i="93"/>
  <c r="R69" i="93"/>
  <c r="R104" i="93" s="1"/>
  <c r="R74" i="93"/>
  <c r="Z104" i="93"/>
  <c r="J98" i="93"/>
  <c r="J180" i="93" s="1" a="1"/>
  <c r="J180" i="93" s="1"/>
  <c r="J97" i="93"/>
  <c r="J172" i="93" s="1" a="1"/>
  <c r="J172" i="93" s="1"/>
  <c r="J96" i="93"/>
  <c r="J164" i="93" s="1" a="1"/>
  <c r="J164" i="93" s="1"/>
  <c r="J95" i="93"/>
  <c r="J152" i="93" s="1" a="1"/>
  <c r="J152" i="93" s="1"/>
  <c r="AA98" i="93"/>
  <c r="AA180" i="93" s="1" a="1"/>
  <c r="AA180" i="93" s="1"/>
  <c r="AA97" i="93"/>
  <c r="AA172" i="93" s="1" a="1"/>
  <c r="AA172" i="93" s="1"/>
  <c r="AA96" i="93"/>
  <c r="AA164" i="93" s="1" a="1"/>
  <c r="AA164" i="93" s="1"/>
  <c r="AA95" i="93"/>
  <c r="AA152" i="93" s="1" a="1"/>
  <c r="AA152" i="93" s="1"/>
  <c r="AG98" i="93"/>
  <c r="AG180" i="93" s="1" a="1"/>
  <c r="AG180" i="93" s="1"/>
  <c r="AG97" i="93"/>
  <c r="AG172" i="93" s="1" a="1"/>
  <c r="AG172" i="93" s="1"/>
  <c r="AG96" i="93"/>
  <c r="AG164" i="93" s="1" a="1"/>
  <c r="AG164" i="93" s="1"/>
  <c r="AG95" i="93"/>
  <c r="AG152" i="93" s="1" a="1"/>
  <c r="AG152" i="93" s="1"/>
  <c r="AA78" i="91"/>
  <c r="AA92" i="91" s="1"/>
  <c r="AA163" i="91" s="1" a="1"/>
  <c r="AA163" i="91" s="1"/>
  <c r="AJ101" i="92"/>
  <c r="AF78" i="92"/>
  <c r="AF89" i="92" s="1"/>
  <c r="AF160" i="92" s="1" a="1"/>
  <c r="AF160" i="92" s="1"/>
  <c r="K78" i="92"/>
  <c r="K89" i="92" s="1"/>
  <c r="K160" i="92" s="1" a="1"/>
  <c r="K160" i="92" s="1"/>
  <c r="Z58" i="61"/>
  <c r="Z59" i="61" s="1"/>
  <c r="Y66" i="91"/>
  <c r="Y78" i="92"/>
  <c r="Y89" i="92" s="1"/>
  <c r="Y160" i="92" s="1" a="1"/>
  <c r="Y160" i="92" s="1"/>
  <c r="AD101" i="92"/>
  <c r="Y61" i="91"/>
  <c r="Q78" i="92"/>
  <c r="Q89" i="92" s="1"/>
  <c r="Q160" i="92" s="1" a="1"/>
  <c r="Q160" i="92" s="1"/>
  <c r="Y73" i="91"/>
  <c r="Y67" i="91"/>
  <c r="L101" i="92"/>
  <c r="AA72" i="92"/>
  <c r="W101" i="92"/>
  <c r="G37" i="92"/>
  <c r="Z60" i="92"/>
  <c r="T60" i="92"/>
  <c r="AC60" i="92"/>
  <c r="G135" i="92"/>
  <c r="AC66" i="92"/>
  <c r="I72" i="92"/>
  <c r="AE72" i="92"/>
  <c r="AG60" i="92"/>
  <c r="T66" i="92"/>
  <c r="AE60" i="92"/>
  <c r="S62" i="92"/>
  <c r="L91" i="92"/>
  <c r="L176" i="92" s="1" a="1"/>
  <c r="L176" i="92" s="1"/>
  <c r="L90" i="92"/>
  <c r="L168" i="92" s="1" a="1"/>
  <c r="L168" i="92" s="1"/>
  <c r="L88" i="92"/>
  <c r="L148" i="92" s="1" a="1"/>
  <c r="L148" i="92" s="1"/>
  <c r="AC74" i="92"/>
  <c r="AC69" i="92"/>
  <c r="AC62" i="92"/>
  <c r="AH78" i="92"/>
  <c r="AH89" i="92" s="1"/>
  <c r="AH160" i="92" s="1" a="1"/>
  <c r="AH160" i="92" s="1"/>
  <c r="AA55" i="92"/>
  <c r="AA56" i="92" s="1"/>
  <c r="Z67" i="92"/>
  <c r="Z61" i="92"/>
  <c r="Z73" i="92"/>
  <c r="Z72" i="92"/>
  <c r="I55" i="92"/>
  <c r="I56" i="92" s="1"/>
  <c r="V60" i="92"/>
  <c r="AB91" i="92"/>
  <c r="AB176" i="92" s="1" a="1"/>
  <c r="AB176" i="92" s="1"/>
  <c r="AB90" i="92"/>
  <c r="AB168" i="92" s="1" a="1"/>
  <c r="AB168" i="92" s="1"/>
  <c r="AB88" i="92"/>
  <c r="AB148" i="92" s="1" a="1"/>
  <c r="AB148" i="92" s="1"/>
  <c r="AE55" i="92"/>
  <c r="AE56" i="92" s="1"/>
  <c r="AA66" i="92"/>
  <c r="J95" i="92"/>
  <c r="J177" i="92" s="1" a="1"/>
  <c r="J177" i="92" s="1"/>
  <c r="J94" i="92"/>
  <c r="J169" i="92" s="1" a="1"/>
  <c r="J169" i="92" s="1"/>
  <c r="J93" i="92"/>
  <c r="J161" i="92" s="1" a="1"/>
  <c r="J161" i="92" s="1"/>
  <c r="J92" i="92"/>
  <c r="J149" i="92" s="1" a="1"/>
  <c r="J149" i="92" s="1"/>
  <c r="AC67" i="92"/>
  <c r="AC73" i="92"/>
  <c r="AC61" i="92"/>
  <c r="I66" i="92"/>
  <c r="X63" i="92"/>
  <c r="X75" i="92"/>
  <c r="X70" i="92"/>
  <c r="X97" i="92" s="1"/>
  <c r="X100" i="92" s="1"/>
  <c r="AK101" i="92"/>
  <c r="X78" i="92"/>
  <c r="X89" i="92" s="1"/>
  <c r="X160" i="92" s="1" a="1"/>
  <c r="X160" i="92" s="1"/>
  <c r="AG155" i="92"/>
  <c r="R75" i="92"/>
  <c r="R70" i="92"/>
  <c r="R102" i="92" s="1"/>
  <c r="R63" i="92"/>
  <c r="M75" i="92"/>
  <c r="M70" i="92"/>
  <c r="M97" i="92" s="1"/>
  <c r="M100" i="92" s="1"/>
  <c r="M63" i="92"/>
  <c r="AI63" i="92"/>
  <c r="AI75" i="92"/>
  <c r="AI70" i="92"/>
  <c r="AI102" i="92" s="1"/>
  <c r="S60" i="92"/>
  <c r="U75" i="92"/>
  <c r="U70" i="92"/>
  <c r="U102" i="92" s="1"/>
  <c r="U63" i="92"/>
  <c r="X95" i="92"/>
  <c r="X177" i="92" s="1" a="1"/>
  <c r="X177" i="92" s="1"/>
  <c r="X94" i="92"/>
  <c r="X169" i="92" s="1" a="1"/>
  <c r="X169" i="92" s="1"/>
  <c r="X93" i="92"/>
  <c r="X161" i="92" s="1" a="1"/>
  <c r="X161" i="92" s="1"/>
  <c r="X92" i="92"/>
  <c r="X149" i="92" s="1" a="1"/>
  <c r="X149" i="92" s="1"/>
  <c r="T61" i="92"/>
  <c r="T67" i="92"/>
  <c r="T73" i="92"/>
  <c r="AI95" i="92"/>
  <c r="AI177" i="92" s="1" a="1"/>
  <c r="AI177" i="92" s="1"/>
  <c r="AI94" i="92"/>
  <c r="AI169" i="92" s="1" a="1"/>
  <c r="AI169" i="92" s="1"/>
  <c r="AI93" i="92"/>
  <c r="AI161" i="92" s="1" a="1"/>
  <c r="AI161" i="92" s="1"/>
  <c r="AI92" i="92"/>
  <c r="AI149" i="92" s="1" a="1"/>
  <c r="AI149" i="92" s="1"/>
  <c r="T155" i="92"/>
  <c r="AE61" i="92"/>
  <c r="AE67" i="92"/>
  <c r="AE73" i="92"/>
  <c r="W63" i="92"/>
  <c r="W75" i="92"/>
  <c r="W70" i="92"/>
  <c r="W102" i="92" s="1"/>
  <c r="AG55" i="92"/>
  <c r="AG56" i="92" s="1"/>
  <c r="AD75" i="92"/>
  <c r="AD70" i="92"/>
  <c r="AD102" i="92" s="1"/>
  <c r="AD63" i="92"/>
  <c r="S55" i="92"/>
  <c r="S56" i="92" s="1"/>
  <c r="AL74" i="92"/>
  <c r="AL69" i="92"/>
  <c r="AL101" i="92" s="1"/>
  <c r="AL62" i="92"/>
  <c r="AJ63" i="92"/>
  <c r="AJ75" i="92"/>
  <c r="AJ70" i="92"/>
  <c r="AJ97" i="92" s="1"/>
  <c r="AJ100" i="92" s="1"/>
  <c r="V155" i="92"/>
  <c r="S155" i="92"/>
  <c r="U74" i="92"/>
  <c r="U69" i="92"/>
  <c r="U101" i="92" s="1"/>
  <c r="U62" i="92"/>
  <c r="AH74" i="92"/>
  <c r="AH69" i="92"/>
  <c r="AH101" i="92" s="1"/>
  <c r="AH62" i="92"/>
  <c r="AL78" i="92"/>
  <c r="AL89" i="92" s="1"/>
  <c r="AL160" i="92" s="1" a="1"/>
  <c r="AL160" i="92" s="1"/>
  <c r="Z155" i="92"/>
  <c r="S66" i="92"/>
  <c r="Q75" i="92"/>
  <c r="Q70" i="92"/>
  <c r="Q102" i="92" s="1"/>
  <c r="Q63" i="92"/>
  <c r="N75" i="92"/>
  <c r="N70" i="92"/>
  <c r="N102" i="92" s="1"/>
  <c r="N63" i="92"/>
  <c r="AB63" i="92"/>
  <c r="AB75" i="92"/>
  <c r="AB70" i="92"/>
  <c r="AB97" i="92" s="1"/>
  <c r="AB100" i="92" s="1"/>
  <c r="O95" i="92"/>
  <c r="O177" i="92" s="1" a="1"/>
  <c r="O177" i="92" s="1"/>
  <c r="O94" i="92"/>
  <c r="O169" i="92" s="1" a="1"/>
  <c r="O169" i="92" s="1"/>
  <c r="O93" i="92"/>
  <c r="O161" i="92" s="1" a="1"/>
  <c r="O161" i="92" s="1"/>
  <c r="O92" i="92"/>
  <c r="O149" i="92" s="1" a="1"/>
  <c r="O149" i="92" s="1"/>
  <c r="AE155" i="92"/>
  <c r="M95" i="92"/>
  <c r="M177" i="92" s="1" a="1"/>
  <c r="M177" i="92" s="1"/>
  <c r="M94" i="92"/>
  <c r="M169" i="92" s="1" a="1"/>
  <c r="M169" i="92" s="1"/>
  <c r="M93" i="92"/>
  <c r="M161" i="92" s="1" a="1"/>
  <c r="M161" i="92" s="1"/>
  <c r="M92" i="92"/>
  <c r="M149" i="92" s="1" a="1"/>
  <c r="M149" i="92" s="1"/>
  <c r="AH75" i="92"/>
  <c r="AH70" i="92"/>
  <c r="AH102" i="92" s="1"/>
  <c r="AH63" i="92"/>
  <c r="AF62" i="92"/>
  <c r="AF74" i="92"/>
  <c r="AF69" i="92"/>
  <c r="AF101" i="92" s="1"/>
  <c r="AD95" i="92"/>
  <c r="AD177" i="92" s="1" a="1"/>
  <c r="AD177" i="92" s="1"/>
  <c r="AD94" i="92"/>
  <c r="AD169" i="92" s="1" a="1"/>
  <c r="AD169" i="92" s="1"/>
  <c r="AD93" i="92"/>
  <c r="AD161" i="92" s="1" a="1"/>
  <c r="AD161" i="92" s="1"/>
  <c r="AD92" i="92"/>
  <c r="AD149" i="92" s="1" a="1"/>
  <c r="AD149" i="92" s="1"/>
  <c r="N90" i="92"/>
  <c r="N168" i="92" s="1" a="1"/>
  <c r="N168" i="92" s="1"/>
  <c r="I74" i="92"/>
  <c r="I69" i="92"/>
  <c r="I62" i="92"/>
  <c r="I155" i="92"/>
  <c r="R95" i="92"/>
  <c r="R177" i="92" s="1" a="1"/>
  <c r="R177" i="92" s="1"/>
  <c r="R94" i="92"/>
  <c r="R169" i="92" s="1" a="1"/>
  <c r="R169" i="92" s="1"/>
  <c r="R93" i="92"/>
  <c r="R161" i="92" s="1" a="1"/>
  <c r="R161" i="92" s="1"/>
  <c r="R92" i="92"/>
  <c r="R149" i="92" s="1" a="1"/>
  <c r="R149" i="92" s="1"/>
  <c r="P91" i="92"/>
  <c r="P176" i="92" s="1" a="1"/>
  <c r="P176" i="92" s="1"/>
  <c r="P90" i="92"/>
  <c r="P168" i="92" s="1" a="1"/>
  <c r="P168" i="92" s="1"/>
  <c r="P88" i="92"/>
  <c r="P148" i="92" s="1" a="1"/>
  <c r="P148" i="92" s="1"/>
  <c r="AK91" i="92"/>
  <c r="AK176" i="92" s="1" a="1"/>
  <c r="AK176" i="92" s="1"/>
  <c r="AK90" i="92"/>
  <c r="AK168" i="92" s="1" a="1"/>
  <c r="AK168" i="92" s="1"/>
  <c r="AK88" i="92"/>
  <c r="AK148" i="92" s="1" a="1"/>
  <c r="AK148" i="92" s="1"/>
  <c r="I61" i="92"/>
  <c r="I78" i="92" s="1"/>
  <c r="I89" i="92" s="1"/>
  <c r="I160" i="92" s="1" a="1"/>
  <c r="I160" i="92" s="1"/>
  <c r="I67" i="92"/>
  <c r="I73" i="92"/>
  <c r="W91" i="92"/>
  <c r="W176" i="92" s="1" a="1"/>
  <c r="W176" i="92" s="1"/>
  <c r="W90" i="92"/>
  <c r="W168" i="92" s="1" a="1"/>
  <c r="W168" i="92" s="1"/>
  <c r="W88" i="92"/>
  <c r="W148" i="92" s="1" a="1"/>
  <c r="W148" i="92" s="1"/>
  <c r="AG74" i="92"/>
  <c r="AG69" i="92"/>
  <c r="AG62" i="92"/>
  <c r="AD78" i="92"/>
  <c r="AD89" i="92" s="1"/>
  <c r="AD160" i="92" s="1" a="1"/>
  <c r="AD160" i="92" s="1"/>
  <c r="AC55" i="92"/>
  <c r="AC56" i="92" s="1"/>
  <c r="K63" i="92"/>
  <c r="K75" i="92"/>
  <c r="K70" i="92"/>
  <c r="K102" i="92" s="1"/>
  <c r="H78" i="92"/>
  <c r="H89" i="92" s="1"/>
  <c r="H160" i="92" s="1" a="1"/>
  <c r="H160" i="92" s="1"/>
  <c r="AG61" i="92"/>
  <c r="AG67" i="92"/>
  <c r="AG73" i="92"/>
  <c r="AG66" i="92"/>
  <c r="Y75" i="92"/>
  <c r="Y70" i="92"/>
  <c r="Y97" i="92" s="1"/>
  <c r="Y100" i="92" s="1"/>
  <c r="Y63" i="92"/>
  <c r="Z55" i="92"/>
  <c r="Z56" i="92" s="1"/>
  <c r="J75" i="92"/>
  <c r="J70" i="92"/>
  <c r="J97" i="92" s="1"/>
  <c r="J100" i="92" s="1"/>
  <c r="J63" i="92"/>
  <c r="AJ78" i="92"/>
  <c r="AJ89" i="92" s="1"/>
  <c r="AJ160" i="92" s="1" a="1"/>
  <c r="AJ160" i="92" s="1"/>
  <c r="AL75" i="92"/>
  <c r="AL70" i="92"/>
  <c r="AL97" i="92" s="1"/>
  <c r="AL100" i="92" s="1"/>
  <c r="AL63" i="92"/>
  <c r="H63" i="92"/>
  <c r="H75" i="92"/>
  <c r="H70" i="92"/>
  <c r="H97" i="92" s="1"/>
  <c r="H100" i="92" s="1"/>
  <c r="W95" i="92"/>
  <c r="W177" i="92" s="1" a="1"/>
  <c r="W177" i="92" s="1"/>
  <c r="W94" i="92"/>
  <c r="W169" i="92" s="1" a="1"/>
  <c r="W169" i="92" s="1"/>
  <c r="W93" i="92"/>
  <c r="W161" i="92" s="1" a="1"/>
  <c r="W161" i="92" s="1"/>
  <c r="W92" i="92"/>
  <c r="W149" i="92" s="1" a="1"/>
  <c r="W149" i="92" s="1"/>
  <c r="AA62" i="92"/>
  <c r="AA74" i="92"/>
  <c r="AA69" i="92"/>
  <c r="AA155" i="92"/>
  <c r="V73" i="92"/>
  <c r="V61" i="92"/>
  <c r="V67" i="92"/>
  <c r="V72" i="92"/>
  <c r="H95" i="92"/>
  <c r="H177" i="92" s="1" a="1"/>
  <c r="H177" i="92" s="1"/>
  <c r="H94" i="92"/>
  <c r="H169" i="92" s="1" a="1"/>
  <c r="H169" i="92" s="1"/>
  <c r="H93" i="92"/>
  <c r="H161" i="92" s="1" a="1"/>
  <c r="H161" i="92" s="1"/>
  <c r="H92" i="92"/>
  <c r="H149" i="92" s="1" a="1"/>
  <c r="H149" i="92" s="1"/>
  <c r="P95" i="92"/>
  <c r="P177" i="92" s="1" a="1"/>
  <c r="P177" i="92" s="1"/>
  <c r="P94" i="92"/>
  <c r="P169" i="92" s="1" a="1"/>
  <c r="P169" i="92" s="1"/>
  <c r="P93" i="92"/>
  <c r="P161" i="92" s="1" a="1"/>
  <c r="P161" i="92" s="1"/>
  <c r="P92" i="92"/>
  <c r="P149" i="92" s="1" a="1"/>
  <c r="P149" i="92" s="1"/>
  <c r="AC155" i="92"/>
  <c r="O63" i="92"/>
  <c r="O75" i="92"/>
  <c r="O70" i="92"/>
  <c r="O102" i="92" s="1"/>
  <c r="AA73" i="92"/>
  <c r="AA67" i="92"/>
  <c r="AA61" i="92"/>
  <c r="AA78" i="92" s="1"/>
  <c r="AA89" i="92" s="1"/>
  <c r="AA160" i="92" s="1" a="1"/>
  <c r="AA160" i="92" s="1"/>
  <c r="AF63" i="92"/>
  <c r="AF75" i="92"/>
  <c r="AF70" i="92"/>
  <c r="AF97" i="92" s="1"/>
  <c r="AF100" i="92" s="1"/>
  <c r="P63" i="92"/>
  <c r="P75" i="92"/>
  <c r="P70" i="92"/>
  <c r="P102" i="92" s="1"/>
  <c r="L95" i="92"/>
  <c r="L177" i="92" s="1" a="1"/>
  <c r="L177" i="92" s="1"/>
  <c r="L94" i="92"/>
  <c r="L169" i="92" s="1" a="1"/>
  <c r="L169" i="92" s="1"/>
  <c r="L93" i="92"/>
  <c r="L161" i="92" s="1" a="1"/>
  <c r="L161" i="92" s="1"/>
  <c r="L92" i="92"/>
  <c r="L149" i="92" s="1" a="1"/>
  <c r="L149" i="92" s="1"/>
  <c r="AJ95" i="92"/>
  <c r="AJ177" i="92" s="1" a="1"/>
  <c r="AJ177" i="92" s="1"/>
  <c r="AJ94" i="92"/>
  <c r="AJ169" i="92" s="1" a="1"/>
  <c r="AJ169" i="92" s="1"/>
  <c r="AJ93" i="92"/>
  <c r="AJ161" i="92" s="1" a="1"/>
  <c r="AJ161" i="92" s="1"/>
  <c r="AJ92" i="92"/>
  <c r="AJ149" i="92" s="1" a="1"/>
  <c r="AJ149" i="92" s="1"/>
  <c r="AK94" i="92"/>
  <c r="AK169" i="92" s="1" a="1"/>
  <c r="AK169" i="92" s="1"/>
  <c r="AK93" i="92"/>
  <c r="AK161" i="92" s="1" a="1"/>
  <c r="AK161" i="92" s="1"/>
  <c r="AK92" i="92"/>
  <c r="AK149" i="92" s="1" a="1"/>
  <c r="AK149" i="92" s="1"/>
  <c r="AK95" i="92"/>
  <c r="AK177" i="92" s="1" a="1"/>
  <c r="AK177" i="92" s="1"/>
  <c r="Y74" i="92"/>
  <c r="Y69" i="92"/>
  <c r="Y101" i="92" s="1"/>
  <c r="Y62" i="92"/>
  <c r="P101" i="92"/>
  <c r="Q74" i="92"/>
  <c r="Q69" i="92"/>
  <c r="Q101" i="92" s="1"/>
  <c r="Q62" i="92"/>
  <c r="L63" i="92"/>
  <c r="L75" i="92"/>
  <c r="L70" i="92"/>
  <c r="L102" i="92" s="1"/>
  <c r="N74" i="92"/>
  <c r="N69" i="92"/>
  <c r="N101" i="92" s="1"/>
  <c r="N62" i="92"/>
  <c r="AK75" i="92"/>
  <c r="AK70" i="92"/>
  <c r="AK102" i="92" s="1"/>
  <c r="AK63" i="92"/>
  <c r="AB62" i="92"/>
  <c r="AB74" i="92"/>
  <c r="AB69" i="92"/>
  <c r="AB101" i="92" s="1"/>
  <c r="R101" i="92"/>
  <c r="J78" i="92"/>
  <c r="J89" i="92" s="1"/>
  <c r="J160" i="92" s="1" a="1"/>
  <c r="J160" i="92" s="1"/>
  <c r="Z74" i="92"/>
  <c r="Z69" i="92"/>
  <c r="Z101" i="92" s="1"/>
  <c r="Z62" i="92"/>
  <c r="T55" i="92"/>
  <c r="T56" i="92" s="1"/>
  <c r="S61" i="92"/>
  <c r="S73" i="92"/>
  <c r="S67" i="92"/>
  <c r="V55" i="92"/>
  <c r="V56" i="92" s="1"/>
  <c r="K95" i="92"/>
  <c r="K177" i="92" s="1" a="1"/>
  <c r="K177" i="92" s="1"/>
  <c r="K94" i="92"/>
  <c r="K169" i="92" s="1" a="1"/>
  <c r="K169" i="92" s="1"/>
  <c r="K93" i="92"/>
  <c r="K161" i="92" s="1" a="1"/>
  <c r="K161" i="92" s="1"/>
  <c r="K92" i="92"/>
  <c r="K149" i="92" s="1" a="1"/>
  <c r="K149" i="92" s="1"/>
  <c r="Z65" i="61"/>
  <c r="Z77" i="61"/>
  <c r="Z72" i="61"/>
  <c r="Z107" i="61" s="1"/>
  <c r="AD72" i="61"/>
  <c r="AD107" i="61" s="1"/>
  <c r="AD77" i="61"/>
  <c r="AD65" i="61"/>
  <c r="AD99" i="61" s="1"/>
  <c r="AD167" i="61" s="1" a="1"/>
  <c r="AD167" i="61" s="1"/>
  <c r="S72" i="61"/>
  <c r="S107" i="61" s="1"/>
  <c r="S77" i="61"/>
  <c r="S65" i="61"/>
  <c r="S99" i="61" s="1"/>
  <c r="S167" i="61" s="1" a="1"/>
  <c r="S167" i="61" s="1"/>
  <c r="AJ65" i="61"/>
  <c r="AJ98" i="61" s="1"/>
  <c r="AJ155" i="61" s="1" a="1"/>
  <c r="AJ155" i="61" s="1"/>
  <c r="AJ77" i="61"/>
  <c r="AJ72" i="61"/>
  <c r="AJ107" i="61" s="1"/>
  <c r="V65" i="61"/>
  <c r="V100" i="61" s="1"/>
  <c r="V175" i="61" s="1" a="1"/>
  <c r="V175" i="61" s="1"/>
  <c r="V72" i="61"/>
  <c r="V107" i="61" s="1"/>
  <c r="V77" i="61"/>
  <c r="K104" i="91"/>
  <c r="M78" i="91"/>
  <c r="M91" i="91" s="1"/>
  <c r="M151" i="91" s="1" a="1"/>
  <c r="M151" i="91" s="1"/>
  <c r="AF104" i="91"/>
  <c r="AC78" i="91"/>
  <c r="AC93" i="91" s="1"/>
  <c r="AC171" i="91" s="1" a="1"/>
  <c r="AC171" i="91" s="1"/>
  <c r="AG78" i="91"/>
  <c r="AG93" i="91" s="1"/>
  <c r="AG171" i="91" s="1" a="1"/>
  <c r="AG171" i="91" s="1"/>
  <c r="O104" i="91"/>
  <c r="N78" i="91"/>
  <c r="N94" i="91" s="1"/>
  <c r="N179" i="91" s="1" a="1"/>
  <c r="N179" i="91" s="1"/>
  <c r="R78" i="91"/>
  <c r="R93" i="91" s="1"/>
  <c r="R171" i="91" s="1" a="1"/>
  <c r="R171" i="91" s="1"/>
  <c r="AH78" i="91"/>
  <c r="AH92" i="91" s="1"/>
  <c r="AH163" i="91" s="1" a="1"/>
  <c r="AH163" i="91" s="1"/>
  <c r="W104" i="91"/>
  <c r="L78" i="91"/>
  <c r="L94" i="91" s="1"/>
  <c r="L179" i="91" s="1" a="1"/>
  <c r="L179" i="91" s="1"/>
  <c r="T78" i="91"/>
  <c r="T93" i="91" s="1"/>
  <c r="T171" i="91" s="1" a="1"/>
  <c r="T171" i="91" s="1"/>
  <c r="AB78" i="91"/>
  <c r="AB93" i="91" s="1"/>
  <c r="AB171" i="91" s="1" a="1"/>
  <c r="AB171" i="91" s="1"/>
  <c r="AB104" i="91"/>
  <c r="H104" i="91"/>
  <c r="W78" i="91"/>
  <c r="W91" i="91" s="1"/>
  <c r="W151" i="91" s="1" a="1"/>
  <c r="W151" i="91" s="1"/>
  <c r="AG104" i="91"/>
  <c r="AD104" i="91"/>
  <c r="U78" i="91"/>
  <c r="U92" i="91" s="1"/>
  <c r="U163" i="91" s="1" a="1"/>
  <c r="U163" i="91" s="1"/>
  <c r="J78" i="91"/>
  <c r="J91" i="91" s="1"/>
  <c r="J151" i="91" s="1" a="1"/>
  <c r="J151" i="91" s="1"/>
  <c r="I78" i="91"/>
  <c r="I91" i="91" s="1"/>
  <c r="I151" i="91" s="1" a="1"/>
  <c r="I151" i="91" s="1"/>
  <c r="V78" i="91"/>
  <c r="V92" i="91" s="1"/>
  <c r="V163" i="91" s="1" a="1"/>
  <c r="V163" i="91" s="1"/>
  <c r="AJ78" i="91"/>
  <c r="AJ93" i="91" s="1"/>
  <c r="AJ171" i="91" s="1" a="1"/>
  <c r="AJ171" i="91" s="1"/>
  <c r="R104" i="91"/>
  <c r="AF78" i="91"/>
  <c r="AF93" i="91" s="1"/>
  <c r="AF171" i="91" s="1" a="1"/>
  <c r="AF171" i="91" s="1"/>
  <c r="H78" i="91"/>
  <c r="H94" i="91" s="1"/>
  <c r="H179" i="91" s="1" a="1"/>
  <c r="H179" i="91" s="1"/>
  <c r="M104" i="91"/>
  <c r="AE78" i="91"/>
  <c r="AE92" i="91" s="1"/>
  <c r="AE163" i="91" s="1" a="1"/>
  <c r="AE163" i="91" s="1"/>
  <c r="AA104" i="91"/>
  <c r="Q78" i="91"/>
  <c r="Q91" i="91" s="1"/>
  <c r="Q151" i="91" s="1" a="1"/>
  <c r="Q151" i="91" s="1"/>
  <c r="Q104" i="91"/>
  <c r="AI78" i="91"/>
  <c r="AI93" i="91" s="1"/>
  <c r="AI171" i="91" s="1" a="1"/>
  <c r="AI171" i="91" s="1"/>
  <c r="Z78" i="91"/>
  <c r="Z91" i="91" s="1"/>
  <c r="Z151" i="91" s="1" a="1"/>
  <c r="Z151" i="91" s="1"/>
  <c r="P94" i="91"/>
  <c r="P179" i="91" s="1" a="1"/>
  <c r="P179" i="91" s="1"/>
  <c r="P93" i="91"/>
  <c r="P171" i="91" s="1" a="1"/>
  <c r="P171" i="91" s="1"/>
  <c r="P92" i="91"/>
  <c r="P163" i="91" s="1" a="1"/>
  <c r="P163" i="91" s="1"/>
  <c r="P91" i="91"/>
  <c r="P151" i="91" s="1" a="1"/>
  <c r="P151" i="91" s="1"/>
  <c r="X94" i="91"/>
  <c r="X179" i="91" s="1" a="1"/>
  <c r="X179" i="91" s="1"/>
  <c r="X93" i="91"/>
  <c r="X171" i="91" s="1" a="1"/>
  <c r="X171" i="91" s="1"/>
  <c r="X92" i="91"/>
  <c r="X163" i="91" s="1" a="1"/>
  <c r="X163" i="91" s="1"/>
  <c r="X91" i="91"/>
  <c r="X151" i="91" s="1" a="1"/>
  <c r="X151" i="91" s="1"/>
  <c r="AH98" i="91"/>
  <c r="AH180" i="91" s="1" a="1"/>
  <c r="AH180" i="91" s="1"/>
  <c r="AH96" i="91"/>
  <c r="AH164" i="91" s="1" a="1"/>
  <c r="AH164" i="91" s="1"/>
  <c r="AH97" i="91"/>
  <c r="AH172" i="91" s="1" a="1"/>
  <c r="AH172" i="91" s="1"/>
  <c r="AH95" i="91"/>
  <c r="AH152" i="91" s="1" a="1"/>
  <c r="AH152" i="91" s="1"/>
  <c r="I75" i="91"/>
  <c r="I70" i="91"/>
  <c r="I105" i="91" s="1"/>
  <c r="I63" i="91"/>
  <c r="AL74" i="91"/>
  <c r="AL69" i="91"/>
  <c r="AL62" i="91"/>
  <c r="Y62" i="91"/>
  <c r="Y74" i="91"/>
  <c r="Y69" i="91"/>
  <c r="AJ62" i="91"/>
  <c r="AJ74" i="91"/>
  <c r="AJ69" i="91"/>
  <c r="AJ104" i="91" s="1"/>
  <c r="U75" i="91"/>
  <c r="U70" i="91"/>
  <c r="U100" i="91" s="1"/>
  <c r="U103" i="91" s="1"/>
  <c r="U63" i="91"/>
  <c r="S75" i="91"/>
  <c r="S70" i="91"/>
  <c r="S105" i="91" s="1"/>
  <c r="S63" i="91"/>
  <c r="Q75" i="91"/>
  <c r="Q70" i="91"/>
  <c r="Q105" i="91" s="1"/>
  <c r="Q63" i="91"/>
  <c r="AG75" i="91"/>
  <c r="AG70" i="91"/>
  <c r="AG105" i="91" s="1"/>
  <c r="AG63" i="91"/>
  <c r="AJ63" i="91"/>
  <c r="AJ75" i="91"/>
  <c r="AJ70" i="91"/>
  <c r="J75" i="91"/>
  <c r="J70" i="91"/>
  <c r="J100" i="91" s="1"/>
  <c r="J103" i="91" s="1"/>
  <c r="J63" i="91"/>
  <c r="AD94" i="91"/>
  <c r="AD179" i="91" s="1" a="1"/>
  <c r="AD179" i="91" s="1"/>
  <c r="AD93" i="91"/>
  <c r="AD171" i="91" s="1" a="1"/>
  <c r="AD171" i="91" s="1"/>
  <c r="AD92" i="91"/>
  <c r="AD163" i="91" s="1" a="1"/>
  <c r="AD163" i="91" s="1"/>
  <c r="AD91" i="91"/>
  <c r="AD151" i="91" s="1" a="1"/>
  <c r="AD151" i="91" s="1"/>
  <c r="AA98" i="91"/>
  <c r="AA180" i="91" s="1" a="1"/>
  <c r="AA180" i="91" s="1"/>
  <c r="AA97" i="91"/>
  <c r="AA172" i="91" s="1" a="1"/>
  <c r="AA172" i="91" s="1"/>
  <c r="AA96" i="91"/>
  <c r="AA164" i="91" s="1" a="1"/>
  <c r="AA164" i="91" s="1"/>
  <c r="AA95" i="91"/>
  <c r="AA152" i="91" s="1" a="1"/>
  <c r="AA152" i="91" s="1"/>
  <c r="H63" i="91"/>
  <c r="H75" i="91"/>
  <c r="H70" i="91"/>
  <c r="H105" i="91" s="1"/>
  <c r="AD75" i="91"/>
  <c r="AD70" i="91"/>
  <c r="AD100" i="91" s="1"/>
  <c r="AD103" i="91" s="1"/>
  <c r="AD63" i="91"/>
  <c r="V75" i="91"/>
  <c r="V70" i="91"/>
  <c r="V105" i="91" s="1"/>
  <c r="V63" i="91"/>
  <c r="U74" i="91"/>
  <c r="U69" i="91"/>
  <c r="U104" i="91" s="1"/>
  <c r="U62" i="91"/>
  <c r="AF63" i="91"/>
  <c r="AF75" i="91"/>
  <c r="AF70" i="91"/>
  <c r="AF105" i="91" s="1"/>
  <c r="K75" i="91"/>
  <c r="K70" i="91"/>
  <c r="K100" i="91" s="1"/>
  <c r="K103" i="91" s="1"/>
  <c r="K63" i="91"/>
  <c r="M63" i="91"/>
  <c r="M75" i="91"/>
  <c r="M70" i="91"/>
  <c r="M100" i="91" s="1"/>
  <c r="M103" i="91" s="1"/>
  <c r="X63" i="91"/>
  <c r="X75" i="91"/>
  <c r="X70" i="91"/>
  <c r="X105" i="91" s="1"/>
  <c r="AA75" i="91"/>
  <c r="AA70" i="91"/>
  <c r="AA105" i="91" s="1"/>
  <c r="AA63" i="91"/>
  <c r="P62" i="91"/>
  <c r="P74" i="91"/>
  <c r="P69" i="91"/>
  <c r="P104" i="91" s="1"/>
  <c r="AI63" i="91"/>
  <c r="AI75" i="91"/>
  <c r="AI70" i="91"/>
  <c r="AI105" i="91" s="1"/>
  <c r="K98" i="91"/>
  <c r="K180" i="91" s="1" a="1"/>
  <c r="K180" i="91" s="1"/>
  <c r="K97" i="91"/>
  <c r="K172" i="91" s="1" a="1"/>
  <c r="K172" i="91" s="1"/>
  <c r="K96" i="91"/>
  <c r="K164" i="91" s="1" a="1"/>
  <c r="K164" i="91" s="1"/>
  <c r="K95" i="91"/>
  <c r="K152" i="91" s="1" a="1"/>
  <c r="K152" i="91" s="1"/>
  <c r="AA100" i="91"/>
  <c r="AA103" i="91" s="1"/>
  <c r="S98" i="91"/>
  <c r="S180" i="91" s="1" a="1"/>
  <c r="S180" i="91" s="1"/>
  <c r="S97" i="91"/>
  <c r="S172" i="91" s="1" a="1"/>
  <c r="S172" i="91" s="1"/>
  <c r="S96" i="91"/>
  <c r="S164" i="91" s="1" a="1"/>
  <c r="S164" i="91" s="1"/>
  <c r="S95" i="91"/>
  <c r="S152" i="91" s="1" a="1"/>
  <c r="S152" i="91" s="1"/>
  <c r="AD98" i="91"/>
  <c r="AD180" i="91" s="1" a="1"/>
  <c r="AD180" i="91" s="1"/>
  <c r="AD97" i="91"/>
  <c r="AD172" i="91" s="1" a="1"/>
  <c r="AD172" i="91" s="1"/>
  <c r="AD96" i="91"/>
  <c r="AD164" i="91" s="1" a="1"/>
  <c r="AD164" i="91" s="1"/>
  <c r="AD95" i="91"/>
  <c r="AD152" i="91" s="1" a="1"/>
  <c r="AD152" i="91" s="1"/>
  <c r="Q98" i="91"/>
  <c r="Q180" i="91" s="1" a="1"/>
  <c r="Q180" i="91" s="1"/>
  <c r="Q97" i="91"/>
  <c r="Q172" i="91" s="1" a="1"/>
  <c r="Q172" i="91" s="1"/>
  <c r="Q96" i="91"/>
  <c r="Q164" i="91" s="1" a="1"/>
  <c r="Q164" i="91" s="1"/>
  <c r="Q95" i="91"/>
  <c r="Q152" i="91" s="1" a="1"/>
  <c r="Q152" i="91" s="1"/>
  <c r="AG98" i="91"/>
  <c r="AG180" i="91" s="1" a="1"/>
  <c r="AG180" i="91" s="1"/>
  <c r="AG97" i="91"/>
  <c r="AG172" i="91" s="1" a="1"/>
  <c r="AG172" i="91" s="1"/>
  <c r="AG96" i="91"/>
  <c r="AG164" i="91" s="1" a="1"/>
  <c r="AG164" i="91" s="1"/>
  <c r="AG95" i="91"/>
  <c r="AG152" i="91" s="1" a="1"/>
  <c r="AG152" i="91" s="1"/>
  <c r="AI98" i="91"/>
  <c r="AI180" i="91" s="1" a="1"/>
  <c r="AI180" i="91" s="1"/>
  <c r="AI97" i="91"/>
  <c r="AI172" i="91" s="1" a="1"/>
  <c r="AI172" i="91" s="1"/>
  <c r="AI96" i="91"/>
  <c r="AI164" i="91" s="1" a="1"/>
  <c r="AI164" i="91" s="1"/>
  <c r="AI95" i="91"/>
  <c r="AI152" i="91" s="1" a="1"/>
  <c r="AI152" i="91" s="1"/>
  <c r="R75" i="91"/>
  <c r="R70" i="91"/>
  <c r="R105" i="91" s="1"/>
  <c r="R63" i="91"/>
  <c r="L62" i="91"/>
  <c r="L74" i="91"/>
  <c r="L69" i="91"/>
  <c r="L104" i="91" s="1"/>
  <c r="AF98" i="91"/>
  <c r="AF180" i="91" s="1" a="1"/>
  <c r="AF180" i="91" s="1"/>
  <c r="AF97" i="91"/>
  <c r="AF172" i="91" s="1" a="1"/>
  <c r="AF172" i="91" s="1"/>
  <c r="AF96" i="91"/>
  <c r="AF164" i="91" s="1" a="1"/>
  <c r="AF164" i="91" s="1"/>
  <c r="AF95" i="91"/>
  <c r="AF152" i="91" s="1" a="1"/>
  <c r="AF152" i="91" s="1"/>
  <c r="T98" i="91"/>
  <c r="T180" i="91" s="1" a="1"/>
  <c r="T180" i="91" s="1"/>
  <c r="T97" i="91"/>
  <c r="T172" i="91" s="1" a="1"/>
  <c r="T172" i="91" s="1"/>
  <c r="T96" i="91"/>
  <c r="T164" i="91" s="1" a="1"/>
  <c r="T164" i="91" s="1"/>
  <c r="T95" i="91"/>
  <c r="T152" i="91" s="1" a="1"/>
  <c r="T152" i="91" s="1"/>
  <c r="N75" i="91"/>
  <c r="N70" i="91"/>
  <c r="N63" i="91"/>
  <c r="AK98" i="91"/>
  <c r="AK180" i="91" s="1" a="1"/>
  <c r="AK180" i="91" s="1"/>
  <c r="AK97" i="91"/>
  <c r="AK172" i="91" s="1" a="1"/>
  <c r="AK172" i="91" s="1"/>
  <c r="AK96" i="91"/>
  <c r="AK164" i="91" s="1" a="1"/>
  <c r="AK164" i="91" s="1"/>
  <c r="AK95" i="91"/>
  <c r="AK152" i="91" s="1" a="1"/>
  <c r="AK152" i="91" s="1"/>
  <c r="AK78" i="91"/>
  <c r="I56" i="91"/>
  <c r="T104" i="91"/>
  <c r="T63" i="91"/>
  <c r="T75" i="91"/>
  <c r="T70" i="91"/>
  <c r="O78" i="91"/>
  <c r="O75" i="91"/>
  <c r="O70" i="91"/>
  <c r="O105" i="91" s="1"/>
  <c r="O63" i="91"/>
  <c r="AK75" i="91"/>
  <c r="AK70" i="91"/>
  <c r="AK105" i="91" s="1"/>
  <c r="AK63" i="91"/>
  <c r="K56" i="91"/>
  <c r="AH75" i="91"/>
  <c r="AH70" i="91"/>
  <c r="AH100" i="91" s="1"/>
  <c r="AH103" i="91" s="1"/>
  <c r="AH63" i="91"/>
  <c r="J74" i="91"/>
  <c r="J69" i="91"/>
  <c r="J104" i="91" s="1"/>
  <c r="J62" i="91"/>
  <c r="U56" i="91"/>
  <c r="AC63" i="91"/>
  <c r="AC75" i="91"/>
  <c r="AC70" i="91"/>
  <c r="AC100" i="91" s="1"/>
  <c r="AC103" i="91" s="1"/>
  <c r="S56" i="91"/>
  <c r="Q56" i="91"/>
  <c r="AG56" i="91"/>
  <c r="AJ56" i="91"/>
  <c r="O98" i="91"/>
  <c r="O180" i="91" s="1" a="1"/>
  <c r="O180" i="91" s="1"/>
  <c r="O97" i="91"/>
  <c r="O172" i="91" s="1" a="1"/>
  <c r="O172" i="91" s="1"/>
  <c r="O96" i="91"/>
  <c r="O164" i="91" s="1" a="1"/>
  <c r="O164" i="91" s="1"/>
  <c r="O95" i="91"/>
  <c r="O152" i="91" s="1" a="1"/>
  <c r="O152" i="91" s="1"/>
  <c r="J56" i="91"/>
  <c r="R98" i="91"/>
  <c r="R180" i="91" s="1" a="1"/>
  <c r="R180" i="91" s="1"/>
  <c r="R96" i="91"/>
  <c r="R164" i="91" s="1" a="1"/>
  <c r="R164" i="91" s="1"/>
  <c r="R97" i="91"/>
  <c r="R172" i="91" s="1" a="1"/>
  <c r="R172" i="91" s="1"/>
  <c r="R95" i="91"/>
  <c r="R152" i="91" s="1" a="1"/>
  <c r="R152" i="91" s="1"/>
  <c r="L63" i="91"/>
  <c r="L75" i="91"/>
  <c r="L70" i="91"/>
  <c r="L100" i="91" s="1"/>
  <c r="L103" i="91" s="1"/>
  <c r="W97" i="91"/>
  <c r="W172" i="91" s="1" a="1"/>
  <c r="W172" i="91" s="1"/>
  <c r="W95" i="91"/>
  <c r="W152" i="91" s="1" a="1"/>
  <c r="W152" i="91" s="1"/>
  <c r="W98" i="91"/>
  <c r="W180" i="91" s="1" a="1"/>
  <c r="W180" i="91" s="1"/>
  <c r="W96" i="91"/>
  <c r="W164" i="91" s="1" a="1"/>
  <c r="W164" i="91" s="1"/>
  <c r="V98" i="91"/>
  <c r="V180" i="91" s="1" a="1"/>
  <c r="V180" i="91" s="1"/>
  <c r="V97" i="91"/>
  <c r="V172" i="91" s="1" a="1"/>
  <c r="V172" i="91" s="1"/>
  <c r="V96" i="91"/>
  <c r="V164" i="91" s="1" a="1"/>
  <c r="V164" i="91" s="1"/>
  <c r="V95" i="91"/>
  <c r="V152" i="91" s="1" a="1"/>
  <c r="V152" i="91" s="1"/>
  <c r="P63" i="91"/>
  <c r="P75" i="91"/>
  <c r="P70" i="91"/>
  <c r="P105" i="91" s="1"/>
  <c r="AE75" i="91"/>
  <c r="AE70" i="91"/>
  <c r="AE105" i="91" s="1"/>
  <c r="AE63" i="91"/>
  <c r="H56" i="91"/>
  <c r="I98" i="91"/>
  <c r="I180" i="91" s="1" a="1"/>
  <c r="I180" i="91" s="1"/>
  <c r="I97" i="91"/>
  <c r="I172" i="91" s="1" a="1"/>
  <c r="I172" i="91" s="1"/>
  <c r="I96" i="91"/>
  <c r="I164" i="91" s="1" a="1"/>
  <c r="I164" i="91" s="1"/>
  <c r="I95" i="91"/>
  <c r="I152" i="91" s="1" a="1"/>
  <c r="I152" i="91" s="1"/>
  <c r="AD56" i="91"/>
  <c r="V56" i="91"/>
  <c r="AE62" i="91"/>
  <c r="AE74" i="91"/>
  <c r="AE69" i="91"/>
  <c r="AE104" i="91" s="1"/>
  <c r="M98" i="91"/>
  <c r="M180" i="91" s="1" a="1"/>
  <c r="M180" i="91" s="1"/>
  <c r="M96" i="91"/>
  <c r="M164" i="91" s="1" a="1"/>
  <c r="M164" i="91" s="1"/>
  <c r="M97" i="91"/>
  <c r="M172" i="91" s="1" a="1"/>
  <c r="M172" i="91" s="1"/>
  <c r="M95" i="91"/>
  <c r="S78" i="91"/>
  <c r="AC62" i="91"/>
  <c r="AC74" i="91"/>
  <c r="AC69" i="91"/>
  <c r="AC104" i="91" s="1"/>
  <c r="X62" i="91"/>
  <c r="X74" i="91"/>
  <c r="X69" i="91"/>
  <c r="X104" i="91" s="1"/>
  <c r="AF56" i="91"/>
  <c r="AB63" i="91"/>
  <c r="AB75" i="91"/>
  <c r="AB70" i="91"/>
  <c r="AB100" i="91" s="1"/>
  <c r="AB103" i="91" s="1"/>
  <c r="M56" i="91"/>
  <c r="AL75" i="91"/>
  <c r="AL70" i="91"/>
  <c r="AL63" i="91"/>
  <c r="X56" i="91"/>
  <c r="AA56" i="91"/>
  <c r="Z74" i="91"/>
  <c r="Z69" i="91"/>
  <c r="Z104" i="91" s="1"/>
  <c r="Z62" i="91"/>
  <c r="Y75" i="91"/>
  <c r="Y70" i="91"/>
  <c r="Y63" i="91"/>
  <c r="AB98" i="91"/>
  <c r="AB180" i="91" s="1" a="1"/>
  <c r="AB180" i="91" s="1"/>
  <c r="AB97" i="91"/>
  <c r="AB172" i="91" s="1" a="1"/>
  <c r="AB172" i="91" s="1"/>
  <c r="AB96" i="91"/>
  <c r="AB164" i="91" s="1" a="1"/>
  <c r="AB164" i="91" s="1"/>
  <c r="AB95" i="91"/>
  <c r="AB152" i="91" s="1" a="1"/>
  <c r="AB152" i="91" s="1"/>
  <c r="W63" i="91"/>
  <c r="W75" i="91"/>
  <c r="W70" i="91"/>
  <c r="AI56" i="91"/>
  <c r="H98" i="91"/>
  <c r="H180" i="91" s="1" a="1"/>
  <c r="H180" i="91" s="1"/>
  <c r="H97" i="91"/>
  <c r="H172" i="91" s="1" a="1"/>
  <c r="H172" i="91" s="1"/>
  <c r="H96" i="91"/>
  <c r="H164" i="91" s="1" a="1"/>
  <c r="H164" i="91" s="1"/>
  <c r="H95" i="91"/>
  <c r="H152" i="91" s="1" a="1"/>
  <c r="H152" i="91" s="1"/>
  <c r="Z75" i="91"/>
  <c r="Z70" i="91"/>
  <c r="Z63" i="91"/>
  <c r="N98" i="91"/>
  <c r="N180" i="91" s="1" a="1"/>
  <c r="N180" i="91" s="1"/>
  <c r="N97" i="91"/>
  <c r="N172" i="91" s="1" a="1"/>
  <c r="N172" i="91" s="1"/>
  <c r="N96" i="91"/>
  <c r="N164" i="91" s="1" a="1"/>
  <c r="N164" i="91" s="1"/>
  <c r="N95" i="91"/>
  <c r="N152" i="91" s="1" a="1"/>
  <c r="N152" i="91" s="1"/>
  <c r="P56" i="91"/>
  <c r="AE56" i="91"/>
  <c r="S161" i="61"/>
  <c r="N65" i="61"/>
  <c r="N101" i="61" s="1"/>
  <c r="N183" i="61" s="1" a="1"/>
  <c r="N183" i="61" s="1"/>
  <c r="R64" i="61"/>
  <c r="R81" i="61" s="1"/>
  <c r="R94" i="61" s="1"/>
  <c r="R154" i="61" s="1" a="1"/>
  <c r="R154" i="61" s="1"/>
  <c r="Z95" i="61"/>
  <c r="Z166" i="61" s="1" a="1"/>
  <c r="Z166" i="61" s="1"/>
  <c r="AH77" i="61"/>
  <c r="Z97" i="61"/>
  <c r="Z182" i="61" s="1" a="1"/>
  <c r="Z182" i="61" s="1"/>
  <c r="R76" i="61"/>
  <c r="AE65" i="61"/>
  <c r="AE98" i="61" s="1"/>
  <c r="AE155" i="61" s="1" a="1"/>
  <c r="AE155" i="61" s="1"/>
  <c r="L107" i="61"/>
  <c r="AE77" i="61"/>
  <c r="AE58" i="61"/>
  <c r="AE59" i="61" s="1"/>
  <c r="R69" i="61"/>
  <c r="R107" i="61" s="1"/>
  <c r="N72" i="61"/>
  <c r="N107" i="61" s="1"/>
  <c r="Z96" i="61"/>
  <c r="Z174" i="61" s="1" a="1"/>
  <c r="Z174" i="61" s="1"/>
  <c r="N58" i="61"/>
  <c r="N59" i="61" s="1"/>
  <c r="R70" i="61"/>
  <c r="R75" i="61"/>
  <c r="AH58" i="61"/>
  <c r="AH78" i="61" s="1"/>
  <c r="AH65" i="61"/>
  <c r="AH101" i="61" s="1"/>
  <c r="AH183" i="61" s="1" a="1"/>
  <c r="AH183" i="61" s="1"/>
  <c r="AC107" i="61"/>
  <c r="W107" i="61"/>
  <c r="N81" i="61"/>
  <c r="N96" i="61" s="1"/>
  <c r="N174" i="61" s="1" a="1"/>
  <c r="N174" i="61" s="1"/>
  <c r="AF107" i="61"/>
  <c r="AL81" i="61"/>
  <c r="AL95" i="61" s="1"/>
  <c r="AL166" i="61" s="1" a="1"/>
  <c r="AL166" i="61" s="1"/>
  <c r="AG107" i="61"/>
  <c r="Y81" i="61"/>
  <c r="Y96" i="61" s="1"/>
  <c r="Y174" i="61" s="1" a="1"/>
  <c r="Y174" i="61" s="1"/>
  <c r="U81" i="61"/>
  <c r="U94" i="61" s="1"/>
  <c r="U154" i="61" s="1" a="1"/>
  <c r="U154" i="61" s="1"/>
  <c r="AB107" i="61"/>
  <c r="I81" i="61"/>
  <c r="I94" i="61" s="1"/>
  <c r="I154" i="61" s="1" a="1"/>
  <c r="I154" i="61" s="1"/>
  <c r="X81" i="61"/>
  <c r="X97" i="61" s="1"/>
  <c r="X182" i="61" s="1" a="1"/>
  <c r="X182" i="61" s="1"/>
  <c r="J81" i="61"/>
  <c r="J97" i="61" s="1"/>
  <c r="J182" i="61" s="1" a="1"/>
  <c r="J182" i="61" s="1"/>
  <c r="AB81" i="61"/>
  <c r="AB96" i="61" s="1"/>
  <c r="AB174" i="61" s="1" a="1"/>
  <c r="AB174" i="61" s="1"/>
  <c r="J107" i="61"/>
  <c r="Q81" i="61"/>
  <c r="Q97" i="61" s="1"/>
  <c r="Q182" i="61" s="1" a="1"/>
  <c r="Q182" i="61" s="1"/>
  <c r="M107" i="61"/>
  <c r="AG81" i="61"/>
  <c r="AG95" i="61" s="1"/>
  <c r="AG166" i="61" s="1" a="1"/>
  <c r="AG166" i="61" s="1"/>
  <c r="AJ81" i="61"/>
  <c r="AJ95" i="61" s="1"/>
  <c r="AJ166" i="61" s="1" a="1"/>
  <c r="AJ166" i="61" s="1"/>
  <c r="AH97" i="61"/>
  <c r="AH182" i="61" s="1" a="1"/>
  <c r="AH182" i="61" s="1"/>
  <c r="AH95" i="61"/>
  <c r="AH166" i="61" s="1" a="1"/>
  <c r="AH166" i="61" s="1"/>
  <c r="AH96" i="61"/>
  <c r="AH174" i="61" s="1" a="1"/>
  <c r="AH174" i="61" s="1"/>
  <c r="AH94" i="61"/>
  <c r="AH154" i="61" s="1" a="1"/>
  <c r="AH154" i="61" s="1"/>
  <c r="AD97" i="61"/>
  <c r="AD182" i="61" s="1" a="1"/>
  <c r="AD182" i="61" s="1"/>
  <c r="AD95" i="61"/>
  <c r="AD166" i="61" s="1" a="1"/>
  <c r="AD166" i="61" s="1"/>
  <c r="AD96" i="61"/>
  <c r="AD174" i="61" s="1" a="1"/>
  <c r="AD174" i="61" s="1"/>
  <c r="AD94" i="61"/>
  <c r="AD154" i="61" s="1" a="1"/>
  <c r="AD154" i="61" s="1"/>
  <c r="AF95" i="61"/>
  <c r="AF166" i="61" s="1" a="1"/>
  <c r="AF166" i="61" s="1"/>
  <c r="AF97" i="61"/>
  <c r="AF182" i="61" s="1" a="1"/>
  <c r="AF182" i="61" s="1"/>
  <c r="AF94" i="61"/>
  <c r="AF154" i="61" s="1" a="1"/>
  <c r="AF154" i="61" s="1"/>
  <c r="AF96" i="61"/>
  <c r="AF174" i="61" s="1" a="1"/>
  <c r="AF174" i="61" s="1"/>
  <c r="W94" i="61"/>
  <c r="W154" i="61" s="1" a="1"/>
  <c r="W154" i="61" s="1"/>
  <c r="W96" i="61"/>
  <c r="W174" i="61" s="1" a="1"/>
  <c r="W174" i="61" s="1"/>
  <c r="W97" i="61"/>
  <c r="W182" i="61" s="1" a="1"/>
  <c r="W182" i="61" s="1"/>
  <c r="W95" i="61"/>
  <c r="W166" i="61" s="1" a="1"/>
  <c r="W166" i="61" s="1"/>
  <c r="V97" i="61"/>
  <c r="V182" i="61" s="1" a="1"/>
  <c r="V182" i="61" s="1"/>
  <c r="V95" i="61"/>
  <c r="V166" i="61" s="1" a="1"/>
  <c r="V166" i="61" s="1"/>
  <c r="V94" i="61"/>
  <c r="V154" i="61" s="1" a="1"/>
  <c r="V154" i="61" s="1"/>
  <c r="V96" i="61"/>
  <c r="V174" i="61" s="1" a="1"/>
  <c r="V174" i="61" s="1"/>
  <c r="L95" i="61"/>
  <c r="L166" i="61" s="1" a="1"/>
  <c r="L166" i="61" s="1"/>
  <c r="L97" i="61"/>
  <c r="L182" i="61" s="1" a="1"/>
  <c r="L182" i="61" s="1"/>
  <c r="L94" i="61"/>
  <c r="L154" i="61" s="1" a="1"/>
  <c r="L154" i="61" s="1"/>
  <c r="L96" i="61"/>
  <c r="L174" i="61" s="1" a="1"/>
  <c r="L174" i="61" s="1"/>
  <c r="M96" i="61"/>
  <c r="M174" i="61" s="1" a="1"/>
  <c r="M174" i="61" s="1"/>
  <c r="M94" i="61"/>
  <c r="M154" i="61" s="1" a="1"/>
  <c r="M154" i="61" s="1"/>
  <c r="M95" i="61"/>
  <c r="M166" i="61" s="1" a="1"/>
  <c r="M166" i="61" s="1"/>
  <c r="M97" i="61"/>
  <c r="M182" i="61" s="1" a="1"/>
  <c r="M182" i="61" s="1"/>
  <c r="R73" i="61"/>
  <c r="R78" i="61"/>
  <c r="R66" i="61"/>
  <c r="AC96" i="61"/>
  <c r="AC174" i="61" s="1" a="1"/>
  <c r="AC174" i="61" s="1"/>
  <c r="AC94" i="61"/>
  <c r="AC154" i="61" s="1" a="1"/>
  <c r="AC154" i="61" s="1"/>
  <c r="AC95" i="61"/>
  <c r="AC166" i="61" s="1" a="1"/>
  <c r="AC166" i="61" s="1"/>
  <c r="AC97" i="61"/>
  <c r="AC182" i="61" s="1" a="1"/>
  <c r="AC182" i="61" s="1"/>
  <c r="Y77" i="61"/>
  <c r="Y65" i="61"/>
  <c r="Y72" i="61"/>
  <c r="Y107" i="61" s="1"/>
  <c r="M100" i="61"/>
  <c r="M175" i="61" s="1" a="1"/>
  <c r="M175" i="61" s="1"/>
  <c r="M98" i="61"/>
  <c r="M155" i="61" s="1" a="1"/>
  <c r="M155" i="61" s="1"/>
  <c r="M101" i="61"/>
  <c r="M183" i="61" s="1" a="1"/>
  <c r="M183" i="61" s="1"/>
  <c r="M99" i="61"/>
  <c r="M167" i="61" s="1" a="1"/>
  <c r="M167" i="61" s="1"/>
  <c r="AL78" i="61"/>
  <c r="AL66" i="61"/>
  <c r="AL73" i="61"/>
  <c r="AL103" i="61" s="1"/>
  <c r="AL106" i="61" s="1"/>
  <c r="Q66" i="61"/>
  <c r="Q78" i="61"/>
  <c r="Q73" i="61"/>
  <c r="Q103" i="61" s="1"/>
  <c r="Q106" i="61" s="1"/>
  <c r="AA66" i="61"/>
  <c r="AA73" i="61"/>
  <c r="AA103" i="61" s="1"/>
  <c r="AA106" i="61" s="1"/>
  <c r="AA78" i="61"/>
  <c r="AK81" i="61"/>
  <c r="AA81" i="61"/>
  <c r="Q100" i="61"/>
  <c r="Q175" i="61" s="1" a="1"/>
  <c r="Q175" i="61" s="1"/>
  <c r="Q98" i="61"/>
  <c r="Q155" i="61" s="1" a="1"/>
  <c r="Q155" i="61" s="1"/>
  <c r="Q99" i="61"/>
  <c r="Q167" i="61" s="1" a="1"/>
  <c r="Q167" i="61" s="1"/>
  <c r="Q101" i="61"/>
  <c r="Q183" i="61" s="1" a="1"/>
  <c r="Q183" i="61" s="1"/>
  <c r="AI65" i="61"/>
  <c r="AI72" i="61"/>
  <c r="AI107" i="61" s="1"/>
  <c r="AI77" i="61"/>
  <c r="K66" i="61"/>
  <c r="K73" i="61"/>
  <c r="K103" i="61" s="1"/>
  <c r="K106" i="61" s="1"/>
  <c r="K78" i="61"/>
  <c r="AE81" i="61"/>
  <c r="P66" i="61"/>
  <c r="P73" i="61"/>
  <c r="P103" i="61" s="1"/>
  <c r="P106" i="61" s="1"/>
  <c r="P78" i="61"/>
  <c r="AF99" i="61"/>
  <c r="AF167" i="61" s="1" a="1"/>
  <c r="AF167" i="61" s="1"/>
  <c r="AF101" i="61"/>
  <c r="AF183" i="61" s="1" a="1"/>
  <c r="AF183" i="61" s="1"/>
  <c r="AF98" i="61"/>
  <c r="AF155" i="61" s="1" a="1"/>
  <c r="AF155" i="61" s="1"/>
  <c r="AF100" i="61"/>
  <c r="AF175" i="61" s="1" a="1"/>
  <c r="AF175" i="61" s="1"/>
  <c r="R59" i="61"/>
  <c r="AF66" i="61"/>
  <c r="AF73" i="61"/>
  <c r="AF103" i="61" s="1"/>
  <c r="AF106" i="61" s="1"/>
  <c r="AF78" i="61"/>
  <c r="AI66" i="61"/>
  <c r="AI73" i="61"/>
  <c r="AI103" i="61" s="1"/>
  <c r="AI106" i="61" s="1"/>
  <c r="AI78" i="61"/>
  <c r="V78" i="61"/>
  <c r="W98" i="61"/>
  <c r="W155" i="61" s="1" a="1"/>
  <c r="W155" i="61" s="1"/>
  <c r="W100" i="61"/>
  <c r="W175" i="61" s="1" a="1"/>
  <c r="W175" i="61" s="1"/>
  <c r="W101" i="61"/>
  <c r="W183" i="61" s="1" a="1"/>
  <c r="W183" i="61" s="1"/>
  <c r="W99" i="61"/>
  <c r="W167" i="61" s="1" a="1"/>
  <c r="W167" i="61" s="1"/>
  <c r="U77" i="61"/>
  <c r="U65" i="61"/>
  <c r="U72" i="61"/>
  <c r="U107" i="61" s="1"/>
  <c r="AA77" i="61"/>
  <c r="AA65" i="61"/>
  <c r="AA72" i="61"/>
  <c r="AA107" i="61" s="1"/>
  <c r="O81" i="61"/>
  <c r="W66" i="61"/>
  <c r="W73" i="61"/>
  <c r="W103" i="61" s="1"/>
  <c r="W106" i="61" s="1"/>
  <c r="W78" i="61"/>
  <c r="Q59" i="61"/>
  <c r="M66" i="61"/>
  <c r="M73" i="61"/>
  <c r="M103" i="61" s="1"/>
  <c r="M106" i="61" s="1"/>
  <c r="M78" i="61"/>
  <c r="AA59" i="61"/>
  <c r="AI81" i="61"/>
  <c r="AH107" i="61"/>
  <c r="AK100" i="61"/>
  <c r="AK175" i="61" s="1" a="1"/>
  <c r="AK175" i="61" s="1"/>
  <c r="AK98" i="61"/>
  <c r="AK155" i="61" s="1" a="1"/>
  <c r="AK155" i="61" s="1"/>
  <c r="AK101" i="61"/>
  <c r="AK183" i="61" s="1" a="1"/>
  <c r="AK183" i="61" s="1"/>
  <c r="AK99" i="61"/>
  <c r="AK167" i="61" s="1" a="1"/>
  <c r="AK167" i="61" s="1"/>
  <c r="Y66" i="61"/>
  <c r="Y73" i="61"/>
  <c r="Y108" i="61" s="1"/>
  <c r="Y78" i="61"/>
  <c r="I66" i="61"/>
  <c r="I73" i="61"/>
  <c r="I103" i="61" s="1"/>
  <c r="I106" i="61" s="1"/>
  <c r="I78" i="61"/>
  <c r="AC100" i="61"/>
  <c r="AC175" i="61" s="1" a="1"/>
  <c r="AC175" i="61" s="1"/>
  <c r="AC98" i="61"/>
  <c r="AC155" i="61" s="1" a="1"/>
  <c r="AC155" i="61" s="1"/>
  <c r="AC99" i="61"/>
  <c r="AC167" i="61" s="1" a="1"/>
  <c r="AC167" i="61" s="1"/>
  <c r="AC101" i="61"/>
  <c r="AC183" i="61" s="1" a="1"/>
  <c r="AC183" i="61" s="1"/>
  <c r="X99" i="61"/>
  <c r="X167" i="61" s="1" a="1"/>
  <c r="X167" i="61" s="1"/>
  <c r="X101" i="61"/>
  <c r="X183" i="61" s="1" a="1"/>
  <c r="X183" i="61" s="1"/>
  <c r="X98" i="61"/>
  <c r="X155" i="61" s="1" a="1"/>
  <c r="X155" i="61" s="1"/>
  <c r="X100" i="61"/>
  <c r="X175" i="61" s="1" a="1"/>
  <c r="X175" i="61" s="1"/>
  <c r="I77" i="61"/>
  <c r="I65" i="61"/>
  <c r="I72" i="61"/>
  <c r="I107" i="61" s="1"/>
  <c r="AC66" i="61"/>
  <c r="AC73" i="61"/>
  <c r="AC108" i="61" s="1"/>
  <c r="AC78" i="61"/>
  <c r="S66" i="61"/>
  <c r="S78" i="61"/>
  <c r="K77" i="61"/>
  <c r="K65" i="61"/>
  <c r="K72" i="61"/>
  <c r="K107" i="61" s="1"/>
  <c r="AK66" i="61"/>
  <c r="AK73" i="61"/>
  <c r="AK103" i="61" s="1"/>
  <c r="AK106" i="61" s="1"/>
  <c r="AK78" i="61"/>
  <c r="S81" i="61"/>
  <c r="J101" i="61"/>
  <c r="J183" i="61" s="1" a="1"/>
  <c r="J183" i="61" s="1"/>
  <c r="J99" i="61"/>
  <c r="J167" i="61" s="1" a="1"/>
  <c r="J167" i="61" s="1"/>
  <c r="J98" i="61"/>
  <c r="J155" i="61" s="1" a="1"/>
  <c r="J155" i="61" s="1"/>
  <c r="J100" i="61"/>
  <c r="J175" i="61" s="1" a="1"/>
  <c r="J175" i="61" s="1"/>
  <c r="R101" i="61"/>
  <c r="R183" i="61" s="1" a="1"/>
  <c r="R183" i="61" s="1"/>
  <c r="R99" i="61"/>
  <c r="R167" i="61" s="1" a="1"/>
  <c r="R167" i="61" s="1"/>
  <c r="R100" i="61"/>
  <c r="R175" i="61" s="1" a="1"/>
  <c r="R175" i="61" s="1"/>
  <c r="R98" i="61"/>
  <c r="R155" i="61" s="1" a="1"/>
  <c r="R155" i="61" s="1"/>
  <c r="O65" i="61"/>
  <c r="O72" i="61"/>
  <c r="O107" i="61" s="1"/>
  <c r="O77" i="61"/>
  <c r="P72" i="61"/>
  <c r="P107" i="61" s="1"/>
  <c r="P65" i="61"/>
  <c r="P77" i="61"/>
  <c r="T72" i="61"/>
  <c r="T107" i="61" s="1"/>
  <c r="T65" i="61"/>
  <c r="T77" i="61"/>
  <c r="P95" i="61"/>
  <c r="P166" i="61" s="1" a="1"/>
  <c r="P166" i="61" s="1"/>
  <c r="P97" i="61"/>
  <c r="P182" i="61" s="1" a="1"/>
  <c r="P182" i="61" s="1"/>
  <c r="P94" i="61"/>
  <c r="P154" i="61" s="1" a="1"/>
  <c r="P154" i="61" s="1"/>
  <c r="P96" i="61"/>
  <c r="P174" i="61" s="1" a="1"/>
  <c r="P174" i="61" s="1"/>
  <c r="X73" i="61"/>
  <c r="X103" i="61" s="1"/>
  <c r="X106" i="61" s="1"/>
  <c r="X78" i="61"/>
  <c r="X66" i="61"/>
  <c r="AC59" i="61"/>
  <c r="L66" i="61"/>
  <c r="L78" i="61"/>
  <c r="L73" i="61"/>
  <c r="L108" i="61" s="1"/>
  <c r="K81" i="61"/>
  <c r="AK59" i="61"/>
  <c r="AL101" i="61"/>
  <c r="AL183" i="61" s="1" a="1"/>
  <c r="AL183" i="61" s="1"/>
  <c r="AL99" i="61"/>
  <c r="AL167" i="61" s="1" a="1"/>
  <c r="AL167" i="61" s="1"/>
  <c r="AL100" i="61"/>
  <c r="AL175" i="61" s="1" a="1"/>
  <c r="AL175" i="61" s="1"/>
  <c r="AL98" i="61"/>
  <c r="AL155" i="61" s="1" a="1"/>
  <c r="AL155" i="61" s="1"/>
  <c r="J73" i="61"/>
  <c r="J108" i="61" s="1"/>
  <c r="J78" i="61"/>
  <c r="J66" i="61"/>
  <c r="AB66" i="61"/>
  <c r="AB78" i="61"/>
  <c r="AB73" i="61"/>
  <c r="AB108" i="61" s="1"/>
  <c r="AG66" i="61"/>
  <c r="AG78" i="61"/>
  <c r="AG73" i="61"/>
  <c r="AG108" i="61" s="1"/>
  <c r="L99" i="61"/>
  <c r="L167" i="61" s="1" a="1"/>
  <c r="L167" i="61" s="1"/>
  <c r="L101" i="61"/>
  <c r="L183" i="61" s="1" a="1"/>
  <c r="L183" i="61" s="1"/>
  <c r="L98" i="61"/>
  <c r="L155" i="61" s="1" a="1"/>
  <c r="L155" i="61" s="1"/>
  <c r="L100" i="61"/>
  <c r="L175" i="61" s="1" a="1"/>
  <c r="L175" i="61" s="1"/>
  <c r="O66" i="61"/>
  <c r="O73" i="61"/>
  <c r="O78" i="61"/>
  <c r="T81" i="61"/>
  <c r="T66" i="61"/>
  <c r="T73" i="61"/>
  <c r="T78" i="61"/>
  <c r="AB99" i="61"/>
  <c r="AB167" i="61" s="1" a="1"/>
  <c r="AB167" i="61" s="1"/>
  <c r="AB101" i="61"/>
  <c r="AB183" i="61" s="1" a="1"/>
  <c r="AB183" i="61" s="1"/>
  <c r="AB98" i="61"/>
  <c r="AB155" i="61" s="1" a="1"/>
  <c r="AB155" i="61" s="1"/>
  <c r="AB100" i="61"/>
  <c r="AB175" i="61" s="1" a="1"/>
  <c r="AB175" i="61" s="1"/>
  <c r="AG100" i="61"/>
  <c r="AG175" i="61" s="1" a="1"/>
  <c r="AG175" i="61" s="1"/>
  <c r="AG98" i="61"/>
  <c r="AG155" i="61" s="1" a="1"/>
  <c r="AG155" i="61" s="1"/>
  <c r="AG99" i="61"/>
  <c r="AG167" i="61" s="1" a="1"/>
  <c r="AG167" i="61" s="1"/>
  <c r="AG101" i="61"/>
  <c r="AG183" i="61" s="1" a="1"/>
  <c r="AG183" i="61" s="1"/>
  <c r="U66" i="61"/>
  <c r="U73" i="61"/>
  <c r="U108" i="61" s="1"/>
  <c r="U78" i="61"/>
  <c r="G141" i="61"/>
  <c r="G37" i="61"/>
  <c r="H81" i="61"/>
  <c r="H78" i="61"/>
  <c r="H73" i="61"/>
  <c r="H66" i="61"/>
  <c r="H77" i="61"/>
  <c r="H72" i="61"/>
  <c r="H65" i="61"/>
  <c r="H59" i="61"/>
  <c r="U3" i="5"/>
  <c r="P145" i="5"/>
  <c r="U146" i="5"/>
  <c r="O143" i="5"/>
  <c r="P141" i="5"/>
  <c r="K141" i="5"/>
  <c r="S143" i="5"/>
  <c r="S140" i="5"/>
  <c r="N135" i="5"/>
  <c r="R135" i="5"/>
  <c r="K146" i="5"/>
  <c r="O140" i="5"/>
  <c r="S142" i="5"/>
  <c r="S138" i="5"/>
  <c r="T146" i="5"/>
  <c r="U137" i="5"/>
  <c r="J137" i="5"/>
  <c r="M138" i="5"/>
  <c r="O138" i="5"/>
  <c r="U145" i="5"/>
  <c r="U142" i="5"/>
  <c r="O137" i="5"/>
  <c r="O135" i="5"/>
  <c r="S146" i="5"/>
  <c r="U139" i="5"/>
  <c r="P137" i="5"/>
  <c r="U135" i="5"/>
  <c r="I145" i="5"/>
  <c r="I136" i="5"/>
  <c r="I144" i="5"/>
  <c r="P156" i="5"/>
  <c r="J156" i="5"/>
  <c r="S154" i="5"/>
  <c r="K159" i="5"/>
  <c r="P161" i="5"/>
  <c r="O162" i="5"/>
  <c r="R158" i="5"/>
  <c r="N151" i="5"/>
  <c r="K161" i="5"/>
  <c r="J157" i="5"/>
  <c r="O154" i="5"/>
  <c r="S162" i="5"/>
  <c r="P153" i="5"/>
  <c r="J151" i="5"/>
  <c r="S157" i="5"/>
  <c r="R155" i="5"/>
  <c r="D170" i="4"/>
  <c r="D146" i="4"/>
  <c r="T173" i="5"/>
  <c r="D192" i="4"/>
  <c r="T174" i="5"/>
  <c r="D155" i="4"/>
  <c r="D156" i="4"/>
  <c r="U140" i="5"/>
  <c r="K138" i="5"/>
  <c r="R139" i="5"/>
  <c r="S139" i="5"/>
  <c r="R140" i="5"/>
  <c r="O146" i="5"/>
  <c r="T141" i="5"/>
  <c r="K143" i="5"/>
  <c r="R145" i="5"/>
  <c r="T142" i="5"/>
  <c r="J135" i="5"/>
  <c r="M140" i="5"/>
  <c r="O142" i="5"/>
  <c r="J144" i="5"/>
  <c r="K135" i="5"/>
  <c r="S141" i="5"/>
  <c r="K145" i="5"/>
  <c r="K140" i="5"/>
  <c r="M139" i="5"/>
  <c r="T145" i="5"/>
  <c r="O139" i="5"/>
  <c r="M144" i="5"/>
  <c r="J143" i="5"/>
  <c r="P143" i="5"/>
  <c r="M141" i="5"/>
  <c r="R141" i="5"/>
  <c r="O141" i="5"/>
  <c r="T140" i="5"/>
  <c r="J142" i="5"/>
  <c r="U143" i="5"/>
  <c r="S137" i="5"/>
  <c r="T136" i="5"/>
  <c r="S135" i="5"/>
  <c r="M146" i="5"/>
  <c r="M145" i="5"/>
  <c r="T144" i="5"/>
  <c r="U144" i="5"/>
  <c r="J146" i="5"/>
  <c r="T137" i="5"/>
  <c r="S136" i="5"/>
  <c r="Q135" i="5"/>
  <c r="J141" i="5"/>
  <c r="J138" i="5"/>
  <c r="K139" i="5"/>
  <c r="R136" i="5"/>
  <c r="I142" i="5"/>
  <c r="I141" i="5"/>
  <c r="I146" i="5"/>
  <c r="D158" i="4"/>
  <c r="M156" i="5"/>
  <c r="K160" i="5"/>
  <c r="O158" i="5"/>
  <c r="R162" i="5"/>
  <c r="K153" i="5"/>
  <c r="O160" i="5"/>
  <c r="M159" i="5"/>
  <c r="P155" i="5"/>
  <c r="S151" i="5"/>
  <c r="S160" i="5"/>
  <c r="S158" i="5"/>
  <c r="O155" i="5"/>
  <c r="D167" i="4"/>
  <c r="J162" i="5"/>
  <c r="Q153" i="5"/>
  <c r="Q151" i="5"/>
  <c r="M155" i="5"/>
  <c r="P160" i="5"/>
  <c r="J161" i="5"/>
  <c r="D194" i="4"/>
  <c r="D182" i="4"/>
  <c r="O153" i="5"/>
  <c r="O152" i="5"/>
  <c r="T156" i="5"/>
  <c r="D143" i="4"/>
  <c r="T159" i="5"/>
  <c r="D168" i="4"/>
  <c r="T175" i="5"/>
  <c r="D132" i="4"/>
  <c r="D131" i="4"/>
  <c r="S144" i="5"/>
  <c r="P142" i="5"/>
  <c r="U141" i="5"/>
  <c r="M143" i="5"/>
  <c r="R142" i="5"/>
  <c r="P146" i="5"/>
  <c r="K137" i="5"/>
  <c r="P136" i="5"/>
  <c r="P135" i="5"/>
  <c r="L135" i="5"/>
  <c r="K142" i="5"/>
  <c r="O144" i="5"/>
  <c r="P144" i="5"/>
  <c r="S145" i="5"/>
  <c r="P139" i="5"/>
  <c r="R146" i="5"/>
  <c r="P140" i="5"/>
  <c r="U138" i="5"/>
  <c r="T135" i="5"/>
  <c r="T143" i="5"/>
  <c r="O145" i="5"/>
  <c r="O136" i="5"/>
  <c r="I137" i="5"/>
  <c r="D179" i="4"/>
  <c r="R157" i="5"/>
  <c r="J160" i="5"/>
  <c r="J153" i="5"/>
  <c r="O159" i="5"/>
  <c r="R160" i="5"/>
  <c r="K162" i="5"/>
  <c r="M162" i="5"/>
  <c r="J159" i="5"/>
  <c r="S152" i="5"/>
  <c r="K154" i="5"/>
  <c r="P157" i="5"/>
  <c r="R161" i="5"/>
  <c r="P152" i="5"/>
  <c r="T162" i="5"/>
  <c r="T160" i="5"/>
  <c r="T176" i="5"/>
  <c r="T171" i="5"/>
  <c r="T154" i="5"/>
  <c r="D74" i="4"/>
  <c r="D83" i="4"/>
  <c r="D86" i="4"/>
  <c r="J136" i="5"/>
  <c r="M137" i="5"/>
  <c r="M135" i="5"/>
  <c r="P138" i="5"/>
  <c r="J140" i="5"/>
  <c r="Q137" i="5"/>
  <c r="P162" i="5"/>
  <c r="R152" i="5"/>
  <c r="S155" i="5"/>
  <c r="K152" i="5"/>
  <c r="P154" i="5"/>
  <c r="R156" i="5"/>
  <c r="K151" i="5"/>
  <c r="K156" i="5"/>
  <c r="R159" i="5"/>
  <c r="J155" i="5"/>
  <c r="J152" i="5"/>
  <c r="T177" i="5"/>
  <c r="T157" i="5"/>
  <c r="D191" i="4"/>
  <c r="T155" i="5"/>
  <c r="D108" i="4"/>
  <c r="T168" i="5"/>
  <c r="T153" i="5"/>
  <c r="T151" i="5"/>
  <c r="K144" i="5"/>
  <c r="I140" i="5"/>
  <c r="I143" i="5"/>
  <c r="M157" i="5"/>
  <c r="J154" i="5"/>
  <c r="S156" i="5"/>
  <c r="R151" i="5"/>
  <c r="S161" i="5"/>
  <c r="P151" i="5"/>
  <c r="M154" i="5"/>
  <c r="K158" i="5"/>
  <c r="O156" i="5"/>
  <c r="O157" i="5"/>
  <c r="K155" i="5"/>
  <c r="O151" i="5"/>
  <c r="D134" i="4"/>
  <c r="T161" i="5"/>
  <c r="T178" i="5"/>
  <c r="D110" i="4"/>
  <c r="T170" i="5"/>
  <c r="T152" i="5"/>
  <c r="T169" i="5"/>
  <c r="T167" i="5"/>
  <c r="T138" i="5"/>
  <c r="R143" i="5"/>
  <c r="R144" i="5"/>
  <c r="J139" i="5"/>
  <c r="K136" i="5"/>
  <c r="J145" i="5"/>
  <c r="T139" i="5"/>
  <c r="I139" i="5"/>
  <c r="I138" i="5"/>
  <c r="S153" i="5"/>
  <c r="P159" i="5"/>
  <c r="M160" i="5"/>
  <c r="L151" i="5"/>
  <c r="O161" i="5"/>
  <c r="K157" i="5"/>
  <c r="M153" i="5"/>
  <c r="P158" i="5"/>
  <c r="D180" i="4"/>
  <c r="J158" i="5"/>
  <c r="M151" i="5"/>
  <c r="D144" i="4"/>
  <c r="T172" i="5"/>
  <c r="T158" i="5"/>
  <c r="D107" i="4"/>
  <c r="D71" i="4"/>
  <c r="D72" i="4"/>
  <c r="D84" i="4"/>
  <c r="D59" i="4"/>
  <c r="D157" i="4"/>
  <c r="R154" i="5"/>
  <c r="N157" i="5"/>
  <c r="L158" i="5"/>
  <c r="S26" i="5"/>
  <c r="U177" i="5"/>
  <c r="U155" i="5"/>
  <c r="D80" i="4"/>
  <c r="Q162" i="5"/>
  <c r="D188" i="4"/>
  <c r="R153" i="5"/>
  <c r="D133" i="4"/>
  <c r="S159" i="5"/>
  <c r="Q143" i="5"/>
  <c r="L140" i="5"/>
  <c r="N146" i="5"/>
  <c r="R138" i="5"/>
  <c r="L145" i="5"/>
  <c r="Q140" i="5"/>
  <c r="N137" i="5"/>
  <c r="L139" i="5"/>
  <c r="L143" i="5"/>
  <c r="Q141" i="5"/>
  <c r="N139" i="5"/>
  <c r="Q145" i="5"/>
  <c r="L142" i="5"/>
  <c r="U136" i="5"/>
  <c r="D116" i="4"/>
  <c r="N162" i="5"/>
  <c r="N155" i="5"/>
  <c r="D181" i="4"/>
  <c r="L156" i="5"/>
  <c r="D164" i="4"/>
  <c r="Q158" i="5"/>
  <c r="Q157" i="5"/>
  <c r="N161" i="5"/>
  <c r="Q159" i="5"/>
  <c r="D145" i="4"/>
  <c r="O26" i="5"/>
  <c r="S21" i="5"/>
  <c r="D169" i="4"/>
  <c r="U157" i="5"/>
  <c r="D193" i="4"/>
  <c r="U154" i="5"/>
  <c r="U168" i="5"/>
  <c r="D85" i="4"/>
  <c r="M18" i="5"/>
  <c r="N142" i="5"/>
  <c r="Q136" i="5"/>
  <c r="L138" i="5"/>
  <c r="N144" i="5"/>
  <c r="N136" i="5"/>
  <c r="Q154" i="5"/>
  <c r="N152" i="5"/>
  <c r="N156" i="5"/>
  <c r="N154" i="5"/>
  <c r="P26" i="5"/>
  <c r="N145" i="5"/>
  <c r="N140" i="5"/>
  <c r="N141" i="5"/>
  <c r="N143" i="5"/>
  <c r="M136" i="5"/>
  <c r="Q146" i="5"/>
  <c r="L144" i="5"/>
  <c r="Q139" i="5"/>
  <c r="Q142" i="5"/>
  <c r="D152" i="4"/>
  <c r="N160" i="5"/>
  <c r="L159" i="5"/>
  <c r="D140" i="4"/>
  <c r="N158" i="5"/>
  <c r="Q152" i="5"/>
  <c r="L157" i="5"/>
  <c r="L162" i="5"/>
  <c r="L160" i="5"/>
  <c r="L155" i="5"/>
  <c r="N159" i="5"/>
  <c r="Q155" i="5"/>
  <c r="N153" i="5"/>
  <c r="U174" i="5"/>
  <c r="U159" i="5"/>
  <c r="R26" i="5"/>
  <c r="U26" i="5"/>
  <c r="U158" i="5"/>
  <c r="U156" i="5"/>
  <c r="T20" i="5"/>
  <c r="K20" i="5"/>
  <c r="D73" i="4"/>
  <c r="U169" i="5"/>
  <c r="U167" i="5"/>
  <c r="L136" i="5"/>
  <c r="R137" i="5"/>
  <c r="Q144" i="5"/>
  <c r="N138" i="5"/>
  <c r="L137" i="5"/>
  <c r="Q138" i="5"/>
  <c r="L146" i="5"/>
  <c r="D200" i="4"/>
  <c r="Q156" i="5"/>
  <c r="M158" i="5"/>
  <c r="L152" i="5"/>
  <c r="Q161" i="5"/>
  <c r="L161" i="5"/>
  <c r="L153" i="5"/>
  <c r="D92" i="4"/>
  <c r="U178" i="5"/>
  <c r="U161" i="5"/>
  <c r="U172" i="5"/>
  <c r="U162" i="5"/>
  <c r="U171" i="5"/>
  <c r="D61" i="4"/>
  <c r="M142" i="5"/>
  <c r="L141" i="5"/>
  <c r="M161" i="5"/>
  <c r="Q160" i="5"/>
  <c r="D176" i="4"/>
  <c r="L154" i="5"/>
  <c r="M152" i="5"/>
  <c r="U175" i="5"/>
  <c r="U176" i="5"/>
  <c r="U152" i="5"/>
  <c r="U170" i="5"/>
  <c r="U153" i="5"/>
  <c r="U151" i="5"/>
  <c r="U160" i="5"/>
  <c r="U173" i="5"/>
  <c r="D109" i="4"/>
  <c r="R133" i="5"/>
  <c r="T149" i="5"/>
  <c r="U133" i="5"/>
  <c r="S132" i="5"/>
  <c r="M149" i="5"/>
  <c r="O132" i="5"/>
  <c r="L132" i="5"/>
  <c r="N148" i="5"/>
  <c r="N133" i="5"/>
  <c r="J149" i="5"/>
  <c r="P148" i="5"/>
  <c r="P149" i="5"/>
  <c r="K149" i="5"/>
  <c r="U148" i="5"/>
  <c r="R149" i="5"/>
  <c r="O148" i="5"/>
  <c r="P132" i="5"/>
  <c r="L133" i="5"/>
  <c r="N149" i="5"/>
  <c r="L149" i="5"/>
  <c r="S133" i="5"/>
  <c r="Q148" i="5"/>
  <c r="R132" i="5"/>
  <c r="O133" i="5"/>
  <c r="J133" i="5"/>
  <c r="M132" i="5"/>
  <c r="O149" i="5"/>
  <c r="T132" i="5"/>
  <c r="U132" i="5"/>
  <c r="Q132" i="5"/>
  <c r="Q133" i="5"/>
  <c r="M133" i="5"/>
  <c r="K133" i="5"/>
  <c r="S148" i="5"/>
  <c r="J148" i="5"/>
  <c r="L148" i="5"/>
  <c r="S149" i="5"/>
  <c r="M148" i="5"/>
  <c r="T133" i="5"/>
  <c r="U164" i="5"/>
  <c r="P133" i="5"/>
  <c r="Q149" i="5"/>
  <c r="J132" i="5"/>
  <c r="K148" i="5"/>
  <c r="T148" i="5"/>
  <c r="R148" i="5"/>
  <c r="T165" i="5"/>
  <c r="U165" i="5"/>
  <c r="N132" i="5"/>
  <c r="T164" i="5"/>
  <c r="K132" i="5"/>
  <c r="U149" i="5"/>
  <c r="R150" i="5"/>
  <c r="P150" i="5"/>
  <c r="S134" i="5"/>
  <c r="T166" i="5"/>
  <c r="L134" i="5"/>
  <c r="T134" i="5"/>
  <c r="L150" i="5"/>
  <c r="K134" i="5"/>
  <c r="M134" i="5"/>
  <c r="R131" i="5"/>
  <c r="K150" i="5"/>
  <c r="N150" i="5"/>
  <c r="Q134" i="5"/>
  <c r="D47" i="4"/>
  <c r="Q150" i="5"/>
  <c r="D49" i="4"/>
  <c r="M150" i="5"/>
  <c r="K131" i="5"/>
  <c r="P163" i="5"/>
  <c r="J150" i="5"/>
  <c r="U166" i="5"/>
  <c r="D50" i="4"/>
  <c r="U150" i="5"/>
  <c r="P134" i="5"/>
  <c r="R134" i="5"/>
  <c r="O134" i="5"/>
  <c r="T150" i="5"/>
  <c r="O150" i="5"/>
  <c r="S150" i="5"/>
  <c r="Q163" i="5"/>
  <c r="U131" i="5"/>
  <c r="D48" i="4"/>
  <c r="T131" i="5"/>
  <c r="U134" i="5"/>
  <c r="D56" i="4"/>
  <c r="L131" i="5"/>
  <c r="I163" i="5"/>
  <c r="Q131" i="5"/>
  <c r="N134" i="5"/>
  <c r="I131" i="5"/>
  <c r="J134" i="5"/>
  <c r="S78" i="104" l="1"/>
  <c r="S88" i="104" s="1"/>
  <c r="S148" i="104" s="1" a="1"/>
  <c r="S148" i="104" s="1"/>
  <c r="Q101" i="103"/>
  <c r="Y74" i="102"/>
  <c r="K74" i="101"/>
  <c r="X101" i="103"/>
  <c r="Y69" i="103"/>
  <c r="AL95" i="94"/>
  <c r="AL177" i="94" s="1" a="1"/>
  <c r="AL177" i="94" s="1"/>
  <c r="AL94" i="94"/>
  <c r="AL169" i="94" s="1" a="1"/>
  <c r="AL169" i="94" s="1"/>
  <c r="AL92" i="94"/>
  <c r="AL93" i="94"/>
  <c r="AL161" i="94" s="1" a="1"/>
  <c r="AL161" i="94" s="1"/>
  <c r="AG69" i="98"/>
  <c r="AG78" i="102"/>
  <c r="AA78" i="94"/>
  <c r="AA90" i="94" s="1"/>
  <c r="AA168" i="94" s="1" a="1"/>
  <c r="AA168" i="94" s="1"/>
  <c r="K69" i="101"/>
  <c r="K101" i="101" s="1"/>
  <c r="K78" i="100"/>
  <c r="AG74" i="98"/>
  <c r="P74" i="106"/>
  <c r="AC101" i="102"/>
  <c r="P69" i="106"/>
  <c r="P101" i="106" s="1"/>
  <c r="AG101" i="103"/>
  <c r="M101" i="98"/>
  <c r="AE69" i="92"/>
  <c r="AE101" i="92" s="1"/>
  <c r="N91" i="92"/>
  <c r="N176" i="92" s="1" a="1"/>
  <c r="N176" i="92" s="1"/>
  <c r="AE62" i="92"/>
  <c r="N88" i="92"/>
  <c r="N148" i="92" s="1" a="1"/>
  <c r="N148" i="92" s="1"/>
  <c r="S74" i="92"/>
  <c r="AF69" i="95"/>
  <c r="Q62" i="97"/>
  <c r="Y69" i="97"/>
  <c r="M74" i="97"/>
  <c r="AK69" i="97"/>
  <c r="X62" i="97"/>
  <c r="H62" i="105"/>
  <c r="K62" i="104"/>
  <c r="Q62" i="98"/>
  <c r="AA78" i="103"/>
  <c r="U69" i="99"/>
  <c r="U101" i="99" s="1"/>
  <c r="V74" i="99"/>
  <c r="P74" i="104"/>
  <c r="M69" i="103"/>
  <c r="M101" i="103" s="1"/>
  <c r="K62" i="100"/>
  <c r="L74" i="102"/>
  <c r="H78" i="104"/>
  <c r="AG69" i="104"/>
  <c r="AG101" i="104" s="1"/>
  <c r="AL69" i="102"/>
  <c r="AL101" i="102" s="1"/>
  <c r="H101" i="103"/>
  <c r="M74" i="98"/>
  <c r="U78" i="106"/>
  <c r="AG74" i="103"/>
  <c r="P62" i="98"/>
  <c r="P69" i="99"/>
  <c r="P101" i="99" s="1"/>
  <c r="AG101" i="98"/>
  <c r="AL69" i="106"/>
  <c r="AL101" i="106" s="1"/>
  <c r="AB74" i="106"/>
  <c r="AA62" i="99"/>
  <c r="AL69" i="99"/>
  <c r="AF62" i="106"/>
  <c r="AL69" i="104"/>
  <c r="AL101" i="104" s="1"/>
  <c r="L78" i="95"/>
  <c r="P78" i="95"/>
  <c r="T78" i="95"/>
  <c r="AA101" i="95"/>
  <c r="U74" i="95"/>
  <c r="Q69" i="97"/>
  <c r="M62" i="97"/>
  <c r="AG78" i="97"/>
  <c r="K74" i="97"/>
  <c r="H69" i="105"/>
  <c r="Q69" i="98"/>
  <c r="Q101" i="98" s="1"/>
  <c r="M69" i="106"/>
  <c r="M101" i="106" s="1"/>
  <c r="V62" i="99"/>
  <c r="AB101" i="105"/>
  <c r="P62" i="104"/>
  <c r="P94" i="104" s="1"/>
  <c r="P169" i="104" s="1" a="1"/>
  <c r="P169" i="104" s="1"/>
  <c r="AL69" i="105"/>
  <c r="AL101" i="105" s="1"/>
  <c r="L62" i="102"/>
  <c r="AK89" i="101"/>
  <c r="AK160" i="101" s="1" a="1"/>
  <c r="AK160" i="101" s="1"/>
  <c r="AK162" i="101" s="1"/>
  <c r="U69" i="106"/>
  <c r="Y78" i="103"/>
  <c r="L78" i="102"/>
  <c r="P74" i="98"/>
  <c r="M69" i="105"/>
  <c r="M101" i="105" s="1"/>
  <c r="AF69" i="106"/>
  <c r="AG69" i="105"/>
  <c r="AG101" i="105" s="1"/>
  <c r="AL104" i="91"/>
  <c r="Y78" i="91"/>
  <c r="Y92" i="91" s="1"/>
  <c r="Y163" i="91" s="1" a="1"/>
  <c r="Y163" i="91" s="1"/>
  <c r="L102" i="94"/>
  <c r="AB78" i="95"/>
  <c r="I97" i="95"/>
  <c r="I100" i="95" s="1"/>
  <c r="H78" i="95"/>
  <c r="Y78" i="97"/>
  <c r="P78" i="104"/>
  <c r="AA101" i="98"/>
  <c r="M78" i="94"/>
  <c r="M91" i="94" s="1"/>
  <c r="M176" i="94" s="1" a="1"/>
  <c r="M176" i="94" s="1"/>
  <c r="R150" i="95"/>
  <c r="R148" i="95" a="1"/>
  <c r="R148" i="95" s="1"/>
  <c r="AC176" i="95" a="1"/>
  <c r="AC176" i="95" s="1"/>
  <c r="AC178" i="95" s="1"/>
  <c r="AJ150" i="101"/>
  <c r="AJ149" i="101" a="1"/>
  <c r="AJ149" i="101" s="1"/>
  <c r="W150" i="99"/>
  <c r="W149" i="99" a="1"/>
  <c r="W149" i="99" s="1"/>
  <c r="R150" i="101"/>
  <c r="R149" i="101" a="1"/>
  <c r="R149" i="101" s="1"/>
  <c r="S150" i="99"/>
  <c r="S149" i="99" a="1"/>
  <c r="S149" i="99" s="1"/>
  <c r="AD150" i="101"/>
  <c r="AD149" i="101" a="1"/>
  <c r="AD149" i="101" s="1"/>
  <c r="AE176" i="102" a="1"/>
  <c r="AE176" i="102" s="1"/>
  <c r="AE178" i="102" s="1"/>
  <c r="V176" i="105" a="1"/>
  <c r="V176" i="105" s="1"/>
  <c r="V178" i="105" s="1"/>
  <c r="AI150" i="102"/>
  <c r="AI149" i="102" a="1"/>
  <c r="AI149" i="102" s="1"/>
  <c r="T150" i="102"/>
  <c r="T149" i="102" a="1"/>
  <c r="T149" i="102" s="1"/>
  <c r="X176" i="104" a="1"/>
  <c r="X176" i="104" s="1"/>
  <c r="X178" i="104" s="1"/>
  <c r="T150" i="105"/>
  <c r="T149" i="105" a="1"/>
  <c r="T149" i="105" s="1"/>
  <c r="R150" i="100"/>
  <c r="R149" i="100" a="1"/>
  <c r="R149" i="100" s="1"/>
  <c r="W150" i="106"/>
  <c r="W149" i="106" a="1"/>
  <c r="W149" i="106" s="1"/>
  <c r="Z150" i="99"/>
  <c r="Z149" i="99" a="1"/>
  <c r="Z149" i="99" s="1"/>
  <c r="R176" i="105" a="1"/>
  <c r="R176" i="105" s="1"/>
  <c r="R178" i="105" s="1"/>
  <c r="J150" i="99"/>
  <c r="J149" i="99" a="1"/>
  <c r="J149" i="99" s="1"/>
  <c r="AE150" i="104"/>
  <c r="AE149" i="104" a="1"/>
  <c r="AE149" i="104" s="1"/>
  <c r="AH176" i="99" a="1"/>
  <c r="AH176" i="99" s="1"/>
  <c r="AH178" i="99" s="1"/>
  <c r="W150" i="98"/>
  <c r="W148" i="98" a="1"/>
  <c r="W148" i="98" s="1"/>
  <c r="AI150" i="105"/>
  <c r="AI148" i="105" a="1"/>
  <c r="AI148" i="105" s="1"/>
  <c r="X150" i="102"/>
  <c r="X148" i="102" a="1"/>
  <c r="X148" i="102" s="1"/>
  <c r="AI160" i="104" a="1"/>
  <c r="AI160" i="104" s="1"/>
  <c r="AI162" i="104" s="1"/>
  <c r="AJ160" i="106" a="1"/>
  <c r="AJ160" i="106" s="1"/>
  <c r="AJ162" i="106" s="1"/>
  <c r="Q150" i="95"/>
  <c r="Q149" i="95" a="1"/>
  <c r="Q149" i="95" s="1"/>
  <c r="R160" i="95" a="1"/>
  <c r="R160" i="95" s="1"/>
  <c r="R162" i="95" s="1"/>
  <c r="J150" i="97"/>
  <c r="J149" i="97" a="1"/>
  <c r="J149" i="97" s="1"/>
  <c r="L160" i="97" a="1"/>
  <c r="L160" i="97" s="1"/>
  <c r="L162" i="97" s="1"/>
  <c r="AE150" i="102"/>
  <c r="AE148" i="102" a="1"/>
  <c r="AE148" i="102" s="1"/>
  <c r="V150" i="105"/>
  <c r="V148" i="105" a="1"/>
  <c r="V148" i="105" s="1"/>
  <c r="Q150" i="100"/>
  <c r="Q149" i="100" a="1"/>
  <c r="Q149" i="100" s="1"/>
  <c r="X150" i="104"/>
  <c r="X148" i="104" a="1"/>
  <c r="X148" i="104" s="1"/>
  <c r="N150" i="103"/>
  <c r="N149" i="103" a="1"/>
  <c r="N149" i="103" s="1"/>
  <c r="AD150" i="103"/>
  <c r="AD149" i="103" a="1"/>
  <c r="AD149" i="103" s="1"/>
  <c r="AJ160" i="94" a="1"/>
  <c r="AJ160" i="94" s="1"/>
  <c r="AJ162" i="94" s="1"/>
  <c r="R150" i="105"/>
  <c r="R148" i="105" a="1"/>
  <c r="R148" i="105" s="1"/>
  <c r="Z160" i="94" a="1"/>
  <c r="Z160" i="94" s="1"/>
  <c r="Z162" i="94" s="1"/>
  <c r="N150" i="95"/>
  <c r="N148" i="95" a="1"/>
  <c r="N148" i="95" s="1"/>
  <c r="O150" i="105"/>
  <c r="O148" i="105" a="1"/>
  <c r="O148" i="105" s="1"/>
  <c r="L176" i="98" a="1"/>
  <c r="L176" i="98" s="1"/>
  <c r="L178" i="98" s="1"/>
  <c r="AE160" i="98" a="1"/>
  <c r="AE160" i="98" s="1"/>
  <c r="AE162" i="98" s="1"/>
  <c r="Z160" i="100" a="1"/>
  <c r="Z160" i="100" s="1"/>
  <c r="Z162" i="100" s="1"/>
  <c r="AJ160" i="99" a="1"/>
  <c r="AJ160" i="99" s="1"/>
  <c r="AJ162" i="99" s="1"/>
  <c r="V176" i="102" a="1"/>
  <c r="V176" i="102" s="1"/>
  <c r="V178" i="102" s="1"/>
  <c r="S78" i="103"/>
  <c r="S90" i="103" s="1"/>
  <c r="S168" i="103" s="1" a="1"/>
  <c r="S168" i="103" s="1"/>
  <c r="T150" i="94"/>
  <c r="T148" i="94" a="1"/>
  <c r="T148" i="94" s="1"/>
  <c r="AA150" i="97"/>
  <c r="AA149" i="97" a="1"/>
  <c r="AA149" i="97" s="1"/>
  <c r="L176" i="97" a="1"/>
  <c r="L176" i="97" s="1"/>
  <c r="L178" i="97" s="1"/>
  <c r="AE160" i="102" a="1"/>
  <c r="AE160" i="102" s="1"/>
  <c r="AE162" i="102" s="1"/>
  <c r="V160" i="105" a="1"/>
  <c r="V160" i="105" s="1"/>
  <c r="V162" i="105" s="1"/>
  <c r="AD150" i="102"/>
  <c r="AD149" i="102" a="1"/>
  <c r="AD149" i="102" s="1"/>
  <c r="X160" i="104" a="1"/>
  <c r="X160" i="104" s="1"/>
  <c r="X162" i="104" s="1"/>
  <c r="AD150" i="99"/>
  <c r="AD149" i="99" a="1"/>
  <c r="AD149" i="99" s="1"/>
  <c r="N150" i="104"/>
  <c r="N149" i="104" a="1"/>
  <c r="N149" i="104" s="1"/>
  <c r="AC150" i="98"/>
  <c r="AC149" i="98" a="1"/>
  <c r="AC149" i="98" s="1"/>
  <c r="N150" i="105"/>
  <c r="N149" i="105" a="1"/>
  <c r="N149" i="105" s="1"/>
  <c r="R160" i="105" a="1"/>
  <c r="R160" i="105" s="1"/>
  <c r="R162" i="105" s="1"/>
  <c r="Z150" i="106"/>
  <c r="Z149" i="106" a="1"/>
  <c r="Z149" i="106" s="1"/>
  <c r="X160" i="98" a="1"/>
  <c r="X160" i="98" s="1"/>
  <c r="X162" i="98" s="1"/>
  <c r="Q160" i="105" a="1"/>
  <c r="Q160" i="105" s="1"/>
  <c r="Q162" i="105" s="1"/>
  <c r="Q160" i="99" a="1"/>
  <c r="Q160" i="99" s="1"/>
  <c r="Q162" i="99" s="1"/>
  <c r="AE160" i="101" a="1"/>
  <c r="AE160" i="101" s="1"/>
  <c r="AE162" i="101" s="1"/>
  <c r="AJ160" i="100" a="1"/>
  <c r="AJ160" i="100" s="1"/>
  <c r="AJ162" i="100" s="1"/>
  <c r="AD160" i="105" a="1"/>
  <c r="AD160" i="105" s="1"/>
  <c r="AD162" i="105" s="1"/>
  <c r="M153" i="91"/>
  <c r="M152" i="91" a="1"/>
  <c r="M152" i="91" s="1"/>
  <c r="T160" i="94" a="1"/>
  <c r="T160" i="94" s="1"/>
  <c r="T162" i="94" s="1"/>
  <c r="AI150" i="94"/>
  <c r="AI149" i="94" a="1"/>
  <c r="AI149" i="94" s="1"/>
  <c r="V150" i="95"/>
  <c r="V149" i="95" a="1"/>
  <c r="V149" i="95" s="1"/>
  <c r="R176" i="95" a="1"/>
  <c r="R176" i="95" s="1"/>
  <c r="R178" i="95" s="1"/>
  <c r="L150" i="97"/>
  <c r="L148" i="97" a="1"/>
  <c r="L148" i="97" s="1"/>
  <c r="AC150" i="105"/>
  <c r="AC149" i="105" a="1"/>
  <c r="AC149" i="105" s="1"/>
  <c r="L150" i="104"/>
  <c r="L149" i="104" a="1"/>
  <c r="L149" i="104" s="1"/>
  <c r="R150" i="102"/>
  <c r="R149" i="102" a="1"/>
  <c r="R149" i="102" s="1"/>
  <c r="AK150" i="106"/>
  <c r="AK149" i="106" a="1"/>
  <c r="AK149" i="106" s="1"/>
  <c r="V150" i="100"/>
  <c r="V149" i="100" a="1"/>
  <c r="V149" i="100" s="1"/>
  <c r="S150" i="106"/>
  <c r="S149" i="106" a="1"/>
  <c r="S149" i="106" s="1"/>
  <c r="J150" i="103"/>
  <c r="J149" i="103" a="1"/>
  <c r="J149" i="103" s="1"/>
  <c r="AH150" i="103"/>
  <c r="AH149" i="103" a="1"/>
  <c r="AH149" i="103" s="1"/>
  <c r="Z150" i="101"/>
  <c r="Z149" i="101" a="1"/>
  <c r="Z149" i="101" s="1"/>
  <c r="O150" i="101"/>
  <c r="O149" i="101" a="1"/>
  <c r="O149" i="101" s="1"/>
  <c r="AL160" i="97" a="1"/>
  <c r="AL160" i="97" s="1"/>
  <c r="AL162" i="97" s="1"/>
  <c r="L176" i="94" a="1"/>
  <c r="L176" i="94" s="1"/>
  <c r="L178" i="94" s="1"/>
  <c r="L150" i="106"/>
  <c r="L148" i="106" a="1"/>
  <c r="L148" i="106" s="1"/>
  <c r="U78" i="94"/>
  <c r="U89" i="94" s="1"/>
  <c r="V94" i="93"/>
  <c r="AJ78" i="104"/>
  <c r="AJ91" i="104" s="1"/>
  <c r="P100" i="93"/>
  <c r="P103" i="93" s="1"/>
  <c r="R100" i="93"/>
  <c r="R103" i="93" s="1"/>
  <c r="R107" i="93" s="1"/>
  <c r="S153" i="93"/>
  <c r="V170" i="105"/>
  <c r="K170" i="94"/>
  <c r="V170" i="101"/>
  <c r="T170" i="97"/>
  <c r="X170" i="104"/>
  <c r="AE181" i="93"/>
  <c r="T170" i="94"/>
  <c r="AE170" i="102"/>
  <c r="R170" i="105"/>
  <c r="T170" i="103"/>
  <c r="R170" i="95"/>
  <c r="Q170" i="94"/>
  <c r="S170" i="101"/>
  <c r="AE100" i="93"/>
  <c r="AE103" i="93" s="1"/>
  <c r="AE153" i="93"/>
  <c r="M153" i="93"/>
  <c r="O100" i="93"/>
  <c r="O103" i="93" s="1"/>
  <c r="O107" i="93" s="1"/>
  <c r="X153" i="93"/>
  <c r="AL181" i="93"/>
  <c r="Q153" i="93"/>
  <c r="S181" i="93"/>
  <c r="Z100" i="93"/>
  <c r="Z103" i="93" s="1"/>
  <c r="Z107" i="93" s="1"/>
  <c r="AL100" i="93"/>
  <c r="AL103" i="93" s="1"/>
  <c r="AL186" i="93" s="1"/>
  <c r="AC153" i="93"/>
  <c r="X100" i="93"/>
  <c r="X103" i="93" s="1"/>
  <c r="G56" i="93"/>
  <c r="W153" i="93"/>
  <c r="J153" i="93"/>
  <c r="AH165" i="91"/>
  <c r="AG153" i="93"/>
  <c r="AD153" i="93"/>
  <c r="AL153" i="93"/>
  <c r="AI100" i="93"/>
  <c r="AI103" i="93" s="1"/>
  <c r="AI107" i="93" s="1"/>
  <c r="AC165" i="93"/>
  <c r="K181" i="93"/>
  <c r="U181" i="93"/>
  <c r="P100" i="91"/>
  <c r="P103" i="91" s="1"/>
  <c r="P159" i="91" s="1"/>
  <c r="U100" i="93"/>
  <c r="U103" i="93" s="1"/>
  <c r="U108" i="93" s="1"/>
  <c r="L100" i="93"/>
  <c r="L103" i="93" s="1"/>
  <c r="L108" i="93" s="1"/>
  <c r="M181" i="93"/>
  <c r="W100" i="93"/>
  <c r="W103" i="93" s="1"/>
  <c r="W108" i="93" s="1"/>
  <c r="W111" i="93" s="1"/>
  <c r="J100" i="93"/>
  <c r="J103" i="93" s="1"/>
  <c r="J108" i="93" s="1"/>
  <c r="Q181" i="93"/>
  <c r="AG165" i="93"/>
  <c r="AC181" i="93"/>
  <c r="X165" i="93"/>
  <c r="AI181" i="93"/>
  <c r="Z181" i="93"/>
  <c r="Q100" i="91"/>
  <c r="Q103" i="91" s="1"/>
  <c r="Q159" i="91" s="1"/>
  <c r="Y100" i="93"/>
  <c r="Y103" i="93" s="1"/>
  <c r="Y108" i="93" s="1"/>
  <c r="AC100" i="93"/>
  <c r="AC103" i="93" s="1"/>
  <c r="AC107" i="93" s="1"/>
  <c r="AB100" i="93"/>
  <c r="AB103" i="93" s="1"/>
  <c r="S165" i="93"/>
  <c r="AE165" i="93"/>
  <c r="M165" i="93"/>
  <c r="AH100" i="93"/>
  <c r="AH103" i="93" s="1"/>
  <c r="W181" i="93"/>
  <c r="AF100" i="93"/>
  <c r="AF103" i="93" s="1"/>
  <c r="AF159" i="93" s="1"/>
  <c r="AD165" i="93"/>
  <c r="AL165" i="93"/>
  <c r="O165" i="93"/>
  <c r="W165" i="93"/>
  <c r="Q165" i="93"/>
  <c r="AG181" i="93"/>
  <c r="T100" i="93"/>
  <c r="T103" i="93" s="1"/>
  <c r="T108" i="93" s="1"/>
  <c r="X181" i="93"/>
  <c r="AD181" i="93"/>
  <c r="AD173" i="93"/>
  <c r="AC173" i="93"/>
  <c r="AL173" i="93"/>
  <c r="P173" i="93"/>
  <c r="L173" i="93"/>
  <c r="S173" i="93"/>
  <c r="M173" i="93"/>
  <c r="W173" i="93"/>
  <c r="AE173" i="93"/>
  <c r="Q173" i="93"/>
  <c r="AG173" i="93"/>
  <c r="X173" i="93"/>
  <c r="V173" i="93"/>
  <c r="AJ91" i="106"/>
  <c r="AD91" i="105"/>
  <c r="S91" i="102"/>
  <c r="S176" i="102" s="1" a="1"/>
  <c r="S176" i="102" s="1"/>
  <c r="V89" i="98"/>
  <c r="V160" i="98" s="1" a="1"/>
  <c r="V160" i="98" s="1"/>
  <c r="AK91" i="95"/>
  <c r="AK176" i="95" s="1" a="1"/>
  <c r="AK176" i="95" s="1"/>
  <c r="Z88" i="94"/>
  <c r="Z148" i="94" s="1" a="1"/>
  <c r="Z148" i="94" s="1"/>
  <c r="O91" i="105"/>
  <c r="V91" i="93"/>
  <c r="I90" i="95"/>
  <c r="I168" i="95" s="1" a="1"/>
  <c r="I168" i="95" s="1"/>
  <c r="AF101" i="97"/>
  <c r="Z97" i="99"/>
  <c r="Z100" i="99" s="1"/>
  <c r="Z156" i="99" s="1"/>
  <c r="V90" i="98"/>
  <c r="V168" i="98" s="1" a="1"/>
  <c r="V168" i="98" s="1"/>
  <c r="V92" i="93"/>
  <c r="I91" i="95"/>
  <c r="I176" i="95" s="1" a="1"/>
  <c r="I176" i="95" s="1"/>
  <c r="V91" i="98"/>
  <c r="U88" i="92"/>
  <c r="U148" i="92" s="1" a="1"/>
  <c r="U148" i="92" s="1"/>
  <c r="U102" i="94"/>
  <c r="AK89" i="95"/>
  <c r="AK160" i="95" s="1" a="1"/>
  <c r="AK160" i="95" s="1"/>
  <c r="I88" i="97"/>
  <c r="I148" i="97" s="1" a="1"/>
  <c r="I148" i="97" s="1"/>
  <c r="AJ90" i="106"/>
  <c r="AJ168" i="106" s="1" a="1"/>
  <c r="AJ168" i="106" s="1"/>
  <c r="AI90" i="105"/>
  <c r="AI168" i="105" s="1" a="1"/>
  <c r="AI168" i="105" s="1"/>
  <c r="O90" i="105"/>
  <c r="O168" i="105" s="1" a="1"/>
  <c r="O168" i="105" s="1"/>
  <c r="AD90" i="105"/>
  <c r="AD168" i="105" s="1" a="1"/>
  <c r="AD168" i="105" s="1"/>
  <c r="V90" i="102"/>
  <c r="V168" i="102" s="1" a="1"/>
  <c r="V168" i="102" s="1"/>
  <c r="V73" i="61"/>
  <c r="V103" i="61" s="1"/>
  <c r="V106" i="61" s="1"/>
  <c r="V162" i="61" s="1"/>
  <c r="I101" i="95"/>
  <c r="AK90" i="95"/>
  <c r="I90" i="97"/>
  <c r="I168" i="97" s="1" a="1"/>
  <c r="I168" i="97" s="1"/>
  <c r="AJ88" i="106"/>
  <c r="AI91" i="105"/>
  <c r="O89" i="105"/>
  <c r="Z150" i="102"/>
  <c r="AD88" i="105"/>
  <c r="Q150" i="103"/>
  <c r="X97" i="103"/>
  <c r="X100" i="103" s="1"/>
  <c r="X156" i="103" s="1"/>
  <c r="V66" i="61"/>
  <c r="K93" i="91"/>
  <c r="Z91" i="95"/>
  <c r="Z176" i="95" s="1" a="1"/>
  <c r="Z176" i="95" s="1"/>
  <c r="O90" i="95"/>
  <c r="O168" i="95" s="1" a="1"/>
  <c r="O168" i="95" s="1"/>
  <c r="V89" i="95"/>
  <c r="V160" i="95" s="1" a="1"/>
  <c r="V160" i="95" s="1"/>
  <c r="Z102" i="102"/>
  <c r="AI89" i="105"/>
  <c r="V88" i="102"/>
  <c r="V148" i="102" s="1" a="1"/>
  <c r="V148" i="102" s="1"/>
  <c r="AK89" i="103"/>
  <c r="AD89" i="94"/>
  <c r="O88" i="97"/>
  <c r="I90" i="104"/>
  <c r="I168" i="104" s="1" a="1"/>
  <c r="I168" i="104" s="1"/>
  <c r="I92" i="93"/>
  <c r="I163" i="93" s="1" a="1"/>
  <c r="I163" i="93" s="1"/>
  <c r="AJ73" i="61"/>
  <c r="AJ108" i="61" s="1"/>
  <c r="R90" i="92"/>
  <c r="AD91" i="94"/>
  <c r="AD176" i="94" s="1" a="1"/>
  <c r="AD176" i="94" s="1"/>
  <c r="L94" i="93"/>
  <c r="T91" i="97"/>
  <c r="T176" i="97" s="1" a="1"/>
  <c r="T176" i="97" s="1"/>
  <c r="Z91" i="101"/>
  <c r="M78" i="97"/>
  <c r="M89" i="97" s="1"/>
  <c r="M160" i="97" s="1" a="1"/>
  <c r="M160" i="97" s="1"/>
  <c r="AK102" i="104"/>
  <c r="J91" i="100"/>
  <c r="J176" i="100" s="1" a="1"/>
  <c r="J176" i="100" s="1"/>
  <c r="I91" i="98"/>
  <c r="I176" i="98" s="1" a="1"/>
  <c r="I176" i="98" s="1"/>
  <c r="I90" i="98"/>
  <c r="I168" i="98" s="1" a="1"/>
  <c r="I168" i="98" s="1"/>
  <c r="X78" i="103"/>
  <c r="X91" i="103" s="1"/>
  <c r="X176" i="103" s="1" a="1"/>
  <c r="X176" i="103" s="1"/>
  <c r="R91" i="92"/>
  <c r="P92" i="93"/>
  <c r="L91" i="93"/>
  <c r="L186" i="93" s="1"/>
  <c r="Z90" i="95"/>
  <c r="Z168" i="95" s="1" a="1"/>
  <c r="Z168" i="95" s="1"/>
  <c r="O88" i="95"/>
  <c r="O148" i="95" s="1" a="1"/>
  <c r="O148" i="95" s="1"/>
  <c r="T89" i="97"/>
  <c r="Y101" i="97"/>
  <c r="X89" i="100"/>
  <c r="X160" i="100" s="1" a="1"/>
  <c r="X160" i="100" s="1"/>
  <c r="W89" i="98"/>
  <c r="AK90" i="106"/>
  <c r="R88" i="92"/>
  <c r="R148" i="92" s="1" a="1"/>
  <c r="R148" i="92" s="1"/>
  <c r="R150" i="92" s="1"/>
  <c r="P94" i="93"/>
  <c r="L92" i="93"/>
  <c r="Z88" i="95"/>
  <c r="Z148" i="95" s="1" a="1"/>
  <c r="Z148" i="95" s="1"/>
  <c r="O89" i="95"/>
  <c r="T88" i="97"/>
  <c r="L89" i="106"/>
  <c r="X90" i="100"/>
  <c r="X168" i="100" s="1" a="1"/>
  <c r="X168" i="100" s="1"/>
  <c r="I91" i="102"/>
  <c r="AH91" i="105"/>
  <c r="AD89" i="102"/>
  <c r="AH88" i="101"/>
  <c r="AH148" i="101" s="1" a="1"/>
  <c r="AH148" i="101" s="1"/>
  <c r="AD73" i="61"/>
  <c r="AD103" i="61" s="1"/>
  <c r="AD106" i="61" s="1"/>
  <c r="AD162" i="61" s="1"/>
  <c r="O93" i="93"/>
  <c r="O171" i="93" s="1" a="1"/>
  <c r="O171" i="93" s="1"/>
  <c r="I101" i="94"/>
  <c r="K101" i="97"/>
  <c r="AH88" i="99"/>
  <c r="AE102" i="105"/>
  <c r="AE104" i="105" s="1"/>
  <c r="V89" i="100"/>
  <c r="J91" i="99"/>
  <c r="V89" i="102"/>
  <c r="X88" i="103"/>
  <c r="X148" i="103" s="1" a="1"/>
  <c r="X148" i="103" s="1"/>
  <c r="X88" i="106"/>
  <c r="X148" i="106" s="1" a="1"/>
  <c r="X148" i="106" s="1"/>
  <c r="U92" i="93"/>
  <c r="H91" i="93"/>
  <c r="H151" i="93" s="1" a="1"/>
  <c r="H151" i="93" s="1"/>
  <c r="H88" i="94"/>
  <c r="H148" i="94" s="1" a="1"/>
  <c r="H148" i="94" s="1"/>
  <c r="K91" i="94"/>
  <c r="I88" i="94"/>
  <c r="I148" i="94" s="1" a="1"/>
  <c r="I148" i="94" s="1"/>
  <c r="AC88" i="97"/>
  <c r="AC148" i="97" s="1" a="1"/>
  <c r="AC148" i="97" s="1"/>
  <c r="X89" i="102"/>
  <c r="AI90" i="104"/>
  <c r="AI168" i="104" s="1" a="1"/>
  <c r="AI168" i="104" s="1"/>
  <c r="O88" i="106"/>
  <c r="O148" i="106" s="1" a="1"/>
  <c r="O148" i="106" s="1"/>
  <c r="AJ97" i="104"/>
  <c r="AJ100" i="104" s="1"/>
  <c r="AJ156" i="104" s="1"/>
  <c r="U93" i="93"/>
  <c r="U171" i="93" s="1" a="1"/>
  <c r="U171" i="93" s="1"/>
  <c r="H93" i="93"/>
  <c r="H171" i="93" s="1" a="1"/>
  <c r="H171" i="93" s="1"/>
  <c r="I89" i="94"/>
  <c r="I160" i="94" s="1" a="1"/>
  <c r="I160" i="94" s="1"/>
  <c r="AH88" i="97"/>
  <c r="AF78" i="104"/>
  <c r="AF90" i="104" s="1"/>
  <c r="AF168" i="104" s="1" a="1"/>
  <c r="AF168" i="104" s="1"/>
  <c r="AJ150" i="104"/>
  <c r="AH88" i="106"/>
  <c r="AH148" i="106" s="1" a="1"/>
  <c r="AH148" i="106" s="1"/>
  <c r="O90" i="106"/>
  <c r="O168" i="106" s="1" a="1"/>
  <c r="O168" i="106" s="1"/>
  <c r="AF101" i="100"/>
  <c r="O89" i="104"/>
  <c r="AF91" i="94"/>
  <c r="AF176" i="94" s="1" a="1"/>
  <c r="AF176" i="94" s="1"/>
  <c r="AA101" i="101"/>
  <c r="O91" i="106"/>
  <c r="R90" i="103"/>
  <c r="R168" i="103" s="1" a="1"/>
  <c r="R168" i="103" s="1"/>
  <c r="AJ102" i="98"/>
  <c r="AJ104" i="98" s="1"/>
  <c r="Q78" i="102"/>
  <c r="Q90" i="102" s="1"/>
  <c r="Q168" i="102" s="1" a="1"/>
  <c r="Q168" i="102" s="1"/>
  <c r="AJ78" i="98"/>
  <c r="AJ88" i="98" s="1"/>
  <c r="AJ148" i="98" s="1" a="1"/>
  <c r="AJ148" i="98" s="1"/>
  <c r="I162" i="99"/>
  <c r="H78" i="105"/>
  <c r="H89" i="105" s="1"/>
  <c r="H160" i="105" s="1" a="1"/>
  <c r="H160" i="105" s="1"/>
  <c r="X89" i="106"/>
  <c r="N89" i="101"/>
  <c r="N160" i="101" s="1" a="1"/>
  <c r="N160" i="101" s="1"/>
  <c r="X90" i="106"/>
  <c r="X168" i="106" s="1" a="1"/>
  <c r="X168" i="106" s="1"/>
  <c r="AF78" i="102"/>
  <c r="AF88" i="102" s="1"/>
  <c r="AF148" i="102" s="1" a="1"/>
  <c r="AF148" i="102" s="1"/>
  <c r="L88" i="99"/>
  <c r="L148" i="99" s="1" a="1"/>
  <c r="L148" i="99" s="1"/>
  <c r="N88" i="101"/>
  <c r="N148" i="101" s="1" a="1"/>
  <c r="N148" i="101" s="1"/>
  <c r="Z91" i="94"/>
  <c r="AK90" i="94"/>
  <c r="N91" i="94"/>
  <c r="N176" i="94" s="1" a="1"/>
  <c r="N176" i="94" s="1"/>
  <c r="N178" i="94" s="1"/>
  <c r="AC89" i="95"/>
  <c r="S89" i="102"/>
  <c r="S160" i="102" s="1" a="1"/>
  <c r="S160" i="102" s="1"/>
  <c r="W91" i="98"/>
  <c r="AH90" i="99"/>
  <c r="AH168" i="99" s="1" a="1"/>
  <c r="AH168" i="99" s="1"/>
  <c r="AI89" i="98"/>
  <c r="Q88" i="105"/>
  <c r="Q148" i="105" s="1" a="1"/>
  <c r="Q148" i="105" s="1"/>
  <c r="Z90" i="94"/>
  <c r="Z168" i="94" s="1" a="1"/>
  <c r="Z168" i="94" s="1"/>
  <c r="N88" i="94"/>
  <c r="N148" i="94" s="1" a="1"/>
  <c r="N148" i="94" s="1"/>
  <c r="AC90" i="95"/>
  <c r="AC168" i="95" s="1" a="1"/>
  <c r="AC168" i="95" s="1"/>
  <c r="S90" i="102"/>
  <c r="S168" i="102" s="1" a="1"/>
  <c r="S168" i="102" s="1"/>
  <c r="AI91" i="98"/>
  <c r="U90" i="92"/>
  <c r="U168" i="92" s="1" a="1"/>
  <c r="U168" i="92" s="1"/>
  <c r="AK89" i="94"/>
  <c r="T89" i="99"/>
  <c r="T160" i="99" s="1" a="1"/>
  <c r="T160" i="99" s="1"/>
  <c r="W90" i="98"/>
  <c r="W168" i="98" s="1" a="1"/>
  <c r="W168" i="98" s="1"/>
  <c r="AH89" i="99"/>
  <c r="AI88" i="98"/>
  <c r="AI148" i="98" s="1" a="1"/>
  <c r="AI148" i="98" s="1"/>
  <c r="AH91" i="98"/>
  <c r="I97" i="106"/>
  <c r="I100" i="106" s="1"/>
  <c r="I104" i="106" s="1"/>
  <c r="AB78" i="106"/>
  <c r="AB91" i="106" s="1"/>
  <c r="P91" i="94"/>
  <c r="AI89" i="103"/>
  <c r="AK91" i="106"/>
  <c r="X91" i="100"/>
  <c r="AJ90" i="99"/>
  <c r="AJ168" i="99" s="1" a="1"/>
  <c r="AJ168" i="99" s="1"/>
  <c r="I89" i="100"/>
  <c r="I160" i="100" s="1" a="1"/>
  <c r="I160" i="100" s="1"/>
  <c r="AK89" i="106"/>
  <c r="AC150" i="104"/>
  <c r="AJ90" i="100"/>
  <c r="AJ168" i="100" s="1" a="1"/>
  <c r="AJ168" i="100" s="1"/>
  <c r="I97" i="104"/>
  <c r="I100" i="104" s="1"/>
  <c r="I105" i="104" s="1"/>
  <c r="AK88" i="100"/>
  <c r="AK148" i="100" s="1" a="1"/>
  <c r="AK148" i="100" s="1"/>
  <c r="Q88" i="104"/>
  <c r="Q148" i="104" s="1" a="1"/>
  <c r="Q148" i="104" s="1"/>
  <c r="X91" i="105"/>
  <c r="N90" i="104"/>
  <c r="N168" i="104" s="1" a="1"/>
  <c r="N168" i="104" s="1"/>
  <c r="I89" i="101"/>
  <c r="I160" i="101" s="1" a="1"/>
  <c r="I160" i="101" s="1"/>
  <c r="Z78" i="102"/>
  <c r="Z89" i="102" s="1"/>
  <c r="Z160" i="102" s="1" a="1"/>
  <c r="Z160" i="102" s="1"/>
  <c r="Z162" i="102" s="1"/>
  <c r="AK78" i="104"/>
  <c r="AK91" i="104" s="1"/>
  <c r="I97" i="102"/>
  <c r="I100" i="102" s="1"/>
  <c r="I105" i="102" s="1"/>
  <c r="O91" i="93"/>
  <c r="H89" i="94"/>
  <c r="H160" i="94" s="1" a="1"/>
  <c r="H160" i="94" s="1"/>
  <c r="M101" i="94"/>
  <c r="Y91" i="94"/>
  <c r="Y176" i="94" s="1" a="1"/>
  <c r="Y176" i="94" s="1"/>
  <c r="AH90" i="97"/>
  <c r="AH168" i="97" s="1" a="1"/>
  <c r="AH168" i="97" s="1"/>
  <c r="AC89" i="97"/>
  <c r="AK89" i="98"/>
  <c r="AK160" i="98" s="1" a="1"/>
  <c r="AK160" i="98" s="1"/>
  <c r="X90" i="102"/>
  <c r="X168" i="102" s="1" a="1"/>
  <c r="X168" i="102" s="1"/>
  <c r="T90" i="99"/>
  <c r="AI91" i="104"/>
  <c r="S102" i="103"/>
  <c r="S105" i="103" s="1"/>
  <c r="R91" i="103"/>
  <c r="AK90" i="101"/>
  <c r="AK168" i="101" s="1" a="1"/>
  <c r="AK168" i="101" s="1"/>
  <c r="N90" i="98"/>
  <c r="N168" i="98" s="1" a="1"/>
  <c r="N168" i="98" s="1"/>
  <c r="J88" i="101"/>
  <c r="J148" i="101" s="1" a="1"/>
  <c r="J148" i="101" s="1"/>
  <c r="O94" i="93"/>
  <c r="H90" i="94"/>
  <c r="H168" i="94" s="1" a="1"/>
  <c r="H168" i="94" s="1"/>
  <c r="R90" i="94"/>
  <c r="R168" i="94" s="1" a="1"/>
  <c r="R168" i="94" s="1"/>
  <c r="AH91" i="97"/>
  <c r="AC90" i="97"/>
  <c r="AC168" i="97" s="1" a="1"/>
  <c r="AC168" i="97" s="1"/>
  <c r="X91" i="102"/>
  <c r="S89" i="104"/>
  <c r="T91" i="99"/>
  <c r="AI88" i="104"/>
  <c r="R88" i="103"/>
  <c r="R148" i="103" s="1" a="1"/>
  <c r="R148" i="103" s="1"/>
  <c r="L91" i="104"/>
  <c r="L176" i="104" s="1" a="1"/>
  <c r="L176" i="104" s="1"/>
  <c r="AK91" i="101"/>
  <c r="Q102" i="103"/>
  <c r="Q105" i="103" s="1"/>
  <c r="W91" i="99"/>
  <c r="L89" i="104"/>
  <c r="AE90" i="106"/>
  <c r="AE168" i="106" s="1" a="1"/>
  <c r="AE168" i="106" s="1"/>
  <c r="AI90" i="101"/>
  <c r="AH89" i="102"/>
  <c r="Z88" i="105"/>
  <c r="Z148" i="105" s="1" a="1"/>
  <c r="Z148" i="105" s="1"/>
  <c r="N91" i="101"/>
  <c r="AE90" i="101"/>
  <c r="AE168" i="101" s="1" a="1"/>
  <c r="AE168" i="101" s="1"/>
  <c r="I91" i="106"/>
  <c r="I176" i="106" s="1" a="1"/>
  <c r="I176" i="106" s="1"/>
  <c r="Q90" i="105"/>
  <c r="Q168" i="105" s="1" a="1"/>
  <c r="Q168" i="105" s="1"/>
  <c r="I88" i="98"/>
  <c r="AH88" i="98"/>
  <c r="AH148" i="98" s="1" a="1"/>
  <c r="AH148" i="98" s="1"/>
  <c r="T91" i="106"/>
  <c r="AH89" i="98"/>
  <c r="AD88" i="100"/>
  <c r="AD148" i="100" s="1" a="1"/>
  <c r="AD148" i="100" s="1"/>
  <c r="R90" i="106"/>
  <c r="R168" i="106" s="1" a="1"/>
  <c r="R168" i="106" s="1"/>
  <c r="Z102" i="104"/>
  <c r="Z105" i="104" s="1"/>
  <c r="Z89" i="101"/>
  <c r="Z78" i="104"/>
  <c r="Z89" i="104" s="1"/>
  <c r="AE88" i="106"/>
  <c r="AE148" i="106" s="1" a="1"/>
  <c r="AE148" i="106" s="1"/>
  <c r="AE90" i="98"/>
  <c r="AE168" i="98" s="1" a="1"/>
  <c r="AE168" i="98" s="1"/>
  <c r="L88" i="104"/>
  <c r="L148" i="104" s="1" a="1"/>
  <c r="L148" i="104" s="1"/>
  <c r="AE89" i="106"/>
  <c r="I97" i="105"/>
  <c r="I100" i="105" s="1"/>
  <c r="I105" i="105" s="1"/>
  <c r="J90" i="101"/>
  <c r="J168" i="101" s="1" a="1"/>
  <c r="J168" i="101" s="1"/>
  <c r="AC78" i="104"/>
  <c r="AC89" i="104" s="1"/>
  <c r="J89" i="101"/>
  <c r="J160" i="101" s="1" a="1"/>
  <c r="J160" i="101" s="1"/>
  <c r="Z88" i="101"/>
  <c r="Z148" i="101" s="1" a="1"/>
  <c r="Z148" i="101" s="1"/>
  <c r="AE91" i="98"/>
  <c r="R88" i="106"/>
  <c r="R148" i="106" s="1" a="1"/>
  <c r="R148" i="106" s="1"/>
  <c r="AE88" i="98"/>
  <c r="AE148" i="98" s="1" a="1"/>
  <c r="AE148" i="98" s="1"/>
  <c r="R89" i="106"/>
  <c r="AK102" i="102"/>
  <c r="AK104" i="102" s="1"/>
  <c r="AJ90" i="101"/>
  <c r="W89" i="99"/>
  <c r="W160" i="99" s="1" a="1"/>
  <c r="W160" i="99" s="1"/>
  <c r="W162" i="99" s="1"/>
  <c r="O78" i="98"/>
  <c r="O88" i="98" s="1"/>
  <c r="O148" i="98" s="1" a="1"/>
  <c r="O148" i="98" s="1"/>
  <c r="AE78" i="105"/>
  <c r="AE91" i="105" s="1"/>
  <c r="Z78" i="99"/>
  <c r="Z89" i="99" s="1"/>
  <c r="AG78" i="99"/>
  <c r="AG91" i="99" s="1"/>
  <c r="AG176" i="99" s="1" a="1"/>
  <c r="AG176" i="99" s="1"/>
  <c r="Q91" i="105"/>
  <c r="N90" i="102"/>
  <c r="N168" i="102" s="1" a="1"/>
  <c r="N168" i="102" s="1"/>
  <c r="L91" i="99"/>
  <c r="AD90" i="100"/>
  <c r="J89" i="99"/>
  <c r="N91" i="102"/>
  <c r="N176" i="102" s="1" a="1"/>
  <c r="N176" i="102" s="1"/>
  <c r="T90" i="106"/>
  <c r="AD91" i="100"/>
  <c r="AD176" i="100" s="1" a="1"/>
  <c r="AD176" i="100" s="1"/>
  <c r="J90" i="99"/>
  <c r="J168" i="99" s="1" a="1"/>
  <c r="J168" i="99" s="1"/>
  <c r="U78" i="105"/>
  <c r="U89" i="105" s="1"/>
  <c r="U160" i="105" s="1" a="1"/>
  <c r="U160" i="105" s="1"/>
  <c r="N88" i="102"/>
  <c r="N148" i="102" s="1" a="1"/>
  <c r="N148" i="102" s="1"/>
  <c r="L89" i="99"/>
  <c r="W90" i="99"/>
  <c r="W168" i="99" s="1" a="1"/>
  <c r="W168" i="99" s="1"/>
  <c r="I150" i="103"/>
  <c r="P78" i="103"/>
  <c r="P91" i="103" s="1"/>
  <c r="P176" i="103" s="1" a="1"/>
  <c r="P176" i="103" s="1"/>
  <c r="AK90" i="103"/>
  <c r="AE91" i="101"/>
  <c r="AK88" i="103"/>
  <c r="AK148" i="103" s="1" a="1"/>
  <c r="AK148" i="103" s="1"/>
  <c r="L88" i="98"/>
  <c r="L148" i="98" s="1" a="1"/>
  <c r="L148" i="98" s="1"/>
  <c r="L91" i="103"/>
  <c r="AE88" i="101"/>
  <c r="AE148" i="101" s="1" a="1"/>
  <c r="AE148" i="101" s="1"/>
  <c r="J88" i="98"/>
  <c r="J148" i="98" s="1" a="1"/>
  <c r="J148" i="98" s="1"/>
  <c r="I183" i="5"/>
  <c r="P183" i="5"/>
  <c r="K183" i="5"/>
  <c r="O183" i="5"/>
  <c r="S183" i="5"/>
  <c r="I150" i="99"/>
  <c r="T91" i="103"/>
  <c r="I90" i="105"/>
  <c r="I168" i="105" s="1" a="1"/>
  <c r="I168" i="105" s="1"/>
  <c r="I90" i="100"/>
  <c r="I168" i="100" s="1" a="1"/>
  <c r="I168" i="100" s="1"/>
  <c r="AH89" i="101"/>
  <c r="Q91" i="104"/>
  <c r="R89" i="100"/>
  <c r="R160" i="100" s="1" a="1"/>
  <c r="R160" i="100" s="1"/>
  <c r="X88" i="105"/>
  <c r="X148" i="105" s="1" a="1"/>
  <c r="X148" i="105" s="1"/>
  <c r="X88" i="99"/>
  <c r="X148" i="99" s="1" a="1"/>
  <c r="X148" i="99" s="1"/>
  <c r="N91" i="104"/>
  <c r="AD90" i="106"/>
  <c r="AD168" i="106" s="1" a="1"/>
  <c r="AD168" i="106" s="1"/>
  <c r="M78" i="103"/>
  <c r="M90" i="103" s="1"/>
  <c r="M168" i="103" s="1" a="1"/>
  <c r="M168" i="103" s="1"/>
  <c r="P78" i="100"/>
  <c r="P90" i="100" s="1"/>
  <c r="P168" i="100" s="1" a="1"/>
  <c r="P168" i="100" s="1"/>
  <c r="AB78" i="101"/>
  <c r="AB90" i="101" s="1"/>
  <c r="AB168" i="101" s="1" a="1"/>
  <c r="AB168" i="101" s="1"/>
  <c r="I91" i="100"/>
  <c r="I176" i="100" s="1" a="1"/>
  <c r="I176" i="100" s="1"/>
  <c r="AH90" i="101"/>
  <c r="AH168" i="101" s="1" a="1"/>
  <c r="AH168" i="101" s="1"/>
  <c r="Q89" i="104"/>
  <c r="Q160" i="104" s="1" a="1"/>
  <c r="Q160" i="104" s="1"/>
  <c r="X90" i="105"/>
  <c r="X168" i="105" s="1" a="1"/>
  <c r="X168" i="105" s="1"/>
  <c r="N88" i="104"/>
  <c r="N148" i="104" s="1" a="1"/>
  <c r="N148" i="104" s="1"/>
  <c r="T88" i="101"/>
  <c r="T148" i="101" s="1" a="1"/>
  <c r="T148" i="101" s="1"/>
  <c r="S90" i="106"/>
  <c r="S168" i="106" s="1" a="1"/>
  <c r="S168" i="106" s="1"/>
  <c r="Q78" i="103"/>
  <c r="Q89" i="103" s="1"/>
  <c r="I100" i="93"/>
  <c r="I103" i="93" s="1"/>
  <c r="I159" i="93" s="1"/>
  <c r="I178" i="105"/>
  <c r="R89" i="94"/>
  <c r="R160" i="94" s="1" a="1"/>
  <c r="R160" i="94" s="1"/>
  <c r="AK91" i="98"/>
  <c r="AK176" i="98" s="1" a="1"/>
  <c r="AK176" i="98" s="1"/>
  <c r="S90" i="104"/>
  <c r="S168" i="104" s="1" a="1"/>
  <c r="S168" i="104" s="1"/>
  <c r="AH89" i="106"/>
  <c r="AH160" i="106" s="1" a="1"/>
  <c r="AH160" i="106" s="1"/>
  <c r="L88" i="101"/>
  <c r="L148" i="101" s="1" a="1"/>
  <c r="L148" i="101" s="1"/>
  <c r="N90" i="103"/>
  <c r="N168" i="103" s="1" a="1"/>
  <c r="N168" i="103" s="1"/>
  <c r="Q91" i="99"/>
  <c r="N91" i="98"/>
  <c r="I88" i="105"/>
  <c r="O90" i="104"/>
  <c r="O168" i="104" s="1" a="1"/>
  <c r="O168" i="104" s="1"/>
  <c r="AH88" i="105"/>
  <c r="AH148" i="105" s="1" a="1"/>
  <c r="AH148" i="105" s="1"/>
  <c r="AK89" i="100"/>
  <c r="AK160" i="100" s="1" a="1"/>
  <c r="AK160" i="100" s="1"/>
  <c r="R90" i="100"/>
  <c r="R168" i="100" s="1" a="1"/>
  <c r="R168" i="100" s="1"/>
  <c r="AI91" i="101"/>
  <c r="AH90" i="102"/>
  <c r="AH168" i="102" s="1" a="1"/>
  <c r="AH168" i="102" s="1"/>
  <c r="Z90" i="105"/>
  <c r="Z168" i="105" s="1" a="1"/>
  <c r="Z168" i="105" s="1"/>
  <c r="I90" i="101"/>
  <c r="I168" i="101" s="1" a="1"/>
  <c r="I168" i="101" s="1"/>
  <c r="K91" i="93"/>
  <c r="I97" i="94"/>
  <c r="I100" i="94" s="1"/>
  <c r="AK90" i="98"/>
  <c r="AK168" i="98" s="1" a="1"/>
  <c r="AK168" i="98" s="1"/>
  <c r="S91" i="104"/>
  <c r="S176" i="104" s="1" a="1"/>
  <c r="S176" i="104" s="1"/>
  <c r="AH90" i="106"/>
  <c r="AH168" i="106" s="1" a="1"/>
  <c r="AH168" i="106" s="1"/>
  <c r="N88" i="98"/>
  <c r="N148" i="98" s="1" a="1"/>
  <c r="N148" i="98" s="1"/>
  <c r="I89" i="105"/>
  <c r="O91" i="104"/>
  <c r="AH89" i="105"/>
  <c r="AK90" i="100"/>
  <c r="AK168" i="100" s="1" a="1"/>
  <c r="AK168" i="100" s="1"/>
  <c r="R88" i="100"/>
  <c r="R148" i="100" s="1" a="1"/>
  <c r="R148" i="100" s="1"/>
  <c r="AI88" i="101"/>
  <c r="AI148" i="101" s="1" a="1"/>
  <c r="AI148" i="101" s="1"/>
  <c r="AH91" i="102"/>
  <c r="Z91" i="105"/>
  <c r="Z176" i="105" s="1" a="1"/>
  <c r="Z176" i="105" s="1"/>
  <c r="I91" i="101"/>
  <c r="I176" i="101" s="1" a="1"/>
  <c r="I176" i="101" s="1"/>
  <c r="AC97" i="102"/>
  <c r="AC100" i="102" s="1"/>
  <c r="AC156" i="102" s="1"/>
  <c r="AK78" i="102"/>
  <c r="I178" i="99"/>
  <c r="Z66" i="61"/>
  <c r="AK102" i="101"/>
  <c r="AK104" i="101" s="1"/>
  <c r="AK107" i="101" s="1"/>
  <c r="AK111" i="101" s="1"/>
  <c r="Q101" i="97"/>
  <c r="K94" i="91"/>
  <c r="AI90" i="92"/>
  <c r="AI168" i="92" s="1" a="1"/>
  <c r="AI168" i="92" s="1"/>
  <c r="K88" i="94"/>
  <c r="K148" i="94" s="1" a="1"/>
  <c r="K148" i="94" s="1"/>
  <c r="O89" i="97"/>
  <c r="L90" i="106"/>
  <c r="L168" i="106" s="1" a="1"/>
  <c r="L168" i="106" s="1"/>
  <c r="AJ91" i="99"/>
  <c r="AJ91" i="100"/>
  <c r="I88" i="102"/>
  <c r="J89" i="98"/>
  <c r="J160" i="98" s="1" a="1"/>
  <c r="J160" i="98" s="1"/>
  <c r="AI90" i="103"/>
  <c r="AI168" i="103" s="1" a="1"/>
  <c r="AI168" i="103" s="1"/>
  <c r="V90" i="100"/>
  <c r="T89" i="101"/>
  <c r="K91" i="91"/>
  <c r="K151" i="91" s="1" a="1"/>
  <c r="K151" i="91" s="1"/>
  <c r="AI91" i="92"/>
  <c r="AI176" i="92" s="1" a="1"/>
  <c r="AI176" i="92" s="1"/>
  <c r="AI178" i="92" s="1"/>
  <c r="AE91" i="94"/>
  <c r="O91" i="97"/>
  <c r="L91" i="106"/>
  <c r="AJ88" i="99"/>
  <c r="AJ88" i="100"/>
  <c r="AJ148" i="100" s="1" a="1"/>
  <c r="AJ148" i="100" s="1"/>
  <c r="I89" i="102"/>
  <c r="H78" i="100"/>
  <c r="H89" i="100" s="1"/>
  <c r="H160" i="100" s="1" a="1"/>
  <c r="H160" i="100" s="1"/>
  <c r="J90" i="98"/>
  <c r="J168" i="98" s="1" a="1"/>
  <c r="J168" i="98" s="1"/>
  <c r="AI91" i="103"/>
  <c r="AI91" i="106"/>
  <c r="V91" i="100"/>
  <c r="T91" i="101"/>
  <c r="AI88" i="92"/>
  <c r="I91" i="93"/>
  <c r="I151" i="93" s="1" a="1"/>
  <c r="I151" i="93" s="1"/>
  <c r="AE90" i="94"/>
  <c r="AE168" i="94" s="1" a="1"/>
  <c r="AE168" i="94" s="1"/>
  <c r="O90" i="94"/>
  <c r="O168" i="94" s="1" a="1"/>
  <c r="O168" i="94" s="1"/>
  <c r="N89" i="95"/>
  <c r="V89" i="97"/>
  <c r="J90" i="102"/>
  <c r="J168" i="102" s="1" a="1"/>
  <c r="J168" i="102" s="1"/>
  <c r="AC90" i="103"/>
  <c r="AC168" i="103" s="1" a="1"/>
  <c r="AC168" i="103" s="1"/>
  <c r="AB101" i="99"/>
  <c r="H101" i="104"/>
  <c r="AA101" i="103"/>
  <c r="AL78" i="104"/>
  <c r="AL90" i="104" s="1"/>
  <c r="AL168" i="104" s="1" a="1"/>
  <c r="AL168" i="104" s="1"/>
  <c r="P78" i="98"/>
  <c r="P91" i="98" s="1"/>
  <c r="P176" i="98" s="1" a="1"/>
  <c r="P176" i="98" s="1"/>
  <c r="V78" i="99"/>
  <c r="V88" i="99" s="1"/>
  <c r="V148" i="99" s="1" a="1"/>
  <c r="V148" i="99" s="1"/>
  <c r="T183" i="5"/>
  <c r="N183" i="5"/>
  <c r="J183" i="5"/>
  <c r="U183" i="5"/>
  <c r="M183" i="5"/>
  <c r="R183" i="5"/>
  <c r="L183" i="5"/>
  <c r="Q183" i="5"/>
  <c r="I102" i="101"/>
  <c r="I104" i="101" s="1"/>
  <c r="AL78" i="91"/>
  <c r="AL91" i="91" s="1"/>
  <c r="AL151" i="91" s="1" a="1"/>
  <c r="AL151" i="91" s="1"/>
  <c r="AD66" i="61"/>
  <c r="Z92" i="93"/>
  <c r="K93" i="93"/>
  <c r="K171" i="93" s="1" a="1"/>
  <c r="K171" i="93" s="1"/>
  <c r="L88" i="94"/>
  <c r="Z88" i="100"/>
  <c r="Z148" i="100" s="1" a="1"/>
  <c r="Z148" i="100" s="1"/>
  <c r="J88" i="100"/>
  <c r="J148" i="100" s="1" a="1"/>
  <c r="J148" i="100" s="1"/>
  <c r="AH91" i="104"/>
  <c r="S91" i="106"/>
  <c r="O91" i="92"/>
  <c r="J90" i="100"/>
  <c r="J168" i="100" s="1" a="1"/>
  <c r="J168" i="100" s="1"/>
  <c r="S88" i="106"/>
  <c r="S148" i="106" s="1" a="1"/>
  <c r="S148" i="106" s="1"/>
  <c r="AD90" i="102"/>
  <c r="AD168" i="102" s="1" a="1"/>
  <c r="AD168" i="102" s="1"/>
  <c r="AI89" i="100"/>
  <c r="AI160" i="100" s="1" a="1"/>
  <c r="AI160" i="100" s="1"/>
  <c r="AJ91" i="102"/>
  <c r="AD91" i="102"/>
  <c r="AC78" i="102"/>
  <c r="AC88" i="102" s="1"/>
  <c r="AC148" i="102" s="1" a="1"/>
  <c r="AC148" i="102" s="1"/>
  <c r="Y78" i="106"/>
  <c r="Y89" i="106" s="1"/>
  <c r="Y160" i="106" s="1" a="1"/>
  <c r="Y160" i="106" s="1"/>
  <c r="AJ88" i="102"/>
  <c r="AJ148" i="102" s="1" a="1"/>
  <c r="AJ148" i="102" s="1"/>
  <c r="AC89" i="98"/>
  <c r="AJ89" i="102"/>
  <c r="AJ101" i="61"/>
  <c r="AJ183" i="61" s="1" a="1"/>
  <c r="AJ183" i="61" s="1"/>
  <c r="R94" i="93"/>
  <c r="R179" i="93" s="1" a="1"/>
  <c r="R179" i="93" s="1"/>
  <c r="Y101" i="103"/>
  <c r="K92" i="93"/>
  <c r="Y101" i="99"/>
  <c r="V91" i="103"/>
  <c r="AF78" i="100"/>
  <c r="AF88" i="100" s="1"/>
  <c r="AF148" i="100" s="1" a="1"/>
  <c r="AF148" i="100" s="1"/>
  <c r="W90" i="100"/>
  <c r="W168" i="100" s="1" a="1"/>
  <c r="W168" i="100" s="1"/>
  <c r="Y78" i="101"/>
  <c r="Y89" i="101" s="1"/>
  <c r="Y160" i="101" s="1" a="1"/>
  <c r="Y160" i="101" s="1"/>
  <c r="K78" i="104"/>
  <c r="K91" i="104" s="1"/>
  <c r="K176" i="104" s="1" a="1"/>
  <c r="K176" i="104" s="1"/>
  <c r="W78" i="105"/>
  <c r="W90" i="105" s="1"/>
  <c r="W168" i="105" s="1" a="1"/>
  <c r="W168" i="105" s="1"/>
  <c r="AH90" i="100"/>
  <c r="AH168" i="100" s="1" a="1"/>
  <c r="AH168" i="100" s="1"/>
  <c r="I94" i="93"/>
  <c r="I179" i="93" s="1" a="1"/>
  <c r="I179" i="93" s="1"/>
  <c r="AE89" i="94"/>
  <c r="K89" i="94"/>
  <c r="AF90" i="94"/>
  <c r="AF168" i="94" s="1" a="1"/>
  <c r="AF168" i="94" s="1"/>
  <c r="O91" i="94"/>
  <c r="O176" i="94" s="1" a="1"/>
  <c r="O176" i="94" s="1"/>
  <c r="R91" i="94"/>
  <c r="R176" i="94" s="1" a="1"/>
  <c r="R176" i="94" s="1"/>
  <c r="N90" i="95"/>
  <c r="N168" i="95" s="1" a="1"/>
  <c r="N168" i="95" s="1"/>
  <c r="V90" i="95"/>
  <c r="V168" i="95" s="1" a="1"/>
  <c r="V168" i="95" s="1"/>
  <c r="V91" i="97"/>
  <c r="AJ78" i="97"/>
  <c r="AJ90" i="97" s="1"/>
  <c r="AJ168" i="97" s="1" a="1"/>
  <c r="AJ168" i="97" s="1"/>
  <c r="J91" i="102"/>
  <c r="I91" i="104"/>
  <c r="I176" i="104" s="1" a="1"/>
  <c r="I176" i="104" s="1"/>
  <c r="AC91" i="103"/>
  <c r="H101" i="99"/>
  <c r="AG78" i="104"/>
  <c r="AG90" i="104" s="1"/>
  <c r="AG168" i="104" s="1" a="1"/>
  <c r="AG168" i="104" s="1"/>
  <c r="H78" i="103"/>
  <c r="H91" i="103" s="1"/>
  <c r="H176" i="103" s="1" a="1"/>
  <c r="H176" i="103" s="1"/>
  <c r="L89" i="101"/>
  <c r="L160" i="101" s="1" a="1"/>
  <c r="L160" i="101" s="1"/>
  <c r="N91" i="103"/>
  <c r="AD90" i="101"/>
  <c r="AD168" i="101" s="1" a="1"/>
  <c r="AD168" i="101" s="1"/>
  <c r="AJ88" i="101"/>
  <c r="AJ148" i="101" s="1" a="1"/>
  <c r="AJ148" i="101" s="1"/>
  <c r="I88" i="106"/>
  <c r="Q88" i="106"/>
  <c r="Q148" i="106" s="1" a="1"/>
  <c r="Q148" i="106" s="1"/>
  <c r="X89" i="99"/>
  <c r="AD89" i="106"/>
  <c r="AD160" i="106" s="1" a="1"/>
  <c r="AD160" i="106" s="1"/>
  <c r="AF88" i="94"/>
  <c r="AF148" i="94" s="1" a="1"/>
  <c r="AF148" i="94" s="1"/>
  <c r="O89" i="94"/>
  <c r="N91" i="95"/>
  <c r="V88" i="95"/>
  <c r="V148" i="95" s="1" a="1"/>
  <c r="V148" i="95" s="1"/>
  <c r="V88" i="97"/>
  <c r="J88" i="102"/>
  <c r="J148" i="102" s="1" a="1"/>
  <c r="J148" i="102" s="1"/>
  <c r="I88" i="104"/>
  <c r="I148" i="104" s="1" a="1"/>
  <c r="I148" i="104" s="1"/>
  <c r="AC88" i="103"/>
  <c r="AC148" i="103" s="1" a="1"/>
  <c r="AC148" i="103" s="1"/>
  <c r="P78" i="99"/>
  <c r="P91" i="99" s="1"/>
  <c r="L90" i="101"/>
  <c r="L168" i="101" s="1" a="1"/>
  <c r="L168" i="101" s="1"/>
  <c r="N88" i="103"/>
  <c r="N148" i="103" s="1" a="1"/>
  <c r="N148" i="103" s="1"/>
  <c r="AB78" i="98"/>
  <c r="AB90" i="98" s="1"/>
  <c r="AB168" i="98" s="1" a="1"/>
  <c r="AB168" i="98" s="1"/>
  <c r="Q88" i="99"/>
  <c r="AI89" i="106"/>
  <c r="AD88" i="101"/>
  <c r="AD148" i="101" s="1" a="1"/>
  <c r="AD148" i="101" s="1"/>
  <c r="Q90" i="106"/>
  <c r="Q168" i="106" s="1" a="1"/>
  <c r="Q168" i="106" s="1"/>
  <c r="X90" i="99"/>
  <c r="X168" i="99" s="1" a="1"/>
  <c r="X168" i="99" s="1"/>
  <c r="AC88" i="100"/>
  <c r="AC148" i="100" s="1" a="1"/>
  <c r="AC148" i="100" s="1"/>
  <c r="AD91" i="106"/>
  <c r="AD176" i="106" s="1" a="1"/>
  <c r="AD176" i="106" s="1"/>
  <c r="Y101" i="100"/>
  <c r="Q90" i="99"/>
  <c r="Q168" i="99" s="1" a="1"/>
  <c r="Q168" i="99" s="1"/>
  <c r="AI90" i="106"/>
  <c r="AI168" i="106" s="1" a="1"/>
  <c r="AI168" i="106" s="1"/>
  <c r="T88" i="103"/>
  <c r="AC91" i="100"/>
  <c r="AC176" i="100" s="1" a="1"/>
  <c r="AC176" i="100" s="1"/>
  <c r="M78" i="98"/>
  <c r="M91" i="98" s="1"/>
  <c r="M176" i="98" s="1" a="1"/>
  <c r="M176" i="98" s="1"/>
  <c r="O88" i="92"/>
  <c r="Q91" i="94"/>
  <c r="P88" i="94"/>
  <c r="P148" i="94" s="1" a="1"/>
  <c r="P148" i="94" s="1"/>
  <c r="W91" i="94"/>
  <c r="K101" i="104"/>
  <c r="AC89" i="101"/>
  <c r="X90" i="98"/>
  <c r="X168" i="98" s="1" a="1"/>
  <c r="X168" i="98" s="1"/>
  <c r="AI90" i="100"/>
  <c r="AI168" i="100" s="1" a="1"/>
  <c r="AI168" i="100" s="1"/>
  <c r="AC91" i="98"/>
  <c r="AD78" i="61"/>
  <c r="P89" i="94"/>
  <c r="P160" i="94" s="1" a="1"/>
  <c r="P160" i="94" s="1"/>
  <c r="AH91" i="94"/>
  <c r="AH176" i="94" s="1" a="1"/>
  <c r="AH176" i="94" s="1"/>
  <c r="N90" i="97"/>
  <c r="AF78" i="106"/>
  <c r="AF89" i="106" s="1"/>
  <c r="AF160" i="106" s="1" a="1"/>
  <c r="AF160" i="106" s="1"/>
  <c r="AD89" i="99"/>
  <c r="AJ90" i="94"/>
  <c r="AJ168" i="94" s="1" a="1"/>
  <c r="AJ168" i="94" s="1"/>
  <c r="AI91" i="94"/>
  <c r="S91" i="101"/>
  <c r="U78" i="99"/>
  <c r="U88" i="99" s="1"/>
  <c r="U148" i="99" s="1" a="1"/>
  <c r="U148" i="99" s="1"/>
  <c r="AD90" i="99"/>
  <c r="AD168" i="99" s="1" a="1"/>
  <c r="AD168" i="99" s="1"/>
  <c r="T89" i="103"/>
  <c r="AG78" i="105"/>
  <c r="AG91" i="105" s="1"/>
  <c r="AG176" i="105" s="1" a="1"/>
  <c r="AG176" i="105" s="1"/>
  <c r="AI91" i="100"/>
  <c r="AI176" i="100" s="1" a="1"/>
  <c r="AI176" i="100" s="1"/>
  <c r="AD91" i="101"/>
  <c r="AK90" i="105"/>
  <c r="AK168" i="105" s="1" a="1"/>
  <c r="AK168" i="105" s="1"/>
  <c r="AJ89" i="101"/>
  <c r="I90" i="106"/>
  <c r="I168" i="106" s="1" a="1"/>
  <c r="I168" i="106" s="1"/>
  <c r="Q91" i="106"/>
  <c r="AD91" i="99"/>
  <c r="T89" i="105"/>
  <c r="AC89" i="100"/>
  <c r="AC160" i="100" s="1" a="1"/>
  <c r="AC160" i="100" s="1"/>
  <c r="AC88" i="98"/>
  <c r="AC148" i="98" s="1" a="1"/>
  <c r="AC148" i="98" s="1"/>
  <c r="AG78" i="98"/>
  <c r="AG91" i="98" s="1"/>
  <c r="AG176" i="98" s="1" a="1"/>
  <c r="AG176" i="98" s="1"/>
  <c r="V88" i="101"/>
  <c r="V148" i="101" s="1" a="1"/>
  <c r="V148" i="101" s="1"/>
  <c r="AK91" i="105"/>
  <c r="AK176" i="105" s="1" a="1"/>
  <c r="AK176" i="105" s="1"/>
  <c r="U78" i="104"/>
  <c r="U88" i="104" s="1"/>
  <c r="T89" i="106"/>
  <c r="U78" i="98"/>
  <c r="U90" i="98" s="1"/>
  <c r="U168" i="98" s="1" a="1"/>
  <c r="U168" i="98" s="1"/>
  <c r="AL78" i="101"/>
  <c r="AL88" i="101" s="1"/>
  <c r="AL148" i="101" s="1" a="1"/>
  <c r="AL148" i="101" s="1"/>
  <c r="L104" i="99"/>
  <c r="P78" i="101"/>
  <c r="P91" i="101" s="1"/>
  <c r="P176" i="101" s="1" a="1"/>
  <c r="P176" i="101" s="1"/>
  <c r="R88" i="98"/>
  <c r="R148" i="98" s="1" a="1"/>
  <c r="R148" i="98" s="1"/>
  <c r="K78" i="98"/>
  <c r="K90" i="98" s="1"/>
  <c r="K168" i="98" s="1" a="1"/>
  <c r="K168" i="98" s="1"/>
  <c r="AK88" i="105"/>
  <c r="AK148" i="105" s="1" a="1"/>
  <c r="AK148" i="105" s="1"/>
  <c r="AI89" i="102"/>
  <c r="M90" i="92"/>
  <c r="M168" i="92" s="1" a="1"/>
  <c r="M168" i="92" s="1"/>
  <c r="AE89" i="95"/>
  <c r="AH91" i="93"/>
  <c r="AH151" i="93" s="1" a="1"/>
  <c r="AH151" i="93" s="1"/>
  <c r="AL78" i="98"/>
  <c r="AL91" i="98" s="1"/>
  <c r="AL176" i="98" s="1" a="1"/>
  <c r="AL176" i="98" s="1"/>
  <c r="P78" i="106"/>
  <c r="P91" i="106" s="1"/>
  <c r="P176" i="106" s="1" a="1"/>
  <c r="P176" i="106" s="1"/>
  <c r="Z91" i="93"/>
  <c r="L90" i="94"/>
  <c r="L168" i="94" s="1" a="1"/>
  <c r="L168" i="94" s="1"/>
  <c r="AJ91" i="94"/>
  <c r="AB90" i="94"/>
  <c r="AB168" i="94" s="1" a="1"/>
  <c r="AB168" i="94" s="1"/>
  <c r="W88" i="94"/>
  <c r="W148" i="94" s="1" a="1"/>
  <c r="W148" i="94" s="1"/>
  <c r="AI88" i="94"/>
  <c r="AI148" i="94" s="1" a="1"/>
  <c r="AI148" i="94" s="1"/>
  <c r="N91" i="97"/>
  <c r="N176" i="97" s="1" a="1"/>
  <c r="N176" i="97" s="1"/>
  <c r="S88" i="101"/>
  <c r="AC90" i="101"/>
  <c r="AC168" i="101" s="1" a="1"/>
  <c r="AC168" i="101" s="1"/>
  <c r="Z90" i="100"/>
  <c r="Z168" i="100" s="1" a="1"/>
  <c r="Z168" i="100" s="1"/>
  <c r="V102" i="105"/>
  <c r="V104" i="105" s="1"/>
  <c r="V107" i="105" s="1"/>
  <c r="V111" i="105" s="1"/>
  <c r="X91" i="98"/>
  <c r="AH88" i="104"/>
  <c r="AH148" i="104" s="1" a="1"/>
  <c r="AH148" i="104" s="1"/>
  <c r="Y78" i="99"/>
  <c r="Y91" i="99" s="1"/>
  <c r="V91" i="101"/>
  <c r="R89" i="98"/>
  <c r="R160" i="98" s="1" a="1"/>
  <c r="R160" i="98" s="1"/>
  <c r="O90" i="101"/>
  <c r="O168" i="101" s="1" a="1"/>
  <c r="O168" i="101" s="1"/>
  <c r="R91" i="101"/>
  <c r="AI90" i="102"/>
  <c r="AI168" i="102" s="1" a="1"/>
  <c r="AI168" i="102" s="1"/>
  <c r="O90" i="92"/>
  <c r="O168" i="92" s="1" a="1"/>
  <c r="O168" i="92" s="1"/>
  <c r="Z93" i="93"/>
  <c r="Z171" i="93" s="1" a="1"/>
  <c r="Z171" i="93" s="1"/>
  <c r="AJ88" i="94"/>
  <c r="AJ148" i="94" s="1" a="1"/>
  <c r="AJ148" i="94" s="1"/>
  <c r="AB88" i="94"/>
  <c r="W90" i="94"/>
  <c r="W168" i="94" s="1" a="1"/>
  <c r="W168" i="94" s="1"/>
  <c r="AI89" i="94"/>
  <c r="AH91" i="95"/>
  <c r="AH176" i="95" s="1" a="1"/>
  <c r="AH176" i="95" s="1"/>
  <c r="N88" i="97"/>
  <c r="N148" i="97" s="1" a="1"/>
  <c r="N148" i="97" s="1"/>
  <c r="S89" i="101"/>
  <c r="AC91" i="101"/>
  <c r="AC176" i="101" s="1" a="1"/>
  <c r="AC176" i="101" s="1"/>
  <c r="Z91" i="100"/>
  <c r="X88" i="98"/>
  <c r="AH89" i="104"/>
  <c r="V89" i="101"/>
  <c r="R90" i="98"/>
  <c r="R168" i="98" s="1" a="1"/>
  <c r="R168" i="98" s="1"/>
  <c r="AI91" i="102"/>
  <c r="AG89" i="94"/>
  <c r="AG160" i="94" s="1" a="1"/>
  <c r="AG160" i="94" s="1"/>
  <c r="AD101" i="97"/>
  <c r="P78" i="102"/>
  <c r="P91" i="102" s="1"/>
  <c r="P176" i="102" s="1" a="1"/>
  <c r="P176" i="102" s="1"/>
  <c r="U78" i="100"/>
  <c r="U90" i="100" s="1"/>
  <c r="U168" i="100" s="1" a="1"/>
  <c r="U168" i="100" s="1"/>
  <c r="H78" i="106"/>
  <c r="H91" i="106" s="1"/>
  <c r="H176" i="106" s="1" a="1"/>
  <c r="H176" i="106" s="1"/>
  <c r="AD101" i="61"/>
  <c r="AL90" i="97"/>
  <c r="AL168" i="97" s="1" a="1"/>
  <c r="AL168" i="97" s="1"/>
  <c r="Y78" i="98"/>
  <c r="Y91" i="98" s="1"/>
  <c r="Y176" i="98" s="1" a="1"/>
  <c r="Y176" i="98" s="1"/>
  <c r="L91" i="105"/>
  <c r="L176" i="105" s="1" a="1"/>
  <c r="L176" i="105" s="1"/>
  <c r="U78" i="103"/>
  <c r="U91" i="103" s="1"/>
  <c r="U176" i="103" s="1" a="1"/>
  <c r="U176" i="103" s="1"/>
  <c r="W91" i="101"/>
  <c r="AA78" i="102"/>
  <c r="AA88" i="102" s="1"/>
  <c r="AA148" i="102" s="1" a="1"/>
  <c r="AA148" i="102" s="1"/>
  <c r="Q88" i="92"/>
  <c r="Q148" i="92" s="1" a="1"/>
  <c r="Q148" i="92" s="1"/>
  <c r="I102" i="94"/>
  <c r="T91" i="105"/>
  <c r="T88" i="105"/>
  <c r="T148" i="105" s="1" a="1"/>
  <c r="T148" i="105" s="1"/>
  <c r="W104" i="103"/>
  <c r="AI91" i="93"/>
  <c r="AF78" i="105"/>
  <c r="AF90" i="105" s="1"/>
  <c r="AF168" i="105" s="1" a="1"/>
  <c r="AF168" i="105" s="1"/>
  <c r="U78" i="101"/>
  <c r="U88" i="101" s="1"/>
  <c r="U148" i="101" s="1" a="1"/>
  <c r="U148" i="101" s="1"/>
  <c r="W78" i="102"/>
  <c r="W88" i="102" s="1"/>
  <c r="W148" i="102" s="1" a="1"/>
  <c r="W148" i="102" s="1"/>
  <c r="AF78" i="98"/>
  <c r="AF90" i="98" s="1"/>
  <c r="AF168" i="98" s="1" a="1"/>
  <c r="AF168" i="98" s="1"/>
  <c r="AB78" i="99"/>
  <c r="AB89" i="99" s="1"/>
  <c r="AA78" i="99"/>
  <c r="AA90" i="99" s="1"/>
  <c r="AA168" i="99" s="1" a="1"/>
  <c r="AA168" i="99" s="1"/>
  <c r="AG78" i="106"/>
  <c r="AG88" i="106" s="1"/>
  <c r="AG148" i="106" s="1" a="1"/>
  <c r="AG148" i="106" s="1"/>
  <c r="Y78" i="100"/>
  <c r="Y90" i="100" s="1"/>
  <c r="Y168" i="100" s="1" a="1"/>
  <c r="Y168" i="100" s="1"/>
  <c r="M78" i="100"/>
  <c r="M91" i="100" s="1"/>
  <c r="M176" i="100" s="1" a="1"/>
  <c r="M176" i="100" s="1"/>
  <c r="Z102" i="99"/>
  <c r="AJ66" i="61"/>
  <c r="P91" i="93"/>
  <c r="U91" i="93"/>
  <c r="AI92" i="93"/>
  <c r="H92" i="93"/>
  <c r="H163" i="93" s="1" a="1"/>
  <c r="H163" i="93" s="1"/>
  <c r="Q89" i="94"/>
  <c r="AD90" i="94"/>
  <c r="AD168" i="94" s="1" a="1"/>
  <c r="AD168" i="94" s="1"/>
  <c r="AK91" i="94"/>
  <c r="Y88" i="94"/>
  <c r="Y148" i="94" s="1" a="1"/>
  <c r="Y148" i="94" s="1"/>
  <c r="AE88" i="95"/>
  <c r="AE148" i="95" s="1" a="1"/>
  <c r="AE148" i="95" s="1"/>
  <c r="H101" i="105"/>
  <c r="AA101" i="104"/>
  <c r="AH88" i="100"/>
  <c r="AH148" i="100" s="1" a="1"/>
  <c r="AH148" i="100" s="1"/>
  <c r="AB78" i="103"/>
  <c r="AB90" i="103" s="1"/>
  <c r="AB168" i="103" s="1" a="1"/>
  <c r="AB168" i="103" s="1"/>
  <c r="V90" i="103"/>
  <c r="V168" i="103" s="1" a="1"/>
  <c r="V168" i="103" s="1"/>
  <c r="L89" i="98"/>
  <c r="W91" i="100"/>
  <c r="L90" i="105"/>
  <c r="L168" i="105" s="1" a="1"/>
  <c r="L168" i="105" s="1"/>
  <c r="L88" i="103"/>
  <c r="L148" i="103" s="1" a="1"/>
  <c r="L148" i="103" s="1"/>
  <c r="W88" i="101"/>
  <c r="W148" i="101" s="1" a="1"/>
  <c r="W148" i="101" s="1"/>
  <c r="Q88" i="94"/>
  <c r="AE90" i="95"/>
  <c r="AE168" i="95" s="1" a="1"/>
  <c r="AE168" i="95" s="1"/>
  <c r="AH89" i="100"/>
  <c r="AH160" i="100" s="1" a="1"/>
  <c r="AH160" i="100" s="1"/>
  <c r="V88" i="103"/>
  <c r="V148" i="103" s="1" a="1"/>
  <c r="V148" i="103" s="1"/>
  <c r="L90" i="98"/>
  <c r="L168" i="98" s="1" a="1"/>
  <c r="L168" i="98" s="1"/>
  <c r="W88" i="100"/>
  <c r="W148" i="100" s="1" a="1"/>
  <c r="W148" i="100" s="1"/>
  <c r="AA78" i="100"/>
  <c r="AA89" i="100" s="1"/>
  <c r="L88" i="105"/>
  <c r="L148" i="105" s="1" a="1"/>
  <c r="L148" i="105" s="1"/>
  <c r="L89" i="103"/>
  <c r="W89" i="101"/>
  <c r="Y89" i="94"/>
  <c r="Y160" i="94" s="1" a="1"/>
  <c r="Y160" i="94" s="1"/>
  <c r="AD98" i="61"/>
  <c r="AD155" i="61" s="1" a="1"/>
  <c r="AD155" i="61" s="1"/>
  <c r="AJ99" i="61"/>
  <c r="S73" i="61"/>
  <c r="S103" i="61" s="1"/>
  <c r="S106" i="61" s="1"/>
  <c r="S162" i="61" s="1"/>
  <c r="AJ78" i="61"/>
  <c r="Y105" i="91"/>
  <c r="AL100" i="91"/>
  <c r="AL103" i="91" s="1"/>
  <c r="AL159" i="91" s="1"/>
  <c r="AB102" i="92"/>
  <c r="AB105" i="92" s="1"/>
  <c r="AB108" i="92" s="1"/>
  <c r="U91" i="92"/>
  <c r="U176" i="92" s="1" a="1"/>
  <c r="U176" i="92" s="1"/>
  <c r="AH94" i="93"/>
  <c r="AH179" i="93" s="1" a="1"/>
  <c r="AH179" i="93" s="1"/>
  <c r="AG101" i="97"/>
  <c r="R104" i="98"/>
  <c r="W101" i="105"/>
  <c r="AA78" i="98"/>
  <c r="AA91" i="98" s="1"/>
  <c r="AA176" i="98" s="1" a="1"/>
  <c r="AA176" i="98" s="1"/>
  <c r="Y78" i="104"/>
  <c r="Y91" i="104" s="1"/>
  <c r="Y176" i="104" s="1" a="1"/>
  <c r="Y176" i="104" s="1"/>
  <c r="J102" i="104"/>
  <c r="J104" i="104" s="1"/>
  <c r="J107" i="104" s="1"/>
  <c r="AF101" i="106"/>
  <c r="AA78" i="101"/>
  <c r="AA89" i="101" s="1"/>
  <c r="AA160" i="101" s="1" a="1"/>
  <c r="AA160" i="101" s="1"/>
  <c r="AJ100" i="61"/>
  <c r="AJ175" i="61" s="1" a="1"/>
  <c r="AJ175" i="61" s="1"/>
  <c r="AI93" i="93"/>
  <c r="AI171" i="93" s="1" a="1"/>
  <c r="AI171" i="93" s="1"/>
  <c r="J92" i="93"/>
  <c r="AD100" i="61"/>
  <c r="AD175" i="61" s="1" a="1"/>
  <c r="AD175" i="61" s="1"/>
  <c r="J94" i="93"/>
  <c r="J102" i="95"/>
  <c r="J105" i="95" s="1"/>
  <c r="AH104" i="98"/>
  <c r="AA101" i="106"/>
  <c r="AA78" i="104"/>
  <c r="AA88" i="104" s="1"/>
  <c r="AA148" i="104" s="1" a="1"/>
  <c r="AA148" i="104" s="1"/>
  <c r="P101" i="98"/>
  <c r="H78" i="99"/>
  <c r="H89" i="99" s="1"/>
  <c r="H160" i="99" s="1" a="1"/>
  <c r="H160" i="99" s="1"/>
  <c r="K78" i="101"/>
  <c r="K91" i="101" s="1"/>
  <c r="K176" i="101" s="1" a="1"/>
  <c r="K176" i="101" s="1"/>
  <c r="M78" i="104"/>
  <c r="M89" i="104" s="1"/>
  <c r="M160" i="104" s="1" a="1"/>
  <c r="M160" i="104" s="1"/>
  <c r="L101" i="102"/>
  <c r="H78" i="98"/>
  <c r="H90" i="98" s="1"/>
  <c r="H168" i="98" s="1" a="1"/>
  <c r="H168" i="98" s="1"/>
  <c r="AA91" i="91"/>
  <c r="AA151" i="91" s="1" a="1"/>
  <c r="AA151" i="91" s="1"/>
  <c r="M91" i="92"/>
  <c r="S88" i="94"/>
  <c r="S148" i="94" s="1" a="1"/>
  <c r="S148" i="94" s="1"/>
  <c r="AG91" i="94"/>
  <c r="AG176" i="94" s="1" a="1"/>
  <c r="AG176" i="94" s="1"/>
  <c r="AH90" i="94"/>
  <c r="AH168" i="94" s="1" a="1"/>
  <c r="AH168" i="94" s="1"/>
  <c r="AH89" i="95"/>
  <c r="AH160" i="95" s="1" a="1"/>
  <c r="AH160" i="95" s="1"/>
  <c r="AL91" i="97"/>
  <c r="AH104" i="102"/>
  <c r="AH107" i="102" s="1"/>
  <c r="N104" i="102"/>
  <c r="S102" i="105"/>
  <c r="S104" i="105" s="1"/>
  <c r="AL101" i="99"/>
  <c r="O88" i="101"/>
  <c r="O148" i="101" s="1" a="1"/>
  <c r="O148" i="101" s="1"/>
  <c r="R89" i="101"/>
  <c r="Z78" i="61"/>
  <c r="Z73" i="61"/>
  <c r="Z103" i="61" s="1"/>
  <c r="Z106" i="61" s="1"/>
  <c r="Z162" i="61" s="1"/>
  <c r="AA93" i="91"/>
  <c r="AA171" i="91" s="1" a="1"/>
  <c r="AA171" i="91" s="1"/>
  <c r="M88" i="92"/>
  <c r="L89" i="94"/>
  <c r="AB91" i="94"/>
  <c r="AG88" i="94"/>
  <c r="AG148" i="94" s="1" a="1"/>
  <c r="AG148" i="94" s="1"/>
  <c r="AH88" i="94"/>
  <c r="AH148" i="94" s="1" a="1"/>
  <c r="AH148" i="94" s="1"/>
  <c r="AH90" i="95"/>
  <c r="AH168" i="95" s="1" a="1"/>
  <c r="AH168" i="95" s="1"/>
  <c r="AL88" i="97"/>
  <c r="AL148" i="97" s="1" a="1"/>
  <c r="AL148" i="97" s="1"/>
  <c r="T104" i="104"/>
  <c r="T107" i="104" s="1"/>
  <c r="T111" i="104" s="1"/>
  <c r="AJ102" i="104"/>
  <c r="AL78" i="99"/>
  <c r="AL91" i="99" s="1"/>
  <c r="AL176" i="99" s="1" a="1"/>
  <c r="AL176" i="99" s="1"/>
  <c r="AA78" i="105"/>
  <c r="AA91" i="105" s="1"/>
  <c r="AA176" i="105" s="1" a="1"/>
  <c r="AA176" i="105" s="1"/>
  <c r="O89" i="101"/>
  <c r="R90" i="101"/>
  <c r="R168" i="101" s="1" a="1"/>
  <c r="R168" i="101" s="1"/>
  <c r="AC90" i="94"/>
  <c r="AC168" i="94" s="1" a="1"/>
  <c r="AC168" i="94" s="1"/>
  <c r="M101" i="97"/>
  <c r="P78" i="105"/>
  <c r="P91" i="105" s="1"/>
  <c r="P176" i="105" s="1" a="1"/>
  <c r="P176" i="105" s="1"/>
  <c r="AG78" i="101"/>
  <c r="AG90" i="101" s="1"/>
  <c r="AG168" i="101" s="1" a="1"/>
  <c r="AG168" i="101" s="1"/>
  <c r="J104" i="100"/>
  <c r="AK102" i="95"/>
  <c r="AK104" i="95" s="1"/>
  <c r="K78" i="95"/>
  <c r="K91" i="95" s="1"/>
  <c r="K176" i="95" s="1" a="1"/>
  <c r="K176" i="95" s="1"/>
  <c r="S104" i="106"/>
  <c r="AJ105" i="101"/>
  <c r="AF78" i="97"/>
  <c r="AF88" i="97" s="1"/>
  <c r="AF148" i="97" s="1" a="1"/>
  <c r="AF148" i="97" s="1"/>
  <c r="AE102" i="104"/>
  <c r="AE105" i="104" s="1"/>
  <c r="AE108" i="104" s="1"/>
  <c r="Y104" i="91"/>
  <c r="R102" i="97"/>
  <c r="R105" i="97" s="1"/>
  <c r="Z110" i="99"/>
  <c r="AA94" i="91"/>
  <c r="R93" i="93"/>
  <c r="R171" i="93" s="1" a="1"/>
  <c r="R171" i="93" s="1"/>
  <c r="S89" i="94"/>
  <c r="J89" i="95"/>
  <c r="AK78" i="97"/>
  <c r="AK91" i="97" s="1"/>
  <c r="AK176" i="97" s="1" a="1"/>
  <c r="AK176" i="97" s="1"/>
  <c r="AI104" i="104"/>
  <c r="Q102" i="95"/>
  <c r="Q104" i="95" s="1"/>
  <c r="N104" i="97"/>
  <c r="O110" i="105"/>
  <c r="N97" i="92"/>
  <c r="N100" i="92" s="1"/>
  <c r="N156" i="92" s="1"/>
  <c r="AI104" i="101"/>
  <c r="AJ97" i="103"/>
  <c r="AJ100" i="103" s="1"/>
  <c r="AJ104" i="103" s="1"/>
  <c r="R150" i="103"/>
  <c r="R102" i="105"/>
  <c r="R105" i="105" s="1"/>
  <c r="R108" i="105" s="1"/>
  <c r="AG104" i="94"/>
  <c r="T170" i="101"/>
  <c r="T104" i="106"/>
  <c r="T107" i="106" s="1"/>
  <c r="T111" i="106" s="1"/>
  <c r="AE105" i="100"/>
  <c r="AH110" i="105"/>
  <c r="K78" i="105"/>
  <c r="K91" i="105" s="1"/>
  <c r="K176" i="105" s="1" a="1"/>
  <c r="K176" i="105" s="1"/>
  <c r="AC102" i="105"/>
  <c r="AC104" i="105" s="1"/>
  <c r="K90" i="92"/>
  <c r="K168" i="92" s="1" a="1"/>
  <c r="K168" i="92" s="1"/>
  <c r="AC105" i="97"/>
  <c r="O110" i="104"/>
  <c r="AD110" i="105"/>
  <c r="Z110" i="102"/>
  <c r="AF108" i="93"/>
  <c r="AJ105" i="106"/>
  <c r="L104" i="106"/>
  <c r="L107" i="106" s="1"/>
  <c r="L111" i="106" s="1"/>
  <c r="AD105" i="106"/>
  <c r="AD108" i="106" s="1"/>
  <c r="S110" i="98"/>
  <c r="AE110" i="98"/>
  <c r="J109" i="99"/>
  <c r="J117" i="99" s="1"/>
  <c r="J152" i="99" s="1" a="1"/>
  <c r="J152" i="99" s="1"/>
  <c r="V109" i="102"/>
  <c r="V117" i="102" s="1"/>
  <c r="AE109" i="104"/>
  <c r="AE117" i="104" s="1"/>
  <c r="AE152" i="104" s="1" a="1"/>
  <c r="AE152" i="104" s="1"/>
  <c r="AE110" i="104"/>
  <c r="L110" i="106"/>
  <c r="Z105" i="98"/>
  <c r="AJ110" i="99"/>
  <c r="O162" i="106"/>
  <c r="O109" i="106"/>
  <c r="O117" i="106" s="1"/>
  <c r="Z97" i="103"/>
  <c r="Z100" i="103" s="1"/>
  <c r="Z105" i="103" s="1"/>
  <c r="Z108" i="103" s="1"/>
  <c r="X109" i="99"/>
  <c r="X112" i="99" s="1"/>
  <c r="Q105" i="106"/>
  <c r="AB91" i="91"/>
  <c r="AB151" i="91" s="1" a="1"/>
  <c r="AB151" i="91" s="1"/>
  <c r="Y91" i="92"/>
  <c r="Y176" i="92" s="1" a="1"/>
  <c r="Y176" i="92" s="1"/>
  <c r="U78" i="95"/>
  <c r="U91" i="95" s="1"/>
  <c r="U176" i="95" s="1" a="1"/>
  <c r="U176" i="95" s="1"/>
  <c r="X101" i="97"/>
  <c r="W110" i="101"/>
  <c r="Q110" i="105"/>
  <c r="V104" i="106"/>
  <c r="T109" i="105"/>
  <c r="T117" i="105" s="1"/>
  <c r="AI109" i="104"/>
  <c r="AI117" i="104" s="1"/>
  <c r="O150" i="104"/>
  <c r="V150" i="101"/>
  <c r="AJ110" i="106"/>
  <c r="AF90" i="92"/>
  <c r="AF168" i="92" s="1" a="1"/>
  <c r="AF168" i="92" s="1"/>
  <c r="P101" i="95"/>
  <c r="AI109" i="102"/>
  <c r="AI117" i="102" s="1"/>
  <c r="AJ150" i="100"/>
  <c r="AC105" i="100"/>
  <c r="N109" i="99"/>
  <c r="N112" i="99" s="1"/>
  <c r="O109" i="104"/>
  <c r="O117" i="104" s="1"/>
  <c r="W109" i="104"/>
  <c r="W117" i="104" s="1"/>
  <c r="W152" i="104" s="1" a="1"/>
  <c r="W152" i="104" s="1"/>
  <c r="L104" i="103"/>
  <c r="Q110" i="100"/>
  <c r="J110" i="106"/>
  <c r="O104" i="103"/>
  <c r="T105" i="104"/>
  <c r="T108" i="104" s="1"/>
  <c r="AI110" i="106"/>
  <c r="AH110" i="102"/>
  <c r="AH105" i="104"/>
  <c r="AK105" i="98"/>
  <c r="AK108" i="98" s="1"/>
  <c r="AH105" i="100"/>
  <c r="AD104" i="102"/>
  <c r="AD107" i="102" s="1"/>
  <c r="AD111" i="102" s="1"/>
  <c r="X110" i="98"/>
  <c r="AC109" i="98"/>
  <c r="AC117" i="98" s="1"/>
  <c r="AC152" i="98" s="1" a="1"/>
  <c r="AC152" i="98" s="1"/>
  <c r="S105" i="101"/>
  <c r="V109" i="105"/>
  <c r="V117" i="105" s="1"/>
  <c r="AH105" i="98"/>
  <c r="W105" i="106"/>
  <c r="W108" i="106" s="1"/>
  <c r="Z109" i="102"/>
  <c r="Z117" i="102" s="1"/>
  <c r="Z152" i="102" s="1" a="1"/>
  <c r="Z152" i="102" s="1"/>
  <c r="L105" i="98"/>
  <c r="N105" i="102"/>
  <c r="I110" i="103"/>
  <c r="X105" i="102"/>
  <c r="X108" i="102" s="1"/>
  <c r="T105" i="103"/>
  <c r="Q109" i="100"/>
  <c r="Q117" i="100" s="1"/>
  <c r="J105" i="100"/>
  <c r="X150" i="100"/>
  <c r="N104" i="100"/>
  <c r="Q110" i="99"/>
  <c r="AI105" i="103"/>
  <c r="AI108" i="103" s="1"/>
  <c r="AE150" i="105"/>
  <c r="AK150" i="103"/>
  <c r="V110" i="102"/>
  <c r="AI105" i="104"/>
  <c r="T110" i="103"/>
  <c r="AH109" i="102"/>
  <c r="AH117" i="102" s="1"/>
  <c r="I110" i="105"/>
  <c r="T110" i="97"/>
  <c r="AB105" i="97"/>
  <c r="O105" i="97"/>
  <c r="O108" i="97" s="1"/>
  <c r="J150" i="102"/>
  <c r="O104" i="101"/>
  <c r="AD110" i="99"/>
  <c r="Z150" i="104"/>
  <c r="AJ110" i="100"/>
  <c r="I110" i="99"/>
  <c r="Z110" i="106"/>
  <c r="X110" i="101"/>
  <c r="T150" i="100"/>
  <c r="T105" i="99"/>
  <c r="T108" i="99" s="1"/>
  <c r="AD150" i="104"/>
  <c r="AI104" i="103"/>
  <c r="AI107" i="103" s="1"/>
  <c r="AI111" i="103" s="1"/>
  <c r="AH170" i="104"/>
  <c r="W105" i="103"/>
  <c r="T109" i="103"/>
  <c r="T117" i="103" s="1"/>
  <c r="T152" i="103" s="1" a="1"/>
  <c r="T152" i="103" s="1"/>
  <c r="AE109" i="101"/>
  <c r="AE117" i="101" s="1"/>
  <c r="I109" i="103"/>
  <c r="I112" i="103" s="1"/>
  <c r="AL105" i="97"/>
  <c r="W105" i="97"/>
  <c r="W108" i="97" s="1"/>
  <c r="X170" i="100"/>
  <c r="AK104" i="98"/>
  <c r="AK107" i="98" s="1"/>
  <c r="AK111" i="98" s="1"/>
  <c r="V110" i="101"/>
  <c r="AE110" i="103"/>
  <c r="J109" i="106"/>
  <c r="J117" i="106" s="1"/>
  <c r="J152" i="106" s="1" a="1"/>
  <c r="J152" i="106" s="1"/>
  <c r="J150" i="100"/>
  <c r="AI105" i="99"/>
  <c r="AI108" i="99" s="1"/>
  <c r="W150" i="100"/>
  <c r="AH178" i="101"/>
  <c r="S150" i="97"/>
  <c r="N105" i="98"/>
  <c r="AK104" i="103"/>
  <c r="N105" i="103"/>
  <c r="X104" i="104"/>
  <c r="X107" i="104" s="1"/>
  <c r="X111" i="104" s="1"/>
  <c r="W110" i="98"/>
  <c r="Z105" i="101"/>
  <c r="S150" i="98"/>
  <c r="AC105" i="98"/>
  <c r="T105" i="106"/>
  <c r="T108" i="106" s="1"/>
  <c r="AH105" i="102"/>
  <c r="AH108" i="102" s="1"/>
  <c r="Q156" i="101"/>
  <c r="AD156" i="100"/>
  <c r="AJ156" i="100"/>
  <c r="AE156" i="101"/>
  <c r="I156" i="100"/>
  <c r="K91" i="106"/>
  <c r="K176" i="106" s="1" a="1"/>
  <c r="K176" i="106" s="1"/>
  <c r="K90" i="106"/>
  <c r="K168" i="106" s="1" a="1"/>
  <c r="K168" i="106" s="1"/>
  <c r="K89" i="106"/>
  <c r="K160" i="106" s="1" a="1"/>
  <c r="K160" i="106" s="1"/>
  <c r="K88" i="106"/>
  <c r="K148" i="106" s="1" a="1"/>
  <c r="K148" i="106" s="1"/>
  <c r="N156" i="104"/>
  <c r="AA91" i="103"/>
  <c r="AA176" i="103" s="1" a="1"/>
  <c r="AA176" i="103" s="1"/>
  <c r="AA90" i="103"/>
  <c r="AA168" i="103" s="1" a="1"/>
  <c r="AA168" i="103" s="1"/>
  <c r="AA89" i="103"/>
  <c r="AA160" i="103" s="1" a="1"/>
  <c r="AA160" i="103" s="1"/>
  <c r="AA88" i="103"/>
  <c r="AA148" i="103" s="1" a="1"/>
  <c r="AA148" i="103" s="1"/>
  <c r="J156" i="106"/>
  <c r="N156" i="101"/>
  <c r="AI183" i="102"/>
  <c r="AI156" i="102"/>
  <c r="AE156" i="103"/>
  <c r="O183" i="104"/>
  <c r="O156" i="104"/>
  <c r="AD183" i="104"/>
  <c r="AD156" i="104"/>
  <c r="S183" i="98"/>
  <c r="S156" i="98"/>
  <c r="Z156" i="105"/>
  <c r="S156" i="104"/>
  <c r="K91" i="103"/>
  <c r="K176" i="103" s="1" a="1"/>
  <c r="K176" i="103" s="1"/>
  <c r="K90" i="103"/>
  <c r="K168" i="103" s="1" a="1"/>
  <c r="K168" i="103" s="1"/>
  <c r="K89" i="103"/>
  <c r="K160" i="103" s="1" a="1"/>
  <c r="K160" i="103" s="1"/>
  <c r="K88" i="103"/>
  <c r="K148" i="103" s="1" a="1"/>
  <c r="K148" i="103" s="1"/>
  <c r="J156" i="101"/>
  <c r="R156" i="103"/>
  <c r="AB88" i="102"/>
  <c r="AB148" i="102" s="1" a="1"/>
  <c r="AB148" i="102" s="1"/>
  <c r="AB91" i="102"/>
  <c r="AB176" i="102" s="1" a="1"/>
  <c r="AB176" i="102" s="1"/>
  <c r="AB90" i="102"/>
  <c r="AB168" i="102" s="1" a="1"/>
  <c r="AB168" i="102" s="1"/>
  <c r="AB89" i="102"/>
  <c r="AB160" i="102" s="1" a="1"/>
  <c r="AB160" i="102" s="1"/>
  <c r="AK156" i="99"/>
  <c r="R156" i="106"/>
  <c r="T183" i="100"/>
  <c r="T156" i="100"/>
  <c r="N156" i="106"/>
  <c r="O156" i="102"/>
  <c r="P91" i="104"/>
  <c r="P176" i="104" s="1" a="1"/>
  <c r="P176" i="104" s="1"/>
  <c r="P90" i="104"/>
  <c r="P168" i="104" s="1" a="1"/>
  <c r="P168" i="104" s="1"/>
  <c r="P89" i="104"/>
  <c r="P160" i="104" s="1" a="1"/>
  <c r="P160" i="104" s="1"/>
  <c r="P88" i="104"/>
  <c r="P148" i="104" s="1" a="1"/>
  <c r="P148" i="104" s="1"/>
  <c r="R156" i="100"/>
  <c r="AA91" i="106"/>
  <c r="AA176" i="106" s="1" a="1"/>
  <c r="AA176" i="106" s="1"/>
  <c r="AA90" i="106"/>
  <c r="AA168" i="106" s="1" a="1"/>
  <c r="AA168" i="106" s="1"/>
  <c r="AA89" i="106"/>
  <c r="AA160" i="106" s="1" a="1"/>
  <c r="AA160" i="106" s="1"/>
  <c r="AA88" i="106"/>
  <c r="AA148" i="106" s="1" a="1"/>
  <c r="AA148" i="106" s="1"/>
  <c r="AB104" i="97"/>
  <c r="AJ109" i="101"/>
  <c r="M75" i="106"/>
  <c r="M70" i="106"/>
  <c r="M102" i="106" s="1"/>
  <c r="M63" i="106"/>
  <c r="H95" i="100"/>
  <c r="H177" i="100" s="1" a="1"/>
  <c r="H177" i="100" s="1"/>
  <c r="H94" i="100"/>
  <c r="H169" i="100" s="1" a="1"/>
  <c r="H169" i="100" s="1"/>
  <c r="H93" i="100"/>
  <c r="H161" i="100" s="1" a="1"/>
  <c r="H161" i="100" s="1"/>
  <c r="H92" i="100"/>
  <c r="H149" i="100" s="1" a="1"/>
  <c r="H149" i="100" s="1"/>
  <c r="H91" i="104"/>
  <c r="H176" i="104" s="1" a="1"/>
  <c r="H176" i="104" s="1"/>
  <c r="H90" i="104"/>
  <c r="H168" i="104" s="1" a="1"/>
  <c r="H168" i="104" s="1"/>
  <c r="H89" i="104"/>
  <c r="H160" i="104" s="1" a="1"/>
  <c r="H160" i="104" s="1"/>
  <c r="H88" i="104"/>
  <c r="H148" i="104" s="1" a="1"/>
  <c r="H148" i="104" s="1"/>
  <c r="L95" i="103"/>
  <c r="L177" i="103" s="1" a="1"/>
  <c r="L177" i="103" s="1"/>
  <c r="L94" i="103"/>
  <c r="L169" i="103" s="1" a="1"/>
  <c r="L169" i="103" s="1"/>
  <c r="L93" i="103"/>
  <c r="L161" i="103" s="1" a="1"/>
  <c r="L161" i="103" s="1"/>
  <c r="L92" i="103"/>
  <c r="M63" i="100"/>
  <c r="M70" i="100"/>
  <c r="M97" i="100" s="1"/>
  <c r="M100" i="100" s="1"/>
  <c r="M75" i="100"/>
  <c r="AI156" i="100"/>
  <c r="P75" i="102"/>
  <c r="P70" i="102"/>
  <c r="P102" i="102" s="1"/>
  <c r="P63" i="102"/>
  <c r="L156" i="103"/>
  <c r="V156" i="104"/>
  <c r="O156" i="101"/>
  <c r="T156" i="98"/>
  <c r="AK95" i="102"/>
  <c r="AK177" i="102" s="1" a="1"/>
  <c r="AK177" i="102" s="1"/>
  <c r="AK94" i="102"/>
  <c r="AK169" i="102" s="1" a="1"/>
  <c r="AK169" i="102" s="1"/>
  <c r="AK93" i="102"/>
  <c r="AK161" i="102" s="1" a="1"/>
  <c r="AK161" i="102" s="1"/>
  <c r="AK92" i="102"/>
  <c r="H74" i="98"/>
  <c r="H69" i="98"/>
  <c r="H101" i="98" s="1"/>
  <c r="H62" i="98"/>
  <c r="O156" i="105"/>
  <c r="O183" i="105"/>
  <c r="AD110" i="104"/>
  <c r="AI156" i="98"/>
  <c r="P63" i="101"/>
  <c r="P75" i="101"/>
  <c r="P70" i="101"/>
  <c r="P102" i="101" s="1"/>
  <c r="AE156" i="98"/>
  <c r="O156" i="103"/>
  <c r="AA63" i="105"/>
  <c r="AA75" i="105"/>
  <c r="AA70" i="105"/>
  <c r="AA97" i="105" s="1"/>
  <c r="AA100" i="105" s="1"/>
  <c r="AI156" i="101"/>
  <c r="N109" i="106"/>
  <c r="AE183" i="104"/>
  <c r="AE156" i="104"/>
  <c r="AC95" i="99"/>
  <c r="AC177" i="99" s="1" a="1"/>
  <c r="AC177" i="99" s="1"/>
  <c r="AC94" i="99"/>
  <c r="AC169" i="99" s="1" a="1"/>
  <c r="AC169" i="99" s="1"/>
  <c r="AC93" i="99"/>
  <c r="AC161" i="99" s="1" a="1"/>
  <c r="AC161" i="99" s="1"/>
  <c r="AC92" i="99"/>
  <c r="U75" i="101"/>
  <c r="U70" i="101"/>
  <c r="U102" i="101" s="1"/>
  <c r="U63" i="101"/>
  <c r="X95" i="105"/>
  <c r="X177" i="105" s="1" a="1"/>
  <c r="X177" i="105" s="1"/>
  <c r="X93" i="105"/>
  <c r="X161" i="105" s="1" a="1"/>
  <c r="X161" i="105" s="1"/>
  <c r="X94" i="105"/>
  <c r="X169" i="105" s="1" a="1"/>
  <c r="X169" i="105" s="1"/>
  <c r="X92" i="105"/>
  <c r="Z102" i="105"/>
  <c r="Z105" i="105" s="1"/>
  <c r="T104" i="103"/>
  <c r="I109" i="106"/>
  <c r="T95" i="99"/>
  <c r="T177" i="99" s="1" a="1"/>
  <c r="T177" i="99" s="1"/>
  <c r="T94" i="99"/>
  <c r="T169" i="99" s="1" a="1"/>
  <c r="T169" i="99" s="1"/>
  <c r="T93" i="99"/>
  <c r="T92" i="99"/>
  <c r="V156" i="106"/>
  <c r="R109" i="100"/>
  <c r="S109" i="98"/>
  <c r="T92" i="106"/>
  <c r="T95" i="106"/>
  <c r="T177" i="106" s="1" a="1"/>
  <c r="T177" i="106" s="1"/>
  <c r="T93" i="106"/>
  <c r="T161" i="106" s="1" a="1"/>
  <c r="T161" i="106" s="1"/>
  <c r="T94" i="106"/>
  <c r="T169" i="106" s="1" a="1"/>
  <c r="T169" i="106" s="1"/>
  <c r="M95" i="99"/>
  <c r="M177" i="99" s="1" a="1"/>
  <c r="M177" i="99" s="1"/>
  <c r="M94" i="99"/>
  <c r="M169" i="99" s="1" a="1"/>
  <c r="M169" i="99" s="1"/>
  <c r="M93" i="99"/>
  <c r="M161" i="99" s="1" a="1"/>
  <c r="M161" i="99" s="1"/>
  <c r="M92" i="99"/>
  <c r="M149" i="99" s="1" a="1"/>
  <c r="M149" i="99" s="1"/>
  <c r="S95" i="105"/>
  <c r="S177" i="105" s="1" a="1"/>
  <c r="S177" i="105" s="1"/>
  <c r="S92" i="105"/>
  <c r="S93" i="105"/>
  <c r="S94" i="105"/>
  <c r="S169" i="105" s="1" a="1"/>
  <c r="S169" i="105" s="1"/>
  <c r="U92" i="104"/>
  <c r="U149" i="104" s="1" a="1"/>
  <c r="U149" i="104" s="1"/>
  <c r="U95" i="104"/>
  <c r="U177" i="104" s="1" a="1"/>
  <c r="U177" i="104" s="1"/>
  <c r="U94" i="104"/>
  <c r="U169" i="104" s="1" a="1"/>
  <c r="U169" i="104" s="1"/>
  <c r="U93" i="104"/>
  <c r="U161" i="104" s="1" a="1"/>
  <c r="U161" i="104" s="1"/>
  <c r="V109" i="106"/>
  <c r="H95" i="99"/>
  <c r="H177" i="99" s="1" a="1"/>
  <c r="H177" i="99" s="1"/>
  <c r="H94" i="99"/>
  <c r="H169" i="99" s="1" a="1"/>
  <c r="H169" i="99" s="1"/>
  <c r="H93" i="99"/>
  <c r="H161" i="99" s="1" a="1"/>
  <c r="H161" i="99" s="1"/>
  <c r="H92" i="99"/>
  <c r="H149" i="99" s="1" a="1"/>
  <c r="H149" i="99" s="1"/>
  <c r="H63" i="106"/>
  <c r="H75" i="106"/>
  <c r="H70" i="106"/>
  <c r="H102" i="106" s="1"/>
  <c r="AI95" i="98"/>
  <c r="AI177" i="98" s="1" a="1"/>
  <c r="AI177" i="98" s="1"/>
  <c r="AI94" i="98"/>
  <c r="AI169" i="98" s="1" a="1"/>
  <c r="AI169" i="98" s="1"/>
  <c r="AI93" i="98"/>
  <c r="AI161" i="98" s="1" a="1"/>
  <c r="AI161" i="98" s="1"/>
  <c r="AI92" i="98"/>
  <c r="AA95" i="100"/>
  <c r="AA177" i="100" s="1" a="1"/>
  <c r="AA177" i="100" s="1"/>
  <c r="AA94" i="100"/>
  <c r="AA169" i="100" s="1" a="1"/>
  <c r="AA169" i="100" s="1"/>
  <c r="AA93" i="100"/>
  <c r="AA161" i="100" s="1" a="1"/>
  <c r="AA161" i="100" s="1"/>
  <c r="AA92" i="100"/>
  <c r="AA149" i="100" s="1" a="1"/>
  <c r="AA149" i="100" s="1"/>
  <c r="K91" i="100"/>
  <c r="K176" i="100" s="1" a="1"/>
  <c r="K176" i="100" s="1"/>
  <c r="K90" i="100"/>
  <c r="K168" i="100" s="1" a="1"/>
  <c r="K168" i="100" s="1"/>
  <c r="K89" i="100"/>
  <c r="K160" i="100" s="1" a="1"/>
  <c r="K160" i="100" s="1"/>
  <c r="K88" i="100"/>
  <c r="K148" i="100" s="1" a="1"/>
  <c r="K148" i="100" s="1"/>
  <c r="R110" i="105"/>
  <c r="P95" i="104"/>
  <c r="P177" i="104" s="1" a="1"/>
  <c r="P177" i="104" s="1"/>
  <c r="P92" i="104"/>
  <c r="P70" i="98"/>
  <c r="P102" i="98" s="1"/>
  <c r="P63" i="98"/>
  <c r="P75" i="98"/>
  <c r="L95" i="99"/>
  <c r="L177" i="99" s="1" a="1"/>
  <c r="L177" i="99" s="1"/>
  <c r="L94" i="99"/>
  <c r="L169" i="99" s="1" a="1"/>
  <c r="L169" i="99" s="1"/>
  <c r="L93" i="99"/>
  <c r="L161" i="99" s="1" a="1"/>
  <c r="L161" i="99" s="1"/>
  <c r="L92" i="99"/>
  <c r="K63" i="101"/>
  <c r="K75" i="101"/>
  <c r="K70" i="101"/>
  <c r="K102" i="101" s="1"/>
  <c r="AE183" i="102"/>
  <c r="AE156" i="102"/>
  <c r="O110" i="103"/>
  <c r="K75" i="103"/>
  <c r="K70" i="103"/>
  <c r="K102" i="103" s="1"/>
  <c r="K63" i="103"/>
  <c r="M75" i="102"/>
  <c r="M70" i="102"/>
  <c r="M97" i="102" s="1"/>
  <c r="M100" i="102" s="1"/>
  <c r="M63" i="102"/>
  <c r="AJ110" i="102"/>
  <c r="V110" i="106"/>
  <c r="AI104" i="100"/>
  <c r="X183" i="100"/>
  <c r="X156" i="100"/>
  <c r="Q95" i="102"/>
  <c r="Q177" i="102" s="1" a="1"/>
  <c r="Q177" i="102" s="1"/>
  <c r="Q94" i="102"/>
  <c r="Q169" i="102" s="1" a="1"/>
  <c r="Q169" i="102" s="1"/>
  <c r="Q93" i="102"/>
  <c r="Q161" i="102" s="1" a="1"/>
  <c r="Q161" i="102" s="1"/>
  <c r="Q92" i="102"/>
  <c r="Z91" i="98"/>
  <c r="Z90" i="98"/>
  <c r="Z168" i="98" s="1" a="1"/>
  <c r="Z168" i="98" s="1"/>
  <c r="Z89" i="98"/>
  <c r="Z88" i="98"/>
  <c r="AL95" i="105"/>
  <c r="AL177" i="105" s="1" a="1"/>
  <c r="AL177" i="105" s="1"/>
  <c r="AL94" i="105"/>
  <c r="AL169" i="105" s="1" a="1"/>
  <c r="AL169" i="105" s="1"/>
  <c r="AL93" i="105"/>
  <c r="AL161" i="105" s="1" a="1"/>
  <c r="AL161" i="105" s="1"/>
  <c r="AL92" i="105"/>
  <c r="AL149" i="105" s="1" a="1"/>
  <c r="AL149" i="105" s="1"/>
  <c r="AD102" i="104"/>
  <c r="AE110" i="106"/>
  <c r="AE102" i="101"/>
  <c r="O109" i="103"/>
  <c r="S178" i="98"/>
  <c r="T109" i="100"/>
  <c r="AD109" i="103"/>
  <c r="R162" i="103"/>
  <c r="L170" i="104"/>
  <c r="W95" i="105"/>
  <c r="W177" i="105" s="1" a="1"/>
  <c r="W177" i="105" s="1"/>
  <c r="W93" i="105"/>
  <c r="W161" i="105" s="1" a="1"/>
  <c r="W161" i="105" s="1"/>
  <c r="W92" i="105"/>
  <c r="W149" i="105" s="1" a="1"/>
  <c r="W149" i="105" s="1"/>
  <c r="W94" i="105"/>
  <c r="W169" i="105" s="1" a="1"/>
  <c r="W169" i="105" s="1"/>
  <c r="AL89" i="103"/>
  <c r="AL160" i="103" s="1" a="1"/>
  <c r="AL160" i="103" s="1"/>
  <c r="AL88" i="103"/>
  <c r="AL148" i="103" s="1" a="1"/>
  <c r="AL148" i="103" s="1"/>
  <c r="AL90" i="103"/>
  <c r="AL168" i="103" s="1" a="1"/>
  <c r="AL168" i="103" s="1"/>
  <c r="AL91" i="103"/>
  <c r="AL176" i="103" s="1" a="1"/>
  <c r="AL176" i="103" s="1"/>
  <c r="AG63" i="98"/>
  <c r="AG75" i="98"/>
  <c r="AG70" i="98"/>
  <c r="AG102" i="98" s="1"/>
  <c r="S95" i="104"/>
  <c r="S177" i="104" s="1" a="1"/>
  <c r="S177" i="104" s="1"/>
  <c r="S94" i="104"/>
  <c r="S169" i="104" s="1" a="1"/>
  <c r="S169" i="104" s="1"/>
  <c r="S93" i="104"/>
  <c r="S161" i="104" s="1" a="1"/>
  <c r="S161" i="104" s="1"/>
  <c r="S92" i="104"/>
  <c r="AC97" i="106"/>
  <c r="AC100" i="106" s="1"/>
  <c r="AJ110" i="104"/>
  <c r="L94" i="102"/>
  <c r="L169" i="102" s="1" a="1"/>
  <c r="L169" i="102" s="1"/>
  <c r="L93" i="102"/>
  <c r="L161" i="102" s="1" a="1"/>
  <c r="L161" i="102" s="1"/>
  <c r="L92" i="102"/>
  <c r="L149" i="102" s="1" a="1"/>
  <c r="L149" i="102" s="1"/>
  <c r="L95" i="102"/>
  <c r="L177" i="102" s="1" a="1"/>
  <c r="L177" i="102" s="1"/>
  <c r="AI109" i="106"/>
  <c r="P63" i="106"/>
  <c r="P75" i="106"/>
  <c r="P70" i="106"/>
  <c r="P102" i="106" s="1"/>
  <c r="AH110" i="99"/>
  <c r="AH104" i="104"/>
  <c r="AK110" i="104"/>
  <c r="J162" i="100"/>
  <c r="AD109" i="105"/>
  <c r="X104" i="102"/>
  <c r="J102" i="101"/>
  <c r="J105" i="101" s="1"/>
  <c r="AC94" i="103"/>
  <c r="AC169" i="103" s="1" a="1"/>
  <c r="AC169" i="103" s="1"/>
  <c r="AC93" i="103"/>
  <c r="AC161" i="103" s="1" a="1"/>
  <c r="AC161" i="103" s="1"/>
  <c r="AC92" i="103"/>
  <c r="AC95" i="103"/>
  <c r="AC177" i="103" s="1" a="1"/>
  <c r="AC177" i="103" s="1"/>
  <c r="Q102" i="99"/>
  <c r="L104" i="105"/>
  <c r="W104" i="104"/>
  <c r="AE91" i="99"/>
  <c r="AE90" i="99"/>
  <c r="AE168" i="99" s="1" a="1"/>
  <c r="AE168" i="99" s="1"/>
  <c r="AE89" i="99"/>
  <c r="AE88" i="99"/>
  <c r="O102" i="104"/>
  <c r="I97" i="98"/>
  <c r="I100" i="98" s="1"/>
  <c r="AA75" i="100"/>
  <c r="AA70" i="100"/>
  <c r="AA102" i="100" s="1"/>
  <c r="AA63" i="100"/>
  <c r="K101" i="100"/>
  <c r="AI95" i="103"/>
  <c r="AI177" i="103" s="1" a="1"/>
  <c r="AI177" i="103" s="1"/>
  <c r="AI94" i="103"/>
  <c r="AI169" i="103" s="1" a="1"/>
  <c r="AI169" i="103" s="1"/>
  <c r="AI93" i="103"/>
  <c r="AI161" i="103" s="1" a="1"/>
  <c r="AI161" i="103" s="1"/>
  <c r="AI92" i="103"/>
  <c r="AA75" i="98"/>
  <c r="AA70" i="98"/>
  <c r="AA102" i="98" s="1"/>
  <c r="AA63" i="98"/>
  <c r="AK156" i="105"/>
  <c r="AI97" i="105"/>
  <c r="AI100" i="105" s="1"/>
  <c r="O110" i="101"/>
  <c r="AC183" i="99"/>
  <c r="AC156" i="99"/>
  <c r="U63" i="100"/>
  <c r="U75" i="100"/>
  <c r="U70" i="100"/>
  <c r="U102" i="100" s="1"/>
  <c r="I102" i="99"/>
  <c r="AE170" i="106"/>
  <c r="T102" i="100"/>
  <c r="I178" i="98"/>
  <c r="R97" i="99"/>
  <c r="R100" i="99" s="1"/>
  <c r="R105" i="99" s="1"/>
  <c r="R108" i="99" s="1"/>
  <c r="Q94" i="104"/>
  <c r="Q169" i="104" s="1" a="1"/>
  <c r="Q169" i="104" s="1"/>
  <c r="Q93" i="104"/>
  <c r="Q161" i="104" s="1" a="1"/>
  <c r="Q161" i="104" s="1"/>
  <c r="Q95" i="104"/>
  <c r="Q177" i="104" s="1" a="1"/>
  <c r="Q177" i="104" s="1"/>
  <c r="Q92" i="104"/>
  <c r="Y88" i="103"/>
  <c r="Y148" i="103" s="1" a="1"/>
  <c r="Y148" i="103" s="1"/>
  <c r="Y91" i="103"/>
  <c r="Y176" i="103" s="1" a="1"/>
  <c r="Y176" i="103" s="1"/>
  <c r="Y89" i="103"/>
  <c r="Y160" i="103" s="1" a="1"/>
  <c r="Y160" i="103" s="1"/>
  <c r="Y90" i="103"/>
  <c r="Y168" i="103" s="1" a="1"/>
  <c r="Y168" i="103" s="1"/>
  <c r="T110" i="102"/>
  <c r="AK156" i="100"/>
  <c r="X110" i="104"/>
  <c r="J183" i="104"/>
  <c r="J156" i="104"/>
  <c r="AC170" i="105"/>
  <c r="P62" i="101"/>
  <c r="P74" i="101"/>
  <c r="P69" i="101"/>
  <c r="P101" i="101" s="1"/>
  <c r="L156" i="99"/>
  <c r="H62" i="101"/>
  <c r="H74" i="101"/>
  <c r="H69" i="101"/>
  <c r="H101" i="101" s="1"/>
  <c r="AC162" i="99"/>
  <c r="R178" i="102"/>
  <c r="N102" i="106"/>
  <c r="N105" i="106" s="1"/>
  <c r="AA62" i="105"/>
  <c r="AA74" i="105"/>
  <c r="AA69" i="105"/>
  <c r="AA101" i="105" s="1"/>
  <c r="N110" i="104"/>
  <c r="X110" i="102"/>
  <c r="W62" i="102"/>
  <c r="W74" i="102"/>
  <c r="W69" i="102"/>
  <c r="W101" i="102" s="1"/>
  <c r="AA75" i="103"/>
  <c r="AA70" i="103"/>
  <c r="AA63" i="103"/>
  <c r="N97" i="105"/>
  <c r="N100" i="105" s="1"/>
  <c r="Z110" i="98"/>
  <c r="AH109" i="101"/>
  <c r="AA75" i="99"/>
  <c r="AA70" i="99"/>
  <c r="AA102" i="99" s="1"/>
  <c r="AA63" i="99"/>
  <c r="AB95" i="98"/>
  <c r="AB177" i="98" s="1" a="1"/>
  <c r="AB177" i="98" s="1"/>
  <c r="AB94" i="98"/>
  <c r="AB169" i="98" s="1" a="1"/>
  <c r="AB169" i="98" s="1"/>
  <c r="AB93" i="98"/>
  <c r="AB161" i="98" s="1" a="1"/>
  <c r="AB161" i="98" s="1"/>
  <c r="AB92" i="98"/>
  <c r="AB149" i="98" s="1" a="1"/>
  <c r="AB149" i="98" s="1"/>
  <c r="O97" i="100"/>
  <c r="O100" i="100" s="1"/>
  <c r="O104" i="100" s="1"/>
  <c r="O109" i="105"/>
  <c r="Y63" i="99"/>
  <c r="Y75" i="99"/>
  <c r="Y70" i="99"/>
  <c r="Y97" i="99" s="1"/>
  <c r="Y100" i="99" s="1"/>
  <c r="AB78" i="100"/>
  <c r="O97" i="98"/>
  <c r="O100" i="98" s="1"/>
  <c r="M63" i="99"/>
  <c r="M75" i="99"/>
  <c r="M70" i="99"/>
  <c r="M102" i="99" s="1"/>
  <c r="S95" i="100"/>
  <c r="S177" i="100" s="1" a="1"/>
  <c r="S177" i="100" s="1"/>
  <c r="S94" i="100"/>
  <c r="S169" i="100" s="1" a="1"/>
  <c r="S169" i="100" s="1"/>
  <c r="S93" i="100"/>
  <c r="S161" i="100" s="1" a="1"/>
  <c r="S161" i="100" s="1"/>
  <c r="S92" i="100"/>
  <c r="S149" i="100" s="1" a="1"/>
  <c r="S149" i="100" s="1"/>
  <c r="AB75" i="102"/>
  <c r="AB70" i="102"/>
  <c r="AB102" i="102" s="1"/>
  <c r="AB63" i="102"/>
  <c r="J95" i="98"/>
  <c r="J177" i="98" s="1" a="1"/>
  <c r="J177" i="98" s="1"/>
  <c r="J94" i="98"/>
  <c r="J169" i="98" s="1" a="1"/>
  <c r="J169" i="98" s="1"/>
  <c r="J93" i="98"/>
  <c r="J161" i="98" s="1" a="1"/>
  <c r="J161" i="98" s="1"/>
  <c r="J92" i="98"/>
  <c r="P75" i="100"/>
  <c r="P70" i="100"/>
  <c r="P102" i="100" s="1"/>
  <c r="P63" i="100"/>
  <c r="U62" i="103"/>
  <c r="U74" i="103"/>
  <c r="U69" i="103"/>
  <c r="U101" i="103" s="1"/>
  <c r="AK97" i="104"/>
  <c r="AK100" i="104" s="1"/>
  <c r="P74" i="102"/>
  <c r="P69" i="102"/>
  <c r="P101" i="102" s="1"/>
  <c r="P62" i="102"/>
  <c r="V97" i="103"/>
  <c r="V100" i="103" s="1"/>
  <c r="AF75" i="104"/>
  <c r="AF70" i="104"/>
  <c r="AF102" i="104" s="1"/>
  <c r="AF63" i="104"/>
  <c r="AD162" i="101"/>
  <c r="R102" i="102"/>
  <c r="H75" i="104"/>
  <c r="H70" i="104"/>
  <c r="H102" i="104" s="1"/>
  <c r="H63" i="104"/>
  <c r="AH102" i="105"/>
  <c r="AK104" i="100"/>
  <c r="Q110" i="106"/>
  <c r="U63" i="98"/>
  <c r="U75" i="98"/>
  <c r="U70" i="98"/>
  <c r="U102" i="98" s="1"/>
  <c r="M101" i="101"/>
  <c r="X102" i="103"/>
  <c r="Y62" i="104"/>
  <c r="Y74" i="104"/>
  <c r="Y69" i="104"/>
  <c r="Y101" i="104" s="1"/>
  <c r="AL75" i="105"/>
  <c r="AL70" i="105"/>
  <c r="AL102" i="105" s="1"/>
  <c r="AL63" i="105"/>
  <c r="U97" i="101"/>
  <c r="U100" i="101" s="1"/>
  <c r="W170" i="101"/>
  <c r="K78" i="102"/>
  <c r="AI109" i="101"/>
  <c r="M63" i="104"/>
  <c r="M75" i="104"/>
  <c r="M70" i="104"/>
  <c r="M97" i="104" s="1"/>
  <c r="M100" i="104" s="1"/>
  <c r="J97" i="103"/>
  <c r="J100" i="103" s="1"/>
  <c r="J105" i="103" s="1"/>
  <c r="J108" i="103" s="1"/>
  <c r="AB74" i="104"/>
  <c r="AB69" i="104"/>
  <c r="AB101" i="104" s="1"/>
  <c r="AB62" i="104"/>
  <c r="Q170" i="100"/>
  <c r="Z109" i="100"/>
  <c r="W63" i="105"/>
  <c r="W75" i="105"/>
  <c r="W70" i="105"/>
  <c r="W102" i="105" s="1"/>
  <c r="O109" i="100"/>
  <c r="R109" i="105"/>
  <c r="J162" i="104"/>
  <c r="AG63" i="101"/>
  <c r="AG75" i="101"/>
  <c r="AG70" i="101"/>
  <c r="AG102" i="101" s="1"/>
  <c r="R102" i="101"/>
  <c r="Q102" i="102"/>
  <c r="U74" i="101"/>
  <c r="U69" i="101"/>
  <c r="U101" i="101" s="1"/>
  <c r="U62" i="101"/>
  <c r="M78" i="99"/>
  <c r="AC95" i="101"/>
  <c r="AC177" i="101" s="1" a="1"/>
  <c r="AC177" i="101" s="1"/>
  <c r="AC94" i="101"/>
  <c r="AC169" i="101" s="1" a="1"/>
  <c r="AC169" i="101" s="1"/>
  <c r="AC93" i="101"/>
  <c r="AC161" i="101" s="1" a="1"/>
  <c r="AC161" i="101" s="1"/>
  <c r="AC92" i="101"/>
  <c r="R95" i="98"/>
  <c r="R177" i="98" s="1" a="1"/>
  <c r="R177" i="98" s="1"/>
  <c r="R94" i="98"/>
  <c r="R169" i="98" s="1" a="1"/>
  <c r="R169" i="98" s="1"/>
  <c r="R93" i="98"/>
  <c r="R161" i="98" s="1" a="1"/>
  <c r="R161" i="98" s="1"/>
  <c r="R92" i="98"/>
  <c r="AE97" i="99"/>
  <c r="AE100" i="99" s="1"/>
  <c r="AE105" i="99" s="1"/>
  <c r="AF62" i="98"/>
  <c r="AF74" i="98"/>
  <c r="AF69" i="98"/>
  <c r="AF101" i="98" s="1"/>
  <c r="AI162" i="101"/>
  <c r="AE102" i="103"/>
  <c r="AE105" i="103" s="1"/>
  <c r="Y75" i="102"/>
  <c r="Y70" i="102"/>
  <c r="Y102" i="102" s="1"/>
  <c r="Y63" i="102"/>
  <c r="P101" i="104"/>
  <c r="AF78" i="101"/>
  <c r="AJ110" i="98"/>
  <c r="AE109" i="98"/>
  <c r="AH95" i="106"/>
  <c r="AH94" i="106"/>
  <c r="AH169" i="106" s="1" a="1"/>
  <c r="AH169" i="106" s="1"/>
  <c r="AH93" i="106"/>
  <c r="AH161" i="106" s="1" a="1"/>
  <c r="AH161" i="106" s="1"/>
  <c r="AH92" i="106"/>
  <c r="S102" i="99"/>
  <c r="N178" i="105"/>
  <c r="AE178" i="104"/>
  <c r="N162" i="104"/>
  <c r="AD162" i="103"/>
  <c r="T178" i="102"/>
  <c r="I162" i="103"/>
  <c r="AA95" i="99"/>
  <c r="AA177" i="99" s="1" a="1"/>
  <c r="AA177" i="99" s="1"/>
  <c r="AA94" i="99"/>
  <c r="AA169" i="99" s="1" a="1"/>
  <c r="AA169" i="99" s="1"/>
  <c r="AA93" i="99"/>
  <c r="AA161" i="99" s="1" a="1"/>
  <c r="AA161" i="99" s="1"/>
  <c r="AA92" i="99"/>
  <c r="AA149" i="99" s="1" a="1"/>
  <c r="AA149" i="99" s="1"/>
  <c r="Z170" i="103"/>
  <c r="AC104" i="98"/>
  <c r="J162" i="103"/>
  <c r="AJ170" i="102"/>
  <c r="Z170" i="106"/>
  <c r="S162" i="99"/>
  <c r="Y90" i="92"/>
  <c r="Y168" i="92" s="1" a="1"/>
  <c r="Y168" i="92" s="1"/>
  <c r="R91" i="93"/>
  <c r="R151" i="93" s="1" a="1"/>
  <c r="R151" i="93" s="1"/>
  <c r="AC150" i="95"/>
  <c r="J91" i="95"/>
  <c r="N105" i="97"/>
  <c r="AH162" i="97"/>
  <c r="J105" i="97"/>
  <c r="J108" i="97" s="1"/>
  <c r="AB110" i="97"/>
  <c r="J109" i="100"/>
  <c r="AD109" i="104"/>
  <c r="W109" i="99"/>
  <c r="S109" i="99"/>
  <c r="AH156" i="104"/>
  <c r="J105" i="102"/>
  <c r="AF63" i="103"/>
  <c r="AF75" i="103"/>
  <c r="AF70" i="103"/>
  <c r="AF102" i="103" s="1"/>
  <c r="M56" i="100"/>
  <c r="AD95" i="98"/>
  <c r="AD177" i="98" s="1" a="1"/>
  <c r="AD177" i="98" s="1"/>
  <c r="AD94" i="98"/>
  <c r="AD169" i="98" s="1" a="1"/>
  <c r="AD169" i="98" s="1"/>
  <c r="AD93" i="98"/>
  <c r="AD92" i="98"/>
  <c r="AI105" i="100"/>
  <c r="AI108" i="100" s="1"/>
  <c r="AB75" i="105"/>
  <c r="AB70" i="105"/>
  <c r="AB102" i="105" s="1"/>
  <c r="AB63" i="105"/>
  <c r="N156" i="103"/>
  <c r="AJ91" i="103"/>
  <c r="AJ176" i="103" s="1" a="1"/>
  <c r="AJ176" i="103" s="1"/>
  <c r="AJ90" i="103"/>
  <c r="AJ168" i="103" s="1" a="1"/>
  <c r="AJ168" i="103" s="1"/>
  <c r="AJ89" i="103"/>
  <c r="AJ160" i="103" s="1" a="1"/>
  <c r="AJ160" i="103" s="1"/>
  <c r="AJ88" i="103"/>
  <c r="AJ148" i="103" s="1" a="1"/>
  <c r="AJ148" i="103" s="1"/>
  <c r="Q93" i="98"/>
  <c r="Q161" i="98" s="1" a="1"/>
  <c r="Q161" i="98" s="1"/>
  <c r="Q95" i="98"/>
  <c r="Q177" i="98" s="1" a="1"/>
  <c r="Q177" i="98" s="1"/>
  <c r="Q94" i="98"/>
  <c r="Q169" i="98" s="1" a="1"/>
  <c r="Q169" i="98" s="1"/>
  <c r="Q92" i="98"/>
  <c r="Q149" i="98" s="1" a="1"/>
  <c r="Q149" i="98" s="1"/>
  <c r="AD156" i="106"/>
  <c r="K74" i="103"/>
  <c r="K69" i="103"/>
  <c r="K101" i="103" s="1"/>
  <c r="K62" i="103"/>
  <c r="AH156" i="100"/>
  <c r="T156" i="103"/>
  <c r="N88" i="106"/>
  <c r="N91" i="106"/>
  <c r="N90" i="106"/>
  <c r="N168" i="106" s="1" a="1"/>
  <c r="N168" i="106" s="1"/>
  <c r="N89" i="106"/>
  <c r="Z156" i="104"/>
  <c r="O105" i="105"/>
  <c r="O108" i="105" s="1"/>
  <c r="W95" i="103"/>
  <c r="W177" i="103" s="1" a="1"/>
  <c r="W177" i="103" s="1"/>
  <c r="W94" i="103"/>
  <c r="W169" i="103" s="1" a="1"/>
  <c r="W169" i="103" s="1"/>
  <c r="W93" i="103"/>
  <c r="W161" i="103" s="1" a="1"/>
  <c r="W161" i="103" s="1"/>
  <c r="W92" i="103"/>
  <c r="W149" i="103" s="1" a="1"/>
  <c r="W149" i="103" s="1"/>
  <c r="K74" i="98"/>
  <c r="K69" i="98"/>
  <c r="K101" i="98" s="1"/>
  <c r="K62" i="98"/>
  <c r="Z109" i="104"/>
  <c r="J105" i="105"/>
  <c r="U91" i="106"/>
  <c r="U176" i="106" s="1" a="1"/>
  <c r="U176" i="106" s="1"/>
  <c r="U90" i="106"/>
  <c r="U168" i="106" s="1" a="1"/>
  <c r="U168" i="106" s="1"/>
  <c r="U89" i="106"/>
  <c r="U160" i="106" s="1" a="1"/>
  <c r="U160" i="106" s="1"/>
  <c r="U88" i="106"/>
  <c r="U148" i="106" s="1" a="1"/>
  <c r="U148" i="106" s="1"/>
  <c r="AD109" i="102"/>
  <c r="X109" i="100"/>
  <c r="J156" i="100"/>
  <c r="AD97" i="99"/>
  <c r="AD100" i="99" s="1"/>
  <c r="AK109" i="99"/>
  <c r="AH109" i="98"/>
  <c r="AD105" i="102"/>
  <c r="AD108" i="102" s="1"/>
  <c r="AK110" i="106"/>
  <c r="P75" i="105"/>
  <c r="P70" i="105"/>
  <c r="P102" i="105" s="1"/>
  <c r="P63" i="105"/>
  <c r="T109" i="102"/>
  <c r="AH105" i="101"/>
  <c r="M97" i="99"/>
  <c r="M100" i="99" s="1"/>
  <c r="AF75" i="102"/>
  <c r="AF70" i="102"/>
  <c r="AF102" i="102" s="1"/>
  <c r="AF63" i="102"/>
  <c r="AK97" i="106"/>
  <c r="AK100" i="106" s="1"/>
  <c r="T104" i="99"/>
  <c r="N109" i="103"/>
  <c r="AB97" i="105"/>
  <c r="AB100" i="105" s="1"/>
  <c r="U75" i="105"/>
  <c r="U70" i="105"/>
  <c r="U97" i="105" s="1"/>
  <c r="U100" i="105" s="1"/>
  <c r="U63" i="105"/>
  <c r="T156" i="104"/>
  <c r="R105" i="104"/>
  <c r="AC162" i="103"/>
  <c r="O109" i="99"/>
  <c r="I109" i="98"/>
  <c r="V109" i="100"/>
  <c r="Z104" i="98"/>
  <c r="Y95" i="99"/>
  <c r="Y177" i="99" s="1" a="1"/>
  <c r="Y177" i="99" s="1"/>
  <c r="Y94" i="99"/>
  <c r="Y169" i="99" s="1" a="1"/>
  <c r="Y169" i="99" s="1"/>
  <c r="Y93" i="99"/>
  <c r="Y161" i="99" s="1" a="1"/>
  <c r="Y161" i="99" s="1"/>
  <c r="Y92" i="99"/>
  <c r="Y149" i="99" s="1" a="1"/>
  <c r="Y149" i="99" s="1"/>
  <c r="T110" i="101"/>
  <c r="R183" i="105"/>
  <c r="R156" i="105"/>
  <c r="AE109" i="100"/>
  <c r="J91" i="105"/>
  <c r="J90" i="105"/>
  <c r="J168" i="105" s="1" a="1"/>
  <c r="J168" i="105" s="1"/>
  <c r="J89" i="105"/>
  <c r="J88" i="105"/>
  <c r="L91" i="100"/>
  <c r="L176" i="100" s="1" a="1"/>
  <c r="L176" i="100" s="1"/>
  <c r="L90" i="100"/>
  <c r="L168" i="100" s="1" a="1"/>
  <c r="L168" i="100" s="1"/>
  <c r="L89" i="100"/>
  <c r="L160" i="100" s="1" a="1"/>
  <c r="L160" i="100" s="1"/>
  <c r="L88" i="100"/>
  <c r="L148" i="100" s="1" a="1"/>
  <c r="L148" i="100" s="1"/>
  <c r="U63" i="103"/>
  <c r="U75" i="103"/>
  <c r="U70" i="103"/>
  <c r="U102" i="103" s="1"/>
  <c r="V95" i="99"/>
  <c r="V177" i="99" s="1" a="1"/>
  <c r="V177" i="99" s="1"/>
  <c r="V94" i="99"/>
  <c r="V169" i="99" s="1" a="1"/>
  <c r="V169" i="99" s="1"/>
  <c r="V93" i="99"/>
  <c r="V161" i="99" s="1" a="1"/>
  <c r="V161" i="99" s="1"/>
  <c r="V92" i="99"/>
  <c r="V149" i="99" s="1" a="1"/>
  <c r="V149" i="99" s="1"/>
  <c r="AI104" i="98"/>
  <c r="AB95" i="99"/>
  <c r="AB177" i="99" s="1" a="1"/>
  <c r="AB177" i="99" s="1"/>
  <c r="AB94" i="99"/>
  <c r="AB169" i="99" s="1" a="1"/>
  <c r="AB169" i="99" s="1"/>
  <c r="AB93" i="99"/>
  <c r="AB161" i="99" s="1" a="1"/>
  <c r="AB161" i="99" s="1"/>
  <c r="AB92" i="99"/>
  <c r="AB149" i="99" s="1" a="1"/>
  <c r="AB149" i="99" s="1"/>
  <c r="L156" i="98"/>
  <c r="AB94" i="105"/>
  <c r="AB169" i="105" s="1" a="1"/>
  <c r="AB169" i="105" s="1"/>
  <c r="AB92" i="105"/>
  <c r="AB149" i="105" s="1" a="1"/>
  <c r="AB149" i="105" s="1"/>
  <c r="AB93" i="105"/>
  <c r="AB161" i="105" s="1" a="1"/>
  <c r="AB161" i="105" s="1"/>
  <c r="AB95" i="105"/>
  <c r="AB177" i="105" s="1" a="1"/>
  <c r="AB177" i="105" s="1"/>
  <c r="N91" i="100"/>
  <c r="N88" i="100"/>
  <c r="N90" i="100"/>
  <c r="N168" i="100" s="1" a="1"/>
  <c r="N168" i="100" s="1"/>
  <c r="N89" i="100"/>
  <c r="AL97" i="105"/>
  <c r="AL100" i="105" s="1"/>
  <c r="K56" i="101"/>
  <c r="R110" i="103"/>
  <c r="Q156" i="103"/>
  <c r="AE105" i="102"/>
  <c r="AE108" i="102" s="1"/>
  <c r="K56" i="103"/>
  <c r="U95" i="100"/>
  <c r="U177" i="100" s="1" a="1"/>
  <c r="U177" i="100" s="1"/>
  <c r="U94" i="100"/>
  <c r="U169" i="100" s="1" a="1"/>
  <c r="U169" i="100" s="1"/>
  <c r="U93" i="100"/>
  <c r="U161" i="100" s="1" a="1"/>
  <c r="U161" i="100" s="1"/>
  <c r="U92" i="100"/>
  <c r="U149" i="100" s="1" a="1"/>
  <c r="U149" i="100" s="1"/>
  <c r="AD110" i="103"/>
  <c r="M56" i="102"/>
  <c r="AI110" i="105"/>
  <c r="Z156" i="101"/>
  <c r="H75" i="98"/>
  <c r="H70" i="98"/>
  <c r="H102" i="98" s="1"/>
  <c r="H63" i="98"/>
  <c r="V95" i="98"/>
  <c r="V177" i="98" s="1" a="1"/>
  <c r="V177" i="98" s="1"/>
  <c r="V94" i="98"/>
  <c r="V169" i="98" s="1" a="1"/>
  <c r="V169" i="98" s="1"/>
  <c r="V93" i="98"/>
  <c r="V161" i="98" s="1" a="1"/>
  <c r="V161" i="98" s="1"/>
  <c r="V92" i="98"/>
  <c r="AG63" i="99"/>
  <c r="AG75" i="99"/>
  <c r="AG70" i="99"/>
  <c r="AG102" i="99" s="1"/>
  <c r="AG97" i="101"/>
  <c r="AG100" i="101" s="1"/>
  <c r="I110" i="102"/>
  <c r="V97" i="98"/>
  <c r="V100" i="98" s="1"/>
  <c r="Z109" i="101"/>
  <c r="W105" i="104"/>
  <c r="W108" i="104" s="1"/>
  <c r="W97" i="100"/>
  <c r="W100" i="100" s="1"/>
  <c r="W105" i="100" s="1"/>
  <c r="AF97" i="102"/>
  <c r="AF100" i="102" s="1"/>
  <c r="T162" i="100"/>
  <c r="L178" i="104"/>
  <c r="N110" i="103"/>
  <c r="Y78" i="102"/>
  <c r="AD162" i="104"/>
  <c r="AC102" i="106"/>
  <c r="N95" i="101"/>
  <c r="N177" i="101" s="1" a="1"/>
  <c r="N177" i="101" s="1"/>
  <c r="N94" i="101"/>
  <c r="N169" i="101" s="1" a="1"/>
  <c r="N169" i="101" s="1"/>
  <c r="N93" i="101"/>
  <c r="N161" i="101" s="1" a="1"/>
  <c r="N161" i="101" s="1"/>
  <c r="N92" i="101"/>
  <c r="I156" i="101"/>
  <c r="Y78" i="105"/>
  <c r="J178" i="100"/>
  <c r="AG75" i="105"/>
  <c r="AG70" i="105"/>
  <c r="AG97" i="105" s="1"/>
  <c r="AG100" i="105" s="1"/>
  <c r="AG63" i="105"/>
  <c r="S109" i="101"/>
  <c r="AI102" i="102"/>
  <c r="AH109" i="104"/>
  <c r="T104" i="102"/>
  <c r="W109" i="100"/>
  <c r="Q97" i="99"/>
  <c r="Q100" i="99" s="1"/>
  <c r="AE97" i="106"/>
  <c r="AE100" i="106" s="1"/>
  <c r="Y94" i="105"/>
  <c r="Y169" i="105" s="1" a="1"/>
  <c r="Y169" i="105" s="1"/>
  <c r="Y92" i="105"/>
  <c r="Y149" i="105" s="1" a="1"/>
  <c r="Y149" i="105" s="1"/>
  <c r="Y93" i="105"/>
  <c r="Y161" i="105" s="1" a="1"/>
  <c r="Y161" i="105" s="1"/>
  <c r="Y95" i="105"/>
  <c r="Y177" i="105" s="1" a="1"/>
  <c r="Y177" i="105" s="1"/>
  <c r="U63" i="104"/>
  <c r="U75" i="104"/>
  <c r="U70" i="104"/>
  <c r="U102" i="104" s="1"/>
  <c r="AK110" i="99"/>
  <c r="O91" i="102"/>
  <c r="O176" i="102" s="1" a="1"/>
  <c r="O176" i="102" s="1"/>
  <c r="O90" i="102"/>
  <c r="O168" i="102" s="1" a="1"/>
  <c r="O168" i="102" s="1"/>
  <c r="O89" i="102"/>
  <c r="O160" i="102" s="1" a="1"/>
  <c r="O160" i="102" s="1"/>
  <c r="O88" i="102"/>
  <c r="O148" i="102" s="1" a="1"/>
  <c r="O148" i="102" s="1"/>
  <c r="AC97" i="104"/>
  <c r="AC100" i="104" s="1"/>
  <c r="AG97" i="99"/>
  <c r="AG100" i="99" s="1"/>
  <c r="T97" i="101"/>
  <c r="T100" i="101" s="1"/>
  <c r="T105" i="101" s="1"/>
  <c r="W183" i="106"/>
  <c r="W156" i="106"/>
  <c r="T110" i="100"/>
  <c r="AC102" i="99"/>
  <c r="AC105" i="99" s="1"/>
  <c r="AC108" i="99" s="1"/>
  <c r="U56" i="100"/>
  <c r="I97" i="99"/>
  <c r="I100" i="99" s="1"/>
  <c r="AE178" i="106"/>
  <c r="P63" i="103"/>
  <c r="P75" i="103"/>
  <c r="P70" i="103"/>
  <c r="P97" i="103" s="1"/>
  <c r="P100" i="103" s="1"/>
  <c r="AJ156" i="101"/>
  <c r="N102" i="101"/>
  <c r="N105" i="101" s="1"/>
  <c r="N108" i="101" s="1"/>
  <c r="O110" i="106"/>
  <c r="AJ95" i="103"/>
  <c r="AJ177" i="103" s="1" a="1"/>
  <c r="AJ177" i="103" s="1"/>
  <c r="AJ94" i="103"/>
  <c r="AJ169" i="103" s="1" a="1"/>
  <c r="AJ169" i="103" s="1"/>
  <c r="AJ93" i="103"/>
  <c r="AJ161" i="103" s="1" a="1"/>
  <c r="AJ161" i="103" s="1"/>
  <c r="AJ92" i="103"/>
  <c r="AJ149" i="103" s="1" a="1"/>
  <c r="AJ149" i="103" s="1"/>
  <c r="O110" i="100"/>
  <c r="AC104" i="100"/>
  <c r="R110" i="100"/>
  <c r="T109" i="101"/>
  <c r="W109" i="98"/>
  <c r="AC170" i="99"/>
  <c r="T156" i="106"/>
  <c r="J104" i="102"/>
  <c r="I102" i="100"/>
  <c r="I105" i="100" s="1"/>
  <c r="M62" i="104"/>
  <c r="M74" i="104"/>
  <c r="M69" i="104"/>
  <c r="M101" i="104" s="1"/>
  <c r="W110" i="99"/>
  <c r="AH183" i="102"/>
  <c r="AH156" i="102"/>
  <c r="AH170" i="98"/>
  <c r="S97" i="102"/>
  <c r="S100" i="102" s="1"/>
  <c r="S105" i="102" s="1"/>
  <c r="S108" i="102" s="1"/>
  <c r="AA56" i="103"/>
  <c r="X110" i="99"/>
  <c r="AI156" i="104"/>
  <c r="AG62" i="101"/>
  <c r="AG74" i="101"/>
  <c r="AG69" i="101"/>
  <c r="AG101" i="101" s="1"/>
  <c r="O91" i="100"/>
  <c r="O90" i="100"/>
  <c r="O168" i="100" s="1" a="1"/>
  <c r="O168" i="100" s="1"/>
  <c r="O89" i="100"/>
  <c r="O88" i="100"/>
  <c r="J109" i="105"/>
  <c r="AL95" i="102"/>
  <c r="AL177" i="102" s="1" a="1"/>
  <c r="AL177" i="102" s="1"/>
  <c r="AL94" i="102"/>
  <c r="AL169" i="102" s="1" a="1"/>
  <c r="AL169" i="102" s="1"/>
  <c r="AL93" i="102"/>
  <c r="AL161" i="102" s="1" a="1"/>
  <c r="AL161" i="102" s="1"/>
  <c r="AL92" i="102"/>
  <c r="AL149" i="102" s="1" a="1"/>
  <c r="AL149" i="102" s="1"/>
  <c r="V93" i="103"/>
  <c r="V92" i="103"/>
  <c r="V94" i="103"/>
  <c r="V169" i="103" s="1" a="1"/>
  <c r="V169" i="103" s="1"/>
  <c r="V95" i="103"/>
  <c r="V177" i="103" s="1" a="1"/>
  <c r="V177" i="103" s="1"/>
  <c r="L75" i="102"/>
  <c r="L70" i="102"/>
  <c r="L97" i="102" s="1"/>
  <c r="L100" i="102" s="1"/>
  <c r="L63" i="102"/>
  <c r="AH109" i="105"/>
  <c r="V110" i="100"/>
  <c r="H95" i="103"/>
  <c r="H177" i="103" s="1" a="1"/>
  <c r="H177" i="103" s="1"/>
  <c r="H94" i="103"/>
  <c r="H169" i="103" s="1" a="1"/>
  <c r="H169" i="103" s="1"/>
  <c r="H93" i="103"/>
  <c r="H161" i="103" s="1" a="1"/>
  <c r="H161" i="103" s="1"/>
  <c r="H92" i="103"/>
  <c r="H149" i="103" s="1" a="1"/>
  <c r="H149" i="103" s="1"/>
  <c r="Y101" i="105"/>
  <c r="L109" i="98"/>
  <c r="O102" i="102"/>
  <c r="O105" i="102" s="1"/>
  <c r="O97" i="99"/>
  <c r="O100" i="99" s="1"/>
  <c r="J110" i="104"/>
  <c r="AA56" i="99"/>
  <c r="U74" i="102"/>
  <c r="U69" i="102"/>
  <c r="U101" i="102" s="1"/>
  <c r="U62" i="102"/>
  <c r="V95" i="104"/>
  <c r="V177" i="104" s="1" a="1"/>
  <c r="V177" i="104" s="1"/>
  <c r="V94" i="104"/>
  <c r="V169" i="104" s="1" a="1"/>
  <c r="V169" i="104" s="1"/>
  <c r="V93" i="104"/>
  <c r="V92" i="104"/>
  <c r="Y62" i="101"/>
  <c r="Y74" i="101"/>
  <c r="Y69" i="101"/>
  <c r="Y101" i="101" s="1"/>
  <c r="V109" i="101"/>
  <c r="W109" i="101"/>
  <c r="M56" i="99"/>
  <c r="U97" i="100"/>
  <c r="U100" i="100" s="1"/>
  <c r="O95" i="102"/>
  <c r="O177" i="102" s="1" a="1"/>
  <c r="O177" i="102" s="1"/>
  <c r="O94" i="102"/>
  <c r="O169" i="102" s="1" a="1"/>
  <c r="O169" i="102" s="1"/>
  <c r="O93" i="102"/>
  <c r="O161" i="102" s="1" a="1"/>
  <c r="O161" i="102" s="1"/>
  <c r="O92" i="102"/>
  <c r="O149" i="102" s="1" a="1"/>
  <c r="O149" i="102" s="1"/>
  <c r="U63" i="99"/>
  <c r="U75" i="99"/>
  <c r="U70" i="99"/>
  <c r="U102" i="99" s="1"/>
  <c r="AL78" i="106"/>
  <c r="I110" i="106"/>
  <c r="AB56" i="102"/>
  <c r="L97" i="104"/>
  <c r="L100" i="104" s="1"/>
  <c r="L105" i="104" s="1"/>
  <c r="AH94" i="100"/>
  <c r="AH169" i="100" s="1" a="1"/>
  <c r="AH169" i="100" s="1"/>
  <c r="AH93" i="100"/>
  <c r="AH161" i="100" s="1" a="1"/>
  <c r="AH161" i="100" s="1"/>
  <c r="AH92" i="100"/>
  <c r="AH95" i="100"/>
  <c r="AH177" i="100" s="1" a="1"/>
  <c r="AH177" i="100" s="1"/>
  <c r="P56" i="100"/>
  <c r="H75" i="99"/>
  <c r="H70" i="99"/>
  <c r="H102" i="99" s="1"/>
  <c r="H63" i="99"/>
  <c r="V63" i="99"/>
  <c r="V75" i="99"/>
  <c r="V70" i="99"/>
  <c r="V97" i="99" s="1"/>
  <c r="V100" i="99" s="1"/>
  <c r="H62" i="106"/>
  <c r="H74" i="106"/>
  <c r="H69" i="106"/>
  <c r="H101" i="106" s="1"/>
  <c r="M62" i="100"/>
  <c r="M74" i="100"/>
  <c r="M69" i="100"/>
  <c r="M101" i="100" s="1"/>
  <c r="AJ90" i="105"/>
  <c r="AJ168" i="105" s="1" a="1"/>
  <c r="AJ168" i="105" s="1"/>
  <c r="AJ88" i="105"/>
  <c r="AJ148" i="105" s="1" a="1"/>
  <c r="AJ148" i="105" s="1"/>
  <c r="AJ89" i="105"/>
  <c r="AJ160" i="105" s="1" a="1"/>
  <c r="AJ160" i="105" s="1"/>
  <c r="AJ91" i="105"/>
  <c r="AJ176" i="105" s="1" a="1"/>
  <c r="AJ176" i="105" s="1"/>
  <c r="AJ97" i="99"/>
  <c r="AJ100" i="99" s="1"/>
  <c r="AJ105" i="99" s="1"/>
  <c r="AG74" i="102"/>
  <c r="AG69" i="102"/>
  <c r="AG101" i="102" s="1"/>
  <c r="AG62" i="102"/>
  <c r="AH97" i="103"/>
  <c r="AH100" i="103" s="1"/>
  <c r="R97" i="102"/>
  <c r="R100" i="102" s="1"/>
  <c r="X110" i="100"/>
  <c r="M63" i="103"/>
  <c r="M75" i="103"/>
  <c r="M70" i="103"/>
  <c r="M102" i="103" s="1"/>
  <c r="AH97" i="105"/>
  <c r="AH100" i="105" s="1"/>
  <c r="M78" i="101"/>
  <c r="AJ97" i="105"/>
  <c r="AJ100" i="105" s="1"/>
  <c r="AD97" i="105"/>
  <c r="AD100" i="105" s="1"/>
  <c r="T97" i="105"/>
  <c r="T100" i="105" s="1"/>
  <c r="N110" i="99"/>
  <c r="AG97" i="98"/>
  <c r="AG100" i="98" s="1"/>
  <c r="AE110" i="99"/>
  <c r="W162" i="106"/>
  <c r="J110" i="103"/>
  <c r="AG78" i="100"/>
  <c r="AJ178" i="101"/>
  <c r="Z170" i="101"/>
  <c r="Q178" i="100"/>
  <c r="N170" i="101"/>
  <c r="AL75" i="101"/>
  <c r="AL70" i="101"/>
  <c r="AL97" i="101" s="1"/>
  <c r="AL100" i="101" s="1"/>
  <c r="AL63" i="101"/>
  <c r="K78" i="99"/>
  <c r="AB101" i="103"/>
  <c r="P74" i="105"/>
  <c r="P69" i="105"/>
  <c r="P101" i="105" s="1"/>
  <c r="P62" i="105"/>
  <c r="AB101" i="98"/>
  <c r="W110" i="106"/>
  <c r="AF78" i="99"/>
  <c r="J170" i="104"/>
  <c r="R97" i="101"/>
  <c r="R100" i="101" s="1"/>
  <c r="Q97" i="102"/>
  <c r="Q100" i="102" s="1"/>
  <c r="M78" i="106"/>
  <c r="Q162" i="106"/>
  <c r="AE110" i="100"/>
  <c r="M101" i="99"/>
  <c r="N97" i="99"/>
  <c r="N100" i="99" s="1"/>
  <c r="AJ104" i="101"/>
  <c r="S110" i="106"/>
  <c r="R110" i="104"/>
  <c r="Q102" i="101"/>
  <c r="Q105" i="101" s="1"/>
  <c r="Y56" i="102"/>
  <c r="X97" i="101"/>
  <c r="X100" i="101" s="1"/>
  <c r="AF101" i="101"/>
  <c r="K63" i="105"/>
  <c r="K75" i="105"/>
  <c r="K70" i="105"/>
  <c r="K102" i="105" s="1"/>
  <c r="U75" i="102"/>
  <c r="U70" i="102"/>
  <c r="U97" i="102" s="1"/>
  <c r="U100" i="102" s="1"/>
  <c r="U63" i="102"/>
  <c r="S97" i="99"/>
  <c r="S100" i="99" s="1"/>
  <c r="Y63" i="101"/>
  <c r="Y75" i="101"/>
  <c r="Y70" i="101"/>
  <c r="Y102" i="101" s="1"/>
  <c r="AH162" i="103"/>
  <c r="T170" i="105"/>
  <c r="X178" i="99"/>
  <c r="AD170" i="103"/>
  <c r="AL95" i="106"/>
  <c r="AL177" i="106" s="1" a="1"/>
  <c r="AL177" i="106" s="1"/>
  <c r="AL94" i="106"/>
  <c r="AL169" i="106" s="1" a="1"/>
  <c r="AL169" i="106" s="1"/>
  <c r="AL93" i="106"/>
  <c r="AL161" i="106" s="1" a="1"/>
  <c r="AL161" i="106" s="1"/>
  <c r="AL92" i="106"/>
  <c r="AL149" i="106" s="1" a="1"/>
  <c r="AL149" i="106" s="1"/>
  <c r="Y92" i="103"/>
  <c r="Y149" i="103" s="1" a="1"/>
  <c r="Y149" i="103" s="1"/>
  <c r="Y95" i="103"/>
  <c r="Y177" i="103" s="1" a="1"/>
  <c r="Y177" i="103" s="1"/>
  <c r="Y93" i="103"/>
  <c r="Y161" i="103" s="1" a="1"/>
  <c r="Y161" i="103" s="1"/>
  <c r="Y94" i="103"/>
  <c r="Y169" i="103" s="1" a="1"/>
  <c r="Y169" i="103" s="1"/>
  <c r="Z178" i="103"/>
  <c r="AD170" i="98"/>
  <c r="Z104" i="101"/>
  <c r="R104" i="104"/>
  <c r="AE104" i="100"/>
  <c r="AF95" i="106"/>
  <c r="AF177" i="106" s="1" a="1"/>
  <c r="AF177" i="106" s="1"/>
  <c r="AF94" i="106"/>
  <c r="AF169" i="106" s="1" a="1"/>
  <c r="AF169" i="106" s="1"/>
  <c r="AF93" i="106"/>
  <c r="AF161" i="106" s="1" a="1"/>
  <c r="AF161" i="106" s="1"/>
  <c r="AF92" i="106"/>
  <c r="AF149" i="106" s="1" a="1"/>
  <c r="AF149" i="106" s="1"/>
  <c r="W162" i="104"/>
  <c r="J104" i="105"/>
  <c r="AC170" i="98"/>
  <c r="S170" i="105"/>
  <c r="AL95" i="104"/>
  <c r="AL177" i="104" s="1" a="1"/>
  <c r="AL177" i="104" s="1"/>
  <c r="AL94" i="104"/>
  <c r="AL169" i="104" s="1" a="1"/>
  <c r="AL169" i="104" s="1"/>
  <c r="AL93" i="104"/>
  <c r="AL161" i="104" s="1" a="1"/>
  <c r="AL161" i="104" s="1"/>
  <c r="AL92" i="104"/>
  <c r="S178" i="99"/>
  <c r="R109" i="101"/>
  <c r="AD109" i="101"/>
  <c r="M56" i="106"/>
  <c r="H94" i="105"/>
  <c r="H169" i="105" s="1" a="1"/>
  <c r="H169" i="105" s="1"/>
  <c r="H92" i="105"/>
  <c r="H149" i="105" s="1" a="1"/>
  <c r="H149" i="105" s="1"/>
  <c r="H93" i="105"/>
  <c r="H161" i="105" s="1" a="1"/>
  <c r="H161" i="105" s="1"/>
  <c r="H95" i="105"/>
  <c r="H177" i="105" s="1" a="1"/>
  <c r="H177" i="105" s="1"/>
  <c r="N91" i="99"/>
  <c r="N90" i="99"/>
  <c r="N168" i="99" s="1" a="1"/>
  <c r="N168" i="99" s="1"/>
  <c r="N89" i="99"/>
  <c r="N88" i="99"/>
  <c r="AA95" i="104"/>
  <c r="AA177" i="104" s="1" a="1"/>
  <c r="AA177" i="104" s="1"/>
  <c r="AA94" i="104"/>
  <c r="AA169" i="104" s="1" a="1"/>
  <c r="AA169" i="104" s="1"/>
  <c r="AA93" i="104"/>
  <c r="AA161" i="104" s="1" a="1"/>
  <c r="AA161" i="104" s="1"/>
  <c r="AA92" i="104"/>
  <c r="AA149" i="104" s="1" a="1"/>
  <c r="AA149" i="104" s="1"/>
  <c r="J156" i="102"/>
  <c r="L156" i="105"/>
  <c r="O91" i="99"/>
  <c r="O90" i="99"/>
  <c r="O168" i="99" s="1" a="1"/>
  <c r="O168" i="99" s="1"/>
  <c r="O89" i="99"/>
  <c r="O88" i="99"/>
  <c r="S156" i="103"/>
  <c r="AK156" i="103"/>
  <c r="P56" i="102"/>
  <c r="L183" i="106"/>
  <c r="L156" i="106"/>
  <c r="J110" i="99"/>
  <c r="X183" i="104"/>
  <c r="X156" i="104"/>
  <c r="K62" i="106"/>
  <c r="K74" i="106"/>
  <c r="K69" i="106"/>
  <c r="K101" i="106" s="1"/>
  <c r="S95" i="103"/>
  <c r="S177" i="103" s="1" a="1"/>
  <c r="S177" i="103" s="1"/>
  <c r="S94" i="103"/>
  <c r="S169" i="103" s="1" a="1"/>
  <c r="S169" i="103" s="1"/>
  <c r="S93" i="103"/>
  <c r="S161" i="103" s="1" a="1"/>
  <c r="S161" i="103" s="1"/>
  <c r="S92" i="103"/>
  <c r="AG62" i="106"/>
  <c r="AG74" i="106"/>
  <c r="AG69" i="106"/>
  <c r="AG101" i="106" s="1"/>
  <c r="AC109" i="105"/>
  <c r="AB63" i="106"/>
  <c r="AB75" i="106"/>
  <c r="AB70" i="106"/>
  <c r="AB97" i="106" s="1"/>
  <c r="AB100" i="106" s="1"/>
  <c r="O95" i="98"/>
  <c r="O177" i="98" s="1" a="1"/>
  <c r="O177" i="98" s="1"/>
  <c r="O94" i="98"/>
  <c r="O169" i="98" s="1" a="1"/>
  <c r="O169" i="98" s="1"/>
  <c r="O93" i="98"/>
  <c r="O161" i="98" s="1" a="1"/>
  <c r="O161" i="98" s="1"/>
  <c r="O92" i="98"/>
  <c r="W91" i="103"/>
  <c r="W90" i="103"/>
  <c r="W168" i="103" s="1" a="1"/>
  <c r="W168" i="103" s="1"/>
  <c r="W89" i="103"/>
  <c r="W88" i="103"/>
  <c r="Y63" i="104"/>
  <c r="Y75" i="104"/>
  <c r="Y70" i="104"/>
  <c r="Y97" i="104" s="1"/>
  <c r="Y100" i="104" s="1"/>
  <c r="P56" i="101"/>
  <c r="L90" i="102"/>
  <c r="L168" i="102" s="1" a="1"/>
  <c r="L168" i="102" s="1"/>
  <c r="L89" i="102"/>
  <c r="L88" i="102"/>
  <c r="L148" i="102" s="1" a="1"/>
  <c r="L148" i="102" s="1"/>
  <c r="L91" i="102"/>
  <c r="Z97" i="102"/>
  <c r="Z100" i="102" s="1"/>
  <c r="H63" i="101"/>
  <c r="H75" i="101"/>
  <c r="H70" i="101"/>
  <c r="H102" i="101" s="1"/>
  <c r="L109" i="104"/>
  <c r="AH178" i="100"/>
  <c r="J156" i="105"/>
  <c r="AC109" i="104"/>
  <c r="AD102" i="99"/>
  <c r="AB75" i="104"/>
  <c r="AB70" i="104"/>
  <c r="AB102" i="104" s="1"/>
  <c r="AB63" i="104"/>
  <c r="N109" i="100"/>
  <c r="AD183" i="102"/>
  <c r="AD156" i="102"/>
  <c r="Y63" i="103"/>
  <c r="Y75" i="103"/>
  <c r="Y70" i="103"/>
  <c r="Y102" i="103" s="1"/>
  <c r="M95" i="101"/>
  <c r="M177" i="101" s="1" a="1"/>
  <c r="M177" i="101" s="1"/>
  <c r="M94" i="101"/>
  <c r="M169" i="101" s="1" a="1"/>
  <c r="M169" i="101" s="1"/>
  <c r="M93" i="101"/>
  <c r="M161" i="101" s="1" a="1"/>
  <c r="M161" i="101" s="1"/>
  <c r="M92" i="101"/>
  <c r="M149" i="101" s="1" a="1"/>
  <c r="M149" i="101" s="1"/>
  <c r="AE110" i="101"/>
  <c r="W63" i="102"/>
  <c r="W75" i="102"/>
  <c r="W70" i="102"/>
  <c r="W102" i="102" s="1"/>
  <c r="Y97" i="102"/>
  <c r="Y100" i="102" s="1"/>
  <c r="AH183" i="101"/>
  <c r="AH156" i="101"/>
  <c r="U56" i="101"/>
  <c r="M97" i="106"/>
  <c r="M100" i="106" s="1"/>
  <c r="AG95" i="100"/>
  <c r="AG177" i="100" s="1" a="1"/>
  <c r="AG177" i="100" s="1"/>
  <c r="AG94" i="100"/>
  <c r="AG169" i="100" s="1" a="1"/>
  <c r="AG169" i="100" s="1"/>
  <c r="AG93" i="100"/>
  <c r="AG161" i="100" s="1" a="1"/>
  <c r="AG161" i="100" s="1"/>
  <c r="AG92" i="100"/>
  <c r="AG149" i="100" s="1" a="1"/>
  <c r="AG149" i="100" s="1"/>
  <c r="AF75" i="98"/>
  <c r="AF70" i="98"/>
  <c r="AF102" i="98" s="1"/>
  <c r="AF63" i="98"/>
  <c r="AK102" i="106"/>
  <c r="S156" i="105"/>
  <c r="AF97" i="103"/>
  <c r="AF100" i="103" s="1"/>
  <c r="AK109" i="106"/>
  <c r="N156" i="100"/>
  <c r="R156" i="104"/>
  <c r="W109" i="106"/>
  <c r="AD95" i="100"/>
  <c r="AD177" i="100" s="1" a="1"/>
  <c r="AD177" i="100" s="1"/>
  <c r="AD92" i="100"/>
  <c r="AD94" i="100"/>
  <c r="AD169" i="100" s="1" a="1"/>
  <c r="AD169" i="100" s="1"/>
  <c r="AD93" i="100"/>
  <c r="AD161" i="100" s="1" a="1"/>
  <c r="AD161" i="100" s="1"/>
  <c r="N109" i="104"/>
  <c r="R109" i="103"/>
  <c r="M93" i="106"/>
  <c r="M161" i="106" s="1" a="1"/>
  <c r="M161" i="106" s="1"/>
  <c r="M92" i="106"/>
  <c r="M149" i="106" s="1" a="1"/>
  <c r="M149" i="106" s="1"/>
  <c r="M95" i="106"/>
  <c r="M177" i="106" s="1" a="1"/>
  <c r="M177" i="106" s="1"/>
  <c r="M94" i="106"/>
  <c r="M169" i="106" s="1" a="1"/>
  <c r="M169" i="106" s="1"/>
  <c r="H63" i="105"/>
  <c r="H75" i="105"/>
  <c r="H70" i="105"/>
  <c r="H102" i="105" s="1"/>
  <c r="V183" i="105"/>
  <c r="V156" i="105"/>
  <c r="X95" i="106"/>
  <c r="X93" i="106"/>
  <c r="X161" i="106" s="1" a="1"/>
  <c r="X161" i="106" s="1"/>
  <c r="X92" i="106"/>
  <c r="X94" i="106"/>
  <c r="X169" i="106" s="1" a="1"/>
  <c r="X169" i="106" s="1"/>
  <c r="H75" i="100"/>
  <c r="H70" i="100"/>
  <c r="H97" i="100" s="1"/>
  <c r="H100" i="100" s="1"/>
  <c r="H63" i="100"/>
  <c r="AH156" i="99"/>
  <c r="R156" i="98"/>
  <c r="H56" i="106"/>
  <c r="U97" i="98"/>
  <c r="U100" i="98" s="1"/>
  <c r="AG63" i="103"/>
  <c r="AG75" i="103"/>
  <c r="AG70" i="103"/>
  <c r="AG102" i="103" s="1"/>
  <c r="AF92" i="101"/>
  <c r="AF149" i="101" s="1" a="1"/>
  <c r="AF149" i="101" s="1"/>
  <c r="AF95" i="101"/>
  <c r="AF177" i="101" s="1" a="1"/>
  <c r="AF177" i="101" s="1"/>
  <c r="AF94" i="101"/>
  <c r="AF169" i="101" s="1" a="1"/>
  <c r="AF169" i="101" s="1"/>
  <c r="AF93" i="101"/>
  <c r="AF161" i="101" s="1" a="1"/>
  <c r="AF161" i="101" s="1"/>
  <c r="AF63" i="106"/>
  <c r="AF75" i="106"/>
  <c r="AF70" i="106"/>
  <c r="AF95" i="104"/>
  <c r="AF177" i="104" s="1" a="1"/>
  <c r="AF177" i="104" s="1"/>
  <c r="AF94" i="104"/>
  <c r="AF169" i="104" s="1" a="1"/>
  <c r="AF169" i="104" s="1"/>
  <c r="AF92" i="104"/>
  <c r="AF93" i="104"/>
  <c r="AF161" i="104" s="1" a="1"/>
  <c r="AF161" i="104" s="1"/>
  <c r="P75" i="99"/>
  <c r="P70" i="99"/>
  <c r="P97" i="99" s="1"/>
  <c r="P100" i="99" s="1"/>
  <c r="P63" i="99"/>
  <c r="K63" i="106"/>
  <c r="K70" i="106"/>
  <c r="K102" i="106" s="1"/>
  <c r="K75" i="106"/>
  <c r="P95" i="103"/>
  <c r="P177" i="103" s="1" a="1"/>
  <c r="P177" i="103" s="1"/>
  <c r="P94" i="103"/>
  <c r="P169" i="103" s="1" a="1"/>
  <c r="P169" i="103" s="1"/>
  <c r="P93" i="103"/>
  <c r="P161" i="103" s="1" a="1"/>
  <c r="P161" i="103" s="1"/>
  <c r="P92" i="103"/>
  <c r="AC110" i="104"/>
  <c r="Q102" i="100"/>
  <c r="AL63" i="100"/>
  <c r="AL75" i="100"/>
  <c r="AL70" i="100"/>
  <c r="AL102" i="100" s="1"/>
  <c r="H95" i="104"/>
  <c r="H177" i="104" s="1" a="1"/>
  <c r="H177" i="104" s="1"/>
  <c r="H94" i="104"/>
  <c r="H169" i="104" s="1" a="1"/>
  <c r="H169" i="104" s="1"/>
  <c r="H93" i="104"/>
  <c r="H161" i="104" s="1" a="1"/>
  <c r="H161" i="104" s="1"/>
  <c r="H92" i="104"/>
  <c r="H149" i="104" s="1" a="1"/>
  <c r="H149" i="104" s="1"/>
  <c r="AK93" i="98"/>
  <c r="AK161" i="98" s="1" a="1"/>
  <c r="AK161" i="98" s="1"/>
  <c r="AK92" i="98"/>
  <c r="AK95" i="98"/>
  <c r="AK177" i="98" s="1" a="1"/>
  <c r="AK177" i="98" s="1"/>
  <c r="AK94" i="98"/>
  <c r="AK169" i="98" s="1" a="1"/>
  <c r="AK169" i="98" s="1"/>
  <c r="K95" i="100"/>
  <c r="K177" i="100" s="1" a="1"/>
  <c r="K177" i="100" s="1"/>
  <c r="K94" i="100"/>
  <c r="K169" i="100" s="1" a="1"/>
  <c r="K169" i="100" s="1"/>
  <c r="K93" i="100"/>
  <c r="K161" i="100" s="1" a="1"/>
  <c r="K161" i="100" s="1"/>
  <c r="K92" i="100"/>
  <c r="T183" i="99"/>
  <c r="T156" i="99"/>
  <c r="J156" i="98"/>
  <c r="U93" i="98"/>
  <c r="U161" i="98" s="1" a="1"/>
  <c r="U161" i="98" s="1"/>
  <c r="U92" i="98"/>
  <c r="U95" i="98"/>
  <c r="U177" i="98" s="1" a="1"/>
  <c r="U177" i="98" s="1"/>
  <c r="U94" i="98"/>
  <c r="U169" i="98" s="1" a="1"/>
  <c r="U169" i="98" s="1"/>
  <c r="K75" i="98"/>
  <c r="K70" i="98"/>
  <c r="K63" i="98"/>
  <c r="V102" i="98"/>
  <c r="T183" i="102"/>
  <c r="T156" i="102"/>
  <c r="I110" i="98"/>
  <c r="S162" i="98"/>
  <c r="V170" i="104"/>
  <c r="W183" i="104"/>
  <c r="W156" i="104"/>
  <c r="T170" i="100"/>
  <c r="M97" i="103"/>
  <c r="M100" i="103" s="1"/>
  <c r="W183" i="99"/>
  <c r="W156" i="99"/>
  <c r="S91" i="100"/>
  <c r="S90" i="100"/>
  <c r="S168" i="100" s="1" a="1"/>
  <c r="S168" i="100" s="1"/>
  <c r="S89" i="100"/>
  <c r="S160" i="100" s="1" a="1"/>
  <c r="S160" i="100" s="1"/>
  <c r="S88" i="100"/>
  <c r="M75" i="101"/>
  <c r="M70" i="101"/>
  <c r="M102" i="101" s="1"/>
  <c r="M63" i="101"/>
  <c r="N162" i="103"/>
  <c r="Q90" i="98"/>
  <c r="Q168" i="98" s="1" a="1"/>
  <c r="Q168" i="98" s="1"/>
  <c r="Q88" i="98"/>
  <c r="Q91" i="98"/>
  <c r="Q89" i="98"/>
  <c r="I109" i="102"/>
  <c r="AB63" i="101"/>
  <c r="AB75" i="101"/>
  <c r="AB70" i="101"/>
  <c r="AC156" i="103"/>
  <c r="AD170" i="104"/>
  <c r="AK110" i="103"/>
  <c r="I95" i="100"/>
  <c r="I177" i="100" s="1" a="1"/>
  <c r="I177" i="100" s="1"/>
  <c r="I94" i="100"/>
  <c r="I169" i="100" s="1" a="1"/>
  <c r="I169" i="100" s="1"/>
  <c r="I93" i="100"/>
  <c r="I161" i="100" s="1" a="1"/>
  <c r="I161" i="100" s="1"/>
  <c r="I92" i="100"/>
  <c r="AL75" i="98"/>
  <c r="AL70" i="98"/>
  <c r="AL102" i="98" s="1"/>
  <c r="AL63" i="98"/>
  <c r="K63" i="102"/>
  <c r="K75" i="102"/>
  <c r="K70" i="102"/>
  <c r="K102" i="102" s="1"/>
  <c r="H95" i="102"/>
  <c r="H177" i="102" s="1" a="1"/>
  <c r="H177" i="102" s="1"/>
  <c r="H94" i="102"/>
  <c r="H169" i="102" s="1" a="1"/>
  <c r="H169" i="102" s="1"/>
  <c r="H93" i="102"/>
  <c r="H161" i="102" s="1" a="1"/>
  <c r="H161" i="102" s="1"/>
  <c r="H92" i="102"/>
  <c r="H149" i="102" s="1" a="1"/>
  <c r="H149" i="102" s="1"/>
  <c r="K75" i="99"/>
  <c r="K70" i="99"/>
  <c r="K102" i="99" s="1"/>
  <c r="K63" i="99"/>
  <c r="AB95" i="103"/>
  <c r="AB177" i="103" s="1" a="1"/>
  <c r="AB177" i="103" s="1"/>
  <c r="AB94" i="103"/>
  <c r="AB169" i="103" s="1" a="1"/>
  <c r="AB169" i="103" s="1"/>
  <c r="AB93" i="103"/>
  <c r="AB161" i="103" s="1" a="1"/>
  <c r="AB161" i="103" s="1"/>
  <c r="AB92" i="103"/>
  <c r="J178" i="98"/>
  <c r="Y92" i="106"/>
  <c r="Y149" i="106" s="1" a="1"/>
  <c r="Y149" i="106" s="1"/>
  <c r="Y95" i="106"/>
  <c r="Y177" i="106" s="1" a="1"/>
  <c r="Y177" i="106" s="1"/>
  <c r="Y94" i="106"/>
  <c r="Y169" i="106" s="1" a="1"/>
  <c r="Y169" i="106" s="1"/>
  <c r="Y93" i="106"/>
  <c r="Y161" i="106" s="1" a="1"/>
  <c r="Y161" i="106" s="1"/>
  <c r="I109" i="99"/>
  <c r="AD102" i="101"/>
  <c r="AC104" i="103"/>
  <c r="M78" i="102"/>
  <c r="L95" i="100"/>
  <c r="L177" i="100" s="1" a="1"/>
  <c r="L177" i="100" s="1"/>
  <c r="L94" i="100"/>
  <c r="L169" i="100" s="1" a="1"/>
  <c r="L169" i="100" s="1"/>
  <c r="L93" i="100"/>
  <c r="L161" i="100" s="1" a="1"/>
  <c r="L161" i="100" s="1"/>
  <c r="L92" i="100"/>
  <c r="L149" i="100" s="1" a="1"/>
  <c r="L149" i="100" s="1"/>
  <c r="AE102" i="106"/>
  <c r="R102" i="103"/>
  <c r="AI97" i="106"/>
  <c r="AI100" i="106" s="1"/>
  <c r="AE156" i="105"/>
  <c r="AB74" i="102"/>
  <c r="AB69" i="102"/>
  <c r="AB101" i="102" s="1"/>
  <c r="AB62" i="102"/>
  <c r="P74" i="100"/>
  <c r="P69" i="100"/>
  <c r="P101" i="100" s="1"/>
  <c r="P62" i="100"/>
  <c r="AC102" i="104"/>
  <c r="AB75" i="99"/>
  <c r="AB63" i="99"/>
  <c r="AB70" i="99"/>
  <c r="AB102" i="99" s="1"/>
  <c r="AA56" i="98"/>
  <c r="L110" i="104"/>
  <c r="AK183" i="101"/>
  <c r="AK156" i="101"/>
  <c r="X97" i="105"/>
  <c r="X100" i="105" s="1"/>
  <c r="M63" i="98"/>
  <c r="M75" i="98"/>
  <c r="M70" i="98"/>
  <c r="AJ94" i="105"/>
  <c r="AJ169" i="105" s="1" a="1"/>
  <c r="AJ169" i="105" s="1"/>
  <c r="AJ92" i="105"/>
  <c r="AJ149" i="105" s="1" a="1"/>
  <c r="AJ149" i="105" s="1"/>
  <c r="AJ95" i="105"/>
  <c r="AJ177" i="105" s="1" a="1"/>
  <c r="AJ177" i="105" s="1"/>
  <c r="AJ93" i="105"/>
  <c r="AJ161" i="105" s="1" a="1"/>
  <c r="AJ161" i="105" s="1"/>
  <c r="Q110" i="103"/>
  <c r="R95" i="106"/>
  <c r="R93" i="106"/>
  <c r="R161" i="106" s="1" a="1"/>
  <c r="R161" i="106" s="1"/>
  <c r="R92" i="106"/>
  <c r="R94" i="106"/>
  <c r="R169" i="106" s="1" a="1"/>
  <c r="R169" i="106" s="1"/>
  <c r="M75" i="105"/>
  <c r="M70" i="105"/>
  <c r="M97" i="105" s="1"/>
  <c r="M100" i="105" s="1"/>
  <c r="M63" i="105"/>
  <c r="N110" i="106"/>
  <c r="S156" i="106"/>
  <c r="AK178" i="103"/>
  <c r="Q109" i="99"/>
  <c r="R110" i="102"/>
  <c r="AC162" i="105"/>
  <c r="AJ156" i="98"/>
  <c r="AC178" i="99"/>
  <c r="R162" i="102"/>
  <c r="AJ109" i="102"/>
  <c r="O110" i="99"/>
  <c r="AF75" i="100"/>
  <c r="AF70" i="100"/>
  <c r="AF97" i="100" s="1"/>
  <c r="AF100" i="100" s="1"/>
  <c r="AF63" i="100"/>
  <c r="AF97" i="98"/>
  <c r="AF100" i="98" s="1"/>
  <c r="V102" i="101"/>
  <c r="S162" i="106"/>
  <c r="Z97" i="106"/>
  <c r="Z100" i="106" s="1"/>
  <c r="AA97" i="99"/>
  <c r="AA100" i="99" s="1"/>
  <c r="AK109" i="101"/>
  <c r="Y150" i="99"/>
  <c r="AG94" i="104"/>
  <c r="AG169" i="104" s="1" a="1"/>
  <c r="AG169" i="104" s="1"/>
  <c r="AG93" i="104"/>
  <c r="AG161" i="104" s="1" a="1"/>
  <c r="AG161" i="104" s="1"/>
  <c r="AG95" i="104"/>
  <c r="AG177" i="104" s="1" a="1"/>
  <c r="AG177" i="104" s="1"/>
  <c r="AG92" i="104"/>
  <c r="AG149" i="104" s="1" a="1"/>
  <c r="AG149" i="104" s="1"/>
  <c r="X102" i="99"/>
  <c r="L170" i="99"/>
  <c r="U95" i="106"/>
  <c r="U177" i="106" s="1" a="1"/>
  <c r="U177" i="106" s="1"/>
  <c r="U94" i="106"/>
  <c r="U169" i="106" s="1" a="1"/>
  <c r="U169" i="106" s="1"/>
  <c r="U93" i="106"/>
  <c r="U161" i="106" s="1" a="1"/>
  <c r="U161" i="106" s="1"/>
  <c r="U92" i="106"/>
  <c r="U149" i="106" s="1" a="1"/>
  <c r="U149" i="106" s="1"/>
  <c r="AE109" i="103"/>
  <c r="AH170" i="105"/>
  <c r="X109" i="102"/>
  <c r="AA101" i="100"/>
  <c r="S97" i="100"/>
  <c r="S100" i="100" s="1"/>
  <c r="AA95" i="106"/>
  <c r="AA177" i="106" s="1" a="1"/>
  <c r="AA177" i="106" s="1"/>
  <c r="AA94" i="106"/>
  <c r="AA169" i="106" s="1" a="1"/>
  <c r="AA169" i="106" s="1"/>
  <c r="AA93" i="106"/>
  <c r="AA161" i="106" s="1" a="1"/>
  <c r="AA161" i="106" s="1"/>
  <c r="AA92" i="106"/>
  <c r="AA149" i="106" s="1" a="1"/>
  <c r="AA149" i="106" s="1"/>
  <c r="P97" i="98"/>
  <c r="P100" i="98" s="1"/>
  <c r="AD97" i="98"/>
  <c r="AD100" i="98" s="1"/>
  <c r="Y75" i="106"/>
  <c r="Y70" i="106"/>
  <c r="Y102" i="106" s="1"/>
  <c r="Y63" i="106"/>
  <c r="W110" i="104"/>
  <c r="AJ109" i="98"/>
  <c r="L109" i="106"/>
  <c r="AC183" i="105"/>
  <c r="AC156" i="105"/>
  <c r="Y56" i="99"/>
  <c r="Q97" i="105"/>
  <c r="Q100" i="105" s="1"/>
  <c r="Q104" i="105" s="1"/>
  <c r="N104" i="98"/>
  <c r="Y63" i="98"/>
  <c r="Y75" i="98"/>
  <c r="Y70" i="98"/>
  <c r="Y102" i="98" s="1"/>
  <c r="W102" i="98"/>
  <c r="J104" i="98"/>
  <c r="AH110" i="101"/>
  <c r="J91" i="106"/>
  <c r="J90" i="106"/>
  <c r="J168" i="106" s="1" a="1"/>
  <c r="J168" i="106" s="1"/>
  <c r="J89" i="106"/>
  <c r="J88" i="106"/>
  <c r="X95" i="103"/>
  <c r="X177" i="103" s="1" a="1"/>
  <c r="X177" i="103" s="1"/>
  <c r="X94" i="103"/>
  <c r="X169" i="103" s="1" a="1"/>
  <c r="X169" i="103" s="1"/>
  <c r="X93" i="103"/>
  <c r="X161" i="103" s="1" a="1"/>
  <c r="X161" i="103" s="1"/>
  <c r="X92" i="103"/>
  <c r="L93" i="101"/>
  <c r="L161" i="101" s="1" a="1"/>
  <c r="L161" i="101" s="1"/>
  <c r="L92" i="101"/>
  <c r="L95" i="101"/>
  <c r="L94" i="101"/>
  <c r="L169" i="101" s="1" a="1"/>
  <c r="L169" i="101" s="1"/>
  <c r="AC110" i="105"/>
  <c r="P75" i="104"/>
  <c r="P70" i="104"/>
  <c r="P63" i="104"/>
  <c r="AF63" i="101"/>
  <c r="AF75" i="101"/>
  <c r="AF70" i="101"/>
  <c r="O97" i="106"/>
  <c r="O100" i="106" s="1"/>
  <c r="AL78" i="105"/>
  <c r="W97" i="101"/>
  <c r="W100" i="101" s="1"/>
  <c r="AF56" i="104"/>
  <c r="P97" i="101"/>
  <c r="P100" i="101" s="1"/>
  <c r="AH102" i="103"/>
  <c r="Y97" i="98"/>
  <c r="Y100" i="98" s="1"/>
  <c r="O91" i="103"/>
  <c r="O90" i="103"/>
  <c r="O168" i="103" s="1" a="1"/>
  <c r="O168" i="103" s="1"/>
  <c r="O89" i="103"/>
  <c r="O88" i="103"/>
  <c r="R178" i="98"/>
  <c r="H56" i="104"/>
  <c r="AJ97" i="102"/>
  <c r="AJ100" i="102" s="1"/>
  <c r="AK95" i="100"/>
  <c r="AK94" i="100"/>
  <c r="AK169" i="100" s="1" a="1"/>
  <c r="AK169" i="100" s="1"/>
  <c r="AK93" i="100"/>
  <c r="AK92" i="100"/>
  <c r="AL75" i="103"/>
  <c r="AL70" i="103"/>
  <c r="AL102" i="103" s="1"/>
  <c r="AL63" i="103"/>
  <c r="Y150" i="103"/>
  <c r="U56" i="98"/>
  <c r="AJ102" i="105"/>
  <c r="N95" i="98"/>
  <c r="N177" i="98" s="1" a="1"/>
  <c r="N177" i="98" s="1"/>
  <c r="N94" i="98"/>
  <c r="N169" i="98" s="1" a="1"/>
  <c r="N169" i="98" s="1"/>
  <c r="N93" i="98"/>
  <c r="N92" i="98"/>
  <c r="Q97" i="104"/>
  <c r="Q100" i="104" s="1"/>
  <c r="T102" i="105"/>
  <c r="J110" i="105"/>
  <c r="AK110" i="101"/>
  <c r="W170" i="106"/>
  <c r="U101" i="106"/>
  <c r="O178" i="101"/>
  <c r="L110" i="98"/>
  <c r="AI110" i="104"/>
  <c r="AL101" i="103"/>
  <c r="AH102" i="106"/>
  <c r="AJ109" i="99"/>
  <c r="AD95" i="106"/>
  <c r="AD177" i="106" s="1" a="1"/>
  <c r="AD177" i="106" s="1"/>
  <c r="AD94" i="106"/>
  <c r="AD169" i="106" s="1" a="1"/>
  <c r="AD169" i="106" s="1"/>
  <c r="AD92" i="106"/>
  <c r="AD93" i="106"/>
  <c r="AD161" i="106" s="1" a="1"/>
  <c r="AD161" i="106" s="1"/>
  <c r="Y101" i="102"/>
  <c r="S110" i="101"/>
  <c r="J178" i="104"/>
  <c r="AG56" i="101"/>
  <c r="I162" i="106"/>
  <c r="K97" i="105"/>
  <c r="K100" i="105" s="1"/>
  <c r="Q170" i="104"/>
  <c r="AJ104" i="106"/>
  <c r="J110" i="102"/>
  <c r="T95" i="98"/>
  <c r="T177" i="98" s="1" a="1"/>
  <c r="T177" i="98" s="1"/>
  <c r="T94" i="98"/>
  <c r="T169" i="98" s="1" a="1"/>
  <c r="T169" i="98" s="1"/>
  <c r="T93" i="98"/>
  <c r="T92" i="98"/>
  <c r="K62" i="102"/>
  <c r="K74" i="102"/>
  <c r="K69" i="102"/>
  <c r="K101" i="102" s="1"/>
  <c r="I97" i="103"/>
  <c r="I100" i="103" s="1"/>
  <c r="L97" i="100"/>
  <c r="L100" i="100" s="1"/>
  <c r="AJ110" i="101"/>
  <c r="X109" i="101"/>
  <c r="R178" i="100"/>
  <c r="V150" i="99"/>
  <c r="AA62" i="102"/>
  <c r="AA74" i="102"/>
  <c r="AA69" i="102"/>
  <c r="AA101" i="102" s="1"/>
  <c r="AB78" i="105"/>
  <c r="X102" i="101"/>
  <c r="AB70" i="98"/>
  <c r="AB63" i="98"/>
  <c r="AB75" i="98"/>
  <c r="K56" i="105"/>
  <c r="U56" i="102"/>
  <c r="AI94" i="99"/>
  <c r="AI169" i="99" s="1" a="1"/>
  <c r="AI169" i="99" s="1"/>
  <c r="AI93" i="99"/>
  <c r="AI92" i="99"/>
  <c r="AI95" i="99"/>
  <c r="Y56" i="101"/>
  <c r="AG92" i="103"/>
  <c r="AG149" i="103" s="1" a="1"/>
  <c r="AG149" i="103" s="1"/>
  <c r="AG95" i="103"/>
  <c r="AG177" i="103" s="1" a="1"/>
  <c r="AG177" i="103" s="1"/>
  <c r="AG94" i="103"/>
  <c r="AG169" i="103" s="1" a="1"/>
  <c r="AG169" i="103" s="1"/>
  <c r="AG93" i="103"/>
  <c r="AG161" i="103" s="1" a="1"/>
  <c r="AG161" i="103" s="1"/>
  <c r="P95" i="98"/>
  <c r="P177" i="98" s="1" a="1"/>
  <c r="P177" i="98" s="1"/>
  <c r="P94" i="98"/>
  <c r="P169" i="98" s="1" a="1"/>
  <c r="P169" i="98" s="1"/>
  <c r="P93" i="98"/>
  <c r="P161" i="98" s="1" a="1"/>
  <c r="P161" i="98" s="1"/>
  <c r="P92" i="98"/>
  <c r="P149" i="98" s="1" a="1"/>
  <c r="P149" i="98" s="1"/>
  <c r="K95" i="101"/>
  <c r="K177" i="101" s="1" a="1"/>
  <c r="K177" i="101" s="1"/>
  <c r="K94" i="101"/>
  <c r="K169" i="101" s="1" a="1"/>
  <c r="K169" i="101" s="1"/>
  <c r="K93" i="101"/>
  <c r="K161" i="101" s="1" a="1"/>
  <c r="K161" i="101" s="1"/>
  <c r="K92" i="101"/>
  <c r="P95" i="99"/>
  <c r="P177" i="99" s="1" a="1"/>
  <c r="P177" i="99" s="1"/>
  <c r="P94" i="99"/>
  <c r="P169" i="99" s="1" a="1"/>
  <c r="P169" i="99" s="1"/>
  <c r="P93" i="99"/>
  <c r="P161" i="99" s="1" a="1"/>
  <c r="P161" i="99" s="1"/>
  <c r="P92" i="99"/>
  <c r="P149" i="99" s="1" a="1"/>
  <c r="P149" i="99" s="1"/>
  <c r="AH170" i="103"/>
  <c r="X162" i="105"/>
  <c r="N162" i="105"/>
  <c r="AE162" i="104"/>
  <c r="AG94" i="98"/>
  <c r="AG169" i="98" s="1" a="1"/>
  <c r="AG169" i="98" s="1"/>
  <c r="AG92" i="98"/>
  <c r="AG149" i="98" s="1" a="1"/>
  <c r="AG149" i="98" s="1"/>
  <c r="AG95" i="98"/>
  <c r="AG177" i="98" s="1" a="1"/>
  <c r="AG177" i="98" s="1"/>
  <c r="AG93" i="98"/>
  <c r="AG161" i="98" s="1" a="1"/>
  <c r="AG161" i="98" s="1"/>
  <c r="AD162" i="100"/>
  <c r="AD178" i="103"/>
  <c r="L104" i="98"/>
  <c r="AB94" i="106"/>
  <c r="AB169" i="106" s="1" a="1"/>
  <c r="AB169" i="106" s="1"/>
  <c r="AB93" i="106"/>
  <c r="AB161" i="106" s="1" a="1"/>
  <c r="AB161" i="106" s="1"/>
  <c r="AB95" i="106"/>
  <c r="AB177" i="106" s="1" a="1"/>
  <c r="AB177" i="106" s="1"/>
  <c r="AB92" i="106"/>
  <c r="AB149" i="106" s="1" a="1"/>
  <c r="AB149" i="106" s="1"/>
  <c r="T162" i="102"/>
  <c r="I178" i="103"/>
  <c r="K95" i="99"/>
  <c r="K177" i="99" s="1" a="1"/>
  <c r="K177" i="99" s="1"/>
  <c r="K94" i="99"/>
  <c r="K169" i="99" s="1" a="1"/>
  <c r="K169" i="99" s="1"/>
  <c r="K93" i="99"/>
  <c r="K161" i="99" s="1" a="1"/>
  <c r="K161" i="99" s="1"/>
  <c r="K92" i="99"/>
  <c r="K149" i="99" s="1" a="1"/>
  <c r="K149" i="99" s="1"/>
  <c r="Z162" i="103"/>
  <c r="AD178" i="98"/>
  <c r="M94" i="105"/>
  <c r="M169" i="105" s="1" a="1"/>
  <c r="M169" i="105" s="1"/>
  <c r="M92" i="105"/>
  <c r="M149" i="105" s="1" a="1"/>
  <c r="M149" i="105" s="1"/>
  <c r="M95" i="105"/>
  <c r="M177" i="105" s="1" a="1"/>
  <c r="M177" i="105" s="1"/>
  <c r="M93" i="105"/>
  <c r="M161" i="105" s="1" a="1"/>
  <c r="M161" i="105" s="1"/>
  <c r="AL95" i="99"/>
  <c r="AL177" i="99" s="1" a="1"/>
  <c r="AL177" i="99" s="1"/>
  <c r="AL94" i="99"/>
  <c r="AL169" i="99" s="1" a="1"/>
  <c r="AL169" i="99" s="1"/>
  <c r="AL93" i="99"/>
  <c r="AL161" i="99" s="1" a="1"/>
  <c r="AL161" i="99" s="1"/>
  <c r="AL92" i="99"/>
  <c r="J170" i="103"/>
  <c r="P95" i="106"/>
  <c r="P177" i="106" s="1" a="1"/>
  <c r="P177" i="106" s="1"/>
  <c r="P94" i="106"/>
  <c r="P169" i="106" s="1" a="1"/>
  <c r="P169" i="106" s="1"/>
  <c r="P92" i="106"/>
  <c r="P149" i="106" s="1" a="1"/>
  <c r="P149" i="106" s="1"/>
  <c r="P93" i="106"/>
  <c r="P161" i="106" s="1" a="1"/>
  <c r="P161" i="106" s="1"/>
  <c r="W170" i="104"/>
  <c r="Z162" i="106"/>
  <c r="Z178" i="106"/>
  <c r="AA102" i="94"/>
  <c r="AA104" i="94" s="1"/>
  <c r="Z104" i="95"/>
  <c r="Z107" i="95" s="1"/>
  <c r="Z116" i="95" s="1"/>
  <c r="Z151" i="95" s="1" a="1"/>
  <c r="Z151" i="95" s="1"/>
  <c r="AF101" i="95"/>
  <c r="Z150" i="97"/>
  <c r="V110" i="97"/>
  <c r="AI104" i="97"/>
  <c r="T178" i="97"/>
  <c r="O170" i="97"/>
  <c r="V170" i="97"/>
  <c r="AL150" i="97"/>
  <c r="L170" i="97"/>
  <c r="AD78" i="97"/>
  <c r="AD91" i="97" s="1"/>
  <c r="AD176" i="97" s="1" a="1"/>
  <c r="AD176" i="97" s="1"/>
  <c r="AC109" i="106"/>
  <c r="AF97" i="104"/>
  <c r="AF100" i="104" s="1"/>
  <c r="J109" i="102"/>
  <c r="N156" i="98"/>
  <c r="AJ109" i="104"/>
  <c r="Y95" i="100"/>
  <c r="Y177" i="100" s="1" a="1"/>
  <c r="Y177" i="100" s="1"/>
  <c r="Y94" i="100"/>
  <c r="Y169" i="100" s="1" a="1"/>
  <c r="Y169" i="100" s="1"/>
  <c r="Y93" i="100"/>
  <c r="Y161" i="100" s="1" a="1"/>
  <c r="Y161" i="100" s="1"/>
  <c r="Y92" i="100"/>
  <c r="Y149" i="100" s="1" a="1"/>
  <c r="Y149" i="100" s="1"/>
  <c r="Y95" i="98"/>
  <c r="Y177" i="98" s="1" a="1"/>
  <c r="Y177" i="98" s="1"/>
  <c r="Y94" i="98"/>
  <c r="Y169" i="98" s="1" a="1"/>
  <c r="Y169" i="98" s="1"/>
  <c r="Y92" i="98"/>
  <c r="Y149" i="98" s="1" a="1"/>
  <c r="Y149" i="98" s="1"/>
  <c r="Y93" i="98"/>
  <c r="Y161" i="98" s="1" a="1"/>
  <c r="Y161" i="98" s="1"/>
  <c r="K95" i="104"/>
  <c r="K177" i="104" s="1" a="1"/>
  <c r="K177" i="104" s="1"/>
  <c r="K94" i="104"/>
  <c r="K169" i="104" s="1" a="1"/>
  <c r="K169" i="104" s="1"/>
  <c r="K93" i="104"/>
  <c r="K161" i="104" s="1" a="1"/>
  <c r="K161" i="104" s="1"/>
  <c r="K92" i="104"/>
  <c r="K149" i="104" s="1" a="1"/>
  <c r="K149" i="104" s="1"/>
  <c r="AA95" i="101"/>
  <c r="AA177" i="101" s="1" a="1"/>
  <c r="AA177" i="101" s="1"/>
  <c r="AA94" i="101"/>
  <c r="AA169" i="101" s="1" a="1"/>
  <c r="AA169" i="101" s="1"/>
  <c r="AA93" i="101"/>
  <c r="AA161" i="101" s="1" a="1"/>
  <c r="AA161" i="101" s="1"/>
  <c r="AA92" i="101"/>
  <c r="L105" i="105"/>
  <c r="S95" i="102"/>
  <c r="S94" i="102"/>
  <c r="S169" i="102" s="1" a="1"/>
  <c r="S169" i="102" s="1"/>
  <c r="S93" i="102"/>
  <c r="S161" i="102" s="1" a="1"/>
  <c r="S161" i="102" s="1"/>
  <c r="S92" i="102"/>
  <c r="T93" i="104"/>
  <c r="T92" i="104"/>
  <c r="T94" i="104"/>
  <c r="T169" i="104" s="1" a="1"/>
  <c r="T169" i="104" s="1"/>
  <c r="T95" i="104"/>
  <c r="O104" i="105"/>
  <c r="AK91" i="99"/>
  <c r="AK90" i="99"/>
  <c r="AK168" i="99" s="1" a="1"/>
  <c r="AK168" i="99" s="1"/>
  <c r="AK89" i="99"/>
  <c r="AK88" i="99"/>
  <c r="AK105" i="103"/>
  <c r="AK156" i="102"/>
  <c r="N95" i="102"/>
  <c r="N177" i="102" s="1" a="1"/>
  <c r="N177" i="102" s="1"/>
  <c r="N94" i="102"/>
  <c r="N169" i="102" s="1" a="1"/>
  <c r="N169" i="102" s="1"/>
  <c r="N93" i="102"/>
  <c r="N92" i="102"/>
  <c r="AK183" i="98"/>
  <c r="AK156" i="98"/>
  <c r="L105" i="103"/>
  <c r="X183" i="102"/>
  <c r="X156" i="102"/>
  <c r="AJ156" i="106"/>
  <c r="L105" i="106"/>
  <c r="L108" i="106" s="1"/>
  <c r="AB75" i="100"/>
  <c r="AB70" i="100"/>
  <c r="AB63" i="100"/>
  <c r="AG75" i="102"/>
  <c r="AG70" i="102"/>
  <c r="AG63" i="102"/>
  <c r="X105" i="104"/>
  <c r="X108" i="104" s="1"/>
  <c r="V105" i="104"/>
  <c r="V108" i="104" s="1"/>
  <c r="M74" i="102"/>
  <c r="M69" i="102"/>
  <c r="M101" i="102" s="1"/>
  <c r="M62" i="102"/>
  <c r="J162" i="102"/>
  <c r="O105" i="101"/>
  <c r="T102" i="98"/>
  <c r="T105" i="98" s="1"/>
  <c r="T108" i="98" s="1"/>
  <c r="V90" i="106"/>
  <c r="V168" i="106" s="1" a="1"/>
  <c r="V168" i="106" s="1"/>
  <c r="V89" i="106"/>
  <c r="V88" i="106"/>
  <c r="V91" i="106"/>
  <c r="S110" i="99"/>
  <c r="AI105" i="98"/>
  <c r="Y56" i="104"/>
  <c r="AH110" i="103"/>
  <c r="AE102" i="98"/>
  <c r="O105" i="103"/>
  <c r="AE156" i="100"/>
  <c r="AF89" i="102"/>
  <c r="AF160" i="102" s="1" a="1"/>
  <c r="AF160" i="102" s="1"/>
  <c r="R109" i="104"/>
  <c r="AL95" i="101"/>
  <c r="AL177" i="101" s="1" a="1"/>
  <c r="AL177" i="101" s="1"/>
  <c r="AL94" i="101"/>
  <c r="AL169" i="101" s="1" a="1"/>
  <c r="AL169" i="101" s="1"/>
  <c r="AL93" i="101"/>
  <c r="AL161" i="101" s="1" a="1"/>
  <c r="AL161" i="101" s="1"/>
  <c r="AL92" i="101"/>
  <c r="AI105" i="101"/>
  <c r="X162" i="100"/>
  <c r="R110" i="101"/>
  <c r="T110" i="105"/>
  <c r="P56" i="105"/>
  <c r="W56" i="102"/>
  <c r="R109" i="102"/>
  <c r="H91" i="105"/>
  <c r="H176" i="105" s="1" a="1"/>
  <c r="H176" i="105" s="1"/>
  <c r="AD102" i="100"/>
  <c r="AD105" i="100" s="1"/>
  <c r="AF56" i="102"/>
  <c r="AF56" i="98"/>
  <c r="N110" i="105"/>
  <c r="V105" i="106"/>
  <c r="N105" i="100"/>
  <c r="Z156" i="98"/>
  <c r="AE109" i="102"/>
  <c r="AF95" i="99"/>
  <c r="AF177" i="99" s="1" a="1"/>
  <c r="AF177" i="99" s="1"/>
  <c r="AF94" i="99"/>
  <c r="AF169" i="99" s="1" a="1"/>
  <c r="AF169" i="99" s="1"/>
  <c r="AF93" i="99"/>
  <c r="AF161" i="99" s="1" a="1"/>
  <c r="AF161" i="99" s="1"/>
  <c r="AF92" i="99"/>
  <c r="AF149" i="99" s="1" a="1"/>
  <c r="AF149" i="99" s="1"/>
  <c r="AE109" i="106"/>
  <c r="AD109" i="99"/>
  <c r="J109" i="104"/>
  <c r="S109" i="106"/>
  <c r="Z109" i="98"/>
  <c r="J109" i="103"/>
  <c r="S156" i="101"/>
  <c r="K97" i="103"/>
  <c r="K100" i="103" s="1"/>
  <c r="Y63" i="100"/>
  <c r="Y75" i="100"/>
  <c r="Y70" i="100"/>
  <c r="Y102" i="100" s="1"/>
  <c r="X97" i="98"/>
  <c r="X100" i="98" s="1"/>
  <c r="X104" i="98" s="1"/>
  <c r="U95" i="99"/>
  <c r="U177" i="99" s="1" a="1"/>
  <c r="U177" i="99" s="1"/>
  <c r="U94" i="99"/>
  <c r="U169" i="99" s="1" a="1"/>
  <c r="U169" i="99" s="1"/>
  <c r="U93" i="99"/>
  <c r="U161" i="99" s="1" a="1"/>
  <c r="U161" i="99" s="1"/>
  <c r="U92" i="99"/>
  <c r="U149" i="99" s="1" a="1"/>
  <c r="U149" i="99" s="1"/>
  <c r="AK109" i="104"/>
  <c r="H56" i="100"/>
  <c r="AH105" i="99"/>
  <c r="R105" i="98"/>
  <c r="U56" i="103"/>
  <c r="Z110" i="100"/>
  <c r="Q109" i="103"/>
  <c r="Q91" i="101"/>
  <c r="Q176" i="101" s="1" a="1"/>
  <c r="Q176" i="101" s="1"/>
  <c r="Q90" i="101"/>
  <c r="Q168" i="101" s="1" a="1"/>
  <c r="Q168" i="101" s="1"/>
  <c r="Q89" i="101"/>
  <c r="Q160" i="101" s="1" a="1"/>
  <c r="Q160" i="101" s="1"/>
  <c r="Q88" i="101"/>
  <c r="Q148" i="101" s="1" a="1"/>
  <c r="Q148" i="101" s="1"/>
  <c r="AI110" i="102"/>
  <c r="R91" i="104"/>
  <c r="R90" i="104"/>
  <c r="R168" i="104" s="1" a="1"/>
  <c r="R168" i="104" s="1"/>
  <c r="R89" i="104"/>
  <c r="R88" i="104"/>
  <c r="X90" i="101"/>
  <c r="X168" i="101" s="1" a="1"/>
  <c r="X168" i="101" s="1"/>
  <c r="X89" i="101"/>
  <c r="X91" i="101"/>
  <c r="X88" i="101"/>
  <c r="N104" i="103"/>
  <c r="AH109" i="103"/>
  <c r="AA95" i="98"/>
  <c r="AA177" i="98" s="1" a="1"/>
  <c r="AA177" i="98" s="1"/>
  <c r="AA94" i="98"/>
  <c r="AA169" i="98" s="1" a="1"/>
  <c r="AA169" i="98" s="1"/>
  <c r="AA93" i="98"/>
  <c r="AA161" i="98" s="1" a="1"/>
  <c r="AA161" i="98" s="1"/>
  <c r="AA92" i="98"/>
  <c r="AA149" i="98" s="1" a="1"/>
  <c r="AA149" i="98" s="1"/>
  <c r="AK109" i="103"/>
  <c r="AF56" i="106"/>
  <c r="AJ102" i="100"/>
  <c r="AC89" i="106"/>
  <c r="AC88" i="106"/>
  <c r="AC90" i="106"/>
  <c r="AC168" i="106" s="1" a="1"/>
  <c r="AC168" i="106" s="1"/>
  <c r="AC91" i="106"/>
  <c r="S102" i="98"/>
  <c r="P56" i="99"/>
  <c r="AL75" i="106"/>
  <c r="AL70" i="106"/>
  <c r="AL63" i="106"/>
  <c r="R95" i="99"/>
  <c r="R94" i="99"/>
  <c r="R169" i="99" s="1" a="1"/>
  <c r="R169" i="99" s="1"/>
  <c r="R93" i="99"/>
  <c r="R161" i="99" s="1" a="1"/>
  <c r="R161" i="99" s="1"/>
  <c r="R92" i="99"/>
  <c r="Q95" i="101"/>
  <c r="Q177" i="101" s="1" a="1"/>
  <c r="Q177" i="101" s="1"/>
  <c r="Q94" i="101"/>
  <c r="Q169" i="101" s="1" a="1"/>
  <c r="Q169" i="101" s="1"/>
  <c r="Q93" i="101"/>
  <c r="Q161" i="101" s="1" a="1"/>
  <c r="Q161" i="101" s="1"/>
  <c r="Q92" i="101"/>
  <c r="Q149" i="101" s="1" a="1"/>
  <c r="Q149" i="101" s="1"/>
  <c r="M94" i="103"/>
  <c r="M169" i="103" s="1" a="1"/>
  <c r="M169" i="103" s="1"/>
  <c r="M93" i="103"/>
  <c r="M161" i="103" s="1" a="1"/>
  <c r="M161" i="103" s="1"/>
  <c r="M92" i="103"/>
  <c r="M149" i="103" s="1" a="1"/>
  <c r="M149" i="103" s="1"/>
  <c r="M95" i="103"/>
  <c r="M177" i="103" s="1" a="1"/>
  <c r="M177" i="103" s="1"/>
  <c r="AI95" i="100"/>
  <c r="AI177" i="100" s="1" a="1"/>
  <c r="AI177" i="100" s="1"/>
  <c r="AI94" i="100"/>
  <c r="AI169" i="100" s="1" a="1"/>
  <c r="AI169" i="100" s="1"/>
  <c r="AI93" i="100"/>
  <c r="AI161" i="100" s="1" a="1"/>
  <c r="AI161" i="100" s="1"/>
  <c r="AI92" i="100"/>
  <c r="Q97" i="100"/>
  <c r="Q100" i="100" s="1"/>
  <c r="AG63" i="106"/>
  <c r="AG75" i="106"/>
  <c r="AG70" i="106"/>
  <c r="AG102" i="106" s="1"/>
  <c r="X105" i="100"/>
  <c r="X108" i="100" s="1"/>
  <c r="J105" i="98"/>
  <c r="P97" i="105"/>
  <c r="P100" i="105" s="1"/>
  <c r="AH183" i="98"/>
  <c r="AH156" i="98"/>
  <c r="AG56" i="99"/>
  <c r="AE110" i="102"/>
  <c r="K56" i="98"/>
  <c r="G56" i="98" s="1"/>
  <c r="T105" i="102"/>
  <c r="T108" i="102" s="1"/>
  <c r="AG150" i="104"/>
  <c r="N156" i="102"/>
  <c r="S170" i="98"/>
  <c r="V178" i="104"/>
  <c r="AI170" i="99"/>
  <c r="AC110" i="106"/>
  <c r="AL63" i="99"/>
  <c r="AL75" i="99"/>
  <c r="AL70" i="99"/>
  <c r="AL102" i="99" s="1"/>
  <c r="AF95" i="100"/>
  <c r="AF177" i="100" s="1" a="1"/>
  <c r="AF177" i="100" s="1"/>
  <c r="AF94" i="100"/>
  <c r="AF169" i="100" s="1" a="1"/>
  <c r="AF169" i="100" s="1"/>
  <c r="AF93" i="100"/>
  <c r="AF161" i="100" s="1" a="1"/>
  <c r="AF161" i="100" s="1"/>
  <c r="AF92" i="100"/>
  <c r="AF149" i="100" s="1" a="1"/>
  <c r="AF149" i="100" s="1"/>
  <c r="T178" i="100"/>
  <c r="W105" i="99"/>
  <c r="W108" i="99" s="1"/>
  <c r="M56" i="101"/>
  <c r="AA95" i="103"/>
  <c r="AA177" i="103" s="1" a="1"/>
  <c r="AA177" i="103" s="1"/>
  <c r="AA94" i="103"/>
  <c r="AA169" i="103" s="1" a="1"/>
  <c r="AA169" i="103" s="1"/>
  <c r="AA93" i="103"/>
  <c r="AA161" i="103" s="1" a="1"/>
  <c r="AA161" i="103" s="1"/>
  <c r="AA92" i="103"/>
  <c r="AD110" i="101"/>
  <c r="AB150" i="98"/>
  <c r="AI170" i="98"/>
  <c r="V110" i="105"/>
  <c r="AC105" i="103"/>
  <c r="AD178" i="104"/>
  <c r="AH110" i="104"/>
  <c r="W110" i="100"/>
  <c r="AC156" i="98"/>
  <c r="AC156" i="100"/>
  <c r="O109" i="101"/>
  <c r="J110" i="100"/>
  <c r="AE109" i="105"/>
  <c r="K56" i="102"/>
  <c r="AI109" i="105"/>
  <c r="AG63" i="100"/>
  <c r="AG75" i="100"/>
  <c r="AG70" i="100"/>
  <c r="AG102" i="100" s="1"/>
  <c r="U97" i="99"/>
  <c r="U100" i="99" s="1"/>
  <c r="J97" i="99"/>
  <c r="J100" i="99" s="1"/>
  <c r="J105" i="99" s="1"/>
  <c r="J108" i="99" s="1"/>
  <c r="AB97" i="102"/>
  <c r="AB100" i="102" s="1"/>
  <c r="I94" i="104"/>
  <c r="I169" i="104" s="1" a="1"/>
  <c r="I169" i="104" s="1"/>
  <c r="I93" i="104"/>
  <c r="I92" i="104"/>
  <c r="I95" i="104"/>
  <c r="I177" i="104" s="1" a="1"/>
  <c r="I177" i="104" s="1"/>
  <c r="AA63" i="102"/>
  <c r="AA75" i="102"/>
  <c r="AA70" i="102"/>
  <c r="AA102" i="102" s="1"/>
  <c r="Z109" i="99"/>
  <c r="AJ109" i="100"/>
  <c r="X109" i="104"/>
  <c r="K95" i="105"/>
  <c r="K177" i="105" s="1" a="1"/>
  <c r="K177" i="105" s="1"/>
  <c r="K94" i="105"/>
  <c r="K169" i="105" s="1" a="1"/>
  <c r="K169" i="105" s="1"/>
  <c r="K93" i="105"/>
  <c r="K161" i="105" s="1" a="1"/>
  <c r="K161" i="105" s="1"/>
  <c r="K92" i="105"/>
  <c r="K149" i="105" s="1" a="1"/>
  <c r="K149" i="105" s="1"/>
  <c r="AA150" i="98"/>
  <c r="K97" i="101"/>
  <c r="K100" i="101" s="1"/>
  <c r="N109" i="105"/>
  <c r="W104" i="99"/>
  <c r="AG91" i="102"/>
  <c r="AG176" i="102" s="1" a="1"/>
  <c r="AG176" i="102" s="1"/>
  <c r="AG90" i="102"/>
  <c r="AG168" i="102" s="1" a="1"/>
  <c r="AG168" i="102" s="1"/>
  <c r="AG89" i="102"/>
  <c r="AG160" i="102" s="1" a="1"/>
  <c r="AG160" i="102" s="1"/>
  <c r="AG88" i="102"/>
  <c r="AG148" i="102" s="1" a="1"/>
  <c r="AG148" i="102" s="1"/>
  <c r="AD97" i="101"/>
  <c r="AD100" i="101" s="1"/>
  <c r="AI156" i="103"/>
  <c r="AH109" i="99"/>
  <c r="L95" i="105"/>
  <c r="L177" i="105" s="1" a="1"/>
  <c r="L177" i="105" s="1"/>
  <c r="L93" i="105"/>
  <c r="L94" i="105"/>
  <c r="L169" i="105" s="1" a="1"/>
  <c r="L169" i="105" s="1"/>
  <c r="L92" i="105"/>
  <c r="AA75" i="104"/>
  <c r="AA70" i="104"/>
  <c r="AA97" i="104" s="1"/>
  <c r="AA100" i="104" s="1"/>
  <c r="AA63" i="104"/>
  <c r="AI102" i="106"/>
  <c r="AA63" i="101"/>
  <c r="AA75" i="101"/>
  <c r="AA70" i="101"/>
  <c r="AC97" i="101"/>
  <c r="AC100" i="101" s="1"/>
  <c r="AC105" i="101" s="1"/>
  <c r="AC108" i="101" s="1"/>
  <c r="I102" i="98"/>
  <c r="Z109" i="103"/>
  <c r="AB56" i="99"/>
  <c r="AK95" i="105"/>
  <c r="AK177" i="105" s="1" a="1"/>
  <c r="AK177" i="105" s="1"/>
  <c r="AK94" i="105"/>
  <c r="AK169" i="105" s="1" a="1"/>
  <c r="AK169" i="105" s="1"/>
  <c r="AK93" i="105"/>
  <c r="AK92" i="105"/>
  <c r="AK102" i="105"/>
  <c r="AK105" i="105" s="1"/>
  <c r="AF74" i="105"/>
  <c r="AF69" i="105"/>
  <c r="AF101" i="105" s="1"/>
  <c r="AF62" i="105"/>
  <c r="Q156" i="106"/>
  <c r="AE110" i="105"/>
  <c r="AI183" i="99"/>
  <c r="AI156" i="99"/>
  <c r="X102" i="105"/>
  <c r="R102" i="106"/>
  <c r="R105" i="106" s="1"/>
  <c r="AI110" i="101"/>
  <c r="AE91" i="100"/>
  <c r="AE90" i="100"/>
  <c r="AE168" i="100" s="1" a="1"/>
  <c r="AE168" i="100" s="1"/>
  <c r="AE89" i="100"/>
  <c r="AE88" i="100"/>
  <c r="AB78" i="104"/>
  <c r="L97" i="101"/>
  <c r="L100" i="101" s="1"/>
  <c r="L104" i="101" s="1"/>
  <c r="AH110" i="98"/>
  <c r="I162" i="98"/>
  <c r="Z110" i="103"/>
  <c r="AL93" i="103"/>
  <c r="AL161" i="103" s="1" a="1"/>
  <c r="AL161" i="103" s="1"/>
  <c r="AL92" i="103"/>
  <c r="AL94" i="103"/>
  <c r="AL169" i="103" s="1" a="1"/>
  <c r="AL169" i="103" s="1"/>
  <c r="AL95" i="103"/>
  <c r="AL177" i="103" s="1" a="1"/>
  <c r="AL177" i="103" s="1"/>
  <c r="K75" i="100"/>
  <c r="K70" i="100"/>
  <c r="K63" i="100"/>
  <c r="S105" i="106"/>
  <c r="AK105" i="100"/>
  <c r="AC95" i="100"/>
  <c r="AC177" i="100" s="1" a="1"/>
  <c r="AC177" i="100" s="1"/>
  <c r="AC94" i="100"/>
  <c r="AC169" i="100" s="1" a="1"/>
  <c r="AC169" i="100" s="1"/>
  <c r="AC93" i="100"/>
  <c r="AC161" i="100" s="1" a="1"/>
  <c r="AC161" i="100" s="1"/>
  <c r="AC92" i="100"/>
  <c r="AC95" i="102"/>
  <c r="AC177" i="102" s="1" a="1"/>
  <c r="AC177" i="102" s="1"/>
  <c r="AC94" i="102"/>
  <c r="AC169" i="102" s="1" a="1"/>
  <c r="AC169" i="102" s="1"/>
  <c r="AC93" i="102"/>
  <c r="AC161" i="102" s="1" a="1"/>
  <c r="AC161" i="102" s="1"/>
  <c r="AC92" i="102"/>
  <c r="X109" i="98"/>
  <c r="V97" i="102"/>
  <c r="V100" i="102" s="1"/>
  <c r="AC178" i="105"/>
  <c r="L105" i="99"/>
  <c r="R170" i="102"/>
  <c r="AF56" i="100"/>
  <c r="V97" i="101"/>
  <c r="V100" i="101" s="1"/>
  <c r="R162" i="99"/>
  <c r="M78" i="105"/>
  <c r="Q109" i="106"/>
  <c r="S170" i="106"/>
  <c r="AE91" i="103"/>
  <c r="AE90" i="103"/>
  <c r="AE168" i="103" s="1" a="1"/>
  <c r="AE168" i="103" s="1"/>
  <c r="AE89" i="103"/>
  <c r="AE88" i="103"/>
  <c r="N102" i="105"/>
  <c r="AA150" i="106"/>
  <c r="W156" i="103"/>
  <c r="K101" i="105"/>
  <c r="Y97" i="101"/>
  <c r="Y100" i="101" s="1"/>
  <c r="X97" i="99"/>
  <c r="X100" i="99" s="1"/>
  <c r="L56" i="102"/>
  <c r="Z110" i="101"/>
  <c r="Z110" i="104"/>
  <c r="H75" i="102"/>
  <c r="H70" i="102"/>
  <c r="H97" i="102" s="1"/>
  <c r="H100" i="102" s="1"/>
  <c r="H63" i="102"/>
  <c r="W162" i="100"/>
  <c r="H101" i="100"/>
  <c r="AB63" i="103"/>
  <c r="AB75" i="103"/>
  <c r="AB70" i="103"/>
  <c r="AB102" i="103" s="1"/>
  <c r="AB97" i="99"/>
  <c r="AB100" i="99" s="1"/>
  <c r="S102" i="100"/>
  <c r="Y95" i="102"/>
  <c r="Y177" i="102" s="1" a="1"/>
  <c r="Y177" i="102" s="1"/>
  <c r="Y94" i="102"/>
  <c r="Y169" i="102" s="1" a="1"/>
  <c r="Y169" i="102" s="1"/>
  <c r="Y93" i="102"/>
  <c r="Y161" i="102" s="1" a="1"/>
  <c r="Y161" i="102" s="1"/>
  <c r="Y92" i="102"/>
  <c r="Y149" i="102" s="1" a="1"/>
  <c r="Y149" i="102" s="1"/>
  <c r="P150" i="98"/>
  <c r="AL63" i="104"/>
  <c r="AL75" i="104"/>
  <c r="AL70" i="104"/>
  <c r="AL102" i="104" s="1"/>
  <c r="AF75" i="99"/>
  <c r="AF70" i="99"/>
  <c r="AF102" i="99" s="1"/>
  <c r="AF63" i="99"/>
  <c r="AD102" i="98"/>
  <c r="V104" i="104"/>
  <c r="Y56" i="106"/>
  <c r="AE109" i="99"/>
  <c r="Q109" i="105"/>
  <c r="O102" i="98"/>
  <c r="K75" i="104"/>
  <c r="K70" i="104"/>
  <c r="K97" i="104" s="1"/>
  <c r="K100" i="104" s="1"/>
  <c r="K63" i="104"/>
  <c r="U56" i="99"/>
  <c r="Y75" i="105"/>
  <c r="Y70" i="105"/>
  <c r="Y63" i="105"/>
  <c r="W97" i="98"/>
  <c r="W100" i="98" s="1"/>
  <c r="AH104" i="99"/>
  <c r="AH104" i="100"/>
  <c r="N110" i="100"/>
  <c r="V97" i="100"/>
  <c r="V100" i="100" s="1"/>
  <c r="H56" i="99"/>
  <c r="V56" i="99"/>
  <c r="AF62" i="103"/>
  <c r="AF74" i="103"/>
  <c r="AF69" i="103"/>
  <c r="AF101" i="103" s="1"/>
  <c r="P56" i="104"/>
  <c r="O102" i="106"/>
  <c r="Q63" i="98"/>
  <c r="Q75" i="98"/>
  <c r="Q70" i="98"/>
  <c r="Q102" i="98" s="1"/>
  <c r="AF75" i="105"/>
  <c r="AF70" i="105"/>
  <c r="AF102" i="105" s="1"/>
  <c r="AF63" i="105"/>
  <c r="AB74" i="100"/>
  <c r="AB69" i="100"/>
  <c r="AB101" i="100" s="1"/>
  <c r="AB62" i="100"/>
  <c r="H78" i="101"/>
  <c r="AC102" i="102"/>
  <c r="S102" i="104"/>
  <c r="S105" i="104" s="1"/>
  <c r="S108" i="104" s="1"/>
  <c r="AD110" i="102"/>
  <c r="AL97" i="99"/>
  <c r="AL100" i="99" s="1"/>
  <c r="M56" i="103"/>
  <c r="M95" i="98"/>
  <c r="M177" i="98" s="1" a="1"/>
  <c r="M177" i="98" s="1"/>
  <c r="M94" i="98"/>
  <c r="M169" i="98" s="1" a="1"/>
  <c r="M169" i="98" s="1"/>
  <c r="M92" i="98"/>
  <c r="M93" i="98"/>
  <c r="M161" i="98" s="1" a="1"/>
  <c r="M161" i="98" s="1"/>
  <c r="AL62" i="100"/>
  <c r="AL74" i="100"/>
  <c r="AL69" i="100"/>
  <c r="AL101" i="100" s="1"/>
  <c r="AJ102" i="102"/>
  <c r="AG62" i="99"/>
  <c r="AG74" i="99"/>
  <c r="AG69" i="99"/>
  <c r="AG101" i="99" s="1"/>
  <c r="L170" i="103"/>
  <c r="Q102" i="104"/>
  <c r="AF150" i="106"/>
  <c r="AL78" i="102"/>
  <c r="W178" i="106"/>
  <c r="P97" i="106"/>
  <c r="P100" i="106" s="1"/>
  <c r="H78" i="102"/>
  <c r="T178" i="98"/>
  <c r="Z109" i="106"/>
  <c r="Q162" i="100"/>
  <c r="AL78" i="100"/>
  <c r="AL56" i="101"/>
  <c r="R102" i="100"/>
  <c r="AA97" i="102"/>
  <c r="AA100" i="102" s="1"/>
  <c r="J102" i="106"/>
  <c r="J105" i="106" s="1"/>
  <c r="AL97" i="103"/>
  <c r="AL100" i="103" s="1"/>
  <c r="AJ109" i="106"/>
  <c r="AH97" i="106"/>
  <c r="AH100" i="106" s="1"/>
  <c r="AG78" i="103"/>
  <c r="AD104" i="106"/>
  <c r="Z97" i="100"/>
  <c r="Z100" i="100" s="1"/>
  <c r="Z105" i="100" s="1"/>
  <c r="I178" i="106"/>
  <c r="AB62" i="101"/>
  <c r="AB74" i="101"/>
  <c r="AB69" i="101"/>
  <c r="AB101" i="101" s="1"/>
  <c r="U78" i="102"/>
  <c r="AG63" i="104"/>
  <c r="AG75" i="104"/>
  <c r="AG70" i="104"/>
  <c r="AL63" i="102"/>
  <c r="AL75" i="102"/>
  <c r="AL70" i="102"/>
  <c r="AL97" i="102" s="1"/>
  <c r="AL100" i="102" s="1"/>
  <c r="X97" i="106"/>
  <c r="X100" i="106" s="1"/>
  <c r="X105" i="106" s="1"/>
  <c r="I95" i="101"/>
  <c r="I94" i="101"/>
  <c r="I169" i="101" s="1" a="1"/>
  <c r="I169" i="101" s="1"/>
  <c r="I93" i="101"/>
  <c r="I161" i="101" s="1" a="1"/>
  <c r="I161" i="101" s="1"/>
  <c r="I92" i="101"/>
  <c r="Y97" i="100"/>
  <c r="Y100" i="100" s="1"/>
  <c r="AL74" i="98"/>
  <c r="AL69" i="98"/>
  <c r="AL101" i="98" s="1"/>
  <c r="AL62" i="98"/>
  <c r="N102" i="104"/>
  <c r="U63" i="106"/>
  <c r="U75" i="106"/>
  <c r="U70" i="106"/>
  <c r="H63" i="103"/>
  <c r="H75" i="103"/>
  <c r="H70" i="103"/>
  <c r="H97" i="103" s="1"/>
  <c r="H100" i="103" s="1"/>
  <c r="I102" i="103"/>
  <c r="U97" i="104"/>
  <c r="U100" i="104" s="1"/>
  <c r="AF74" i="102"/>
  <c r="AF69" i="102"/>
  <c r="AF101" i="102" s="1"/>
  <c r="AF62" i="102"/>
  <c r="AD97" i="103"/>
  <c r="AD100" i="103" s="1"/>
  <c r="R162" i="100"/>
  <c r="W97" i="105"/>
  <c r="W100" i="105" s="1"/>
  <c r="AF78" i="103"/>
  <c r="AK102" i="99"/>
  <c r="AK105" i="99" s="1"/>
  <c r="U74" i="105"/>
  <c r="U69" i="105"/>
  <c r="U101" i="105" s="1"/>
  <c r="U62" i="105"/>
  <c r="AC110" i="98"/>
  <c r="AA63" i="106"/>
  <c r="AA70" i="106"/>
  <c r="AA75" i="106"/>
  <c r="J95" i="101"/>
  <c r="J94" i="101"/>
  <c r="J169" i="101" s="1" a="1"/>
  <c r="J169" i="101" s="1"/>
  <c r="J93" i="101"/>
  <c r="J161" i="101" s="1" a="1"/>
  <c r="J161" i="101" s="1"/>
  <c r="J92" i="101"/>
  <c r="I109" i="105"/>
  <c r="Z95" i="105"/>
  <c r="Z177" i="105" s="1" a="1"/>
  <c r="Z177" i="105" s="1"/>
  <c r="Z94" i="105"/>
  <c r="Z169" i="105" s="1" a="1"/>
  <c r="Z169" i="105" s="1"/>
  <c r="Z93" i="105"/>
  <c r="Z92" i="105"/>
  <c r="AI104" i="99"/>
  <c r="AH178" i="103"/>
  <c r="X104" i="100"/>
  <c r="N170" i="105"/>
  <c r="AE170" i="104"/>
  <c r="AH104" i="101"/>
  <c r="W104" i="106"/>
  <c r="T170" i="102"/>
  <c r="AE104" i="102"/>
  <c r="J178" i="103"/>
  <c r="Q104" i="106"/>
  <c r="W178" i="104"/>
  <c r="S178" i="105"/>
  <c r="AG95" i="105"/>
  <c r="AG177" i="105" s="1" a="1"/>
  <c r="AG177" i="105" s="1"/>
  <c r="AG93" i="105"/>
  <c r="AG161" i="105" s="1" a="1"/>
  <c r="AG161" i="105" s="1"/>
  <c r="AG94" i="105"/>
  <c r="AG169" i="105" s="1" a="1"/>
  <c r="AG169" i="105" s="1"/>
  <c r="AG92" i="105"/>
  <c r="AG149" i="105" s="1" a="1"/>
  <c r="AG149" i="105" s="1"/>
  <c r="S104" i="101"/>
  <c r="S170" i="99"/>
  <c r="U156" i="97"/>
  <c r="V156" i="97"/>
  <c r="T156" i="97"/>
  <c r="L183" i="97"/>
  <c r="L156" i="97"/>
  <c r="H91" i="97"/>
  <c r="H176" i="97" s="1" a="1"/>
  <c r="H176" i="97" s="1"/>
  <c r="H90" i="97"/>
  <c r="H168" i="97" s="1" a="1"/>
  <c r="H168" i="97" s="1"/>
  <c r="H89" i="97"/>
  <c r="H160" i="97" s="1" a="1"/>
  <c r="H160" i="97" s="1"/>
  <c r="H88" i="97"/>
  <c r="H148" i="97" s="1" a="1"/>
  <c r="H148" i="97" s="1"/>
  <c r="I156" i="97"/>
  <c r="K90" i="97"/>
  <c r="K168" i="97" s="1" a="1"/>
  <c r="K168" i="97" s="1"/>
  <c r="K88" i="97"/>
  <c r="K148" i="97" s="1" a="1"/>
  <c r="K148" i="97" s="1"/>
  <c r="K89" i="97"/>
  <c r="K160" i="97" s="1" a="1"/>
  <c r="K160" i="97" s="1"/>
  <c r="K91" i="97"/>
  <c r="K176" i="97" s="1" a="1"/>
  <c r="K176" i="97" s="1"/>
  <c r="Q91" i="97"/>
  <c r="Q176" i="97" s="1" a="1"/>
  <c r="Q176" i="97" s="1"/>
  <c r="Q90" i="97"/>
  <c r="Q168" i="97" s="1" a="1"/>
  <c r="Q168" i="97" s="1"/>
  <c r="Q89" i="97"/>
  <c r="Q160" i="97" s="1" a="1"/>
  <c r="Q160" i="97" s="1"/>
  <c r="Q88" i="97"/>
  <c r="Q148" i="97" s="1" a="1"/>
  <c r="Q148" i="97" s="1"/>
  <c r="Z109" i="97"/>
  <c r="U91" i="97"/>
  <c r="U90" i="97"/>
  <c r="U168" i="97" s="1" a="1"/>
  <c r="U168" i="97" s="1"/>
  <c r="U89" i="97"/>
  <c r="U88" i="97"/>
  <c r="Z105" i="97"/>
  <c r="Z108" i="97" s="1"/>
  <c r="AF94" i="97"/>
  <c r="AF169" i="97" s="1" a="1"/>
  <c r="AF169" i="97" s="1"/>
  <c r="AF92" i="97"/>
  <c r="AF149" i="97" s="1" a="1"/>
  <c r="AF149" i="97" s="1"/>
  <c r="AF93" i="97"/>
  <c r="AF161" i="97" s="1" a="1"/>
  <c r="AF161" i="97" s="1"/>
  <c r="AF95" i="97"/>
  <c r="AF177" i="97" s="1" a="1"/>
  <c r="AF177" i="97" s="1"/>
  <c r="AD63" i="97"/>
  <c r="AD75" i="97"/>
  <c r="AD70" i="97"/>
  <c r="AD102" i="97" s="1"/>
  <c r="R90" i="97"/>
  <c r="R168" i="97" s="1" a="1"/>
  <c r="R168" i="97" s="1"/>
  <c r="R88" i="97"/>
  <c r="R148" i="97" s="1" a="1"/>
  <c r="R148" i="97" s="1"/>
  <c r="R89" i="97"/>
  <c r="R160" i="97" s="1" a="1"/>
  <c r="R160" i="97" s="1"/>
  <c r="R91" i="97"/>
  <c r="R176" i="97" s="1" a="1"/>
  <c r="R176" i="97" s="1"/>
  <c r="Q95" i="97"/>
  <c r="Q177" i="97" s="1" a="1"/>
  <c r="Q177" i="97" s="1"/>
  <c r="Q94" i="97"/>
  <c r="Q169" i="97" s="1" a="1"/>
  <c r="Q169" i="97" s="1"/>
  <c r="Q93" i="97"/>
  <c r="Q161" i="97" s="1" a="1"/>
  <c r="Q161" i="97" s="1"/>
  <c r="Q92" i="97"/>
  <c r="Q149" i="97" s="1" a="1"/>
  <c r="Q149" i="97" s="1"/>
  <c r="AE97" i="97"/>
  <c r="AE100" i="97" s="1"/>
  <c r="AE105" i="97" s="1"/>
  <c r="P105" i="97"/>
  <c r="AL110" i="97"/>
  <c r="R156" i="97"/>
  <c r="V109" i="97"/>
  <c r="T109" i="97"/>
  <c r="AE109" i="97"/>
  <c r="Z162" i="97"/>
  <c r="Y75" i="97"/>
  <c r="Y70" i="97"/>
  <c r="Y102" i="97" s="1"/>
  <c r="Y63" i="97"/>
  <c r="P109" i="97"/>
  <c r="AA110" i="97"/>
  <c r="S178" i="97"/>
  <c r="L109" i="97"/>
  <c r="W95" i="97"/>
  <c r="W93" i="97"/>
  <c r="W92" i="97"/>
  <c r="W94" i="97"/>
  <c r="W169" i="97" s="1" a="1"/>
  <c r="W169" i="97" s="1"/>
  <c r="AC95" i="97"/>
  <c r="AC94" i="97"/>
  <c r="AC169" i="97" s="1" a="1"/>
  <c r="AC169" i="97" s="1"/>
  <c r="AC93" i="97"/>
  <c r="AC161" i="97" s="1" a="1"/>
  <c r="AC161" i="97" s="1"/>
  <c r="AC92" i="97"/>
  <c r="J162" i="97"/>
  <c r="AA178" i="97"/>
  <c r="X95" i="97"/>
  <c r="X177" i="97" s="1" a="1"/>
  <c r="X177" i="97" s="1"/>
  <c r="X94" i="97"/>
  <c r="X169" i="97" s="1" a="1"/>
  <c r="X169" i="97" s="1"/>
  <c r="X93" i="97"/>
  <c r="X161" i="97" s="1" a="1"/>
  <c r="X161" i="97" s="1"/>
  <c r="X92" i="97"/>
  <c r="X149" i="97" s="1" a="1"/>
  <c r="X149" i="97" s="1"/>
  <c r="AG95" i="97"/>
  <c r="AG177" i="97" s="1" a="1"/>
  <c r="AG177" i="97" s="1"/>
  <c r="AG94" i="97"/>
  <c r="AG169" i="97" s="1" a="1"/>
  <c r="AG169" i="97" s="1"/>
  <c r="AG93" i="97"/>
  <c r="AG161" i="97" s="1" a="1"/>
  <c r="AG161" i="97" s="1"/>
  <c r="AG92" i="97"/>
  <c r="AG149" i="97" s="1" a="1"/>
  <c r="AG149" i="97" s="1"/>
  <c r="O104" i="97"/>
  <c r="S109" i="97"/>
  <c r="U110" i="97"/>
  <c r="N95" i="97"/>
  <c r="N177" i="97" s="1" a="1"/>
  <c r="N177" i="97" s="1"/>
  <c r="N94" i="97"/>
  <c r="N169" i="97" s="1" a="1"/>
  <c r="N169" i="97" s="1"/>
  <c r="N93" i="97"/>
  <c r="N161" i="97" s="1" a="1"/>
  <c r="N161" i="97" s="1"/>
  <c r="N92" i="97"/>
  <c r="AC156" i="97"/>
  <c r="AI156" i="97"/>
  <c r="AE110" i="97"/>
  <c r="N156" i="97"/>
  <c r="V102" i="97"/>
  <c r="AL156" i="97"/>
  <c r="Y91" i="97"/>
  <c r="Y176" i="97" s="1" a="1"/>
  <c r="Y176" i="97" s="1"/>
  <c r="Y90" i="97"/>
  <c r="Y168" i="97" s="1" a="1"/>
  <c r="Y168" i="97" s="1"/>
  <c r="Y89" i="97"/>
  <c r="Y160" i="97" s="1" a="1"/>
  <c r="Y160" i="97" s="1"/>
  <c r="Y88" i="97"/>
  <c r="Y148" i="97" s="1" a="1"/>
  <c r="Y148" i="97" s="1"/>
  <c r="AB156" i="97"/>
  <c r="X75" i="97"/>
  <c r="X70" i="97"/>
  <c r="X102" i="97" s="1"/>
  <c r="X63" i="97"/>
  <c r="AJ75" i="97"/>
  <c r="AJ70" i="97"/>
  <c r="AJ97" i="97" s="1"/>
  <c r="AJ100" i="97" s="1"/>
  <c r="AJ63" i="97"/>
  <c r="K75" i="97"/>
  <c r="K70" i="97"/>
  <c r="K63" i="97"/>
  <c r="AL109" i="97"/>
  <c r="Q63" i="97"/>
  <c r="Q75" i="97"/>
  <c r="Q70" i="97"/>
  <c r="Q97" i="97" s="1"/>
  <c r="Q100" i="97" s="1"/>
  <c r="J183" i="97"/>
  <c r="J156" i="97"/>
  <c r="Y56" i="97"/>
  <c r="Z104" i="97"/>
  <c r="M75" i="97"/>
  <c r="M70" i="97"/>
  <c r="M102" i="97" s="1"/>
  <c r="M63" i="97"/>
  <c r="AE91" i="97"/>
  <c r="AE89" i="97"/>
  <c r="AE88" i="97"/>
  <c r="AE90" i="97"/>
  <c r="AE168" i="97" s="1" a="1"/>
  <c r="AE168" i="97" s="1"/>
  <c r="AI91" i="97"/>
  <c r="AI90" i="97"/>
  <c r="AI168" i="97" s="1" a="1"/>
  <c r="AI168" i="97" s="1"/>
  <c r="AI89" i="97"/>
  <c r="AI88" i="97"/>
  <c r="P110" i="97"/>
  <c r="U102" i="97"/>
  <c r="O110" i="97"/>
  <c r="AK75" i="97"/>
  <c r="AK70" i="97"/>
  <c r="AK97" i="97" s="1"/>
  <c r="AK100" i="97" s="1"/>
  <c r="AK63" i="97"/>
  <c r="T102" i="97"/>
  <c r="J178" i="97"/>
  <c r="AA97" i="97"/>
  <c r="AA100" i="97" s="1"/>
  <c r="P104" i="97"/>
  <c r="K94" i="97"/>
  <c r="K169" i="97" s="1" a="1"/>
  <c r="K169" i="97" s="1"/>
  <c r="K92" i="97"/>
  <c r="K93" i="97"/>
  <c r="K161" i="97" s="1" a="1"/>
  <c r="K161" i="97" s="1"/>
  <c r="K95" i="97"/>
  <c r="K177" i="97" s="1" a="1"/>
  <c r="K177" i="97" s="1"/>
  <c r="AB162" i="94"/>
  <c r="V102" i="95"/>
  <c r="V104" i="95" s="1"/>
  <c r="U109" i="97"/>
  <c r="AD56" i="97"/>
  <c r="AG91" i="97"/>
  <c r="AG90" i="97"/>
  <c r="AG168" i="97" s="1" a="1"/>
  <c r="AG168" i="97" s="1"/>
  <c r="AG89" i="97"/>
  <c r="AG88" i="97"/>
  <c r="AI105" i="97"/>
  <c r="W170" i="97"/>
  <c r="AG63" i="97"/>
  <c r="AG75" i="97"/>
  <c r="AG70" i="97"/>
  <c r="L110" i="97"/>
  <c r="J109" i="97"/>
  <c r="W156" i="97"/>
  <c r="O156" i="97"/>
  <c r="I95" i="97"/>
  <c r="I94" i="97"/>
  <c r="I169" i="97" s="1" a="1"/>
  <c r="I169" i="97" s="1"/>
  <c r="I93" i="97"/>
  <c r="I92" i="97"/>
  <c r="H75" i="97"/>
  <c r="H70" i="97"/>
  <c r="H102" i="97" s="1"/>
  <c r="H63" i="97"/>
  <c r="X56" i="97"/>
  <c r="AI109" i="97"/>
  <c r="AH109" i="97"/>
  <c r="Z170" i="97"/>
  <c r="N162" i="97"/>
  <c r="S110" i="97"/>
  <c r="AL104" i="97"/>
  <c r="S162" i="97"/>
  <c r="W104" i="97"/>
  <c r="X78" i="97"/>
  <c r="J110" i="97"/>
  <c r="Y97" i="97"/>
  <c r="Y100" i="97" s="1"/>
  <c r="AK101" i="97"/>
  <c r="I102" i="97"/>
  <c r="I105" i="97" s="1"/>
  <c r="AB109" i="97"/>
  <c r="AA102" i="97"/>
  <c r="AD95" i="97"/>
  <c r="AD177" i="97" s="1" a="1"/>
  <c r="AD177" i="97" s="1"/>
  <c r="AD94" i="97"/>
  <c r="AD169" i="97" s="1" a="1"/>
  <c r="AD169" i="97" s="1"/>
  <c r="AD93" i="97"/>
  <c r="AD161" i="97" s="1" a="1"/>
  <c r="AD161" i="97" s="1"/>
  <c r="AD92" i="97"/>
  <c r="AD149" i="97" s="1" a="1"/>
  <c r="AD149" i="97" s="1"/>
  <c r="AA170" i="97"/>
  <c r="AJ95" i="97"/>
  <c r="AJ177" i="97" s="1" a="1"/>
  <c r="AJ177" i="97" s="1"/>
  <c r="AJ93" i="97"/>
  <c r="AJ161" i="97" s="1" a="1"/>
  <c r="AJ161" i="97" s="1"/>
  <c r="AJ92" i="97"/>
  <c r="AJ149" i="97" s="1" a="1"/>
  <c r="AJ149" i="97" s="1"/>
  <c r="AJ94" i="97"/>
  <c r="AJ169" i="97" s="1" a="1"/>
  <c r="AJ169" i="97" s="1"/>
  <c r="V93" i="91"/>
  <c r="V171" i="91" s="1" a="1"/>
  <c r="V171" i="91" s="1"/>
  <c r="S150" i="95"/>
  <c r="L101" i="95"/>
  <c r="Z183" i="97"/>
  <c r="Z156" i="97"/>
  <c r="R94" i="97"/>
  <c r="R169" i="97" s="1" a="1"/>
  <c r="R169" i="97" s="1"/>
  <c r="R92" i="97"/>
  <c r="R149" i="97" s="1" a="1"/>
  <c r="R149" i="97" s="1"/>
  <c r="R93" i="97"/>
  <c r="R161" i="97" s="1" a="1"/>
  <c r="R161" i="97" s="1"/>
  <c r="R95" i="97"/>
  <c r="R177" i="97" s="1" a="1"/>
  <c r="R177" i="97" s="1"/>
  <c r="AA109" i="97"/>
  <c r="P91" i="97"/>
  <c r="P89" i="97"/>
  <c r="P88" i="97"/>
  <c r="P90" i="97"/>
  <c r="P168" i="97" s="1" a="1"/>
  <c r="P168" i="97" s="1"/>
  <c r="Y95" i="97"/>
  <c r="Y177" i="97" s="1" a="1"/>
  <c r="Y177" i="97" s="1"/>
  <c r="Y94" i="97"/>
  <c r="Y169" i="97" s="1" a="1"/>
  <c r="Y169" i="97" s="1"/>
  <c r="Y93" i="97"/>
  <c r="Y161" i="97" s="1" a="1"/>
  <c r="Y161" i="97" s="1"/>
  <c r="Y92" i="97"/>
  <c r="Y149" i="97" s="1" a="1"/>
  <c r="Y149" i="97" s="1"/>
  <c r="P156" i="97"/>
  <c r="G56" i="97"/>
  <c r="M95" i="97"/>
  <c r="M177" i="97" s="1" a="1"/>
  <c r="M177" i="97" s="1"/>
  <c r="M94" i="97"/>
  <c r="M169" i="97" s="1" a="1"/>
  <c r="M169" i="97" s="1"/>
  <c r="M93" i="97"/>
  <c r="M161" i="97" s="1" a="1"/>
  <c r="M161" i="97" s="1"/>
  <c r="M92" i="97"/>
  <c r="L102" i="97"/>
  <c r="AH110" i="97"/>
  <c r="Z178" i="97"/>
  <c r="AK95" i="97"/>
  <c r="AK177" i="97" s="1" a="1"/>
  <c r="AK177" i="97" s="1"/>
  <c r="AK94" i="97"/>
  <c r="AK169" i="97" s="1" a="1"/>
  <c r="AK169" i="97" s="1"/>
  <c r="AK93" i="97"/>
  <c r="AK161" i="97" s="1" a="1"/>
  <c r="AK161" i="97" s="1"/>
  <c r="AK92" i="97"/>
  <c r="Z110" i="97"/>
  <c r="Q150" i="97"/>
  <c r="O109" i="97"/>
  <c r="AF150" i="97"/>
  <c r="S170" i="97"/>
  <c r="AD97" i="97"/>
  <c r="AD100" i="97" s="1"/>
  <c r="AI110" i="97"/>
  <c r="AF75" i="97"/>
  <c r="AF70" i="97"/>
  <c r="AF63" i="97"/>
  <c r="S97" i="97"/>
  <c r="S100" i="97" s="1"/>
  <c r="AB91" i="97"/>
  <c r="AB89" i="97"/>
  <c r="AB88" i="97"/>
  <c r="AB90" i="97"/>
  <c r="AB168" i="97" s="1" a="1"/>
  <c r="AB168" i="97" s="1"/>
  <c r="AC104" i="97"/>
  <c r="AH97" i="97"/>
  <c r="AH100" i="97" s="1"/>
  <c r="H74" i="97"/>
  <c r="H69" i="97"/>
  <c r="H101" i="97" s="1"/>
  <c r="H62" i="97"/>
  <c r="J170" i="97"/>
  <c r="AA162" i="97"/>
  <c r="J104" i="97"/>
  <c r="K110" i="94"/>
  <c r="X105" i="95"/>
  <c r="U101" i="95"/>
  <c r="S107" i="93"/>
  <c r="S110" i="93" s="1"/>
  <c r="S119" i="93" s="1"/>
  <c r="S154" i="93" s="1" a="1"/>
  <c r="S154" i="93" s="1"/>
  <c r="T101" i="95"/>
  <c r="K101" i="95"/>
  <c r="AF91" i="92"/>
  <c r="AF176" i="92" s="1" a="1"/>
  <c r="AF176" i="92" s="1"/>
  <c r="K88" i="92"/>
  <c r="Q90" i="92"/>
  <c r="Q168" i="92" s="1" a="1"/>
  <c r="Q168" i="92" s="1"/>
  <c r="AH107" i="93"/>
  <c r="AH93" i="93"/>
  <c r="AH171" i="93" s="1" a="1"/>
  <c r="AH171" i="93" s="1"/>
  <c r="J93" i="93"/>
  <c r="J171" i="93" s="1" a="1"/>
  <c r="J171" i="93" s="1"/>
  <c r="V150" i="94"/>
  <c r="K150" i="94"/>
  <c r="S90" i="94"/>
  <c r="S168" i="94" s="1" a="1"/>
  <c r="S168" i="94" s="1"/>
  <c r="AC89" i="94"/>
  <c r="AC160" i="94" s="1" a="1"/>
  <c r="AC160" i="94" s="1"/>
  <c r="X150" i="94"/>
  <c r="X104" i="95"/>
  <c r="Y78" i="95"/>
  <c r="Y91" i="95" s="1"/>
  <c r="Y176" i="95" s="1" a="1"/>
  <c r="Y176" i="95" s="1"/>
  <c r="AE97" i="95"/>
  <c r="AE100" i="95" s="1"/>
  <c r="AE104" i="95" s="1"/>
  <c r="AG78" i="95"/>
  <c r="AG91" i="95" s="1"/>
  <c r="AG176" i="95" s="1" a="1"/>
  <c r="AG176" i="95" s="1"/>
  <c r="J88" i="95"/>
  <c r="J148" i="95" s="1" a="1"/>
  <c r="J148" i="95" s="1"/>
  <c r="W97" i="95"/>
  <c r="W100" i="95" s="1"/>
  <c r="W105" i="95" s="1"/>
  <c r="K91" i="92"/>
  <c r="AA170" i="94"/>
  <c r="AC91" i="94"/>
  <c r="AL101" i="95"/>
  <c r="AF88" i="92"/>
  <c r="AF148" i="92" s="1" a="1"/>
  <c r="AF148" i="92" s="1"/>
  <c r="Q91" i="92"/>
  <c r="Q176" i="92" s="1" a="1"/>
  <c r="Q176" i="92" s="1"/>
  <c r="J104" i="94"/>
  <c r="J107" i="94" s="1"/>
  <c r="AJ150" i="94"/>
  <c r="T178" i="94"/>
  <c r="Z150" i="94"/>
  <c r="AH97" i="95"/>
  <c r="AH100" i="95" s="1"/>
  <c r="AH104" i="95" s="1"/>
  <c r="AH107" i="95" s="1"/>
  <c r="J150" i="95"/>
  <c r="AF105" i="94"/>
  <c r="AD102" i="94"/>
  <c r="AD105" i="94" s="1"/>
  <c r="AD108" i="94" s="1"/>
  <c r="AI110" i="94"/>
  <c r="W105" i="94"/>
  <c r="N109" i="94"/>
  <c r="N117" i="94" s="1"/>
  <c r="AD97" i="95"/>
  <c r="AD100" i="95" s="1"/>
  <c r="AD104" i="95" s="1"/>
  <c r="AI110" i="95"/>
  <c r="R105" i="95"/>
  <c r="R108" i="95" s="1"/>
  <c r="S170" i="95"/>
  <c r="T110" i="94"/>
  <c r="V110" i="94"/>
  <c r="M102" i="94"/>
  <c r="S178" i="95"/>
  <c r="P91" i="95"/>
  <c r="P176" i="95" s="1" a="1"/>
  <c r="P176" i="95" s="1"/>
  <c r="P90" i="95"/>
  <c r="P168" i="95" s="1" a="1"/>
  <c r="P168" i="95" s="1"/>
  <c r="P89" i="95"/>
  <c r="P160" i="95" s="1" a="1"/>
  <c r="P160" i="95" s="1"/>
  <c r="P88" i="95"/>
  <c r="P148" i="95" s="1" a="1"/>
  <c r="P148" i="95" s="1"/>
  <c r="L91" i="95"/>
  <c r="L176" i="95" s="1" a="1"/>
  <c r="L176" i="95" s="1"/>
  <c r="L90" i="95"/>
  <c r="L168" i="95" s="1" a="1"/>
  <c r="L168" i="95" s="1"/>
  <c r="L89" i="95"/>
  <c r="L160" i="95" s="1" a="1"/>
  <c r="L160" i="95" s="1"/>
  <c r="L88" i="95"/>
  <c r="L148" i="95" s="1" a="1"/>
  <c r="L148" i="95" s="1"/>
  <c r="O156" i="95"/>
  <c r="AF91" i="95"/>
  <c r="AF176" i="95" s="1" a="1"/>
  <c r="AF176" i="95" s="1"/>
  <c r="AF90" i="95"/>
  <c r="AF168" i="95" s="1" a="1"/>
  <c r="AF168" i="95" s="1"/>
  <c r="AF89" i="95"/>
  <c r="AF160" i="95" s="1" a="1"/>
  <c r="AF160" i="95" s="1"/>
  <c r="AF88" i="95"/>
  <c r="AF148" i="95" s="1" a="1"/>
  <c r="AF148" i="95" s="1"/>
  <c r="AB91" i="95"/>
  <c r="AB176" i="95" s="1" a="1"/>
  <c r="AB176" i="95" s="1"/>
  <c r="AB90" i="95"/>
  <c r="AB168" i="95" s="1" a="1"/>
  <c r="AB168" i="95" s="1"/>
  <c r="AB89" i="95"/>
  <c r="AB160" i="95" s="1" a="1"/>
  <c r="AB160" i="95" s="1"/>
  <c r="AB88" i="95"/>
  <c r="AB148" i="95" s="1" a="1"/>
  <c r="AB148" i="95" s="1"/>
  <c r="I156" i="95"/>
  <c r="T91" i="95"/>
  <c r="T176" i="95" s="1" a="1"/>
  <c r="T176" i="95" s="1"/>
  <c r="T90" i="95"/>
  <c r="T168" i="95" s="1" a="1"/>
  <c r="T168" i="95" s="1"/>
  <c r="T89" i="95"/>
  <c r="T160" i="95" s="1" a="1"/>
  <c r="T160" i="95" s="1"/>
  <c r="T88" i="95"/>
  <c r="T148" i="95" s="1" a="1"/>
  <c r="T148" i="95" s="1"/>
  <c r="Q109" i="95"/>
  <c r="AC105" i="95"/>
  <c r="AC108" i="95" s="1"/>
  <c r="J156" i="95"/>
  <c r="AG62" i="95"/>
  <c r="AG74" i="95"/>
  <c r="AG69" i="95"/>
  <c r="AG101" i="95" s="1"/>
  <c r="AL97" i="94"/>
  <c r="AL100" i="94" s="1"/>
  <c r="AL156" i="94" s="1"/>
  <c r="AL102" i="94"/>
  <c r="Q183" i="95"/>
  <c r="Q156" i="95"/>
  <c r="Z156" i="95"/>
  <c r="O95" i="95"/>
  <c r="O93" i="95"/>
  <c r="O161" i="95" s="1" a="1"/>
  <c r="O161" i="95" s="1"/>
  <c r="O92" i="95"/>
  <c r="O94" i="95"/>
  <c r="O169" i="95" s="1" a="1"/>
  <c r="O169" i="95" s="1"/>
  <c r="P75" i="95"/>
  <c r="P70" i="95"/>
  <c r="P97" i="95" s="1"/>
  <c r="P100" i="95" s="1"/>
  <c r="P63" i="95"/>
  <c r="AC109" i="95"/>
  <c r="AI97" i="95"/>
  <c r="AI100" i="95" s="1"/>
  <c r="X95" i="95"/>
  <c r="X177" i="95" s="1" a="1"/>
  <c r="X177" i="95" s="1"/>
  <c r="X94" i="95"/>
  <c r="X169" i="95" s="1" a="1"/>
  <c r="X169" i="95" s="1"/>
  <c r="X93" i="95"/>
  <c r="X161" i="95" s="1" a="1"/>
  <c r="X161" i="95" s="1"/>
  <c r="X92" i="95"/>
  <c r="X149" i="95" s="1" a="1"/>
  <c r="X149" i="95" s="1"/>
  <c r="S97" i="95"/>
  <c r="S100" i="95" s="1"/>
  <c r="S104" i="95" s="1"/>
  <c r="AA78" i="95"/>
  <c r="X91" i="95"/>
  <c r="X176" i="95" s="1" a="1"/>
  <c r="X176" i="95" s="1"/>
  <c r="X90" i="95"/>
  <c r="X168" i="95" s="1" a="1"/>
  <c r="X168" i="95" s="1"/>
  <c r="X89" i="95"/>
  <c r="X160" i="95" s="1" a="1"/>
  <c r="X160" i="95" s="1"/>
  <c r="X88" i="95"/>
  <c r="X148" i="95" s="1" a="1"/>
  <c r="X148" i="95" s="1"/>
  <c r="V110" i="95"/>
  <c r="J110" i="95"/>
  <c r="AL94" i="95"/>
  <c r="AL169" i="95" s="1" a="1"/>
  <c r="AL169" i="95" s="1"/>
  <c r="AL92" i="95"/>
  <c r="AL149" i="95" s="1" a="1"/>
  <c r="AL149" i="95" s="1"/>
  <c r="AL95" i="95"/>
  <c r="AL177" i="95" s="1" a="1"/>
  <c r="AL177" i="95" s="1"/>
  <c r="AL93" i="95"/>
  <c r="AL161" i="95" s="1" a="1"/>
  <c r="AL161" i="95" s="1"/>
  <c r="Q178" i="95"/>
  <c r="V178" i="95"/>
  <c r="S150" i="94"/>
  <c r="V109" i="95"/>
  <c r="Z95" i="95"/>
  <c r="Z177" i="95" s="1" a="1"/>
  <c r="Z177" i="95" s="1"/>
  <c r="Z93" i="95"/>
  <c r="Z92" i="95"/>
  <c r="Z94" i="95"/>
  <c r="Z169" i="95" s="1" a="1"/>
  <c r="Z169" i="95" s="1"/>
  <c r="X156" i="95"/>
  <c r="AD110" i="95"/>
  <c r="AB74" i="95"/>
  <c r="AB69" i="95"/>
  <c r="AB101" i="95" s="1"/>
  <c r="AB62" i="95"/>
  <c r="AL78" i="94"/>
  <c r="S110" i="95"/>
  <c r="P95" i="95"/>
  <c r="P177" i="95" s="1" a="1"/>
  <c r="P177" i="95" s="1"/>
  <c r="P94" i="95"/>
  <c r="P169" i="95" s="1" a="1"/>
  <c r="P169" i="95" s="1"/>
  <c r="P93" i="95"/>
  <c r="P161" i="95" s="1" a="1"/>
  <c r="P161" i="95" s="1"/>
  <c r="P92" i="95"/>
  <c r="J109" i="95"/>
  <c r="AG63" i="95"/>
  <c r="AG75" i="95"/>
  <c r="AG70" i="95"/>
  <c r="AG102" i="95" s="1"/>
  <c r="Z105" i="95"/>
  <c r="S162" i="95"/>
  <c r="W95" i="95"/>
  <c r="W177" i="95" s="1" a="1"/>
  <c r="W177" i="95" s="1"/>
  <c r="W94" i="95"/>
  <c r="W169" i="95" s="1" a="1"/>
  <c r="W169" i="95" s="1"/>
  <c r="W93" i="95"/>
  <c r="W161" i="95" s="1" a="1"/>
  <c r="W161" i="95" s="1"/>
  <c r="W92" i="95"/>
  <c r="W149" i="95" s="1" a="1"/>
  <c r="W149" i="95" s="1"/>
  <c r="N109" i="95"/>
  <c r="P56" i="95"/>
  <c r="R110" i="95"/>
  <c r="W91" i="95"/>
  <c r="W176" i="95" s="1" a="1"/>
  <c r="W176" i="95" s="1"/>
  <c r="W90" i="95"/>
  <c r="W168" i="95" s="1" a="1"/>
  <c r="W168" i="95" s="1"/>
  <c r="W89" i="95"/>
  <c r="W160" i="95" s="1" a="1"/>
  <c r="W160" i="95" s="1"/>
  <c r="W88" i="95"/>
  <c r="W148" i="95" s="1" a="1"/>
  <c r="W148" i="95" s="1"/>
  <c r="AE110" i="95"/>
  <c r="AI102" i="95"/>
  <c r="M63" i="95"/>
  <c r="M75" i="95"/>
  <c r="M70" i="95"/>
  <c r="M97" i="95" s="1"/>
  <c r="M100" i="95" s="1"/>
  <c r="AJ97" i="95"/>
  <c r="AJ100" i="95" s="1"/>
  <c r="AJ105" i="95" s="1"/>
  <c r="AJ108" i="95" s="1"/>
  <c r="AI109" i="95"/>
  <c r="R104" i="95"/>
  <c r="V162" i="95"/>
  <c r="Q110" i="94"/>
  <c r="H75" i="95"/>
  <c r="H70" i="95"/>
  <c r="H102" i="95" s="1"/>
  <c r="H63" i="95"/>
  <c r="L75" i="95"/>
  <c r="L70" i="95"/>
  <c r="L102" i="95" s="1"/>
  <c r="L63" i="95"/>
  <c r="U63" i="95"/>
  <c r="U75" i="95"/>
  <c r="U70" i="95"/>
  <c r="U97" i="95" s="1"/>
  <c r="U100" i="95" s="1"/>
  <c r="AI91" i="95"/>
  <c r="AI90" i="95"/>
  <c r="AI168" i="95" s="1" a="1"/>
  <c r="AI168" i="95" s="1"/>
  <c r="AI89" i="95"/>
  <c r="AI88" i="95"/>
  <c r="AJ95" i="95"/>
  <c r="AJ177" i="95" s="1" a="1"/>
  <c r="AJ177" i="95" s="1"/>
  <c r="AJ94" i="95"/>
  <c r="AJ169" i="95" s="1" a="1"/>
  <c r="AJ169" i="95" s="1"/>
  <c r="AJ93" i="95"/>
  <c r="AJ92" i="95"/>
  <c r="R156" i="95"/>
  <c r="R183" i="95"/>
  <c r="AA94" i="95"/>
  <c r="AA169" i="95" s="1" a="1"/>
  <c r="AA169" i="95" s="1"/>
  <c r="AA92" i="95"/>
  <c r="AA149" i="95" s="1" a="1"/>
  <c r="AA149" i="95" s="1"/>
  <c r="AA95" i="95"/>
  <c r="AA177" i="95" s="1" a="1"/>
  <c r="AA177" i="95" s="1"/>
  <c r="AA93" i="95"/>
  <c r="AA161" i="95" s="1" a="1"/>
  <c r="AA161" i="95" s="1"/>
  <c r="AK95" i="95"/>
  <c r="AK177" i="95" s="1" a="1"/>
  <c r="AK177" i="95" s="1"/>
  <c r="AK93" i="95"/>
  <c r="AK161" i="95" s="1" a="1"/>
  <c r="AK161" i="95" s="1"/>
  <c r="AK92" i="95"/>
  <c r="AK94" i="95"/>
  <c r="AK169" i="95" s="1" a="1"/>
  <c r="AK169" i="95" s="1"/>
  <c r="I95" i="95"/>
  <c r="I94" i="95"/>
  <c r="I169" i="95" s="1" a="1"/>
  <c r="I169" i="95" s="1"/>
  <c r="I93" i="95"/>
  <c r="I92" i="95"/>
  <c r="AL90" i="95"/>
  <c r="AL168" i="95" s="1" a="1"/>
  <c r="AL168" i="95" s="1"/>
  <c r="AL88" i="95"/>
  <c r="AL148" i="95" s="1" a="1"/>
  <c r="AL148" i="95" s="1"/>
  <c r="AL91" i="95"/>
  <c r="AL176" i="95" s="1" a="1"/>
  <c r="AL176" i="95" s="1"/>
  <c r="AL89" i="95"/>
  <c r="AL160" i="95" s="1" a="1"/>
  <c r="AL160" i="95" s="1"/>
  <c r="AB75" i="95"/>
  <c r="AB70" i="95"/>
  <c r="AB102" i="95" s="1"/>
  <c r="AB63" i="95"/>
  <c r="AK178" i="95"/>
  <c r="S109" i="95"/>
  <c r="Q110" i="95"/>
  <c r="N97" i="95"/>
  <c r="N100" i="95" s="1"/>
  <c r="AD91" i="95"/>
  <c r="AD90" i="95"/>
  <c r="AD168" i="95" s="1" a="1"/>
  <c r="AD168" i="95" s="1"/>
  <c r="AD89" i="95"/>
  <c r="AD88" i="95"/>
  <c r="K75" i="95"/>
  <c r="K70" i="95"/>
  <c r="K63" i="95"/>
  <c r="Y62" i="95"/>
  <c r="Y74" i="95"/>
  <c r="Y69" i="95"/>
  <c r="Y101" i="95" s="1"/>
  <c r="M78" i="95"/>
  <c r="U93" i="95"/>
  <c r="U161" i="95" s="1" a="1"/>
  <c r="U161" i="95" s="1"/>
  <c r="U95" i="95"/>
  <c r="U177" i="95" s="1" a="1"/>
  <c r="U177" i="95" s="1"/>
  <c r="U94" i="95"/>
  <c r="U169" i="95" s="1" a="1"/>
  <c r="U169" i="95" s="1"/>
  <c r="U92" i="95"/>
  <c r="U149" i="95" s="1" a="1"/>
  <c r="U149" i="95" s="1"/>
  <c r="K92" i="95"/>
  <c r="K94" i="95"/>
  <c r="K169" i="95" s="1" a="1"/>
  <c r="K169" i="95" s="1"/>
  <c r="K93" i="95"/>
  <c r="K161" i="95" s="1" a="1"/>
  <c r="K161" i="95" s="1"/>
  <c r="K95" i="95"/>
  <c r="K177" i="95" s="1" a="1"/>
  <c r="K177" i="95" s="1"/>
  <c r="Y63" i="95"/>
  <c r="Y75" i="95"/>
  <c r="Y70" i="95"/>
  <c r="Q170" i="95"/>
  <c r="AE178" i="95"/>
  <c r="AC104" i="95"/>
  <c r="AC156" i="95"/>
  <c r="AC183" i="95"/>
  <c r="AA75" i="95"/>
  <c r="AA70" i="95"/>
  <c r="AA63" i="95"/>
  <c r="AF75" i="95"/>
  <c r="AF70" i="95"/>
  <c r="AF63" i="95"/>
  <c r="T75" i="95"/>
  <c r="T70" i="95"/>
  <c r="T97" i="95" s="1"/>
  <c r="T100" i="95" s="1"/>
  <c r="T63" i="95"/>
  <c r="AE109" i="95"/>
  <c r="H91" i="95"/>
  <c r="H176" i="95" s="1" a="1"/>
  <c r="H176" i="95" s="1"/>
  <c r="H90" i="95"/>
  <c r="H168" i="95" s="1" a="1"/>
  <c r="H168" i="95" s="1"/>
  <c r="H89" i="95"/>
  <c r="H160" i="95" s="1" a="1"/>
  <c r="H160" i="95" s="1"/>
  <c r="H88" i="95"/>
  <c r="H148" i="95" s="1" a="1"/>
  <c r="H148" i="95" s="1"/>
  <c r="AD109" i="95"/>
  <c r="AK156" i="95"/>
  <c r="N110" i="95"/>
  <c r="AC110" i="95"/>
  <c r="AH95" i="95"/>
  <c r="AH177" i="95" s="1" a="1"/>
  <c r="AH177" i="95" s="1"/>
  <c r="AH94" i="95"/>
  <c r="AH169" i="95" s="1" a="1"/>
  <c r="AH169" i="95" s="1"/>
  <c r="AH93" i="95"/>
  <c r="AH161" i="95" s="1" a="1"/>
  <c r="AH161" i="95" s="1"/>
  <c r="AH92" i="95"/>
  <c r="N102" i="95"/>
  <c r="M62" i="95"/>
  <c r="M74" i="95"/>
  <c r="M69" i="95"/>
  <c r="M101" i="95" s="1"/>
  <c r="V156" i="95"/>
  <c r="AL63" i="95"/>
  <c r="AL75" i="95"/>
  <c r="AL70" i="95"/>
  <c r="AL102" i="95" s="1"/>
  <c r="R109" i="95"/>
  <c r="I102" i="95"/>
  <c r="I105" i="95" s="1"/>
  <c r="I108" i="95" s="1"/>
  <c r="J170" i="95"/>
  <c r="H74" i="95"/>
  <c r="H69" i="95"/>
  <c r="H101" i="95" s="1"/>
  <c r="H62" i="95"/>
  <c r="O102" i="95"/>
  <c r="O105" i="95" s="1"/>
  <c r="AF95" i="95"/>
  <c r="AF177" i="95" s="1" a="1"/>
  <c r="AF177" i="95" s="1"/>
  <c r="AF94" i="95"/>
  <c r="AF169" i="95" s="1" a="1"/>
  <c r="AF169" i="95" s="1"/>
  <c r="AF93" i="95"/>
  <c r="AF161" i="95" s="1" a="1"/>
  <c r="AF161" i="95" s="1"/>
  <c r="AF92" i="95"/>
  <c r="T95" i="95"/>
  <c r="T177" i="95" s="1" a="1"/>
  <c r="T177" i="95" s="1"/>
  <c r="T94" i="95"/>
  <c r="T169" i="95" s="1" a="1"/>
  <c r="T169" i="95" s="1"/>
  <c r="T93" i="95"/>
  <c r="T161" i="95" s="1" a="1"/>
  <c r="T161" i="95" s="1"/>
  <c r="T92" i="95"/>
  <c r="Y56" i="95"/>
  <c r="G56" i="95" s="1"/>
  <c r="Q162" i="95"/>
  <c r="L95" i="95"/>
  <c r="L177" i="95" s="1" a="1"/>
  <c r="L177" i="95" s="1"/>
  <c r="L94" i="95"/>
  <c r="L169" i="95" s="1" a="1"/>
  <c r="L169" i="95" s="1"/>
  <c r="L93" i="95"/>
  <c r="L161" i="95" s="1" a="1"/>
  <c r="L161" i="95" s="1"/>
  <c r="L92" i="95"/>
  <c r="AJ178" i="95"/>
  <c r="AG105" i="94"/>
  <c r="W150" i="94"/>
  <c r="X110" i="94"/>
  <c r="AK110" i="94"/>
  <c r="N105" i="94"/>
  <c r="N110" i="94"/>
  <c r="Y88" i="92"/>
  <c r="Y148" i="92" s="1" a="1"/>
  <c r="Y148" i="92" s="1"/>
  <c r="AE150" i="94"/>
  <c r="AD150" i="94"/>
  <c r="O156" i="94"/>
  <c r="AK183" i="94"/>
  <c r="AK156" i="94"/>
  <c r="Z183" i="94"/>
  <c r="Z156" i="94"/>
  <c r="AE109" i="94"/>
  <c r="Y104" i="94"/>
  <c r="AE183" i="94"/>
  <c r="AE156" i="94"/>
  <c r="AD110" i="94"/>
  <c r="AD109" i="94"/>
  <c r="U110" i="94"/>
  <c r="AI109" i="94"/>
  <c r="L105" i="94"/>
  <c r="AF104" i="94"/>
  <c r="AB110" i="94"/>
  <c r="J105" i="94"/>
  <c r="J108" i="94" s="1"/>
  <c r="L109" i="94"/>
  <c r="L104" i="94"/>
  <c r="S109" i="94"/>
  <c r="Z102" i="94"/>
  <c r="U91" i="94"/>
  <c r="Q104" i="94"/>
  <c r="AG156" i="94"/>
  <c r="P95" i="94"/>
  <c r="P177" i="94" s="1" a="1"/>
  <c r="P177" i="94" s="1"/>
  <c r="P93" i="94"/>
  <c r="P161" i="94" s="1" a="1"/>
  <c r="P161" i="94" s="1"/>
  <c r="P94" i="94"/>
  <c r="P169" i="94" s="1" a="1"/>
  <c r="P169" i="94" s="1"/>
  <c r="P92" i="94"/>
  <c r="W104" i="94"/>
  <c r="V170" i="94"/>
  <c r="S97" i="94"/>
  <c r="S100" i="94" s="1"/>
  <c r="Q109" i="94"/>
  <c r="X178" i="94"/>
  <c r="AF156" i="94"/>
  <c r="AD183" i="94"/>
  <c r="AD156" i="94"/>
  <c r="AE105" i="94"/>
  <c r="AE108" i="94" s="1"/>
  <c r="I156" i="94"/>
  <c r="J95" i="94"/>
  <c r="J177" i="94" s="1" a="1"/>
  <c r="J177" i="94" s="1"/>
  <c r="J93" i="94"/>
  <c r="J94" i="94"/>
  <c r="J169" i="94" s="1" a="1"/>
  <c r="J169" i="94" s="1"/>
  <c r="J92" i="94"/>
  <c r="AJ110" i="94"/>
  <c r="X97" i="94"/>
  <c r="X100" i="94" s="1"/>
  <c r="O95" i="94"/>
  <c r="O177" i="94" s="1" a="1"/>
  <c r="O177" i="94" s="1"/>
  <c r="O93" i="94"/>
  <c r="O161" i="94" s="1" a="1"/>
  <c r="O161" i="94" s="1"/>
  <c r="O94" i="94"/>
  <c r="O169" i="94" s="1" a="1"/>
  <c r="O169" i="94" s="1"/>
  <c r="O92" i="94"/>
  <c r="N156" i="94"/>
  <c r="W156" i="94"/>
  <c r="M95" i="94"/>
  <c r="M94" i="94"/>
  <c r="M169" i="94" s="1" a="1"/>
  <c r="M169" i="94" s="1"/>
  <c r="M93" i="94"/>
  <c r="M161" i="94" s="1" a="1"/>
  <c r="M161" i="94" s="1"/>
  <c r="M92" i="94"/>
  <c r="L110" i="94"/>
  <c r="T97" i="94"/>
  <c r="T100" i="94" s="1"/>
  <c r="AG95" i="94"/>
  <c r="AG177" i="94" s="1" a="1"/>
  <c r="AG177" i="94" s="1"/>
  <c r="AG94" i="94"/>
  <c r="AG169" i="94" s="1" a="1"/>
  <c r="AG169" i="94" s="1"/>
  <c r="AG93" i="94"/>
  <c r="AG161" i="94" s="1" a="1"/>
  <c r="AG161" i="94" s="1"/>
  <c r="AG92" i="94"/>
  <c r="H95" i="94"/>
  <c r="H94" i="94"/>
  <c r="H169" i="94" s="1" a="1"/>
  <c r="H169" i="94" s="1"/>
  <c r="H93" i="94"/>
  <c r="H161" i="94" s="1" a="1"/>
  <c r="H161" i="94" s="1"/>
  <c r="H92" i="94"/>
  <c r="AB109" i="94"/>
  <c r="P170" i="94"/>
  <c r="AC102" i="94"/>
  <c r="AC105" i="94" s="1"/>
  <c r="AC108" i="94" s="1"/>
  <c r="AE110" i="94"/>
  <c r="P97" i="94"/>
  <c r="P100" i="94" s="1"/>
  <c r="P105" i="94" s="1"/>
  <c r="S110" i="94"/>
  <c r="V178" i="94"/>
  <c r="Z110" i="94"/>
  <c r="Z170" i="94"/>
  <c r="U97" i="94"/>
  <c r="U100" i="94" s="1"/>
  <c r="AB97" i="94"/>
  <c r="AB100" i="94" s="1"/>
  <c r="X109" i="94"/>
  <c r="H97" i="94"/>
  <c r="H100" i="94" s="1"/>
  <c r="K97" i="94"/>
  <c r="K100" i="94" s="1"/>
  <c r="AK109" i="94"/>
  <c r="W162" i="94"/>
  <c r="N162" i="94"/>
  <c r="U109" i="94"/>
  <c r="Y105" i="94"/>
  <c r="AA156" i="94"/>
  <c r="X102" i="94"/>
  <c r="J178" i="94"/>
  <c r="Q105" i="94"/>
  <c r="V109" i="94"/>
  <c r="T102" i="94"/>
  <c r="O102" i="94"/>
  <c r="O105" i="94" s="1"/>
  <c r="O108" i="94" s="1"/>
  <c r="AJ109" i="94"/>
  <c r="AA109" i="94"/>
  <c r="AC156" i="94"/>
  <c r="R94" i="94"/>
  <c r="R169" i="94" s="1" a="1"/>
  <c r="R169" i="94" s="1"/>
  <c r="R92" i="94"/>
  <c r="R95" i="94"/>
  <c r="R177" i="94" s="1" a="1"/>
  <c r="R177" i="94" s="1"/>
  <c r="R93" i="94"/>
  <c r="R161" i="94" s="1" a="1"/>
  <c r="R161" i="94" s="1"/>
  <c r="N104" i="94"/>
  <c r="S178" i="94"/>
  <c r="V162" i="94"/>
  <c r="K109" i="94"/>
  <c r="AB102" i="94"/>
  <c r="AC95" i="94"/>
  <c r="AC177" i="94" s="1" a="1"/>
  <c r="AC177" i="94" s="1"/>
  <c r="AC94" i="94"/>
  <c r="AC169" i="94" s="1" a="1"/>
  <c r="AC169" i="94" s="1"/>
  <c r="AC93" i="94"/>
  <c r="AC161" i="94" s="1" a="1"/>
  <c r="AC161" i="94" s="1"/>
  <c r="AC92" i="94"/>
  <c r="I95" i="94"/>
  <c r="I94" i="94"/>
  <c r="I169" i="94" s="1" a="1"/>
  <c r="I169" i="94" s="1"/>
  <c r="I93" i="94"/>
  <c r="I92" i="94"/>
  <c r="AJ97" i="94"/>
  <c r="AJ100" i="94" s="1"/>
  <c r="R97" i="94"/>
  <c r="R100" i="94" s="1"/>
  <c r="H102" i="94"/>
  <c r="K102" i="94"/>
  <c r="X162" i="94"/>
  <c r="AG170" i="94"/>
  <c r="N170" i="94"/>
  <c r="AI170" i="94"/>
  <c r="W109" i="94"/>
  <c r="Y95" i="94"/>
  <c r="Y177" i="94" s="1" a="1"/>
  <c r="Y177" i="94" s="1"/>
  <c r="Y94" i="94"/>
  <c r="Y169" i="94" s="1" a="1"/>
  <c r="Y169" i="94" s="1"/>
  <c r="Y93" i="94"/>
  <c r="Y161" i="94" s="1" a="1"/>
  <c r="Y161" i="94" s="1"/>
  <c r="Y92" i="94"/>
  <c r="Y156" i="94"/>
  <c r="AE170" i="94"/>
  <c r="Q156" i="94"/>
  <c r="L156" i="94"/>
  <c r="M156" i="94"/>
  <c r="W110" i="94"/>
  <c r="AD178" i="94"/>
  <c r="J156" i="94"/>
  <c r="AI97" i="94"/>
  <c r="AI100" i="94" s="1"/>
  <c r="T109" i="94"/>
  <c r="AE104" i="94"/>
  <c r="Z109" i="94"/>
  <c r="AF94" i="94"/>
  <c r="AF169" i="94" s="1" a="1"/>
  <c r="AF169" i="94" s="1"/>
  <c r="AF92" i="94"/>
  <c r="AF95" i="94"/>
  <c r="AF177" i="94" s="1" a="1"/>
  <c r="AF177" i="94" s="1"/>
  <c r="AF93" i="94"/>
  <c r="AH94" i="94"/>
  <c r="AH169" i="94" s="1" a="1"/>
  <c r="AH169" i="94" s="1"/>
  <c r="AH92" i="94"/>
  <c r="AH95" i="94"/>
  <c r="AH177" i="94" s="1" a="1"/>
  <c r="AH177" i="94" s="1"/>
  <c r="AH93" i="94"/>
  <c r="AJ102" i="94"/>
  <c r="V97" i="94"/>
  <c r="V100" i="94" s="1"/>
  <c r="R102" i="94"/>
  <c r="AH97" i="94"/>
  <c r="AH100" i="94" s="1"/>
  <c r="AK102" i="94"/>
  <c r="X170" i="94"/>
  <c r="AA110" i="94"/>
  <c r="Y170" i="94"/>
  <c r="AC78" i="92"/>
  <c r="AC89" i="92" s="1"/>
  <c r="AC160" i="92" s="1" a="1"/>
  <c r="AC160" i="92" s="1"/>
  <c r="AJ107" i="93"/>
  <c r="Z112" i="93"/>
  <c r="Z120" i="93" s="1"/>
  <c r="S108" i="93"/>
  <c r="S111" i="93" s="1"/>
  <c r="AC112" i="93"/>
  <c r="AC120" i="93" s="1"/>
  <c r="Q112" i="93"/>
  <c r="Q120" i="93" s="1"/>
  <c r="W112" i="93"/>
  <c r="W115" i="93" s="1"/>
  <c r="K113" i="93"/>
  <c r="AE108" i="93"/>
  <c r="AE111" i="93" s="1"/>
  <c r="AC108" i="93"/>
  <c r="AC111" i="93" s="1"/>
  <c r="AE113" i="93"/>
  <c r="AK113" i="93"/>
  <c r="Y107" i="93"/>
  <c r="X107" i="93"/>
  <c r="X110" i="93" s="1"/>
  <c r="X114" i="93" s="1"/>
  <c r="W113" i="93"/>
  <c r="AB113" i="93"/>
  <c r="M102" i="92"/>
  <c r="M105" i="92" s="1"/>
  <c r="AG112" i="93"/>
  <c r="AG120" i="93" s="1"/>
  <c r="AA108" i="93"/>
  <c r="V113" i="93"/>
  <c r="L107" i="93"/>
  <c r="P108" i="93"/>
  <c r="U159" i="93"/>
  <c r="AC186" i="93"/>
  <c r="AB108" i="93"/>
  <c r="V108" i="93"/>
  <c r="AI113" i="93"/>
  <c r="L113" i="93"/>
  <c r="X112" i="93"/>
  <c r="AL112" i="93"/>
  <c r="S112" i="93"/>
  <c r="AB94" i="93"/>
  <c r="AB93" i="93"/>
  <c r="AB171" i="93" s="1" a="1"/>
  <c r="AB171" i="93" s="1"/>
  <c r="AB92" i="93"/>
  <c r="AB91" i="93"/>
  <c r="AH108" i="93"/>
  <c r="O108" i="93"/>
  <c r="AD112" i="93"/>
  <c r="O112" i="93"/>
  <c r="I98" i="93"/>
  <c r="I180" i="93" s="1" a="1"/>
  <c r="I180" i="93" s="1"/>
  <c r="I97" i="93"/>
  <c r="I172" i="93" s="1" a="1"/>
  <c r="I172" i="93" s="1"/>
  <c r="I96" i="93"/>
  <c r="I164" i="93" s="1" a="1"/>
  <c r="I164" i="93" s="1"/>
  <c r="I95" i="93"/>
  <c r="I152" i="93" s="1" a="1"/>
  <c r="I152" i="93" s="1"/>
  <c r="AL107" i="93"/>
  <c r="T94" i="93"/>
  <c r="T93" i="93"/>
  <c r="T171" i="93" s="1" a="1"/>
  <c r="T171" i="93" s="1"/>
  <c r="T92" i="93"/>
  <c r="T91" i="93"/>
  <c r="AB112" i="93"/>
  <c r="AG113" i="93"/>
  <c r="AC113" i="93"/>
  <c r="AF98" i="93"/>
  <c r="AF180" i="93" s="1" a="1"/>
  <c r="AF180" i="93" s="1"/>
  <c r="AF97" i="93"/>
  <c r="AF172" i="93" s="1" a="1"/>
  <c r="AF172" i="93" s="1"/>
  <c r="AF96" i="93"/>
  <c r="AF164" i="93" s="1" a="1"/>
  <c r="AF164" i="93" s="1"/>
  <c r="AF95" i="93"/>
  <c r="AF152" i="93" s="1" a="1"/>
  <c r="AF152" i="93" s="1"/>
  <c r="S113" i="93"/>
  <c r="AK159" i="93"/>
  <c r="O113" i="93"/>
  <c r="P159" i="93"/>
  <c r="AG186" i="93"/>
  <c r="AG159" i="93"/>
  <c r="N113" i="93"/>
  <c r="AK112" i="93"/>
  <c r="AB159" i="93"/>
  <c r="M113" i="93"/>
  <c r="Y94" i="93"/>
  <c r="Y179" i="93" s="1" a="1"/>
  <c r="Y179" i="93" s="1"/>
  <c r="Y92" i="93"/>
  <c r="Y163" i="93" s="1" a="1"/>
  <c r="Y163" i="93" s="1"/>
  <c r="Y91" i="93"/>
  <c r="Y151" i="93" s="1" a="1"/>
  <c r="Y151" i="93" s="1"/>
  <c r="Y93" i="93"/>
  <c r="Y171" i="93" s="1" a="1"/>
  <c r="Y171" i="93" s="1"/>
  <c r="Y98" i="93"/>
  <c r="Y180" i="93" s="1" a="1"/>
  <c r="Y180" i="93" s="1"/>
  <c r="Y97" i="93"/>
  <c r="Y172" i="93" s="1" a="1"/>
  <c r="Y172" i="93" s="1"/>
  <c r="Y96" i="93"/>
  <c r="Y164" i="93" s="1" a="1"/>
  <c r="Y164" i="93" s="1"/>
  <c r="Y95" i="93"/>
  <c r="Y152" i="93" s="1" a="1"/>
  <c r="Y152" i="93" s="1"/>
  <c r="U112" i="93"/>
  <c r="T112" i="93"/>
  <c r="L112" i="93"/>
  <c r="N159" i="93"/>
  <c r="AA94" i="93"/>
  <c r="AA93" i="93"/>
  <c r="AA171" i="93" s="1" a="1"/>
  <c r="AA171" i="93" s="1"/>
  <c r="AA92" i="93"/>
  <c r="AA91" i="93"/>
  <c r="AI159" i="93"/>
  <c r="K105" i="93"/>
  <c r="W159" i="93"/>
  <c r="V112" i="93"/>
  <c r="N112" i="93"/>
  <c r="AK92" i="93"/>
  <c r="AK93" i="93"/>
  <c r="AK171" i="93" s="1" a="1"/>
  <c r="AK171" i="93" s="1"/>
  <c r="AK94" i="93"/>
  <c r="AK91" i="93"/>
  <c r="J159" i="93"/>
  <c r="Z113" i="93"/>
  <c r="AA107" i="93"/>
  <c r="AA113" i="93"/>
  <c r="AF107" i="93"/>
  <c r="AK105" i="93"/>
  <c r="AA112" i="93"/>
  <c r="R98" i="93"/>
  <c r="R180" i="93" s="1" a="1"/>
  <c r="R180" i="93" s="1"/>
  <c r="R97" i="93"/>
  <c r="R172" i="93" s="1" a="1"/>
  <c r="R172" i="93" s="1"/>
  <c r="R96" i="93"/>
  <c r="R95" i="93"/>
  <c r="R152" i="93" s="1" a="1"/>
  <c r="R152" i="93" s="1"/>
  <c r="AH96" i="93"/>
  <c r="AH97" i="93"/>
  <c r="AH172" i="93" s="1" a="1"/>
  <c r="AH172" i="93" s="1"/>
  <c r="AH98" i="93"/>
  <c r="AH180" i="93" s="1" a="1"/>
  <c r="AH180" i="93" s="1"/>
  <c r="AH95" i="93"/>
  <c r="AH152" i="93" s="1" a="1"/>
  <c r="AH152" i="93" s="1"/>
  <c r="AG108" i="93"/>
  <c r="AG111" i="93" s="1"/>
  <c r="J113" i="93"/>
  <c r="AJ108" i="93"/>
  <c r="AJ112" i="93"/>
  <c r="H98" i="93"/>
  <c r="H97" i="93"/>
  <c r="H172" i="93" s="1" a="1"/>
  <c r="H172" i="93" s="1"/>
  <c r="H96" i="93"/>
  <c r="H164" i="93" s="1" a="1"/>
  <c r="H164" i="93" s="1"/>
  <c r="H95" i="93"/>
  <c r="N94" i="93"/>
  <c r="N93" i="93"/>
  <c r="N171" i="93" s="1" a="1"/>
  <c r="N171" i="93" s="1"/>
  <c r="N91" i="93"/>
  <c r="N92" i="93"/>
  <c r="M186" i="93"/>
  <c r="M159" i="93"/>
  <c r="X108" i="93"/>
  <c r="X111" i="93" s="1"/>
  <c r="N105" i="93"/>
  <c r="U113" i="93"/>
  <c r="K159" i="93"/>
  <c r="H100" i="93"/>
  <c r="H103" i="93" s="1"/>
  <c r="H108" i="93" s="1"/>
  <c r="AJ113" i="93"/>
  <c r="AG107" i="93"/>
  <c r="AE112" i="93"/>
  <c r="Q186" i="93"/>
  <c r="Q159" i="93"/>
  <c r="T113" i="93"/>
  <c r="P113" i="93"/>
  <c r="AL113" i="93"/>
  <c r="AD186" i="93"/>
  <c r="AD159" i="93"/>
  <c r="P107" i="93"/>
  <c r="J112" i="93"/>
  <c r="AD113" i="93"/>
  <c r="AE186" i="93"/>
  <c r="AE159" i="93"/>
  <c r="Q113" i="93"/>
  <c r="M112" i="93"/>
  <c r="AJ159" i="93"/>
  <c r="V159" i="93"/>
  <c r="AJ94" i="93"/>
  <c r="AJ93" i="93"/>
  <c r="AJ171" i="93" s="1" a="1"/>
  <c r="AJ171" i="93" s="1"/>
  <c r="AJ92" i="93"/>
  <c r="AJ91" i="93"/>
  <c r="M105" i="93"/>
  <c r="X186" i="93"/>
  <c r="X159" i="93"/>
  <c r="P112" i="93"/>
  <c r="AA159" i="93"/>
  <c r="AE107" i="93"/>
  <c r="AI112" i="93"/>
  <c r="S186" i="93"/>
  <c r="S159" i="93"/>
  <c r="AF94" i="93"/>
  <c r="AF93" i="93"/>
  <c r="AF171" i="93" s="1" a="1"/>
  <c r="AF171" i="93" s="1"/>
  <c r="AF92" i="93"/>
  <c r="AF163" i="93" s="1" a="1"/>
  <c r="AF163" i="93" s="1"/>
  <c r="AF91" i="93"/>
  <c r="AF151" i="93" s="1" a="1"/>
  <c r="AF151" i="93" s="1"/>
  <c r="AH159" i="93"/>
  <c r="O159" i="93"/>
  <c r="AL108" i="93"/>
  <c r="AL111" i="93" s="1"/>
  <c r="K112" i="93"/>
  <c r="Q105" i="93"/>
  <c r="AB107" i="93"/>
  <c r="X113" i="93"/>
  <c r="AD105" i="93"/>
  <c r="T159" i="93"/>
  <c r="U107" i="93"/>
  <c r="V107" i="93"/>
  <c r="AB94" i="91"/>
  <c r="I92" i="91"/>
  <c r="AF91" i="91"/>
  <c r="R97" i="92"/>
  <c r="R100" i="92" s="1"/>
  <c r="R104" i="92" s="1"/>
  <c r="AG78" i="92"/>
  <c r="AG89" i="92" s="1"/>
  <c r="AG160" i="92" s="1" a="1"/>
  <c r="AG160" i="92" s="1"/>
  <c r="I93" i="91"/>
  <c r="I171" i="91" s="1" a="1"/>
  <c r="I171" i="91" s="1"/>
  <c r="AF94" i="91"/>
  <c r="AD97" i="92"/>
  <c r="AD100" i="92" s="1"/>
  <c r="AD105" i="92" s="1"/>
  <c r="AA153" i="91"/>
  <c r="S101" i="61"/>
  <c r="S183" i="61" s="1" a="1"/>
  <c r="S183" i="61" s="1"/>
  <c r="AC101" i="92"/>
  <c r="Z78" i="92"/>
  <c r="Z89" i="92" s="1"/>
  <c r="Z160" i="92" s="1" a="1"/>
  <c r="Z160" i="92" s="1"/>
  <c r="Q97" i="92"/>
  <c r="Q100" i="92" s="1"/>
  <c r="Q104" i="92" s="1"/>
  <c r="AI162" i="92"/>
  <c r="AJ102" i="92"/>
  <c r="AJ105" i="92" s="1"/>
  <c r="S101" i="92"/>
  <c r="R91" i="91"/>
  <c r="AH94" i="91"/>
  <c r="U93" i="91"/>
  <c r="U171" i="91" s="1" a="1"/>
  <c r="U171" i="91" s="1"/>
  <c r="AK97" i="92"/>
  <c r="AK100" i="92" s="1"/>
  <c r="AK105" i="92" s="1"/>
  <c r="AK108" i="92" s="1"/>
  <c r="M162" i="92"/>
  <c r="V99" i="61"/>
  <c r="W93" i="91"/>
  <c r="W171" i="91" s="1" a="1"/>
  <c r="W171" i="91" s="1"/>
  <c r="T94" i="91"/>
  <c r="W150" i="92"/>
  <c r="L150" i="92"/>
  <c r="AK150" i="92"/>
  <c r="P150" i="92"/>
  <c r="W162" i="92"/>
  <c r="AK162" i="92"/>
  <c r="P162" i="92"/>
  <c r="R162" i="92"/>
  <c r="U97" i="92"/>
  <c r="U100" i="92" s="1"/>
  <c r="U105" i="92" s="1"/>
  <c r="AH97" i="92"/>
  <c r="AH100" i="92" s="1"/>
  <c r="AH105" i="92" s="1"/>
  <c r="L162" i="92"/>
  <c r="O97" i="92"/>
  <c r="O100" i="92" s="1"/>
  <c r="O104" i="92" s="1"/>
  <c r="W170" i="92"/>
  <c r="AK170" i="92"/>
  <c r="P170" i="92"/>
  <c r="K162" i="92"/>
  <c r="W97" i="92"/>
  <c r="W100" i="92" s="1"/>
  <c r="W156" i="92" s="1"/>
  <c r="K97" i="92"/>
  <c r="K100" i="92" s="1"/>
  <c r="K156" i="92" s="1"/>
  <c r="O162" i="92"/>
  <c r="L170" i="92"/>
  <c r="P97" i="92"/>
  <c r="P100" i="92" s="1"/>
  <c r="P105" i="92" s="1"/>
  <c r="P108" i="92" s="1"/>
  <c r="W178" i="92"/>
  <c r="AK178" i="92"/>
  <c r="P178" i="92"/>
  <c r="AI97" i="92"/>
  <c r="AI100" i="92" s="1"/>
  <c r="AI104" i="92" s="1"/>
  <c r="L97" i="92"/>
  <c r="L100" i="92" s="1"/>
  <c r="L105" i="92" s="1"/>
  <c r="L108" i="92" s="1"/>
  <c r="L178" i="92"/>
  <c r="AE78" i="92"/>
  <c r="AE89" i="92" s="1"/>
  <c r="AE160" i="92" s="1" a="1"/>
  <c r="AE160" i="92" s="1"/>
  <c r="T78" i="92"/>
  <c r="T89" i="92" s="1"/>
  <c r="T160" i="92" s="1" a="1"/>
  <c r="T160" i="92" s="1"/>
  <c r="V101" i="61"/>
  <c r="W92" i="91"/>
  <c r="AH91" i="91"/>
  <c r="T91" i="91"/>
  <c r="X109" i="92"/>
  <c r="X117" i="92" s="1"/>
  <c r="S100" i="61"/>
  <c r="S175" i="61" s="1" a="1"/>
  <c r="S175" i="61" s="1"/>
  <c r="S98" i="61"/>
  <c r="S155" i="61" s="1" a="1"/>
  <c r="S155" i="61" s="1"/>
  <c r="V98" i="61"/>
  <c r="V155" i="61" s="1" a="1"/>
  <c r="V155" i="61" s="1"/>
  <c r="W94" i="91"/>
  <c r="AH93" i="91"/>
  <c r="AH171" i="91" s="1" a="1"/>
  <c r="AH171" i="91" s="1"/>
  <c r="AJ94" i="91"/>
  <c r="AJ179" i="91" s="1" a="1"/>
  <c r="AJ179" i="91" s="1"/>
  <c r="T92" i="91"/>
  <c r="M93" i="91"/>
  <c r="M171" i="91" s="1" a="1"/>
  <c r="M171" i="91" s="1"/>
  <c r="H102" i="92"/>
  <c r="H104" i="92" s="1"/>
  <c r="P109" i="92"/>
  <c r="P112" i="92" s="1"/>
  <c r="G56" i="92"/>
  <c r="P110" i="92"/>
  <c r="AE93" i="91"/>
  <c r="AE171" i="91" s="1" a="1"/>
  <c r="AE171" i="91" s="1"/>
  <c r="M92" i="91"/>
  <c r="O110" i="92"/>
  <c r="AG101" i="92"/>
  <c r="M94" i="91"/>
  <c r="AD109" i="92"/>
  <c r="AD112" i="92" s="1"/>
  <c r="AA91" i="92"/>
  <c r="AA176" i="92" s="1" a="1"/>
  <c r="AA176" i="92" s="1"/>
  <c r="AA90" i="92"/>
  <c r="AA168" i="92" s="1" a="1"/>
  <c r="AA168" i="92" s="1"/>
  <c r="AA88" i="92"/>
  <c r="AA148" i="92" s="1" a="1"/>
  <c r="AA148" i="92" s="1"/>
  <c r="I91" i="92"/>
  <c r="I176" i="92" s="1" a="1"/>
  <c r="I176" i="92" s="1"/>
  <c r="I90" i="92"/>
  <c r="I168" i="92" s="1" a="1"/>
  <c r="I168" i="92" s="1"/>
  <c r="I88" i="92"/>
  <c r="I148" i="92" s="1" a="1"/>
  <c r="I148" i="92" s="1"/>
  <c r="K109" i="92"/>
  <c r="J91" i="92"/>
  <c r="J90" i="92"/>
  <c r="J168" i="92" s="1" a="1"/>
  <c r="J168" i="92" s="1"/>
  <c r="J162" i="92"/>
  <c r="J88" i="92"/>
  <c r="N95" i="92"/>
  <c r="N94" i="92"/>
  <c r="N169" i="92" s="1" a="1"/>
  <c r="N169" i="92" s="1"/>
  <c r="N93" i="92"/>
  <c r="N92" i="92"/>
  <c r="AE94" i="92"/>
  <c r="AE169" i="92" s="1" a="1"/>
  <c r="AE169" i="92" s="1"/>
  <c r="AE93" i="92"/>
  <c r="AE161" i="92" s="1" a="1"/>
  <c r="AE161" i="92" s="1"/>
  <c r="AE92" i="92"/>
  <c r="AE149" i="92" s="1" a="1"/>
  <c r="AE149" i="92" s="1"/>
  <c r="AE95" i="92"/>
  <c r="AE177" i="92" s="1" a="1"/>
  <c r="AE177" i="92" s="1"/>
  <c r="H109" i="92"/>
  <c r="AJ91" i="92"/>
  <c r="AJ90" i="92"/>
  <c r="AJ168" i="92" s="1" a="1"/>
  <c r="AJ168" i="92" s="1"/>
  <c r="AJ162" i="92"/>
  <c r="AJ88" i="92"/>
  <c r="AH94" i="92"/>
  <c r="AH169" i="92" s="1" a="1"/>
  <c r="AH169" i="92" s="1"/>
  <c r="AH93" i="92"/>
  <c r="AH161" i="92" s="1" a="1"/>
  <c r="AH161" i="92" s="1"/>
  <c r="AH92" i="92"/>
  <c r="AH149" i="92" s="1" a="1"/>
  <c r="AH149" i="92" s="1"/>
  <c r="AH95" i="92"/>
  <c r="AH177" i="92" s="1" a="1"/>
  <c r="AH177" i="92" s="1"/>
  <c r="U95" i="92"/>
  <c r="U177" i="92" s="1" a="1"/>
  <c r="U177" i="92" s="1"/>
  <c r="U94" i="92"/>
  <c r="U169" i="92" s="1" a="1"/>
  <c r="U169" i="92" s="1"/>
  <c r="U93" i="92"/>
  <c r="U92" i="92"/>
  <c r="AD110" i="92"/>
  <c r="W110" i="92"/>
  <c r="Y156" i="92"/>
  <c r="M110" i="92"/>
  <c r="X91" i="92"/>
  <c r="X90" i="92"/>
  <c r="X168" i="92" s="1" a="1"/>
  <c r="X168" i="92" s="1"/>
  <c r="X162" i="92"/>
  <c r="X88" i="92"/>
  <c r="AA101" i="92"/>
  <c r="X156" i="92"/>
  <c r="V78" i="92"/>
  <c r="V89" i="92" s="1"/>
  <c r="V160" i="92" s="1" a="1"/>
  <c r="V160" i="92" s="1"/>
  <c r="AC95" i="92"/>
  <c r="AC177" i="92" s="1" a="1"/>
  <c r="AC177" i="92" s="1"/>
  <c r="AC94" i="92"/>
  <c r="AC169" i="92" s="1" a="1"/>
  <c r="AC169" i="92" s="1"/>
  <c r="AC93" i="92"/>
  <c r="AC161" i="92" s="1" a="1"/>
  <c r="AC161" i="92" s="1"/>
  <c r="AC92" i="92"/>
  <c r="AC149" i="92" s="1" a="1"/>
  <c r="AC149" i="92" s="1"/>
  <c r="V75" i="92"/>
  <c r="V70" i="92"/>
  <c r="V102" i="92" s="1"/>
  <c r="V63" i="92"/>
  <c r="Z95" i="92"/>
  <c r="Z177" i="92" s="1" a="1"/>
  <c r="Z177" i="92" s="1"/>
  <c r="Z94" i="92"/>
  <c r="Z169" i="92" s="1" a="1"/>
  <c r="Z169" i="92" s="1"/>
  <c r="Z93" i="92"/>
  <c r="Z161" i="92" s="1" a="1"/>
  <c r="Z161" i="92" s="1"/>
  <c r="Z92" i="92"/>
  <c r="Z149" i="92" s="1" a="1"/>
  <c r="Z149" i="92" s="1"/>
  <c r="AK110" i="92"/>
  <c r="L110" i="92"/>
  <c r="AK109" i="92"/>
  <c r="AJ109" i="92"/>
  <c r="AA95" i="92"/>
  <c r="AA177" i="92" s="1" a="1"/>
  <c r="AA177" i="92" s="1"/>
  <c r="AA94" i="92"/>
  <c r="AA169" i="92" s="1" a="1"/>
  <c r="AA169" i="92" s="1"/>
  <c r="AA93" i="92"/>
  <c r="AA161" i="92" s="1" a="1"/>
  <c r="AA161" i="92" s="1"/>
  <c r="AA92" i="92"/>
  <c r="AA149" i="92" s="1" a="1"/>
  <c r="AA149" i="92" s="1"/>
  <c r="J110" i="92"/>
  <c r="Z75" i="92"/>
  <c r="Z70" i="92"/>
  <c r="Z102" i="92" s="1"/>
  <c r="Z63" i="92"/>
  <c r="AC75" i="92"/>
  <c r="AC70" i="92"/>
  <c r="AC102" i="92" s="1"/>
  <c r="AC63" i="92"/>
  <c r="R109" i="92"/>
  <c r="M109" i="92"/>
  <c r="AJ110" i="92"/>
  <c r="AI109" i="92"/>
  <c r="J156" i="92"/>
  <c r="V74" i="92"/>
  <c r="V69" i="92"/>
  <c r="V101" i="92" s="1"/>
  <c r="V62" i="92"/>
  <c r="AI110" i="92"/>
  <c r="X110" i="92"/>
  <c r="J109" i="92"/>
  <c r="AE63" i="92"/>
  <c r="AE75" i="92"/>
  <c r="AE70" i="92"/>
  <c r="AE102" i="92" s="1"/>
  <c r="AL156" i="92"/>
  <c r="AA63" i="92"/>
  <c r="AA75" i="92"/>
  <c r="AA70" i="92"/>
  <c r="AA97" i="92" s="1"/>
  <c r="AA100" i="92" s="1"/>
  <c r="T63" i="92"/>
  <c r="T75" i="92"/>
  <c r="T70" i="92"/>
  <c r="T102" i="92" s="1"/>
  <c r="AB95" i="92"/>
  <c r="AB94" i="92"/>
  <c r="AB169" i="92" s="1" a="1"/>
  <c r="AB169" i="92" s="1"/>
  <c r="AB93" i="92"/>
  <c r="AB92" i="92"/>
  <c r="Q95" i="92"/>
  <c r="Q177" i="92" s="1" a="1"/>
  <c r="Q177" i="92" s="1"/>
  <c r="Q94" i="92"/>
  <c r="Q169" i="92" s="1" a="1"/>
  <c r="Q169" i="92" s="1"/>
  <c r="Q93" i="92"/>
  <c r="Q92" i="92"/>
  <c r="Q149" i="92" s="1" a="1"/>
  <c r="Q149" i="92" s="1"/>
  <c r="Y95" i="92"/>
  <c r="Y177" i="92" s="1" a="1"/>
  <c r="Y177" i="92" s="1"/>
  <c r="Y94" i="92"/>
  <c r="Y169" i="92" s="1" a="1"/>
  <c r="Y169" i="92" s="1"/>
  <c r="Y93" i="92"/>
  <c r="Y92" i="92"/>
  <c r="Y149" i="92" s="1" a="1"/>
  <c r="Y149" i="92" s="1"/>
  <c r="L109" i="92"/>
  <c r="AJ156" i="92"/>
  <c r="H156" i="92"/>
  <c r="W109" i="92"/>
  <c r="AD91" i="92"/>
  <c r="AD90" i="92"/>
  <c r="AD168" i="92" s="1" a="1"/>
  <c r="AD168" i="92" s="1"/>
  <c r="AD162" i="92"/>
  <c r="AD88" i="92"/>
  <c r="O109" i="92"/>
  <c r="S63" i="92"/>
  <c r="S75" i="92"/>
  <c r="S70" i="92"/>
  <c r="S97" i="92" s="1"/>
  <c r="S100" i="92" s="1"/>
  <c r="AG75" i="92"/>
  <c r="AG70" i="92"/>
  <c r="AG97" i="92" s="1"/>
  <c r="AG100" i="92" s="1"/>
  <c r="AG63" i="92"/>
  <c r="J102" i="92"/>
  <c r="S78" i="92"/>
  <c r="S89" i="92" s="1"/>
  <c r="S160" i="92" s="1" a="1"/>
  <c r="S160" i="92" s="1"/>
  <c r="T62" i="92"/>
  <c r="T74" i="92"/>
  <c r="T69" i="92"/>
  <c r="T101" i="92" s="1"/>
  <c r="AF102" i="92"/>
  <c r="AF105" i="92" s="1"/>
  <c r="I101" i="92"/>
  <c r="I75" i="92"/>
  <c r="I70" i="92"/>
  <c r="I97" i="92" s="1"/>
  <c r="I100" i="92" s="1"/>
  <c r="I63" i="92"/>
  <c r="AL102" i="92"/>
  <c r="AL105" i="92" s="1"/>
  <c r="AH91" i="92"/>
  <c r="AH176" i="92" s="1" a="1"/>
  <c r="AH176" i="92" s="1"/>
  <c r="AH90" i="92"/>
  <c r="AH168" i="92" s="1" a="1"/>
  <c r="AH168" i="92" s="1"/>
  <c r="AH88" i="92"/>
  <c r="AH148" i="92" s="1" a="1"/>
  <c r="AH148" i="92" s="1"/>
  <c r="S95" i="92"/>
  <c r="S177" i="92" s="1" a="1"/>
  <c r="S177" i="92" s="1"/>
  <c r="S94" i="92"/>
  <c r="S169" i="92" s="1" a="1"/>
  <c r="S169" i="92" s="1"/>
  <c r="S93" i="92"/>
  <c r="S161" i="92" s="1" a="1"/>
  <c r="S161" i="92" s="1"/>
  <c r="S92" i="92"/>
  <c r="S149" i="92" s="1" a="1"/>
  <c r="S149" i="92" s="1"/>
  <c r="AB156" i="92"/>
  <c r="H110" i="92"/>
  <c r="H91" i="92"/>
  <c r="H90" i="92"/>
  <c r="H168" i="92" s="1" a="1"/>
  <c r="H168" i="92" s="1"/>
  <c r="H162" i="92"/>
  <c r="H88" i="92"/>
  <c r="K110" i="92"/>
  <c r="AG95" i="92"/>
  <c r="AG177" i="92" s="1" a="1"/>
  <c r="AG177" i="92" s="1"/>
  <c r="AG94" i="92"/>
  <c r="AG169" i="92" s="1" a="1"/>
  <c r="AG169" i="92" s="1"/>
  <c r="AG93" i="92"/>
  <c r="AG161" i="92" s="1" a="1"/>
  <c r="AG161" i="92" s="1"/>
  <c r="AG92" i="92"/>
  <c r="AG149" i="92" s="1" a="1"/>
  <c r="AG149" i="92" s="1"/>
  <c r="I95" i="92"/>
  <c r="I177" i="92" s="1" a="1"/>
  <c r="I177" i="92" s="1"/>
  <c r="I94" i="92"/>
  <c r="I169" i="92" s="1" a="1"/>
  <c r="I169" i="92" s="1"/>
  <c r="I93" i="92"/>
  <c r="I161" i="92" s="1" a="1"/>
  <c r="I161" i="92" s="1"/>
  <c r="I92" i="92"/>
  <c r="I149" i="92" s="1" a="1"/>
  <c r="I149" i="92" s="1"/>
  <c r="AF95" i="92"/>
  <c r="AF177" i="92" s="1" a="1"/>
  <c r="AF177" i="92" s="1"/>
  <c r="AF94" i="92"/>
  <c r="AF169" i="92" s="1" a="1"/>
  <c r="AF169" i="92" s="1"/>
  <c r="AF93" i="92"/>
  <c r="AF92" i="92"/>
  <c r="AF149" i="92" s="1" a="1"/>
  <c r="AF149" i="92" s="1"/>
  <c r="AL91" i="92"/>
  <c r="AL176" i="92" s="1" a="1"/>
  <c r="AL176" i="92" s="1"/>
  <c r="AL90" i="92"/>
  <c r="AL168" i="92" s="1" a="1"/>
  <c r="AL168" i="92" s="1"/>
  <c r="AL88" i="92"/>
  <c r="AL148" i="92" s="1" a="1"/>
  <c r="AL148" i="92" s="1"/>
  <c r="AL95" i="92"/>
  <c r="AL177" i="92" s="1" a="1"/>
  <c r="AL177" i="92" s="1"/>
  <c r="AL94" i="92"/>
  <c r="AL169" i="92" s="1" a="1"/>
  <c r="AL169" i="92" s="1"/>
  <c r="AL93" i="92"/>
  <c r="AL161" i="92" s="1" a="1"/>
  <c r="AL161" i="92" s="1"/>
  <c r="AL92" i="92"/>
  <c r="AL149" i="92" s="1" a="1"/>
  <c r="AL149" i="92" s="1"/>
  <c r="M156" i="92"/>
  <c r="Y102" i="92"/>
  <c r="Y105" i="92" s="1"/>
  <c r="R110" i="92"/>
  <c r="AF156" i="92"/>
  <c r="X102" i="92"/>
  <c r="R92" i="91"/>
  <c r="R94" i="91"/>
  <c r="AG94" i="91"/>
  <c r="AJ91" i="91"/>
  <c r="AJ151" i="91" s="1" a="1"/>
  <c r="AJ151" i="91" s="1"/>
  <c r="AG91" i="91"/>
  <c r="Y93" i="91"/>
  <c r="Y171" i="91" s="1" a="1"/>
  <c r="Y171" i="91" s="1"/>
  <c r="AJ92" i="91"/>
  <c r="AJ163" i="91" s="1" a="1"/>
  <c r="AJ163" i="91" s="1"/>
  <c r="AG92" i="91"/>
  <c r="Z100" i="61"/>
  <c r="Z175" i="61" s="1" a="1"/>
  <c r="Z175" i="61" s="1"/>
  <c r="Z98" i="61"/>
  <c r="Z155" i="61" s="1" a="1"/>
  <c r="Z155" i="61" s="1"/>
  <c r="Z101" i="61"/>
  <c r="Z99" i="61"/>
  <c r="L91" i="91"/>
  <c r="L151" i="91" s="1" a="1"/>
  <c r="L151" i="91" s="1"/>
  <c r="N91" i="91"/>
  <c r="AC92" i="91"/>
  <c r="AC163" i="91" s="1" a="1"/>
  <c r="AC163" i="91" s="1"/>
  <c r="V94" i="91"/>
  <c r="L92" i="91"/>
  <c r="L163" i="91" s="1" a="1"/>
  <c r="L163" i="91" s="1"/>
  <c r="N92" i="91"/>
  <c r="AC94" i="91"/>
  <c r="AC179" i="91" s="1" a="1"/>
  <c r="AC179" i="91" s="1"/>
  <c r="AB92" i="91"/>
  <c r="M105" i="91"/>
  <c r="M108" i="91" s="1"/>
  <c r="I94" i="91"/>
  <c r="H91" i="91"/>
  <c r="Z92" i="91"/>
  <c r="Z163" i="91" s="1" a="1"/>
  <c r="Z163" i="91" s="1"/>
  <c r="V91" i="91"/>
  <c r="L93" i="91"/>
  <c r="L171" i="91" s="1" a="1"/>
  <c r="L171" i="91" s="1"/>
  <c r="N93" i="91"/>
  <c r="N171" i="91" s="1" a="1"/>
  <c r="N171" i="91" s="1"/>
  <c r="AC91" i="91"/>
  <c r="AC151" i="91" s="1" a="1"/>
  <c r="AC151" i="91" s="1"/>
  <c r="K105" i="91"/>
  <c r="K107" i="91" s="1"/>
  <c r="K110" i="91" s="1"/>
  <c r="K114" i="91" s="1"/>
  <c r="U105" i="91"/>
  <c r="U108" i="91" s="1"/>
  <c r="Z93" i="91"/>
  <c r="Z171" i="91" s="1" a="1"/>
  <c r="Z171" i="91" s="1"/>
  <c r="Q92" i="91"/>
  <c r="U94" i="91"/>
  <c r="U179" i="91" s="1" a="1"/>
  <c r="U179" i="91" s="1"/>
  <c r="Y94" i="91"/>
  <c r="Y179" i="91" s="1" a="1"/>
  <c r="Y179" i="91" s="1"/>
  <c r="U91" i="91"/>
  <c r="U151" i="91" s="1" a="1"/>
  <c r="U151" i="91" s="1"/>
  <c r="Y91" i="91"/>
  <c r="Y151" i="91" s="1" a="1"/>
  <c r="Y151" i="91" s="1"/>
  <c r="J92" i="91"/>
  <c r="J163" i="91" s="1" a="1"/>
  <c r="J163" i="91" s="1"/>
  <c r="AD105" i="91"/>
  <c r="AD108" i="91" s="1"/>
  <c r="AD111" i="91" s="1"/>
  <c r="AE94" i="91"/>
  <c r="AE179" i="91" s="1" a="1"/>
  <c r="AE179" i="91" s="1"/>
  <c r="J93" i="91"/>
  <c r="J171" i="91" s="1" a="1"/>
  <c r="J171" i="91" s="1"/>
  <c r="V100" i="91"/>
  <c r="V103" i="91" s="1"/>
  <c r="AI94" i="91"/>
  <c r="AE91" i="91"/>
  <c r="AE151" i="91" s="1" a="1"/>
  <c r="AE151" i="91" s="1"/>
  <c r="J94" i="91"/>
  <c r="J179" i="91" s="1" a="1"/>
  <c r="J179" i="91" s="1"/>
  <c r="AG100" i="91"/>
  <c r="AG103" i="91" s="1"/>
  <c r="AK100" i="91"/>
  <c r="AK103" i="91" s="1"/>
  <c r="AK107" i="91" s="1"/>
  <c r="H92" i="91"/>
  <c r="Q93" i="91"/>
  <c r="Q171" i="91" s="1" a="1"/>
  <c r="Q171" i="91" s="1"/>
  <c r="S100" i="91"/>
  <c r="S103" i="91" s="1"/>
  <c r="S108" i="91" s="1"/>
  <c r="H93" i="91"/>
  <c r="H171" i="91" s="1" a="1"/>
  <c r="H171" i="91" s="1"/>
  <c r="Z94" i="91"/>
  <c r="Z179" i="91" s="1" a="1"/>
  <c r="Z179" i="91" s="1"/>
  <c r="AF92" i="91"/>
  <c r="Q94" i="91"/>
  <c r="X100" i="91"/>
  <c r="X103" i="91" s="1"/>
  <c r="X108" i="91" s="1"/>
  <c r="X111" i="91" s="1"/>
  <c r="K153" i="91"/>
  <c r="L105" i="91"/>
  <c r="L107" i="91" s="1"/>
  <c r="AI100" i="91"/>
  <c r="AI103" i="91" s="1"/>
  <c r="AI159" i="91" s="1"/>
  <c r="I153" i="91"/>
  <c r="Q153" i="91"/>
  <c r="AA113" i="91"/>
  <c r="J105" i="91"/>
  <c r="J108" i="91" s="1"/>
  <c r="AB153" i="91"/>
  <c r="O100" i="91"/>
  <c r="O103" i="91" s="1"/>
  <c r="O108" i="91" s="1"/>
  <c r="Q112" i="91"/>
  <c r="Q120" i="91" s="1"/>
  <c r="AI92" i="91"/>
  <c r="I100" i="91"/>
  <c r="I103" i="91" s="1"/>
  <c r="I108" i="91" s="1"/>
  <c r="AK113" i="91"/>
  <c r="AA108" i="91"/>
  <c r="AI91" i="91"/>
  <c r="W153" i="91"/>
  <c r="AD153" i="91"/>
  <c r="AB159" i="91"/>
  <c r="AC159" i="91"/>
  <c r="AH159" i="91"/>
  <c r="N112" i="91"/>
  <c r="W113" i="91"/>
  <c r="AB113" i="91"/>
  <c r="J159" i="91"/>
  <c r="P108" i="91"/>
  <c r="P111" i="91" s="1"/>
  <c r="M159" i="91"/>
  <c r="G56" i="91"/>
  <c r="W112" i="91"/>
  <c r="AH113" i="91"/>
  <c r="R173" i="91"/>
  <c r="T113" i="91"/>
  <c r="AG112" i="91"/>
  <c r="AD112" i="91"/>
  <c r="Z100" i="91"/>
  <c r="Z103" i="91" s="1"/>
  <c r="AI113" i="91"/>
  <c r="M113" i="91"/>
  <c r="AF173" i="91"/>
  <c r="V113" i="91"/>
  <c r="AD113" i="91"/>
  <c r="AD173" i="91"/>
  <c r="AG113" i="91"/>
  <c r="I113" i="91"/>
  <c r="AF100" i="91"/>
  <c r="AF103" i="91" s="1"/>
  <c r="AF108" i="91" s="1"/>
  <c r="K159" i="91"/>
  <c r="L159" i="91"/>
  <c r="R112" i="91"/>
  <c r="J98" i="91"/>
  <c r="J180" i="91" s="1" a="1"/>
  <c r="J180" i="91" s="1"/>
  <c r="J97" i="91"/>
  <c r="J172" i="91" s="1" a="1"/>
  <c r="J172" i="91" s="1"/>
  <c r="J96" i="91"/>
  <c r="J164" i="91" s="1" a="1"/>
  <c r="J164" i="91" s="1"/>
  <c r="J95" i="91"/>
  <c r="O113" i="91"/>
  <c r="O94" i="91"/>
  <c r="O93" i="91"/>
  <c r="O171" i="91" s="1" a="1"/>
  <c r="O171" i="91" s="1"/>
  <c r="O92" i="91"/>
  <c r="O91" i="91"/>
  <c r="U159" i="91"/>
  <c r="AF112" i="91"/>
  <c r="L98" i="91"/>
  <c r="L97" i="91"/>
  <c r="L172" i="91" s="1" a="1"/>
  <c r="L172" i="91" s="1"/>
  <c r="L96" i="91"/>
  <c r="L164" i="91" s="1" a="1"/>
  <c r="L164" i="91" s="1"/>
  <c r="L95" i="91"/>
  <c r="R100" i="91"/>
  <c r="R103" i="91" s="1"/>
  <c r="Z105" i="91"/>
  <c r="K112" i="91"/>
  <c r="AH105" i="91"/>
  <c r="AI173" i="91"/>
  <c r="AF113" i="91"/>
  <c r="N105" i="91"/>
  <c r="T173" i="91"/>
  <c r="AA112" i="91"/>
  <c r="AD181" i="91"/>
  <c r="H100" i="91"/>
  <c r="H103" i="91" s="1"/>
  <c r="H107" i="91" s="1"/>
  <c r="V165" i="91"/>
  <c r="AJ100" i="91"/>
  <c r="AJ103" i="91" s="1"/>
  <c r="Y98" i="91"/>
  <c r="Y180" i="91" s="1" a="1"/>
  <c r="Y180" i="91" s="1"/>
  <c r="Y97" i="91"/>
  <c r="Y172" i="91" s="1" a="1"/>
  <c r="Y172" i="91" s="1"/>
  <c r="Y96" i="91"/>
  <c r="Y95" i="91"/>
  <c r="Y152" i="91" s="1" a="1"/>
  <c r="Y152" i="91" s="1"/>
  <c r="AL98" i="91"/>
  <c r="AL180" i="91" s="1" a="1"/>
  <c r="AL180" i="91" s="1"/>
  <c r="AL97" i="91"/>
  <c r="AL172" i="91" s="1" a="1"/>
  <c r="AL172" i="91" s="1"/>
  <c r="AL96" i="91"/>
  <c r="AL164" i="91" s="1" a="1"/>
  <c r="AL164" i="91" s="1"/>
  <c r="AL95" i="91"/>
  <c r="K165" i="91"/>
  <c r="AG173" i="91"/>
  <c r="AB112" i="91"/>
  <c r="Q107" i="91"/>
  <c r="X98" i="91"/>
  <c r="X97" i="91"/>
  <c r="X172" i="91" s="1" a="1"/>
  <c r="X172" i="91" s="1"/>
  <c r="X96" i="91"/>
  <c r="X164" i="91" s="1" a="1"/>
  <c r="X164" i="91" s="1"/>
  <c r="X95" i="91"/>
  <c r="AC97" i="91"/>
  <c r="AC172" i="91" s="1" a="1"/>
  <c r="AC172" i="91" s="1"/>
  <c r="AC95" i="91"/>
  <c r="AC98" i="91"/>
  <c r="AC180" i="91" s="1" a="1"/>
  <c r="AC180" i="91" s="1"/>
  <c r="AC96" i="91"/>
  <c r="AC164" i="91" s="1" a="1"/>
  <c r="AC164" i="91" s="1"/>
  <c r="M112" i="91"/>
  <c r="AE98" i="91"/>
  <c r="AE180" i="91" s="1" a="1"/>
  <c r="AE180" i="91" s="1"/>
  <c r="AE97" i="91"/>
  <c r="AE172" i="91" s="1" a="1"/>
  <c r="AE172" i="91" s="1"/>
  <c r="AE96" i="91"/>
  <c r="AE95" i="91"/>
  <c r="AE152" i="91" s="1" a="1"/>
  <c r="AE152" i="91" s="1"/>
  <c r="I112" i="91"/>
  <c r="O112" i="91"/>
  <c r="AK94" i="91"/>
  <c r="AK93" i="91"/>
  <c r="AK171" i="91" s="1" a="1"/>
  <c r="AK171" i="91" s="1"/>
  <c r="AK92" i="91"/>
  <c r="AK91" i="91"/>
  <c r="AK112" i="91"/>
  <c r="H181" i="91"/>
  <c r="R113" i="91"/>
  <c r="S112" i="91"/>
  <c r="AA159" i="91"/>
  <c r="AB105" i="91"/>
  <c r="K113" i="91"/>
  <c r="T100" i="91"/>
  <c r="T103" i="91" s="1"/>
  <c r="U98" i="91"/>
  <c r="U180" i="91" s="1" a="1"/>
  <c r="U180" i="91" s="1"/>
  <c r="U97" i="91"/>
  <c r="U172" i="91" s="1" a="1"/>
  <c r="U172" i="91" s="1"/>
  <c r="U96" i="91"/>
  <c r="U164" i="91" s="1" a="1"/>
  <c r="U164" i="91" s="1"/>
  <c r="U95" i="91"/>
  <c r="U152" i="91" s="1" a="1"/>
  <c r="U152" i="91" s="1"/>
  <c r="N100" i="91"/>
  <c r="N103" i="91" s="1"/>
  <c r="W100" i="91"/>
  <c r="W103" i="91" s="1"/>
  <c r="S113" i="91"/>
  <c r="AA107" i="91"/>
  <c r="AJ105" i="91"/>
  <c r="N181" i="91"/>
  <c r="H112" i="91"/>
  <c r="Z98" i="91"/>
  <c r="Z180" i="91" s="1" a="1"/>
  <c r="Z180" i="91" s="1"/>
  <c r="Z97" i="91"/>
  <c r="Z172" i="91" s="1" a="1"/>
  <c r="Z172" i="91" s="1"/>
  <c r="Z96" i="91"/>
  <c r="Z164" i="91" s="1" a="1"/>
  <c r="Z164" i="91" s="1"/>
  <c r="Z95" i="91"/>
  <c r="AL105" i="91"/>
  <c r="S94" i="91"/>
  <c r="S93" i="91"/>
  <c r="S171" i="91" s="1" a="1"/>
  <c r="S171" i="91" s="1"/>
  <c r="S92" i="91"/>
  <c r="S91" i="91"/>
  <c r="AB173" i="91"/>
  <c r="V112" i="91"/>
  <c r="AE100" i="91"/>
  <c r="AE103" i="91" s="1"/>
  <c r="AE108" i="91" s="1"/>
  <c r="AD186" i="91"/>
  <c r="AD159" i="91"/>
  <c r="N113" i="91"/>
  <c r="T112" i="91"/>
  <c r="AI112" i="91"/>
  <c r="P98" i="91"/>
  <c r="P97" i="91"/>
  <c r="P172" i="91" s="1" a="1"/>
  <c r="P172" i="91" s="1"/>
  <c r="P96" i="91"/>
  <c r="P95" i="91"/>
  <c r="T105" i="91"/>
  <c r="AC105" i="91"/>
  <c r="AC108" i="91" s="1"/>
  <c r="H113" i="91"/>
  <c r="W105" i="91"/>
  <c r="AD165" i="91"/>
  <c r="Q113" i="91"/>
  <c r="AJ98" i="91"/>
  <c r="AJ180" i="91" s="1" a="1"/>
  <c r="AJ180" i="91" s="1"/>
  <c r="AJ97" i="91"/>
  <c r="AJ172" i="91" s="1" a="1"/>
  <c r="AJ172" i="91" s="1"/>
  <c r="AJ96" i="91"/>
  <c r="AJ164" i="91" s="1" a="1"/>
  <c r="AJ164" i="91" s="1"/>
  <c r="AJ95" i="91"/>
  <c r="AJ152" i="91" s="1" a="1"/>
  <c r="AJ152" i="91" s="1"/>
  <c r="Y100" i="91"/>
  <c r="Y103" i="91" s="1"/>
  <c r="AA165" i="91"/>
  <c r="AH112" i="91"/>
  <c r="U165" i="91"/>
  <c r="X165" i="91"/>
  <c r="AB176" i="61"/>
  <c r="W176" i="61"/>
  <c r="M176" i="61"/>
  <c r="AC176" i="61"/>
  <c r="L176" i="61"/>
  <c r="V176" i="61"/>
  <c r="AF176" i="61"/>
  <c r="AE101" i="61"/>
  <c r="AE183" i="61" s="1" a="1"/>
  <c r="AE183" i="61" s="1"/>
  <c r="N98" i="61"/>
  <c r="N155" i="61" s="1" a="1"/>
  <c r="N155" i="61" s="1"/>
  <c r="AE99" i="61"/>
  <c r="AE167" i="61" s="1" a="1"/>
  <c r="AE167" i="61" s="1"/>
  <c r="N100" i="61"/>
  <c r="N175" i="61" s="1" a="1"/>
  <c r="N175" i="61" s="1"/>
  <c r="AE100" i="61"/>
  <c r="AE175" i="61" s="1" a="1"/>
  <c r="AE175" i="61" s="1"/>
  <c r="N99" i="61"/>
  <c r="N167" i="61" s="1" a="1"/>
  <c r="N167" i="61" s="1"/>
  <c r="AH100" i="61"/>
  <c r="AH175" i="61" s="1" a="1"/>
  <c r="AH175" i="61" s="1"/>
  <c r="R95" i="61"/>
  <c r="AH98" i="61"/>
  <c r="AH155" i="61" s="1" a="1"/>
  <c r="AH155" i="61" s="1"/>
  <c r="AH99" i="61"/>
  <c r="R96" i="61"/>
  <c r="R174" i="61" s="1" a="1"/>
  <c r="R174" i="61" s="1"/>
  <c r="R97" i="61"/>
  <c r="N78" i="61"/>
  <c r="N73" i="61"/>
  <c r="N103" i="61" s="1"/>
  <c r="N106" i="61" s="1"/>
  <c r="N162" i="61" s="1"/>
  <c r="N66" i="61"/>
  <c r="AH59" i="61"/>
  <c r="G59" i="61" s="1"/>
  <c r="AH66" i="61"/>
  <c r="AH73" i="61"/>
  <c r="AH108" i="61" s="1"/>
  <c r="AE78" i="61"/>
  <c r="R108" i="61"/>
  <c r="AE73" i="61"/>
  <c r="AE108" i="61" s="1"/>
  <c r="AE66" i="61"/>
  <c r="N94" i="61"/>
  <c r="N154" i="61" s="1" a="1"/>
  <c r="N154" i="61" s="1"/>
  <c r="AL108" i="61"/>
  <c r="AL111" i="61" s="1"/>
  <c r="I96" i="61"/>
  <c r="I174" i="61" s="1" a="1"/>
  <c r="I174" i="61" s="1"/>
  <c r="N95" i="61"/>
  <c r="N166" i="61" s="1" a="1"/>
  <c r="N166" i="61" s="1"/>
  <c r="N97" i="61"/>
  <c r="Y95" i="61"/>
  <c r="Y166" i="61" s="1" a="1"/>
  <c r="Y166" i="61" s="1"/>
  <c r="Y97" i="61"/>
  <c r="Y182" i="61" s="1" a="1"/>
  <c r="Y182" i="61" s="1"/>
  <c r="AL97" i="61"/>
  <c r="AJ96" i="61"/>
  <c r="AJ174" i="61" s="1" a="1"/>
  <c r="AJ174" i="61" s="1"/>
  <c r="Q94" i="61"/>
  <c r="Q154" i="61" s="1" a="1"/>
  <c r="Q154" i="61" s="1"/>
  <c r="AL94" i="61"/>
  <c r="AL154" i="61" s="1" a="1"/>
  <c r="AL154" i="61" s="1"/>
  <c r="AL96" i="61"/>
  <c r="AL174" i="61" s="1" a="1"/>
  <c r="AL174" i="61" s="1"/>
  <c r="AJ94" i="61"/>
  <c r="AJ154" i="61" s="1" a="1"/>
  <c r="AJ154" i="61" s="1"/>
  <c r="Y94" i="61"/>
  <c r="Y154" i="61" s="1" a="1"/>
  <c r="Y154" i="61" s="1"/>
  <c r="I97" i="61"/>
  <c r="I182" i="61" s="1" a="1"/>
  <c r="I182" i="61" s="1"/>
  <c r="X96" i="61"/>
  <c r="X174" i="61" s="1" a="1"/>
  <c r="X174" i="61" s="1"/>
  <c r="AG94" i="61"/>
  <c r="AG154" i="61" s="1" a="1"/>
  <c r="AG154" i="61" s="1"/>
  <c r="U97" i="61"/>
  <c r="U182" i="61" s="1" a="1"/>
  <c r="U182" i="61" s="1"/>
  <c r="AB97" i="61"/>
  <c r="U96" i="61"/>
  <c r="U174" i="61" s="1" a="1"/>
  <c r="U174" i="61" s="1"/>
  <c r="U95" i="61"/>
  <c r="U166" i="61" s="1" a="1"/>
  <c r="U166" i="61" s="1"/>
  <c r="Q96" i="61"/>
  <c r="Q174" i="61" s="1" a="1"/>
  <c r="Q174" i="61" s="1"/>
  <c r="I95" i="61"/>
  <c r="I166" i="61" s="1" a="1"/>
  <c r="I166" i="61" s="1"/>
  <c r="Q95" i="61"/>
  <c r="X95" i="61"/>
  <c r="J94" i="61"/>
  <c r="J154" i="61" s="1" a="1"/>
  <c r="J154" i="61" s="1"/>
  <c r="J96" i="61"/>
  <c r="J174" i="61" s="1" a="1"/>
  <c r="J174" i="61" s="1"/>
  <c r="J95" i="61"/>
  <c r="Q108" i="61"/>
  <c r="Q111" i="61" s="1"/>
  <c r="AG96" i="61"/>
  <c r="AG174" i="61" s="1" a="1"/>
  <c r="AG174" i="61" s="1"/>
  <c r="AB95" i="61"/>
  <c r="AG97" i="61"/>
  <c r="R103" i="61"/>
  <c r="R106" i="61" s="1"/>
  <c r="AB94" i="61"/>
  <c r="AB154" i="61" s="1" a="1"/>
  <c r="AB154" i="61" s="1"/>
  <c r="AJ97" i="61"/>
  <c r="AJ182" i="61" s="1" a="1"/>
  <c r="AJ182" i="61" s="1"/>
  <c r="X94" i="61"/>
  <c r="X154" i="61" s="1" a="1"/>
  <c r="X154" i="61" s="1"/>
  <c r="AA108" i="61"/>
  <c r="AA110" i="61" s="1"/>
  <c r="I108" i="61"/>
  <c r="I110" i="61" s="1"/>
  <c r="AL115" i="61"/>
  <c r="J116" i="61"/>
  <c r="X116" i="61"/>
  <c r="P108" i="61"/>
  <c r="P111" i="61" s="1"/>
  <c r="P114" i="61" s="1"/>
  <c r="M116" i="61"/>
  <c r="AI108" i="61"/>
  <c r="AI110" i="61" s="1"/>
  <c r="Q115" i="61"/>
  <c r="Q123" i="61" s="1"/>
  <c r="Q158" i="61" s="1" a="1"/>
  <c r="Q158" i="61" s="1"/>
  <c r="U103" i="61"/>
  <c r="U106" i="61" s="1"/>
  <c r="AL116" i="61"/>
  <c r="AC184" i="61"/>
  <c r="M168" i="61"/>
  <c r="AK116" i="61"/>
  <c r="X115" i="61"/>
  <c r="X118" i="61" s="1"/>
  <c r="M108" i="61"/>
  <c r="M110" i="61" s="1"/>
  <c r="P162" i="61"/>
  <c r="AF189" i="61"/>
  <c r="AF162" i="61"/>
  <c r="K162" i="61"/>
  <c r="W189" i="61"/>
  <c r="W162" i="61"/>
  <c r="AI162" i="61"/>
  <c r="X162" i="61"/>
  <c r="M162" i="61"/>
  <c r="M189" i="61"/>
  <c r="AB115" i="61"/>
  <c r="AG168" i="61"/>
  <c r="Q162" i="61"/>
  <c r="AB103" i="61"/>
  <c r="AB106" i="61" s="1"/>
  <c r="T99" i="61"/>
  <c r="T167" i="61" s="1" a="1"/>
  <c r="T167" i="61" s="1"/>
  <c r="T101" i="61"/>
  <c r="T183" i="61" s="1" a="1"/>
  <c r="T183" i="61" s="1"/>
  <c r="T98" i="61"/>
  <c r="T155" i="61" s="1" a="1"/>
  <c r="T155" i="61" s="1"/>
  <c r="T100" i="61"/>
  <c r="T175" i="61" s="1" a="1"/>
  <c r="T175" i="61" s="1"/>
  <c r="P99" i="61"/>
  <c r="P101" i="61"/>
  <c r="P100" i="61"/>
  <c r="P175" i="61" s="1" a="1"/>
  <c r="P175" i="61" s="1"/>
  <c r="P98" i="61"/>
  <c r="P155" i="61" s="1" a="1"/>
  <c r="P155" i="61" s="1"/>
  <c r="O98" i="61"/>
  <c r="O155" i="61" s="1" a="1"/>
  <c r="O155" i="61" s="1"/>
  <c r="O100" i="61"/>
  <c r="O175" i="61" s="1" a="1"/>
  <c r="O175" i="61" s="1"/>
  <c r="O101" i="61"/>
  <c r="O183" i="61" s="1" a="1"/>
  <c r="O183" i="61" s="1"/>
  <c r="O99" i="61"/>
  <c r="O167" i="61" s="1" a="1"/>
  <c r="O167" i="61" s="1"/>
  <c r="R115" i="61"/>
  <c r="T103" i="61"/>
  <c r="T106" i="61" s="1"/>
  <c r="AK115" i="61"/>
  <c r="W116" i="61"/>
  <c r="U100" i="61"/>
  <c r="U175" i="61" s="1" a="1"/>
  <c r="U175" i="61" s="1"/>
  <c r="U98" i="61"/>
  <c r="U155" i="61" s="1" a="1"/>
  <c r="U155" i="61" s="1"/>
  <c r="U99" i="61"/>
  <c r="U167" i="61" s="1" a="1"/>
  <c r="U167" i="61" s="1"/>
  <c r="U101" i="61"/>
  <c r="U183" i="61" s="1" a="1"/>
  <c r="U183" i="61" s="1"/>
  <c r="K108" i="61"/>
  <c r="K111" i="61" s="1"/>
  <c r="AE94" i="61"/>
  <c r="AE154" i="61" s="1" a="1"/>
  <c r="AE154" i="61" s="1"/>
  <c r="AE96" i="61"/>
  <c r="AE174" i="61" s="1" a="1"/>
  <c r="AE174" i="61" s="1"/>
  <c r="AE97" i="61"/>
  <c r="AE182" i="61" s="1" a="1"/>
  <c r="AE182" i="61" s="1"/>
  <c r="AE95" i="61"/>
  <c r="AE166" i="61" s="1" a="1"/>
  <c r="AE166" i="61" s="1"/>
  <c r="AF108" i="61"/>
  <c r="M115" i="61"/>
  <c r="X184" i="61"/>
  <c r="AD168" i="61"/>
  <c r="AG115" i="61"/>
  <c r="L115" i="61"/>
  <c r="AB116" i="61"/>
  <c r="J115" i="61"/>
  <c r="J103" i="61"/>
  <c r="J106" i="61" s="1"/>
  <c r="K98" i="61"/>
  <c r="K155" i="61" s="1" a="1"/>
  <c r="K155" i="61" s="1"/>
  <c r="K100" i="61"/>
  <c r="K175" i="61" s="1" a="1"/>
  <c r="K175" i="61" s="1"/>
  <c r="K101" i="61"/>
  <c r="K183" i="61" s="1" a="1"/>
  <c r="K183" i="61" s="1"/>
  <c r="K99" i="61"/>
  <c r="K167" i="61" s="1" a="1"/>
  <c r="K167" i="61" s="1"/>
  <c r="I100" i="61"/>
  <c r="I175" i="61" s="1" a="1"/>
  <c r="I175" i="61" s="1"/>
  <c r="I98" i="61"/>
  <c r="I155" i="61" s="1" a="1"/>
  <c r="I155" i="61" s="1"/>
  <c r="I99" i="61"/>
  <c r="I167" i="61" s="1" a="1"/>
  <c r="I167" i="61" s="1"/>
  <c r="I101" i="61"/>
  <c r="I183" i="61" s="1" a="1"/>
  <c r="I183" i="61" s="1"/>
  <c r="AK108" i="61"/>
  <c r="AI94" i="61"/>
  <c r="AI154" i="61" s="1" a="1"/>
  <c r="AI154" i="61" s="1"/>
  <c r="AI96" i="61"/>
  <c r="AI174" i="61" s="1" a="1"/>
  <c r="AI174" i="61" s="1"/>
  <c r="AI97" i="61"/>
  <c r="AI182" i="61" s="1" a="1"/>
  <c r="AI182" i="61" s="1"/>
  <c r="AI95" i="61"/>
  <c r="AI166" i="61" s="1" a="1"/>
  <c r="AI166" i="61" s="1"/>
  <c r="AA98" i="61"/>
  <c r="AA155" i="61" s="1" a="1"/>
  <c r="AA155" i="61" s="1"/>
  <c r="AA100" i="61"/>
  <c r="AA175" i="61" s="1" a="1"/>
  <c r="AA175" i="61" s="1"/>
  <c r="AA101" i="61"/>
  <c r="AA183" i="61" s="1" a="1"/>
  <c r="AA183" i="61" s="1"/>
  <c r="AA99" i="61"/>
  <c r="AA167" i="61" s="1" a="1"/>
  <c r="AA167" i="61" s="1"/>
  <c r="W115" i="61"/>
  <c r="L103" i="61"/>
  <c r="L106" i="61" s="1"/>
  <c r="AF115" i="61"/>
  <c r="AA94" i="61"/>
  <c r="AA154" i="61" s="1" a="1"/>
  <c r="AA154" i="61" s="1"/>
  <c r="AA96" i="61"/>
  <c r="AA174" i="61" s="1" a="1"/>
  <c r="AA174" i="61" s="1"/>
  <c r="AA97" i="61"/>
  <c r="AA182" i="61" s="1" a="1"/>
  <c r="AA182" i="61" s="1"/>
  <c r="AA95" i="61"/>
  <c r="AA166" i="61" s="1" a="1"/>
  <c r="AA166" i="61" s="1"/>
  <c r="AL162" i="61"/>
  <c r="Q116" i="61"/>
  <c r="R116" i="61"/>
  <c r="J184" i="61"/>
  <c r="L184" i="61"/>
  <c r="Q184" i="61"/>
  <c r="I162" i="61"/>
  <c r="AG116" i="61"/>
  <c r="O108" i="61"/>
  <c r="AA162" i="61"/>
  <c r="AK162" i="61"/>
  <c r="AC103" i="61"/>
  <c r="AC106" i="61" s="1"/>
  <c r="O94" i="61"/>
  <c r="O154" i="61" s="1" a="1"/>
  <c r="O154" i="61" s="1"/>
  <c r="O96" i="61"/>
  <c r="O174" i="61" s="1" a="1"/>
  <c r="O174" i="61" s="1"/>
  <c r="O97" i="61"/>
  <c r="O182" i="61" s="1" a="1"/>
  <c r="O182" i="61" s="1"/>
  <c r="O95" i="61"/>
  <c r="O166" i="61" s="1" a="1"/>
  <c r="O166" i="61" s="1"/>
  <c r="AI98" i="61"/>
  <c r="AI155" i="61" s="1" a="1"/>
  <c r="AI155" i="61" s="1"/>
  <c r="AI100" i="61"/>
  <c r="AI175" i="61" s="1" a="1"/>
  <c r="AI175" i="61" s="1"/>
  <c r="AI101" i="61"/>
  <c r="AI183" i="61" s="1" a="1"/>
  <c r="AI183" i="61" s="1"/>
  <c r="AI99" i="61"/>
  <c r="AI167" i="61" s="1" a="1"/>
  <c r="AI167" i="61" s="1"/>
  <c r="AK96" i="61"/>
  <c r="AK174" i="61" s="1" a="1"/>
  <c r="AK174" i="61" s="1"/>
  <c r="AK94" i="61"/>
  <c r="AK154" i="61" s="1" a="1"/>
  <c r="AK154" i="61" s="1"/>
  <c r="AK95" i="61"/>
  <c r="AK97" i="61"/>
  <c r="Y100" i="61"/>
  <c r="Y175" i="61" s="1" a="1"/>
  <c r="Y175" i="61" s="1"/>
  <c r="Y98" i="61"/>
  <c r="Y155" i="61" s="1" a="1"/>
  <c r="Y155" i="61" s="1"/>
  <c r="Y99" i="61"/>
  <c r="Y167" i="61" s="1" a="1"/>
  <c r="Y167" i="61" s="1"/>
  <c r="Y101" i="61"/>
  <c r="Y183" i="61" s="1" a="1"/>
  <c r="Y183" i="61" s="1"/>
  <c r="M184" i="61"/>
  <c r="L168" i="61"/>
  <c r="W168" i="61"/>
  <c r="AL168" i="61"/>
  <c r="AF184" i="61"/>
  <c r="T95" i="61"/>
  <c r="T166" i="61" s="1" a="1"/>
  <c r="T166" i="61" s="1"/>
  <c r="T97" i="61"/>
  <c r="T182" i="61" s="1" a="1"/>
  <c r="T182" i="61" s="1"/>
  <c r="T96" i="61"/>
  <c r="T174" i="61" s="1" a="1"/>
  <c r="T174" i="61" s="1"/>
  <c r="T94" i="61"/>
  <c r="T154" i="61" s="1" a="1"/>
  <c r="T154" i="61" s="1"/>
  <c r="O103" i="61"/>
  <c r="O106" i="61" s="1"/>
  <c r="K94" i="61"/>
  <c r="K154" i="61" s="1" a="1"/>
  <c r="K154" i="61" s="1"/>
  <c r="K96" i="61"/>
  <c r="K174" i="61" s="1" a="1"/>
  <c r="K174" i="61" s="1"/>
  <c r="K95" i="61"/>
  <c r="K166" i="61" s="1" a="1"/>
  <c r="K166" i="61" s="1"/>
  <c r="K97" i="61"/>
  <c r="K182" i="61" s="1" a="1"/>
  <c r="K182" i="61" s="1"/>
  <c r="L116" i="61"/>
  <c r="S94" i="61"/>
  <c r="S154" i="61" s="1" a="1"/>
  <c r="S154" i="61" s="1"/>
  <c r="S96" i="61"/>
  <c r="S174" i="61" s="1" a="1"/>
  <c r="S174" i="61" s="1"/>
  <c r="S95" i="61"/>
  <c r="S97" i="61"/>
  <c r="S182" i="61" s="1" a="1"/>
  <c r="S182" i="61" s="1"/>
  <c r="AC116" i="61"/>
  <c r="T108" i="61"/>
  <c r="AC115" i="61"/>
  <c r="AG103" i="61"/>
  <c r="AG106" i="61" s="1"/>
  <c r="V108" i="61"/>
  <c r="X108" i="61"/>
  <c r="AF116" i="61"/>
  <c r="Y103" i="61"/>
  <c r="Y106" i="61" s="1"/>
  <c r="AJ103" i="61"/>
  <c r="AJ106" i="61" s="1"/>
  <c r="W108" i="61"/>
  <c r="AC168" i="61"/>
  <c r="W184" i="61"/>
  <c r="AF168" i="61"/>
  <c r="AH184" i="61"/>
  <c r="H95" i="61"/>
  <c r="H166" i="61" s="1" a="1"/>
  <c r="H166" i="61" s="1"/>
  <c r="H107" i="61"/>
  <c r="H108" i="61"/>
  <c r="H94" i="61"/>
  <c r="H154" i="61" s="1" a="1"/>
  <c r="H154" i="61" s="1"/>
  <c r="H96" i="61"/>
  <c r="H174" i="61" s="1" a="1"/>
  <c r="H174" i="61" s="1"/>
  <c r="H97" i="61"/>
  <c r="H182" i="61" s="1" a="1"/>
  <c r="H182" i="61" s="1"/>
  <c r="H101" i="61"/>
  <c r="H183" i="61" s="1" a="1"/>
  <c r="H183" i="61" s="1"/>
  <c r="H100" i="61"/>
  <c r="H175" i="61" s="1" a="1"/>
  <c r="H175" i="61" s="1"/>
  <c r="H99" i="61"/>
  <c r="H167" i="61" s="1" a="1"/>
  <c r="H167" i="61" s="1"/>
  <c r="H98" i="61"/>
  <c r="H155" i="61" s="1" a="1"/>
  <c r="H155" i="61" s="1"/>
  <c r="H103" i="61"/>
  <c r="V3" i="5"/>
  <c r="V139" i="5"/>
  <c r="V142" i="5"/>
  <c r="V143" i="5"/>
  <c r="V145" i="5"/>
  <c r="V136" i="5"/>
  <c r="V140" i="5"/>
  <c r="V141" i="5"/>
  <c r="V146" i="5"/>
  <c r="V138" i="5"/>
  <c r="V144" i="5"/>
  <c r="V137" i="5"/>
  <c r="V135" i="5"/>
  <c r="J26" i="5"/>
  <c r="T19" i="5"/>
  <c r="O18" i="5"/>
  <c r="T26" i="5"/>
  <c r="T24" i="5"/>
  <c r="U22" i="5"/>
  <c r="K22" i="5"/>
  <c r="O22" i="5"/>
  <c r="P21" i="5"/>
  <c r="P22" i="5"/>
  <c r="S23" i="5"/>
  <c r="U23" i="5"/>
  <c r="R19" i="5"/>
  <c r="O19" i="5"/>
  <c r="M20" i="5"/>
  <c r="O20" i="5"/>
  <c r="Q19" i="5"/>
  <c r="T34" i="5"/>
  <c r="P194" i="5"/>
  <c r="U50" i="5"/>
  <c r="V169" i="5"/>
  <c r="U18" i="5"/>
  <c r="P34" i="5"/>
  <c r="K26" i="5"/>
  <c r="P24" i="5"/>
  <c r="L21" i="5"/>
  <c r="R24" i="5"/>
  <c r="M24" i="5"/>
  <c r="R21" i="5"/>
  <c r="J21" i="5"/>
  <c r="M19" i="5"/>
  <c r="S19" i="5"/>
  <c r="K18" i="5"/>
  <c r="J18" i="5"/>
  <c r="N18" i="5"/>
  <c r="R23" i="5"/>
  <c r="Q18" i="5"/>
  <c r="O23" i="5"/>
  <c r="M22" i="5"/>
  <c r="O25" i="5"/>
  <c r="P25" i="5"/>
  <c r="K21" i="5"/>
  <c r="J24" i="5"/>
  <c r="D87" i="4"/>
  <c r="V66" i="5"/>
  <c r="T18" i="5"/>
  <c r="R25" i="5"/>
  <c r="J25" i="5"/>
  <c r="K23" i="5"/>
  <c r="U21" i="5"/>
  <c r="J19" i="5"/>
  <c r="R18" i="5"/>
  <c r="U66" i="5"/>
  <c r="P19" i="5"/>
  <c r="N19" i="5"/>
  <c r="S22" i="5"/>
  <c r="S25" i="5"/>
  <c r="U25" i="5"/>
  <c r="K19" i="5"/>
  <c r="K66" i="5"/>
  <c r="Q66" i="5"/>
  <c r="J23" i="5"/>
  <c r="T21" i="5"/>
  <c r="S20" i="5"/>
  <c r="L22" i="5"/>
  <c r="S24" i="5"/>
  <c r="J20" i="5"/>
  <c r="P18" i="5"/>
  <c r="U34" i="5"/>
  <c r="Q34" i="5"/>
  <c r="M34" i="5"/>
  <c r="M26" i="5"/>
  <c r="T23" i="5"/>
  <c r="O24" i="5"/>
  <c r="K25" i="5"/>
  <c r="M25" i="5"/>
  <c r="O21" i="5"/>
  <c r="U20" i="5"/>
  <c r="V153" i="5"/>
  <c r="L18" i="5"/>
  <c r="T22" i="5"/>
  <c r="T25" i="5"/>
  <c r="U24" i="5"/>
  <c r="Q25" i="5"/>
  <c r="P20" i="5"/>
  <c r="V18" i="5"/>
  <c r="Q24" i="5"/>
  <c r="K24" i="5"/>
  <c r="J22" i="5"/>
  <c r="R20" i="5"/>
  <c r="T66" i="5"/>
  <c r="V132" i="5"/>
  <c r="V133" i="5"/>
  <c r="V166" i="5"/>
  <c r="V134" i="5"/>
  <c r="V131" i="5"/>
  <c r="V150" i="5"/>
  <c r="P93" i="104" l="1"/>
  <c r="P161" i="104" s="1" a="1"/>
  <c r="P161" i="104" s="1"/>
  <c r="AL159" i="93"/>
  <c r="L159" i="93"/>
  <c r="AC159" i="93"/>
  <c r="U88" i="94"/>
  <c r="AB89" i="106"/>
  <c r="AB160" i="106" s="1" a="1"/>
  <c r="AB160" i="106" s="1"/>
  <c r="N183" i="94"/>
  <c r="U90" i="94"/>
  <c r="U168" i="94" s="1" a="1"/>
  <c r="U168" i="94" s="1"/>
  <c r="AD108" i="61"/>
  <c r="AD111" i="61" s="1"/>
  <c r="AD114" i="61" s="1"/>
  <c r="AL149" i="94" a="1"/>
  <c r="AL149" i="94" s="1"/>
  <c r="AL109" i="94"/>
  <c r="AL110" i="94"/>
  <c r="M89" i="94"/>
  <c r="M160" i="94" s="1" a="1"/>
  <c r="M160" i="94" s="1"/>
  <c r="AJ89" i="104"/>
  <c r="AJ160" i="104" s="1" a="1"/>
  <c r="AJ160" i="104" s="1"/>
  <c r="AJ162" i="104" s="1"/>
  <c r="M90" i="94"/>
  <c r="M168" i="94" s="1" a="1"/>
  <c r="M168" i="94" s="1"/>
  <c r="AJ88" i="104"/>
  <c r="AJ148" i="104" s="1" a="1"/>
  <c r="AJ148" i="104" s="1"/>
  <c r="S88" i="103"/>
  <c r="S148" i="103" s="1" a="1"/>
  <c r="S148" i="103" s="1"/>
  <c r="M88" i="94"/>
  <c r="M148" i="94" s="1" a="1"/>
  <c r="M148" i="94" s="1"/>
  <c r="S89" i="103"/>
  <c r="S160" i="103" s="1" a="1"/>
  <c r="S160" i="103" s="1"/>
  <c r="S91" i="103"/>
  <c r="S176" i="103" s="1" a="1"/>
  <c r="S176" i="103" s="1"/>
  <c r="S178" i="103" s="1"/>
  <c r="AA88" i="94"/>
  <c r="AA148" i="94" s="1" a="1"/>
  <c r="AA148" i="94" s="1"/>
  <c r="AA91" i="94"/>
  <c r="AA89" i="94"/>
  <c r="AK90" i="104"/>
  <c r="AK168" i="104" s="1" a="1"/>
  <c r="AK168" i="104" s="1"/>
  <c r="AK170" i="104" s="1"/>
  <c r="P165" i="91"/>
  <c r="P164" i="91" a="1"/>
  <c r="P164" i="91" s="1"/>
  <c r="S163" i="91" a="1"/>
  <c r="S163" i="91" s="1"/>
  <c r="S165" i="91" s="1"/>
  <c r="Z153" i="91"/>
  <c r="Z152" i="91" a="1"/>
  <c r="Z152" i="91" s="1"/>
  <c r="AK163" i="91" a="1"/>
  <c r="AK163" i="91" s="1"/>
  <c r="AK165" i="91" s="1"/>
  <c r="AC153" i="91"/>
  <c r="AC152" i="91" a="1"/>
  <c r="AC152" i="91" s="1"/>
  <c r="O179" i="91" a="1"/>
  <c r="O179" i="91" s="1"/>
  <c r="O181" i="91" s="1"/>
  <c r="AI179" i="91" a="1"/>
  <c r="AI179" i="91" s="1"/>
  <c r="AI181" i="91" s="1"/>
  <c r="I179" i="91" a="1"/>
  <c r="I179" i="91" s="1"/>
  <c r="I181" i="91" s="1"/>
  <c r="N163" i="91" a="1"/>
  <c r="N163" i="91" s="1"/>
  <c r="N165" i="91" s="1"/>
  <c r="N153" i="91"/>
  <c r="N151" i="91" a="1"/>
  <c r="N151" i="91" s="1"/>
  <c r="R179" i="91" a="1"/>
  <c r="R179" i="91" s="1"/>
  <c r="R181" i="91" s="1"/>
  <c r="X148" i="92" a="1"/>
  <c r="X148" i="92" s="1"/>
  <c r="X150" i="92" s="1"/>
  <c r="U149" i="92" a="1"/>
  <c r="U149" i="92" s="1"/>
  <c r="U150" i="92" s="1"/>
  <c r="AJ148" i="92" a="1"/>
  <c r="AJ148" i="92" s="1"/>
  <c r="AJ150" i="92" s="1"/>
  <c r="N177" i="92" a="1"/>
  <c r="N177" i="92" s="1"/>
  <c r="N178" i="92" s="1"/>
  <c r="J176" i="92" a="1"/>
  <c r="J176" i="92" s="1"/>
  <c r="J178" i="92" s="1"/>
  <c r="M163" i="91" a="1"/>
  <c r="M163" i="91" s="1"/>
  <c r="M165" i="91" s="1"/>
  <c r="AH153" i="91"/>
  <c r="AH151" i="91" a="1"/>
  <c r="AH151" i="91" s="1"/>
  <c r="R153" i="91"/>
  <c r="R151" i="91" a="1"/>
  <c r="R151" i="91" s="1"/>
  <c r="I163" i="91" a="1"/>
  <c r="I163" i="91" s="1"/>
  <c r="I165" i="91" s="1"/>
  <c r="AF179" i="93" a="1"/>
  <c r="AF179" i="93" s="1"/>
  <c r="AF181" i="93" s="1"/>
  <c r="N153" i="93"/>
  <c r="N151" i="93" a="1"/>
  <c r="N151" i="93" s="1"/>
  <c r="R165" i="93"/>
  <c r="R164" i="93" a="1"/>
  <c r="R164" i="93" s="1"/>
  <c r="AA163" i="93" a="1"/>
  <c r="AA163" i="93" s="1"/>
  <c r="AA165" i="93" s="1"/>
  <c r="AB163" i="93" a="1"/>
  <c r="AB163" i="93" s="1"/>
  <c r="AB165" i="93" s="1"/>
  <c r="H150" i="94"/>
  <c r="H149" i="94" a="1"/>
  <c r="H149" i="94" s="1"/>
  <c r="AG150" i="94"/>
  <c r="AG149" i="94" a="1"/>
  <c r="AG149" i="94" s="1"/>
  <c r="T150" i="95"/>
  <c r="T149" i="95" a="1"/>
  <c r="T149" i="95" s="1"/>
  <c r="AF150" i="95"/>
  <c r="AF149" i="95" a="1"/>
  <c r="AF149" i="95" s="1"/>
  <c r="K150" i="95"/>
  <c r="K149" i="95" a="1"/>
  <c r="K149" i="95" s="1"/>
  <c r="AD150" i="95"/>
  <c r="AD148" i="95" a="1"/>
  <c r="AD148" i="95" s="1"/>
  <c r="I162" i="95"/>
  <c r="I161" i="95" a="1"/>
  <c r="I161" i="95" s="1"/>
  <c r="AK150" i="95"/>
  <c r="AK149" i="95" a="1"/>
  <c r="AK149" i="95" s="1"/>
  <c r="AI176" i="95" a="1"/>
  <c r="AI176" i="95" s="1"/>
  <c r="AI178" i="95" s="1"/>
  <c r="O178" i="95"/>
  <c r="O177" i="95" a="1"/>
  <c r="O177" i="95" s="1"/>
  <c r="K148" i="92" a="1"/>
  <c r="K148" i="92" s="1"/>
  <c r="K150" i="92" s="1"/>
  <c r="AG160" i="97" a="1"/>
  <c r="AG160" i="97" s="1"/>
  <c r="AG162" i="97" s="1"/>
  <c r="AI176" i="97" a="1"/>
  <c r="AI176" i="97" s="1"/>
  <c r="AI178" i="97" s="1"/>
  <c r="AE176" i="97" a="1"/>
  <c r="AE176" i="97" s="1"/>
  <c r="AE178" i="97" s="1"/>
  <c r="N150" i="97"/>
  <c r="N149" i="97" a="1"/>
  <c r="N149" i="97" s="1"/>
  <c r="AC178" i="97"/>
  <c r="AC177" i="97" a="1"/>
  <c r="AC177" i="97" s="1"/>
  <c r="W178" i="97"/>
  <c r="W177" i="97" a="1"/>
  <c r="W177" i="97" s="1"/>
  <c r="U150" i="97"/>
  <c r="U148" i="97" a="1"/>
  <c r="U148" i="97" s="1"/>
  <c r="M150" i="98"/>
  <c r="M149" i="98" a="1"/>
  <c r="M149" i="98" s="1"/>
  <c r="AE176" i="103" a="1"/>
  <c r="AE176" i="103" s="1"/>
  <c r="AE178" i="103" s="1"/>
  <c r="AC150" i="102"/>
  <c r="AC149" i="102" a="1"/>
  <c r="AC149" i="102" s="1"/>
  <c r="AC150" i="100"/>
  <c r="AC149" i="100" a="1"/>
  <c r="AC149" i="100" s="1"/>
  <c r="L150" i="105"/>
  <c r="L149" i="105" a="1"/>
  <c r="L149" i="105" s="1"/>
  <c r="AC176" i="106" a="1"/>
  <c r="AC176" i="106" s="1"/>
  <c r="AC178" i="106" s="1"/>
  <c r="X160" i="101" a="1"/>
  <c r="X160" i="101" s="1"/>
  <c r="X162" i="101" s="1"/>
  <c r="V150" i="106"/>
  <c r="V148" i="106" a="1"/>
  <c r="V148" i="106" s="1"/>
  <c r="N150" i="102"/>
  <c r="N149" i="102" a="1"/>
  <c r="N149" i="102" s="1"/>
  <c r="AA150" i="101"/>
  <c r="AA149" i="101" a="1"/>
  <c r="AA149" i="101" s="1"/>
  <c r="K150" i="101"/>
  <c r="K149" i="101" a="1"/>
  <c r="K149" i="101" s="1"/>
  <c r="T150" i="98"/>
  <c r="T149" i="98" a="1"/>
  <c r="T149" i="98" s="1"/>
  <c r="AK162" i="100"/>
  <c r="AK161" i="100" a="1"/>
  <c r="AK161" i="100" s="1"/>
  <c r="X150" i="103"/>
  <c r="X149" i="103" a="1"/>
  <c r="X149" i="103" s="1"/>
  <c r="J150" i="106"/>
  <c r="J148" i="106" a="1"/>
  <c r="J148" i="106" s="1"/>
  <c r="Q150" i="98"/>
  <c r="Q148" i="98" a="1"/>
  <c r="Q148" i="98" s="1"/>
  <c r="K150" i="100"/>
  <c r="K149" i="100" a="1"/>
  <c r="K149" i="100" s="1"/>
  <c r="AF150" i="104"/>
  <c r="AF149" i="104" a="1"/>
  <c r="AF149" i="104" s="1"/>
  <c r="L176" i="102" a="1"/>
  <c r="L176" i="102" s="1"/>
  <c r="L178" i="102" s="1"/>
  <c r="W150" i="103"/>
  <c r="W148" i="103" a="1"/>
  <c r="W148" i="103" s="1"/>
  <c r="O150" i="98"/>
  <c r="O149" i="98" a="1"/>
  <c r="O149" i="98" s="1"/>
  <c r="N150" i="99"/>
  <c r="N148" i="99" a="1"/>
  <c r="N148" i="99" s="1"/>
  <c r="AL150" i="104"/>
  <c r="AL149" i="104" a="1"/>
  <c r="AL149" i="104" s="1"/>
  <c r="O176" i="100" a="1"/>
  <c r="O176" i="100" s="1"/>
  <c r="O178" i="100" s="1"/>
  <c r="N150" i="100"/>
  <c r="N148" i="100" a="1"/>
  <c r="N148" i="100" s="1"/>
  <c r="J160" i="105" a="1"/>
  <c r="J160" i="105" s="1"/>
  <c r="J162" i="105" s="1"/>
  <c r="N150" i="106"/>
  <c r="N148" i="106" a="1"/>
  <c r="N148" i="106" s="1"/>
  <c r="AD150" i="98"/>
  <c r="AD149" i="98" a="1"/>
  <c r="AD149" i="98" s="1"/>
  <c r="AE160" i="99" a="1"/>
  <c r="AE160" i="99" s="1"/>
  <c r="AE162" i="99" s="1"/>
  <c r="Z160" i="98" a="1"/>
  <c r="Z160" i="98" s="1"/>
  <c r="Z162" i="98" s="1"/>
  <c r="L150" i="99"/>
  <c r="L149" i="99" a="1"/>
  <c r="L149" i="99" s="1"/>
  <c r="AI150" i="98"/>
  <c r="AI149" i="98" a="1"/>
  <c r="AI149" i="98" s="1"/>
  <c r="T162" i="99"/>
  <c r="T161" i="99" a="1"/>
  <c r="T161" i="99" s="1"/>
  <c r="AK150" i="102"/>
  <c r="AK149" i="102" a="1"/>
  <c r="AK149" i="102" s="1"/>
  <c r="V121" i="102"/>
  <c r="V152" i="102" a="1"/>
  <c r="V152" i="102" s="1"/>
  <c r="M148" i="92" a="1"/>
  <c r="M148" i="92" s="1"/>
  <c r="M150" i="92" s="1"/>
  <c r="R160" i="101" a="1"/>
  <c r="R160" i="101" s="1"/>
  <c r="R162" i="101" s="1"/>
  <c r="AA160" i="94" a="1"/>
  <c r="AA160" i="94" s="1"/>
  <c r="AA162" i="94" s="1"/>
  <c r="P153" i="93"/>
  <c r="P151" i="93" a="1"/>
  <c r="P151" i="93" s="1"/>
  <c r="AI153" i="93"/>
  <c r="AI151" i="93" a="1"/>
  <c r="AI151" i="93" s="1"/>
  <c r="V160" i="101" a="1"/>
  <c r="V160" i="101" s="1"/>
  <c r="V162" i="101" s="1"/>
  <c r="AI160" i="94" a="1"/>
  <c r="AI160" i="94" s="1"/>
  <c r="AI162" i="94" s="1"/>
  <c r="Z153" i="93"/>
  <c r="Z151" i="93" a="1"/>
  <c r="Z151" i="93" s="1"/>
  <c r="AE160" i="95" a="1"/>
  <c r="AE160" i="95" s="1"/>
  <c r="AE162" i="95" s="1"/>
  <c r="U150" i="104"/>
  <c r="U148" i="104" a="1"/>
  <c r="U148" i="104" s="1"/>
  <c r="Q176" i="106" a="1"/>
  <c r="Q176" i="106" s="1"/>
  <c r="Q178" i="106" s="1"/>
  <c r="AD176" i="101" a="1"/>
  <c r="AD176" i="101" s="1"/>
  <c r="AD178" i="101" s="1"/>
  <c r="W176" i="94" a="1"/>
  <c r="W176" i="94" s="1"/>
  <c r="W178" i="94" s="1"/>
  <c r="Q150" i="99"/>
  <c r="Q148" i="99" a="1"/>
  <c r="Q148" i="99" s="1"/>
  <c r="P176" i="99" a="1"/>
  <c r="P176" i="99" s="1"/>
  <c r="P178" i="99" s="1"/>
  <c r="V150" i="97"/>
  <c r="V148" i="97" a="1"/>
  <c r="V148" i="97" s="1"/>
  <c r="I150" i="106"/>
  <c r="I148" i="106" a="1"/>
  <c r="I148" i="106" s="1"/>
  <c r="AC160" i="98" a="1"/>
  <c r="AC160" i="98" s="1"/>
  <c r="AC162" i="98" s="1"/>
  <c r="AD176" i="102" a="1"/>
  <c r="AD176" i="102" s="1"/>
  <c r="AD178" i="102" s="1"/>
  <c r="AH176" i="104" a="1"/>
  <c r="AH176" i="104" s="1"/>
  <c r="AH178" i="104" s="1"/>
  <c r="V176" i="100" a="1"/>
  <c r="V176" i="100" s="1"/>
  <c r="V178" i="100" s="1"/>
  <c r="L176" i="106" a="1"/>
  <c r="L176" i="106" s="1"/>
  <c r="L178" i="106" s="1"/>
  <c r="AH176" i="102" a="1"/>
  <c r="AH176" i="102" s="1"/>
  <c r="AH178" i="102" s="1"/>
  <c r="AH160" i="105" a="1"/>
  <c r="AH160" i="105" s="1"/>
  <c r="AH162" i="105" s="1"/>
  <c r="K153" i="93"/>
  <c r="K151" i="93" a="1"/>
  <c r="K151" i="93" s="1"/>
  <c r="Q176" i="99" a="1"/>
  <c r="Q176" i="99" s="1"/>
  <c r="Q178" i="99" s="1"/>
  <c r="AE176" i="105" a="1"/>
  <c r="AE176" i="105" s="1"/>
  <c r="AE178" i="105" s="1"/>
  <c r="AE176" i="98" a="1"/>
  <c r="AE176" i="98" s="1"/>
  <c r="AE178" i="98" s="1"/>
  <c r="Z160" i="101" a="1"/>
  <c r="Z160" i="101" s="1"/>
  <c r="Z162" i="101" s="1"/>
  <c r="AH160" i="98" a="1"/>
  <c r="AH160" i="98" s="1"/>
  <c r="AH162" i="98" s="1"/>
  <c r="L160" i="104" a="1"/>
  <c r="L160" i="104" s="1"/>
  <c r="L162" i="104" s="1"/>
  <c r="AK176" i="101" a="1"/>
  <c r="AK176" i="101" s="1"/>
  <c r="AK178" i="101" s="1"/>
  <c r="T176" i="99" a="1"/>
  <c r="T176" i="99" s="1"/>
  <c r="T178" i="99" s="1"/>
  <c r="AH176" i="97" a="1"/>
  <c r="AH176" i="97" s="1"/>
  <c r="AH178" i="97" s="1"/>
  <c r="AI160" i="103" a="1"/>
  <c r="AI160" i="103" s="1"/>
  <c r="AI162" i="103" s="1"/>
  <c r="AI176" i="98" a="1"/>
  <c r="AI176" i="98" s="1"/>
  <c r="AI178" i="98" s="1"/>
  <c r="X160" i="106" a="1"/>
  <c r="X160" i="106" s="1"/>
  <c r="X162" i="106" s="1"/>
  <c r="AH150" i="97"/>
  <c r="AH148" i="97" a="1"/>
  <c r="AH148" i="97" s="1"/>
  <c r="V160" i="102" a="1"/>
  <c r="V160" i="102" s="1"/>
  <c r="V162" i="102" s="1"/>
  <c r="AH150" i="99"/>
  <c r="AH148" i="99" a="1"/>
  <c r="AH148" i="99" s="1"/>
  <c r="I176" i="102" a="1"/>
  <c r="I176" i="102" s="1"/>
  <c r="I178" i="102" s="1"/>
  <c r="O160" i="95" a="1"/>
  <c r="O160" i="95" s="1"/>
  <c r="O162" i="95" s="1"/>
  <c r="L153" i="93"/>
  <c r="L151" i="93" a="1"/>
  <c r="L151" i="93" s="1"/>
  <c r="O160" i="105" a="1"/>
  <c r="O160" i="105" s="1"/>
  <c r="O162" i="105" s="1"/>
  <c r="AK168" i="95" a="1"/>
  <c r="AK168" i="95" s="1"/>
  <c r="AK170" i="95" s="1"/>
  <c r="V176" i="98" a="1"/>
  <c r="V176" i="98" s="1"/>
  <c r="V178" i="98" s="1"/>
  <c r="O176" i="105" a="1"/>
  <c r="O176" i="105" s="1"/>
  <c r="O178" i="105" s="1"/>
  <c r="X181" i="91"/>
  <c r="X180" i="91" a="1"/>
  <c r="X180" i="91" s="1"/>
  <c r="O153" i="91"/>
  <c r="O151" i="91" a="1"/>
  <c r="O151" i="91" s="1"/>
  <c r="AI153" i="91"/>
  <c r="AI151" i="91" a="1"/>
  <c r="AI151" i="91" s="1"/>
  <c r="AI163" i="91" a="1"/>
  <c r="AI163" i="91" s="1"/>
  <c r="AI165" i="91" s="1"/>
  <c r="Q179" i="91" a="1"/>
  <c r="Q179" i="91" s="1"/>
  <c r="Q181" i="91" s="1"/>
  <c r="V153" i="91"/>
  <c r="V151" i="91" a="1"/>
  <c r="V151" i="91" s="1"/>
  <c r="AG153" i="91"/>
  <c r="AG151" i="91" a="1"/>
  <c r="AG151" i="91" s="1"/>
  <c r="R163" i="91" a="1"/>
  <c r="R163" i="91" s="1"/>
  <c r="R165" i="91" s="1"/>
  <c r="AD176" i="92" a="1"/>
  <c r="AD176" i="92" s="1"/>
  <c r="AD178" i="92" s="1"/>
  <c r="AB177" i="92" a="1"/>
  <c r="AB177" i="92" s="1"/>
  <c r="AB178" i="92" s="1"/>
  <c r="U161" i="92" a="1"/>
  <c r="U161" i="92" s="1"/>
  <c r="U162" i="92" s="1"/>
  <c r="N149" i="92" a="1"/>
  <c r="N149" i="92" s="1"/>
  <c r="N150" i="92" s="1"/>
  <c r="J148" i="92" a="1"/>
  <c r="J148" i="92" s="1"/>
  <c r="J150" i="92" s="1"/>
  <c r="M179" i="91" a="1"/>
  <c r="M179" i="91" s="1"/>
  <c r="M181" i="91" s="1"/>
  <c r="W163" i="91" a="1"/>
  <c r="W163" i="91" s="1"/>
  <c r="W165" i="91" s="1"/>
  <c r="T179" i="91" a="1"/>
  <c r="T179" i="91" s="1"/>
  <c r="T181" i="91" s="1"/>
  <c r="AB179" i="91" a="1"/>
  <c r="AB179" i="91" s="1"/>
  <c r="AB181" i="91" s="1"/>
  <c r="AJ179" i="93" a="1"/>
  <c r="AJ179" i="93" s="1"/>
  <c r="AJ181" i="93" s="1"/>
  <c r="AK163" i="93" a="1"/>
  <c r="AK163" i="93" s="1"/>
  <c r="AK165" i="93" s="1"/>
  <c r="T179" i="93" a="1"/>
  <c r="T179" i="93" s="1"/>
  <c r="T181" i="93" s="1"/>
  <c r="Z124" i="93"/>
  <c r="Z155" i="93" a="1"/>
  <c r="Z155" i="93" s="1"/>
  <c r="AH162" i="94"/>
  <c r="AH161" i="94" a="1"/>
  <c r="AH161" i="94" s="1"/>
  <c r="AF162" i="94"/>
  <c r="AF161" i="94" a="1"/>
  <c r="AF161" i="94" s="1"/>
  <c r="Y150" i="94"/>
  <c r="Y149" i="94" a="1"/>
  <c r="Y149" i="94" s="1"/>
  <c r="I178" i="94"/>
  <c r="I177" i="94" a="1"/>
  <c r="I177" i="94" s="1"/>
  <c r="R150" i="94"/>
  <c r="R149" i="94" a="1"/>
  <c r="R149" i="94" s="1"/>
  <c r="M178" i="94"/>
  <c r="M177" i="94" a="1"/>
  <c r="M177" i="94" s="1"/>
  <c r="O150" i="94"/>
  <c r="O149" i="94" a="1"/>
  <c r="O149" i="94" s="1"/>
  <c r="J162" i="94"/>
  <c r="J161" i="94" a="1"/>
  <c r="J161" i="94" s="1"/>
  <c r="P150" i="94"/>
  <c r="P149" i="94" a="1"/>
  <c r="P149" i="94" s="1"/>
  <c r="U160" i="94" a="1"/>
  <c r="U160" i="94" s="1"/>
  <c r="U162" i="94" s="1"/>
  <c r="AD160" i="95" a="1"/>
  <c r="AD160" i="95" s="1"/>
  <c r="AD162" i="95" s="1"/>
  <c r="AJ150" i="95"/>
  <c r="AJ149" i="95" a="1"/>
  <c r="AJ149" i="95" s="1"/>
  <c r="AI150" i="95"/>
  <c r="AI148" i="95" a="1"/>
  <c r="AI148" i="95" s="1"/>
  <c r="P150" i="95"/>
  <c r="P149" i="95" a="1"/>
  <c r="P149" i="95" s="1"/>
  <c r="Z150" i="95"/>
  <c r="Z149" i="95" a="1"/>
  <c r="Z149" i="95" s="1"/>
  <c r="AC176" i="94" a="1"/>
  <c r="AC176" i="94" s="1"/>
  <c r="AC178" i="94" s="1"/>
  <c r="AB150" i="97"/>
  <c r="AB148" i="97" a="1"/>
  <c r="AB148" i="97" s="1"/>
  <c r="P150" i="97"/>
  <c r="P148" i="97" a="1"/>
  <c r="P148" i="97" s="1"/>
  <c r="I178" i="97"/>
  <c r="I177" i="97" a="1"/>
  <c r="I177" i="97" s="1"/>
  <c r="K150" i="97"/>
  <c r="K149" i="97" a="1"/>
  <c r="K149" i="97" s="1"/>
  <c r="AI150" i="97"/>
  <c r="AI148" i="97" a="1"/>
  <c r="AI148" i="97" s="1"/>
  <c r="AC150" i="97"/>
  <c r="AC149" i="97" a="1"/>
  <c r="AC149" i="97" s="1"/>
  <c r="U160" i="97" a="1"/>
  <c r="U160" i="97" s="1"/>
  <c r="U162" i="97" s="1"/>
  <c r="AE150" i="103"/>
  <c r="AE148" i="103" a="1"/>
  <c r="AE148" i="103" s="1"/>
  <c r="AE176" i="100" a="1"/>
  <c r="AE176" i="100" s="1"/>
  <c r="AE178" i="100" s="1"/>
  <c r="AK150" i="105"/>
  <c r="AK149" i="105" a="1"/>
  <c r="AK149" i="105" s="1"/>
  <c r="R176" i="104" a="1"/>
  <c r="R176" i="104" s="1"/>
  <c r="R178" i="104" s="1"/>
  <c r="V160" i="106" a="1"/>
  <c r="V160" i="106" s="1"/>
  <c r="V162" i="106" s="1"/>
  <c r="N162" i="102"/>
  <c r="N161" i="102" a="1"/>
  <c r="N161" i="102" s="1"/>
  <c r="AK176" i="99" a="1"/>
  <c r="AK176" i="99" s="1"/>
  <c r="AK178" i="99" s="1"/>
  <c r="T150" i="104"/>
  <c r="T149" i="104" a="1"/>
  <c r="T149" i="104" s="1"/>
  <c r="AL150" i="99"/>
  <c r="AL149" i="99" a="1"/>
  <c r="AL149" i="99" s="1"/>
  <c r="AI178" i="99"/>
  <c r="AI177" i="99" a="1"/>
  <c r="AI177" i="99" s="1"/>
  <c r="T162" i="98"/>
  <c r="T161" i="98" a="1"/>
  <c r="T161" i="98" s="1"/>
  <c r="N150" i="98"/>
  <c r="N149" i="98" a="1"/>
  <c r="N149" i="98" s="1"/>
  <c r="O176" i="103" a="1"/>
  <c r="O176" i="103" s="1"/>
  <c r="O178" i="103" s="1"/>
  <c r="L178" i="101"/>
  <c r="L177" i="101" a="1"/>
  <c r="L177" i="101" s="1"/>
  <c r="J160" i="106" a="1"/>
  <c r="J160" i="106" s="1"/>
  <c r="J162" i="106" s="1"/>
  <c r="R178" i="106"/>
  <c r="R177" i="106" a="1"/>
  <c r="R177" i="106" s="1"/>
  <c r="S176" i="100" a="1"/>
  <c r="S176" i="100" s="1"/>
  <c r="S178" i="100" s="1"/>
  <c r="P150" i="103"/>
  <c r="P149" i="103" a="1"/>
  <c r="P149" i="103" s="1"/>
  <c r="X150" i="106"/>
  <c r="X149" i="106" a="1"/>
  <c r="X149" i="106" s="1"/>
  <c r="AD150" i="100"/>
  <c r="AD149" i="100" a="1"/>
  <c r="AD149" i="100" s="1"/>
  <c r="W160" i="103" a="1"/>
  <c r="W160" i="103" s="1"/>
  <c r="W162" i="103" s="1"/>
  <c r="O176" i="99" a="1"/>
  <c r="O176" i="99" s="1"/>
  <c r="O178" i="99" s="1"/>
  <c r="N160" i="99" a="1"/>
  <c r="N160" i="99" s="1"/>
  <c r="N162" i="99" s="1"/>
  <c r="AH150" i="100"/>
  <c r="AH149" i="100" a="1"/>
  <c r="AH149" i="100" s="1"/>
  <c r="O150" i="100"/>
  <c r="O148" i="100" a="1"/>
  <c r="O148" i="100" s="1"/>
  <c r="N150" i="101"/>
  <c r="N149" i="101" a="1"/>
  <c r="N149" i="101" s="1"/>
  <c r="V150" i="98"/>
  <c r="V149" i="98" a="1"/>
  <c r="V149" i="98" s="1"/>
  <c r="N176" i="100" a="1"/>
  <c r="N176" i="100" s="1"/>
  <c r="N178" i="100" s="1"/>
  <c r="N160" i="106" a="1"/>
  <c r="N160" i="106" s="1"/>
  <c r="N162" i="106" s="1"/>
  <c r="AD162" i="98"/>
  <c r="AD161" i="98" a="1"/>
  <c r="AD161" i="98" s="1"/>
  <c r="R150" i="98"/>
  <c r="R149" i="98" a="1"/>
  <c r="R149" i="98" s="1"/>
  <c r="AC150" i="101"/>
  <c r="AC149" i="101" a="1"/>
  <c r="AC149" i="101" s="1"/>
  <c r="Q150" i="104"/>
  <c r="Q149" i="104" a="1"/>
  <c r="Q149" i="104" s="1"/>
  <c r="AI150" i="103"/>
  <c r="AI149" i="103" a="1"/>
  <c r="AI149" i="103" s="1"/>
  <c r="S162" i="105"/>
  <c r="S161" i="105" a="1"/>
  <c r="S161" i="105" s="1"/>
  <c r="AC150" i="99"/>
  <c r="AC149" i="99" a="1"/>
  <c r="AC149" i="99" s="1"/>
  <c r="AI121" i="104"/>
  <c r="AI152" i="104" a="1"/>
  <c r="AI152" i="104" s="1"/>
  <c r="O121" i="106"/>
  <c r="O152" i="106" a="1"/>
  <c r="O152" i="106" s="1"/>
  <c r="AA179" i="91" a="1"/>
  <c r="AA179" i="91" s="1"/>
  <c r="AA181" i="91" s="1"/>
  <c r="O160" i="101" a="1"/>
  <c r="O160" i="101" s="1"/>
  <c r="O162" i="101" s="1"/>
  <c r="J163" i="93" a="1"/>
  <c r="J163" i="93" s="1"/>
  <c r="J165" i="93" s="1"/>
  <c r="AA160" i="100" a="1"/>
  <c r="AA160" i="100" s="1"/>
  <c r="AA162" i="100" s="1"/>
  <c r="L160" i="98" a="1"/>
  <c r="L160" i="98" s="1"/>
  <c r="L162" i="98" s="1"/>
  <c r="AK176" i="94" a="1"/>
  <c r="AK176" i="94" s="1"/>
  <c r="AK178" i="94" s="1"/>
  <c r="AH160" i="104" a="1"/>
  <c r="AH160" i="104" s="1"/>
  <c r="AH162" i="104" s="1"/>
  <c r="S160" i="101" a="1"/>
  <c r="S160" i="101" s="1"/>
  <c r="S162" i="101" s="1"/>
  <c r="X176" i="98" a="1"/>
  <c r="X176" i="98" s="1"/>
  <c r="X178" i="98" s="1"/>
  <c r="S150" i="101"/>
  <c r="S148" i="101" a="1"/>
  <c r="S148" i="101" s="1"/>
  <c r="AD160" i="99" a="1"/>
  <c r="AD160" i="99" s="1"/>
  <c r="AD162" i="99" s="1"/>
  <c r="AC176" i="103" a="1"/>
  <c r="AC176" i="103" s="1"/>
  <c r="AC178" i="103" s="1"/>
  <c r="V176" i="97" a="1"/>
  <c r="V176" i="97" s="1"/>
  <c r="V178" i="97" s="1"/>
  <c r="AE160" i="94" a="1"/>
  <c r="AE160" i="94" s="1"/>
  <c r="AE162" i="94" s="1"/>
  <c r="V176" i="103" a="1"/>
  <c r="V176" i="103" s="1"/>
  <c r="V178" i="103" s="1"/>
  <c r="AJ176" i="102" a="1"/>
  <c r="AJ176" i="102" s="1"/>
  <c r="AJ178" i="102" s="1"/>
  <c r="Z163" i="93" a="1"/>
  <c r="Z163" i="93" s="1"/>
  <c r="Z165" i="93" s="1"/>
  <c r="V160" i="97" a="1"/>
  <c r="V160" i="97" s="1"/>
  <c r="V162" i="97" s="1"/>
  <c r="AI176" i="106" a="1"/>
  <c r="AI176" i="106" s="1"/>
  <c r="AI178" i="106" s="1"/>
  <c r="I160" i="102" a="1"/>
  <c r="I160" i="102" s="1"/>
  <c r="I162" i="102" s="1"/>
  <c r="O176" i="97" a="1"/>
  <c r="O176" i="97" s="1"/>
  <c r="O178" i="97" s="1"/>
  <c r="T160" i="101" a="1"/>
  <c r="T160" i="101" s="1"/>
  <c r="T162" i="101" s="1"/>
  <c r="I150" i="102"/>
  <c r="I148" i="102" a="1"/>
  <c r="I148" i="102" s="1"/>
  <c r="O160" i="97" a="1"/>
  <c r="O160" i="97" s="1"/>
  <c r="O162" i="97" s="1"/>
  <c r="K179" i="91" a="1"/>
  <c r="K179" i="91" s="1"/>
  <c r="K181" i="91" s="1"/>
  <c r="O176" i="104" a="1"/>
  <c r="O176" i="104" s="1"/>
  <c r="O178" i="104" s="1"/>
  <c r="AI176" i="101" a="1"/>
  <c r="AI176" i="101" s="1"/>
  <c r="AI178" i="101" s="1"/>
  <c r="Q160" i="103" a="1"/>
  <c r="Q160" i="103" s="1"/>
  <c r="Q162" i="103" s="1"/>
  <c r="N176" i="104" a="1"/>
  <c r="N176" i="104" s="1"/>
  <c r="N178" i="104" s="1"/>
  <c r="Q176" i="104" a="1"/>
  <c r="Q176" i="104" s="1"/>
  <c r="Q178" i="104" s="1"/>
  <c r="T176" i="103" a="1"/>
  <c r="T176" i="103" s="1"/>
  <c r="T178" i="103" s="1"/>
  <c r="AE176" i="101" a="1"/>
  <c r="AE176" i="101" s="1"/>
  <c r="AE178" i="101" s="1"/>
  <c r="J160" i="99" a="1"/>
  <c r="J160" i="99" s="1"/>
  <c r="J162" i="99" s="1"/>
  <c r="Q176" i="105" a="1"/>
  <c r="Q176" i="105" s="1"/>
  <c r="Q178" i="105" s="1"/>
  <c r="R160" i="106" a="1"/>
  <c r="R160" i="106" s="1"/>
  <c r="R162" i="106" s="1"/>
  <c r="T176" i="106" a="1"/>
  <c r="T176" i="106" s="1"/>
  <c r="T178" i="106" s="1"/>
  <c r="AH160" i="102" a="1"/>
  <c r="AH160" i="102" s="1"/>
  <c r="AH162" i="102" s="1"/>
  <c r="AA150" i="94"/>
  <c r="S160" i="104" a="1"/>
  <c r="S160" i="104" s="1"/>
  <c r="S162" i="104" s="1"/>
  <c r="AI176" i="104" a="1"/>
  <c r="AI176" i="104" s="1"/>
  <c r="AI178" i="104" s="1"/>
  <c r="AC160" i="97" a="1"/>
  <c r="AC160" i="97" s="1"/>
  <c r="AC162" i="97" s="1"/>
  <c r="AK176" i="104" a="1"/>
  <c r="AK176" i="104" s="1"/>
  <c r="AK178" i="104" s="1"/>
  <c r="X176" i="105" a="1"/>
  <c r="X176" i="105" s="1"/>
  <c r="X178" i="105" s="1"/>
  <c r="AH176" i="98" a="1"/>
  <c r="AH176" i="98" s="1"/>
  <c r="AH178" i="98" s="1"/>
  <c r="AA176" i="94" a="1"/>
  <c r="AA176" i="94" s="1"/>
  <c r="AA178" i="94" s="1"/>
  <c r="W176" i="98" a="1"/>
  <c r="W176" i="98" s="1"/>
  <c r="W178" i="98" s="1"/>
  <c r="AK168" i="94" a="1"/>
  <c r="AK168" i="94" s="1"/>
  <c r="AK170" i="94" s="1"/>
  <c r="U163" i="93" a="1"/>
  <c r="U163" i="93" s="1"/>
  <c r="U165" i="93" s="1"/>
  <c r="J176" i="99" a="1"/>
  <c r="J176" i="99" s="1"/>
  <c r="J178" i="99" s="1"/>
  <c r="AK168" i="106" a="1"/>
  <c r="AK168" i="106" s="1"/>
  <c r="AK170" i="106" s="1"/>
  <c r="T160" i="97" a="1"/>
  <c r="T160" i="97" s="1"/>
  <c r="T162" i="97" s="1"/>
  <c r="P163" i="93" a="1"/>
  <c r="P163" i="93" s="1"/>
  <c r="P165" i="93" s="1"/>
  <c r="Z176" i="101" a="1"/>
  <c r="Z176" i="101" s="1"/>
  <c r="Z178" i="101" s="1"/>
  <c r="R168" i="92" a="1"/>
  <c r="R168" i="92" s="1"/>
  <c r="R170" i="92" s="1"/>
  <c r="O150" i="97"/>
  <c r="O148" i="97" a="1"/>
  <c r="O148" i="97" s="1"/>
  <c r="AI160" i="105" a="1"/>
  <c r="AI160" i="105" s="1"/>
  <c r="AI162" i="105" s="1"/>
  <c r="AI176" i="105" a="1"/>
  <c r="AI176" i="105" s="1"/>
  <c r="AI178" i="105" s="1"/>
  <c r="AD176" i="105" a="1"/>
  <c r="AD176" i="105" s="1"/>
  <c r="AD178" i="105" s="1"/>
  <c r="P181" i="91"/>
  <c r="P180" i="91" a="1"/>
  <c r="P180" i="91" s="1"/>
  <c r="S179" i="91" a="1"/>
  <c r="S179" i="91" s="1"/>
  <c r="S181" i="91" s="1"/>
  <c r="AK179" i="91" a="1"/>
  <c r="AK179" i="91" s="1"/>
  <c r="AK181" i="91" s="1"/>
  <c r="AE165" i="91"/>
  <c r="AE164" i="91" a="1"/>
  <c r="AE164" i="91" s="1"/>
  <c r="X153" i="91"/>
  <c r="X152" i="91" a="1"/>
  <c r="X152" i="91" s="1"/>
  <c r="AL153" i="91"/>
  <c r="AL152" i="91" a="1"/>
  <c r="AL152" i="91" s="1"/>
  <c r="L181" i="91"/>
  <c r="L180" i="91" a="1"/>
  <c r="L180" i="91" s="1"/>
  <c r="O163" i="91" a="1"/>
  <c r="O163" i="91" s="1"/>
  <c r="O165" i="91" s="1"/>
  <c r="J153" i="91"/>
  <c r="J152" i="91" a="1"/>
  <c r="J152" i="91" s="1"/>
  <c r="Q124" i="91"/>
  <c r="Q155" i="91" a="1"/>
  <c r="Q155" i="91" s="1"/>
  <c r="AF163" i="91" a="1"/>
  <c r="AF163" i="91" s="1"/>
  <c r="AF165" i="91" s="1"/>
  <c r="Q163" i="91" a="1"/>
  <c r="Q163" i="91" s="1"/>
  <c r="Q165" i="91" s="1"/>
  <c r="AB163" i="91" a="1"/>
  <c r="AB163" i="91" s="1"/>
  <c r="AB165" i="91" s="1"/>
  <c r="V179" i="91" a="1"/>
  <c r="V179" i="91" s="1"/>
  <c r="V181" i="91" s="1"/>
  <c r="AG163" i="91" a="1"/>
  <c r="AG163" i="91" s="1"/>
  <c r="AG165" i="91" s="1"/>
  <c r="H176" i="92" a="1"/>
  <c r="H176" i="92" s="1"/>
  <c r="H178" i="92" s="1"/>
  <c r="AD148" i="92" a="1"/>
  <c r="AD148" i="92" s="1"/>
  <c r="AD150" i="92" s="1"/>
  <c r="AB149" i="92" a="1"/>
  <c r="AB149" i="92" s="1"/>
  <c r="AB150" i="92" s="1"/>
  <c r="N161" i="92" a="1"/>
  <c r="N161" i="92" s="1"/>
  <c r="N162" i="92" s="1"/>
  <c r="W179" i="91" a="1"/>
  <c r="W179" i="91" s="1"/>
  <c r="W181" i="91" s="1"/>
  <c r="X121" i="92"/>
  <c r="X152" i="92" a="1"/>
  <c r="X152" i="92" s="1"/>
  <c r="AJ153" i="93"/>
  <c r="AJ151" i="93" a="1"/>
  <c r="AJ151" i="93" s="1"/>
  <c r="N179" i="93" a="1"/>
  <c r="N179" i="93" s="1"/>
  <c r="N181" i="93" s="1"/>
  <c r="H181" i="93"/>
  <c r="H180" i="93" a="1"/>
  <c r="H180" i="93" s="1"/>
  <c r="AH165" i="93"/>
  <c r="AH164" i="93" a="1"/>
  <c r="AH164" i="93" s="1"/>
  <c r="AK153" i="93"/>
  <c r="AK151" i="93" a="1"/>
  <c r="AK151" i="93" s="1"/>
  <c r="AA179" i="93" a="1"/>
  <c r="AA179" i="93" s="1"/>
  <c r="AA181" i="93" s="1"/>
  <c r="T153" i="93"/>
  <c r="T151" i="93" a="1"/>
  <c r="T151" i="93" s="1"/>
  <c r="AB179" i="93" a="1"/>
  <c r="AB179" i="93" s="1"/>
  <c r="AB181" i="93" s="1"/>
  <c r="AG124" i="93"/>
  <c r="AG155" i="93" a="1"/>
  <c r="AG155" i="93" s="1"/>
  <c r="Q124" i="93"/>
  <c r="Q155" i="93" a="1"/>
  <c r="Q155" i="93" s="1"/>
  <c r="I150" i="94"/>
  <c r="I149" i="94" a="1"/>
  <c r="I149" i="94" s="1"/>
  <c r="AC150" i="94"/>
  <c r="AC149" i="94" a="1"/>
  <c r="AC149" i="94" s="1"/>
  <c r="M150" i="94"/>
  <c r="M149" i="94" a="1"/>
  <c r="M149" i="94" s="1"/>
  <c r="U176" i="94" a="1"/>
  <c r="U176" i="94" s="1"/>
  <c r="U178" i="94" s="1"/>
  <c r="L150" i="95"/>
  <c r="L149" i="95" a="1"/>
  <c r="L149" i="95" s="1"/>
  <c r="I178" i="95"/>
  <c r="I177" i="95" a="1"/>
  <c r="I177" i="95" s="1"/>
  <c r="AJ162" i="95"/>
  <c r="AJ161" i="95" a="1"/>
  <c r="AJ161" i="95" s="1"/>
  <c r="AI160" i="95" a="1"/>
  <c r="AI160" i="95" s="1"/>
  <c r="AI162" i="95" s="1"/>
  <c r="Z162" i="95"/>
  <c r="Z161" i="95" a="1"/>
  <c r="Z161" i="95" s="1"/>
  <c r="O150" i="95"/>
  <c r="O149" i="95" a="1"/>
  <c r="O149" i="95" s="1"/>
  <c r="N121" i="94"/>
  <c r="N152" i="94" a="1"/>
  <c r="N152" i="94" s="1"/>
  <c r="AB160" i="97" a="1"/>
  <c r="AB160" i="97" s="1"/>
  <c r="AB162" i="97" s="1"/>
  <c r="M150" i="97"/>
  <c r="M149" i="97" a="1"/>
  <c r="M149" i="97" s="1"/>
  <c r="P160" i="97" a="1"/>
  <c r="P160" i="97" s="1"/>
  <c r="P162" i="97" s="1"/>
  <c r="I150" i="97"/>
  <c r="I149" i="97" a="1"/>
  <c r="I149" i="97" s="1"/>
  <c r="AG176" i="97" a="1"/>
  <c r="AG176" i="97" s="1"/>
  <c r="AG178" i="97" s="1"/>
  <c r="AI160" i="97" a="1"/>
  <c r="AI160" i="97" s="1"/>
  <c r="AI162" i="97" s="1"/>
  <c r="AE150" i="97"/>
  <c r="AE148" i="97" a="1"/>
  <c r="AE148" i="97" s="1"/>
  <c r="W150" i="97"/>
  <c r="W149" i="97" a="1"/>
  <c r="W149" i="97" s="1"/>
  <c r="Z150" i="105"/>
  <c r="Z149" i="105" a="1"/>
  <c r="Z149" i="105" s="1"/>
  <c r="J178" i="101"/>
  <c r="J177" i="101" a="1"/>
  <c r="J177" i="101" s="1"/>
  <c r="I178" i="101"/>
  <c r="I177" i="101" a="1"/>
  <c r="I177" i="101" s="1"/>
  <c r="AE160" i="103" a="1"/>
  <c r="AE160" i="103" s="1"/>
  <c r="AE162" i="103" s="1"/>
  <c r="AE150" i="100"/>
  <c r="AE148" i="100" a="1"/>
  <c r="AE148" i="100" s="1"/>
  <c r="AK162" i="105"/>
  <c r="AK161" i="105" a="1"/>
  <c r="AK161" i="105" s="1"/>
  <c r="L162" i="105"/>
  <c r="L161" i="105" a="1"/>
  <c r="L161" i="105" s="1"/>
  <c r="I150" i="104"/>
  <c r="I149" i="104" a="1"/>
  <c r="I149" i="104" s="1"/>
  <c r="AA150" i="103"/>
  <c r="AA149" i="103" a="1"/>
  <c r="AA149" i="103" s="1"/>
  <c r="R178" i="99"/>
  <c r="R177" i="99" a="1"/>
  <c r="R177" i="99" s="1"/>
  <c r="AC150" i="106"/>
  <c r="AC148" i="106" a="1"/>
  <c r="AC148" i="106" s="1"/>
  <c r="X150" i="101"/>
  <c r="X148" i="101" a="1"/>
  <c r="X148" i="101" s="1"/>
  <c r="R150" i="104"/>
  <c r="R148" i="104" a="1"/>
  <c r="R148" i="104" s="1"/>
  <c r="AL150" i="101"/>
  <c r="AL149" i="101" a="1"/>
  <c r="AL149" i="101" s="1"/>
  <c r="AK150" i="99"/>
  <c r="AK148" i="99" a="1"/>
  <c r="AK148" i="99" s="1"/>
  <c r="T162" i="104"/>
  <c r="T161" i="104" a="1"/>
  <c r="T161" i="104" s="1"/>
  <c r="S178" i="102"/>
  <c r="S177" i="102" a="1"/>
  <c r="S177" i="102" s="1"/>
  <c r="AI150" i="99"/>
  <c r="AI149" i="99" a="1"/>
  <c r="AI149" i="99" s="1"/>
  <c r="AD150" i="106"/>
  <c r="AD149" i="106" a="1"/>
  <c r="AD149" i="106" s="1"/>
  <c r="N162" i="98"/>
  <c r="N161" i="98" a="1"/>
  <c r="N161" i="98" s="1"/>
  <c r="AK178" i="100"/>
  <c r="AK177" i="100" a="1"/>
  <c r="AK177" i="100" s="1"/>
  <c r="O150" i="103"/>
  <c r="O148" i="103" a="1"/>
  <c r="O148" i="103" s="1"/>
  <c r="L150" i="101"/>
  <c r="L149" i="101" a="1"/>
  <c r="L149" i="101" s="1"/>
  <c r="AB150" i="103"/>
  <c r="AB149" i="103" a="1"/>
  <c r="AB149" i="103" s="1"/>
  <c r="Q160" i="98" a="1"/>
  <c r="Q160" i="98" s="1"/>
  <c r="Q162" i="98" s="1"/>
  <c r="S150" i="100"/>
  <c r="S148" i="100" a="1"/>
  <c r="S148" i="100" s="1"/>
  <c r="AK150" i="98"/>
  <c r="AK149" i="98" a="1"/>
  <c r="AK149" i="98" s="1"/>
  <c r="L160" i="102" a="1"/>
  <c r="L160" i="102" s="1"/>
  <c r="L162" i="102" s="1"/>
  <c r="O150" i="99"/>
  <c r="O148" i="99" a="1"/>
  <c r="O148" i="99" s="1"/>
  <c r="V150" i="104"/>
  <c r="V149" i="104" a="1"/>
  <c r="V149" i="104" s="1"/>
  <c r="V150" i="103"/>
  <c r="V149" i="103" a="1"/>
  <c r="V149" i="103" s="1"/>
  <c r="O160" i="100" a="1"/>
  <c r="O160" i="100" s="1"/>
  <c r="O162" i="100" s="1"/>
  <c r="N160" i="100" a="1"/>
  <c r="N160" i="100" s="1"/>
  <c r="N162" i="100" s="1"/>
  <c r="J176" i="105" a="1"/>
  <c r="J176" i="105" s="1"/>
  <c r="J178" i="105" s="1"/>
  <c r="J176" i="95" a="1"/>
  <c r="J176" i="95" s="1"/>
  <c r="J178" i="95" s="1"/>
  <c r="AH178" i="106"/>
  <c r="AH177" i="106" a="1"/>
  <c r="AH177" i="106" s="1"/>
  <c r="J150" i="98"/>
  <c r="J149" i="98" a="1"/>
  <c r="J149" i="98" s="1"/>
  <c r="AE176" i="99" a="1"/>
  <c r="AE176" i="99" s="1"/>
  <c r="AE178" i="99" s="1"/>
  <c r="Z176" i="98" a="1"/>
  <c r="Z176" i="98" s="1"/>
  <c r="Z178" i="98" s="1"/>
  <c r="S150" i="105"/>
  <c r="S149" i="105" a="1"/>
  <c r="S149" i="105" s="1"/>
  <c r="X150" i="105"/>
  <c r="X149" i="105" a="1"/>
  <c r="X149" i="105" s="1"/>
  <c r="Q121" i="100"/>
  <c r="Q152" i="100" a="1"/>
  <c r="Q152" i="100" s="1"/>
  <c r="T121" i="105"/>
  <c r="T152" i="105" a="1"/>
  <c r="T152" i="105" s="1"/>
  <c r="J160" i="95" a="1"/>
  <c r="J160" i="95" s="1"/>
  <c r="J162" i="95" s="1"/>
  <c r="AB176" i="94" a="1"/>
  <c r="AB176" i="94" s="1"/>
  <c r="AB178" i="94" s="1"/>
  <c r="AL176" i="97" a="1"/>
  <c r="AL176" i="97" s="1"/>
  <c r="AL178" i="97" s="1"/>
  <c r="W160" i="101" a="1"/>
  <c r="W160" i="101" s="1"/>
  <c r="W162" i="101" s="1"/>
  <c r="AI163" i="93" a="1"/>
  <c r="AI163" i="93" s="1"/>
  <c r="AI165" i="93" s="1"/>
  <c r="AI176" i="102" a="1"/>
  <c r="AI176" i="102" s="1"/>
  <c r="AI178" i="102" s="1"/>
  <c r="X150" i="98"/>
  <c r="X148" i="98" a="1"/>
  <c r="X148" i="98" s="1"/>
  <c r="AB150" i="94"/>
  <c r="AB148" i="94" a="1"/>
  <c r="AB148" i="94" s="1"/>
  <c r="V176" i="101" a="1"/>
  <c r="V176" i="101" s="1"/>
  <c r="V178" i="101" s="1"/>
  <c r="AJ176" i="94" a="1"/>
  <c r="AJ176" i="94" s="1"/>
  <c r="AJ178" i="94" s="1"/>
  <c r="AI160" i="102" a="1"/>
  <c r="AI160" i="102" s="1"/>
  <c r="AI162" i="102" s="1"/>
  <c r="T160" i="105" a="1"/>
  <c r="T160" i="105" s="1"/>
  <c r="T162" i="105" s="1"/>
  <c r="AJ160" i="101" a="1"/>
  <c r="AJ160" i="101" s="1"/>
  <c r="AJ162" i="101" s="1"/>
  <c r="S176" i="101" a="1"/>
  <c r="S176" i="101" s="1"/>
  <c r="S178" i="101" s="1"/>
  <c r="AC160" i="101" a="1"/>
  <c r="AC160" i="101" s="1"/>
  <c r="AC162" i="101" s="1"/>
  <c r="Q176" i="94" a="1"/>
  <c r="Q176" i="94" s="1"/>
  <c r="Q178" i="94" s="1"/>
  <c r="T150" i="103"/>
  <c r="T148" i="103" a="1"/>
  <c r="T148" i="103" s="1"/>
  <c r="N176" i="95" a="1"/>
  <c r="N176" i="95" s="1"/>
  <c r="N178" i="95" s="1"/>
  <c r="X160" i="99" a="1"/>
  <c r="X160" i="99" s="1"/>
  <c r="X162" i="99" s="1"/>
  <c r="O176" i="92" a="1"/>
  <c r="O176" i="92" s="1"/>
  <c r="O178" i="92" s="1"/>
  <c r="N160" i="95" a="1"/>
  <c r="N160" i="95" s="1"/>
  <c r="N162" i="95" s="1"/>
  <c r="AI148" i="92" a="1"/>
  <c r="AI148" i="92" s="1"/>
  <c r="AI150" i="92" s="1"/>
  <c r="AI176" i="103" a="1"/>
  <c r="AI176" i="103" s="1"/>
  <c r="AI178" i="103" s="1"/>
  <c r="AE176" i="94" a="1"/>
  <c r="AE176" i="94" s="1"/>
  <c r="AE178" i="94" s="1"/>
  <c r="V168" i="100" a="1"/>
  <c r="V168" i="100" s="1"/>
  <c r="V170" i="100" s="1"/>
  <c r="AJ176" i="100" a="1"/>
  <c r="AJ176" i="100" s="1"/>
  <c r="AJ178" i="100" s="1"/>
  <c r="I160" i="105" a="1"/>
  <c r="I160" i="105" s="1"/>
  <c r="I162" i="105" s="1"/>
  <c r="I150" i="105"/>
  <c r="I148" i="105" a="1"/>
  <c r="I148" i="105" s="1"/>
  <c r="AH160" i="101" a="1"/>
  <c r="AH160" i="101" s="1"/>
  <c r="AH162" i="101" s="1"/>
  <c r="L176" i="103" a="1"/>
  <c r="L176" i="103" s="1"/>
  <c r="L178" i="103" s="1"/>
  <c r="AK168" i="103" a="1"/>
  <c r="AK168" i="103" s="1"/>
  <c r="AK170" i="103" s="1"/>
  <c r="L160" i="99" a="1"/>
  <c r="L160" i="99" s="1"/>
  <c r="L162" i="99" s="1"/>
  <c r="AD168" i="100" a="1"/>
  <c r="AD168" i="100" s="1"/>
  <c r="AD170" i="100" s="1"/>
  <c r="AE160" i="106" a="1"/>
  <c r="AE160" i="106" s="1"/>
  <c r="AE162" i="106" s="1"/>
  <c r="AI168" i="101" a="1"/>
  <c r="AI168" i="101" s="1"/>
  <c r="AI170" i="101" s="1"/>
  <c r="W176" i="99" a="1"/>
  <c r="W176" i="99" s="1"/>
  <c r="W178" i="99" s="1"/>
  <c r="X176" i="102" a="1"/>
  <c r="X176" i="102" s="1"/>
  <c r="X178" i="102" s="1"/>
  <c r="T168" i="99" a="1"/>
  <c r="T168" i="99" s="1"/>
  <c r="T170" i="99" s="1"/>
  <c r="X176" i="100" a="1"/>
  <c r="X176" i="100" s="1"/>
  <c r="X178" i="100" s="1"/>
  <c r="P176" i="94" a="1"/>
  <c r="P176" i="94" s="1"/>
  <c r="P178" i="94" s="1"/>
  <c r="AK160" i="94" a="1"/>
  <c r="AK160" i="94" s="1"/>
  <c r="AK162" i="94" s="1"/>
  <c r="Z176" i="94" a="1"/>
  <c r="Z176" i="94" s="1"/>
  <c r="Z178" i="94" s="1"/>
  <c r="O160" i="104" a="1"/>
  <c r="O160" i="104" s="1"/>
  <c r="O162" i="104" s="1"/>
  <c r="K176" i="94" a="1"/>
  <c r="K176" i="94" s="1"/>
  <c r="K178" i="94" s="1"/>
  <c r="V160" i="100" a="1"/>
  <c r="V160" i="100" s="1"/>
  <c r="V162" i="100" s="1"/>
  <c r="AD160" i="102" a="1"/>
  <c r="AD160" i="102" s="1"/>
  <c r="AD162" i="102" s="1"/>
  <c r="L160" i="106" a="1"/>
  <c r="L160" i="106" s="1"/>
  <c r="L162" i="106" s="1"/>
  <c r="L163" i="93" a="1"/>
  <c r="L163" i="93" s="1"/>
  <c r="L165" i="93" s="1"/>
  <c r="W160" i="98" a="1"/>
  <c r="W160" i="98" s="1"/>
  <c r="W162" i="98" s="1"/>
  <c r="R176" i="92" a="1"/>
  <c r="R176" i="92" s="1"/>
  <c r="R178" i="92" s="1"/>
  <c r="AD160" i="94" a="1"/>
  <c r="AD160" i="94" s="1"/>
  <c r="AD162" i="94" s="1"/>
  <c r="K171" i="91" a="1"/>
  <c r="K171" i="91" s="1"/>
  <c r="K173" i="91" s="1"/>
  <c r="AD150" i="105"/>
  <c r="AD148" i="105" a="1"/>
  <c r="AD148" i="105" s="1"/>
  <c r="AJ150" i="106"/>
  <c r="AJ148" i="106" a="1"/>
  <c r="AJ148" i="106" s="1"/>
  <c r="V163" i="93" a="1"/>
  <c r="V163" i="93" s="1"/>
  <c r="V165" i="93" s="1"/>
  <c r="AJ176" i="106" a="1"/>
  <c r="AJ176" i="106" s="1"/>
  <c r="AJ178" i="106" s="1"/>
  <c r="AJ176" i="104" a="1"/>
  <c r="AJ176" i="104" s="1"/>
  <c r="AJ178" i="104" s="1"/>
  <c r="P153" i="91"/>
  <c r="P152" i="91" a="1"/>
  <c r="P152" i="91" s="1"/>
  <c r="S153" i="91"/>
  <c r="S151" i="91" a="1"/>
  <c r="S151" i="91" s="1"/>
  <c r="AK153" i="91"/>
  <c r="AK151" i="91" a="1"/>
  <c r="AK151" i="91" s="1"/>
  <c r="Y165" i="91"/>
  <c r="Y164" i="91" a="1"/>
  <c r="Y164" i="91" s="1"/>
  <c r="L153" i="91"/>
  <c r="L152" i="91" a="1"/>
  <c r="L152" i="91" s="1"/>
  <c r="H163" i="91" a="1"/>
  <c r="H163" i="91" s="1"/>
  <c r="H165" i="91" s="1"/>
  <c r="H153" i="91"/>
  <c r="H151" i="91" a="1"/>
  <c r="H151" i="91" s="1"/>
  <c r="AG179" i="91" a="1"/>
  <c r="AG179" i="91" s="1"/>
  <c r="AG181" i="91" s="1"/>
  <c r="AF161" i="92" a="1"/>
  <c r="AF161" i="92" s="1"/>
  <c r="AF162" i="92" s="1"/>
  <c r="H148" i="92" a="1"/>
  <c r="H148" i="92" s="1"/>
  <c r="H150" i="92" s="1"/>
  <c r="Y161" i="92" a="1"/>
  <c r="Y161" i="92" s="1"/>
  <c r="Y162" i="92" s="1"/>
  <c r="Q161" i="92" a="1"/>
  <c r="Q161" i="92" s="1"/>
  <c r="Q162" i="92" s="1"/>
  <c r="AB161" i="92" a="1"/>
  <c r="AB161" i="92" s="1"/>
  <c r="AB162" i="92" s="1"/>
  <c r="X176" i="92" a="1"/>
  <c r="X176" i="92" s="1"/>
  <c r="X178" i="92" s="1"/>
  <c r="AJ176" i="92" a="1"/>
  <c r="AJ176" i="92" s="1"/>
  <c r="AJ178" i="92" s="1"/>
  <c r="T163" i="91" a="1"/>
  <c r="T163" i="91" s="1"/>
  <c r="T165" i="91" s="1"/>
  <c r="T153" i="91"/>
  <c r="T151" i="91" a="1"/>
  <c r="T151" i="91" s="1"/>
  <c r="AH179" i="91" a="1"/>
  <c r="AH179" i="91" s="1"/>
  <c r="AH181" i="91" s="1"/>
  <c r="AF179" i="91" a="1"/>
  <c r="AF179" i="91" s="1"/>
  <c r="AF181" i="91" s="1"/>
  <c r="AF153" i="91"/>
  <c r="AF151" i="91" a="1"/>
  <c r="AF151" i="91" s="1"/>
  <c r="AJ163" i="93" a="1"/>
  <c r="AJ163" i="93" s="1"/>
  <c r="AJ165" i="93" s="1"/>
  <c r="N163" i="93" a="1"/>
  <c r="N163" i="93" s="1"/>
  <c r="N165" i="93" s="1"/>
  <c r="H153" i="93"/>
  <c r="H152" i="93" a="1"/>
  <c r="H152" i="93" s="1"/>
  <c r="AK179" i="93" a="1"/>
  <c r="AK179" i="93" s="1"/>
  <c r="AK181" i="93" s="1"/>
  <c r="AA153" i="93"/>
  <c r="AA151" i="93" a="1"/>
  <c r="AA151" i="93" s="1"/>
  <c r="T163" i="93" a="1"/>
  <c r="T163" i="93" s="1"/>
  <c r="T165" i="93" s="1"/>
  <c r="AB153" i="93"/>
  <c r="AB151" i="93" a="1"/>
  <c r="AB151" i="93" s="1"/>
  <c r="AC124" i="93"/>
  <c r="AC155" i="93" a="1"/>
  <c r="AC155" i="93" s="1"/>
  <c r="AH150" i="94"/>
  <c r="AH149" i="94" a="1"/>
  <c r="AH149" i="94" s="1"/>
  <c r="AF150" i="94"/>
  <c r="AF149" i="94" a="1"/>
  <c r="AF149" i="94" s="1"/>
  <c r="I162" i="94"/>
  <c r="I161" i="94" a="1"/>
  <c r="I161" i="94" s="1"/>
  <c r="H178" i="94"/>
  <c r="H177" i="94" a="1"/>
  <c r="H177" i="94" s="1"/>
  <c r="J150" i="94"/>
  <c r="J149" i="94" a="1"/>
  <c r="J149" i="94" s="1"/>
  <c r="U150" i="94"/>
  <c r="U148" i="94" a="1"/>
  <c r="U148" i="94" s="1"/>
  <c r="AH150" i="95"/>
  <c r="AH149" i="95" a="1"/>
  <c r="AH149" i="95" s="1"/>
  <c r="AD176" i="95" a="1"/>
  <c r="AD176" i="95" s="1"/>
  <c r="AD178" i="95" s="1"/>
  <c r="I150" i="95"/>
  <c r="I149" i="95" a="1"/>
  <c r="I149" i="95" s="1"/>
  <c r="K176" i="92" a="1"/>
  <c r="K176" i="92" s="1"/>
  <c r="K178" i="92" s="1"/>
  <c r="AB176" i="97" a="1"/>
  <c r="AB176" i="97" s="1"/>
  <c r="AB178" i="97" s="1"/>
  <c r="AK150" i="97"/>
  <c r="AK149" i="97" a="1"/>
  <c r="AK149" i="97" s="1"/>
  <c r="P176" i="97" a="1"/>
  <c r="P176" i="97" s="1"/>
  <c r="P178" i="97" s="1"/>
  <c r="I162" i="97"/>
  <c r="I161" i="97" a="1"/>
  <c r="I161" i="97" s="1"/>
  <c r="AG150" i="97"/>
  <c r="AG148" i="97" a="1"/>
  <c r="AG148" i="97" s="1"/>
  <c r="AE160" i="97" a="1"/>
  <c r="AE160" i="97" s="1"/>
  <c r="AE162" i="97" s="1"/>
  <c r="W162" i="97"/>
  <c r="W161" i="97" a="1"/>
  <c r="W161" i="97" s="1"/>
  <c r="U176" i="97" a="1"/>
  <c r="U176" i="97" s="1"/>
  <c r="U178" i="97" s="1"/>
  <c r="Z162" i="105"/>
  <c r="Z161" i="105" a="1"/>
  <c r="Z161" i="105" s="1"/>
  <c r="J150" i="101"/>
  <c r="J149" i="101" a="1"/>
  <c r="J149" i="101" s="1"/>
  <c r="I150" i="101"/>
  <c r="I149" i="101" a="1"/>
  <c r="I149" i="101" s="1"/>
  <c r="AL150" i="103"/>
  <c r="AL149" i="103" a="1"/>
  <c r="AL149" i="103" s="1"/>
  <c r="AE160" i="100" a="1"/>
  <c r="AE160" i="100" s="1"/>
  <c r="AE162" i="100" s="1"/>
  <c r="I162" i="104"/>
  <c r="I161" i="104" a="1"/>
  <c r="I161" i="104" s="1"/>
  <c r="AI150" i="100"/>
  <c r="AI149" i="100" a="1"/>
  <c r="AI149" i="100" s="1"/>
  <c r="R150" i="99"/>
  <c r="R149" i="99" a="1"/>
  <c r="R149" i="99" s="1"/>
  <c r="AC160" i="106" a="1"/>
  <c r="AC160" i="106" s="1"/>
  <c r="AC162" i="106" s="1"/>
  <c r="X176" i="101" a="1"/>
  <c r="X176" i="101" s="1"/>
  <c r="X178" i="101" s="1"/>
  <c r="R160" i="104" a="1"/>
  <c r="R160" i="104" s="1"/>
  <c r="R162" i="104" s="1"/>
  <c r="V176" i="106" a="1"/>
  <c r="V176" i="106" s="1"/>
  <c r="V178" i="106" s="1"/>
  <c r="AK160" i="99" a="1"/>
  <c r="AK160" i="99" s="1"/>
  <c r="AK162" i="99" s="1"/>
  <c r="T178" i="104"/>
  <c r="T177" i="104" a="1"/>
  <c r="T177" i="104" s="1"/>
  <c r="S150" i="102"/>
  <c r="S149" i="102" a="1"/>
  <c r="S149" i="102" s="1"/>
  <c r="AI162" i="99"/>
  <c r="AI161" i="99" a="1"/>
  <c r="AI161" i="99" s="1"/>
  <c r="AK150" i="100"/>
  <c r="AK149" i="100" a="1"/>
  <c r="AK149" i="100" s="1"/>
  <c r="O160" i="103" a="1"/>
  <c r="O160" i="103" s="1"/>
  <c r="O162" i="103" s="1"/>
  <c r="J176" i="106" a="1"/>
  <c r="J176" i="106" s="1"/>
  <c r="J178" i="106" s="1"/>
  <c r="R150" i="106"/>
  <c r="R149" i="106" a="1"/>
  <c r="R149" i="106" s="1"/>
  <c r="I150" i="100"/>
  <c r="I149" i="100" a="1"/>
  <c r="I149" i="100" s="1"/>
  <c r="Q176" i="98" a="1"/>
  <c r="Q176" i="98" s="1"/>
  <c r="Q178" i="98" s="1"/>
  <c r="U150" i="98"/>
  <c r="U149" i="98" a="1"/>
  <c r="U149" i="98" s="1"/>
  <c r="X178" i="106"/>
  <c r="X177" i="106" a="1"/>
  <c r="X177" i="106" s="1"/>
  <c r="W176" i="103" a="1"/>
  <c r="W176" i="103" s="1"/>
  <c r="W178" i="103" s="1"/>
  <c r="S150" i="103"/>
  <c r="S149" i="103" a="1"/>
  <c r="S149" i="103" s="1"/>
  <c r="O160" i="99" a="1"/>
  <c r="O160" i="99" s="1"/>
  <c r="O162" i="99" s="1"/>
  <c r="N176" i="99" a="1"/>
  <c r="N176" i="99" s="1"/>
  <c r="N178" i="99" s="1"/>
  <c r="V162" i="104"/>
  <c r="V161" i="104" a="1"/>
  <c r="V161" i="104" s="1"/>
  <c r="V162" i="103"/>
  <c r="V161" i="103" a="1"/>
  <c r="V161" i="103" s="1"/>
  <c r="J150" i="105"/>
  <c r="J148" i="105" a="1"/>
  <c r="J148" i="105" s="1"/>
  <c r="N176" i="106" a="1"/>
  <c r="N176" i="106" s="1"/>
  <c r="N178" i="106" s="1"/>
  <c r="AH150" i="106"/>
  <c r="AH149" i="106" a="1"/>
  <c r="AH149" i="106" s="1"/>
  <c r="AE150" i="99"/>
  <c r="AE148" i="99" a="1"/>
  <c r="AE148" i="99" s="1"/>
  <c r="AC150" i="103"/>
  <c r="AC149" i="103" a="1"/>
  <c r="AC149" i="103" s="1"/>
  <c r="S150" i="104"/>
  <c r="S149" i="104" a="1"/>
  <c r="S149" i="104" s="1"/>
  <c r="Z150" i="98"/>
  <c r="Z148" i="98" a="1"/>
  <c r="Z148" i="98" s="1"/>
  <c r="Q150" i="102"/>
  <c r="Q149" i="102" a="1"/>
  <c r="Q149" i="102" s="1"/>
  <c r="P150" i="104"/>
  <c r="P149" i="104" a="1"/>
  <c r="P149" i="104" s="1"/>
  <c r="T150" i="106"/>
  <c r="T149" i="106" a="1"/>
  <c r="T149" i="106" s="1"/>
  <c r="T150" i="99"/>
  <c r="T149" i="99" a="1"/>
  <c r="T149" i="99" s="1"/>
  <c r="L150" i="103"/>
  <c r="L149" i="103" a="1"/>
  <c r="L149" i="103" s="1"/>
  <c r="AE121" i="101"/>
  <c r="AE152" i="101" a="1"/>
  <c r="AE152" i="101" s="1"/>
  <c r="AH121" i="102"/>
  <c r="AH152" i="102" a="1"/>
  <c r="AH152" i="102" s="1"/>
  <c r="V121" i="105"/>
  <c r="V152" i="105" a="1"/>
  <c r="V152" i="105" s="1"/>
  <c r="O121" i="104"/>
  <c r="O152" i="104" a="1"/>
  <c r="O152" i="104" s="1"/>
  <c r="AI121" i="102"/>
  <c r="AI152" i="102" a="1"/>
  <c r="AI152" i="102" s="1"/>
  <c r="S160" i="94" a="1"/>
  <c r="S160" i="94" s="1"/>
  <c r="S162" i="94" s="1"/>
  <c r="L160" i="94" a="1"/>
  <c r="L160" i="94" s="1"/>
  <c r="L162" i="94" s="1"/>
  <c r="M176" i="92" a="1"/>
  <c r="M176" i="92" s="1"/>
  <c r="M178" i="92" s="1"/>
  <c r="J179" i="93" a="1"/>
  <c r="J179" i="93" s="1"/>
  <c r="J181" i="93" s="1"/>
  <c r="L160" i="103" a="1"/>
  <c r="L160" i="103" s="1"/>
  <c r="L162" i="103" s="1"/>
  <c r="Q150" i="94"/>
  <c r="Q148" i="94" a="1"/>
  <c r="Q148" i="94" s="1"/>
  <c r="W176" i="100" a="1"/>
  <c r="W176" i="100" s="1"/>
  <c r="W178" i="100" s="1"/>
  <c r="Q160" i="94" a="1"/>
  <c r="Q160" i="94" s="1"/>
  <c r="Q162" i="94" s="1"/>
  <c r="U153" i="93"/>
  <c r="U151" i="93" a="1"/>
  <c r="U151" i="93" s="1"/>
  <c r="AB160" i="99" a="1"/>
  <c r="AB160" i="99" s="1"/>
  <c r="AB162" i="99" s="1"/>
  <c r="T176" i="105" a="1"/>
  <c r="T176" i="105" s="1"/>
  <c r="T178" i="105" s="1"/>
  <c r="W176" i="101" a="1"/>
  <c r="W176" i="101" s="1"/>
  <c r="W178" i="101" s="1"/>
  <c r="Z176" i="100" a="1"/>
  <c r="Z176" i="100" s="1"/>
  <c r="Z178" i="100" s="1"/>
  <c r="R176" i="101" a="1"/>
  <c r="R176" i="101" s="1"/>
  <c r="R178" i="101" s="1"/>
  <c r="Y176" i="99" a="1"/>
  <c r="Y176" i="99" s="1"/>
  <c r="Y178" i="99" s="1"/>
  <c r="T160" i="106" a="1"/>
  <c r="T160" i="106" s="1"/>
  <c r="T162" i="106" s="1"/>
  <c r="AD176" i="99" a="1"/>
  <c r="AD176" i="99" s="1"/>
  <c r="AD178" i="99" s="1"/>
  <c r="T160" i="103" a="1"/>
  <c r="T160" i="103" s="1"/>
  <c r="T162" i="103" s="1"/>
  <c r="AI176" i="94" a="1"/>
  <c r="AI176" i="94" s="1"/>
  <c r="AI178" i="94" s="1"/>
  <c r="N168" i="97" a="1"/>
  <c r="N168" i="97" s="1"/>
  <c r="N170" i="97" s="1"/>
  <c r="AC176" i="98" a="1"/>
  <c r="AC176" i="98" s="1"/>
  <c r="AC178" i="98" s="1"/>
  <c r="O148" i="92" a="1"/>
  <c r="O148" i="92" s="1"/>
  <c r="O150" i="92" s="1"/>
  <c r="AI160" i="106" a="1"/>
  <c r="AI160" i="106" s="1"/>
  <c r="AI162" i="106" s="1"/>
  <c r="O160" i="94" a="1"/>
  <c r="O160" i="94" s="1"/>
  <c r="O162" i="94" s="1"/>
  <c r="N176" i="103" a="1"/>
  <c r="N176" i="103" s="1"/>
  <c r="N178" i="103" s="1"/>
  <c r="J176" i="102" a="1"/>
  <c r="J176" i="102" s="1"/>
  <c r="J178" i="102" s="1"/>
  <c r="K160" i="94" a="1"/>
  <c r="K160" i="94" s="1"/>
  <c r="K162" i="94" s="1"/>
  <c r="K163" i="93" a="1"/>
  <c r="K163" i="93" s="1"/>
  <c r="K165" i="93" s="1"/>
  <c r="AJ160" i="102" a="1"/>
  <c r="AJ160" i="102" s="1"/>
  <c r="AJ162" i="102" s="1"/>
  <c r="S176" i="106" a="1"/>
  <c r="S176" i="106" s="1"/>
  <c r="S178" i="106" s="1"/>
  <c r="L150" i="94"/>
  <c r="L148" i="94" a="1"/>
  <c r="L148" i="94" s="1"/>
  <c r="T176" i="101" a="1"/>
  <c r="T176" i="101" s="1"/>
  <c r="T178" i="101" s="1"/>
  <c r="AJ150" i="99"/>
  <c r="AJ148" i="99" a="1"/>
  <c r="AJ148" i="99" s="1"/>
  <c r="AJ176" i="99" a="1"/>
  <c r="AJ176" i="99" s="1"/>
  <c r="AJ178" i="99" s="1"/>
  <c r="N176" i="98" a="1"/>
  <c r="N176" i="98" s="1"/>
  <c r="N178" i="98" s="1"/>
  <c r="T168" i="106" a="1"/>
  <c r="T168" i="106" s="1"/>
  <c r="T170" i="106" s="1"/>
  <c r="L176" i="99" a="1"/>
  <c r="L176" i="99" s="1"/>
  <c r="L178" i="99" s="1"/>
  <c r="Z160" i="99" a="1"/>
  <c r="Z160" i="99" s="1"/>
  <c r="Z162" i="99" s="1"/>
  <c r="AJ168" i="101" a="1"/>
  <c r="AJ168" i="101" s="1"/>
  <c r="AJ170" i="101" s="1"/>
  <c r="AC160" i="104" a="1"/>
  <c r="AC160" i="104" s="1"/>
  <c r="AC162" i="104" s="1"/>
  <c r="Z160" i="104" a="1"/>
  <c r="Z160" i="104" s="1"/>
  <c r="Z162" i="104" s="1"/>
  <c r="I150" i="98"/>
  <c r="I148" i="98" a="1"/>
  <c r="I148" i="98" s="1"/>
  <c r="N176" i="101" a="1"/>
  <c r="N176" i="101" s="1"/>
  <c r="N178" i="101" s="1"/>
  <c r="AI150" i="104"/>
  <c r="AI148" i="104" a="1"/>
  <c r="AI148" i="104" s="1"/>
  <c r="O179" i="93" a="1"/>
  <c r="O179" i="93" s="1"/>
  <c r="O181" i="93" s="1"/>
  <c r="R176" i="103" a="1"/>
  <c r="R176" i="103" s="1"/>
  <c r="R178" i="103" s="1"/>
  <c r="O153" i="93"/>
  <c r="O151" i="93" a="1"/>
  <c r="O151" i="93" s="1"/>
  <c r="AK160" i="106" a="1"/>
  <c r="AK160" i="106" s="1"/>
  <c r="AK162" i="106" s="1"/>
  <c r="AK176" i="106" a="1"/>
  <c r="AK176" i="106" s="1"/>
  <c r="AK178" i="106" s="1"/>
  <c r="AB176" i="106" a="1"/>
  <c r="AB176" i="106" s="1"/>
  <c r="AB178" i="106" s="1"/>
  <c r="AH160" i="99" a="1"/>
  <c r="AH160" i="99" s="1"/>
  <c r="AH162" i="99" s="1"/>
  <c r="AI160" i="98" a="1"/>
  <c r="AI160" i="98" s="1"/>
  <c r="AI162" i="98" s="1"/>
  <c r="AC160" i="95" a="1"/>
  <c r="AC160" i="95" s="1"/>
  <c r="AC162" i="95" s="1"/>
  <c r="O176" i="106" a="1"/>
  <c r="O176" i="106" s="1"/>
  <c r="O178" i="106" s="1"/>
  <c r="X160" i="102" a="1"/>
  <c r="X160" i="102" s="1"/>
  <c r="X162" i="102" s="1"/>
  <c r="AH176" i="105" a="1"/>
  <c r="AH176" i="105" s="1"/>
  <c r="AH178" i="105" s="1"/>
  <c r="T150" i="97"/>
  <c r="T148" i="97" a="1"/>
  <c r="T148" i="97" s="1"/>
  <c r="P179" i="93" a="1"/>
  <c r="P179" i="93" s="1"/>
  <c r="P181" i="93" s="1"/>
  <c r="L179" i="93" a="1"/>
  <c r="L179" i="93" s="1"/>
  <c r="L181" i="93" s="1"/>
  <c r="AK160" i="103" a="1"/>
  <c r="AK160" i="103" s="1"/>
  <c r="AK162" i="103" s="1"/>
  <c r="V153" i="93"/>
  <c r="V151" i="93" a="1"/>
  <c r="V151" i="93" s="1"/>
  <c r="V179" i="93" a="1"/>
  <c r="V179" i="93" s="1"/>
  <c r="V181" i="93" s="1"/>
  <c r="AB166" i="61" a="1"/>
  <c r="AB166" i="61" s="1"/>
  <c r="AB168" i="61" s="1"/>
  <c r="R182" i="61" a="1"/>
  <c r="R182" i="61" s="1"/>
  <c r="R184" i="61" s="1"/>
  <c r="R166" i="61" a="1"/>
  <c r="R166" i="61" s="1"/>
  <c r="R168" i="61" s="1"/>
  <c r="AD183" i="61" a="1"/>
  <c r="AD183" i="61" s="1"/>
  <c r="AD184" i="61" s="1"/>
  <c r="P183" i="61" a="1"/>
  <c r="P183" i="61" s="1"/>
  <c r="P184" i="61" s="1"/>
  <c r="AK166" i="61" a="1"/>
  <c r="AK166" i="61" s="1"/>
  <c r="AK168" i="61" s="1"/>
  <c r="P167" i="61" a="1"/>
  <c r="P167" i="61" s="1"/>
  <c r="P168" i="61" s="1"/>
  <c r="X166" i="61" a="1"/>
  <c r="X166" i="61" s="1"/>
  <c r="X168" i="61" s="1"/>
  <c r="N182" i="61" a="1"/>
  <c r="N182" i="61" s="1"/>
  <c r="N184" i="61" s="1"/>
  <c r="Z167" i="61" a="1"/>
  <c r="Z167" i="61" s="1"/>
  <c r="Z168" i="61" s="1"/>
  <c r="V183" i="61" a="1"/>
  <c r="V183" i="61" s="1"/>
  <c r="V184" i="61" s="1"/>
  <c r="AB182" i="61" a="1"/>
  <c r="AB182" i="61" s="1"/>
  <c r="AB184" i="61" s="1"/>
  <c r="AK182" i="61" a="1"/>
  <c r="AK182" i="61" s="1"/>
  <c r="AK184" i="61" s="1"/>
  <c r="S166" i="61" a="1"/>
  <c r="S166" i="61" s="1"/>
  <c r="S168" i="61" s="1"/>
  <c r="AG182" i="61" a="1"/>
  <c r="AG182" i="61" s="1"/>
  <c r="AG184" i="61" s="1"/>
  <c r="J166" i="61" a="1"/>
  <c r="J166" i="61" s="1"/>
  <c r="J168" i="61" s="1"/>
  <c r="Q166" i="61" a="1"/>
  <c r="Q166" i="61" s="1"/>
  <c r="Q168" i="61" s="1"/>
  <c r="AL182" i="61" a="1"/>
  <c r="AL182" i="61" s="1"/>
  <c r="AL184" i="61" s="1"/>
  <c r="AH167" i="61" a="1"/>
  <c r="AH167" i="61" s="1"/>
  <c r="AH168" i="61" s="1"/>
  <c r="Z183" i="61" a="1"/>
  <c r="Z183" i="61" s="1"/>
  <c r="Z184" i="61" s="1"/>
  <c r="V167" i="61" a="1"/>
  <c r="V167" i="61" s="1"/>
  <c r="V168" i="61" s="1"/>
  <c r="AJ167" i="61" a="1"/>
  <c r="AJ167" i="61" s="1"/>
  <c r="AJ168" i="61" s="1"/>
  <c r="P107" i="91"/>
  <c r="AL94" i="91"/>
  <c r="AL179" i="91" s="1" a="1"/>
  <c r="AL179" i="91" s="1"/>
  <c r="AL181" i="91" s="1"/>
  <c r="T107" i="93"/>
  <c r="T110" i="93" s="1"/>
  <c r="T119" i="93" s="1"/>
  <c r="W107" i="93"/>
  <c r="AI108" i="93"/>
  <c r="AI111" i="93" s="1"/>
  <c r="Z105" i="102"/>
  <c r="L108" i="104"/>
  <c r="AJ108" i="106"/>
  <c r="L108" i="94"/>
  <c r="L127" i="94" s="1"/>
  <c r="L171" i="94" s="1"/>
  <c r="R108" i="106"/>
  <c r="AJ183" i="106"/>
  <c r="AJ90" i="104"/>
  <c r="Q108" i="91"/>
  <c r="Q111" i="91" s="1"/>
  <c r="W186" i="93"/>
  <c r="L183" i="94"/>
  <c r="O108" i="95"/>
  <c r="AD108" i="100"/>
  <c r="AD129" i="100" s="1"/>
  <c r="AD130" i="100" s="1"/>
  <c r="AD163" i="100" s="1"/>
  <c r="P89" i="99"/>
  <c r="L183" i="98"/>
  <c r="L111" i="93"/>
  <c r="M90" i="97"/>
  <c r="M168" i="97" s="1" a="1"/>
  <c r="M168" i="97" s="1"/>
  <c r="M170" i="97" s="1"/>
  <c r="Z159" i="93"/>
  <c r="J186" i="93"/>
  <c r="AF178" i="94"/>
  <c r="Z178" i="95"/>
  <c r="O183" i="97"/>
  <c r="H88" i="105"/>
  <c r="H148" i="105" s="1" a="1"/>
  <c r="H148" i="105" s="1"/>
  <c r="AF90" i="102"/>
  <c r="AF168" i="102" s="1" a="1"/>
  <c r="AF168" i="102" s="1"/>
  <c r="AH108" i="101"/>
  <c r="AH184" i="101" s="1"/>
  <c r="AH185" i="101" s="1"/>
  <c r="Y159" i="93"/>
  <c r="Z108" i="93"/>
  <c r="Z111" i="93" s="1"/>
  <c r="J107" i="93"/>
  <c r="H162" i="94"/>
  <c r="U89" i="95"/>
  <c r="Z108" i="95"/>
  <c r="J162" i="101"/>
  <c r="H90" i="105"/>
  <c r="AF91" i="102"/>
  <c r="AF176" i="102" s="1" a="1"/>
  <c r="AF176" i="102" s="1"/>
  <c r="AF178" i="102" s="1"/>
  <c r="AD178" i="100"/>
  <c r="AJ105" i="98"/>
  <c r="AJ108" i="98" s="1"/>
  <c r="AG88" i="99"/>
  <c r="AG148" i="99" s="1" a="1"/>
  <c r="AG148" i="99" s="1"/>
  <c r="AE183" i="98"/>
  <c r="R107" i="92"/>
  <c r="R111" i="92" s="1"/>
  <c r="R108" i="93"/>
  <c r="R111" i="93" s="1"/>
  <c r="R159" i="93"/>
  <c r="AK162" i="95"/>
  <c r="AG89" i="99"/>
  <c r="AG160" i="99" s="1" a="1"/>
  <c r="AG160" i="99" s="1"/>
  <c r="U90" i="95"/>
  <c r="U168" i="95" s="1" a="1"/>
  <c r="U168" i="95" s="1"/>
  <c r="U170" i="95" s="1"/>
  <c r="H90" i="100"/>
  <c r="H168" i="100" s="1" a="1"/>
  <c r="H168" i="100" s="1"/>
  <c r="H170" i="100" s="1"/>
  <c r="Y153" i="93"/>
  <c r="AF170" i="92"/>
  <c r="N170" i="92"/>
  <c r="J170" i="92"/>
  <c r="R170" i="94"/>
  <c r="U170" i="97"/>
  <c r="AC170" i="100"/>
  <c r="I170" i="104"/>
  <c r="R170" i="104"/>
  <c r="V170" i="106"/>
  <c r="S170" i="102"/>
  <c r="J170" i="106"/>
  <c r="L170" i="102"/>
  <c r="AE170" i="99"/>
  <c r="Z170" i="98"/>
  <c r="AE170" i="95"/>
  <c r="V170" i="103"/>
  <c r="AD170" i="94"/>
  <c r="AA170" i="99"/>
  <c r="U170" i="100"/>
  <c r="AI170" i="102"/>
  <c r="AD170" i="101"/>
  <c r="V170" i="95"/>
  <c r="J170" i="100"/>
  <c r="O170" i="104"/>
  <c r="N170" i="103"/>
  <c r="X170" i="105"/>
  <c r="W170" i="99"/>
  <c r="J170" i="99"/>
  <c r="N170" i="104"/>
  <c r="W170" i="98"/>
  <c r="AH170" i="99"/>
  <c r="O170" i="106"/>
  <c r="AD170" i="105"/>
  <c r="AD170" i="95"/>
  <c r="AL170" i="95"/>
  <c r="AD170" i="92"/>
  <c r="AB170" i="92"/>
  <c r="U170" i="94"/>
  <c r="O170" i="95"/>
  <c r="S170" i="94"/>
  <c r="AI170" i="97"/>
  <c r="AE170" i="103"/>
  <c r="R170" i="99"/>
  <c r="AC170" i="106"/>
  <c r="X170" i="101"/>
  <c r="N170" i="98"/>
  <c r="O170" i="99"/>
  <c r="O170" i="100"/>
  <c r="J170" i="105"/>
  <c r="L170" i="98"/>
  <c r="AL170" i="97"/>
  <c r="R170" i="98"/>
  <c r="Z170" i="100"/>
  <c r="L170" i="94"/>
  <c r="AI170" i="106"/>
  <c r="N170" i="95"/>
  <c r="W170" i="100"/>
  <c r="R170" i="100"/>
  <c r="AE170" i="101"/>
  <c r="AJ170" i="100"/>
  <c r="AJ170" i="99"/>
  <c r="O170" i="105"/>
  <c r="I170" i="94"/>
  <c r="T170" i="98"/>
  <c r="O170" i="103"/>
  <c r="S170" i="100"/>
  <c r="N170" i="100"/>
  <c r="K170" i="92"/>
  <c r="R170" i="101"/>
  <c r="O170" i="101"/>
  <c r="AC170" i="101"/>
  <c r="AD170" i="99"/>
  <c r="AJ170" i="94"/>
  <c r="Q170" i="99"/>
  <c r="X170" i="99"/>
  <c r="M170" i="94"/>
  <c r="W170" i="105"/>
  <c r="AD170" i="102"/>
  <c r="AC170" i="103"/>
  <c r="O170" i="94"/>
  <c r="J170" i="98"/>
  <c r="AH170" i="101"/>
  <c r="AK170" i="101"/>
  <c r="AH170" i="97"/>
  <c r="AC170" i="95"/>
  <c r="X170" i="106"/>
  <c r="R170" i="103"/>
  <c r="AI170" i="104"/>
  <c r="AI170" i="105"/>
  <c r="AB170" i="97"/>
  <c r="X170" i="92"/>
  <c r="AJ170" i="92"/>
  <c r="J170" i="94"/>
  <c r="AJ170" i="95"/>
  <c r="AI170" i="95"/>
  <c r="P170" i="97"/>
  <c r="AG170" i="97"/>
  <c r="AE170" i="97"/>
  <c r="AE170" i="100"/>
  <c r="AK170" i="105"/>
  <c r="AK170" i="99"/>
  <c r="T170" i="104"/>
  <c r="AD170" i="106"/>
  <c r="R170" i="106"/>
  <c r="Q170" i="98"/>
  <c r="N170" i="99"/>
  <c r="N170" i="106"/>
  <c r="W170" i="94"/>
  <c r="O170" i="92"/>
  <c r="AB170" i="94"/>
  <c r="M170" i="92"/>
  <c r="X170" i="98"/>
  <c r="Q170" i="106"/>
  <c r="J170" i="102"/>
  <c r="L170" i="106"/>
  <c r="AI170" i="92"/>
  <c r="AH170" i="106"/>
  <c r="AH170" i="102"/>
  <c r="AE170" i="98"/>
  <c r="Q170" i="105"/>
  <c r="AC170" i="97"/>
  <c r="X170" i="102"/>
  <c r="V170" i="102"/>
  <c r="AJ170" i="106"/>
  <c r="I170" i="95"/>
  <c r="I170" i="105"/>
  <c r="I170" i="98"/>
  <c r="M186" i="91"/>
  <c r="H170" i="94"/>
  <c r="U153" i="91"/>
  <c r="AJ153" i="91"/>
  <c r="AF153" i="93"/>
  <c r="J111" i="93"/>
  <c r="AC132" i="93"/>
  <c r="AC133" i="93" s="1"/>
  <c r="AC166" i="93" s="1"/>
  <c r="AE153" i="91"/>
  <c r="M111" i="91"/>
  <c r="AF165" i="93"/>
  <c r="Y165" i="93"/>
  <c r="Y153" i="91"/>
  <c r="Y181" i="93"/>
  <c r="W132" i="93"/>
  <c r="W133" i="93" s="1"/>
  <c r="W166" i="93" s="1"/>
  <c r="Y181" i="91"/>
  <c r="R181" i="93"/>
  <c r="R153" i="93"/>
  <c r="AH153" i="93"/>
  <c r="J111" i="91"/>
  <c r="AE132" i="93"/>
  <c r="AE133" i="93" s="1"/>
  <c r="AE166" i="93" s="1"/>
  <c r="AH181" i="93"/>
  <c r="AA173" i="93"/>
  <c r="Y173" i="93"/>
  <c r="AK173" i="93"/>
  <c r="AB173" i="93"/>
  <c r="R173" i="93"/>
  <c r="Z173" i="93"/>
  <c r="AF173" i="93"/>
  <c r="N173" i="93"/>
  <c r="J173" i="93"/>
  <c r="K173" i="93"/>
  <c r="AH173" i="93"/>
  <c r="AI173" i="93"/>
  <c r="U173" i="93"/>
  <c r="O173" i="93"/>
  <c r="T173" i="93"/>
  <c r="AJ173" i="93"/>
  <c r="I173" i="93"/>
  <c r="H173" i="93"/>
  <c r="AH173" i="91"/>
  <c r="N173" i="91"/>
  <c r="M173" i="91"/>
  <c r="I173" i="91"/>
  <c r="X173" i="91"/>
  <c r="P173" i="91"/>
  <c r="S173" i="91"/>
  <c r="AK173" i="91"/>
  <c r="AC173" i="91"/>
  <c r="O173" i="91"/>
  <c r="W173" i="91"/>
  <c r="AC105" i="105"/>
  <c r="AC108" i="105" s="1"/>
  <c r="U89" i="99"/>
  <c r="U160" i="99" s="1" a="1"/>
  <c r="U160" i="99" s="1"/>
  <c r="U162" i="99" s="1"/>
  <c r="AJ173" i="91"/>
  <c r="Q173" i="91"/>
  <c r="V173" i="91"/>
  <c r="AA173" i="91"/>
  <c r="H173" i="91"/>
  <c r="N176" i="61"/>
  <c r="R176" i="61"/>
  <c r="AH176" i="61"/>
  <c r="V111" i="93"/>
  <c r="Z170" i="95"/>
  <c r="T183" i="97"/>
  <c r="AE105" i="105"/>
  <c r="AB90" i="106"/>
  <c r="N162" i="101"/>
  <c r="V162" i="98"/>
  <c r="AK104" i="104"/>
  <c r="AG176" i="61"/>
  <c r="Q176" i="61"/>
  <c r="Y176" i="61"/>
  <c r="AK176" i="61"/>
  <c r="X176" i="61"/>
  <c r="AL176" i="61"/>
  <c r="U170" i="92"/>
  <c r="V186" i="93"/>
  <c r="N108" i="94"/>
  <c r="AB88" i="106"/>
  <c r="AB183" i="106" s="1"/>
  <c r="V170" i="98"/>
  <c r="AD176" i="61"/>
  <c r="P176" i="61"/>
  <c r="J176" i="61"/>
  <c r="Z176" i="61"/>
  <c r="AB104" i="92"/>
  <c r="AB107" i="92" s="1"/>
  <c r="AB111" i="92" s="1"/>
  <c r="I165" i="93"/>
  <c r="I170" i="97"/>
  <c r="AG162" i="94"/>
  <c r="O111" i="93"/>
  <c r="AK105" i="95"/>
  <c r="AK108" i="95" s="1"/>
  <c r="AD178" i="106"/>
  <c r="AB89" i="101"/>
  <c r="S108" i="61"/>
  <c r="S111" i="61" s="1"/>
  <c r="S114" i="61" s="1"/>
  <c r="AI108" i="101"/>
  <c r="J104" i="95"/>
  <c r="J105" i="104"/>
  <c r="J108" i="104" s="1"/>
  <c r="U89" i="101"/>
  <c r="U160" i="101" s="1" a="1"/>
  <c r="U160" i="101" s="1"/>
  <c r="AB91" i="101"/>
  <c r="AB176" i="101" s="1" a="1"/>
  <c r="AB176" i="101" s="1"/>
  <c r="V183" i="97"/>
  <c r="AL92" i="91"/>
  <c r="AL93" i="91"/>
  <c r="AL171" i="91" s="1" a="1"/>
  <c r="AL171" i="91" s="1"/>
  <c r="M162" i="94"/>
  <c r="AF108" i="94"/>
  <c r="AF89" i="100"/>
  <c r="AK170" i="100"/>
  <c r="AJ91" i="97"/>
  <c r="AK105" i="101"/>
  <c r="AK108" i="101" s="1"/>
  <c r="AK184" i="101" s="1"/>
  <c r="AK185" i="101" s="1"/>
  <c r="I162" i="100"/>
  <c r="AK162" i="98"/>
  <c r="Z105" i="99"/>
  <c r="AJ104" i="104"/>
  <c r="AJ107" i="104" s="1"/>
  <c r="AJ111" i="104" s="1"/>
  <c r="L183" i="99"/>
  <c r="I104" i="105"/>
  <c r="I107" i="105" s="1"/>
  <c r="I111" i="105" s="1"/>
  <c r="P88" i="98"/>
  <c r="P148" i="98" s="1" a="1"/>
  <c r="P148" i="98" s="1"/>
  <c r="S108" i="103"/>
  <c r="AA111" i="91"/>
  <c r="M91" i="97"/>
  <c r="M176" i="97" s="1" a="1"/>
  <c r="M176" i="97" s="1"/>
  <c r="M178" i="97" s="1"/>
  <c r="AH108" i="99"/>
  <c r="S104" i="103"/>
  <c r="S107" i="103" s="1"/>
  <c r="S111" i="103" s="1"/>
  <c r="I156" i="106"/>
  <c r="I104" i="102"/>
  <c r="I107" i="102" s="1"/>
  <c r="I111" i="102" s="1"/>
  <c r="I156" i="105"/>
  <c r="AH170" i="94"/>
  <c r="M104" i="94"/>
  <c r="M107" i="94" s="1"/>
  <c r="M116" i="94" s="1"/>
  <c r="M88" i="97"/>
  <c r="M148" i="97" s="1" a="1"/>
  <c r="M148" i="97" s="1"/>
  <c r="Z170" i="105"/>
  <c r="I105" i="106"/>
  <c r="I108" i="106" s="1"/>
  <c r="AH183" i="99"/>
  <c r="Z104" i="104"/>
  <c r="I156" i="104"/>
  <c r="I156" i="102"/>
  <c r="X105" i="103"/>
  <c r="X108" i="103" s="1"/>
  <c r="J108" i="101"/>
  <c r="Q170" i="102"/>
  <c r="AC108" i="97"/>
  <c r="AA186" i="91"/>
  <c r="R162" i="94"/>
  <c r="W183" i="94"/>
  <c r="I108" i="97"/>
  <c r="L108" i="99"/>
  <c r="S170" i="103"/>
  <c r="Z183" i="101"/>
  <c r="AJ183" i="100"/>
  <c r="I104" i="104"/>
  <c r="I107" i="104" s="1"/>
  <c r="I116" i="104" s="1"/>
  <c r="Q91" i="102"/>
  <c r="S178" i="104"/>
  <c r="AF91" i="104"/>
  <c r="Z91" i="104"/>
  <c r="AL91" i="104"/>
  <c r="K91" i="98"/>
  <c r="K176" i="98" s="1" a="1"/>
  <c r="K176" i="98" s="1"/>
  <c r="AJ183" i="104"/>
  <c r="AH108" i="98"/>
  <c r="AH107" i="98"/>
  <c r="AH116" i="98" s="1"/>
  <c r="AH151" i="98" s="1" a="1"/>
  <c r="AH151" i="98" s="1"/>
  <c r="X90" i="103"/>
  <c r="X168" i="103" s="1" a="1"/>
  <c r="X168" i="103" s="1"/>
  <c r="Q162" i="104"/>
  <c r="P91" i="100"/>
  <c r="P176" i="100" s="1" a="1"/>
  <c r="P176" i="100" s="1"/>
  <c r="P178" i="100" s="1"/>
  <c r="X178" i="103"/>
  <c r="X89" i="103"/>
  <c r="Q89" i="102"/>
  <c r="Q88" i="102"/>
  <c r="Q148" i="102" s="1" a="1"/>
  <c r="Q148" i="102" s="1"/>
  <c r="AL88" i="104"/>
  <c r="AL148" i="104" s="1" a="1"/>
  <c r="AL148" i="104" s="1"/>
  <c r="P88" i="100"/>
  <c r="P148" i="100" s="1" a="1"/>
  <c r="P148" i="100" s="1"/>
  <c r="AF89" i="104"/>
  <c r="AJ108" i="99"/>
  <c r="AL89" i="104"/>
  <c r="P89" i="100"/>
  <c r="P160" i="100" s="1" a="1"/>
  <c r="P160" i="100" s="1"/>
  <c r="AF88" i="104"/>
  <c r="AF148" i="104" s="1" a="1"/>
  <c r="AF148" i="104" s="1"/>
  <c r="W89" i="105"/>
  <c r="V183" i="5"/>
  <c r="H91" i="100"/>
  <c r="U89" i="104"/>
  <c r="AJ91" i="98"/>
  <c r="Z90" i="102"/>
  <c r="Z168" i="102" s="1" a="1"/>
  <c r="Z168" i="102" s="1"/>
  <c r="AC91" i="104"/>
  <c r="AA88" i="99"/>
  <c r="N107" i="102"/>
  <c r="N116" i="102" s="1"/>
  <c r="N151" i="102" s="1" a="1"/>
  <c r="N151" i="102" s="1"/>
  <c r="U88" i="95"/>
  <c r="I117" i="103"/>
  <c r="AI183" i="104"/>
  <c r="AK108" i="103"/>
  <c r="AK127" i="103" s="1"/>
  <c r="AK171" i="103" s="1"/>
  <c r="J170" i="101"/>
  <c r="AC105" i="102"/>
  <c r="AC108" i="102" s="1"/>
  <c r="AK108" i="100"/>
  <c r="AK129" i="100" s="1"/>
  <c r="AK130" i="100" s="1"/>
  <c r="AK163" i="100" s="1"/>
  <c r="U90" i="99"/>
  <c r="U168" i="99" s="1" a="1"/>
  <c r="U168" i="99" s="1"/>
  <c r="AI108" i="98"/>
  <c r="N170" i="102"/>
  <c r="S162" i="103"/>
  <c r="U88" i="105"/>
  <c r="U148" i="105" s="1" a="1"/>
  <c r="U148" i="105" s="1"/>
  <c r="AK105" i="102"/>
  <c r="O186" i="93"/>
  <c r="R110" i="93"/>
  <c r="R119" i="93" s="1"/>
  <c r="R154" i="93" s="1" a="1"/>
  <c r="R154" i="93" s="1"/>
  <c r="X108" i="106"/>
  <c r="U91" i="99"/>
  <c r="N178" i="102"/>
  <c r="Q104" i="103"/>
  <c r="K186" i="93"/>
  <c r="R186" i="93"/>
  <c r="Y178" i="94"/>
  <c r="I162" i="101"/>
  <c r="Q183" i="106"/>
  <c r="J108" i="98"/>
  <c r="AI170" i="100"/>
  <c r="S162" i="102"/>
  <c r="J183" i="98"/>
  <c r="AK183" i="103"/>
  <c r="W108" i="100"/>
  <c r="AC88" i="104"/>
  <c r="AC148" i="104" s="1" a="1"/>
  <c r="AC148" i="104" s="1"/>
  <c r="AH170" i="95"/>
  <c r="M90" i="98"/>
  <c r="M168" i="98" s="1" a="1"/>
  <c r="M168" i="98" s="1"/>
  <c r="U90" i="105"/>
  <c r="U168" i="105" s="1" a="1"/>
  <c r="U168" i="105" s="1"/>
  <c r="N183" i="104"/>
  <c r="AI107" i="104"/>
  <c r="AI116" i="104" s="1"/>
  <c r="AK107" i="103"/>
  <c r="AK111" i="103" s="1"/>
  <c r="Z108" i="105"/>
  <c r="AI108" i="104"/>
  <c r="AJ90" i="98"/>
  <c r="AJ168" i="98" s="1" a="1"/>
  <c r="AJ168" i="98" s="1"/>
  <c r="AJ89" i="98"/>
  <c r="AJ183" i="98"/>
  <c r="AJ107" i="98"/>
  <c r="AJ116" i="98" s="1"/>
  <c r="AJ151" i="98" s="1" a="1"/>
  <c r="AJ151" i="98" s="1"/>
  <c r="L107" i="99"/>
  <c r="L111" i="99" s="1"/>
  <c r="AC178" i="101"/>
  <c r="O89" i="98"/>
  <c r="AE183" i="101"/>
  <c r="Z108" i="101"/>
  <c r="O90" i="98"/>
  <c r="O168" i="98" s="1" a="1"/>
  <c r="O168" i="98" s="1"/>
  <c r="O91" i="98"/>
  <c r="R183" i="103"/>
  <c r="N108" i="102"/>
  <c r="AC90" i="104"/>
  <c r="AC168" i="104" s="1" a="1"/>
  <c r="AC168" i="104" s="1"/>
  <c r="I105" i="94"/>
  <c r="I108" i="94" s="1"/>
  <c r="Z88" i="102"/>
  <c r="Z148" i="102" s="1" a="1"/>
  <c r="Z148" i="102" s="1"/>
  <c r="Z91" i="102"/>
  <c r="AH162" i="106"/>
  <c r="P88" i="103"/>
  <c r="P148" i="103" s="1" a="1"/>
  <c r="P148" i="103" s="1"/>
  <c r="Z91" i="99"/>
  <c r="Z90" i="99"/>
  <c r="Z168" i="99" s="1" a="1"/>
  <c r="Z168" i="99" s="1"/>
  <c r="Z88" i="104"/>
  <c r="AF90" i="97"/>
  <c r="AF168" i="97" s="1" a="1"/>
  <c r="AF168" i="97" s="1"/>
  <c r="P89" i="101"/>
  <c r="P160" i="101" s="1" a="1"/>
  <c r="P160" i="101" s="1"/>
  <c r="L110" i="99"/>
  <c r="Q108" i="106"/>
  <c r="AK89" i="104"/>
  <c r="AK88" i="104"/>
  <c r="Z88" i="99"/>
  <c r="Z148" i="99" s="1" a="1"/>
  <c r="Z148" i="99" s="1"/>
  <c r="Z183" i="98"/>
  <c r="Z90" i="104"/>
  <c r="Z168" i="104" s="1" a="1"/>
  <c r="Z168" i="104" s="1"/>
  <c r="Y170" i="92"/>
  <c r="Y88" i="98"/>
  <c r="Y148" i="98" s="1" a="1"/>
  <c r="Y148" i="98" s="1"/>
  <c r="AB88" i="101"/>
  <c r="AB148" i="101" s="1" a="1"/>
  <c r="AB148" i="101" s="1"/>
  <c r="U91" i="105"/>
  <c r="U176" i="105" s="1" a="1"/>
  <c r="U176" i="105" s="1"/>
  <c r="J162" i="98"/>
  <c r="N108" i="98"/>
  <c r="Q88" i="103"/>
  <c r="Q148" i="103" s="1" a="1"/>
  <c r="Q148" i="103" s="1"/>
  <c r="Q90" i="103"/>
  <c r="Q168" i="103" s="1" a="1"/>
  <c r="Q168" i="103" s="1"/>
  <c r="Q91" i="103"/>
  <c r="AE88" i="105"/>
  <c r="AE148" i="105" s="1" a="1"/>
  <c r="AE148" i="105" s="1"/>
  <c r="AE90" i="105"/>
  <c r="AE168" i="105" s="1" a="1"/>
  <c r="AE168" i="105" s="1"/>
  <c r="J183" i="100"/>
  <c r="P89" i="103"/>
  <c r="AE89" i="105"/>
  <c r="T108" i="101"/>
  <c r="AG90" i="99"/>
  <c r="AG168" i="99" s="1" a="1"/>
  <c r="AG168" i="99" s="1"/>
  <c r="P90" i="103"/>
  <c r="P168" i="103" s="1" a="1"/>
  <c r="P168" i="103" s="1"/>
  <c r="L108" i="98"/>
  <c r="V89" i="99"/>
  <c r="P88" i="101"/>
  <c r="P148" i="101" s="1" a="1"/>
  <c r="P148" i="101" s="1"/>
  <c r="Y90" i="101"/>
  <c r="Y168" i="101" s="1" a="1"/>
  <c r="Y168" i="101" s="1"/>
  <c r="AG88" i="105"/>
  <c r="AG148" i="105" s="1" a="1"/>
  <c r="AG148" i="105" s="1"/>
  <c r="AG88" i="104"/>
  <c r="AG148" i="104" s="1" a="1"/>
  <c r="AG148" i="104" s="1"/>
  <c r="H97" i="99"/>
  <c r="H100" i="99" s="1"/>
  <c r="H105" i="99" s="1"/>
  <c r="Y91" i="101"/>
  <c r="AG89" i="105"/>
  <c r="AK170" i="98"/>
  <c r="AA88" i="105"/>
  <c r="AA148" i="105" s="1" a="1"/>
  <c r="AA148" i="105" s="1"/>
  <c r="Y90" i="106"/>
  <c r="Y168" i="106" s="1" a="1"/>
  <c r="Y168" i="106" s="1"/>
  <c r="AD115" i="61"/>
  <c r="AD118" i="61" s="1"/>
  <c r="AD189" i="61"/>
  <c r="AJ184" i="61"/>
  <c r="I107" i="93"/>
  <c r="I110" i="93" s="1"/>
  <c r="I114" i="93" s="1"/>
  <c r="I104" i="94"/>
  <c r="AK88" i="97"/>
  <c r="AK148" i="97" s="1" a="1"/>
  <c r="AK148" i="97" s="1"/>
  <c r="Z108" i="100"/>
  <c r="M91" i="103"/>
  <c r="I170" i="100"/>
  <c r="AH110" i="93"/>
  <c r="AH119" i="93" s="1"/>
  <c r="AH154" i="93" s="1" a="1"/>
  <c r="AH154" i="93" s="1"/>
  <c r="H90" i="99"/>
  <c r="H168" i="99" s="1" a="1"/>
  <c r="H168" i="99" s="1"/>
  <c r="AC108" i="103"/>
  <c r="I108" i="102"/>
  <c r="K88" i="101"/>
  <c r="K148" i="101" s="1" a="1"/>
  <c r="K148" i="101" s="1"/>
  <c r="AJ115" i="61"/>
  <c r="AJ123" i="61" s="1"/>
  <c r="AJ158" i="61" s="1" a="1"/>
  <c r="AJ158" i="61" s="1"/>
  <c r="P108" i="94"/>
  <c r="Q105" i="95"/>
  <c r="Q108" i="95" s="1"/>
  <c r="AE104" i="104"/>
  <c r="AE107" i="104" s="1"/>
  <c r="AE111" i="104" s="1"/>
  <c r="AC178" i="100"/>
  <c r="S108" i="106"/>
  <c r="P89" i="106"/>
  <c r="S183" i="106"/>
  <c r="H88" i="103"/>
  <c r="I105" i="101"/>
  <c r="I108" i="101" s="1"/>
  <c r="S105" i="105"/>
  <c r="S108" i="105" s="1"/>
  <c r="K89" i="104"/>
  <c r="R183" i="98"/>
  <c r="AA89" i="104"/>
  <c r="J108" i="102"/>
  <c r="AC162" i="100"/>
  <c r="AA89" i="102"/>
  <c r="AA160" i="102" s="1" a="1"/>
  <c r="AA160" i="102" s="1"/>
  <c r="AA91" i="104"/>
  <c r="AB91" i="103"/>
  <c r="AF91" i="106"/>
  <c r="H162" i="100"/>
  <c r="P90" i="101"/>
  <c r="P168" i="101" s="1" a="1"/>
  <c r="P168" i="101" s="1"/>
  <c r="K90" i="101"/>
  <c r="K168" i="101" s="1" a="1"/>
  <c r="K168" i="101" s="1"/>
  <c r="H88" i="100"/>
  <c r="I183" i="106"/>
  <c r="Y88" i="101"/>
  <c r="Y148" i="101" s="1" a="1"/>
  <c r="Y148" i="101" s="1"/>
  <c r="V90" i="99"/>
  <c r="V168" i="99" s="1" a="1"/>
  <c r="V168" i="99" s="1"/>
  <c r="AI183" i="101"/>
  <c r="J107" i="100"/>
  <c r="J116" i="100" s="1"/>
  <c r="V91" i="99"/>
  <c r="S170" i="104"/>
  <c r="AI107" i="101"/>
  <c r="AI116" i="101" s="1"/>
  <c r="AI151" i="101" s="1" a="1"/>
  <c r="AI151" i="101" s="1"/>
  <c r="AD116" i="61"/>
  <c r="K186" i="91"/>
  <c r="AH186" i="93"/>
  <c r="H165" i="93"/>
  <c r="I108" i="93"/>
  <c r="I111" i="93" s="1"/>
  <c r="AH178" i="94"/>
  <c r="J129" i="97"/>
  <c r="J130" i="97" s="1"/>
  <c r="J163" i="97" s="1"/>
  <c r="AK89" i="97"/>
  <c r="Z178" i="105"/>
  <c r="AC110" i="99"/>
  <c r="M88" i="103"/>
  <c r="M148" i="103" s="1" a="1"/>
  <c r="M148" i="103" s="1"/>
  <c r="I178" i="100"/>
  <c r="AK178" i="98"/>
  <c r="AG88" i="98"/>
  <c r="AG148" i="98" s="1" a="1"/>
  <c r="AG148" i="98" s="1"/>
  <c r="P89" i="98"/>
  <c r="W89" i="102"/>
  <c r="W160" i="102" s="1" a="1"/>
  <c r="W160" i="102" s="1"/>
  <c r="Y91" i="106"/>
  <c r="AH111" i="93"/>
  <c r="AK90" i="97"/>
  <c r="AK168" i="97" s="1" a="1"/>
  <c r="AK168" i="97" s="1"/>
  <c r="AI162" i="100"/>
  <c r="M89" i="103"/>
  <c r="Y88" i="99"/>
  <c r="Y148" i="99" s="1" a="1"/>
  <c r="Y148" i="99" s="1"/>
  <c r="I108" i="100"/>
  <c r="P90" i="98"/>
  <c r="P168" i="98" s="1" a="1"/>
  <c r="P168" i="98" s="1"/>
  <c r="W91" i="102"/>
  <c r="W176" i="102" s="1" a="1"/>
  <c r="W176" i="102" s="1"/>
  <c r="U88" i="103"/>
  <c r="U148" i="103" s="1" a="1"/>
  <c r="U148" i="103" s="1"/>
  <c r="Y88" i="106"/>
  <c r="Y148" i="106" s="1" a="1"/>
  <c r="Y148" i="106" s="1"/>
  <c r="I183" i="102"/>
  <c r="AI170" i="103"/>
  <c r="I183" i="105"/>
  <c r="AB91" i="98"/>
  <c r="AL91" i="101"/>
  <c r="R183" i="100"/>
  <c r="J122" i="106"/>
  <c r="J124" i="106" s="1"/>
  <c r="H111" i="93"/>
  <c r="AI186" i="93"/>
  <c r="AH170" i="100"/>
  <c r="I108" i="105"/>
  <c r="U89" i="103"/>
  <c r="U160" i="103" s="1" a="1"/>
  <c r="U160" i="103" s="1"/>
  <c r="AC108" i="100"/>
  <c r="AK88" i="102"/>
  <c r="AK148" i="102" s="1" a="1"/>
  <c r="AK148" i="102" s="1"/>
  <c r="AK91" i="102"/>
  <c r="AK90" i="102"/>
  <c r="AK168" i="102" s="1" a="1"/>
  <c r="AK168" i="102" s="1"/>
  <c r="AK89" i="102"/>
  <c r="I111" i="91"/>
  <c r="I186" i="93"/>
  <c r="I153" i="93"/>
  <c r="I181" i="93"/>
  <c r="H91" i="99"/>
  <c r="L178" i="105"/>
  <c r="U90" i="101"/>
  <c r="U168" i="101" s="1" a="1"/>
  <c r="U168" i="101" s="1"/>
  <c r="S183" i="101"/>
  <c r="AJ105" i="103"/>
  <c r="AJ108" i="103" s="1"/>
  <c r="M88" i="98"/>
  <c r="M148" i="98" s="1" a="1"/>
  <c r="M148" i="98" s="1"/>
  <c r="AG90" i="98"/>
  <c r="AG168" i="98" s="1" a="1"/>
  <c r="AG168" i="98" s="1"/>
  <c r="AG91" i="104"/>
  <c r="N108" i="103"/>
  <c r="O107" i="92"/>
  <c r="O111" i="92" s="1"/>
  <c r="R178" i="94"/>
  <c r="AL108" i="91"/>
  <c r="AL111" i="91" s="1"/>
  <c r="Q150" i="92"/>
  <c r="Z110" i="93"/>
  <c r="AL183" i="97"/>
  <c r="AF91" i="97"/>
  <c r="H88" i="99"/>
  <c r="U91" i="101"/>
  <c r="M89" i="98"/>
  <c r="AG89" i="98"/>
  <c r="Y88" i="104"/>
  <c r="Y148" i="104" s="1" a="1"/>
  <c r="Y148" i="104" s="1"/>
  <c r="AG89" i="104"/>
  <c r="J108" i="100"/>
  <c r="Z186" i="93"/>
  <c r="AC170" i="94"/>
  <c r="W108" i="94"/>
  <c r="AF89" i="97"/>
  <c r="AJ176" i="61"/>
  <c r="AG178" i="94"/>
  <c r="O105" i="98"/>
  <c r="O108" i="98" s="1"/>
  <c r="AK108" i="105"/>
  <c r="AK127" i="105" s="1"/>
  <c r="AK171" i="105" s="1"/>
  <c r="I178" i="104"/>
  <c r="N183" i="103"/>
  <c r="H90" i="106"/>
  <c r="I108" i="104"/>
  <c r="AC89" i="102"/>
  <c r="AC90" i="102"/>
  <c r="AC168" i="102" s="1" a="1"/>
  <c r="AC168" i="102" s="1"/>
  <c r="AC91" i="102"/>
  <c r="Y150" i="92"/>
  <c r="X117" i="99"/>
  <c r="H91" i="98"/>
  <c r="H176" i="98" s="1" a="1"/>
  <c r="H176" i="98" s="1"/>
  <c r="S108" i="101"/>
  <c r="AH108" i="100"/>
  <c r="Z108" i="61"/>
  <c r="Z110" i="61" s="1"/>
  <c r="Z113" i="61" s="1"/>
  <c r="AF170" i="94"/>
  <c r="AH162" i="95"/>
  <c r="AJ89" i="97"/>
  <c r="AK178" i="105"/>
  <c r="K88" i="104"/>
  <c r="P88" i="99"/>
  <c r="AF90" i="106"/>
  <c r="AF168" i="106" s="1" a="1"/>
  <c r="AF168" i="106" s="1"/>
  <c r="AJ88" i="97"/>
  <c r="AJ148" i="97" s="1" a="1"/>
  <c r="AJ148" i="97" s="1"/>
  <c r="AL88" i="98"/>
  <c r="AL148" i="98" s="1" a="1"/>
  <c r="AL148" i="98" s="1"/>
  <c r="K90" i="104"/>
  <c r="K168" i="104" s="1" a="1"/>
  <c r="K168" i="104" s="1"/>
  <c r="P90" i="99"/>
  <c r="P168" i="99" s="1" a="1"/>
  <c r="P168" i="99" s="1"/>
  <c r="P88" i="102"/>
  <c r="P148" i="102" s="1" a="1"/>
  <c r="P148" i="102" s="1"/>
  <c r="T183" i="103"/>
  <c r="AF88" i="106"/>
  <c r="AF148" i="106" s="1" a="1"/>
  <c r="AF148" i="106" s="1"/>
  <c r="M183" i="92"/>
  <c r="P162" i="94"/>
  <c r="L162" i="101"/>
  <c r="T108" i="103"/>
  <c r="AB186" i="91"/>
  <c r="U111" i="93"/>
  <c r="AG108" i="94"/>
  <c r="V107" i="95"/>
  <c r="V116" i="95" s="1"/>
  <c r="V151" i="95" s="1" a="1"/>
  <c r="V151" i="95" s="1"/>
  <c r="AC183" i="98"/>
  <c r="AF90" i="100"/>
  <c r="AF168" i="100" s="1" a="1"/>
  <c r="AF168" i="100" s="1"/>
  <c r="S110" i="100"/>
  <c r="U90" i="104"/>
  <c r="U168" i="104" s="1" a="1"/>
  <c r="U168" i="104" s="1"/>
  <c r="AA90" i="102"/>
  <c r="AA168" i="102" s="1" a="1"/>
  <c r="AA168" i="102" s="1"/>
  <c r="P88" i="106"/>
  <c r="P148" i="106" s="1" a="1"/>
  <c r="P148" i="106" s="1"/>
  <c r="Y90" i="98"/>
  <c r="Y168" i="98" s="1" a="1"/>
  <c r="Y168" i="98" s="1"/>
  <c r="AB90" i="99"/>
  <c r="AB168" i="99" s="1" a="1"/>
  <c r="AB168" i="99" s="1"/>
  <c r="K88" i="98"/>
  <c r="K148" i="98" s="1" a="1"/>
  <c r="K148" i="98" s="1"/>
  <c r="W91" i="105"/>
  <c r="U91" i="100"/>
  <c r="U186" i="93"/>
  <c r="O178" i="94"/>
  <c r="V183" i="95"/>
  <c r="N178" i="97"/>
  <c r="Z156" i="103"/>
  <c r="AI178" i="100"/>
  <c r="AF91" i="100"/>
  <c r="AD162" i="106"/>
  <c r="Z104" i="103"/>
  <c r="Z107" i="103" s="1"/>
  <c r="Z111" i="103" s="1"/>
  <c r="L170" i="101"/>
  <c r="U91" i="104"/>
  <c r="AA91" i="102"/>
  <c r="P90" i="106"/>
  <c r="P168" i="106" s="1" a="1"/>
  <c r="P168" i="106" s="1"/>
  <c r="Y89" i="98"/>
  <c r="K89" i="98"/>
  <c r="W88" i="105"/>
  <c r="W148" i="105" s="1" a="1"/>
  <c r="W148" i="105" s="1"/>
  <c r="AL89" i="101"/>
  <c r="AC108" i="98"/>
  <c r="AJ108" i="101"/>
  <c r="Z183" i="103"/>
  <c r="J183" i="102"/>
  <c r="AJ183" i="101"/>
  <c r="AL90" i="101"/>
  <c r="AL168" i="101" s="1" a="1"/>
  <c r="AL168" i="101" s="1"/>
  <c r="AF178" i="92"/>
  <c r="U89" i="98"/>
  <c r="X105" i="105"/>
  <c r="X108" i="105" s="1"/>
  <c r="H150" i="104"/>
  <c r="K89" i="101"/>
  <c r="AA90" i="104"/>
  <c r="AA168" i="104" s="1" a="1"/>
  <c r="AA168" i="104" s="1"/>
  <c r="AG90" i="105"/>
  <c r="AG168" i="105" s="1" a="1"/>
  <c r="AG168" i="105" s="1"/>
  <c r="W90" i="102"/>
  <c r="W168" i="102" s="1" a="1"/>
  <c r="W168" i="102" s="1"/>
  <c r="U90" i="103"/>
  <c r="U168" i="103" s="1" a="1"/>
  <c r="U168" i="103" s="1"/>
  <c r="AB88" i="103"/>
  <c r="AB148" i="103" s="1" a="1"/>
  <c r="AB148" i="103" s="1"/>
  <c r="AB88" i="98"/>
  <c r="AB148" i="98" s="1" a="1"/>
  <c r="AB148" i="98" s="1"/>
  <c r="H89" i="103"/>
  <c r="U88" i="98"/>
  <c r="U148" i="98" s="1" a="1"/>
  <c r="U148" i="98" s="1"/>
  <c r="AB89" i="103"/>
  <c r="AB89" i="98"/>
  <c r="H90" i="103"/>
  <c r="H168" i="103" s="1" a="1"/>
  <c r="H168" i="103" s="1"/>
  <c r="U91" i="98"/>
  <c r="J104" i="101"/>
  <c r="J107" i="101" s="1"/>
  <c r="J111" i="101" s="1"/>
  <c r="AH183" i="104"/>
  <c r="AG89" i="106"/>
  <c r="AG160" i="106" s="1" a="1"/>
  <c r="AG160" i="106" s="1"/>
  <c r="H97" i="106"/>
  <c r="H100" i="106" s="1"/>
  <c r="H104" i="106" s="1"/>
  <c r="H162" i="105"/>
  <c r="U108" i="92"/>
  <c r="O127" i="97"/>
  <c r="O171" i="97" s="1"/>
  <c r="AA90" i="100"/>
  <c r="AA168" i="100" s="1" a="1"/>
  <c r="AA168" i="100" s="1"/>
  <c r="AF91" i="98"/>
  <c r="AF176" i="98" s="1" a="1"/>
  <c r="AF176" i="98" s="1"/>
  <c r="AL89" i="98"/>
  <c r="AL160" i="98" s="1" a="1"/>
  <c r="AL160" i="98" s="1"/>
  <c r="Y91" i="100"/>
  <c r="K88" i="105"/>
  <c r="K148" i="105" s="1" a="1"/>
  <c r="K148" i="105" s="1"/>
  <c r="Y89" i="99"/>
  <c r="AH112" i="102"/>
  <c r="P89" i="102"/>
  <c r="P160" i="102" s="1" a="1"/>
  <c r="P160" i="102" s="1"/>
  <c r="N105" i="92"/>
  <c r="N108" i="92" s="1"/>
  <c r="M108" i="92"/>
  <c r="AH178" i="95"/>
  <c r="K89" i="95"/>
  <c r="AL90" i="98"/>
  <c r="AL168" i="98" s="1" a="1"/>
  <c r="AL168" i="98" s="1"/>
  <c r="R104" i="99"/>
  <c r="R107" i="99" s="1"/>
  <c r="R111" i="99" s="1"/>
  <c r="Y90" i="99"/>
  <c r="Y168" i="99" s="1" a="1"/>
  <c r="Y168" i="99" s="1"/>
  <c r="P90" i="102"/>
  <c r="P168" i="102" s="1" a="1"/>
  <c r="P168" i="102" s="1"/>
  <c r="Z104" i="105"/>
  <c r="Z107" i="105" s="1"/>
  <c r="Z111" i="105" s="1"/>
  <c r="AI110" i="103"/>
  <c r="R108" i="98"/>
  <c r="P88" i="105"/>
  <c r="P148" i="105" s="1" a="1"/>
  <c r="P148" i="105" s="1"/>
  <c r="N117" i="99"/>
  <c r="AG91" i="101"/>
  <c r="AG176" i="101" s="1" a="1"/>
  <c r="AG176" i="101" s="1"/>
  <c r="Q104" i="102"/>
  <c r="AE112" i="104"/>
  <c r="L107" i="103"/>
  <c r="L111" i="103" s="1"/>
  <c r="AD110" i="106"/>
  <c r="H150" i="105"/>
  <c r="R104" i="105"/>
  <c r="R107" i="105" s="1"/>
  <c r="R107" i="98"/>
  <c r="N104" i="106"/>
  <c r="N107" i="106" s="1"/>
  <c r="N116" i="106" s="1"/>
  <c r="AF91" i="105"/>
  <c r="AF176" i="105" s="1" a="1"/>
  <c r="AF176" i="105" s="1"/>
  <c r="M91" i="104"/>
  <c r="AA89" i="99"/>
  <c r="AA89" i="105"/>
  <c r="AI112" i="102"/>
  <c r="Y89" i="104"/>
  <c r="Y160" i="104" s="1" a="1"/>
  <c r="Y160" i="104" s="1"/>
  <c r="H88" i="106"/>
  <c r="H148" i="106" s="1" a="1"/>
  <c r="H148" i="106" s="1"/>
  <c r="H88" i="98"/>
  <c r="H148" i="98" s="1" a="1"/>
  <c r="H148" i="98" s="1"/>
  <c r="AH184" i="102"/>
  <c r="AH185" i="102" s="1"/>
  <c r="S107" i="106"/>
  <c r="S116" i="106" s="1"/>
  <c r="S151" i="106" s="1" a="1"/>
  <c r="S151" i="106" s="1"/>
  <c r="AI122" i="102"/>
  <c r="AI124" i="102" s="1"/>
  <c r="J112" i="106"/>
  <c r="AA91" i="99"/>
  <c r="AA90" i="105"/>
  <c r="AA168" i="105" s="1" a="1"/>
  <c r="AA168" i="105" s="1"/>
  <c r="Y90" i="104"/>
  <c r="Y168" i="104" s="1" a="1"/>
  <c r="Y168" i="104" s="1"/>
  <c r="O112" i="104"/>
  <c r="H89" i="106"/>
  <c r="H160" i="106" s="1" a="1"/>
  <c r="H160" i="106" s="1"/>
  <c r="H89" i="98"/>
  <c r="H160" i="98" s="1" a="1"/>
  <c r="H160" i="98" s="1"/>
  <c r="Z104" i="99"/>
  <c r="AL108" i="97"/>
  <c r="AL184" i="97" s="1"/>
  <c r="Q110" i="102"/>
  <c r="AE112" i="101"/>
  <c r="R162" i="98"/>
  <c r="AJ156" i="103"/>
  <c r="W112" i="104"/>
  <c r="T112" i="105"/>
  <c r="AK108" i="99"/>
  <c r="AK184" i="99" s="1"/>
  <c r="AH108" i="104"/>
  <c r="AD110" i="98"/>
  <c r="U88" i="100"/>
  <c r="V105" i="105"/>
  <c r="V108" i="105" s="1"/>
  <c r="M88" i="100"/>
  <c r="M148" i="100" s="1" a="1"/>
  <c r="M148" i="100" s="1"/>
  <c r="AA90" i="101"/>
  <c r="AA168" i="101" s="1" a="1"/>
  <c r="AA168" i="101" s="1"/>
  <c r="O107" i="101"/>
  <c r="O111" i="101" s="1"/>
  <c r="AJ116" i="61"/>
  <c r="W156" i="95"/>
  <c r="AA88" i="98"/>
  <c r="AA148" i="98" s="1" a="1"/>
  <c r="AA148" i="98" s="1"/>
  <c r="U89" i="100"/>
  <c r="N108" i="97"/>
  <c r="O104" i="102"/>
  <c r="O107" i="102" s="1"/>
  <c r="AL88" i="99"/>
  <c r="AL148" i="99" s="1" a="1"/>
  <c r="AL148" i="99" s="1"/>
  <c r="N107" i="97"/>
  <c r="AH156" i="95"/>
  <c r="H97" i="104"/>
  <c r="H100" i="104" s="1"/>
  <c r="H105" i="104" s="1"/>
  <c r="H108" i="104" s="1"/>
  <c r="V110" i="98"/>
  <c r="Q178" i="92"/>
  <c r="AD105" i="95"/>
  <c r="AD108" i="95" s="1"/>
  <c r="T122" i="103"/>
  <c r="T124" i="103" s="1"/>
  <c r="R184" i="105"/>
  <c r="R185" i="105" s="1"/>
  <c r="R127" i="105"/>
  <c r="R171" i="105" s="1"/>
  <c r="R129" i="105"/>
  <c r="R130" i="105" s="1"/>
  <c r="R163" i="105" s="1"/>
  <c r="T122" i="105"/>
  <c r="T124" i="105" s="1"/>
  <c r="N104" i="92"/>
  <c r="N107" i="92" s="1"/>
  <c r="N116" i="92" s="1"/>
  <c r="N151" i="92" s="1" a="1"/>
  <c r="N151" i="92" s="1"/>
  <c r="P111" i="93"/>
  <c r="Q183" i="94"/>
  <c r="Q108" i="94"/>
  <c r="Z111" i="95"/>
  <c r="K90" i="95"/>
  <c r="K168" i="95" s="1" a="1"/>
  <c r="K168" i="95" s="1"/>
  <c r="AA91" i="100"/>
  <c r="H97" i="105"/>
  <c r="H100" i="105" s="1"/>
  <c r="H105" i="105" s="1"/>
  <c r="AF88" i="98"/>
  <c r="AF148" i="98" s="1" a="1"/>
  <c r="AF148" i="98" s="1"/>
  <c r="P89" i="105"/>
  <c r="Y88" i="100"/>
  <c r="Y148" i="100" s="1" a="1"/>
  <c r="Y148" i="100" s="1"/>
  <c r="K89" i="105"/>
  <c r="J122" i="99"/>
  <c r="J124" i="99" s="1"/>
  <c r="M88" i="104"/>
  <c r="M148" i="104" s="1" a="1"/>
  <c r="M148" i="104" s="1"/>
  <c r="AF88" i="105"/>
  <c r="AF148" i="105" s="1" a="1"/>
  <c r="AF148" i="105" s="1"/>
  <c r="AJ105" i="104"/>
  <c r="AJ108" i="104" s="1"/>
  <c r="Y108" i="92"/>
  <c r="AE90" i="92"/>
  <c r="AE168" i="92" s="1" a="1"/>
  <c r="AE168" i="92" s="1"/>
  <c r="Y162" i="94"/>
  <c r="AG89" i="95"/>
  <c r="AG160" i="95" s="1" a="1"/>
  <c r="AG160" i="95" s="1"/>
  <c r="K88" i="95"/>
  <c r="K148" i="95" s="1" a="1"/>
  <c r="K148" i="95" s="1"/>
  <c r="AA88" i="100"/>
  <c r="L110" i="103"/>
  <c r="AF89" i="98"/>
  <c r="AF160" i="98" s="1" a="1"/>
  <c r="AF160" i="98" s="1"/>
  <c r="P90" i="105"/>
  <c r="P168" i="105" s="1" a="1"/>
  <c r="P168" i="105" s="1"/>
  <c r="Y89" i="100"/>
  <c r="K90" i="105"/>
  <c r="K168" i="105" s="1" a="1"/>
  <c r="K168" i="105" s="1"/>
  <c r="W184" i="106"/>
  <c r="W185" i="106" s="1"/>
  <c r="AH162" i="100"/>
  <c r="J112" i="99"/>
  <c r="M90" i="104"/>
  <c r="M168" i="104" s="1" a="1"/>
  <c r="M168" i="104" s="1"/>
  <c r="AF89" i="105"/>
  <c r="AF160" i="105" s="1" a="1"/>
  <c r="AF160" i="105" s="1"/>
  <c r="U178" i="92"/>
  <c r="Y178" i="92"/>
  <c r="P186" i="93"/>
  <c r="Y108" i="94"/>
  <c r="L102" i="102"/>
  <c r="L105" i="102" s="1"/>
  <c r="L108" i="102" s="1"/>
  <c r="L170" i="105"/>
  <c r="W122" i="104"/>
  <c r="W124" i="104" s="1"/>
  <c r="AE104" i="103"/>
  <c r="AE107" i="103" s="1"/>
  <c r="V122" i="105"/>
  <c r="V124" i="105" s="1"/>
  <c r="Q170" i="92"/>
  <c r="N112" i="94"/>
  <c r="AA105" i="94"/>
  <c r="H102" i="100"/>
  <c r="H104" i="100" s="1"/>
  <c r="AI112" i="104"/>
  <c r="AB91" i="99"/>
  <c r="AA89" i="98"/>
  <c r="M89" i="100"/>
  <c r="M160" i="100" s="1" a="1"/>
  <c r="M160" i="100" s="1"/>
  <c r="V112" i="102"/>
  <c r="AL89" i="99"/>
  <c r="AA91" i="101"/>
  <c r="AG88" i="101"/>
  <c r="AG148" i="101" s="1" a="1"/>
  <c r="AG148" i="101" s="1"/>
  <c r="O183" i="101"/>
  <c r="AI122" i="104"/>
  <c r="AI124" i="104" s="1"/>
  <c r="AD88" i="97"/>
  <c r="AD148" i="97" s="1" a="1"/>
  <c r="AD148" i="97" s="1"/>
  <c r="AI110" i="98"/>
  <c r="Q105" i="104"/>
  <c r="Q108" i="104" s="1"/>
  <c r="AD105" i="98"/>
  <c r="AD108" i="98" s="1"/>
  <c r="H162" i="99"/>
  <c r="O108" i="101"/>
  <c r="O110" i="98"/>
  <c r="R110" i="98"/>
  <c r="AB88" i="99"/>
  <c r="O112" i="106"/>
  <c r="V112" i="105"/>
  <c r="AA90" i="98"/>
  <c r="AA168" i="98" s="1" a="1"/>
  <c r="AA168" i="98" s="1"/>
  <c r="T110" i="99"/>
  <c r="M90" i="100"/>
  <c r="M168" i="100" s="1" a="1"/>
  <c r="M168" i="100" s="1"/>
  <c r="AL90" i="99"/>
  <c r="AL168" i="99" s="1" a="1"/>
  <c r="AL168" i="99" s="1"/>
  <c r="AA88" i="101"/>
  <c r="AA148" i="101" s="1" a="1"/>
  <c r="AA148" i="101" s="1"/>
  <c r="AG89" i="101"/>
  <c r="AG160" i="101" s="1" a="1"/>
  <c r="AG160" i="101" s="1"/>
  <c r="T104" i="98"/>
  <c r="T107" i="98" s="1"/>
  <c r="T111" i="98" s="1"/>
  <c r="AF102" i="100"/>
  <c r="AF105" i="100" s="1"/>
  <c r="AF108" i="100" s="1"/>
  <c r="L108" i="103"/>
  <c r="L108" i="105"/>
  <c r="R104" i="97"/>
  <c r="R107" i="97" s="1"/>
  <c r="AH127" i="102"/>
  <c r="AH171" i="102" s="1"/>
  <c r="U102" i="95"/>
  <c r="U104" i="95" s="1"/>
  <c r="AD184" i="94"/>
  <c r="AD185" i="94" s="1"/>
  <c r="AG90" i="95"/>
  <c r="AG168" i="95" s="1" a="1"/>
  <c r="AG168" i="95" s="1"/>
  <c r="S114" i="93"/>
  <c r="M105" i="94"/>
  <c r="M108" i="94" s="1"/>
  <c r="AG88" i="95"/>
  <c r="AG148" i="95" s="1" a="1"/>
  <c r="AG148" i="95" s="1"/>
  <c r="T90" i="92"/>
  <c r="T168" i="92" s="1" a="1"/>
  <c r="T168" i="92" s="1"/>
  <c r="AG90" i="106"/>
  <c r="AG168" i="106" s="1" a="1"/>
  <c r="AG168" i="106" s="1"/>
  <c r="AG91" i="106"/>
  <c r="H97" i="98"/>
  <c r="H100" i="98" s="1"/>
  <c r="H156" i="98" s="1"/>
  <c r="AH170" i="92"/>
  <c r="AG107" i="94"/>
  <c r="AF104" i="102"/>
  <c r="AF107" i="102" s="1"/>
  <c r="AF116" i="102" s="1"/>
  <c r="AF151" i="102" s="1" a="1"/>
  <c r="AF151" i="102" s="1"/>
  <c r="AH129" i="102"/>
  <c r="AH130" i="102" s="1"/>
  <c r="AH163" i="102" s="1"/>
  <c r="V116" i="105"/>
  <c r="V151" i="105" s="1" a="1"/>
  <c r="V151" i="105" s="1"/>
  <c r="AJ104" i="92"/>
  <c r="AJ107" i="92" s="1"/>
  <c r="AJ116" i="92" s="1"/>
  <c r="AJ151" i="92" s="1" a="1"/>
  <c r="AJ151" i="92" s="1"/>
  <c r="Z110" i="95"/>
  <c r="AD117" i="92"/>
  <c r="S187" i="93"/>
  <c r="S188" i="93" s="1"/>
  <c r="AG104" i="98"/>
  <c r="U173" i="91"/>
  <c r="T97" i="92"/>
  <c r="T100" i="92" s="1"/>
  <c r="T104" i="92" s="1"/>
  <c r="AD104" i="94"/>
  <c r="AD107" i="94" s="1"/>
  <c r="Y88" i="95"/>
  <c r="Y148" i="95" s="1" a="1"/>
  <c r="Y148" i="95" s="1"/>
  <c r="X105" i="101"/>
  <c r="X108" i="101" s="1"/>
  <c r="Z107" i="98"/>
  <c r="Z111" i="98" s="1"/>
  <c r="H97" i="95"/>
  <c r="H100" i="95" s="1"/>
  <c r="H104" i="95" s="1"/>
  <c r="H107" i="95" s="1"/>
  <c r="H116" i="95" s="1"/>
  <c r="H151" i="95" s="1" a="1"/>
  <c r="H151" i="95" s="1"/>
  <c r="Z104" i="102"/>
  <c r="K183" i="92"/>
  <c r="P117" i="92"/>
  <c r="K104" i="92"/>
  <c r="K107" i="92" s="1"/>
  <c r="K111" i="92" s="1"/>
  <c r="AF111" i="91"/>
  <c r="Q107" i="92"/>
  <c r="Q111" i="92" s="1"/>
  <c r="AJ102" i="97"/>
  <c r="AJ104" i="97" s="1"/>
  <c r="S176" i="61"/>
  <c r="L156" i="92"/>
  <c r="AC88" i="92"/>
  <c r="S130" i="93"/>
  <c r="S174" i="93" s="1"/>
  <c r="Z115" i="93"/>
  <c r="W120" i="93"/>
  <c r="AJ181" i="91"/>
  <c r="P156" i="92"/>
  <c r="S132" i="93"/>
  <c r="S133" i="93" s="1"/>
  <c r="S166" i="93" s="1"/>
  <c r="AJ104" i="95"/>
  <c r="AJ107" i="95" s="1"/>
  <c r="AJ111" i="95" s="1"/>
  <c r="K105" i="92"/>
  <c r="K108" i="92" s="1"/>
  <c r="AE162" i="92"/>
  <c r="AC162" i="92"/>
  <c r="AE88" i="92"/>
  <c r="AH186" i="91"/>
  <c r="AD107" i="91"/>
  <c r="AD110" i="91" s="1"/>
  <c r="AD119" i="91" s="1"/>
  <c r="AD154" i="91" s="1" a="1"/>
  <c r="AD154" i="91" s="1"/>
  <c r="O105" i="92"/>
  <c r="O108" i="92" s="1"/>
  <c r="P110" i="94"/>
  <c r="J183" i="95"/>
  <c r="Q102" i="97"/>
  <c r="Q105" i="97" s="1"/>
  <c r="Q108" i="97" s="1"/>
  <c r="AC111" i="91"/>
  <c r="M107" i="91"/>
  <c r="M110" i="91" s="1"/>
  <c r="M114" i="91" s="1"/>
  <c r="AH162" i="92"/>
  <c r="AE91" i="92"/>
  <c r="AG90" i="92"/>
  <c r="AG168" i="92" s="1" a="1"/>
  <c r="AG168" i="92" s="1"/>
  <c r="AF113" i="93"/>
  <c r="AL110" i="102"/>
  <c r="AA104" i="99"/>
  <c r="U104" i="100"/>
  <c r="AD104" i="92"/>
  <c r="AD107" i="92" s="1"/>
  <c r="AI156" i="92"/>
  <c r="AG91" i="92"/>
  <c r="AG115" i="93"/>
  <c r="AE156" i="95"/>
  <c r="AE105" i="95"/>
  <c r="AE108" i="95" s="1"/>
  <c r="T110" i="104"/>
  <c r="Y97" i="106"/>
  <c r="Y100" i="106" s="1"/>
  <c r="Y104" i="106" s="1"/>
  <c r="O108" i="103"/>
  <c r="X104" i="101"/>
  <c r="X107" i="101" s="1"/>
  <c r="U102" i="102"/>
  <c r="U105" i="102" s="1"/>
  <c r="P97" i="102"/>
  <c r="P100" i="102" s="1"/>
  <c r="P104" i="102" s="1"/>
  <c r="T91" i="92"/>
  <c r="T176" i="92" s="1" a="1"/>
  <c r="T176" i="92" s="1"/>
  <c r="O156" i="92"/>
  <c r="AH178" i="92"/>
  <c r="AI183" i="92"/>
  <c r="AC90" i="92"/>
  <c r="AC168" i="92" s="1" a="1"/>
  <c r="AC168" i="92" s="1"/>
  <c r="AG88" i="92"/>
  <c r="AC115" i="93"/>
  <c r="AD156" i="95"/>
  <c r="AE183" i="95"/>
  <c r="N110" i="97"/>
  <c r="W170" i="103"/>
  <c r="AA102" i="105"/>
  <c r="AA104" i="105" s="1"/>
  <c r="S110" i="104"/>
  <c r="AE108" i="99"/>
  <c r="T88" i="92"/>
  <c r="T148" i="92" s="1" a="1"/>
  <c r="T148" i="92" s="1"/>
  <c r="O183" i="92"/>
  <c r="AH150" i="92"/>
  <c r="AC91" i="92"/>
  <c r="AD156" i="92"/>
  <c r="AI105" i="92"/>
  <c r="AI108" i="92" s="1"/>
  <c r="H104" i="94"/>
  <c r="H107" i="94" s="1"/>
  <c r="H111" i="94" s="1"/>
  <c r="AC162" i="94"/>
  <c r="P102" i="95"/>
  <c r="P104" i="95" s="1"/>
  <c r="P107" i="95" s="1"/>
  <c r="P111" i="95" s="1"/>
  <c r="AF110" i="97"/>
  <c r="S110" i="102"/>
  <c r="P104" i="101"/>
  <c r="X109" i="103"/>
  <c r="X117" i="103" s="1"/>
  <c r="AC104" i="99"/>
  <c r="AC107" i="99" s="1"/>
  <c r="AC111" i="99" s="1"/>
  <c r="AE122" i="101"/>
  <c r="AE124" i="101" s="1"/>
  <c r="AG104" i="101"/>
  <c r="K109" i="104"/>
  <c r="K117" i="104" s="1"/>
  <c r="V104" i="98"/>
  <c r="V107" i="98" s="1"/>
  <c r="V111" i="98" s="1"/>
  <c r="U150" i="106"/>
  <c r="O122" i="104"/>
  <c r="O124" i="104" s="1"/>
  <c r="Z122" i="102"/>
  <c r="Z124" i="102" s="1"/>
  <c r="Z121" i="102"/>
  <c r="AE121" i="104"/>
  <c r="AE122" i="104"/>
  <c r="AE124" i="104" s="1"/>
  <c r="AG104" i="99"/>
  <c r="L183" i="92"/>
  <c r="Z90" i="92"/>
  <c r="Z168" i="92" s="1" a="1"/>
  <c r="Z168" i="92" s="1"/>
  <c r="U156" i="92"/>
  <c r="H105" i="92"/>
  <c r="H108" i="92" s="1"/>
  <c r="AK156" i="92"/>
  <c r="U104" i="92"/>
  <c r="U107" i="92" s="1"/>
  <c r="U111" i="92" s="1"/>
  <c r="T186" i="93"/>
  <c r="Y89" i="95"/>
  <c r="Y160" i="95" s="1" a="1"/>
  <c r="Y160" i="95" s="1"/>
  <c r="AC110" i="97"/>
  <c r="AD89" i="97"/>
  <c r="K102" i="104"/>
  <c r="K104" i="104" s="1"/>
  <c r="J108" i="106"/>
  <c r="K104" i="105"/>
  <c r="AH110" i="100"/>
  <c r="O110" i="102"/>
  <c r="V108" i="106"/>
  <c r="H178" i="105"/>
  <c r="Y104" i="102"/>
  <c r="V122" i="102"/>
  <c r="V124" i="102" s="1"/>
  <c r="AC110" i="103"/>
  <c r="AC183" i="103"/>
  <c r="S162" i="100"/>
  <c r="V105" i="98"/>
  <c r="V108" i="98" s="1"/>
  <c r="M102" i="102"/>
  <c r="M104" i="102" s="1"/>
  <c r="S183" i="105"/>
  <c r="W150" i="105"/>
  <c r="AG102" i="105"/>
  <c r="AG105" i="105" s="1"/>
  <c r="S109" i="104"/>
  <c r="S117" i="104" s="1"/>
  <c r="S152" i="104" s="1" a="1"/>
  <c r="S152" i="104" s="1"/>
  <c r="AL109" i="105"/>
  <c r="AL117" i="105" s="1"/>
  <c r="Z112" i="102"/>
  <c r="M104" i="92"/>
  <c r="M107" i="92" s="1"/>
  <c r="M111" i="92" s="1"/>
  <c r="Z91" i="92"/>
  <c r="AF108" i="92"/>
  <c r="AK183" i="92"/>
  <c r="Q115" i="93"/>
  <c r="Y90" i="95"/>
  <c r="Y168" i="95" s="1" a="1"/>
  <c r="Y168" i="95" s="1"/>
  <c r="W104" i="95"/>
  <c r="W107" i="95" s="1"/>
  <c r="W116" i="95" s="1"/>
  <c r="W151" i="95" s="1" a="1"/>
  <c r="W151" i="95" s="1"/>
  <c r="AD90" i="97"/>
  <c r="AD168" i="97" s="1" a="1"/>
  <c r="AD168" i="97" s="1"/>
  <c r="I110" i="104"/>
  <c r="AF104" i="103"/>
  <c r="S105" i="100"/>
  <c r="S108" i="100" s="1"/>
  <c r="AI183" i="103"/>
  <c r="AJ110" i="103"/>
  <c r="N108" i="100"/>
  <c r="X110" i="105"/>
  <c r="P150" i="106"/>
  <c r="J110" i="98"/>
  <c r="M102" i="100"/>
  <c r="M105" i="100" s="1"/>
  <c r="AC112" i="98"/>
  <c r="J183" i="105"/>
  <c r="L150" i="102"/>
  <c r="J107" i="105"/>
  <c r="J111" i="105" s="1"/>
  <c r="AA97" i="100"/>
  <c r="AA100" i="100" s="1"/>
  <c r="AA105" i="100" s="1"/>
  <c r="T183" i="106"/>
  <c r="T112" i="103"/>
  <c r="Q112" i="100"/>
  <c r="Z88" i="92"/>
  <c r="AF150" i="92"/>
  <c r="AK104" i="92"/>
  <c r="AK107" i="92" s="1"/>
  <c r="AK111" i="92" s="1"/>
  <c r="S123" i="93"/>
  <c r="S126" i="93" s="1"/>
  <c r="O110" i="95"/>
  <c r="V105" i="95"/>
  <c r="V108" i="95" s="1"/>
  <c r="AC122" i="98"/>
  <c r="AC124" i="98" s="1"/>
  <c r="AK110" i="100"/>
  <c r="AI110" i="100"/>
  <c r="W183" i="103"/>
  <c r="N183" i="102"/>
  <c r="AB162" i="106"/>
  <c r="T110" i="106"/>
  <c r="AJ105" i="105"/>
  <c r="AJ108" i="105" s="1"/>
  <c r="AK110" i="102"/>
  <c r="N104" i="101"/>
  <c r="N107" i="101" s="1"/>
  <c r="N111" i="101" s="1"/>
  <c r="S110" i="105"/>
  <c r="AC110" i="101"/>
  <c r="N110" i="101"/>
  <c r="N183" i="100"/>
  <c r="AA150" i="104"/>
  <c r="Q110" i="104"/>
  <c r="M104" i="99"/>
  <c r="O108" i="102"/>
  <c r="AJ109" i="103"/>
  <c r="AJ117" i="103" s="1"/>
  <c r="M105" i="106"/>
  <c r="AA110" i="100"/>
  <c r="R104" i="106"/>
  <c r="R107" i="106" s="1"/>
  <c r="Y110" i="106"/>
  <c r="V110" i="99"/>
  <c r="K110" i="100"/>
  <c r="H110" i="99"/>
  <c r="J108" i="95"/>
  <c r="AG109" i="98"/>
  <c r="AG117" i="98" s="1"/>
  <c r="AG152" i="98" s="1" a="1"/>
  <c r="AG152" i="98" s="1"/>
  <c r="I109" i="100"/>
  <c r="U105" i="98"/>
  <c r="Y173" i="91"/>
  <c r="P109" i="98"/>
  <c r="P117" i="98" s="1"/>
  <c r="P152" i="98" s="1" a="1"/>
  <c r="P152" i="98" s="1"/>
  <c r="AF105" i="102"/>
  <c r="AF108" i="102" s="1"/>
  <c r="W187" i="93"/>
  <c r="X97" i="97"/>
  <c r="X100" i="97" s="1"/>
  <c r="G56" i="102"/>
  <c r="AF150" i="100"/>
  <c r="Q178" i="101"/>
  <c r="G56" i="105"/>
  <c r="Y150" i="98"/>
  <c r="AB110" i="99"/>
  <c r="AB104" i="102"/>
  <c r="AB107" i="102" s="1"/>
  <c r="M110" i="101"/>
  <c r="H110" i="100"/>
  <c r="AG150" i="105"/>
  <c r="W110" i="105"/>
  <c r="AA97" i="98"/>
  <c r="AA100" i="98" s="1"/>
  <c r="AD150" i="97"/>
  <c r="U110" i="106"/>
  <c r="P104" i="106"/>
  <c r="AA110" i="101"/>
  <c r="AB105" i="102"/>
  <c r="AB108" i="102" s="1"/>
  <c r="AL110" i="99"/>
  <c r="Q150" i="101"/>
  <c r="M170" i="103"/>
  <c r="Y109" i="100"/>
  <c r="Y117" i="100" s="1"/>
  <c r="AF110" i="101"/>
  <c r="Y150" i="100"/>
  <c r="K150" i="105"/>
  <c r="G56" i="103"/>
  <c r="Y150" i="106"/>
  <c r="T176" i="61"/>
  <c r="AG110" i="97"/>
  <c r="U104" i="104"/>
  <c r="U107" i="104" s="1"/>
  <c r="U111" i="104" s="1"/>
  <c r="Y105" i="100"/>
  <c r="M109" i="98"/>
  <c r="M117" i="98" s="1"/>
  <c r="Y110" i="105"/>
  <c r="U150" i="99"/>
  <c r="AL109" i="99"/>
  <c r="AL117" i="99" s="1"/>
  <c r="Y105" i="98"/>
  <c r="P110" i="104"/>
  <c r="AF110" i="106"/>
  <c r="AL109" i="102"/>
  <c r="AL117" i="102" s="1"/>
  <c r="G56" i="101"/>
  <c r="AH109" i="106"/>
  <c r="AH112" i="106" s="1"/>
  <c r="U105" i="101"/>
  <c r="U108" i="101" s="1"/>
  <c r="Y102" i="99"/>
  <c r="Y104" i="99" s="1"/>
  <c r="M150" i="103"/>
  <c r="H110" i="105"/>
  <c r="AG150" i="98"/>
  <c r="U110" i="104"/>
  <c r="U109" i="100"/>
  <c r="U117" i="100" s="1"/>
  <c r="U152" i="100" s="1" a="1"/>
  <c r="U152" i="100" s="1"/>
  <c r="U104" i="101"/>
  <c r="U107" i="101" s="1"/>
  <c r="AL110" i="105"/>
  <c r="X104" i="103"/>
  <c r="X107" i="103" s="1"/>
  <c r="X111" i="103" s="1"/>
  <c r="L109" i="99"/>
  <c r="H156" i="103"/>
  <c r="L107" i="101"/>
  <c r="AA183" i="104"/>
  <c r="AA156" i="104"/>
  <c r="M156" i="104"/>
  <c r="O107" i="100"/>
  <c r="O111" i="100" s="1"/>
  <c r="AL156" i="102"/>
  <c r="AC127" i="101"/>
  <c r="AC171" i="101" s="1"/>
  <c r="J184" i="99"/>
  <c r="J129" i="99"/>
  <c r="J130" i="99" s="1"/>
  <c r="J163" i="99" s="1"/>
  <c r="J127" i="99"/>
  <c r="J171" i="99" s="1"/>
  <c r="X107" i="98"/>
  <c r="X111" i="98" s="1"/>
  <c r="Q107" i="105"/>
  <c r="Q111" i="105" s="1"/>
  <c r="U156" i="105"/>
  <c r="M156" i="105"/>
  <c r="P156" i="99"/>
  <c r="AB156" i="106"/>
  <c r="AL156" i="101"/>
  <c r="AL183" i="101"/>
  <c r="H156" i="102"/>
  <c r="Y156" i="104"/>
  <c r="V183" i="99"/>
  <c r="V156" i="99"/>
  <c r="P156" i="103"/>
  <c r="J184" i="103"/>
  <c r="J127" i="103"/>
  <c r="J171" i="103" s="1"/>
  <c r="J129" i="103"/>
  <c r="J130" i="103" s="1"/>
  <c r="J163" i="103" s="1"/>
  <c r="Q156" i="92"/>
  <c r="AA186" i="93"/>
  <c r="W130" i="93"/>
  <c r="W174" i="93" s="1"/>
  <c r="AK183" i="95"/>
  <c r="M102" i="95"/>
  <c r="M105" i="95" s="1"/>
  <c r="X162" i="95"/>
  <c r="AB107" i="97"/>
  <c r="AB111" i="97" s="1"/>
  <c r="R110" i="97"/>
  <c r="AK102" i="97"/>
  <c r="AK105" i="97" s="1"/>
  <c r="Q110" i="97"/>
  <c r="S107" i="101"/>
  <c r="S111" i="101" s="1"/>
  <c r="Z109" i="105"/>
  <c r="AF91" i="103"/>
  <c r="AF176" i="103" s="1" a="1"/>
  <c r="AF176" i="103" s="1"/>
  <c r="AF90" i="103"/>
  <c r="AF168" i="103" s="1" a="1"/>
  <c r="AF168" i="103" s="1"/>
  <c r="AF89" i="103"/>
  <c r="AF160" i="103" s="1" a="1"/>
  <c r="AF160" i="103" s="1"/>
  <c r="AF88" i="103"/>
  <c r="AF148" i="103" s="1" a="1"/>
  <c r="AF148" i="103" s="1"/>
  <c r="I105" i="103"/>
  <c r="I108" i="103" s="1"/>
  <c r="I104" i="103"/>
  <c r="Y156" i="100"/>
  <c r="AG110" i="104"/>
  <c r="AB93" i="101"/>
  <c r="AB161" i="101" s="1" a="1"/>
  <c r="AB161" i="101" s="1"/>
  <c r="AB92" i="101"/>
  <c r="AB149" i="101" s="1" a="1"/>
  <c r="AB149" i="101" s="1"/>
  <c r="AB95" i="101"/>
  <c r="AB177" i="101" s="1" a="1"/>
  <c r="AB177" i="101" s="1"/>
  <c r="AB94" i="101"/>
  <c r="AB169" i="101" s="1" a="1"/>
  <c r="AB169" i="101" s="1"/>
  <c r="AG88" i="103"/>
  <c r="AG91" i="103"/>
  <c r="AG90" i="103"/>
  <c r="AG168" i="103" s="1" a="1"/>
  <c r="AG168" i="103" s="1"/>
  <c r="AG89" i="103"/>
  <c r="AL105" i="103"/>
  <c r="AL108" i="103" s="1"/>
  <c r="R105" i="100"/>
  <c r="R108" i="100" s="1"/>
  <c r="R104" i="100"/>
  <c r="L156" i="102"/>
  <c r="L183" i="102"/>
  <c r="AJ105" i="102"/>
  <c r="AJ108" i="102" s="1"/>
  <c r="AJ104" i="102"/>
  <c r="AL93" i="100"/>
  <c r="AL161" i="100" s="1" a="1"/>
  <c r="AL161" i="100" s="1"/>
  <c r="AL92" i="100"/>
  <c r="AL149" i="100" s="1" a="1"/>
  <c r="AL149" i="100" s="1"/>
  <c r="AL94" i="100"/>
  <c r="AL169" i="100" s="1" a="1"/>
  <c r="AL169" i="100" s="1"/>
  <c r="AL95" i="100"/>
  <c r="AL177" i="100" s="1" a="1"/>
  <c r="AL177" i="100" s="1"/>
  <c r="AL105" i="99"/>
  <c r="H91" i="101"/>
  <c r="H176" i="101" s="1" a="1"/>
  <c r="H176" i="101" s="1"/>
  <c r="H90" i="101"/>
  <c r="H89" i="101"/>
  <c r="H160" i="101" s="1" a="1"/>
  <c r="H160" i="101" s="1"/>
  <c r="H88" i="101"/>
  <c r="H148" i="101" s="1" a="1"/>
  <c r="H148" i="101" s="1"/>
  <c r="G56" i="99"/>
  <c r="K110" i="104"/>
  <c r="AE117" i="99"/>
  <c r="AE112" i="99"/>
  <c r="AB105" i="99"/>
  <c r="AB110" i="103"/>
  <c r="Y156" i="101"/>
  <c r="Q117" i="106"/>
  <c r="Q112" i="106"/>
  <c r="X117" i="98"/>
  <c r="X112" i="98"/>
  <c r="AC109" i="100"/>
  <c r="K97" i="100"/>
  <c r="K100" i="100" s="1"/>
  <c r="AA110" i="104"/>
  <c r="L109" i="105"/>
  <c r="N117" i="105"/>
  <c r="N152" i="105" s="1" a="1"/>
  <c r="N152" i="105" s="1"/>
  <c r="N112" i="105"/>
  <c r="U105" i="99"/>
  <c r="U108" i="99" s="1"/>
  <c r="AI117" i="105"/>
  <c r="AI112" i="105"/>
  <c r="AC183" i="100"/>
  <c r="P156" i="105"/>
  <c r="AL110" i="106"/>
  <c r="AK117" i="103"/>
  <c r="AK112" i="103"/>
  <c r="Q162" i="101"/>
  <c r="U109" i="99"/>
  <c r="K105" i="103"/>
  <c r="K108" i="103" s="1"/>
  <c r="Z117" i="98"/>
  <c r="Z112" i="98"/>
  <c r="AE117" i="106"/>
  <c r="AE112" i="106"/>
  <c r="AF109" i="99"/>
  <c r="AE184" i="104"/>
  <c r="AE185" i="104" s="1"/>
  <c r="AE129" i="104"/>
  <c r="AE130" i="104" s="1"/>
  <c r="AE163" i="104" s="1"/>
  <c r="AE127" i="104"/>
  <c r="AE171" i="104" s="1"/>
  <c r="O104" i="98"/>
  <c r="Q110" i="101"/>
  <c r="Y109" i="98"/>
  <c r="AF156" i="104"/>
  <c r="P109" i="106"/>
  <c r="P109" i="99"/>
  <c r="AA95" i="102"/>
  <c r="AA177" i="102" s="1" a="1"/>
  <c r="AA177" i="102" s="1"/>
  <c r="AA94" i="102"/>
  <c r="AA169" i="102" s="1" a="1"/>
  <c r="AA169" i="102" s="1"/>
  <c r="AA93" i="102"/>
  <c r="AA161" i="102" s="1" a="1"/>
  <c r="AA161" i="102" s="1"/>
  <c r="AA92" i="102"/>
  <c r="K95" i="102"/>
  <c r="K177" i="102" s="1" a="1"/>
  <c r="K177" i="102" s="1"/>
  <c r="K94" i="102"/>
  <c r="K169" i="102" s="1" a="1"/>
  <c r="K169" i="102" s="1"/>
  <c r="K93" i="102"/>
  <c r="K161" i="102" s="1" a="1"/>
  <c r="K161" i="102" s="1"/>
  <c r="K92" i="102"/>
  <c r="K149" i="102" s="1" a="1"/>
  <c r="K149" i="102" s="1"/>
  <c r="AH105" i="106"/>
  <c r="AH108" i="106" s="1"/>
  <c r="Q183" i="104"/>
  <c r="Q156" i="104"/>
  <c r="AJ183" i="102"/>
  <c r="AJ156" i="102"/>
  <c r="P156" i="101"/>
  <c r="W183" i="101"/>
  <c r="W156" i="101"/>
  <c r="L109" i="101"/>
  <c r="W105" i="98"/>
  <c r="W108" i="98" s="1"/>
  <c r="W104" i="98"/>
  <c r="N107" i="98"/>
  <c r="N111" i="98" s="1"/>
  <c r="L117" i="106"/>
  <c r="L112" i="106"/>
  <c r="AD183" i="98"/>
  <c r="AD156" i="98"/>
  <c r="N110" i="102"/>
  <c r="U109" i="106"/>
  <c r="Y170" i="100"/>
  <c r="X105" i="99"/>
  <c r="X108" i="99" s="1"/>
  <c r="X104" i="99"/>
  <c r="K178" i="105"/>
  <c r="I110" i="101"/>
  <c r="V105" i="102"/>
  <c r="V108" i="102" s="1"/>
  <c r="Y178" i="98"/>
  <c r="AC110" i="100"/>
  <c r="AC105" i="104"/>
  <c r="AC104" i="104"/>
  <c r="AB92" i="102"/>
  <c r="AB95" i="102"/>
  <c r="AB94" i="102"/>
  <c r="AB169" i="102" s="1" a="1"/>
  <c r="AB169" i="102" s="1"/>
  <c r="AB93" i="102"/>
  <c r="AB161" i="102" s="1" a="1"/>
  <c r="AB161" i="102" s="1"/>
  <c r="R105" i="103"/>
  <c r="R108" i="103" s="1"/>
  <c r="R104" i="103"/>
  <c r="AC107" i="103"/>
  <c r="AC111" i="103" s="1"/>
  <c r="Y109" i="106"/>
  <c r="AB109" i="103"/>
  <c r="J121" i="106"/>
  <c r="M105" i="103"/>
  <c r="K109" i="100"/>
  <c r="P109" i="103"/>
  <c r="K102" i="98"/>
  <c r="X109" i="106"/>
  <c r="AF97" i="105"/>
  <c r="AF100" i="105" s="1"/>
  <c r="N117" i="104"/>
  <c r="N112" i="104"/>
  <c r="AD109" i="100"/>
  <c r="W117" i="106"/>
  <c r="W112" i="106"/>
  <c r="AF105" i="103"/>
  <c r="AG109" i="100"/>
  <c r="M156" i="106"/>
  <c r="U156" i="102"/>
  <c r="Y110" i="103"/>
  <c r="AL97" i="100"/>
  <c r="AL100" i="100" s="1"/>
  <c r="AL105" i="100" s="1"/>
  <c r="AB110" i="106"/>
  <c r="K95" i="106"/>
  <c r="K94" i="106"/>
  <c r="K169" i="106" s="1" a="1"/>
  <c r="K169" i="106" s="1"/>
  <c r="K93" i="106"/>
  <c r="K161" i="106" s="1" a="1"/>
  <c r="K161" i="106" s="1"/>
  <c r="K92" i="106"/>
  <c r="AD117" i="101"/>
  <c r="AD112" i="101"/>
  <c r="AE107" i="100"/>
  <c r="Z107" i="101"/>
  <c r="Z111" i="101" s="1"/>
  <c r="Y109" i="103"/>
  <c r="AL109" i="106"/>
  <c r="S183" i="99"/>
  <c r="S156" i="99"/>
  <c r="R183" i="101"/>
  <c r="R156" i="101"/>
  <c r="AL110" i="101"/>
  <c r="AG91" i="100"/>
  <c r="AG90" i="100"/>
  <c r="AG168" i="100" s="1" a="1"/>
  <c r="AG168" i="100" s="1"/>
  <c r="AG89" i="100"/>
  <c r="AG88" i="100"/>
  <c r="T183" i="105"/>
  <c r="T156" i="105"/>
  <c r="M91" i="101"/>
  <c r="M90" i="101"/>
  <c r="M168" i="101" s="1" a="1"/>
  <c r="M168" i="101" s="1"/>
  <c r="M89" i="101"/>
  <c r="M88" i="101"/>
  <c r="AJ150" i="105"/>
  <c r="U105" i="100"/>
  <c r="W117" i="101"/>
  <c r="W112" i="101"/>
  <c r="Y95" i="101"/>
  <c r="Y177" i="101" s="1" a="1"/>
  <c r="Y177" i="101" s="1"/>
  <c r="Y94" i="101"/>
  <c r="Y169" i="101" s="1" a="1"/>
  <c r="Y169" i="101" s="1"/>
  <c r="Y93" i="101"/>
  <c r="Y161" i="101" s="1" a="1"/>
  <c r="Y161" i="101" s="1"/>
  <c r="Y92" i="101"/>
  <c r="Y149" i="101" s="1" a="1"/>
  <c r="Y149" i="101" s="1"/>
  <c r="O183" i="99"/>
  <c r="O156" i="99"/>
  <c r="L117" i="98"/>
  <c r="L112" i="98"/>
  <c r="AG156" i="105"/>
  <c r="X110" i="106"/>
  <c r="I183" i="104"/>
  <c r="P110" i="103"/>
  <c r="AG105" i="99"/>
  <c r="R110" i="106"/>
  <c r="O162" i="102"/>
  <c r="P102" i="103"/>
  <c r="AH117" i="104"/>
  <c r="AH112" i="104"/>
  <c r="P178" i="98"/>
  <c r="N109" i="101"/>
  <c r="AG178" i="105"/>
  <c r="AG156" i="101"/>
  <c r="L162" i="100"/>
  <c r="V117" i="100"/>
  <c r="V152" i="100" s="1" a="1"/>
  <c r="V152" i="100" s="1"/>
  <c r="V112" i="100"/>
  <c r="AF97" i="101"/>
  <c r="AF100" i="101" s="1"/>
  <c r="R108" i="104"/>
  <c r="AB105" i="105"/>
  <c r="N117" i="103"/>
  <c r="N152" i="103" s="1" a="1"/>
  <c r="N152" i="103" s="1"/>
  <c r="N112" i="103"/>
  <c r="M156" i="99"/>
  <c r="AD184" i="102"/>
  <c r="AD185" i="102" s="1"/>
  <c r="AD129" i="102"/>
  <c r="AD130" i="102" s="1"/>
  <c r="AD163" i="102" s="1"/>
  <c r="AD127" i="102"/>
  <c r="AD171" i="102" s="1"/>
  <c r="T110" i="98"/>
  <c r="AD110" i="100"/>
  <c r="O184" i="105"/>
  <c r="O185" i="105" s="1"/>
  <c r="O127" i="105"/>
  <c r="O171" i="105" s="1"/>
  <c r="O129" i="105"/>
  <c r="O130" i="105" s="1"/>
  <c r="O163" i="105" s="1"/>
  <c r="K104" i="103"/>
  <c r="AJ150" i="103"/>
  <c r="AD109" i="98"/>
  <c r="W117" i="99"/>
  <c r="W112" i="99"/>
  <c r="AA109" i="99"/>
  <c r="S105" i="99"/>
  <c r="S108" i="99" s="1"/>
  <c r="S104" i="99"/>
  <c r="R109" i="98"/>
  <c r="O117" i="100"/>
  <c r="O112" i="100"/>
  <c r="Z117" i="100"/>
  <c r="Z152" i="100" s="1" a="1"/>
  <c r="Z152" i="100" s="1"/>
  <c r="Z112" i="100"/>
  <c r="AI117" i="101"/>
  <c r="AI152" i="101" s="1" a="1"/>
  <c r="AI152" i="101" s="1"/>
  <c r="AI112" i="101"/>
  <c r="U102" i="106"/>
  <c r="Y94" i="104"/>
  <c r="Y169" i="104" s="1" a="1"/>
  <c r="Y169" i="104" s="1"/>
  <c r="Y93" i="104"/>
  <c r="Y161" i="104" s="1" a="1"/>
  <c r="Y161" i="104" s="1"/>
  <c r="Y92" i="104"/>
  <c r="Y95" i="104"/>
  <c r="Y177" i="104" s="1" a="1"/>
  <c r="Y177" i="104" s="1"/>
  <c r="H110" i="104"/>
  <c r="R105" i="102"/>
  <c r="R108" i="102" s="1"/>
  <c r="R104" i="102"/>
  <c r="T121" i="103"/>
  <c r="W110" i="103"/>
  <c r="U94" i="103"/>
  <c r="U169" i="103" s="1" a="1"/>
  <c r="U169" i="103" s="1"/>
  <c r="U93" i="103"/>
  <c r="U161" i="103" s="1" a="1"/>
  <c r="U161" i="103" s="1"/>
  <c r="U95" i="103"/>
  <c r="U92" i="103"/>
  <c r="J109" i="98"/>
  <c r="M110" i="99"/>
  <c r="AB91" i="100"/>
  <c r="AB176" i="100" s="1" a="1"/>
  <c r="AB176" i="100" s="1"/>
  <c r="AB90" i="100"/>
  <c r="AB168" i="100" s="1" a="1"/>
  <c r="AB168" i="100" s="1"/>
  <c r="AB89" i="100"/>
  <c r="AB160" i="100" s="1" a="1"/>
  <c r="AB160" i="100" s="1"/>
  <c r="AB88" i="100"/>
  <c r="AB148" i="100" s="1" a="1"/>
  <c r="AB148" i="100" s="1"/>
  <c r="O117" i="105"/>
  <c r="O112" i="105"/>
  <c r="AA110" i="99"/>
  <c r="J116" i="104"/>
  <c r="AA110" i="103"/>
  <c r="H94" i="101"/>
  <c r="H169" i="101" s="1" a="1"/>
  <c r="H169" i="101" s="1"/>
  <c r="H93" i="101"/>
  <c r="H161" i="101" s="1" a="1"/>
  <c r="H161" i="101" s="1"/>
  <c r="H92" i="101"/>
  <c r="H149" i="101" s="1" a="1"/>
  <c r="H149" i="101" s="1"/>
  <c r="H95" i="101"/>
  <c r="H177" i="101" s="1" a="1"/>
  <c r="H177" i="101" s="1"/>
  <c r="W97" i="102"/>
  <c r="W100" i="102" s="1"/>
  <c r="W104" i="102" s="1"/>
  <c r="Y162" i="103"/>
  <c r="Q109" i="104"/>
  <c r="U97" i="103"/>
  <c r="U100" i="103" s="1"/>
  <c r="U104" i="103" s="1"/>
  <c r="AL178" i="99"/>
  <c r="AI156" i="105"/>
  <c r="AI183" i="105"/>
  <c r="AA110" i="98"/>
  <c r="AI109" i="103"/>
  <c r="O105" i="104"/>
  <c r="O108" i="104" s="1"/>
  <c r="O104" i="104"/>
  <c r="W107" i="104"/>
  <c r="W111" i="104" s="1"/>
  <c r="X107" i="102"/>
  <c r="X111" i="102" s="1"/>
  <c r="AI117" i="106"/>
  <c r="AI152" i="106" s="1" a="1"/>
  <c r="AI152" i="106" s="1"/>
  <c r="AI112" i="106"/>
  <c r="AC156" i="106"/>
  <c r="AC183" i="106"/>
  <c r="AB97" i="98"/>
  <c r="AB100" i="98" s="1"/>
  <c r="AL162" i="103"/>
  <c r="W109" i="105"/>
  <c r="AD117" i="103"/>
  <c r="AD112" i="103"/>
  <c r="O117" i="103"/>
  <c r="O112" i="103"/>
  <c r="AE105" i="101"/>
  <c r="AE108" i="101" s="1"/>
  <c r="AE104" i="101"/>
  <c r="M97" i="101"/>
  <c r="M100" i="101" s="1"/>
  <c r="M104" i="101" s="1"/>
  <c r="K110" i="101"/>
  <c r="U109" i="104"/>
  <c r="P178" i="103"/>
  <c r="AH116" i="102"/>
  <c r="AH151" i="102" s="1" a="1"/>
  <c r="AH151" i="102" s="1"/>
  <c r="AD104" i="100"/>
  <c r="AK110" i="98"/>
  <c r="U104" i="99"/>
  <c r="N117" i="106"/>
  <c r="N112" i="106"/>
  <c r="V183" i="104"/>
  <c r="H178" i="104"/>
  <c r="AJ117" i="101"/>
  <c r="AJ112" i="101"/>
  <c r="AA178" i="106"/>
  <c r="AI116" i="103"/>
  <c r="Z184" i="103"/>
  <c r="T129" i="99"/>
  <c r="T130" i="99" s="1"/>
  <c r="T163" i="99" s="1"/>
  <c r="AJ104" i="99"/>
  <c r="P178" i="104"/>
  <c r="J104" i="99"/>
  <c r="L104" i="100"/>
  <c r="AB170" i="102"/>
  <c r="L105" i="100"/>
  <c r="L108" i="100" s="1"/>
  <c r="O105" i="99"/>
  <c r="O108" i="99" s="1"/>
  <c r="Z108" i="98"/>
  <c r="W104" i="101"/>
  <c r="AA162" i="103"/>
  <c r="AD129" i="106"/>
  <c r="AD130" i="106" s="1"/>
  <c r="AD163" i="106" s="1"/>
  <c r="K162" i="106"/>
  <c r="S104" i="104"/>
  <c r="AI104" i="105"/>
  <c r="AB104" i="105"/>
  <c r="J110" i="94"/>
  <c r="X110" i="95"/>
  <c r="AL150" i="95"/>
  <c r="W150" i="95"/>
  <c r="P183" i="97"/>
  <c r="AD178" i="97"/>
  <c r="W183" i="97"/>
  <c r="W110" i="97"/>
  <c r="AG109" i="105"/>
  <c r="AE107" i="102"/>
  <c r="AE111" i="102" s="1"/>
  <c r="W107" i="106"/>
  <c r="W111" i="106" s="1"/>
  <c r="X107" i="100"/>
  <c r="AA110" i="106"/>
  <c r="AD156" i="103"/>
  <c r="AD183" i="103"/>
  <c r="I109" i="101"/>
  <c r="U91" i="102"/>
  <c r="U176" i="102" s="1" a="1"/>
  <c r="U176" i="102" s="1"/>
  <c r="U90" i="102"/>
  <c r="U168" i="102" s="1" a="1"/>
  <c r="U168" i="102" s="1"/>
  <c r="U89" i="102"/>
  <c r="U160" i="102" s="1" a="1"/>
  <c r="U160" i="102" s="1"/>
  <c r="U88" i="102"/>
  <c r="U148" i="102" s="1" a="1"/>
  <c r="U148" i="102" s="1"/>
  <c r="AH183" i="106"/>
  <c r="AH156" i="106"/>
  <c r="AL89" i="100"/>
  <c r="AL90" i="100"/>
  <c r="AL168" i="100" s="1" a="1"/>
  <c r="AL168" i="100" s="1"/>
  <c r="AL88" i="100"/>
  <c r="AL91" i="100"/>
  <c r="AL176" i="100" s="1" a="1"/>
  <c r="AL176" i="100" s="1"/>
  <c r="H91" i="102"/>
  <c r="H90" i="102"/>
  <c r="H168" i="102" s="1" a="1"/>
  <c r="H168" i="102" s="1"/>
  <c r="H89" i="102"/>
  <c r="H88" i="102"/>
  <c r="Q110" i="98"/>
  <c r="AK104" i="99"/>
  <c r="AF95" i="103"/>
  <c r="AF177" i="103" s="1" a="1"/>
  <c r="AF177" i="103" s="1"/>
  <c r="AF94" i="103"/>
  <c r="AF169" i="103" s="1" a="1"/>
  <c r="AF169" i="103" s="1"/>
  <c r="AF93" i="103"/>
  <c r="AF161" i="103" s="1" a="1"/>
  <c r="AF161" i="103" s="1"/>
  <c r="AF92" i="103"/>
  <c r="AF149" i="103" s="1" a="1"/>
  <c r="AF149" i="103" s="1"/>
  <c r="AH107" i="99"/>
  <c r="AH111" i="99" s="1"/>
  <c r="AF110" i="99"/>
  <c r="Y109" i="102"/>
  <c r="AB156" i="99"/>
  <c r="H110" i="102"/>
  <c r="Y105" i="101"/>
  <c r="N105" i="105"/>
  <c r="N108" i="105" s="1"/>
  <c r="N104" i="105"/>
  <c r="M90" i="105"/>
  <c r="M168" i="105" s="1" a="1"/>
  <c r="M168" i="105" s="1"/>
  <c r="M88" i="105"/>
  <c r="M91" i="105"/>
  <c r="M89" i="105"/>
  <c r="AC109" i="102"/>
  <c r="AK109" i="105"/>
  <c r="K102" i="100"/>
  <c r="AC183" i="101"/>
  <c r="AC156" i="101"/>
  <c r="AH117" i="99"/>
  <c r="AH112" i="99"/>
  <c r="AD183" i="101"/>
  <c r="AD156" i="101"/>
  <c r="K105" i="101"/>
  <c r="AB156" i="102"/>
  <c r="H156" i="100"/>
  <c r="O117" i="101"/>
  <c r="O152" i="101" s="1" a="1"/>
  <c r="O152" i="101" s="1"/>
  <c r="O112" i="101"/>
  <c r="W184" i="99"/>
  <c r="W185" i="99" s="1"/>
  <c r="W129" i="99"/>
  <c r="W130" i="99" s="1"/>
  <c r="W163" i="99" s="1"/>
  <c r="W127" i="99"/>
  <c r="W171" i="99" s="1"/>
  <c r="P105" i="105"/>
  <c r="X184" i="100"/>
  <c r="X185" i="100" s="1"/>
  <c r="X129" i="100"/>
  <c r="X130" i="100" s="1"/>
  <c r="X163" i="100" s="1"/>
  <c r="X127" i="100"/>
  <c r="X171" i="100" s="1"/>
  <c r="Q109" i="101"/>
  <c r="S105" i="98"/>
  <c r="S108" i="98" s="1"/>
  <c r="S104" i="98"/>
  <c r="AA109" i="98"/>
  <c r="N107" i="103"/>
  <c r="Q170" i="101"/>
  <c r="Q117" i="103"/>
  <c r="Q112" i="103"/>
  <c r="K156" i="103"/>
  <c r="S117" i="106"/>
  <c r="S152" i="106" s="1" a="1"/>
  <c r="S152" i="106" s="1"/>
  <c r="S112" i="106"/>
  <c r="AK104" i="105"/>
  <c r="AB104" i="99"/>
  <c r="K178" i="104"/>
  <c r="R117" i="102"/>
  <c r="R152" i="102" s="1" a="1"/>
  <c r="R152" i="102" s="1"/>
  <c r="R112" i="102"/>
  <c r="V107" i="106"/>
  <c r="T129" i="98"/>
  <c r="T130" i="98" s="1"/>
  <c r="T163" i="98" s="1"/>
  <c r="T127" i="98"/>
  <c r="T171" i="98" s="1"/>
  <c r="M95" i="102"/>
  <c r="M177" i="102" s="1" a="1"/>
  <c r="M177" i="102" s="1"/>
  <c r="M94" i="102"/>
  <c r="M169" i="102" s="1" a="1"/>
  <c r="M169" i="102" s="1"/>
  <c r="M93" i="102"/>
  <c r="M161" i="102" s="1" a="1"/>
  <c r="M161" i="102" s="1"/>
  <c r="M92" i="102"/>
  <c r="M149" i="102" s="1" a="1"/>
  <c r="M149" i="102" s="1"/>
  <c r="S109" i="102"/>
  <c r="N183" i="98"/>
  <c r="AF105" i="104"/>
  <c r="L107" i="98"/>
  <c r="L111" i="98" s="1"/>
  <c r="K109" i="101"/>
  <c r="AG109" i="103"/>
  <c r="AI109" i="99"/>
  <c r="X117" i="101"/>
  <c r="X112" i="101"/>
  <c r="T109" i="98"/>
  <c r="K105" i="105"/>
  <c r="AL110" i="103"/>
  <c r="G56" i="104"/>
  <c r="Y156" i="98"/>
  <c r="P105" i="101"/>
  <c r="AI110" i="99"/>
  <c r="J107" i="98"/>
  <c r="J111" i="98" s="1"/>
  <c r="AG102" i="102"/>
  <c r="AJ117" i="98"/>
  <c r="AJ112" i="98"/>
  <c r="P105" i="98"/>
  <c r="AG109" i="104"/>
  <c r="S127" i="102"/>
  <c r="S171" i="102" s="1"/>
  <c r="S129" i="102"/>
  <c r="S130" i="102" s="1"/>
  <c r="S163" i="102" s="1"/>
  <c r="AF105" i="98"/>
  <c r="Q117" i="99"/>
  <c r="Q112" i="99"/>
  <c r="Q104" i="104"/>
  <c r="R109" i="106"/>
  <c r="AJ109" i="105"/>
  <c r="P95" i="100"/>
  <c r="P177" i="100" s="1" a="1"/>
  <c r="P177" i="100" s="1"/>
  <c r="P94" i="100"/>
  <c r="P169" i="100" s="1" a="1"/>
  <c r="P169" i="100" s="1"/>
  <c r="P93" i="100"/>
  <c r="P161" i="100" s="1" a="1"/>
  <c r="P161" i="100" s="1"/>
  <c r="P92" i="100"/>
  <c r="AE105" i="106"/>
  <c r="AE108" i="106" s="1"/>
  <c r="AE104" i="106"/>
  <c r="K110" i="99"/>
  <c r="I117" i="102"/>
  <c r="I112" i="102"/>
  <c r="AL97" i="104"/>
  <c r="AL100" i="104" s="1"/>
  <c r="U109" i="98"/>
  <c r="H109" i="104"/>
  <c r="K97" i="98"/>
  <c r="K100" i="98" s="1"/>
  <c r="U156" i="98"/>
  <c r="S107" i="105"/>
  <c r="S111" i="105" s="1"/>
  <c r="X105" i="98"/>
  <c r="X108" i="98" s="1"/>
  <c r="R183" i="104"/>
  <c r="AF156" i="103"/>
  <c r="Y105" i="102"/>
  <c r="M109" i="101"/>
  <c r="AD105" i="99"/>
  <c r="AD108" i="99" s="1"/>
  <c r="AD104" i="99"/>
  <c r="AG97" i="100"/>
  <c r="AG100" i="100" s="1"/>
  <c r="O109" i="98"/>
  <c r="AC117" i="105"/>
  <c r="AC112" i="105"/>
  <c r="AG94" i="106"/>
  <c r="AG169" i="106" s="1" a="1"/>
  <c r="AG169" i="106" s="1"/>
  <c r="AG93" i="106"/>
  <c r="AG161" i="106" s="1" a="1"/>
  <c r="AG161" i="106" s="1"/>
  <c r="AG92" i="106"/>
  <c r="AG95" i="106"/>
  <c r="AG177" i="106" s="1" a="1"/>
  <c r="AG177" i="106" s="1"/>
  <c r="S109" i="103"/>
  <c r="AJ110" i="105"/>
  <c r="AA109" i="104"/>
  <c r="H109" i="105"/>
  <c r="R117" i="101"/>
  <c r="R112" i="101"/>
  <c r="Q108" i="101"/>
  <c r="N183" i="99"/>
  <c r="N156" i="99"/>
  <c r="I107" i="101"/>
  <c r="I111" i="101" s="1"/>
  <c r="AF91" i="99"/>
  <c r="AF90" i="99"/>
  <c r="AF168" i="99" s="1" a="1"/>
  <c r="AF168" i="99" s="1"/>
  <c r="AF89" i="99"/>
  <c r="AF88" i="99"/>
  <c r="P95" i="105"/>
  <c r="P94" i="105"/>
  <c r="P169" i="105" s="1" a="1"/>
  <c r="P169" i="105" s="1"/>
  <c r="P93" i="105"/>
  <c r="P161" i="105" s="1" a="1"/>
  <c r="P161" i="105" s="1"/>
  <c r="P92" i="105"/>
  <c r="AD156" i="105"/>
  <c r="AD183" i="105"/>
  <c r="M110" i="103"/>
  <c r="R183" i="102"/>
  <c r="R156" i="102"/>
  <c r="AJ170" i="105"/>
  <c r="S104" i="100"/>
  <c r="U156" i="100"/>
  <c r="V117" i="101"/>
  <c r="V112" i="101"/>
  <c r="V109" i="104"/>
  <c r="AA102" i="101"/>
  <c r="H109" i="103"/>
  <c r="AH117" i="105"/>
  <c r="AH112" i="105"/>
  <c r="L110" i="102"/>
  <c r="J117" i="105"/>
  <c r="J112" i="105"/>
  <c r="S183" i="102"/>
  <c r="S156" i="102"/>
  <c r="M92" i="104"/>
  <c r="M95" i="104"/>
  <c r="M177" i="104" s="1" a="1"/>
  <c r="M177" i="104" s="1"/>
  <c r="M93" i="104"/>
  <c r="M161" i="104" s="1" a="1"/>
  <c r="M161" i="104" s="1"/>
  <c r="M94" i="104"/>
  <c r="M169" i="104" s="1" a="1"/>
  <c r="M169" i="104" s="1"/>
  <c r="T117" i="101"/>
  <c r="T112" i="101"/>
  <c r="AC129" i="99"/>
  <c r="AC130" i="99" s="1"/>
  <c r="AC163" i="99" s="1"/>
  <c r="AC127" i="99"/>
  <c r="AC171" i="99" s="1"/>
  <c r="AG156" i="99"/>
  <c r="O170" i="102"/>
  <c r="AI105" i="102"/>
  <c r="AI108" i="102" s="1"/>
  <c r="AI104" i="102"/>
  <c r="S117" i="101"/>
  <c r="S112" i="101"/>
  <c r="AG110" i="105"/>
  <c r="I183" i="101"/>
  <c r="N104" i="99"/>
  <c r="Y162" i="101"/>
  <c r="AF156" i="102"/>
  <c r="W183" i="100"/>
  <c r="W156" i="100"/>
  <c r="AG105" i="101"/>
  <c r="AE184" i="102"/>
  <c r="AE185" i="102" s="1"/>
  <c r="AE129" i="102"/>
  <c r="AE130" i="102" s="1"/>
  <c r="AE163" i="102" s="1"/>
  <c r="AE127" i="102"/>
  <c r="AE171" i="102" s="1"/>
  <c r="AL105" i="105"/>
  <c r="J110" i="101"/>
  <c r="V109" i="99"/>
  <c r="L170" i="100"/>
  <c r="I117" i="98"/>
  <c r="I112" i="98"/>
  <c r="AB170" i="101"/>
  <c r="AF102" i="101"/>
  <c r="M105" i="99"/>
  <c r="L110" i="101"/>
  <c r="AB170" i="103"/>
  <c r="AH117" i="98"/>
  <c r="AH112" i="98"/>
  <c r="AK117" i="99"/>
  <c r="AK112" i="99"/>
  <c r="U162" i="106"/>
  <c r="K97" i="102"/>
  <c r="K100" i="102" s="1"/>
  <c r="K105" i="102" s="1"/>
  <c r="V110" i="103"/>
  <c r="AB97" i="104"/>
  <c r="AB100" i="104" s="1"/>
  <c r="AB105" i="104" s="1"/>
  <c r="H97" i="101"/>
  <c r="H100" i="101" s="1"/>
  <c r="H104" i="101" s="1"/>
  <c r="Y162" i="106"/>
  <c r="Q109" i="98"/>
  <c r="AJ162" i="103"/>
  <c r="AB102" i="100"/>
  <c r="AD117" i="104"/>
  <c r="AD112" i="104"/>
  <c r="AF91" i="101"/>
  <c r="AF90" i="101"/>
  <c r="AF168" i="101" s="1" a="1"/>
  <c r="AF168" i="101" s="1"/>
  <c r="AF89" i="101"/>
  <c r="AF88" i="101"/>
  <c r="AF104" i="98"/>
  <c r="AE183" i="99"/>
  <c r="AE156" i="99"/>
  <c r="AC109" i="101"/>
  <c r="W121" i="104"/>
  <c r="Q105" i="102"/>
  <c r="U156" i="101"/>
  <c r="AH122" i="102"/>
  <c r="V156" i="103"/>
  <c r="V183" i="103"/>
  <c r="AK156" i="104"/>
  <c r="M102" i="98"/>
  <c r="O183" i="98"/>
  <c r="O156" i="98"/>
  <c r="AB109" i="98"/>
  <c r="AH117" i="101"/>
  <c r="AH112" i="101"/>
  <c r="AA102" i="106"/>
  <c r="AA95" i="105"/>
  <c r="AA94" i="105"/>
  <c r="AA169" i="105" s="1" a="1"/>
  <c r="AA169" i="105" s="1"/>
  <c r="AA93" i="105"/>
  <c r="AA161" i="105" s="1" a="1"/>
  <c r="AA161" i="105" s="1"/>
  <c r="AA92" i="105"/>
  <c r="J121" i="99"/>
  <c r="R183" i="99"/>
  <c r="R156" i="99"/>
  <c r="M102" i="104"/>
  <c r="L107" i="105"/>
  <c r="L111" i="105" s="1"/>
  <c r="AK110" i="105"/>
  <c r="AA162" i="101"/>
  <c r="L109" i="102"/>
  <c r="AL178" i="103"/>
  <c r="T117" i="100"/>
  <c r="T112" i="100"/>
  <c r="M162" i="104"/>
  <c r="AH110" i="106"/>
  <c r="P110" i="98"/>
  <c r="P109" i="104"/>
  <c r="K162" i="100"/>
  <c r="AA109" i="100"/>
  <c r="AJ183" i="103"/>
  <c r="V183" i="106"/>
  <c r="T109" i="99"/>
  <c r="T107" i="103"/>
  <c r="T111" i="103" s="1"/>
  <c r="O183" i="103"/>
  <c r="AA102" i="103"/>
  <c r="U170" i="98"/>
  <c r="L109" i="103"/>
  <c r="H162" i="104"/>
  <c r="H109" i="100"/>
  <c r="T104" i="101"/>
  <c r="T129" i="104"/>
  <c r="T130" i="104" s="1"/>
  <c r="T163" i="104" s="1"/>
  <c r="O183" i="102"/>
  <c r="L104" i="104"/>
  <c r="AK105" i="104"/>
  <c r="J183" i="101"/>
  <c r="Z183" i="105"/>
  <c r="AD116" i="102"/>
  <c r="AD151" i="102" s="1" a="1"/>
  <c r="AD151" i="102" s="1"/>
  <c r="AD104" i="105"/>
  <c r="X184" i="102"/>
  <c r="X185" i="102" s="1"/>
  <c r="AC183" i="102"/>
  <c r="AL104" i="105"/>
  <c r="W105" i="101"/>
  <c r="W108" i="101" s="1"/>
  <c r="V105" i="103"/>
  <c r="V108" i="103" s="1"/>
  <c r="AA170" i="103"/>
  <c r="X183" i="103"/>
  <c r="I183" i="100"/>
  <c r="AI105" i="105"/>
  <c r="AI108" i="105" s="1"/>
  <c r="M104" i="106"/>
  <c r="AE108" i="100"/>
  <c r="Y150" i="97"/>
  <c r="AH107" i="101"/>
  <c r="AH111" i="101" s="1"/>
  <c r="J109" i="101"/>
  <c r="W156" i="105"/>
  <c r="U183" i="104"/>
  <c r="U156" i="104"/>
  <c r="K156" i="104"/>
  <c r="X183" i="106"/>
  <c r="X156" i="106"/>
  <c r="Z183" i="100"/>
  <c r="Z156" i="100"/>
  <c r="AJ117" i="106"/>
  <c r="AJ112" i="106"/>
  <c r="AA156" i="102"/>
  <c r="P156" i="106"/>
  <c r="S127" i="104"/>
  <c r="S171" i="104" s="1"/>
  <c r="S129" i="104"/>
  <c r="S130" i="104" s="1"/>
  <c r="S163" i="104" s="1"/>
  <c r="O105" i="106"/>
  <c r="O108" i="106" s="1"/>
  <c r="O104" i="106"/>
  <c r="V183" i="100"/>
  <c r="V156" i="100"/>
  <c r="AH107" i="100"/>
  <c r="AH111" i="100" s="1"/>
  <c r="W183" i="98"/>
  <c r="W156" i="98"/>
  <c r="X183" i="99"/>
  <c r="X156" i="99"/>
  <c r="V156" i="101"/>
  <c r="V183" i="101"/>
  <c r="AL109" i="103"/>
  <c r="L183" i="101"/>
  <c r="L156" i="101"/>
  <c r="I107" i="106"/>
  <c r="I111" i="106" s="1"/>
  <c r="Z117" i="103"/>
  <c r="Z152" i="103" s="1" a="1"/>
  <c r="Z152" i="103" s="1"/>
  <c r="Z112" i="103"/>
  <c r="K156" i="101"/>
  <c r="K109" i="105"/>
  <c r="Z117" i="99"/>
  <c r="Z152" i="99" s="1" a="1"/>
  <c r="Z152" i="99" s="1"/>
  <c r="Z112" i="99"/>
  <c r="J183" i="99"/>
  <c r="J156" i="99"/>
  <c r="AE117" i="105"/>
  <c r="AE152" i="105" s="1" a="1"/>
  <c r="AE152" i="105" s="1"/>
  <c r="AE112" i="105"/>
  <c r="Q183" i="100"/>
  <c r="Q156" i="100"/>
  <c r="AJ105" i="100"/>
  <c r="AJ108" i="100" s="1"/>
  <c r="AJ104" i="100"/>
  <c r="AH117" i="103"/>
  <c r="AH112" i="103"/>
  <c r="G56" i="100"/>
  <c r="J117" i="104"/>
  <c r="J112" i="104"/>
  <c r="Y97" i="105"/>
  <c r="Y100" i="105" s="1"/>
  <c r="Z110" i="105"/>
  <c r="AF97" i="99"/>
  <c r="AF100" i="99" s="1"/>
  <c r="AF104" i="99" s="1"/>
  <c r="AL109" i="101"/>
  <c r="AE183" i="100"/>
  <c r="H102" i="102"/>
  <c r="X184" i="104"/>
  <c r="X185" i="104" s="1"/>
  <c r="X127" i="104"/>
  <c r="X171" i="104" s="1"/>
  <c r="X129" i="104"/>
  <c r="X130" i="104" s="1"/>
  <c r="X163" i="104" s="1"/>
  <c r="L184" i="106"/>
  <c r="L185" i="106" s="1"/>
  <c r="L129" i="106"/>
  <c r="L130" i="106" s="1"/>
  <c r="L163" i="106" s="1"/>
  <c r="L127" i="106"/>
  <c r="L171" i="106" s="1"/>
  <c r="AB109" i="106"/>
  <c r="K104" i="101"/>
  <c r="AB90" i="105"/>
  <c r="AB168" i="105" s="1" a="1"/>
  <c r="AB168" i="105" s="1"/>
  <c r="AB88" i="105"/>
  <c r="AB148" i="105" s="1" a="1"/>
  <c r="AB148" i="105" s="1"/>
  <c r="AB91" i="105"/>
  <c r="AB89" i="105"/>
  <c r="AA104" i="102"/>
  <c r="I183" i="103"/>
  <c r="I156" i="103"/>
  <c r="K156" i="105"/>
  <c r="AL104" i="103"/>
  <c r="AL91" i="105"/>
  <c r="AL90" i="105"/>
  <c r="AL168" i="105" s="1" a="1"/>
  <c r="AL168" i="105" s="1"/>
  <c r="AL89" i="105"/>
  <c r="AL88" i="105"/>
  <c r="AG97" i="102"/>
  <c r="AG100" i="102" s="1"/>
  <c r="P156" i="98"/>
  <c r="X117" i="102"/>
  <c r="X112" i="102"/>
  <c r="AA156" i="99"/>
  <c r="Z183" i="106"/>
  <c r="Z156" i="106"/>
  <c r="AF156" i="98"/>
  <c r="P178" i="106"/>
  <c r="M110" i="105"/>
  <c r="M178" i="98"/>
  <c r="L109" i="100"/>
  <c r="AD105" i="101"/>
  <c r="AD108" i="101" s="1"/>
  <c r="AD104" i="101"/>
  <c r="AB97" i="103"/>
  <c r="AB100" i="103" s="1"/>
  <c r="AB105" i="103" s="1"/>
  <c r="Q105" i="100"/>
  <c r="Q108" i="100" s="1"/>
  <c r="Q104" i="100"/>
  <c r="P110" i="99"/>
  <c r="G56" i="106"/>
  <c r="AL102" i="106"/>
  <c r="AI127" i="103"/>
  <c r="AI171" i="103" s="1"/>
  <c r="M109" i="106"/>
  <c r="AA178" i="98"/>
  <c r="AK117" i="106"/>
  <c r="AK112" i="106"/>
  <c r="AK105" i="106"/>
  <c r="AK108" i="106" s="1"/>
  <c r="AK104" i="106"/>
  <c r="X104" i="105"/>
  <c r="Y156" i="102"/>
  <c r="K97" i="99"/>
  <c r="K100" i="99" s="1"/>
  <c r="K105" i="99" s="1"/>
  <c r="N117" i="100"/>
  <c r="N152" i="100" s="1" a="1"/>
  <c r="N152" i="100" s="1"/>
  <c r="N112" i="100"/>
  <c r="AC117" i="104"/>
  <c r="AC112" i="104"/>
  <c r="L117" i="104"/>
  <c r="L112" i="104"/>
  <c r="S183" i="103"/>
  <c r="K110" i="105"/>
  <c r="X183" i="101"/>
  <c r="X156" i="101"/>
  <c r="AJ107" i="101"/>
  <c r="AJ111" i="101" s="1"/>
  <c r="M89" i="106"/>
  <c r="M88" i="106"/>
  <c r="M91" i="106"/>
  <c r="M90" i="106"/>
  <c r="M168" i="106" s="1" a="1"/>
  <c r="M168" i="106" s="1"/>
  <c r="AG105" i="98"/>
  <c r="AJ178" i="105"/>
  <c r="M95" i="100"/>
  <c r="M177" i="100" s="1" a="1"/>
  <c r="M177" i="100" s="1"/>
  <c r="M94" i="100"/>
  <c r="M169" i="100" s="1" a="1"/>
  <c r="M169" i="100" s="1"/>
  <c r="M93" i="100"/>
  <c r="M161" i="100" s="1" a="1"/>
  <c r="M161" i="100" s="1"/>
  <c r="M92" i="100"/>
  <c r="H93" i="106"/>
  <c r="H161" i="106" s="1" a="1"/>
  <c r="H161" i="106" s="1"/>
  <c r="H95" i="106"/>
  <c r="H92" i="106"/>
  <c r="H149" i="106" s="1" a="1"/>
  <c r="H149" i="106" s="1"/>
  <c r="H94" i="106"/>
  <c r="H169" i="106" s="1" a="1"/>
  <c r="H169" i="106" s="1"/>
  <c r="AH109" i="100"/>
  <c r="U110" i="99"/>
  <c r="Y104" i="101"/>
  <c r="U95" i="102"/>
  <c r="U177" i="102" s="1" a="1"/>
  <c r="U177" i="102" s="1"/>
  <c r="U94" i="102"/>
  <c r="U169" i="102" s="1" a="1"/>
  <c r="U169" i="102" s="1"/>
  <c r="U93" i="102"/>
  <c r="U161" i="102" s="1" a="1"/>
  <c r="U161" i="102" s="1"/>
  <c r="U92" i="102"/>
  <c r="U149" i="102" s="1" a="1"/>
  <c r="U149" i="102" s="1"/>
  <c r="AA97" i="101"/>
  <c r="AA100" i="101" s="1"/>
  <c r="L110" i="100"/>
  <c r="V109" i="103"/>
  <c r="AG95" i="101"/>
  <c r="AG177" i="101" s="1" a="1"/>
  <c r="AG177" i="101" s="1"/>
  <c r="AG94" i="101"/>
  <c r="AG169" i="101" s="1" a="1"/>
  <c r="AG169" i="101" s="1"/>
  <c r="AG93" i="101"/>
  <c r="AG161" i="101" s="1" a="1"/>
  <c r="AG161" i="101" s="1"/>
  <c r="AG92" i="101"/>
  <c r="AA156" i="105"/>
  <c r="V110" i="104"/>
  <c r="Y102" i="104"/>
  <c r="O178" i="102"/>
  <c r="AE183" i="106"/>
  <c r="AE156" i="106"/>
  <c r="W117" i="100"/>
  <c r="W152" i="100" s="1" a="1"/>
  <c r="W152" i="100" s="1"/>
  <c r="W112" i="100"/>
  <c r="AB97" i="101"/>
  <c r="AB100" i="101" s="1"/>
  <c r="Y90" i="105"/>
  <c r="Y168" i="105" s="1" a="1"/>
  <c r="Y168" i="105" s="1"/>
  <c r="Y88" i="105"/>
  <c r="Y89" i="105"/>
  <c r="Y91" i="105"/>
  <c r="AC105" i="106"/>
  <c r="AC108" i="106" s="1"/>
  <c r="AC104" i="106"/>
  <c r="Y91" i="102"/>
  <c r="Y90" i="102"/>
  <c r="Y168" i="102" s="1" a="1"/>
  <c r="Y168" i="102" s="1"/>
  <c r="Y89" i="102"/>
  <c r="Y88" i="102"/>
  <c r="Z117" i="101"/>
  <c r="Z112" i="101"/>
  <c r="V183" i="98"/>
  <c r="V156" i="98"/>
  <c r="J104" i="106"/>
  <c r="AL156" i="105"/>
  <c r="AB109" i="105"/>
  <c r="AB109" i="99"/>
  <c r="L178" i="100"/>
  <c r="R110" i="99"/>
  <c r="AE117" i="100"/>
  <c r="AE112" i="100"/>
  <c r="Y109" i="99"/>
  <c r="O117" i="99"/>
  <c r="O152" i="99" s="1" a="1"/>
  <c r="O152" i="99" s="1"/>
  <c r="O112" i="99"/>
  <c r="P104" i="98"/>
  <c r="P97" i="104"/>
  <c r="P100" i="104" s="1"/>
  <c r="T183" i="104"/>
  <c r="M178" i="100"/>
  <c r="T107" i="99"/>
  <c r="T111" i="99" s="1"/>
  <c r="T117" i="102"/>
  <c r="T112" i="102"/>
  <c r="AD183" i="99"/>
  <c r="AD156" i="99"/>
  <c r="X117" i="100"/>
  <c r="X152" i="100" s="1" a="1"/>
  <c r="X152" i="100" s="1"/>
  <c r="X112" i="100"/>
  <c r="U170" i="106"/>
  <c r="AG170" i="104"/>
  <c r="K95" i="98"/>
  <c r="K177" i="98" s="1" a="1"/>
  <c r="K177" i="98" s="1"/>
  <c r="K94" i="98"/>
  <c r="K169" i="98" s="1" a="1"/>
  <c r="K169" i="98" s="1"/>
  <c r="K93" i="98"/>
  <c r="K161" i="98" s="1" a="1"/>
  <c r="K161" i="98" s="1"/>
  <c r="K92" i="98"/>
  <c r="AH183" i="100"/>
  <c r="AJ107" i="103"/>
  <c r="AJ170" i="103"/>
  <c r="S104" i="102"/>
  <c r="AB97" i="100"/>
  <c r="AB100" i="100" s="1"/>
  <c r="J117" i="100"/>
  <c r="J112" i="100"/>
  <c r="AE108" i="103"/>
  <c r="M91" i="99"/>
  <c r="M90" i="99"/>
  <c r="M168" i="99" s="1" a="1"/>
  <c r="M168" i="99" s="1"/>
  <c r="M89" i="99"/>
  <c r="M88" i="99"/>
  <c r="U95" i="101"/>
  <c r="U177" i="101" s="1" a="1"/>
  <c r="U177" i="101" s="1"/>
  <c r="U94" i="101"/>
  <c r="U169" i="101" s="1" a="1"/>
  <c r="U169" i="101" s="1"/>
  <c r="U93" i="101"/>
  <c r="U92" i="101"/>
  <c r="R105" i="101"/>
  <c r="R108" i="101" s="1"/>
  <c r="R104" i="101"/>
  <c r="R117" i="105"/>
  <c r="R112" i="105"/>
  <c r="AF97" i="106"/>
  <c r="AF100" i="106" s="1"/>
  <c r="U110" i="98"/>
  <c r="AK107" i="100"/>
  <c r="AK111" i="100" s="1"/>
  <c r="AF110" i="104"/>
  <c r="P95" i="102"/>
  <c r="P94" i="102"/>
  <c r="P169" i="102" s="1" a="1"/>
  <c r="P169" i="102" s="1"/>
  <c r="P93" i="102"/>
  <c r="P161" i="102" s="1" a="1"/>
  <c r="P161" i="102" s="1"/>
  <c r="P92" i="102"/>
  <c r="M97" i="98"/>
  <c r="M100" i="98" s="1"/>
  <c r="AA97" i="106"/>
  <c r="AA100" i="106" s="1"/>
  <c r="W95" i="102"/>
  <c r="W177" i="102" s="1" a="1"/>
  <c r="W177" i="102" s="1"/>
  <c r="W94" i="102"/>
  <c r="W169" i="102" s="1" a="1"/>
  <c r="W169" i="102" s="1"/>
  <c r="W93" i="102"/>
  <c r="W161" i="102" s="1" a="1"/>
  <c r="W161" i="102" s="1"/>
  <c r="W92" i="102"/>
  <c r="P92" i="101"/>
  <c r="P95" i="101"/>
  <c r="P94" i="101"/>
  <c r="P169" i="101" s="1" a="1"/>
  <c r="P169" i="101" s="1"/>
  <c r="P93" i="101"/>
  <c r="P161" i="101" s="1" a="1"/>
  <c r="P161" i="101" s="1"/>
  <c r="AK183" i="100"/>
  <c r="Y178" i="103"/>
  <c r="U110" i="100"/>
  <c r="AB102" i="106"/>
  <c r="I156" i="98"/>
  <c r="I183" i="98"/>
  <c r="Q105" i="99"/>
  <c r="Q108" i="99" s="1"/>
  <c r="Q104" i="99"/>
  <c r="AC109" i="103"/>
  <c r="P97" i="100"/>
  <c r="P100" i="100" s="1"/>
  <c r="P105" i="100" s="1"/>
  <c r="K97" i="106"/>
  <c r="K100" i="106" s="1"/>
  <c r="AG110" i="98"/>
  <c r="AL170" i="103"/>
  <c r="AG97" i="104"/>
  <c r="AG100" i="104" s="1"/>
  <c r="AD105" i="104"/>
  <c r="AD108" i="104" s="1"/>
  <c r="AD104" i="104"/>
  <c r="AI107" i="100"/>
  <c r="AI111" i="100" s="1"/>
  <c r="W129" i="106"/>
  <c r="W130" i="106" s="1"/>
  <c r="W163" i="106" s="1"/>
  <c r="K170" i="100"/>
  <c r="AI109" i="98"/>
  <c r="H109" i="99"/>
  <c r="V117" i="106"/>
  <c r="V152" i="106" s="1" a="1"/>
  <c r="V152" i="106" s="1"/>
  <c r="V112" i="106"/>
  <c r="X104" i="106"/>
  <c r="M109" i="99"/>
  <c r="S117" i="98"/>
  <c r="S112" i="98"/>
  <c r="I117" i="106"/>
  <c r="I152" i="106" s="1" a="1"/>
  <c r="I152" i="106" s="1"/>
  <c r="I112" i="106"/>
  <c r="AB170" i="98"/>
  <c r="AI183" i="98"/>
  <c r="AA97" i="103"/>
  <c r="AA100" i="103" s="1"/>
  <c r="AK109" i="102"/>
  <c r="T183" i="98"/>
  <c r="Q122" i="100"/>
  <c r="Q124" i="100" s="1"/>
  <c r="L183" i="103"/>
  <c r="M110" i="106"/>
  <c r="AA162" i="106"/>
  <c r="AK116" i="101"/>
  <c r="AK151" i="101" s="1" a="1"/>
  <c r="AK151" i="101" s="1"/>
  <c r="Z127" i="103"/>
  <c r="Z171" i="103" s="1"/>
  <c r="AD104" i="103"/>
  <c r="P162" i="104"/>
  <c r="T127" i="104"/>
  <c r="T171" i="104" s="1"/>
  <c r="AK183" i="99"/>
  <c r="U104" i="98"/>
  <c r="S183" i="104"/>
  <c r="N107" i="100"/>
  <c r="AD105" i="105"/>
  <c r="AD108" i="105" s="1"/>
  <c r="X127" i="102"/>
  <c r="X171" i="102" s="1"/>
  <c r="Y104" i="98"/>
  <c r="V104" i="100"/>
  <c r="AF104" i="104"/>
  <c r="AA178" i="103"/>
  <c r="X116" i="104"/>
  <c r="X151" i="104" s="1" a="1"/>
  <c r="X151" i="104" s="1"/>
  <c r="N105" i="99"/>
  <c r="N108" i="99" s="1"/>
  <c r="W104" i="100"/>
  <c r="Z104" i="106"/>
  <c r="L116" i="106"/>
  <c r="L151" i="106" s="1" a="1"/>
  <c r="L151" i="106" s="1"/>
  <c r="X150" i="95"/>
  <c r="AJ150" i="97"/>
  <c r="AE108" i="97"/>
  <c r="Q107" i="106"/>
  <c r="Q111" i="106" s="1"/>
  <c r="AI107" i="99"/>
  <c r="AI111" i="99" s="1"/>
  <c r="I117" i="105"/>
  <c r="I112" i="105"/>
  <c r="U95" i="105"/>
  <c r="U177" i="105" s="1" a="1"/>
  <c r="U177" i="105" s="1"/>
  <c r="U94" i="105"/>
  <c r="U169" i="105" s="1" a="1"/>
  <c r="U169" i="105" s="1"/>
  <c r="U93" i="105"/>
  <c r="U92" i="105"/>
  <c r="W105" i="105"/>
  <c r="AF95" i="102"/>
  <c r="AF177" i="102" s="1" a="1"/>
  <c r="AF177" i="102" s="1"/>
  <c r="AF94" i="102"/>
  <c r="AF169" i="102" s="1" a="1"/>
  <c r="AF169" i="102" s="1"/>
  <c r="AF93" i="102"/>
  <c r="AF92" i="102"/>
  <c r="U105" i="104"/>
  <c r="U108" i="104" s="1"/>
  <c r="H110" i="103"/>
  <c r="N105" i="104"/>
  <c r="N108" i="104" s="1"/>
  <c r="N104" i="104"/>
  <c r="AL95" i="98"/>
  <c r="AL177" i="98" s="1" a="1"/>
  <c r="AL177" i="98" s="1"/>
  <c r="AL94" i="98"/>
  <c r="AL169" i="98" s="1" a="1"/>
  <c r="AL169" i="98" s="1"/>
  <c r="AL93" i="98"/>
  <c r="AL161" i="98" s="1" a="1"/>
  <c r="AL161" i="98" s="1"/>
  <c r="AL92" i="98"/>
  <c r="AD107" i="106"/>
  <c r="AL156" i="103"/>
  <c r="AL183" i="103"/>
  <c r="AA105" i="102"/>
  <c r="AA108" i="102" s="1"/>
  <c r="Z117" i="106"/>
  <c r="Z112" i="106"/>
  <c r="P105" i="106"/>
  <c r="AL91" i="102"/>
  <c r="AL90" i="102"/>
  <c r="AL168" i="102" s="1" a="1"/>
  <c r="AL168" i="102" s="1"/>
  <c r="AL89" i="102"/>
  <c r="AL88" i="102"/>
  <c r="AG95" i="99"/>
  <c r="AG94" i="99"/>
  <c r="AG169" i="99" s="1" a="1"/>
  <c r="AG169" i="99" s="1"/>
  <c r="AG93" i="99"/>
  <c r="AG92" i="99"/>
  <c r="AL156" i="99"/>
  <c r="AB95" i="100"/>
  <c r="AB177" i="100" s="1" a="1"/>
  <c r="AB177" i="100" s="1"/>
  <c r="AB94" i="100"/>
  <c r="AB169" i="100" s="1" a="1"/>
  <c r="AB169" i="100" s="1"/>
  <c r="AB93" i="100"/>
  <c r="AB161" i="100" s="1" a="1"/>
  <c r="AB161" i="100" s="1"/>
  <c r="AB92" i="100"/>
  <c r="AB149" i="100" s="1" a="1"/>
  <c r="AB149" i="100" s="1"/>
  <c r="Q117" i="105"/>
  <c r="Q112" i="105"/>
  <c r="V107" i="104"/>
  <c r="V111" i="104" s="1"/>
  <c r="AL110" i="104"/>
  <c r="Q97" i="98"/>
  <c r="Q100" i="98" s="1"/>
  <c r="Q105" i="98" s="1"/>
  <c r="Q108" i="98" s="1"/>
  <c r="V183" i="102"/>
  <c r="V156" i="102"/>
  <c r="V104" i="102"/>
  <c r="AB89" i="104"/>
  <c r="AB160" i="104" s="1" a="1"/>
  <c r="AB160" i="104" s="1"/>
  <c r="AB88" i="104"/>
  <c r="AB148" i="104" s="1" a="1"/>
  <c r="AB148" i="104" s="1"/>
  <c r="AB91" i="104"/>
  <c r="AB176" i="104" s="1" a="1"/>
  <c r="AB176" i="104" s="1"/>
  <c r="AB90" i="104"/>
  <c r="AB168" i="104" s="1" a="1"/>
  <c r="AB168" i="104" s="1"/>
  <c r="AF183" i="100"/>
  <c r="AF156" i="100"/>
  <c r="AF95" i="105"/>
  <c r="AF177" i="105" s="1" a="1"/>
  <c r="AF177" i="105" s="1"/>
  <c r="AF94" i="105"/>
  <c r="AF169" i="105" s="1" a="1"/>
  <c r="AF169" i="105" s="1"/>
  <c r="AF93" i="105"/>
  <c r="AF161" i="105" s="1" a="1"/>
  <c r="AF161" i="105" s="1"/>
  <c r="AF92" i="105"/>
  <c r="I105" i="98"/>
  <c r="I108" i="98" s="1"/>
  <c r="I104" i="98"/>
  <c r="AI105" i="106"/>
  <c r="AI108" i="106" s="1"/>
  <c r="AI104" i="106"/>
  <c r="W107" i="99"/>
  <c r="X117" i="104"/>
  <c r="X112" i="104"/>
  <c r="AJ117" i="100"/>
  <c r="AJ112" i="100"/>
  <c r="I109" i="104"/>
  <c r="U183" i="99"/>
  <c r="U156" i="99"/>
  <c r="AG110" i="100"/>
  <c r="AA109" i="103"/>
  <c r="AF109" i="100"/>
  <c r="AL178" i="98"/>
  <c r="T184" i="102"/>
  <c r="T185" i="102" s="1"/>
  <c r="T129" i="102"/>
  <c r="T130" i="102" s="1"/>
  <c r="T163" i="102" s="1"/>
  <c r="T127" i="102"/>
  <c r="T171" i="102" s="1"/>
  <c r="AI109" i="100"/>
  <c r="M109" i="103"/>
  <c r="R109" i="99"/>
  <c r="AK117" i="104"/>
  <c r="AK112" i="104"/>
  <c r="X183" i="98"/>
  <c r="X156" i="98"/>
  <c r="Y110" i="100"/>
  <c r="J117" i="103"/>
  <c r="J112" i="103"/>
  <c r="AD117" i="99"/>
  <c r="AD112" i="99"/>
  <c r="AE117" i="102"/>
  <c r="AE152" i="102" s="1" a="1"/>
  <c r="AE152" i="102" s="1"/>
  <c r="AE112" i="102"/>
  <c r="Y102" i="105"/>
  <c r="R117" i="104"/>
  <c r="R112" i="104"/>
  <c r="AE105" i="98"/>
  <c r="AE108" i="98" s="1"/>
  <c r="AE104" i="98"/>
  <c r="N109" i="102"/>
  <c r="O107" i="105"/>
  <c r="O111" i="105" s="1"/>
  <c r="T109" i="104"/>
  <c r="AA109" i="101"/>
  <c r="AJ117" i="104"/>
  <c r="AJ112" i="104"/>
  <c r="J117" i="102"/>
  <c r="J112" i="102"/>
  <c r="AC117" i="106"/>
  <c r="AC112" i="106"/>
  <c r="M109" i="105"/>
  <c r="K109" i="99"/>
  <c r="AB110" i="98"/>
  <c r="L183" i="100"/>
  <c r="L156" i="100"/>
  <c r="AA102" i="104"/>
  <c r="AJ107" i="106"/>
  <c r="AJ111" i="106" s="1"/>
  <c r="AD109" i="106"/>
  <c r="AJ117" i="99"/>
  <c r="AJ112" i="99"/>
  <c r="T105" i="105"/>
  <c r="T108" i="105" s="1"/>
  <c r="T104" i="105"/>
  <c r="N109" i="98"/>
  <c r="AK109" i="100"/>
  <c r="O107" i="103"/>
  <c r="AH105" i="103"/>
  <c r="AH108" i="103" s="1"/>
  <c r="AH104" i="103"/>
  <c r="AC107" i="105"/>
  <c r="AC111" i="105" s="1"/>
  <c r="O183" i="106"/>
  <c r="O156" i="106"/>
  <c r="Y110" i="98"/>
  <c r="Q183" i="105"/>
  <c r="Q156" i="105"/>
  <c r="AA109" i="106"/>
  <c r="S183" i="100"/>
  <c r="S156" i="100"/>
  <c r="AE117" i="103"/>
  <c r="AE152" i="103" s="1" a="1"/>
  <c r="AE152" i="103" s="1"/>
  <c r="AE112" i="103"/>
  <c r="AK117" i="101"/>
  <c r="AK152" i="101" s="1" a="1"/>
  <c r="AK152" i="101" s="1"/>
  <c r="AK112" i="101"/>
  <c r="AA105" i="99"/>
  <c r="V105" i="101"/>
  <c r="V108" i="101" s="1"/>
  <c r="V104" i="101"/>
  <c r="AF110" i="100"/>
  <c r="AJ117" i="102"/>
  <c r="AJ112" i="102"/>
  <c r="M110" i="98"/>
  <c r="X156" i="105"/>
  <c r="X183" i="105"/>
  <c r="AI183" i="106"/>
  <c r="AI156" i="106"/>
  <c r="M91" i="102"/>
  <c r="M176" i="102" s="1" a="1"/>
  <c r="M176" i="102" s="1"/>
  <c r="M90" i="102"/>
  <c r="M168" i="102" s="1" a="1"/>
  <c r="M168" i="102" s="1"/>
  <c r="M89" i="102"/>
  <c r="M88" i="102"/>
  <c r="M148" i="102" s="1" a="1"/>
  <c r="M148" i="102" s="1"/>
  <c r="I117" i="99"/>
  <c r="I112" i="99"/>
  <c r="M156" i="100"/>
  <c r="H109" i="102"/>
  <c r="M156" i="103"/>
  <c r="L110" i="105"/>
  <c r="P104" i="105"/>
  <c r="AK109" i="98"/>
  <c r="AF109" i="104"/>
  <c r="AF109" i="101"/>
  <c r="AG110" i="103"/>
  <c r="AL97" i="106"/>
  <c r="AL100" i="106" s="1"/>
  <c r="M156" i="102"/>
  <c r="AI129" i="103"/>
  <c r="AI130" i="103" s="1"/>
  <c r="AI163" i="103" s="1"/>
  <c r="R117" i="103"/>
  <c r="R112" i="103"/>
  <c r="AC121" i="98"/>
  <c r="K178" i="101"/>
  <c r="M102" i="105"/>
  <c r="Z156" i="102"/>
  <c r="AL102" i="102"/>
  <c r="W107" i="103"/>
  <c r="L183" i="105"/>
  <c r="AL109" i="104"/>
  <c r="AF109" i="106"/>
  <c r="R107" i="104"/>
  <c r="AC104" i="101"/>
  <c r="Q156" i="102"/>
  <c r="K90" i="99"/>
  <c r="K168" i="99" s="1" a="1"/>
  <c r="K168" i="99" s="1"/>
  <c r="K88" i="99"/>
  <c r="K91" i="99"/>
  <c r="K89" i="99"/>
  <c r="AG156" i="98"/>
  <c r="AJ156" i="105"/>
  <c r="AJ183" i="105"/>
  <c r="AH183" i="105"/>
  <c r="AH156" i="105"/>
  <c r="AH183" i="103"/>
  <c r="AH156" i="103"/>
  <c r="AG95" i="102"/>
  <c r="AG94" i="102"/>
  <c r="AG169" i="102" s="1" a="1"/>
  <c r="AG169" i="102" s="1"/>
  <c r="AG93" i="102"/>
  <c r="AG92" i="102"/>
  <c r="AJ183" i="99"/>
  <c r="AJ156" i="99"/>
  <c r="AJ162" i="105"/>
  <c r="AG97" i="106"/>
  <c r="AG100" i="106" s="1"/>
  <c r="AG105" i="106" s="1"/>
  <c r="AG108" i="106" s="1"/>
  <c r="L156" i="104"/>
  <c r="L183" i="104"/>
  <c r="AL90" i="106"/>
  <c r="AL168" i="106" s="1" a="1"/>
  <c r="AL168" i="106" s="1"/>
  <c r="AL89" i="106"/>
  <c r="AL91" i="106"/>
  <c r="AL88" i="106"/>
  <c r="O109" i="102"/>
  <c r="X110" i="103"/>
  <c r="J107" i="102"/>
  <c r="J111" i="102" s="1"/>
  <c r="W117" i="98"/>
  <c r="W112" i="98"/>
  <c r="AG178" i="98"/>
  <c r="AC107" i="100"/>
  <c r="AC111" i="100" s="1"/>
  <c r="O122" i="106"/>
  <c r="N129" i="101"/>
  <c r="N130" i="101" s="1"/>
  <c r="N163" i="101" s="1"/>
  <c r="N127" i="101"/>
  <c r="N171" i="101" s="1"/>
  <c r="I183" i="99"/>
  <c r="I156" i="99"/>
  <c r="AC110" i="102"/>
  <c r="T156" i="101"/>
  <c r="T183" i="101"/>
  <c r="AC156" i="104"/>
  <c r="O150" i="102"/>
  <c r="Y109" i="105"/>
  <c r="Q156" i="99"/>
  <c r="Q183" i="99"/>
  <c r="T107" i="102"/>
  <c r="T111" i="102" s="1"/>
  <c r="AB102" i="101"/>
  <c r="H102" i="103"/>
  <c r="W184" i="104"/>
  <c r="W185" i="104" s="1"/>
  <c r="W129" i="104"/>
  <c r="W130" i="104" s="1"/>
  <c r="W163" i="104" s="1"/>
  <c r="W127" i="104"/>
  <c r="W171" i="104" s="1"/>
  <c r="I110" i="100"/>
  <c r="V109" i="98"/>
  <c r="Q104" i="101"/>
  <c r="Y178" i="104"/>
  <c r="AI107" i="98"/>
  <c r="AI111" i="98" s="1"/>
  <c r="L150" i="100"/>
  <c r="N110" i="98"/>
  <c r="P102" i="104"/>
  <c r="AB156" i="105"/>
  <c r="AK183" i="106"/>
  <c r="AK156" i="106"/>
  <c r="AL170" i="104"/>
  <c r="AH129" i="101"/>
  <c r="AH130" i="101" s="1"/>
  <c r="AH163" i="101" s="1"/>
  <c r="AD117" i="102"/>
  <c r="AD152" i="102" s="1" a="1"/>
  <c r="AD152" i="102" s="1"/>
  <c r="AD112" i="102"/>
  <c r="U178" i="106"/>
  <c r="J108" i="105"/>
  <c r="Z117" i="104"/>
  <c r="Z112" i="104"/>
  <c r="W109" i="103"/>
  <c r="K95" i="103"/>
  <c r="K94" i="103"/>
  <c r="K169" i="103" s="1" a="1"/>
  <c r="K169" i="103" s="1"/>
  <c r="K93" i="103"/>
  <c r="K92" i="103"/>
  <c r="AD183" i="106"/>
  <c r="AJ178" i="103"/>
  <c r="AB110" i="105"/>
  <c r="S117" i="99"/>
  <c r="S112" i="99"/>
  <c r="AC107" i="98"/>
  <c r="AC111" i="98" s="1"/>
  <c r="AE117" i="98"/>
  <c r="AE112" i="98"/>
  <c r="Y110" i="102"/>
  <c r="V102" i="99"/>
  <c r="AF95" i="98"/>
  <c r="AF177" i="98" s="1" a="1"/>
  <c r="AF177" i="98" s="1"/>
  <c r="AF94" i="98"/>
  <c r="AF169" i="98" s="1" a="1"/>
  <c r="AF169" i="98" s="1"/>
  <c r="AF93" i="98"/>
  <c r="AF161" i="98" s="1" a="1"/>
  <c r="AF161" i="98" s="1"/>
  <c r="AF92" i="98"/>
  <c r="AB93" i="104"/>
  <c r="AB161" i="104" s="1" a="1"/>
  <c r="AB161" i="104" s="1"/>
  <c r="AB92" i="104"/>
  <c r="AB149" i="104" s="1" a="1"/>
  <c r="AB149" i="104" s="1"/>
  <c r="AB95" i="104"/>
  <c r="AB177" i="104" s="1" a="1"/>
  <c r="AB177" i="104" s="1"/>
  <c r="AB94" i="104"/>
  <c r="AB169" i="104" s="1" a="1"/>
  <c r="AB169" i="104" s="1"/>
  <c r="J183" i="103"/>
  <c r="J156" i="103"/>
  <c r="U97" i="106"/>
  <c r="U100" i="106" s="1"/>
  <c r="K91" i="102"/>
  <c r="K90" i="102"/>
  <c r="K168" i="102" s="1" a="1"/>
  <c r="K168" i="102" s="1"/>
  <c r="K89" i="102"/>
  <c r="K160" i="102" s="1" a="1"/>
  <c r="K160" i="102" s="1"/>
  <c r="K88" i="102"/>
  <c r="AF102" i="106"/>
  <c r="Y97" i="103"/>
  <c r="Y100" i="103" s="1"/>
  <c r="Y105" i="103" s="1"/>
  <c r="Y108" i="103" s="1"/>
  <c r="AH105" i="105"/>
  <c r="AH108" i="105" s="1"/>
  <c r="AH104" i="105"/>
  <c r="AL104" i="99"/>
  <c r="S109" i="100"/>
  <c r="Y110" i="99"/>
  <c r="O183" i="100"/>
  <c r="O156" i="100"/>
  <c r="Y156" i="99"/>
  <c r="N156" i="105"/>
  <c r="N183" i="105"/>
  <c r="N108" i="106"/>
  <c r="AL97" i="98"/>
  <c r="AL100" i="98" s="1"/>
  <c r="AF162" i="106"/>
  <c r="AC104" i="102"/>
  <c r="Y170" i="103"/>
  <c r="AJ104" i="105"/>
  <c r="T105" i="100"/>
  <c r="T108" i="100" s="1"/>
  <c r="T104" i="100"/>
  <c r="I105" i="99"/>
  <c r="I108" i="99" s="1"/>
  <c r="I104" i="99"/>
  <c r="AK183" i="105"/>
  <c r="AD117" i="105"/>
  <c r="AD152" i="105" s="1" a="1"/>
  <c r="AD152" i="105" s="1"/>
  <c r="AD112" i="105"/>
  <c r="AH107" i="104"/>
  <c r="P110" i="106"/>
  <c r="I104" i="100"/>
  <c r="AB102" i="98"/>
  <c r="U102" i="105"/>
  <c r="U105" i="105" s="1"/>
  <c r="AG102" i="104"/>
  <c r="Q109" i="102"/>
  <c r="AL102" i="101"/>
  <c r="W127" i="106"/>
  <c r="W171" i="106" s="1"/>
  <c r="AH104" i="106"/>
  <c r="K178" i="100"/>
  <c r="S110" i="103"/>
  <c r="S109" i="105"/>
  <c r="P102" i="99"/>
  <c r="T109" i="106"/>
  <c r="R117" i="100"/>
  <c r="R152" i="100" s="1" a="1"/>
  <c r="R152" i="100" s="1"/>
  <c r="R112" i="100"/>
  <c r="X109" i="105"/>
  <c r="AC109" i="99"/>
  <c r="AG97" i="103"/>
  <c r="AG100" i="103" s="1"/>
  <c r="AG105" i="103" s="1"/>
  <c r="H178" i="103"/>
  <c r="H95" i="98"/>
  <c r="H177" i="98" s="1" a="1"/>
  <c r="H177" i="98" s="1"/>
  <c r="H94" i="98"/>
  <c r="H169" i="98" s="1" a="1"/>
  <c r="H169" i="98" s="1"/>
  <c r="H93" i="98"/>
  <c r="H161" i="98" s="1" a="1"/>
  <c r="H161" i="98" s="1"/>
  <c r="H92" i="98"/>
  <c r="H149" i="98" s="1" a="1"/>
  <c r="H149" i="98" s="1"/>
  <c r="V104" i="103"/>
  <c r="AI183" i="100"/>
  <c r="H170" i="104"/>
  <c r="AF170" i="105"/>
  <c r="AE104" i="99"/>
  <c r="W108" i="103"/>
  <c r="AA170" i="106"/>
  <c r="Z129" i="103"/>
  <c r="Z130" i="103" s="1"/>
  <c r="Z163" i="103" s="1"/>
  <c r="W104" i="105"/>
  <c r="AD105" i="103"/>
  <c r="AD108" i="103" s="1"/>
  <c r="P170" i="104"/>
  <c r="J104" i="103"/>
  <c r="N183" i="106"/>
  <c r="R183" i="106"/>
  <c r="AB162" i="102"/>
  <c r="M104" i="103"/>
  <c r="T116" i="106"/>
  <c r="L105" i="101"/>
  <c r="L108" i="101" s="1"/>
  <c r="X129" i="102"/>
  <c r="X130" i="102" s="1"/>
  <c r="X163" i="102" s="1"/>
  <c r="Y104" i="100"/>
  <c r="V105" i="100"/>
  <c r="V108" i="100" s="1"/>
  <c r="O104" i="99"/>
  <c r="O105" i="100"/>
  <c r="O108" i="100" s="1"/>
  <c r="J111" i="104"/>
  <c r="AE183" i="103"/>
  <c r="Z104" i="100"/>
  <c r="N183" i="101"/>
  <c r="Q105" i="105"/>
  <c r="Q108" i="105" s="1"/>
  <c r="J183" i="106"/>
  <c r="AD127" i="106"/>
  <c r="AD171" i="106" s="1"/>
  <c r="AD104" i="98"/>
  <c r="AK116" i="98"/>
  <c r="Z105" i="106"/>
  <c r="Z108" i="106" s="1"/>
  <c r="AD183" i="100"/>
  <c r="AH111" i="102"/>
  <c r="T116" i="104"/>
  <c r="Q183" i="101"/>
  <c r="AF170" i="104"/>
  <c r="O104" i="94"/>
  <c r="O107" i="94" s="1"/>
  <c r="O111" i="94" s="1"/>
  <c r="J107" i="97"/>
  <c r="J111" i="97" s="1"/>
  <c r="AH183" i="97"/>
  <c r="AH156" i="97"/>
  <c r="AD105" i="97"/>
  <c r="O117" i="97"/>
  <c r="O112" i="97"/>
  <c r="AK109" i="97"/>
  <c r="Y109" i="97"/>
  <c r="P107" i="97"/>
  <c r="AA105" i="97"/>
  <c r="AA108" i="97" s="1"/>
  <c r="AA104" i="97"/>
  <c r="Y105" i="97"/>
  <c r="Y108" i="97" s="1"/>
  <c r="W107" i="97"/>
  <c r="W111" i="97" s="1"/>
  <c r="H97" i="97"/>
  <c r="H100" i="97" s="1"/>
  <c r="H104" i="97" s="1"/>
  <c r="U117" i="97"/>
  <c r="U112" i="97"/>
  <c r="AI107" i="97"/>
  <c r="Z107" i="97"/>
  <c r="Z111" i="97" s="1"/>
  <c r="Y162" i="97"/>
  <c r="N109" i="97"/>
  <c r="O107" i="97"/>
  <c r="O111" i="97" s="1"/>
  <c r="AC109" i="97"/>
  <c r="P108" i="97"/>
  <c r="Q109" i="97"/>
  <c r="R162" i="97"/>
  <c r="K102" i="97"/>
  <c r="W127" i="97"/>
  <c r="W171" i="97" s="1"/>
  <c r="W129" i="97"/>
  <c r="W130" i="97" s="1"/>
  <c r="W163" i="97" s="1"/>
  <c r="Q170" i="97"/>
  <c r="S105" i="97"/>
  <c r="S108" i="97" s="1"/>
  <c r="I183" i="97"/>
  <c r="AH104" i="97"/>
  <c r="AB105" i="94"/>
  <c r="AB108" i="94" s="1"/>
  <c r="H95" i="97"/>
  <c r="H94" i="97"/>
  <c r="H169" i="97" s="1" a="1"/>
  <c r="H169" i="97" s="1"/>
  <c r="H93" i="97"/>
  <c r="H92" i="97"/>
  <c r="L105" i="97"/>
  <c r="L108" i="97" s="1"/>
  <c r="L104" i="97"/>
  <c r="R109" i="97"/>
  <c r="AB117" i="97"/>
  <c r="AB112" i="97"/>
  <c r="Q183" i="97"/>
  <c r="Q156" i="97"/>
  <c r="AJ170" i="97"/>
  <c r="AH117" i="97"/>
  <c r="AH112" i="97"/>
  <c r="M162" i="97"/>
  <c r="I109" i="97"/>
  <c r="AI108" i="97"/>
  <c r="T105" i="97"/>
  <c r="T108" i="97" s="1"/>
  <c r="T104" i="97"/>
  <c r="X110" i="97"/>
  <c r="J127" i="97"/>
  <c r="J171" i="97" s="1"/>
  <c r="Y170" i="97"/>
  <c r="N183" i="97"/>
  <c r="AC183" i="97"/>
  <c r="AG109" i="97"/>
  <c r="W109" i="97"/>
  <c r="AE117" i="97"/>
  <c r="AE112" i="97"/>
  <c r="R183" i="97"/>
  <c r="AE183" i="97"/>
  <c r="AE156" i="97"/>
  <c r="R150" i="97"/>
  <c r="R108" i="97"/>
  <c r="K97" i="97"/>
  <c r="K100" i="97" s="1"/>
  <c r="AF109" i="97"/>
  <c r="Z117" i="97"/>
  <c r="Z112" i="97"/>
  <c r="Q178" i="97"/>
  <c r="AB108" i="97"/>
  <c r="K170" i="97"/>
  <c r="AH105" i="97"/>
  <c r="AH108" i="97" s="1"/>
  <c r="AC107" i="97"/>
  <c r="AC111" i="97" s="1"/>
  <c r="S183" i="97"/>
  <c r="S156" i="97"/>
  <c r="M109" i="97"/>
  <c r="AA117" i="97"/>
  <c r="AA112" i="97"/>
  <c r="AD109" i="97"/>
  <c r="X91" i="97"/>
  <c r="X90" i="97"/>
  <c r="X168" i="97" s="1" a="1"/>
  <c r="X168" i="97" s="1"/>
  <c r="X89" i="97"/>
  <c r="X88" i="97"/>
  <c r="AF97" i="97"/>
  <c r="AF100" i="97" s="1"/>
  <c r="AI117" i="97"/>
  <c r="AI112" i="97"/>
  <c r="J117" i="97"/>
  <c r="J112" i="97"/>
  <c r="K109" i="97"/>
  <c r="AA183" i="97"/>
  <c r="AA156" i="97"/>
  <c r="I110" i="97"/>
  <c r="M110" i="97"/>
  <c r="AL117" i="97"/>
  <c r="AL112" i="97"/>
  <c r="AJ110" i="97"/>
  <c r="AB183" i="97"/>
  <c r="Y178" i="97"/>
  <c r="X109" i="97"/>
  <c r="AG102" i="97"/>
  <c r="L117" i="97"/>
  <c r="L112" i="97"/>
  <c r="P117" i="97"/>
  <c r="P112" i="97"/>
  <c r="T117" i="97"/>
  <c r="T152" i="97" s="1" a="1"/>
  <c r="T152" i="97" s="1"/>
  <c r="T112" i="97"/>
  <c r="AD104" i="97"/>
  <c r="R170" i="97"/>
  <c r="Z184" i="97"/>
  <c r="Z185" i="97" s="1"/>
  <c r="Z127" i="97"/>
  <c r="Z171" i="97" s="1"/>
  <c r="Z129" i="97"/>
  <c r="Z130" i="97" s="1"/>
  <c r="Z163" i="97" s="1"/>
  <c r="Y104" i="97"/>
  <c r="I104" i="97"/>
  <c r="O184" i="97"/>
  <c r="O185" i="97" s="1"/>
  <c r="K178" i="97"/>
  <c r="U183" i="97"/>
  <c r="AJ156" i="97"/>
  <c r="AD156" i="97"/>
  <c r="AJ109" i="97"/>
  <c r="Y183" i="97"/>
  <c r="Y156" i="97"/>
  <c r="AF102" i="97"/>
  <c r="AL107" i="97"/>
  <c r="AL111" i="97" s="1"/>
  <c r="AK156" i="97"/>
  <c r="AK110" i="97"/>
  <c r="U105" i="97"/>
  <c r="U108" i="97" s="1"/>
  <c r="U104" i="97"/>
  <c r="K110" i="97"/>
  <c r="J184" i="97"/>
  <c r="J185" i="97" s="1"/>
  <c r="V105" i="97"/>
  <c r="V108" i="97" s="1"/>
  <c r="V104" i="97"/>
  <c r="AI183" i="97"/>
  <c r="S117" i="97"/>
  <c r="S152" i="97" s="1" a="1"/>
  <c r="S152" i="97" s="1"/>
  <c r="S112" i="97"/>
  <c r="M97" i="97"/>
  <c r="M100" i="97" s="1"/>
  <c r="M105" i="97" s="1"/>
  <c r="AG97" i="97"/>
  <c r="AG100" i="97" s="1"/>
  <c r="Y110" i="97"/>
  <c r="V117" i="97"/>
  <c r="V112" i="97"/>
  <c r="R178" i="97"/>
  <c r="AK178" i="97"/>
  <c r="AD110" i="97"/>
  <c r="Q162" i="97"/>
  <c r="S104" i="97"/>
  <c r="O129" i="97"/>
  <c r="O130" i="97" s="1"/>
  <c r="O163" i="97" s="1"/>
  <c r="AE104" i="97"/>
  <c r="K162" i="97"/>
  <c r="U183" i="92"/>
  <c r="Q125" i="93"/>
  <c r="Q127" i="93" s="1"/>
  <c r="I113" i="93"/>
  <c r="R105" i="94"/>
  <c r="R108" i="94" s="1"/>
  <c r="AB97" i="95"/>
  <c r="AB100" i="95" s="1"/>
  <c r="AL162" i="95"/>
  <c r="W170" i="95"/>
  <c r="X178" i="95"/>
  <c r="L165" i="91"/>
  <c r="Y186" i="93"/>
  <c r="I112" i="93"/>
  <c r="I115" i="93" s="1"/>
  <c r="J183" i="94"/>
  <c r="M183" i="94"/>
  <c r="AJ110" i="95"/>
  <c r="W110" i="95"/>
  <c r="AL178" i="95"/>
  <c r="AG97" i="95"/>
  <c r="AG100" i="95" s="1"/>
  <c r="AG156" i="95" s="1"/>
  <c r="U178" i="95"/>
  <c r="AD183" i="95"/>
  <c r="AE107" i="95"/>
  <c r="AE116" i="95" s="1"/>
  <c r="AE151" i="95" s="1" a="1"/>
  <c r="AE151" i="95" s="1"/>
  <c r="AH109" i="95"/>
  <c r="AH112" i="95" s="1"/>
  <c r="W178" i="95"/>
  <c r="X109" i="95"/>
  <c r="X117" i="95" s="1"/>
  <c r="X152" i="95" s="1" a="1"/>
  <c r="X152" i="95" s="1"/>
  <c r="AH105" i="95"/>
  <c r="AH108" i="95" s="1"/>
  <c r="W162" i="95"/>
  <c r="L104" i="92"/>
  <c r="L107" i="92" s="1"/>
  <c r="L111" i="92" s="1"/>
  <c r="AB186" i="93"/>
  <c r="T109" i="95"/>
  <c r="T117" i="95" s="1"/>
  <c r="W183" i="95"/>
  <c r="W109" i="95"/>
  <c r="W117" i="95" s="1"/>
  <c r="W152" i="95" s="1" a="1"/>
  <c r="W152" i="95" s="1"/>
  <c r="Z119" i="95"/>
  <c r="M156" i="95"/>
  <c r="S107" i="95"/>
  <c r="S111" i="95" s="1"/>
  <c r="T183" i="95"/>
  <c r="T156" i="95"/>
  <c r="L109" i="95"/>
  <c r="AF109" i="95"/>
  <c r="H95" i="95"/>
  <c r="H94" i="95"/>
  <c r="H169" i="95" s="1" a="1"/>
  <c r="H169" i="95" s="1"/>
  <c r="H93" i="95"/>
  <c r="H92" i="95"/>
  <c r="AL110" i="95"/>
  <c r="N105" i="95"/>
  <c r="N108" i="95" s="1"/>
  <c r="N104" i="95"/>
  <c r="AE117" i="95"/>
  <c r="AE112" i="95"/>
  <c r="T110" i="95"/>
  <c r="AA110" i="95"/>
  <c r="AL97" i="95"/>
  <c r="AL100" i="95" s="1"/>
  <c r="AL105" i="95" s="1"/>
  <c r="AL108" i="95" s="1"/>
  <c r="I109" i="95"/>
  <c r="AA109" i="95"/>
  <c r="AJ109" i="95"/>
  <c r="U110" i="95"/>
  <c r="L110" i="95"/>
  <c r="AH183" i="95"/>
  <c r="AI117" i="95"/>
  <c r="AI112" i="95"/>
  <c r="X183" i="95"/>
  <c r="AL109" i="95"/>
  <c r="AI183" i="95"/>
  <c r="AI156" i="95"/>
  <c r="O104" i="95"/>
  <c r="AG92" i="95"/>
  <c r="AG94" i="95"/>
  <c r="AG169" i="95" s="1" a="1"/>
  <c r="AG169" i="95" s="1"/>
  <c r="AG93" i="95"/>
  <c r="AG161" i="95" s="1" a="1"/>
  <c r="AG161" i="95" s="1"/>
  <c r="AG95" i="95"/>
  <c r="Q117" i="95"/>
  <c r="Q112" i="95"/>
  <c r="AF170" i="95"/>
  <c r="O183" i="95"/>
  <c r="L178" i="95"/>
  <c r="K178" i="95"/>
  <c r="P178" i="95"/>
  <c r="R117" i="95"/>
  <c r="R112" i="95"/>
  <c r="AD117" i="95"/>
  <c r="AD112" i="95"/>
  <c r="K109" i="95"/>
  <c r="U109" i="95"/>
  <c r="AK109" i="95"/>
  <c r="J117" i="95"/>
  <c r="J112" i="95"/>
  <c r="AL89" i="94"/>
  <c r="AL91" i="94"/>
  <c r="AL88" i="94"/>
  <c r="AL148" i="94" s="1" a="1"/>
  <c r="AL148" i="94" s="1"/>
  <c r="AL90" i="94"/>
  <c r="AL168" i="94" s="1" a="1"/>
  <c r="AL168" i="94" s="1"/>
  <c r="Z109" i="95"/>
  <c r="J107" i="95"/>
  <c r="J111" i="95" s="1"/>
  <c r="X107" i="95"/>
  <c r="X170" i="95"/>
  <c r="AA90" i="95"/>
  <c r="AA168" i="95" s="1" a="1"/>
  <c r="AA168" i="95" s="1"/>
  <c r="AA88" i="95"/>
  <c r="AA91" i="95"/>
  <c r="AA89" i="95"/>
  <c r="AC117" i="95"/>
  <c r="AC112" i="95"/>
  <c r="O109" i="95"/>
  <c r="AK107" i="95"/>
  <c r="AK111" i="95" s="1"/>
  <c r="T102" i="95"/>
  <c r="AL104" i="94"/>
  <c r="AL105" i="94"/>
  <c r="T162" i="95"/>
  <c r="X108" i="95"/>
  <c r="AF178" i="95"/>
  <c r="AD107" i="95"/>
  <c r="R184" i="95"/>
  <c r="R185" i="95" s="1"/>
  <c r="U156" i="95"/>
  <c r="O127" i="95"/>
  <c r="O171" i="95" s="1"/>
  <c r="Y95" i="95"/>
  <c r="Y177" i="95" s="1" a="1"/>
  <c r="Y177" i="95" s="1"/>
  <c r="Y94" i="95"/>
  <c r="Y169" i="95" s="1" a="1"/>
  <c r="Y169" i="95" s="1"/>
  <c r="Y93" i="95"/>
  <c r="Y161" i="95" s="1" a="1"/>
  <c r="Y161" i="95" s="1"/>
  <c r="Y92" i="95"/>
  <c r="S117" i="95"/>
  <c r="S152" i="95" s="1" a="1"/>
  <c r="S152" i="95" s="1"/>
  <c r="S112" i="95"/>
  <c r="Y97" i="95"/>
  <c r="Y100" i="95" s="1"/>
  <c r="P183" i="95"/>
  <c r="P156" i="95"/>
  <c r="AJ183" i="95"/>
  <c r="AJ156" i="95"/>
  <c r="I110" i="95"/>
  <c r="N117" i="95"/>
  <c r="N112" i="95"/>
  <c r="AF97" i="95"/>
  <c r="AF100" i="95" s="1"/>
  <c r="P109" i="95"/>
  <c r="V117" i="95"/>
  <c r="V112" i="95"/>
  <c r="S183" i="95"/>
  <c r="S156" i="95"/>
  <c r="K97" i="95"/>
  <c r="K100" i="95" s="1"/>
  <c r="P110" i="95"/>
  <c r="Z183" i="95"/>
  <c r="AA97" i="95"/>
  <c r="AA100" i="95" s="1"/>
  <c r="AC184" i="95"/>
  <c r="AC185" i="95" s="1"/>
  <c r="AC127" i="95"/>
  <c r="AC171" i="95" s="1"/>
  <c r="AC129" i="95"/>
  <c r="AC130" i="95" s="1"/>
  <c r="AC163" i="95" s="1"/>
  <c r="T170" i="95"/>
  <c r="AH116" i="95"/>
  <c r="S105" i="95"/>
  <c r="S108" i="95" s="1"/>
  <c r="L162" i="95"/>
  <c r="P162" i="95"/>
  <c r="R129" i="95"/>
  <c r="R130" i="95" s="1"/>
  <c r="R163" i="95" s="1"/>
  <c r="M95" i="95"/>
  <c r="M177" i="95" s="1" a="1"/>
  <c r="M177" i="95" s="1"/>
  <c r="M94" i="95"/>
  <c r="M169" i="95" s="1" a="1"/>
  <c r="M169" i="95" s="1"/>
  <c r="M93" i="95"/>
  <c r="M161" i="95" s="1" a="1"/>
  <c r="M161" i="95" s="1"/>
  <c r="M92" i="95"/>
  <c r="M149" i="95" s="1" a="1"/>
  <c r="M149" i="95" s="1"/>
  <c r="AF110" i="95"/>
  <c r="I104" i="95"/>
  <c r="AC107" i="95"/>
  <c r="AC111" i="95" s="1"/>
  <c r="AJ127" i="95"/>
  <c r="AJ171" i="95" s="1"/>
  <c r="AJ129" i="95"/>
  <c r="AJ130" i="95" s="1"/>
  <c r="AJ163" i="95" s="1"/>
  <c r="Q107" i="95"/>
  <c r="Q111" i="95" s="1"/>
  <c r="M91" i="95"/>
  <c r="M176" i="95" s="1" a="1"/>
  <c r="M176" i="95" s="1"/>
  <c r="M90" i="95"/>
  <c r="M168" i="95" s="1" a="1"/>
  <c r="M168" i="95" s="1"/>
  <c r="M89" i="95"/>
  <c r="M160" i="95" s="1" a="1"/>
  <c r="M160" i="95" s="1"/>
  <c r="M88" i="95"/>
  <c r="M148" i="95" s="1" a="1"/>
  <c r="M148" i="95" s="1"/>
  <c r="K110" i="95"/>
  <c r="N183" i="95"/>
  <c r="N156" i="95"/>
  <c r="Y102" i="95"/>
  <c r="AH110" i="95"/>
  <c r="R107" i="95"/>
  <c r="R111" i="95" s="1"/>
  <c r="AI105" i="95"/>
  <c r="AI108" i="95" s="1"/>
  <c r="AI104" i="95"/>
  <c r="AF102" i="95"/>
  <c r="Y178" i="95"/>
  <c r="AB95" i="95"/>
  <c r="AB94" i="95"/>
  <c r="AB169" i="95" s="1" a="1"/>
  <c r="AB169" i="95" s="1"/>
  <c r="AB93" i="95"/>
  <c r="AB92" i="95"/>
  <c r="AK110" i="95"/>
  <c r="K102" i="95"/>
  <c r="AA102" i="95"/>
  <c r="L97" i="95"/>
  <c r="L100" i="95" s="1"/>
  <c r="L105" i="95" s="1"/>
  <c r="L108" i="95" s="1"/>
  <c r="T178" i="95"/>
  <c r="I183" i="95"/>
  <c r="AH111" i="95"/>
  <c r="AF162" i="95"/>
  <c r="L170" i="95"/>
  <c r="P170" i="95"/>
  <c r="R127" i="95"/>
  <c r="R171" i="95" s="1"/>
  <c r="W108" i="95"/>
  <c r="Y109" i="94"/>
  <c r="Y112" i="94" s="1"/>
  <c r="M109" i="94"/>
  <c r="M112" i="94" s="1"/>
  <c r="H107" i="93"/>
  <c r="H110" i="93" s="1"/>
  <c r="H114" i="93" s="1"/>
  <c r="AB104" i="94"/>
  <c r="AB107" i="94" s="1"/>
  <c r="AB111" i="94" s="1"/>
  <c r="AC110" i="94"/>
  <c r="H105" i="94"/>
  <c r="H108" i="94" s="1"/>
  <c r="AK105" i="94"/>
  <c r="AK108" i="94" s="1"/>
  <c r="AK104" i="94"/>
  <c r="Y110" i="94"/>
  <c r="AF110" i="94"/>
  <c r="N122" i="94"/>
  <c r="N124" i="94" s="1"/>
  <c r="I109" i="94"/>
  <c r="K117" i="94"/>
  <c r="K112" i="94"/>
  <c r="AC183" i="94"/>
  <c r="U117" i="94"/>
  <c r="U112" i="94"/>
  <c r="H183" i="94"/>
  <c r="H156" i="94"/>
  <c r="AG110" i="94"/>
  <c r="P183" i="94"/>
  <c r="P156" i="94"/>
  <c r="AG109" i="94"/>
  <c r="S183" i="94"/>
  <c r="S156" i="94"/>
  <c r="P109" i="94"/>
  <c r="Q107" i="94"/>
  <c r="Q111" i="94" s="1"/>
  <c r="Z105" i="94"/>
  <c r="Z108" i="94" s="1"/>
  <c r="Z104" i="94"/>
  <c r="AI117" i="94"/>
  <c r="AI112" i="94"/>
  <c r="AD117" i="94"/>
  <c r="AD112" i="94"/>
  <c r="Y107" i="94"/>
  <c r="Y111" i="94" s="1"/>
  <c r="V105" i="94"/>
  <c r="V108" i="94" s="1"/>
  <c r="AI104" i="94"/>
  <c r="AD127" i="94"/>
  <c r="AD171" i="94" s="1"/>
  <c r="O183" i="94"/>
  <c r="AH183" i="94"/>
  <c r="AH156" i="94"/>
  <c r="AJ105" i="94"/>
  <c r="AJ108" i="94" s="1"/>
  <c r="AJ104" i="94"/>
  <c r="AF109" i="94"/>
  <c r="AE107" i="94"/>
  <c r="AE111" i="94" s="1"/>
  <c r="R183" i="94"/>
  <c r="R156" i="94"/>
  <c r="AC109" i="94"/>
  <c r="R110" i="94"/>
  <c r="R109" i="94"/>
  <c r="AK117" i="94"/>
  <c r="AK112" i="94"/>
  <c r="AB183" i="94"/>
  <c r="AB156" i="94"/>
  <c r="AB117" i="94"/>
  <c r="AB112" i="94"/>
  <c r="T183" i="94"/>
  <c r="T156" i="94"/>
  <c r="X183" i="94"/>
  <c r="X156" i="94"/>
  <c r="P104" i="94"/>
  <c r="I183" i="94"/>
  <c r="AF183" i="94"/>
  <c r="Q117" i="94"/>
  <c r="Q112" i="94"/>
  <c r="H110" i="94"/>
  <c r="R104" i="94"/>
  <c r="S117" i="94"/>
  <c r="S112" i="94"/>
  <c r="L117" i="94"/>
  <c r="L112" i="94"/>
  <c r="AF107" i="94"/>
  <c r="AF111" i="94" s="1"/>
  <c r="AH105" i="94"/>
  <c r="AH108" i="94" s="1"/>
  <c r="S104" i="94"/>
  <c r="AI105" i="94"/>
  <c r="AI108" i="94" s="1"/>
  <c r="AH109" i="94"/>
  <c r="Z117" i="94"/>
  <c r="Z112" i="94"/>
  <c r="T117" i="94"/>
  <c r="T152" i="94" s="1" a="1"/>
  <c r="T152" i="94" s="1"/>
  <c r="T112" i="94"/>
  <c r="AH110" i="94"/>
  <c r="K105" i="94"/>
  <c r="K108" i="94" s="1"/>
  <c r="K104" i="94"/>
  <c r="AJ183" i="94"/>
  <c r="AJ156" i="94"/>
  <c r="I110" i="94"/>
  <c r="AA117" i="94"/>
  <c r="AA152" i="94" s="1" a="1"/>
  <c r="AA152" i="94" s="1"/>
  <c r="AA112" i="94"/>
  <c r="X105" i="94"/>
  <c r="X108" i="94" s="1"/>
  <c r="X104" i="94"/>
  <c r="X117" i="94"/>
  <c r="X112" i="94"/>
  <c r="U183" i="94"/>
  <c r="U156" i="94"/>
  <c r="H109" i="94"/>
  <c r="J129" i="94"/>
  <c r="J130" i="94" s="1"/>
  <c r="J163" i="94" s="1"/>
  <c r="J127" i="94"/>
  <c r="J171" i="94" s="1"/>
  <c r="L184" i="94"/>
  <c r="O110" i="94"/>
  <c r="S105" i="94"/>
  <c r="S108" i="94" s="1"/>
  <c r="U104" i="94"/>
  <c r="V183" i="94"/>
  <c r="V156" i="94"/>
  <c r="AA107" i="94"/>
  <c r="AA111" i="94" s="1"/>
  <c r="AI183" i="94"/>
  <c r="AI156" i="94"/>
  <c r="Y183" i="94"/>
  <c r="W117" i="94"/>
  <c r="W112" i="94"/>
  <c r="N107" i="94"/>
  <c r="N111" i="94" s="1"/>
  <c r="AJ117" i="94"/>
  <c r="AJ152" i="94" s="1" a="1"/>
  <c r="AJ152" i="94" s="1"/>
  <c r="AJ112" i="94"/>
  <c r="T105" i="94"/>
  <c r="T108" i="94" s="1"/>
  <c r="T104" i="94"/>
  <c r="V117" i="94"/>
  <c r="V112" i="94"/>
  <c r="J116" i="94"/>
  <c r="K183" i="94"/>
  <c r="K156" i="94"/>
  <c r="AH104" i="94"/>
  <c r="AC129" i="94"/>
  <c r="AC130" i="94" s="1"/>
  <c r="AC163" i="94" s="1"/>
  <c r="AC127" i="94"/>
  <c r="AC171" i="94" s="1"/>
  <c r="O109" i="94"/>
  <c r="J109" i="94"/>
  <c r="AE184" i="94"/>
  <c r="AE185" i="94" s="1"/>
  <c r="AE127" i="94"/>
  <c r="AE171" i="94" s="1"/>
  <c r="AE129" i="94"/>
  <c r="AE130" i="94" s="1"/>
  <c r="AE163" i="94" s="1"/>
  <c r="W107" i="94"/>
  <c r="W111" i="94" s="1"/>
  <c r="AG183" i="94"/>
  <c r="L107" i="94"/>
  <c r="I107" i="94"/>
  <c r="I111" i="94" s="1"/>
  <c r="M110" i="94"/>
  <c r="AE117" i="94"/>
  <c r="AE112" i="94"/>
  <c r="AC104" i="94"/>
  <c r="J111" i="94"/>
  <c r="V104" i="94"/>
  <c r="AD129" i="94"/>
  <c r="AD130" i="94" s="1"/>
  <c r="AD163" i="94" s="1"/>
  <c r="U105" i="94"/>
  <c r="U108" i="94" s="1"/>
  <c r="AC130" i="93"/>
  <c r="AC174" i="93" s="1"/>
  <c r="AJ110" i="93"/>
  <c r="AJ114" i="93" s="1"/>
  <c r="AE187" i="93"/>
  <c r="AE188" i="93" s="1"/>
  <c r="AE130" i="93"/>
  <c r="AE174" i="93" s="1"/>
  <c r="AJ186" i="93"/>
  <c r="Y110" i="93"/>
  <c r="Y114" i="93" s="1"/>
  <c r="AC125" i="93"/>
  <c r="AC127" i="93" s="1"/>
  <c r="U110" i="93"/>
  <c r="U114" i="93" s="1"/>
  <c r="AD108" i="93"/>
  <c r="AD111" i="93" s="1"/>
  <c r="AD107" i="93"/>
  <c r="M120" i="93"/>
  <c r="M115" i="93"/>
  <c r="AE120" i="93"/>
  <c r="AE115" i="93"/>
  <c r="AG110" i="93"/>
  <c r="AG114" i="93" s="1"/>
  <c r="H112" i="93"/>
  <c r="AJ111" i="93"/>
  <c r="AG187" i="93"/>
  <c r="AG188" i="93" s="1"/>
  <c r="AG130" i="93"/>
  <c r="AG174" i="93" s="1"/>
  <c r="AG132" i="93"/>
  <c r="AG133" i="93" s="1"/>
  <c r="AG166" i="93" s="1"/>
  <c r="AH112" i="93"/>
  <c r="N120" i="93"/>
  <c r="N115" i="93"/>
  <c r="AA110" i="93"/>
  <c r="AA114" i="93" s="1"/>
  <c r="N186" i="93"/>
  <c r="U120" i="93"/>
  <c r="U115" i="93"/>
  <c r="O120" i="93"/>
  <c r="O115" i="93"/>
  <c r="AD120" i="93"/>
  <c r="AD115" i="93"/>
  <c r="AB110" i="93"/>
  <c r="Y113" i="93"/>
  <c r="AB111" i="93"/>
  <c r="L187" i="93"/>
  <c r="L188" i="93" s="1"/>
  <c r="L130" i="93"/>
  <c r="L174" i="93" s="1"/>
  <c r="Q108" i="93"/>
  <c r="Q111" i="93" s="1"/>
  <c r="Q107" i="93"/>
  <c r="AI120" i="93"/>
  <c r="AI115" i="93"/>
  <c r="J120" i="93"/>
  <c r="J115" i="93"/>
  <c r="N108" i="93"/>
  <c r="N111" i="93" s="1"/>
  <c r="N107" i="93"/>
  <c r="R112" i="93"/>
  <c r="AA120" i="93"/>
  <c r="AA115" i="93"/>
  <c r="AF186" i="93"/>
  <c r="AF110" i="93"/>
  <c r="AH113" i="93"/>
  <c r="Y112" i="93"/>
  <c r="H113" i="93"/>
  <c r="AK186" i="93"/>
  <c r="AG125" i="93"/>
  <c r="AG127" i="93" s="1"/>
  <c r="AL120" i="93"/>
  <c r="AL115" i="93"/>
  <c r="S122" i="93"/>
  <c r="T111" i="93"/>
  <c r="J110" i="93"/>
  <c r="J114" i="93" s="1"/>
  <c r="V110" i="93"/>
  <c r="V114" i="93" s="1"/>
  <c r="K120" i="93"/>
  <c r="K115" i="93"/>
  <c r="AE110" i="93"/>
  <c r="AE114" i="93" s="1"/>
  <c r="P120" i="93"/>
  <c r="P115" i="93"/>
  <c r="P110" i="93"/>
  <c r="P114" i="93" s="1"/>
  <c r="H186" i="93"/>
  <c r="H159" i="93"/>
  <c r="X187" i="93"/>
  <c r="X188" i="93" s="1"/>
  <c r="X130" i="93"/>
  <c r="X174" i="93" s="1"/>
  <c r="X132" i="93"/>
  <c r="X133" i="93" s="1"/>
  <c r="X166" i="93" s="1"/>
  <c r="AJ120" i="93"/>
  <c r="AJ115" i="93"/>
  <c r="AK108" i="93"/>
  <c r="AK111" i="93" s="1"/>
  <c r="AK107" i="93"/>
  <c r="Z125" i="93"/>
  <c r="Z127" i="93" s="1"/>
  <c r="V120" i="93"/>
  <c r="V115" i="93"/>
  <c r="K108" i="93"/>
  <c r="K111" i="93" s="1"/>
  <c r="K107" i="93"/>
  <c r="L120" i="93"/>
  <c r="L115" i="93"/>
  <c r="AK120" i="93"/>
  <c r="AK155" i="93" s="1" a="1"/>
  <c r="AK155" i="93" s="1"/>
  <c r="AK115" i="93"/>
  <c r="O110" i="93"/>
  <c r="O114" i="93" s="1"/>
  <c r="AF112" i="93"/>
  <c r="AB120" i="93"/>
  <c r="AB115" i="93"/>
  <c r="AL110" i="93"/>
  <c r="AL114" i="93" s="1"/>
  <c r="W110" i="93"/>
  <c r="W114" i="93" s="1"/>
  <c r="X120" i="93"/>
  <c r="X115" i="93"/>
  <c r="AF111" i="93"/>
  <c r="Y111" i="93"/>
  <c r="AC187" i="93"/>
  <c r="AC188" i="93" s="1"/>
  <c r="AL187" i="93"/>
  <c r="AL188" i="93" s="1"/>
  <c r="AL130" i="93"/>
  <c r="AL174" i="93" s="1"/>
  <c r="AL132" i="93"/>
  <c r="AL133" i="93" s="1"/>
  <c r="AL166" i="93" s="1"/>
  <c r="M108" i="93"/>
  <c r="M111" i="93" s="1"/>
  <c r="M107" i="93"/>
  <c r="AC110" i="93"/>
  <c r="AC114" i="93" s="1"/>
  <c r="T120" i="93"/>
  <c r="T155" i="93" s="1" a="1"/>
  <c r="T155" i="93" s="1"/>
  <c r="T115" i="93"/>
  <c r="R113" i="93"/>
  <c r="S120" i="93"/>
  <c r="S115" i="93"/>
  <c r="AI110" i="93"/>
  <c r="AI114" i="93" s="1"/>
  <c r="X119" i="93"/>
  <c r="L110" i="93"/>
  <c r="L114" i="93" s="1"/>
  <c r="AA111" i="93"/>
  <c r="V97" i="92"/>
  <c r="V100" i="92" s="1"/>
  <c r="V104" i="92" s="1"/>
  <c r="W183" i="92"/>
  <c r="Z162" i="92"/>
  <c r="P104" i="92"/>
  <c r="P107" i="92" s="1"/>
  <c r="P111" i="92" s="1"/>
  <c r="V189" i="61"/>
  <c r="N183" i="92"/>
  <c r="Z165" i="91"/>
  <c r="N110" i="92"/>
  <c r="X122" i="92"/>
  <c r="X124" i="92" s="1"/>
  <c r="P183" i="92"/>
  <c r="W104" i="92"/>
  <c r="W107" i="92" s="1"/>
  <c r="W111" i="92" s="1"/>
  <c r="S115" i="61"/>
  <c r="Z173" i="91"/>
  <c r="AE173" i="91"/>
  <c r="R156" i="92"/>
  <c r="X112" i="92"/>
  <c r="W105" i="92"/>
  <c r="W108" i="92" s="1"/>
  <c r="V116" i="61"/>
  <c r="S184" i="61"/>
  <c r="V115" i="61"/>
  <c r="V123" i="61" s="1"/>
  <c r="V158" i="61" s="1" a="1"/>
  <c r="V158" i="61" s="1"/>
  <c r="S116" i="61"/>
  <c r="R183" i="92"/>
  <c r="AH104" i="92"/>
  <c r="AH107" i="92" s="1"/>
  <c r="AH156" i="92"/>
  <c r="J183" i="92"/>
  <c r="R105" i="92"/>
  <c r="R108" i="92" s="1"/>
  <c r="Q105" i="92"/>
  <c r="Q108" i="92" s="1"/>
  <c r="AE181" i="91"/>
  <c r="P127" i="92"/>
  <c r="P171" i="92" s="1"/>
  <c r="U111" i="91"/>
  <c r="AC97" i="92"/>
  <c r="AC100" i="92" s="1"/>
  <c r="AC104" i="92" s="1"/>
  <c r="AK129" i="92"/>
  <c r="AK130" i="92" s="1"/>
  <c r="AK163" i="92" s="1"/>
  <c r="J165" i="91"/>
  <c r="U107" i="91"/>
  <c r="U110" i="91" s="1"/>
  <c r="U114" i="91" s="1"/>
  <c r="AE111" i="91"/>
  <c r="AC165" i="91"/>
  <c r="L173" i="91"/>
  <c r="U110" i="92"/>
  <c r="AJ108" i="92"/>
  <c r="AC181" i="91"/>
  <c r="AK159" i="91"/>
  <c r="AF183" i="92"/>
  <c r="AJ183" i="92"/>
  <c r="AH110" i="92"/>
  <c r="P184" i="92"/>
  <c r="Z97" i="92"/>
  <c r="Z100" i="92" s="1"/>
  <c r="Z105" i="92" s="1"/>
  <c r="AG186" i="91"/>
  <c r="AB183" i="92"/>
  <c r="AE97" i="92"/>
  <c r="AE100" i="92" s="1"/>
  <c r="AE156" i="92" s="1"/>
  <c r="P129" i="92"/>
  <c r="P130" i="92" s="1"/>
  <c r="P163" i="92" s="1"/>
  <c r="I150" i="92"/>
  <c r="AA150" i="92"/>
  <c r="AL178" i="92"/>
  <c r="AL150" i="92"/>
  <c r="Q183" i="92"/>
  <c r="I178" i="92"/>
  <c r="AA162" i="92"/>
  <c r="AK127" i="92"/>
  <c r="AK171" i="92" s="1"/>
  <c r="AL162" i="92"/>
  <c r="AG162" i="92"/>
  <c r="AA170" i="92"/>
  <c r="AL170" i="92"/>
  <c r="Y183" i="92"/>
  <c r="I162" i="92"/>
  <c r="AA178" i="92"/>
  <c r="Z109" i="92"/>
  <c r="Z117" i="92" s="1"/>
  <c r="AL109" i="92"/>
  <c r="AL112" i="92" s="1"/>
  <c r="AE110" i="92"/>
  <c r="Y109" i="92"/>
  <c r="Y117" i="92" s="1"/>
  <c r="AC110" i="92"/>
  <c r="V186" i="91"/>
  <c r="AB109" i="92"/>
  <c r="AB117" i="92" s="1"/>
  <c r="Q110" i="92"/>
  <c r="AH109" i="92"/>
  <c r="AH117" i="92" s="1"/>
  <c r="X105" i="92"/>
  <c r="X108" i="92" s="1"/>
  <c r="X104" i="92"/>
  <c r="S91" i="92"/>
  <c r="S90" i="92"/>
  <c r="S168" i="92" s="1" a="1"/>
  <c r="S168" i="92" s="1"/>
  <c r="S162" i="92"/>
  <c r="S88" i="92"/>
  <c r="O117" i="92"/>
  <c r="O112" i="92"/>
  <c r="I183" i="92"/>
  <c r="I156" i="92"/>
  <c r="AB110" i="92"/>
  <c r="Z110" i="92"/>
  <c r="S156" i="92"/>
  <c r="AC109" i="92"/>
  <c r="AE109" i="92"/>
  <c r="K117" i="92"/>
  <c r="K112" i="92"/>
  <c r="AI107" i="92"/>
  <c r="AI111" i="92" s="1"/>
  <c r="AF104" i="92"/>
  <c r="H107" i="92"/>
  <c r="AK184" i="92"/>
  <c r="AF109" i="92"/>
  <c r="Y104" i="92"/>
  <c r="AL108" i="92"/>
  <c r="S110" i="92"/>
  <c r="AF110" i="92"/>
  <c r="L117" i="92"/>
  <c r="L112" i="92"/>
  <c r="Q109" i="92"/>
  <c r="AL183" i="92"/>
  <c r="J117" i="92"/>
  <c r="J112" i="92"/>
  <c r="M117" i="92"/>
  <c r="M112" i="92"/>
  <c r="AD183" i="92"/>
  <c r="AJ117" i="92"/>
  <c r="AJ112" i="92"/>
  <c r="X183" i="92"/>
  <c r="AL104" i="92"/>
  <c r="AL110" i="92"/>
  <c r="L184" i="92"/>
  <c r="L127" i="92"/>
  <c r="L171" i="92" s="1"/>
  <c r="L129" i="92"/>
  <c r="L130" i="92" s="1"/>
  <c r="L163" i="92" s="1"/>
  <c r="I109" i="92"/>
  <c r="AG109" i="92"/>
  <c r="I110" i="92"/>
  <c r="J105" i="92"/>
  <c r="J108" i="92" s="1"/>
  <c r="J104" i="92"/>
  <c r="W117" i="92"/>
  <c r="W112" i="92"/>
  <c r="AI117" i="92"/>
  <c r="AI112" i="92"/>
  <c r="R117" i="92"/>
  <c r="R112" i="92"/>
  <c r="AK117" i="92"/>
  <c r="AK112" i="92"/>
  <c r="V91" i="92"/>
  <c r="V176" i="92" s="1" a="1"/>
  <c r="V176" i="92" s="1"/>
  <c r="V90" i="92"/>
  <c r="V168" i="92" s="1" a="1"/>
  <c r="V168" i="92" s="1"/>
  <c r="V88" i="92"/>
  <c r="V148" i="92" s="1" a="1"/>
  <c r="V148" i="92" s="1"/>
  <c r="U109" i="92"/>
  <c r="AG156" i="92"/>
  <c r="AA102" i="92"/>
  <c r="AA105" i="92" s="1"/>
  <c r="AA108" i="92" s="1"/>
  <c r="N109" i="92"/>
  <c r="S109" i="92"/>
  <c r="T95" i="92"/>
  <c r="T177" i="92" s="1" a="1"/>
  <c r="T177" i="92" s="1"/>
  <c r="T94" i="92"/>
  <c r="T169" i="92" s="1" a="1"/>
  <c r="T169" i="92" s="1"/>
  <c r="T93" i="92"/>
  <c r="T92" i="92"/>
  <c r="T149" i="92" s="1" a="1"/>
  <c r="T149" i="92" s="1"/>
  <c r="AG110" i="92"/>
  <c r="I102" i="92"/>
  <c r="I105" i="92" s="1"/>
  <c r="I108" i="92" s="1"/>
  <c r="H183" i="92"/>
  <c r="AA110" i="92"/>
  <c r="AH183" i="92"/>
  <c r="V95" i="92"/>
  <c r="V177" i="92" s="1" a="1"/>
  <c r="V177" i="92" s="1"/>
  <c r="V94" i="92"/>
  <c r="V169" i="92" s="1" a="1"/>
  <c r="V169" i="92" s="1"/>
  <c r="V93" i="92"/>
  <c r="V161" i="92" s="1" a="1"/>
  <c r="V161" i="92" s="1"/>
  <c r="V92" i="92"/>
  <c r="V149" i="92" s="1" a="1"/>
  <c r="V149" i="92" s="1"/>
  <c r="Y110" i="92"/>
  <c r="AA109" i="92"/>
  <c r="S102" i="92"/>
  <c r="AG102" i="92"/>
  <c r="H117" i="92"/>
  <c r="H112" i="92"/>
  <c r="AA183" i="92"/>
  <c r="AA156" i="92"/>
  <c r="AH108" i="92"/>
  <c r="AD108" i="92"/>
  <c r="Z189" i="61"/>
  <c r="Z116" i="61"/>
  <c r="AJ165" i="91"/>
  <c r="V107" i="91"/>
  <c r="V110" i="91" s="1"/>
  <c r="V114" i="91" s="1"/>
  <c r="K108" i="91"/>
  <c r="K111" i="91" s="1"/>
  <c r="Z115" i="61"/>
  <c r="U181" i="91"/>
  <c r="L108" i="91"/>
  <c r="L111" i="91" s="1"/>
  <c r="AG159" i="91"/>
  <c r="AG108" i="91"/>
  <c r="AG111" i="91" s="1"/>
  <c r="X159" i="91"/>
  <c r="AK108" i="91"/>
  <c r="AK111" i="91" s="1"/>
  <c r="J181" i="91"/>
  <c r="J173" i="91"/>
  <c r="AG107" i="91"/>
  <c r="AG110" i="91" s="1"/>
  <c r="AG119" i="91" s="1"/>
  <c r="AG154" i="91" s="1" a="1"/>
  <c r="AG154" i="91" s="1"/>
  <c r="X107" i="91"/>
  <c r="X110" i="91" s="1"/>
  <c r="X119" i="91" s="1"/>
  <c r="S159" i="91"/>
  <c r="V159" i="91"/>
  <c r="V108" i="91"/>
  <c r="V111" i="91" s="1"/>
  <c r="S107" i="91"/>
  <c r="S110" i="91" s="1"/>
  <c r="S114" i="91" s="1"/>
  <c r="Q115" i="91"/>
  <c r="Q125" i="91"/>
  <c r="Q127" i="91" s="1"/>
  <c r="I159" i="91"/>
  <c r="AI107" i="91"/>
  <c r="AI110" i="91" s="1"/>
  <c r="AI114" i="91" s="1"/>
  <c r="Q186" i="91"/>
  <c r="Z181" i="91"/>
  <c r="J107" i="91"/>
  <c r="J110" i="91" s="1"/>
  <c r="J114" i="91" s="1"/>
  <c r="AI108" i="91"/>
  <c r="AI111" i="91" s="1"/>
  <c r="I186" i="91"/>
  <c r="I107" i="91"/>
  <c r="I110" i="91" s="1"/>
  <c r="I114" i="91" s="1"/>
  <c r="AJ108" i="91"/>
  <c r="AJ111" i="91" s="1"/>
  <c r="AI186" i="91"/>
  <c r="T108" i="91"/>
  <c r="T111" i="91" s="1"/>
  <c r="O159" i="91"/>
  <c r="O107" i="91"/>
  <c r="O110" i="91" s="1"/>
  <c r="AK110" i="91"/>
  <c r="AK114" i="91" s="1"/>
  <c r="H110" i="91"/>
  <c r="H114" i="91" s="1"/>
  <c r="Y186" i="91"/>
  <c r="Y159" i="91"/>
  <c r="W108" i="91"/>
  <c r="W111" i="91" s="1"/>
  <c r="W107" i="91"/>
  <c r="Z112" i="91"/>
  <c r="N186" i="91"/>
  <c r="N159" i="91"/>
  <c r="AE112" i="91"/>
  <c r="X112" i="91"/>
  <c r="AB120" i="91"/>
  <c r="AB115" i="91"/>
  <c r="AL112" i="91"/>
  <c r="K120" i="91"/>
  <c r="K155" i="91" s="1" a="1"/>
  <c r="K155" i="91" s="1"/>
  <c r="K115" i="91"/>
  <c r="AF120" i="91"/>
  <c r="AF115" i="91"/>
  <c r="AK186" i="91"/>
  <c r="AE113" i="91"/>
  <c r="Z186" i="91"/>
  <c r="Z159" i="91"/>
  <c r="O186" i="91"/>
  <c r="J186" i="91"/>
  <c r="AL113" i="91"/>
  <c r="N120" i="91"/>
  <c r="N115" i="91"/>
  <c r="Y108" i="91"/>
  <c r="Y111" i="91" s="1"/>
  <c r="M187" i="91"/>
  <c r="AH120" i="91"/>
  <c r="AH115" i="91"/>
  <c r="L110" i="91"/>
  <c r="AE186" i="91"/>
  <c r="AE159" i="91"/>
  <c r="H120" i="91"/>
  <c r="H155" i="91" s="1" a="1"/>
  <c r="H155" i="91" s="1"/>
  <c r="H115" i="91"/>
  <c r="U112" i="91"/>
  <c r="AB108" i="91"/>
  <c r="AB111" i="91" s="1"/>
  <c r="AB107" i="91"/>
  <c r="AK120" i="91"/>
  <c r="AK155" i="91" s="1" a="1"/>
  <c r="AK155" i="91" s="1"/>
  <c r="AK115" i="91"/>
  <c r="P113" i="91"/>
  <c r="X186" i="91"/>
  <c r="Q110" i="91"/>
  <c r="Y112" i="91"/>
  <c r="H186" i="91"/>
  <c r="H159" i="91"/>
  <c r="Y107" i="91"/>
  <c r="Z108" i="91"/>
  <c r="Z111" i="91" s="1"/>
  <c r="X113" i="91"/>
  <c r="AD120" i="91"/>
  <c r="AD115" i="91"/>
  <c r="Y113" i="91"/>
  <c r="AF107" i="91"/>
  <c r="AC186" i="91"/>
  <c r="H108" i="91"/>
  <c r="H111" i="91" s="1"/>
  <c r="M132" i="91"/>
  <c r="M133" i="91" s="1"/>
  <c r="M166" i="91" s="1"/>
  <c r="AJ112" i="91"/>
  <c r="P112" i="91"/>
  <c r="T120" i="91"/>
  <c r="T115" i="91"/>
  <c r="V120" i="91"/>
  <c r="V115" i="91"/>
  <c r="AE107" i="91"/>
  <c r="Z113" i="91"/>
  <c r="AL107" i="91"/>
  <c r="AA110" i="91"/>
  <c r="AA114" i="91" s="1"/>
  <c r="W186" i="91"/>
  <c r="W159" i="91"/>
  <c r="T186" i="91"/>
  <c r="T159" i="91"/>
  <c r="S120" i="91"/>
  <c r="S115" i="91"/>
  <c r="AD187" i="91"/>
  <c r="AD188" i="91" s="1"/>
  <c r="AD130" i="91"/>
  <c r="AD174" i="91" s="1"/>
  <c r="AD132" i="91"/>
  <c r="AD133" i="91" s="1"/>
  <c r="AD166" i="91" s="1"/>
  <c r="O120" i="91"/>
  <c r="O115" i="91"/>
  <c r="I120" i="91"/>
  <c r="I155" i="91" s="1" a="1"/>
  <c r="I155" i="91" s="1"/>
  <c r="I115" i="91"/>
  <c r="M120" i="91"/>
  <c r="M115" i="91"/>
  <c r="AJ186" i="91"/>
  <c r="AJ159" i="91"/>
  <c r="AJ107" i="91"/>
  <c r="N108" i="91"/>
  <c r="N111" i="91" s="1"/>
  <c r="N107" i="91"/>
  <c r="AH108" i="91"/>
  <c r="AH111" i="91" s="1"/>
  <c r="AH107" i="91"/>
  <c r="R186" i="91"/>
  <c r="R159" i="91"/>
  <c r="J112" i="91"/>
  <c r="AC113" i="91"/>
  <c r="L186" i="91"/>
  <c r="I130" i="91"/>
  <c r="I174" i="91" s="1"/>
  <c r="AG120" i="91"/>
  <c r="AG115" i="91"/>
  <c r="T107" i="91"/>
  <c r="S111" i="91"/>
  <c r="L113" i="91"/>
  <c r="AC107" i="91"/>
  <c r="AL186" i="91"/>
  <c r="R107" i="91"/>
  <c r="M130" i="91"/>
  <c r="M174" i="91" s="1"/>
  <c r="Z107" i="91"/>
  <c r="U113" i="91"/>
  <c r="AJ113" i="91"/>
  <c r="AI120" i="91"/>
  <c r="AI115" i="91"/>
  <c r="S186" i="91"/>
  <c r="AC112" i="91"/>
  <c r="AA120" i="91"/>
  <c r="AA115" i="91"/>
  <c r="P110" i="91"/>
  <c r="P114" i="91" s="1"/>
  <c r="L112" i="91"/>
  <c r="U186" i="91"/>
  <c r="R120" i="91"/>
  <c r="R115" i="91"/>
  <c r="P186" i="91"/>
  <c r="AF186" i="91"/>
  <c r="AF159" i="91"/>
  <c r="J113" i="91"/>
  <c r="W120" i="91"/>
  <c r="W115" i="91"/>
  <c r="K119" i="91"/>
  <c r="R108" i="91"/>
  <c r="R111" i="91" s="1"/>
  <c r="O111" i="91"/>
  <c r="AA176" i="61"/>
  <c r="AE176" i="61"/>
  <c r="O176" i="61"/>
  <c r="K176" i="61"/>
  <c r="AI176" i="61"/>
  <c r="U176" i="61"/>
  <c r="I176" i="61"/>
  <c r="N168" i="61"/>
  <c r="AE168" i="61"/>
  <c r="N115" i="61"/>
  <c r="N118" i="61" s="1"/>
  <c r="AH103" i="61"/>
  <c r="AH106" i="61" s="1"/>
  <c r="AH110" i="61" s="1"/>
  <c r="AE184" i="61"/>
  <c r="Q127" i="61"/>
  <c r="N116" i="61"/>
  <c r="AH115" i="61"/>
  <c r="AH123" i="61" s="1"/>
  <c r="AH158" i="61" s="1" a="1"/>
  <c r="AH158" i="61" s="1"/>
  <c r="AE115" i="61"/>
  <c r="AE118" i="61" s="1"/>
  <c r="AH116" i="61"/>
  <c r="N108" i="61"/>
  <c r="N110" i="61" s="1"/>
  <c r="AE116" i="61"/>
  <c r="AE103" i="61"/>
  <c r="AE106" i="61" s="1"/>
  <c r="AE110" i="61" s="1"/>
  <c r="AE113" i="61" s="1"/>
  <c r="AE117" i="61" s="1"/>
  <c r="U111" i="61"/>
  <c r="U114" i="61" s="1"/>
  <c r="AJ111" i="61"/>
  <c r="AJ114" i="61" s="1"/>
  <c r="L110" i="61"/>
  <c r="L113" i="61" s="1"/>
  <c r="L117" i="61" s="1"/>
  <c r="R111" i="61"/>
  <c r="R114" i="61" s="1"/>
  <c r="Y111" i="61"/>
  <c r="Y114" i="61" s="1"/>
  <c r="J111" i="61"/>
  <c r="J114" i="61" s="1"/>
  <c r="AB111" i="61"/>
  <c r="AB114" i="61" s="1"/>
  <c r="Y168" i="61"/>
  <c r="Y184" i="61"/>
  <c r="AL110" i="61"/>
  <c r="AL113" i="61" s="1"/>
  <c r="AL117" i="61" s="1"/>
  <c r="AL189" i="61"/>
  <c r="AL114" i="61"/>
  <c r="AL135" i="61" s="1"/>
  <c r="AL136" i="61" s="1"/>
  <c r="AL169" i="61" s="1"/>
  <c r="N189" i="61"/>
  <c r="U168" i="61"/>
  <c r="I168" i="61"/>
  <c r="U184" i="61"/>
  <c r="U110" i="61"/>
  <c r="U113" i="61" s="1"/>
  <c r="U117" i="61" s="1"/>
  <c r="I184" i="61"/>
  <c r="U162" i="61"/>
  <c r="Q189" i="61"/>
  <c r="Q114" i="61"/>
  <c r="T168" i="61"/>
  <c r="O168" i="61"/>
  <c r="X123" i="61"/>
  <c r="X158" i="61" s="1" a="1"/>
  <c r="X158" i="61" s="1"/>
  <c r="X189" i="61"/>
  <c r="R189" i="61"/>
  <c r="R110" i="61"/>
  <c r="R113" i="61" s="1"/>
  <c r="R117" i="61" s="1"/>
  <c r="R162" i="61"/>
  <c r="Q110" i="61"/>
  <c r="Q113" i="61" s="1"/>
  <c r="J110" i="61"/>
  <c r="J113" i="61" s="1"/>
  <c r="J117" i="61" s="1"/>
  <c r="AI111" i="61"/>
  <c r="AI114" i="61" s="1"/>
  <c r="K184" i="61"/>
  <c r="AD110" i="61"/>
  <c r="AD113" i="61" s="1"/>
  <c r="I111" i="61"/>
  <c r="I114" i="61" s="1"/>
  <c r="AA111" i="61"/>
  <c r="AA114" i="61" s="1"/>
  <c r="M111" i="61"/>
  <c r="M114" i="61" s="1"/>
  <c r="K168" i="61"/>
  <c r="AL118" i="61"/>
  <c r="K116" i="61"/>
  <c r="Q118" i="61"/>
  <c r="AL123" i="61"/>
  <c r="AL158" i="61" s="1" a="1"/>
  <c r="AL158" i="61" s="1"/>
  <c r="O184" i="61"/>
  <c r="L111" i="61"/>
  <c r="L114" i="61" s="1"/>
  <c r="I116" i="61"/>
  <c r="AA184" i="61"/>
  <c r="T111" i="61"/>
  <c r="T114" i="61" s="1"/>
  <c r="T184" i="61"/>
  <c r="I189" i="61"/>
  <c r="P110" i="61"/>
  <c r="P113" i="61" s="1"/>
  <c r="O116" i="61"/>
  <c r="U189" i="61"/>
  <c r="AA189" i="61"/>
  <c r="T116" i="61"/>
  <c r="AA116" i="61"/>
  <c r="P115" i="61"/>
  <c r="P123" i="61" s="1"/>
  <c r="P158" i="61" s="1" a="1"/>
  <c r="P158" i="61" s="1"/>
  <c r="W111" i="61"/>
  <c r="W114" i="61" s="1"/>
  <c r="W110" i="61"/>
  <c r="X111" i="61"/>
  <c r="X114" i="61" s="1"/>
  <c r="X110" i="61"/>
  <c r="O110" i="61"/>
  <c r="AC189" i="61"/>
  <c r="AC162" i="61"/>
  <c r="AK189" i="61"/>
  <c r="O111" i="61"/>
  <c r="O114" i="61" s="1"/>
  <c r="AA113" i="61"/>
  <c r="AI168" i="61"/>
  <c r="L123" i="61"/>
  <c r="L158" i="61" s="1" a="1"/>
  <c r="L158" i="61" s="1"/>
  <c r="L118" i="61"/>
  <c r="AF111" i="61"/>
  <c r="AF114" i="61" s="1"/>
  <c r="AF110" i="61"/>
  <c r="P116" i="61"/>
  <c r="K114" i="61"/>
  <c r="U115" i="61"/>
  <c r="AB189" i="61"/>
  <c r="AB162" i="61"/>
  <c r="K110" i="61"/>
  <c r="Y162" i="61"/>
  <c r="Y189" i="61"/>
  <c r="AG189" i="61"/>
  <c r="AG162" i="61"/>
  <c r="AI115" i="61"/>
  <c r="AG111" i="61"/>
  <c r="AG114" i="61" s="1"/>
  <c r="AA168" i="61"/>
  <c r="AF123" i="61"/>
  <c r="AF158" i="61" s="1" a="1"/>
  <c r="AF158" i="61" s="1"/>
  <c r="AF118" i="61"/>
  <c r="AA115" i="61"/>
  <c r="AI184" i="61"/>
  <c r="Y116" i="61"/>
  <c r="K115" i="61"/>
  <c r="J123" i="61"/>
  <c r="J158" i="61" s="1" a="1"/>
  <c r="J158" i="61" s="1"/>
  <c r="J118" i="61"/>
  <c r="AI116" i="61"/>
  <c r="T162" i="61"/>
  <c r="T189" i="61"/>
  <c r="O115" i="61"/>
  <c r="T115" i="61"/>
  <c r="M113" i="61"/>
  <c r="M117" i="61" s="1"/>
  <c r="AC110" i="61"/>
  <c r="AB110" i="61"/>
  <c r="V111" i="61"/>
  <c r="V114" i="61" s="1"/>
  <c r="V110" i="61"/>
  <c r="AC123" i="61"/>
  <c r="AC158" i="61" s="1" a="1"/>
  <c r="AC158" i="61" s="1"/>
  <c r="AC118" i="61"/>
  <c r="Y115" i="61"/>
  <c r="AI113" i="61"/>
  <c r="L189" i="61"/>
  <c r="L162" i="61"/>
  <c r="I115" i="61"/>
  <c r="T110" i="61"/>
  <c r="I113" i="61"/>
  <c r="I117" i="61" s="1"/>
  <c r="AB123" i="61"/>
  <c r="AB158" i="61" s="1" a="1"/>
  <c r="AB158" i="61" s="1"/>
  <c r="AB118" i="61"/>
  <c r="S189" i="61"/>
  <c r="AC111" i="61"/>
  <c r="AC114" i="61" s="1"/>
  <c r="K189" i="61"/>
  <c r="AJ162" i="61"/>
  <c r="AJ189" i="61"/>
  <c r="AJ110" i="61"/>
  <c r="O162" i="61"/>
  <c r="O189" i="61"/>
  <c r="Q128" i="61"/>
  <c r="W123" i="61"/>
  <c r="W158" i="61" s="1" a="1"/>
  <c r="W158" i="61" s="1"/>
  <c r="W118" i="61"/>
  <c r="AK111" i="61"/>
  <c r="AK114" i="61" s="1"/>
  <c r="AK110" i="61"/>
  <c r="Y110" i="61"/>
  <c r="J162" i="61"/>
  <c r="J189" i="61"/>
  <c r="AG123" i="61"/>
  <c r="AG158" i="61" s="1" a="1"/>
  <c r="AG158" i="61" s="1"/>
  <c r="AG118" i="61"/>
  <c r="M123" i="61"/>
  <c r="M158" i="61" s="1" a="1"/>
  <c r="M158" i="61" s="1"/>
  <c r="M118" i="61"/>
  <c r="AK123" i="61"/>
  <c r="AK158" i="61" s="1" a="1"/>
  <c r="AK158" i="61" s="1"/>
  <c r="AK118" i="61"/>
  <c r="R123" i="61"/>
  <c r="R158" i="61" s="1" a="1"/>
  <c r="R158" i="61" s="1"/>
  <c r="R118" i="61"/>
  <c r="U116" i="61"/>
  <c r="AG110" i="61"/>
  <c r="AI189" i="61"/>
  <c r="P189" i="61"/>
  <c r="H106" i="61"/>
  <c r="H116" i="61"/>
  <c r="H115" i="61"/>
  <c r="W3" i="5"/>
  <c r="W139" i="5"/>
  <c r="W135" i="5"/>
  <c r="W136" i="5"/>
  <c r="W137" i="5"/>
  <c r="W145" i="5"/>
  <c r="W142" i="5"/>
  <c r="W143" i="5"/>
  <c r="W140" i="5"/>
  <c r="W146" i="5"/>
  <c r="W141" i="5"/>
  <c r="W144" i="5"/>
  <c r="W138" i="5"/>
  <c r="R130" i="5"/>
  <c r="W122" i="5"/>
  <c r="T129" i="5"/>
  <c r="M119" i="5"/>
  <c r="K127" i="5"/>
  <c r="U128" i="5"/>
  <c r="M122" i="5"/>
  <c r="P120" i="5"/>
  <c r="U125" i="5"/>
  <c r="O121" i="5"/>
  <c r="M127" i="5"/>
  <c r="U126" i="5"/>
  <c r="D183" i="4"/>
  <c r="N40" i="5"/>
  <c r="N26" i="5"/>
  <c r="T194" i="5"/>
  <c r="N22" i="5"/>
  <c r="N50" i="5"/>
  <c r="L34" i="5"/>
  <c r="L20" i="5"/>
  <c r="L23" i="5"/>
  <c r="Q26" i="5"/>
  <c r="J194" i="5"/>
  <c r="R34" i="5"/>
  <c r="K50" i="5"/>
  <c r="W66" i="5"/>
  <c r="L50" i="5"/>
  <c r="M194" i="5"/>
  <c r="R66" i="5"/>
  <c r="Q50" i="5"/>
  <c r="M66" i="5"/>
  <c r="M128" i="5"/>
  <c r="K128" i="5"/>
  <c r="P121" i="5"/>
  <c r="T130" i="5"/>
  <c r="W129" i="5"/>
  <c r="T127" i="5"/>
  <c r="L25" i="5"/>
  <c r="V50" i="5"/>
  <c r="O34" i="5"/>
  <c r="S194" i="5"/>
  <c r="K34" i="5"/>
  <c r="K124" i="5"/>
  <c r="U123" i="5"/>
  <c r="K125" i="5"/>
  <c r="R128" i="5"/>
  <c r="M130" i="5"/>
  <c r="S129" i="5"/>
  <c r="K122" i="5"/>
  <c r="P125" i="5"/>
  <c r="J120" i="5"/>
  <c r="T128" i="5"/>
  <c r="W128" i="5"/>
  <c r="O119" i="5"/>
  <c r="Q20" i="5"/>
  <c r="D147" i="4"/>
  <c r="L26" i="5"/>
  <c r="N25" i="5"/>
  <c r="P23" i="5"/>
  <c r="S34" i="5"/>
  <c r="S66" i="5"/>
  <c r="S50" i="5"/>
  <c r="M21" i="5"/>
  <c r="L66" i="5"/>
  <c r="Q21" i="5"/>
  <c r="L19" i="5"/>
  <c r="N66" i="5"/>
  <c r="P50" i="5"/>
  <c r="P66" i="5"/>
  <c r="M50" i="5"/>
  <c r="W18" i="5"/>
  <c r="O66" i="5"/>
  <c r="T50" i="5"/>
  <c r="R50" i="5"/>
  <c r="K194" i="5"/>
  <c r="W194" i="5"/>
  <c r="Q119" i="5"/>
  <c r="P129" i="5"/>
  <c r="N24" i="5"/>
  <c r="Q23" i="5"/>
  <c r="N20" i="5"/>
  <c r="Q22" i="5"/>
  <c r="W169" i="5"/>
  <c r="U194" i="5"/>
  <c r="K121" i="5"/>
  <c r="K123" i="5"/>
  <c r="S120" i="5"/>
  <c r="M123" i="5"/>
  <c r="T126" i="5"/>
  <c r="O125" i="5"/>
  <c r="R120" i="5"/>
  <c r="S123" i="5"/>
  <c r="M23" i="5"/>
  <c r="R22" i="5"/>
  <c r="D171" i="4"/>
  <c r="R194" i="5"/>
  <c r="D195" i="4"/>
  <c r="N200" i="5"/>
  <c r="S18" i="5"/>
  <c r="V34" i="5"/>
  <c r="W50" i="5"/>
  <c r="N34" i="5"/>
  <c r="O194" i="5"/>
  <c r="Q194" i="5"/>
  <c r="J34" i="5"/>
  <c r="V194" i="5"/>
  <c r="J50" i="5"/>
  <c r="W34" i="5"/>
  <c r="K119" i="5"/>
  <c r="U122" i="5"/>
  <c r="P126" i="5"/>
  <c r="D159" i="4"/>
  <c r="L24" i="5"/>
  <c r="O50" i="5"/>
  <c r="W153" i="5"/>
  <c r="J66" i="5"/>
  <c r="K117" i="5"/>
  <c r="J116" i="5"/>
  <c r="V117" i="5"/>
  <c r="W116" i="5"/>
  <c r="T117" i="5"/>
  <c r="N116" i="5"/>
  <c r="W133" i="5"/>
  <c r="W132" i="5"/>
  <c r="W117" i="5"/>
  <c r="P117" i="5"/>
  <c r="M117" i="5"/>
  <c r="Q118" i="5"/>
  <c r="W131" i="5"/>
  <c r="N188" i="5"/>
  <c r="N147" i="5"/>
  <c r="M188" i="5"/>
  <c r="W134" i="5"/>
  <c r="K147" i="5"/>
  <c r="M147" i="5"/>
  <c r="M118" i="5"/>
  <c r="L129" i="94" l="1"/>
  <c r="L130" i="94" s="1"/>
  <c r="L163" i="94" s="1"/>
  <c r="AH127" i="101"/>
  <c r="AH171" i="101" s="1"/>
  <c r="V129" i="104"/>
  <c r="V130" i="104" s="1"/>
  <c r="V163" i="104" s="1"/>
  <c r="W184" i="97"/>
  <c r="T184" i="104"/>
  <c r="T127" i="99"/>
  <c r="T171" i="99" s="1"/>
  <c r="AD184" i="106"/>
  <c r="AI184" i="103"/>
  <c r="AC184" i="99"/>
  <c r="AC185" i="99" s="1"/>
  <c r="P187" i="91"/>
  <c r="AC184" i="94"/>
  <c r="AJ184" i="95"/>
  <c r="R129" i="99"/>
  <c r="R130" i="99" s="1"/>
  <c r="R163" i="99" s="1"/>
  <c r="N184" i="101"/>
  <c r="O127" i="94"/>
  <c r="O171" i="94" s="1"/>
  <c r="AC184" i="101"/>
  <c r="S184" i="102"/>
  <c r="AB127" i="92"/>
  <c r="AB171" i="92" s="1"/>
  <c r="I129" i="95"/>
  <c r="I130" i="95" s="1"/>
  <c r="I163" i="95" s="1"/>
  <c r="J184" i="94"/>
  <c r="T184" i="98"/>
  <c r="AI127" i="100"/>
  <c r="AI171" i="100" s="1"/>
  <c r="P190" i="61"/>
  <c r="AD133" i="61"/>
  <c r="AD177" i="61" s="1"/>
  <c r="T187" i="91"/>
  <c r="Q130" i="91"/>
  <c r="Q174" i="91" s="1"/>
  <c r="AI132" i="91"/>
  <c r="AI133" i="91" s="1"/>
  <c r="AI166" i="91" s="1"/>
  <c r="V132" i="91"/>
  <c r="V133" i="91" s="1"/>
  <c r="V166" i="91" s="1"/>
  <c r="AG130" i="91"/>
  <c r="AG174" i="91" s="1"/>
  <c r="K130" i="91"/>
  <c r="K174" i="91" s="1"/>
  <c r="AJ129" i="92"/>
  <c r="AJ130" i="92" s="1"/>
  <c r="AJ163" i="92" s="1"/>
  <c r="R184" i="92"/>
  <c r="W127" i="92"/>
  <c r="W171" i="92" s="1"/>
  <c r="AB184" i="94"/>
  <c r="AE184" i="97"/>
  <c r="O129" i="102"/>
  <c r="O130" i="102" s="1"/>
  <c r="O163" i="102" s="1"/>
  <c r="N184" i="100"/>
  <c r="V129" i="98"/>
  <c r="V130" i="98" s="1"/>
  <c r="V163" i="98" s="1"/>
  <c r="V184" i="106"/>
  <c r="J184" i="106"/>
  <c r="AI129" i="92"/>
  <c r="AI130" i="92" s="1"/>
  <c r="AI163" i="92" s="1"/>
  <c r="AE127" i="99"/>
  <c r="AE171" i="99" s="1"/>
  <c r="O184" i="103"/>
  <c r="AE184" i="95"/>
  <c r="O127" i="92"/>
  <c r="O171" i="92" s="1"/>
  <c r="K184" i="92"/>
  <c r="AF187" i="91"/>
  <c r="L129" i="103"/>
  <c r="L130" i="103" s="1"/>
  <c r="L163" i="103" s="1"/>
  <c r="O129" i="101"/>
  <c r="O130" i="101" s="1"/>
  <c r="O163" i="101" s="1"/>
  <c r="AD129" i="98"/>
  <c r="AD130" i="98" s="1"/>
  <c r="AD163" i="98" s="1"/>
  <c r="Q129" i="104"/>
  <c r="Q130" i="104" s="1"/>
  <c r="Q163" i="104" s="1"/>
  <c r="AJ184" i="104"/>
  <c r="Q184" i="94"/>
  <c r="P187" i="93"/>
  <c r="N129" i="97"/>
  <c r="N130" i="97" s="1"/>
  <c r="N163" i="97" s="1"/>
  <c r="V129" i="105"/>
  <c r="V130" i="105" s="1"/>
  <c r="V163" i="105" s="1"/>
  <c r="AH184" i="104"/>
  <c r="R127" i="98"/>
  <c r="R171" i="98" s="1"/>
  <c r="M127" i="92"/>
  <c r="M171" i="92" s="1"/>
  <c r="AJ184" i="101"/>
  <c r="AC129" i="98"/>
  <c r="AC130" i="98" s="1"/>
  <c r="AC163" i="98" s="1"/>
  <c r="U132" i="93"/>
  <c r="U133" i="93" s="1"/>
  <c r="U166" i="93" s="1"/>
  <c r="T127" i="103"/>
  <c r="T171" i="103" s="1"/>
  <c r="AH129" i="100"/>
  <c r="AH130" i="100" s="1"/>
  <c r="AH163" i="100" s="1"/>
  <c r="S127" i="101"/>
  <c r="S171" i="101" s="1"/>
  <c r="O127" i="98"/>
  <c r="O171" i="98" s="1"/>
  <c r="W184" i="94"/>
  <c r="J129" i="100"/>
  <c r="J130" i="100" s="1"/>
  <c r="J163" i="100" s="1"/>
  <c r="N127" i="103"/>
  <c r="N171" i="103" s="1"/>
  <c r="I132" i="91"/>
  <c r="I133" i="91" s="1"/>
  <c r="I166" i="91" s="1"/>
  <c r="I184" i="105"/>
  <c r="J127" i="102"/>
  <c r="J171" i="102" s="1"/>
  <c r="S129" i="105"/>
  <c r="S130" i="105" s="1"/>
  <c r="S163" i="105" s="1"/>
  <c r="S129" i="106"/>
  <c r="S130" i="106" s="1"/>
  <c r="S163" i="106" s="1"/>
  <c r="Q129" i="95"/>
  <c r="Q130" i="95" s="1"/>
  <c r="Q163" i="95" s="1"/>
  <c r="P127" i="94"/>
  <c r="P171" i="94" s="1"/>
  <c r="I184" i="102"/>
  <c r="AC127" i="103"/>
  <c r="AC171" i="103" s="1"/>
  <c r="Z129" i="100"/>
  <c r="Z130" i="100" s="1"/>
  <c r="Z163" i="100" s="1"/>
  <c r="L127" i="98"/>
  <c r="L171" i="98" s="1"/>
  <c r="T129" i="101"/>
  <c r="T130" i="101" s="1"/>
  <c r="T163" i="101" s="1"/>
  <c r="Q129" i="106"/>
  <c r="Q130" i="106" s="1"/>
  <c r="Q163" i="106" s="1"/>
  <c r="Z184" i="101"/>
  <c r="AI127" i="104"/>
  <c r="AI171" i="104" s="1"/>
  <c r="W184" i="100"/>
  <c r="J129" i="98"/>
  <c r="J130" i="98" s="1"/>
  <c r="J163" i="98" s="1"/>
  <c r="AI129" i="98"/>
  <c r="AI130" i="98" s="1"/>
  <c r="AI163" i="98" s="1"/>
  <c r="AJ184" i="99"/>
  <c r="AH184" i="98"/>
  <c r="AH185" i="98" s="1"/>
  <c r="L129" i="99"/>
  <c r="L130" i="99" s="1"/>
  <c r="L163" i="99" s="1"/>
  <c r="AC129" i="97"/>
  <c r="AC130" i="97" s="1"/>
  <c r="AC163" i="97" s="1"/>
  <c r="J127" i="101"/>
  <c r="J171" i="101" s="1"/>
  <c r="I127" i="106"/>
  <c r="I171" i="106" s="1"/>
  <c r="AH184" i="99"/>
  <c r="AA130" i="91"/>
  <c r="AA174" i="91" s="1"/>
  <c r="J184" i="104"/>
  <c r="J185" i="104" s="1"/>
  <c r="AI127" i="101"/>
  <c r="AI171" i="101" s="1"/>
  <c r="O187" i="93"/>
  <c r="N127" i="94"/>
  <c r="N171" i="94" s="1"/>
  <c r="V132" i="93"/>
  <c r="V133" i="93" s="1"/>
  <c r="V166" i="93" s="1"/>
  <c r="AC129" i="105"/>
  <c r="AC130" i="105" s="1"/>
  <c r="AC163" i="105" s="1"/>
  <c r="J130" i="93"/>
  <c r="J174" i="93" s="1"/>
  <c r="AJ184" i="98"/>
  <c r="Z120" i="95"/>
  <c r="Z123" i="95" s="1"/>
  <c r="Z130" i="93"/>
  <c r="Z174" i="93" s="1"/>
  <c r="L132" i="93"/>
  <c r="L133" i="93" s="1"/>
  <c r="L166" i="93" s="1"/>
  <c r="AD127" i="100"/>
  <c r="AD171" i="100" s="1"/>
  <c r="O129" i="95"/>
  <c r="O130" i="95" s="1"/>
  <c r="O163" i="95" s="1"/>
  <c r="AJ129" i="106"/>
  <c r="AJ130" i="106" s="1"/>
  <c r="AJ163" i="106" s="1"/>
  <c r="L129" i="104"/>
  <c r="L130" i="104" s="1"/>
  <c r="L163" i="104" s="1"/>
  <c r="AI132" i="93"/>
  <c r="AI133" i="93" s="1"/>
  <c r="AI166" i="93" s="1"/>
  <c r="L135" i="61"/>
  <c r="L136" i="61" s="1"/>
  <c r="L169" i="61" s="1"/>
  <c r="M135" i="61"/>
  <c r="M136" i="61" s="1"/>
  <c r="M169" i="61" s="1"/>
  <c r="Q135" i="61"/>
  <c r="Q136" i="61" s="1"/>
  <c r="Q169" i="61" s="1"/>
  <c r="AB135" i="61"/>
  <c r="AB136" i="61" s="1"/>
  <c r="AB169" i="61" s="1"/>
  <c r="J135" i="61"/>
  <c r="J136" i="61" s="1"/>
  <c r="J169" i="61" s="1"/>
  <c r="R190" i="61"/>
  <c r="AL117" i="94"/>
  <c r="AL152" i="94" s="1" a="1"/>
  <c r="AL152" i="94" s="1"/>
  <c r="AL112" i="94"/>
  <c r="R116" i="92"/>
  <c r="R151" i="92" s="1" a="1"/>
  <c r="R151" i="92" s="1"/>
  <c r="Z129" i="95"/>
  <c r="Z130" i="95" s="1"/>
  <c r="Z163" i="95" s="1"/>
  <c r="Z127" i="95"/>
  <c r="Z171" i="95" s="1"/>
  <c r="AK129" i="101"/>
  <c r="AK130" i="101" s="1"/>
  <c r="AK163" i="101" s="1"/>
  <c r="AJ118" i="61"/>
  <c r="L185" i="94"/>
  <c r="AA108" i="94"/>
  <c r="AA183" i="94"/>
  <c r="AH129" i="98"/>
  <c r="AH130" i="98" s="1"/>
  <c r="AH163" i="98" s="1"/>
  <c r="Q184" i="95"/>
  <c r="Q185" i="95" s="1"/>
  <c r="N111" i="102"/>
  <c r="O130" i="93"/>
  <c r="O174" i="93" s="1"/>
  <c r="S110" i="61"/>
  <c r="W188" i="93"/>
  <c r="AG108" i="99"/>
  <c r="AD184" i="100"/>
  <c r="AD185" i="100" s="1"/>
  <c r="L184" i="104"/>
  <c r="L127" i="104"/>
  <c r="L171" i="104" s="1"/>
  <c r="H108" i="105"/>
  <c r="Z184" i="95"/>
  <c r="Z185" i="95" s="1"/>
  <c r="AI124" i="91"/>
  <c r="AI155" i="91" a="1"/>
  <c r="AI155" i="91" s="1"/>
  <c r="S124" i="91"/>
  <c r="S155" i="91" a="1"/>
  <c r="S155" i="91" s="1"/>
  <c r="Y121" i="92"/>
  <c r="Y152" i="92" a="1"/>
  <c r="Y152" i="92" s="1"/>
  <c r="X124" i="93"/>
  <c r="X155" i="93" a="1"/>
  <c r="X155" i="93" s="1"/>
  <c r="AB124" i="93"/>
  <c r="AB155" i="93" a="1"/>
  <c r="AB155" i="93" s="1"/>
  <c r="AE122" i="94"/>
  <c r="AE152" i="94" a="1"/>
  <c r="AE152" i="94" s="1"/>
  <c r="J119" i="94"/>
  <c r="J151" i="94" a="1"/>
  <c r="J151" i="94" s="1"/>
  <c r="AK121" i="94"/>
  <c r="AK152" i="94" a="1"/>
  <c r="AK152" i="94" s="1"/>
  <c r="AL176" i="94" a="1"/>
  <c r="AL176" i="94" s="1"/>
  <c r="AL178" i="94" s="1"/>
  <c r="AD121" i="95"/>
  <c r="AD152" i="95" a="1"/>
  <c r="AD152" i="95" s="1"/>
  <c r="X150" i="97"/>
  <c r="X148" i="97" a="1"/>
  <c r="X148" i="97" s="1"/>
  <c r="H150" i="97"/>
  <c r="H149" i="97" a="1"/>
  <c r="H149" i="97" s="1"/>
  <c r="K150" i="99"/>
  <c r="K148" i="99" a="1"/>
  <c r="K148" i="99" s="1"/>
  <c r="J121" i="103"/>
  <c r="J152" i="103" a="1"/>
  <c r="J152" i="103" s="1"/>
  <c r="AL160" i="102" a="1"/>
  <c r="AL160" i="102" s="1"/>
  <c r="AL162" i="102" s="1"/>
  <c r="U162" i="105"/>
  <c r="U161" i="105" a="1"/>
  <c r="U161" i="105" s="1"/>
  <c r="P178" i="101"/>
  <c r="P177" i="101" a="1"/>
  <c r="P177" i="101" s="1"/>
  <c r="M150" i="99"/>
  <c r="M148" i="99" a="1"/>
  <c r="M148" i="99" s="1"/>
  <c r="K150" i="98"/>
  <c r="K149" i="98" a="1"/>
  <c r="K149" i="98" s="1"/>
  <c r="M176" i="106" a="1"/>
  <c r="M176" i="106" s="1"/>
  <c r="M178" i="106" s="1"/>
  <c r="AK121" i="106"/>
  <c r="AK152" i="106" a="1"/>
  <c r="AK152" i="106" s="1"/>
  <c r="AL150" i="105"/>
  <c r="AL148" i="105" a="1"/>
  <c r="AL148" i="105" s="1"/>
  <c r="AJ121" i="106"/>
  <c r="AJ152" i="106" a="1"/>
  <c r="AJ152" i="106" s="1"/>
  <c r="AF150" i="99"/>
  <c r="AF148" i="99" a="1"/>
  <c r="AF148" i="99" s="1"/>
  <c r="I121" i="102"/>
  <c r="I152" i="102" a="1"/>
  <c r="I152" i="102" s="1"/>
  <c r="O121" i="105"/>
  <c r="O152" i="105" a="1"/>
  <c r="O152" i="105" s="1"/>
  <c r="K150" i="106"/>
  <c r="K149" i="106" a="1"/>
  <c r="K149" i="106" s="1"/>
  <c r="W121" i="106"/>
  <c r="W152" i="106" a="1"/>
  <c r="W152" i="106" s="1"/>
  <c r="Q121" i="106"/>
  <c r="Q152" i="106" a="1"/>
  <c r="Q152" i="106" s="1"/>
  <c r="AE148" i="92" a="1"/>
  <c r="AE148" i="92" s="1"/>
  <c r="AE150" i="92" s="1"/>
  <c r="Y160" i="100" a="1"/>
  <c r="Y160" i="100" s="1"/>
  <c r="Y162" i="100" s="1"/>
  <c r="AA150" i="100"/>
  <c r="AA148" i="100" a="1"/>
  <c r="AA148" i="100" s="1"/>
  <c r="P160" i="105" a="1"/>
  <c r="P160" i="105" s="1"/>
  <c r="P162" i="105" s="1"/>
  <c r="U160" i="100" a="1"/>
  <c r="U160" i="100" s="1"/>
  <c r="U162" i="100" s="1"/>
  <c r="U150" i="100"/>
  <c r="U148" i="100" a="1"/>
  <c r="U148" i="100" s="1"/>
  <c r="M176" i="104" a="1"/>
  <c r="M176" i="104" s="1"/>
  <c r="M178" i="104" s="1"/>
  <c r="K160" i="95" a="1"/>
  <c r="K160" i="95" s="1"/>
  <c r="K162" i="95" s="1"/>
  <c r="Y176" i="100" a="1"/>
  <c r="Y176" i="100" s="1"/>
  <c r="Y178" i="100" s="1"/>
  <c r="H160" i="103" a="1"/>
  <c r="H160" i="103" s="1"/>
  <c r="H162" i="103" s="1"/>
  <c r="K160" i="98" a="1"/>
  <c r="K160" i="98" s="1"/>
  <c r="K162" i="98" s="1"/>
  <c r="U176" i="104" a="1"/>
  <c r="U176" i="104" s="1"/>
  <c r="U178" i="104" s="1"/>
  <c r="AF176" i="100" a="1"/>
  <c r="AF176" i="100" s="1"/>
  <c r="AF178" i="100" s="1"/>
  <c r="W176" i="105" a="1"/>
  <c r="W176" i="105" s="1"/>
  <c r="W178" i="105" s="1"/>
  <c r="X121" i="99"/>
  <c r="X152" i="99" a="1"/>
  <c r="X152" i="99" s="1"/>
  <c r="AC160" i="102" a="1"/>
  <c r="AC160" i="102" s="1"/>
  <c r="AC162" i="102" s="1"/>
  <c r="H150" i="99"/>
  <c r="H148" i="99" a="1"/>
  <c r="H148" i="99" s="1"/>
  <c r="I119" i="104"/>
  <c r="I151" i="104" a="1"/>
  <c r="I151" i="104" s="1"/>
  <c r="AK176" i="102" a="1"/>
  <c r="AK176" i="102" s="1"/>
  <c r="AK178" i="102" s="1"/>
  <c r="V176" i="99" a="1"/>
  <c r="V176" i="99" s="1"/>
  <c r="V178" i="99" s="1"/>
  <c r="AA176" i="104" a="1"/>
  <c r="AA176" i="104" s="1"/>
  <c r="AA178" i="104" s="1"/>
  <c r="AA160" i="104" a="1"/>
  <c r="AA160" i="104" s="1"/>
  <c r="AA162" i="104" s="1"/>
  <c r="M176" i="103" a="1"/>
  <c r="M176" i="103" s="1"/>
  <c r="M178" i="103" s="1"/>
  <c r="AG160" i="105" a="1"/>
  <c r="AG160" i="105" s="1"/>
  <c r="AG162" i="105" s="1"/>
  <c r="AE160" i="105" a="1"/>
  <c r="AE160" i="105" s="1"/>
  <c r="AE162" i="105" s="1"/>
  <c r="Z176" i="102" a="1"/>
  <c r="Z176" i="102" s="1"/>
  <c r="Z178" i="102" s="1"/>
  <c r="AJ160" i="98" a="1"/>
  <c r="AJ160" i="98" s="1"/>
  <c r="AJ162" i="98" s="1"/>
  <c r="U176" i="99" a="1"/>
  <c r="U176" i="99" s="1"/>
  <c r="U178" i="99" s="1"/>
  <c r="I121" i="103"/>
  <c r="I152" i="103" a="1"/>
  <c r="I152" i="103" s="1"/>
  <c r="AC176" i="104" a="1"/>
  <c r="AC176" i="104" s="1"/>
  <c r="AC178" i="104" s="1"/>
  <c r="H176" i="100" a="1"/>
  <c r="H176" i="100" s="1"/>
  <c r="H178" i="100" s="1"/>
  <c r="X160" i="103" a="1"/>
  <c r="X160" i="103" s="1"/>
  <c r="X162" i="103" s="1"/>
  <c r="AB150" i="106"/>
  <c r="AB148" i="106" a="1"/>
  <c r="AB148" i="106" s="1"/>
  <c r="AJ168" i="104" a="1"/>
  <c r="AJ168" i="104" s="1"/>
  <c r="AJ170" i="104" s="1"/>
  <c r="AA124" i="91"/>
  <c r="AA155" i="91" a="1"/>
  <c r="AA155" i="91" s="1"/>
  <c r="AG124" i="91"/>
  <c r="AG155" i="91" a="1"/>
  <c r="AG155" i="91" s="1"/>
  <c r="T124" i="91"/>
  <c r="T155" i="91" a="1"/>
  <c r="T155" i="91" s="1"/>
  <c r="AB124" i="91"/>
  <c r="AB155" i="91" a="1"/>
  <c r="AB155" i="91" s="1"/>
  <c r="X122" i="91"/>
  <c r="X154" i="91" a="1"/>
  <c r="X154" i="91" s="1"/>
  <c r="S148" i="92" a="1"/>
  <c r="S148" i="92" s="1"/>
  <c r="S150" i="92" s="1"/>
  <c r="AB121" i="92"/>
  <c r="AB152" i="92" a="1"/>
  <c r="AB152" i="92" s="1"/>
  <c r="AL125" i="93"/>
  <c r="AL155" i="93" a="1"/>
  <c r="AL155" i="93" s="1"/>
  <c r="AA124" i="93"/>
  <c r="AA155" i="93" a="1"/>
  <c r="AA155" i="93" s="1"/>
  <c r="AD124" i="93"/>
  <c r="AD155" i="93" a="1"/>
  <c r="AD155" i="93" s="1"/>
  <c r="U124" i="93"/>
  <c r="U155" i="93" a="1"/>
  <c r="U155" i="93" s="1"/>
  <c r="N124" i="93"/>
  <c r="N155" i="93" a="1"/>
  <c r="N155" i="93" s="1"/>
  <c r="X121" i="94"/>
  <c r="X152" i="94" a="1"/>
  <c r="X152" i="94" s="1"/>
  <c r="AB121" i="94"/>
  <c r="AB152" i="94" a="1"/>
  <c r="AB152" i="94" s="1"/>
  <c r="M119" i="94"/>
  <c r="M151" i="94" a="1"/>
  <c r="M151" i="94" s="1"/>
  <c r="AB162" i="95"/>
  <c r="AB161" i="95" a="1"/>
  <c r="AB161" i="95" s="1"/>
  <c r="Y150" i="95"/>
  <c r="Y149" i="95" a="1"/>
  <c r="Y149" i="95" s="1"/>
  <c r="AA150" i="95"/>
  <c r="AA148" i="95" a="1"/>
  <c r="AA148" i="95" s="1"/>
  <c r="AE121" i="95"/>
  <c r="AE152" i="95" a="1"/>
  <c r="AE152" i="95" s="1"/>
  <c r="H150" i="95"/>
  <c r="H149" i="95" a="1"/>
  <c r="H149" i="95" s="1"/>
  <c r="AL122" i="97"/>
  <c r="AL124" i="97" s="1"/>
  <c r="AL152" i="97" a="1"/>
  <c r="AL152" i="97" s="1"/>
  <c r="Z122" i="97"/>
  <c r="Z152" i="97" a="1"/>
  <c r="Z152" i="97" s="1"/>
  <c r="AB121" i="97"/>
  <c r="AB152" i="97" a="1"/>
  <c r="AB152" i="97" s="1"/>
  <c r="O121" i="97"/>
  <c r="O152" i="97" a="1"/>
  <c r="O152" i="97" s="1"/>
  <c r="T119" i="104"/>
  <c r="T151" i="104" a="1"/>
  <c r="T151" i="104" s="1"/>
  <c r="AK119" i="98"/>
  <c r="AK151" i="98" a="1"/>
  <c r="AK151" i="98" s="1"/>
  <c r="K150" i="102"/>
  <c r="K148" i="102" a="1"/>
  <c r="K148" i="102" s="1"/>
  <c r="K178" i="103"/>
  <c r="K177" i="103" a="1"/>
  <c r="K177" i="103" s="1"/>
  <c r="AG162" i="102"/>
  <c r="AG161" i="102" a="1"/>
  <c r="AG161" i="102" s="1"/>
  <c r="AJ121" i="102"/>
  <c r="AJ152" i="102" a="1"/>
  <c r="AJ152" i="102" s="1"/>
  <c r="AC122" i="106"/>
  <c r="AC124" i="106" s="1"/>
  <c r="AC152" i="106" a="1"/>
  <c r="AC152" i="106" s="1"/>
  <c r="AJ121" i="104"/>
  <c r="AJ152" i="104" a="1"/>
  <c r="AJ152" i="104" s="1"/>
  <c r="AJ121" i="100"/>
  <c r="AJ152" i="100" a="1"/>
  <c r="AJ152" i="100" s="1"/>
  <c r="AF150" i="105"/>
  <c r="AF149" i="105" a="1"/>
  <c r="AF149" i="105" s="1"/>
  <c r="AG162" i="99"/>
  <c r="AG161" i="99" a="1"/>
  <c r="AG161" i="99" s="1"/>
  <c r="I121" i="105"/>
  <c r="I152" i="105" a="1"/>
  <c r="I152" i="105" s="1"/>
  <c r="S121" i="98"/>
  <c r="S152" i="98" a="1"/>
  <c r="S152" i="98" s="1"/>
  <c r="P150" i="102"/>
  <c r="P149" i="102" a="1"/>
  <c r="P149" i="102" s="1"/>
  <c r="U150" i="101"/>
  <c r="U149" i="101" a="1"/>
  <c r="U149" i="101" s="1"/>
  <c r="Y150" i="102"/>
  <c r="Y148" i="102" a="1"/>
  <c r="Y148" i="102" s="1"/>
  <c r="Y150" i="105"/>
  <c r="Y148" i="105" a="1"/>
  <c r="Y148" i="105" s="1"/>
  <c r="AF176" i="101" a="1"/>
  <c r="AF176" i="101" s="1"/>
  <c r="AF178" i="101" s="1"/>
  <c r="P150" i="105"/>
  <c r="P149" i="105" a="1"/>
  <c r="P149" i="105" s="1"/>
  <c r="P150" i="100"/>
  <c r="P149" i="100" a="1"/>
  <c r="P149" i="100" s="1"/>
  <c r="Q121" i="99"/>
  <c r="Q152" i="99" a="1"/>
  <c r="Q152" i="99" s="1"/>
  <c r="M160" i="105" a="1"/>
  <c r="M160" i="105" s="1"/>
  <c r="M162" i="105" s="1"/>
  <c r="U178" i="103"/>
  <c r="U177" i="103" a="1"/>
  <c r="U177" i="103" s="1"/>
  <c r="W121" i="99"/>
  <c r="W152" i="99" a="1"/>
  <c r="W152" i="99" s="1"/>
  <c r="L121" i="98"/>
  <c r="L152" i="98" a="1"/>
  <c r="L152" i="98" s="1"/>
  <c r="W121" i="101"/>
  <c r="W152" i="101" a="1"/>
  <c r="W152" i="101" s="1"/>
  <c r="M160" i="101" a="1"/>
  <c r="M160" i="101" s="1"/>
  <c r="M162" i="101" s="1"/>
  <c r="AG176" i="100" a="1"/>
  <c r="AG176" i="100" s="1"/>
  <c r="AG178" i="100" s="1"/>
  <c r="AA150" i="102"/>
  <c r="AA149" i="102" a="1"/>
  <c r="AA149" i="102" s="1"/>
  <c r="AG160" i="103" a="1"/>
  <c r="AG160" i="103" s="1"/>
  <c r="AG162" i="103" s="1"/>
  <c r="M121" i="98"/>
  <c r="M152" i="98" a="1"/>
  <c r="M152" i="98" s="1"/>
  <c r="Z176" i="92" a="1"/>
  <c r="Z176" i="92" s="1"/>
  <c r="Z178" i="92" s="1"/>
  <c r="W124" i="93"/>
  <c r="W155" i="93" a="1"/>
  <c r="W155" i="93" s="1"/>
  <c r="W124" i="91"/>
  <c r="W155" i="91" a="1"/>
  <c r="W155" i="91" s="1"/>
  <c r="AD124" i="91"/>
  <c r="AD155" i="91" a="1"/>
  <c r="AD155" i="91" s="1"/>
  <c r="T161" i="92" a="1"/>
  <c r="T161" i="92" s="1"/>
  <c r="T162" i="92" s="1"/>
  <c r="R121" i="92"/>
  <c r="R152" i="92" a="1"/>
  <c r="R152" i="92" s="1"/>
  <c r="W121" i="92"/>
  <c r="W152" i="92" a="1"/>
  <c r="W152" i="92" s="1"/>
  <c r="M121" i="92"/>
  <c r="M152" i="92" a="1"/>
  <c r="M152" i="92" s="1"/>
  <c r="O132" i="93"/>
  <c r="O133" i="93" s="1"/>
  <c r="O166" i="93" s="1"/>
  <c r="J124" i="93"/>
  <c r="J155" i="93" a="1"/>
  <c r="J155" i="93" s="1"/>
  <c r="AE124" i="93"/>
  <c r="AE155" i="93" a="1"/>
  <c r="AE155" i="93" s="1"/>
  <c r="W122" i="94"/>
  <c r="W124" i="94" s="1"/>
  <c r="W152" i="94" a="1"/>
  <c r="W152" i="94" s="1"/>
  <c r="L121" i="94"/>
  <c r="L152" i="94" a="1"/>
  <c r="L152" i="94" s="1"/>
  <c r="AI121" i="94"/>
  <c r="AI152" i="94" a="1"/>
  <c r="AI152" i="94" s="1"/>
  <c r="AC122" i="95"/>
  <c r="AC152" i="95" a="1"/>
  <c r="AC152" i="95" s="1"/>
  <c r="AL160" i="94" a="1"/>
  <c r="AL160" i="94" s="1"/>
  <c r="AL162" i="94" s="1"/>
  <c r="AI121" i="95"/>
  <c r="AI152" i="95" a="1"/>
  <c r="AI152" i="95" s="1"/>
  <c r="H162" i="95"/>
  <c r="H161" i="95" a="1"/>
  <c r="H161" i="95" s="1"/>
  <c r="T121" i="95"/>
  <c r="T152" i="95" a="1"/>
  <c r="T152" i="95" s="1"/>
  <c r="L121" i="97"/>
  <c r="L152" i="97" a="1"/>
  <c r="L152" i="97" s="1"/>
  <c r="X160" i="97" a="1"/>
  <c r="X160" i="97" s="1"/>
  <c r="X162" i="97" s="1"/>
  <c r="AE121" i="97"/>
  <c r="AE152" i="97" a="1"/>
  <c r="AE152" i="97" s="1"/>
  <c r="H162" i="97"/>
  <c r="H161" i="97" a="1"/>
  <c r="H161" i="97" s="1"/>
  <c r="AH127" i="98"/>
  <c r="AH171" i="98" s="1"/>
  <c r="AI129" i="104"/>
  <c r="AI130" i="104" s="1"/>
  <c r="AI163" i="104" s="1"/>
  <c r="S122" i="99"/>
  <c r="S124" i="99" s="1"/>
  <c r="S152" i="99" a="1"/>
  <c r="S152" i="99" s="1"/>
  <c r="K150" i="103"/>
  <c r="K149" i="103" a="1"/>
  <c r="K149" i="103" s="1"/>
  <c r="W121" i="98"/>
  <c r="W152" i="98" a="1"/>
  <c r="W152" i="98" s="1"/>
  <c r="AL150" i="106"/>
  <c r="AL148" i="106" a="1"/>
  <c r="AL148" i="106" s="1"/>
  <c r="I121" i="99"/>
  <c r="I152" i="99" a="1"/>
  <c r="I152" i="99" s="1"/>
  <c r="R122" i="104"/>
  <c r="R152" i="104" a="1"/>
  <c r="R152" i="104" s="1"/>
  <c r="AK121" i="104"/>
  <c r="AK152" i="104" a="1"/>
  <c r="AK152" i="104" s="1"/>
  <c r="Q121" i="105"/>
  <c r="Q152" i="105" a="1"/>
  <c r="Q152" i="105" s="1"/>
  <c r="Z121" i="106"/>
  <c r="Z152" i="106" a="1"/>
  <c r="Z152" i="106" s="1"/>
  <c r="P150" i="101"/>
  <c r="P149" i="101" a="1"/>
  <c r="P149" i="101" s="1"/>
  <c r="R122" i="105"/>
  <c r="R124" i="105" s="1"/>
  <c r="R152" i="105" a="1"/>
  <c r="R152" i="105" s="1"/>
  <c r="U162" i="101"/>
  <c r="U161" i="101" a="1"/>
  <c r="U161" i="101" s="1"/>
  <c r="M160" i="99" a="1"/>
  <c r="M160" i="99" s="1"/>
  <c r="M162" i="99" s="1"/>
  <c r="AE122" i="100"/>
  <c r="AE152" i="100" a="1"/>
  <c r="AE152" i="100" s="1"/>
  <c r="Y160" i="102" a="1"/>
  <c r="Y160" i="102" s="1"/>
  <c r="Y162" i="102" s="1"/>
  <c r="M110" i="100"/>
  <c r="M149" i="100" a="1"/>
  <c r="M149" i="100" s="1"/>
  <c r="M150" i="106"/>
  <c r="M148" i="106" a="1"/>
  <c r="M148" i="106" s="1"/>
  <c r="L121" i="104"/>
  <c r="L152" i="104" a="1"/>
  <c r="L152" i="104" s="1"/>
  <c r="X122" i="102"/>
  <c r="X152" i="102" a="1"/>
  <c r="X152" i="102" s="1"/>
  <c r="AL160" i="105" a="1"/>
  <c r="AL160" i="105" s="1"/>
  <c r="AL162" i="105" s="1"/>
  <c r="AB160" i="105" a="1"/>
  <c r="AB160" i="105" s="1"/>
  <c r="AB162" i="105" s="1"/>
  <c r="AH122" i="103"/>
  <c r="AH152" i="103" a="1"/>
  <c r="AH152" i="103" s="1"/>
  <c r="T122" i="100"/>
  <c r="T124" i="100" s="1"/>
  <c r="T152" i="100" a="1"/>
  <c r="T152" i="100" s="1"/>
  <c r="AH122" i="101"/>
  <c r="AH152" i="101" a="1"/>
  <c r="AH152" i="101" s="1"/>
  <c r="AF150" i="101"/>
  <c r="AF148" i="101" a="1"/>
  <c r="AF148" i="101" s="1"/>
  <c r="AK121" i="99"/>
  <c r="AK152" i="99" a="1"/>
  <c r="AK152" i="99" s="1"/>
  <c r="AF160" i="99" a="1"/>
  <c r="AF160" i="99" s="1"/>
  <c r="AF162" i="99" s="1"/>
  <c r="R122" i="101"/>
  <c r="R152" i="101" a="1"/>
  <c r="R152" i="101" s="1"/>
  <c r="AH121" i="99"/>
  <c r="AH152" i="99" a="1"/>
  <c r="AH152" i="99" s="1"/>
  <c r="M176" i="105" a="1"/>
  <c r="M176" i="105" s="1"/>
  <c r="M178" i="105" s="1"/>
  <c r="H176" i="102" a="1"/>
  <c r="H176" i="102" s="1"/>
  <c r="H178" i="102" s="1"/>
  <c r="AL160" i="100" a="1"/>
  <c r="AL160" i="100" s="1"/>
  <c r="AL162" i="100" s="1"/>
  <c r="AJ121" i="101"/>
  <c r="AJ152" i="101" a="1"/>
  <c r="AJ152" i="101" s="1"/>
  <c r="N121" i="106"/>
  <c r="N152" i="106" a="1"/>
  <c r="N152" i="106" s="1"/>
  <c r="O121" i="103"/>
  <c r="O152" i="103" a="1"/>
  <c r="O152" i="103" s="1"/>
  <c r="J119" i="104"/>
  <c r="J151" i="104" a="1"/>
  <c r="J151" i="104" s="1"/>
  <c r="Y150" i="104"/>
  <c r="Y149" i="104" a="1"/>
  <c r="Y149" i="104" s="1"/>
  <c r="AG150" i="100"/>
  <c r="AG148" i="100" a="1"/>
  <c r="AG148" i="100" s="1"/>
  <c r="Z122" i="98"/>
  <c r="Z124" i="98" s="1"/>
  <c r="Z152" i="98" a="1"/>
  <c r="Z152" i="98" s="1"/>
  <c r="AE122" i="99"/>
  <c r="AE152" i="99" a="1"/>
  <c r="AE152" i="99" s="1"/>
  <c r="AL121" i="102"/>
  <c r="AL152" i="102" a="1"/>
  <c r="AL152" i="102" s="1"/>
  <c r="AL121" i="99"/>
  <c r="AL152" i="99" a="1"/>
  <c r="AL152" i="99" s="1"/>
  <c r="AA176" i="99" a="1"/>
  <c r="AA176" i="99" s="1"/>
  <c r="AA178" i="99" s="1"/>
  <c r="AB160" i="98" a="1"/>
  <c r="AB160" i="98" s="1"/>
  <c r="AB162" i="98" s="1"/>
  <c r="Y160" i="98" a="1"/>
  <c r="Y160" i="98" s="1"/>
  <c r="Y162" i="98" s="1"/>
  <c r="AJ160" i="97" a="1"/>
  <c r="AJ160" i="97" s="1"/>
  <c r="AJ162" i="97" s="1"/>
  <c r="AF160" i="97" a="1"/>
  <c r="AF160" i="97" s="1"/>
  <c r="AF162" i="97" s="1"/>
  <c r="AG160" i="98" a="1"/>
  <c r="AG160" i="98" s="1"/>
  <c r="AG162" i="98" s="1"/>
  <c r="AF176" i="97" a="1"/>
  <c r="AF176" i="97" s="1"/>
  <c r="AF178" i="97" s="1"/>
  <c r="H176" i="99" a="1"/>
  <c r="H176" i="99" s="1"/>
  <c r="H178" i="99" s="1"/>
  <c r="M160" i="103" a="1"/>
  <c r="M160" i="103" s="1"/>
  <c r="M162" i="103" s="1"/>
  <c r="Y176" i="106" a="1"/>
  <c r="Y176" i="106" s="1"/>
  <c r="Y178" i="106" s="1"/>
  <c r="J119" i="100"/>
  <c r="J151" i="100" a="1"/>
  <c r="J151" i="100" s="1"/>
  <c r="H150" i="103"/>
  <c r="H148" i="103" a="1"/>
  <c r="H148" i="103" s="1"/>
  <c r="Y176" i="101" a="1"/>
  <c r="Y176" i="101" s="1"/>
  <c r="Y178" i="101" s="1"/>
  <c r="P160" i="103" a="1"/>
  <c r="P160" i="103" s="1"/>
  <c r="P162" i="103" s="1"/>
  <c r="Q176" i="103" a="1"/>
  <c r="Q176" i="103" s="1"/>
  <c r="Q178" i="103" s="1"/>
  <c r="AK150" i="104"/>
  <c r="AK148" i="104" a="1"/>
  <c r="AK148" i="104" s="1"/>
  <c r="Z176" i="99" a="1"/>
  <c r="Z176" i="99" s="1"/>
  <c r="Z178" i="99" s="1"/>
  <c r="AI119" i="104"/>
  <c r="AI151" i="104" a="1"/>
  <c r="AI151" i="104" s="1"/>
  <c r="U150" i="95"/>
  <c r="U148" i="95" a="1"/>
  <c r="U148" i="95" s="1"/>
  <c r="AL160" i="104" a="1"/>
  <c r="AL160" i="104" s="1"/>
  <c r="AL162" i="104" s="1"/>
  <c r="AL176" i="104" a="1"/>
  <c r="AL176" i="104" s="1"/>
  <c r="AL178" i="104" s="1"/>
  <c r="Q176" i="102" a="1"/>
  <c r="Q176" i="102" s="1"/>
  <c r="Q178" i="102" s="1"/>
  <c r="AJ176" i="97" a="1"/>
  <c r="AJ176" i="97" s="1"/>
  <c r="AJ178" i="97" s="1"/>
  <c r="AB168" i="106" a="1"/>
  <c r="AB168" i="106" s="1"/>
  <c r="AB170" i="106" s="1"/>
  <c r="V124" i="91"/>
  <c r="V155" i="91" a="1"/>
  <c r="V155" i="91" s="1"/>
  <c r="H122" i="92"/>
  <c r="H152" i="92" a="1"/>
  <c r="H152" i="92" s="1"/>
  <c r="AK121" i="92"/>
  <c r="AK152" i="92" a="1"/>
  <c r="AK152" i="92" s="1"/>
  <c r="AJ121" i="92"/>
  <c r="AJ152" i="92" a="1"/>
  <c r="AJ152" i="92" s="1"/>
  <c r="K122" i="92"/>
  <c r="K152" i="92" a="1"/>
  <c r="K152" i="92" s="1"/>
  <c r="S125" i="93"/>
  <c r="S155" i="93" a="1"/>
  <c r="S155" i="93" s="1"/>
  <c r="K124" i="93"/>
  <c r="K155" i="93" a="1"/>
  <c r="K155" i="93" s="1"/>
  <c r="O124" i="93"/>
  <c r="O155" i="93" a="1"/>
  <c r="O155" i="93" s="1"/>
  <c r="V121" i="94"/>
  <c r="V152" i="94" a="1"/>
  <c r="V152" i="94" s="1"/>
  <c r="K121" i="94"/>
  <c r="K152" i="94" a="1"/>
  <c r="K152" i="94" s="1"/>
  <c r="AB178" i="95"/>
  <c r="AB177" i="95" a="1"/>
  <c r="AB177" i="95" s="1"/>
  <c r="AA160" i="95" a="1"/>
  <c r="AA160" i="95" s="1"/>
  <c r="AA162" i="95" s="1"/>
  <c r="R121" i="95"/>
  <c r="R152" i="95" a="1"/>
  <c r="R152" i="95" s="1"/>
  <c r="Q121" i="95"/>
  <c r="Q152" i="95" a="1"/>
  <c r="Q152" i="95" s="1"/>
  <c r="AG150" i="95"/>
  <c r="AG149" i="95" a="1"/>
  <c r="AG149" i="95" s="1"/>
  <c r="AI121" i="97"/>
  <c r="AI152" i="97" a="1"/>
  <c r="AI152" i="97" s="1"/>
  <c r="U122" i="97"/>
  <c r="U152" i="97" a="1"/>
  <c r="U152" i="97" s="1"/>
  <c r="AE121" i="98"/>
  <c r="AE152" i="98" a="1"/>
  <c r="AE152" i="98" s="1"/>
  <c r="K162" i="103"/>
  <c r="K161" i="103" a="1"/>
  <c r="K161" i="103" s="1"/>
  <c r="AD121" i="99"/>
  <c r="AD152" i="99" a="1"/>
  <c r="AD152" i="99" s="1"/>
  <c r="AG178" i="99"/>
  <c r="AG177" i="99" a="1"/>
  <c r="AG177" i="99" s="1"/>
  <c r="AL176" i="102" a="1"/>
  <c r="AL176" i="102" s="1"/>
  <c r="AL178" i="102" s="1"/>
  <c r="AL150" i="98"/>
  <c r="AL149" i="98" a="1"/>
  <c r="AL149" i="98" s="1"/>
  <c r="AF150" i="102"/>
  <c r="AF149" i="102" a="1"/>
  <c r="AF149" i="102" s="1"/>
  <c r="W150" i="102"/>
  <c r="W149" i="102" a="1"/>
  <c r="W149" i="102" s="1"/>
  <c r="M160" i="106" a="1"/>
  <c r="M160" i="106" s="1"/>
  <c r="M162" i="106" s="1"/>
  <c r="AB176" i="105" a="1"/>
  <c r="AB176" i="105" s="1"/>
  <c r="AB178" i="105" s="1"/>
  <c r="AA178" i="105"/>
  <c r="AA177" i="105" a="1"/>
  <c r="AA177" i="105" s="1"/>
  <c r="AF160" i="101" a="1"/>
  <c r="AF160" i="101" s="1"/>
  <c r="AF162" i="101" s="1"/>
  <c r="I121" i="98"/>
  <c r="I152" i="98" a="1"/>
  <c r="I152" i="98" s="1"/>
  <c r="H150" i="102"/>
  <c r="H148" i="102" a="1"/>
  <c r="H148" i="102" s="1"/>
  <c r="AI119" i="103"/>
  <c r="AI151" i="103" a="1"/>
  <c r="AI151" i="103" s="1"/>
  <c r="M176" i="101" a="1"/>
  <c r="M176" i="101" s="1"/>
  <c r="M178" i="101" s="1"/>
  <c r="AG160" i="100" a="1"/>
  <c r="AG160" i="100" s="1"/>
  <c r="AG162" i="100" s="1"/>
  <c r="AK121" i="103"/>
  <c r="AK152" i="103" a="1"/>
  <c r="AK152" i="103" s="1"/>
  <c r="AG176" i="103" a="1"/>
  <c r="AG176" i="103" s="1"/>
  <c r="AG178" i="103" s="1"/>
  <c r="T122" i="93"/>
  <c r="T154" i="93" a="1"/>
  <c r="T154" i="93" s="1"/>
  <c r="X121" i="103"/>
  <c r="X152" i="103" a="1"/>
  <c r="X152" i="103" s="1"/>
  <c r="AG176" i="92" a="1"/>
  <c r="AG176" i="92" s="1"/>
  <c r="AG178" i="92" s="1"/>
  <c r="AE176" i="92" a="1"/>
  <c r="AE176" i="92" s="1"/>
  <c r="AE178" i="92" s="1"/>
  <c r="AA160" i="98" a="1"/>
  <c r="AA160" i="98" s="1"/>
  <c r="AA162" i="98" s="1"/>
  <c r="K160" i="105" a="1"/>
  <c r="K160" i="105" s="1"/>
  <c r="K162" i="105" s="1"/>
  <c r="AA160" i="105" a="1"/>
  <c r="AA160" i="105" s="1"/>
  <c r="AA162" i="105" s="1"/>
  <c r="Y160" i="99" a="1"/>
  <c r="Y160" i="99" s="1"/>
  <c r="Y162" i="99" s="1"/>
  <c r="AB160" i="103" a="1"/>
  <c r="AB160" i="103" s="1"/>
  <c r="AB162" i="103" s="1"/>
  <c r="U160" i="98" a="1"/>
  <c r="U160" i="98" s="1"/>
  <c r="U162" i="98" s="1"/>
  <c r="AL160" i="101" a="1"/>
  <c r="AL160" i="101" s="1"/>
  <c r="AL162" i="101" s="1"/>
  <c r="P150" i="99"/>
  <c r="P148" i="99" a="1"/>
  <c r="P148" i="99" s="1"/>
  <c r="AC176" i="102" a="1"/>
  <c r="AC176" i="102" s="1"/>
  <c r="AC178" i="102" s="1"/>
  <c r="I170" i="106"/>
  <c r="H168" i="106" a="1"/>
  <c r="H168" i="106" s="1"/>
  <c r="H170" i="106" s="1"/>
  <c r="M160" i="98" a="1"/>
  <c r="M160" i="98" s="1"/>
  <c r="M162" i="98" s="1"/>
  <c r="AG176" i="104" a="1"/>
  <c r="AG176" i="104" s="1"/>
  <c r="AG178" i="104" s="1"/>
  <c r="AK160" i="102" a="1"/>
  <c r="AK160" i="102" s="1"/>
  <c r="AK162" i="102" s="1"/>
  <c r="AL176" i="101" a="1"/>
  <c r="AL176" i="101" s="1"/>
  <c r="AL178" i="101" s="1"/>
  <c r="AK160" i="97" a="1"/>
  <c r="AK160" i="97" s="1"/>
  <c r="AK162" i="97" s="1"/>
  <c r="H150" i="100"/>
  <c r="H148" i="100" a="1"/>
  <c r="H148" i="100" s="1"/>
  <c r="AF176" i="106" a="1"/>
  <c r="AF176" i="106" s="1"/>
  <c r="AF178" i="106" s="1"/>
  <c r="K160" i="104" a="1"/>
  <c r="K160" i="104" s="1"/>
  <c r="K162" i="104" s="1"/>
  <c r="AK160" i="104" a="1"/>
  <c r="AK160" i="104" s="1"/>
  <c r="AK162" i="104" s="1"/>
  <c r="O176" i="98" a="1"/>
  <c r="O176" i="98" s="1"/>
  <c r="O178" i="98" s="1"/>
  <c r="O160" i="98" a="1"/>
  <c r="O160" i="98" s="1"/>
  <c r="O162" i="98" s="1"/>
  <c r="AJ176" i="98" a="1"/>
  <c r="AJ176" i="98" s="1"/>
  <c r="AJ178" i="98" s="1"/>
  <c r="W160" i="105" a="1"/>
  <c r="W160" i="105" s="1"/>
  <c r="W162" i="105" s="1"/>
  <c r="Z176" i="104" a="1"/>
  <c r="Z176" i="104" s="1"/>
  <c r="Z178" i="104" s="1"/>
  <c r="U160" i="95" a="1"/>
  <c r="U160" i="95" s="1"/>
  <c r="U162" i="95" s="1"/>
  <c r="P160" i="99" a="1"/>
  <c r="P160" i="99" s="1"/>
  <c r="P162" i="99" s="1"/>
  <c r="AH124" i="91"/>
  <c r="AH155" i="91" a="1"/>
  <c r="AH155" i="91" s="1"/>
  <c r="N124" i="91"/>
  <c r="N155" i="91" a="1"/>
  <c r="N155" i="91" s="1"/>
  <c r="AH121" i="92"/>
  <c r="AH152" i="92" a="1"/>
  <c r="AH152" i="92" s="1"/>
  <c r="L125" i="93"/>
  <c r="L155" i="93" a="1"/>
  <c r="L155" i="93" s="1"/>
  <c r="V124" i="93"/>
  <c r="V155" i="93" a="1"/>
  <c r="V155" i="93" s="1"/>
  <c r="Z122" i="94"/>
  <c r="Z152" i="94" a="1"/>
  <c r="Z152" i="94" s="1"/>
  <c r="AA122" i="97"/>
  <c r="AA124" i="97" s="1"/>
  <c r="AA152" i="97" a="1"/>
  <c r="AA152" i="97" s="1"/>
  <c r="AL176" i="106" a="1"/>
  <c r="AL176" i="106" s="1"/>
  <c r="AL178" i="106" s="1"/>
  <c r="AG178" i="102"/>
  <c r="AG177" i="102" a="1"/>
  <c r="AG177" i="102" s="1"/>
  <c r="K160" i="99" a="1"/>
  <c r="K160" i="99" s="1"/>
  <c r="K162" i="99" s="1"/>
  <c r="AJ121" i="99"/>
  <c r="AJ152" i="99" a="1"/>
  <c r="AJ152" i="99" s="1"/>
  <c r="J121" i="102"/>
  <c r="J152" i="102" a="1"/>
  <c r="J152" i="102" s="1"/>
  <c r="X122" i="104"/>
  <c r="X152" i="104" a="1"/>
  <c r="X152" i="104" s="1"/>
  <c r="J122" i="100"/>
  <c r="J124" i="100" s="1"/>
  <c r="J152" i="100" a="1"/>
  <c r="J152" i="100" s="1"/>
  <c r="Y176" i="105" a="1"/>
  <c r="Y176" i="105" s="1"/>
  <c r="Y178" i="105" s="1"/>
  <c r="J121" i="104"/>
  <c r="J152" i="104" a="1"/>
  <c r="J152" i="104" s="1"/>
  <c r="AD121" i="104"/>
  <c r="AD152" i="104" a="1"/>
  <c r="AD152" i="104" s="1"/>
  <c r="AH121" i="105"/>
  <c r="AH152" i="105" a="1"/>
  <c r="AH152" i="105" s="1"/>
  <c r="X121" i="101"/>
  <c r="X152" i="101" a="1"/>
  <c r="X152" i="101" s="1"/>
  <c r="M150" i="105"/>
  <c r="M148" i="105" a="1"/>
  <c r="M148" i="105" s="1"/>
  <c r="O121" i="100"/>
  <c r="O152" i="100" a="1"/>
  <c r="O152" i="100" s="1"/>
  <c r="AH121" i="104"/>
  <c r="AH152" i="104" a="1"/>
  <c r="AH152" i="104" s="1"/>
  <c r="AB178" i="102"/>
  <c r="AB177" i="102" a="1"/>
  <c r="AB177" i="102" s="1"/>
  <c r="X121" i="98"/>
  <c r="X152" i="98" a="1"/>
  <c r="X152" i="98" s="1"/>
  <c r="I170" i="101"/>
  <c r="H168" i="101" a="1"/>
  <c r="H168" i="101" s="1"/>
  <c r="Y121" i="100"/>
  <c r="Y152" i="100" a="1"/>
  <c r="Y152" i="100" s="1"/>
  <c r="K121" i="104"/>
  <c r="K152" i="104" a="1"/>
  <c r="K152" i="104" s="1"/>
  <c r="P122" i="92"/>
  <c r="P124" i="92" s="1"/>
  <c r="P152" i="92" a="1"/>
  <c r="P152" i="92" s="1"/>
  <c r="AD121" i="92"/>
  <c r="AD152" i="92" a="1"/>
  <c r="AD152" i="92" s="1"/>
  <c r="AB150" i="99"/>
  <c r="AB148" i="99" a="1"/>
  <c r="AB148" i="99" s="1"/>
  <c r="AA176" i="101" a="1"/>
  <c r="AA176" i="101" s="1"/>
  <c r="AA178" i="101" s="1"/>
  <c r="N119" i="106"/>
  <c r="N151" i="106" a="1"/>
  <c r="N151" i="106" s="1"/>
  <c r="K122" i="91"/>
  <c r="K154" i="91" a="1"/>
  <c r="K154" i="91" s="1"/>
  <c r="R125" i="91"/>
  <c r="R155" i="91" a="1"/>
  <c r="R155" i="91" s="1"/>
  <c r="M125" i="91"/>
  <c r="M155" i="91" a="1"/>
  <c r="M155" i="91" s="1"/>
  <c r="O124" i="91"/>
  <c r="O155" i="91" a="1"/>
  <c r="O155" i="91" s="1"/>
  <c r="AF124" i="91"/>
  <c r="AF155" i="91" a="1"/>
  <c r="AF155" i="91" s="1"/>
  <c r="AI122" i="92"/>
  <c r="AI152" i="92" a="1"/>
  <c r="AI152" i="92" s="1"/>
  <c r="J121" i="92"/>
  <c r="J152" i="92" a="1"/>
  <c r="J152" i="92" s="1"/>
  <c r="L121" i="92"/>
  <c r="L152" i="92" a="1"/>
  <c r="L152" i="92" s="1"/>
  <c r="O121" i="92"/>
  <c r="O152" i="92" a="1"/>
  <c r="O152" i="92" s="1"/>
  <c r="S176" i="92" a="1"/>
  <c r="S176" i="92" s="1"/>
  <c r="S178" i="92" s="1"/>
  <c r="Z121" i="92"/>
  <c r="Z152" i="92" a="1"/>
  <c r="Z152" i="92" s="1"/>
  <c r="X122" i="93"/>
  <c r="X154" i="93" a="1"/>
  <c r="X154" i="93" s="1"/>
  <c r="AJ125" i="93"/>
  <c r="AJ155" i="93" a="1"/>
  <c r="AJ155" i="93" s="1"/>
  <c r="P124" i="93"/>
  <c r="P155" i="93" a="1"/>
  <c r="P155" i="93" s="1"/>
  <c r="AI124" i="93"/>
  <c r="AI155" i="93" a="1"/>
  <c r="AI155" i="93" s="1"/>
  <c r="M124" i="93"/>
  <c r="M155" i="93" a="1"/>
  <c r="M155" i="93" s="1"/>
  <c r="S121" i="94"/>
  <c r="S152" i="94" a="1"/>
  <c r="S152" i="94" s="1"/>
  <c r="Q121" i="94"/>
  <c r="Q152" i="94" a="1"/>
  <c r="Q152" i="94" s="1"/>
  <c r="AD121" i="94"/>
  <c r="AD152" i="94" a="1"/>
  <c r="AD152" i="94" s="1"/>
  <c r="U122" i="94"/>
  <c r="U152" i="94" a="1"/>
  <c r="U152" i="94" s="1"/>
  <c r="AB150" i="95"/>
  <c r="AB149" i="95" a="1"/>
  <c r="AB149" i="95" s="1"/>
  <c r="AH119" i="95"/>
  <c r="AH151" i="95" a="1"/>
  <c r="AH151" i="95" s="1"/>
  <c r="V121" i="95"/>
  <c r="V152" i="95" a="1"/>
  <c r="V152" i="95" s="1"/>
  <c r="N121" i="95"/>
  <c r="N152" i="95" a="1"/>
  <c r="N152" i="95" s="1"/>
  <c r="AA176" i="95" a="1"/>
  <c r="AA176" i="95" s="1"/>
  <c r="AA178" i="95" s="1"/>
  <c r="J121" i="95"/>
  <c r="J152" i="95" a="1"/>
  <c r="J152" i="95" s="1"/>
  <c r="M111" i="94"/>
  <c r="AG178" i="95"/>
  <c r="AG177" i="95" a="1"/>
  <c r="AG177" i="95" s="1"/>
  <c r="H178" i="95"/>
  <c r="H177" i="95" a="1"/>
  <c r="H177" i="95" s="1"/>
  <c r="V121" i="97"/>
  <c r="V152" i="97" a="1"/>
  <c r="V152" i="97" s="1"/>
  <c r="P121" i="97"/>
  <c r="P152" i="97" a="1"/>
  <c r="P152" i="97" s="1"/>
  <c r="J122" i="97"/>
  <c r="J152" i="97" a="1"/>
  <c r="J152" i="97" s="1"/>
  <c r="X176" i="97" a="1"/>
  <c r="X176" i="97" s="1"/>
  <c r="X178" i="97" s="1"/>
  <c r="AH121" i="97"/>
  <c r="AH152" i="97" a="1"/>
  <c r="AH152" i="97" s="1"/>
  <c r="H178" i="97"/>
  <c r="H177" i="97" a="1"/>
  <c r="H177" i="97" s="1"/>
  <c r="T119" i="106"/>
  <c r="T151" i="106" a="1"/>
  <c r="T151" i="106" s="1"/>
  <c r="S129" i="103"/>
  <c r="S130" i="103" s="1"/>
  <c r="S163" i="103" s="1"/>
  <c r="K176" i="102" a="1"/>
  <c r="K176" i="102" s="1"/>
  <c r="K178" i="102" s="1"/>
  <c r="AF150" i="98"/>
  <c r="AF149" i="98" a="1"/>
  <c r="AF149" i="98" s="1"/>
  <c r="Z121" i="104"/>
  <c r="Z152" i="104" a="1"/>
  <c r="Z152" i="104" s="1"/>
  <c r="AL160" i="106" a="1"/>
  <c r="AL160" i="106" s="1"/>
  <c r="AL162" i="106" s="1"/>
  <c r="AG150" i="102"/>
  <c r="AG149" i="102" a="1"/>
  <c r="AG149" i="102" s="1"/>
  <c r="K176" i="99" a="1"/>
  <c r="K176" i="99" s="1"/>
  <c r="K178" i="99" s="1"/>
  <c r="R121" i="103"/>
  <c r="R152" i="103" a="1"/>
  <c r="R152" i="103" s="1"/>
  <c r="M160" i="102" a="1"/>
  <c r="M160" i="102" s="1"/>
  <c r="M162" i="102" s="1"/>
  <c r="AG150" i="99"/>
  <c r="AG149" i="99" a="1"/>
  <c r="AG149" i="99" s="1"/>
  <c r="AL150" i="102"/>
  <c r="AL148" i="102" a="1"/>
  <c r="AL148" i="102" s="1"/>
  <c r="AF162" i="102"/>
  <c r="AF161" i="102" a="1"/>
  <c r="AF161" i="102" s="1"/>
  <c r="U150" i="105"/>
  <c r="U149" i="105" a="1"/>
  <c r="U149" i="105" s="1"/>
  <c r="P178" i="102"/>
  <c r="P177" i="102" a="1"/>
  <c r="P177" i="102" s="1"/>
  <c r="M176" i="99" a="1"/>
  <c r="M176" i="99" s="1"/>
  <c r="M178" i="99" s="1"/>
  <c r="T122" i="102"/>
  <c r="T124" i="102" s="1"/>
  <c r="T152" i="102" a="1"/>
  <c r="T152" i="102" s="1"/>
  <c r="Z122" i="101"/>
  <c r="Z152" i="101" a="1"/>
  <c r="Z152" i="101" s="1"/>
  <c r="Y176" i="102" a="1"/>
  <c r="Y176" i="102" s="1"/>
  <c r="Y178" i="102" s="1"/>
  <c r="Y160" i="105" a="1"/>
  <c r="Y160" i="105" s="1"/>
  <c r="Y162" i="105" s="1"/>
  <c r="AG150" i="101"/>
  <c r="AG149" i="101" a="1"/>
  <c r="AG149" i="101" s="1"/>
  <c r="H178" i="106"/>
  <c r="H177" i="106" a="1"/>
  <c r="H177" i="106" s="1"/>
  <c r="AC121" i="104"/>
  <c r="AC152" i="104" a="1"/>
  <c r="AC152" i="104" s="1"/>
  <c r="AL176" i="105" a="1"/>
  <c r="AL176" i="105" s="1"/>
  <c r="AL178" i="105" s="1"/>
  <c r="AA150" i="105"/>
  <c r="AA149" i="105" a="1"/>
  <c r="AA149" i="105" s="1"/>
  <c r="AH121" i="98"/>
  <c r="AH152" i="98" a="1"/>
  <c r="AH152" i="98" s="1"/>
  <c r="S121" i="101"/>
  <c r="S152" i="101" a="1"/>
  <c r="S152" i="101" s="1"/>
  <c r="T122" i="101"/>
  <c r="T124" i="101" s="1"/>
  <c r="T152" i="101" a="1"/>
  <c r="T152" i="101" s="1"/>
  <c r="M150" i="104"/>
  <c r="M149" i="104" a="1"/>
  <c r="M149" i="104" s="1"/>
  <c r="J121" i="105"/>
  <c r="J152" i="105" a="1"/>
  <c r="J152" i="105" s="1"/>
  <c r="V121" i="101"/>
  <c r="V152" i="101" a="1"/>
  <c r="V152" i="101" s="1"/>
  <c r="P178" i="105"/>
  <c r="P177" i="105" a="1"/>
  <c r="P177" i="105" s="1"/>
  <c r="AF176" i="99" a="1"/>
  <c r="AF176" i="99" s="1"/>
  <c r="AF178" i="99" s="1"/>
  <c r="AG150" i="106"/>
  <c r="AG149" i="106" a="1"/>
  <c r="AG149" i="106" s="1"/>
  <c r="AC121" i="105"/>
  <c r="AC152" i="105" a="1"/>
  <c r="AC152" i="105" s="1"/>
  <c r="AJ122" i="98"/>
  <c r="AJ152" i="98" a="1"/>
  <c r="AJ152" i="98" s="1"/>
  <c r="Q121" i="103"/>
  <c r="Q152" i="103" a="1"/>
  <c r="Q152" i="103" s="1"/>
  <c r="L127" i="99"/>
  <c r="L171" i="99" s="1"/>
  <c r="H160" i="102" a="1"/>
  <c r="H160" i="102" s="1"/>
  <c r="H162" i="102" s="1"/>
  <c r="AL150" i="100"/>
  <c r="AL148" i="100" a="1"/>
  <c r="AL148" i="100" s="1"/>
  <c r="AD122" i="103"/>
  <c r="AD152" i="103" a="1"/>
  <c r="AD152" i="103" s="1"/>
  <c r="U150" i="103"/>
  <c r="U149" i="103" a="1"/>
  <c r="U149" i="103" s="1"/>
  <c r="M150" i="101"/>
  <c r="M148" i="101" a="1"/>
  <c r="M148" i="101" s="1"/>
  <c r="AD122" i="101"/>
  <c r="AD124" i="101" s="1"/>
  <c r="AD152" i="101" a="1"/>
  <c r="AD152" i="101" s="1"/>
  <c r="K178" i="106"/>
  <c r="K177" i="106" a="1"/>
  <c r="K177" i="106" s="1"/>
  <c r="N122" i="104"/>
  <c r="N124" i="104" s="1"/>
  <c r="N152" i="104" a="1"/>
  <c r="N152" i="104" s="1"/>
  <c r="AB150" i="102"/>
  <c r="AB149" i="102" a="1"/>
  <c r="AB149" i="102" s="1"/>
  <c r="L121" i="106"/>
  <c r="L152" i="106" a="1"/>
  <c r="L152" i="106" s="1"/>
  <c r="AE121" i="106"/>
  <c r="AE152" i="106" a="1"/>
  <c r="AE152" i="106" s="1"/>
  <c r="AI121" i="105"/>
  <c r="AI152" i="105" a="1"/>
  <c r="AI152" i="105" s="1"/>
  <c r="AK127" i="101"/>
  <c r="AK171" i="101" s="1"/>
  <c r="AG150" i="103"/>
  <c r="AG148" i="103" a="1"/>
  <c r="AG148" i="103" s="1"/>
  <c r="AJ127" i="99"/>
  <c r="AJ171" i="99" s="1"/>
  <c r="AJ121" i="103"/>
  <c r="AJ152" i="103" a="1"/>
  <c r="AJ152" i="103" s="1"/>
  <c r="Z148" i="92" a="1"/>
  <c r="Z148" i="92" s="1"/>
  <c r="Z150" i="92" s="1"/>
  <c r="AL121" i="105"/>
  <c r="AL152" i="105" a="1"/>
  <c r="AL152" i="105" s="1"/>
  <c r="AD160" i="97" a="1"/>
  <c r="AD160" i="97" s="1"/>
  <c r="AD162" i="97" s="1"/>
  <c r="AC176" i="92" a="1"/>
  <c r="AC176" i="92" s="1"/>
  <c r="AC178" i="92" s="1"/>
  <c r="AG148" i="92" a="1"/>
  <c r="AG148" i="92" s="1"/>
  <c r="AG150" i="92" s="1"/>
  <c r="AC148" i="92" a="1"/>
  <c r="AC148" i="92" s="1"/>
  <c r="AC150" i="92" s="1"/>
  <c r="AG176" i="106" a="1"/>
  <c r="AG176" i="106" s="1"/>
  <c r="AG178" i="106" s="1"/>
  <c r="AL160" i="99" a="1"/>
  <c r="AL160" i="99" s="1"/>
  <c r="AL162" i="99" s="1"/>
  <c r="AB176" i="99" a="1"/>
  <c r="AB176" i="99" s="1"/>
  <c r="AB178" i="99" s="1"/>
  <c r="AA176" i="100" a="1"/>
  <c r="AA176" i="100" s="1"/>
  <c r="AA178" i="100" s="1"/>
  <c r="AA160" i="99" a="1"/>
  <c r="AA160" i="99" s="1"/>
  <c r="AA162" i="99" s="1"/>
  <c r="N121" i="99"/>
  <c r="N152" i="99" a="1"/>
  <c r="N152" i="99" s="1"/>
  <c r="U176" i="98" a="1"/>
  <c r="U176" i="98" s="1"/>
  <c r="U178" i="98" s="1"/>
  <c r="K160" i="101" a="1"/>
  <c r="K160" i="101" s="1"/>
  <c r="K162" i="101" s="1"/>
  <c r="AA176" i="102" a="1"/>
  <c r="AA176" i="102" s="1"/>
  <c r="AA178" i="102" s="1"/>
  <c r="U176" i="100" a="1"/>
  <c r="U176" i="100" s="1"/>
  <c r="U178" i="100" s="1"/>
  <c r="K150" i="104"/>
  <c r="K148" i="104" a="1"/>
  <c r="K148" i="104" s="1"/>
  <c r="AG160" i="104" a="1"/>
  <c r="AG160" i="104" s="1"/>
  <c r="AG162" i="104" s="1"/>
  <c r="U176" i="101" a="1"/>
  <c r="U176" i="101" s="1"/>
  <c r="U178" i="101" s="1"/>
  <c r="AB176" i="98" a="1"/>
  <c r="AB176" i="98" s="1"/>
  <c r="AB178" i="98" s="1"/>
  <c r="P160" i="98" a="1"/>
  <c r="P160" i="98" s="1"/>
  <c r="P162" i="98" s="1"/>
  <c r="AB176" i="103" a="1"/>
  <c r="AB176" i="103" s="1"/>
  <c r="AB178" i="103" s="1"/>
  <c r="P160" i="106" a="1"/>
  <c r="P160" i="106" s="1"/>
  <c r="P162" i="106" s="1"/>
  <c r="V160" i="99" a="1"/>
  <c r="V160" i="99" s="1"/>
  <c r="V162" i="99" s="1"/>
  <c r="Z108" i="104"/>
  <c r="Z148" i="104" a="1"/>
  <c r="Z148" i="104" s="1"/>
  <c r="AA150" i="99"/>
  <c r="AA148" i="99" a="1"/>
  <c r="AA148" i="99" s="1"/>
  <c r="U160" i="104" a="1"/>
  <c r="U160" i="104" s="1"/>
  <c r="U162" i="104" s="1"/>
  <c r="AF160" i="104" a="1"/>
  <c r="AF160" i="104" s="1"/>
  <c r="AF162" i="104" s="1"/>
  <c r="Q160" i="102" a="1"/>
  <c r="Q160" i="102" s="1"/>
  <c r="Q162" i="102" s="1"/>
  <c r="AF176" i="104" a="1"/>
  <c r="AF176" i="104" s="1"/>
  <c r="AF178" i="104" s="1"/>
  <c r="AF160" i="100" a="1"/>
  <c r="AF160" i="100" s="1"/>
  <c r="AF162" i="100" s="1"/>
  <c r="AL163" i="91" a="1"/>
  <c r="AL163" i="91" s="1"/>
  <c r="AL165" i="91" s="1"/>
  <c r="AB160" i="101" a="1"/>
  <c r="AB160" i="101" s="1"/>
  <c r="AB162" i="101" s="1"/>
  <c r="H168" i="105" a="1"/>
  <c r="H168" i="105" s="1"/>
  <c r="H170" i="105" s="1"/>
  <c r="V130" i="93"/>
  <c r="V174" i="93" s="1"/>
  <c r="J187" i="93"/>
  <c r="J188" i="93" s="1"/>
  <c r="O184" i="95"/>
  <c r="O185" i="95" s="1"/>
  <c r="AJ127" i="106"/>
  <c r="AJ171" i="106" s="1"/>
  <c r="AJ184" i="106"/>
  <c r="AJ185" i="106" s="1"/>
  <c r="N129" i="94"/>
  <c r="N130" i="94" s="1"/>
  <c r="N163" i="94" s="1"/>
  <c r="J127" i="100"/>
  <c r="J171" i="100" s="1"/>
  <c r="AG107" i="99"/>
  <c r="AG116" i="99" s="1"/>
  <c r="AG151" i="99" s="1" a="1"/>
  <c r="AG151" i="99" s="1"/>
  <c r="J127" i="104"/>
  <c r="J171" i="104" s="1"/>
  <c r="AA132" i="91"/>
  <c r="AA133" i="91" s="1"/>
  <c r="AA166" i="91" s="1"/>
  <c r="O188" i="93"/>
  <c r="V187" i="93"/>
  <c r="V188" i="93" s="1"/>
  <c r="AK127" i="95"/>
  <c r="AK171" i="95" s="1"/>
  <c r="J129" i="101"/>
  <c r="J130" i="101" s="1"/>
  <c r="J163" i="101" s="1"/>
  <c r="P108" i="98"/>
  <c r="J132" i="93"/>
  <c r="J133" i="93" s="1"/>
  <c r="J166" i="93" s="1"/>
  <c r="N184" i="94"/>
  <c r="N185" i="94" s="1"/>
  <c r="U108" i="105"/>
  <c r="AE108" i="105"/>
  <c r="AI129" i="101"/>
  <c r="AI130" i="101" s="1"/>
  <c r="AI163" i="101" s="1"/>
  <c r="AB178" i="101"/>
  <c r="Q127" i="95"/>
  <c r="Q171" i="95" s="1"/>
  <c r="I127" i="102"/>
  <c r="I171" i="102" s="1"/>
  <c r="AC184" i="105"/>
  <c r="AC185" i="105" s="1"/>
  <c r="AA187" i="91"/>
  <c r="AA188" i="91" s="1"/>
  <c r="AA183" i="99"/>
  <c r="I187" i="91"/>
  <c r="I188" i="91" s="1"/>
  <c r="N184" i="103"/>
  <c r="N185" i="103" s="1"/>
  <c r="AC127" i="105"/>
  <c r="AC171" i="105" s="1"/>
  <c r="AC127" i="97"/>
  <c r="AC171" i="97" s="1"/>
  <c r="AL130" i="91"/>
  <c r="AL174" i="91" s="1"/>
  <c r="M188" i="91"/>
  <c r="AH130" i="93"/>
  <c r="AH174" i="93" s="1"/>
  <c r="Z127" i="101"/>
  <c r="Z171" i="101" s="1"/>
  <c r="J129" i="104"/>
  <c r="J130" i="104" s="1"/>
  <c r="J163" i="104" s="1"/>
  <c r="AF108" i="104"/>
  <c r="AA108" i="99"/>
  <c r="L116" i="99"/>
  <c r="L151" i="99" s="1" a="1"/>
  <c r="L151" i="99" s="1"/>
  <c r="K170" i="98"/>
  <c r="Y170" i="105"/>
  <c r="AG170" i="101"/>
  <c r="AF170" i="99"/>
  <c r="Z170" i="92"/>
  <c r="AG170" i="106"/>
  <c r="AL170" i="99"/>
  <c r="AE170" i="92"/>
  <c r="K170" i="95"/>
  <c r="AL170" i="101"/>
  <c r="AF170" i="100"/>
  <c r="AG170" i="98"/>
  <c r="AK170" i="102"/>
  <c r="P170" i="98"/>
  <c r="AG170" i="99"/>
  <c r="Q170" i="103"/>
  <c r="Z170" i="104"/>
  <c r="AF170" i="97"/>
  <c r="AJ170" i="98"/>
  <c r="U170" i="99"/>
  <c r="Z170" i="102"/>
  <c r="AA170" i="95"/>
  <c r="AF170" i="102"/>
  <c r="M170" i="99"/>
  <c r="AF170" i="101"/>
  <c r="M170" i="95"/>
  <c r="AL170" i="94"/>
  <c r="K170" i="103"/>
  <c r="AL170" i="102"/>
  <c r="U170" i="105"/>
  <c r="Y170" i="102"/>
  <c r="P170" i="100"/>
  <c r="X129" i="106"/>
  <c r="X130" i="106" s="1"/>
  <c r="X163" i="106" s="1"/>
  <c r="M170" i="101"/>
  <c r="AI184" i="101"/>
  <c r="AI185" i="101" s="1"/>
  <c r="AD170" i="97"/>
  <c r="AC170" i="92"/>
  <c r="AA170" i="101"/>
  <c r="Y170" i="99"/>
  <c r="AG170" i="105"/>
  <c r="P170" i="99"/>
  <c r="AF170" i="106"/>
  <c r="AK170" i="97"/>
  <c r="V170" i="99"/>
  <c r="K170" i="101"/>
  <c r="AE170" i="105"/>
  <c r="AC170" i="104"/>
  <c r="O170" i="98"/>
  <c r="AL170" i="106"/>
  <c r="M170" i="106"/>
  <c r="AB170" i="105"/>
  <c r="AG170" i="103"/>
  <c r="AA170" i="104"/>
  <c r="P170" i="106"/>
  <c r="AB170" i="99"/>
  <c r="U170" i="104"/>
  <c r="K170" i="104"/>
  <c r="Z170" i="99"/>
  <c r="AB170" i="95"/>
  <c r="S170" i="92"/>
  <c r="X170" i="97"/>
  <c r="AF170" i="98"/>
  <c r="AG170" i="102"/>
  <c r="K170" i="99"/>
  <c r="M170" i="105"/>
  <c r="AG170" i="100"/>
  <c r="AG170" i="92"/>
  <c r="AA170" i="98"/>
  <c r="K170" i="105"/>
  <c r="Y170" i="104"/>
  <c r="AA170" i="100"/>
  <c r="Y170" i="98"/>
  <c r="AC170" i="102"/>
  <c r="Y170" i="106"/>
  <c r="Y170" i="101"/>
  <c r="P170" i="103"/>
  <c r="M170" i="98"/>
  <c r="X170" i="103"/>
  <c r="H170" i="92"/>
  <c r="I170" i="92"/>
  <c r="H170" i="98"/>
  <c r="H170" i="95"/>
  <c r="H170" i="97"/>
  <c r="AH132" i="93"/>
  <c r="AH133" i="93" s="1"/>
  <c r="AH166" i="93" s="1"/>
  <c r="R130" i="93"/>
  <c r="R174" i="93" s="1"/>
  <c r="AL173" i="91"/>
  <c r="L184" i="99"/>
  <c r="L185" i="99" s="1"/>
  <c r="AH185" i="99"/>
  <c r="R132" i="93"/>
  <c r="R133" i="93" s="1"/>
  <c r="R166" i="93" s="1"/>
  <c r="AI111" i="104"/>
  <c r="AH129" i="99"/>
  <c r="AH130" i="99" s="1"/>
  <c r="AH163" i="99" s="1"/>
  <c r="M108" i="97"/>
  <c r="J184" i="101"/>
  <c r="J185" i="101" s="1"/>
  <c r="AH127" i="99"/>
  <c r="AH171" i="99" s="1"/>
  <c r="U183" i="95"/>
  <c r="P183" i="98"/>
  <c r="AK107" i="104"/>
  <c r="AK111" i="104" s="1"/>
  <c r="AK183" i="104"/>
  <c r="AD190" i="61"/>
  <c r="AD191" i="61" s="1"/>
  <c r="AD135" i="61"/>
  <c r="AD136" i="61" s="1"/>
  <c r="AD169" i="61" s="1"/>
  <c r="AJ105" i="97"/>
  <c r="AJ108" i="97" s="1"/>
  <c r="I116" i="105"/>
  <c r="P162" i="101"/>
  <c r="W185" i="94"/>
  <c r="Z183" i="102"/>
  <c r="Z185" i="101"/>
  <c r="P129" i="94"/>
  <c r="P130" i="94" s="1"/>
  <c r="P163" i="94" s="1"/>
  <c r="AD123" i="61"/>
  <c r="AD158" i="61" s="1" a="1"/>
  <c r="AD158" i="61" s="1"/>
  <c r="R122" i="93"/>
  <c r="L129" i="98"/>
  <c r="L130" i="98" s="1"/>
  <c r="L163" i="98" s="1"/>
  <c r="Q108" i="102"/>
  <c r="AJ129" i="99"/>
  <c r="AJ130" i="99" s="1"/>
  <c r="AJ163" i="99" s="1"/>
  <c r="R123" i="93"/>
  <c r="R126" i="93" s="1"/>
  <c r="AH187" i="93"/>
  <c r="AH188" i="93" s="1"/>
  <c r="AI130" i="93"/>
  <c r="AI174" i="93" s="1"/>
  <c r="Z129" i="101"/>
  <c r="Z130" i="101" s="1"/>
  <c r="Z163" i="101" s="1"/>
  <c r="Q183" i="102"/>
  <c r="W178" i="102"/>
  <c r="AK127" i="100"/>
  <c r="AK171" i="100" s="1"/>
  <c r="AC183" i="104"/>
  <c r="AI184" i="104"/>
  <c r="AI185" i="104" s="1"/>
  <c r="Y183" i="98"/>
  <c r="U107" i="95"/>
  <c r="U111" i="95" s="1"/>
  <c r="W127" i="100"/>
  <c r="W171" i="100" s="1"/>
  <c r="M129" i="92"/>
  <c r="M130" i="92" s="1"/>
  <c r="M163" i="92" s="1"/>
  <c r="AJ129" i="101"/>
  <c r="AJ130" i="101" s="1"/>
  <c r="AJ163" i="101" s="1"/>
  <c r="AK108" i="104"/>
  <c r="AK127" i="104" s="1"/>
  <c r="AK171" i="104" s="1"/>
  <c r="W129" i="100"/>
  <c r="W130" i="100" s="1"/>
  <c r="W163" i="100" s="1"/>
  <c r="Z127" i="100"/>
  <c r="Z171" i="100" s="1"/>
  <c r="AA107" i="99"/>
  <c r="AA116" i="99" s="1"/>
  <c r="AA151" i="99" s="1" a="1"/>
  <c r="AA151" i="99" s="1"/>
  <c r="AF183" i="104"/>
  <c r="AJ185" i="104"/>
  <c r="AJ111" i="98"/>
  <c r="I122" i="103"/>
  <c r="I124" i="103" s="1"/>
  <c r="AI127" i="98"/>
  <c r="AI171" i="98" s="1"/>
  <c r="AK108" i="102"/>
  <c r="AK127" i="102" s="1"/>
  <c r="AK171" i="102" s="1"/>
  <c r="AH123" i="93"/>
  <c r="AH126" i="93" s="1"/>
  <c r="AK116" i="103"/>
  <c r="AI119" i="101"/>
  <c r="P108" i="100"/>
  <c r="K178" i="98"/>
  <c r="AJ119" i="98"/>
  <c r="J127" i="98"/>
  <c r="J171" i="98" s="1"/>
  <c r="AI184" i="98"/>
  <c r="AI185" i="98" s="1"/>
  <c r="W125" i="93"/>
  <c r="W127" i="93" s="1"/>
  <c r="AH119" i="98"/>
  <c r="AH120" i="98"/>
  <c r="AH123" i="98" s="1"/>
  <c r="AH111" i="98"/>
  <c r="Z107" i="104"/>
  <c r="Z116" i="104" s="1"/>
  <c r="AJ127" i="101"/>
  <c r="AJ171" i="101" s="1"/>
  <c r="Q107" i="102"/>
  <c r="Q111" i="102" s="1"/>
  <c r="AJ120" i="98"/>
  <c r="AJ123" i="98" s="1"/>
  <c r="J184" i="98"/>
  <c r="J185" i="98" s="1"/>
  <c r="AL127" i="97"/>
  <c r="AL171" i="97" s="1"/>
  <c r="J129" i="102"/>
  <c r="J130" i="102" s="1"/>
  <c r="J163" i="102" s="1"/>
  <c r="AJ129" i="98"/>
  <c r="AJ130" i="98" s="1"/>
  <c r="AJ163" i="98" s="1"/>
  <c r="J184" i="102"/>
  <c r="J185" i="102" s="1"/>
  <c r="AJ127" i="98"/>
  <c r="AJ171" i="98" s="1"/>
  <c r="W183" i="105"/>
  <c r="P170" i="102"/>
  <c r="AJ185" i="98"/>
  <c r="AC108" i="104"/>
  <c r="W183" i="5"/>
  <c r="Y129" i="94"/>
  <c r="Y130" i="94" s="1"/>
  <c r="Y163" i="94" s="1"/>
  <c r="L184" i="98"/>
  <c r="L185" i="98" s="1"/>
  <c r="AK129" i="103"/>
  <c r="AK130" i="103" s="1"/>
  <c r="AK163" i="103" s="1"/>
  <c r="AK184" i="103"/>
  <c r="AK185" i="103" s="1"/>
  <c r="R114" i="93"/>
  <c r="AG183" i="105"/>
  <c r="AK184" i="100"/>
  <c r="AK185" i="100" s="1"/>
  <c r="N129" i="103"/>
  <c r="N130" i="103" s="1"/>
  <c r="N163" i="103" s="1"/>
  <c r="Z184" i="100"/>
  <c r="Z185" i="100" s="1"/>
  <c r="Z107" i="102"/>
  <c r="Z111" i="102" s="1"/>
  <c r="Z108" i="102"/>
  <c r="H156" i="104"/>
  <c r="H107" i="100"/>
  <c r="H116" i="100" s="1"/>
  <c r="I127" i="105"/>
  <c r="I171" i="105" s="1"/>
  <c r="W129" i="94"/>
  <c r="W130" i="94" s="1"/>
  <c r="W163" i="94" s="1"/>
  <c r="Z108" i="99"/>
  <c r="Z107" i="99"/>
  <c r="Z111" i="99" s="1"/>
  <c r="Y108" i="98"/>
  <c r="AG108" i="105"/>
  <c r="Z183" i="99"/>
  <c r="AH122" i="93"/>
  <c r="AK183" i="97"/>
  <c r="AK129" i="105"/>
  <c r="AK130" i="105" s="1"/>
  <c r="AK163" i="105" s="1"/>
  <c r="H104" i="99"/>
  <c r="H107" i="99" s="1"/>
  <c r="H111" i="99" s="1"/>
  <c r="P183" i="103"/>
  <c r="I129" i="104"/>
  <c r="I130" i="104" s="1"/>
  <c r="I163" i="104" s="1"/>
  <c r="P107" i="101"/>
  <c r="P116" i="101" s="1"/>
  <c r="P151" i="101" s="1" a="1"/>
  <c r="P151" i="101" s="1"/>
  <c r="K183" i="101"/>
  <c r="U130" i="93"/>
  <c r="U174" i="93" s="1"/>
  <c r="U178" i="105"/>
  <c r="H156" i="99"/>
  <c r="P108" i="101"/>
  <c r="AK108" i="97"/>
  <c r="AK129" i="97" s="1"/>
  <c r="AK130" i="97" s="1"/>
  <c r="AK163" i="97" s="1"/>
  <c r="R129" i="98"/>
  <c r="R130" i="98" s="1"/>
  <c r="R163" i="98" s="1"/>
  <c r="AE107" i="105"/>
  <c r="AK184" i="105"/>
  <c r="AK185" i="105" s="1"/>
  <c r="Z183" i="104"/>
  <c r="J111" i="100"/>
  <c r="S184" i="106"/>
  <c r="S185" i="106" s="1"/>
  <c r="T127" i="101"/>
  <c r="T171" i="101" s="1"/>
  <c r="Q108" i="103"/>
  <c r="Q183" i="103"/>
  <c r="Q184" i="106"/>
  <c r="Q185" i="106" s="1"/>
  <c r="U104" i="102"/>
  <c r="U107" i="102" s="1"/>
  <c r="Q107" i="103"/>
  <c r="T150" i="92"/>
  <c r="AG178" i="101"/>
  <c r="AK107" i="102"/>
  <c r="AK111" i="102" s="1"/>
  <c r="I129" i="105"/>
  <c r="I130" i="105" s="1"/>
  <c r="I163" i="105" s="1"/>
  <c r="S127" i="105"/>
  <c r="S171" i="105" s="1"/>
  <c r="Y108" i="101"/>
  <c r="S184" i="105"/>
  <c r="S185" i="105" s="1"/>
  <c r="Y183" i="106"/>
  <c r="P170" i="101"/>
  <c r="W162" i="102"/>
  <c r="K108" i="101"/>
  <c r="AH114" i="93"/>
  <c r="T129" i="103"/>
  <c r="T130" i="103" s="1"/>
  <c r="T163" i="103" s="1"/>
  <c r="Q127" i="106"/>
  <c r="Q171" i="106" s="1"/>
  <c r="I129" i="102"/>
  <c r="I130" i="102" s="1"/>
  <c r="I163" i="102" s="1"/>
  <c r="T184" i="101"/>
  <c r="T185" i="101" s="1"/>
  <c r="S127" i="106"/>
  <c r="S171" i="106" s="1"/>
  <c r="AI120" i="101"/>
  <c r="AI123" i="101" s="1"/>
  <c r="AE183" i="105"/>
  <c r="Y105" i="106"/>
  <c r="Y108" i="106" s="1"/>
  <c r="K129" i="92"/>
  <c r="K130" i="92" s="1"/>
  <c r="K163" i="92" s="1"/>
  <c r="I127" i="104"/>
  <c r="I171" i="104" s="1"/>
  <c r="H127" i="92"/>
  <c r="H171" i="92" s="1"/>
  <c r="H129" i="92"/>
  <c r="H130" i="92" s="1"/>
  <c r="H163" i="92" s="1"/>
  <c r="AI111" i="101"/>
  <c r="P184" i="94"/>
  <c r="P185" i="94" s="1"/>
  <c r="L112" i="99"/>
  <c r="M184" i="92"/>
  <c r="M185" i="92" s="1"/>
  <c r="AI187" i="93"/>
  <c r="AI188" i="93" s="1"/>
  <c r="AE129" i="95"/>
  <c r="AE130" i="95" s="1"/>
  <c r="AE163" i="95" s="1"/>
  <c r="AJ183" i="97"/>
  <c r="AG183" i="98"/>
  <c r="M183" i="103"/>
  <c r="W108" i="105"/>
  <c r="AK127" i="99"/>
  <c r="AK171" i="99" s="1"/>
  <c r="U183" i="100"/>
  <c r="H183" i="100"/>
  <c r="H108" i="99"/>
  <c r="J184" i="100"/>
  <c r="J185" i="100" s="1"/>
  <c r="U162" i="103"/>
  <c r="I185" i="102"/>
  <c r="W127" i="94"/>
  <c r="W171" i="94" s="1"/>
  <c r="AE127" i="95"/>
  <c r="AE171" i="95" s="1"/>
  <c r="AF178" i="98"/>
  <c r="H183" i="99"/>
  <c r="AK129" i="99"/>
  <c r="AK130" i="99" s="1"/>
  <c r="AK163" i="99" s="1"/>
  <c r="Z185" i="103"/>
  <c r="M108" i="103"/>
  <c r="AC129" i="103"/>
  <c r="AC130" i="103" s="1"/>
  <c r="AC163" i="103" s="1"/>
  <c r="V119" i="95"/>
  <c r="O116" i="101"/>
  <c r="H150" i="98"/>
  <c r="AL170" i="98"/>
  <c r="W170" i="102"/>
  <c r="AG108" i="98"/>
  <c r="U108" i="100"/>
  <c r="AG107" i="98"/>
  <c r="AG116" i="98" s="1"/>
  <c r="K185" i="92"/>
  <c r="Z132" i="93"/>
  <c r="Z133" i="93" s="1"/>
  <c r="Z166" i="93" s="1"/>
  <c r="I187" i="93"/>
  <c r="I188" i="93" s="1"/>
  <c r="Y183" i="99"/>
  <c r="S129" i="101"/>
  <c r="S130" i="101" s="1"/>
  <c r="S163" i="101" s="1"/>
  <c r="I185" i="105"/>
  <c r="Z187" i="93"/>
  <c r="Z188" i="93" s="1"/>
  <c r="AL129" i="97"/>
  <c r="AL130" i="97" s="1"/>
  <c r="AL163" i="97" s="1"/>
  <c r="S184" i="101"/>
  <c r="S185" i="101" s="1"/>
  <c r="Y107" i="99"/>
  <c r="Y116" i="99" s="1"/>
  <c r="Y151" i="99" s="1" a="1"/>
  <c r="Y151" i="99" s="1"/>
  <c r="U127" i="92"/>
  <c r="U171" i="92" s="1"/>
  <c r="N122" i="99"/>
  <c r="N124" i="99" s="1"/>
  <c r="AL162" i="98"/>
  <c r="AL132" i="91"/>
  <c r="AL133" i="91" s="1"/>
  <c r="AL166" i="91" s="1"/>
  <c r="V127" i="95"/>
  <c r="V171" i="95" s="1"/>
  <c r="O127" i="101"/>
  <c r="O171" i="101" s="1"/>
  <c r="H156" i="105"/>
  <c r="AL183" i="99"/>
  <c r="AH127" i="100"/>
  <c r="AH171" i="100" s="1"/>
  <c r="K104" i="100"/>
  <c r="K107" i="100" s="1"/>
  <c r="K111" i="100" s="1"/>
  <c r="I130" i="93"/>
  <c r="I174" i="93" s="1"/>
  <c r="AD184" i="98"/>
  <c r="AD185" i="98" s="1"/>
  <c r="O184" i="101"/>
  <c r="O185" i="101" s="1"/>
  <c r="AJ112" i="103"/>
  <c r="L127" i="103"/>
  <c r="L171" i="103" s="1"/>
  <c r="AA170" i="102"/>
  <c r="H104" i="105"/>
  <c r="H107" i="105" s="1"/>
  <c r="H183" i="105"/>
  <c r="AL108" i="99"/>
  <c r="AL127" i="99" s="1"/>
  <c r="AL171" i="99" s="1"/>
  <c r="V111" i="95"/>
  <c r="T184" i="103"/>
  <c r="T185" i="103" s="1"/>
  <c r="AK183" i="102"/>
  <c r="I132" i="93"/>
  <c r="I133" i="93" s="1"/>
  <c r="I166" i="93" s="1"/>
  <c r="Y170" i="95"/>
  <c r="AB110" i="102"/>
  <c r="I129" i="106"/>
  <c r="I130" i="106" s="1"/>
  <c r="I163" i="106" s="1"/>
  <c r="U183" i="98"/>
  <c r="I184" i="106"/>
  <c r="I185" i="106" s="1"/>
  <c r="AG162" i="106"/>
  <c r="W185" i="97"/>
  <c r="K107" i="104"/>
  <c r="K111" i="104" s="1"/>
  <c r="P107" i="102"/>
  <c r="P116" i="102" s="1"/>
  <c r="P151" i="102" s="1" a="1"/>
  <c r="P151" i="102" s="1"/>
  <c r="M104" i="100"/>
  <c r="M107" i="100" s="1"/>
  <c r="AH184" i="100"/>
  <c r="AH185" i="100" s="1"/>
  <c r="L184" i="103"/>
  <c r="L185" i="103" s="1"/>
  <c r="AH117" i="106"/>
  <c r="U170" i="103"/>
  <c r="U108" i="98"/>
  <c r="P132" i="93"/>
  <c r="P133" i="93" s="1"/>
  <c r="P166" i="93" s="1"/>
  <c r="AF162" i="105"/>
  <c r="L104" i="102"/>
  <c r="L107" i="102" s="1"/>
  <c r="L111" i="102" s="1"/>
  <c r="H183" i="104"/>
  <c r="H104" i="104"/>
  <c r="H107" i="104" s="1"/>
  <c r="H111" i="104" s="1"/>
  <c r="AH129" i="104"/>
  <c r="AH130" i="104" s="1"/>
  <c r="AH163" i="104" s="1"/>
  <c r="AA127" i="94"/>
  <c r="AA171" i="94" s="1"/>
  <c r="M162" i="100"/>
  <c r="AD123" i="91"/>
  <c r="AD126" i="91" s="1"/>
  <c r="P130" i="93"/>
  <c r="P174" i="93" s="1"/>
  <c r="AA129" i="94"/>
  <c r="AA130" i="94" s="1"/>
  <c r="AA163" i="94" s="1"/>
  <c r="P105" i="95"/>
  <c r="P108" i="95" s="1"/>
  <c r="P162" i="102"/>
  <c r="I111" i="104"/>
  <c r="M170" i="100"/>
  <c r="K183" i="104"/>
  <c r="M170" i="104"/>
  <c r="Y156" i="106"/>
  <c r="X122" i="99"/>
  <c r="X124" i="99" s="1"/>
  <c r="AL185" i="97"/>
  <c r="AD114" i="91"/>
  <c r="AF162" i="98"/>
  <c r="L129" i="105"/>
  <c r="L130" i="105" s="1"/>
  <c r="L163" i="105" s="1"/>
  <c r="AF178" i="105"/>
  <c r="AG162" i="101"/>
  <c r="AG108" i="101"/>
  <c r="P108" i="105"/>
  <c r="L117" i="99"/>
  <c r="H156" i="106"/>
  <c r="AG112" i="98"/>
  <c r="N129" i="100"/>
  <c r="N130" i="100" s="1"/>
  <c r="N163" i="100" s="1"/>
  <c r="O129" i="98"/>
  <c r="O130" i="98" s="1"/>
  <c r="O163" i="98" s="1"/>
  <c r="Q116" i="92"/>
  <c r="AK104" i="97"/>
  <c r="AK107" i="97" s="1"/>
  <c r="AK111" i="97" s="1"/>
  <c r="U112" i="100"/>
  <c r="M110" i="104"/>
  <c r="AD122" i="92"/>
  <c r="AD124" i="92" s="1"/>
  <c r="N184" i="92"/>
  <c r="N185" i="92" s="1"/>
  <c r="Z111" i="61"/>
  <c r="Z114" i="61" s="1"/>
  <c r="T114" i="93"/>
  <c r="AG170" i="95"/>
  <c r="U170" i="101"/>
  <c r="H162" i="106"/>
  <c r="AB108" i="103"/>
  <c r="P183" i="106"/>
  <c r="Z119" i="93"/>
  <c r="Z154" i="93" s="1" a="1"/>
  <c r="Z154" i="93" s="1"/>
  <c r="T170" i="92"/>
  <c r="T156" i="92"/>
  <c r="T105" i="92"/>
  <c r="T108" i="92" s="1"/>
  <c r="AE185" i="95"/>
  <c r="P108" i="106"/>
  <c r="P121" i="92"/>
  <c r="O116" i="92"/>
  <c r="H178" i="98"/>
  <c r="AC127" i="102"/>
  <c r="AC171" i="102" s="1"/>
  <c r="I122" i="102"/>
  <c r="I124" i="102" s="1"/>
  <c r="Z116" i="98"/>
  <c r="Z151" i="98" s="1" a="1"/>
  <c r="Z151" i="98" s="1"/>
  <c r="J185" i="99"/>
  <c r="AB183" i="99"/>
  <c r="H104" i="98"/>
  <c r="H107" i="98" s="1"/>
  <c r="H111" i="98" s="1"/>
  <c r="P183" i="99"/>
  <c r="Z114" i="93"/>
  <c r="Y112" i="100"/>
  <c r="H105" i="98"/>
  <c r="H108" i="98" s="1"/>
  <c r="S119" i="106"/>
  <c r="O184" i="98"/>
  <c r="O185" i="98" s="1"/>
  <c r="V127" i="105"/>
  <c r="V171" i="105" s="1"/>
  <c r="P107" i="106"/>
  <c r="P111" i="106" s="1"/>
  <c r="W122" i="99"/>
  <c r="W124" i="99" s="1"/>
  <c r="K105" i="104"/>
  <c r="K108" i="104" s="1"/>
  <c r="AG107" i="101"/>
  <c r="AG111" i="101" s="1"/>
  <c r="Y108" i="100"/>
  <c r="AA183" i="98"/>
  <c r="AH185" i="104"/>
  <c r="Y183" i="100"/>
  <c r="H183" i="103"/>
  <c r="R184" i="98"/>
  <c r="R185" i="98" s="1"/>
  <c r="H184" i="104"/>
  <c r="M185" i="5"/>
  <c r="N185" i="5"/>
  <c r="K185" i="5"/>
  <c r="M184" i="5"/>
  <c r="N184" i="5"/>
  <c r="K184" i="5"/>
  <c r="H107" i="106"/>
  <c r="H116" i="106" s="1"/>
  <c r="H151" i="106" s="1" a="1"/>
  <c r="H151" i="106" s="1"/>
  <c r="AJ185" i="101"/>
  <c r="AJ135" i="61"/>
  <c r="AJ136" i="61" s="1"/>
  <c r="AJ169" i="61" s="1"/>
  <c r="AI127" i="92"/>
  <c r="AI171" i="92" s="1"/>
  <c r="U187" i="93"/>
  <c r="U188" i="93" s="1"/>
  <c r="AG162" i="95"/>
  <c r="N127" i="97"/>
  <c r="N171" i="97" s="1"/>
  <c r="AD108" i="97"/>
  <c r="AC184" i="98"/>
  <c r="AC185" i="98" s="1"/>
  <c r="S112" i="104"/>
  <c r="AJ127" i="104"/>
  <c r="AJ171" i="104" s="1"/>
  <c r="AC127" i="98"/>
  <c r="AC171" i="98" s="1"/>
  <c r="V184" i="105"/>
  <c r="V185" i="105" s="1"/>
  <c r="H105" i="106"/>
  <c r="AI184" i="92"/>
  <c r="AI185" i="92" s="1"/>
  <c r="AD183" i="97"/>
  <c r="AJ129" i="104"/>
  <c r="AJ130" i="104" s="1"/>
  <c r="AJ163" i="104" s="1"/>
  <c r="X112" i="103"/>
  <c r="K183" i="105"/>
  <c r="AA105" i="105"/>
  <c r="AA108" i="105" s="1"/>
  <c r="N184" i="97"/>
  <c r="N185" i="97" s="1"/>
  <c r="AD122" i="91"/>
  <c r="AG183" i="92"/>
  <c r="AA170" i="105"/>
  <c r="K108" i="105"/>
  <c r="X184" i="105"/>
  <c r="X185" i="105" s="1"/>
  <c r="S184" i="100"/>
  <c r="S185" i="100" s="1"/>
  <c r="K107" i="105"/>
  <c r="K116" i="105" s="1"/>
  <c r="K151" i="105" s="1" a="1"/>
  <c r="K151" i="105" s="1"/>
  <c r="U107" i="100"/>
  <c r="U116" i="100" s="1"/>
  <c r="J122" i="104"/>
  <c r="J124" i="104" s="1"/>
  <c r="AL104" i="100"/>
  <c r="AL107" i="100" s="1"/>
  <c r="AE184" i="99"/>
  <c r="AE185" i="99" s="1"/>
  <c r="V105" i="92"/>
  <c r="V108" i="92" s="1"/>
  <c r="V120" i="105"/>
  <c r="V123" i="105" s="1"/>
  <c r="T184" i="99"/>
  <c r="T185" i="99" s="1"/>
  <c r="S127" i="100"/>
  <c r="S171" i="100" s="1"/>
  <c r="AL112" i="102"/>
  <c r="H108" i="106"/>
  <c r="O129" i="92"/>
  <c r="O130" i="92" s="1"/>
  <c r="O163" i="92" s="1"/>
  <c r="H162" i="98"/>
  <c r="AH122" i="104"/>
  <c r="AH124" i="104" s="1"/>
  <c r="V129" i="106"/>
  <c r="V130" i="106" s="1"/>
  <c r="V163" i="106" s="1"/>
  <c r="N111" i="92"/>
  <c r="Q104" i="97"/>
  <c r="Q107" i="97" s="1"/>
  <c r="Q111" i="97" s="1"/>
  <c r="Q122" i="103"/>
  <c r="Q124" i="103" s="1"/>
  <c r="S129" i="100"/>
  <c r="S130" i="100" s="1"/>
  <c r="S163" i="100" s="1"/>
  <c r="H150" i="106"/>
  <c r="P112" i="98"/>
  <c r="V127" i="106"/>
  <c r="V171" i="106" s="1"/>
  <c r="M112" i="98"/>
  <c r="AH127" i="104"/>
  <c r="AH171" i="104" s="1"/>
  <c r="N111" i="106"/>
  <c r="P105" i="102"/>
  <c r="P108" i="102" s="1"/>
  <c r="J116" i="105"/>
  <c r="Y127" i="92"/>
  <c r="Y171" i="92" s="1"/>
  <c r="AF184" i="92"/>
  <c r="AF185" i="92" s="1"/>
  <c r="P188" i="93"/>
  <c r="AI184" i="100"/>
  <c r="AI185" i="100" s="1"/>
  <c r="AD185" i="106"/>
  <c r="L116" i="103"/>
  <c r="AF104" i="100"/>
  <c r="AF107" i="100" s="1"/>
  <c r="AF111" i="100" s="1"/>
  <c r="S120" i="106"/>
  <c r="S123" i="106" s="1"/>
  <c r="Y162" i="104"/>
  <c r="V184" i="98"/>
  <c r="V185" i="98" s="1"/>
  <c r="AB129" i="94"/>
  <c r="AB130" i="94" s="1"/>
  <c r="AB163" i="94" s="1"/>
  <c r="V127" i="98"/>
  <c r="V171" i="98" s="1"/>
  <c r="AB108" i="99"/>
  <c r="V119" i="105"/>
  <c r="R116" i="98"/>
  <c r="R151" i="98" s="1" a="1"/>
  <c r="R151" i="98" s="1"/>
  <c r="R111" i="98"/>
  <c r="AB127" i="94"/>
  <c r="AB171" i="94" s="1"/>
  <c r="S111" i="106"/>
  <c r="W129" i="92"/>
  <c r="W130" i="92" s="1"/>
  <c r="W163" i="92" s="1"/>
  <c r="AL112" i="99"/>
  <c r="AA108" i="100"/>
  <c r="AJ185" i="99"/>
  <c r="Y105" i="99"/>
  <c r="Y108" i="99" s="1"/>
  <c r="AA110" i="102"/>
  <c r="H105" i="100"/>
  <c r="H108" i="100" s="1"/>
  <c r="AI122" i="105"/>
  <c r="AI124" i="105" s="1"/>
  <c r="M108" i="100"/>
  <c r="T185" i="98"/>
  <c r="O127" i="103"/>
  <c r="O171" i="103" s="1"/>
  <c r="AF132" i="91"/>
  <c r="AF133" i="91" s="1"/>
  <c r="AF166" i="91" s="1"/>
  <c r="O184" i="92"/>
  <c r="O185" i="92" s="1"/>
  <c r="K127" i="92"/>
  <c r="K171" i="92" s="1"/>
  <c r="AF130" i="91"/>
  <c r="AF174" i="91" s="1"/>
  <c r="AB116" i="97"/>
  <c r="AB151" i="97" s="1" a="1"/>
  <c r="AB151" i="97" s="1"/>
  <c r="V153" i="105"/>
  <c r="S184" i="104"/>
  <c r="S185" i="104" s="1"/>
  <c r="W185" i="100"/>
  <c r="O122" i="100"/>
  <c r="O124" i="100" s="1"/>
  <c r="O129" i="103"/>
  <c r="O130" i="103" s="1"/>
  <c r="O163" i="103" s="1"/>
  <c r="Q185" i="94"/>
  <c r="N111" i="97"/>
  <c r="N116" i="97"/>
  <c r="N151" i="97" s="1" a="1"/>
  <c r="N151" i="97" s="1"/>
  <c r="P156" i="102"/>
  <c r="M122" i="98"/>
  <c r="M124" i="98" s="1"/>
  <c r="J120" i="104"/>
  <c r="N185" i="100"/>
  <c r="AJ184" i="103"/>
  <c r="AJ185" i="103" s="1"/>
  <c r="Y104" i="105"/>
  <c r="Y107" i="105" s="1"/>
  <c r="Y116" i="105" s="1"/>
  <c r="Y151" i="105" s="1" a="1"/>
  <c r="Y151" i="105" s="1"/>
  <c r="AC184" i="103"/>
  <c r="AC185" i="103" s="1"/>
  <c r="AG104" i="105"/>
  <c r="AG107" i="105" s="1"/>
  <c r="AG111" i="105" s="1"/>
  <c r="AK122" i="106"/>
  <c r="AK124" i="106" s="1"/>
  <c r="Y105" i="105"/>
  <c r="Y108" i="105" s="1"/>
  <c r="AL183" i="105"/>
  <c r="AI185" i="103"/>
  <c r="AF120" i="102"/>
  <c r="AF123" i="102" s="1"/>
  <c r="AC187" i="91"/>
  <c r="AC188" i="91" s="1"/>
  <c r="Q127" i="94"/>
  <c r="Q171" i="94" s="1"/>
  <c r="V120" i="95"/>
  <c r="V123" i="95" s="1"/>
  <c r="H105" i="95"/>
  <c r="H108" i="95" s="1"/>
  <c r="AA105" i="98"/>
  <c r="AA108" i="98" s="1"/>
  <c r="W122" i="106"/>
  <c r="W124" i="106" s="1"/>
  <c r="AJ122" i="101"/>
  <c r="AJ124" i="101" s="1"/>
  <c r="K112" i="104"/>
  <c r="AE122" i="106"/>
  <c r="AE124" i="106" s="1"/>
  <c r="K104" i="98"/>
  <c r="K107" i="98" s="1"/>
  <c r="K111" i="98" s="1"/>
  <c r="N127" i="100"/>
  <c r="N171" i="100" s="1"/>
  <c r="AF111" i="102"/>
  <c r="T178" i="92"/>
  <c r="AE183" i="92"/>
  <c r="Q129" i="94"/>
  <c r="Q130" i="94" s="1"/>
  <c r="Q163" i="94" s="1"/>
  <c r="U105" i="95"/>
  <c r="U108" i="95" s="1"/>
  <c r="AH117" i="95"/>
  <c r="V184" i="95"/>
  <c r="V185" i="95" s="1"/>
  <c r="H156" i="95"/>
  <c r="AC122" i="105"/>
  <c r="AC124" i="105" s="1"/>
  <c r="L122" i="98"/>
  <c r="L124" i="98" s="1"/>
  <c r="K104" i="102"/>
  <c r="K107" i="102" s="1"/>
  <c r="P170" i="105"/>
  <c r="AL110" i="100"/>
  <c r="AD127" i="98"/>
  <c r="AD171" i="98" s="1"/>
  <c r="AE129" i="99"/>
  <c r="AE130" i="99" s="1"/>
  <c r="AE163" i="99" s="1"/>
  <c r="V129" i="95"/>
  <c r="V130" i="95" s="1"/>
  <c r="V163" i="95" s="1"/>
  <c r="K110" i="98"/>
  <c r="AF127" i="100"/>
  <c r="AF171" i="100" s="1"/>
  <c r="AK185" i="99"/>
  <c r="AK122" i="99"/>
  <c r="AK124" i="99" s="1"/>
  <c r="AF108" i="98"/>
  <c r="R116" i="97"/>
  <c r="R111" i="97"/>
  <c r="J122" i="105"/>
  <c r="J124" i="105" s="1"/>
  <c r="U110" i="103"/>
  <c r="I120" i="93"/>
  <c r="AG122" i="98"/>
  <c r="AG124" i="98" s="1"/>
  <c r="N185" i="101"/>
  <c r="AG116" i="94"/>
  <c r="AG151" i="94" s="1" a="1"/>
  <c r="AG151" i="94" s="1"/>
  <c r="AG111" i="94"/>
  <c r="AK122" i="103"/>
  <c r="AK124" i="103" s="1"/>
  <c r="AA125" i="93"/>
  <c r="AA127" i="93" s="1"/>
  <c r="M105" i="102"/>
  <c r="M108" i="102" s="1"/>
  <c r="V118" i="61"/>
  <c r="X112" i="95"/>
  <c r="T112" i="95"/>
  <c r="X122" i="103"/>
  <c r="X124" i="103" s="1"/>
  <c r="AC122" i="104"/>
  <c r="AC124" i="104" s="1"/>
  <c r="L122" i="97"/>
  <c r="L124" i="97" s="1"/>
  <c r="AG187" i="91"/>
  <c r="AG188" i="91" s="1"/>
  <c r="N125" i="93"/>
  <c r="N127" i="93" s="1"/>
  <c r="AJ184" i="92"/>
  <c r="AJ185" i="92" s="1"/>
  <c r="O122" i="97"/>
  <c r="O124" i="97" s="1"/>
  <c r="R184" i="94"/>
  <c r="R185" i="94" s="1"/>
  <c r="H184" i="105"/>
  <c r="Y119" i="93"/>
  <c r="W184" i="92"/>
  <c r="W185" i="92" s="1"/>
  <c r="H127" i="105"/>
  <c r="H171" i="105" s="1"/>
  <c r="H129" i="105"/>
  <c r="H130" i="105" s="1"/>
  <c r="H163" i="105" s="1"/>
  <c r="AG105" i="95"/>
  <c r="AG108" i="95" s="1"/>
  <c r="AE129" i="97"/>
  <c r="AE130" i="97" s="1"/>
  <c r="AE163" i="97" s="1"/>
  <c r="Y122" i="100"/>
  <c r="Y124" i="100" s="1"/>
  <c r="Y117" i="94"/>
  <c r="W111" i="95"/>
  <c r="AE127" i="97"/>
  <c r="AE171" i="97" s="1"/>
  <c r="L122" i="104"/>
  <c r="L124" i="104" s="1"/>
  <c r="AG104" i="95"/>
  <c r="AG107" i="95" s="1"/>
  <c r="AG111" i="95" s="1"/>
  <c r="AE120" i="95"/>
  <c r="AE123" i="95" s="1"/>
  <c r="AE119" i="95"/>
  <c r="J121" i="97"/>
  <c r="H183" i="106"/>
  <c r="AG110" i="101"/>
  <c r="AB104" i="103"/>
  <c r="AB107" i="103" s="1"/>
  <c r="AB111" i="103" s="1"/>
  <c r="J185" i="94"/>
  <c r="AJ129" i="103"/>
  <c r="AJ130" i="103" s="1"/>
  <c r="AJ163" i="103" s="1"/>
  <c r="V121" i="106"/>
  <c r="V122" i="106"/>
  <c r="V124" i="106" s="1"/>
  <c r="Y105" i="104"/>
  <c r="Y108" i="104" s="1"/>
  <c r="Y104" i="104"/>
  <c r="Y107" i="104" s="1"/>
  <c r="Y111" i="104" s="1"/>
  <c r="S121" i="106"/>
  <c r="S122" i="106"/>
  <c r="S124" i="106" s="1"/>
  <c r="H170" i="101"/>
  <c r="H110" i="101"/>
  <c r="R184" i="106"/>
  <c r="R185" i="106" s="1"/>
  <c r="R129" i="106"/>
  <c r="R130" i="106" s="1"/>
  <c r="R163" i="106" s="1"/>
  <c r="K162" i="102"/>
  <c r="K110" i="102"/>
  <c r="AA162" i="102"/>
  <c r="AA183" i="102"/>
  <c r="AB150" i="101"/>
  <c r="AB110" i="101"/>
  <c r="Z183" i="92"/>
  <c r="AB105" i="95"/>
  <c r="AB108" i="95" s="1"/>
  <c r="AB104" i="95"/>
  <c r="AB107" i="95" s="1"/>
  <c r="AB111" i="95" s="1"/>
  <c r="AB156" i="95"/>
  <c r="AC184" i="97"/>
  <c r="AC185" i="97" s="1"/>
  <c r="Z127" i="105"/>
  <c r="Z171" i="105" s="1"/>
  <c r="Z129" i="105"/>
  <c r="Z130" i="105" s="1"/>
  <c r="Z163" i="105" s="1"/>
  <c r="M105" i="104"/>
  <c r="M108" i="104" s="1"/>
  <c r="M104" i="104"/>
  <c r="M107" i="104" s="1"/>
  <c r="M111" i="104" s="1"/>
  <c r="AF183" i="103"/>
  <c r="M110" i="102"/>
  <c r="Z121" i="100"/>
  <c r="Z122" i="100"/>
  <c r="Z124" i="100" s="1"/>
  <c r="K170" i="106"/>
  <c r="K110" i="106"/>
  <c r="J129" i="106"/>
  <c r="J130" i="106" s="1"/>
  <c r="J163" i="106" s="1"/>
  <c r="J127" i="106"/>
  <c r="J171" i="106" s="1"/>
  <c r="Z108" i="92"/>
  <c r="AG108" i="103"/>
  <c r="P183" i="102"/>
  <c r="K170" i="102"/>
  <c r="AB105" i="101"/>
  <c r="AB108" i="101" s="1"/>
  <c r="M150" i="100"/>
  <c r="M183" i="100"/>
  <c r="AL170" i="105"/>
  <c r="AL107" i="105"/>
  <c r="AL111" i="105" s="1"/>
  <c r="O122" i="103"/>
  <c r="O124" i="103" s="1"/>
  <c r="R121" i="102"/>
  <c r="R122" i="102"/>
  <c r="R124" i="102" s="1"/>
  <c r="I184" i="104"/>
  <c r="I185" i="104" s="1"/>
  <c r="AA183" i="100"/>
  <c r="J127" i="95"/>
  <c r="J171" i="95" s="1"/>
  <c r="J129" i="95"/>
  <c r="J130" i="95" s="1"/>
  <c r="J163" i="95" s="1"/>
  <c r="J184" i="95"/>
  <c r="J185" i="95" s="1"/>
  <c r="Q184" i="104"/>
  <c r="Q185" i="104" s="1"/>
  <c r="Q127" i="104"/>
  <c r="Q171" i="104" s="1"/>
  <c r="X127" i="105"/>
  <c r="X171" i="105" s="1"/>
  <c r="X129" i="105"/>
  <c r="X130" i="105" s="1"/>
  <c r="X163" i="105" s="1"/>
  <c r="N121" i="105"/>
  <c r="N122" i="105"/>
  <c r="N124" i="105" s="1"/>
  <c r="AA110" i="105"/>
  <c r="N121" i="103"/>
  <c r="N122" i="103"/>
  <c r="N124" i="103" s="1"/>
  <c r="V121" i="100"/>
  <c r="V122" i="100"/>
  <c r="V124" i="100" s="1"/>
  <c r="AA104" i="100"/>
  <c r="AA156" i="100"/>
  <c r="AL112" i="105"/>
  <c r="L185" i="92"/>
  <c r="S191" i="93"/>
  <c r="S192" i="93" s="1"/>
  <c r="M104" i="95"/>
  <c r="M107" i="95" s="1"/>
  <c r="AI129" i="100"/>
  <c r="AI130" i="100" s="1"/>
  <c r="AI163" i="100" s="1"/>
  <c r="Z184" i="105"/>
  <c r="Z185" i="105" s="1"/>
  <c r="AA183" i="105"/>
  <c r="AB150" i="105"/>
  <c r="AB183" i="105"/>
  <c r="Q122" i="106"/>
  <c r="Q124" i="106" s="1"/>
  <c r="P162" i="100"/>
  <c r="P110" i="100"/>
  <c r="AJ127" i="103"/>
  <c r="AJ171" i="103" s="1"/>
  <c r="O121" i="101"/>
  <c r="O122" i="101"/>
  <c r="AB183" i="102"/>
  <c r="R127" i="106"/>
  <c r="R171" i="106" s="1"/>
  <c r="AL170" i="100"/>
  <c r="Y150" i="101"/>
  <c r="Y110" i="101"/>
  <c r="AF107" i="103"/>
  <c r="AF116" i="103" s="1"/>
  <c r="AC129" i="101"/>
  <c r="AC130" i="101" s="1"/>
  <c r="AC163" i="101" s="1"/>
  <c r="AA156" i="98"/>
  <c r="AA104" i="98"/>
  <c r="AA107" i="98" s="1"/>
  <c r="X105" i="97"/>
  <c r="X108" i="97" s="1"/>
  <c r="X183" i="97"/>
  <c r="X104" i="97"/>
  <c r="X107" i="97" s="1"/>
  <c r="X156" i="97"/>
  <c r="I117" i="100"/>
  <c r="I112" i="100"/>
  <c r="O184" i="102"/>
  <c r="O185" i="102" s="1"/>
  <c r="O127" i="102"/>
  <c r="O171" i="102" s="1"/>
  <c r="AK185" i="92"/>
  <c r="AE185" i="97"/>
  <c r="J185" i="106"/>
  <c r="J185" i="103"/>
  <c r="M170" i="102"/>
  <c r="AF105" i="101"/>
  <c r="AF108" i="101" s="1"/>
  <c r="AC185" i="101"/>
  <c r="AL178" i="100"/>
  <c r="T184" i="106"/>
  <c r="T185" i="106" s="1"/>
  <c r="T129" i="106"/>
  <c r="T130" i="106" s="1"/>
  <c r="T163" i="106" s="1"/>
  <c r="T127" i="106"/>
  <c r="T171" i="106" s="1"/>
  <c r="Y162" i="95"/>
  <c r="AB105" i="98"/>
  <c r="AB108" i="98" s="1"/>
  <c r="P105" i="104"/>
  <c r="P108" i="104" s="1"/>
  <c r="L185" i="104"/>
  <c r="M178" i="102"/>
  <c r="O185" i="103"/>
  <c r="S185" i="102"/>
  <c r="AJ184" i="105"/>
  <c r="AJ185" i="105" s="1"/>
  <c r="K105" i="100"/>
  <c r="K108" i="100" s="1"/>
  <c r="AF108" i="103"/>
  <c r="K187" i="91"/>
  <c r="K188" i="91" s="1"/>
  <c r="O125" i="93"/>
  <c r="O127" i="93" s="1"/>
  <c r="H110" i="95"/>
  <c r="AC121" i="106"/>
  <c r="M107" i="99"/>
  <c r="M116" i="99" s="1"/>
  <c r="M151" i="99" s="1" a="1"/>
  <c r="M151" i="99" s="1"/>
  <c r="S121" i="99"/>
  <c r="M109" i="100"/>
  <c r="M117" i="100" s="1"/>
  <c r="K108" i="99"/>
  <c r="AB108" i="104"/>
  <c r="U183" i="102"/>
  <c r="AL108" i="100"/>
  <c r="AL129" i="100" s="1"/>
  <c r="AL130" i="100" s="1"/>
  <c r="AL163" i="100" s="1"/>
  <c r="AB104" i="100"/>
  <c r="AB107" i="100" s="1"/>
  <c r="K108" i="102"/>
  <c r="AB107" i="105"/>
  <c r="AB111" i="105" s="1"/>
  <c r="U104" i="106"/>
  <c r="U107" i="106" s="1"/>
  <c r="U111" i="106" s="1"/>
  <c r="M117" i="94"/>
  <c r="AH121" i="101"/>
  <c r="AL121" i="97"/>
  <c r="AB109" i="104"/>
  <c r="AB117" i="104" s="1"/>
  <c r="AB152" i="104" s="1" a="1"/>
  <c r="AB152" i="104" s="1"/>
  <c r="AB110" i="100"/>
  <c r="AF107" i="99"/>
  <c r="AF111" i="99" s="1"/>
  <c r="Y184" i="103"/>
  <c r="Y129" i="103"/>
  <c r="Y130" i="103" s="1"/>
  <c r="Y163" i="103" s="1"/>
  <c r="Y127" i="103"/>
  <c r="Y171" i="103" s="1"/>
  <c r="Q184" i="98"/>
  <c r="Q127" i="98"/>
  <c r="Q171" i="98" s="1"/>
  <c r="Q129" i="98"/>
  <c r="Q130" i="98" s="1"/>
  <c r="Q163" i="98" s="1"/>
  <c r="AD107" i="98"/>
  <c r="AD111" i="98" s="1"/>
  <c r="Q184" i="105"/>
  <c r="Q185" i="105" s="1"/>
  <c r="Q129" i="105"/>
  <c r="Q130" i="105" s="1"/>
  <c r="Q163" i="105" s="1"/>
  <c r="Q127" i="105"/>
  <c r="Q171" i="105" s="1"/>
  <c r="O107" i="99"/>
  <c r="W107" i="105"/>
  <c r="W111" i="105" s="1"/>
  <c r="W184" i="103"/>
  <c r="W185" i="103" s="1"/>
  <c r="W127" i="103"/>
  <c r="W171" i="103" s="1"/>
  <c r="W129" i="103"/>
  <c r="W130" i="103" s="1"/>
  <c r="W163" i="103" s="1"/>
  <c r="AL105" i="101"/>
  <c r="AL108" i="101" s="1"/>
  <c r="AL104" i="101"/>
  <c r="AH116" i="104"/>
  <c r="I107" i="99"/>
  <c r="I111" i="99" s="1"/>
  <c r="T184" i="100"/>
  <c r="T185" i="100" s="1"/>
  <c r="T129" i="100"/>
  <c r="T130" i="100" s="1"/>
  <c r="T163" i="100" s="1"/>
  <c r="T127" i="100"/>
  <c r="T171" i="100" s="1"/>
  <c r="AL183" i="98"/>
  <c r="AL156" i="98"/>
  <c r="S117" i="100"/>
  <c r="S152" i="100" s="1" a="1"/>
  <c r="S152" i="100" s="1"/>
  <c r="S112" i="100"/>
  <c r="AL107" i="99"/>
  <c r="AL111" i="99" s="1"/>
  <c r="U183" i="106"/>
  <c r="U156" i="106"/>
  <c r="U116" i="101"/>
  <c r="U111" i="101"/>
  <c r="J184" i="105"/>
  <c r="J185" i="105" s="1"/>
  <c r="J129" i="105"/>
  <c r="J130" i="105" s="1"/>
  <c r="J163" i="105" s="1"/>
  <c r="J127" i="105"/>
  <c r="J171" i="105" s="1"/>
  <c r="AC107" i="101"/>
  <c r="AC111" i="101" s="1"/>
  <c r="AL117" i="104"/>
  <c r="AL112" i="104"/>
  <c r="AF110" i="98"/>
  <c r="AL183" i="106"/>
  <c r="AL156" i="106"/>
  <c r="AK117" i="98"/>
  <c r="AK112" i="98"/>
  <c r="O124" i="106"/>
  <c r="M150" i="102"/>
  <c r="V184" i="101"/>
  <c r="V185" i="101" s="1"/>
  <c r="V127" i="101"/>
  <c r="V171" i="101" s="1"/>
  <c r="V129" i="101"/>
  <c r="V130" i="101" s="1"/>
  <c r="V163" i="101" s="1"/>
  <c r="AA117" i="106"/>
  <c r="AA112" i="106"/>
  <c r="AH184" i="103"/>
  <c r="AH185" i="103" s="1"/>
  <c r="AH129" i="103"/>
  <c r="AH130" i="103" s="1"/>
  <c r="AH163" i="103" s="1"/>
  <c r="AH127" i="103"/>
  <c r="AH171" i="103" s="1"/>
  <c r="N117" i="98"/>
  <c r="N112" i="98"/>
  <c r="AA105" i="104"/>
  <c r="AA108" i="104" s="1"/>
  <c r="AA104" i="104"/>
  <c r="T117" i="104"/>
  <c r="T112" i="104"/>
  <c r="X116" i="101"/>
  <c r="X111" i="101"/>
  <c r="W116" i="99"/>
  <c r="AI107" i="106"/>
  <c r="AI111" i="106" s="1"/>
  <c r="AF109" i="105"/>
  <c r="AB150" i="104"/>
  <c r="R116" i="106"/>
  <c r="AC129" i="102"/>
  <c r="AC130" i="102" s="1"/>
  <c r="AC163" i="102" s="1"/>
  <c r="AD116" i="106"/>
  <c r="N184" i="104"/>
  <c r="N185" i="104" s="1"/>
  <c r="N129" i="104"/>
  <c r="N130" i="104" s="1"/>
  <c r="N163" i="104" s="1"/>
  <c r="N127" i="104"/>
  <c r="N171" i="104" s="1"/>
  <c r="AD184" i="105"/>
  <c r="AD185" i="105" s="1"/>
  <c r="AD129" i="105"/>
  <c r="AD130" i="105" s="1"/>
  <c r="AD163" i="105" s="1"/>
  <c r="AD127" i="105"/>
  <c r="AD171" i="105" s="1"/>
  <c r="AA183" i="103"/>
  <c r="AA156" i="103"/>
  <c r="M117" i="99"/>
  <c r="M112" i="99"/>
  <c r="AI117" i="98"/>
  <c r="AI112" i="98"/>
  <c r="AD184" i="104"/>
  <c r="AD185" i="104" s="1"/>
  <c r="AD127" i="104"/>
  <c r="AD171" i="104" s="1"/>
  <c r="AD129" i="104"/>
  <c r="AD130" i="104" s="1"/>
  <c r="AD163" i="104" s="1"/>
  <c r="K183" i="106"/>
  <c r="K156" i="106"/>
  <c r="Q107" i="99"/>
  <c r="P109" i="101"/>
  <c r="AA183" i="106"/>
  <c r="AA156" i="106"/>
  <c r="S107" i="102"/>
  <c r="S111" i="102" s="1"/>
  <c r="K109" i="98"/>
  <c r="T185" i="104"/>
  <c r="Y117" i="99"/>
  <c r="Y112" i="99"/>
  <c r="AE124" i="100"/>
  <c r="AG109" i="101"/>
  <c r="AA156" i="101"/>
  <c r="AA183" i="101"/>
  <c r="X107" i="105"/>
  <c r="X111" i="105" s="1"/>
  <c r="M117" i="106"/>
  <c r="M112" i="106"/>
  <c r="AD184" i="101"/>
  <c r="AD185" i="101" s="1"/>
  <c r="AD127" i="101"/>
  <c r="AD171" i="101" s="1"/>
  <c r="AD129" i="101"/>
  <c r="AD130" i="101" s="1"/>
  <c r="AD163" i="101" s="1"/>
  <c r="AG156" i="102"/>
  <c r="AG183" i="102"/>
  <c r="AA107" i="102"/>
  <c r="AA111" i="102" s="1"/>
  <c r="L184" i="105"/>
  <c r="L185" i="105" s="1"/>
  <c r="L120" i="106"/>
  <c r="L123" i="106" s="1"/>
  <c r="S116" i="103"/>
  <c r="S151" i="103" s="1" a="1"/>
  <c r="S151" i="103" s="1"/>
  <c r="AL117" i="101"/>
  <c r="AL112" i="101"/>
  <c r="AH121" i="103"/>
  <c r="V116" i="98"/>
  <c r="V151" i="98" s="1" a="1"/>
  <c r="V151" i="98" s="1"/>
  <c r="Z122" i="99"/>
  <c r="AH116" i="100"/>
  <c r="AH151" i="100" s="1" a="1"/>
  <c r="AH151" i="100" s="1"/>
  <c r="O107" i="106"/>
  <c r="AF110" i="105"/>
  <c r="AH116" i="101"/>
  <c r="AH151" i="101" s="1" a="1"/>
  <c r="AH151" i="101" s="1"/>
  <c r="AE184" i="100"/>
  <c r="AE185" i="100" s="1"/>
  <c r="AE129" i="100"/>
  <c r="AE130" i="100" s="1"/>
  <c r="AE163" i="100" s="1"/>
  <c r="AE127" i="100"/>
  <c r="AE171" i="100" s="1"/>
  <c r="AI184" i="105"/>
  <c r="AI185" i="105" s="1"/>
  <c r="AI129" i="105"/>
  <c r="AI130" i="105" s="1"/>
  <c r="AI163" i="105" s="1"/>
  <c r="AI127" i="105"/>
  <c r="AI171" i="105" s="1"/>
  <c r="T107" i="101"/>
  <c r="X184" i="103"/>
  <c r="X185" i="103" s="1"/>
  <c r="AC117" i="101"/>
  <c r="AC152" i="101" s="1" a="1"/>
  <c r="AC152" i="101" s="1"/>
  <c r="AC112" i="101"/>
  <c r="AF107" i="98"/>
  <c r="AF111" i="98" s="1"/>
  <c r="S184" i="103"/>
  <c r="S185" i="103" s="1"/>
  <c r="H183" i="101"/>
  <c r="H156" i="101"/>
  <c r="N107" i="99"/>
  <c r="N111" i="99" s="1"/>
  <c r="AI107" i="102"/>
  <c r="AI111" i="102" s="1"/>
  <c r="H183" i="98"/>
  <c r="M109" i="104"/>
  <c r="J116" i="101"/>
  <c r="V117" i="104"/>
  <c r="V112" i="104"/>
  <c r="S107" i="100"/>
  <c r="R121" i="101"/>
  <c r="S117" i="103"/>
  <c r="S112" i="103"/>
  <c r="AG183" i="100"/>
  <c r="AG156" i="100"/>
  <c r="M117" i="101"/>
  <c r="M112" i="101"/>
  <c r="AC116" i="99"/>
  <c r="AC151" i="99" s="1" a="1"/>
  <c r="AC151" i="99" s="1"/>
  <c r="S116" i="105"/>
  <c r="P109" i="100"/>
  <c r="AJ117" i="105"/>
  <c r="AJ112" i="105"/>
  <c r="AG105" i="102"/>
  <c r="AG108" i="102" s="1"/>
  <c r="AJ129" i="105"/>
  <c r="AJ130" i="105" s="1"/>
  <c r="AJ163" i="105" s="1"/>
  <c r="X122" i="101"/>
  <c r="X124" i="101" s="1"/>
  <c r="AI117" i="99"/>
  <c r="AI112" i="99"/>
  <c r="L116" i="98"/>
  <c r="AK117" i="105"/>
  <c r="AK112" i="105"/>
  <c r="AD122" i="102"/>
  <c r="AD124" i="102" s="1"/>
  <c r="U170" i="102"/>
  <c r="I117" i="101"/>
  <c r="I112" i="101"/>
  <c r="W116" i="106"/>
  <c r="W151" i="106" s="1" a="1"/>
  <c r="W151" i="106" s="1"/>
  <c r="S107" i="104"/>
  <c r="S111" i="104" s="1"/>
  <c r="W107" i="101"/>
  <c r="P110" i="101"/>
  <c r="U117" i="104"/>
  <c r="U112" i="104"/>
  <c r="W117" i="105"/>
  <c r="W152" i="105" s="1" a="1"/>
  <c r="W152" i="105" s="1"/>
  <c r="W112" i="105"/>
  <c r="W156" i="102"/>
  <c r="W183" i="102"/>
  <c r="H109" i="101"/>
  <c r="AJ116" i="104"/>
  <c r="AJ151" i="104" s="1" a="1"/>
  <c r="AJ151" i="104" s="1"/>
  <c r="AB170" i="100"/>
  <c r="AB104" i="104"/>
  <c r="R117" i="98"/>
  <c r="R152" i="98" s="1" a="1"/>
  <c r="R152" i="98" s="1"/>
  <c r="R112" i="98"/>
  <c r="P110" i="105"/>
  <c r="AB108" i="105"/>
  <c r="N117" i="101"/>
  <c r="N152" i="101" s="1" a="1"/>
  <c r="N152" i="101" s="1"/>
  <c r="N112" i="101"/>
  <c r="P105" i="103"/>
  <c r="P108" i="103" s="1"/>
  <c r="P104" i="103"/>
  <c r="W122" i="101"/>
  <c r="W124" i="101" s="1"/>
  <c r="AF104" i="101"/>
  <c r="Y117" i="103"/>
  <c r="Y112" i="103"/>
  <c r="AF183" i="105"/>
  <c r="AF156" i="105"/>
  <c r="X117" i="106"/>
  <c r="X112" i="106"/>
  <c r="K105" i="98"/>
  <c r="K108" i="98" s="1"/>
  <c r="K117" i="100"/>
  <c r="K112" i="100"/>
  <c r="AB117" i="103"/>
  <c r="AB112" i="103"/>
  <c r="AC107" i="104"/>
  <c r="AC111" i="104" s="1"/>
  <c r="V184" i="102"/>
  <c r="V185" i="102" s="1"/>
  <c r="V129" i="102"/>
  <c r="V130" i="102" s="1"/>
  <c r="V163" i="102" s="1"/>
  <c r="V127" i="102"/>
  <c r="V171" i="102" s="1"/>
  <c r="U117" i="106"/>
  <c r="U112" i="106"/>
  <c r="L122" i="106"/>
  <c r="W107" i="98"/>
  <c r="K109" i="102"/>
  <c r="P117" i="99"/>
  <c r="P112" i="99"/>
  <c r="O107" i="98"/>
  <c r="O111" i="98" s="1"/>
  <c r="L117" i="105"/>
  <c r="L112" i="105"/>
  <c r="H129" i="104"/>
  <c r="H130" i="104" s="1"/>
  <c r="H163" i="104" s="1"/>
  <c r="K122" i="104"/>
  <c r="K124" i="104" s="1"/>
  <c r="AL109" i="100"/>
  <c r="AL184" i="103"/>
  <c r="AL185" i="103" s="1"/>
  <c r="AL129" i="103"/>
  <c r="AL130" i="103" s="1"/>
  <c r="AL163" i="103" s="1"/>
  <c r="AL127" i="103"/>
  <c r="AL171" i="103" s="1"/>
  <c r="K104" i="106"/>
  <c r="AF170" i="103"/>
  <c r="K105" i="106"/>
  <c r="K108" i="106" s="1"/>
  <c r="H183" i="102"/>
  <c r="M108" i="106"/>
  <c r="AF129" i="100"/>
  <c r="AF130" i="100" s="1"/>
  <c r="AF163" i="100" s="1"/>
  <c r="AF105" i="105"/>
  <c r="AF108" i="105" s="1"/>
  <c r="H105" i="101"/>
  <c r="H108" i="101" s="1"/>
  <c r="P104" i="100"/>
  <c r="AB127" i="102"/>
  <c r="AB171" i="102" s="1"/>
  <c r="Q104" i="98"/>
  <c r="R127" i="99"/>
  <c r="R171" i="99" s="1"/>
  <c r="AB116" i="102"/>
  <c r="AG105" i="100"/>
  <c r="AG108" i="100" s="1"/>
  <c r="L116" i="101"/>
  <c r="AA121" i="97"/>
  <c r="Z121" i="97"/>
  <c r="T120" i="104"/>
  <c r="T123" i="104" s="1"/>
  <c r="AK120" i="98"/>
  <c r="AK123" i="98" s="1"/>
  <c r="V184" i="100"/>
  <c r="V185" i="100" s="1"/>
  <c r="V127" i="100"/>
  <c r="V171" i="100" s="1"/>
  <c r="V129" i="100"/>
  <c r="V130" i="100" s="1"/>
  <c r="V163" i="100" s="1"/>
  <c r="M107" i="103"/>
  <c r="M111" i="103" s="1"/>
  <c r="AD184" i="103"/>
  <c r="AD185" i="103" s="1"/>
  <c r="AD129" i="103"/>
  <c r="AD130" i="103" s="1"/>
  <c r="AD163" i="103" s="1"/>
  <c r="AD127" i="103"/>
  <c r="AD171" i="103" s="1"/>
  <c r="AE107" i="99"/>
  <c r="AE111" i="99" s="1"/>
  <c r="H109" i="98"/>
  <c r="AC117" i="99"/>
  <c r="AC112" i="99"/>
  <c r="R121" i="100"/>
  <c r="S117" i="105"/>
  <c r="S112" i="105"/>
  <c r="Q117" i="102"/>
  <c r="Q112" i="102"/>
  <c r="S121" i="104"/>
  <c r="AH111" i="104"/>
  <c r="I184" i="99"/>
  <c r="I185" i="99" s="1"/>
  <c r="I127" i="99"/>
  <c r="I171" i="99" s="1"/>
  <c r="I129" i="99"/>
  <c r="I130" i="99" s="1"/>
  <c r="I163" i="99" s="1"/>
  <c r="AJ107" i="105"/>
  <c r="AC107" i="102"/>
  <c r="AC111" i="102" s="1"/>
  <c r="N184" i="106"/>
  <c r="N185" i="106" s="1"/>
  <c r="N120" i="106"/>
  <c r="N123" i="106" s="1"/>
  <c r="N127" i="106"/>
  <c r="N171" i="106" s="1"/>
  <c r="N129" i="106"/>
  <c r="N130" i="106" s="1"/>
  <c r="N163" i="106" s="1"/>
  <c r="AH107" i="105"/>
  <c r="AH111" i="105" s="1"/>
  <c r="AL122" i="105"/>
  <c r="AC116" i="98"/>
  <c r="AC151" i="98" s="1" a="1"/>
  <c r="AC151" i="98" s="1"/>
  <c r="AD121" i="102"/>
  <c r="Q107" i="101"/>
  <c r="Q111" i="101" s="1"/>
  <c r="T116" i="102"/>
  <c r="AC116" i="100"/>
  <c r="W122" i="98"/>
  <c r="W124" i="98" s="1"/>
  <c r="O117" i="102"/>
  <c r="O112" i="102"/>
  <c r="W116" i="103"/>
  <c r="W111" i="103"/>
  <c r="M105" i="105"/>
  <c r="M108" i="105" s="1"/>
  <c r="M104" i="105"/>
  <c r="I122" i="99"/>
  <c r="I124" i="99" s="1"/>
  <c r="O116" i="103"/>
  <c r="O151" i="103" s="1" a="1"/>
  <c r="O151" i="103" s="1"/>
  <c r="O111" i="103"/>
  <c r="T107" i="105"/>
  <c r="T111" i="105" s="1"/>
  <c r="AD117" i="106"/>
  <c r="AD112" i="106"/>
  <c r="K117" i="99"/>
  <c r="K112" i="99"/>
  <c r="AG110" i="102"/>
  <c r="AE107" i="98"/>
  <c r="AE111" i="98" s="1"/>
  <c r="R121" i="104"/>
  <c r="R117" i="99"/>
  <c r="R112" i="99"/>
  <c r="AF117" i="100"/>
  <c r="AF112" i="100"/>
  <c r="AJ122" i="100"/>
  <c r="AJ124" i="100" s="1"/>
  <c r="W111" i="99"/>
  <c r="AI184" i="106"/>
  <c r="AI185" i="106" s="1"/>
  <c r="AI129" i="106"/>
  <c r="AI130" i="106" s="1"/>
  <c r="AI163" i="106" s="1"/>
  <c r="AI127" i="106"/>
  <c r="AI171" i="106" s="1"/>
  <c r="Q122" i="105"/>
  <c r="Q124" i="105" s="1"/>
  <c r="U109" i="105"/>
  <c r="N184" i="99"/>
  <c r="N185" i="99" s="1"/>
  <c r="N127" i="99"/>
  <c r="N171" i="99" s="1"/>
  <c r="N129" i="99"/>
  <c r="N130" i="99" s="1"/>
  <c r="N163" i="99" s="1"/>
  <c r="V107" i="100"/>
  <c r="N116" i="100"/>
  <c r="N111" i="100"/>
  <c r="I121" i="106"/>
  <c r="K110" i="103"/>
  <c r="AG183" i="104"/>
  <c r="AG156" i="104"/>
  <c r="AK122" i="104"/>
  <c r="Q184" i="99"/>
  <c r="Q185" i="99" s="1"/>
  <c r="Q129" i="99"/>
  <c r="Q130" i="99" s="1"/>
  <c r="Q163" i="99" s="1"/>
  <c r="Q127" i="99"/>
  <c r="Q171" i="99" s="1"/>
  <c r="R107" i="101"/>
  <c r="J121" i="100"/>
  <c r="X121" i="100"/>
  <c r="P183" i="104"/>
  <c r="P156" i="104"/>
  <c r="S122" i="104"/>
  <c r="AB117" i="99"/>
  <c r="AB112" i="99"/>
  <c r="AC107" i="106"/>
  <c r="AC111" i="106" s="1"/>
  <c r="I184" i="100"/>
  <c r="I185" i="100" s="1"/>
  <c r="V117" i="103"/>
  <c r="V112" i="103"/>
  <c r="I122" i="106"/>
  <c r="I124" i="106" s="1"/>
  <c r="AK107" i="106"/>
  <c r="AK111" i="106" s="1"/>
  <c r="N116" i="101"/>
  <c r="L117" i="100"/>
  <c r="L112" i="100"/>
  <c r="AF183" i="98"/>
  <c r="H105" i="102"/>
  <c r="H108" i="102" s="1"/>
  <c r="H104" i="102"/>
  <c r="Y183" i="105"/>
  <c r="Y156" i="105"/>
  <c r="AL122" i="99"/>
  <c r="AL124" i="99" s="1"/>
  <c r="AL117" i="103"/>
  <c r="AL112" i="103"/>
  <c r="O184" i="106"/>
  <c r="O185" i="106" s="1"/>
  <c r="O127" i="106"/>
  <c r="O171" i="106" s="1"/>
  <c r="O129" i="106"/>
  <c r="O130" i="106" s="1"/>
  <c r="O163" i="106" s="1"/>
  <c r="T116" i="98"/>
  <c r="V184" i="103"/>
  <c r="V185" i="103" s="1"/>
  <c r="V127" i="103"/>
  <c r="V171" i="103" s="1"/>
  <c r="V129" i="103"/>
  <c r="V130" i="103" s="1"/>
  <c r="V163" i="103" s="1"/>
  <c r="AD153" i="102"/>
  <c r="L107" i="104"/>
  <c r="Y107" i="106"/>
  <c r="Y111" i="106" s="1"/>
  <c r="H110" i="106"/>
  <c r="P117" i="104"/>
  <c r="P112" i="104"/>
  <c r="L117" i="102"/>
  <c r="L112" i="102"/>
  <c r="AA109" i="105"/>
  <c r="AB117" i="98"/>
  <c r="AB112" i="98"/>
  <c r="X129" i="103"/>
  <c r="X130" i="103" s="1"/>
  <c r="X163" i="103" s="1"/>
  <c r="M108" i="99"/>
  <c r="AF183" i="102"/>
  <c r="AI184" i="102"/>
  <c r="AI185" i="102" s="1"/>
  <c r="AI127" i="102"/>
  <c r="AI171" i="102" s="1"/>
  <c r="AI129" i="102"/>
  <c r="AI130" i="102" s="1"/>
  <c r="AI163" i="102" s="1"/>
  <c r="AG183" i="99"/>
  <c r="R116" i="105"/>
  <c r="I116" i="101"/>
  <c r="I151" i="101" s="1" a="1"/>
  <c r="I151" i="101" s="1"/>
  <c r="H117" i="105"/>
  <c r="H112" i="105"/>
  <c r="AG109" i="106"/>
  <c r="AD107" i="99"/>
  <c r="W110" i="102"/>
  <c r="H117" i="104"/>
  <c r="H112" i="104"/>
  <c r="AL183" i="104"/>
  <c r="AL156" i="104"/>
  <c r="AE107" i="106"/>
  <c r="AE111" i="106" s="1"/>
  <c r="R117" i="106"/>
  <c r="R152" i="106" s="1" a="1"/>
  <c r="R152" i="106" s="1"/>
  <c r="R112" i="106"/>
  <c r="AG117" i="104"/>
  <c r="AG112" i="104"/>
  <c r="AJ153" i="98"/>
  <c r="AJ124" i="98"/>
  <c r="AI184" i="99"/>
  <c r="AI185" i="99" s="1"/>
  <c r="AI129" i="99"/>
  <c r="AI130" i="99" s="1"/>
  <c r="AI163" i="99" s="1"/>
  <c r="AI127" i="99"/>
  <c r="AI171" i="99" s="1"/>
  <c r="AJ127" i="105"/>
  <c r="AJ171" i="105" s="1"/>
  <c r="J122" i="102"/>
  <c r="AG117" i="103"/>
  <c r="AG112" i="103"/>
  <c r="K183" i="103"/>
  <c r="N116" i="103"/>
  <c r="S107" i="98"/>
  <c r="S111" i="98" s="1"/>
  <c r="Q117" i="101"/>
  <c r="Q112" i="101"/>
  <c r="AE122" i="105"/>
  <c r="AF109" i="103"/>
  <c r="U178" i="102"/>
  <c r="X116" i="100"/>
  <c r="J107" i="99"/>
  <c r="AH153" i="102"/>
  <c r="AH120" i="102"/>
  <c r="AH123" i="102" s="1"/>
  <c r="M183" i="101"/>
  <c r="M156" i="101"/>
  <c r="AD124" i="103"/>
  <c r="AI122" i="106"/>
  <c r="N120" i="102"/>
  <c r="N123" i="102" s="1"/>
  <c r="O107" i="104"/>
  <c r="O111" i="104" s="1"/>
  <c r="AI117" i="103"/>
  <c r="AI152" i="103" s="1" a="1"/>
  <c r="AI152" i="103" s="1"/>
  <c r="AI112" i="103"/>
  <c r="U156" i="103"/>
  <c r="U183" i="103"/>
  <c r="AB178" i="100"/>
  <c r="J117" i="98"/>
  <c r="J112" i="98"/>
  <c r="U109" i="103"/>
  <c r="R107" i="102"/>
  <c r="R111" i="102" s="1"/>
  <c r="Y109" i="104"/>
  <c r="AI153" i="101"/>
  <c r="S107" i="99"/>
  <c r="AF110" i="103"/>
  <c r="AD120" i="102"/>
  <c r="AD123" i="102" s="1"/>
  <c r="U110" i="105"/>
  <c r="I116" i="102"/>
  <c r="Y109" i="101"/>
  <c r="M107" i="101"/>
  <c r="M111" i="101" s="1"/>
  <c r="Z116" i="101"/>
  <c r="M183" i="106"/>
  <c r="Y117" i="106"/>
  <c r="Y152" i="106" s="1" a="1"/>
  <c r="Y152" i="106" s="1"/>
  <c r="Y112" i="106"/>
  <c r="R107" i="103"/>
  <c r="R111" i="103" s="1"/>
  <c r="AC129" i="104"/>
  <c r="AC130" i="104" s="1"/>
  <c r="AC163" i="104" s="1"/>
  <c r="I184" i="101"/>
  <c r="I185" i="101" s="1"/>
  <c r="I127" i="101"/>
  <c r="I171" i="101" s="1"/>
  <c r="I129" i="101"/>
  <c r="I130" i="101" s="1"/>
  <c r="I163" i="101" s="1"/>
  <c r="X107" i="99"/>
  <c r="X111" i="99" s="1"/>
  <c r="N184" i="102"/>
  <c r="N185" i="102" s="1"/>
  <c r="N129" i="102"/>
  <c r="N130" i="102" s="1"/>
  <c r="N163" i="102" s="1"/>
  <c r="N127" i="102"/>
  <c r="N171" i="102" s="1"/>
  <c r="W184" i="98"/>
  <c r="W185" i="98" s="1"/>
  <c r="W129" i="98"/>
  <c r="W130" i="98" s="1"/>
  <c r="W163" i="98" s="1"/>
  <c r="W127" i="98"/>
  <c r="W171" i="98" s="1"/>
  <c r="P183" i="101"/>
  <c r="P117" i="106"/>
  <c r="P112" i="106"/>
  <c r="Y117" i="98"/>
  <c r="Y112" i="98"/>
  <c r="V184" i="104"/>
  <c r="V185" i="104" s="1"/>
  <c r="K127" i="103"/>
  <c r="K171" i="103" s="1"/>
  <c r="K129" i="103"/>
  <c r="K130" i="103" s="1"/>
  <c r="K163" i="103" s="1"/>
  <c r="U184" i="99"/>
  <c r="U185" i="99" s="1"/>
  <c r="U127" i="99"/>
  <c r="U171" i="99" s="1"/>
  <c r="U129" i="99"/>
  <c r="U130" i="99" s="1"/>
  <c r="U163" i="99" s="1"/>
  <c r="AI122" i="101"/>
  <c r="AC117" i="100"/>
  <c r="AC112" i="100"/>
  <c r="AE124" i="99"/>
  <c r="H107" i="101"/>
  <c r="H178" i="101"/>
  <c r="AJ107" i="102"/>
  <c r="AJ111" i="102" s="1"/>
  <c r="AF178" i="103"/>
  <c r="S116" i="101"/>
  <c r="Y104" i="103"/>
  <c r="AF104" i="105"/>
  <c r="L127" i="102"/>
  <c r="L171" i="102" s="1"/>
  <c r="AG104" i="103"/>
  <c r="K104" i="99"/>
  <c r="M183" i="105"/>
  <c r="U183" i="105"/>
  <c r="AB129" i="102"/>
  <c r="AB130" i="102" s="1"/>
  <c r="AB163" i="102" s="1"/>
  <c r="AL104" i="104"/>
  <c r="O116" i="100"/>
  <c r="M183" i="104"/>
  <c r="AB111" i="102"/>
  <c r="L111" i="101"/>
  <c r="AB104" i="101"/>
  <c r="X184" i="106"/>
  <c r="X185" i="106" s="1"/>
  <c r="Z184" i="106"/>
  <c r="Z185" i="106" s="1"/>
  <c r="Z129" i="106"/>
  <c r="Z130" i="106" s="1"/>
  <c r="Z163" i="106" s="1"/>
  <c r="Z127" i="106"/>
  <c r="Z171" i="106" s="1"/>
  <c r="Z107" i="100"/>
  <c r="Z111" i="100" s="1"/>
  <c r="Y107" i="100"/>
  <c r="Y111" i="100" s="1"/>
  <c r="T120" i="106"/>
  <c r="T123" i="106" s="1"/>
  <c r="T117" i="106"/>
  <c r="T112" i="106"/>
  <c r="AH107" i="106"/>
  <c r="AG105" i="104"/>
  <c r="AG108" i="104" s="1"/>
  <c r="AG104" i="104"/>
  <c r="I107" i="100"/>
  <c r="AD122" i="105"/>
  <c r="AD124" i="105" s="1"/>
  <c r="AA107" i="105"/>
  <c r="AA111" i="105" s="1"/>
  <c r="AH184" i="105"/>
  <c r="AH185" i="105" s="1"/>
  <c r="AH129" i="105"/>
  <c r="AH130" i="105" s="1"/>
  <c r="AH163" i="105" s="1"/>
  <c r="AH127" i="105"/>
  <c r="AH171" i="105" s="1"/>
  <c r="AF105" i="106"/>
  <c r="AF108" i="106" s="1"/>
  <c r="AF104" i="106"/>
  <c r="AF109" i="98"/>
  <c r="W117" i="103"/>
  <c r="W112" i="103"/>
  <c r="H105" i="103"/>
  <c r="H108" i="103" s="1"/>
  <c r="H104" i="103"/>
  <c r="Y117" i="105"/>
  <c r="Y152" i="105" s="1" a="1"/>
  <c r="Y152" i="105" s="1"/>
  <c r="Y112" i="105"/>
  <c r="J116" i="102"/>
  <c r="J151" i="102" s="1" a="1"/>
  <c r="J151" i="102" s="1"/>
  <c r="R116" i="104"/>
  <c r="R111" i="104"/>
  <c r="AL105" i="102"/>
  <c r="AL108" i="102" s="1"/>
  <c r="AL104" i="102"/>
  <c r="M183" i="102"/>
  <c r="AF117" i="104"/>
  <c r="AF112" i="104"/>
  <c r="AE122" i="103"/>
  <c r="AE124" i="103" s="1"/>
  <c r="AC116" i="105"/>
  <c r="AC151" i="105" s="1" a="1"/>
  <c r="AC151" i="105" s="1"/>
  <c r="O116" i="102"/>
  <c r="O151" i="102" s="1" a="1"/>
  <c r="O151" i="102" s="1"/>
  <c r="T184" i="105"/>
  <c r="T185" i="105" s="1"/>
  <c r="T127" i="105"/>
  <c r="T171" i="105" s="1"/>
  <c r="T129" i="105"/>
  <c r="T130" i="105" s="1"/>
  <c r="T163" i="105" s="1"/>
  <c r="M117" i="105"/>
  <c r="M112" i="105"/>
  <c r="O116" i="105"/>
  <c r="O151" i="105" s="1" a="1"/>
  <c r="O151" i="105" s="1"/>
  <c r="AE184" i="98"/>
  <c r="AE185" i="98" s="1"/>
  <c r="AE129" i="98"/>
  <c r="AE130" i="98" s="1"/>
  <c r="AE163" i="98" s="1"/>
  <c r="AE127" i="98"/>
  <c r="AE171" i="98" s="1"/>
  <c r="R124" i="104"/>
  <c r="M117" i="103"/>
  <c r="M112" i="103"/>
  <c r="I117" i="104"/>
  <c r="I112" i="104"/>
  <c r="X124" i="104"/>
  <c r="I107" i="98"/>
  <c r="I111" i="98" s="1"/>
  <c r="AB170" i="104"/>
  <c r="AB162" i="104"/>
  <c r="V107" i="102"/>
  <c r="V111" i="102" s="1"/>
  <c r="V116" i="104"/>
  <c r="Z122" i="106"/>
  <c r="AL109" i="98"/>
  <c r="U184" i="104"/>
  <c r="U185" i="104" s="1"/>
  <c r="U129" i="104"/>
  <c r="U130" i="104" s="1"/>
  <c r="U163" i="104" s="1"/>
  <c r="U127" i="104"/>
  <c r="U171" i="104" s="1"/>
  <c r="L119" i="106"/>
  <c r="Z107" i="106"/>
  <c r="Z111" i="106" s="1"/>
  <c r="AF107" i="104"/>
  <c r="AF111" i="104" s="1"/>
  <c r="Y107" i="98"/>
  <c r="AD107" i="103"/>
  <c r="AD111" i="103" s="1"/>
  <c r="AK153" i="101"/>
  <c r="P110" i="102"/>
  <c r="AK117" i="102"/>
  <c r="AK112" i="102"/>
  <c r="U110" i="101"/>
  <c r="X107" i="106"/>
  <c r="X111" i="106" s="1"/>
  <c r="AI116" i="100"/>
  <c r="AB105" i="106"/>
  <c r="AB108" i="106" s="1"/>
  <c r="AB104" i="106"/>
  <c r="U107" i="103"/>
  <c r="AF183" i="106"/>
  <c r="AF156" i="106"/>
  <c r="R184" i="101"/>
  <c r="R185" i="101" s="1"/>
  <c r="R127" i="101"/>
  <c r="R171" i="101" s="1"/>
  <c r="R129" i="101"/>
  <c r="R130" i="101" s="1"/>
  <c r="R163" i="101" s="1"/>
  <c r="AE184" i="103"/>
  <c r="AE185" i="103" s="1"/>
  <c r="AE129" i="103"/>
  <c r="AE130" i="103" s="1"/>
  <c r="AE163" i="103" s="1"/>
  <c r="AE127" i="103"/>
  <c r="AE171" i="103" s="1"/>
  <c r="AB183" i="100"/>
  <c r="AB156" i="100"/>
  <c r="T121" i="102"/>
  <c r="T116" i="99"/>
  <c r="P107" i="98"/>
  <c r="P111" i="98" s="1"/>
  <c r="O121" i="99"/>
  <c r="AB117" i="105"/>
  <c r="AB112" i="105"/>
  <c r="J107" i="106"/>
  <c r="J111" i="106" s="1"/>
  <c r="Z124" i="101"/>
  <c r="Y107" i="102"/>
  <c r="AC184" i="106"/>
  <c r="AC185" i="106" s="1"/>
  <c r="AC127" i="106"/>
  <c r="AC171" i="106" s="1"/>
  <c r="AC129" i="106"/>
  <c r="AC130" i="106" s="1"/>
  <c r="AC163" i="106" s="1"/>
  <c r="I120" i="104"/>
  <c r="I123" i="104" s="1"/>
  <c r="W121" i="100"/>
  <c r="I127" i="100"/>
  <c r="I171" i="100" s="1"/>
  <c r="U109" i="102"/>
  <c r="AH117" i="100"/>
  <c r="AH112" i="100"/>
  <c r="AJ116" i="101"/>
  <c r="AB110" i="104"/>
  <c r="N121" i="100"/>
  <c r="Y183" i="102"/>
  <c r="AK184" i="106"/>
  <c r="AK185" i="106" s="1"/>
  <c r="AK129" i="106"/>
  <c r="AK130" i="106" s="1"/>
  <c r="AK163" i="106" s="1"/>
  <c r="AK127" i="106"/>
  <c r="AK171" i="106" s="1"/>
  <c r="Q107" i="100"/>
  <c r="Q111" i="100" s="1"/>
  <c r="AB183" i="103"/>
  <c r="AB156" i="103"/>
  <c r="O122" i="99"/>
  <c r="X121" i="102"/>
  <c r="AL107" i="103"/>
  <c r="AL111" i="103" s="1"/>
  <c r="K107" i="101"/>
  <c r="K111" i="101" s="1"/>
  <c r="P121" i="98"/>
  <c r="AG121" i="98"/>
  <c r="L127" i="105"/>
  <c r="L171" i="105" s="1"/>
  <c r="X120" i="104"/>
  <c r="X123" i="104" s="1"/>
  <c r="AF183" i="99"/>
  <c r="AF156" i="99"/>
  <c r="AJ107" i="100"/>
  <c r="AE122" i="102"/>
  <c r="AE124" i="102" s="1"/>
  <c r="W122" i="100"/>
  <c r="AE121" i="105"/>
  <c r="Z121" i="99"/>
  <c r="Z121" i="103"/>
  <c r="I116" i="106"/>
  <c r="I151" i="106" s="1" a="1"/>
  <c r="I151" i="106" s="1"/>
  <c r="M107" i="106"/>
  <c r="W184" i="101"/>
  <c r="W185" i="101" s="1"/>
  <c r="W129" i="101"/>
  <c r="W130" i="101" s="1"/>
  <c r="W163" i="101" s="1"/>
  <c r="W127" i="101"/>
  <c r="W171" i="101" s="1"/>
  <c r="AD119" i="102"/>
  <c r="L117" i="103"/>
  <c r="L152" i="103" s="1" a="1"/>
  <c r="L152" i="103" s="1"/>
  <c r="L112" i="103"/>
  <c r="AA105" i="103"/>
  <c r="AA108" i="103" s="1"/>
  <c r="AA104" i="103"/>
  <c r="T116" i="103"/>
  <c r="T151" i="103" s="1" a="1"/>
  <c r="T151" i="103" s="1"/>
  <c r="V185" i="106"/>
  <c r="AA117" i="100"/>
  <c r="AA112" i="100"/>
  <c r="P122" i="98"/>
  <c r="P124" i="98" s="1"/>
  <c r="T121" i="100"/>
  <c r="AH124" i="101"/>
  <c r="M105" i="98"/>
  <c r="M108" i="98" s="1"/>
  <c r="M104" i="98"/>
  <c r="X127" i="103"/>
  <c r="X171" i="103" s="1"/>
  <c r="S127" i="103"/>
  <c r="S171" i="103" s="1"/>
  <c r="Q117" i="98"/>
  <c r="Q112" i="98"/>
  <c r="AB156" i="104"/>
  <c r="AB183" i="104"/>
  <c r="AH153" i="98"/>
  <c r="AL108" i="105"/>
  <c r="T121" i="101"/>
  <c r="R111" i="105"/>
  <c r="H117" i="103"/>
  <c r="H112" i="103"/>
  <c r="J122" i="103"/>
  <c r="J124" i="103" s="1"/>
  <c r="P109" i="105"/>
  <c r="Q184" i="101"/>
  <c r="Q185" i="101" s="1"/>
  <c r="Q127" i="101"/>
  <c r="Q171" i="101" s="1"/>
  <c r="Q129" i="101"/>
  <c r="Q130" i="101" s="1"/>
  <c r="Q163" i="101" s="1"/>
  <c r="AA117" i="104"/>
  <c r="AA152" i="104" s="1" a="1"/>
  <c r="AA152" i="104" s="1"/>
  <c r="AA112" i="104"/>
  <c r="O117" i="98"/>
  <c r="O112" i="98"/>
  <c r="AD184" i="99"/>
  <c r="AD185" i="99" s="1"/>
  <c r="AD129" i="99"/>
  <c r="AD130" i="99" s="1"/>
  <c r="AD163" i="99" s="1"/>
  <c r="AD127" i="99"/>
  <c r="AD171" i="99" s="1"/>
  <c r="Y108" i="102"/>
  <c r="K183" i="98"/>
  <c r="K156" i="98"/>
  <c r="U117" i="98"/>
  <c r="U112" i="98"/>
  <c r="AE184" i="106"/>
  <c r="AE185" i="106" s="1"/>
  <c r="AE129" i="106"/>
  <c r="AE130" i="106" s="1"/>
  <c r="AE163" i="106" s="1"/>
  <c r="AE127" i="106"/>
  <c r="AE171" i="106" s="1"/>
  <c r="Q107" i="104"/>
  <c r="Q111" i="104" s="1"/>
  <c r="Q122" i="99"/>
  <c r="Q124" i="99" s="1"/>
  <c r="AJ121" i="98"/>
  <c r="J116" i="98"/>
  <c r="J151" i="98" s="1" a="1"/>
  <c r="J151" i="98" s="1"/>
  <c r="T117" i="98"/>
  <c r="T112" i="98"/>
  <c r="K117" i="101"/>
  <c r="K112" i="101"/>
  <c r="M109" i="102"/>
  <c r="AB107" i="99"/>
  <c r="AB111" i="99" s="1"/>
  <c r="S153" i="106"/>
  <c r="N111" i="103"/>
  <c r="S184" i="98"/>
  <c r="S185" i="98" s="1"/>
  <c r="S127" i="98"/>
  <c r="S171" i="98" s="1"/>
  <c r="S129" i="98"/>
  <c r="S130" i="98" s="1"/>
  <c r="S163" i="98" s="1"/>
  <c r="AG110" i="106"/>
  <c r="AC117" i="102"/>
  <c r="AC112" i="102"/>
  <c r="N107" i="105"/>
  <c r="Y117" i="102"/>
  <c r="Y152" i="102" s="1" a="1"/>
  <c r="Y152" i="102" s="1"/>
  <c r="Y112" i="102"/>
  <c r="AK107" i="99"/>
  <c r="U150" i="102"/>
  <c r="U108" i="102"/>
  <c r="X111" i="100"/>
  <c r="AE116" i="102"/>
  <c r="Z184" i="98"/>
  <c r="Z185" i="98" s="1"/>
  <c r="Z129" i="98"/>
  <c r="Z130" i="98" s="1"/>
  <c r="Z163" i="98" s="1"/>
  <c r="Z127" i="98"/>
  <c r="Z171" i="98" s="1"/>
  <c r="O184" i="99"/>
  <c r="O185" i="99" s="1"/>
  <c r="O129" i="99"/>
  <c r="O130" i="99" s="1"/>
  <c r="O163" i="99" s="1"/>
  <c r="O127" i="99"/>
  <c r="O171" i="99" s="1"/>
  <c r="L107" i="100"/>
  <c r="AI120" i="103"/>
  <c r="AI123" i="103" s="1"/>
  <c r="AD122" i="104"/>
  <c r="AK129" i="98"/>
  <c r="AK130" i="98" s="1"/>
  <c r="AK163" i="98" s="1"/>
  <c r="AK127" i="98"/>
  <c r="AK171" i="98" s="1"/>
  <c r="AK184" i="98"/>
  <c r="AK185" i="98" s="1"/>
  <c r="AH119" i="102"/>
  <c r="AE107" i="101"/>
  <c r="AD121" i="103"/>
  <c r="AB183" i="98"/>
  <c r="AB156" i="98"/>
  <c r="AI121" i="106"/>
  <c r="X116" i="102"/>
  <c r="X151" i="102" s="1" a="1"/>
  <c r="X151" i="102" s="1"/>
  <c r="N119" i="102"/>
  <c r="O184" i="104"/>
  <c r="O185" i="104" s="1"/>
  <c r="O129" i="104"/>
  <c r="O130" i="104" s="1"/>
  <c r="O163" i="104" s="1"/>
  <c r="O127" i="104"/>
  <c r="O171" i="104" s="1"/>
  <c r="Q117" i="104"/>
  <c r="Q152" i="104" s="1" a="1"/>
  <c r="Q152" i="104" s="1"/>
  <c r="Q112" i="104"/>
  <c r="J153" i="104"/>
  <c r="AB150" i="100"/>
  <c r="R184" i="102"/>
  <c r="R185" i="102" s="1"/>
  <c r="R129" i="102"/>
  <c r="R130" i="102" s="1"/>
  <c r="R163" i="102" s="1"/>
  <c r="R127" i="102"/>
  <c r="R171" i="102" s="1"/>
  <c r="AI121" i="101"/>
  <c r="S184" i="99"/>
  <c r="S185" i="99" s="1"/>
  <c r="S127" i="99"/>
  <c r="S171" i="99" s="1"/>
  <c r="S129" i="99"/>
  <c r="S130" i="99" s="1"/>
  <c r="S163" i="99" s="1"/>
  <c r="AD117" i="98"/>
  <c r="AD112" i="98"/>
  <c r="K107" i="103"/>
  <c r="AF110" i="102"/>
  <c r="R184" i="104"/>
  <c r="R185" i="104" s="1"/>
  <c r="R127" i="104"/>
  <c r="R171" i="104" s="1"/>
  <c r="R129" i="104"/>
  <c r="R130" i="104" s="1"/>
  <c r="R163" i="104" s="1"/>
  <c r="AG183" i="101"/>
  <c r="AI153" i="104"/>
  <c r="AI120" i="104"/>
  <c r="AI123" i="104" s="1"/>
  <c r="AE116" i="100"/>
  <c r="AE111" i="100"/>
  <c r="AD121" i="101"/>
  <c r="Y110" i="104"/>
  <c r="N121" i="104"/>
  <c r="P117" i="103"/>
  <c r="P152" i="103" s="1" a="1"/>
  <c r="P152" i="103" s="1"/>
  <c r="P112" i="103"/>
  <c r="I122" i="98"/>
  <c r="I124" i="98" s="1"/>
  <c r="R184" i="103"/>
  <c r="R185" i="103" s="1"/>
  <c r="R129" i="103"/>
  <c r="R130" i="103" s="1"/>
  <c r="R163" i="103" s="1"/>
  <c r="R127" i="103"/>
  <c r="R171" i="103" s="1"/>
  <c r="X184" i="99"/>
  <c r="X185" i="99" s="1"/>
  <c r="X127" i="99"/>
  <c r="X171" i="99" s="1"/>
  <c r="X129" i="99"/>
  <c r="X130" i="99" s="1"/>
  <c r="X163" i="99" s="1"/>
  <c r="AH184" i="106"/>
  <c r="AH185" i="106" s="1"/>
  <c r="AH129" i="106"/>
  <c r="AH130" i="106" s="1"/>
  <c r="AH163" i="106" s="1"/>
  <c r="AH127" i="106"/>
  <c r="AH171" i="106" s="1"/>
  <c r="AA109" i="102"/>
  <c r="Z121" i="98"/>
  <c r="U117" i="99"/>
  <c r="U112" i="99"/>
  <c r="AH122" i="98"/>
  <c r="Y183" i="101"/>
  <c r="AE121" i="99"/>
  <c r="N122" i="100"/>
  <c r="N124" i="100" s="1"/>
  <c r="H150" i="101"/>
  <c r="AJ184" i="102"/>
  <c r="AJ185" i="102" s="1"/>
  <c r="AJ127" i="102"/>
  <c r="AJ171" i="102" s="1"/>
  <c r="AJ129" i="102"/>
  <c r="AJ130" i="102" s="1"/>
  <c r="AJ163" i="102" s="1"/>
  <c r="R107" i="100"/>
  <c r="AB109" i="101"/>
  <c r="I107" i="103"/>
  <c r="AF150" i="103"/>
  <c r="U104" i="105"/>
  <c r="Y183" i="104"/>
  <c r="L129" i="102"/>
  <c r="L130" i="102" s="1"/>
  <c r="L163" i="102" s="1"/>
  <c r="AF119" i="102"/>
  <c r="AG104" i="102"/>
  <c r="AF105" i="99"/>
  <c r="AF108" i="99" s="1"/>
  <c r="U116" i="104"/>
  <c r="X116" i="98"/>
  <c r="AL105" i="104"/>
  <c r="AL108" i="104" s="1"/>
  <c r="AL183" i="102"/>
  <c r="W105" i="102"/>
  <c r="W108" i="102" s="1"/>
  <c r="M120" i="94"/>
  <c r="M123" i="94" s="1"/>
  <c r="AE122" i="97"/>
  <c r="AE124" i="97" s="1"/>
  <c r="H110" i="97"/>
  <c r="O184" i="100"/>
  <c r="O185" i="100" s="1"/>
  <c r="O129" i="100"/>
  <c r="O130" i="100" s="1"/>
  <c r="O163" i="100" s="1"/>
  <c r="O127" i="100"/>
  <c r="O171" i="100" s="1"/>
  <c r="L184" i="101"/>
  <c r="L185" i="101" s="1"/>
  <c r="L127" i="101"/>
  <c r="L171" i="101" s="1"/>
  <c r="L129" i="101"/>
  <c r="L130" i="101" s="1"/>
  <c r="L163" i="101" s="1"/>
  <c r="J107" i="103"/>
  <c r="J111" i="103" s="1"/>
  <c r="V107" i="103"/>
  <c r="V111" i="103" s="1"/>
  <c r="AG183" i="103"/>
  <c r="AG156" i="103"/>
  <c r="X117" i="105"/>
  <c r="X112" i="105"/>
  <c r="P105" i="99"/>
  <c r="P108" i="99" s="1"/>
  <c r="P104" i="99"/>
  <c r="AD121" i="105"/>
  <c r="T107" i="100"/>
  <c r="X116" i="103"/>
  <c r="Y183" i="103"/>
  <c r="Y156" i="103"/>
  <c r="V105" i="99"/>
  <c r="V108" i="99" s="1"/>
  <c r="V104" i="99"/>
  <c r="AE122" i="98"/>
  <c r="Z116" i="105"/>
  <c r="Z151" i="105" s="1" a="1"/>
  <c r="Z151" i="105" s="1"/>
  <c r="K109" i="103"/>
  <c r="N184" i="98"/>
  <c r="N185" i="98" s="1"/>
  <c r="N127" i="98"/>
  <c r="N171" i="98" s="1"/>
  <c r="N129" i="98"/>
  <c r="N130" i="98" s="1"/>
  <c r="N163" i="98" s="1"/>
  <c r="AI116" i="98"/>
  <c r="AI151" i="98" s="1" a="1"/>
  <c r="AI151" i="98" s="1"/>
  <c r="U121" i="100"/>
  <c r="V117" i="98"/>
  <c r="V112" i="98"/>
  <c r="AG183" i="106"/>
  <c r="AG156" i="106"/>
  <c r="AG109" i="102"/>
  <c r="AB104" i="98"/>
  <c r="AF117" i="106"/>
  <c r="AF112" i="106"/>
  <c r="AF117" i="101"/>
  <c r="AF112" i="101"/>
  <c r="P107" i="105"/>
  <c r="P111" i="105" s="1"/>
  <c r="H117" i="102"/>
  <c r="H112" i="102"/>
  <c r="M107" i="102"/>
  <c r="V107" i="101"/>
  <c r="AK121" i="101"/>
  <c r="AE121" i="103"/>
  <c r="AG104" i="106"/>
  <c r="AH107" i="103"/>
  <c r="AH111" i="103" s="1"/>
  <c r="AK117" i="100"/>
  <c r="AK152" i="100" s="1" a="1"/>
  <c r="AK152" i="100" s="1"/>
  <c r="AK112" i="100"/>
  <c r="AJ122" i="99"/>
  <c r="AJ116" i="106"/>
  <c r="AA117" i="101"/>
  <c r="AA112" i="101"/>
  <c r="N117" i="102"/>
  <c r="N112" i="102"/>
  <c r="R116" i="99"/>
  <c r="R151" i="99" s="1" a="1"/>
  <c r="R151" i="99" s="1"/>
  <c r="AE121" i="102"/>
  <c r="AD122" i="99"/>
  <c r="AI117" i="100"/>
  <c r="AI152" i="100" s="1" a="1"/>
  <c r="AI152" i="100" s="1"/>
  <c r="AI112" i="100"/>
  <c r="AA117" i="103"/>
  <c r="AA112" i="103"/>
  <c r="X121" i="104"/>
  <c r="I184" i="98"/>
  <c r="I185" i="98" s="1"/>
  <c r="I129" i="98"/>
  <c r="I130" i="98" s="1"/>
  <c r="I163" i="98" s="1"/>
  <c r="I127" i="98"/>
  <c r="I171" i="98" s="1"/>
  <c r="AB178" i="104"/>
  <c r="R111" i="106"/>
  <c r="Q183" i="98"/>
  <c r="Q156" i="98"/>
  <c r="AB109" i="100"/>
  <c r="AC184" i="102"/>
  <c r="AC185" i="102" s="1"/>
  <c r="AG109" i="99"/>
  <c r="AA129" i="102"/>
  <c r="AA130" i="102" s="1"/>
  <c r="AA163" i="102" s="1"/>
  <c r="AA127" i="102"/>
  <c r="AA171" i="102" s="1"/>
  <c r="AD111" i="106"/>
  <c r="N107" i="104"/>
  <c r="AF109" i="102"/>
  <c r="I122" i="105"/>
  <c r="AI116" i="99"/>
  <c r="Q116" i="106"/>
  <c r="Q151" i="106" s="1" a="1"/>
  <c r="Q151" i="106" s="1"/>
  <c r="W107" i="100"/>
  <c r="W111" i="100" s="1"/>
  <c r="X119" i="104"/>
  <c r="U107" i="98"/>
  <c r="U111" i="98" s="1"/>
  <c r="AK119" i="101"/>
  <c r="S122" i="98"/>
  <c r="S124" i="98" s="1"/>
  <c r="H117" i="99"/>
  <c r="H152" i="99" s="1" a="1"/>
  <c r="H152" i="99" s="1"/>
  <c r="H112" i="99"/>
  <c r="AJ122" i="102"/>
  <c r="AJ124" i="102" s="1"/>
  <c r="AD107" i="104"/>
  <c r="AD111" i="104" s="1"/>
  <c r="AJ122" i="104"/>
  <c r="P183" i="100"/>
  <c r="P156" i="100"/>
  <c r="AC117" i="103"/>
  <c r="AC112" i="103"/>
  <c r="U122" i="100"/>
  <c r="W109" i="102"/>
  <c r="M156" i="98"/>
  <c r="M183" i="98"/>
  <c r="P109" i="102"/>
  <c r="AK116" i="100"/>
  <c r="AK151" i="100" s="1" a="1"/>
  <c r="AK151" i="100" s="1"/>
  <c r="R121" i="105"/>
  <c r="U109" i="101"/>
  <c r="P104" i="104"/>
  <c r="AJ116" i="103"/>
  <c r="AJ151" i="103" s="1" a="1"/>
  <c r="AJ151" i="103" s="1"/>
  <c r="AJ111" i="103"/>
  <c r="AE121" i="100"/>
  <c r="AG110" i="99"/>
  <c r="Z121" i="101"/>
  <c r="AB183" i="101"/>
  <c r="AB156" i="101"/>
  <c r="I129" i="100"/>
  <c r="I130" i="100" s="1"/>
  <c r="I163" i="100" s="1"/>
  <c r="Y107" i="101"/>
  <c r="Y111" i="101" s="1"/>
  <c r="H109" i="106"/>
  <c r="X122" i="100"/>
  <c r="K183" i="99"/>
  <c r="K156" i="99"/>
  <c r="AL105" i="106"/>
  <c r="AL108" i="106" s="1"/>
  <c r="AL104" i="106"/>
  <c r="Q184" i="100"/>
  <c r="Q185" i="100" s="1"/>
  <c r="Q127" i="100"/>
  <c r="Q171" i="100" s="1"/>
  <c r="Q129" i="100"/>
  <c r="Q130" i="100" s="1"/>
  <c r="Q163" i="100" s="1"/>
  <c r="AL110" i="98"/>
  <c r="AD107" i="101"/>
  <c r="AD111" i="101" s="1"/>
  <c r="X124" i="102"/>
  <c r="AK122" i="101"/>
  <c r="AB117" i="106"/>
  <c r="AB112" i="106"/>
  <c r="AH124" i="103"/>
  <c r="AJ184" i="100"/>
  <c r="AJ185" i="100" s="1"/>
  <c r="AJ127" i="100"/>
  <c r="AJ171" i="100" s="1"/>
  <c r="AJ129" i="100"/>
  <c r="AJ130" i="100" s="1"/>
  <c r="AJ163" i="100" s="1"/>
  <c r="K117" i="105"/>
  <c r="K152" i="105" s="1" a="1"/>
  <c r="K152" i="105" s="1"/>
  <c r="K112" i="105"/>
  <c r="AE116" i="104"/>
  <c r="AE151" i="104" s="1" a="1"/>
  <c r="AE151" i="104" s="1"/>
  <c r="AJ122" i="106"/>
  <c r="AJ124" i="106" s="1"/>
  <c r="J117" i="101"/>
  <c r="J152" i="101" s="1" a="1"/>
  <c r="J152" i="101" s="1"/>
  <c r="J112" i="101"/>
  <c r="AD107" i="105"/>
  <c r="H117" i="100"/>
  <c r="H112" i="100"/>
  <c r="T117" i="99"/>
  <c r="T152" i="99" s="1" a="1"/>
  <c r="T152" i="99" s="1"/>
  <c r="T112" i="99"/>
  <c r="L116" i="105"/>
  <c r="AA105" i="106"/>
  <c r="AA108" i="106" s="1"/>
  <c r="AA104" i="106"/>
  <c r="U183" i="101"/>
  <c r="AB105" i="100"/>
  <c r="AB108" i="100" s="1"/>
  <c r="K156" i="102"/>
  <c r="K183" i="102"/>
  <c r="V117" i="99"/>
  <c r="V112" i="99"/>
  <c r="R122" i="103"/>
  <c r="R122" i="100"/>
  <c r="AH122" i="105"/>
  <c r="AH124" i="105" s="1"/>
  <c r="AA105" i="101"/>
  <c r="AA108" i="101" s="1"/>
  <c r="AA104" i="101"/>
  <c r="V122" i="101"/>
  <c r="AH124" i="102"/>
  <c r="U110" i="102"/>
  <c r="R124" i="101"/>
  <c r="X184" i="98"/>
  <c r="X185" i="98" s="1"/>
  <c r="X129" i="98"/>
  <c r="X130" i="98" s="1"/>
  <c r="X163" i="98" s="1"/>
  <c r="X127" i="98"/>
  <c r="X171" i="98" s="1"/>
  <c r="X184" i="101"/>
  <c r="X185" i="101" s="1"/>
  <c r="X129" i="101"/>
  <c r="X130" i="101" s="1"/>
  <c r="X163" i="101" s="1"/>
  <c r="X127" i="101"/>
  <c r="X171" i="101" s="1"/>
  <c r="S117" i="102"/>
  <c r="S152" i="102" s="1" a="1"/>
  <c r="S152" i="102" s="1"/>
  <c r="S112" i="102"/>
  <c r="V116" i="106"/>
  <c r="V151" i="106" s="1" a="1"/>
  <c r="V151" i="106" s="1"/>
  <c r="V111" i="106"/>
  <c r="AK107" i="105"/>
  <c r="AA117" i="98"/>
  <c r="AA112" i="98"/>
  <c r="N184" i="105"/>
  <c r="N185" i="105" s="1"/>
  <c r="N129" i="105"/>
  <c r="N130" i="105" s="1"/>
  <c r="N163" i="105" s="1"/>
  <c r="N127" i="105"/>
  <c r="N171" i="105" s="1"/>
  <c r="AH116" i="99"/>
  <c r="AH151" i="99" s="1" a="1"/>
  <c r="AH151" i="99" s="1"/>
  <c r="U162" i="102"/>
  <c r="AL122" i="102"/>
  <c r="AL124" i="102" s="1"/>
  <c r="AG117" i="105"/>
  <c r="AG152" i="105" s="1" a="1"/>
  <c r="AG152" i="105" s="1"/>
  <c r="AG112" i="105"/>
  <c r="AI107" i="105"/>
  <c r="AI111" i="105" s="1"/>
  <c r="L184" i="100"/>
  <c r="L185" i="100" s="1"/>
  <c r="L129" i="100"/>
  <c r="L130" i="100" s="1"/>
  <c r="L163" i="100" s="1"/>
  <c r="L127" i="100"/>
  <c r="L171" i="100" s="1"/>
  <c r="AJ107" i="99"/>
  <c r="U107" i="99"/>
  <c r="U111" i="99" s="1"/>
  <c r="AD107" i="100"/>
  <c r="AE184" i="101"/>
  <c r="AE185" i="101" s="1"/>
  <c r="AE127" i="101"/>
  <c r="AE171" i="101" s="1"/>
  <c r="AE129" i="101"/>
  <c r="AE130" i="101" s="1"/>
  <c r="AE163" i="101" s="1"/>
  <c r="AH122" i="99"/>
  <c r="AH124" i="99" s="1"/>
  <c r="W116" i="104"/>
  <c r="W107" i="102"/>
  <c r="W111" i="102" s="1"/>
  <c r="O122" i="105"/>
  <c r="O124" i="105" s="1"/>
  <c r="AB162" i="100"/>
  <c r="J153" i="100"/>
  <c r="J120" i="100"/>
  <c r="U105" i="106"/>
  <c r="U108" i="106" s="1"/>
  <c r="AA117" i="99"/>
  <c r="AA112" i="99"/>
  <c r="M183" i="99"/>
  <c r="AF156" i="101"/>
  <c r="AF183" i="101"/>
  <c r="H110" i="98"/>
  <c r="AL117" i="106"/>
  <c r="AL152" i="106" s="1" a="1"/>
  <c r="AL152" i="106" s="1"/>
  <c r="AL112" i="106"/>
  <c r="K109" i="106"/>
  <c r="AL183" i="100"/>
  <c r="AL156" i="100"/>
  <c r="AG117" i="100"/>
  <c r="AG112" i="100"/>
  <c r="AD117" i="100"/>
  <c r="AD112" i="100"/>
  <c r="AC116" i="103"/>
  <c r="AC151" i="103" s="1" a="1"/>
  <c r="AC151" i="103" s="1"/>
  <c r="AB109" i="102"/>
  <c r="AC127" i="100"/>
  <c r="AC171" i="100" s="1"/>
  <c r="AC184" i="100"/>
  <c r="AC185" i="100" s="1"/>
  <c r="AC129" i="100"/>
  <c r="AC130" i="100" s="1"/>
  <c r="AC163" i="100" s="1"/>
  <c r="N122" i="106"/>
  <c r="N116" i="98"/>
  <c r="N151" i="98" s="1" a="1"/>
  <c r="N151" i="98" s="1"/>
  <c r="L117" i="101"/>
  <c r="L112" i="101"/>
  <c r="Z116" i="103"/>
  <c r="S122" i="101"/>
  <c r="V127" i="104"/>
  <c r="V171" i="104" s="1"/>
  <c r="AF117" i="99"/>
  <c r="AF112" i="99"/>
  <c r="AJ122" i="103"/>
  <c r="P183" i="105"/>
  <c r="H127" i="104"/>
  <c r="H171" i="104" s="1"/>
  <c r="K183" i="100"/>
  <c r="K156" i="100"/>
  <c r="AK120" i="101"/>
  <c r="AK123" i="101" s="1"/>
  <c r="Z122" i="103"/>
  <c r="Z124" i="103" s="1"/>
  <c r="X122" i="98"/>
  <c r="AE116" i="103"/>
  <c r="AE111" i="103"/>
  <c r="Z122" i="104"/>
  <c r="Z124" i="104" s="1"/>
  <c r="H162" i="101"/>
  <c r="R184" i="100"/>
  <c r="R185" i="100" s="1"/>
  <c r="R129" i="100"/>
  <c r="R130" i="100" s="1"/>
  <c r="R163" i="100" s="1"/>
  <c r="R127" i="100"/>
  <c r="R171" i="100" s="1"/>
  <c r="AL104" i="98"/>
  <c r="I184" i="103"/>
  <c r="I185" i="103" s="1"/>
  <c r="I129" i="103"/>
  <c r="I130" i="103" s="1"/>
  <c r="I163" i="103" s="1"/>
  <c r="I127" i="103"/>
  <c r="I171" i="103" s="1"/>
  <c r="AF162" i="103"/>
  <c r="Z117" i="105"/>
  <c r="Z112" i="105"/>
  <c r="L184" i="102"/>
  <c r="L185" i="102" s="1"/>
  <c r="AL105" i="98"/>
  <c r="AL108" i="98" s="1"/>
  <c r="AF184" i="100"/>
  <c r="AF185" i="100" s="1"/>
  <c r="O111" i="102"/>
  <c r="M105" i="101"/>
  <c r="M108" i="101" s="1"/>
  <c r="Q116" i="105"/>
  <c r="R184" i="99"/>
  <c r="R185" i="99" s="1"/>
  <c r="U105" i="103"/>
  <c r="U108" i="103" s="1"/>
  <c r="N153" i="106"/>
  <c r="AG104" i="100"/>
  <c r="X127" i="106"/>
  <c r="X171" i="106" s="1"/>
  <c r="H107" i="97"/>
  <c r="H111" i="97" s="1"/>
  <c r="AE107" i="97"/>
  <c r="AE111" i="97" s="1"/>
  <c r="AG183" i="97"/>
  <c r="AG156" i="97"/>
  <c r="T122" i="97"/>
  <c r="T124" i="97" s="1"/>
  <c r="AH184" i="97"/>
  <c r="AH185" i="97" s="1"/>
  <c r="AH127" i="97"/>
  <c r="AH171" i="97" s="1"/>
  <c r="AH129" i="97"/>
  <c r="AH130" i="97" s="1"/>
  <c r="AH163" i="97" s="1"/>
  <c r="K183" i="97"/>
  <c r="K156" i="97"/>
  <c r="AG117" i="97"/>
  <c r="AG112" i="97"/>
  <c r="AB122" i="97"/>
  <c r="AB124" i="97" s="1"/>
  <c r="L184" i="97"/>
  <c r="L185" i="97" s="1"/>
  <c r="L127" i="97"/>
  <c r="L171" i="97" s="1"/>
  <c r="L129" i="97"/>
  <c r="L130" i="97" s="1"/>
  <c r="L163" i="97" s="1"/>
  <c r="AH107" i="97"/>
  <c r="AH111" i="97" s="1"/>
  <c r="S184" i="97"/>
  <c r="S185" i="97" s="1"/>
  <c r="S127" i="97"/>
  <c r="S171" i="97" s="1"/>
  <c r="S129" i="97"/>
  <c r="S130" i="97" s="1"/>
  <c r="S163" i="97" s="1"/>
  <c r="N117" i="97"/>
  <c r="N112" i="97"/>
  <c r="I129" i="97"/>
  <c r="I130" i="97" s="1"/>
  <c r="I163" i="97" s="1"/>
  <c r="AA107" i="97"/>
  <c r="AA111" i="97" s="1"/>
  <c r="AK117" i="97"/>
  <c r="AK112" i="97"/>
  <c r="V122" i="97"/>
  <c r="V124" i="97" s="1"/>
  <c r="M183" i="97"/>
  <c r="M156" i="97"/>
  <c r="S121" i="97"/>
  <c r="AJ107" i="97"/>
  <c r="AJ111" i="97" s="1"/>
  <c r="I107" i="97"/>
  <c r="I111" i="97" s="1"/>
  <c r="AD107" i="97"/>
  <c r="AD111" i="97" s="1"/>
  <c r="T121" i="97"/>
  <c r="K117" i="97"/>
  <c r="K112" i="97"/>
  <c r="J124" i="97"/>
  <c r="AI122" i="97"/>
  <c r="AI124" i="97" s="1"/>
  <c r="AF117" i="97"/>
  <c r="AF112" i="97"/>
  <c r="R184" i="97"/>
  <c r="R185" i="97" s="1"/>
  <c r="R127" i="97"/>
  <c r="R171" i="97" s="1"/>
  <c r="R129" i="97"/>
  <c r="R130" i="97" s="1"/>
  <c r="R163" i="97" s="1"/>
  <c r="AI184" i="97"/>
  <c r="AI185" i="97" s="1"/>
  <c r="AI127" i="97"/>
  <c r="AI171" i="97" s="1"/>
  <c r="AI129" i="97"/>
  <c r="AI130" i="97" s="1"/>
  <c r="AI163" i="97" s="1"/>
  <c r="Q117" i="97"/>
  <c r="Q112" i="97"/>
  <c r="AC117" i="97"/>
  <c r="AC112" i="97"/>
  <c r="Z116" i="97"/>
  <c r="W116" i="97"/>
  <c r="W151" i="97" s="1" a="1"/>
  <c r="W151" i="97" s="1"/>
  <c r="I127" i="97"/>
  <c r="I171" i="97" s="1"/>
  <c r="AA184" i="97"/>
  <c r="AA185" i="97" s="1"/>
  <c r="AA127" i="97"/>
  <c r="AA171" i="97" s="1"/>
  <c r="AA129" i="97"/>
  <c r="AA130" i="97" s="1"/>
  <c r="AA163" i="97" s="1"/>
  <c r="J116" i="97"/>
  <c r="J151" i="97" s="1" a="1"/>
  <c r="J151" i="97" s="1"/>
  <c r="H184" i="94"/>
  <c r="H185" i="94" s="1"/>
  <c r="AB109" i="95"/>
  <c r="AB117" i="95" s="1"/>
  <c r="S107" i="97"/>
  <c r="S111" i="97" s="1"/>
  <c r="V107" i="97"/>
  <c r="V111" i="97" s="1"/>
  <c r="U107" i="97"/>
  <c r="U111" i="97" s="1"/>
  <c r="AL116" i="97"/>
  <c r="AL151" i="97" s="1" a="1"/>
  <c r="AL151" i="97" s="1"/>
  <c r="Y107" i="97"/>
  <c r="Y111" i="97" s="1"/>
  <c r="AG105" i="97"/>
  <c r="AG108" i="97" s="1"/>
  <c r="AG104" i="97"/>
  <c r="AD117" i="97"/>
  <c r="AD112" i="97"/>
  <c r="AC116" i="97"/>
  <c r="T107" i="97"/>
  <c r="T111" i="97" s="1"/>
  <c r="R117" i="97"/>
  <c r="R112" i="97"/>
  <c r="P184" i="97"/>
  <c r="P185" i="97" s="1"/>
  <c r="P127" i="97"/>
  <c r="P171" i="97" s="1"/>
  <c r="P129" i="97"/>
  <c r="P130" i="97" s="1"/>
  <c r="P163" i="97" s="1"/>
  <c r="AI116" i="97"/>
  <c r="AI111" i="97"/>
  <c r="U124" i="97"/>
  <c r="H183" i="97"/>
  <c r="H156" i="97"/>
  <c r="Y184" i="97"/>
  <c r="Y185" i="97" s="1"/>
  <c r="Y127" i="97"/>
  <c r="Y171" i="97" s="1"/>
  <c r="Y129" i="97"/>
  <c r="Y130" i="97" s="1"/>
  <c r="Y163" i="97" s="1"/>
  <c r="Y117" i="97"/>
  <c r="Y112" i="97"/>
  <c r="V184" i="97"/>
  <c r="V185" i="97" s="1"/>
  <c r="V127" i="97"/>
  <c r="V171" i="97" s="1"/>
  <c r="V129" i="97"/>
  <c r="V130" i="97" s="1"/>
  <c r="V163" i="97" s="1"/>
  <c r="U184" i="97"/>
  <c r="U185" i="97" s="1"/>
  <c r="U127" i="97"/>
  <c r="U171" i="97" s="1"/>
  <c r="U129" i="97"/>
  <c r="U130" i="97" s="1"/>
  <c r="U163" i="97" s="1"/>
  <c r="AF105" i="97"/>
  <c r="AF108" i="97" s="1"/>
  <c r="AF104" i="97"/>
  <c r="AJ117" i="97"/>
  <c r="AJ152" i="97" s="1" a="1"/>
  <c r="AJ152" i="97" s="1"/>
  <c r="AJ112" i="97"/>
  <c r="X117" i="97"/>
  <c r="X112" i="97"/>
  <c r="AF183" i="97"/>
  <c r="AF156" i="97"/>
  <c r="M117" i="97"/>
  <c r="M112" i="97"/>
  <c r="AB184" i="97"/>
  <c r="AB185" i="97" s="1"/>
  <c r="AB127" i="97"/>
  <c r="AB171" i="97" s="1"/>
  <c r="AB129" i="97"/>
  <c r="AB130" i="97" s="1"/>
  <c r="AB163" i="97" s="1"/>
  <c r="Z124" i="97"/>
  <c r="W117" i="97"/>
  <c r="W112" i="97"/>
  <c r="T184" i="97"/>
  <c r="T185" i="97" s="1"/>
  <c r="T127" i="97"/>
  <c r="T171" i="97" s="1"/>
  <c r="T129" i="97"/>
  <c r="T130" i="97" s="1"/>
  <c r="T163" i="97" s="1"/>
  <c r="I117" i="97"/>
  <c r="I112" i="97"/>
  <c r="S122" i="97"/>
  <c r="L107" i="97"/>
  <c r="L111" i="97" s="1"/>
  <c r="H109" i="97"/>
  <c r="K105" i="97"/>
  <c r="K108" i="97" s="1"/>
  <c r="K104" i="97"/>
  <c r="O116" i="97"/>
  <c r="P122" i="97"/>
  <c r="U121" i="97"/>
  <c r="Q184" i="97"/>
  <c r="Q185" i="97" s="1"/>
  <c r="Q127" i="97"/>
  <c r="Q171" i="97" s="1"/>
  <c r="Q129" i="97"/>
  <c r="Q130" i="97" s="1"/>
  <c r="Q163" i="97" s="1"/>
  <c r="I184" i="97"/>
  <c r="I185" i="97" s="1"/>
  <c r="P116" i="97"/>
  <c r="P111" i="97"/>
  <c r="AH122" i="97"/>
  <c r="AH124" i="97" s="1"/>
  <c r="M104" i="97"/>
  <c r="H105" i="97"/>
  <c r="H108" i="97" s="1"/>
  <c r="S122" i="94"/>
  <c r="S124" i="94" s="1"/>
  <c r="Y127" i="94"/>
  <c r="Y171" i="94" s="1"/>
  <c r="N122" i="95"/>
  <c r="N124" i="95" s="1"/>
  <c r="AE122" i="95"/>
  <c r="AE124" i="95" s="1"/>
  <c r="Y184" i="94"/>
  <c r="Y185" i="94" s="1"/>
  <c r="AE111" i="95"/>
  <c r="AJ119" i="93"/>
  <c r="AK129" i="95"/>
  <c r="AK130" i="95" s="1"/>
  <c r="AK163" i="95" s="1"/>
  <c r="H119" i="95"/>
  <c r="AG110" i="95"/>
  <c r="H111" i="95"/>
  <c r="S118" i="61"/>
  <c r="AH112" i="92"/>
  <c r="H129" i="94"/>
  <c r="H130" i="94" s="1"/>
  <c r="H163" i="94" s="1"/>
  <c r="V122" i="95"/>
  <c r="W112" i="95"/>
  <c r="Y105" i="95"/>
  <c r="Y108" i="95" s="1"/>
  <c r="M150" i="95"/>
  <c r="AD122" i="95"/>
  <c r="AD124" i="95" s="1"/>
  <c r="AG183" i="95"/>
  <c r="J122" i="95"/>
  <c r="J124" i="95" s="1"/>
  <c r="H183" i="95"/>
  <c r="S123" i="61"/>
  <c r="V156" i="92"/>
  <c r="H127" i="94"/>
  <c r="H171" i="94" s="1"/>
  <c r="Y110" i="95"/>
  <c r="AL108" i="94"/>
  <c r="AL184" i="94" s="1"/>
  <c r="Q122" i="95"/>
  <c r="Q124" i="95" s="1"/>
  <c r="AK184" i="95"/>
  <c r="AK185" i="95" s="1"/>
  <c r="M178" i="95"/>
  <c r="AL184" i="95"/>
  <c r="AL127" i="95"/>
  <c r="AL171" i="95" s="1"/>
  <c r="AL129" i="95"/>
  <c r="AL130" i="95" s="1"/>
  <c r="AL163" i="95" s="1"/>
  <c r="L184" i="95"/>
  <c r="L127" i="95"/>
  <c r="L171" i="95" s="1"/>
  <c r="L129" i="95"/>
  <c r="L130" i="95" s="1"/>
  <c r="L163" i="95" s="1"/>
  <c r="AD184" i="95"/>
  <c r="AD185" i="95" s="1"/>
  <c r="AD127" i="95"/>
  <c r="AD171" i="95" s="1"/>
  <c r="AD129" i="95"/>
  <c r="AD130" i="95" s="1"/>
  <c r="AD163" i="95" s="1"/>
  <c r="P117" i="95"/>
  <c r="P112" i="95"/>
  <c r="AJ185" i="95"/>
  <c r="T105" i="95"/>
  <c r="T108" i="95" s="1"/>
  <c r="T104" i="95"/>
  <c r="O117" i="95"/>
  <c r="O112" i="95"/>
  <c r="AK117" i="95"/>
  <c r="AK112" i="95"/>
  <c r="U117" i="95"/>
  <c r="U112" i="95"/>
  <c r="AG109" i="95"/>
  <c r="R122" i="95"/>
  <c r="R124" i="95" s="1"/>
  <c r="AI122" i="95"/>
  <c r="AI124" i="95" s="1"/>
  <c r="I117" i="95"/>
  <c r="I112" i="95"/>
  <c r="Y104" i="95"/>
  <c r="I184" i="95"/>
  <c r="I185" i="95" s="1"/>
  <c r="AL104" i="95"/>
  <c r="K105" i="95"/>
  <c r="K108" i="95" s="1"/>
  <c r="K104" i="95"/>
  <c r="X121" i="95"/>
  <c r="AI107" i="95"/>
  <c r="AI111" i="95" s="1"/>
  <c r="R116" i="95"/>
  <c r="M162" i="95"/>
  <c r="Q116" i="95"/>
  <c r="AC116" i="95"/>
  <c r="V153" i="95"/>
  <c r="W119" i="95"/>
  <c r="M108" i="95"/>
  <c r="Y183" i="95"/>
  <c r="Y156" i="95"/>
  <c r="S121" i="95"/>
  <c r="X184" i="95"/>
  <c r="X185" i="95" s="1"/>
  <c r="X127" i="95"/>
  <c r="X171" i="95" s="1"/>
  <c r="X129" i="95"/>
  <c r="X130" i="95" s="1"/>
  <c r="X163" i="95" s="1"/>
  <c r="J116" i="95"/>
  <c r="AL150" i="94"/>
  <c r="AL183" i="94"/>
  <c r="M110" i="95"/>
  <c r="AB110" i="95"/>
  <c r="K117" i="95"/>
  <c r="K112" i="95"/>
  <c r="AE153" i="95"/>
  <c r="N107" i="95"/>
  <c r="N111" i="95" s="1"/>
  <c r="H109" i="95"/>
  <c r="S116" i="95"/>
  <c r="W184" i="95"/>
  <c r="W185" i="95" s="1"/>
  <c r="W120" i="95"/>
  <c r="W123" i="95" s="1"/>
  <c r="W127" i="95"/>
  <c r="W171" i="95" s="1"/>
  <c r="W129" i="95"/>
  <c r="W130" i="95" s="1"/>
  <c r="W163" i="95" s="1"/>
  <c r="L183" i="95"/>
  <c r="L156" i="95"/>
  <c r="W153" i="95"/>
  <c r="AI184" i="95"/>
  <c r="AI185" i="95" s="1"/>
  <c r="AI127" i="95"/>
  <c r="AI171" i="95" s="1"/>
  <c r="AI129" i="95"/>
  <c r="AI130" i="95" s="1"/>
  <c r="AI163" i="95" s="1"/>
  <c r="W122" i="95"/>
  <c r="W124" i="95" s="1"/>
  <c r="X122" i="95"/>
  <c r="X124" i="95" s="1"/>
  <c r="AH120" i="95"/>
  <c r="AH123" i="95" s="1"/>
  <c r="K183" i="95"/>
  <c r="K156" i="95"/>
  <c r="AF183" i="95"/>
  <c r="AF156" i="95"/>
  <c r="AB183" i="95"/>
  <c r="AK116" i="95"/>
  <c r="AK151" i="95" s="1" a="1"/>
  <c r="AK151" i="95" s="1"/>
  <c r="AC124" i="95"/>
  <c r="AJ116" i="95"/>
  <c r="O107" i="95"/>
  <c r="O111" i="95" s="1"/>
  <c r="S122" i="95"/>
  <c r="AJ117" i="95"/>
  <c r="AJ152" i="95" s="1" a="1"/>
  <c r="AJ152" i="95" s="1"/>
  <c r="AJ112" i="95"/>
  <c r="AL183" i="95"/>
  <c r="AL156" i="95"/>
  <c r="T122" i="95"/>
  <c r="T124" i="95" s="1"/>
  <c r="N184" i="95"/>
  <c r="N185" i="95" s="1"/>
  <c r="N127" i="95"/>
  <c r="N171" i="95" s="1"/>
  <c r="N129" i="95"/>
  <c r="N130" i="95" s="1"/>
  <c r="N163" i="95" s="1"/>
  <c r="I127" i="95"/>
  <c r="I171" i="95" s="1"/>
  <c r="AF117" i="95"/>
  <c r="AF112" i="95"/>
  <c r="P116" i="95"/>
  <c r="AA105" i="95"/>
  <c r="AA108" i="95" s="1"/>
  <c r="AA104" i="95"/>
  <c r="AF105" i="95"/>
  <c r="AF108" i="95" s="1"/>
  <c r="AF104" i="95"/>
  <c r="W121" i="95"/>
  <c r="AH129" i="95"/>
  <c r="AH130" i="95" s="1"/>
  <c r="AH163" i="95" s="1"/>
  <c r="AH184" i="95"/>
  <c r="AH185" i="95" s="1"/>
  <c r="AH127" i="95"/>
  <c r="AH171" i="95" s="1"/>
  <c r="I107" i="95"/>
  <c r="I111" i="95" s="1"/>
  <c r="M109" i="95"/>
  <c r="S184" i="95"/>
  <c r="S185" i="95" s="1"/>
  <c r="S127" i="95"/>
  <c r="S171" i="95" s="1"/>
  <c r="S129" i="95"/>
  <c r="S130" i="95" s="1"/>
  <c r="S163" i="95" s="1"/>
  <c r="AA183" i="95"/>
  <c r="AA156" i="95"/>
  <c r="Y109" i="95"/>
  <c r="AD116" i="95"/>
  <c r="AD111" i="95"/>
  <c r="AL107" i="94"/>
  <c r="AL111" i="94" s="1"/>
  <c r="AC121" i="95"/>
  <c r="X116" i="95"/>
  <c r="X111" i="95"/>
  <c r="Z117" i="95"/>
  <c r="Z112" i="95"/>
  <c r="AL117" i="95"/>
  <c r="AL112" i="95"/>
  <c r="AA117" i="95"/>
  <c r="AA112" i="95"/>
  <c r="L117" i="95"/>
  <c r="L112" i="95"/>
  <c r="L104" i="95"/>
  <c r="M183" i="95"/>
  <c r="AD122" i="94"/>
  <c r="AD124" i="94" s="1"/>
  <c r="R129" i="94"/>
  <c r="R130" i="94" s="1"/>
  <c r="R163" i="94" s="1"/>
  <c r="R127" i="94"/>
  <c r="R171" i="94" s="1"/>
  <c r="U184" i="94"/>
  <c r="U185" i="94" s="1"/>
  <c r="U127" i="94"/>
  <c r="U171" i="94" s="1"/>
  <c r="U129" i="94"/>
  <c r="U130" i="94" s="1"/>
  <c r="U163" i="94" s="1"/>
  <c r="L116" i="94"/>
  <c r="AA116" i="94"/>
  <c r="AA151" i="94" s="1" a="1"/>
  <c r="AA151" i="94" s="1"/>
  <c r="AD116" i="94"/>
  <c r="S184" i="94"/>
  <c r="S185" i="94" s="1"/>
  <c r="S127" i="94"/>
  <c r="S171" i="94" s="1"/>
  <c r="S129" i="94"/>
  <c r="S130" i="94" s="1"/>
  <c r="S163" i="94" s="1"/>
  <c r="X107" i="94"/>
  <c r="AB116" i="94"/>
  <c r="K107" i="94"/>
  <c r="K111" i="94" s="1"/>
  <c r="Z121" i="94"/>
  <c r="S107" i="94"/>
  <c r="S111" i="94" s="1"/>
  <c r="R107" i="94"/>
  <c r="R111" i="94" s="1"/>
  <c r="Q122" i="94"/>
  <c r="Q124" i="94" s="1"/>
  <c r="AB185" i="94"/>
  <c r="O184" i="94"/>
  <c r="O185" i="94" s="1"/>
  <c r="AJ184" i="94"/>
  <c r="AJ185" i="94" s="1"/>
  <c r="AJ127" i="94"/>
  <c r="AJ171" i="94" s="1"/>
  <c r="AJ129" i="94"/>
  <c r="AJ130" i="94" s="1"/>
  <c r="AJ163" i="94" s="1"/>
  <c r="V184" i="94"/>
  <c r="V185" i="94" s="1"/>
  <c r="V129" i="94"/>
  <c r="V130" i="94" s="1"/>
  <c r="V163" i="94" s="1"/>
  <c r="V127" i="94"/>
  <c r="V171" i="94" s="1"/>
  <c r="Z107" i="94"/>
  <c r="P117" i="94"/>
  <c r="P112" i="94"/>
  <c r="L122" i="94"/>
  <c r="L124" i="94" s="1"/>
  <c r="U124" i="94"/>
  <c r="AK107" i="94"/>
  <c r="AK111" i="94" s="1"/>
  <c r="AE124" i="94"/>
  <c r="J117" i="94"/>
  <c r="J112" i="94"/>
  <c r="AH107" i="94"/>
  <c r="AH111" i="94" s="1"/>
  <c r="T107" i="94"/>
  <c r="T111" i="94" s="1"/>
  <c r="AJ121" i="94"/>
  <c r="AD111" i="94"/>
  <c r="AJ122" i="94"/>
  <c r="X122" i="94"/>
  <c r="X124" i="94" s="1"/>
  <c r="X184" i="94"/>
  <c r="X185" i="94" s="1"/>
  <c r="X129" i="94"/>
  <c r="X130" i="94" s="1"/>
  <c r="X163" i="94" s="1"/>
  <c r="X127" i="94"/>
  <c r="X171" i="94" s="1"/>
  <c r="M184" i="94"/>
  <c r="M185" i="94" s="1"/>
  <c r="AA121" i="94"/>
  <c r="K184" i="94"/>
  <c r="K185" i="94" s="1"/>
  <c r="K127" i="94"/>
  <c r="K171" i="94" s="1"/>
  <c r="K129" i="94"/>
  <c r="K130" i="94" s="1"/>
  <c r="K163" i="94" s="1"/>
  <c r="AH117" i="94"/>
  <c r="AH112" i="94"/>
  <c r="R117" i="94"/>
  <c r="R112" i="94"/>
  <c r="AI122" i="94"/>
  <c r="Z184" i="94"/>
  <c r="Z185" i="94" s="1"/>
  <c r="Z127" i="94"/>
  <c r="Z171" i="94" s="1"/>
  <c r="Z129" i="94"/>
  <c r="Z130" i="94" s="1"/>
  <c r="Z163" i="94" s="1"/>
  <c r="AG117" i="94"/>
  <c r="AG112" i="94"/>
  <c r="U121" i="94"/>
  <c r="I117" i="94"/>
  <c r="I152" i="94" s="1" a="1"/>
  <c r="I152" i="94" s="1"/>
  <c r="I112" i="94"/>
  <c r="AF129" i="94"/>
  <c r="AF130" i="94" s="1"/>
  <c r="AF163" i="94" s="1"/>
  <c r="AF184" i="94"/>
  <c r="AF185" i="94" s="1"/>
  <c r="AF127" i="94"/>
  <c r="AF171" i="94" s="1"/>
  <c r="AK184" i="94"/>
  <c r="AK185" i="94" s="1"/>
  <c r="AK129" i="94"/>
  <c r="AK130" i="94" s="1"/>
  <c r="AK163" i="94" s="1"/>
  <c r="AK127" i="94"/>
  <c r="AK171" i="94" s="1"/>
  <c r="AC107" i="94"/>
  <c r="AE121" i="94"/>
  <c r="I116" i="94"/>
  <c r="W116" i="94"/>
  <c r="O117" i="94"/>
  <c r="O112" i="94"/>
  <c r="T184" i="94"/>
  <c r="T185" i="94" s="1"/>
  <c r="T127" i="94"/>
  <c r="T171" i="94" s="1"/>
  <c r="T129" i="94"/>
  <c r="T130" i="94" s="1"/>
  <c r="T163" i="94" s="1"/>
  <c r="W121" i="94"/>
  <c r="U107" i="94"/>
  <c r="U111" i="94" s="1"/>
  <c r="J120" i="94"/>
  <c r="J123" i="94" s="1"/>
  <c r="M127" i="94"/>
  <c r="M171" i="94" s="1"/>
  <c r="I184" i="94"/>
  <c r="I185" i="94" s="1"/>
  <c r="I129" i="94"/>
  <c r="I130" i="94" s="1"/>
  <c r="I163" i="94" s="1"/>
  <c r="I127" i="94"/>
  <c r="I171" i="94" s="1"/>
  <c r="H116" i="94"/>
  <c r="T122" i="94"/>
  <c r="AI184" i="94"/>
  <c r="AI185" i="94" s="1"/>
  <c r="AI129" i="94"/>
  <c r="AI130" i="94" s="1"/>
  <c r="AI163" i="94" s="1"/>
  <c r="AI127" i="94"/>
  <c r="AI171" i="94" s="1"/>
  <c r="AH184" i="94"/>
  <c r="AH185" i="94" s="1"/>
  <c r="AH129" i="94"/>
  <c r="AH130" i="94" s="1"/>
  <c r="AH163" i="94" s="1"/>
  <c r="AH127" i="94"/>
  <c r="AH171" i="94" s="1"/>
  <c r="P107" i="94"/>
  <c r="P111" i="94" s="1"/>
  <c r="O129" i="94"/>
  <c r="O130" i="94" s="1"/>
  <c r="O163" i="94" s="1"/>
  <c r="AE116" i="94"/>
  <c r="AF117" i="94"/>
  <c r="AF112" i="94"/>
  <c r="AI107" i="94"/>
  <c r="AI111" i="94" s="1"/>
  <c r="Y116" i="94"/>
  <c r="Y151" i="94" s="1" a="1"/>
  <c r="Y151" i="94" s="1"/>
  <c r="Q116" i="94"/>
  <c r="AG184" i="94"/>
  <c r="AG185" i="94" s="1"/>
  <c r="AG127" i="94"/>
  <c r="AG171" i="94" s="1"/>
  <c r="AG129" i="94"/>
  <c r="AG130" i="94" s="1"/>
  <c r="AG163" i="94" s="1"/>
  <c r="O116" i="94"/>
  <c r="O151" i="94" s="1" a="1"/>
  <c r="O151" i="94" s="1"/>
  <c r="AA122" i="94"/>
  <c r="V107" i="94"/>
  <c r="V111" i="94" s="1"/>
  <c r="L111" i="94"/>
  <c r="V122" i="94"/>
  <c r="V124" i="94" s="1"/>
  <c r="N116" i="94"/>
  <c r="N151" i="94" s="1" a="1"/>
  <c r="N151" i="94" s="1"/>
  <c r="H117" i="94"/>
  <c r="H112" i="94"/>
  <c r="M129" i="94"/>
  <c r="M130" i="94" s="1"/>
  <c r="M163" i="94" s="1"/>
  <c r="T121" i="94"/>
  <c r="Z124" i="94"/>
  <c r="AF116" i="94"/>
  <c r="AK122" i="94"/>
  <c r="AK124" i="94" s="1"/>
  <c r="AC117" i="94"/>
  <c r="AC112" i="94"/>
  <c r="AJ107" i="94"/>
  <c r="AJ111" i="94" s="1"/>
  <c r="AB122" i="94"/>
  <c r="AB124" i="94" s="1"/>
  <c r="AC185" i="94"/>
  <c r="K122" i="94"/>
  <c r="K124" i="94" s="1"/>
  <c r="M122" i="92"/>
  <c r="M124" i="92" s="1"/>
  <c r="J125" i="93"/>
  <c r="J127" i="93" s="1"/>
  <c r="N129" i="92"/>
  <c r="N130" i="92" s="1"/>
  <c r="N163" i="92" s="1"/>
  <c r="S124" i="93"/>
  <c r="X125" i="93"/>
  <c r="X127" i="93" s="1"/>
  <c r="M125" i="93"/>
  <c r="M127" i="93" s="1"/>
  <c r="AJ124" i="93"/>
  <c r="M187" i="93"/>
  <c r="M188" i="93" s="1"/>
  <c r="M130" i="93"/>
  <c r="M174" i="93" s="1"/>
  <c r="M132" i="93"/>
  <c r="M133" i="93" s="1"/>
  <c r="M166" i="93" s="1"/>
  <c r="K110" i="93"/>
  <c r="K114" i="93" s="1"/>
  <c r="V125" i="93"/>
  <c r="AK110" i="93"/>
  <c r="K125" i="93"/>
  <c r="K127" i="93" s="1"/>
  <c r="AI125" i="93"/>
  <c r="AI127" i="93" s="1"/>
  <c r="AL124" i="93"/>
  <c r="R120" i="93"/>
  <c r="R115" i="93"/>
  <c r="Q187" i="93"/>
  <c r="Q188" i="93" s="1"/>
  <c r="Q130" i="93"/>
  <c r="Q174" i="93" s="1"/>
  <c r="Q132" i="93"/>
  <c r="Q133" i="93" s="1"/>
  <c r="Q166" i="93" s="1"/>
  <c r="AA119" i="93"/>
  <c r="AG119" i="93"/>
  <c r="AA187" i="93"/>
  <c r="AA188" i="93" s="1"/>
  <c r="AA130" i="93"/>
  <c r="AA174" i="93" s="1"/>
  <c r="AA132" i="93"/>
  <c r="AA133" i="93" s="1"/>
  <c r="AA166" i="93" s="1"/>
  <c r="I119" i="93"/>
  <c r="AF120" i="93"/>
  <c r="AF155" i="93" s="1" a="1"/>
  <c r="AF155" i="93" s="1"/>
  <c r="AF115" i="93"/>
  <c r="K187" i="93"/>
  <c r="K188" i="93" s="1"/>
  <c r="K130" i="93"/>
  <c r="K174" i="93" s="1"/>
  <c r="K132" i="93"/>
  <c r="K133" i="93" s="1"/>
  <c r="K166" i="93" s="1"/>
  <c r="AK187" i="93"/>
  <c r="AK188" i="93" s="1"/>
  <c r="AK130" i="93"/>
  <c r="AK174" i="93" s="1"/>
  <c r="AK132" i="93"/>
  <c r="AK133" i="93" s="1"/>
  <c r="AK166" i="93" s="1"/>
  <c r="P119" i="93"/>
  <c r="P154" i="93" s="1" a="1"/>
  <c r="P154" i="93" s="1"/>
  <c r="T187" i="93"/>
  <c r="T188" i="93" s="1"/>
  <c r="T123" i="93"/>
  <c r="T126" i="93" s="1"/>
  <c r="T130" i="93"/>
  <c r="T174" i="93" s="1"/>
  <c r="T132" i="93"/>
  <c r="T133" i="93" s="1"/>
  <c r="T166" i="93" s="1"/>
  <c r="H119" i="93"/>
  <c r="AH120" i="93"/>
  <c r="AH155" i="93" s="1" a="1"/>
  <c r="AH155" i="93" s="1"/>
  <c r="AH115" i="93"/>
  <c r="U125" i="93"/>
  <c r="U127" i="93" s="1"/>
  <c r="U119" i="93"/>
  <c r="H187" i="93"/>
  <c r="H188" i="93" s="1"/>
  <c r="AC119" i="93"/>
  <c r="AC154" i="93" s="1" a="1"/>
  <c r="AC154" i="93" s="1"/>
  <c r="R187" i="93"/>
  <c r="R188" i="93" s="1"/>
  <c r="Y187" i="93"/>
  <c r="Y188" i="93" s="1"/>
  <c r="Y130" i="93"/>
  <c r="Y174" i="93" s="1"/>
  <c r="Y132" i="93"/>
  <c r="Y133" i="93" s="1"/>
  <c r="Y166" i="93" s="1"/>
  <c r="W119" i="93"/>
  <c r="W154" i="93" s="1" a="1"/>
  <c r="W154" i="93" s="1"/>
  <c r="AK125" i="93"/>
  <c r="L127" i="93"/>
  <c r="X123" i="93"/>
  <c r="X126" i="93" s="1"/>
  <c r="AE119" i="93"/>
  <c r="J119" i="93"/>
  <c r="Y120" i="93"/>
  <c r="Y115" i="93"/>
  <c r="AF119" i="93"/>
  <c r="AF114" i="93"/>
  <c r="N110" i="93"/>
  <c r="N114" i="93" s="1"/>
  <c r="AB119" i="93"/>
  <c r="AJ187" i="93"/>
  <c r="AJ188" i="93" s="1"/>
  <c r="AJ130" i="93"/>
  <c r="AJ174" i="93" s="1"/>
  <c r="AJ132" i="93"/>
  <c r="AJ133" i="93" s="1"/>
  <c r="AJ166" i="93" s="1"/>
  <c r="AE125" i="93"/>
  <c r="AE127" i="93" s="1"/>
  <c r="AD110" i="93"/>
  <c r="AD114" i="93" s="1"/>
  <c r="H132" i="93"/>
  <c r="H133" i="93" s="1"/>
  <c r="H166" i="93" s="1"/>
  <c r="L119" i="93"/>
  <c r="AI119" i="93"/>
  <c r="S156" i="93"/>
  <c r="S127" i="93"/>
  <c r="T124" i="93"/>
  <c r="T125" i="93"/>
  <c r="M110" i="93"/>
  <c r="M114" i="93" s="1"/>
  <c r="AF187" i="93"/>
  <c r="AF188" i="93" s="1"/>
  <c r="AF130" i="93"/>
  <c r="AF174" i="93" s="1"/>
  <c r="AF132" i="93"/>
  <c r="AF133" i="93" s="1"/>
  <c r="AF166" i="93" s="1"/>
  <c r="AL119" i="93"/>
  <c r="AL154" i="93" s="1" a="1"/>
  <c r="AL154" i="93" s="1"/>
  <c r="AB125" i="93"/>
  <c r="O119" i="93"/>
  <c r="AK124" i="93"/>
  <c r="L124" i="93"/>
  <c r="AJ127" i="93"/>
  <c r="V119" i="93"/>
  <c r="AL127" i="93"/>
  <c r="N187" i="93"/>
  <c r="N188" i="93" s="1"/>
  <c r="N130" i="93"/>
  <c r="N174" i="93" s="1"/>
  <c r="N132" i="93"/>
  <c r="N133" i="93" s="1"/>
  <c r="N166" i="93" s="1"/>
  <c r="P125" i="93"/>
  <c r="Q110" i="93"/>
  <c r="Q114" i="93" s="1"/>
  <c r="AB187" i="93"/>
  <c r="AB188" i="93" s="1"/>
  <c r="AB130" i="93"/>
  <c r="AB174" i="93" s="1"/>
  <c r="AB132" i="93"/>
  <c r="AB133" i="93" s="1"/>
  <c r="AB166" i="93" s="1"/>
  <c r="H120" i="93"/>
  <c r="H115" i="93"/>
  <c r="AD125" i="93"/>
  <c r="AD187" i="93"/>
  <c r="AD188" i="93" s="1"/>
  <c r="AD130" i="93"/>
  <c r="AD174" i="93" s="1"/>
  <c r="AD132" i="93"/>
  <c r="AD133" i="93" s="1"/>
  <c r="AD166" i="93" s="1"/>
  <c r="H130" i="93"/>
  <c r="H174" i="93" s="1"/>
  <c r="AB114" i="93"/>
  <c r="N127" i="92"/>
  <c r="N171" i="92" s="1"/>
  <c r="R129" i="92"/>
  <c r="R130" i="92" s="1"/>
  <c r="R163" i="92" s="1"/>
  <c r="R127" i="92"/>
  <c r="R171" i="92" s="1"/>
  <c r="R120" i="92"/>
  <c r="R123" i="92" s="1"/>
  <c r="Z104" i="92"/>
  <c r="Z107" i="92" s="1"/>
  <c r="Z111" i="92" s="1"/>
  <c r="R185" i="92"/>
  <c r="AE105" i="92"/>
  <c r="AE108" i="92" s="1"/>
  <c r="P185" i="92"/>
  <c r="AE104" i="92"/>
  <c r="AE107" i="92" s="1"/>
  <c r="AE111" i="92" s="1"/>
  <c r="Z156" i="92"/>
  <c r="AC105" i="92"/>
  <c r="AC108" i="92" s="1"/>
  <c r="AH189" i="61"/>
  <c r="AH111" i="61"/>
  <c r="AH114" i="61" s="1"/>
  <c r="U130" i="91"/>
  <c r="U174" i="91" s="1"/>
  <c r="Z112" i="92"/>
  <c r="AH162" i="61"/>
  <c r="AE132" i="91"/>
  <c r="AE133" i="91" s="1"/>
  <c r="AE166" i="91" s="1"/>
  <c r="AB112" i="92"/>
  <c r="AC107" i="92"/>
  <c r="AC116" i="92" s="1"/>
  <c r="AC151" i="92" s="1" a="1"/>
  <c r="AC151" i="92" s="1"/>
  <c r="AC156" i="92"/>
  <c r="AC183" i="92"/>
  <c r="AJ111" i="92"/>
  <c r="AJ127" i="92"/>
  <c r="AJ171" i="92" s="1"/>
  <c r="J122" i="92"/>
  <c r="J124" i="92" s="1"/>
  <c r="AB129" i="92"/>
  <c r="AB130" i="92" s="1"/>
  <c r="AB163" i="92" s="1"/>
  <c r="U129" i="92"/>
  <c r="U130" i="92" s="1"/>
  <c r="U163" i="92" s="1"/>
  <c r="U184" i="92"/>
  <c r="U185" i="92" s="1"/>
  <c r="AJ119" i="92"/>
  <c r="AJ120" i="92"/>
  <c r="AJ123" i="92" s="1"/>
  <c r="AL117" i="92"/>
  <c r="K132" i="91"/>
  <c r="K133" i="91" s="1"/>
  <c r="K166" i="91" s="1"/>
  <c r="AF127" i="92"/>
  <c r="AF171" i="92" s="1"/>
  <c r="V150" i="92"/>
  <c r="W122" i="92"/>
  <c r="W124" i="92" s="1"/>
  <c r="AF129" i="92"/>
  <c r="AF130" i="92" s="1"/>
  <c r="AF163" i="92" s="1"/>
  <c r="V170" i="92"/>
  <c r="AJ122" i="92"/>
  <c r="Y129" i="92"/>
  <c r="Y130" i="92" s="1"/>
  <c r="Y163" i="92" s="1"/>
  <c r="T183" i="92"/>
  <c r="V178" i="92"/>
  <c r="V162" i="92"/>
  <c r="Q184" i="92"/>
  <c r="Q185" i="92" s="1"/>
  <c r="Q129" i="92"/>
  <c r="Q130" i="92" s="1"/>
  <c r="Q163" i="92" s="1"/>
  <c r="Q127" i="92"/>
  <c r="Q171" i="92" s="1"/>
  <c r="AG114" i="91"/>
  <c r="AB116" i="92"/>
  <c r="AB151" i="92" s="1" a="1"/>
  <c r="AB151" i="92" s="1"/>
  <c r="L122" i="92"/>
  <c r="L124" i="92" s="1"/>
  <c r="Y122" i="92"/>
  <c r="Y124" i="92" s="1"/>
  <c r="V183" i="92"/>
  <c r="Y112" i="92"/>
  <c r="S183" i="92"/>
  <c r="R119" i="92"/>
  <c r="AI121" i="92"/>
  <c r="AB122" i="92"/>
  <c r="AB124" i="92" s="1"/>
  <c r="H121" i="92"/>
  <c r="AD184" i="92"/>
  <c r="AD185" i="92" s="1"/>
  <c r="AD129" i="92"/>
  <c r="AD130" i="92" s="1"/>
  <c r="AD163" i="92" s="1"/>
  <c r="AD127" i="92"/>
  <c r="AD171" i="92" s="1"/>
  <c r="K116" i="92"/>
  <c r="S105" i="92"/>
  <c r="S108" i="92" s="1"/>
  <c r="S104" i="92"/>
  <c r="AA117" i="92"/>
  <c r="AA152" i="92" s="1" a="1"/>
  <c r="AA152" i="92" s="1"/>
  <c r="AA112" i="92"/>
  <c r="S117" i="92"/>
  <c r="S112" i="92"/>
  <c r="U117" i="92"/>
  <c r="U152" i="92" s="1" a="1"/>
  <c r="U152" i="92" s="1"/>
  <c r="U112" i="92"/>
  <c r="AA104" i="92"/>
  <c r="AB184" i="92"/>
  <c r="AB185" i="92" s="1"/>
  <c r="J184" i="92"/>
  <c r="J185" i="92" s="1"/>
  <c r="J129" i="92"/>
  <c r="J130" i="92" s="1"/>
  <c r="J163" i="92" s="1"/>
  <c r="J127" i="92"/>
  <c r="J171" i="92" s="1"/>
  <c r="Q117" i="92"/>
  <c r="Q112" i="92"/>
  <c r="AH116" i="92"/>
  <c r="AH111" i="92"/>
  <c r="L116" i="92"/>
  <c r="K121" i="92"/>
  <c r="N120" i="92"/>
  <c r="N123" i="92" s="1"/>
  <c r="X184" i="92"/>
  <c r="X185" i="92" s="1"/>
  <c r="X129" i="92"/>
  <c r="X130" i="92" s="1"/>
  <c r="X163" i="92" s="1"/>
  <c r="X127" i="92"/>
  <c r="X171" i="92" s="1"/>
  <c r="H124" i="92"/>
  <c r="T110" i="92"/>
  <c r="AI124" i="92"/>
  <c r="AD116" i="92"/>
  <c r="R122" i="92"/>
  <c r="V110" i="92"/>
  <c r="T107" i="92"/>
  <c r="T111" i="92" s="1"/>
  <c r="Y107" i="92"/>
  <c r="Y111" i="92" s="1"/>
  <c r="AF117" i="92"/>
  <c r="AF112" i="92"/>
  <c r="AE117" i="92"/>
  <c r="AE152" i="92" s="1" a="1"/>
  <c r="AE152" i="92" s="1"/>
  <c r="AE112" i="92"/>
  <c r="Z122" i="92"/>
  <c r="O122" i="92"/>
  <c r="O124" i="92" s="1"/>
  <c r="N119" i="92"/>
  <c r="Y184" i="92"/>
  <c r="Y185" i="92" s="1"/>
  <c r="AD111" i="92"/>
  <c r="AH184" i="92"/>
  <c r="AH185" i="92" s="1"/>
  <c r="AH127" i="92"/>
  <c r="AH171" i="92" s="1"/>
  <c r="AH129" i="92"/>
  <c r="AH130" i="92" s="1"/>
  <c r="AH163" i="92" s="1"/>
  <c r="P116" i="92"/>
  <c r="V109" i="92"/>
  <c r="I184" i="92"/>
  <c r="I185" i="92" s="1"/>
  <c r="I129" i="92"/>
  <c r="I130" i="92" s="1"/>
  <c r="I163" i="92" s="1"/>
  <c r="I127" i="92"/>
  <c r="I171" i="92" s="1"/>
  <c r="T109" i="92"/>
  <c r="N117" i="92"/>
  <c r="N112" i="92"/>
  <c r="AH122" i="92"/>
  <c r="AG117" i="92"/>
  <c r="AG112" i="92"/>
  <c r="U116" i="92"/>
  <c r="I104" i="92"/>
  <c r="M116" i="92"/>
  <c r="AF107" i="92"/>
  <c r="K124" i="92"/>
  <c r="AK116" i="92"/>
  <c r="AG105" i="92"/>
  <c r="AG108" i="92" s="1"/>
  <c r="AG104" i="92"/>
  <c r="AA184" i="92"/>
  <c r="AA185" i="92" s="1"/>
  <c r="AA129" i="92"/>
  <c r="AA130" i="92" s="1"/>
  <c r="AA163" i="92" s="1"/>
  <c r="AA127" i="92"/>
  <c r="AA171" i="92" s="1"/>
  <c r="J107" i="92"/>
  <c r="J111" i="92" s="1"/>
  <c r="I117" i="92"/>
  <c r="I112" i="92"/>
  <c r="W116" i="92"/>
  <c r="AL107" i="92"/>
  <c r="AL111" i="92" s="1"/>
  <c r="H184" i="92"/>
  <c r="H185" i="92" s="1"/>
  <c r="AL184" i="92"/>
  <c r="AL185" i="92" s="1"/>
  <c r="AL127" i="92"/>
  <c r="AL171" i="92" s="1"/>
  <c r="AL129" i="92"/>
  <c r="AL130" i="92" s="1"/>
  <c r="AL163" i="92" s="1"/>
  <c r="H116" i="92"/>
  <c r="H111" i="92"/>
  <c r="AI116" i="92"/>
  <c r="AI151" i="92" s="1" a="1"/>
  <c r="AI151" i="92" s="1"/>
  <c r="AC117" i="92"/>
  <c r="AC112" i="92"/>
  <c r="AK122" i="92"/>
  <c r="X107" i="92"/>
  <c r="X111" i="92" s="1"/>
  <c r="V107" i="92"/>
  <c r="Z123" i="61"/>
  <c r="Z158" i="61" s="1" a="1"/>
  <c r="Z158" i="61" s="1"/>
  <c r="Z118" i="61"/>
  <c r="AG132" i="91"/>
  <c r="AG133" i="91" s="1"/>
  <c r="AG166" i="91" s="1"/>
  <c r="AE123" i="61"/>
  <c r="V187" i="91"/>
  <c r="V188" i="91" s="1"/>
  <c r="V130" i="91"/>
  <c r="V174" i="91" s="1"/>
  <c r="Q187" i="91"/>
  <c r="Q188" i="91" s="1"/>
  <c r="AL187" i="91"/>
  <c r="AL188" i="91" s="1"/>
  <c r="AD125" i="91"/>
  <c r="X114" i="91"/>
  <c r="T132" i="91"/>
  <c r="T133" i="91" s="1"/>
  <c r="T166" i="91" s="1"/>
  <c r="AG122" i="91"/>
  <c r="AG123" i="91"/>
  <c r="AG126" i="91" s="1"/>
  <c r="AI125" i="91"/>
  <c r="AI127" i="91" s="1"/>
  <c r="O125" i="91"/>
  <c r="O127" i="91" s="1"/>
  <c r="S119" i="91"/>
  <c r="S125" i="91"/>
  <c r="S127" i="91" s="1"/>
  <c r="Q132" i="91"/>
  <c r="Q133" i="91" s="1"/>
  <c r="Q166" i="91" s="1"/>
  <c r="AF125" i="91"/>
  <c r="AF127" i="91" s="1"/>
  <c r="AB125" i="91"/>
  <c r="AB127" i="91" s="1"/>
  <c r="T125" i="91"/>
  <c r="T127" i="91" s="1"/>
  <c r="AF188" i="91"/>
  <c r="N125" i="91"/>
  <c r="N127" i="91" s="1"/>
  <c r="AJ132" i="91"/>
  <c r="AJ133" i="91" s="1"/>
  <c r="AJ166" i="91" s="1"/>
  <c r="P132" i="91"/>
  <c r="P133" i="91" s="1"/>
  <c r="P166" i="91" s="1"/>
  <c r="AI130" i="91"/>
  <c r="AI174" i="91" s="1"/>
  <c r="P130" i="91"/>
  <c r="P174" i="91" s="1"/>
  <c r="AI187" i="91"/>
  <c r="AI188" i="91" s="1"/>
  <c r="AK119" i="91"/>
  <c r="AK154" i="91" s="1" a="1"/>
  <c r="AK154" i="91" s="1"/>
  <c r="AJ130" i="91"/>
  <c r="AJ174" i="91" s="1"/>
  <c r="T130" i="91"/>
  <c r="T174" i="91" s="1"/>
  <c r="AH125" i="91"/>
  <c r="AH127" i="91" s="1"/>
  <c r="T188" i="91"/>
  <c r="P188" i="91"/>
  <c r="R124" i="91"/>
  <c r="J130" i="91"/>
  <c r="J174" i="91" s="1"/>
  <c r="J132" i="91"/>
  <c r="J133" i="91" s="1"/>
  <c r="J166" i="91" s="1"/>
  <c r="J187" i="91"/>
  <c r="J188" i="91" s="1"/>
  <c r="L120" i="91"/>
  <c r="L115" i="91"/>
  <c r="AA119" i="91"/>
  <c r="P120" i="91"/>
  <c r="P115" i="91"/>
  <c r="AI119" i="91"/>
  <c r="AI154" i="91" s="1" a="1"/>
  <c r="AI154" i="91" s="1"/>
  <c r="X130" i="91"/>
  <c r="X174" i="91" s="1"/>
  <c r="X132" i="91"/>
  <c r="X133" i="91" s="1"/>
  <c r="X166" i="91" s="1"/>
  <c r="X187" i="91"/>
  <c r="X188" i="91" s="1"/>
  <c r="Q119" i="91"/>
  <c r="Q154" i="91" s="1" a="1"/>
  <c r="Q154" i="91" s="1"/>
  <c r="L187" i="91"/>
  <c r="L188" i="91" s="1"/>
  <c r="U120" i="91"/>
  <c r="U115" i="91"/>
  <c r="Y187" i="91"/>
  <c r="Y188" i="91" s="1"/>
  <c r="Y130" i="91"/>
  <c r="Y174" i="91" s="1"/>
  <c r="Y132" i="91"/>
  <c r="Y133" i="91" s="1"/>
  <c r="Y166" i="91" s="1"/>
  <c r="X120" i="91"/>
  <c r="X115" i="91"/>
  <c r="U187" i="91"/>
  <c r="U188" i="91" s="1"/>
  <c r="U119" i="91"/>
  <c r="U154" i="91" s="1" a="1"/>
  <c r="U154" i="91" s="1"/>
  <c r="O187" i="91"/>
  <c r="O188" i="91" s="1"/>
  <c r="O130" i="91"/>
  <c r="O174" i="91" s="1"/>
  <c r="O132" i="91"/>
  <c r="O133" i="91" s="1"/>
  <c r="O166" i="91" s="1"/>
  <c r="AC120" i="91"/>
  <c r="AC115" i="91"/>
  <c r="Z110" i="91"/>
  <c r="Z114" i="91" s="1"/>
  <c r="S187" i="91"/>
  <c r="S188" i="91" s="1"/>
  <c r="S130" i="91"/>
  <c r="S174" i="91" s="1"/>
  <c r="S132" i="91"/>
  <c r="S133" i="91" s="1"/>
  <c r="S166" i="91" s="1"/>
  <c r="N110" i="91"/>
  <c r="N114" i="91" s="1"/>
  <c r="AC132" i="91"/>
  <c r="AC133" i="91" s="1"/>
  <c r="AC166" i="91" s="1"/>
  <c r="AJ120" i="91"/>
  <c r="AJ115" i="91"/>
  <c r="H187" i="91"/>
  <c r="H188" i="91" s="1"/>
  <c r="H130" i="91"/>
  <c r="H174" i="91" s="1"/>
  <c r="H132" i="91"/>
  <c r="H133" i="91" s="1"/>
  <c r="H166" i="91" s="1"/>
  <c r="AG125" i="91"/>
  <c r="Z187" i="91"/>
  <c r="Z188" i="91" s="1"/>
  <c r="Z130" i="91"/>
  <c r="Z174" i="91" s="1"/>
  <c r="Z132" i="91"/>
  <c r="Z133" i="91" s="1"/>
  <c r="Z166" i="91" s="1"/>
  <c r="L132" i="91"/>
  <c r="L133" i="91" s="1"/>
  <c r="L166" i="91" s="1"/>
  <c r="AB110" i="91"/>
  <c r="L119" i="91"/>
  <c r="AK187" i="91"/>
  <c r="AK188" i="91" s="1"/>
  <c r="AK130" i="91"/>
  <c r="AK174" i="91" s="1"/>
  <c r="AK132" i="91"/>
  <c r="AK133" i="91" s="1"/>
  <c r="AK166" i="91" s="1"/>
  <c r="X123" i="91"/>
  <c r="X126" i="91" s="1"/>
  <c r="AE120" i="91"/>
  <c r="AE115" i="91"/>
  <c r="U132" i="91"/>
  <c r="U133" i="91" s="1"/>
  <c r="U166" i="91" s="1"/>
  <c r="H119" i="91"/>
  <c r="H154" i="91" s="1" a="1"/>
  <c r="H154" i="91" s="1"/>
  <c r="AE130" i="91"/>
  <c r="AE174" i="91" s="1"/>
  <c r="R187" i="91"/>
  <c r="R188" i="91" s="1"/>
  <c r="R130" i="91"/>
  <c r="R174" i="91" s="1"/>
  <c r="R132" i="91"/>
  <c r="R133" i="91" s="1"/>
  <c r="R166" i="91" s="1"/>
  <c r="W125" i="91"/>
  <c r="T110" i="91"/>
  <c r="T114" i="91" s="1"/>
  <c r="J120" i="91"/>
  <c r="J115" i="91"/>
  <c r="AH110" i="91"/>
  <c r="N187" i="91"/>
  <c r="N188" i="91" s="1"/>
  <c r="N130" i="91"/>
  <c r="N174" i="91" s="1"/>
  <c r="N132" i="91"/>
  <c r="N133" i="91" s="1"/>
  <c r="N166" i="91" s="1"/>
  <c r="M127" i="91"/>
  <c r="AL110" i="91"/>
  <c r="AE110" i="91"/>
  <c r="AC130" i="91"/>
  <c r="AC174" i="91" s="1"/>
  <c r="Y110" i="91"/>
  <c r="Y120" i="91"/>
  <c r="Y115" i="91"/>
  <c r="L130" i="91"/>
  <c r="L174" i="91" s="1"/>
  <c r="AK125" i="91"/>
  <c r="AB187" i="91"/>
  <c r="AB188" i="91" s="1"/>
  <c r="AB130" i="91"/>
  <c r="AB174" i="91" s="1"/>
  <c r="AB132" i="91"/>
  <c r="AB133" i="91" s="1"/>
  <c r="AB166" i="91" s="1"/>
  <c r="L114" i="91"/>
  <c r="V125" i="91"/>
  <c r="K124" i="91"/>
  <c r="W110" i="91"/>
  <c r="R127" i="91"/>
  <c r="P119" i="91"/>
  <c r="AA125" i="91"/>
  <c r="AJ187" i="91"/>
  <c r="AJ188" i="91" s="1"/>
  <c r="R110" i="91"/>
  <c r="R114" i="91" s="1"/>
  <c r="AC110" i="91"/>
  <c r="AC114" i="91" s="1"/>
  <c r="AH187" i="91"/>
  <c r="AH188" i="91" s="1"/>
  <c r="AH130" i="91"/>
  <c r="AH174" i="91" s="1"/>
  <c r="AH132" i="91"/>
  <c r="AH133" i="91" s="1"/>
  <c r="AH166" i="91" s="1"/>
  <c r="AJ110" i="91"/>
  <c r="I119" i="91"/>
  <c r="I154" i="91" s="1" a="1"/>
  <c r="I154" i="91" s="1"/>
  <c r="K123" i="91"/>
  <c r="K126" i="91" s="1"/>
  <c r="M124" i="91"/>
  <c r="I124" i="91"/>
  <c r="M119" i="91"/>
  <c r="M154" i="91" s="1" a="1"/>
  <c r="M154" i="91" s="1"/>
  <c r="AF110" i="91"/>
  <c r="AF114" i="91" s="1"/>
  <c r="AD156" i="91"/>
  <c r="O119" i="91"/>
  <c r="O114" i="91"/>
  <c r="Q114" i="91"/>
  <c r="J119" i="91"/>
  <c r="AK124" i="91"/>
  <c r="K125" i="91"/>
  <c r="H124" i="91"/>
  <c r="H125" i="91"/>
  <c r="I125" i="91"/>
  <c r="AL120" i="91"/>
  <c r="AL115" i="91"/>
  <c r="V119" i="91"/>
  <c r="Z120" i="91"/>
  <c r="Z155" i="91" s="1" a="1"/>
  <c r="Z155" i="91" s="1"/>
  <c r="Z115" i="91"/>
  <c r="W187" i="91"/>
  <c r="W188" i="91" s="1"/>
  <c r="W130" i="91"/>
  <c r="W174" i="91" s="1"/>
  <c r="W132" i="91"/>
  <c r="W133" i="91" s="1"/>
  <c r="W166" i="91" s="1"/>
  <c r="AE187" i="91"/>
  <c r="AE188" i="91" s="1"/>
  <c r="H162" i="61"/>
  <c r="N123" i="61"/>
  <c r="H176" i="61"/>
  <c r="AH128" i="61"/>
  <c r="AH130" i="61" s="1"/>
  <c r="AH118" i="61"/>
  <c r="N111" i="61"/>
  <c r="N114" i="61" s="1"/>
  <c r="M127" i="61"/>
  <c r="W128" i="61"/>
  <c r="W130" i="61" s="1"/>
  <c r="L127" i="61"/>
  <c r="AK127" i="61"/>
  <c r="AB127" i="61"/>
  <c r="P127" i="61"/>
  <c r="X127" i="61"/>
  <c r="AJ127" i="61"/>
  <c r="V127" i="61"/>
  <c r="AH127" i="61"/>
  <c r="R127" i="61"/>
  <c r="AG128" i="61"/>
  <c r="AG130" i="61" s="1"/>
  <c r="AC128" i="61"/>
  <c r="AC130" i="61" s="1"/>
  <c r="J127" i="61"/>
  <c r="AL127" i="61"/>
  <c r="P191" i="61"/>
  <c r="AE111" i="61"/>
  <c r="AE114" i="61" s="1"/>
  <c r="AE189" i="61"/>
  <c r="AE162" i="61"/>
  <c r="AA135" i="61"/>
  <c r="AA136" i="61" s="1"/>
  <c r="AA169" i="61" s="1"/>
  <c r="O135" i="61"/>
  <c r="O136" i="61" s="1"/>
  <c r="O169" i="61" s="1"/>
  <c r="AF133" i="61"/>
  <c r="AF177" i="61" s="1"/>
  <c r="AF135" i="61"/>
  <c r="AF136" i="61" s="1"/>
  <c r="AF169" i="61" s="1"/>
  <c r="AK133" i="61"/>
  <c r="AK177" i="61" s="1"/>
  <c r="AK135" i="61"/>
  <c r="AK136" i="61" s="1"/>
  <c r="AK169" i="61" s="1"/>
  <c r="AC133" i="61"/>
  <c r="AC177" i="61" s="1"/>
  <c r="AC135" i="61"/>
  <c r="AC136" i="61" s="1"/>
  <c r="AC169" i="61" s="1"/>
  <c r="V133" i="61"/>
  <c r="V177" i="61" s="1"/>
  <c r="V135" i="61"/>
  <c r="V136" i="61" s="1"/>
  <c r="V169" i="61" s="1"/>
  <c r="AG133" i="61"/>
  <c r="AG177" i="61" s="1"/>
  <c r="AG135" i="61"/>
  <c r="AG136" i="61" s="1"/>
  <c r="AG169" i="61" s="1"/>
  <c r="K133" i="61"/>
  <c r="K177" i="61" s="1"/>
  <c r="K135" i="61"/>
  <c r="K136" i="61" s="1"/>
  <c r="K169" i="61" s="1"/>
  <c r="X133" i="61"/>
  <c r="X177" i="61" s="1"/>
  <c r="X135" i="61"/>
  <c r="X136" i="61" s="1"/>
  <c r="X169" i="61" s="1"/>
  <c r="I135" i="61"/>
  <c r="I136" i="61" s="1"/>
  <c r="I169" i="61" s="1"/>
  <c r="AI135" i="61"/>
  <c r="AI136" i="61" s="1"/>
  <c r="AI169" i="61" s="1"/>
  <c r="U135" i="61"/>
  <c r="U136" i="61" s="1"/>
  <c r="U169" i="61" s="1"/>
  <c r="T133" i="61"/>
  <c r="T177" i="61" s="1"/>
  <c r="T135" i="61"/>
  <c r="T136" i="61" s="1"/>
  <c r="T169" i="61" s="1"/>
  <c r="S133" i="61"/>
  <c r="S177" i="61" s="1"/>
  <c r="S135" i="61"/>
  <c r="S136" i="61" s="1"/>
  <c r="S169" i="61" s="1"/>
  <c r="W133" i="61"/>
  <c r="W177" i="61" s="1"/>
  <c r="W135" i="61"/>
  <c r="W136" i="61" s="1"/>
  <c r="W169" i="61" s="1"/>
  <c r="Y135" i="61"/>
  <c r="Y136" i="61" s="1"/>
  <c r="Y169" i="61" s="1"/>
  <c r="R133" i="61"/>
  <c r="R177" i="61" s="1"/>
  <c r="R135" i="61"/>
  <c r="R136" i="61" s="1"/>
  <c r="R169" i="61" s="1"/>
  <c r="P135" i="61"/>
  <c r="P136" i="61" s="1"/>
  <c r="P169" i="61" s="1"/>
  <c r="Y133" i="61"/>
  <c r="Y177" i="61" s="1"/>
  <c r="AL190" i="61"/>
  <c r="AL191" i="61" s="1"/>
  <c r="AL133" i="61"/>
  <c r="AL177" i="61" s="1"/>
  <c r="AA133" i="61"/>
  <c r="AA177" i="61" s="1"/>
  <c r="O133" i="61"/>
  <c r="O177" i="61" s="1"/>
  <c r="M190" i="61"/>
  <c r="M191" i="61" s="1"/>
  <c r="M133" i="61"/>
  <c r="M177" i="61" s="1"/>
  <c r="I133" i="61"/>
  <c r="I177" i="61" s="1"/>
  <c r="AI133" i="61"/>
  <c r="AI177" i="61" s="1"/>
  <c r="J190" i="61"/>
  <c r="J191" i="61" s="1"/>
  <c r="J133" i="61"/>
  <c r="J177" i="61" s="1"/>
  <c r="U133" i="61"/>
  <c r="U177" i="61" s="1"/>
  <c r="AJ190" i="61"/>
  <c r="AJ191" i="61" s="1"/>
  <c r="AJ133" i="61"/>
  <c r="AJ177" i="61" s="1"/>
  <c r="L190" i="61"/>
  <c r="L191" i="61" s="1"/>
  <c r="L133" i="61"/>
  <c r="L177" i="61" s="1"/>
  <c r="AB190" i="61"/>
  <c r="AB191" i="61" s="1"/>
  <c r="AB133" i="61"/>
  <c r="AB177" i="61" s="1"/>
  <c r="Q190" i="61"/>
  <c r="Q191" i="61" s="1"/>
  <c r="Q133" i="61"/>
  <c r="Q177" i="61" s="1"/>
  <c r="P133" i="61"/>
  <c r="P177" i="61" s="1"/>
  <c r="Q130" i="61"/>
  <c r="R191" i="61"/>
  <c r="Y190" i="61"/>
  <c r="Y191" i="61" s="1"/>
  <c r="AL128" i="61"/>
  <c r="X128" i="61"/>
  <c r="AJ128" i="61"/>
  <c r="I190" i="61"/>
  <c r="I191" i="61" s="1"/>
  <c r="V128" i="61"/>
  <c r="P118" i="61"/>
  <c r="H189" i="61"/>
  <c r="AB128" i="61"/>
  <c r="AG127" i="61"/>
  <c r="AK113" i="61"/>
  <c r="AK117" i="61" s="1"/>
  <c r="AL122" i="61"/>
  <c r="AL157" i="61" s="1" a="1"/>
  <c r="AL157" i="61" s="1"/>
  <c r="Q122" i="61"/>
  <c r="Q157" i="61" s="1" a="1"/>
  <c r="Q157" i="61" s="1"/>
  <c r="P122" i="61"/>
  <c r="P157" i="61" s="1" a="1"/>
  <c r="P157" i="61" s="1"/>
  <c r="U122" i="61"/>
  <c r="U157" i="61" s="1" a="1"/>
  <c r="U157" i="61" s="1"/>
  <c r="AB113" i="61"/>
  <c r="AB117" i="61" s="1"/>
  <c r="AF113" i="61"/>
  <c r="AF117" i="61" s="1"/>
  <c r="T190" i="61"/>
  <c r="T191" i="61" s="1"/>
  <c r="X190" i="61"/>
  <c r="X191" i="61" s="1"/>
  <c r="W113" i="61"/>
  <c r="W117" i="61" s="1"/>
  <c r="AI190" i="61"/>
  <c r="AI191" i="61" s="1"/>
  <c r="W190" i="61"/>
  <c r="W191" i="61" s="1"/>
  <c r="M128" i="61"/>
  <c r="AK190" i="61"/>
  <c r="AK191" i="61" s="1"/>
  <c r="AD122" i="61"/>
  <c r="AD157" i="61" s="1" a="1"/>
  <c r="AD157" i="61" s="1"/>
  <c r="Z122" i="61"/>
  <c r="Z157" i="61" s="1" a="1"/>
  <c r="Z157" i="61" s="1"/>
  <c r="I123" i="61"/>
  <c r="I158" i="61" s="1" a="1"/>
  <c r="I158" i="61" s="1"/>
  <c r="I118" i="61"/>
  <c r="AC113" i="61"/>
  <c r="AC117" i="61" s="1"/>
  <c r="T123" i="61"/>
  <c r="T158" i="61" s="1" a="1"/>
  <c r="T158" i="61" s="1"/>
  <c r="T118" i="61"/>
  <c r="AG190" i="61"/>
  <c r="AG191" i="61" s="1"/>
  <c r="R122" i="61"/>
  <c r="R157" i="61" s="1" a="1"/>
  <c r="R157" i="61" s="1"/>
  <c r="U123" i="61"/>
  <c r="U158" i="61" s="1" a="1"/>
  <c r="U158" i="61" s="1"/>
  <c r="U118" i="61"/>
  <c r="AF190" i="61"/>
  <c r="AF191" i="61" s="1"/>
  <c r="AG113" i="61"/>
  <c r="AG117" i="61" s="1"/>
  <c r="W127" i="61"/>
  <c r="AD117" i="61"/>
  <c r="Z117" i="61"/>
  <c r="I122" i="61"/>
  <c r="I157" i="61" s="1" a="1"/>
  <c r="I157" i="61" s="1"/>
  <c r="S113" i="61"/>
  <c r="S117" i="61" s="1"/>
  <c r="T113" i="61"/>
  <c r="T117" i="61" s="1"/>
  <c r="AI122" i="61"/>
  <c r="AI157" i="61" s="1" a="1"/>
  <c r="AI157" i="61" s="1"/>
  <c r="AI117" i="61"/>
  <c r="V113" i="61"/>
  <c r="AF128" i="61"/>
  <c r="M122" i="61"/>
  <c r="M157" i="61" s="1" a="1"/>
  <c r="M157" i="61" s="1"/>
  <c r="K123" i="61"/>
  <c r="K158" i="61" s="1" a="1"/>
  <c r="K158" i="61" s="1"/>
  <c r="K118" i="61"/>
  <c r="AA123" i="61"/>
  <c r="AA158" i="61" s="1" a="1"/>
  <c r="AA158" i="61" s="1"/>
  <c r="AA118" i="61"/>
  <c r="AF127" i="61"/>
  <c r="K190" i="61"/>
  <c r="K191" i="61" s="1"/>
  <c r="AA122" i="61"/>
  <c r="AA157" i="61" s="1" a="1"/>
  <c r="AA157" i="61" s="1"/>
  <c r="AA117" i="61"/>
  <c r="L128" i="61"/>
  <c r="AE122" i="61"/>
  <c r="AE157" i="61" s="1" a="1"/>
  <c r="AE157" i="61" s="1"/>
  <c r="U190" i="61"/>
  <c r="U191" i="61" s="1"/>
  <c r="AK128" i="61"/>
  <c r="Y113" i="61"/>
  <c r="N113" i="61"/>
  <c r="N117" i="61" s="1"/>
  <c r="Q117" i="61"/>
  <c r="AJ113" i="61"/>
  <c r="AJ117" i="61" s="1"/>
  <c r="AC190" i="61"/>
  <c r="AC191" i="61" s="1"/>
  <c r="S190" i="61"/>
  <c r="S191" i="61" s="1"/>
  <c r="P117" i="61"/>
  <c r="Y123" i="61"/>
  <c r="Y158" i="61" s="1" a="1"/>
  <c r="Y158" i="61" s="1"/>
  <c r="Y118" i="61"/>
  <c r="AC127" i="61"/>
  <c r="V190" i="61"/>
  <c r="V191" i="61" s="1"/>
  <c r="O123" i="61"/>
  <c r="O158" i="61" s="1" a="1"/>
  <c r="O158" i="61" s="1"/>
  <c r="O118" i="61"/>
  <c r="J128" i="61"/>
  <c r="AI123" i="61"/>
  <c r="AI158" i="61" s="1" a="1"/>
  <c r="AI158" i="61" s="1"/>
  <c r="AI118" i="61"/>
  <c r="K113" i="61"/>
  <c r="P128" i="61"/>
  <c r="AA190" i="61"/>
  <c r="AA191" i="61" s="1"/>
  <c r="R128" i="61"/>
  <c r="O190" i="61"/>
  <c r="O191" i="61" s="1"/>
  <c r="AH113" i="61"/>
  <c r="AH117" i="61" s="1"/>
  <c r="J122" i="61"/>
  <c r="J157" i="61" s="1" a="1"/>
  <c r="J157" i="61" s="1"/>
  <c r="O113" i="61"/>
  <c r="X113" i="61"/>
  <c r="L122" i="61"/>
  <c r="L157" i="61" s="1" a="1"/>
  <c r="L157" i="61" s="1"/>
  <c r="H110" i="61"/>
  <c r="H113" i="61" s="1"/>
  <c r="H184" i="61"/>
  <c r="H168" i="61"/>
  <c r="H118" i="61"/>
  <c r="H111" i="61"/>
  <c r="H123" i="61"/>
  <c r="H158" i="61" s="1" a="1"/>
  <c r="H158" i="61" s="1"/>
  <c r="X3" i="5"/>
  <c r="K126" i="5"/>
  <c r="X130" i="5"/>
  <c r="X121" i="5"/>
  <c r="X128" i="5"/>
  <c r="X123" i="5"/>
  <c r="X124" i="5"/>
  <c r="X145" i="5"/>
  <c r="X142" i="5"/>
  <c r="X141" i="5"/>
  <c r="X137" i="5"/>
  <c r="X136" i="5"/>
  <c r="X135" i="5"/>
  <c r="X146" i="5"/>
  <c r="X144" i="5"/>
  <c r="X138" i="5"/>
  <c r="X140" i="5"/>
  <c r="X139" i="5"/>
  <c r="X143" i="5"/>
  <c r="O127" i="5"/>
  <c r="I201" i="5"/>
  <c r="X119" i="5"/>
  <c r="J128" i="5"/>
  <c r="S122" i="5"/>
  <c r="U127" i="5"/>
  <c r="J129" i="5"/>
  <c r="J126" i="5"/>
  <c r="M129" i="5"/>
  <c r="O124" i="5"/>
  <c r="P127" i="5"/>
  <c r="P128" i="5"/>
  <c r="U119" i="5"/>
  <c r="K130" i="5"/>
  <c r="K129" i="5"/>
  <c r="W126" i="5"/>
  <c r="N128" i="5"/>
  <c r="S126" i="5"/>
  <c r="R124" i="5"/>
  <c r="V121" i="5"/>
  <c r="T119" i="5"/>
  <c r="R122" i="5"/>
  <c r="J123" i="5"/>
  <c r="V123" i="5"/>
  <c r="X125" i="5"/>
  <c r="P123" i="5"/>
  <c r="M125" i="5"/>
  <c r="Q121" i="5"/>
  <c r="M120" i="5"/>
  <c r="L119" i="5"/>
  <c r="N194" i="5"/>
  <c r="I23" i="5"/>
  <c r="I50" i="5"/>
  <c r="X153" i="5"/>
  <c r="I128" i="5"/>
  <c r="N23" i="5"/>
  <c r="K27" i="5"/>
  <c r="X66" i="5"/>
  <c r="L194" i="5"/>
  <c r="X169" i="5"/>
  <c r="T125" i="5"/>
  <c r="U130" i="5"/>
  <c r="R125" i="5"/>
  <c r="Q122" i="5"/>
  <c r="M121" i="5"/>
  <c r="X120" i="5"/>
  <c r="W125" i="5"/>
  <c r="S128" i="5"/>
  <c r="Q128" i="5"/>
  <c r="O128" i="5"/>
  <c r="W127" i="5"/>
  <c r="U129" i="5"/>
  <c r="M126" i="5"/>
  <c r="P119" i="5"/>
  <c r="X127" i="5"/>
  <c r="R126" i="5"/>
  <c r="T123" i="5"/>
  <c r="J119" i="5"/>
  <c r="N21" i="5"/>
  <c r="I34" i="5"/>
  <c r="X18" i="5"/>
  <c r="J130" i="5"/>
  <c r="S130" i="5"/>
  <c r="R129" i="5"/>
  <c r="O123" i="5"/>
  <c r="O126" i="5"/>
  <c r="T121" i="5"/>
  <c r="S119" i="5"/>
  <c r="W120" i="5"/>
  <c r="O130" i="5"/>
  <c r="J125" i="5"/>
  <c r="J122" i="5"/>
  <c r="O129" i="5"/>
  <c r="L124" i="5"/>
  <c r="X129" i="5"/>
  <c r="S124" i="5"/>
  <c r="S121" i="5"/>
  <c r="U121" i="5"/>
  <c r="O120" i="5"/>
  <c r="T124" i="5"/>
  <c r="N121" i="5"/>
  <c r="W121" i="5"/>
  <c r="I129" i="5"/>
  <c r="I119" i="5"/>
  <c r="X50" i="5"/>
  <c r="I66" i="5"/>
  <c r="X34" i="5"/>
  <c r="R121" i="5"/>
  <c r="N119" i="5"/>
  <c r="I202" i="5"/>
  <c r="P122" i="5"/>
  <c r="K120" i="5"/>
  <c r="U124" i="5"/>
  <c r="W124" i="5"/>
  <c r="R123" i="5"/>
  <c r="L127" i="5"/>
  <c r="M124" i="5"/>
  <c r="J121" i="5"/>
  <c r="V119" i="5"/>
  <c r="W130" i="5"/>
  <c r="Q124" i="5"/>
  <c r="P130" i="5"/>
  <c r="S127" i="5"/>
  <c r="J124" i="5"/>
  <c r="W119" i="5"/>
  <c r="R119" i="5"/>
  <c r="S125" i="5"/>
  <c r="T122" i="5"/>
  <c r="O122" i="5"/>
  <c r="J127" i="5"/>
  <c r="T120" i="5"/>
  <c r="X122" i="5"/>
  <c r="V128" i="5"/>
  <c r="P124" i="5"/>
  <c r="I194" i="5"/>
  <c r="X194" i="5"/>
  <c r="S117" i="5"/>
  <c r="X117" i="5"/>
  <c r="T116" i="5"/>
  <c r="S116" i="5"/>
  <c r="J117" i="5"/>
  <c r="U116" i="5"/>
  <c r="U117" i="5"/>
  <c r="N117" i="5"/>
  <c r="V116" i="5"/>
  <c r="X132" i="5"/>
  <c r="I116" i="5"/>
  <c r="Q116" i="5"/>
  <c r="O117" i="5"/>
  <c r="R116" i="5"/>
  <c r="K116" i="5"/>
  <c r="R117" i="5"/>
  <c r="O116" i="5"/>
  <c r="P116" i="5"/>
  <c r="L117" i="5"/>
  <c r="X133" i="5"/>
  <c r="L116" i="5"/>
  <c r="X116" i="5"/>
  <c r="I117" i="5"/>
  <c r="M116" i="5"/>
  <c r="Q117" i="5"/>
  <c r="S115" i="5"/>
  <c r="P118" i="5"/>
  <c r="L147" i="5"/>
  <c r="J118" i="5"/>
  <c r="L118" i="5"/>
  <c r="N118" i="5"/>
  <c r="R115" i="5"/>
  <c r="K118" i="5"/>
  <c r="O118" i="5"/>
  <c r="X131" i="5"/>
  <c r="J115" i="5"/>
  <c r="V118" i="5"/>
  <c r="I118" i="5"/>
  <c r="Q115" i="5"/>
  <c r="U115" i="5"/>
  <c r="W115" i="5"/>
  <c r="M115" i="5"/>
  <c r="X118" i="5"/>
  <c r="X134" i="5"/>
  <c r="L115" i="5"/>
  <c r="K115" i="5"/>
  <c r="R118" i="5"/>
  <c r="P115" i="5"/>
  <c r="V115" i="5"/>
  <c r="N115" i="5"/>
  <c r="Q147" i="5"/>
  <c r="P147" i="5"/>
  <c r="T115" i="5"/>
  <c r="S118" i="5"/>
  <c r="X115" i="5"/>
  <c r="AA184" i="102" l="1"/>
  <c r="AG129" i="106"/>
  <c r="AG130" i="106" s="1"/>
  <c r="AG163" i="106" s="1"/>
  <c r="AG127" i="99"/>
  <c r="AG171" i="99" s="1"/>
  <c r="U127" i="101"/>
  <c r="U171" i="101" s="1"/>
  <c r="K184" i="103"/>
  <c r="AB184" i="102"/>
  <c r="AC129" i="92"/>
  <c r="AC130" i="92" s="1"/>
  <c r="AC163" i="92" s="1"/>
  <c r="AE129" i="92"/>
  <c r="AE130" i="92" s="1"/>
  <c r="AE163" i="92" s="1"/>
  <c r="Y127" i="95"/>
  <c r="Y171" i="95" s="1"/>
  <c r="K127" i="99"/>
  <c r="K171" i="99" s="1"/>
  <c r="K129" i="100"/>
  <c r="K130" i="100" s="1"/>
  <c r="K163" i="100" s="1"/>
  <c r="P129" i="104"/>
  <c r="P130" i="104" s="1"/>
  <c r="P163" i="104" s="1"/>
  <c r="AB127" i="98"/>
  <c r="AB171" i="98" s="1"/>
  <c r="AB129" i="101"/>
  <c r="AB130" i="101" s="1"/>
  <c r="AB163" i="101" s="1"/>
  <c r="AG129" i="103"/>
  <c r="AG130" i="103" s="1"/>
  <c r="AG163" i="103" s="1"/>
  <c r="Z129" i="92"/>
  <c r="Z130" i="92" s="1"/>
  <c r="Z163" i="92" s="1"/>
  <c r="M129" i="104"/>
  <c r="M130" i="104" s="1"/>
  <c r="M163" i="104" s="1"/>
  <c r="AG129" i="95"/>
  <c r="AG130" i="95" s="1"/>
  <c r="AG163" i="95" s="1"/>
  <c r="AF127" i="98"/>
  <c r="AF171" i="98" s="1"/>
  <c r="U184" i="95"/>
  <c r="U185" i="95" s="1"/>
  <c r="AA129" i="98"/>
  <c r="AA130" i="98" s="1"/>
  <c r="AA163" i="98" s="1"/>
  <c r="Y127" i="105"/>
  <c r="Y171" i="105" s="1"/>
  <c r="H184" i="100"/>
  <c r="Y184" i="99"/>
  <c r="Y185" i="99" s="1"/>
  <c r="AA127" i="100"/>
  <c r="AA171" i="100" s="1"/>
  <c r="AB129" i="99"/>
  <c r="AB130" i="99" s="1"/>
  <c r="AB163" i="99" s="1"/>
  <c r="K184" i="105"/>
  <c r="AA127" i="105"/>
  <c r="AA171" i="105" s="1"/>
  <c r="AD129" i="97"/>
  <c r="AD130" i="97" s="1"/>
  <c r="AD163" i="97" s="1"/>
  <c r="Y129" i="100"/>
  <c r="Y130" i="100" s="1"/>
  <c r="Y163" i="100" s="1"/>
  <c r="K127" i="104"/>
  <c r="K171" i="104" s="1"/>
  <c r="P184" i="106"/>
  <c r="P185" i="106" s="1"/>
  <c r="AB184" i="103"/>
  <c r="P127" i="105"/>
  <c r="P171" i="105" s="1"/>
  <c r="AG129" i="101"/>
  <c r="AG130" i="101" s="1"/>
  <c r="AG163" i="101" s="1"/>
  <c r="P127" i="95"/>
  <c r="P171" i="95" s="1"/>
  <c r="U184" i="98"/>
  <c r="U127" i="100"/>
  <c r="U171" i="100" s="1"/>
  <c r="M127" i="103"/>
  <c r="M171" i="103" s="1"/>
  <c r="H184" i="99"/>
  <c r="H185" i="99" s="1"/>
  <c r="W184" i="105"/>
  <c r="Y184" i="106"/>
  <c r="K184" i="101"/>
  <c r="Y127" i="101"/>
  <c r="Y171" i="101" s="1"/>
  <c r="P127" i="101"/>
  <c r="P171" i="101" s="1"/>
  <c r="AG127" i="105"/>
  <c r="AG171" i="105" s="1"/>
  <c r="Y127" i="98"/>
  <c r="Y171" i="98" s="1"/>
  <c r="Z129" i="99"/>
  <c r="Z130" i="99" s="1"/>
  <c r="Z163" i="99" s="1"/>
  <c r="Z127" i="102"/>
  <c r="Z171" i="102" s="1"/>
  <c r="AC127" i="104"/>
  <c r="AC171" i="104" s="1"/>
  <c r="P127" i="100"/>
  <c r="P171" i="100" s="1"/>
  <c r="Q129" i="102"/>
  <c r="Q130" i="102" s="1"/>
  <c r="Q163" i="102" s="1"/>
  <c r="M184" i="97"/>
  <c r="AA184" i="99"/>
  <c r="AA185" i="99" s="1"/>
  <c r="AF184" i="104"/>
  <c r="AE184" i="105"/>
  <c r="AE185" i="105" s="1"/>
  <c r="P184" i="98"/>
  <c r="Z127" i="104"/>
  <c r="Z171" i="104" s="1"/>
  <c r="AA184" i="94"/>
  <c r="AA185" i="94" s="1"/>
  <c r="AE133" i="61"/>
  <c r="AE177" i="61" s="1"/>
  <c r="N133" i="61"/>
  <c r="N177" i="61" s="1"/>
  <c r="AH133" i="61"/>
  <c r="AH177" i="61" s="1"/>
  <c r="Z190" i="61"/>
  <c r="Z191" i="61" s="1"/>
  <c r="AL121" i="94"/>
  <c r="AL122" i="94"/>
  <c r="AL124" i="94" s="1"/>
  <c r="J188" i="100"/>
  <c r="J189" i="100" s="1"/>
  <c r="AK184" i="104"/>
  <c r="AA127" i="99"/>
  <c r="AA171" i="99" s="1"/>
  <c r="M184" i="100"/>
  <c r="M185" i="100" s="1"/>
  <c r="Q116" i="102"/>
  <c r="Q184" i="102"/>
  <c r="Q185" i="102" s="1"/>
  <c r="AA129" i="99"/>
  <c r="AA130" i="99" s="1"/>
  <c r="AA163" i="99" s="1"/>
  <c r="U116" i="95"/>
  <c r="U151" i="95" s="1" a="1"/>
  <c r="U151" i="95" s="1"/>
  <c r="U184" i="105"/>
  <c r="Z129" i="104"/>
  <c r="Z130" i="104" s="1"/>
  <c r="Z163" i="104" s="1"/>
  <c r="P127" i="98"/>
  <c r="P171" i="98" s="1"/>
  <c r="M129" i="97"/>
  <c r="M130" i="97" s="1"/>
  <c r="M163" i="97" s="1"/>
  <c r="L120" i="99"/>
  <c r="L123" i="99" s="1"/>
  <c r="AD128" i="61"/>
  <c r="AD130" i="61" s="1"/>
  <c r="AD127" i="61"/>
  <c r="M127" i="97"/>
  <c r="M171" i="97" s="1"/>
  <c r="H111" i="100"/>
  <c r="Z184" i="104"/>
  <c r="Z185" i="104" s="1"/>
  <c r="AL124" i="91"/>
  <c r="AL155" i="91" a="1"/>
  <c r="AL155" i="91" s="1"/>
  <c r="J124" i="91"/>
  <c r="J155" i="91" a="1"/>
  <c r="J155" i="91" s="1"/>
  <c r="H120" i="92"/>
  <c r="H188" i="92" s="1"/>
  <c r="H189" i="92" s="1"/>
  <c r="H151" i="92" a="1"/>
  <c r="H151" i="92" s="1"/>
  <c r="I122" i="92"/>
  <c r="I152" i="92" a="1"/>
  <c r="I152" i="92" s="1"/>
  <c r="U119" i="92"/>
  <c r="U151" i="92" a="1"/>
  <c r="U151" i="92" s="1"/>
  <c r="AD119" i="92"/>
  <c r="AD151" i="92" a="1"/>
  <c r="AD151" i="92" s="1"/>
  <c r="AD153" i="92" s="1"/>
  <c r="AL121" i="92"/>
  <c r="AL152" i="92" a="1"/>
  <c r="AL152" i="92" s="1"/>
  <c r="J122" i="93"/>
  <c r="J154" i="93" a="1"/>
  <c r="J154" i="93" s="1"/>
  <c r="J156" i="93" s="1"/>
  <c r="U122" i="93"/>
  <c r="U154" i="93" a="1"/>
  <c r="U154" i="93" s="1"/>
  <c r="U156" i="93" s="1"/>
  <c r="H122" i="93"/>
  <c r="H154" i="93" a="1"/>
  <c r="H154" i="93" s="1"/>
  <c r="R125" i="93"/>
  <c r="R191" i="93" s="1"/>
  <c r="R192" i="93" s="1"/>
  <c r="R155" i="93" a="1"/>
  <c r="R155" i="93" s="1"/>
  <c r="AF119" i="94"/>
  <c r="AF151" i="94" a="1"/>
  <c r="AF151" i="94" s="1"/>
  <c r="Q119" i="94"/>
  <c r="Q151" i="94" a="1"/>
  <c r="Q151" i="94" s="1"/>
  <c r="Q153" i="94" s="1"/>
  <c r="AF122" i="94"/>
  <c r="AF152" i="94" a="1"/>
  <c r="AF152" i="94" s="1"/>
  <c r="W119" i="94"/>
  <c r="W151" i="94" a="1"/>
  <c r="W151" i="94" s="1"/>
  <c r="W153" i="94" s="1"/>
  <c r="R121" i="94"/>
  <c r="R152" i="94" a="1"/>
  <c r="R152" i="94" s="1"/>
  <c r="P121" i="94"/>
  <c r="P152" i="94" a="1"/>
  <c r="P152" i="94" s="1"/>
  <c r="AD119" i="94"/>
  <c r="AD151" i="94" a="1"/>
  <c r="AD151" i="94" s="1"/>
  <c r="AD153" i="94" s="1"/>
  <c r="AF121" i="95"/>
  <c r="AF152" i="95" a="1"/>
  <c r="AF152" i="95" s="1"/>
  <c r="AJ119" i="95"/>
  <c r="AJ151" i="95" a="1"/>
  <c r="AJ151" i="95" s="1"/>
  <c r="AJ153" i="95" s="1"/>
  <c r="R119" i="95"/>
  <c r="R151" i="95" a="1"/>
  <c r="R151" i="95" s="1"/>
  <c r="R153" i="95" s="1"/>
  <c r="AK121" i="95"/>
  <c r="AK152" i="95" a="1"/>
  <c r="AK152" i="95" s="1"/>
  <c r="P120" i="97"/>
  <c r="P188" i="97" s="1"/>
  <c r="P189" i="97" s="1"/>
  <c r="P151" i="97" a="1"/>
  <c r="P151" i="97" s="1"/>
  <c r="AC119" i="97"/>
  <c r="AC151" i="97" a="1"/>
  <c r="AC151" i="97" s="1"/>
  <c r="AC121" i="97"/>
  <c r="AC152" i="97" a="1"/>
  <c r="AC152" i="97" s="1"/>
  <c r="AG121" i="97"/>
  <c r="AG152" i="97" a="1"/>
  <c r="AG152" i="97" s="1"/>
  <c r="Q119" i="102"/>
  <c r="Q151" i="102" a="1"/>
  <c r="Q151" i="102" s="1"/>
  <c r="Q120" i="105"/>
  <c r="Q123" i="105" s="1"/>
  <c r="Q151" i="105" a="1"/>
  <c r="Q151" i="105" s="1"/>
  <c r="Q153" i="105" s="1"/>
  <c r="Z119" i="103"/>
  <c r="Z151" i="103" a="1"/>
  <c r="Z151" i="103" s="1"/>
  <c r="Z153" i="103" s="1"/>
  <c r="AA122" i="99"/>
  <c r="AA124" i="99" s="1"/>
  <c r="AA152" i="99" a="1"/>
  <c r="AA152" i="99" s="1"/>
  <c r="AA122" i="98"/>
  <c r="AA124" i="98" s="1"/>
  <c r="AA152" i="98" a="1"/>
  <c r="AA152" i="98" s="1"/>
  <c r="AB122" i="106"/>
  <c r="AB152" i="106" a="1"/>
  <c r="AB152" i="106" s="1"/>
  <c r="AJ119" i="106"/>
  <c r="AJ151" i="106" a="1"/>
  <c r="AJ151" i="106" s="1"/>
  <c r="AF121" i="106"/>
  <c r="AF152" i="106" a="1"/>
  <c r="AF152" i="106" s="1"/>
  <c r="X119" i="103"/>
  <c r="X151" i="103" a="1"/>
  <c r="X151" i="103" s="1"/>
  <c r="X153" i="103" s="1"/>
  <c r="X120" i="98"/>
  <c r="X188" i="98" s="1"/>
  <c r="X189" i="98" s="1"/>
  <c r="X151" i="98" a="1"/>
  <c r="X151" i="98" s="1"/>
  <c r="X153" i="98" s="1"/>
  <c r="AE120" i="100"/>
  <c r="AE188" i="100" s="1"/>
  <c r="AE189" i="100" s="1"/>
  <c r="AE151" i="100" a="1"/>
  <c r="AE151" i="100" s="1"/>
  <c r="AE153" i="100" s="1"/>
  <c r="K121" i="101"/>
  <c r="K152" i="101" a="1"/>
  <c r="K152" i="101" s="1"/>
  <c r="H121" i="103"/>
  <c r="H152" i="103" a="1"/>
  <c r="H152" i="103" s="1"/>
  <c r="Q122" i="98"/>
  <c r="Q124" i="98" s="1"/>
  <c r="Q152" i="98" a="1"/>
  <c r="Q152" i="98" s="1"/>
  <c r="AJ119" i="101"/>
  <c r="AJ151" i="101" a="1"/>
  <c r="AJ151" i="101" s="1"/>
  <c r="AJ153" i="101" s="1"/>
  <c r="M121" i="103"/>
  <c r="M152" i="103" a="1"/>
  <c r="M152" i="103" s="1"/>
  <c r="T121" i="106"/>
  <c r="T152" i="106" a="1"/>
  <c r="T152" i="106" s="1"/>
  <c r="O119" i="100"/>
  <c r="O151" i="100" a="1"/>
  <c r="O151" i="100" s="1"/>
  <c r="O153" i="100" s="1"/>
  <c r="Z119" i="101"/>
  <c r="Z151" i="101" a="1"/>
  <c r="Z151" i="101" s="1"/>
  <c r="Z153" i="101" s="1"/>
  <c r="X119" i="100"/>
  <c r="X151" i="100" a="1"/>
  <c r="X151" i="100" s="1"/>
  <c r="X153" i="100" s="1"/>
  <c r="N119" i="103"/>
  <c r="N151" i="103" a="1"/>
  <c r="N151" i="103" s="1"/>
  <c r="N153" i="103" s="1"/>
  <c r="AG121" i="104"/>
  <c r="AG152" i="104" a="1"/>
  <c r="AG152" i="104" s="1"/>
  <c r="H121" i="105"/>
  <c r="H152" i="105" a="1"/>
  <c r="H152" i="105" s="1"/>
  <c r="AB121" i="98"/>
  <c r="AB152" i="98" a="1"/>
  <c r="AB152" i="98" s="1"/>
  <c r="N119" i="101"/>
  <c r="N151" i="101" a="1"/>
  <c r="N151" i="101" s="1"/>
  <c r="V121" i="103"/>
  <c r="V152" i="103" a="1"/>
  <c r="V152" i="103" s="1"/>
  <c r="AB121" i="99"/>
  <c r="AB152" i="99" a="1"/>
  <c r="AB152" i="99" s="1"/>
  <c r="R121" i="99"/>
  <c r="R152" i="99" a="1"/>
  <c r="R152" i="99" s="1"/>
  <c r="AD121" i="106"/>
  <c r="AD152" i="106" a="1"/>
  <c r="AD152" i="106" s="1"/>
  <c r="W119" i="103"/>
  <c r="W151" i="103" a="1"/>
  <c r="W151" i="103" s="1"/>
  <c r="AC119" i="100"/>
  <c r="AC151" i="100" a="1"/>
  <c r="AC151" i="100" s="1"/>
  <c r="AC121" i="99"/>
  <c r="AC152" i="99" a="1"/>
  <c r="AC152" i="99" s="1"/>
  <c r="AB119" i="102"/>
  <c r="AB151" i="102" a="1"/>
  <c r="AB151" i="102" s="1"/>
  <c r="L122" i="105"/>
  <c r="L124" i="105" s="1"/>
  <c r="L152" i="105" a="1"/>
  <c r="L152" i="105" s="1"/>
  <c r="U121" i="106"/>
  <c r="U152" i="106" a="1"/>
  <c r="U152" i="106" s="1"/>
  <c r="K121" i="100"/>
  <c r="K152" i="100" a="1"/>
  <c r="K152" i="100" s="1"/>
  <c r="AI122" i="99"/>
  <c r="AI152" i="99" a="1"/>
  <c r="AI152" i="99" s="1"/>
  <c r="Y122" i="99"/>
  <c r="Y152" i="99" a="1"/>
  <c r="Y152" i="99" s="1"/>
  <c r="R119" i="106"/>
  <c r="R151" i="106" a="1"/>
  <c r="R151" i="106" s="1"/>
  <c r="R153" i="106" s="1"/>
  <c r="W119" i="99"/>
  <c r="W151" i="99" a="1"/>
  <c r="W151" i="99" s="1"/>
  <c r="W153" i="99" s="1"/>
  <c r="T121" i="104"/>
  <c r="T152" i="104" a="1"/>
  <c r="T152" i="104" s="1"/>
  <c r="N121" i="98"/>
  <c r="N152" i="98" a="1"/>
  <c r="N152" i="98" s="1"/>
  <c r="AK122" i="98"/>
  <c r="AK188" i="98" s="1"/>
  <c r="AK189" i="98" s="1"/>
  <c r="AK152" i="98" a="1"/>
  <c r="AK152" i="98" s="1"/>
  <c r="L119" i="103"/>
  <c r="L151" i="103" a="1"/>
  <c r="L151" i="103" s="1"/>
  <c r="L153" i="103" s="1"/>
  <c r="Q119" i="92"/>
  <c r="Q151" i="92" a="1"/>
  <c r="Q151" i="92" s="1"/>
  <c r="Z119" i="104"/>
  <c r="Z151" i="104" a="1"/>
  <c r="Z151" i="104" s="1"/>
  <c r="Z153" i="104" s="1"/>
  <c r="O123" i="91"/>
  <c r="O154" i="91" a="1"/>
  <c r="O154" i="91" s="1"/>
  <c r="O156" i="91" s="1"/>
  <c r="P122" i="91"/>
  <c r="P154" i="91" a="1"/>
  <c r="P154" i="91" s="1"/>
  <c r="Y125" i="91"/>
  <c r="Y155" i="91" a="1"/>
  <c r="Y155" i="91" s="1"/>
  <c r="X125" i="91"/>
  <c r="X155" i="91" a="1"/>
  <c r="X155" i="91" s="1"/>
  <c r="L124" i="91"/>
  <c r="L155" i="91" a="1"/>
  <c r="L155" i="91" s="1"/>
  <c r="S123" i="91"/>
  <c r="S154" i="91" a="1"/>
  <c r="S154" i="91" s="1"/>
  <c r="S156" i="91" s="1"/>
  <c r="AC121" i="92"/>
  <c r="AC152" i="92" a="1"/>
  <c r="AC152" i="92" s="1"/>
  <c r="N121" i="92"/>
  <c r="N152" i="92" a="1"/>
  <c r="N152" i="92" s="1"/>
  <c r="N153" i="92" s="1"/>
  <c r="L119" i="92"/>
  <c r="L151" i="92" a="1"/>
  <c r="L151" i="92" s="1"/>
  <c r="L153" i="92" s="1"/>
  <c r="Q121" i="92"/>
  <c r="Q152" i="92" a="1"/>
  <c r="Q152" i="92" s="1"/>
  <c r="H124" i="93"/>
  <c r="H155" i="93" a="1"/>
  <c r="H155" i="93" s="1"/>
  <c r="AF122" i="93"/>
  <c r="AF154" i="93" a="1"/>
  <c r="AF154" i="93" s="1"/>
  <c r="AE122" i="93"/>
  <c r="AE154" i="93" a="1"/>
  <c r="AE154" i="93" s="1"/>
  <c r="AE156" i="93" s="1"/>
  <c r="H121" i="94"/>
  <c r="H152" i="94" a="1"/>
  <c r="H152" i="94" s="1"/>
  <c r="AE119" i="94"/>
  <c r="AE151" i="94" a="1"/>
  <c r="AE151" i="94" s="1"/>
  <c r="AE153" i="94" s="1"/>
  <c r="I119" i="94"/>
  <c r="I151" i="94" a="1"/>
  <c r="I151" i="94" s="1"/>
  <c r="L121" i="95"/>
  <c r="L152" i="95" a="1"/>
  <c r="L152" i="95" s="1"/>
  <c r="AL122" i="95"/>
  <c r="AL124" i="95" s="1"/>
  <c r="AL152" i="95" a="1"/>
  <c r="AL152" i="95" s="1"/>
  <c r="X120" i="95"/>
  <c r="X123" i="95" s="1"/>
  <c r="X151" i="95" a="1"/>
  <c r="X151" i="95" s="1"/>
  <c r="AD119" i="95"/>
  <c r="AD151" i="95" a="1"/>
  <c r="AD151" i="95" s="1"/>
  <c r="AD153" i="95" s="1"/>
  <c r="S119" i="95"/>
  <c r="S151" i="95" a="1"/>
  <c r="S151" i="95" s="1"/>
  <c r="S153" i="95" s="1"/>
  <c r="AC119" i="95"/>
  <c r="AC151" i="95" a="1"/>
  <c r="AC151" i="95" s="1"/>
  <c r="AC153" i="95" s="1"/>
  <c r="I121" i="95"/>
  <c r="I152" i="95" a="1"/>
  <c r="I152" i="95" s="1"/>
  <c r="AJ122" i="93"/>
  <c r="AJ154" i="93" a="1"/>
  <c r="AJ154" i="93" s="1"/>
  <c r="AJ156" i="93" s="1"/>
  <c r="M122" i="97"/>
  <c r="M124" i="97" s="1"/>
  <c r="M152" i="97" a="1"/>
  <c r="M152" i="97" s="1"/>
  <c r="X121" i="97"/>
  <c r="X152" i="97" a="1"/>
  <c r="X152" i="97" s="1"/>
  <c r="Y121" i="97"/>
  <c r="Y152" i="97" a="1"/>
  <c r="Y152" i="97" s="1"/>
  <c r="AI119" i="97"/>
  <c r="AI151" i="97" a="1"/>
  <c r="AI151" i="97" s="1"/>
  <c r="AI153" i="97" s="1"/>
  <c r="AF121" i="99"/>
  <c r="AF152" i="99" a="1"/>
  <c r="AF152" i="99" s="1"/>
  <c r="AG122" i="100"/>
  <c r="AG152" i="100" a="1"/>
  <c r="AG152" i="100" s="1"/>
  <c r="AC121" i="103"/>
  <c r="AC152" i="103" a="1"/>
  <c r="AC152" i="103" s="1"/>
  <c r="N122" i="102"/>
  <c r="N188" i="102" s="1"/>
  <c r="N189" i="102" s="1"/>
  <c r="N152" i="102" a="1"/>
  <c r="N152" i="102" s="1"/>
  <c r="U119" i="104"/>
  <c r="U151" i="104" a="1"/>
  <c r="U151" i="104" s="1"/>
  <c r="U121" i="99"/>
  <c r="U152" i="99" a="1"/>
  <c r="U152" i="99" s="1"/>
  <c r="AE119" i="102"/>
  <c r="AE151" i="102" a="1"/>
  <c r="AE151" i="102" s="1"/>
  <c r="AE153" i="102" s="1"/>
  <c r="T119" i="99"/>
  <c r="T151" i="99" a="1"/>
  <c r="T151" i="99" s="1"/>
  <c r="T153" i="99" s="1"/>
  <c r="AI119" i="100"/>
  <c r="AI151" i="100" a="1"/>
  <c r="AI151" i="100" s="1"/>
  <c r="AI153" i="100" s="1"/>
  <c r="AC121" i="100"/>
  <c r="AC152" i="100" a="1"/>
  <c r="AC152" i="100" s="1"/>
  <c r="P121" i="106"/>
  <c r="P152" i="106" a="1"/>
  <c r="P152" i="106" s="1"/>
  <c r="J121" i="98"/>
  <c r="J152" i="98" a="1"/>
  <c r="J152" i="98" s="1"/>
  <c r="N119" i="100"/>
  <c r="N151" i="100" a="1"/>
  <c r="N151" i="100" s="1"/>
  <c r="N153" i="100" s="1"/>
  <c r="T119" i="102"/>
  <c r="T151" i="102" a="1"/>
  <c r="T151" i="102" s="1"/>
  <c r="T153" i="102" s="1"/>
  <c r="S121" i="105"/>
  <c r="S152" i="105" a="1"/>
  <c r="S152" i="105" s="1"/>
  <c r="I122" i="101"/>
  <c r="I124" i="101" s="1"/>
  <c r="I152" i="101" a="1"/>
  <c r="I152" i="101" s="1"/>
  <c r="AK122" i="105"/>
  <c r="AK124" i="105" s="1"/>
  <c r="AK152" i="105" a="1"/>
  <c r="AK152" i="105" s="1"/>
  <c r="AJ121" i="105"/>
  <c r="AJ152" i="105" a="1"/>
  <c r="AJ152" i="105" s="1"/>
  <c r="M122" i="106"/>
  <c r="M152" i="106" a="1"/>
  <c r="M152" i="106" s="1"/>
  <c r="M122" i="99"/>
  <c r="M124" i="99" s="1"/>
  <c r="M152" i="99" a="1"/>
  <c r="M152" i="99" s="1"/>
  <c r="AA121" i="106"/>
  <c r="AA152" i="106" a="1"/>
  <c r="AA152" i="106" s="1"/>
  <c r="AL121" i="104"/>
  <c r="AL152" i="104" a="1"/>
  <c r="AL152" i="104" s="1"/>
  <c r="L121" i="99"/>
  <c r="L152" i="99" a="1"/>
  <c r="L152" i="99" s="1"/>
  <c r="AG151" i="98" a="1"/>
  <c r="AG151" i="98" s="1"/>
  <c r="AG153" i="98" s="1"/>
  <c r="V122" i="91"/>
  <c r="V154" i="91" a="1"/>
  <c r="V154" i="91" s="1"/>
  <c r="V156" i="91" s="1"/>
  <c r="J122" i="91"/>
  <c r="J154" i="91" a="1"/>
  <c r="J154" i="91" s="1"/>
  <c r="AE125" i="91"/>
  <c r="AE127" i="91" s="1"/>
  <c r="AE155" i="91" a="1"/>
  <c r="AE155" i="91" s="1"/>
  <c r="AJ124" i="91"/>
  <c r="AJ155" i="91" a="1"/>
  <c r="AJ155" i="91" s="1"/>
  <c r="AC124" i="91"/>
  <c r="AC155" i="91" a="1"/>
  <c r="AC155" i="91" s="1"/>
  <c r="U125" i="91"/>
  <c r="U155" i="91" a="1"/>
  <c r="U155" i="91" s="1"/>
  <c r="P124" i="91"/>
  <c r="P155" i="91" a="1"/>
  <c r="P155" i="91" s="1"/>
  <c r="W119" i="92"/>
  <c r="W151" i="92" a="1"/>
  <c r="W151" i="92" s="1"/>
  <c r="W153" i="92" s="1"/>
  <c r="M119" i="92"/>
  <c r="M151" i="92" a="1"/>
  <c r="M151" i="92" s="1"/>
  <c r="M153" i="92" s="1"/>
  <c r="AG122" i="92"/>
  <c r="AG152" i="92" a="1"/>
  <c r="AG152" i="92" s="1"/>
  <c r="S122" i="92"/>
  <c r="S124" i="92" s="1"/>
  <c r="S152" i="92" a="1"/>
  <c r="S152" i="92" s="1"/>
  <c r="AI122" i="93"/>
  <c r="AI154" i="93" a="1"/>
  <c r="AI154" i="93" s="1"/>
  <c r="AB123" i="93"/>
  <c r="AB126" i="93" s="1"/>
  <c r="AB154" i="93" a="1"/>
  <c r="AB154" i="93" s="1"/>
  <c r="AB156" i="93" s="1"/>
  <c r="I122" i="93"/>
  <c r="I154" i="93" a="1"/>
  <c r="I154" i="93" s="1"/>
  <c r="AG122" i="93"/>
  <c r="AG154" i="93" a="1"/>
  <c r="AG154" i="93" s="1"/>
  <c r="AG156" i="93" s="1"/>
  <c r="AC121" i="94"/>
  <c r="AC152" i="94" a="1"/>
  <c r="AC152" i="94" s="1"/>
  <c r="AG121" i="94"/>
  <c r="AG152" i="94" a="1"/>
  <c r="AG152" i="94" s="1"/>
  <c r="AH121" i="94"/>
  <c r="AH152" i="94" a="1"/>
  <c r="AH152" i="94" s="1"/>
  <c r="J121" i="94"/>
  <c r="J152" i="94" a="1"/>
  <c r="J152" i="94" s="1"/>
  <c r="L119" i="94"/>
  <c r="L151" i="94" a="1"/>
  <c r="L151" i="94" s="1"/>
  <c r="L153" i="94" s="1"/>
  <c r="P119" i="95"/>
  <c r="P151" i="95" a="1"/>
  <c r="P151" i="95" s="1"/>
  <c r="K122" i="95"/>
  <c r="K152" i="95" a="1"/>
  <c r="K152" i="95" s="1"/>
  <c r="Q119" i="95"/>
  <c r="Q151" i="95" a="1"/>
  <c r="Q151" i="95" s="1"/>
  <c r="U121" i="95"/>
  <c r="U152" i="95" a="1"/>
  <c r="U152" i="95" s="1"/>
  <c r="O121" i="95"/>
  <c r="O152" i="95" a="1"/>
  <c r="O152" i="95" s="1"/>
  <c r="I121" i="97"/>
  <c r="I152" i="97" a="1"/>
  <c r="I152" i="97" s="1"/>
  <c r="R121" i="97"/>
  <c r="R152" i="97" a="1"/>
  <c r="R152" i="97" s="1"/>
  <c r="AD121" i="97"/>
  <c r="AD152" i="97" a="1"/>
  <c r="AD152" i="97" s="1"/>
  <c r="AB121" i="95"/>
  <c r="AB152" i="95" a="1"/>
  <c r="AB152" i="95" s="1"/>
  <c r="Z119" i="97"/>
  <c r="Z151" i="97" a="1"/>
  <c r="Z151" i="97" s="1"/>
  <c r="Z153" i="97" s="1"/>
  <c r="Q121" i="97"/>
  <c r="Q152" i="97" a="1"/>
  <c r="Q152" i="97" s="1"/>
  <c r="AF121" i="97"/>
  <c r="AF152" i="97" a="1"/>
  <c r="AF152" i="97" s="1"/>
  <c r="AK122" i="97"/>
  <c r="AK124" i="97" s="1"/>
  <c r="AK152" i="97" a="1"/>
  <c r="AK152" i="97" s="1"/>
  <c r="N121" i="97"/>
  <c r="N152" i="97" a="1"/>
  <c r="N152" i="97" s="1"/>
  <c r="L121" i="101"/>
  <c r="L152" i="101" a="1"/>
  <c r="L152" i="101" s="1"/>
  <c r="L119" i="105"/>
  <c r="L151" i="105" a="1"/>
  <c r="L151" i="105" s="1"/>
  <c r="L153" i="105" s="1"/>
  <c r="H121" i="100"/>
  <c r="H152" i="100" a="1"/>
  <c r="H152" i="100" s="1"/>
  <c r="AA122" i="103"/>
  <c r="AA124" i="103" s="1"/>
  <c r="AA152" i="103" a="1"/>
  <c r="AA152" i="103" s="1"/>
  <c r="AF121" i="101"/>
  <c r="AF152" i="101" a="1"/>
  <c r="AF152" i="101" s="1"/>
  <c r="V121" i="98"/>
  <c r="V152" i="98" a="1"/>
  <c r="V152" i="98" s="1"/>
  <c r="X121" i="105"/>
  <c r="X152" i="105" a="1"/>
  <c r="X152" i="105" s="1"/>
  <c r="AD121" i="98"/>
  <c r="AD152" i="98" a="1"/>
  <c r="AD152" i="98" s="1"/>
  <c r="AC122" i="102"/>
  <c r="AC124" i="102" s="1"/>
  <c r="AC152" i="102" a="1"/>
  <c r="AC152" i="102" s="1"/>
  <c r="T121" i="98"/>
  <c r="T152" i="98" a="1"/>
  <c r="T152" i="98" s="1"/>
  <c r="AA121" i="100"/>
  <c r="AA152" i="100" a="1"/>
  <c r="AA152" i="100" s="1"/>
  <c r="AH121" i="100"/>
  <c r="AH152" i="100" a="1"/>
  <c r="AH152" i="100" s="1"/>
  <c r="AB121" i="105"/>
  <c r="AB152" i="105" a="1"/>
  <c r="AB152" i="105" s="1"/>
  <c r="AK121" i="102"/>
  <c r="AK152" i="102" a="1"/>
  <c r="AK152" i="102" s="1"/>
  <c r="I121" i="104"/>
  <c r="I152" i="104" a="1"/>
  <c r="I152" i="104" s="1"/>
  <c r="AF122" i="104"/>
  <c r="AF124" i="104" s="1"/>
  <c r="AF152" i="104" a="1"/>
  <c r="AF152" i="104" s="1"/>
  <c r="W121" i="103"/>
  <c r="W152" i="103" a="1"/>
  <c r="W152" i="103" s="1"/>
  <c r="S119" i="101"/>
  <c r="S151" i="101" a="1"/>
  <c r="S151" i="101" s="1"/>
  <c r="S153" i="101" s="1"/>
  <c r="Q121" i="101"/>
  <c r="Q152" i="101" a="1"/>
  <c r="Q152" i="101" s="1"/>
  <c r="R119" i="105"/>
  <c r="R151" i="105" a="1"/>
  <c r="R151" i="105" s="1"/>
  <c r="R153" i="105" s="1"/>
  <c r="P121" i="104"/>
  <c r="P152" i="104" a="1"/>
  <c r="P152" i="104" s="1"/>
  <c r="T119" i="98"/>
  <c r="T151" i="98" a="1"/>
  <c r="T151" i="98" s="1"/>
  <c r="T153" i="98" s="1"/>
  <c r="AF121" i="100"/>
  <c r="AF152" i="100" a="1"/>
  <c r="AF152" i="100" s="1"/>
  <c r="K121" i="99"/>
  <c r="K152" i="99" a="1"/>
  <c r="K152" i="99" s="1"/>
  <c r="O121" i="102"/>
  <c r="O152" i="102" a="1"/>
  <c r="O152" i="102" s="1"/>
  <c r="L120" i="101"/>
  <c r="L151" i="101" a="1"/>
  <c r="L151" i="101" s="1"/>
  <c r="L153" i="101" s="1"/>
  <c r="AB121" i="103"/>
  <c r="AB152" i="103" a="1"/>
  <c r="AB152" i="103" s="1"/>
  <c r="L119" i="98"/>
  <c r="L151" i="98" a="1"/>
  <c r="L151" i="98" s="1"/>
  <c r="L153" i="98" s="1"/>
  <c r="M121" i="101"/>
  <c r="M152" i="101" a="1"/>
  <c r="M152" i="101" s="1"/>
  <c r="S122" i="103"/>
  <c r="S124" i="103" s="1"/>
  <c r="S152" i="103" a="1"/>
  <c r="S152" i="103" s="1"/>
  <c r="V122" i="104"/>
  <c r="V124" i="104" s="1"/>
  <c r="V152" i="104" a="1"/>
  <c r="V152" i="104" s="1"/>
  <c r="AL122" i="101"/>
  <c r="AL152" i="101" a="1"/>
  <c r="AL152" i="101" s="1"/>
  <c r="AD119" i="106"/>
  <c r="AD151" i="106" a="1"/>
  <c r="AD151" i="106" s="1"/>
  <c r="X120" i="101"/>
  <c r="X123" i="101" s="1"/>
  <c r="X151" i="101" a="1"/>
  <c r="X151" i="101" s="1"/>
  <c r="X153" i="101" s="1"/>
  <c r="M121" i="94"/>
  <c r="M152" i="94" a="1"/>
  <c r="M152" i="94" s="1"/>
  <c r="I122" i="100"/>
  <c r="I124" i="100" s="1"/>
  <c r="I152" i="100" a="1"/>
  <c r="I152" i="100" s="1"/>
  <c r="AF119" i="103"/>
  <c r="AF151" i="103" a="1"/>
  <c r="AF151" i="103" s="1"/>
  <c r="Y122" i="93"/>
  <c r="Y154" i="93" a="1"/>
  <c r="Y154" i="93" s="1"/>
  <c r="I124" i="93"/>
  <c r="I155" i="93" a="1"/>
  <c r="I155" i="93" s="1"/>
  <c r="R119" i="97"/>
  <c r="R151" i="97" a="1"/>
  <c r="R151" i="97" s="1"/>
  <c r="AH121" i="95"/>
  <c r="AH152" i="95" a="1"/>
  <c r="AH152" i="95" s="1"/>
  <c r="J119" i="105"/>
  <c r="J151" i="105" a="1"/>
  <c r="J151" i="105" s="1"/>
  <c r="J153" i="105" s="1"/>
  <c r="L122" i="91"/>
  <c r="L154" i="91" a="1"/>
  <c r="L154" i="91" s="1"/>
  <c r="AA122" i="91"/>
  <c r="AA154" i="91" a="1"/>
  <c r="AA154" i="91" s="1"/>
  <c r="AA156" i="91" s="1"/>
  <c r="AK119" i="92"/>
  <c r="AK151" i="92" a="1"/>
  <c r="AK151" i="92" s="1"/>
  <c r="P119" i="92"/>
  <c r="P151" i="92" a="1"/>
  <c r="P151" i="92" s="1"/>
  <c r="P153" i="92" s="1"/>
  <c r="AF122" i="92"/>
  <c r="AF124" i="92" s="1"/>
  <c r="AF152" i="92" a="1"/>
  <c r="AF152" i="92" s="1"/>
  <c r="AH119" i="92"/>
  <c r="AH151" i="92" a="1"/>
  <c r="AH151" i="92" s="1"/>
  <c r="AH153" i="92" s="1"/>
  <c r="K119" i="92"/>
  <c r="K151" i="92" a="1"/>
  <c r="K151" i="92" s="1"/>
  <c r="K153" i="92" s="1"/>
  <c r="V122" i="93"/>
  <c r="V154" i="93" a="1"/>
  <c r="V154" i="93" s="1"/>
  <c r="V156" i="93" s="1"/>
  <c r="O122" i="93"/>
  <c r="O154" i="93" a="1"/>
  <c r="O154" i="93" s="1"/>
  <c r="O156" i="93" s="1"/>
  <c r="L122" i="93"/>
  <c r="L154" i="93" a="1"/>
  <c r="L154" i="93" s="1"/>
  <c r="L156" i="93" s="1"/>
  <c r="Y125" i="93"/>
  <c r="Y127" i="93" s="1"/>
  <c r="Y155" i="93" a="1"/>
  <c r="Y155" i="93" s="1"/>
  <c r="AA122" i="93"/>
  <c r="AA154" i="93" a="1"/>
  <c r="AA154" i="93" s="1"/>
  <c r="H119" i="94"/>
  <c r="H151" i="94" a="1"/>
  <c r="H151" i="94" s="1"/>
  <c r="H153" i="94" s="1"/>
  <c r="O121" i="94"/>
  <c r="O152" i="94" a="1"/>
  <c r="O152" i="94" s="1"/>
  <c r="AB119" i="94"/>
  <c r="AB151" i="94" a="1"/>
  <c r="AB151" i="94" s="1"/>
  <c r="AB153" i="94" s="1"/>
  <c r="AA122" i="95"/>
  <c r="AA124" i="95" s="1"/>
  <c r="AA152" i="95" a="1"/>
  <c r="AA152" i="95" s="1"/>
  <c r="Z121" i="95"/>
  <c r="Z152" i="95" a="1"/>
  <c r="Z152" i="95" s="1"/>
  <c r="J119" i="95"/>
  <c r="J151" i="95" a="1"/>
  <c r="J151" i="95" s="1"/>
  <c r="J153" i="95" s="1"/>
  <c r="P121" i="95"/>
  <c r="P152" i="95" a="1"/>
  <c r="P152" i="95" s="1"/>
  <c r="O119" i="97"/>
  <c r="O151" i="97" a="1"/>
  <c r="O151" i="97" s="1"/>
  <c r="O153" i="97" s="1"/>
  <c r="W121" i="97"/>
  <c r="W152" i="97" a="1"/>
  <c r="W152" i="97" s="1"/>
  <c r="K121" i="97"/>
  <c r="K152" i="97" a="1"/>
  <c r="K152" i="97" s="1"/>
  <c r="Z122" i="105"/>
  <c r="Z124" i="105" s="1"/>
  <c r="Z152" i="105" a="1"/>
  <c r="Z152" i="105" s="1"/>
  <c r="AE119" i="103"/>
  <c r="AE151" i="103" a="1"/>
  <c r="AE151" i="103" s="1"/>
  <c r="AE153" i="103" s="1"/>
  <c r="AD121" i="100"/>
  <c r="AD152" i="100" a="1"/>
  <c r="AD152" i="100" s="1"/>
  <c r="W119" i="104"/>
  <c r="W151" i="104" a="1"/>
  <c r="W151" i="104" s="1"/>
  <c r="W153" i="104" s="1"/>
  <c r="V121" i="99"/>
  <c r="V152" i="99" a="1"/>
  <c r="V152" i="99" s="1"/>
  <c r="AI119" i="99"/>
  <c r="AI151" i="99" a="1"/>
  <c r="AI151" i="99" s="1"/>
  <c r="AI153" i="99" s="1"/>
  <c r="AA121" i="101"/>
  <c r="AA152" i="101" a="1"/>
  <c r="AA152" i="101" s="1"/>
  <c r="H121" i="102"/>
  <c r="H152" i="102" a="1"/>
  <c r="H152" i="102" s="1"/>
  <c r="U122" i="98"/>
  <c r="U124" i="98" s="1"/>
  <c r="U152" i="98" a="1"/>
  <c r="U152" i="98" s="1"/>
  <c r="O121" i="98"/>
  <c r="O152" i="98" a="1"/>
  <c r="O152" i="98" s="1"/>
  <c r="V119" i="104"/>
  <c r="V151" i="104" a="1"/>
  <c r="V151" i="104" s="1"/>
  <c r="V153" i="104" s="1"/>
  <c r="M121" i="105"/>
  <c r="M152" i="105" a="1"/>
  <c r="M152" i="105" s="1"/>
  <c r="R119" i="104"/>
  <c r="R151" i="104" a="1"/>
  <c r="R151" i="104" s="1"/>
  <c r="R153" i="104" s="1"/>
  <c r="Y122" i="98"/>
  <c r="Y152" i="98" a="1"/>
  <c r="Y152" i="98" s="1"/>
  <c r="I119" i="102"/>
  <c r="I151" i="102" a="1"/>
  <c r="I151" i="102" s="1"/>
  <c r="AG121" i="103"/>
  <c r="AG152" i="103" a="1"/>
  <c r="AG152" i="103" s="1"/>
  <c r="H121" i="104"/>
  <c r="H152" i="104" a="1"/>
  <c r="H152" i="104" s="1"/>
  <c r="L122" i="102"/>
  <c r="L124" i="102" s="1"/>
  <c r="L152" i="102" a="1"/>
  <c r="L152" i="102" s="1"/>
  <c r="AL121" i="103"/>
  <c r="AL152" i="103" a="1"/>
  <c r="AL152" i="103" s="1"/>
  <c r="L121" i="100"/>
  <c r="L152" i="100" a="1"/>
  <c r="L152" i="100" s="1"/>
  <c r="Q121" i="102"/>
  <c r="Q152" i="102" a="1"/>
  <c r="Q152" i="102" s="1"/>
  <c r="P122" i="99"/>
  <c r="P124" i="99" s="1"/>
  <c r="P152" i="99" a="1"/>
  <c r="P152" i="99" s="1"/>
  <c r="X121" i="106"/>
  <c r="X152" i="106" a="1"/>
  <c r="X152" i="106" s="1"/>
  <c r="Y121" i="103"/>
  <c r="Y152" i="103" a="1"/>
  <c r="Y152" i="103" s="1"/>
  <c r="U121" i="104"/>
  <c r="U152" i="104" a="1"/>
  <c r="U152" i="104" s="1"/>
  <c r="S119" i="105"/>
  <c r="S151" i="105" a="1"/>
  <c r="S151" i="105" s="1"/>
  <c r="J119" i="101"/>
  <c r="J151" i="101" a="1"/>
  <c r="J151" i="101" s="1"/>
  <c r="AI121" i="98"/>
  <c r="AI152" i="98" a="1"/>
  <c r="AI152" i="98" s="1"/>
  <c r="U120" i="101"/>
  <c r="U123" i="101" s="1"/>
  <c r="U151" i="101" a="1"/>
  <c r="U151" i="101" s="1"/>
  <c r="AH119" i="104"/>
  <c r="AH151" i="104" a="1"/>
  <c r="AH151" i="104" s="1"/>
  <c r="AH153" i="104" s="1"/>
  <c r="M121" i="100"/>
  <c r="M152" i="100" a="1"/>
  <c r="M152" i="100" s="1"/>
  <c r="Y121" i="94"/>
  <c r="Y152" i="94" a="1"/>
  <c r="Y152" i="94" s="1"/>
  <c r="U151" i="100" a="1"/>
  <c r="U151" i="100" s="1"/>
  <c r="U153" i="100" s="1"/>
  <c r="O119" i="92"/>
  <c r="O151" i="92" a="1"/>
  <c r="O151" i="92" s="1"/>
  <c r="O153" i="92" s="1"/>
  <c r="AH121" i="106"/>
  <c r="AH152" i="106" a="1"/>
  <c r="AH152" i="106" s="1"/>
  <c r="O119" i="101"/>
  <c r="O151" i="101" a="1"/>
  <c r="O151" i="101" s="1"/>
  <c r="O153" i="101" s="1"/>
  <c r="H119" i="100"/>
  <c r="H151" i="100" a="1"/>
  <c r="H151" i="100" s="1"/>
  <c r="AK120" i="103"/>
  <c r="AK188" i="103" s="1"/>
  <c r="AK189" i="103" s="1"/>
  <c r="AK151" i="103" a="1"/>
  <c r="AK151" i="103" s="1"/>
  <c r="AK153" i="103" s="1"/>
  <c r="I120" i="105"/>
  <c r="I123" i="105" s="1"/>
  <c r="I151" i="105" a="1"/>
  <c r="I151" i="105" s="1"/>
  <c r="I153" i="105" s="1"/>
  <c r="P185" i="98"/>
  <c r="P129" i="98"/>
  <c r="P130" i="98" s="1"/>
  <c r="P163" i="98" s="1"/>
  <c r="L119" i="99"/>
  <c r="AE129" i="105"/>
  <c r="AE130" i="105" s="1"/>
  <c r="AE163" i="105" s="1"/>
  <c r="S127" i="61"/>
  <c r="S158" i="61" a="1"/>
  <c r="S158" i="61" s="1"/>
  <c r="AG120" i="99"/>
  <c r="AG123" i="99" s="1"/>
  <c r="AG119" i="99"/>
  <c r="AG111" i="99"/>
  <c r="N127" i="61"/>
  <c r="N158" i="61" a="1"/>
  <c r="N158" i="61" s="1"/>
  <c r="AE127" i="61"/>
  <c r="AE158" i="61" a="1"/>
  <c r="AE158" i="61" s="1"/>
  <c r="AE159" i="61" s="1"/>
  <c r="AE127" i="105"/>
  <c r="AE171" i="105" s="1"/>
  <c r="AF127" i="104"/>
  <c r="AF171" i="104" s="1"/>
  <c r="AF129" i="104"/>
  <c r="AF130" i="104" s="1"/>
  <c r="AF163" i="104" s="1"/>
  <c r="I119" i="105"/>
  <c r="Z111" i="104"/>
  <c r="AK127" i="97"/>
  <c r="AK171" i="97" s="1"/>
  <c r="AK185" i="104"/>
  <c r="T156" i="93"/>
  <c r="H170" i="99"/>
  <c r="I170" i="99"/>
  <c r="H170" i="103"/>
  <c r="I170" i="103"/>
  <c r="G115" i="93"/>
  <c r="H170" i="102"/>
  <c r="I170" i="102"/>
  <c r="X156" i="93"/>
  <c r="AK116" i="104"/>
  <c r="AK151" i="104" s="1" a="1"/>
  <c r="AK151" i="104" s="1"/>
  <c r="AK153" i="104" s="1"/>
  <c r="AF185" i="104"/>
  <c r="AK129" i="104"/>
  <c r="AK130" i="104" s="1"/>
  <c r="AK163" i="104" s="1"/>
  <c r="Q127" i="102"/>
  <c r="Q171" i="102" s="1"/>
  <c r="AJ127" i="97"/>
  <c r="AJ171" i="97" s="1"/>
  <c r="AJ129" i="97"/>
  <c r="AJ130" i="97" s="1"/>
  <c r="AJ163" i="97" s="1"/>
  <c r="AJ184" i="97"/>
  <c r="AJ185" i="97" s="1"/>
  <c r="AK119" i="103"/>
  <c r="P129" i="100"/>
  <c r="P130" i="100" s="1"/>
  <c r="P163" i="100" s="1"/>
  <c r="W185" i="105"/>
  <c r="P184" i="100"/>
  <c r="P185" i="100" s="1"/>
  <c r="AC184" i="104"/>
  <c r="AC185" i="104" s="1"/>
  <c r="AJ188" i="98"/>
  <c r="AJ189" i="98" s="1"/>
  <c r="AG111" i="98"/>
  <c r="AG119" i="98"/>
  <c r="W129" i="105"/>
  <c r="W130" i="105" s="1"/>
  <c r="W163" i="105" s="1"/>
  <c r="AA111" i="99"/>
  <c r="AA120" i="99"/>
  <c r="AA123" i="99" s="1"/>
  <c r="AA119" i="99"/>
  <c r="AK184" i="102"/>
  <c r="AK185" i="102" s="1"/>
  <c r="AK129" i="102"/>
  <c r="AK130" i="102" s="1"/>
  <c r="AK163" i="102" s="1"/>
  <c r="AH188" i="98"/>
  <c r="AH189" i="98" s="1"/>
  <c r="AL129" i="99"/>
  <c r="AL130" i="99" s="1"/>
  <c r="AL163" i="99" s="1"/>
  <c r="AG184" i="105"/>
  <c r="AG185" i="105" s="1"/>
  <c r="AG129" i="105"/>
  <c r="AG130" i="105" s="1"/>
  <c r="AG163" i="105" s="1"/>
  <c r="Q116" i="103"/>
  <c r="P111" i="101"/>
  <c r="Z129" i="102"/>
  <c r="Z130" i="102" s="1"/>
  <c r="Z163" i="102" s="1"/>
  <c r="Q111" i="103"/>
  <c r="AI188" i="101"/>
  <c r="AI189" i="101" s="1"/>
  <c r="K129" i="104"/>
  <c r="K130" i="104" s="1"/>
  <c r="K163" i="104" s="1"/>
  <c r="Z184" i="99"/>
  <c r="Z185" i="99" s="1"/>
  <c r="X183" i="5"/>
  <c r="P184" i="95"/>
  <c r="P185" i="95" s="1"/>
  <c r="Y129" i="98"/>
  <c r="Y130" i="98" s="1"/>
  <c r="Y163" i="98" s="1"/>
  <c r="P184" i="105"/>
  <c r="P185" i="105" s="1"/>
  <c r="Y129" i="101"/>
  <c r="Y130" i="101" s="1"/>
  <c r="Y163" i="101" s="1"/>
  <c r="Y184" i="98"/>
  <c r="Y185" i="98" s="1"/>
  <c r="Y184" i="101"/>
  <c r="Y185" i="101" s="1"/>
  <c r="Z184" i="102"/>
  <c r="Z185" i="102" s="1"/>
  <c r="Z116" i="102"/>
  <c r="K116" i="104"/>
  <c r="K185" i="101"/>
  <c r="P129" i="101"/>
  <c r="P130" i="101" s="1"/>
  <c r="P163" i="101" s="1"/>
  <c r="Z127" i="99"/>
  <c r="Z171" i="99" s="1"/>
  <c r="P129" i="105"/>
  <c r="P130" i="105" s="1"/>
  <c r="P163" i="105" s="1"/>
  <c r="K129" i="101"/>
  <c r="K130" i="101" s="1"/>
  <c r="K163" i="101" s="1"/>
  <c r="Y127" i="106"/>
  <c r="Y171" i="106" s="1"/>
  <c r="W127" i="105"/>
  <c r="W171" i="105" s="1"/>
  <c r="G188" i="93"/>
  <c r="Y122" i="94"/>
  <c r="Y124" i="94" s="1"/>
  <c r="K127" i="101"/>
  <c r="K171" i="101" s="1"/>
  <c r="Y129" i="106"/>
  <c r="Y130" i="106" s="1"/>
  <c r="Y163" i="106" s="1"/>
  <c r="P129" i="106"/>
  <c r="P130" i="106" s="1"/>
  <c r="P163" i="106" s="1"/>
  <c r="AK116" i="102"/>
  <c r="AK151" i="102" s="1" a="1"/>
  <c r="AK151" i="102" s="1"/>
  <c r="H185" i="100"/>
  <c r="AK184" i="97"/>
  <c r="AK185" i="97" s="1"/>
  <c r="U129" i="100"/>
  <c r="U130" i="100" s="1"/>
  <c r="U163" i="100" s="1"/>
  <c r="Z116" i="99"/>
  <c r="H120" i="95"/>
  <c r="H123" i="95" s="1"/>
  <c r="M184" i="103"/>
  <c r="M185" i="103" s="1"/>
  <c r="P184" i="101"/>
  <c r="P185" i="101" s="1"/>
  <c r="Y185" i="106"/>
  <c r="AE111" i="105"/>
  <c r="AE116" i="105"/>
  <c r="AE151" i="105" s="1" a="1"/>
  <c r="AE151" i="105" s="1"/>
  <c r="H127" i="99"/>
  <c r="H171" i="99" s="1"/>
  <c r="Q129" i="103"/>
  <c r="Q130" i="103" s="1"/>
  <c r="Q163" i="103" s="1"/>
  <c r="Q184" i="103"/>
  <c r="Q185" i="103" s="1"/>
  <c r="Q127" i="103"/>
  <c r="Q171" i="103" s="1"/>
  <c r="U127" i="98"/>
  <c r="U171" i="98" s="1"/>
  <c r="AL184" i="99"/>
  <c r="AL185" i="99" s="1"/>
  <c r="P129" i="95"/>
  <c r="P130" i="95" s="1"/>
  <c r="P163" i="95" s="1"/>
  <c r="K184" i="104"/>
  <c r="K185" i="104" s="1"/>
  <c r="K127" i="105"/>
  <c r="K171" i="105" s="1"/>
  <c r="U119" i="100"/>
  <c r="K129" i="105"/>
  <c r="K130" i="105" s="1"/>
  <c r="K163" i="105" s="1"/>
  <c r="U129" i="98"/>
  <c r="U130" i="98" s="1"/>
  <c r="U163" i="98" s="1"/>
  <c r="AB184" i="99"/>
  <c r="AB185" i="99" s="1"/>
  <c r="AG120" i="98"/>
  <c r="AG123" i="98" s="1"/>
  <c r="Y111" i="99"/>
  <c r="AG127" i="98"/>
  <c r="AG171" i="98" s="1"/>
  <c r="AD127" i="97"/>
  <c r="AD171" i="97" s="1"/>
  <c r="AD184" i="97"/>
  <c r="AD185" i="97" s="1"/>
  <c r="H129" i="99"/>
  <c r="H130" i="99" s="1"/>
  <c r="H163" i="99" s="1"/>
  <c r="AG129" i="98"/>
  <c r="AG130" i="98" s="1"/>
  <c r="AG163" i="98" s="1"/>
  <c r="AG184" i="98"/>
  <c r="AG185" i="98" s="1"/>
  <c r="O120" i="101"/>
  <c r="O123" i="101" s="1"/>
  <c r="Q120" i="92"/>
  <c r="Q123" i="92" s="1"/>
  <c r="U120" i="100"/>
  <c r="U123" i="100" s="1"/>
  <c r="H185" i="105"/>
  <c r="M129" i="103"/>
  <c r="M130" i="103" s="1"/>
  <c r="M163" i="103" s="1"/>
  <c r="K127" i="100"/>
  <c r="K171" i="100" s="1"/>
  <c r="U184" i="100"/>
  <c r="U185" i="100" s="1"/>
  <c r="M127" i="104"/>
  <c r="M171" i="104" s="1"/>
  <c r="AB185" i="102"/>
  <c r="O120" i="92"/>
  <c r="O123" i="92" s="1"/>
  <c r="Z135" i="61"/>
  <c r="Z136" i="61" s="1"/>
  <c r="Z169" i="61" s="1"/>
  <c r="P127" i="106"/>
  <c r="P171" i="106" s="1"/>
  <c r="Z133" i="61"/>
  <c r="Z177" i="61" s="1"/>
  <c r="AB153" i="97"/>
  <c r="K185" i="105"/>
  <c r="AB129" i="103"/>
  <c r="AB130" i="103" s="1"/>
  <c r="AB163" i="103" s="1"/>
  <c r="U185" i="98"/>
  <c r="V188" i="95"/>
  <c r="V189" i="95" s="1"/>
  <c r="AH122" i="106"/>
  <c r="AH124" i="106" s="1"/>
  <c r="L122" i="99"/>
  <c r="M184" i="104"/>
  <c r="M185" i="104" s="1"/>
  <c r="AB127" i="103"/>
  <c r="AB171" i="103" s="1"/>
  <c r="T129" i="92"/>
  <c r="T130" i="92" s="1"/>
  <c r="T163" i="92" s="1"/>
  <c r="M127" i="100"/>
  <c r="M171" i="100" s="1"/>
  <c r="AF129" i="98"/>
  <c r="AF130" i="98" s="1"/>
  <c r="AF163" i="98" s="1"/>
  <c r="U111" i="100"/>
  <c r="AB127" i="101"/>
  <c r="AB171" i="101" s="1"/>
  <c r="H185" i="104"/>
  <c r="Y129" i="99"/>
  <c r="Y130" i="99" s="1"/>
  <c r="Y163" i="99" s="1"/>
  <c r="K111" i="105"/>
  <c r="H119" i="106"/>
  <c r="AA185" i="102"/>
  <c r="AG184" i="101"/>
  <c r="AG185" i="101" s="1"/>
  <c r="M129" i="100"/>
  <c r="M130" i="100" s="1"/>
  <c r="M163" i="100" s="1"/>
  <c r="Y111" i="105"/>
  <c r="AF184" i="98"/>
  <c r="AF185" i="98" s="1"/>
  <c r="H184" i="95"/>
  <c r="H185" i="95" s="1"/>
  <c r="R120" i="97"/>
  <c r="R123" i="97" s="1"/>
  <c r="H129" i="98"/>
  <c r="H130" i="98" s="1"/>
  <c r="H163" i="98" s="1"/>
  <c r="J120" i="105"/>
  <c r="J123" i="105" s="1"/>
  <c r="P111" i="102"/>
  <c r="M122" i="94"/>
  <c r="M188" i="94" s="1"/>
  <c r="M189" i="94" s="1"/>
  <c r="P116" i="106"/>
  <c r="AG127" i="101"/>
  <c r="AG171" i="101" s="1"/>
  <c r="AD191" i="91"/>
  <c r="AD192" i="91" s="1"/>
  <c r="I125" i="93"/>
  <c r="I127" i="93" s="1"/>
  <c r="AG127" i="95"/>
  <c r="AG171" i="95" s="1"/>
  <c r="V188" i="105"/>
  <c r="V189" i="105" s="1"/>
  <c r="H120" i="106"/>
  <c r="H123" i="106" s="1"/>
  <c r="H129" i="106"/>
  <c r="H130" i="106" s="1"/>
  <c r="H163" i="106" s="1"/>
  <c r="H111" i="106"/>
  <c r="AA123" i="93"/>
  <c r="AA191" i="93" s="1"/>
  <c r="AA192" i="93" s="1"/>
  <c r="J182" i="5"/>
  <c r="S182" i="5"/>
  <c r="M182" i="5"/>
  <c r="P182" i="5"/>
  <c r="K182" i="5"/>
  <c r="K184" i="100"/>
  <c r="K185" i="100" s="1"/>
  <c r="AG116" i="101"/>
  <c r="W122" i="103"/>
  <c r="W124" i="103" s="1"/>
  <c r="AB119" i="97"/>
  <c r="AB127" i="99"/>
  <c r="AB171" i="99" s="1"/>
  <c r="Z120" i="98"/>
  <c r="Z188" i="98" s="1"/>
  <c r="Z189" i="98" s="1"/>
  <c r="Z119" i="98"/>
  <c r="I121" i="100"/>
  <c r="AA129" i="105"/>
  <c r="AA130" i="105" s="1"/>
  <c r="AA163" i="105" s="1"/>
  <c r="AB120" i="97"/>
  <c r="AB123" i="97" s="1"/>
  <c r="Y185" i="103"/>
  <c r="AA184" i="105"/>
  <c r="AA185" i="105" s="1"/>
  <c r="L120" i="103"/>
  <c r="L123" i="103" s="1"/>
  <c r="Z156" i="93"/>
  <c r="Z123" i="93"/>
  <c r="Z122" i="93"/>
  <c r="AF184" i="103"/>
  <c r="AF185" i="103" s="1"/>
  <c r="M112" i="100"/>
  <c r="P120" i="102"/>
  <c r="P123" i="102" s="1"/>
  <c r="AG184" i="103"/>
  <c r="AG185" i="103" s="1"/>
  <c r="P129" i="102"/>
  <c r="P130" i="102" s="1"/>
  <c r="P163" i="102" s="1"/>
  <c r="H129" i="100"/>
  <c r="H130" i="100" s="1"/>
  <c r="H163" i="100" s="1"/>
  <c r="P184" i="102"/>
  <c r="P185" i="102" s="1"/>
  <c r="Y127" i="100"/>
  <c r="Y171" i="100" s="1"/>
  <c r="Y184" i="100"/>
  <c r="Y185" i="100" s="1"/>
  <c r="N188" i="106"/>
  <c r="N189" i="106" s="1"/>
  <c r="P127" i="102"/>
  <c r="P171" i="102" s="1"/>
  <c r="P119" i="101"/>
  <c r="P120" i="101"/>
  <c r="P123" i="101" s="1"/>
  <c r="Y127" i="99"/>
  <c r="Y171" i="99" s="1"/>
  <c r="Y120" i="99"/>
  <c r="P127" i="104"/>
  <c r="P171" i="104" s="1"/>
  <c r="AF111" i="103"/>
  <c r="L122" i="100"/>
  <c r="L124" i="100" s="1"/>
  <c r="K184" i="102"/>
  <c r="K185" i="102" s="1"/>
  <c r="AB184" i="101"/>
  <c r="AB185" i="101" s="1"/>
  <c r="Q185" i="5"/>
  <c r="J185" i="5"/>
  <c r="L185" i="5"/>
  <c r="P185" i="5"/>
  <c r="AG122" i="103"/>
  <c r="AG124" i="103" s="1"/>
  <c r="J188" i="104"/>
  <c r="J189" i="104" s="1"/>
  <c r="AL111" i="100"/>
  <c r="AL116" i="100"/>
  <c r="Q184" i="5"/>
  <c r="J184" i="5"/>
  <c r="L184" i="5"/>
  <c r="P184" i="5"/>
  <c r="S188" i="106"/>
  <c r="S189" i="106" s="1"/>
  <c r="P184" i="104"/>
  <c r="P185" i="104" s="1"/>
  <c r="AA127" i="98"/>
  <c r="AA171" i="98" s="1"/>
  <c r="AA184" i="98"/>
  <c r="AA185" i="98" s="1"/>
  <c r="AF122" i="100"/>
  <c r="AF124" i="100" s="1"/>
  <c r="H184" i="106"/>
  <c r="H185" i="106" s="1"/>
  <c r="R120" i="98"/>
  <c r="R123" i="98" s="1"/>
  <c r="R119" i="98"/>
  <c r="U129" i="95"/>
  <c r="U130" i="95" s="1"/>
  <c r="U163" i="95" s="1"/>
  <c r="AB185" i="103"/>
  <c r="Y129" i="105"/>
  <c r="Y130" i="105" s="1"/>
  <c r="Y163" i="105" s="1"/>
  <c r="AL122" i="103"/>
  <c r="AL124" i="103" s="1"/>
  <c r="H127" i="100"/>
  <c r="H171" i="100" s="1"/>
  <c r="Q122" i="101"/>
  <c r="Q124" i="101" s="1"/>
  <c r="AB112" i="95"/>
  <c r="Y120" i="105"/>
  <c r="Y123" i="105" s="1"/>
  <c r="AA184" i="100"/>
  <c r="AA185" i="100" s="1"/>
  <c r="R122" i="99"/>
  <c r="R124" i="99" s="1"/>
  <c r="Y184" i="105"/>
  <c r="Y185" i="105" s="1"/>
  <c r="H127" i="95"/>
  <c r="H171" i="95" s="1"/>
  <c r="AA129" i="100"/>
  <c r="AA130" i="100" s="1"/>
  <c r="AA163" i="100" s="1"/>
  <c r="J123" i="104"/>
  <c r="AH122" i="95"/>
  <c r="AH188" i="95" s="1"/>
  <c r="AH189" i="95" s="1"/>
  <c r="U127" i="95"/>
  <c r="U171" i="95" s="1"/>
  <c r="H129" i="95"/>
  <c r="H130" i="95" s="1"/>
  <c r="H163" i="95" s="1"/>
  <c r="AG184" i="95"/>
  <c r="AG185" i="95" s="1"/>
  <c r="AL116" i="105"/>
  <c r="AG127" i="103"/>
  <c r="AG171" i="103" s="1"/>
  <c r="N120" i="97"/>
  <c r="N123" i="97" s="1"/>
  <c r="N119" i="97"/>
  <c r="AG122" i="104"/>
  <c r="AG124" i="104" s="1"/>
  <c r="P122" i="106"/>
  <c r="P124" i="106" s="1"/>
  <c r="H127" i="106"/>
  <c r="H171" i="106" s="1"/>
  <c r="AB184" i="98"/>
  <c r="AB185" i="98" s="1"/>
  <c r="Z184" i="92"/>
  <c r="Z185" i="92" s="1"/>
  <c r="Y123" i="93"/>
  <c r="Y126" i="93" s="1"/>
  <c r="M122" i="100"/>
  <c r="M124" i="100" s="1"/>
  <c r="AI188" i="104"/>
  <c r="AI189" i="104" s="1"/>
  <c r="AC122" i="100"/>
  <c r="AC124" i="100" s="1"/>
  <c r="O120" i="100"/>
  <c r="O123" i="100" s="1"/>
  <c r="L188" i="106"/>
  <c r="L189" i="106" s="1"/>
  <c r="V122" i="103"/>
  <c r="V124" i="103" s="1"/>
  <c r="M111" i="99"/>
  <c r="X122" i="106"/>
  <c r="X124" i="106" s="1"/>
  <c r="R122" i="94"/>
  <c r="R124" i="94" s="1"/>
  <c r="AE188" i="95"/>
  <c r="AE189" i="95" s="1"/>
  <c r="AB112" i="104"/>
  <c r="AH188" i="102"/>
  <c r="AH189" i="102" s="1"/>
  <c r="AA122" i="106"/>
  <c r="AA124" i="106" s="1"/>
  <c r="M122" i="103"/>
  <c r="M124" i="103" s="1"/>
  <c r="AG120" i="94"/>
  <c r="AG123" i="94" s="1"/>
  <c r="AG119" i="94"/>
  <c r="O124" i="101"/>
  <c r="AJ122" i="105"/>
  <c r="AJ124" i="105" s="1"/>
  <c r="N122" i="98"/>
  <c r="N124" i="98" s="1"/>
  <c r="H120" i="100"/>
  <c r="H123" i="100" s="1"/>
  <c r="AB129" i="98"/>
  <c r="AB130" i="98" s="1"/>
  <c r="AB163" i="98" s="1"/>
  <c r="Z127" i="92"/>
  <c r="Z171" i="92" s="1"/>
  <c r="AJ123" i="93"/>
  <c r="AJ191" i="93" s="1"/>
  <c r="AJ192" i="93" s="1"/>
  <c r="H122" i="104"/>
  <c r="H124" i="104" s="1"/>
  <c r="Q185" i="98"/>
  <c r="AB122" i="105"/>
  <c r="AB124" i="105" s="1"/>
  <c r="Y127" i="104"/>
  <c r="Y171" i="104" s="1"/>
  <c r="R120" i="104"/>
  <c r="R188" i="104" s="1"/>
  <c r="R189" i="104" s="1"/>
  <c r="K120" i="105"/>
  <c r="K123" i="105" s="1"/>
  <c r="AL127" i="94"/>
  <c r="AL171" i="94" s="1"/>
  <c r="AB122" i="95"/>
  <c r="AB124" i="95" s="1"/>
  <c r="K122" i="97"/>
  <c r="K124" i="97" s="1"/>
  <c r="AL129" i="94"/>
  <c r="AL130" i="94" s="1"/>
  <c r="AL163" i="94" s="1"/>
  <c r="L185" i="95"/>
  <c r="U122" i="95"/>
  <c r="AF123" i="93"/>
  <c r="AF126" i="93" s="1"/>
  <c r="I122" i="95"/>
  <c r="I124" i="95" s="1"/>
  <c r="K129" i="99"/>
  <c r="K130" i="99" s="1"/>
  <c r="K163" i="99" s="1"/>
  <c r="AC184" i="92"/>
  <c r="AC185" i="92" s="1"/>
  <c r="AB116" i="105"/>
  <c r="AB151" i="105" s="1" a="1"/>
  <c r="AB151" i="105" s="1"/>
  <c r="AE184" i="92"/>
  <c r="AE185" i="92" s="1"/>
  <c r="X191" i="93"/>
  <c r="X192" i="93" s="1"/>
  <c r="AB122" i="104"/>
  <c r="AB124" i="104" s="1"/>
  <c r="AK122" i="95"/>
  <c r="AK124" i="95" s="1"/>
  <c r="S120" i="95"/>
  <c r="S188" i="95" s="1"/>
  <c r="S189" i="95" s="1"/>
  <c r="V124" i="95"/>
  <c r="Y129" i="95"/>
  <c r="Y130" i="95" s="1"/>
  <c r="Y163" i="95" s="1"/>
  <c r="AL122" i="104"/>
  <c r="AL124" i="104" s="1"/>
  <c r="AE128" i="61"/>
  <c r="AE130" i="61" s="1"/>
  <c r="AL185" i="95"/>
  <c r="AL184" i="100"/>
  <c r="AL185" i="100" s="1"/>
  <c r="AC121" i="102"/>
  <c r="Y119" i="105"/>
  <c r="K184" i="99"/>
  <c r="K185" i="99" s="1"/>
  <c r="K119" i="105"/>
  <c r="X153" i="104"/>
  <c r="M185" i="97"/>
  <c r="AB153" i="92"/>
  <c r="AA121" i="98"/>
  <c r="AB122" i="103"/>
  <c r="AB124" i="103" s="1"/>
  <c r="L124" i="106"/>
  <c r="AA107" i="100"/>
  <c r="K129" i="102"/>
  <c r="K130" i="102" s="1"/>
  <c r="K163" i="102" s="1"/>
  <c r="AF129" i="103"/>
  <c r="AF130" i="103" s="1"/>
  <c r="AF163" i="103" s="1"/>
  <c r="Y122" i="103"/>
  <c r="Y124" i="103" s="1"/>
  <c r="M119" i="99"/>
  <c r="K127" i="102"/>
  <c r="K171" i="102" s="1"/>
  <c r="AL127" i="100"/>
  <c r="AL171" i="100" s="1"/>
  <c r="AA121" i="99"/>
  <c r="AF121" i="104"/>
  <c r="AF127" i="103"/>
  <c r="AF171" i="103" s="1"/>
  <c r="Q119" i="105"/>
  <c r="AD122" i="100"/>
  <c r="AD124" i="100" s="1"/>
  <c r="N121" i="102"/>
  <c r="Z121" i="105"/>
  <c r="AG121" i="100"/>
  <c r="AB121" i="106"/>
  <c r="P119" i="97"/>
  <c r="N120" i="98"/>
  <c r="N123" i="98" s="1"/>
  <c r="AB117" i="102"/>
  <c r="AB112" i="102"/>
  <c r="K117" i="106"/>
  <c r="K152" i="106" s="1" a="1"/>
  <c r="K152" i="106" s="1"/>
  <c r="K112" i="106"/>
  <c r="AH153" i="99"/>
  <c r="AH120" i="99"/>
  <c r="AH123" i="99" s="1"/>
  <c r="AA184" i="106"/>
  <c r="AA185" i="106" s="1"/>
  <c r="AA127" i="106"/>
  <c r="AA171" i="106" s="1"/>
  <c r="AA129" i="106"/>
  <c r="AA130" i="106" s="1"/>
  <c r="AA163" i="106" s="1"/>
  <c r="T122" i="99"/>
  <c r="K153" i="105"/>
  <c r="K116" i="102"/>
  <c r="K111" i="102"/>
  <c r="AL184" i="106"/>
  <c r="AL185" i="106" s="1"/>
  <c r="AL127" i="106"/>
  <c r="AL171" i="106" s="1"/>
  <c r="AL129" i="106"/>
  <c r="AL130" i="106" s="1"/>
  <c r="AL163" i="106" s="1"/>
  <c r="P107" i="104"/>
  <c r="P111" i="104" s="1"/>
  <c r="AK120" i="100"/>
  <c r="AK123" i="100" s="1"/>
  <c r="N116" i="104"/>
  <c r="R120" i="99"/>
  <c r="R123" i="99" s="1"/>
  <c r="V122" i="98"/>
  <c r="AI120" i="98"/>
  <c r="AI123" i="98" s="1"/>
  <c r="V184" i="99"/>
  <c r="V185" i="99" s="1"/>
  <c r="V127" i="99"/>
  <c r="V171" i="99" s="1"/>
  <c r="V129" i="99"/>
  <c r="V130" i="99" s="1"/>
  <c r="V163" i="99" s="1"/>
  <c r="T116" i="100"/>
  <c r="AA116" i="98"/>
  <c r="AF184" i="99"/>
  <c r="AF185" i="99" s="1"/>
  <c r="AF127" i="99"/>
  <c r="AF171" i="99" s="1"/>
  <c r="AF129" i="99"/>
  <c r="AF130" i="99" s="1"/>
  <c r="AF163" i="99" s="1"/>
  <c r="AG107" i="102"/>
  <c r="AG111" i="102" s="1"/>
  <c r="I116" i="103"/>
  <c r="R116" i="100"/>
  <c r="R151" i="100" s="1" a="1"/>
  <c r="R151" i="100" s="1"/>
  <c r="P122" i="103"/>
  <c r="P124" i="103" s="1"/>
  <c r="H184" i="98"/>
  <c r="H185" i="98" s="1"/>
  <c r="K116" i="103"/>
  <c r="AD122" i="98"/>
  <c r="Q122" i="104"/>
  <c r="Q124" i="104" s="1"/>
  <c r="X153" i="102"/>
  <c r="X120" i="102"/>
  <c r="X123" i="102" s="1"/>
  <c r="L116" i="100"/>
  <c r="L151" i="100" s="1" a="1"/>
  <c r="L151" i="100" s="1"/>
  <c r="AK116" i="99"/>
  <c r="AK151" i="99" s="1" a="1"/>
  <c r="AK151" i="99" s="1"/>
  <c r="N116" i="105"/>
  <c r="J120" i="98"/>
  <c r="J123" i="98" s="1"/>
  <c r="Y184" i="102"/>
  <c r="Y185" i="102" s="1"/>
  <c r="Y129" i="102"/>
  <c r="Y130" i="102" s="1"/>
  <c r="Y163" i="102" s="1"/>
  <c r="Y127" i="102"/>
  <c r="Y171" i="102" s="1"/>
  <c r="AH124" i="98"/>
  <c r="AA107" i="103"/>
  <c r="L122" i="103"/>
  <c r="I153" i="106"/>
  <c r="I120" i="106"/>
  <c r="I123" i="106" s="1"/>
  <c r="AJ116" i="100"/>
  <c r="Y184" i="104"/>
  <c r="Y185" i="104" s="1"/>
  <c r="AE120" i="103"/>
  <c r="AE188" i="103" s="1"/>
  <c r="AE189" i="103" s="1"/>
  <c r="U116" i="103"/>
  <c r="AB184" i="106"/>
  <c r="AB185" i="106" s="1"/>
  <c r="AB127" i="106"/>
  <c r="AB171" i="106" s="1"/>
  <c r="AB129" i="106"/>
  <c r="AB130" i="106" s="1"/>
  <c r="AB163" i="106" s="1"/>
  <c r="AD116" i="103"/>
  <c r="AD151" i="103" s="1" a="1"/>
  <c r="AD151" i="103" s="1"/>
  <c r="V116" i="102"/>
  <c r="AC119" i="105"/>
  <c r="AL184" i="102"/>
  <c r="AL185" i="102" s="1"/>
  <c r="AL129" i="102"/>
  <c r="AL130" i="102" s="1"/>
  <c r="AL163" i="102" s="1"/>
  <c r="AL127" i="102"/>
  <c r="AL171" i="102" s="1"/>
  <c r="AF107" i="106"/>
  <c r="AF111" i="106" s="1"/>
  <c r="I116" i="100"/>
  <c r="AL107" i="104"/>
  <c r="AL111" i="104" s="1"/>
  <c r="Y107" i="103"/>
  <c r="Y111" i="103" s="1"/>
  <c r="H116" i="101"/>
  <c r="Z120" i="101"/>
  <c r="Z123" i="101" s="1"/>
  <c r="AG129" i="99"/>
  <c r="AG130" i="99" s="1"/>
  <c r="AG163" i="99" s="1"/>
  <c r="U117" i="103"/>
  <c r="U152" i="103" s="1" a="1"/>
  <c r="U152" i="103" s="1"/>
  <c r="U112" i="103"/>
  <c r="X120" i="100"/>
  <c r="X188" i="100" s="1"/>
  <c r="X189" i="100" s="1"/>
  <c r="AF117" i="103"/>
  <c r="AF112" i="103"/>
  <c r="S116" i="98"/>
  <c r="S151" i="98" s="1" a="1"/>
  <c r="S151" i="98" s="1"/>
  <c r="K185" i="103"/>
  <c r="M120" i="99"/>
  <c r="M123" i="99" s="1"/>
  <c r="M184" i="99"/>
  <c r="M185" i="99" s="1"/>
  <c r="M129" i="99"/>
  <c r="M130" i="99" s="1"/>
  <c r="M163" i="99" s="1"/>
  <c r="M127" i="99"/>
  <c r="M171" i="99" s="1"/>
  <c r="H107" i="102"/>
  <c r="H111" i="102" s="1"/>
  <c r="V116" i="100"/>
  <c r="AK124" i="104"/>
  <c r="AC116" i="102"/>
  <c r="AC122" i="99"/>
  <c r="AE116" i="99"/>
  <c r="AG184" i="100"/>
  <c r="AG185" i="100" s="1"/>
  <c r="AG127" i="100"/>
  <c r="AG171" i="100" s="1"/>
  <c r="AG129" i="100"/>
  <c r="AG130" i="100" s="1"/>
  <c r="AG163" i="100" s="1"/>
  <c r="M184" i="106"/>
  <c r="M185" i="106" s="1"/>
  <c r="M127" i="106"/>
  <c r="M171" i="106" s="1"/>
  <c r="M129" i="106"/>
  <c r="M130" i="106" s="1"/>
  <c r="M163" i="106" s="1"/>
  <c r="AL117" i="100"/>
  <c r="AL152" i="100" s="1" a="1"/>
  <c r="AL152" i="100" s="1"/>
  <c r="AL112" i="100"/>
  <c r="AL122" i="106"/>
  <c r="AL124" i="106" s="1"/>
  <c r="P121" i="99"/>
  <c r="U122" i="106"/>
  <c r="U124" i="106" s="1"/>
  <c r="AB184" i="105"/>
  <c r="AB185" i="105" s="1"/>
  <c r="AB127" i="105"/>
  <c r="AB171" i="105" s="1"/>
  <c r="AB129" i="105"/>
  <c r="AB130" i="105" s="1"/>
  <c r="AB163" i="105" s="1"/>
  <c r="N124" i="106"/>
  <c r="H116" i="105"/>
  <c r="W116" i="101"/>
  <c r="W153" i="106"/>
  <c r="W120" i="106"/>
  <c r="W188" i="106" s="1"/>
  <c r="W189" i="106" s="1"/>
  <c r="AI124" i="99"/>
  <c r="P117" i="100"/>
  <c r="P152" i="100" s="1" a="1"/>
  <c r="P152" i="100" s="1"/>
  <c r="P112" i="100"/>
  <c r="AC120" i="99"/>
  <c r="AC123" i="99" s="1"/>
  <c r="S116" i="100"/>
  <c r="S151" i="100" s="1" a="1"/>
  <c r="S151" i="100" s="1"/>
  <c r="AC122" i="101"/>
  <c r="T116" i="101"/>
  <c r="T151" i="101" s="1" a="1"/>
  <c r="T151" i="101" s="1"/>
  <c r="O116" i="106"/>
  <c r="O151" i="106" s="1" a="1"/>
  <c r="O151" i="106" s="1"/>
  <c r="V153" i="98"/>
  <c r="V120" i="98"/>
  <c r="V123" i="98" s="1"/>
  <c r="S120" i="103"/>
  <c r="S123" i="103" s="1"/>
  <c r="M124" i="106"/>
  <c r="K117" i="98"/>
  <c r="K112" i="98"/>
  <c r="Q116" i="99"/>
  <c r="Q151" i="99" s="1" a="1"/>
  <c r="Q151" i="99" s="1"/>
  <c r="L153" i="106"/>
  <c r="AD120" i="106"/>
  <c r="AD123" i="106" s="1"/>
  <c r="AF117" i="105"/>
  <c r="AF112" i="105"/>
  <c r="S122" i="100"/>
  <c r="O116" i="99"/>
  <c r="H111" i="101"/>
  <c r="AB116" i="100"/>
  <c r="AG107" i="100"/>
  <c r="U184" i="103"/>
  <c r="U185" i="103" s="1"/>
  <c r="U127" i="103"/>
  <c r="U171" i="103" s="1"/>
  <c r="U129" i="103"/>
  <c r="U130" i="103" s="1"/>
  <c r="U163" i="103" s="1"/>
  <c r="X124" i="98"/>
  <c r="N119" i="98"/>
  <c r="AA153" i="99"/>
  <c r="W120" i="104"/>
  <c r="W188" i="104" s="1"/>
  <c r="W189" i="104" s="1"/>
  <c r="U116" i="99"/>
  <c r="U151" i="99" s="1" a="1"/>
  <c r="U151" i="99" s="1"/>
  <c r="AI116" i="105"/>
  <c r="V153" i="106"/>
  <c r="V120" i="106"/>
  <c r="V188" i="106" s="1"/>
  <c r="V189" i="106" s="1"/>
  <c r="AA107" i="101"/>
  <c r="AA111" i="101" s="1"/>
  <c r="H116" i="99"/>
  <c r="K121" i="105"/>
  <c r="AB124" i="106"/>
  <c r="AK188" i="101"/>
  <c r="AK189" i="101" s="1"/>
  <c r="AD116" i="101"/>
  <c r="H117" i="106"/>
  <c r="H112" i="106"/>
  <c r="U117" i="101"/>
  <c r="U112" i="101"/>
  <c r="AK119" i="100"/>
  <c r="W116" i="100"/>
  <c r="W151" i="100" s="1" a="1"/>
  <c r="W151" i="100" s="1"/>
  <c r="AI120" i="99"/>
  <c r="AI123" i="99" s="1"/>
  <c r="I124" i="105"/>
  <c r="N111" i="104"/>
  <c r="AB117" i="100"/>
  <c r="AB152" i="100" s="1" a="1"/>
  <c r="AB152" i="100" s="1"/>
  <c r="AB112" i="100"/>
  <c r="G112" i="100" s="1"/>
  <c r="AJ124" i="99"/>
  <c r="AH116" i="103"/>
  <c r="P116" i="105"/>
  <c r="AG117" i="102"/>
  <c r="AG152" i="102" s="1" a="1"/>
  <c r="AG152" i="102" s="1"/>
  <c r="AG112" i="102"/>
  <c r="AI119" i="98"/>
  <c r="K117" i="103"/>
  <c r="K152" i="103" s="1" a="1"/>
  <c r="K152" i="103" s="1"/>
  <c r="K112" i="103"/>
  <c r="AE124" i="98"/>
  <c r="X120" i="103"/>
  <c r="X188" i="103" s="1"/>
  <c r="X189" i="103" s="1"/>
  <c r="P107" i="99"/>
  <c r="X122" i="105"/>
  <c r="AA111" i="98"/>
  <c r="X119" i="98"/>
  <c r="I111" i="103"/>
  <c r="R111" i="100"/>
  <c r="P121" i="103"/>
  <c r="H127" i="98"/>
  <c r="H171" i="98" s="1"/>
  <c r="X119" i="102"/>
  <c r="H116" i="104"/>
  <c r="L111" i="100"/>
  <c r="AK111" i="99"/>
  <c r="AB116" i="99"/>
  <c r="M117" i="102"/>
  <c r="M112" i="102"/>
  <c r="AA121" i="104"/>
  <c r="AG122" i="105"/>
  <c r="Q121" i="98"/>
  <c r="Q120" i="102"/>
  <c r="Q123" i="102" s="1"/>
  <c r="M107" i="98"/>
  <c r="M111" i="98" s="1"/>
  <c r="AA122" i="100"/>
  <c r="AA184" i="103"/>
  <c r="AA185" i="103" s="1"/>
  <c r="AA129" i="103"/>
  <c r="AA130" i="103" s="1"/>
  <c r="AA163" i="103" s="1"/>
  <c r="AA127" i="103"/>
  <c r="AA171" i="103" s="1"/>
  <c r="L121" i="103"/>
  <c r="AF116" i="100"/>
  <c r="AF151" i="100" s="1" a="1"/>
  <c r="AF151" i="100" s="1"/>
  <c r="AJ111" i="100"/>
  <c r="K116" i="101"/>
  <c r="K151" i="101" s="1" a="1"/>
  <c r="K151" i="101" s="1"/>
  <c r="AL116" i="103"/>
  <c r="AL151" i="103" s="1" a="1"/>
  <c r="AL151" i="103" s="1"/>
  <c r="Q116" i="100"/>
  <c r="Q151" i="100" s="1" a="1"/>
  <c r="Q151" i="100" s="1"/>
  <c r="AJ120" i="101"/>
  <c r="AJ188" i="101" s="1"/>
  <c r="AJ189" i="101" s="1"/>
  <c r="U117" i="102"/>
  <c r="U112" i="102"/>
  <c r="Y129" i="104"/>
  <c r="Y130" i="104" s="1"/>
  <c r="Y163" i="104" s="1"/>
  <c r="Y116" i="102"/>
  <c r="Y151" i="102" s="1" a="1"/>
  <c r="Y151" i="102" s="1"/>
  <c r="Y111" i="102"/>
  <c r="J116" i="106"/>
  <c r="J151" i="106" s="1" a="1"/>
  <c r="J151" i="106" s="1"/>
  <c r="L116" i="102"/>
  <c r="X116" i="106"/>
  <c r="AF116" i="104"/>
  <c r="AF151" i="104" s="1" a="1"/>
  <c r="AF151" i="104" s="1"/>
  <c r="Z116" i="106"/>
  <c r="AL117" i="98"/>
  <c r="AL112" i="98"/>
  <c r="V120" i="104"/>
  <c r="I116" i="98"/>
  <c r="AC153" i="105"/>
  <c r="AC120" i="105"/>
  <c r="AC188" i="105" s="1"/>
  <c r="AC189" i="105" s="1"/>
  <c r="H107" i="103"/>
  <c r="AF184" i="106"/>
  <c r="AF185" i="106" s="1"/>
  <c r="AF127" i="106"/>
  <c r="AF171" i="106" s="1"/>
  <c r="AF129" i="106"/>
  <c r="AF130" i="106" s="1"/>
  <c r="AF163" i="106" s="1"/>
  <c r="AG107" i="104"/>
  <c r="Y116" i="100"/>
  <c r="Y151" i="100" s="1" a="1"/>
  <c r="Y151" i="100" s="1"/>
  <c r="K107" i="99"/>
  <c r="K111" i="99" s="1"/>
  <c r="AJ116" i="102"/>
  <c r="AJ151" i="102" s="1" a="1"/>
  <c r="AJ151" i="102" s="1"/>
  <c r="X116" i="99"/>
  <c r="X151" i="99" s="1" a="1"/>
  <c r="X151" i="99" s="1"/>
  <c r="AF120" i="103"/>
  <c r="AF123" i="103" s="1"/>
  <c r="S116" i="99"/>
  <c r="Y117" i="104"/>
  <c r="Y112" i="104"/>
  <c r="N120" i="103"/>
  <c r="N188" i="103" s="1"/>
  <c r="N189" i="103" s="1"/>
  <c r="AG117" i="106"/>
  <c r="AG112" i="106"/>
  <c r="R120" i="105"/>
  <c r="R123" i="105" s="1"/>
  <c r="P122" i="104"/>
  <c r="Y116" i="106"/>
  <c r="Y151" i="106" s="1" a="1"/>
  <c r="Y151" i="106" s="1"/>
  <c r="T120" i="98"/>
  <c r="T123" i="98" s="1"/>
  <c r="H184" i="102"/>
  <c r="H185" i="102" s="1"/>
  <c r="H129" i="102"/>
  <c r="H130" i="102" s="1"/>
  <c r="H163" i="102" s="1"/>
  <c r="H127" i="102"/>
  <c r="H171" i="102" s="1"/>
  <c r="N120" i="101"/>
  <c r="N123" i="101" s="1"/>
  <c r="AK116" i="106"/>
  <c r="W124" i="100"/>
  <c r="Y116" i="104"/>
  <c r="Y151" i="104" s="1" a="1"/>
  <c r="Y151" i="104" s="1"/>
  <c r="N120" i="100"/>
  <c r="N123" i="100" s="1"/>
  <c r="AJ124" i="104"/>
  <c r="AD122" i="106"/>
  <c r="M107" i="105"/>
  <c r="M111" i="105" s="1"/>
  <c r="AC120" i="100"/>
  <c r="AC123" i="100" s="1"/>
  <c r="Q116" i="101"/>
  <c r="AH116" i="105"/>
  <c r="M116" i="103"/>
  <c r="P107" i="100"/>
  <c r="P111" i="100" s="1"/>
  <c r="AF184" i="105"/>
  <c r="AF185" i="105" s="1"/>
  <c r="AF129" i="105"/>
  <c r="AF130" i="105" s="1"/>
  <c r="AF163" i="105" s="1"/>
  <c r="AF127" i="105"/>
  <c r="AF171" i="105" s="1"/>
  <c r="K184" i="106"/>
  <c r="K185" i="106" s="1"/>
  <c r="K127" i="106"/>
  <c r="K171" i="106" s="1"/>
  <c r="K129" i="106"/>
  <c r="K130" i="106" s="1"/>
  <c r="K163" i="106" s="1"/>
  <c r="O116" i="98"/>
  <c r="O151" i="98" s="1" a="1"/>
  <c r="O151" i="98" s="1"/>
  <c r="K117" i="102"/>
  <c r="K152" i="102" s="1" a="1"/>
  <c r="K152" i="102" s="1"/>
  <c r="K112" i="102"/>
  <c r="AC116" i="104"/>
  <c r="AF107" i="101"/>
  <c r="AF111" i="101" s="1"/>
  <c r="R122" i="106"/>
  <c r="AG116" i="105"/>
  <c r="R122" i="98"/>
  <c r="H117" i="101"/>
  <c r="H112" i="101"/>
  <c r="U122" i="104"/>
  <c r="U124" i="104" s="1"/>
  <c r="W119" i="106"/>
  <c r="I121" i="101"/>
  <c r="AD188" i="102"/>
  <c r="AD189" i="102" s="1"/>
  <c r="AK121" i="105"/>
  <c r="L120" i="98"/>
  <c r="L188" i="98" s="1"/>
  <c r="L189" i="98" s="1"/>
  <c r="AI121" i="99"/>
  <c r="K122" i="99"/>
  <c r="S120" i="105"/>
  <c r="S123" i="105" s="1"/>
  <c r="AC119" i="99"/>
  <c r="S111" i="100"/>
  <c r="AC121" i="101"/>
  <c r="Z124" i="99"/>
  <c r="V119" i="98"/>
  <c r="S119" i="103"/>
  <c r="AI122" i="98"/>
  <c r="R120" i="106"/>
  <c r="R123" i="106" s="1"/>
  <c r="AB122" i="98"/>
  <c r="AB124" i="98" s="1"/>
  <c r="M184" i="102"/>
  <c r="M185" i="102" s="1"/>
  <c r="M129" i="102"/>
  <c r="M130" i="102" s="1"/>
  <c r="M163" i="102" s="1"/>
  <c r="M127" i="102"/>
  <c r="M171" i="102" s="1"/>
  <c r="AC116" i="101"/>
  <c r="AC151" i="101" s="1" a="1"/>
  <c r="AC151" i="101" s="1"/>
  <c r="U119" i="101"/>
  <c r="AB121" i="104"/>
  <c r="P119" i="102"/>
  <c r="S121" i="100"/>
  <c r="X188" i="104"/>
  <c r="X189" i="104" s="1"/>
  <c r="AH120" i="104"/>
  <c r="AH188" i="104" s="1"/>
  <c r="AH189" i="104" s="1"/>
  <c r="U129" i="105"/>
  <c r="U130" i="105" s="1"/>
  <c r="U163" i="105" s="1"/>
  <c r="AL107" i="101"/>
  <c r="AB111" i="100"/>
  <c r="AB127" i="104"/>
  <c r="AB171" i="104" s="1"/>
  <c r="AG184" i="106"/>
  <c r="AG185" i="106" s="1"/>
  <c r="M184" i="101"/>
  <c r="M185" i="101" s="1"/>
  <c r="M127" i="101"/>
  <c r="M171" i="101" s="1"/>
  <c r="M129" i="101"/>
  <c r="M130" i="101" s="1"/>
  <c r="M163" i="101" s="1"/>
  <c r="AC120" i="103"/>
  <c r="AC123" i="103" s="1"/>
  <c r="AL121" i="106"/>
  <c r="M116" i="100"/>
  <c r="AD116" i="100"/>
  <c r="AD151" i="100" s="1" a="1"/>
  <c r="AD151" i="100" s="1"/>
  <c r="AJ116" i="99"/>
  <c r="AJ151" i="99" s="1" a="1"/>
  <c r="AJ151" i="99" s="1"/>
  <c r="AK116" i="105"/>
  <c r="S122" i="102"/>
  <c r="AA184" i="101"/>
  <c r="AA185" i="101" s="1"/>
  <c r="AA127" i="101"/>
  <c r="AA171" i="101" s="1"/>
  <c r="AA129" i="101"/>
  <c r="AA130" i="101" s="1"/>
  <c r="AA163" i="101" s="1"/>
  <c r="L120" i="105"/>
  <c r="L123" i="105" s="1"/>
  <c r="AD116" i="105"/>
  <c r="AE153" i="104"/>
  <c r="AE120" i="104"/>
  <c r="AE188" i="104" s="1"/>
  <c r="AE189" i="104" s="1"/>
  <c r="K122" i="105"/>
  <c r="AJ153" i="103"/>
  <c r="AJ120" i="103"/>
  <c r="AJ123" i="103" s="1"/>
  <c r="P117" i="102"/>
  <c r="P152" i="102" s="1" a="1"/>
  <c r="P152" i="102" s="1"/>
  <c r="P112" i="102"/>
  <c r="W117" i="102"/>
  <c r="W152" i="102" s="1" a="1"/>
  <c r="W152" i="102" s="1"/>
  <c r="W112" i="102"/>
  <c r="AD116" i="104"/>
  <c r="H122" i="99"/>
  <c r="Q153" i="106"/>
  <c r="Q120" i="106"/>
  <c r="Q188" i="106" s="1"/>
  <c r="Q189" i="106" s="1"/>
  <c r="AI122" i="100"/>
  <c r="AK122" i="100"/>
  <c r="V116" i="101"/>
  <c r="V151" i="101" s="1" a="1"/>
  <c r="V151" i="101" s="1"/>
  <c r="M116" i="102"/>
  <c r="M151" i="102" s="1" a="1"/>
  <c r="M151" i="102" s="1"/>
  <c r="M111" i="102"/>
  <c r="Z120" i="105"/>
  <c r="P184" i="99"/>
  <c r="P185" i="99" s="1"/>
  <c r="P129" i="99"/>
  <c r="P130" i="99" s="1"/>
  <c r="P163" i="99" s="1"/>
  <c r="P127" i="99"/>
  <c r="P171" i="99" s="1"/>
  <c r="J116" i="103"/>
  <c r="W184" i="102"/>
  <c r="W185" i="102" s="1"/>
  <c r="W127" i="102"/>
  <c r="W171" i="102" s="1"/>
  <c r="W129" i="102"/>
  <c r="W130" i="102" s="1"/>
  <c r="W163" i="102" s="1"/>
  <c r="U107" i="105"/>
  <c r="U111" i="105" s="1"/>
  <c r="AA117" i="102"/>
  <c r="AA112" i="102"/>
  <c r="AF129" i="102"/>
  <c r="AF130" i="102" s="1"/>
  <c r="AF163" i="102" s="1"/>
  <c r="AF127" i="102"/>
  <c r="AF171" i="102" s="1"/>
  <c r="AF184" i="102"/>
  <c r="AF185" i="102" s="1"/>
  <c r="AE116" i="101"/>
  <c r="AE151" i="101" s="1" a="1"/>
  <c r="AE151" i="101" s="1"/>
  <c r="U184" i="102"/>
  <c r="U185" i="102" s="1"/>
  <c r="U129" i="102"/>
  <c r="U130" i="102" s="1"/>
  <c r="U163" i="102" s="1"/>
  <c r="U127" i="102"/>
  <c r="U171" i="102" s="1"/>
  <c r="H122" i="102"/>
  <c r="P117" i="105"/>
  <c r="P112" i="105"/>
  <c r="AL184" i="105"/>
  <c r="AL185" i="105" s="1"/>
  <c r="AL127" i="105"/>
  <c r="AL171" i="105" s="1"/>
  <c r="AL129" i="105"/>
  <c r="AL130" i="105" s="1"/>
  <c r="AL163" i="105" s="1"/>
  <c r="AF184" i="101"/>
  <c r="AF185" i="101" s="1"/>
  <c r="AF129" i="101"/>
  <c r="AF130" i="101" s="1"/>
  <c r="AF163" i="101" s="1"/>
  <c r="AF127" i="101"/>
  <c r="AF171" i="101" s="1"/>
  <c r="M184" i="98"/>
  <c r="M185" i="98" s="1"/>
  <c r="M129" i="98"/>
  <c r="M130" i="98" s="1"/>
  <c r="M163" i="98" s="1"/>
  <c r="M127" i="98"/>
  <c r="M171" i="98" s="1"/>
  <c r="T153" i="103"/>
  <c r="T120" i="103"/>
  <c r="T123" i="103" s="1"/>
  <c r="P116" i="98"/>
  <c r="P151" i="98" s="1" a="1"/>
  <c r="P151" i="98" s="1"/>
  <c r="AK122" i="102"/>
  <c r="Y116" i="98"/>
  <c r="I153" i="104"/>
  <c r="I122" i="104"/>
  <c r="I188" i="104" s="1"/>
  <c r="I189" i="104" s="1"/>
  <c r="O153" i="105"/>
  <c r="O120" i="105"/>
  <c r="O123" i="105" s="1"/>
  <c r="O120" i="102"/>
  <c r="O123" i="102" s="1"/>
  <c r="J153" i="102"/>
  <c r="J120" i="102"/>
  <c r="J123" i="102" s="1"/>
  <c r="Y153" i="105"/>
  <c r="Y122" i="105"/>
  <c r="H184" i="103"/>
  <c r="H185" i="103" s="1"/>
  <c r="H129" i="103"/>
  <c r="H130" i="103" s="1"/>
  <c r="H163" i="103" s="1"/>
  <c r="H127" i="103"/>
  <c r="H171" i="103" s="1"/>
  <c r="AG184" i="104"/>
  <c r="AG185" i="104" s="1"/>
  <c r="AG129" i="104"/>
  <c r="AG130" i="104" s="1"/>
  <c r="AG163" i="104" s="1"/>
  <c r="AG127" i="104"/>
  <c r="AG171" i="104" s="1"/>
  <c r="AH116" i="106"/>
  <c r="AB107" i="101"/>
  <c r="AB111" i="101" s="1"/>
  <c r="U185" i="105"/>
  <c r="S120" i="101"/>
  <c r="S188" i="101" s="1"/>
  <c r="S189" i="101" s="1"/>
  <c r="AA122" i="104"/>
  <c r="Y124" i="98"/>
  <c r="Y122" i="106"/>
  <c r="Y124" i="106" s="1"/>
  <c r="M116" i="101"/>
  <c r="AG184" i="99"/>
  <c r="AG185" i="99" s="1"/>
  <c r="S111" i="99"/>
  <c r="AI122" i="103"/>
  <c r="AI188" i="103" s="1"/>
  <c r="AI189" i="103" s="1"/>
  <c r="O116" i="104"/>
  <c r="O151" i="104" s="1" a="1"/>
  <c r="O151" i="104" s="1"/>
  <c r="K122" i="101"/>
  <c r="J116" i="99"/>
  <c r="AD116" i="99"/>
  <c r="I120" i="101"/>
  <c r="L116" i="104"/>
  <c r="L151" i="104" s="1" a="1"/>
  <c r="L151" i="104" s="1"/>
  <c r="AE124" i="105"/>
  <c r="Z153" i="98"/>
  <c r="O124" i="99"/>
  <c r="R116" i="101"/>
  <c r="R151" i="101" s="1" a="1"/>
  <c r="R151" i="101" s="1"/>
  <c r="U116" i="102"/>
  <c r="U117" i="105"/>
  <c r="U112" i="105"/>
  <c r="AE116" i="98"/>
  <c r="AE151" i="98" s="1" a="1"/>
  <c r="AE151" i="98" s="1"/>
  <c r="O153" i="103"/>
  <c r="O120" i="103"/>
  <c r="O123" i="103" s="1"/>
  <c r="M184" i="105"/>
  <c r="M185" i="105" s="1"/>
  <c r="M129" i="105"/>
  <c r="M130" i="105" s="1"/>
  <c r="M163" i="105" s="1"/>
  <c r="M127" i="105"/>
  <c r="M171" i="105" s="1"/>
  <c r="T120" i="102"/>
  <c r="T188" i="102" s="1"/>
  <c r="T189" i="102" s="1"/>
  <c r="AC153" i="98"/>
  <c r="AC120" i="98"/>
  <c r="AC123" i="98" s="1"/>
  <c r="Y122" i="102"/>
  <c r="AJ116" i="105"/>
  <c r="AK153" i="98"/>
  <c r="L123" i="101"/>
  <c r="W116" i="98"/>
  <c r="K184" i="98"/>
  <c r="K185" i="98" s="1"/>
  <c r="K127" i="98"/>
  <c r="K171" i="98" s="1"/>
  <c r="K129" i="98"/>
  <c r="K130" i="98" s="1"/>
  <c r="K163" i="98" s="1"/>
  <c r="P107" i="103"/>
  <c r="P111" i="103" s="1"/>
  <c r="N122" i="101"/>
  <c r="AB107" i="104"/>
  <c r="AB111" i="104" s="1"/>
  <c r="AJ153" i="104"/>
  <c r="AJ120" i="104"/>
  <c r="AJ188" i="104" s="1"/>
  <c r="AJ189" i="104" s="1"/>
  <c r="W122" i="105"/>
  <c r="S116" i="104"/>
  <c r="S151" i="104" s="1" a="1"/>
  <c r="S151" i="104" s="1"/>
  <c r="AF122" i="99"/>
  <c r="N116" i="99"/>
  <c r="AF116" i="98"/>
  <c r="AF151" i="98" s="1" a="1"/>
  <c r="AF151" i="98" s="1"/>
  <c r="AH153" i="101"/>
  <c r="AH120" i="101"/>
  <c r="AH123" i="101" s="1"/>
  <c r="AH120" i="100"/>
  <c r="AH123" i="100" s="1"/>
  <c r="AL124" i="101"/>
  <c r="U184" i="101"/>
  <c r="U185" i="101" s="1"/>
  <c r="Y124" i="99"/>
  <c r="X124" i="100"/>
  <c r="S116" i="102"/>
  <c r="S151" i="102" s="1" a="1"/>
  <c r="S151" i="102" s="1"/>
  <c r="P117" i="101"/>
  <c r="P112" i="101"/>
  <c r="M153" i="99"/>
  <c r="L153" i="99"/>
  <c r="AI116" i="106"/>
  <c r="AI151" i="106" s="1" a="1"/>
  <c r="AI151" i="106" s="1"/>
  <c r="X119" i="101"/>
  <c r="AA107" i="104"/>
  <c r="AA111" i="104" s="1"/>
  <c r="AK121" i="98"/>
  <c r="AL116" i="99"/>
  <c r="U127" i="105"/>
  <c r="U171" i="105" s="1"/>
  <c r="AL184" i="101"/>
  <c r="AL185" i="101" s="1"/>
  <c r="AL129" i="101"/>
  <c r="AL130" i="101" s="1"/>
  <c r="AL163" i="101" s="1"/>
  <c r="AL127" i="101"/>
  <c r="AL171" i="101" s="1"/>
  <c r="W116" i="105"/>
  <c r="AB129" i="104"/>
  <c r="AB130" i="104" s="1"/>
  <c r="AB163" i="104" s="1"/>
  <c r="AF116" i="99"/>
  <c r="U111" i="102"/>
  <c r="AL184" i="98"/>
  <c r="AL185" i="98" s="1"/>
  <c r="AL127" i="98"/>
  <c r="AL171" i="98" s="1"/>
  <c r="AL129" i="98"/>
  <c r="AL130" i="98" s="1"/>
  <c r="AL163" i="98" s="1"/>
  <c r="AL107" i="98"/>
  <c r="AL111" i="98" s="1"/>
  <c r="Z120" i="103"/>
  <c r="Z188" i="103" s="1"/>
  <c r="Z189" i="103" s="1"/>
  <c r="AC119" i="103"/>
  <c r="AG124" i="100"/>
  <c r="M111" i="100"/>
  <c r="U184" i="106"/>
  <c r="U185" i="106" s="1"/>
  <c r="U127" i="106"/>
  <c r="U171" i="106" s="1"/>
  <c r="U129" i="106"/>
  <c r="U130" i="106" s="1"/>
  <c r="U163" i="106" s="1"/>
  <c r="J123" i="100"/>
  <c r="W116" i="102"/>
  <c r="AD111" i="100"/>
  <c r="H116" i="98"/>
  <c r="H151" i="98" s="1" a="1"/>
  <c r="H151" i="98" s="1"/>
  <c r="AJ111" i="99"/>
  <c r="AG121" i="105"/>
  <c r="AH119" i="99"/>
  <c r="AK111" i="105"/>
  <c r="V119" i="106"/>
  <c r="S121" i="102"/>
  <c r="V124" i="101"/>
  <c r="V122" i="99"/>
  <c r="V124" i="99" s="1"/>
  <c r="AB184" i="100"/>
  <c r="AB185" i="100" s="1"/>
  <c r="AB127" i="100"/>
  <c r="AB171" i="100" s="1"/>
  <c r="AB129" i="100"/>
  <c r="AB130" i="100" s="1"/>
  <c r="AB163" i="100" s="1"/>
  <c r="AA107" i="106"/>
  <c r="AA111" i="106" s="1"/>
  <c r="T121" i="99"/>
  <c r="H122" i="100"/>
  <c r="AD111" i="105"/>
  <c r="J121" i="101"/>
  <c r="AE119" i="104"/>
  <c r="AL107" i="106"/>
  <c r="AL111" i="106" s="1"/>
  <c r="Y116" i="101"/>
  <c r="Y151" i="101" s="1" a="1"/>
  <c r="Y151" i="101" s="1"/>
  <c r="AJ119" i="103"/>
  <c r="AC122" i="103"/>
  <c r="H121" i="99"/>
  <c r="U116" i="98"/>
  <c r="U151" i="98" s="1" a="1"/>
  <c r="U151" i="98" s="1"/>
  <c r="Q119" i="106"/>
  <c r="AF117" i="102"/>
  <c r="AF112" i="102"/>
  <c r="AG117" i="99"/>
  <c r="AG112" i="99"/>
  <c r="G112" i="99" s="1"/>
  <c r="AA121" i="103"/>
  <c r="AI121" i="100"/>
  <c r="AD124" i="99"/>
  <c r="R119" i="99"/>
  <c r="N153" i="102"/>
  <c r="AA122" i="101"/>
  <c r="AJ153" i="106"/>
  <c r="AJ120" i="106"/>
  <c r="AJ188" i="106" s="1"/>
  <c r="AJ189" i="106" s="1"/>
  <c r="AK121" i="100"/>
  <c r="AG107" i="106"/>
  <c r="AG111" i="106" s="1"/>
  <c r="V111" i="101"/>
  <c r="AF122" i="101"/>
  <c r="AF124" i="101" s="1"/>
  <c r="AF122" i="106"/>
  <c r="AB107" i="98"/>
  <c r="M116" i="104"/>
  <c r="K116" i="98"/>
  <c r="Z119" i="105"/>
  <c r="V107" i="99"/>
  <c r="T111" i="100"/>
  <c r="V116" i="103"/>
  <c r="V151" i="103" s="1" a="1"/>
  <c r="V151" i="103" s="1"/>
  <c r="AL184" i="104"/>
  <c r="AL185" i="104" s="1"/>
  <c r="AL127" i="104"/>
  <c r="AL171" i="104" s="1"/>
  <c r="AL129" i="104"/>
  <c r="AL130" i="104" s="1"/>
  <c r="AL163" i="104" s="1"/>
  <c r="AB117" i="101"/>
  <c r="AB112" i="101"/>
  <c r="AE119" i="100"/>
  <c r="K111" i="103"/>
  <c r="Q121" i="104"/>
  <c r="AE111" i="101"/>
  <c r="AI153" i="103"/>
  <c r="AE120" i="102"/>
  <c r="AE188" i="102" s="1"/>
  <c r="AE189" i="102" s="1"/>
  <c r="Y121" i="102"/>
  <c r="N111" i="105"/>
  <c r="J119" i="98"/>
  <c r="Q116" i="104"/>
  <c r="U121" i="98"/>
  <c r="O122" i="98"/>
  <c r="O124" i="98" s="1"/>
  <c r="S124" i="101"/>
  <c r="L122" i="101"/>
  <c r="T119" i="103"/>
  <c r="M116" i="106"/>
  <c r="M151" i="106" s="1" a="1"/>
  <c r="M151" i="106" s="1"/>
  <c r="M111" i="106"/>
  <c r="I119" i="106"/>
  <c r="AB116" i="103"/>
  <c r="AB151" i="103" s="1" a="1"/>
  <c r="AB151" i="103" s="1"/>
  <c r="AH122" i="100"/>
  <c r="AJ124" i="103"/>
  <c r="T120" i="99"/>
  <c r="T123" i="99" s="1"/>
  <c r="U111" i="103"/>
  <c r="AB107" i="106"/>
  <c r="AB111" i="106" s="1"/>
  <c r="AI120" i="100"/>
  <c r="AI123" i="100" s="1"/>
  <c r="Y111" i="98"/>
  <c r="U120" i="104"/>
  <c r="U123" i="104" s="1"/>
  <c r="Z124" i="106"/>
  <c r="O119" i="105"/>
  <c r="O119" i="102"/>
  <c r="AK124" i="101"/>
  <c r="AL107" i="102"/>
  <c r="AL111" i="102" s="1"/>
  <c r="J119" i="102"/>
  <c r="Y121" i="105"/>
  <c r="U124" i="100"/>
  <c r="AF117" i="98"/>
  <c r="AF112" i="98"/>
  <c r="AA116" i="105"/>
  <c r="AA151" i="105" s="1" a="1"/>
  <c r="AA151" i="105" s="1"/>
  <c r="I111" i="100"/>
  <c r="AH111" i="106"/>
  <c r="T153" i="106"/>
  <c r="T122" i="106"/>
  <c r="T188" i="106" s="1"/>
  <c r="T189" i="106" s="1"/>
  <c r="Z116" i="100"/>
  <c r="AG107" i="103"/>
  <c r="AG111" i="103" s="1"/>
  <c r="AF107" i="105"/>
  <c r="AF111" i="105" s="1"/>
  <c r="Y121" i="98"/>
  <c r="R116" i="103"/>
  <c r="R151" i="103" s="1" a="1"/>
  <c r="R151" i="103" s="1"/>
  <c r="Y121" i="106"/>
  <c r="Z120" i="104"/>
  <c r="Z188" i="104" s="1"/>
  <c r="Z189" i="104" s="1"/>
  <c r="Y117" i="101"/>
  <c r="Y152" i="101" s="1" a="1"/>
  <c r="Y152" i="101" s="1"/>
  <c r="Y112" i="101"/>
  <c r="I153" i="102"/>
  <c r="I120" i="102"/>
  <c r="I188" i="102" s="1"/>
  <c r="I189" i="102" s="1"/>
  <c r="T122" i="98"/>
  <c r="AI124" i="101"/>
  <c r="R116" i="102"/>
  <c r="R151" i="102" s="1" a="1"/>
  <c r="R151" i="102" s="1"/>
  <c r="J122" i="98"/>
  <c r="AI121" i="103"/>
  <c r="AI124" i="106"/>
  <c r="J111" i="99"/>
  <c r="R121" i="106"/>
  <c r="AE116" i="106"/>
  <c r="AD111" i="99"/>
  <c r="H122" i="105"/>
  <c r="H124" i="105" s="1"/>
  <c r="I119" i="101"/>
  <c r="AA117" i="105"/>
  <c r="AA112" i="105"/>
  <c r="L121" i="102"/>
  <c r="L111" i="104"/>
  <c r="AC116" i="106"/>
  <c r="AB122" i="99"/>
  <c r="AB124" i="99" s="1"/>
  <c r="R111" i="101"/>
  <c r="K116" i="100"/>
  <c r="V111" i="100"/>
  <c r="H122" i="103"/>
  <c r="H124" i="103" s="1"/>
  <c r="Q188" i="105"/>
  <c r="Q189" i="105" s="1"/>
  <c r="J124" i="102"/>
  <c r="T116" i="105"/>
  <c r="O119" i="103"/>
  <c r="R124" i="103"/>
  <c r="O122" i="102"/>
  <c r="AC119" i="98"/>
  <c r="AJ111" i="105"/>
  <c r="AL124" i="105"/>
  <c r="Q122" i="102"/>
  <c r="S122" i="105"/>
  <c r="H117" i="98"/>
  <c r="H112" i="98"/>
  <c r="L119" i="101"/>
  <c r="AB120" i="102"/>
  <c r="AB123" i="102" s="1"/>
  <c r="Q107" i="98"/>
  <c r="H184" i="101"/>
  <c r="H185" i="101" s="1"/>
  <c r="H127" i="101"/>
  <c r="H171" i="101" s="1"/>
  <c r="H129" i="101"/>
  <c r="H130" i="101" s="1"/>
  <c r="H163" i="101" s="1"/>
  <c r="Y119" i="99"/>
  <c r="K107" i="106"/>
  <c r="K111" i="106" s="1"/>
  <c r="L121" i="105"/>
  <c r="W111" i="98"/>
  <c r="K122" i="100"/>
  <c r="P184" i="103"/>
  <c r="P185" i="103" s="1"/>
  <c r="P127" i="103"/>
  <c r="P171" i="103" s="1"/>
  <c r="P129" i="103"/>
  <c r="P130" i="103" s="1"/>
  <c r="P163" i="103" s="1"/>
  <c r="N121" i="101"/>
  <c r="R121" i="98"/>
  <c r="AJ119" i="104"/>
  <c r="W121" i="105"/>
  <c r="H111" i="105"/>
  <c r="W111" i="101"/>
  <c r="AG184" i="102"/>
  <c r="AG185" i="102" s="1"/>
  <c r="AG127" i="102"/>
  <c r="AG171" i="102" s="1"/>
  <c r="AG129" i="102"/>
  <c r="AG130" i="102" s="1"/>
  <c r="AG163" i="102" s="1"/>
  <c r="M122" i="101"/>
  <c r="M124" i="101" s="1"/>
  <c r="S121" i="103"/>
  <c r="V121" i="104"/>
  <c r="J153" i="101"/>
  <c r="J120" i="101"/>
  <c r="J123" i="101" s="1"/>
  <c r="M117" i="104"/>
  <c r="M112" i="104"/>
  <c r="G112" i="104" s="1"/>
  <c r="AI116" i="102"/>
  <c r="AI151" i="102" s="1" a="1"/>
  <c r="AI151" i="102" s="1"/>
  <c r="J122" i="101"/>
  <c r="AD124" i="104"/>
  <c r="T111" i="101"/>
  <c r="AH119" i="101"/>
  <c r="O111" i="106"/>
  <c r="AH119" i="100"/>
  <c r="AL121" i="101"/>
  <c r="AA116" i="102"/>
  <c r="AA151" i="102" s="1" a="1"/>
  <c r="AA151" i="102" s="1"/>
  <c r="M122" i="105"/>
  <c r="M121" i="106"/>
  <c r="X116" i="105"/>
  <c r="U129" i="101"/>
  <c r="U130" i="101" s="1"/>
  <c r="U163" i="101" s="1"/>
  <c r="U122" i="99"/>
  <c r="U124" i="99" s="1"/>
  <c r="AG117" i="101"/>
  <c r="AG152" i="101" s="1" a="1"/>
  <c r="AG152" i="101" s="1"/>
  <c r="AG112" i="101"/>
  <c r="Y121" i="99"/>
  <c r="Q111" i="99"/>
  <c r="M121" i="99"/>
  <c r="W120" i="99"/>
  <c r="W188" i="99" s="1"/>
  <c r="W189" i="99" s="1"/>
  <c r="T153" i="104"/>
  <c r="T122" i="104"/>
  <c r="T188" i="104" s="1"/>
  <c r="T189" i="104" s="1"/>
  <c r="AA184" i="104"/>
  <c r="AA185" i="104" s="1"/>
  <c r="AA127" i="104"/>
  <c r="AA171" i="104" s="1"/>
  <c r="AA129" i="104"/>
  <c r="AA130" i="104" s="1"/>
  <c r="AA163" i="104" s="1"/>
  <c r="I116" i="99"/>
  <c r="S124" i="104"/>
  <c r="R124" i="100"/>
  <c r="W120" i="103"/>
  <c r="O111" i="99"/>
  <c r="AD116" i="98"/>
  <c r="AD151" i="98" s="1" a="1"/>
  <c r="AD151" i="98" s="1"/>
  <c r="U116" i="106"/>
  <c r="AB184" i="104"/>
  <c r="AB185" i="104" s="1"/>
  <c r="AG127" i="106"/>
  <c r="AG171" i="106" s="1"/>
  <c r="M153" i="94"/>
  <c r="M107" i="97"/>
  <c r="M111" i="97" s="1"/>
  <c r="K107" i="97"/>
  <c r="K111" i="97" s="1"/>
  <c r="M121" i="97"/>
  <c r="AG107" i="97"/>
  <c r="AG111" i="97" s="1"/>
  <c r="AL153" i="97"/>
  <c r="AL120" i="97"/>
  <c r="AL123" i="97" s="1"/>
  <c r="W120" i="97"/>
  <c r="W123" i="97" s="1"/>
  <c r="Q122" i="97"/>
  <c r="Q124" i="97" s="1"/>
  <c r="AD116" i="97"/>
  <c r="AE116" i="97"/>
  <c r="P153" i="97"/>
  <c r="K184" i="97"/>
  <c r="K185" i="97" s="1"/>
  <c r="K127" i="97"/>
  <c r="K171" i="97" s="1"/>
  <c r="K129" i="97"/>
  <c r="K130" i="97" s="1"/>
  <c r="K163" i="97" s="1"/>
  <c r="L116" i="97"/>
  <c r="L151" i="97" s="1" a="1"/>
  <c r="L151" i="97" s="1"/>
  <c r="W122" i="97"/>
  <c r="AJ121" i="97"/>
  <c r="T116" i="97"/>
  <c r="T151" i="97" s="1" a="1"/>
  <c r="T151" i="97" s="1"/>
  <c r="AG184" i="97"/>
  <c r="AG185" i="97" s="1"/>
  <c r="AG127" i="97"/>
  <c r="AG171" i="97" s="1"/>
  <c r="AG129" i="97"/>
  <c r="AG130" i="97" s="1"/>
  <c r="AG163" i="97" s="1"/>
  <c r="AL119" i="97"/>
  <c r="U116" i="97"/>
  <c r="Y122" i="97"/>
  <c r="J119" i="97"/>
  <c r="W119" i="97"/>
  <c r="AI120" i="97"/>
  <c r="AI188" i="97" s="1"/>
  <c r="AI189" i="97" s="1"/>
  <c r="AD122" i="97"/>
  <c r="AD124" i="97" s="1"/>
  <c r="AK121" i="97"/>
  <c r="AA116" i="97"/>
  <c r="AH116" i="97"/>
  <c r="AG122" i="97"/>
  <c r="AK116" i="97"/>
  <c r="AK151" i="97" s="1" a="1"/>
  <c r="AK151" i="97" s="1"/>
  <c r="O120" i="97"/>
  <c r="O188" i="97" s="1"/>
  <c r="O189" i="97" s="1"/>
  <c r="AF107" i="97"/>
  <c r="AF111" i="97" s="1"/>
  <c r="Q116" i="97"/>
  <c r="Q151" i="97" s="1" a="1"/>
  <c r="Q151" i="97" s="1"/>
  <c r="AC120" i="97"/>
  <c r="AC123" i="97" s="1"/>
  <c r="X184" i="97"/>
  <c r="X185" i="97" s="1"/>
  <c r="X127" i="97"/>
  <c r="X171" i="97" s="1"/>
  <c r="X129" i="97"/>
  <c r="X130" i="97" s="1"/>
  <c r="X163" i="97" s="1"/>
  <c r="I116" i="97"/>
  <c r="I151" i="97" s="1" a="1"/>
  <c r="I151" i="97" s="1"/>
  <c r="N122" i="97"/>
  <c r="X122" i="97"/>
  <c r="X116" i="97"/>
  <c r="X111" i="97"/>
  <c r="P124" i="97"/>
  <c r="S124" i="97"/>
  <c r="H184" i="97"/>
  <c r="H185" i="97" s="1"/>
  <c r="H127" i="97"/>
  <c r="H171" i="97" s="1"/>
  <c r="H129" i="97"/>
  <c r="H130" i="97" s="1"/>
  <c r="H163" i="97" s="1"/>
  <c r="H117" i="97"/>
  <c r="H152" i="97" s="1" a="1"/>
  <c r="H152" i="97" s="1"/>
  <c r="H112" i="97"/>
  <c r="G112" i="97" s="1"/>
  <c r="AF184" i="97"/>
  <c r="AF185" i="97" s="1"/>
  <c r="AF127" i="97"/>
  <c r="AF171" i="97" s="1"/>
  <c r="AF129" i="97"/>
  <c r="AF130" i="97" s="1"/>
  <c r="AF163" i="97" s="1"/>
  <c r="R122" i="97"/>
  <c r="Y116" i="97"/>
  <c r="V116" i="97"/>
  <c r="S116" i="97"/>
  <c r="J153" i="97"/>
  <c r="J120" i="97"/>
  <c r="J188" i="97" s="1"/>
  <c r="J189" i="97" s="1"/>
  <c r="Z120" i="97"/>
  <c r="Z123" i="97" s="1"/>
  <c r="AC122" i="97"/>
  <c r="AF122" i="97"/>
  <c r="AJ122" i="97"/>
  <c r="AJ124" i="97" s="1"/>
  <c r="AJ116" i="97"/>
  <c r="I122" i="97"/>
  <c r="I124" i="97" s="1"/>
  <c r="H116" i="97"/>
  <c r="S128" i="61"/>
  <c r="S130" i="61" s="1"/>
  <c r="Y184" i="95"/>
  <c r="Y185" i="95" s="1"/>
  <c r="O122" i="94"/>
  <c r="O124" i="94" s="1"/>
  <c r="K121" i="95"/>
  <c r="P122" i="95"/>
  <c r="P124" i="95" s="1"/>
  <c r="AG122" i="94"/>
  <c r="AF121" i="94"/>
  <c r="AL121" i="95"/>
  <c r="AA107" i="95"/>
  <c r="AA111" i="95" s="1"/>
  <c r="AJ122" i="95"/>
  <c r="AJ124" i="95" s="1"/>
  <c r="AK120" i="95"/>
  <c r="AK123" i="95" s="1"/>
  <c r="AL185" i="94"/>
  <c r="AH153" i="95"/>
  <c r="W188" i="95"/>
  <c r="W189" i="95" s="1"/>
  <c r="J120" i="95"/>
  <c r="J188" i="95" s="1"/>
  <c r="J189" i="95" s="1"/>
  <c r="AF122" i="95"/>
  <c r="AF124" i="95" s="1"/>
  <c r="AI116" i="95"/>
  <c r="K184" i="95"/>
  <c r="K185" i="95" s="1"/>
  <c r="K127" i="95"/>
  <c r="K171" i="95" s="1"/>
  <c r="K129" i="95"/>
  <c r="K130" i="95" s="1"/>
  <c r="K163" i="95" s="1"/>
  <c r="AB127" i="95"/>
  <c r="AB171" i="95" s="1"/>
  <c r="AA121" i="95"/>
  <c r="X119" i="95"/>
  <c r="AL116" i="94"/>
  <c r="AL151" i="94" s="1" a="1"/>
  <c r="AL151" i="94" s="1"/>
  <c r="I116" i="95"/>
  <c r="AF107" i="95"/>
  <c r="AF111" i="95" s="1"/>
  <c r="AA184" i="95"/>
  <c r="AA185" i="95" s="1"/>
  <c r="AA127" i="95"/>
  <c r="AA171" i="95" s="1"/>
  <c r="AA129" i="95"/>
  <c r="AA130" i="95" s="1"/>
  <c r="AA163" i="95" s="1"/>
  <c r="AJ121" i="95"/>
  <c r="AJ120" i="95"/>
  <c r="AJ123" i="95" s="1"/>
  <c r="AK119" i="95"/>
  <c r="AG116" i="95"/>
  <c r="AG151" i="95" s="1" a="1"/>
  <c r="AG151" i="95" s="1"/>
  <c r="N116" i="95"/>
  <c r="Q153" i="95"/>
  <c r="Q120" i="95"/>
  <c r="Q188" i="95" s="1"/>
  <c r="Q189" i="95" s="1"/>
  <c r="T107" i="95"/>
  <c r="S124" i="95"/>
  <c r="AD120" i="95"/>
  <c r="AD188" i="95" s="1"/>
  <c r="AD189" i="95" s="1"/>
  <c r="Y117" i="95"/>
  <c r="Y112" i="95"/>
  <c r="AF184" i="95"/>
  <c r="AF185" i="95" s="1"/>
  <c r="AF127" i="95"/>
  <c r="AF171" i="95" s="1"/>
  <c r="AF129" i="95"/>
  <c r="AF130" i="95" s="1"/>
  <c r="AF163" i="95" s="1"/>
  <c r="O116" i="95"/>
  <c r="O151" i="95" s="1" a="1"/>
  <c r="O151" i="95" s="1"/>
  <c r="K124" i="95"/>
  <c r="AC120" i="95"/>
  <c r="AC123" i="95" s="1"/>
  <c r="Y107" i="95"/>
  <c r="Y111" i="95" s="1"/>
  <c r="AG117" i="95"/>
  <c r="AG152" i="95" s="1" a="1"/>
  <c r="AG152" i="95" s="1"/>
  <c r="AG112" i="95"/>
  <c r="T184" i="95"/>
  <c r="T185" i="95" s="1"/>
  <c r="T127" i="95"/>
  <c r="T171" i="95" s="1"/>
  <c r="T129" i="95"/>
  <c r="T130" i="95" s="1"/>
  <c r="T163" i="95" s="1"/>
  <c r="AB184" i="95"/>
  <c r="AB185" i="95" s="1"/>
  <c r="U153" i="95"/>
  <c r="L107" i="95"/>
  <c r="L111" i="95" s="1"/>
  <c r="Z153" i="95"/>
  <c r="Z122" i="95"/>
  <c r="Z188" i="95" s="1"/>
  <c r="Z189" i="95" s="1"/>
  <c r="X153" i="95"/>
  <c r="M117" i="95"/>
  <c r="M112" i="95"/>
  <c r="M116" i="95"/>
  <c r="M111" i="95"/>
  <c r="X188" i="95"/>
  <c r="X189" i="95" s="1"/>
  <c r="H117" i="95"/>
  <c r="H152" i="95" s="1" a="1"/>
  <c r="H152" i="95" s="1"/>
  <c r="H112" i="95"/>
  <c r="AB116" i="95"/>
  <c r="M184" i="95"/>
  <c r="M185" i="95" s="1"/>
  <c r="M127" i="95"/>
  <c r="M171" i="95" s="1"/>
  <c r="M129" i="95"/>
  <c r="M130" i="95" s="1"/>
  <c r="M163" i="95" s="1"/>
  <c r="P120" i="95"/>
  <c r="R120" i="95"/>
  <c r="R123" i="95" s="1"/>
  <c r="K107" i="95"/>
  <c r="K111" i="95" s="1"/>
  <c r="AL107" i="95"/>
  <c r="L122" i="95"/>
  <c r="O122" i="95"/>
  <c r="AB129" i="95"/>
  <c r="AB130" i="95" s="1"/>
  <c r="AB163" i="95" s="1"/>
  <c r="G112" i="94"/>
  <c r="N119" i="94"/>
  <c r="V116" i="94"/>
  <c r="V151" i="94" s="1" a="1"/>
  <c r="V151" i="94" s="1"/>
  <c r="O120" i="94"/>
  <c r="O123" i="94" s="1"/>
  <c r="Y153" i="94"/>
  <c r="Y120" i="94"/>
  <c r="Y123" i="94" s="1"/>
  <c r="AC116" i="94"/>
  <c r="Z116" i="94"/>
  <c r="Z151" i="94" s="1" a="1"/>
  <c r="Z151" i="94" s="1"/>
  <c r="AB120" i="94"/>
  <c r="AB123" i="94" s="1"/>
  <c r="X116" i="94"/>
  <c r="AA153" i="94"/>
  <c r="AA120" i="94"/>
  <c r="AA123" i="94" s="1"/>
  <c r="O119" i="94"/>
  <c r="Q120" i="94"/>
  <c r="Q123" i="94" s="1"/>
  <c r="Y119" i="94"/>
  <c r="T124" i="94"/>
  <c r="I122" i="94"/>
  <c r="W120" i="94"/>
  <c r="W188" i="94" s="1"/>
  <c r="W189" i="94" s="1"/>
  <c r="I120" i="94"/>
  <c r="I123" i="94" s="1"/>
  <c r="AC111" i="94"/>
  <c r="I121" i="94"/>
  <c r="AI124" i="94"/>
  <c r="AH116" i="94"/>
  <c r="J153" i="94"/>
  <c r="J122" i="94"/>
  <c r="J188" i="94" s="1"/>
  <c r="J189" i="94" s="1"/>
  <c r="P122" i="94"/>
  <c r="Z111" i="94"/>
  <c r="R116" i="94"/>
  <c r="K116" i="94"/>
  <c r="K151" i="94" s="1" a="1"/>
  <c r="K151" i="94" s="1"/>
  <c r="X111" i="94"/>
  <c r="AD120" i="94"/>
  <c r="AD188" i="94" s="1"/>
  <c r="AD189" i="94" s="1"/>
  <c r="AA119" i="94"/>
  <c r="L120" i="94"/>
  <c r="L123" i="94" s="1"/>
  <c r="AC122" i="94"/>
  <c r="AI116" i="94"/>
  <c r="AF124" i="94"/>
  <c r="AE120" i="94"/>
  <c r="AE188" i="94" s="1"/>
  <c r="AE189" i="94" s="1"/>
  <c r="P116" i="94"/>
  <c r="AH122" i="94"/>
  <c r="AH124" i="94" s="1"/>
  <c r="AA124" i="94"/>
  <c r="AJ116" i="94"/>
  <c r="AJ151" i="94" s="1" a="1"/>
  <c r="AJ151" i="94" s="1"/>
  <c r="AF120" i="94"/>
  <c r="AF188" i="94" s="1"/>
  <c r="AF189" i="94" s="1"/>
  <c r="N153" i="94"/>
  <c r="N120" i="94"/>
  <c r="N188" i="94" s="1"/>
  <c r="N189" i="94" s="1"/>
  <c r="H120" i="94"/>
  <c r="H123" i="94" s="1"/>
  <c r="U116" i="94"/>
  <c r="G185" i="94"/>
  <c r="H122" i="94"/>
  <c r="T116" i="94"/>
  <c r="AK116" i="94"/>
  <c r="S116" i="94"/>
  <c r="AJ124" i="94"/>
  <c r="R188" i="92"/>
  <c r="R189" i="92" s="1"/>
  <c r="Y124" i="93"/>
  <c r="AC120" i="92"/>
  <c r="AC123" i="92" s="1"/>
  <c r="N190" i="61"/>
  <c r="N191" i="61" s="1"/>
  <c r="AC119" i="92"/>
  <c r="AE127" i="92"/>
  <c r="AE171" i="92" s="1"/>
  <c r="AC127" i="92"/>
  <c r="AC171" i="92" s="1"/>
  <c r="T191" i="93"/>
  <c r="T192" i="93" s="1"/>
  <c r="AL156" i="93"/>
  <c r="AL123" i="93"/>
  <c r="AL126" i="93" s="1"/>
  <c r="W122" i="93"/>
  <c r="AC156" i="93"/>
  <c r="AC123" i="93"/>
  <c r="AC191" i="93" s="1"/>
  <c r="AC192" i="93" s="1"/>
  <c r="AH156" i="93"/>
  <c r="H123" i="93"/>
  <c r="H126" i="93" s="1"/>
  <c r="R156" i="93"/>
  <c r="K119" i="93"/>
  <c r="P127" i="93"/>
  <c r="O123" i="93"/>
  <c r="O126" i="93" s="1"/>
  <c r="AB127" i="93"/>
  <c r="AL122" i="93"/>
  <c r="AI156" i="93"/>
  <c r="AI123" i="93"/>
  <c r="AI126" i="93" s="1"/>
  <c r="L123" i="93"/>
  <c r="L126" i="93" s="1"/>
  <c r="AD119" i="93"/>
  <c r="AD127" i="93"/>
  <c r="AB122" i="93"/>
  <c r="J123" i="93"/>
  <c r="J126" i="93" s="1"/>
  <c r="AK127" i="93"/>
  <c r="AC122" i="93"/>
  <c r="AH124" i="93"/>
  <c r="I123" i="93"/>
  <c r="AG123" i="93"/>
  <c r="AG191" i="93" s="1"/>
  <c r="AG192" i="93" s="1"/>
  <c r="R124" i="93"/>
  <c r="V127" i="93"/>
  <c r="M119" i="93"/>
  <c r="M154" i="93" s="1" a="1"/>
  <c r="M154" i="93" s="1"/>
  <c r="N119" i="93"/>
  <c r="N154" i="93" s="1" a="1"/>
  <c r="N154" i="93" s="1"/>
  <c r="P156" i="93"/>
  <c r="P123" i="93"/>
  <c r="P191" i="93" s="1"/>
  <c r="P192" i="93" s="1"/>
  <c r="AF125" i="93"/>
  <c r="AH125" i="93"/>
  <c r="AH191" i="93" s="1"/>
  <c r="AH192" i="93" s="1"/>
  <c r="AK119" i="93"/>
  <c r="AK154" i="93" s="1" a="1"/>
  <c r="AK154" i="93" s="1"/>
  <c r="Q119" i="93"/>
  <c r="Q154" i="93" s="1" a="1"/>
  <c r="Q154" i="93" s="1"/>
  <c r="V123" i="93"/>
  <c r="V191" i="93" s="1"/>
  <c r="V192" i="93" s="1"/>
  <c r="AE123" i="93"/>
  <c r="AE191" i="93" s="1"/>
  <c r="AE192" i="93" s="1"/>
  <c r="W156" i="93"/>
  <c r="W123" i="93"/>
  <c r="W191" i="93" s="1"/>
  <c r="W192" i="93" s="1"/>
  <c r="T127" i="93"/>
  <c r="U123" i="93"/>
  <c r="U191" i="93" s="1"/>
  <c r="U192" i="93" s="1"/>
  <c r="P122" i="93"/>
  <c r="AF124" i="93"/>
  <c r="AA156" i="93"/>
  <c r="H125" i="93"/>
  <c r="AK114" i="93"/>
  <c r="G114" i="93" s="1"/>
  <c r="AJ188" i="92"/>
  <c r="AJ189" i="92" s="1"/>
  <c r="AL122" i="92"/>
  <c r="AL124" i="92" s="1"/>
  <c r="AH190" i="61"/>
  <c r="AH191" i="61" s="1"/>
  <c r="AH135" i="61"/>
  <c r="AH136" i="61" s="1"/>
  <c r="AH169" i="61" s="1"/>
  <c r="AJ124" i="92"/>
  <c r="AC111" i="92"/>
  <c r="T127" i="92"/>
  <c r="T171" i="92" s="1"/>
  <c r="AJ153" i="92"/>
  <c r="R153" i="92"/>
  <c r="AB119" i="92"/>
  <c r="AB120" i="92"/>
  <c r="AD127" i="91"/>
  <c r="AH120" i="92"/>
  <c r="AH123" i="92" s="1"/>
  <c r="S122" i="91"/>
  <c r="AF121" i="92"/>
  <c r="R124" i="92"/>
  <c r="V116" i="92"/>
  <c r="V111" i="92"/>
  <c r="AC153" i="92"/>
  <c r="AC122" i="92"/>
  <c r="AI119" i="92"/>
  <c r="H119" i="92"/>
  <c r="W120" i="92"/>
  <c r="W188" i="92" s="1"/>
  <c r="W189" i="92" s="1"/>
  <c r="I121" i="92"/>
  <c r="AF116" i="92"/>
  <c r="AG121" i="92"/>
  <c r="P120" i="92"/>
  <c r="P123" i="92" s="1"/>
  <c r="Y116" i="92"/>
  <c r="L120" i="92"/>
  <c r="L188" i="92" s="1"/>
  <c r="L189" i="92" s="1"/>
  <c r="S107" i="92"/>
  <c r="J116" i="92"/>
  <c r="J151" i="92" s="1" a="1"/>
  <c r="J151" i="92" s="1"/>
  <c r="AG107" i="92"/>
  <c r="Z116" i="92"/>
  <c r="AK153" i="92"/>
  <c r="AK120" i="92"/>
  <c r="AK188" i="92" s="1"/>
  <c r="AK189" i="92" s="1"/>
  <c r="AF111" i="92"/>
  <c r="I107" i="92"/>
  <c r="I111" i="92" s="1"/>
  <c r="V117" i="92"/>
  <c r="V112" i="92"/>
  <c r="AK124" i="92"/>
  <c r="AH124" i="92"/>
  <c r="S121" i="92"/>
  <c r="S184" i="92"/>
  <c r="S185" i="92" s="1"/>
  <c r="S129" i="92"/>
  <c r="S130" i="92" s="1"/>
  <c r="S163" i="92" s="1"/>
  <c r="S127" i="92"/>
  <c r="S171" i="92" s="1"/>
  <c r="X116" i="92"/>
  <c r="AI153" i="92"/>
  <c r="AI120" i="92"/>
  <c r="AI188" i="92" s="1"/>
  <c r="AI189" i="92" s="1"/>
  <c r="AG184" i="92"/>
  <c r="AG185" i="92" s="1"/>
  <c r="AG129" i="92"/>
  <c r="AG130" i="92" s="1"/>
  <c r="AG163" i="92" s="1"/>
  <c r="AG127" i="92"/>
  <c r="AG171" i="92" s="1"/>
  <c r="U120" i="92"/>
  <c r="U123" i="92" s="1"/>
  <c r="AG124" i="92"/>
  <c r="T117" i="92"/>
  <c r="T112" i="92"/>
  <c r="AE122" i="92"/>
  <c r="AE124" i="92" s="1"/>
  <c r="T116" i="92"/>
  <c r="T151" i="92" s="1" a="1"/>
  <c r="T151" i="92" s="1"/>
  <c r="U122" i="92"/>
  <c r="K120" i="92"/>
  <c r="K123" i="92" s="1"/>
  <c r="V184" i="92"/>
  <c r="V185" i="92" s="1"/>
  <c r="V127" i="92"/>
  <c r="V171" i="92" s="1"/>
  <c r="V129" i="92"/>
  <c r="V130" i="92" s="1"/>
  <c r="V163" i="92" s="1"/>
  <c r="H153" i="92"/>
  <c r="H123" i="92"/>
  <c r="AL116" i="92"/>
  <c r="AL151" i="92" s="1" a="1"/>
  <c r="AL151" i="92" s="1"/>
  <c r="I124" i="92"/>
  <c r="M120" i="92"/>
  <c r="M188" i="92" s="1"/>
  <c r="M189" i="92" s="1"/>
  <c r="N122" i="92"/>
  <c r="N188" i="92" s="1"/>
  <c r="N189" i="92" s="1"/>
  <c r="AE121" i="92"/>
  <c r="AE116" i="92"/>
  <c r="Z124" i="92"/>
  <c r="Q122" i="92"/>
  <c r="T184" i="92"/>
  <c r="T185" i="92" s="1"/>
  <c r="AA107" i="92"/>
  <c r="U121" i="92"/>
  <c r="AA122" i="92"/>
  <c r="AA124" i="92" s="1"/>
  <c r="AA121" i="92"/>
  <c r="AD120" i="92"/>
  <c r="AD188" i="92" s="1"/>
  <c r="AD189" i="92" s="1"/>
  <c r="Z127" i="61"/>
  <c r="Z128" i="61"/>
  <c r="Z130" i="61" s="1"/>
  <c r="Z159" i="61"/>
  <c r="S191" i="91"/>
  <c r="S192" i="91" s="1"/>
  <c r="AG191" i="91"/>
  <c r="AG192" i="91" s="1"/>
  <c r="R159" i="61"/>
  <c r="AD159" i="61"/>
  <c r="N135" i="61"/>
  <c r="N136" i="61" s="1"/>
  <c r="N169" i="61" s="1"/>
  <c r="AK156" i="91"/>
  <c r="AK122" i="91"/>
  <c r="AJ125" i="91"/>
  <c r="AJ127" i="91" s="1"/>
  <c r="AK123" i="91"/>
  <c r="AK126" i="91" s="1"/>
  <c r="S126" i="91"/>
  <c r="AE190" i="61"/>
  <c r="AE191" i="61" s="1"/>
  <c r="N128" i="61"/>
  <c r="N130" i="61" s="1"/>
  <c r="P125" i="91"/>
  <c r="P127" i="91" s="1"/>
  <c r="AC125" i="91"/>
  <c r="AC127" i="91" s="1"/>
  <c r="Y124" i="91"/>
  <c r="L125" i="91"/>
  <c r="L127" i="91" s="1"/>
  <c r="K191" i="91"/>
  <c r="K192" i="91" s="1"/>
  <c r="O122" i="91"/>
  <c r="AK127" i="91"/>
  <c r="G115" i="91"/>
  <c r="AG156" i="91"/>
  <c r="X124" i="91"/>
  <c r="AE124" i="91"/>
  <c r="G188" i="91"/>
  <c r="I156" i="91"/>
  <c r="I123" i="91"/>
  <c r="I126" i="91" s="1"/>
  <c r="Y119" i="91"/>
  <c r="AL119" i="91"/>
  <c r="U123" i="91"/>
  <c r="U126" i="91" s="1"/>
  <c r="X191" i="91"/>
  <c r="X192" i="91" s="1"/>
  <c r="AJ119" i="91"/>
  <c r="W119" i="91"/>
  <c r="W154" i="91" s="1" a="1"/>
  <c r="W154" i="91" s="1"/>
  <c r="AH119" i="91"/>
  <c r="AB119" i="91"/>
  <c r="AF119" i="91"/>
  <c r="I122" i="91"/>
  <c r="AC119" i="91"/>
  <c r="AA127" i="91"/>
  <c r="P123" i="91"/>
  <c r="P126" i="91" s="1"/>
  <c r="Y127" i="91"/>
  <c r="Y114" i="91"/>
  <c r="AE119" i="91"/>
  <c r="AE154" i="91" s="1" a="1"/>
  <c r="AE154" i="91" s="1"/>
  <c r="T119" i="91"/>
  <c r="O191" i="91"/>
  <c r="O192" i="91" s="1"/>
  <c r="H156" i="91"/>
  <c r="U122" i="91"/>
  <c r="X156" i="91"/>
  <c r="X127" i="91"/>
  <c r="AA123" i="91"/>
  <c r="AA126" i="91" s="1"/>
  <c r="AG127" i="91"/>
  <c r="Z124" i="91"/>
  <c r="M156" i="91"/>
  <c r="M123" i="91"/>
  <c r="M191" i="91" s="1"/>
  <c r="M192" i="91" s="1"/>
  <c r="AL125" i="91"/>
  <c r="AE114" i="91"/>
  <c r="I127" i="91"/>
  <c r="K127" i="91"/>
  <c r="Z125" i="91"/>
  <c r="U127" i="91"/>
  <c r="Q156" i="91"/>
  <c r="Q123" i="91"/>
  <c r="Q191" i="91" s="1"/>
  <c r="Q192" i="91" s="1"/>
  <c r="AI156" i="91"/>
  <c r="AI123" i="91"/>
  <c r="AI191" i="91" s="1"/>
  <c r="AI192" i="91" s="1"/>
  <c r="J125" i="91"/>
  <c r="V123" i="91"/>
  <c r="V191" i="91" s="1"/>
  <c r="V192" i="91" s="1"/>
  <c r="J156" i="91"/>
  <c r="J123" i="91"/>
  <c r="J126" i="91" s="1"/>
  <c r="O126" i="91"/>
  <c r="M122" i="91"/>
  <c r="AJ114" i="91"/>
  <c r="R119" i="91"/>
  <c r="W114" i="91"/>
  <c r="V127" i="91"/>
  <c r="AL114" i="91"/>
  <c r="AH114" i="91"/>
  <c r="H122" i="91"/>
  <c r="L123" i="91"/>
  <c r="AB114" i="91"/>
  <c r="H123" i="91"/>
  <c r="H126" i="91" s="1"/>
  <c r="N119" i="91"/>
  <c r="N154" i="91" s="1" a="1"/>
  <c r="N154" i="91" s="1"/>
  <c r="Z119" i="91"/>
  <c r="Z154" i="91" s="1" a="1"/>
  <c r="Z154" i="91" s="1"/>
  <c r="H127" i="91"/>
  <c r="U124" i="91"/>
  <c r="Q122" i="91"/>
  <c r="AI122" i="91"/>
  <c r="W127" i="91"/>
  <c r="K156" i="91"/>
  <c r="L159" i="61"/>
  <c r="J125" i="61"/>
  <c r="J159" i="61"/>
  <c r="Y127" i="61"/>
  <c r="M125" i="61"/>
  <c r="M159" i="61"/>
  <c r="I127" i="61"/>
  <c r="AL125" i="61"/>
  <c r="AL159" i="61"/>
  <c r="O127" i="61"/>
  <c r="AI125" i="61"/>
  <c r="AI159" i="61"/>
  <c r="I125" i="61"/>
  <c r="U128" i="61"/>
  <c r="U130" i="61" s="1"/>
  <c r="U159" i="61"/>
  <c r="T127" i="61"/>
  <c r="AA125" i="61"/>
  <c r="AA159" i="61"/>
  <c r="P125" i="61"/>
  <c r="P159" i="61"/>
  <c r="Q125" i="61"/>
  <c r="Q159" i="61"/>
  <c r="AE135" i="61"/>
  <c r="AE136" i="61" s="1"/>
  <c r="AE169" i="61" s="1"/>
  <c r="J130" i="61"/>
  <c r="X130" i="61"/>
  <c r="AF130" i="61"/>
  <c r="AL130" i="61"/>
  <c r="AB130" i="61"/>
  <c r="V130" i="61"/>
  <c r="AJ130" i="61"/>
  <c r="AA126" i="61"/>
  <c r="AA129" i="61" s="1"/>
  <c r="Y128" i="61"/>
  <c r="L126" i="61"/>
  <c r="L129" i="61" s="1"/>
  <c r="O122" i="61"/>
  <c r="O157" i="61" s="1" a="1"/>
  <c r="O157" i="61" s="1"/>
  <c r="K122" i="61"/>
  <c r="K157" i="61" s="1" a="1"/>
  <c r="K157" i="61" s="1"/>
  <c r="Y122" i="61"/>
  <c r="Y157" i="61" s="1" a="1"/>
  <c r="Y157" i="61" s="1"/>
  <c r="AA128" i="61"/>
  <c r="K128" i="61"/>
  <c r="T128" i="61"/>
  <c r="AD126" i="61"/>
  <c r="AD129" i="61" s="1"/>
  <c r="W122" i="61"/>
  <c r="AB122" i="61"/>
  <c r="AB157" i="61" s="1" a="1"/>
  <c r="AB157" i="61" s="1"/>
  <c r="P126" i="61"/>
  <c r="AK122" i="61"/>
  <c r="AK157" i="61" s="1" a="1"/>
  <c r="AK157" i="61" s="1"/>
  <c r="O117" i="61"/>
  <c r="Y117" i="61"/>
  <c r="T122" i="61"/>
  <c r="T157" i="61" s="1" a="1"/>
  <c r="T157" i="61" s="1"/>
  <c r="I126" i="61"/>
  <c r="R130" i="61"/>
  <c r="R126" i="61"/>
  <c r="R194" i="61" s="1"/>
  <c r="R195" i="61" s="1"/>
  <c r="X122" i="61"/>
  <c r="X157" i="61" s="1" a="1"/>
  <c r="X157" i="61" s="1"/>
  <c r="J126" i="61"/>
  <c r="J129" i="61" s="1"/>
  <c r="AH122" i="61"/>
  <c r="AJ122" i="61"/>
  <c r="AJ157" i="61" s="1" a="1"/>
  <c r="AJ157" i="61" s="1"/>
  <c r="AE125" i="61"/>
  <c r="M126" i="61"/>
  <c r="V122" i="61"/>
  <c r="V157" i="61" s="1" a="1"/>
  <c r="V157" i="61" s="1"/>
  <c r="AI126" i="61"/>
  <c r="AI129" i="61" s="1"/>
  <c r="AG122" i="61"/>
  <c r="I128" i="61"/>
  <c r="Z126" i="61"/>
  <c r="AD125" i="61"/>
  <c r="M130" i="61"/>
  <c r="AF122" i="61"/>
  <c r="AF157" i="61" s="1" a="1"/>
  <c r="AF157" i="61" s="1"/>
  <c r="AI128" i="61"/>
  <c r="U126" i="61"/>
  <c r="U129" i="61" s="1"/>
  <c r="AL126" i="61"/>
  <c r="AL129" i="61" s="1"/>
  <c r="L125" i="61"/>
  <c r="X117" i="61"/>
  <c r="K117" i="61"/>
  <c r="AI127" i="61"/>
  <c r="O128" i="61"/>
  <c r="AE126" i="61"/>
  <c r="N122" i="61"/>
  <c r="N157" i="61" s="1" a="1"/>
  <c r="N157" i="61" s="1"/>
  <c r="AK130" i="61"/>
  <c r="AA127" i="61"/>
  <c r="K127" i="61"/>
  <c r="V117" i="61"/>
  <c r="S122" i="61"/>
  <c r="S157" i="61" s="1" a="1"/>
  <c r="S157" i="61" s="1"/>
  <c r="P130" i="61"/>
  <c r="U127" i="61"/>
  <c r="R125" i="61"/>
  <c r="AC122" i="61"/>
  <c r="Z125" i="61"/>
  <c r="L130" i="61"/>
  <c r="U125" i="61"/>
  <c r="Q126" i="61"/>
  <c r="Q129" i="61" s="1"/>
  <c r="H127" i="61"/>
  <c r="H114" i="61"/>
  <c r="H122" i="61"/>
  <c r="H157" i="61" s="1" a="1"/>
  <c r="H157" i="61" s="1"/>
  <c r="H117" i="61"/>
  <c r="H128" i="61"/>
  <c r="Y3" i="5"/>
  <c r="L128" i="5"/>
  <c r="Y122" i="5"/>
  <c r="Y127" i="5"/>
  <c r="Y120" i="5"/>
  <c r="Y129" i="5"/>
  <c r="Y125" i="5"/>
  <c r="Y119" i="5"/>
  <c r="Y123" i="5"/>
  <c r="Y126" i="5"/>
  <c r="Y128" i="5"/>
  <c r="Y130" i="5"/>
  <c r="Y124" i="5"/>
  <c r="Y137" i="5"/>
  <c r="Y144" i="5"/>
  <c r="Y140" i="5"/>
  <c r="Y141" i="5"/>
  <c r="Y143" i="5"/>
  <c r="Y139" i="5"/>
  <c r="Y142" i="5"/>
  <c r="Y145" i="5"/>
  <c r="Y136" i="5"/>
  <c r="Y146" i="5"/>
  <c r="Y138" i="5"/>
  <c r="Y135" i="5"/>
  <c r="Q125" i="5"/>
  <c r="Q129" i="5"/>
  <c r="Q130" i="5"/>
  <c r="L125" i="5"/>
  <c r="V124" i="5"/>
  <c r="R127" i="5"/>
  <c r="Q120" i="5"/>
  <c r="V122" i="5"/>
  <c r="L129" i="5"/>
  <c r="I123" i="5"/>
  <c r="N127" i="5"/>
  <c r="N120" i="5"/>
  <c r="X126" i="5"/>
  <c r="L122" i="5"/>
  <c r="V125" i="5"/>
  <c r="I125" i="5"/>
  <c r="M27" i="5"/>
  <c r="R27" i="5"/>
  <c r="P27" i="5"/>
  <c r="D89" i="4"/>
  <c r="Y169" i="5"/>
  <c r="N122" i="5"/>
  <c r="L120" i="5"/>
  <c r="I120" i="5"/>
  <c r="I25" i="5"/>
  <c r="U27" i="5"/>
  <c r="Y34" i="5"/>
  <c r="N124" i="5"/>
  <c r="L123" i="5"/>
  <c r="V130" i="5"/>
  <c r="N130" i="5"/>
  <c r="N126" i="5"/>
  <c r="Q127" i="5"/>
  <c r="I124" i="5"/>
  <c r="I27" i="5"/>
  <c r="Y153" i="5"/>
  <c r="I130" i="5"/>
  <c r="L126" i="5"/>
  <c r="L130" i="5"/>
  <c r="L121" i="5"/>
  <c r="V127" i="5"/>
  <c r="Y121" i="5"/>
  <c r="V120" i="5"/>
  <c r="V129" i="5"/>
  <c r="N129" i="5"/>
  <c r="V126" i="5"/>
  <c r="I126" i="5"/>
  <c r="I121" i="5"/>
  <c r="Q27" i="5"/>
  <c r="I22" i="5"/>
  <c r="Y66" i="5"/>
  <c r="Y18" i="5"/>
  <c r="I122" i="5"/>
  <c r="Q123" i="5"/>
  <c r="N125" i="5"/>
  <c r="N123" i="5"/>
  <c r="I127" i="5"/>
  <c r="I26" i="5"/>
  <c r="I110" i="5"/>
  <c r="Y50" i="5"/>
  <c r="W123" i="5"/>
  <c r="U120" i="5"/>
  <c r="Q126" i="5"/>
  <c r="Y194" i="5"/>
  <c r="Y133" i="5"/>
  <c r="Y116" i="5"/>
  <c r="Y117" i="5"/>
  <c r="Y132" i="5"/>
  <c r="O115" i="5"/>
  <c r="I147" i="5"/>
  <c r="T118" i="5"/>
  <c r="Y134" i="5"/>
  <c r="Y131" i="5"/>
  <c r="Y118" i="5"/>
  <c r="U118" i="5"/>
  <c r="O147" i="5"/>
  <c r="Y115" i="5"/>
  <c r="W118" i="5"/>
  <c r="AB191" i="93" l="1"/>
  <c r="AB192" i="93" s="1"/>
  <c r="L188" i="101"/>
  <c r="L189" i="101" s="1"/>
  <c r="U119" i="95"/>
  <c r="X188" i="101"/>
  <c r="X189" i="101" s="1"/>
  <c r="U120" i="95"/>
  <c r="U123" i="95" s="1"/>
  <c r="AK119" i="104"/>
  <c r="V188" i="104"/>
  <c r="V189" i="104" s="1"/>
  <c r="Z188" i="105"/>
  <c r="Z189" i="105" s="1"/>
  <c r="I188" i="101"/>
  <c r="I189" i="101" s="1"/>
  <c r="N124" i="102"/>
  <c r="X123" i="98"/>
  <c r="L188" i="99"/>
  <c r="L189" i="99" s="1"/>
  <c r="Y188" i="99"/>
  <c r="Y189" i="99" s="1"/>
  <c r="I188" i="105"/>
  <c r="I189" i="105" s="1"/>
  <c r="AK120" i="104"/>
  <c r="AK123" i="103"/>
  <c r="P123" i="97"/>
  <c r="R127" i="93"/>
  <c r="AE123" i="100"/>
  <c r="AK124" i="98"/>
  <c r="R122" i="91"/>
  <c r="R154" i="91" a="1"/>
  <c r="R154" i="91" s="1"/>
  <c r="I119" i="95"/>
  <c r="I151" i="95" a="1"/>
  <c r="I151" i="95" s="1"/>
  <c r="I153" i="95" s="1"/>
  <c r="AI119" i="95"/>
  <c r="AI151" i="95" a="1"/>
  <c r="AI151" i="95" s="1"/>
  <c r="V119" i="97"/>
  <c r="V151" i="97" a="1"/>
  <c r="V151" i="97" s="1"/>
  <c r="I119" i="99"/>
  <c r="I151" i="99" a="1"/>
  <c r="I151" i="99" s="1"/>
  <c r="I153" i="99" s="1"/>
  <c r="Z119" i="99"/>
  <c r="Z151" i="99" a="1"/>
  <c r="Z151" i="99" s="1"/>
  <c r="Z153" i="99" s="1"/>
  <c r="AE119" i="92"/>
  <c r="AE151" i="92" a="1"/>
  <c r="AE151" i="92" s="1"/>
  <c r="AH119" i="94"/>
  <c r="AH151" i="94" a="1"/>
  <c r="AH151" i="94" s="1"/>
  <c r="AH153" i="94" s="1"/>
  <c r="M122" i="95"/>
  <c r="M152" i="95" a="1"/>
  <c r="M152" i="95" s="1"/>
  <c r="M121" i="104"/>
  <c r="M152" i="104" a="1"/>
  <c r="M152" i="104" s="1"/>
  <c r="T119" i="105"/>
  <c r="T151" i="105" a="1"/>
  <c r="T151" i="105" s="1"/>
  <c r="AC119" i="106"/>
  <c r="AC151" i="106" a="1"/>
  <c r="AC151" i="106" s="1"/>
  <c r="AA121" i="105"/>
  <c r="AA152" i="105" a="1"/>
  <c r="AA152" i="105" s="1"/>
  <c r="AE119" i="106"/>
  <c r="AE151" i="106" a="1"/>
  <c r="AE151" i="106" s="1"/>
  <c r="Z119" i="100"/>
  <c r="Z151" i="100" a="1"/>
  <c r="Z151" i="100" s="1"/>
  <c r="Z153" i="100" s="1"/>
  <c r="M119" i="104"/>
  <c r="M151" i="104" a="1"/>
  <c r="M151" i="104" s="1"/>
  <c r="M153" i="104" s="1"/>
  <c r="W120" i="102"/>
  <c r="W123" i="102" s="1"/>
  <c r="W151" i="102" a="1"/>
  <c r="W151" i="102" s="1"/>
  <c r="W153" i="102" s="1"/>
  <c r="W119" i="105"/>
  <c r="W151" i="105" a="1"/>
  <c r="W151" i="105" s="1"/>
  <c r="N119" i="99"/>
  <c r="N151" i="99" a="1"/>
  <c r="N151" i="99" s="1"/>
  <c r="N153" i="99" s="1"/>
  <c r="U119" i="102"/>
  <c r="U151" i="102" a="1"/>
  <c r="U151" i="102" s="1"/>
  <c r="AD119" i="99"/>
  <c r="AD151" i="99" a="1"/>
  <c r="AD151" i="99" s="1"/>
  <c r="AD153" i="99" s="1"/>
  <c r="J119" i="103"/>
  <c r="J151" i="103" a="1"/>
  <c r="J151" i="103" s="1"/>
  <c r="J153" i="103" s="1"/>
  <c r="AD119" i="105"/>
  <c r="AD151" i="105" a="1"/>
  <c r="AD151" i="105" s="1"/>
  <c r="AK119" i="106"/>
  <c r="AK151" i="106" a="1"/>
  <c r="AK151" i="106" s="1"/>
  <c r="AK153" i="106" s="1"/>
  <c r="AG121" i="106"/>
  <c r="AG152" i="106" a="1"/>
  <c r="AG152" i="106" s="1"/>
  <c r="Y121" i="104"/>
  <c r="Y152" i="104" a="1"/>
  <c r="Y152" i="104" s="1"/>
  <c r="Z119" i="106"/>
  <c r="Z151" i="106" a="1"/>
  <c r="Z151" i="106" s="1"/>
  <c r="Z153" i="106" s="1"/>
  <c r="M121" i="102"/>
  <c r="M152" i="102" a="1"/>
  <c r="M152" i="102" s="1"/>
  <c r="H119" i="104"/>
  <c r="H151" i="104" a="1"/>
  <c r="H151" i="104" s="1"/>
  <c r="H153" i="104" s="1"/>
  <c r="H121" i="106"/>
  <c r="H152" i="106" a="1"/>
  <c r="H152" i="106" s="1"/>
  <c r="K121" i="98"/>
  <c r="K152" i="98" a="1"/>
  <c r="K152" i="98" s="1"/>
  <c r="AE119" i="99"/>
  <c r="AE151" i="99" a="1"/>
  <c r="AE151" i="99" s="1"/>
  <c r="AE153" i="99" s="1"/>
  <c r="V119" i="100"/>
  <c r="V151" i="100" a="1"/>
  <c r="V151" i="100" s="1"/>
  <c r="V153" i="100" s="1"/>
  <c r="U119" i="103"/>
  <c r="U151" i="103" a="1"/>
  <c r="U151" i="103" s="1"/>
  <c r="AA119" i="98"/>
  <c r="AA151" i="98" a="1"/>
  <c r="AA151" i="98" s="1"/>
  <c r="AA153" i="98" s="1"/>
  <c r="N119" i="104"/>
  <c r="N151" i="104" a="1"/>
  <c r="N151" i="104" s="1"/>
  <c r="N153" i="104" s="1"/>
  <c r="AL151" i="105" a="1"/>
  <c r="AL151" i="105" s="1"/>
  <c r="AL153" i="105" s="1"/>
  <c r="AB122" i="91"/>
  <c r="AB154" i="91" a="1"/>
  <c r="AB154" i="91" s="1"/>
  <c r="AB156" i="91" s="1"/>
  <c r="Z119" i="92"/>
  <c r="Z151" i="92" a="1"/>
  <c r="Z151" i="92" s="1"/>
  <c r="Z153" i="92" s="1"/>
  <c r="Y119" i="92"/>
  <c r="Y151" i="92" a="1"/>
  <c r="Y151" i="92" s="1"/>
  <c r="K122" i="93"/>
  <c r="K154" i="93" a="1"/>
  <c r="K154" i="93" s="1"/>
  <c r="AK119" i="94"/>
  <c r="AK151" i="94" a="1"/>
  <c r="AK151" i="94" s="1"/>
  <c r="AK153" i="94" s="1"/>
  <c r="U119" i="94"/>
  <c r="U151" i="94" a="1"/>
  <c r="U151" i="94" s="1"/>
  <c r="U153" i="94" s="1"/>
  <c r="AB119" i="95"/>
  <c r="AB151" i="95" a="1"/>
  <c r="AB151" i="95" s="1"/>
  <c r="AB153" i="95" s="1"/>
  <c r="N119" i="95"/>
  <c r="N151" i="95" a="1"/>
  <c r="N151" i="95" s="1"/>
  <c r="N153" i="95" s="1"/>
  <c r="H120" i="97"/>
  <c r="H123" i="97" s="1"/>
  <c r="H151" i="97" a="1"/>
  <c r="H151" i="97" s="1"/>
  <c r="Y119" i="97"/>
  <c r="Y151" i="97" a="1"/>
  <c r="Y151" i="97" s="1"/>
  <c r="Y153" i="97" s="1"/>
  <c r="AE119" i="97"/>
  <c r="AE151" i="97" a="1"/>
  <c r="AE151" i="97" s="1"/>
  <c r="AE153" i="97" s="1"/>
  <c r="K119" i="100"/>
  <c r="K151" i="100" a="1"/>
  <c r="K151" i="100" s="1"/>
  <c r="K153" i="100" s="1"/>
  <c r="Q119" i="104"/>
  <c r="Q151" i="104" a="1"/>
  <c r="Q151" i="104" s="1"/>
  <c r="Q153" i="104" s="1"/>
  <c r="AG121" i="99"/>
  <c r="AG152" i="99" a="1"/>
  <c r="AG152" i="99" s="1"/>
  <c r="AF119" i="99"/>
  <c r="AF151" i="99" a="1"/>
  <c r="AF151" i="99" s="1"/>
  <c r="AF153" i="99" s="1"/>
  <c r="AL119" i="99"/>
  <c r="AL151" i="99" a="1"/>
  <c r="AL151" i="99" s="1"/>
  <c r="AL153" i="99" s="1"/>
  <c r="W119" i="98"/>
  <c r="W151" i="98" a="1"/>
  <c r="W151" i="98" s="1"/>
  <c r="W153" i="98" s="1"/>
  <c r="J119" i="99"/>
  <c r="J151" i="99" a="1"/>
  <c r="J151" i="99" s="1"/>
  <c r="J153" i="99" s="1"/>
  <c r="H121" i="101"/>
  <c r="H152" i="101" a="1"/>
  <c r="H152" i="101" s="1"/>
  <c r="M119" i="103"/>
  <c r="M151" i="103" a="1"/>
  <c r="M151" i="103" s="1"/>
  <c r="M153" i="103" s="1"/>
  <c r="S119" i="99"/>
  <c r="S151" i="99" a="1"/>
  <c r="S151" i="99" s="1"/>
  <c r="S153" i="99" s="1"/>
  <c r="U121" i="102"/>
  <c r="U152" i="102" a="1"/>
  <c r="U152" i="102" s="1"/>
  <c r="AB119" i="99"/>
  <c r="AB151" i="99" a="1"/>
  <c r="AB151" i="99" s="1"/>
  <c r="AB153" i="99" s="1"/>
  <c r="AD119" i="101"/>
  <c r="AD151" i="101" a="1"/>
  <c r="AD151" i="101" s="1"/>
  <c r="AD153" i="101" s="1"/>
  <c r="H119" i="99"/>
  <c r="H151" i="99" a="1"/>
  <c r="H151" i="99" s="1"/>
  <c r="H153" i="99" s="1"/>
  <c r="AI119" i="105"/>
  <c r="AI151" i="105" a="1"/>
  <c r="AI151" i="105" s="1"/>
  <c r="AI153" i="105" s="1"/>
  <c r="AB119" i="100"/>
  <c r="AB151" i="100" a="1"/>
  <c r="AB151" i="100" s="1"/>
  <c r="AB153" i="100" s="1"/>
  <c r="I119" i="100"/>
  <c r="I151" i="100" a="1"/>
  <c r="I151" i="100" s="1"/>
  <c r="I153" i="100" s="1"/>
  <c r="K119" i="103"/>
  <c r="K151" i="103" a="1"/>
  <c r="K151" i="103" s="1"/>
  <c r="I119" i="103"/>
  <c r="I151" i="103" a="1"/>
  <c r="I151" i="103" s="1"/>
  <c r="I153" i="103" s="1"/>
  <c r="T119" i="100"/>
  <c r="T151" i="100" a="1"/>
  <c r="T151" i="100" s="1"/>
  <c r="T153" i="100" s="1"/>
  <c r="AA188" i="99"/>
  <c r="AA189" i="99" s="1"/>
  <c r="AG120" i="101"/>
  <c r="AG123" i="101" s="1"/>
  <c r="AG151" i="101" a="1"/>
  <c r="AG151" i="101" s="1"/>
  <c r="AG153" i="101" s="1"/>
  <c r="AF122" i="91"/>
  <c r="AF154" i="91" a="1"/>
  <c r="AF154" i="91" s="1"/>
  <c r="AF156" i="91" s="1"/>
  <c r="Y122" i="91"/>
  <c r="Y154" i="91" a="1"/>
  <c r="Y154" i="91" s="1"/>
  <c r="Y156" i="91" s="1"/>
  <c r="V121" i="92"/>
  <c r="V152" i="92" a="1"/>
  <c r="V152" i="92" s="1"/>
  <c r="S119" i="94"/>
  <c r="S151" i="94" a="1"/>
  <c r="S151" i="94" s="1"/>
  <c r="S153" i="94" s="1"/>
  <c r="Y121" i="95"/>
  <c r="Y152" i="95" a="1"/>
  <c r="Y152" i="95" s="1"/>
  <c r="P121" i="101"/>
  <c r="P152" i="101" a="1"/>
  <c r="P152" i="101" s="1"/>
  <c r="AJ119" i="105"/>
  <c r="AJ151" i="105" a="1"/>
  <c r="AJ151" i="105" s="1"/>
  <c r="AC119" i="104"/>
  <c r="AC151" i="104" a="1"/>
  <c r="AC151" i="104" s="1"/>
  <c r="AC153" i="104" s="1"/>
  <c r="AH119" i="105"/>
  <c r="AH151" i="105" a="1"/>
  <c r="AH151" i="105" s="1"/>
  <c r="AH153" i="105" s="1"/>
  <c r="P119" i="105"/>
  <c r="P151" i="105" a="1"/>
  <c r="P151" i="105" s="1"/>
  <c r="H119" i="101"/>
  <c r="H151" i="101" a="1"/>
  <c r="H151" i="101" s="1"/>
  <c r="AL119" i="100"/>
  <c r="AL151" i="100" a="1"/>
  <c r="AL151" i="100" s="1"/>
  <c r="P119" i="106"/>
  <c r="P151" i="106" a="1"/>
  <c r="P151" i="106" s="1"/>
  <c r="P153" i="106" s="1"/>
  <c r="K120" i="104"/>
  <c r="K188" i="104" s="1"/>
  <c r="K189" i="104" s="1"/>
  <c r="K151" i="104" a="1"/>
  <c r="K151" i="104" s="1"/>
  <c r="K153" i="104" s="1"/>
  <c r="Q151" i="103" a="1"/>
  <c r="Q151" i="103" s="1"/>
  <c r="Q153" i="103" s="1"/>
  <c r="T122" i="91"/>
  <c r="T154" i="91" a="1"/>
  <c r="T154" i="91" s="1"/>
  <c r="T156" i="91" s="1"/>
  <c r="AJ122" i="91"/>
  <c r="AJ154" i="91" a="1"/>
  <c r="AJ154" i="91" s="1"/>
  <c r="AJ156" i="91" s="1"/>
  <c r="AC122" i="91"/>
  <c r="AC154" i="91" a="1"/>
  <c r="AC154" i="91" s="1"/>
  <c r="AC156" i="91" s="1"/>
  <c r="AH122" i="91"/>
  <c r="AH154" i="91" a="1"/>
  <c r="AH154" i="91" s="1"/>
  <c r="AH156" i="91" s="1"/>
  <c r="AF119" i="92"/>
  <c r="AF151" i="92" a="1"/>
  <c r="AF151" i="92" s="1"/>
  <c r="AF153" i="92" s="1"/>
  <c r="T119" i="94"/>
  <c r="T151" i="94" a="1"/>
  <c r="T151" i="94" s="1"/>
  <c r="T153" i="94" s="1"/>
  <c r="P119" i="94"/>
  <c r="P151" i="94" a="1"/>
  <c r="P151" i="94" s="1"/>
  <c r="AI119" i="94"/>
  <c r="AI151" i="94" a="1"/>
  <c r="AI151" i="94" s="1"/>
  <c r="AI153" i="94" s="1"/>
  <c r="M119" i="95"/>
  <c r="M151" i="95" a="1"/>
  <c r="M151" i="95" s="1"/>
  <c r="AH119" i="97"/>
  <c r="AH151" i="97" a="1"/>
  <c r="AH151" i="97" s="1"/>
  <c r="AH153" i="97" s="1"/>
  <c r="U119" i="97"/>
  <c r="U151" i="97" a="1"/>
  <c r="U151" i="97" s="1"/>
  <c r="U153" i="97" s="1"/>
  <c r="AD119" i="97"/>
  <c r="AD151" i="97" a="1"/>
  <c r="AD151" i="97" s="1"/>
  <c r="AD153" i="97" s="1"/>
  <c r="U119" i="106"/>
  <c r="U151" i="106" a="1"/>
  <c r="U151" i="106" s="1"/>
  <c r="U153" i="106" s="1"/>
  <c r="AB121" i="101"/>
  <c r="AB152" i="101" a="1"/>
  <c r="AB152" i="101" s="1"/>
  <c r="P121" i="105"/>
  <c r="P152" i="105" a="1"/>
  <c r="P152" i="105" s="1"/>
  <c r="AD119" i="104"/>
  <c r="AD151" i="104" a="1"/>
  <c r="AD151" i="104" s="1"/>
  <c r="AD153" i="104" s="1"/>
  <c r="M119" i="100"/>
  <c r="M151" i="100" a="1"/>
  <c r="M151" i="100" s="1"/>
  <c r="M153" i="100" s="1"/>
  <c r="X119" i="106"/>
  <c r="X151" i="106" a="1"/>
  <c r="X151" i="106" s="1"/>
  <c r="X153" i="106" s="1"/>
  <c r="U121" i="101"/>
  <c r="U152" i="101" a="1"/>
  <c r="U152" i="101" s="1"/>
  <c r="W119" i="101"/>
  <c r="W151" i="101" a="1"/>
  <c r="W151" i="101" s="1"/>
  <c r="W153" i="101" s="1"/>
  <c r="AC119" i="102"/>
  <c r="AC151" i="102" a="1"/>
  <c r="AC151" i="102" s="1"/>
  <c r="AC153" i="102" s="1"/>
  <c r="AF121" i="103"/>
  <c r="AF152" i="103" a="1"/>
  <c r="AF152" i="103" s="1"/>
  <c r="N119" i="105"/>
  <c r="N151" i="105" a="1"/>
  <c r="N151" i="105" s="1"/>
  <c r="N153" i="105" s="1"/>
  <c r="AB121" i="102"/>
  <c r="AB152" i="102" a="1"/>
  <c r="AB152" i="102" s="1"/>
  <c r="AL122" i="91"/>
  <c r="AL154" i="91" a="1"/>
  <c r="AL154" i="91" s="1"/>
  <c r="AL156" i="91" s="1"/>
  <c r="T121" i="92"/>
  <c r="T152" i="92" a="1"/>
  <c r="T152" i="92" s="1"/>
  <c r="X119" i="92"/>
  <c r="X151" i="92" a="1"/>
  <c r="X151" i="92" s="1"/>
  <c r="X153" i="92" s="1"/>
  <c r="V120" i="92"/>
  <c r="V123" i="92" s="1"/>
  <c r="V151" i="92" a="1"/>
  <c r="V151" i="92" s="1"/>
  <c r="AD122" i="93"/>
  <c r="AD154" i="93" a="1"/>
  <c r="AD154" i="93" s="1"/>
  <c r="AD156" i="93" s="1"/>
  <c r="R119" i="94"/>
  <c r="R151" i="94" a="1"/>
  <c r="R151" i="94" s="1"/>
  <c r="R153" i="94" s="1"/>
  <c r="X119" i="94"/>
  <c r="X151" i="94" a="1"/>
  <c r="X151" i="94" s="1"/>
  <c r="X153" i="94" s="1"/>
  <c r="AC119" i="94"/>
  <c r="AC151" i="94" a="1"/>
  <c r="AC151" i="94" s="1"/>
  <c r="AC153" i="94" s="1"/>
  <c r="AJ119" i="97"/>
  <c r="AJ151" i="97" a="1"/>
  <c r="AJ151" i="97" s="1"/>
  <c r="AJ153" i="97" s="1"/>
  <c r="S119" i="97"/>
  <c r="S151" i="97" a="1"/>
  <c r="S151" i="97" s="1"/>
  <c r="S153" i="97" s="1"/>
  <c r="X120" i="97"/>
  <c r="X123" i="97" s="1"/>
  <c r="X151" i="97" a="1"/>
  <c r="X151" i="97" s="1"/>
  <c r="X153" i="97" s="1"/>
  <c r="AA119" i="97"/>
  <c r="AA151" i="97" a="1"/>
  <c r="AA151" i="97" s="1"/>
  <c r="AA153" i="97" s="1"/>
  <c r="X119" i="105"/>
  <c r="X151" i="105" a="1"/>
  <c r="X151" i="105" s="1"/>
  <c r="X153" i="105" s="1"/>
  <c r="H122" i="98"/>
  <c r="H124" i="98" s="1"/>
  <c r="H152" i="98" a="1"/>
  <c r="H152" i="98" s="1"/>
  <c r="AF122" i="98"/>
  <c r="AF124" i="98" s="1"/>
  <c r="AF152" i="98" a="1"/>
  <c r="AF152" i="98" s="1"/>
  <c r="K119" i="98"/>
  <c r="K151" i="98" a="1"/>
  <c r="K151" i="98" s="1"/>
  <c r="K153" i="98" s="1"/>
  <c r="AF122" i="102"/>
  <c r="AF188" i="102" s="1"/>
  <c r="AF189" i="102" s="1"/>
  <c r="AF152" i="102" a="1"/>
  <c r="AF152" i="102" s="1"/>
  <c r="U122" i="105"/>
  <c r="U124" i="105" s="1"/>
  <c r="U152" i="105" a="1"/>
  <c r="U152" i="105" s="1"/>
  <c r="M120" i="101"/>
  <c r="M188" i="101" s="1"/>
  <c r="M189" i="101" s="1"/>
  <c r="M151" i="101" a="1"/>
  <c r="M151" i="101" s="1"/>
  <c r="M153" i="101" s="1"/>
  <c r="AH119" i="106"/>
  <c r="AH151" i="106" a="1"/>
  <c r="AH151" i="106" s="1"/>
  <c r="AH153" i="106" s="1"/>
  <c r="Y119" i="98"/>
  <c r="Y151" i="98" a="1"/>
  <c r="Y151" i="98" s="1"/>
  <c r="Y153" i="98" s="1"/>
  <c r="AA121" i="102"/>
  <c r="AA152" i="102" a="1"/>
  <c r="AA152" i="102" s="1"/>
  <c r="AK119" i="105"/>
  <c r="AK151" i="105" a="1"/>
  <c r="AK151" i="105" s="1"/>
  <c r="AG119" i="105"/>
  <c r="AG151" i="105" a="1"/>
  <c r="AG151" i="105" s="1"/>
  <c r="AG153" i="105" s="1"/>
  <c r="Q119" i="101"/>
  <c r="Q151" i="101" a="1"/>
  <c r="Q151" i="101" s="1"/>
  <c r="Q153" i="101" s="1"/>
  <c r="I119" i="98"/>
  <c r="I151" i="98" a="1"/>
  <c r="I151" i="98" s="1"/>
  <c r="I153" i="98" s="1"/>
  <c r="AL121" i="98"/>
  <c r="AL152" i="98" a="1"/>
  <c r="AL152" i="98" s="1"/>
  <c r="L119" i="102"/>
  <c r="L151" i="102" a="1"/>
  <c r="L151" i="102" s="1"/>
  <c r="L153" i="102" s="1"/>
  <c r="AH119" i="103"/>
  <c r="AH151" i="103" a="1"/>
  <c r="AH151" i="103" s="1"/>
  <c r="AH153" i="103" s="1"/>
  <c r="O119" i="99"/>
  <c r="O151" i="99" a="1"/>
  <c r="O151" i="99" s="1"/>
  <c r="O153" i="99" s="1"/>
  <c r="AF121" i="105"/>
  <c r="AF152" i="105" a="1"/>
  <c r="AF152" i="105" s="1"/>
  <c r="H119" i="105"/>
  <c r="H151" i="105" a="1"/>
  <c r="H151" i="105" s="1"/>
  <c r="H153" i="105" s="1"/>
  <c r="V119" i="102"/>
  <c r="V151" i="102" a="1"/>
  <c r="V151" i="102" s="1"/>
  <c r="V153" i="102" s="1"/>
  <c r="AJ119" i="100"/>
  <c r="AJ151" i="100" a="1"/>
  <c r="AJ151" i="100" s="1"/>
  <c r="AJ153" i="100" s="1"/>
  <c r="K119" i="102"/>
  <c r="K151" i="102" a="1"/>
  <c r="K151" i="102" s="1"/>
  <c r="K153" i="102" s="1"/>
  <c r="Z119" i="102"/>
  <c r="Z151" i="102" a="1"/>
  <c r="Z151" i="102" s="1"/>
  <c r="Z153" i="102" s="1"/>
  <c r="AH157" i="61" a="1"/>
  <c r="AH157" i="61" s="1"/>
  <c r="AH159" i="61" s="1"/>
  <c r="W157" i="61" a="1"/>
  <c r="W157" i="61" s="1"/>
  <c r="W159" i="61" s="1"/>
  <c r="AC157" i="61" a="1"/>
  <c r="AC157" i="61" s="1"/>
  <c r="AC159" i="61" s="1"/>
  <c r="AG157" i="61" a="1"/>
  <c r="AG157" i="61" s="1"/>
  <c r="AG159" i="61" s="1"/>
  <c r="AF156" i="93"/>
  <c r="L156" i="91"/>
  <c r="Y156" i="93"/>
  <c r="Q188" i="92"/>
  <c r="Q189" i="92" s="1"/>
  <c r="Q188" i="94"/>
  <c r="Q189" i="94" s="1"/>
  <c r="G185" i="100"/>
  <c r="Q120" i="103"/>
  <c r="Q188" i="103" s="1"/>
  <c r="Q189" i="103" s="1"/>
  <c r="Z120" i="102"/>
  <c r="Z123" i="102" s="1"/>
  <c r="Q119" i="103"/>
  <c r="Z120" i="99"/>
  <c r="Z123" i="99" s="1"/>
  <c r="K119" i="104"/>
  <c r="Y183" i="5"/>
  <c r="AK119" i="102"/>
  <c r="AK120" i="102"/>
  <c r="AK123" i="102" s="1"/>
  <c r="Q153" i="92"/>
  <c r="AG188" i="98"/>
  <c r="AG189" i="98" s="1"/>
  <c r="AA126" i="93"/>
  <c r="AE120" i="105"/>
  <c r="AE153" i="105"/>
  <c r="AE119" i="105"/>
  <c r="R182" i="5"/>
  <c r="U188" i="100"/>
  <c r="U189" i="100" s="1"/>
  <c r="R188" i="95"/>
  <c r="R189" i="95" s="1"/>
  <c r="O188" i="101"/>
  <c r="O189" i="101" s="1"/>
  <c r="Y123" i="99"/>
  <c r="M124" i="94"/>
  <c r="H135" i="61"/>
  <c r="H136" i="61" s="1"/>
  <c r="H169" i="61" s="1"/>
  <c r="L124" i="99"/>
  <c r="I153" i="101"/>
  <c r="U188" i="95"/>
  <c r="U189" i="95" s="1"/>
  <c r="I191" i="93"/>
  <c r="I192" i="93" s="1"/>
  <c r="N153" i="97"/>
  <c r="AF191" i="93"/>
  <c r="AF192" i="93" s="1"/>
  <c r="N188" i="97"/>
  <c r="N189" i="97" s="1"/>
  <c r="I156" i="93"/>
  <c r="O188" i="92"/>
  <c r="O189" i="92" s="1"/>
  <c r="R188" i="97"/>
  <c r="R189" i="97" s="1"/>
  <c r="K188" i="105"/>
  <c r="K189" i="105" s="1"/>
  <c r="Y191" i="93"/>
  <c r="Y192" i="93" s="1"/>
  <c r="AC188" i="92"/>
  <c r="AC189" i="92" s="1"/>
  <c r="L191" i="93"/>
  <c r="L192" i="93" s="1"/>
  <c r="J188" i="105"/>
  <c r="J189" i="105" s="1"/>
  <c r="AG188" i="94"/>
  <c r="AG189" i="94" s="1"/>
  <c r="R153" i="97"/>
  <c r="P120" i="106"/>
  <c r="P123" i="106" s="1"/>
  <c r="AJ126" i="93"/>
  <c r="AG119" i="101"/>
  <c r="AH124" i="95"/>
  <c r="Y188" i="105"/>
  <c r="Y189" i="105" s="1"/>
  <c r="Z123" i="98"/>
  <c r="AG153" i="94"/>
  <c r="Z188" i="101"/>
  <c r="Z189" i="101" s="1"/>
  <c r="W188" i="103"/>
  <c r="W189" i="103" s="1"/>
  <c r="AL120" i="100"/>
  <c r="AL123" i="100" s="1"/>
  <c r="AB153" i="105"/>
  <c r="AB120" i="105"/>
  <c r="AB123" i="105" s="1"/>
  <c r="L188" i="103"/>
  <c r="L189" i="103" s="1"/>
  <c r="S123" i="95"/>
  <c r="AB188" i="97"/>
  <c r="AB189" i="97" s="1"/>
  <c r="O182" i="5"/>
  <c r="T182" i="5"/>
  <c r="L182" i="5"/>
  <c r="W182" i="5"/>
  <c r="X182" i="5"/>
  <c r="V182" i="5"/>
  <c r="N182" i="5"/>
  <c r="Y182" i="5"/>
  <c r="U182" i="5"/>
  <c r="Q182" i="5"/>
  <c r="R188" i="99"/>
  <c r="R189" i="99" s="1"/>
  <c r="AB120" i="100"/>
  <c r="AB123" i="100" s="1"/>
  <c r="U120" i="103"/>
  <c r="U123" i="103" s="1"/>
  <c r="Z126" i="93"/>
  <c r="Z191" i="93"/>
  <c r="Z192" i="93" s="1"/>
  <c r="H188" i="100"/>
  <c r="H189" i="100" s="1"/>
  <c r="AH188" i="100"/>
  <c r="AH189" i="100" s="1"/>
  <c r="R153" i="98"/>
  <c r="AI188" i="98"/>
  <c r="AI189" i="98" s="1"/>
  <c r="AK188" i="100"/>
  <c r="AK189" i="100" s="1"/>
  <c r="AL120" i="105"/>
  <c r="AL123" i="105" s="1"/>
  <c r="R188" i="98"/>
  <c r="R189" i="98" s="1"/>
  <c r="AL119" i="105"/>
  <c r="I185" i="5"/>
  <c r="O185" i="5"/>
  <c r="I184" i="5"/>
  <c r="O184" i="5"/>
  <c r="P122" i="105"/>
  <c r="P124" i="105" s="1"/>
  <c r="J188" i="98"/>
  <c r="J189" i="98" s="1"/>
  <c r="N188" i="98"/>
  <c r="N189" i="98" s="1"/>
  <c r="H122" i="106"/>
  <c r="H188" i="106" s="1"/>
  <c r="H189" i="106" s="1"/>
  <c r="T188" i="98"/>
  <c r="T189" i="98" s="1"/>
  <c r="AI188" i="99"/>
  <c r="AI189" i="99" s="1"/>
  <c r="AC188" i="103"/>
  <c r="AC189" i="103" s="1"/>
  <c r="N188" i="101"/>
  <c r="N189" i="101" s="1"/>
  <c r="I188" i="106"/>
  <c r="I189" i="106" s="1"/>
  <c r="AE123" i="103"/>
  <c r="O188" i="100"/>
  <c r="O189" i="100" s="1"/>
  <c r="U124" i="95"/>
  <c r="R123" i="104"/>
  <c r="AF122" i="105"/>
  <c r="AF124" i="105" s="1"/>
  <c r="H120" i="101"/>
  <c r="H123" i="101" s="1"/>
  <c r="Q188" i="102"/>
  <c r="Q189" i="102" s="1"/>
  <c r="N188" i="100"/>
  <c r="N189" i="100" s="1"/>
  <c r="R188" i="105"/>
  <c r="R189" i="105" s="1"/>
  <c r="H153" i="100"/>
  <c r="S188" i="105"/>
  <c r="S189" i="105" s="1"/>
  <c r="AH188" i="99"/>
  <c r="AH189" i="99" s="1"/>
  <c r="Y122" i="104"/>
  <c r="Y124" i="104" s="1"/>
  <c r="O188" i="105"/>
  <c r="O189" i="105" s="1"/>
  <c r="M188" i="99"/>
  <c r="M189" i="99" s="1"/>
  <c r="AG122" i="106"/>
  <c r="AG124" i="106" s="1"/>
  <c r="AB119" i="105"/>
  <c r="AC188" i="97"/>
  <c r="AC189" i="97" s="1"/>
  <c r="M119" i="101"/>
  <c r="P188" i="95"/>
  <c r="P189" i="95" s="1"/>
  <c r="O188" i="102"/>
  <c r="O189" i="102" s="1"/>
  <c r="AC188" i="100"/>
  <c r="AC189" i="100" s="1"/>
  <c r="G112" i="103"/>
  <c r="U122" i="101"/>
  <c r="U188" i="101" s="1"/>
  <c r="U189" i="101" s="1"/>
  <c r="X188" i="102"/>
  <c r="X189" i="102" s="1"/>
  <c r="U121" i="105"/>
  <c r="G112" i="102"/>
  <c r="AC124" i="103"/>
  <c r="AA116" i="100"/>
  <c r="AK188" i="95"/>
  <c r="AK189" i="95" s="1"/>
  <c r="G185" i="101"/>
  <c r="Z123" i="103"/>
  <c r="AL122" i="98"/>
  <c r="AL124" i="98" s="1"/>
  <c r="U122" i="102"/>
  <c r="U124" i="102" s="1"/>
  <c r="AA111" i="100"/>
  <c r="G185" i="105"/>
  <c r="AD188" i="106"/>
  <c r="AD189" i="106" s="1"/>
  <c r="AJ123" i="106"/>
  <c r="N124" i="101"/>
  <c r="I123" i="102"/>
  <c r="H124" i="100"/>
  <c r="AI124" i="98"/>
  <c r="AJ123" i="104"/>
  <c r="AC188" i="98"/>
  <c r="AC189" i="98" s="1"/>
  <c r="AE123" i="104"/>
  <c r="V123" i="104"/>
  <c r="W153" i="103"/>
  <c r="L124" i="103"/>
  <c r="S123" i="101"/>
  <c r="Y124" i="105"/>
  <c r="AK124" i="102"/>
  <c r="W119" i="102"/>
  <c r="Q123" i="106"/>
  <c r="G111" i="106"/>
  <c r="G111" i="102"/>
  <c r="AF122" i="103"/>
  <c r="AF188" i="103" s="1"/>
  <c r="AF189" i="103" s="1"/>
  <c r="X119" i="97"/>
  <c r="T124" i="104"/>
  <c r="J188" i="101"/>
  <c r="J189" i="101" s="1"/>
  <c r="S124" i="105"/>
  <c r="AE123" i="102"/>
  <c r="AF121" i="102"/>
  <c r="I123" i="101"/>
  <c r="L123" i="98"/>
  <c r="AD124" i="106"/>
  <c r="AC123" i="105"/>
  <c r="X123" i="103"/>
  <c r="AC153" i="99"/>
  <c r="Y188" i="94"/>
  <c r="Y189" i="94" s="1"/>
  <c r="AC153" i="97"/>
  <c r="G111" i="105"/>
  <c r="G185" i="106"/>
  <c r="G112" i="105"/>
  <c r="W188" i="97"/>
  <c r="W189" i="97" s="1"/>
  <c r="H121" i="98"/>
  <c r="Z153" i="105"/>
  <c r="AJ123" i="101"/>
  <c r="X123" i="100"/>
  <c r="G185" i="104"/>
  <c r="G185" i="99"/>
  <c r="G185" i="102"/>
  <c r="AC188" i="95"/>
  <c r="AC189" i="95" s="1"/>
  <c r="AI123" i="97"/>
  <c r="AD153" i="98"/>
  <c r="AD120" i="98"/>
  <c r="AD123" i="98" s="1"/>
  <c r="AG122" i="101"/>
  <c r="M153" i="106"/>
  <c r="V153" i="103"/>
  <c r="V120" i="103"/>
  <c r="V123" i="103" s="1"/>
  <c r="V116" i="99"/>
  <c r="Y120" i="101"/>
  <c r="Y123" i="101" s="1"/>
  <c r="H120" i="98"/>
  <c r="AI153" i="106"/>
  <c r="AI120" i="106"/>
  <c r="AI123" i="106" s="1"/>
  <c r="AH153" i="100"/>
  <c r="S153" i="104"/>
  <c r="S120" i="104"/>
  <c r="S123" i="104" s="1"/>
  <c r="Y153" i="99"/>
  <c r="L153" i="104"/>
  <c r="L120" i="104"/>
  <c r="L188" i="104" s="1"/>
  <c r="L189" i="104" s="1"/>
  <c r="J120" i="99"/>
  <c r="J123" i="99" s="1"/>
  <c r="O153" i="102"/>
  <c r="P153" i="98"/>
  <c r="P120" i="98"/>
  <c r="P188" i="98" s="1"/>
  <c r="P189" i="98" s="1"/>
  <c r="AI188" i="100"/>
  <c r="AI189" i="100" s="1"/>
  <c r="J124" i="101"/>
  <c r="AD153" i="105"/>
  <c r="AD120" i="105"/>
  <c r="AD123" i="105" s="1"/>
  <c r="AD153" i="100"/>
  <c r="AD120" i="100"/>
  <c r="AD188" i="100" s="1"/>
  <c r="AD189" i="100" s="1"/>
  <c r="AJ188" i="103"/>
  <c r="AJ189" i="103" s="1"/>
  <c r="AL116" i="101"/>
  <c r="AC153" i="101"/>
  <c r="AC120" i="101"/>
  <c r="AC123" i="101" s="1"/>
  <c r="G112" i="101"/>
  <c r="O153" i="98"/>
  <c r="O120" i="98"/>
  <c r="O123" i="98" s="1"/>
  <c r="Y120" i="104"/>
  <c r="N153" i="101"/>
  <c r="Y153" i="106"/>
  <c r="Y120" i="106"/>
  <c r="Y123" i="106" s="1"/>
  <c r="X153" i="99"/>
  <c r="X120" i="99"/>
  <c r="X123" i="99" s="1"/>
  <c r="AJ153" i="102"/>
  <c r="AJ120" i="102"/>
  <c r="AJ188" i="102" s="1"/>
  <c r="AJ189" i="102" s="1"/>
  <c r="Y153" i="100"/>
  <c r="Y120" i="100"/>
  <c r="Y123" i="100" s="1"/>
  <c r="H116" i="103"/>
  <c r="J153" i="106"/>
  <c r="J120" i="106"/>
  <c r="J188" i="106" s="1"/>
  <c r="J189" i="106" s="1"/>
  <c r="Y153" i="102"/>
  <c r="Q153" i="100"/>
  <c r="Q120" i="100"/>
  <c r="Q123" i="100" s="1"/>
  <c r="U153" i="104"/>
  <c r="P116" i="99"/>
  <c r="AB122" i="100"/>
  <c r="W153" i="100"/>
  <c r="W120" i="100"/>
  <c r="W188" i="100" s="1"/>
  <c r="W189" i="100" s="1"/>
  <c r="G112" i="106"/>
  <c r="U153" i="99"/>
  <c r="U120" i="99"/>
  <c r="U123" i="99" s="1"/>
  <c r="W123" i="104"/>
  <c r="AG116" i="100"/>
  <c r="Q153" i="99"/>
  <c r="Q120" i="99"/>
  <c r="Q188" i="99" s="1"/>
  <c r="Q189" i="99" s="1"/>
  <c r="O153" i="106"/>
  <c r="O120" i="106"/>
  <c r="O123" i="106" s="1"/>
  <c r="T153" i="101"/>
  <c r="T120" i="101"/>
  <c r="T123" i="101" s="1"/>
  <c r="AK153" i="102"/>
  <c r="S153" i="100"/>
  <c r="S120" i="100"/>
  <c r="S123" i="100" s="1"/>
  <c r="P122" i="100"/>
  <c r="AL122" i="100"/>
  <c r="S153" i="98"/>
  <c r="S120" i="98"/>
  <c r="S188" i="98" s="1"/>
  <c r="S189" i="98" s="1"/>
  <c r="U122" i="103"/>
  <c r="S188" i="103"/>
  <c r="S189" i="103" s="1"/>
  <c r="AD153" i="103"/>
  <c r="AD120" i="103"/>
  <c r="AD123" i="103" s="1"/>
  <c r="AA116" i="103"/>
  <c r="L153" i="100"/>
  <c r="L120" i="100"/>
  <c r="L123" i="100" s="1"/>
  <c r="AF120" i="99"/>
  <c r="AF123" i="99" s="1"/>
  <c r="R153" i="99"/>
  <c r="AK153" i="100"/>
  <c r="T188" i="99"/>
  <c r="T189" i="99" s="1"/>
  <c r="K122" i="106"/>
  <c r="N153" i="98"/>
  <c r="AG124" i="94"/>
  <c r="Z188" i="97"/>
  <c r="Z189" i="97" s="1"/>
  <c r="AL188" i="97"/>
  <c r="AL189" i="97" s="1"/>
  <c r="W153" i="97"/>
  <c r="AG121" i="101"/>
  <c r="M122" i="104"/>
  <c r="M124" i="104" s="1"/>
  <c r="G112" i="98"/>
  <c r="Q124" i="102"/>
  <c r="AE153" i="106"/>
  <c r="AE120" i="106"/>
  <c r="AE188" i="106" s="1"/>
  <c r="AE189" i="106" s="1"/>
  <c r="Z123" i="104"/>
  <c r="AF116" i="105"/>
  <c r="Z120" i="100"/>
  <c r="Z123" i="100" s="1"/>
  <c r="T124" i="106"/>
  <c r="AL116" i="102"/>
  <c r="AL151" i="102" s="1" a="1"/>
  <c r="AL151" i="102" s="1"/>
  <c r="Q120" i="104"/>
  <c r="Q123" i="104" s="1"/>
  <c r="AB122" i="101"/>
  <c r="AB124" i="101" s="1"/>
  <c r="V111" i="99"/>
  <c r="AF124" i="106"/>
  <c r="AG116" i="106"/>
  <c r="AG153" i="99"/>
  <c r="AF153" i="102"/>
  <c r="Y119" i="101"/>
  <c r="AA116" i="106"/>
  <c r="H119" i="98"/>
  <c r="AA116" i="104"/>
  <c r="AI119" i="106"/>
  <c r="O188" i="103"/>
  <c r="O189" i="103" s="1"/>
  <c r="S119" i="104"/>
  <c r="W124" i="105"/>
  <c r="P116" i="103"/>
  <c r="W120" i="98"/>
  <c r="W188" i="98" s="1"/>
  <c r="W189" i="98" s="1"/>
  <c r="AJ153" i="105"/>
  <c r="AJ120" i="105"/>
  <c r="AJ188" i="105" s="1"/>
  <c r="AJ189" i="105" s="1"/>
  <c r="T123" i="102"/>
  <c r="L119" i="104"/>
  <c r="AI124" i="103"/>
  <c r="AH120" i="106"/>
  <c r="AH123" i="106" s="1"/>
  <c r="I124" i="104"/>
  <c r="Y120" i="98"/>
  <c r="Y188" i="98" s="1"/>
  <c r="Y189" i="98" s="1"/>
  <c r="P119" i="98"/>
  <c r="T188" i="103"/>
  <c r="T189" i="103" s="1"/>
  <c r="AA122" i="102"/>
  <c r="J120" i="103"/>
  <c r="J188" i="103" s="1"/>
  <c r="J189" i="103" s="1"/>
  <c r="Z123" i="105"/>
  <c r="AK124" i="100"/>
  <c r="AI124" i="100"/>
  <c r="H124" i="99"/>
  <c r="W121" i="102"/>
  <c r="AG122" i="99"/>
  <c r="AG188" i="99" s="1"/>
  <c r="AG189" i="99" s="1"/>
  <c r="S124" i="102"/>
  <c r="AJ119" i="99"/>
  <c r="AD119" i="100"/>
  <c r="M120" i="100"/>
  <c r="M123" i="100" s="1"/>
  <c r="AL111" i="101"/>
  <c r="U188" i="104"/>
  <c r="U189" i="104" s="1"/>
  <c r="H122" i="101"/>
  <c r="R124" i="98"/>
  <c r="O119" i="98"/>
  <c r="Q120" i="101"/>
  <c r="Q188" i="101" s="1"/>
  <c r="Q189" i="101" s="1"/>
  <c r="AC153" i="100"/>
  <c r="Y119" i="104"/>
  <c r="J188" i="102"/>
  <c r="J189" i="102" s="1"/>
  <c r="S120" i="99"/>
  <c r="S188" i="99" s="1"/>
  <c r="S189" i="99" s="1"/>
  <c r="Y119" i="100"/>
  <c r="H111" i="103"/>
  <c r="I120" i="98"/>
  <c r="I188" i="98" s="1"/>
  <c r="I189" i="98" s="1"/>
  <c r="L120" i="102"/>
  <c r="L188" i="102" s="1"/>
  <c r="L189" i="102" s="1"/>
  <c r="J119" i="106"/>
  <c r="Q119" i="100"/>
  <c r="T124" i="98"/>
  <c r="AB120" i="99"/>
  <c r="AB123" i="99" s="1"/>
  <c r="X124" i="105"/>
  <c r="H124" i="102"/>
  <c r="AB121" i="100"/>
  <c r="W119" i="100"/>
  <c r="U153" i="101"/>
  <c r="AD120" i="101"/>
  <c r="AD123" i="101" s="1"/>
  <c r="V123" i="106"/>
  <c r="AI120" i="105"/>
  <c r="AI188" i="105" s="1"/>
  <c r="AI189" i="105" s="1"/>
  <c r="U119" i="99"/>
  <c r="L124" i="101"/>
  <c r="AG111" i="100"/>
  <c r="G111" i="100" s="1"/>
  <c r="AD153" i="106"/>
  <c r="Q119" i="99"/>
  <c r="K122" i="98"/>
  <c r="O119" i="106"/>
  <c r="T119" i="101"/>
  <c r="S119" i="100"/>
  <c r="P121" i="100"/>
  <c r="W123" i="106"/>
  <c r="W120" i="101"/>
  <c r="W123" i="101" s="1"/>
  <c r="H120" i="105"/>
  <c r="H123" i="105" s="1"/>
  <c r="AL121" i="100"/>
  <c r="M120" i="106"/>
  <c r="M123" i="106" s="1"/>
  <c r="AC120" i="102"/>
  <c r="AC123" i="102" s="1"/>
  <c r="W123" i="103"/>
  <c r="AG122" i="102"/>
  <c r="AG124" i="102" s="1"/>
  <c r="V120" i="100"/>
  <c r="V188" i="100" s="1"/>
  <c r="V189" i="100" s="1"/>
  <c r="S119" i="98"/>
  <c r="U121" i="103"/>
  <c r="AD119" i="103"/>
  <c r="AA111" i="103"/>
  <c r="N120" i="105"/>
  <c r="N188" i="105" s="1"/>
  <c r="N189" i="105" s="1"/>
  <c r="L119" i="100"/>
  <c r="K120" i="103"/>
  <c r="K123" i="103" s="1"/>
  <c r="I120" i="103"/>
  <c r="I188" i="103" s="1"/>
  <c r="I189" i="103" s="1"/>
  <c r="AG116" i="102"/>
  <c r="AI153" i="98"/>
  <c r="N120" i="104"/>
  <c r="N123" i="104" s="1"/>
  <c r="K124" i="105"/>
  <c r="T124" i="99"/>
  <c r="AG124" i="105"/>
  <c r="K121" i="106"/>
  <c r="X120" i="105"/>
  <c r="X188" i="105" s="1"/>
  <c r="X189" i="105" s="1"/>
  <c r="AA153" i="102"/>
  <c r="AA120" i="102"/>
  <c r="AA123" i="102" s="1"/>
  <c r="AI153" i="102"/>
  <c r="AI120" i="102"/>
  <c r="AI188" i="102" s="1"/>
  <c r="AI189" i="102" s="1"/>
  <c r="Q116" i="98"/>
  <c r="T153" i="105"/>
  <c r="T120" i="105"/>
  <c r="T123" i="105" s="1"/>
  <c r="R153" i="102"/>
  <c r="R120" i="102"/>
  <c r="R123" i="102" s="1"/>
  <c r="Y122" i="101"/>
  <c r="R153" i="103"/>
  <c r="R120" i="103"/>
  <c r="R123" i="103" s="1"/>
  <c r="AA120" i="105"/>
  <c r="AA123" i="105" s="1"/>
  <c r="AB153" i="103"/>
  <c r="AB120" i="103"/>
  <c r="AB123" i="103" s="1"/>
  <c r="AB116" i="98"/>
  <c r="AB151" i="98" s="1" a="1"/>
  <c r="AB151" i="98" s="1"/>
  <c r="U153" i="98"/>
  <c r="U120" i="98"/>
  <c r="U123" i="98" s="1"/>
  <c r="S153" i="102"/>
  <c r="S120" i="102"/>
  <c r="S188" i="102" s="1"/>
  <c r="S189" i="102" s="1"/>
  <c r="AF153" i="98"/>
  <c r="AF120" i="98"/>
  <c r="N120" i="99"/>
  <c r="N123" i="99" s="1"/>
  <c r="AE153" i="98"/>
  <c r="AE120" i="98"/>
  <c r="AE123" i="98" s="1"/>
  <c r="R153" i="101"/>
  <c r="R120" i="101"/>
  <c r="R123" i="101" s="1"/>
  <c r="AD120" i="99"/>
  <c r="AD123" i="99" s="1"/>
  <c r="O153" i="104"/>
  <c r="O120" i="104"/>
  <c r="O188" i="104" s="1"/>
  <c r="O189" i="104" s="1"/>
  <c r="G185" i="103"/>
  <c r="AE153" i="101"/>
  <c r="AE120" i="101"/>
  <c r="AE123" i="101" s="1"/>
  <c r="V153" i="101"/>
  <c r="V120" i="101"/>
  <c r="V188" i="101" s="1"/>
  <c r="V189" i="101" s="1"/>
  <c r="AC153" i="103"/>
  <c r="G185" i="98"/>
  <c r="R188" i="106"/>
  <c r="R189" i="106" s="1"/>
  <c r="AC120" i="104"/>
  <c r="AC123" i="104" s="1"/>
  <c r="K122" i="102"/>
  <c r="K124" i="102" s="1"/>
  <c r="AF153" i="103"/>
  <c r="AG116" i="104"/>
  <c r="M124" i="105"/>
  <c r="Z120" i="106"/>
  <c r="Z188" i="106" s="1"/>
  <c r="Z189" i="106" s="1"/>
  <c r="AF153" i="104"/>
  <c r="AF120" i="104"/>
  <c r="AF123" i="104" s="1"/>
  <c r="AL153" i="103"/>
  <c r="AL120" i="103"/>
  <c r="AL188" i="103" s="1"/>
  <c r="AL189" i="103" s="1"/>
  <c r="K153" i="101"/>
  <c r="K120" i="101"/>
  <c r="K123" i="101" s="1"/>
  <c r="AF153" i="100"/>
  <c r="AF120" i="100"/>
  <c r="AF188" i="100" s="1"/>
  <c r="AF189" i="100" s="1"/>
  <c r="M116" i="98"/>
  <c r="P120" i="105"/>
  <c r="H120" i="99"/>
  <c r="H123" i="99" s="1"/>
  <c r="G111" i="101"/>
  <c r="P153" i="102"/>
  <c r="S153" i="103"/>
  <c r="AC188" i="99"/>
  <c r="AC189" i="99" s="1"/>
  <c r="H116" i="102"/>
  <c r="H151" i="102" s="1" a="1"/>
  <c r="H151" i="102" s="1"/>
  <c r="L188" i="105"/>
  <c r="L189" i="105" s="1"/>
  <c r="V120" i="102"/>
  <c r="V123" i="102" s="1"/>
  <c r="AK153" i="99"/>
  <c r="AK120" i="99"/>
  <c r="AK123" i="99" s="1"/>
  <c r="R153" i="100"/>
  <c r="R120" i="100"/>
  <c r="R188" i="100" s="1"/>
  <c r="R189" i="100" s="1"/>
  <c r="V188" i="98"/>
  <c r="V189" i="98" s="1"/>
  <c r="P116" i="104"/>
  <c r="H191" i="93"/>
  <c r="H192" i="93" s="1"/>
  <c r="M120" i="95"/>
  <c r="O123" i="97"/>
  <c r="AD119" i="98"/>
  <c r="I120" i="99"/>
  <c r="I188" i="99" s="1"/>
  <c r="I189" i="99" s="1"/>
  <c r="W123" i="99"/>
  <c r="AA119" i="102"/>
  <c r="AI119" i="102"/>
  <c r="K124" i="100"/>
  <c r="K116" i="106"/>
  <c r="K151" i="106" s="1" a="1"/>
  <c r="K151" i="106" s="1"/>
  <c r="Q111" i="98"/>
  <c r="O124" i="102"/>
  <c r="K120" i="100"/>
  <c r="K123" i="100" s="1"/>
  <c r="AC153" i="106"/>
  <c r="AC120" i="106"/>
  <c r="AC123" i="106" s="1"/>
  <c r="AA122" i="105"/>
  <c r="J124" i="98"/>
  <c r="R119" i="102"/>
  <c r="Y121" i="101"/>
  <c r="R119" i="103"/>
  <c r="AG116" i="103"/>
  <c r="AA119" i="105"/>
  <c r="AF121" i="98"/>
  <c r="AB116" i="106"/>
  <c r="AH124" i="100"/>
  <c r="AB119" i="103"/>
  <c r="M119" i="106"/>
  <c r="V119" i="103"/>
  <c r="M120" i="104"/>
  <c r="M123" i="104" s="1"/>
  <c r="AB111" i="98"/>
  <c r="AA124" i="101"/>
  <c r="U119" i="98"/>
  <c r="AL116" i="106"/>
  <c r="U120" i="106"/>
  <c r="U123" i="106" s="1"/>
  <c r="AL116" i="98"/>
  <c r="AH188" i="101"/>
  <c r="AH189" i="101" s="1"/>
  <c r="W153" i="105"/>
  <c r="W120" i="105"/>
  <c r="W188" i="105" s="1"/>
  <c r="W189" i="105" s="1"/>
  <c r="AL120" i="99"/>
  <c r="AL123" i="99" s="1"/>
  <c r="P153" i="101"/>
  <c r="S119" i="102"/>
  <c r="AF119" i="98"/>
  <c r="P122" i="101"/>
  <c r="P188" i="101" s="1"/>
  <c r="P189" i="101" s="1"/>
  <c r="AB116" i="104"/>
  <c r="AB151" i="104" s="1" a="1"/>
  <c r="AB151" i="104" s="1"/>
  <c r="K120" i="98"/>
  <c r="K123" i="98" s="1"/>
  <c r="AE119" i="98"/>
  <c r="R119" i="101"/>
  <c r="O119" i="104"/>
  <c r="AB116" i="101"/>
  <c r="U120" i="102"/>
  <c r="U123" i="102" s="1"/>
  <c r="AE119" i="101"/>
  <c r="U116" i="105"/>
  <c r="U151" i="105" s="1" a="1"/>
  <c r="U151" i="105" s="1"/>
  <c r="M119" i="102"/>
  <c r="V119" i="101"/>
  <c r="AD120" i="104"/>
  <c r="AD188" i="104" s="1"/>
  <c r="AD189" i="104" s="1"/>
  <c r="P121" i="102"/>
  <c r="AK153" i="105"/>
  <c r="AK120" i="105"/>
  <c r="AK188" i="105" s="1"/>
  <c r="AK189" i="105" s="1"/>
  <c r="AJ153" i="99"/>
  <c r="AJ120" i="99"/>
  <c r="AJ123" i="99" s="1"/>
  <c r="AH123" i="104"/>
  <c r="AC119" i="101"/>
  <c r="M120" i="102"/>
  <c r="M123" i="102" s="1"/>
  <c r="S153" i="105"/>
  <c r="AG120" i="105"/>
  <c r="AG188" i="105" s="1"/>
  <c r="AG189" i="105" s="1"/>
  <c r="AF116" i="101"/>
  <c r="AF151" i="101" s="1" a="1"/>
  <c r="AF151" i="101" s="1"/>
  <c r="K121" i="102"/>
  <c r="P116" i="100"/>
  <c r="M120" i="103"/>
  <c r="M123" i="103" s="1"/>
  <c r="AH120" i="105"/>
  <c r="AH188" i="105" s="1"/>
  <c r="AH189" i="105" s="1"/>
  <c r="M116" i="105"/>
  <c r="AK120" i="106"/>
  <c r="AK123" i="106" s="1"/>
  <c r="Y119" i="106"/>
  <c r="P124" i="104"/>
  <c r="W122" i="102"/>
  <c r="R124" i="106"/>
  <c r="N123" i="103"/>
  <c r="X119" i="99"/>
  <c r="AJ119" i="102"/>
  <c r="K116" i="99"/>
  <c r="K151" i="99" s="1" a="1"/>
  <c r="K151" i="99" s="1"/>
  <c r="AG111" i="104"/>
  <c r="G111" i="104" s="1"/>
  <c r="AF119" i="104"/>
  <c r="X120" i="106"/>
  <c r="X123" i="106" s="1"/>
  <c r="Y119" i="102"/>
  <c r="AL119" i="103"/>
  <c r="K119" i="101"/>
  <c r="AF119" i="100"/>
  <c r="AA124" i="100"/>
  <c r="K124" i="101"/>
  <c r="M122" i="102"/>
  <c r="H120" i="104"/>
  <c r="H123" i="104" s="1"/>
  <c r="P111" i="99"/>
  <c r="G111" i="99" s="1"/>
  <c r="K121" i="103"/>
  <c r="AG121" i="102"/>
  <c r="AH120" i="103"/>
  <c r="AH123" i="103" s="1"/>
  <c r="H153" i="106"/>
  <c r="AA116" i="101"/>
  <c r="AA151" i="101" s="1" a="1"/>
  <c r="AA151" i="101" s="1"/>
  <c r="AF124" i="99"/>
  <c r="Q153" i="102"/>
  <c r="O120" i="99"/>
  <c r="O188" i="99" s="1"/>
  <c r="O189" i="99" s="1"/>
  <c r="S124" i="100"/>
  <c r="AC124" i="101"/>
  <c r="AE120" i="99"/>
  <c r="AE188" i="99" s="1"/>
  <c r="AE189" i="99" s="1"/>
  <c r="AC124" i="99"/>
  <c r="K124" i="99"/>
  <c r="K122" i="103"/>
  <c r="Y116" i="103"/>
  <c r="AL116" i="104"/>
  <c r="I120" i="100"/>
  <c r="I188" i="100" s="1"/>
  <c r="I189" i="100" s="1"/>
  <c r="AF116" i="106"/>
  <c r="AF151" i="106" s="1" a="1"/>
  <c r="AF151" i="106" s="1"/>
  <c r="P122" i="102"/>
  <c r="P188" i="102" s="1"/>
  <c r="P189" i="102" s="1"/>
  <c r="AJ120" i="100"/>
  <c r="AJ188" i="100" s="1"/>
  <c r="AJ189" i="100" s="1"/>
  <c r="AA124" i="104"/>
  <c r="Y120" i="102"/>
  <c r="Y123" i="102" s="1"/>
  <c r="J153" i="98"/>
  <c r="Y124" i="102"/>
  <c r="AK119" i="99"/>
  <c r="AD124" i="98"/>
  <c r="R119" i="100"/>
  <c r="AA120" i="98"/>
  <c r="AA188" i="98" s="1"/>
  <c r="AA189" i="98" s="1"/>
  <c r="T120" i="100"/>
  <c r="T123" i="100" s="1"/>
  <c r="V124" i="98"/>
  <c r="K120" i="102"/>
  <c r="K123" i="102" s="1"/>
  <c r="AB153" i="102"/>
  <c r="AB122" i="102"/>
  <c r="AB188" i="102" s="1"/>
  <c r="AB189" i="102" s="1"/>
  <c r="G111" i="97"/>
  <c r="G185" i="97"/>
  <c r="J191" i="93"/>
  <c r="J192" i="93" s="1"/>
  <c r="H119" i="97"/>
  <c r="AC124" i="97"/>
  <c r="H122" i="97"/>
  <c r="N124" i="97"/>
  <c r="I153" i="97"/>
  <c r="I120" i="97"/>
  <c r="I123" i="97" s="1"/>
  <c r="Q153" i="97"/>
  <c r="Q120" i="97"/>
  <c r="Q123" i="97" s="1"/>
  <c r="AK153" i="97"/>
  <c r="AK120" i="97"/>
  <c r="AK188" i="97" s="1"/>
  <c r="AK189" i="97" s="1"/>
  <c r="T119" i="97"/>
  <c r="W124" i="97"/>
  <c r="L153" i="97"/>
  <c r="L120" i="97"/>
  <c r="L123" i="97" s="1"/>
  <c r="M116" i="97"/>
  <c r="O188" i="94"/>
  <c r="O189" i="94" s="1"/>
  <c r="AF124" i="97"/>
  <c r="J123" i="97"/>
  <c r="S120" i="97"/>
  <c r="S123" i="97" s="1"/>
  <c r="R124" i="97"/>
  <c r="H121" i="97"/>
  <c r="I119" i="97"/>
  <c r="Q119" i="97"/>
  <c r="AK119" i="97"/>
  <c r="AG124" i="97"/>
  <c r="AH120" i="97"/>
  <c r="AH188" i="97" s="1"/>
  <c r="AH189" i="97" s="1"/>
  <c r="U120" i="97"/>
  <c r="U188" i="97" s="1"/>
  <c r="U189" i="97" s="1"/>
  <c r="X124" i="97"/>
  <c r="L119" i="97"/>
  <c r="K116" i="97"/>
  <c r="K151" i="97" s="1" a="1"/>
  <c r="K151" i="97" s="1"/>
  <c r="AJ120" i="97"/>
  <c r="AJ188" i="97" s="1"/>
  <c r="AJ189" i="97" s="1"/>
  <c r="AE120" i="97"/>
  <c r="AE188" i="97" s="1"/>
  <c r="AE189" i="97" s="1"/>
  <c r="Y124" i="97"/>
  <c r="V153" i="97"/>
  <c r="V120" i="97"/>
  <c r="V123" i="97" s="1"/>
  <c r="Y120" i="97"/>
  <c r="Y188" i="97" s="1"/>
  <c r="Y189" i="97" s="1"/>
  <c r="AF116" i="97"/>
  <c r="AA120" i="97"/>
  <c r="AA188" i="97" s="1"/>
  <c r="AA189" i="97" s="1"/>
  <c r="T153" i="97"/>
  <c r="T120" i="97"/>
  <c r="T123" i="97" s="1"/>
  <c r="AD120" i="97"/>
  <c r="AD188" i="97" s="1"/>
  <c r="AD189" i="97" s="1"/>
  <c r="AG116" i="97"/>
  <c r="AL191" i="93"/>
  <c r="AL192" i="93" s="1"/>
  <c r="AI191" i="93"/>
  <c r="AI192" i="93" s="1"/>
  <c r="G185" i="95"/>
  <c r="Z124" i="95"/>
  <c r="AL116" i="95"/>
  <c r="H153" i="95"/>
  <c r="H122" i="95"/>
  <c r="H188" i="95" s="1"/>
  <c r="H189" i="95" s="1"/>
  <c r="AG122" i="95"/>
  <c r="AG124" i="95" s="1"/>
  <c r="O153" i="95"/>
  <c r="O120" i="95"/>
  <c r="O123" i="95" s="1"/>
  <c r="AG153" i="95"/>
  <c r="AG120" i="95"/>
  <c r="AG123" i="95" s="1"/>
  <c r="AK153" i="95"/>
  <c r="W123" i="94"/>
  <c r="AA188" i="94"/>
  <c r="AA189" i="94" s="1"/>
  <c r="L116" i="95"/>
  <c r="O119" i="95"/>
  <c r="I120" i="95"/>
  <c r="I188" i="95" s="1"/>
  <c r="I189" i="95" s="1"/>
  <c r="AI153" i="95"/>
  <c r="AI120" i="95"/>
  <c r="AI188" i="95" s="1"/>
  <c r="AI189" i="95" s="1"/>
  <c r="J123" i="95"/>
  <c r="AJ188" i="95"/>
  <c r="AJ189" i="95" s="1"/>
  <c r="AB188" i="94"/>
  <c r="AB189" i="94" s="1"/>
  <c r="K116" i="95"/>
  <c r="AB120" i="95"/>
  <c r="AB123" i="95" s="1"/>
  <c r="H121" i="95"/>
  <c r="P123" i="95"/>
  <c r="M124" i="95"/>
  <c r="L124" i="95"/>
  <c r="T116" i="95"/>
  <c r="AL119" i="94"/>
  <c r="AL153" i="94"/>
  <c r="AL120" i="94"/>
  <c r="AL123" i="94" s="1"/>
  <c r="AD123" i="95"/>
  <c r="O124" i="95"/>
  <c r="AL111" i="95"/>
  <c r="G112" i="95"/>
  <c r="P153" i="95"/>
  <c r="M121" i="95"/>
  <c r="AG121" i="95"/>
  <c r="Y116" i="95"/>
  <c r="Y122" i="95"/>
  <c r="Y124" i="95" s="1"/>
  <c r="T111" i="95"/>
  <c r="Q123" i="95"/>
  <c r="N120" i="95"/>
  <c r="N188" i="95" s="1"/>
  <c r="N189" i="95" s="1"/>
  <c r="AG119" i="95"/>
  <c r="AF116" i="95"/>
  <c r="AA116" i="95"/>
  <c r="AC126" i="93"/>
  <c r="L188" i="94"/>
  <c r="L189" i="94" s="1"/>
  <c r="G111" i="94"/>
  <c r="AF123" i="94"/>
  <c r="H188" i="94"/>
  <c r="H189" i="94" s="1"/>
  <c r="N123" i="94"/>
  <c r="P153" i="94"/>
  <c r="P120" i="94"/>
  <c r="P123" i="94" s="1"/>
  <c r="AE123" i="94"/>
  <c r="J124" i="94"/>
  <c r="I153" i="94"/>
  <c r="I188" i="94"/>
  <c r="I189" i="94" s="1"/>
  <c r="V153" i="94"/>
  <c r="V120" i="94"/>
  <c r="V188" i="94" s="1"/>
  <c r="V189" i="94" s="1"/>
  <c r="S120" i="94"/>
  <c r="S188" i="94" s="1"/>
  <c r="S189" i="94" s="1"/>
  <c r="AK120" i="94"/>
  <c r="AK123" i="94" s="1"/>
  <c r="AF153" i="94"/>
  <c r="AI120" i="94"/>
  <c r="AI188" i="94" s="1"/>
  <c r="AI189" i="94" s="1"/>
  <c r="AC124" i="94"/>
  <c r="AD123" i="94"/>
  <c r="R120" i="94"/>
  <c r="R123" i="94" s="1"/>
  <c r="P124" i="94"/>
  <c r="H124" i="94"/>
  <c r="I124" i="94"/>
  <c r="V119" i="94"/>
  <c r="AJ153" i="94"/>
  <c r="AJ120" i="94"/>
  <c r="AJ188" i="94" s="1"/>
  <c r="AJ189" i="94" s="1"/>
  <c r="K153" i="94"/>
  <c r="K120" i="94"/>
  <c r="K188" i="94" s="1"/>
  <c r="K189" i="94" s="1"/>
  <c r="Z153" i="94"/>
  <c r="Z120" i="94"/>
  <c r="Z188" i="94" s="1"/>
  <c r="Z189" i="94" s="1"/>
  <c r="O153" i="94"/>
  <c r="T120" i="94"/>
  <c r="T123" i="94" s="1"/>
  <c r="U120" i="94"/>
  <c r="U123" i="94" s="1"/>
  <c r="AJ119" i="94"/>
  <c r="K119" i="94"/>
  <c r="AH120" i="94"/>
  <c r="AH123" i="94" s="1"/>
  <c r="X120" i="94"/>
  <c r="X188" i="94" s="1"/>
  <c r="X189" i="94" s="1"/>
  <c r="Z119" i="94"/>
  <c r="AC120" i="94"/>
  <c r="AC123" i="94" s="1"/>
  <c r="O191" i="93"/>
  <c r="O192" i="93" s="1"/>
  <c r="AE126" i="93"/>
  <c r="U126" i="93"/>
  <c r="W126" i="93"/>
  <c r="I126" i="93"/>
  <c r="H127" i="93"/>
  <c r="AK156" i="93"/>
  <c r="AK123" i="93"/>
  <c r="AK126" i="93" s="1"/>
  <c r="P126" i="93"/>
  <c r="N156" i="93"/>
  <c r="N123" i="93"/>
  <c r="N126" i="93" s="1"/>
  <c r="M156" i="93"/>
  <c r="M123" i="93"/>
  <c r="M191" i="93" s="1"/>
  <c r="M192" i="93" s="1"/>
  <c r="K156" i="93"/>
  <c r="K123" i="93"/>
  <c r="K191" i="93" s="1"/>
  <c r="K192" i="93" s="1"/>
  <c r="H156" i="93"/>
  <c r="AK122" i="93"/>
  <c r="AF127" i="93"/>
  <c r="N122" i="93"/>
  <c r="M122" i="93"/>
  <c r="AH127" i="93"/>
  <c r="Q156" i="93"/>
  <c r="Q123" i="93"/>
  <c r="Q191" i="93" s="1"/>
  <c r="Q192" i="93" s="1"/>
  <c r="V126" i="93"/>
  <c r="Q122" i="93"/>
  <c r="AG126" i="93"/>
  <c r="AD123" i="93"/>
  <c r="AD191" i="93" s="1"/>
  <c r="AD192" i="93" s="1"/>
  <c r="L191" i="91"/>
  <c r="L192" i="91" s="1"/>
  <c r="AH188" i="92"/>
  <c r="AH189" i="92" s="1"/>
  <c r="G185" i="92"/>
  <c r="U153" i="92"/>
  <c r="AB123" i="92"/>
  <c r="AB188" i="92"/>
  <c r="AB189" i="92" s="1"/>
  <c r="W123" i="92"/>
  <c r="M123" i="92"/>
  <c r="V122" i="92"/>
  <c r="G112" i="92"/>
  <c r="AK123" i="92"/>
  <c r="T122" i="92"/>
  <c r="T124" i="92" s="1"/>
  <c r="U188" i="92"/>
  <c r="U189" i="92" s="1"/>
  <c r="AI123" i="92"/>
  <c r="L123" i="92"/>
  <c r="P188" i="92"/>
  <c r="P189" i="92" s="1"/>
  <c r="K188" i="92"/>
  <c r="K189" i="92" s="1"/>
  <c r="AA116" i="92"/>
  <c r="N124" i="92"/>
  <c r="AL153" i="92"/>
  <c r="AL120" i="92"/>
  <c r="AL188" i="92" s="1"/>
  <c r="AL189" i="92" s="1"/>
  <c r="T120" i="92"/>
  <c r="T123" i="92" s="1"/>
  <c r="AG116" i="92"/>
  <c r="AG151" i="92" s="1" a="1"/>
  <c r="AG151" i="92" s="1"/>
  <c r="J153" i="92"/>
  <c r="J120" i="92"/>
  <c r="J123" i="92" s="1"/>
  <c r="S116" i="92"/>
  <c r="AA111" i="92"/>
  <c r="Q124" i="92"/>
  <c r="AE153" i="92"/>
  <c r="AE120" i="92"/>
  <c r="AE123" i="92" s="1"/>
  <c r="AL119" i="92"/>
  <c r="AG111" i="92"/>
  <c r="AC124" i="92"/>
  <c r="AD123" i="92"/>
  <c r="Y153" i="92"/>
  <c r="Y120" i="92"/>
  <c r="Y188" i="92" s="1"/>
  <c r="Y189" i="92" s="1"/>
  <c r="AF120" i="92"/>
  <c r="AF188" i="92" s="1"/>
  <c r="AF189" i="92" s="1"/>
  <c r="U124" i="92"/>
  <c r="T119" i="92"/>
  <c r="X120" i="92"/>
  <c r="X123" i="92" s="1"/>
  <c r="I116" i="92"/>
  <c r="Z120" i="92"/>
  <c r="Z188" i="92" s="1"/>
  <c r="Z189" i="92" s="1"/>
  <c r="J119" i="92"/>
  <c r="S111" i="92"/>
  <c r="V119" i="92"/>
  <c r="AK191" i="91"/>
  <c r="AK192" i="91" s="1"/>
  <c r="P191" i="91"/>
  <c r="P192" i="91" s="1"/>
  <c r="I191" i="91"/>
  <c r="I192" i="91" s="1"/>
  <c r="U191" i="91"/>
  <c r="U192" i="91" s="1"/>
  <c r="L126" i="91"/>
  <c r="G114" i="91"/>
  <c r="H159" i="61"/>
  <c r="V126" i="91"/>
  <c r="AI126" i="91"/>
  <c r="Z156" i="91"/>
  <c r="Z123" i="91"/>
  <c r="Z126" i="91" s="1"/>
  <c r="Q126" i="91"/>
  <c r="H191" i="91"/>
  <c r="H192" i="91" s="1"/>
  <c r="W156" i="91"/>
  <c r="W123" i="91"/>
  <c r="W191" i="91" s="1"/>
  <c r="W192" i="91" s="1"/>
  <c r="N156" i="91"/>
  <c r="N123" i="91"/>
  <c r="N126" i="91" s="1"/>
  <c r="M126" i="91"/>
  <c r="AC123" i="91"/>
  <c r="AC191" i="91" s="1"/>
  <c r="AC192" i="91" s="1"/>
  <c r="AL127" i="91"/>
  <c r="W122" i="91"/>
  <c r="Z127" i="91"/>
  <c r="AA191" i="91"/>
  <c r="AA192" i="91" s="1"/>
  <c r="J191" i="91"/>
  <c r="J192" i="91" s="1"/>
  <c r="J127" i="91"/>
  <c r="T123" i="91"/>
  <c r="T191" i="91" s="1"/>
  <c r="T192" i="91" s="1"/>
  <c r="AE156" i="91"/>
  <c r="AE123" i="91"/>
  <c r="AE191" i="91" s="1"/>
  <c r="AE192" i="91" s="1"/>
  <c r="P156" i="91"/>
  <c r="AH123" i="91"/>
  <c r="AH126" i="91" s="1"/>
  <c r="AJ123" i="91"/>
  <c r="AJ126" i="91" s="1"/>
  <c r="U156" i="91"/>
  <c r="Y123" i="91"/>
  <c r="Y191" i="91" s="1"/>
  <c r="Y192" i="91" s="1"/>
  <c r="Z122" i="91"/>
  <c r="N122" i="91"/>
  <c r="R156" i="91"/>
  <c r="R123" i="91"/>
  <c r="R126" i="91" s="1"/>
  <c r="AE122" i="91"/>
  <c r="AF123" i="91"/>
  <c r="AF126" i="91" s="1"/>
  <c r="AB123" i="91"/>
  <c r="AB126" i="91" s="1"/>
  <c r="AL123" i="91"/>
  <c r="AL191" i="91" s="1"/>
  <c r="AL192" i="91" s="1"/>
  <c r="I159" i="61"/>
  <c r="AA194" i="61"/>
  <c r="AA195" i="61" s="1"/>
  <c r="AF125" i="61"/>
  <c r="AF159" i="61"/>
  <c r="V125" i="61"/>
  <c r="V159" i="61"/>
  <c r="AK125" i="61"/>
  <c r="AK159" i="61"/>
  <c r="AB125" i="61"/>
  <c r="AB159" i="61"/>
  <c r="N125" i="61"/>
  <c r="N159" i="61"/>
  <c r="AJ125" i="61"/>
  <c r="AJ159" i="61"/>
  <c r="K125" i="61"/>
  <c r="K159" i="61"/>
  <c r="S125" i="61"/>
  <c r="S159" i="61"/>
  <c r="T125" i="61"/>
  <c r="T159" i="61"/>
  <c r="Y125" i="61"/>
  <c r="Y159" i="61"/>
  <c r="X125" i="61"/>
  <c r="X159" i="61"/>
  <c r="O125" i="61"/>
  <c r="O159" i="61"/>
  <c r="H190" i="61"/>
  <c r="H191" i="61" s="1"/>
  <c r="H133" i="61"/>
  <c r="H177" i="61" s="1"/>
  <c r="AI194" i="61"/>
  <c r="AI195" i="61" s="1"/>
  <c r="AG125" i="61"/>
  <c r="AH125" i="61"/>
  <c r="AD194" i="61"/>
  <c r="AD195" i="61" s="1"/>
  <c r="AC125" i="61"/>
  <c r="O130" i="61"/>
  <c r="AE194" i="61"/>
  <c r="AE195" i="61" s="1"/>
  <c r="J194" i="61"/>
  <c r="J195" i="61" s="1"/>
  <c r="I130" i="61"/>
  <c r="I194" i="61"/>
  <c r="I195" i="61" s="1"/>
  <c r="T130" i="61"/>
  <c r="M194" i="61"/>
  <c r="M195" i="61" s="1"/>
  <c r="U194" i="61"/>
  <c r="U195" i="61" s="1"/>
  <c r="L194" i="61"/>
  <c r="L195" i="61" s="1"/>
  <c r="W125" i="61"/>
  <c r="Y130" i="61"/>
  <c r="Q194" i="61"/>
  <c r="Q195" i="61" s="1"/>
  <c r="AL194" i="61"/>
  <c r="AL195" i="61" s="1"/>
  <c r="P194" i="61"/>
  <c r="P195" i="61" s="1"/>
  <c r="Z194" i="61"/>
  <c r="Z195" i="61" s="1"/>
  <c r="Z129" i="61"/>
  <c r="M129" i="61"/>
  <c r="AA130" i="61"/>
  <c r="AJ126" i="61"/>
  <c r="AJ194" i="61" s="1"/>
  <c r="AJ195" i="61" s="1"/>
  <c r="AH126" i="61"/>
  <c r="AH194" i="61" s="1"/>
  <c r="AH195" i="61" s="1"/>
  <c r="AE129" i="61"/>
  <c r="AK126" i="61"/>
  <c r="AK129" i="61" s="1"/>
  <c r="P129" i="61"/>
  <c r="AI130" i="61"/>
  <c r="T126" i="61"/>
  <c r="T129" i="61" s="1"/>
  <c r="S126" i="61"/>
  <c r="N126" i="61"/>
  <c r="AF126" i="61"/>
  <c r="AF129" i="61" s="1"/>
  <c r="AG126" i="61"/>
  <c r="X126" i="61"/>
  <c r="X129" i="61" s="1"/>
  <c r="R129" i="61"/>
  <c r="I129" i="61"/>
  <c r="K130" i="61"/>
  <c r="Y126" i="61"/>
  <c r="Y129" i="61" s="1"/>
  <c r="AC126" i="61"/>
  <c r="AC129" i="61" s="1"/>
  <c r="V126" i="61"/>
  <c r="AB126" i="61"/>
  <c r="W126" i="61"/>
  <c r="K126" i="61"/>
  <c r="K194" i="61" s="1"/>
  <c r="K195" i="61" s="1"/>
  <c r="O126" i="61"/>
  <c r="O129" i="61" s="1"/>
  <c r="H125" i="61"/>
  <c r="H130" i="61"/>
  <c r="H126" i="61"/>
  <c r="H129" i="61" s="1"/>
  <c r="G118" i="61"/>
  <c r="G117" i="61"/>
  <c r="Z3" i="5"/>
  <c r="Z126" i="5"/>
  <c r="Z129" i="5"/>
  <c r="Z128" i="5"/>
  <c r="Z120" i="5"/>
  <c r="Z123" i="5"/>
  <c r="Z130" i="5"/>
  <c r="Z125" i="5"/>
  <c r="Z127" i="5"/>
  <c r="Z122" i="5"/>
  <c r="Z121" i="5"/>
  <c r="Z124" i="5"/>
  <c r="Z119" i="5"/>
  <c r="Z145" i="5"/>
  <c r="Z137" i="5"/>
  <c r="Z140" i="5"/>
  <c r="Z136" i="5"/>
  <c r="Z143" i="5"/>
  <c r="Z141" i="5"/>
  <c r="Z144" i="5"/>
  <c r="Z138" i="5"/>
  <c r="Z139" i="5"/>
  <c r="Z142" i="5"/>
  <c r="Z146" i="5"/>
  <c r="Z135" i="5"/>
  <c r="T27" i="5"/>
  <c r="P112" i="5"/>
  <c r="W114" i="5"/>
  <c r="J27" i="5"/>
  <c r="R108" i="5"/>
  <c r="N27" i="5"/>
  <c r="I114" i="5"/>
  <c r="O109" i="5"/>
  <c r="N108" i="5"/>
  <c r="P114" i="5"/>
  <c r="R106" i="5"/>
  <c r="I19" i="5"/>
  <c r="K104" i="5"/>
  <c r="Z34" i="5"/>
  <c r="Z153" i="5"/>
  <c r="J89" i="5"/>
  <c r="J105" i="5"/>
  <c r="N107" i="5"/>
  <c r="X107" i="5"/>
  <c r="Z50" i="5"/>
  <c r="I105" i="5"/>
  <c r="I24" i="5"/>
  <c r="I109" i="5"/>
  <c r="K112" i="5"/>
  <c r="T108" i="5"/>
  <c r="Z112" i="5"/>
  <c r="P110" i="5"/>
  <c r="I112" i="5"/>
  <c r="K114" i="5"/>
  <c r="P111" i="5"/>
  <c r="M112" i="5"/>
  <c r="J108" i="5"/>
  <c r="S111" i="5"/>
  <c r="I20" i="5"/>
  <c r="U104" i="5"/>
  <c r="I18" i="5"/>
  <c r="Z66" i="5"/>
  <c r="V114" i="5"/>
  <c r="L111" i="5"/>
  <c r="O27" i="5"/>
  <c r="I113" i="5"/>
  <c r="J109" i="5"/>
  <c r="S113" i="5"/>
  <c r="W113" i="5"/>
  <c r="S107" i="5"/>
  <c r="Y107" i="5"/>
  <c r="O106" i="5"/>
  <c r="L106" i="5"/>
  <c r="M104" i="5"/>
  <c r="K89" i="5"/>
  <c r="K105" i="5"/>
  <c r="Z18" i="5"/>
  <c r="T103" i="5"/>
  <c r="U107" i="5"/>
  <c r="N105" i="5"/>
  <c r="D88" i="4"/>
  <c r="S27" i="5"/>
  <c r="O113" i="5"/>
  <c r="Z114" i="5"/>
  <c r="L27" i="5"/>
  <c r="U113" i="5"/>
  <c r="S109" i="5"/>
  <c r="I21" i="5"/>
  <c r="T111" i="5"/>
  <c r="O114" i="5"/>
  <c r="U110" i="5"/>
  <c r="V107" i="5"/>
  <c r="J106" i="5"/>
  <c r="M105" i="5"/>
  <c r="Z169" i="5"/>
  <c r="Z194" i="5"/>
  <c r="Z132" i="5"/>
  <c r="N101" i="5"/>
  <c r="U100" i="5"/>
  <c r="I100" i="5"/>
  <c r="I101" i="5"/>
  <c r="X101" i="5"/>
  <c r="Z117" i="5"/>
  <c r="X100" i="5"/>
  <c r="M100" i="5"/>
  <c r="Z116" i="5"/>
  <c r="Z133" i="5"/>
  <c r="S100" i="5"/>
  <c r="V100" i="5"/>
  <c r="L100" i="5"/>
  <c r="Z131" i="5"/>
  <c r="K99" i="5"/>
  <c r="V99" i="5"/>
  <c r="Z118" i="5"/>
  <c r="P102" i="5"/>
  <c r="V102" i="5"/>
  <c r="I115" i="5"/>
  <c r="M102" i="5"/>
  <c r="Z115" i="5"/>
  <c r="J102" i="5"/>
  <c r="X102" i="5"/>
  <c r="M99" i="5"/>
  <c r="O102" i="5"/>
  <c r="Z134" i="5"/>
  <c r="X188" i="97" l="1"/>
  <c r="X189" i="97" s="1"/>
  <c r="M123" i="101"/>
  <c r="AF188" i="98"/>
  <c r="AF189" i="98" s="1"/>
  <c r="M188" i="95"/>
  <c r="M189" i="95" s="1"/>
  <c r="AG188" i="101"/>
  <c r="AG189" i="101" s="1"/>
  <c r="W188" i="102"/>
  <c r="W189" i="102" s="1"/>
  <c r="K123" i="104"/>
  <c r="H188" i="97"/>
  <c r="H189" i="97" s="1"/>
  <c r="V188" i="92"/>
  <c r="V189" i="92" s="1"/>
  <c r="H188" i="98"/>
  <c r="H189" i="98" s="1"/>
  <c r="AK188" i="104"/>
  <c r="AK189" i="104" s="1"/>
  <c r="AK123" i="104"/>
  <c r="AF124" i="102"/>
  <c r="S119" i="92"/>
  <c r="S151" i="92" a="1"/>
  <c r="S151" i="92" s="1"/>
  <c r="S153" i="92" s="1"/>
  <c r="AA119" i="92"/>
  <c r="AA151" i="92" a="1"/>
  <c r="AA151" i="92" s="1"/>
  <c r="AA153" i="92" s="1"/>
  <c r="AF119" i="95"/>
  <c r="AF151" i="95" a="1"/>
  <c r="AF151" i="95" s="1"/>
  <c r="AF153" i="95" s="1"/>
  <c r="Q119" i="98"/>
  <c r="Q151" i="98" a="1"/>
  <c r="Q151" i="98" s="1"/>
  <c r="Q153" i="98" s="1"/>
  <c r="AG119" i="100"/>
  <c r="AG151" i="100" a="1"/>
  <c r="AG151" i="100" s="1"/>
  <c r="AG153" i="100" s="1"/>
  <c r="P119" i="99"/>
  <c r="P151" i="99" a="1"/>
  <c r="P151" i="99" s="1"/>
  <c r="P153" i="99" s="1"/>
  <c r="AA119" i="100"/>
  <c r="AA151" i="100" a="1"/>
  <c r="AA151" i="100" s="1"/>
  <c r="AA153" i="100" s="1"/>
  <c r="K119" i="95"/>
  <c r="K151" i="95" a="1"/>
  <c r="K151" i="95" s="1"/>
  <c r="K153" i="95" s="1"/>
  <c r="AL119" i="95"/>
  <c r="AL151" i="95" a="1"/>
  <c r="AL151" i="95" s="1"/>
  <c r="AL153" i="95" s="1"/>
  <c r="AF119" i="97"/>
  <c r="AF151" i="97" a="1"/>
  <c r="AF151" i="97" s="1"/>
  <c r="AF153" i="97" s="1"/>
  <c r="AL119" i="104"/>
  <c r="AL151" i="104" a="1"/>
  <c r="AL151" i="104" s="1"/>
  <c r="AL153" i="104" s="1"/>
  <c r="M119" i="105"/>
  <c r="M151" i="105" a="1"/>
  <c r="M151" i="105" s="1"/>
  <c r="M153" i="105" s="1"/>
  <c r="AL119" i="98"/>
  <c r="AL151" i="98" a="1"/>
  <c r="AL151" i="98" s="1"/>
  <c r="AL153" i="98" s="1"/>
  <c r="AG119" i="103"/>
  <c r="AG151" i="103" a="1"/>
  <c r="AG151" i="103" s="1"/>
  <c r="AG153" i="103" s="1"/>
  <c r="P119" i="103"/>
  <c r="P151" i="103" a="1"/>
  <c r="P151" i="103" s="1"/>
  <c r="P153" i="103" s="1"/>
  <c r="AF119" i="105"/>
  <c r="AF151" i="105" a="1"/>
  <c r="AF151" i="105" s="1"/>
  <c r="AF153" i="105" s="1"/>
  <c r="I119" i="92"/>
  <c r="I151" i="92" a="1"/>
  <c r="I151" i="92" s="1"/>
  <c r="I153" i="92" s="1"/>
  <c r="T119" i="95"/>
  <c r="T151" i="95" a="1"/>
  <c r="T151" i="95" s="1"/>
  <c r="T153" i="95" s="1"/>
  <c r="L119" i="95"/>
  <c r="L151" i="95" a="1"/>
  <c r="L151" i="95" s="1"/>
  <c r="L153" i="95" s="1"/>
  <c r="AG119" i="97"/>
  <c r="AG151" i="97" a="1"/>
  <c r="AG151" i="97" s="1"/>
  <c r="AG153" i="97" s="1"/>
  <c r="Y119" i="103"/>
  <c r="Y151" i="103" a="1"/>
  <c r="Y151" i="103" s="1"/>
  <c r="Y153" i="103" s="1"/>
  <c r="P119" i="100"/>
  <c r="P151" i="100" a="1"/>
  <c r="P151" i="100" s="1"/>
  <c r="P153" i="100" s="1"/>
  <c r="AB119" i="106"/>
  <c r="AB151" i="106" a="1"/>
  <c r="AB151" i="106" s="1"/>
  <c r="AB153" i="106" s="1"/>
  <c r="P119" i="104"/>
  <c r="P151" i="104" a="1"/>
  <c r="P151" i="104" s="1"/>
  <c r="P153" i="104" s="1"/>
  <c r="AG119" i="102"/>
  <c r="AG151" i="102" a="1"/>
  <c r="AG151" i="102" s="1"/>
  <c r="AG153" i="102" s="1"/>
  <c r="AA119" i="104"/>
  <c r="AA151" i="104" a="1"/>
  <c r="AA151" i="104" s="1"/>
  <c r="AA153" i="104" s="1"/>
  <c r="AA119" i="106"/>
  <c r="AA151" i="106" a="1"/>
  <c r="AA151" i="106" s="1"/>
  <c r="AA153" i="106" s="1"/>
  <c r="AA119" i="103"/>
  <c r="AA151" i="103" a="1"/>
  <c r="AA151" i="103" s="1"/>
  <c r="AA153" i="103" s="1"/>
  <c r="AA119" i="95"/>
  <c r="AA151" i="95" a="1"/>
  <c r="AA151" i="95" s="1"/>
  <c r="AA153" i="95" s="1"/>
  <c r="Y119" i="95"/>
  <c r="Y151" i="95" a="1"/>
  <c r="Y151" i="95" s="1"/>
  <c r="Y153" i="95" s="1"/>
  <c r="M119" i="97"/>
  <c r="M151" i="97" a="1"/>
  <c r="M151" i="97" s="1"/>
  <c r="M153" i="97" s="1"/>
  <c r="AB119" i="101"/>
  <c r="AB151" i="101" a="1"/>
  <c r="AB151" i="101" s="1"/>
  <c r="AB153" i="101" s="1"/>
  <c r="AL119" i="106"/>
  <c r="AL151" i="106" a="1"/>
  <c r="AL151" i="106" s="1"/>
  <c r="AL153" i="106" s="1"/>
  <c r="M119" i="98"/>
  <c r="M151" i="98" a="1"/>
  <c r="M151" i="98" s="1"/>
  <c r="M153" i="98" s="1"/>
  <c r="AG119" i="104"/>
  <c r="AG151" i="104" a="1"/>
  <c r="AG151" i="104" s="1"/>
  <c r="AG153" i="104" s="1"/>
  <c r="AG119" i="106"/>
  <c r="AG151" i="106" a="1"/>
  <c r="AG151" i="106" s="1"/>
  <c r="AG153" i="106" s="1"/>
  <c r="H119" i="103"/>
  <c r="H151" i="103" a="1"/>
  <c r="H151" i="103" s="1"/>
  <c r="H153" i="103" s="1"/>
  <c r="AL119" i="101"/>
  <c r="AL151" i="101" a="1"/>
  <c r="AL151" i="101" s="1"/>
  <c r="AL153" i="101" s="1"/>
  <c r="V119" i="99"/>
  <c r="V151" i="99" a="1"/>
  <c r="V151" i="99" s="1"/>
  <c r="V153" i="99" s="1"/>
  <c r="G127" i="93"/>
  <c r="Q123" i="103"/>
  <c r="V124" i="92"/>
  <c r="G124" i="92" s="1"/>
  <c r="Z188" i="99"/>
  <c r="Z189" i="99" s="1"/>
  <c r="Z188" i="102"/>
  <c r="Z189" i="102" s="1"/>
  <c r="AK188" i="102"/>
  <c r="AK189" i="102" s="1"/>
  <c r="Z183" i="5"/>
  <c r="Z182" i="5"/>
  <c r="AL153" i="100"/>
  <c r="H124" i="106"/>
  <c r="AE123" i="105"/>
  <c r="AE188" i="105"/>
  <c r="AE189" i="105" s="1"/>
  <c r="AB188" i="105"/>
  <c r="AB189" i="105" s="1"/>
  <c r="Y188" i="104"/>
  <c r="Y189" i="104" s="1"/>
  <c r="I182" i="5"/>
  <c r="P188" i="106"/>
  <c r="P189" i="106" s="1"/>
  <c r="P188" i="105"/>
  <c r="P189" i="105" s="1"/>
  <c r="AB188" i="100"/>
  <c r="AB189" i="100" s="1"/>
  <c r="U188" i="103"/>
  <c r="U189" i="103" s="1"/>
  <c r="H188" i="101"/>
  <c r="H189" i="101" s="1"/>
  <c r="AF124" i="103"/>
  <c r="AA188" i="105"/>
  <c r="AA189" i="105" s="1"/>
  <c r="AH188" i="106"/>
  <c r="AH189" i="106" s="1"/>
  <c r="AL188" i="100"/>
  <c r="AL189" i="100" s="1"/>
  <c r="AD188" i="105"/>
  <c r="AD189" i="105" s="1"/>
  <c r="L188" i="100"/>
  <c r="L189" i="100" s="1"/>
  <c r="AL188" i="105"/>
  <c r="AL189" i="105" s="1"/>
  <c r="M188" i="102"/>
  <c r="M189" i="102" s="1"/>
  <c r="AC188" i="101"/>
  <c r="AC189" i="101" s="1"/>
  <c r="S188" i="100"/>
  <c r="S189" i="100" s="1"/>
  <c r="Q188" i="104"/>
  <c r="Q189" i="104" s="1"/>
  <c r="AF188" i="99"/>
  <c r="AF189" i="99" s="1"/>
  <c r="AC188" i="102"/>
  <c r="AC189" i="102" s="1"/>
  <c r="S188" i="104"/>
  <c r="S189" i="104" s="1"/>
  <c r="Y188" i="101"/>
  <c r="Y189" i="101" s="1"/>
  <c r="V188" i="103"/>
  <c r="V189" i="103" s="1"/>
  <c r="AI188" i="106"/>
  <c r="AI189" i="106" s="1"/>
  <c r="L123" i="104"/>
  <c r="AB188" i="99"/>
  <c r="AB189" i="99" s="1"/>
  <c r="M188" i="100"/>
  <c r="M189" i="100" s="1"/>
  <c r="U124" i="101"/>
  <c r="I188" i="97"/>
  <c r="I189" i="97" s="1"/>
  <c r="AD188" i="98"/>
  <c r="AD189" i="98" s="1"/>
  <c r="O188" i="98"/>
  <c r="O189" i="98" s="1"/>
  <c r="U188" i="106"/>
  <c r="U189" i="106" s="1"/>
  <c r="W188" i="101"/>
  <c r="W189" i="101" s="1"/>
  <c r="N188" i="104"/>
  <c r="N189" i="104" s="1"/>
  <c r="AC188" i="104"/>
  <c r="AC189" i="104" s="1"/>
  <c r="AD188" i="99"/>
  <c r="AD189" i="99" s="1"/>
  <c r="H188" i="105"/>
  <c r="H189" i="105" s="1"/>
  <c r="T188" i="105"/>
  <c r="T189" i="105" s="1"/>
  <c r="W123" i="98"/>
  <c r="H188" i="104"/>
  <c r="H189" i="104" s="1"/>
  <c r="AE188" i="98"/>
  <c r="AE189" i="98" s="1"/>
  <c r="AF123" i="98"/>
  <c r="R188" i="103"/>
  <c r="R189" i="103" s="1"/>
  <c r="R188" i="102"/>
  <c r="R189" i="102" s="1"/>
  <c r="T188" i="100"/>
  <c r="T189" i="100" s="1"/>
  <c r="K188" i="103"/>
  <c r="K189" i="103" s="1"/>
  <c r="AD123" i="104"/>
  <c r="U153" i="103"/>
  <c r="AA120" i="100"/>
  <c r="M124" i="102"/>
  <c r="AB124" i="100"/>
  <c r="AD123" i="97"/>
  <c r="X123" i="105"/>
  <c r="J123" i="106"/>
  <c r="R188" i="101"/>
  <c r="R189" i="101" s="1"/>
  <c r="U188" i="99"/>
  <c r="U189" i="99" s="1"/>
  <c r="Y123" i="98"/>
  <c r="W123" i="100"/>
  <c r="H123" i="98"/>
  <c r="AG124" i="101"/>
  <c r="AK188" i="94"/>
  <c r="AK189" i="94" s="1"/>
  <c r="M123" i="95"/>
  <c r="Q188" i="97"/>
  <c r="Q189" i="97" s="1"/>
  <c r="U123" i="97"/>
  <c r="O123" i="99"/>
  <c r="AA124" i="105"/>
  <c r="T188" i="101"/>
  <c r="T189" i="101" s="1"/>
  <c r="AL188" i="99"/>
  <c r="AL189" i="99" s="1"/>
  <c r="U188" i="98"/>
  <c r="U189" i="98" s="1"/>
  <c r="H153" i="101"/>
  <c r="Y188" i="106"/>
  <c r="Y189" i="106" s="1"/>
  <c r="AK191" i="93"/>
  <c r="AK192" i="93" s="1"/>
  <c r="K188" i="101"/>
  <c r="K189" i="101" s="1"/>
  <c r="AF188" i="104"/>
  <c r="AF189" i="104" s="1"/>
  <c r="P123" i="98"/>
  <c r="AG123" i="105"/>
  <c r="I123" i="99"/>
  <c r="AF123" i="100"/>
  <c r="AD188" i="101"/>
  <c r="AD189" i="101" s="1"/>
  <c r="G124" i="104"/>
  <c r="AJ123" i="105"/>
  <c r="O188" i="106"/>
  <c r="O189" i="106" s="1"/>
  <c r="J188" i="99"/>
  <c r="J189" i="99" s="1"/>
  <c r="AA123" i="97"/>
  <c r="AA123" i="98"/>
  <c r="AE123" i="99"/>
  <c r="AK188" i="99"/>
  <c r="AK189" i="99" s="1"/>
  <c r="AL123" i="103"/>
  <c r="AE188" i="101"/>
  <c r="AE189" i="101" s="1"/>
  <c r="AB188" i="103"/>
  <c r="AB189" i="103" s="1"/>
  <c r="S123" i="99"/>
  <c r="Q123" i="101"/>
  <c r="Z188" i="100"/>
  <c r="Z189" i="100" s="1"/>
  <c r="AD188" i="103"/>
  <c r="AD189" i="103" s="1"/>
  <c r="S123" i="98"/>
  <c r="AL124" i="100"/>
  <c r="X188" i="99"/>
  <c r="X189" i="99" s="1"/>
  <c r="Y123" i="104"/>
  <c r="AH188" i="103"/>
  <c r="AH189" i="103" s="1"/>
  <c r="G111" i="98"/>
  <c r="G124" i="105"/>
  <c r="U124" i="103"/>
  <c r="AJ123" i="102"/>
  <c r="AD123" i="100"/>
  <c r="AB188" i="95"/>
  <c r="AB189" i="95" s="1"/>
  <c r="Y123" i="97"/>
  <c r="H153" i="97"/>
  <c r="AB124" i="102"/>
  <c r="AJ123" i="100"/>
  <c r="I123" i="100"/>
  <c r="X188" i="106"/>
  <c r="X189" i="106" s="1"/>
  <c r="K119" i="99"/>
  <c r="AK188" i="106"/>
  <c r="AK189" i="106" s="1"/>
  <c r="AH123" i="105"/>
  <c r="AK123" i="105"/>
  <c r="U119" i="105"/>
  <c r="AB153" i="104"/>
  <c r="AB120" i="104"/>
  <c r="AB123" i="104" s="1"/>
  <c r="W123" i="105"/>
  <c r="AL120" i="106"/>
  <c r="AL188" i="106" s="1"/>
  <c r="AL189" i="106" s="1"/>
  <c r="AB120" i="106"/>
  <c r="AB188" i="106" s="1"/>
  <c r="AB189" i="106" s="1"/>
  <c r="V188" i="102"/>
  <c r="V189" i="102" s="1"/>
  <c r="H153" i="102"/>
  <c r="H120" i="102"/>
  <c r="H123" i="102" s="1"/>
  <c r="P123" i="105"/>
  <c r="Z123" i="106"/>
  <c r="M153" i="102"/>
  <c r="O123" i="104"/>
  <c r="AI123" i="102"/>
  <c r="AG120" i="102"/>
  <c r="AG123" i="102" s="1"/>
  <c r="I123" i="103"/>
  <c r="N123" i="105"/>
  <c r="V123" i="100"/>
  <c r="K188" i="98"/>
  <c r="K189" i="98" s="1"/>
  <c r="AI123" i="105"/>
  <c r="I123" i="98"/>
  <c r="J123" i="103"/>
  <c r="U153" i="102"/>
  <c r="AL153" i="102"/>
  <c r="AL120" i="102"/>
  <c r="AL123" i="102" s="1"/>
  <c r="AE123" i="106"/>
  <c r="Q123" i="99"/>
  <c r="P120" i="99"/>
  <c r="P188" i="99" s="1"/>
  <c r="P189" i="99" s="1"/>
  <c r="Q188" i="100"/>
  <c r="Q189" i="100" s="1"/>
  <c r="P124" i="102"/>
  <c r="H188" i="99"/>
  <c r="H189" i="99" s="1"/>
  <c r="Y153" i="101"/>
  <c r="AJ188" i="99"/>
  <c r="AJ189" i="99" s="1"/>
  <c r="AF119" i="106"/>
  <c r="M120" i="105"/>
  <c r="M123" i="105" s="1"/>
  <c r="P120" i="100"/>
  <c r="P188" i="100" s="1"/>
  <c r="P189" i="100" s="1"/>
  <c r="Y188" i="102"/>
  <c r="Y189" i="102" s="1"/>
  <c r="AB119" i="104"/>
  <c r="AC188" i="106"/>
  <c r="AC189" i="106" s="1"/>
  <c r="P120" i="104"/>
  <c r="P188" i="104" s="1"/>
  <c r="P189" i="104" s="1"/>
  <c r="H119" i="102"/>
  <c r="P153" i="105"/>
  <c r="M120" i="98"/>
  <c r="M123" i="98" s="1"/>
  <c r="K188" i="102"/>
  <c r="K189" i="102" s="1"/>
  <c r="V123" i="101"/>
  <c r="N188" i="99"/>
  <c r="N189" i="99" s="1"/>
  <c r="S123" i="102"/>
  <c r="K188" i="100"/>
  <c r="K189" i="100" s="1"/>
  <c r="K153" i="103"/>
  <c r="K124" i="98"/>
  <c r="P120" i="103"/>
  <c r="P188" i="103" s="1"/>
  <c r="P189" i="103" s="1"/>
  <c r="AA120" i="104"/>
  <c r="AA188" i="104" s="1"/>
  <c r="AA189" i="104" s="1"/>
  <c r="AG124" i="99"/>
  <c r="G124" i="99" s="1"/>
  <c r="AL119" i="102"/>
  <c r="K124" i="106"/>
  <c r="P124" i="100"/>
  <c r="M188" i="106"/>
  <c r="M189" i="106" s="1"/>
  <c r="Y188" i="100"/>
  <c r="Y189" i="100" s="1"/>
  <c r="AL120" i="101"/>
  <c r="AL123" i="101" s="1"/>
  <c r="H153" i="98"/>
  <c r="M188" i="103"/>
  <c r="M189" i="103" s="1"/>
  <c r="AL120" i="104"/>
  <c r="AL188" i="104" s="1"/>
  <c r="AL189" i="104" s="1"/>
  <c r="Y120" i="103"/>
  <c r="Y123" i="103" s="1"/>
  <c r="AA153" i="101"/>
  <c r="AA120" i="101"/>
  <c r="AA188" i="101" s="1"/>
  <c r="AA189" i="101" s="1"/>
  <c r="AF153" i="101"/>
  <c r="AF120" i="101"/>
  <c r="AF188" i="101" s="1"/>
  <c r="AF189" i="101" s="1"/>
  <c r="U188" i="102"/>
  <c r="U189" i="102" s="1"/>
  <c r="P124" i="101"/>
  <c r="AG120" i="103"/>
  <c r="AG188" i="103" s="1"/>
  <c r="AG189" i="103" s="1"/>
  <c r="G124" i="98"/>
  <c r="K153" i="106"/>
  <c r="K120" i="106"/>
  <c r="K123" i="106" s="1"/>
  <c r="K124" i="103"/>
  <c r="G124" i="103" s="1"/>
  <c r="AB153" i="98"/>
  <c r="AB120" i="98"/>
  <c r="AB188" i="98" s="1"/>
  <c r="AB189" i="98" s="1"/>
  <c r="AA153" i="105"/>
  <c r="G111" i="103"/>
  <c r="AA188" i="102"/>
  <c r="AA189" i="102" s="1"/>
  <c r="AA120" i="103"/>
  <c r="AA123" i="103" s="1"/>
  <c r="W124" i="102"/>
  <c r="V120" i="99"/>
  <c r="V188" i="99" s="1"/>
  <c r="V189" i="99" s="1"/>
  <c r="I123" i="95"/>
  <c r="AF153" i="106"/>
  <c r="AF120" i="106"/>
  <c r="AF188" i="106" s="1"/>
  <c r="AF189" i="106" s="1"/>
  <c r="AA119" i="101"/>
  <c r="K153" i="99"/>
  <c r="K120" i="99"/>
  <c r="K188" i="99" s="1"/>
  <c r="K189" i="99" s="1"/>
  <c r="AF119" i="101"/>
  <c r="U153" i="105"/>
  <c r="U120" i="105"/>
  <c r="U123" i="105" s="1"/>
  <c r="AB120" i="101"/>
  <c r="AB188" i="101" s="1"/>
  <c r="AB189" i="101" s="1"/>
  <c r="AL120" i="98"/>
  <c r="AL188" i="98" s="1"/>
  <c r="AL189" i="98" s="1"/>
  <c r="K119" i="106"/>
  <c r="R123" i="100"/>
  <c r="AG120" i="104"/>
  <c r="AG188" i="104" s="1"/>
  <c r="AG189" i="104" s="1"/>
  <c r="AB119" i="98"/>
  <c r="Y124" i="101"/>
  <c r="Q120" i="98"/>
  <c r="Q123" i="98" s="1"/>
  <c r="L123" i="102"/>
  <c r="H124" i="101"/>
  <c r="G124" i="101" s="1"/>
  <c r="AA124" i="102"/>
  <c r="AA120" i="106"/>
  <c r="AA188" i="106" s="1"/>
  <c r="AA189" i="106" s="1"/>
  <c r="AG120" i="106"/>
  <c r="AG188" i="106" s="1"/>
  <c r="AG189" i="106" s="1"/>
  <c r="AF120" i="105"/>
  <c r="AF188" i="105" s="1"/>
  <c r="AF189" i="105" s="1"/>
  <c r="M188" i="104"/>
  <c r="M189" i="104" s="1"/>
  <c r="AG120" i="100"/>
  <c r="AG123" i="100" s="1"/>
  <c r="H120" i="103"/>
  <c r="H188" i="103" s="1"/>
  <c r="H189" i="103" s="1"/>
  <c r="Y153" i="104"/>
  <c r="V188" i="97"/>
  <c r="V189" i="97" s="1"/>
  <c r="AE123" i="97"/>
  <c r="AJ123" i="97"/>
  <c r="L188" i="97"/>
  <c r="L189" i="97" s="1"/>
  <c r="AK123" i="97"/>
  <c r="H124" i="97"/>
  <c r="G124" i="97" s="1"/>
  <c r="T188" i="97"/>
  <c r="T189" i="97" s="1"/>
  <c r="AF120" i="97"/>
  <c r="AF188" i="97" s="1"/>
  <c r="AF189" i="97" s="1"/>
  <c r="K153" i="97"/>
  <c r="K120" i="97"/>
  <c r="K188" i="97" s="1"/>
  <c r="K189" i="97" s="1"/>
  <c r="M120" i="97"/>
  <c r="M188" i="97" s="1"/>
  <c r="M189" i="97" s="1"/>
  <c r="S188" i="97"/>
  <c r="S189" i="97" s="1"/>
  <c r="AG120" i="97"/>
  <c r="AG123" i="97" s="1"/>
  <c r="N191" i="93"/>
  <c r="N192" i="93" s="1"/>
  <c r="G192" i="93" s="1"/>
  <c r="O188" i="95"/>
  <c r="O189" i="95" s="1"/>
  <c r="K119" i="97"/>
  <c r="AH123" i="97"/>
  <c r="G111" i="95"/>
  <c r="P188" i="94"/>
  <c r="P189" i="94" s="1"/>
  <c r="AL188" i="94"/>
  <c r="AL189" i="94" s="1"/>
  <c r="M153" i="95"/>
  <c r="AG188" i="95"/>
  <c r="AG189" i="95" s="1"/>
  <c r="H124" i="95"/>
  <c r="G124" i="95" s="1"/>
  <c r="Z123" i="94"/>
  <c r="N123" i="95"/>
  <c r="Y120" i="95"/>
  <c r="Y123" i="95" s="1"/>
  <c r="T120" i="95"/>
  <c r="T188" i="95" s="1"/>
  <c r="T189" i="95" s="1"/>
  <c r="K120" i="95"/>
  <c r="K123" i="95" s="1"/>
  <c r="AI123" i="95"/>
  <c r="L120" i="95"/>
  <c r="L188" i="95" s="1"/>
  <c r="L189" i="95" s="1"/>
  <c r="AL120" i="95"/>
  <c r="AL188" i="95" s="1"/>
  <c r="AL189" i="95" s="1"/>
  <c r="U188" i="94"/>
  <c r="U189" i="94" s="1"/>
  <c r="AA120" i="95"/>
  <c r="AA188" i="95" s="1"/>
  <c r="AA189" i="95" s="1"/>
  <c r="AF120" i="95"/>
  <c r="AF188" i="95" s="1"/>
  <c r="AF189" i="95" s="1"/>
  <c r="T188" i="94"/>
  <c r="T189" i="94" s="1"/>
  <c r="K123" i="94"/>
  <c r="V123" i="94"/>
  <c r="AJ123" i="94"/>
  <c r="G124" i="94"/>
  <c r="AI123" i="94"/>
  <c r="S123" i="94"/>
  <c r="AC188" i="94"/>
  <c r="AC189" i="94" s="1"/>
  <c r="AH188" i="94"/>
  <c r="AH189" i="94" s="1"/>
  <c r="R188" i="94"/>
  <c r="R189" i="94" s="1"/>
  <c r="X123" i="94"/>
  <c r="AD126" i="93"/>
  <c r="Q126" i="93"/>
  <c r="K126" i="93"/>
  <c r="M126" i="93"/>
  <c r="G111" i="92"/>
  <c r="T153" i="92"/>
  <c r="V153" i="92"/>
  <c r="AL123" i="92"/>
  <c r="Z123" i="92"/>
  <c r="T188" i="92"/>
  <c r="T189" i="92" s="1"/>
  <c r="X188" i="92"/>
  <c r="X189" i="92" s="1"/>
  <c r="AF123" i="92"/>
  <c r="Y123" i="92"/>
  <c r="AE188" i="92"/>
  <c r="AE189" i="92" s="1"/>
  <c r="S120" i="92"/>
  <c r="S188" i="92" s="1"/>
  <c r="S189" i="92" s="1"/>
  <c r="J188" i="92"/>
  <c r="J189" i="92" s="1"/>
  <c r="AG153" i="92"/>
  <c r="AG120" i="92"/>
  <c r="AG123" i="92" s="1"/>
  <c r="I120" i="92"/>
  <c r="I123" i="92" s="1"/>
  <c r="AG119" i="92"/>
  <c r="AA120" i="92"/>
  <c r="AA188" i="92" s="1"/>
  <c r="AA189" i="92" s="1"/>
  <c r="AJ191" i="91"/>
  <c r="AJ192" i="91" s="1"/>
  <c r="AH191" i="91"/>
  <c r="AH192" i="91" s="1"/>
  <c r="AF191" i="91"/>
  <c r="AF192" i="91" s="1"/>
  <c r="Y126" i="91"/>
  <c r="Z191" i="91"/>
  <c r="Z192" i="91" s="1"/>
  <c r="G127" i="91"/>
  <c r="AE126" i="91"/>
  <c r="AC126" i="91"/>
  <c r="N191" i="91"/>
  <c r="N192" i="91" s="1"/>
  <c r="W126" i="91"/>
  <c r="AL126" i="91"/>
  <c r="AB191" i="91"/>
  <c r="AB192" i="91" s="1"/>
  <c r="T126" i="91"/>
  <c r="R191" i="91"/>
  <c r="R192" i="91" s="1"/>
  <c r="H194" i="61"/>
  <c r="AF194" i="61"/>
  <c r="AF195" i="61" s="1"/>
  <c r="N194" i="61"/>
  <c r="N195" i="61" s="1"/>
  <c r="W194" i="61"/>
  <c r="W195" i="61" s="1"/>
  <c r="X194" i="61"/>
  <c r="X195" i="61" s="1"/>
  <c r="T194" i="61"/>
  <c r="T195" i="61" s="1"/>
  <c r="O194" i="61"/>
  <c r="O195" i="61" s="1"/>
  <c r="AB194" i="61"/>
  <c r="AB195" i="61" s="1"/>
  <c r="AG194" i="61"/>
  <c r="AG195" i="61" s="1"/>
  <c r="S194" i="61"/>
  <c r="S195" i="61" s="1"/>
  <c r="Y194" i="61"/>
  <c r="Y195" i="61" s="1"/>
  <c r="V194" i="61"/>
  <c r="V195" i="61" s="1"/>
  <c r="AK194" i="61"/>
  <c r="AK195" i="61" s="1"/>
  <c r="AC194" i="61"/>
  <c r="AC195" i="61" s="1"/>
  <c r="W129" i="61"/>
  <c r="AB129" i="61"/>
  <c r="N129" i="61"/>
  <c r="K129" i="61"/>
  <c r="AH129" i="61"/>
  <c r="AJ129" i="61"/>
  <c r="V129" i="61"/>
  <c r="AG129" i="61"/>
  <c r="S129" i="61"/>
  <c r="G191" i="61"/>
  <c r="G130" i="61"/>
  <c r="AA3" i="5"/>
  <c r="AA122" i="5"/>
  <c r="AA129" i="5"/>
  <c r="AA126" i="5"/>
  <c r="AA119" i="5"/>
  <c r="AA130" i="5"/>
  <c r="AA128" i="5"/>
  <c r="AA123" i="5"/>
  <c r="AA124" i="5"/>
  <c r="AA120" i="5"/>
  <c r="AA127" i="5"/>
  <c r="AA125" i="5"/>
  <c r="AA121" i="5"/>
  <c r="AA143" i="5"/>
  <c r="AA137" i="5"/>
  <c r="AA144" i="5"/>
  <c r="AA138" i="5"/>
  <c r="AA146" i="5"/>
  <c r="AA142" i="5"/>
  <c r="AA145" i="5"/>
  <c r="AA140" i="5"/>
  <c r="AA135" i="5"/>
  <c r="AA136" i="5"/>
  <c r="AA141" i="5"/>
  <c r="AA139" i="5"/>
  <c r="N89" i="5"/>
  <c r="U109" i="5"/>
  <c r="L110" i="5"/>
  <c r="T114" i="5"/>
  <c r="W110" i="5"/>
  <c r="L113" i="5"/>
  <c r="AA109" i="5"/>
  <c r="Z110" i="5"/>
  <c r="Q113" i="5"/>
  <c r="L108" i="5"/>
  <c r="O108" i="5"/>
  <c r="Z111" i="5"/>
  <c r="Q108" i="5"/>
  <c r="S114" i="5"/>
  <c r="I108" i="5"/>
  <c r="W111" i="5"/>
  <c r="R109" i="5"/>
  <c r="T112" i="5"/>
  <c r="J113" i="5"/>
  <c r="K113" i="5"/>
  <c r="P108" i="5"/>
  <c r="P109" i="5"/>
  <c r="Q114" i="5"/>
  <c r="W107" i="5"/>
  <c r="M107" i="5"/>
  <c r="L107" i="5"/>
  <c r="AA106" i="5"/>
  <c r="P107" i="5"/>
  <c r="I104" i="5"/>
  <c r="Z104" i="5"/>
  <c r="AA104" i="5"/>
  <c r="T104" i="5"/>
  <c r="L105" i="5"/>
  <c r="X89" i="5"/>
  <c r="P89" i="5"/>
  <c r="V105" i="5"/>
  <c r="O105" i="5"/>
  <c r="S105" i="5"/>
  <c r="X105" i="5"/>
  <c r="V89" i="5"/>
  <c r="S89" i="5"/>
  <c r="Y103" i="5"/>
  <c r="N103" i="5"/>
  <c r="P103" i="5"/>
  <c r="AA114" i="5"/>
  <c r="O110" i="5"/>
  <c r="W108" i="5"/>
  <c r="R111" i="5"/>
  <c r="N109" i="5"/>
  <c r="R112" i="5"/>
  <c r="X111" i="5"/>
  <c r="T110" i="5"/>
  <c r="X106" i="5"/>
  <c r="S104" i="5"/>
  <c r="L104" i="5"/>
  <c r="O104" i="5"/>
  <c r="R105" i="5"/>
  <c r="Z105" i="5"/>
  <c r="AA50" i="5"/>
  <c r="Y105" i="5"/>
  <c r="AA153" i="5"/>
  <c r="W105" i="5"/>
  <c r="S103" i="5"/>
  <c r="U103" i="5"/>
  <c r="AA111" i="5"/>
  <c r="J112" i="5"/>
  <c r="U108" i="5"/>
  <c r="L109" i="5"/>
  <c r="X114" i="5"/>
  <c r="M110" i="5"/>
  <c r="Y112" i="5"/>
  <c r="N110" i="5"/>
  <c r="K107" i="5"/>
  <c r="Z107" i="5"/>
  <c r="T106" i="5"/>
  <c r="J104" i="5"/>
  <c r="I89" i="5"/>
  <c r="AA194" i="5"/>
  <c r="Q89" i="5"/>
  <c r="M103" i="5"/>
  <c r="V111" i="5"/>
  <c r="V109" i="5"/>
  <c r="J114" i="5"/>
  <c r="N114" i="5"/>
  <c r="R110" i="5"/>
  <c r="Q110" i="5"/>
  <c r="AA108" i="5"/>
  <c r="V108" i="5"/>
  <c r="Y111" i="5"/>
  <c r="K109" i="5"/>
  <c r="M114" i="5"/>
  <c r="R113" i="5"/>
  <c r="W112" i="5"/>
  <c r="U112" i="5"/>
  <c r="Y114" i="5"/>
  <c r="L112" i="5"/>
  <c r="Q109" i="5"/>
  <c r="K110" i="5"/>
  <c r="U106" i="5"/>
  <c r="I106" i="5"/>
  <c r="N106" i="5"/>
  <c r="Z106" i="5"/>
  <c r="V104" i="5"/>
  <c r="M89" i="5"/>
  <c r="AA105" i="5"/>
  <c r="O89" i="5"/>
  <c r="W103" i="5"/>
  <c r="X103" i="5"/>
  <c r="X109" i="5"/>
  <c r="U114" i="5"/>
  <c r="Z113" i="5"/>
  <c r="V112" i="5"/>
  <c r="Z109" i="5"/>
  <c r="T113" i="5"/>
  <c r="L114" i="5"/>
  <c r="AA112" i="5"/>
  <c r="S106" i="5"/>
  <c r="K106" i="5"/>
  <c r="Q105" i="5"/>
  <c r="L89" i="5"/>
  <c r="W89" i="5"/>
  <c r="L103" i="5"/>
  <c r="T109" i="5"/>
  <c r="W109" i="5"/>
  <c r="Q112" i="5"/>
  <c r="N113" i="5"/>
  <c r="S108" i="5"/>
  <c r="AA113" i="5"/>
  <c r="O112" i="5"/>
  <c r="S112" i="5"/>
  <c r="Z108" i="5"/>
  <c r="M111" i="5"/>
  <c r="P113" i="5"/>
  <c r="Q111" i="5"/>
  <c r="S110" i="5"/>
  <c r="M113" i="5"/>
  <c r="X112" i="5"/>
  <c r="K108" i="5"/>
  <c r="V113" i="5"/>
  <c r="N112" i="5"/>
  <c r="Y109" i="5"/>
  <c r="N111" i="5"/>
  <c r="Y110" i="5"/>
  <c r="K111" i="5"/>
  <c r="R114" i="5"/>
  <c r="O111" i="5"/>
  <c r="X110" i="5"/>
  <c r="V110" i="5"/>
  <c r="Y113" i="5"/>
  <c r="T107" i="5"/>
  <c r="P106" i="5"/>
  <c r="Y106" i="5"/>
  <c r="Q107" i="5"/>
  <c r="V106" i="5"/>
  <c r="AA107" i="5"/>
  <c r="W106" i="5"/>
  <c r="J107" i="5"/>
  <c r="O107" i="5"/>
  <c r="W104" i="5"/>
  <c r="P104" i="5"/>
  <c r="N104" i="5"/>
  <c r="Q104" i="5"/>
  <c r="Y104" i="5"/>
  <c r="AA66" i="5"/>
  <c r="AA89" i="5"/>
  <c r="AA34" i="5"/>
  <c r="U89" i="5"/>
  <c r="Z89" i="5"/>
  <c r="T89" i="5"/>
  <c r="Y89" i="5"/>
  <c r="R89" i="5"/>
  <c r="AA169" i="5"/>
  <c r="P105" i="5"/>
  <c r="I103" i="5"/>
  <c r="J103" i="5"/>
  <c r="O103" i="5"/>
  <c r="AA103" i="5"/>
  <c r="D91" i="4"/>
  <c r="I111" i="5"/>
  <c r="M109" i="5"/>
  <c r="J110" i="5"/>
  <c r="U111" i="5"/>
  <c r="AA110" i="5"/>
  <c r="Y108" i="5"/>
  <c r="J111" i="5"/>
  <c r="X113" i="5"/>
  <c r="I107" i="5"/>
  <c r="R107" i="5"/>
  <c r="M106" i="5"/>
  <c r="Q106" i="5"/>
  <c r="R104" i="5"/>
  <c r="X104" i="5"/>
  <c r="U105" i="5"/>
  <c r="T105" i="5"/>
  <c r="AA18" i="5"/>
  <c r="J101" i="5"/>
  <c r="O100" i="5"/>
  <c r="AA100" i="5"/>
  <c r="L101" i="5"/>
  <c r="J100" i="5"/>
  <c r="R101" i="5"/>
  <c r="S101" i="5"/>
  <c r="AA116" i="5"/>
  <c r="P101" i="5"/>
  <c r="R100" i="5"/>
  <c r="Z100" i="5"/>
  <c r="Y101" i="5"/>
  <c r="U101" i="5"/>
  <c r="V101" i="5"/>
  <c r="P100" i="5"/>
  <c r="AA132" i="5"/>
  <c r="O101" i="5"/>
  <c r="Q101" i="5"/>
  <c r="K100" i="5"/>
  <c r="AA117" i="5"/>
  <c r="AA133" i="5"/>
  <c r="AA101" i="5"/>
  <c r="W101" i="5"/>
  <c r="T101" i="5"/>
  <c r="Z101" i="5"/>
  <c r="Y100" i="5"/>
  <c r="Q100" i="5"/>
  <c r="L102" i="5"/>
  <c r="Q99" i="5"/>
  <c r="R99" i="5"/>
  <c r="N99" i="5"/>
  <c r="AA134" i="5"/>
  <c r="AA131" i="5"/>
  <c r="AA102" i="5"/>
  <c r="Z99" i="5"/>
  <c r="T99" i="5"/>
  <c r="U102" i="5"/>
  <c r="U99" i="5"/>
  <c r="Q102" i="5"/>
  <c r="W102" i="5"/>
  <c r="L99" i="5"/>
  <c r="J99" i="5"/>
  <c r="I102" i="5"/>
  <c r="AA118" i="5"/>
  <c r="W99" i="5"/>
  <c r="N102" i="5"/>
  <c r="S102" i="5"/>
  <c r="X99" i="5"/>
  <c r="Z102" i="5"/>
  <c r="P99" i="5"/>
  <c r="S99" i="5"/>
  <c r="K102" i="5"/>
  <c r="R102" i="5"/>
  <c r="O99" i="5"/>
  <c r="Y102" i="5"/>
  <c r="AA99" i="5"/>
  <c r="I99" i="5"/>
  <c r="Y99" i="5"/>
  <c r="T102" i="5"/>
  <c r="AA115" i="5"/>
  <c r="Y188" i="95" l="1"/>
  <c r="Y189" i="95" s="1"/>
  <c r="G126" i="93"/>
  <c r="AA183" i="5"/>
  <c r="AA182" i="5"/>
  <c r="G124" i="106"/>
  <c r="H188" i="102"/>
  <c r="H189" i="102" s="1"/>
  <c r="G189" i="102" s="1"/>
  <c r="AL123" i="104"/>
  <c r="M188" i="105"/>
  <c r="M189" i="105" s="1"/>
  <c r="AG188" i="102"/>
  <c r="AG189" i="102" s="1"/>
  <c r="AL188" i="102"/>
  <c r="AL189" i="102" s="1"/>
  <c r="AB123" i="106"/>
  <c r="AG123" i="103"/>
  <c r="AA123" i="100"/>
  <c r="AA188" i="100"/>
  <c r="AA189" i="100" s="1"/>
  <c r="G124" i="100"/>
  <c r="AL123" i="106"/>
  <c r="AB188" i="104"/>
  <c r="AB189" i="104" s="1"/>
  <c r="G189" i="104" s="1"/>
  <c r="M123" i="97"/>
  <c r="AF123" i="106"/>
  <c r="AA123" i="101"/>
  <c r="H123" i="103"/>
  <c r="AG123" i="106"/>
  <c r="V123" i="99"/>
  <c r="Y188" i="103"/>
  <c r="Y189" i="103" s="1"/>
  <c r="P123" i="99"/>
  <c r="AF123" i="101"/>
  <c r="AG188" i="97"/>
  <c r="AG189" i="97" s="1"/>
  <c r="AA123" i="106"/>
  <c r="AL123" i="98"/>
  <c r="K123" i="99"/>
  <c r="G123" i="99" s="1"/>
  <c r="AB123" i="98"/>
  <c r="G123" i="102"/>
  <c r="G124" i="102"/>
  <c r="AA123" i="104"/>
  <c r="M188" i="98"/>
  <c r="M189" i="98" s="1"/>
  <c r="AG123" i="104"/>
  <c r="AB123" i="101"/>
  <c r="G123" i="101" s="1"/>
  <c r="G123" i="98"/>
  <c r="AG188" i="100"/>
  <c r="AG189" i="100" s="1"/>
  <c r="G189" i="100" s="1"/>
  <c r="Q188" i="98"/>
  <c r="Q189" i="98" s="1"/>
  <c r="G189" i="98" s="1"/>
  <c r="P123" i="100"/>
  <c r="G189" i="99"/>
  <c r="G123" i="100"/>
  <c r="G189" i="97"/>
  <c r="K188" i="106"/>
  <c r="K189" i="106" s="1"/>
  <c r="G189" i="106" s="1"/>
  <c r="AF123" i="105"/>
  <c r="G123" i="105" s="1"/>
  <c r="AA188" i="103"/>
  <c r="AA189" i="103" s="1"/>
  <c r="G189" i="103" s="1"/>
  <c r="AL188" i="101"/>
  <c r="AL189" i="101" s="1"/>
  <c r="G189" i="101" s="1"/>
  <c r="U188" i="105"/>
  <c r="U189" i="105" s="1"/>
  <c r="G189" i="105" s="1"/>
  <c r="AF123" i="95"/>
  <c r="P123" i="103"/>
  <c r="P123" i="104"/>
  <c r="G123" i="104" s="1"/>
  <c r="K123" i="97"/>
  <c r="AF123" i="97"/>
  <c r="AA123" i="95"/>
  <c r="K188" i="95"/>
  <c r="K189" i="95" s="1"/>
  <c r="G189" i="95" s="1"/>
  <c r="T123" i="95"/>
  <c r="AL123" i="95"/>
  <c r="L123" i="95"/>
  <c r="G189" i="94"/>
  <c r="G123" i="94"/>
  <c r="S123" i="92"/>
  <c r="AA123" i="92"/>
  <c r="AG188" i="92"/>
  <c r="AG189" i="92" s="1"/>
  <c r="I188" i="92"/>
  <c r="I189" i="92" s="1"/>
  <c r="G126" i="91"/>
  <c r="G192" i="91"/>
  <c r="H195" i="61"/>
  <c r="G195" i="61" s="1"/>
  <c r="U181" i="5"/>
  <c r="L181" i="5"/>
  <c r="P181" i="5"/>
  <c r="AA181" i="5"/>
  <c r="J181" i="5"/>
  <c r="S181" i="5"/>
  <c r="O181" i="5"/>
  <c r="Y181" i="5"/>
  <c r="I181" i="5"/>
  <c r="AB3" i="5"/>
  <c r="AB120" i="5"/>
  <c r="AB127" i="5"/>
  <c r="AB130" i="5"/>
  <c r="AB129" i="5"/>
  <c r="AB128" i="5"/>
  <c r="AB125" i="5"/>
  <c r="AB124" i="5"/>
  <c r="AB121" i="5"/>
  <c r="AB123" i="5"/>
  <c r="AB119" i="5"/>
  <c r="AB126" i="5"/>
  <c r="AB122" i="5"/>
  <c r="AB144" i="5"/>
  <c r="AB146" i="5"/>
  <c r="AB138" i="5"/>
  <c r="AB145" i="5"/>
  <c r="AB142" i="5"/>
  <c r="AB139" i="5"/>
  <c r="AB136" i="5"/>
  <c r="AB141" i="5"/>
  <c r="AB143" i="5"/>
  <c r="AB140" i="5"/>
  <c r="AB135" i="5"/>
  <c r="AB137" i="5"/>
  <c r="U58" i="5"/>
  <c r="L202" i="5"/>
  <c r="K202" i="5"/>
  <c r="R202" i="5"/>
  <c r="T202" i="5"/>
  <c r="X202" i="5"/>
  <c r="P74" i="5"/>
  <c r="Q58" i="5"/>
  <c r="O58" i="5"/>
  <c r="Q202" i="5"/>
  <c r="I74" i="5"/>
  <c r="Q103" i="5"/>
  <c r="V103" i="5"/>
  <c r="D94" i="4"/>
  <c r="O42" i="5"/>
  <c r="R74" i="5"/>
  <c r="R58" i="5"/>
  <c r="K74" i="5"/>
  <c r="R42" i="5"/>
  <c r="T74" i="5"/>
  <c r="W202" i="5"/>
  <c r="M202" i="5"/>
  <c r="O202" i="5"/>
  <c r="Y202" i="5"/>
  <c r="L74" i="5"/>
  <c r="Z103" i="5"/>
  <c r="R103" i="5"/>
  <c r="P202" i="5"/>
  <c r="S42" i="5"/>
  <c r="M42" i="5"/>
  <c r="V161" i="5"/>
  <c r="M108" i="5"/>
  <c r="N202" i="5"/>
  <c r="V74" i="5"/>
  <c r="Q74" i="5"/>
  <c r="V26" i="5"/>
  <c r="V202" i="5"/>
  <c r="X108" i="5"/>
  <c r="M58" i="5"/>
  <c r="I42" i="5"/>
  <c r="S202" i="5"/>
  <c r="J202" i="5"/>
  <c r="U202" i="5"/>
  <c r="V177" i="5"/>
  <c r="P42" i="5"/>
  <c r="AB113" i="5"/>
  <c r="K103" i="5"/>
  <c r="K58" i="5"/>
  <c r="Q42" i="5"/>
  <c r="V42" i="5"/>
  <c r="AB133" i="5"/>
  <c r="T100" i="5"/>
  <c r="N100" i="5"/>
  <c r="AB132" i="5"/>
  <c r="AB117" i="5"/>
  <c r="AB116" i="5"/>
  <c r="W100" i="5"/>
  <c r="AB131" i="5"/>
  <c r="AB134" i="5"/>
  <c r="AB118" i="5"/>
  <c r="AB115" i="5"/>
  <c r="AB183" i="5" l="1"/>
  <c r="AB182" i="5"/>
  <c r="G123" i="106"/>
  <c r="G123" i="103"/>
  <c r="G123" i="97"/>
  <c r="G123" i="95"/>
  <c r="G189" i="92"/>
  <c r="G123" i="92"/>
  <c r="R181" i="5"/>
  <c r="Z181" i="5"/>
  <c r="Q181" i="5"/>
  <c r="V181" i="5"/>
  <c r="W181" i="5"/>
  <c r="N181" i="5"/>
  <c r="X181" i="5"/>
  <c r="T181" i="5"/>
  <c r="G129" i="61"/>
  <c r="AC3" i="5"/>
  <c r="AC124" i="5"/>
  <c r="AC122" i="5"/>
  <c r="AC128" i="5"/>
  <c r="AC129" i="5"/>
  <c r="AC130" i="5"/>
  <c r="AC120" i="5"/>
  <c r="AC127" i="5"/>
  <c r="AC123" i="5"/>
  <c r="AC126" i="5"/>
  <c r="AC121" i="5"/>
  <c r="AC119" i="5"/>
  <c r="AC125" i="5"/>
  <c r="AC141" i="5"/>
  <c r="AC143" i="5"/>
  <c r="AC136" i="5"/>
  <c r="AC144" i="5"/>
  <c r="AC140" i="5"/>
  <c r="AC142" i="5"/>
  <c r="AC139" i="5"/>
  <c r="AC146" i="5"/>
  <c r="AC145" i="5"/>
  <c r="AC138" i="5"/>
  <c r="AC135" i="5"/>
  <c r="AC137" i="5"/>
  <c r="AC113" i="5"/>
  <c r="AC116" i="5"/>
  <c r="AC117" i="5"/>
  <c r="AC132" i="5"/>
  <c r="AC133" i="5"/>
  <c r="AC131" i="5"/>
  <c r="AC118" i="5"/>
  <c r="AC115" i="5"/>
  <c r="AC134" i="5"/>
  <c r="AC183" i="5" l="1"/>
  <c r="AC182" i="5"/>
  <c r="AD3" i="5"/>
  <c r="AD124" i="5"/>
  <c r="AD125" i="5"/>
  <c r="AD130" i="5"/>
  <c r="AD128" i="5"/>
  <c r="AD126" i="5"/>
  <c r="AD127" i="5"/>
  <c r="AD120" i="5"/>
  <c r="AD123" i="5"/>
  <c r="AD122" i="5"/>
  <c r="AD121" i="5"/>
  <c r="AD129" i="5"/>
  <c r="AD119" i="5"/>
  <c r="AD144" i="5"/>
  <c r="AD136" i="5"/>
  <c r="AD137" i="5"/>
  <c r="AD139" i="5"/>
  <c r="AD146" i="5"/>
  <c r="AD140" i="5"/>
  <c r="AD145" i="5"/>
  <c r="AD135" i="5"/>
  <c r="AD142" i="5"/>
  <c r="AD138" i="5"/>
  <c r="AD143" i="5"/>
  <c r="AD141" i="5"/>
  <c r="AD133" i="5"/>
  <c r="AD116" i="5"/>
  <c r="AD117" i="5"/>
  <c r="AD132" i="5"/>
  <c r="AD131" i="5"/>
  <c r="AD115" i="5"/>
  <c r="AD118" i="5"/>
  <c r="AD134" i="5"/>
  <c r="AD183" i="5" l="1"/>
  <c r="AD182" i="5"/>
  <c r="AE3" i="5"/>
  <c r="AE125" i="5"/>
  <c r="AE129" i="5"/>
  <c r="AE128" i="5"/>
  <c r="AE123" i="5"/>
  <c r="AE120" i="5"/>
  <c r="AE121" i="5"/>
  <c r="AE127" i="5"/>
  <c r="AE122" i="5"/>
  <c r="AE119" i="5"/>
  <c r="AE126" i="5"/>
  <c r="AE130" i="5"/>
  <c r="AE124" i="5"/>
  <c r="AE137" i="5"/>
  <c r="AE138" i="5"/>
  <c r="AE146" i="5"/>
  <c r="AE142" i="5"/>
  <c r="AE144" i="5"/>
  <c r="AE145" i="5"/>
  <c r="AE136" i="5"/>
  <c r="AE143" i="5"/>
  <c r="AE141" i="5"/>
  <c r="AE135" i="5"/>
  <c r="AE140" i="5"/>
  <c r="AE139" i="5"/>
  <c r="N58" i="5"/>
  <c r="AD26" i="5"/>
  <c r="V71" i="5"/>
  <c r="Y200" i="5"/>
  <c r="K72" i="5"/>
  <c r="Q70" i="5"/>
  <c r="L49" i="5"/>
  <c r="J42" i="5"/>
  <c r="T33" i="5"/>
  <c r="U70" i="5"/>
  <c r="P37" i="5"/>
  <c r="W197" i="5"/>
  <c r="U51" i="5"/>
  <c r="Y177" i="5"/>
  <c r="R97" i="5"/>
  <c r="J73" i="5"/>
  <c r="S53" i="5"/>
  <c r="L203" i="5"/>
  <c r="P33" i="5"/>
  <c r="X42" i="5"/>
  <c r="AB58" i="5"/>
  <c r="L54" i="5"/>
  <c r="AC109" i="5"/>
  <c r="N68" i="5"/>
  <c r="O203" i="5"/>
  <c r="S49" i="5"/>
  <c r="AA58" i="5"/>
  <c r="T97" i="5"/>
  <c r="V25" i="5"/>
  <c r="X193" i="5"/>
  <c r="W196" i="5"/>
  <c r="O199" i="5"/>
  <c r="AB202" i="5"/>
  <c r="AC177" i="5"/>
  <c r="K67" i="5"/>
  <c r="V174" i="5"/>
  <c r="V175" i="5"/>
  <c r="J39" i="5"/>
  <c r="N43" i="5"/>
  <c r="AA97" i="5"/>
  <c r="W58" i="5"/>
  <c r="M198" i="5"/>
  <c r="I203" i="5"/>
  <c r="N195" i="5"/>
  <c r="AC108" i="5"/>
  <c r="N42" i="5"/>
  <c r="Z161" i="5"/>
  <c r="K55" i="5"/>
  <c r="S37" i="5"/>
  <c r="T57" i="5"/>
  <c r="K38" i="5"/>
  <c r="I56" i="5"/>
  <c r="K36" i="5"/>
  <c r="N39" i="5"/>
  <c r="T53" i="5"/>
  <c r="U75" i="5"/>
  <c r="Y199" i="5"/>
  <c r="V53" i="5"/>
  <c r="AC97" i="5"/>
  <c r="K42" i="5"/>
  <c r="U52" i="5"/>
  <c r="K197" i="5"/>
  <c r="R195" i="5"/>
  <c r="N196" i="5"/>
  <c r="AD113" i="5"/>
  <c r="AB26" i="5"/>
  <c r="P57" i="5"/>
  <c r="V43" i="5"/>
  <c r="Q201" i="5"/>
  <c r="M51" i="5"/>
  <c r="N197" i="5"/>
  <c r="N97" i="5"/>
  <c r="U97" i="5"/>
  <c r="N51" i="5"/>
  <c r="P203" i="5"/>
  <c r="V171" i="5"/>
  <c r="V162" i="5"/>
  <c r="O97" i="5"/>
  <c r="Z42" i="5"/>
  <c r="J197" i="5"/>
  <c r="R67" i="5"/>
  <c r="I198" i="5"/>
  <c r="J65" i="5"/>
  <c r="V19" i="5"/>
  <c r="V55" i="5"/>
  <c r="D186" i="4"/>
  <c r="L51" i="5"/>
  <c r="P51" i="5"/>
  <c r="K35" i="5"/>
  <c r="R196" i="5"/>
  <c r="S200" i="5"/>
  <c r="AB177" i="5"/>
  <c r="N74" i="5"/>
  <c r="V160" i="5"/>
  <c r="N56" i="5"/>
  <c r="Q196" i="5"/>
  <c r="M59" i="5"/>
  <c r="U42" i="5"/>
  <c r="I97" i="5"/>
  <c r="K199" i="5"/>
  <c r="O41" i="5"/>
  <c r="Q199" i="5"/>
  <c r="J49" i="5"/>
  <c r="Y203" i="5"/>
  <c r="I58" i="5"/>
  <c r="L53" i="5"/>
  <c r="O33" i="5"/>
  <c r="Q197" i="5"/>
  <c r="P201" i="5"/>
  <c r="V69" i="5"/>
  <c r="M196" i="5"/>
  <c r="J69" i="5"/>
  <c r="W200" i="5"/>
  <c r="X198" i="5"/>
  <c r="J53" i="5"/>
  <c r="S198" i="5"/>
  <c r="N73" i="5"/>
  <c r="P65" i="5"/>
  <c r="K203" i="5"/>
  <c r="D189" i="4"/>
  <c r="AA26" i="5"/>
  <c r="J37" i="5"/>
  <c r="Q195" i="5"/>
  <c r="J201" i="5"/>
  <c r="L65" i="5"/>
  <c r="Q35" i="5"/>
  <c r="AC26" i="5"/>
  <c r="V170" i="5"/>
  <c r="U201" i="5"/>
  <c r="N65" i="5"/>
  <c r="W201" i="5"/>
  <c r="S43" i="5"/>
  <c r="Y26" i="5"/>
  <c r="AD42" i="5"/>
  <c r="U54" i="5"/>
  <c r="R198" i="5"/>
  <c r="R71" i="5"/>
  <c r="O59" i="5"/>
  <c r="J58" i="5"/>
  <c r="AA202" i="5"/>
  <c r="M41" i="5"/>
  <c r="V157" i="5"/>
  <c r="O70" i="5"/>
  <c r="J59" i="5"/>
  <c r="D135" i="4"/>
  <c r="W42" i="5"/>
  <c r="AD58" i="5"/>
  <c r="V173" i="5"/>
  <c r="Q198" i="5"/>
  <c r="P196" i="5"/>
  <c r="L40" i="5"/>
  <c r="W161" i="5"/>
  <c r="Z74" i="5"/>
  <c r="N36" i="5"/>
  <c r="M201" i="5"/>
  <c r="U43" i="5"/>
  <c r="L198" i="5"/>
  <c r="T196" i="5"/>
  <c r="L97" i="5"/>
  <c r="AA42" i="5"/>
  <c r="U72" i="5"/>
  <c r="V39" i="5"/>
  <c r="L59" i="5"/>
  <c r="J193" i="5"/>
  <c r="S97" i="5"/>
  <c r="K56" i="5"/>
  <c r="Y193" i="5"/>
  <c r="V178" i="5"/>
  <c r="V20" i="5"/>
  <c r="M71" i="5"/>
  <c r="L197" i="5"/>
  <c r="W193" i="5"/>
  <c r="V49" i="5"/>
  <c r="I200" i="5"/>
  <c r="S195" i="5"/>
  <c r="L200" i="5"/>
  <c r="V65" i="5"/>
  <c r="AB161" i="5"/>
  <c r="S199" i="5"/>
  <c r="R68" i="5"/>
  <c r="O196" i="5"/>
  <c r="I73" i="5"/>
  <c r="M199" i="5"/>
  <c r="W74" i="5"/>
  <c r="D187" i="4"/>
  <c r="Q71" i="5"/>
  <c r="S38" i="5"/>
  <c r="M39" i="5"/>
  <c r="T197" i="5"/>
  <c r="K69" i="5"/>
  <c r="Y97" i="5"/>
  <c r="AC74" i="5"/>
  <c r="AB107" i="5"/>
  <c r="V172" i="5"/>
  <c r="J198" i="5"/>
  <c r="R36" i="5"/>
  <c r="T58" i="5"/>
  <c r="L58" i="5"/>
  <c r="N199" i="5"/>
  <c r="I72" i="5"/>
  <c r="S72" i="5"/>
  <c r="U35" i="5"/>
  <c r="S54" i="5"/>
  <c r="AC42" i="5"/>
  <c r="X26" i="5"/>
  <c r="T43" i="5"/>
  <c r="X201" i="5"/>
  <c r="V195" i="5"/>
  <c r="V168" i="5"/>
  <c r="L196" i="5"/>
  <c r="P97" i="5"/>
  <c r="J70" i="5"/>
  <c r="S75" i="5"/>
  <c r="N198" i="5"/>
  <c r="V33" i="5"/>
  <c r="J41" i="5"/>
  <c r="X177" i="5"/>
  <c r="Z202" i="5"/>
  <c r="P72" i="5"/>
  <c r="O36" i="5"/>
  <c r="L69" i="5"/>
  <c r="R53" i="5"/>
  <c r="O200" i="5"/>
  <c r="AD161" i="5"/>
  <c r="P59" i="5"/>
  <c r="L56" i="5"/>
  <c r="V155" i="5"/>
  <c r="AB114" i="5"/>
  <c r="K200" i="5"/>
  <c r="N33" i="5"/>
  <c r="V176" i="5"/>
  <c r="AC112" i="5"/>
  <c r="R56" i="5"/>
  <c r="AC106" i="5"/>
  <c r="K193" i="5"/>
  <c r="R75" i="5"/>
  <c r="V35" i="5"/>
  <c r="AB112" i="5"/>
  <c r="W97" i="5"/>
  <c r="N72" i="5"/>
  <c r="P54" i="5"/>
  <c r="V201" i="5"/>
  <c r="V200" i="5"/>
  <c r="J199" i="5"/>
  <c r="Z26" i="5"/>
  <c r="S74" i="5"/>
  <c r="K52" i="5"/>
  <c r="V158" i="5"/>
  <c r="S56" i="5"/>
  <c r="I196" i="5"/>
  <c r="P195" i="5"/>
  <c r="X161" i="5"/>
  <c r="K196" i="5"/>
  <c r="P35" i="5"/>
  <c r="X203" i="5"/>
  <c r="AB108" i="5"/>
  <c r="R59" i="5"/>
  <c r="X74" i="5"/>
  <c r="I199" i="5"/>
  <c r="U196" i="5"/>
  <c r="Q69" i="5"/>
  <c r="V159" i="5"/>
  <c r="O198" i="5"/>
  <c r="P198" i="5"/>
  <c r="AA177" i="5"/>
  <c r="S58" i="5"/>
  <c r="P197" i="5"/>
  <c r="V156" i="5"/>
  <c r="W195" i="5"/>
  <c r="K51" i="5"/>
  <c r="W26" i="5"/>
  <c r="O43" i="5"/>
  <c r="I197" i="5"/>
  <c r="J33" i="5"/>
  <c r="W198" i="5"/>
  <c r="P200" i="5"/>
  <c r="D75" i="4"/>
  <c r="AB42" i="5"/>
  <c r="Q53" i="5"/>
  <c r="M57" i="5"/>
  <c r="AB104" i="5"/>
  <c r="V27" i="5"/>
  <c r="K201" i="5"/>
  <c r="P58" i="5"/>
  <c r="X197" i="5"/>
  <c r="U37" i="5"/>
  <c r="V24" i="5"/>
  <c r="X195" i="5"/>
  <c r="R57" i="5"/>
  <c r="P39" i="5"/>
  <c r="R197" i="5"/>
  <c r="T39" i="5"/>
  <c r="L33" i="5"/>
  <c r="I195" i="5"/>
  <c r="U67" i="5"/>
  <c r="T200" i="5"/>
  <c r="J97" i="5"/>
  <c r="Y198" i="5"/>
  <c r="D111" i="4"/>
  <c r="R199" i="5"/>
  <c r="W199" i="5"/>
  <c r="O53" i="5"/>
  <c r="Y58" i="5"/>
  <c r="AB97" i="5"/>
  <c r="V23" i="5"/>
  <c r="S203" i="5"/>
  <c r="V197" i="5"/>
  <c r="P43" i="5"/>
  <c r="I54" i="5"/>
  <c r="U74" i="5"/>
  <c r="Y197" i="5"/>
  <c r="T59" i="5"/>
  <c r="P67" i="5"/>
  <c r="N193" i="5"/>
  <c r="AC110" i="5"/>
  <c r="X97" i="5"/>
  <c r="AD74" i="5"/>
  <c r="J195" i="5"/>
  <c r="J67" i="5"/>
  <c r="AC104" i="5"/>
  <c r="V51" i="5"/>
  <c r="N38" i="5"/>
  <c r="M97" i="5"/>
  <c r="AD177" i="5"/>
  <c r="Y196" i="5"/>
  <c r="J52" i="5"/>
  <c r="P38" i="5"/>
  <c r="T38" i="5"/>
  <c r="K97" i="5"/>
  <c r="W177" i="5"/>
  <c r="X200" i="5"/>
  <c r="P71" i="5"/>
  <c r="W203" i="5"/>
  <c r="Y201" i="5"/>
  <c r="U195" i="5"/>
  <c r="AB74" i="5"/>
  <c r="D184" i="4"/>
  <c r="Q203" i="5"/>
  <c r="Q43" i="5"/>
  <c r="O193" i="5"/>
  <c r="AB106" i="5"/>
  <c r="V58" i="5"/>
  <c r="J74" i="5"/>
  <c r="L195" i="5"/>
  <c r="Q51" i="5"/>
  <c r="K195" i="5"/>
  <c r="R72" i="5"/>
  <c r="L201" i="5"/>
  <c r="AB111" i="5"/>
  <c r="O52" i="5"/>
  <c r="T203" i="5"/>
  <c r="M72" i="5"/>
  <c r="AC111" i="5"/>
  <c r="K75" i="5"/>
  <c r="S197" i="5"/>
  <c r="N37" i="5"/>
  <c r="T55" i="5"/>
  <c r="Q36" i="5"/>
  <c r="D190" i="4"/>
  <c r="R200" i="5"/>
  <c r="AC107" i="5"/>
  <c r="M197" i="5"/>
  <c r="T52" i="5"/>
  <c r="AB110" i="5"/>
  <c r="AC202" i="5"/>
  <c r="AD97" i="5"/>
  <c r="N55" i="5"/>
  <c r="R38" i="5"/>
  <c r="O39" i="5"/>
  <c r="O75" i="5"/>
  <c r="N57" i="5"/>
  <c r="AA74" i="5"/>
  <c r="V37" i="5"/>
  <c r="M203" i="5"/>
  <c r="U39" i="5"/>
  <c r="V22" i="5"/>
  <c r="K57" i="5"/>
  <c r="AA161" i="5"/>
  <c r="N53" i="5"/>
  <c r="P70" i="5"/>
  <c r="K43" i="5"/>
  <c r="X199" i="5"/>
  <c r="J196" i="5"/>
  <c r="V21" i="5"/>
  <c r="X58" i="5"/>
  <c r="I57" i="5"/>
  <c r="R52" i="5"/>
  <c r="O195" i="5"/>
  <c r="R37" i="5"/>
  <c r="P55" i="5"/>
  <c r="V97" i="5"/>
  <c r="V196" i="5"/>
  <c r="X196" i="5"/>
  <c r="L43" i="5"/>
  <c r="P53" i="5"/>
  <c r="R69" i="5"/>
  <c r="O68" i="5"/>
  <c r="Y42" i="5"/>
  <c r="V152" i="5"/>
  <c r="T69" i="5"/>
  <c r="J71" i="5"/>
  <c r="T75" i="5"/>
  <c r="Q97" i="5"/>
  <c r="AD202" i="5"/>
  <c r="P199" i="5"/>
  <c r="U19" i="5"/>
  <c r="J57" i="5"/>
  <c r="M200" i="5"/>
  <c r="M56" i="5"/>
  <c r="K40" i="5"/>
  <c r="AC114" i="5"/>
  <c r="V154" i="5"/>
  <c r="T195" i="5"/>
  <c r="S69" i="5"/>
  <c r="K68" i="5"/>
  <c r="Z58" i="5"/>
  <c r="T42" i="5"/>
  <c r="N203" i="5"/>
  <c r="J203" i="5"/>
  <c r="V199" i="5"/>
  <c r="L36" i="5"/>
  <c r="N49" i="5"/>
  <c r="Z177" i="5"/>
  <c r="T201" i="5"/>
  <c r="U198" i="5"/>
  <c r="J55" i="5"/>
  <c r="U68" i="5"/>
  <c r="M67" i="5"/>
  <c r="Z97" i="5"/>
  <c r="O74" i="5"/>
  <c r="M43" i="5"/>
  <c r="K198" i="5"/>
  <c r="T193" i="5"/>
  <c r="R203" i="5"/>
  <c r="R54" i="5"/>
  <c r="L42" i="5"/>
  <c r="T198" i="5"/>
  <c r="U36" i="5"/>
  <c r="N201" i="5"/>
  <c r="I70" i="5"/>
  <c r="L57" i="5"/>
  <c r="O197" i="5"/>
  <c r="AC161" i="5"/>
  <c r="N52" i="5"/>
  <c r="U200" i="5"/>
  <c r="T36" i="5"/>
  <c r="L199" i="5"/>
  <c r="V54" i="5"/>
  <c r="Y161" i="5"/>
  <c r="Y74" i="5"/>
  <c r="V198" i="5"/>
  <c r="I75" i="5"/>
  <c r="U38" i="5"/>
  <c r="AB109" i="5"/>
  <c r="R73" i="5"/>
  <c r="D185" i="4"/>
  <c r="U197" i="5"/>
  <c r="V203" i="5"/>
  <c r="P49" i="5"/>
  <c r="N71" i="5"/>
  <c r="V40" i="5"/>
  <c r="M74" i="5"/>
  <c r="AC58" i="5"/>
  <c r="T199" i="5"/>
  <c r="T65" i="5"/>
  <c r="M195" i="5"/>
  <c r="O37" i="5"/>
  <c r="U203" i="5"/>
  <c r="V70" i="5"/>
  <c r="O201" i="5"/>
  <c r="R201" i="5"/>
  <c r="I41" i="5"/>
  <c r="Y195" i="5"/>
  <c r="U33" i="5"/>
  <c r="T68" i="5"/>
  <c r="M35" i="5"/>
  <c r="M69" i="5"/>
  <c r="S201" i="5"/>
  <c r="AB194" i="5"/>
  <c r="AC169" i="5"/>
  <c r="AC50" i="5"/>
  <c r="AB66" i="5"/>
  <c r="D90" i="4"/>
  <c r="J64" i="5"/>
  <c r="U32" i="5"/>
  <c r="U192" i="5"/>
  <c r="V32" i="5"/>
  <c r="T32" i="5"/>
  <c r="Q200" i="5"/>
  <c r="J200" i="5"/>
  <c r="AB50" i="5"/>
  <c r="AC105" i="5"/>
  <c r="AC153" i="5"/>
  <c r="AB153" i="5"/>
  <c r="AC66" i="5"/>
  <c r="T192" i="5"/>
  <c r="P192" i="5"/>
  <c r="Y192" i="5"/>
  <c r="K192" i="5"/>
  <c r="J192" i="5"/>
  <c r="U199" i="5"/>
  <c r="S196" i="5"/>
  <c r="AC194" i="5"/>
  <c r="AC89" i="5"/>
  <c r="AB169" i="5"/>
  <c r="AB105" i="5"/>
  <c r="AC34" i="5"/>
  <c r="V151" i="5"/>
  <c r="S32" i="5"/>
  <c r="V192" i="5"/>
  <c r="V167" i="5"/>
  <c r="AC103" i="5"/>
  <c r="K54" i="5"/>
  <c r="S70" i="5"/>
  <c r="AB89" i="5"/>
  <c r="AB18" i="5"/>
  <c r="D93" i="4"/>
  <c r="AB34" i="5"/>
  <c r="AC18" i="5"/>
  <c r="AB103" i="5"/>
  <c r="O64" i="5"/>
  <c r="T48" i="5"/>
  <c r="P32" i="5"/>
  <c r="AE58" i="5"/>
  <c r="AE26" i="5"/>
  <c r="AE97" i="5"/>
  <c r="AE74" i="5"/>
  <c r="AE177" i="5"/>
  <c r="AE113" i="5"/>
  <c r="AE42" i="5"/>
  <c r="AE161" i="5"/>
  <c r="AE202" i="5"/>
  <c r="O30" i="5"/>
  <c r="L190" i="5"/>
  <c r="I190" i="5"/>
  <c r="P30" i="5"/>
  <c r="I62" i="5"/>
  <c r="U46" i="5"/>
  <c r="K46" i="5"/>
  <c r="T45" i="5"/>
  <c r="T29" i="5"/>
  <c r="V148" i="5"/>
  <c r="O61" i="5"/>
  <c r="AE116" i="5"/>
  <c r="O46" i="5"/>
  <c r="O62" i="5"/>
  <c r="K190" i="5"/>
  <c r="AC101" i="5"/>
  <c r="M190" i="5"/>
  <c r="J62" i="5"/>
  <c r="V61" i="5"/>
  <c r="K189" i="5"/>
  <c r="AB100" i="5"/>
  <c r="V29" i="5"/>
  <c r="K45" i="5"/>
  <c r="AE133" i="5"/>
  <c r="X190" i="5"/>
  <c r="U190" i="5"/>
  <c r="J30" i="5"/>
  <c r="K30" i="5"/>
  <c r="V165" i="5"/>
  <c r="V62" i="5"/>
  <c r="J46" i="5"/>
  <c r="U189" i="5"/>
  <c r="I189" i="5"/>
  <c r="W189" i="5"/>
  <c r="J45" i="5"/>
  <c r="R189" i="5"/>
  <c r="Q189" i="5"/>
  <c r="AC100" i="5"/>
  <c r="L189" i="5"/>
  <c r="AE117" i="5"/>
  <c r="AE132" i="5"/>
  <c r="V149" i="5"/>
  <c r="AB101" i="5"/>
  <c r="M101" i="5"/>
  <c r="I46" i="5"/>
  <c r="I30" i="5"/>
  <c r="P190" i="5"/>
  <c r="K101" i="5"/>
  <c r="L45" i="5"/>
  <c r="K29" i="5"/>
  <c r="V164" i="5"/>
  <c r="I29" i="5"/>
  <c r="T61" i="5"/>
  <c r="X166" i="5"/>
  <c r="N191" i="5"/>
  <c r="U191" i="5"/>
  <c r="K47" i="5"/>
  <c r="U31" i="5"/>
  <c r="Y150" i="5"/>
  <c r="L47" i="5"/>
  <c r="R147" i="5"/>
  <c r="AB99" i="5"/>
  <c r="S31" i="5"/>
  <c r="AB102" i="5"/>
  <c r="O191" i="5"/>
  <c r="Y166" i="5"/>
  <c r="X150" i="5"/>
  <c r="AE131" i="5"/>
  <c r="V31" i="5"/>
  <c r="AE115" i="5"/>
  <c r="Y31" i="5"/>
  <c r="Y191" i="5"/>
  <c r="J188" i="5"/>
  <c r="W150" i="5"/>
  <c r="W31" i="5"/>
  <c r="K63" i="5"/>
  <c r="N28" i="5"/>
  <c r="AE134" i="5"/>
  <c r="AE118" i="5"/>
  <c r="AC99" i="5"/>
  <c r="O44" i="5"/>
  <c r="Y63" i="5"/>
  <c r="L44" i="5"/>
  <c r="P47" i="5"/>
  <c r="T191" i="5"/>
  <c r="O47" i="5"/>
  <c r="AC102" i="5"/>
  <c r="L188" i="5"/>
  <c r="N47" i="5"/>
  <c r="W166" i="5"/>
  <c r="D51" i="4"/>
  <c r="R163" i="5"/>
  <c r="Y47" i="5"/>
  <c r="K31" i="5"/>
  <c r="V63" i="5"/>
  <c r="U47" i="5"/>
  <c r="AE183" i="5" l="1"/>
  <c r="AE182" i="5"/>
  <c r="AB181" i="5"/>
  <c r="AC181" i="5"/>
  <c r="R184" i="5"/>
  <c r="R185" i="5"/>
  <c r="K181" i="5"/>
  <c r="M181" i="5"/>
  <c r="AF3" i="5"/>
  <c r="AF125" i="5"/>
  <c r="AF130" i="5"/>
  <c r="AF123" i="5"/>
  <c r="AF122" i="5"/>
  <c r="AF124" i="5"/>
  <c r="AF121" i="5"/>
  <c r="AF127" i="5"/>
  <c r="AF120" i="5"/>
  <c r="AF129" i="5"/>
  <c r="AF119" i="5"/>
  <c r="AF128" i="5"/>
  <c r="AF126" i="5"/>
  <c r="AF139" i="5"/>
  <c r="AF145" i="5"/>
  <c r="AF137" i="5"/>
  <c r="AF135" i="5"/>
  <c r="AF146" i="5"/>
  <c r="AF143" i="5"/>
  <c r="AF140" i="5"/>
  <c r="AF138" i="5"/>
  <c r="AF136" i="5"/>
  <c r="AF144" i="5"/>
  <c r="AF141" i="5"/>
  <c r="AF142" i="5"/>
  <c r="AF113" i="5"/>
  <c r="AF26" i="5"/>
  <c r="AF74" i="5"/>
  <c r="AF161" i="5"/>
  <c r="AF202" i="5"/>
  <c r="AF97" i="5"/>
  <c r="AF58" i="5"/>
  <c r="AF42" i="5"/>
  <c r="AF177" i="5"/>
  <c r="AF116" i="5"/>
  <c r="AF117" i="5"/>
  <c r="AF132" i="5"/>
  <c r="AF133" i="5"/>
  <c r="AF131" i="5"/>
  <c r="AF118" i="5"/>
  <c r="AF134" i="5"/>
  <c r="AF115" i="5"/>
  <c r="AF183" i="5" l="1"/>
  <c r="AF182" i="5"/>
  <c r="AG3" i="5"/>
  <c r="AG125" i="5"/>
  <c r="AG121" i="5"/>
  <c r="AG120" i="5"/>
  <c r="AG126" i="5"/>
  <c r="AG123" i="5"/>
  <c r="AG129" i="5"/>
  <c r="AG127" i="5"/>
  <c r="AG130" i="5"/>
  <c r="AG122" i="5"/>
  <c r="AG128" i="5"/>
  <c r="AG119" i="5"/>
  <c r="AG124" i="5"/>
  <c r="AG146" i="5"/>
  <c r="AG140" i="5"/>
  <c r="AG143" i="5"/>
  <c r="AG141" i="5"/>
  <c r="AG137" i="5"/>
  <c r="AG139" i="5"/>
  <c r="AG138" i="5"/>
  <c r="AG144" i="5"/>
  <c r="AG145" i="5"/>
  <c r="AG142" i="5"/>
  <c r="AG136" i="5"/>
  <c r="AG135" i="5"/>
  <c r="AG26" i="5"/>
  <c r="AG202" i="5"/>
  <c r="AG42" i="5"/>
  <c r="AG177" i="5"/>
  <c r="AG113" i="5"/>
  <c r="AG74" i="5"/>
  <c r="AG97" i="5"/>
  <c r="AG58" i="5"/>
  <c r="AG161" i="5"/>
  <c r="AG116" i="5"/>
  <c r="AG133" i="5"/>
  <c r="AG117" i="5"/>
  <c r="AG132" i="5"/>
  <c r="AG131" i="5"/>
  <c r="AG115" i="5"/>
  <c r="AG118" i="5"/>
  <c r="AG134" i="5"/>
  <c r="AG183" i="5" l="1"/>
  <c r="AG182" i="5"/>
  <c r="AH3" i="5"/>
  <c r="AH126" i="5"/>
  <c r="AH123" i="5"/>
  <c r="AH121" i="5"/>
  <c r="AH124" i="5"/>
  <c r="AH128" i="5"/>
  <c r="AH122" i="5"/>
  <c r="AH129" i="5"/>
  <c r="AH120" i="5"/>
  <c r="AH130" i="5"/>
  <c r="AH119" i="5"/>
  <c r="AH127" i="5"/>
  <c r="AH125" i="5"/>
  <c r="AH145" i="5"/>
  <c r="AH136" i="5"/>
  <c r="AH140" i="5"/>
  <c r="AH138" i="5"/>
  <c r="AH141" i="5"/>
  <c r="AH139" i="5"/>
  <c r="AH146" i="5"/>
  <c r="AH137" i="5"/>
  <c r="AH143" i="5"/>
  <c r="AH142" i="5"/>
  <c r="AH144" i="5"/>
  <c r="AH135" i="5"/>
  <c r="AH202" i="5"/>
  <c r="AH58" i="5"/>
  <c r="AH177" i="5"/>
  <c r="AH97" i="5"/>
  <c r="AH74" i="5"/>
  <c r="AH161" i="5"/>
  <c r="AH113" i="5"/>
  <c r="AH42" i="5"/>
  <c r="AH26" i="5"/>
  <c r="AH117" i="5"/>
  <c r="AH133" i="5"/>
  <c r="AH116" i="5"/>
  <c r="AH132" i="5"/>
  <c r="AH134" i="5"/>
  <c r="AH118" i="5"/>
  <c r="AH115" i="5"/>
  <c r="AH131" i="5"/>
  <c r="AH183" i="5" l="1"/>
  <c r="AH182" i="5"/>
  <c r="AI3" i="5"/>
  <c r="AI127" i="5"/>
  <c r="AI120" i="5"/>
  <c r="AI130" i="5"/>
  <c r="AI129" i="5"/>
  <c r="AI121" i="5"/>
  <c r="AI119" i="5"/>
  <c r="AI128" i="5"/>
  <c r="AI124" i="5"/>
  <c r="AI122" i="5"/>
  <c r="AI126" i="5"/>
  <c r="AI123" i="5"/>
  <c r="AI125" i="5"/>
  <c r="AI142" i="5"/>
  <c r="AI143" i="5"/>
  <c r="AI138" i="5"/>
  <c r="AI145" i="5"/>
  <c r="AI144" i="5"/>
  <c r="AI135" i="5"/>
  <c r="AI137" i="5"/>
  <c r="AI146" i="5"/>
  <c r="AI140" i="5"/>
  <c r="AI141" i="5"/>
  <c r="AI139" i="5"/>
  <c r="AI136" i="5"/>
  <c r="AI42" i="5"/>
  <c r="AI177" i="5"/>
  <c r="AI74" i="5"/>
  <c r="AI97" i="5"/>
  <c r="AI113" i="5"/>
  <c r="AI202" i="5"/>
  <c r="AI26" i="5"/>
  <c r="AI58" i="5"/>
  <c r="AI161" i="5"/>
  <c r="AI116" i="5"/>
  <c r="AI132" i="5"/>
  <c r="AI117" i="5"/>
  <c r="AI133" i="5"/>
  <c r="AI134" i="5"/>
  <c r="AI131" i="5"/>
  <c r="AI118" i="5"/>
  <c r="AI115" i="5"/>
  <c r="AI183" i="5" l="1"/>
  <c r="AI182" i="5"/>
  <c r="AJ3" i="5"/>
  <c r="AJ121" i="5"/>
  <c r="AJ126" i="5"/>
  <c r="AJ120" i="5"/>
  <c r="AJ123" i="5"/>
  <c r="AJ130" i="5"/>
  <c r="AJ129" i="5"/>
  <c r="AJ119" i="5"/>
  <c r="AJ124" i="5"/>
  <c r="AJ128" i="5"/>
  <c r="AJ125" i="5"/>
  <c r="AJ122" i="5"/>
  <c r="AJ127" i="5"/>
  <c r="AJ141" i="5"/>
  <c r="AJ144" i="5"/>
  <c r="AJ146" i="5"/>
  <c r="AJ143" i="5"/>
  <c r="AJ140" i="5"/>
  <c r="AJ145" i="5"/>
  <c r="AJ136" i="5"/>
  <c r="AJ138" i="5"/>
  <c r="AJ135" i="5"/>
  <c r="AJ139" i="5"/>
  <c r="AJ142" i="5"/>
  <c r="AJ137" i="5"/>
  <c r="AJ161" i="5"/>
  <c r="AJ42" i="5"/>
  <c r="AJ58" i="5"/>
  <c r="AJ113" i="5"/>
  <c r="AJ97" i="5"/>
  <c r="AJ177" i="5"/>
  <c r="AJ74" i="5"/>
  <c r="AJ26" i="5"/>
  <c r="AJ202" i="5"/>
  <c r="AJ133" i="5"/>
  <c r="AJ132" i="5"/>
  <c r="AJ117" i="5"/>
  <c r="AJ116" i="5"/>
  <c r="AJ134" i="5"/>
  <c r="AJ131" i="5"/>
  <c r="AJ115" i="5"/>
  <c r="AJ118" i="5"/>
  <c r="AJ183" i="5" l="1"/>
  <c r="AJ182" i="5"/>
  <c r="AK3" i="5"/>
  <c r="AL3" i="5"/>
  <c r="AL103" i="5"/>
  <c r="AL94" i="5"/>
  <c r="AL107" i="5"/>
  <c r="AL113" i="5"/>
  <c r="AL97" i="5"/>
  <c r="AL110" i="5"/>
  <c r="AL87" i="5"/>
  <c r="AL91" i="5"/>
  <c r="AL93" i="5"/>
  <c r="AL109" i="5"/>
  <c r="AL96" i="5"/>
  <c r="AL112" i="5"/>
  <c r="AL111" i="5"/>
  <c r="AL88" i="5"/>
  <c r="AL89" i="5"/>
  <c r="AL95" i="5"/>
  <c r="AL108" i="5"/>
  <c r="AL106" i="5"/>
  <c r="AL16" i="5"/>
  <c r="AL105" i="5"/>
  <c r="AL104" i="5"/>
  <c r="AL90" i="5"/>
  <c r="AL114" i="5"/>
  <c r="AL98" i="5"/>
  <c r="AL92" i="5"/>
  <c r="AL27" i="5"/>
  <c r="AL17" i="5"/>
  <c r="AL119" i="5"/>
  <c r="AL120" i="5"/>
  <c r="AL122" i="5"/>
  <c r="AL130" i="5"/>
  <c r="AL121" i="5"/>
  <c r="AL128" i="5"/>
  <c r="AL126" i="5"/>
  <c r="AL123" i="5"/>
  <c r="AL129" i="5"/>
  <c r="AL127" i="5"/>
  <c r="AL34" i="5"/>
  <c r="AL192" i="5"/>
  <c r="AL198" i="5"/>
  <c r="AL58" i="5"/>
  <c r="AL39" i="5"/>
  <c r="AL195" i="5"/>
  <c r="AL32" i="5"/>
  <c r="AL199" i="5"/>
  <c r="AL197" i="5"/>
  <c r="AL124" i="5"/>
  <c r="AL55" i="5"/>
  <c r="AL193" i="5"/>
  <c r="AL194" i="5"/>
  <c r="AL66" i="5"/>
  <c r="AL51" i="5"/>
  <c r="AL196" i="5"/>
  <c r="AL203" i="5"/>
  <c r="AL201" i="5"/>
  <c r="AL50" i="5"/>
  <c r="AL125" i="5"/>
  <c r="AL71" i="5"/>
  <c r="AL35" i="5"/>
  <c r="AL25" i="5"/>
  <c r="AL73" i="5"/>
  <c r="AL48" i="5"/>
  <c r="AL36" i="5"/>
  <c r="AL42" i="5"/>
  <c r="AL33" i="5"/>
  <c r="AL19" i="5"/>
  <c r="AL56" i="5"/>
  <c r="AL68" i="5"/>
  <c r="AL21" i="5"/>
  <c r="AL75" i="5"/>
  <c r="AL65" i="5"/>
  <c r="AL52" i="5"/>
  <c r="AL59" i="5"/>
  <c r="AL74" i="5"/>
  <c r="AL67" i="5"/>
  <c r="AL69" i="5"/>
  <c r="AL24" i="5"/>
  <c r="AL64" i="5"/>
  <c r="AL200" i="5"/>
  <c r="AL53" i="5"/>
  <c r="AL202" i="5"/>
  <c r="AL49" i="5"/>
  <c r="AL43" i="5"/>
  <c r="AL18" i="5"/>
  <c r="AL70" i="5"/>
  <c r="AL54" i="5"/>
  <c r="AL20" i="5"/>
  <c r="AL40" i="5"/>
  <c r="AL38" i="5"/>
  <c r="AL72" i="5"/>
  <c r="AL37" i="5"/>
  <c r="AL23" i="5"/>
  <c r="AL26" i="5"/>
  <c r="AL57" i="5"/>
  <c r="AL41" i="5"/>
  <c r="AL153" i="5"/>
  <c r="AL137" i="5"/>
  <c r="AL22" i="5"/>
  <c r="AL160" i="5"/>
  <c r="AL136" i="5"/>
  <c r="AL154" i="5"/>
  <c r="AL157" i="5"/>
  <c r="AL135" i="5"/>
  <c r="AL156" i="5"/>
  <c r="AL144" i="5"/>
  <c r="AL139" i="5"/>
  <c r="AL161" i="5"/>
  <c r="AL158" i="5"/>
  <c r="AL145" i="5"/>
  <c r="AL146" i="5"/>
  <c r="AL141" i="5"/>
  <c r="AL143" i="5"/>
  <c r="AL140" i="5"/>
  <c r="AL142" i="5"/>
  <c r="AL151" i="5"/>
  <c r="AL159" i="5"/>
  <c r="AL155" i="5"/>
  <c r="AL152" i="5"/>
  <c r="AL162" i="5"/>
  <c r="AL138" i="5"/>
  <c r="AL174" i="5"/>
  <c r="AL169" i="5"/>
  <c r="AL171" i="5"/>
  <c r="AL168" i="5"/>
  <c r="AL173" i="5"/>
  <c r="AL172" i="5"/>
  <c r="AL175" i="5"/>
  <c r="AL177" i="5"/>
  <c r="AL178" i="5"/>
  <c r="AL167" i="5"/>
  <c r="AL176" i="5"/>
  <c r="AL170" i="5"/>
  <c r="AK104" i="5"/>
  <c r="AK96" i="5"/>
  <c r="AK113" i="5"/>
  <c r="AK88" i="5"/>
  <c r="AK110" i="5"/>
  <c r="AK87" i="5"/>
  <c r="AK89" i="5"/>
  <c r="AK108" i="5"/>
  <c r="AK97" i="5"/>
  <c r="AK103" i="5"/>
  <c r="AK91" i="5"/>
  <c r="AK94" i="5"/>
  <c r="AK114" i="5"/>
  <c r="AK98" i="5"/>
  <c r="AK106" i="5"/>
  <c r="AK107" i="5"/>
  <c r="AK95" i="5"/>
  <c r="AK112" i="5"/>
  <c r="AK105" i="5"/>
  <c r="AK90" i="5"/>
  <c r="AK111" i="5"/>
  <c r="AK92" i="5"/>
  <c r="AK17" i="5"/>
  <c r="AK93" i="5"/>
  <c r="AK27" i="5"/>
  <c r="AK109" i="5"/>
  <c r="AK16" i="5"/>
  <c r="AK119" i="5"/>
  <c r="AK124" i="5"/>
  <c r="AK129" i="5"/>
  <c r="AK128" i="5"/>
  <c r="AK121" i="5"/>
  <c r="AK126" i="5"/>
  <c r="AK127" i="5"/>
  <c r="AK203" i="5"/>
  <c r="AK196" i="5"/>
  <c r="AK193" i="5"/>
  <c r="AK195" i="5"/>
  <c r="AK192" i="5"/>
  <c r="AK34" i="5"/>
  <c r="AK40" i="5"/>
  <c r="AK50" i="5"/>
  <c r="AK66" i="5"/>
  <c r="AK125" i="5"/>
  <c r="AK122" i="5"/>
  <c r="AK130" i="5"/>
  <c r="AK198" i="5"/>
  <c r="AK56" i="5"/>
  <c r="AK26" i="5"/>
  <c r="AK199" i="5"/>
  <c r="AK18" i="5"/>
  <c r="AK123" i="5"/>
  <c r="AK201" i="5"/>
  <c r="AK202" i="5"/>
  <c r="AK58" i="5"/>
  <c r="AK120" i="5"/>
  <c r="AK200" i="5"/>
  <c r="AK42" i="5"/>
  <c r="AK194" i="5"/>
  <c r="AK197" i="5"/>
  <c r="AK72" i="5"/>
  <c r="AK24" i="5"/>
  <c r="AK74" i="5"/>
  <c r="AK67" i="5"/>
  <c r="AK35" i="5"/>
  <c r="AK51" i="5"/>
  <c r="AK71" i="5"/>
  <c r="AK33" i="5"/>
  <c r="AK70" i="5"/>
  <c r="AK54" i="5"/>
  <c r="AK38" i="5"/>
  <c r="AK59" i="5"/>
  <c r="AK48" i="5"/>
  <c r="AK43" i="5"/>
  <c r="AK37" i="5"/>
  <c r="AK20" i="5"/>
  <c r="AK65" i="5"/>
  <c r="AK41" i="5"/>
  <c r="AK55" i="5"/>
  <c r="AK52" i="5"/>
  <c r="AK32" i="5"/>
  <c r="AK57" i="5"/>
  <c r="AK21" i="5"/>
  <c r="AK64" i="5"/>
  <c r="AK49" i="5"/>
  <c r="AK69" i="5"/>
  <c r="AK75" i="5"/>
  <c r="AK73" i="5"/>
  <c r="AK39" i="5"/>
  <c r="AK53" i="5"/>
  <c r="AK36" i="5"/>
  <c r="AK25" i="5"/>
  <c r="AK22" i="5"/>
  <c r="AK23" i="5"/>
  <c r="AK137" i="5"/>
  <c r="AK19" i="5"/>
  <c r="AK153" i="5"/>
  <c r="AK68" i="5"/>
  <c r="AK154" i="5"/>
  <c r="AK158" i="5"/>
  <c r="AK138" i="5"/>
  <c r="AK144" i="5"/>
  <c r="AK156" i="5"/>
  <c r="AK162" i="5"/>
  <c r="AK142" i="5"/>
  <c r="AK143" i="5"/>
  <c r="AK140" i="5"/>
  <c r="AK160" i="5"/>
  <c r="AK151" i="5"/>
  <c r="AK135" i="5"/>
  <c r="AK145" i="5"/>
  <c r="AK139" i="5"/>
  <c r="AK146" i="5"/>
  <c r="AK136" i="5"/>
  <c r="AK152" i="5"/>
  <c r="AK159" i="5"/>
  <c r="AK155" i="5"/>
  <c r="AK157" i="5"/>
  <c r="AK161" i="5"/>
  <c r="AK141" i="5"/>
  <c r="AK172" i="5"/>
  <c r="AK167" i="5"/>
  <c r="AK168" i="5"/>
  <c r="AK169" i="5"/>
  <c r="AK175" i="5"/>
  <c r="AK177" i="5"/>
  <c r="AK171" i="5"/>
  <c r="AK173" i="5"/>
  <c r="AK174" i="5"/>
  <c r="AK176" i="5"/>
  <c r="AK178" i="5"/>
  <c r="AK170" i="5"/>
  <c r="AL100" i="5"/>
  <c r="AL30" i="5"/>
  <c r="AK100" i="5"/>
  <c r="AK61" i="5"/>
  <c r="AL116" i="5"/>
  <c r="AL61" i="5"/>
  <c r="AL148" i="5"/>
  <c r="AK85" i="5"/>
  <c r="AK84" i="5"/>
  <c r="AK116" i="5"/>
  <c r="AK117" i="5"/>
  <c r="AK189" i="5"/>
  <c r="AK46" i="5"/>
  <c r="AK62" i="5"/>
  <c r="AK148" i="5"/>
  <c r="AL84" i="5"/>
  <c r="AL101" i="5"/>
  <c r="AL13" i="5"/>
  <c r="AL14" i="5"/>
  <c r="AL190" i="5"/>
  <c r="AL45" i="5"/>
  <c r="AL29" i="5"/>
  <c r="AL46" i="5"/>
  <c r="AL62" i="5"/>
  <c r="AL149" i="5"/>
  <c r="AL133" i="5"/>
  <c r="AL132" i="5"/>
  <c r="AL165" i="5"/>
  <c r="AK101" i="5"/>
  <c r="AK14" i="5"/>
  <c r="AK29" i="5"/>
  <c r="AK133" i="5"/>
  <c r="AK132" i="5"/>
  <c r="AK164" i="5"/>
  <c r="AK30" i="5"/>
  <c r="AL85" i="5"/>
  <c r="AL117" i="5"/>
  <c r="AL189" i="5"/>
  <c r="AL164" i="5"/>
  <c r="AK13" i="5"/>
  <c r="AK190" i="5"/>
  <c r="AK45" i="5"/>
  <c r="AK149" i="5"/>
  <c r="AK165" i="5"/>
  <c r="AK115" i="5"/>
  <c r="AK99" i="5"/>
  <c r="AK28" i="5"/>
  <c r="AK86" i="5"/>
  <c r="AK147" i="5"/>
  <c r="AK83" i="5"/>
  <c r="AK15" i="5"/>
  <c r="AK166" i="5"/>
  <c r="AK163" i="5"/>
  <c r="AK47" i="5"/>
  <c r="AK134" i="5"/>
  <c r="AK60" i="5"/>
  <c r="AK44" i="5"/>
  <c r="AK188" i="5"/>
  <c r="AK191" i="5"/>
  <c r="AL134" i="5"/>
  <c r="AL115" i="5"/>
  <c r="AL131" i="5"/>
  <c r="AK102" i="5"/>
  <c r="AK118" i="5"/>
  <c r="AK131" i="5"/>
  <c r="AK31" i="5"/>
  <c r="AK150" i="5"/>
  <c r="AK63" i="5"/>
  <c r="AL118" i="5"/>
  <c r="AK183" i="5" l="1"/>
  <c r="AK182" i="5"/>
  <c r="AK80" i="5"/>
  <c r="AK184" i="5"/>
  <c r="AK180" i="5"/>
  <c r="AK78" i="5"/>
  <c r="AK79" i="5"/>
  <c r="AK205" i="5"/>
  <c r="AK185" i="5"/>
  <c r="AK181" i="5"/>
  <c r="AL183" i="5"/>
  <c r="AL182" i="5"/>
  <c r="AM3" i="5"/>
  <c r="AM109" i="5"/>
  <c r="AM93" i="5"/>
  <c r="AM96" i="5"/>
  <c r="AM88" i="5"/>
  <c r="AM90" i="5"/>
  <c r="AM92" i="5"/>
  <c r="AM87" i="5"/>
  <c r="AM112" i="5"/>
  <c r="AM91" i="5"/>
  <c r="AM98" i="5"/>
  <c r="AM103" i="5"/>
  <c r="AM104" i="5"/>
  <c r="AM106" i="5"/>
  <c r="AM107" i="5"/>
  <c r="AM108" i="5"/>
  <c r="AM94" i="5"/>
  <c r="AM110" i="5"/>
  <c r="AM114" i="5"/>
  <c r="AM16" i="5"/>
  <c r="AM95" i="5"/>
  <c r="AM97" i="5"/>
  <c r="AM105" i="5"/>
  <c r="AM111" i="5"/>
  <c r="AM89" i="5"/>
  <c r="AM113" i="5"/>
  <c r="AM17" i="5"/>
  <c r="AM27" i="5"/>
  <c r="AM129" i="5"/>
  <c r="AM122" i="5"/>
  <c r="AM130" i="5"/>
  <c r="AM119" i="5"/>
  <c r="AM128" i="5"/>
  <c r="AM125" i="5"/>
  <c r="AM126" i="5"/>
  <c r="AM67" i="5"/>
  <c r="AM201" i="5"/>
  <c r="AM203" i="5"/>
  <c r="AM197" i="5"/>
  <c r="AM37" i="5"/>
  <c r="AM127" i="5"/>
  <c r="AM42" i="5"/>
  <c r="AM193" i="5"/>
  <c r="AM124" i="5"/>
  <c r="AM195" i="5"/>
  <c r="AM53" i="5"/>
  <c r="AM123" i="5"/>
  <c r="AM120" i="5"/>
  <c r="AM121" i="5"/>
  <c r="AM35" i="5"/>
  <c r="AM39" i="5"/>
  <c r="AM65" i="5"/>
  <c r="AM199" i="5"/>
  <c r="AM59" i="5"/>
  <c r="AM68" i="5"/>
  <c r="AM56" i="5"/>
  <c r="AM32" i="5"/>
  <c r="AM38" i="5"/>
  <c r="AM198" i="5"/>
  <c r="AM43" i="5"/>
  <c r="AM41" i="5"/>
  <c r="AM71" i="5"/>
  <c r="AM74" i="5"/>
  <c r="AM192" i="5"/>
  <c r="AM194" i="5"/>
  <c r="AM48" i="5"/>
  <c r="AM49" i="5"/>
  <c r="AM196" i="5"/>
  <c r="AM64" i="5"/>
  <c r="AM55" i="5"/>
  <c r="AM58" i="5"/>
  <c r="AM72" i="5"/>
  <c r="AM23" i="5"/>
  <c r="AM57" i="5"/>
  <c r="AM54" i="5"/>
  <c r="AM202" i="5"/>
  <c r="AM69" i="5"/>
  <c r="AM36" i="5"/>
  <c r="AM51" i="5"/>
  <c r="AM21" i="5"/>
  <c r="AM33" i="5"/>
  <c r="AM73" i="5"/>
  <c r="AM52" i="5"/>
  <c r="AM75" i="5"/>
  <c r="AM200" i="5"/>
  <c r="AM70" i="5"/>
  <c r="AM19" i="5"/>
  <c r="AM26" i="5"/>
  <c r="AM40" i="5"/>
  <c r="AM18" i="5"/>
  <c r="AM25" i="5"/>
  <c r="AM50" i="5"/>
  <c r="AM20" i="5"/>
  <c r="AM34" i="5"/>
  <c r="AM24" i="5"/>
  <c r="AM22" i="5"/>
  <c r="AM156" i="5"/>
  <c r="AM66" i="5"/>
  <c r="AM159" i="5"/>
  <c r="AM155" i="5"/>
  <c r="AM139" i="5"/>
  <c r="AM161" i="5"/>
  <c r="AM160" i="5"/>
  <c r="AM136" i="5"/>
  <c r="AM146" i="5"/>
  <c r="AM154" i="5"/>
  <c r="AM162" i="5"/>
  <c r="AM151" i="5"/>
  <c r="AM152" i="5"/>
  <c r="AM157" i="5"/>
  <c r="AM135" i="5"/>
  <c r="AM142" i="5"/>
  <c r="AM145" i="5"/>
  <c r="AM138" i="5"/>
  <c r="AM144" i="5"/>
  <c r="AM140" i="5"/>
  <c r="AM141" i="5"/>
  <c r="AM158" i="5"/>
  <c r="AM143" i="5"/>
  <c r="AM137" i="5"/>
  <c r="AM153" i="5"/>
  <c r="AM172" i="5"/>
  <c r="AM176" i="5"/>
  <c r="AM173" i="5"/>
  <c r="AM171" i="5"/>
  <c r="AM175" i="5"/>
  <c r="AM167" i="5"/>
  <c r="AM177" i="5"/>
  <c r="AM168" i="5"/>
  <c r="AM178" i="5"/>
  <c r="AM170" i="5"/>
  <c r="AM174" i="5"/>
  <c r="AM169" i="5"/>
  <c r="W67" i="5"/>
  <c r="AB36" i="5"/>
  <c r="AC23" i="5"/>
  <c r="W157" i="5"/>
  <c r="S91" i="5"/>
  <c r="W170" i="5"/>
  <c r="AF70" i="5"/>
  <c r="W91" i="5"/>
  <c r="N70" i="5"/>
  <c r="I38" i="5"/>
  <c r="AD159" i="5"/>
  <c r="X55" i="5"/>
  <c r="Z90" i="5"/>
  <c r="I91" i="5"/>
  <c r="W55" i="5"/>
  <c r="Y40" i="5"/>
  <c r="AD72" i="5"/>
  <c r="AE22" i="5"/>
  <c r="AD40" i="5"/>
  <c r="M90" i="5"/>
  <c r="U73" i="5"/>
  <c r="X92" i="5"/>
  <c r="X67" i="5"/>
  <c r="W90" i="5"/>
  <c r="T72" i="5"/>
  <c r="X41" i="5"/>
  <c r="Q56" i="5"/>
  <c r="AF155" i="5"/>
  <c r="Z71" i="5"/>
  <c r="D137" i="4"/>
  <c r="Z37" i="5"/>
  <c r="P52" i="5"/>
  <c r="Z198" i="5"/>
  <c r="N54" i="5"/>
  <c r="X19" i="5"/>
  <c r="M95" i="5"/>
  <c r="S57" i="5"/>
  <c r="X35" i="5"/>
  <c r="AB23" i="5"/>
  <c r="Y95" i="5"/>
  <c r="O35" i="5"/>
  <c r="AA19" i="5"/>
  <c r="K53" i="5"/>
  <c r="D136" i="4"/>
  <c r="O91" i="5"/>
  <c r="I40" i="5"/>
  <c r="AF198" i="5"/>
  <c r="M53" i="5"/>
  <c r="L38" i="5"/>
  <c r="AB201" i="5"/>
  <c r="AB195" i="5"/>
  <c r="P69" i="5"/>
  <c r="AF38" i="5"/>
  <c r="O73" i="5"/>
  <c r="AC69" i="5"/>
  <c r="Y53" i="5"/>
  <c r="V52" i="5"/>
  <c r="AB71" i="5"/>
  <c r="AE19" i="5"/>
  <c r="Y92" i="5"/>
  <c r="AC70" i="5"/>
  <c r="L72" i="5"/>
  <c r="AB54" i="5"/>
  <c r="Z197" i="5"/>
  <c r="L91" i="5"/>
  <c r="S52" i="5"/>
  <c r="N95" i="5"/>
  <c r="Z38" i="5"/>
  <c r="P95" i="5"/>
  <c r="AD108" i="5"/>
  <c r="AA96" i="5"/>
  <c r="W173" i="5"/>
  <c r="AA40" i="5"/>
  <c r="I39" i="5"/>
  <c r="Y55" i="5"/>
  <c r="AB73" i="5"/>
  <c r="AA195" i="5"/>
  <c r="U40" i="5"/>
  <c r="AB198" i="5"/>
  <c r="V41" i="5"/>
  <c r="D175" i="4"/>
  <c r="D163" i="4"/>
  <c r="W69" i="5"/>
  <c r="AA57" i="5"/>
  <c r="W53" i="5"/>
  <c r="W35" i="5"/>
  <c r="D160" i="4"/>
  <c r="AC176" i="5"/>
  <c r="Z53" i="5"/>
  <c r="S39" i="5"/>
  <c r="S36" i="5"/>
  <c r="Y154" i="5"/>
  <c r="K90" i="5"/>
  <c r="I52" i="5"/>
  <c r="AB94" i="5"/>
  <c r="AC195" i="5"/>
  <c r="AC53" i="5"/>
  <c r="T51" i="5"/>
  <c r="L35" i="5"/>
  <c r="AD196" i="5"/>
  <c r="L41" i="5"/>
  <c r="AF96" i="5"/>
  <c r="D166" i="4"/>
  <c r="L94" i="5"/>
  <c r="Y35" i="5"/>
  <c r="I96" i="5"/>
  <c r="M37" i="5"/>
  <c r="X23" i="5"/>
  <c r="U95" i="5"/>
  <c r="AA67" i="5"/>
  <c r="W171" i="5"/>
  <c r="P91" i="5"/>
  <c r="S67" i="5"/>
  <c r="AA197" i="5"/>
  <c r="Y173" i="5"/>
  <c r="AA175" i="5"/>
  <c r="K92" i="5"/>
  <c r="AA159" i="5"/>
  <c r="Y157" i="5"/>
  <c r="X40" i="5"/>
  <c r="AC198" i="5"/>
  <c r="W57" i="5"/>
  <c r="AA156" i="5"/>
  <c r="S71" i="5"/>
  <c r="U53" i="5"/>
  <c r="AA23" i="5"/>
  <c r="AC201" i="5"/>
  <c r="D115" i="4"/>
  <c r="W93" i="5"/>
  <c r="U56" i="5"/>
  <c r="AA56" i="5"/>
  <c r="AA25" i="5"/>
  <c r="AE106" i="5"/>
  <c r="D172" i="4"/>
  <c r="AC56" i="5"/>
  <c r="O54" i="5"/>
  <c r="W56" i="5"/>
  <c r="Y57" i="5"/>
  <c r="AA70" i="5"/>
  <c r="T56" i="5"/>
  <c r="AC19" i="5"/>
  <c r="Y155" i="5"/>
  <c r="D149" i="4"/>
  <c r="X154" i="5"/>
  <c r="Z67" i="5"/>
  <c r="Q91" i="5"/>
  <c r="AD110" i="5"/>
  <c r="Q54" i="5"/>
  <c r="AE196" i="5"/>
  <c r="AD112" i="5"/>
  <c r="AD35" i="5"/>
  <c r="P40" i="5"/>
  <c r="X54" i="5"/>
  <c r="I69" i="5"/>
  <c r="J35" i="5"/>
  <c r="X95" i="5"/>
  <c r="U96" i="5"/>
  <c r="AB56" i="5"/>
  <c r="W24" i="5"/>
  <c r="K96" i="5"/>
  <c r="AB53" i="5"/>
  <c r="W92" i="5"/>
  <c r="X158" i="5"/>
  <c r="AA39" i="5"/>
  <c r="W72" i="5"/>
  <c r="AE173" i="5"/>
  <c r="O72" i="5"/>
  <c r="Q92" i="5"/>
  <c r="AB39" i="5"/>
  <c r="N93" i="5"/>
  <c r="L55" i="5"/>
  <c r="K37" i="5"/>
  <c r="Z73" i="5"/>
  <c r="O55" i="5"/>
  <c r="D154" i="4"/>
  <c r="W156" i="5"/>
  <c r="X174" i="5"/>
  <c r="W159" i="5"/>
  <c r="AD172" i="5"/>
  <c r="W40" i="5"/>
  <c r="L67" i="5"/>
  <c r="AF171" i="5"/>
  <c r="Y73" i="5"/>
  <c r="W23" i="5"/>
  <c r="AD106" i="5"/>
  <c r="AD67" i="5"/>
  <c r="V96" i="5"/>
  <c r="S41" i="5"/>
  <c r="J91" i="5"/>
  <c r="AD21" i="5"/>
  <c r="AE20" i="5"/>
  <c r="D113" i="4"/>
  <c r="AA201" i="5"/>
  <c r="K94" i="5"/>
  <c r="AC72" i="5"/>
  <c r="AB156" i="5"/>
  <c r="AC200" i="5"/>
  <c r="AE176" i="5"/>
  <c r="R95" i="5"/>
  <c r="AA93" i="5"/>
  <c r="I95" i="5"/>
  <c r="AB174" i="5"/>
  <c r="AA22" i="5"/>
  <c r="AC156" i="5"/>
  <c r="W25" i="5"/>
  <c r="AB55" i="5"/>
  <c r="AA155" i="5"/>
  <c r="Q72" i="5"/>
  <c r="V36" i="5"/>
  <c r="AB171" i="5"/>
  <c r="X70" i="5"/>
  <c r="AC93" i="5"/>
  <c r="L73" i="5"/>
  <c r="AF20" i="5"/>
  <c r="S93" i="5"/>
  <c r="AA92" i="5"/>
  <c r="AE200" i="5"/>
  <c r="AB19" i="5"/>
  <c r="X69" i="5"/>
  <c r="X175" i="5"/>
  <c r="J92" i="5"/>
  <c r="AC36" i="5"/>
  <c r="R70" i="5"/>
  <c r="T54" i="5"/>
  <c r="X21" i="5"/>
  <c r="J40" i="5"/>
  <c r="Y72" i="5"/>
  <c r="W155" i="5"/>
  <c r="I94" i="5"/>
  <c r="AE53" i="5"/>
  <c r="AF197" i="5"/>
  <c r="V67" i="5"/>
  <c r="Y20" i="5"/>
  <c r="Z195" i="5"/>
  <c r="AA38" i="5"/>
  <c r="S35" i="5"/>
  <c r="X94" i="5"/>
  <c r="AD109" i="5"/>
  <c r="AD93" i="5"/>
  <c r="R41" i="5"/>
  <c r="W41" i="5"/>
  <c r="I93" i="5"/>
  <c r="M38" i="5"/>
  <c r="AC196" i="5"/>
  <c r="D139" i="4"/>
  <c r="T95" i="5"/>
  <c r="T92" i="5"/>
  <c r="AF73" i="5"/>
  <c r="P73" i="5"/>
  <c r="AA198" i="5"/>
  <c r="V92" i="5"/>
  <c r="Q68" i="5"/>
  <c r="X68" i="5"/>
  <c r="Z95" i="5"/>
  <c r="AA170" i="5"/>
  <c r="AD57" i="5"/>
  <c r="D148" i="4"/>
  <c r="AC91" i="5"/>
  <c r="AC51" i="5"/>
  <c r="O94" i="5"/>
  <c r="Q57" i="5"/>
  <c r="W51" i="5"/>
  <c r="I90" i="5"/>
  <c r="S92" i="5"/>
  <c r="Z19" i="5"/>
  <c r="Y171" i="5"/>
  <c r="R96" i="5"/>
  <c r="O90" i="5"/>
  <c r="AB25" i="5"/>
  <c r="AE171" i="5"/>
  <c r="X39" i="5"/>
  <c r="Y174" i="5"/>
  <c r="AA71" i="5"/>
  <c r="K70" i="5"/>
  <c r="Y156" i="5"/>
  <c r="V38" i="5"/>
  <c r="AE36" i="5"/>
  <c r="AF173" i="5"/>
  <c r="AD20" i="5"/>
  <c r="D138" i="4"/>
  <c r="Y90" i="5"/>
  <c r="Y159" i="5"/>
  <c r="U93" i="5"/>
  <c r="L39" i="5"/>
  <c r="AB21" i="5"/>
  <c r="AB196" i="5"/>
  <c r="AD55" i="5"/>
  <c r="AD68" i="5"/>
  <c r="V68" i="5"/>
  <c r="AC154" i="5"/>
  <c r="W52" i="5"/>
  <c r="Y54" i="5"/>
  <c r="Z39" i="5"/>
  <c r="AC197" i="5"/>
  <c r="N69" i="5"/>
  <c r="AB173" i="5"/>
  <c r="X159" i="5"/>
  <c r="D150" i="4"/>
  <c r="AA54" i="5"/>
  <c r="W73" i="5"/>
  <c r="AD70" i="5"/>
  <c r="AA172" i="5"/>
  <c r="AC25" i="5"/>
  <c r="AA36" i="5"/>
  <c r="I68" i="5"/>
  <c r="S55" i="5"/>
  <c r="W19" i="5"/>
  <c r="Z154" i="5"/>
  <c r="L71" i="5"/>
  <c r="AB67" i="5"/>
  <c r="S68" i="5"/>
  <c r="AE110" i="5"/>
  <c r="AF91" i="5"/>
  <c r="Q96" i="5"/>
  <c r="D142" i="4"/>
  <c r="AD90" i="5"/>
  <c r="X155" i="5"/>
  <c r="T37" i="5"/>
  <c r="X37" i="5"/>
  <c r="Z51" i="5"/>
  <c r="M93" i="5"/>
  <c r="Z21" i="5"/>
  <c r="AC20" i="5"/>
  <c r="AD156" i="5"/>
  <c r="T70" i="5"/>
  <c r="D177" i="4"/>
  <c r="T35" i="5"/>
  <c r="M70" i="5"/>
  <c r="R91" i="5"/>
  <c r="V72" i="5"/>
  <c r="AC159" i="5"/>
  <c r="Z196" i="5"/>
  <c r="X91" i="5"/>
  <c r="M68" i="5"/>
  <c r="O51" i="5"/>
  <c r="X57" i="5"/>
  <c r="Z170" i="5"/>
  <c r="I37" i="5"/>
  <c r="V90" i="5"/>
  <c r="AA52" i="5"/>
  <c r="N96" i="5"/>
  <c r="L52" i="5"/>
  <c r="J94" i="5"/>
  <c r="R94" i="5"/>
  <c r="P93" i="5"/>
  <c r="Y23" i="5"/>
  <c r="Q38" i="5"/>
  <c r="Q93" i="5"/>
  <c r="AD53" i="5"/>
  <c r="AD37" i="5"/>
  <c r="AC57" i="5"/>
  <c r="I92" i="5"/>
  <c r="Z93" i="5"/>
  <c r="K39" i="5"/>
  <c r="Z22" i="5"/>
  <c r="D117" i="4"/>
  <c r="AB154" i="5"/>
  <c r="T96" i="5"/>
  <c r="X90" i="5"/>
  <c r="Z96" i="5"/>
  <c r="AE108" i="5"/>
  <c r="Z175" i="5"/>
  <c r="AH199" i="5"/>
  <c r="AE56" i="5"/>
  <c r="AH111" i="5"/>
  <c r="AE109" i="5"/>
  <c r="AB88" i="5"/>
  <c r="X162" i="5"/>
  <c r="AJ96" i="5"/>
  <c r="AE49" i="5"/>
  <c r="J96" i="5"/>
  <c r="AG198" i="5"/>
  <c r="AH21" i="5"/>
  <c r="AE94" i="5"/>
  <c r="AI21" i="5"/>
  <c r="Y43" i="5"/>
  <c r="Z27" i="5"/>
  <c r="AJ36" i="5"/>
  <c r="AC67" i="5"/>
  <c r="W176" i="5"/>
  <c r="AB199" i="5"/>
  <c r="AD36" i="5"/>
  <c r="K71" i="5"/>
  <c r="AE67" i="5"/>
  <c r="N92" i="5"/>
  <c r="Q40" i="5"/>
  <c r="Z36" i="5"/>
  <c r="Y22" i="5"/>
  <c r="AA171" i="5"/>
  <c r="AE70" i="5"/>
  <c r="W21" i="5"/>
  <c r="AG96" i="5"/>
  <c r="AG159" i="5"/>
  <c r="AI56" i="5"/>
  <c r="AE72" i="5"/>
  <c r="AI199" i="5"/>
  <c r="D76" i="4"/>
  <c r="W88" i="5"/>
  <c r="T98" i="5"/>
  <c r="Y88" i="5"/>
  <c r="AG107" i="5"/>
  <c r="AF112" i="5"/>
  <c r="AG157" i="5"/>
  <c r="AG91" i="5"/>
  <c r="AI69" i="5"/>
  <c r="AA193" i="5"/>
  <c r="AC168" i="5"/>
  <c r="Z168" i="5"/>
  <c r="AF17" i="5"/>
  <c r="AF200" i="5"/>
  <c r="U90" i="5"/>
  <c r="AB172" i="5"/>
  <c r="AC158" i="5"/>
  <c r="W20" i="5"/>
  <c r="AA37" i="5"/>
  <c r="R90" i="5"/>
  <c r="D118" i="4"/>
  <c r="AD52" i="5"/>
  <c r="X53" i="5"/>
  <c r="I71" i="5"/>
  <c r="T90" i="5"/>
  <c r="Z172" i="5"/>
  <c r="L90" i="5"/>
  <c r="AE52" i="5"/>
  <c r="AG36" i="5"/>
  <c r="AG72" i="5"/>
  <c r="AH170" i="5"/>
  <c r="AI54" i="5"/>
  <c r="AJ90" i="5"/>
  <c r="W27" i="5"/>
  <c r="AE75" i="5"/>
  <c r="Y168" i="5"/>
  <c r="R33" i="5"/>
  <c r="W70" i="5"/>
  <c r="AG23" i="5"/>
  <c r="AG55" i="5"/>
  <c r="AF201" i="5"/>
  <c r="AH171" i="5"/>
  <c r="AI155" i="5"/>
  <c r="L193" i="5"/>
  <c r="Y178" i="5"/>
  <c r="Q98" i="5"/>
  <c r="I43" i="5"/>
  <c r="Y176" i="5"/>
  <c r="N41" i="5"/>
  <c r="R92" i="5"/>
  <c r="Y56" i="5"/>
  <c r="X52" i="5"/>
  <c r="Y52" i="5"/>
  <c r="AE24" i="5"/>
  <c r="AD107" i="5"/>
  <c r="AH106" i="5"/>
  <c r="D174" i="4"/>
  <c r="Z200" i="5"/>
  <c r="AD201" i="5"/>
  <c r="AD51" i="5"/>
  <c r="AA91" i="5"/>
  <c r="W36" i="5"/>
  <c r="AI22" i="5"/>
  <c r="AG172" i="5"/>
  <c r="AI71" i="5"/>
  <c r="AC49" i="5"/>
  <c r="D97" i="4"/>
  <c r="AG178" i="5"/>
  <c r="W43" i="5"/>
  <c r="AD198" i="5"/>
  <c r="AH96" i="5"/>
  <c r="AG20" i="5"/>
  <c r="W37" i="5"/>
  <c r="AI170" i="5"/>
  <c r="I49" i="5"/>
  <c r="Z178" i="5"/>
  <c r="P98" i="5"/>
  <c r="Z17" i="5"/>
  <c r="AI49" i="5"/>
  <c r="AF159" i="5"/>
  <c r="AA196" i="5"/>
  <c r="AI158" i="5"/>
  <c r="AH24" i="5"/>
  <c r="AJ65" i="5"/>
  <c r="AB98" i="5"/>
  <c r="AB193" i="5"/>
  <c r="AE168" i="5"/>
  <c r="J95" i="5"/>
  <c r="AH156" i="5"/>
  <c r="AH37" i="5"/>
  <c r="AI36" i="5"/>
  <c r="X33" i="5"/>
  <c r="AJ176" i="5"/>
  <c r="AF27" i="5"/>
  <c r="AJ33" i="5"/>
  <c r="AA49" i="5"/>
  <c r="AH17" i="5"/>
  <c r="AH27" i="5"/>
  <c r="AF178" i="5"/>
  <c r="AJ25" i="5"/>
  <c r="I33" i="5"/>
  <c r="AJ59" i="5"/>
  <c r="AB162" i="5"/>
  <c r="AG51" i="5"/>
  <c r="AI174" i="5"/>
  <c r="AG69" i="5"/>
  <c r="W54" i="5"/>
  <c r="AH155" i="5"/>
  <c r="AC27" i="5"/>
  <c r="Y69" i="5"/>
  <c r="Z91" i="5"/>
  <c r="AD71" i="5"/>
  <c r="T40" i="5"/>
  <c r="V91" i="5"/>
  <c r="AC96" i="5"/>
  <c r="AA199" i="5"/>
  <c r="O67" i="5"/>
  <c r="AG22" i="5"/>
  <c r="AA160" i="5"/>
  <c r="I51" i="5"/>
  <c r="AG155" i="5"/>
  <c r="Y51" i="5"/>
  <c r="U57" i="5"/>
  <c r="AF106" i="5"/>
  <c r="O93" i="5"/>
  <c r="Z55" i="5"/>
  <c r="Y91" i="5"/>
  <c r="Z157" i="5"/>
  <c r="W71" i="5"/>
  <c r="Z24" i="5"/>
  <c r="L95" i="5"/>
  <c r="X96" i="5"/>
  <c r="AA73" i="5"/>
  <c r="Z92" i="5"/>
  <c r="X173" i="5"/>
  <c r="L92" i="5"/>
  <c r="AA176" i="5"/>
  <c r="S96" i="5"/>
  <c r="J54" i="5"/>
  <c r="AD95" i="5"/>
  <c r="W68" i="5"/>
  <c r="AA154" i="5"/>
  <c r="P92" i="5"/>
  <c r="AB160" i="5"/>
  <c r="L68" i="5"/>
  <c r="Q73" i="5"/>
  <c r="V56" i="5"/>
  <c r="Y175" i="5"/>
  <c r="W22" i="5"/>
  <c r="V73" i="5"/>
  <c r="AD96" i="5"/>
  <c r="Z68" i="5"/>
  <c r="M94" i="5"/>
  <c r="Y36" i="5"/>
  <c r="Z155" i="5"/>
  <c r="Z25" i="5"/>
  <c r="AD23" i="5"/>
  <c r="AB70" i="5"/>
  <c r="AE68" i="5"/>
  <c r="Y160" i="5"/>
  <c r="AC55" i="5"/>
  <c r="Z160" i="5"/>
  <c r="S51" i="5"/>
  <c r="AH159" i="5"/>
  <c r="K93" i="5"/>
  <c r="AF157" i="5"/>
  <c r="AA53" i="5"/>
  <c r="AE71" i="5"/>
  <c r="Z159" i="5"/>
  <c r="AH172" i="5"/>
  <c r="AI35" i="5"/>
  <c r="AF92" i="5"/>
  <c r="AG110" i="5"/>
  <c r="AI90" i="5"/>
  <c r="AD27" i="5"/>
  <c r="AJ72" i="5"/>
  <c r="AJ170" i="5"/>
  <c r="Z88" i="5"/>
  <c r="AH112" i="5"/>
  <c r="W172" i="5"/>
  <c r="AE199" i="5"/>
  <c r="M52" i="5"/>
  <c r="AI70" i="5"/>
  <c r="D123" i="4"/>
  <c r="K98" i="5"/>
  <c r="D196" i="4"/>
  <c r="AA72" i="5"/>
  <c r="U94" i="5"/>
  <c r="Y24" i="5"/>
  <c r="AD25" i="5"/>
  <c r="AG108" i="5"/>
  <c r="AD111" i="5"/>
  <c r="AD38" i="5"/>
  <c r="AA200" i="5"/>
  <c r="P41" i="5"/>
  <c r="AE39" i="5"/>
  <c r="AD176" i="5"/>
  <c r="T67" i="5"/>
  <c r="AI23" i="5"/>
  <c r="D178" i="4"/>
  <c r="AH173" i="5"/>
  <c r="AG109" i="5"/>
  <c r="W154" i="5"/>
  <c r="AJ57" i="5"/>
  <c r="AG98" i="5"/>
  <c r="AI114" i="5"/>
  <c r="AB27" i="5"/>
  <c r="AA33" i="5"/>
  <c r="AG40" i="5"/>
  <c r="AE159" i="5"/>
  <c r="D173" i="4"/>
  <c r="AE41" i="5"/>
  <c r="AI195" i="5"/>
  <c r="AI203" i="5"/>
  <c r="AJ197" i="5"/>
  <c r="Z98" i="5"/>
  <c r="AJ52" i="5"/>
  <c r="Z20" i="5"/>
  <c r="W160" i="5"/>
  <c r="Z54" i="5"/>
  <c r="AF71" i="5"/>
  <c r="AD94" i="5"/>
  <c r="Z69" i="5"/>
  <c r="R35" i="5"/>
  <c r="Z56" i="5"/>
  <c r="AC35" i="5"/>
  <c r="Y93" i="5"/>
  <c r="N90" i="5"/>
  <c r="Z57" i="5"/>
  <c r="Y94" i="5"/>
  <c r="N91" i="5"/>
  <c r="AF22" i="5"/>
  <c r="AG24" i="5"/>
  <c r="AG39" i="5"/>
  <c r="R55" i="5"/>
  <c r="AI106" i="5"/>
  <c r="AG114" i="5"/>
  <c r="AJ70" i="5"/>
  <c r="AJ93" i="5"/>
  <c r="V17" i="5"/>
  <c r="Z49" i="5"/>
  <c r="AB57" i="5"/>
  <c r="S40" i="5"/>
  <c r="AG175" i="5"/>
  <c r="AI91" i="5"/>
  <c r="Z201" i="5"/>
  <c r="K33" i="5"/>
  <c r="AI104" i="5"/>
  <c r="X49" i="5"/>
  <c r="N75" i="5"/>
  <c r="Q67" i="5"/>
  <c r="O38" i="5"/>
  <c r="AB51" i="5"/>
  <c r="O96" i="5"/>
  <c r="R39" i="5"/>
  <c r="X22" i="5"/>
  <c r="AE156" i="5"/>
  <c r="R40" i="5"/>
  <c r="Z174" i="5"/>
  <c r="M36" i="5"/>
  <c r="AA95" i="5"/>
  <c r="N35" i="5"/>
  <c r="U71" i="5"/>
  <c r="AG106" i="5"/>
  <c r="AH54" i="5"/>
  <c r="AH95" i="5"/>
  <c r="AG154" i="5"/>
  <c r="AH69" i="5"/>
  <c r="Q88" i="5"/>
  <c r="AG17" i="5"/>
  <c r="Z59" i="5"/>
  <c r="AC65" i="5"/>
  <c r="R65" i="5"/>
  <c r="AE25" i="5"/>
  <c r="AF107" i="5"/>
  <c r="AD174" i="5"/>
  <c r="W175" i="5"/>
  <c r="AI96" i="5"/>
  <c r="D127" i="4"/>
  <c r="W178" i="5"/>
  <c r="U88" i="5"/>
  <c r="AG88" i="5"/>
  <c r="X38" i="5"/>
  <c r="AG170" i="5"/>
  <c r="AH56" i="5"/>
  <c r="AE172" i="5"/>
  <c r="X93" i="5"/>
  <c r="O65" i="5"/>
  <c r="AC88" i="5"/>
  <c r="AJ98" i="5"/>
  <c r="AJ17" i="5"/>
  <c r="AG200" i="5"/>
  <c r="O71" i="5"/>
  <c r="AI55" i="5"/>
  <c r="AI25" i="5"/>
  <c r="W75" i="5"/>
  <c r="AJ154" i="5"/>
  <c r="D128" i="4"/>
  <c r="Z33" i="5"/>
  <c r="AJ22" i="5"/>
  <c r="AE178" i="5"/>
  <c r="AJ160" i="5"/>
  <c r="V59" i="5"/>
  <c r="AA98" i="5"/>
  <c r="AJ195" i="5"/>
  <c r="AB75" i="5"/>
  <c r="AJ172" i="5"/>
  <c r="AH73" i="5"/>
  <c r="AH71" i="5"/>
  <c r="AF95" i="5"/>
  <c r="AH109" i="5"/>
  <c r="AE111" i="5"/>
  <c r="AF43" i="5"/>
  <c r="W94" i="5"/>
  <c r="AC68" i="5"/>
  <c r="AA21" i="5"/>
  <c r="M96" i="5"/>
  <c r="Y70" i="5"/>
  <c r="AB69" i="5"/>
  <c r="X51" i="5"/>
  <c r="AC22" i="5"/>
  <c r="AC90" i="5"/>
  <c r="AC160" i="5"/>
  <c r="S95" i="5"/>
  <c r="Q52" i="5"/>
  <c r="D114" i="4"/>
  <c r="Q39" i="5"/>
  <c r="Y21" i="5"/>
  <c r="AB20" i="5"/>
  <c r="AE55" i="5"/>
  <c r="AD155" i="5"/>
  <c r="V95" i="5"/>
  <c r="J56" i="5"/>
  <c r="Z199" i="5"/>
  <c r="S94" i="5"/>
  <c r="T41" i="5"/>
  <c r="D165" i="4"/>
  <c r="AC41" i="5"/>
  <c r="AB157" i="5"/>
  <c r="AC73" i="5"/>
  <c r="AB197" i="5"/>
  <c r="AC94" i="5"/>
  <c r="Z41" i="5"/>
  <c r="Q94" i="5"/>
  <c r="X72" i="5"/>
  <c r="Q95" i="5"/>
  <c r="D151" i="4"/>
  <c r="AF108" i="5"/>
  <c r="AB91" i="5"/>
  <c r="W158" i="5"/>
  <c r="AC173" i="5"/>
  <c r="AC157" i="5"/>
  <c r="N67" i="5"/>
  <c r="AD197" i="5"/>
  <c r="AC21" i="5"/>
  <c r="X24" i="5"/>
  <c r="M55" i="5"/>
  <c r="Q37" i="5"/>
  <c r="U91" i="5"/>
  <c r="Z52" i="5"/>
  <c r="R51" i="5"/>
  <c r="AB200" i="5"/>
  <c r="AB95" i="5"/>
  <c r="AC171" i="5"/>
  <c r="AF39" i="5"/>
  <c r="D161" i="4"/>
  <c r="O69" i="5"/>
  <c r="J93" i="5"/>
  <c r="P56" i="5"/>
  <c r="S73" i="5"/>
  <c r="I67" i="5"/>
  <c r="Q90" i="5"/>
  <c r="K91" i="5"/>
  <c r="AI39" i="5"/>
  <c r="AE37" i="5"/>
  <c r="AG38" i="5"/>
  <c r="AB92" i="5"/>
  <c r="AI173" i="5"/>
  <c r="M98" i="5"/>
  <c r="M193" i="5"/>
  <c r="AC152" i="5"/>
  <c r="Z193" i="5"/>
  <c r="AH35" i="5"/>
  <c r="AF195" i="5"/>
  <c r="AD54" i="5"/>
  <c r="AH108" i="5"/>
  <c r="AB178" i="5"/>
  <c r="AJ199" i="5"/>
  <c r="AA27" i="5"/>
  <c r="AB152" i="5"/>
  <c r="AF196" i="5"/>
  <c r="AA35" i="5"/>
  <c r="X56" i="5"/>
  <c r="W38" i="5"/>
  <c r="AA55" i="5"/>
  <c r="L37" i="5"/>
  <c r="AD195" i="5"/>
  <c r="S90" i="5"/>
  <c r="U55" i="5"/>
  <c r="X172" i="5"/>
  <c r="W95" i="5"/>
  <c r="X156" i="5"/>
  <c r="AF93" i="5"/>
  <c r="AH92" i="5"/>
  <c r="AA94" i="5"/>
  <c r="AE23" i="5"/>
  <c r="AD170" i="5"/>
  <c r="AJ152" i="5"/>
  <c r="D106" i="4"/>
  <c r="AF203" i="5"/>
  <c r="AD49" i="5"/>
  <c r="AA51" i="5"/>
  <c r="AG68" i="5"/>
  <c r="AB176" i="5"/>
  <c r="AI111" i="5"/>
  <c r="AG195" i="5"/>
  <c r="Y33" i="5"/>
  <c r="AJ111" i="5"/>
  <c r="P75" i="5"/>
  <c r="AH168" i="5"/>
  <c r="L88" i="5"/>
  <c r="V57" i="5"/>
  <c r="T91" i="5"/>
  <c r="AF41" i="5"/>
  <c r="AG94" i="5"/>
  <c r="AF53" i="5"/>
  <c r="P90" i="5"/>
  <c r="AB52" i="5"/>
  <c r="Z40" i="5"/>
  <c r="AC38" i="5"/>
  <c r="X25" i="5"/>
  <c r="AG196" i="5"/>
  <c r="AD22" i="5"/>
  <c r="X71" i="5"/>
  <c r="O40" i="5"/>
  <c r="Z171" i="5"/>
  <c r="AH196" i="5"/>
  <c r="AI95" i="5"/>
  <c r="AH198" i="5"/>
  <c r="AI38" i="5"/>
  <c r="X75" i="5"/>
  <c r="D103" i="4"/>
  <c r="AD33" i="5"/>
  <c r="AF114" i="5"/>
  <c r="Z162" i="5"/>
  <c r="AG201" i="5"/>
  <c r="AE160" i="5"/>
  <c r="AG176" i="5"/>
  <c r="AE195" i="5"/>
  <c r="AI19" i="5"/>
  <c r="R43" i="5"/>
  <c r="Y98" i="5"/>
  <c r="AD152" i="5"/>
  <c r="AB49" i="5"/>
  <c r="P36" i="5"/>
  <c r="AC24" i="5"/>
  <c r="AF176" i="5"/>
  <c r="AA90" i="5"/>
  <c r="AD24" i="5"/>
  <c r="AC52" i="5"/>
  <c r="AC37" i="5"/>
  <c r="Q55" i="5"/>
  <c r="AA41" i="5"/>
  <c r="Y25" i="5"/>
  <c r="AB90" i="5"/>
  <c r="Z70" i="5"/>
  <c r="X36" i="5"/>
  <c r="AE93" i="5"/>
  <c r="AG57" i="5"/>
  <c r="AH110" i="5"/>
  <c r="AC95" i="5"/>
  <c r="AI20" i="5"/>
  <c r="D201" i="4"/>
  <c r="AJ201" i="5"/>
  <c r="AF65" i="5"/>
  <c r="AJ168" i="5"/>
  <c r="AE95" i="5"/>
  <c r="AI68" i="5"/>
  <c r="AF170" i="5"/>
  <c r="AF57" i="5"/>
  <c r="AF24" i="5"/>
  <c r="AA20" i="5"/>
  <c r="AA152" i="5"/>
  <c r="Q59" i="5"/>
  <c r="T88" i="5"/>
  <c r="M88" i="5"/>
  <c r="AH72" i="5"/>
  <c r="AI41" i="5"/>
  <c r="AH20" i="5"/>
  <c r="AF67" i="5"/>
  <c r="AI200" i="5"/>
  <c r="AI33" i="5"/>
  <c r="N59" i="5"/>
  <c r="W33" i="5"/>
  <c r="AA65" i="5"/>
  <c r="AG95" i="5"/>
  <c r="AC92" i="5"/>
  <c r="AH25" i="5"/>
  <c r="AI175" i="5"/>
  <c r="Y152" i="5"/>
  <c r="N17" i="5"/>
  <c r="AF88" i="5"/>
  <c r="U98" i="5"/>
  <c r="AG65" i="5"/>
  <c r="D102" i="4"/>
  <c r="AE17" i="5"/>
  <c r="M49" i="5"/>
  <c r="D98" i="4"/>
  <c r="AJ41" i="5"/>
  <c r="U49" i="5"/>
  <c r="AF162" i="5"/>
  <c r="AG19" i="5"/>
  <c r="AA173" i="5"/>
  <c r="AH91" i="5"/>
  <c r="AH94" i="5"/>
  <c r="AI37" i="5"/>
  <c r="D125" i="4"/>
  <c r="Z203" i="5"/>
  <c r="U65" i="5"/>
  <c r="AB72" i="5"/>
  <c r="AH39" i="5"/>
  <c r="AD19" i="5"/>
  <c r="AD91" i="5"/>
  <c r="AF69" i="5"/>
  <c r="D79" i="4"/>
  <c r="T49" i="5"/>
  <c r="AH65" i="5"/>
  <c r="AG75" i="5"/>
  <c r="Z75" i="5"/>
  <c r="AJ49" i="5"/>
  <c r="X168" i="5"/>
  <c r="W168" i="5"/>
  <c r="M75" i="5"/>
  <c r="AG104" i="5"/>
  <c r="AI17" i="5"/>
  <c r="D104" i="4"/>
  <c r="AG203" i="5"/>
  <c r="AG21" i="5"/>
  <c r="AH41" i="5"/>
  <c r="AE91" i="5"/>
  <c r="X157" i="5"/>
  <c r="AI159" i="5"/>
  <c r="AJ38" i="5"/>
  <c r="I98" i="5"/>
  <c r="D100" i="4"/>
  <c r="AD203" i="5"/>
  <c r="AH174" i="5"/>
  <c r="J36" i="5"/>
  <c r="AG41" i="5"/>
  <c r="AF109" i="5"/>
  <c r="AI72" i="5"/>
  <c r="AA162" i="5"/>
  <c r="R88" i="5"/>
  <c r="AH75" i="5"/>
  <c r="D95" i="4"/>
  <c r="AD59" i="5"/>
  <c r="J88" i="5"/>
  <c r="AJ55" i="5"/>
  <c r="AI88" i="5"/>
  <c r="AB65" i="5"/>
  <c r="AJ200" i="5"/>
  <c r="D105" i="4"/>
  <c r="AJ203" i="5"/>
  <c r="Q65" i="5"/>
  <c r="AJ23" i="5"/>
  <c r="AD75" i="5"/>
  <c r="AE104" i="5"/>
  <c r="AC71" i="5"/>
  <c r="X170" i="5"/>
  <c r="U69" i="5"/>
  <c r="L96" i="5"/>
  <c r="AC155" i="5"/>
  <c r="T73" i="5"/>
  <c r="J38" i="5"/>
  <c r="Y67" i="5"/>
  <c r="Y158" i="5"/>
  <c r="AC54" i="5"/>
  <c r="Y71" i="5"/>
  <c r="AD56" i="5"/>
  <c r="AB38" i="5"/>
  <c r="X73" i="5"/>
  <c r="AF199" i="5"/>
  <c r="T93" i="5"/>
  <c r="AC172" i="5"/>
  <c r="AC40" i="5"/>
  <c r="W174" i="5"/>
  <c r="J51" i="5"/>
  <c r="I55" i="5"/>
  <c r="Z173" i="5"/>
  <c r="AD73" i="5"/>
  <c r="AA24" i="5"/>
  <c r="K95" i="5"/>
  <c r="AD157" i="5"/>
  <c r="AB93" i="5"/>
  <c r="D112" i="4"/>
  <c r="AB175" i="5"/>
  <c r="U92" i="5"/>
  <c r="AD200" i="5"/>
  <c r="AD92" i="5"/>
  <c r="N94" i="5"/>
  <c r="T71" i="5"/>
  <c r="D141" i="4"/>
  <c r="Z94" i="5"/>
  <c r="O95" i="5"/>
  <c r="Y39" i="5"/>
  <c r="AB158" i="5"/>
  <c r="M91" i="5"/>
  <c r="AD173" i="5"/>
  <c r="AG90" i="5"/>
  <c r="L93" i="5"/>
  <c r="AD199" i="5"/>
  <c r="X176" i="5"/>
  <c r="AD158" i="5"/>
  <c r="AF158" i="5"/>
  <c r="AG111" i="5"/>
  <c r="AC199" i="5"/>
  <c r="AF72" i="5"/>
  <c r="AB22" i="5"/>
  <c r="Y96" i="5"/>
  <c r="AE107" i="5"/>
  <c r="AA69" i="5"/>
  <c r="AE96" i="5"/>
  <c r="Q41" i="5"/>
  <c r="W96" i="5"/>
  <c r="AB96" i="5"/>
  <c r="AE201" i="5"/>
  <c r="AB37" i="5"/>
  <c r="O57" i="5"/>
  <c r="AG197" i="5"/>
  <c r="Y41" i="5"/>
  <c r="AH52" i="5"/>
  <c r="AH53" i="5"/>
  <c r="S193" i="5"/>
  <c r="AJ75" i="5"/>
  <c r="AJ114" i="5"/>
  <c r="AE65" i="5"/>
  <c r="AA88" i="5"/>
  <c r="U41" i="5"/>
  <c r="AH70" i="5"/>
  <c r="AE155" i="5"/>
  <c r="Y37" i="5"/>
  <c r="AJ196" i="5"/>
  <c r="AI98" i="5"/>
  <c r="W152" i="5"/>
  <c r="I53" i="5"/>
  <c r="Z23" i="5"/>
  <c r="AD41" i="5"/>
  <c r="X171" i="5"/>
  <c r="AD69" i="5"/>
  <c r="AA158" i="5"/>
  <c r="K73" i="5"/>
  <c r="Y170" i="5"/>
  <c r="Y38" i="5"/>
  <c r="AF172" i="5"/>
  <c r="M40" i="5"/>
  <c r="AA174" i="5"/>
  <c r="X20" i="5"/>
  <c r="AE198" i="5"/>
  <c r="AF68" i="5"/>
  <c r="P94" i="5"/>
  <c r="AE197" i="5"/>
  <c r="AI107" i="5"/>
  <c r="D197" i="4"/>
  <c r="S33" i="5"/>
  <c r="S88" i="5"/>
  <c r="AH33" i="5"/>
  <c r="AH93" i="5"/>
  <c r="AH158" i="5"/>
  <c r="AF56" i="5"/>
  <c r="AE157" i="5"/>
  <c r="AG174" i="5"/>
  <c r="AA59" i="5"/>
  <c r="S59" i="5"/>
  <c r="D81" i="4"/>
  <c r="AJ157" i="5"/>
  <c r="AI168" i="5"/>
  <c r="AF37" i="5"/>
  <c r="Z35" i="5"/>
  <c r="Z176" i="5"/>
  <c r="R93" i="5"/>
  <c r="AB155" i="5"/>
  <c r="V93" i="5"/>
  <c r="AD39" i="5"/>
  <c r="AC39" i="5"/>
  <c r="Y172" i="5"/>
  <c r="AE38" i="5"/>
  <c r="I36" i="5"/>
  <c r="AE73" i="5"/>
  <c r="Z158" i="5"/>
  <c r="AG67" i="5"/>
  <c r="AI108" i="5"/>
  <c r="AF160" i="5"/>
  <c r="AH160" i="5"/>
  <c r="AB68" i="5"/>
  <c r="AI112" i="5"/>
  <c r="V75" i="5"/>
  <c r="J75" i="5"/>
  <c r="AJ39" i="5"/>
  <c r="AG168" i="5"/>
  <c r="AE57" i="5"/>
  <c r="AI171" i="5"/>
  <c r="Z72" i="5"/>
  <c r="AG158" i="5"/>
  <c r="AD154" i="5"/>
  <c r="AI53" i="5"/>
  <c r="AJ53" i="5"/>
  <c r="M17" i="5"/>
  <c r="AI43" i="5"/>
  <c r="AJ198" i="5"/>
  <c r="AB41" i="5"/>
  <c r="AB170" i="5"/>
  <c r="M92" i="5"/>
  <c r="O56" i="5"/>
  <c r="AF51" i="5"/>
  <c r="O92" i="5"/>
  <c r="AC174" i="5"/>
  <c r="M54" i="5"/>
  <c r="D162" i="4"/>
  <c r="K41" i="5"/>
  <c r="AF111" i="5"/>
  <c r="AF23" i="5"/>
  <c r="J90" i="5"/>
  <c r="AG199" i="5"/>
  <c r="AH107" i="5"/>
  <c r="AF174" i="5"/>
  <c r="AG156" i="5"/>
  <c r="AH67" i="5"/>
  <c r="AD162" i="5"/>
  <c r="R49" i="5"/>
  <c r="AC193" i="5"/>
  <c r="AH203" i="5"/>
  <c r="AG73" i="5"/>
  <c r="AF156" i="5"/>
  <c r="AH197" i="5"/>
  <c r="AI24" i="5"/>
  <c r="AE35" i="5"/>
  <c r="AJ27" i="5"/>
  <c r="K88" i="5"/>
  <c r="Y59" i="5"/>
  <c r="AJ69" i="5"/>
  <c r="AG92" i="5"/>
  <c r="AH23" i="5"/>
  <c r="AE112" i="5"/>
  <c r="AF175" i="5"/>
  <c r="AH51" i="5"/>
  <c r="AI109" i="5"/>
  <c r="AJ21" i="5"/>
  <c r="L98" i="5"/>
  <c r="AJ175" i="5"/>
  <c r="AB35" i="5"/>
  <c r="AE90" i="5"/>
  <c r="AG56" i="5"/>
  <c r="AE174" i="5"/>
  <c r="R98" i="5"/>
  <c r="L17" i="5"/>
  <c r="D120" i="4"/>
  <c r="AE162" i="5"/>
  <c r="V98" i="5"/>
  <c r="AE193" i="5"/>
  <c r="Q33" i="5"/>
  <c r="R193" i="5"/>
  <c r="M65" i="5"/>
  <c r="AC17" i="5"/>
  <c r="Q49" i="5"/>
  <c r="AJ54" i="5"/>
  <c r="Y162" i="5"/>
  <c r="Y68" i="5"/>
  <c r="AH157" i="5"/>
  <c r="AH195" i="5"/>
  <c r="AF110" i="5"/>
  <c r="AG160" i="5"/>
  <c r="AJ112" i="5"/>
  <c r="U193" i="5"/>
  <c r="AA43" i="5"/>
  <c r="AH55" i="5"/>
  <c r="AI92" i="5"/>
  <c r="AG52" i="5"/>
  <c r="AG70" i="5"/>
  <c r="AI52" i="5"/>
  <c r="AB203" i="5"/>
  <c r="AJ71" i="5"/>
  <c r="AC43" i="5"/>
  <c r="Y75" i="5"/>
  <c r="AF193" i="5"/>
  <c r="W65" i="5"/>
  <c r="P88" i="5"/>
  <c r="Z152" i="5"/>
  <c r="V193" i="5"/>
  <c r="I17" i="5"/>
  <c r="AE33" i="5"/>
  <c r="AC178" i="5"/>
  <c r="AG33" i="5"/>
  <c r="AA68" i="5"/>
  <c r="AB40" i="5"/>
  <c r="AG37" i="5"/>
  <c r="AF21" i="5"/>
  <c r="AH90" i="5"/>
  <c r="AD178" i="5"/>
  <c r="AE114" i="5"/>
  <c r="AE27" i="5"/>
  <c r="T94" i="5"/>
  <c r="AE51" i="5"/>
  <c r="AH201" i="5"/>
  <c r="V94" i="5"/>
  <c r="AG53" i="5"/>
  <c r="AI156" i="5"/>
  <c r="K65" i="5"/>
  <c r="AJ68" i="5"/>
  <c r="X88" i="5"/>
  <c r="AA17" i="5"/>
  <c r="K17" i="5"/>
  <c r="R17" i="5"/>
  <c r="D99" i="4"/>
  <c r="AI65" i="5"/>
  <c r="D78" i="4"/>
  <c r="AF75" i="5"/>
  <c r="AJ109" i="5"/>
  <c r="AB59" i="5"/>
  <c r="N98" i="5"/>
  <c r="AE43" i="5"/>
  <c r="AJ173" i="5"/>
  <c r="AC175" i="5"/>
  <c r="AI110" i="5"/>
  <c r="AJ193" i="5"/>
  <c r="W17" i="5"/>
  <c r="M73" i="5"/>
  <c r="AH19" i="5"/>
  <c r="AC59" i="5"/>
  <c r="AJ67" i="5"/>
  <c r="Y27" i="5"/>
  <c r="D77" i="4"/>
  <c r="D101" i="4"/>
  <c r="Q193" i="5"/>
  <c r="AE170" i="5"/>
  <c r="X160" i="5"/>
  <c r="AB24" i="5"/>
  <c r="AD17" i="5"/>
  <c r="J43" i="5"/>
  <c r="AH200" i="5"/>
  <c r="AE54" i="5"/>
  <c r="AI160" i="5"/>
  <c r="AE203" i="5"/>
  <c r="AG59" i="5"/>
  <c r="AJ94" i="5"/>
  <c r="S98" i="5"/>
  <c r="AI162" i="5"/>
  <c r="M33" i="5"/>
  <c r="AE88" i="5"/>
  <c r="AF35" i="5"/>
  <c r="AG93" i="5"/>
  <c r="P68" i="5"/>
  <c r="AG171" i="5"/>
  <c r="AI198" i="5"/>
  <c r="AJ43" i="5"/>
  <c r="AF59" i="5"/>
  <c r="P193" i="5"/>
  <c r="T17" i="5"/>
  <c r="AE175" i="5"/>
  <c r="AD171" i="5"/>
  <c r="AH38" i="5"/>
  <c r="AE40" i="5"/>
  <c r="AI172" i="5"/>
  <c r="AI93" i="5"/>
  <c r="AB168" i="5"/>
  <c r="AG43" i="5"/>
  <c r="AJ104" i="5"/>
  <c r="Q75" i="5"/>
  <c r="AD43" i="5"/>
  <c r="D129" i="4"/>
  <c r="I65" i="5"/>
  <c r="AJ108" i="5"/>
  <c r="AJ95" i="5"/>
  <c r="AI152" i="5"/>
  <c r="D130" i="4"/>
  <c r="D119" i="4"/>
  <c r="Y65" i="5"/>
  <c r="X27" i="5"/>
  <c r="AJ92" i="5"/>
  <c r="AJ107" i="5"/>
  <c r="AG49" i="5"/>
  <c r="AI105" i="5"/>
  <c r="AH18" i="5"/>
  <c r="AF105" i="5"/>
  <c r="AD34" i="5"/>
  <c r="AG18" i="5"/>
  <c r="AH34" i="5"/>
  <c r="AG169" i="5"/>
  <c r="AH153" i="5"/>
  <c r="AF18" i="5"/>
  <c r="AE34" i="5"/>
  <c r="AJ169" i="5"/>
  <c r="AD18" i="5"/>
  <c r="AF89" i="5"/>
  <c r="AE89" i="5"/>
  <c r="AI89" i="5"/>
  <c r="D69" i="4"/>
  <c r="M16" i="5"/>
  <c r="W151" i="5"/>
  <c r="I87" i="5"/>
  <c r="Q32" i="5"/>
  <c r="N87" i="5"/>
  <c r="D70" i="4"/>
  <c r="R16" i="5"/>
  <c r="AB167" i="5"/>
  <c r="AF64" i="5"/>
  <c r="R192" i="5"/>
  <c r="AC167" i="5"/>
  <c r="AD167" i="5"/>
  <c r="Y151" i="5"/>
  <c r="AG151" i="5"/>
  <c r="Y48" i="5"/>
  <c r="AH48" i="5"/>
  <c r="L32" i="5"/>
  <c r="U64" i="5"/>
  <c r="AC151" i="5"/>
  <c r="Z167" i="5"/>
  <c r="AH151" i="5"/>
  <c r="AD87" i="5"/>
  <c r="AA64" i="5"/>
  <c r="AG48" i="5"/>
  <c r="N192" i="5"/>
  <c r="R87" i="5"/>
  <c r="AI32" i="5"/>
  <c r="AE192" i="5"/>
  <c r="AE16" i="5"/>
  <c r="I16" i="5"/>
  <c r="AF32" i="5"/>
  <c r="N32" i="5"/>
  <c r="I64" i="5"/>
  <c r="P16" i="5"/>
  <c r="O87" i="5"/>
  <c r="AI167" i="5"/>
  <c r="AD16" i="5"/>
  <c r="AE32" i="5"/>
  <c r="U87" i="5"/>
  <c r="L48" i="5"/>
  <c r="AA48" i="5"/>
  <c r="AG192" i="5"/>
  <c r="AD151" i="5"/>
  <c r="AH16" i="5"/>
  <c r="AE87" i="5"/>
  <c r="S16" i="5"/>
  <c r="P64" i="5"/>
  <c r="I32" i="5"/>
  <c r="D66" i="4"/>
  <c r="AC33" i="5"/>
  <c r="AJ88" i="5"/>
  <c r="AE92" i="5"/>
  <c r="AE154" i="5"/>
  <c r="I59" i="5"/>
  <c r="AB33" i="5"/>
  <c r="D126" i="4"/>
  <c r="AD104" i="5"/>
  <c r="AG27" i="5"/>
  <c r="X59" i="5"/>
  <c r="W39" i="5"/>
  <c r="AI176" i="5"/>
  <c r="AF36" i="5"/>
  <c r="AJ159" i="5"/>
  <c r="AI193" i="5"/>
  <c r="AI197" i="5"/>
  <c r="AI154" i="5"/>
  <c r="Z65" i="5"/>
  <c r="AH98" i="5"/>
  <c r="S65" i="5"/>
  <c r="AJ155" i="5"/>
  <c r="AD88" i="5"/>
  <c r="AJ171" i="5"/>
  <c r="AG152" i="5"/>
  <c r="Z43" i="5"/>
  <c r="AC170" i="5"/>
  <c r="AG25" i="5"/>
  <c r="I35" i="5"/>
  <c r="AG173" i="5"/>
  <c r="AI57" i="5"/>
  <c r="AJ178" i="5"/>
  <c r="AH114" i="5"/>
  <c r="AJ73" i="5"/>
  <c r="P96" i="5"/>
  <c r="AD160" i="5"/>
  <c r="AH57" i="5"/>
  <c r="D153" i="4"/>
  <c r="AD175" i="5"/>
  <c r="L70" i="5"/>
  <c r="AI94" i="5"/>
  <c r="AH193" i="5"/>
  <c r="AJ158" i="5"/>
  <c r="AA168" i="5"/>
  <c r="AJ51" i="5"/>
  <c r="J98" i="5"/>
  <c r="W49" i="5"/>
  <c r="AD168" i="5"/>
  <c r="J17" i="5"/>
  <c r="X178" i="5"/>
  <c r="AF49" i="5"/>
  <c r="AA75" i="5"/>
  <c r="AF104" i="5"/>
  <c r="AA203" i="5"/>
  <c r="AG162" i="5"/>
  <c r="AJ37" i="5"/>
  <c r="AJ156" i="5"/>
  <c r="AD105" i="5"/>
  <c r="AG105" i="5"/>
  <c r="AI153" i="5"/>
  <c r="AD194" i="5"/>
  <c r="AD169" i="5"/>
  <c r="AJ153" i="5"/>
  <c r="AF66" i="5"/>
  <c r="AH50" i="5"/>
  <c r="AG153" i="5"/>
  <c r="AF194" i="5"/>
  <c r="AF153" i="5"/>
  <c r="AD66" i="5"/>
  <c r="AH169" i="5"/>
  <c r="AH105" i="5"/>
  <c r="AI169" i="5"/>
  <c r="AI50" i="5"/>
  <c r="AH87" i="5"/>
  <c r="J48" i="5"/>
  <c r="U16" i="5"/>
  <c r="D63" i="4"/>
  <c r="Z48" i="5"/>
  <c r="AB151" i="5"/>
  <c r="AB64" i="5"/>
  <c r="D60" i="4"/>
  <c r="D65" i="4"/>
  <c r="AH192" i="5"/>
  <c r="AE48" i="5"/>
  <c r="AB16" i="5"/>
  <c r="AD64" i="5"/>
  <c r="I48" i="5"/>
  <c r="Y16" i="5"/>
  <c r="AG87" i="5"/>
  <c r="O192" i="5"/>
  <c r="AJ167" i="5"/>
  <c r="AF103" i="5"/>
  <c r="J32" i="5"/>
  <c r="AF48" i="5"/>
  <c r="K16" i="5"/>
  <c r="AH103" i="5"/>
  <c r="AJ16" i="5"/>
  <c r="X32" i="5"/>
  <c r="AB48" i="5"/>
  <c r="AJ103" i="5"/>
  <c r="L192" i="5"/>
  <c r="D62" i="4"/>
  <c r="K48" i="5"/>
  <c r="AC87" i="5"/>
  <c r="AI64" i="5"/>
  <c r="AE64" i="5"/>
  <c r="AA16" i="5"/>
  <c r="AI16" i="5"/>
  <c r="Y87" i="5"/>
  <c r="W16" i="5"/>
  <c r="J87" i="5"/>
  <c r="V48" i="5"/>
  <c r="Q64" i="5"/>
  <c r="AJ48" i="5"/>
  <c r="S48" i="5"/>
  <c r="X167" i="5"/>
  <c r="S192" i="5"/>
  <c r="U48" i="5"/>
  <c r="W48" i="5"/>
  <c r="W192" i="5"/>
  <c r="AG64" i="5"/>
  <c r="AJ64" i="5"/>
  <c r="R48" i="5"/>
  <c r="AJ19" i="5"/>
  <c r="AA157" i="5"/>
  <c r="AH175" i="5"/>
  <c r="AI157" i="5"/>
  <c r="AJ24" i="5"/>
  <c r="N88" i="5"/>
  <c r="D202" i="4"/>
  <c r="AJ20" i="5"/>
  <c r="AD114" i="5"/>
  <c r="D82" i="4"/>
  <c r="AF40" i="5"/>
  <c r="AI67" i="5"/>
  <c r="AI40" i="5"/>
  <c r="AE59" i="5"/>
  <c r="Y19" i="5"/>
  <c r="AG112" i="5"/>
  <c r="AI73" i="5"/>
  <c r="D198" i="4"/>
  <c r="AG193" i="5"/>
  <c r="W59" i="5"/>
  <c r="V88" i="5"/>
  <c r="AF33" i="5"/>
  <c r="AI178" i="5"/>
  <c r="AI75" i="5"/>
  <c r="D121" i="4"/>
  <c r="AF55" i="5"/>
  <c r="J72" i="5"/>
  <c r="AH36" i="5"/>
  <c r="AG54" i="5"/>
  <c r="D96" i="4"/>
  <c r="I88" i="5"/>
  <c r="AJ162" i="5"/>
  <c r="S17" i="5"/>
  <c r="AE21" i="5"/>
  <c r="AB159" i="5"/>
  <c r="AE69" i="5"/>
  <c r="AH40" i="5"/>
  <c r="AH154" i="5"/>
  <c r="AH68" i="5"/>
  <c r="X98" i="5"/>
  <c r="U17" i="5"/>
  <c r="AD65" i="5"/>
  <c r="W98" i="5"/>
  <c r="AF152" i="5"/>
  <c r="K49" i="5"/>
  <c r="AF168" i="5"/>
  <c r="L75" i="5"/>
  <c r="X17" i="5"/>
  <c r="AH43" i="5"/>
  <c r="AH162" i="5"/>
  <c r="AJ35" i="5"/>
  <c r="AC162" i="5"/>
  <c r="X152" i="5"/>
  <c r="D124" i="4"/>
  <c r="U59" i="5"/>
  <c r="AC203" i="5"/>
  <c r="AE153" i="5"/>
  <c r="AH89" i="5"/>
  <c r="AE18" i="5"/>
  <c r="AD50" i="5"/>
  <c r="AE50" i="5"/>
  <c r="AG194" i="5"/>
  <c r="AJ34" i="5"/>
  <c r="AI194" i="5"/>
  <c r="AJ50" i="5"/>
  <c r="AE105" i="5"/>
  <c r="AI66" i="5"/>
  <c r="AE194" i="5"/>
  <c r="AG66" i="5"/>
  <c r="AI18" i="5"/>
  <c r="AE66" i="5"/>
  <c r="AJ89" i="5"/>
  <c r="K32" i="5"/>
  <c r="AG16" i="5"/>
  <c r="W87" i="5"/>
  <c r="AF151" i="5"/>
  <c r="AD192" i="5"/>
  <c r="AA151" i="5"/>
  <c r="M48" i="5"/>
  <c r="AE167" i="5"/>
  <c r="AH32" i="5"/>
  <c r="X16" i="5"/>
  <c r="AF167" i="5"/>
  <c r="AI103" i="5"/>
  <c r="Z64" i="5"/>
  <c r="D64" i="4"/>
  <c r="D68" i="4"/>
  <c r="I192" i="5"/>
  <c r="AD103" i="5"/>
  <c r="AJ87" i="5"/>
  <c r="V64" i="5"/>
  <c r="AC16" i="5"/>
  <c r="W64" i="5"/>
  <c r="Q87" i="5"/>
  <c r="AC192" i="5"/>
  <c r="W167" i="5"/>
  <c r="X192" i="5"/>
  <c r="M87" i="5"/>
  <c r="T16" i="5"/>
  <c r="AD48" i="5"/>
  <c r="AI87" i="5"/>
  <c r="AG103" i="5"/>
  <c r="AG32" i="5"/>
  <c r="Q16" i="5"/>
  <c r="O48" i="5"/>
  <c r="AF192" i="5"/>
  <c r="M64" i="5"/>
  <c r="AB87" i="5"/>
  <c r="W32" i="5"/>
  <c r="X151" i="5"/>
  <c r="AA192" i="5"/>
  <c r="L87" i="5"/>
  <c r="L64" i="5"/>
  <c r="X48" i="5"/>
  <c r="Z87" i="5"/>
  <c r="X64" i="5"/>
  <c r="Y167" i="5"/>
  <c r="V87" i="5"/>
  <c r="R32" i="5"/>
  <c r="O16" i="5"/>
  <c r="AF87" i="5"/>
  <c r="AH178" i="5"/>
  <c r="AH22" i="5"/>
  <c r="AI201" i="5"/>
  <c r="O49" i="5"/>
  <c r="AJ110" i="5"/>
  <c r="Y17" i="5"/>
  <c r="AH104" i="5"/>
  <c r="Y49" i="5"/>
  <c r="AH49" i="5"/>
  <c r="AH88" i="5"/>
  <c r="Z156" i="5"/>
  <c r="AE158" i="5"/>
  <c r="W162" i="5"/>
  <c r="D122" i="4"/>
  <c r="AF52" i="5"/>
  <c r="AF154" i="5"/>
  <c r="AF94" i="5"/>
  <c r="AD193" i="5"/>
  <c r="Q17" i="5"/>
  <c r="AE98" i="5"/>
  <c r="AE152" i="5"/>
  <c r="AC75" i="5"/>
  <c r="O17" i="5"/>
  <c r="AJ56" i="5"/>
  <c r="AH152" i="5"/>
  <c r="AG71" i="5"/>
  <c r="AF54" i="5"/>
  <c r="J68" i="5"/>
  <c r="AI51" i="5"/>
  <c r="AJ106" i="5"/>
  <c r="AJ40" i="5"/>
  <c r="X43" i="5"/>
  <c r="AJ91" i="5"/>
  <c r="AF90" i="5"/>
  <c r="AF25" i="5"/>
  <c r="AH176" i="5"/>
  <c r="AF19" i="5"/>
  <c r="AG35" i="5"/>
  <c r="AI196" i="5"/>
  <c r="AB17" i="5"/>
  <c r="D199" i="4"/>
  <c r="AA178" i="5"/>
  <c r="I193" i="5"/>
  <c r="X65" i="5"/>
  <c r="P17" i="5"/>
  <c r="AB43" i="5"/>
  <c r="AC98" i="5"/>
  <c r="AI59" i="5"/>
  <c r="O98" i="5"/>
  <c r="AI27" i="5"/>
  <c r="AH59" i="5"/>
  <c r="AD98" i="5"/>
  <c r="O88" i="5"/>
  <c r="K59" i="5"/>
  <c r="AJ174" i="5"/>
  <c r="AF98" i="5"/>
  <c r="AJ18" i="5"/>
  <c r="AI34" i="5"/>
  <c r="AH66" i="5"/>
  <c r="AD89" i="5"/>
  <c r="AE169" i="5"/>
  <c r="AH194" i="5"/>
  <c r="AF34" i="5"/>
  <c r="AG89" i="5"/>
  <c r="AD153" i="5"/>
  <c r="AJ66" i="5"/>
  <c r="AJ194" i="5"/>
  <c r="AG34" i="5"/>
  <c r="AF50" i="5"/>
  <c r="AG50" i="5"/>
  <c r="AF169" i="5"/>
  <c r="AJ105" i="5"/>
  <c r="T64" i="5"/>
  <c r="AA167" i="5"/>
  <c r="AJ32" i="5"/>
  <c r="P87" i="5"/>
  <c r="Y64" i="5"/>
  <c r="AE151" i="5"/>
  <c r="AJ151" i="5"/>
  <c r="AC32" i="5"/>
  <c r="M32" i="5"/>
  <c r="AC48" i="5"/>
  <c r="K64" i="5"/>
  <c r="O32" i="5"/>
  <c r="AD32" i="5"/>
  <c r="K87" i="5"/>
  <c r="AF16" i="5"/>
  <c r="Z192" i="5"/>
  <c r="AA87" i="5"/>
  <c r="Z151" i="5"/>
  <c r="S87" i="5"/>
  <c r="AA32" i="5"/>
  <c r="D67" i="4"/>
  <c r="Q48" i="5"/>
  <c r="AI48" i="5"/>
  <c r="Q192" i="5"/>
  <c r="Y32" i="5"/>
  <c r="Z16" i="5"/>
  <c r="J16" i="5"/>
  <c r="AH64" i="5"/>
  <c r="AI192" i="5"/>
  <c r="M192" i="5"/>
  <c r="P48" i="5"/>
  <c r="AH167" i="5"/>
  <c r="AG167" i="5"/>
  <c r="AC64" i="5"/>
  <c r="AJ192" i="5"/>
  <c r="N48" i="5"/>
  <c r="X87" i="5"/>
  <c r="V16" i="5"/>
  <c r="AE103" i="5"/>
  <c r="T87" i="5"/>
  <c r="L16" i="5"/>
  <c r="AB192" i="5"/>
  <c r="AI151" i="5"/>
  <c r="AB32" i="5"/>
  <c r="Z32" i="5"/>
  <c r="N64" i="5"/>
  <c r="N16" i="5"/>
  <c r="R64" i="5"/>
  <c r="S64" i="5"/>
  <c r="AM100" i="5"/>
  <c r="AM132" i="5"/>
  <c r="AG46" i="5"/>
  <c r="N30" i="5"/>
  <c r="AI30" i="5"/>
  <c r="Q85" i="5"/>
  <c r="Z30" i="5"/>
  <c r="AH30" i="5"/>
  <c r="AJ165" i="5"/>
  <c r="L30" i="5"/>
  <c r="AG85" i="5"/>
  <c r="S85" i="5"/>
  <c r="Z149" i="5"/>
  <c r="AH85" i="5"/>
  <c r="W14" i="5"/>
  <c r="W165" i="5"/>
  <c r="AH46" i="5"/>
  <c r="S190" i="5"/>
  <c r="N46" i="5"/>
  <c r="AJ14" i="5"/>
  <c r="AD30" i="5"/>
  <c r="AE30" i="5"/>
  <c r="AA30" i="5"/>
  <c r="AJ190" i="5"/>
  <c r="AC85" i="5"/>
  <c r="AJ62" i="5"/>
  <c r="W62" i="5"/>
  <c r="W190" i="5"/>
  <c r="Y190" i="5"/>
  <c r="M14" i="5"/>
  <c r="R14" i="5"/>
  <c r="T46" i="5"/>
  <c r="AH190" i="5"/>
  <c r="AC30" i="5"/>
  <c r="AD85" i="5"/>
  <c r="D42" i="4"/>
  <c r="L14" i="5"/>
  <c r="J85" i="5"/>
  <c r="AG62" i="5"/>
  <c r="AB30" i="5"/>
  <c r="Y30" i="5"/>
  <c r="AJ30" i="5"/>
  <c r="O14" i="5"/>
  <c r="Q62" i="5"/>
  <c r="AF101" i="5"/>
  <c r="D46" i="4"/>
  <c r="AE14" i="5"/>
  <c r="U62" i="5"/>
  <c r="AG190" i="5"/>
  <c r="AC190" i="5"/>
  <c r="AH14" i="5"/>
  <c r="Q61" i="5"/>
  <c r="S29" i="5"/>
  <c r="D29" i="4"/>
  <c r="X29" i="5"/>
  <c r="O189" i="5"/>
  <c r="N45" i="5"/>
  <c r="AD45" i="5"/>
  <c r="AF61" i="5"/>
  <c r="D25" i="4"/>
  <c r="AG29" i="5"/>
  <c r="AI29" i="5"/>
  <c r="O84" i="5"/>
  <c r="AA164" i="5"/>
  <c r="O45" i="5"/>
  <c r="D34" i="4"/>
  <c r="R61" i="5"/>
  <c r="M13" i="5"/>
  <c r="AG189" i="5"/>
  <c r="Q13" i="5"/>
  <c r="J13" i="5"/>
  <c r="AD164" i="5"/>
  <c r="X45" i="5"/>
  <c r="AC164" i="5"/>
  <c r="AG13" i="5"/>
  <c r="AJ45" i="5"/>
  <c r="AM85" i="5"/>
  <c r="AM13" i="5"/>
  <c r="AM45" i="5"/>
  <c r="AM30" i="5"/>
  <c r="AM148" i="5"/>
  <c r="AM149" i="5"/>
  <c r="AC165" i="5"/>
  <c r="AI46" i="5"/>
  <c r="S62" i="5"/>
  <c r="AA85" i="5"/>
  <c r="AG30" i="5"/>
  <c r="D45" i="4"/>
  <c r="X46" i="5"/>
  <c r="L62" i="5"/>
  <c r="I85" i="5"/>
  <c r="AA62" i="5"/>
  <c r="AB190" i="5"/>
  <c r="AG165" i="5"/>
  <c r="Y165" i="5"/>
  <c r="AA190" i="5"/>
  <c r="AH149" i="5"/>
  <c r="O85" i="5"/>
  <c r="R46" i="5"/>
  <c r="T14" i="5"/>
  <c r="Q46" i="5"/>
  <c r="AD165" i="5"/>
  <c r="AJ46" i="5"/>
  <c r="Z190" i="5"/>
  <c r="Z85" i="5"/>
  <c r="AD149" i="5"/>
  <c r="V14" i="5"/>
  <c r="P14" i="5"/>
  <c r="J14" i="5"/>
  <c r="U85" i="5"/>
  <c r="Q14" i="5"/>
  <c r="AD46" i="5"/>
  <c r="T62" i="5"/>
  <c r="T30" i="5"/>
  <c r="AC62" i="5"/>
  <c r="M46" i="5"/>
  <c r="R30" i="5"/>
  <c r="AD62" i="5"/>
  <c r="AB85" i="5"/>
  <c r="AE165" i="5"/>
  <c r="AG14" i="5"/>
  <c r="N85" i="5"/>
  <c r="M62" i="5"/>
  <c r="AJ85" i="5"/>
  <c r="D35" i="4"/>
  <c r="R190" i="5"/>
  <c r="Y14" i="5"/>
  <c r="T190" i="5"/>
  <c r="K14" i="5"/>
  <c r="AI101" i="5"/>
  <c r="Y164" i="5"/>
  <c r="AH100" i="5"/>
  <c r="M61" i="5"/>
  <c r="AC29" i="5"/>
  <c r="AJ61" i="5"/>
  <c r="N84" i="5"/>
  <c r="X164" i="5"/>
  <c r="AJ84" i="5"/>
  <c r="AE164" i="5"/>
  <c r="AE189" i="5"/>
  <c r="W164" i="5"/>
  <c r="O29" i="5"/>
  <c r="K84" i="5"/>
  <c r="R13" i="5"/>
  <c r="Y61" i="5"/>
  <c r="AF189" i="5"/>
  <c r="AE45" i="5"/>
  <c r="D23" i="4"/>
  <c r="AA13" i="5"/>
  <c r="Z148" i="5"/>
  <c r="AA189" i="5"/>
  <c r="J84" i="5"/>
  <c r="AJ164" i="5"/>
  <c r="P29" i="5"/>
  <c r="AC84" i="5"/>
  <c r="P45" i="5"/>
  <c r="AB84" i="5"/>
  <c r="AJ13" i="5"/>
  <c r="AG45" i="5"/>
  <c r="X148" i="5"/>
  <c r="J29" i="5"/>
  <c r="U13" i="5"/>
  <c r="W84" i="5"/>
  <c r="AM84" i="5"/>
  <c r="AM14" i="5"/>
  <c r="AM189" i="5"/>
  <c r="AM62" i="5"/>
  <c r="AM61" i="5"/>
  <c r="AM46" i="5"/>
  <c r="AM29" i="5"/>
  <c r="AM164" i="5"/>
  <c r="Q30" i="5"/>
  <c r="W85" i="5"/>
  <c r="AJ149" i="5"/>
  <c r="AB46" i="5"/>
  <c r="AI62" i="5"/>
  <c r="W149" i="5"/>
  <c r="U30" i="5"/>
  <c r="Z165" i="5"/>
  <c r="AE62" i="5"/>
  <c r="Y46" i="5"/>
  <c r="X149" i="5"/>
  <c r="X30" i="5"/>
  <c r="O190" i="5"/>
  <c r="AH101" i="5"/>
  <c r="D39" i="4"/>
  <c r="Y85" i="5"/>
  <c r="P85" i="5"/>
  <c r="T85" i="5"/>
  <c r="AD190" i="5"/>
  <c r="S46" i="5"/>
  <c r="AF190" i="5"/>
  <c r="AA46" i="5"/>
  <c r="AE85" i="5"/>
  <c r="X85" i="5"/>
  <c r="AC14" i="5"/>
  <c r="AD101" i="5"/>
  <c r="AB165" i="5"/>
  <c r="AC46" i="5"/>
  <c r="AB14" i="5"/>
  <c r="AE46" i="5"/>
  <c r="U14" i="5"/>
  <c r="V46" i="5"/>
  <c r="L85" i="5"/>
  <c r="AA149" i="5"/>
  <c r="AA165" i="5"/>
  <c r="V190" i="5"/>
  <c r="V30" i="5"/>
  <c r="M30" i="5"/>
  <c r="AF14" i="5"/>
  <c r="X14" i="5"/>
  <c r="R62" i="5"/>
  <c r="AF46" i="5"/>
  <c r="X62" i="5"/>
  <c r="P46" i="5"/>
  <c r="AF62" i="5"/>
  <c r="AB149" i="5"/>
  <c r="M85" i="5"/>
  <c r="AD14" i="5"/>
  <c r="L84" i="5"/>
  <c r="Z13" i="5"/>
  <c r="W61" i="5"/>
  <c r="W148" i="5"/>
  <c r="M189" i="5"/>
  <c r="M29" i="5"/>
  <c r="S61" i="5"/>
  <c r="AD61" i="5"/>
  <c r="AH61" i="5"/>
  <c r="S84" i="5"/>
  <c r="N189" i="5"/>
  <c r="AF148" i="5"/>
  <c r="AJ29" i="5"/>
  <c r="AH189" i="5"/>
  <c r="Z84" i="5"/>
  <c r="AB148" i="5"/>
  <c r="AC189" i="5"/>
  <c r="AF164" i="5"/>
  <c r="J61" i="5"/>
  <c r="Z189" i="5"/>
  <c r="AH45" i="5"/>
  <c r="AD13" i="5"/>
  <c r="L13" i="5"/>
  <c r="W29" i="5"/>
  <c r="AH84" i="5"/>
  <c r="AM101" i="5"/>
  <c r="AM116" i="5"/>
  <c r="AM190" i="5"/>
  <c r="AM117" i="5"/>
  <c r="AM133" i="5"/>
  <c r="AM165" i="5"/>
  <c r="S14" i="5"/>
  <c r="Q190" i="5"/>
  <c r="AF85" i="5"/>
  <c r="S30" i="5"/>
  <c r="AC149" i="5"/>
  <c r="AH165" i="5"/>
  <c r="D38" i="4"/>
  <c r="Z46" i="5"/>
  <c r="AG101" i="5"/>
  <c r="D36" i="4"/>
  <c r="AE149" i="5"/>
  <c r="AE101" i="5"/>
  <c r="X165" i="5"/>
  <c r="D43" i="4"/>
  <c r="Y62" i="5"/>
  <c r="P62" i="5"/>
  <c r="AG149" i="5"/>
  <c r="AF165" i="5"/>
  <c r="Z14" i="5"/>
  <c r="AF149" i="5"/>
  <c r="AH62" i="5"/>
  <c r="K62" i="5"/>
  <c r="AI14" i="5"/>
  <c r="D44" i="4"/>
  <c r="V85" i="5"/>
  <c r="N62" i="5"/>
  <c r="W46" i="5"/>
  <c r="D41" i="4"/>
  <c r="AA14" i="5"/>
  <c r="AF30" i="5"/>
  <c r="D40" i="4"/>
  <c r="N190" i="5"/>
  <c r="L46" i="5"/>
  <c r="K85" i="5"/>
  <c r="AB62" i="5"/>
  <c r="AE190" i="5"/>
  <c r="AJ101" i="5"/>
  <c r="I14" i="5"/>
  <c r="AI165" i="5"/>
  <c r="D37" i="4"/>
  <c r="R85" i="5"/>
  <c r="AI190" i="5"/>
  <c r="AI85" i="5"/>
  <c r="Y149" i="5"/>
  <c r="J190" i="5"/>
  <c r="AI149" i="5"/>
  <c r="W30" i="5"/>
  <c r="N14" i="5"/>
  <c r="Z62" i="5"/>
  <c r="X61" i="5"/>
  <c r="I84" i="5"/>
  <c r="AF29" i="5"/>
  <c r="Y148" i="5"/>
  <c r="N61" i="5"/>
  <c r="AI100" i="5"/>
  <c r="AD100" i="5"/>
  <c r="U61" i="5"/>
  <c r="Y84" i="5"/>
  <c r="V189" i="5"/>
  <c r="D24" i="4"/>
  <c r="AI148" i="5"/>
  <c r="AD29" i="5"/>
  <c r="AH29" i="5"/>
  <c r="AG164" i="5"/>
  <c r="AG100" i="5"/>
  <c r="AF13" i="5"/>
  <c r="AC45" i="5"/>
  <c r="T189" i="5"/>
  <c r="AJ148" i="5"/>
  <c r="Q29" i="5"/>
  <c r="AH164" i="5"/>
  <c r="AD189" i="5"/>
  <c r="P13" i="5"/>
  <c r="V84" i="5"/>
  <c r="AC13" i="5"/>
  <c r="V13" i="5"/>
  <c r="Z45" i="5"/>
  <c r="AB45" i="5"/>
  <c r="L61" i="5"/>
  <c r="AG84" i="5"/>
  <c r="AD84" i="5"/>
  <c r="Y29" i="5"/>
  <c r="Y189" i="5"/>
  <c r="U84" i="5"/>
  <c r="AE148" i="5"/>
  <c r="AH148" i="5"/>
  <c r="AF100" i="5"/>
  <c r="AI164" i="5"/>
  <c r="N29" i="5"/>
  <c r="J189" i="5"/>
  <c r="AE61" i="5"/>
  <c r="M84" i="5"/>
  <c r="X84" i="5"/>
  <c r="AI84" i="5"/>
  <c r="AB13" i="5"/>
  <c r="Q84" i="5"/>
  <c r="AA29" i="5"/>
  <c r="P84" i="5"/>
  <c r="AE29" i="5"/>
  <c r="Q45" i="5"/>
  <c r="Z61" i="5"/>
  <c r="AB29" i="5"/>
  <c r="W45" i="5"/>
  <c r="AB61" i="5"/>
  <c r="X13" i="5"/>
  <c r="AB164" i="5"/>
  <c r="M45" i="5"/>
  <c r="AI45" i="5"/>
  <c r="I45" i="5"/>
  <c r="D31" i="4"/>
  <c r="D28" i="4"/>
  <c r="N13" i="5"/>
  <c r="AA45" i="5"/>
  <c r="X189" i="5"/>
  <c r="AA61" i="5"/>
  <c r="W13" i="5"/>
  <c r="AJ189" i="5"/>
  <c r="L29" i="5"/>
  <c r="U29" i="5"/>
  <c r="AB189" i="5"/>
  <c r="I61" i="5"/>
  <c r="AA84" i="5"/>
  <c r="AE84" i="5"/>
  <c r="AE100" i="5"/>
  <c r="Z164" i="5"/>
  <c r="AI189" i="5"/>
  <c r="AJ100" i="5"/>
  <c r="R45" i="5"/>
  <c r="AD148" i="5"/>
  <c r="K61" i="5"/>
  <c r="S13" i="5"/>
  <c r="D33" i="4"/>
  <c r="V45" i="5"/>
  <c r="AF45" i="5"/>
  <c r="AI13" i="5"/>
  <c r="U45" i="5"/>
  <c r="R29" i="5"/>
  <c r="AH13" i="5"/>
  <c r="AC61" i="5"/>
  <c r="I13" i="5"/>
  <c r="AI61" i="5"/>
  <c r="O13" i="5"/>
  <c r="K13" i="5"/>
  <c r="D32" i="4"/>
  <c r="S189" i="5"/>
  <c r="P189" i="5"/>
  <c r="T13" i="5"/>
  <c r="AC148" i="5"/>
  <c r="Y45" i="5"/>
  <c r="D30" i="4"/>
  <c r="S45" i="5"/>
  <c r="AA148" i="5"/>
  <c r="AE13" i="5"/>
  <c r="P61" i="5"/>
  <c r="Y13" i="5"/>
  <c r="AG148" i="5"/>
  <c r="AF84" i="5"/>
  <c r="T84" i="5"/>
  <c r="R84" i="5"/>
  <c r="AG61" i="5"/>
  <c r="Z29" i="5"/>
  <c r="D26" i="4"/>
  <c r="D27" i="4"/>
  <c r="O79" i="5" l="1"/>
  <c r="N205" i="5"/>
  <c r="L79" i="5"/>
  <c r="B5" i="5"/>
  <c r="AL156" i="61"/>
  <c r="J156" i="61" l="1"/>
  <c r="AF188" i="5"/>
  <c r="D11" i="4"/>
  <c r="X83" i="5"/>
  <c r="AJ86" i="5"/>
  <c r="AA147" i="5"/>
  <c r="AI47" i="5"/>
  <c r="Q31" i="5"/>
  <c r="AG63" i="5"/>
  <c r="AC191" i="5"/>
  <c r="O63" i="5"/>
  <c r="AA86" i="5"/>
  <c r="J86" i="5"/>
  <c r="AE147" i="5"/>
  <c r="AE150" i="5"/>
  <c r="N63" i="5"/>
  <c r="M63" i="5"/>
  <c r="AF147" i="5"/>
  <c r="U83" i="5"/>
  <c r="L83" i="5"/>
  <c r="AL31" i="5"/>
  <c r="AL15" i="5"/>
  <c r="U60" i="5"/>
  <c r="AE31" i="5"/>
  <c r="N31" i="5"/>
  <c r="M191" i="5"/>
  <c r="I15" i="5"/>
  <c r="AL47" i="5"/>
  <c r="U63" i="5"/>
  <c r="J83" i="5"/>
  <c r="D15" i="4"/>
  <c r="AC147" i="5"/>
  <c r="I60" i="5"/>
  <c r="L191" i="5"/>
  <c r="AH31" i="5"/>
  <c r="N15" i="5"/>
  <c r="I63" i="5"/>
  <c r="AD47" i="5"/>
  <c r="Z163" i="5"/>
  <c r="AG47" i="5"/>
  <c r="U163" i="5"/>
  <c r="R188" i="5"/>
  <c r="D20" i="4"/>
  <c r="V147" i="5"/>
  <c r="AL60" i="5"/>
  <c r="AC31" i="5"/>
  <c r="Y28" i="5"/>
  <c r="AJ28" i="5"/>
  <c r="AC63" i="5"/>
  <c r="AA15" i="5"/>
  <c r="AM191" i="5"/>
  <c r="R86" i="5"/>
  <c r="O83" i="5"/>
  <c r="W86" i="5"/>
  <c r="AI63" i="5"/>
  <c r="AC60" i="5"/>
  <c r="AI60" i="5"/>
  <c r="S188" i="5"/>
  <c r="AB47" i="5"/>
  <c r="AD102" i="5"/>
  <c r="AD31" i="5"/>
  <c r="AB31" i="5"/>
  <c r="N44" i="5"/>
  <c r="Z15" i="5"/>
  <c r="AF102" i="5"/>
  <c r="AE166" i="5"/>
  <c r="AI15" i="5"/>
  <c r="R28" i="5"/>
  <c r="S47" i="5"/>
  <c r="AG147" i="5"/>
  <c r="AF47" i="5"/>
  <c r="Y60" i="5"/>
  <c r="AD44" i="5"/>
  <c r="AE86" i="5"/>
  <c r="AL166" i="5"/>
  <c r="AD63" i="5"/>
  <c r="Y86" i="5"/>
  <c r="D53" i="4"/>
  <c r="V28" i="5"/>
  <c r="AG150" i="5"/>
  <c r="AJ188" i="5"/>
  <c r="P86" i="5"/>
  <c r="V163" i="5"/>
  <c r="AH44" i="5"/>
  <c r="X188" i="5"/>
  <c r="AC83" i="5"/>
  <c r="AH102" i="5"/>
  <c r="AJ60" i="5"/>
  <c r="L60" i="5"/>
  <c r="J28" i="5"/>
  <c r="P28" i="5"/>
  <c r="AG28" i="5"/>
  <c r="N86" i="5"/>
  <c r="S147" i="5"/>
  <c r="Y147" i="5"/>
  <c r="AJ44" i="5"/>
  <c r="R83" i="5"/>
  <c r="AC166" i="5"/>
  <c r="AI191" i="5"/>
  <c r="AB63" i="5"/>
  <c r="AA44" i="5"/>
  <c r="AH63" i="5"/>
  <c r="U147" i="5"/>
  <c r="AD99" i="5"/>
  <c r="Y44" i="5"/>
  <c r="V47" i="5"/>
  <c r="AG188" i="5"/>
  <c r="AC188" i="5"/>
  <c r="AB44" i="5"/>
  <c r="T163" i="5"/>
  <c r="P44" i="5"/>
  <c r="AM86" i="5"/>
  <c r="K15" i="5"/>
  <c r="P60" i="5"/>
  <c r="Z60" i="5"/>
  <c r="AJ163" i="5"/>
  <c r="AM31" i="5"/>
  <c r="X147" i="5"/>
  <c r="V60" i="5"/>
  <c r="T31" i="5"/>
  <c r="X47" i="5"/>
  <c r="AH86" i="5"/>
  <c r="AJ166" i="5"/>
  <c r="I44" i="5"/>
  <c r="AL99" i="5"/>
  <c r="AI150" i="5"/>
  <c r="AB28" i="5"/>
  <c r="U188" i="5"/>
  <c r="AA83" i="5"/>
  <c r="AJ47" i="5"/>
  <c r="AE83" i="5"/>
  <c r="D55" i="4"/>
  <c r="S28" i="5"/>
  <c r="W63" i="5"/>
  <c r="AH150" i="5"/>
  <c r="I188" i="5"/>
  <c r="O188" i="5"/>
  <c r="O15" i="5"/>
  <c r="O60" i="5"/>
  <c r="W47" i="5"/>
  <c r="U44" i="5"/>
  <c r="W163" i="5"/>
  <c r="AB166" i="5"/>
  <c r="Y15" i="5"/>
  <c r="AM47" i="5"/>
  <c r="L15" i="5"/>
  <c r="Q191" i="5"/>
  <c r="D21" i="4"/>
  <c r="AI28" i="5"/>
  <c r="AE47" i="5"/>
  <c r="AF63" i="5"/>
  <c r="D17" i="4"/>
  <c r="AB150" i="5"/>
  <c r="AI166" i="5"/>
  <c r="J44" i="5"/>
  <c r="T86" i="5"/>
  <c r="AM150" i="5"/>
  <c r="AF99" i="5"/>
  <c r="AI163" i="5"/>
  <c r="AL188" i="5"/>
  <c r="AJ83" i="5"/>
  <c r="I83" i="5"/>
  <c r="AA163" i="5"/>
  <c r="AL191" i="5"/>
  <c r="AJ15" i="5"/>
  <c r="Q28" i="5"/>
  <c r="AG86" i="5"/>
  <c r="AF150" i="5"/>
  <c r="J60" i="5"/>
  <c r="AD150" i="5"/>
  <c r="O31" i="5"/>
  <c r="J15" i="5"/>
  <c r="R15" i="5"/>
  <c r="AH60" i="5"/>
  <c r="AC150" i="5"/>
  <c r="Z191" i="5"/>
  <c r="AC163" i="5"/>
  <c r="I31" i="5"/>
  <c r="AD147" i="5"/>
  <c r="AE188" i="5"/>
  <c r="AL28" i="5"/>
  <c r="K28" i="5"/>
  <c r="D19" i="4"/>
  <c r="AM102" i="5"/>
  <c r="AD15" i="5"/>
  <c r="U15" i="5"/>
  <c r="AM44" i="5"/>
  <c r="AI147" i="5"/>
  <c r="Q83" i="5"/>
  <c r="Q60" i="5"/>
  <c r="AG31" i="5"/>
  <c r="AJ191" i="5"/>
  <c r="K86" i="5"/>
  <c r="W28" i="5"/>
  <c r="X63" i="5"/>
  <c r="D18" i="4"/>
  <c r="R63" i="5"/>
  <c r="O28" i="5"/>
  <c r="Z44" i="5"/>
  <c r="V44" i="5"/>
  <c r="K83" i="5"/>
  <c r="AL150" i="5"/>
  <c r="K44" i="5"/>
  <c r="X31" i="5"/>
  <c r="Z147" i="5"/>
  <c r="AH188" i="5"/>
  <c r="AC28" i="5"/>
  <c r="AM163" i="5"/>
  <c r="V188" i="5"/>
  <c r="AJ99" i="5"/>
  <c r="AB86" i="5"/>
  <c r="D54" i="4"/>
  <c r="I86" i="5"/>
  <c r="V83" i="5"/>
  <c r="AE99" i="5"/>
  <c r="P31" i="5"/>
  <c r="AA63" i="5"/>
  <c r="AM115" i="5"/>
  <c r="AF86" i="5"/>
  <c r="AM15" i="5"/>
  <c r="Y163" i="5"/>
  <c r="D57" i="4"/>
  <c r="AF15" i="5"/>
  <c r="AL102" i="5"/>
  <c r="Q44" i="5"/>
  <c r="AM63" i="5"/>
  <c r="AG44" i="5"/>
  <c r="W60" i="5"/>
  <c r="W15" i="5"/>
  <c r="V15" i="5"/>
  <c r="AA28" i="5"/>
  <c r="D52" i="4"/>
  <c r="R191" i="5"/>
  <c r="AL83" i="5"/>
  <c r="J63" i="5"/>
  <c r="AH47" i="5"/>
  <c r="AG191" i="5"/>
  <c r="AM131" i="5"/>
  <c r="P188" i="5"/>
  <c r="R60" i="5"/>
  <c r="T147" i="5"/>
  <c r="D22" i="4"/>
  <c r="V191" i="5"/>
  <c r="W191" i="5"/>
  <c r="L28" i="5"/>
  <c r="W83" i="5"/>
  <c r="M28" i="5"/>
  <c r="AM134" i="5"/>
  <c r="AD83" i="5"/>
  <c r="R44" i="5"/>
  <c r="AC44" i="5"/>
  <c r="AB191" i="5"/>
  <c r="AI31" i="5"/>
  <c r="I47" i="5"/>
  <c r="AE60" i="5"/>
  <c r="AG15" i="5"/>
  <c r="AD28" i="5"/>
  <c r="AI99" i="5"/>
  <c r="Y83" i="5"/>
  <c r="AB147" i="5"/>
  <c r="U28" i="5"/>
  <c r="AM147" i="5"/>
  <c r="AM60" i="5"/>
  <c r="AA31" i="5"/>
  <c r="W44" i="5"/>
  <c r="AL163" i="5"/>
  <c r="AF163" i="5"/>
  <c r="AI102" i="5"/>
  <c r="V86" i="5"/>
  <c r="AE191" i="5"/>
  <c r="AM118" i="5"/>
  <c r="D14" i="4"/>
  <c r="Z28" i="5"/>
  <c r="L86" i="5"/>
  <c r="Q47" i="5"/>
  <c r="Z63" i="5"/>
  <c r="Q86" i="5"/>
  <c r="D58" i="4"/>
  <c r="X163" i="5"/>
  <c r="J47" i="5"/>
  <c r="P83" i="5"/>
  <c r="Z86" i="5"/>
  <c r="T60" i="5"/>
  <c r="AL44" i="5"/>
  <c r="S15" i="5"/>
  <c r="AG166" i="5"/>
  <c r="S163" i="5"/>
  <c r="Z31" i="5"/>
  <c r="AH166" i="5"/>
  <c r="Q63" i="5"/>
  <c r="T15" i="5"/>
  <c r="AF44" i="5"/>
  <c r="K12" i="5"/>
  <c r="AH28" i="5"/>
  <c r="Z83" i="5"/>
  <c r="T44" i="5"/>
  <c r="AH15" i="5"/>
  <c r="AD188" i="5"/>
  <c r="AL86" i="5"/>
  <c r="AF83" i="5"/>
  <c r="AF166" i="5"/>
  <c r="AA47" i="5"/>
  <c r="AH163" i="5"/>
  <c r="I191" i="5"/>
  <c r="AI86" i="5"/>
  <c r="AE163" i="5"/>
  <c r="AJ150" i="5"/>
  <c r="Z188" i="5"/>
  <c r="T63" i="5"/>
  <c r="P63" i="5"/>
  <c r="X191" i="5"/>
  <c r="AJ31" i="5"/>
  <c r="AJ63" i="5"/>
  <c r="X28" i="5"/>
  <c r="AG60" i="5"/>
  <c r="M83" i="5"/>
  <c r="AB60" i="5"/>
  <c r="AA60" i="5"/>
  <c r="J191" i="5"/>
  <c r="T188" i="5"/>
  <c r="Q188" i="5"/>
  <c r="AG163" i="5"/>
  <c r="AF60" i="5"/>
  <c r="AL63" i="5"/>
  <c r="AM166" i="5"/>
  <c r="AG102" i="5"/>
  <c r="D12" i="4"/>
  <c r="R31" i="5"/>
  <c r="AD163" i="5"/>
  <c r="P191" i="5"/>
  <c r="D16" i="4"/>
  <c r="AH191" i="5"/>
  <c r="J31" i="5"/>
  <c r="M31" i="5"/>
  <c r="AE63" i="5"/>
  <c r="AI44" i="5"/>
  <c r="AF31" i="5"/>
  <c r="AC47" i="5"/>
  <c r="Q15" i="5"/>
  <c r="AL147" i="5"/>
  <c r="M60" i="5"/>
  <c r="S63" i="5"/>
  <c r="AM188" i="5"/>
  <c r="S83" i="5"/>
  <c r="O86" i="5"/>
  <c r="S86" i="5"/>
  <c r="L63" i="5"/>
  <c r="AA166" i="5"/>
  <c r="L31" i="5"/>
  <c r="S60" i="5"/>
  <c r="W147" i="5"/>
  <c r="AD166" i="5"/>
  <c r="Z150" i="5"/>
  <c r="Y188" i="5"/>
  <c r="AA150" i="5"/>
  <c r="K188" i="5"/>
  <c r="N83" i="5"/>
  <c r="AB83" i="5"/>
  <c r="AE44" i="5"/>
  <c r="S44" i="5"/>
  <c r="AE15" i="5"/>
  <c r="X15" i="5"/>
  <c r="M44" i="5"/>
  <c r="AI83" i="5"/>
  <c r="AM99" i="5"/>
  <c r="AE102" i="5"/>
  <c r="AA188" i="5"/>
  <c r="AH147" i="5"/>
  <c r="AM28" i="5"/>
  <c r="D13" i="4"/>
  <c r="AM83" i="5"/>
  <c r="AD191" i="5"/>
  <c r="W188" i="5"/>
  <c r="AG99" i="5"/>
  <c r="N60" i="5"/>
  <c r="AJ102" i="5"/>
  <c r="AJ147" i="5"/>
  <c r="AF191" i="5"/>
  <c r="R47" i="5"/>
  <c r="AB163" i="5"/>
  <c r="AC86" i="5"/>
  <c r="M15" i="5"/>
  <c r="AB15" i="5"/>
  <c r="M86" i="5"/>
  <c r="AG83" i="5"/>
  <c r="T83" i="5"/>
  <c r="AH83" i="5"/>
  <c r="AD60" i="5"/>
  <c r="AE28" i="5"/>
  <c r="K191" i="5"/>
  <c r="X86" i="5"/>
  <c r="M47" i="5"/>
  <c r="P15" i="5"/>
  <c r="AF28" i="5"/>
  <c r="AA191" i="5"/>
  <c r="K60" i="5"/>
  <c r="Z166" i="5"/>
  <c r="AD86" i="5"/>
  <c r="AI188" i="5"/>
  <c r="I28" i="5"/>
  <c r="AH99" i="5"/>
  <c r="T47" i="5"/>
  <c r="T28" i="5"/>
  <c r="AM12" i="5"/>
  <c r="X44" i="5"/>
  <c r="Z47" i="5"/>
  <c r="AB188" i="5"/>
  <c r="S191" i="5"/>
  <c r="AC15" i="5"/>
  <c r="X60" i="5"/>
  <c r="U86" i="5"/>
  <c r="U184" i="5" l="1"/>
  <c r="V80" i="5"/>
  <c r="AF78" i="5"/>
  <c r="Z184" i="5"/>
  <c r="X79" i="5"/>
  <c r="AA79" i="5"/>
  <c r="K180" i="5"/>
  <c r="AF79" i="5"/>
  <c r="AM77" i="5"/>
  <c r="X184" i="5"/>
  <c r="X80" i="5"/>
  <c r="V79" i="5"/>
  <c r="R180" i="5"/>
  <c r="AE78" i="5"/>
  <c r="T78" i="5"/>
  <c r="AJ79" i="5"/>
  <c r="AD80" i="5"/>
  <c r="P79" i="5"/>
  <c r="Y184" i="5"/>
  <c r="AH180" i="5"/>
  <c r="T185" i="5"/>
  <c r="S184" i="5"/>
  <c r="T180" i="5"/>
  <c r="AG180" i="5"/>
  <c r="K79" i="5"/>
  <c r="Z79" i="5"/>
  <c r="AG78" i="5"/>
  <c r="AJ185" i="5"/>
  <c r="AB79" i="5"/>
  <c r="P78" i="5"/>
  <c r="AH181" i="5"/>
  <c r="J78" i="5"/>
  <c r="O78" i="5"/>
  <c r="L80" i="5"/>
  <c r="Z80" i="5"/>
  <c r="AC205" i="5"/>
  <c r="AJ80" i="5"/>
  <c r="AB185" i="5"/>
  <c r="AB205" i="5"/>
  <c r="I78" i="5"/>
  <c r="AG205" i="5"/>
  <c r="AC180" i="5"/>
  <c r="AI205" i="5"/>
  <c r="X205" i="5"/>
  <c r="AJ184" i="5"/>
  <c r="P80" i="5"/>
  <c r="AH79" i="5"/>
  <c r="V185" i="5"/>
  <c r="N80" i="5"/>
  <c r="S185" i="5"/>
  <c r="AG181" i="5"/>
  <c r="AJ205" i="5"/>
  <c r="W205" i="5"/>
  <c r="Y79" i="5"/>
  <c r="AL79" i="5"/>
  <c r="V78" i="5"/>
  <c r="AM180" i="5"/>
  <c r="T80" i="5"/>
  <c r="K80" i="5"/>
  <c r="AM78" i="5"/>
  <c r="P180" i="5"/>
  <c r="AD181" i="5"/>
  <c r="AH184" i="5"/>
  <c r="W78" i="5"/>
  <c r="AA205" i="5"/>
  <c r="X185" i="5"/>
  <c r="AD79" i="5"/>
  <c r="AM181" i="5"/>
  <c r="Y80" i="5"/>
  <c r="AI180" i="5"/>
  <c r="Q80" i="5"/>
  <c r="M79" i="5"/>
  <c r="Q180" i="5"/>
  <c r="AG184" i="5"/>
  <c r="AI184" i="5"/>
  <c r="Z78" i="5"/>
  <c r="AM79" i="5"/>
  <c r="R78" i="5"/>
  <c r="S79" i="5"/>
  <c r="AE79" i="5"/>
  <c r="AB180" i="5"/>
  <c r="N180" i="5"/>
  <c r="K205" i="5"/>
  <c r="K78" i="5"/>
  <c r="N79" i="5"/>
  <c r="AF185" i="5"/>
  <c r="AL78" i="5"/>
  <c r="Y205" i="5"/>
  <c r="AL185" i="5"/>
  <c r="AE205" i="5"/>
  <c r="W79" i="5"/>
  <c r="AD184" i="5"/>
  <c r="W184" i="5"/>
  <c r="AM80" i="5"/>
  <c r="AC185" i="5"/>
  <c r="S205" i="5"/>
  <c r="S80" i="5"/>
  <c r="AM184" i="5"/>
  <c r="AI80" i="5"/>
  <c r="U78" i="5"/>
  <c r="AC80" i="5"/>
  <c r="AB184" i="5"/>
  <c r="AH80" i="5"/>
  <c r="Y180" i="5"/>
  <c r="AI181" i="5"/>
  <c r="O180" i="5"/>
  <c r="AD78" i="5"/>
  <c r="S180" i="5"/>
  <c r="AM205" i="5"/>
  <c r="AE80" i="5"/>
  <c r="J80" i="5"/>
  <c r="M80" i="5"/>
  <c r="AJ78" i="5"/>
  <c r="AL184" i="5"/>
  <c r="Q78" i="5"/>
  <c r="Y78" i="5"/>
  <c r="AC79" i="5"/>
  <c r="R79" i="5"/>
  <c r="AL80" i="5"/>
  <c r="AD180" i="5"/>
  <c r="AA185" i="5"/>
  <c r="V184" i="5"/>
  <c r="AI79" i="5"/>
  <c r="I180" i="5"/>
  <c r="M78" i="5"/>
  <c r="AJ180" i="5"/>
  <c r="R205" i="5"/>
  <c r="W180" i="5"/>
  <c r="AL205" i="5"/>
  <c r="U185" i="5"/>
  <c r="L78" i="5"/>
  <c r="AI185" i="5"/>
  <c r="AF181" i="5"/>
  <c r="Z185" i="5"/>
  <c r="AD185" i="5"/>
  <c r="T184" i="5"/>
  <c r="J79" i="5"/>
  <c r="R80" i="5"/>
  <c r="P205" i="5"/>
  <c r="L205" i="5"/>
  <c r="AM183" i="5"/>
  <c r="I80" i="5"/>
  <c r="AC184" i="5"/>
  <c r="AF80" i="5"/>
  <c r="AI78" i="5"/>
  <c r="J180" i="5"/>
  <c r="AG185" i="5"/>
  <c r="AL180" i="5"/>
  <c r="Q205" i="5"/>
  <c r="T205" i="5"/>
  <c r="J205" i="5"/>
  <c r="AA78" i="5"/>
  <c r="M205" i="5"/>
  <c r="AA80" i="5"/>
  <c r="N78" i="5"/>
  <c r="AB80" i="5"/>
  <c r="M180" i="5"/>
  <c r="W80" i="5"/>
  <c r="W185" i="5"/>
  <c r="U80" i="5"/>
  <c r="AG80" i="5"/>
  <c r="AG79" i="5"/>
  <c r="U79" i="5"/>
  <c r="X78" i="5"/>
  <c r="Q79" i="5"/>
  <c r="O80" i="5"/>
  <c r="L180" i="5"/>
  <c r="U180" i="5"/>
  <c r="O205" i="5"/>
  <c r="AF184" i="5"/>
  <c r="I205" i="5"/>
  <c r="Y185" i="5"/>
  <c r="Z205" i="5"/>
  <c r="S78" i="5"/>
  <c r="AE184" i="5"/>
  <c r="AE185" i="5"/>
  <c r="AM182" i="5"/>
  <c r="AE180" i="5"/>
  <c r="AH185" i="5"/>
  <c r="AE181" i="5"/>
  <c r="AA180" i="5"/>
  <c r="V180" i="5"/>
  <c r="U205" i="5"/>
  <c r="AB78" i="5"/>
  <c r="AF180" i="5"/>
  <c r="AL181" i="5"/>
  <c r="AA184" i="5"/>
  <c r="AD205" i="5"/>
  <c r="AJ181" i="5"/>
  <c r="I79" i="5"/>
  <c r="V205" i="5"/>
  <c r="X180" i="5"/>
  <c r="T79" i="5"/>
  <c r="AM185" i="5"/>
  <c r="F6" i="4"/>
  <c r="Z180" i="5"/>
  <c r="AC78" i="5"/>
  <c r="AF205" i="5"/>
  <c r="AH78" i="5"/>
  <c r="AH205" i="5"/>
  <c r="K77" i="5"/>
  <c r="O156" i="61"/>
  <c r="P12" i="5"/>
  <c r="P77" i="5" l="1"/>
  <c r="H156" i="61"/>
  <c r="I12" i="5"/>
  <c r="I77" i="5" l="1"/>
  <c r="AD156" i="61"/>
  <c r="AE12" i="5"/>
  <c r="AE77" i="5" l="1"/>
  <c r="AH156" i="61"/>
  <c r="AI12" i="5"/>
  <c r="AI77" i="5" l="1"/>
  <c r="S156" i="61"/>
  <c r="T12" i="5"/>
  <c r="T77" i="5" l="1"/>
  <c r="L156" i="61"/>
  <c r="M12" i="5"/>
  <c r="M77" i="5" l="1"/>
  <c r="U156" i="61"/>
  <c r="V12" i="5"/>
  <c r="V77" i="5" l="1"/>
  <c r="P156" i="61"/>
  <c r="Q12" i="5"/>
  <c r="Q77" i="5" l="1"/>
  <c r="AK156" i="61"/>
  <c r="AL12" i="5"/>
  <c r="AL77" i="5" l="1"/>
  <c r="T156" i="61"/>
  <c r="U12" i="5"/>
  <c r="U77" i="5" l="1"/>
  <c r="AB156" i="61"/>
  <c r="AC12" i="5"/>
  <c r="AC77" i="5" l="1"/>
  <c r="N156" i="61"/>
  <c r="O12" i="5"/>
  <c r="O77" i="5" l="1"/>
  <c r="I156" i="61"/>
  <c r="J12" i="5"/>
  <c r="J77" i="5" l="1"/>
  <c r="AA156" i="61"/>
  <c r="AB12" i="5"/>
  <c r="AB77" i="5" l="1"/>
  <c r="AE156" i="61"/>
  <c r="AF12" i="5"/>
  <c r="AF77" i="5" l="1"/>
  <c r="Z156" i="61"/>
  <c r="AA12" i="5"/>
  <c r="AA77" i="5" l="1"/>
  <c r="AI156" i="61"/>
  <c r="AJ12" i="5"/>
  <c r="AJ77" i="5" l="1"/>
  <c r="Q156" i="61"/>
  <c r="R12" i="5"/>
  <c r="R77" i="5" l="1"/>
  <c r="V156" i="61"/>
  <c r="W12" i="5"/>
  <c r="W77" i="5" l="1"/>
  <c r="W156" i="61"/>
  <c r="X12" i="5"/>
  <c r="X77" i="5" l="1"/>
  <c r="Y156" i="61"/>
  <c r="Z12" i="5"/>
  <c r="Z77" i="5" l="1"/>
  <c r="M156" i="61"/>
  <c r="N12" i="5"/>
  <c r="N77" i="5" l="1"/>
  <c r="AF156" i="61"/>
  <c r="AG12" i="5"/>
  <c r="AG77" i="5" l="1"/>
  <c r="X156" i="61"/>
  <c r="Y12" i="5"/>
  <c r="Y77" i="5" l="1"/>
  <c r="AC156" i="61"/>
  <c r="AD12" i="5"/>
  <c r="AD77" i="5" l="1"/>
  <c r="AG156" i="61"/>
  <c r="AH12" i="5"/>
  <c r="AH77" i="5" l="1"/>
  <c r="R156" i="61"/>
  <c r="S12" i="5"/>
  <c r="S77" i="5" l="1"/>
  <c r="K156" i="61"/>
  <c r="L12" i="5"/>
  <c r="L77" i="5" l="1"/>
  <c r="AJ156" i="61"/>
  <c r="AK12" i="5"/>
  <c r="AK77"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<sst xmlns="http://schemas.openxmlformats.org/spreadsheetml/2006/main" count="17690" uniqueCount="768">
  <si>
    <t>255, 165, 220</t>
  </si>
  <si>
    <t>Checks</t>
  </si>
  <si>
    <t>180, 130, 255</t>
  </si>
  <si>
    <t>Conversion factors &amp; constants</t>
  </si>
  <si>
    <t>170, 220, 155</t>
  </si>
  <si>
    <t>Data sourced from another spreadsheet</t>
  </si>
  <si>
    <t>Calculation/linked cells</t>
  </si>
  <si>
    <t>150, 200, 255</t>
  </si>
  <si>
    <t>Input data</t>
  </si>
  <si>
    <t>PROTOCOL FOR COLOUR CODING</t>
  </si>
  <si>
    <t>Sheet name</t>
  </si>
  <si>
    <t>Date</t>
  </si>
  <si>
    <t>Recipient</t>
  </si>
  <si>
    <t>Status</t>
  </si>
  <si>
    <t>QA Information</t>
  </si>
  <si>
    <t>Description</t>
  </si>
  <si>
    <t>File name</t>
  </si>
  <si>
    <t>Description of the file</t>
  </si>
  <si>
    <t>DELIVERY DETAILS for external purposes</t>
  </si>
  <si>
    <t>Version Control</t>
  </si>
  <si>
    <t>Reason for update</t>
  </si>
  <si>
    <t>DATA SOURCES</t>
  </si>
  <si>
    <t>DATA PROCESSING</t>
  </si>
  <si>
    <t>Purpose</t>
  </si>
  <si>
    <t>Links to other spreadsheets:</t>
  </si>
  <si>
    <t>QA CHECKS</t>
  </si>
  <si>
    <t>Completion Date</t>
  </si>
  <si>
    <t>Author name</t>
  </si>
  <si>
    <t>Approver name</t>
  </si>
  <si>
    <t>Approval date</t>
  </si>
  <si>
    <t>RGB colour setting</t>
  </si>
  <si>
    <t>Notes</t>
  </si>
  <si>
    <t>LookupSheet</t>
  </si>
  <si>
    <t>Lookup</t>
  </si>
  <si>
    <t>Sector</t>
  </si>
  <si>
    <t>Pollutant</t>
  </si>
  <si>
    <t>Units</t>
  </si>
  <si>
    <t>255, 255, 140</t>
  </si>
  <si>
    <t>Time series</t>
  </si>
  <si>
    <t>Last edited</t>
  </si>
  <si>
    <t>Methodology</t>
  </si>
  <si>
    <t>Pollutants</t>
  </si>
  <si>
    <t>Activity</t>
  </si>
  <si>
    <t>Days in a year</t>
  </si>
  <si>
    <t>To include additional years, double click and drag the boxes to expand the data source range</t>
  </si>
  <si>
    <t>NE</t>
  </si>
  <si>
    <t>General</t>
  </si>
  <si>
    <t>Days</t>
  </si>
  <si>
    <t>DaysinYear</t>
  </si>
  <si>
    <t>-</t>
  </si>
  <si>
    <t>Emissions</t>
  </si>
  <si>
    <t>Total</t>
  </si>
  <si>
    <t>Check Library</t>
  </si>
  <si>
    <t>NH3</t>
  </si>
  <si>
    <t>Livestock Category</t>
  </si>
  <si>
    <t>Agriculture</t>
  </si>
  <si>
    <t>Glossary</t>
  </si>
  <si>
    <t>TAN</t>
  </si>
  <si>
    <t>Step 1</t>
  </si>
  <si>
    <t>Step 2</t>
  </si>
  <si>
    <t>Step 3</t>
  </si>
  <si>
    <t>Step 4</t>
  </si>
  <si>
    <t>Step 5</t>
  </si>
  <si>
    <t>Step 6</t>
  </si>
  <si>
    <t>Step 7</t>
  </si>
  <si>
    <t>Step 8</t>
  </si>
  <si>
    <t>Step 9</t>
  </si>
  <si>
    <t>Step 10</t>
  </si>
  <si>
    <t>Step 11</t>
  </si>
  <si>
    <t>Step 12</t>
  </si>
  <si>
    <t>Step 13</t>
  </si>
  <si>
    <t>Step 14</t>
  </si>
  <si>
    <t>Step 15</t>
  </si>
  <si>
    <t>Type</t>
  </si>
  <si>
    <t>Region</t>
  </si>
  <si>
    <t>Dairy cattle</t>
  </si>
  <si>
    <t>NO</t>
  </si>
  <si>
    <t>Non-dairy cattle</t>
  </si>
  <si>
    <t>Non-dairy cattle (calves)</t>
  </si>
  <si>
    <t>Sheep</t>
  </si>
  <si>
    <t>Buffalo</t>
  </si>
  <si>
    <t>Goats</t>
  </si>
  <si>
    <t>Horses</t>
  </si>
  <si>
    <t>Mules and asses</t>
  </si>
  <si>
    <t>Broilers</t>
  </si>
  <si>
    <t>Laying hens</t>
  </si>
  <si>
    <t>NA</t>
  </si>
  <si>
    <t>Turkeys</t>
  </si>
  <si>
    <t>Other poultry (geese)</t>
  </si>
  <si>
    <t>Grazing</t>
  </si>
  <si>
    <t>Other poultry (ducks)</t>
  </si>
  <si>
    <t>Data source</t>
  </si>
  <si>
    <t>Parameters</t>
  </si>
  <si>
    <t>Tool created by:</t>
  </si>
  <si>
    <t>Nitrogen excretion</t>
  </si>
  <si>
    <t>3B1a</t>
  </si>
  <si>
    <t>3B1b</t>
  </si>
  <si>
    <t>3B2</t>
  </si>
  <si>
    <t>3B3</t>
  </si>
  <si>
    <t>3B4a</t>
  </si>
  <si>
    <t>3B4d</t>
  </si>
  <si>
    <t>3B4e</t>
  </si>
  <si>
    <t>3B4f</t>
  </si>
  <si>
    <t>3B4gi</t>
  </si>
  <si>
    <t>3B4gii</t>
  </si>
  <si>
    <t>3B4giii</t>
  </si>
  <si>
    <t>3B4giv</t>
  </si>
  <si>
    <t>3B4h</t>
  </si>
  <si>
    <t>Other animals (fur animals)</t>
  </si>
  <si>
    <t>Category Code</t>
  </si>
  <si>
    <t>Includes young cattle, beef cattle and suckling cows</t>
  </si>
  <si>
    <t>Includes piglets from 8 kg to slaughtering</t>
  </si>
  <si>
    <t>Broilers and parents</t>
  </si>
  <si>
    <t>Laying hens and parents</t>
  </si>
  <si>
    <t>Number of livestock</t>
  </si>
  <si>
    <t>Keep this up to date to track QA of the file</t>
  </si>
  <si>
    <t>NFR Code</t>
  </si>
  <si>
    <t>#Activity/ livestock category</t>
  </si>
  <si>
    <t>Input data required</t>
  </si>
  <si>
    <t>List of input data needed to produce emission estimates</t>
  </si>
  <si>
    <t>Livestock population</t>
  </si>
  <si>
    <t>Animal Weight</t>
  </si>
  <si>
    <t>kg</t>
  </si>
  <si>
    <t>CS</t>
  </si>
  <si>
    <t>D</t>
  </si>
  <si>
    <t>default</t>
  </si>
  <si>
    <t>country-specific</t>
  </si>
  <si>
    <t>EF/Parameter</t>
  </si>
  <si>
    <t>3Da2a</t>
  </si>
  <si>
    <t>3Da2b</t>
  </si>
  <si>
    <t>N2O</t>
  </si>
  <si>
    <t>kg N2O-N/kg N input</t>
  </si>
  <si>
    <t>N--&gt;N2O</t>
  </si>
  <si>
    <t>N--&gt;NH3</t>
  </si>
  <si>
    <t>NO--&gt;NO2</t>
  </si>
  <si>
    <t>Conversion Factor N to N2O</t>
  </si>
  <si>
    <t>Conversion Factor N to NH3</t>
  </si>
  <si>
    <t>Conversion Factor NO to NO2</t>
  </si>
  <si>
    <t>N--&gt;NO2</t>
  </si>
  <si>
    <t>Conversion Factor N to NO2</t>
  </si>
  <si>
    <t>Default or country-specific?</t>
  </si>
  <si>
    <t>COLOUR CODING</t>
  </si>
  <si>
    <t>Western Europe</t>
  </si>
  <si>
    <t>Eastern Europe</t>
  </si>
  <si>
    <t>Default Parameters</t>
  </si>
  <si>
    <t>Swine (sows)</t>
  </si>
  <si>
    <t>Nitrogen excretion by mass of animal</t>
  </si>
  <si>
    <t>Y</t>
  </si>
  <si>
    <t>kg N/head/year</t>
  </si>
  <si>
    <t>Input data/ user input</t>
  </si>
  <si>
    <t>AAP</t>
  </si>
  <si>
    <t>Annual Average Population</t>
  </si>
  <si>
    <t>Housed period</t>
  </si>
  <si>
    <t>N</t>
  </si>
  <si>
    <t>% excreta on yards</t>
  </si>
  <si>
    <t>Lookup/ equation</t>
  </si>
  <si>
    <t>Fraction</t>
  </si>
  <si>
    <t>Calculate the total annual excretion of N by the animals (Nex; kg AAP–1 a–1)</t>
  </si>
  <si>
    <t>Livestock category</t>
  </si>
  <si>
    <t>FYM</t>
  </si>
  <si>
    <t>Total Ammoniacal Nitrogen</t>
  </si>
  <si>
    <t>NO2</t>
  </si>
  <si>
    <t>N2</t>
  </si>
  <si>
    <t>INPUT</t>
  </si>
  <si>
    <t>OUTPUT</t>
  </si>
  <si>
    <t>3B</t>
  </si>
  <si>
    <t>Notation Key</t>
  </si>
  <si>
    <t>IE</t>
  </si>
  <si>
    <t>C</t>
  </si>
  <si>
    <t>Straw</t>
  </si>
  <si>
    <t>kg/yr</t>
  </si>
  <si>
    <t>Annual straw use in litter-based manure management systems</t>
  </si>
  <si>
    <t>N content of straw</t>
  </si>
  <si>
    <t>N_added_in_straw</t>
  </si>
  <si>
    <t>kg/animal/yr</t>
  </si>
  <si>
    <t>EF NH3 house, slurry</t>
  </si>
  <si>
    <t>EF NH3 house, solid</t>
  </si>
  <si>
    <t>EF_NH3_house_solid</t>
  </si>
  <si>
    <t>EF_NH3_house_slurry</t>
  </si>
  <si>
    <t>fimm</t>
  </si>
  <si>
    <t>kg N/kg</t>
  </si>
  <si>
    <t>Applies to all livestock categories</t>
  </si>
  <si>
    <t xml:space="preserve">TAN immobilised in organic matter (fimm) </t>
  </si>
  <si>
    <t>kg N</t>
  </si>
  <si>
    <r>
      <t>m</t>
    </r>
    <r>
      <rPr>
        <vertAlign val="subscript"/>
        <sz val="11"/>
        <rFont val="Calibri"/>
        <family val="2"/>
        <scheme val="minor"/>
      </rPr>
      <t xml:space="preserve">bedding </t>
    </r>
    <r>
      <rPr>
        <sz val="11"/>
        <rFont val="Calibri"/>
        <family val="2"/>
        <scheme val="minor"/>
      </rPr>
      <t>kg N</t>
    </r>
  </si>
  <si>
    <r>
      <t>f</t>
    </r>
    <r>
      <rPr>
        <vertAlign val="subscript"/>
        <sz val="11"/>
        <rFont val="Calibri"/>
        <family val="2"/>
        <scheme val="minor"/>
      </rPr>
      <t>imm</t>
    </r>
  </si>
  <si>
    <r>
      <t>E</t>
    </r>
    <r>
      <rPr>
        <i/>
        <vertAlign val="subscript"/>
        <sz val="11"/>
        <rFont val="Calibri"/>
        <family val="2"/>
        <scheme val="minor"/>
      </rPr>
      <t>yard</t>
    </r>
  </si>
  <si>
    <r>
      <t>Total N</t>
    </r>
    <r>
      <rPr>
        <b/>
        <vertAlign val="subscript"/>
        <sz val="11"/>
        <color theme="1"/>
        <rFont val="Calibri"/>
        <family val="2"/>
        <scheme val="minor"/>
      </rPr>
      <t>ex</t>
    </r>
  </si>
  <si>
    <r>
      <t>N</t>
    </r>
    <r>
      <rPr>
        <b/>
        <vertAlign val="subscript"/>
        <sz val="11"/>
        <color theme="1"/>
        <rFont val="Calibri"/>
        <family val="2"/>
        <scheme val="minor"/>
      </rPr>
      <t>ex</t>
    </r>
  </si>
  <si>
    <r>
      <t>N</t>
    </r>
    <r>
      <rPr>
        <b/>
        <vertAlign val="subscript"/>
        <sz val="11"/>
        <color theme="1"/>
        <rFont val="Calibri"/>
        <family val="2"/>
        <scheme val="minor"/>
      </rPr>
      <t>ex</t>
    </r>
    <r>
      <rPr>
        <b/>
        <sz val="11"/>
        <color theme="1"/>
        <rFont val="Calibri"/>
        <family val="2"/>
        <scheme val="minor"/>
      </rPr>
      <t xml:space="preserve"> per head</t>
    </r>
  </si>
  <si>
    <r>
      <t>x</t>
    </r>
    <r>
      <rPr>
        <vertAlign val="subscript"/>
        <sz val="11"/>
        <rFont val="Calibri"/>
        <family val="2"/>
        <scheme val="minor"/>
      </rPr>
      <t>store_solid</t>
    </r>
  </si>
  <si>
    <r>
      <t>m</t>
    </r>
    <r>
      <rPr>
        <vertAlign val="subscript"/>
        <sz val="11"/>
        <rFont val="Calibri"/>
        <family val="2"/>
        <scheme val="minor"/>
      </rPr>
      <t>storage_solid_TAN</t>
    </r>
  </si>
  <si>
    <r>
      <t>m</t>
    </r>
    <r>
      <rPr>
        <vertAlign val="subscript"/>
        <sz val="11"/>
        <rFont val="Calibri"/>
        <family val="2"/>
        <scheme val="minor"/>
      </rPr>
      <t>storage_solid_N</t>
    </r>
  </si>
  <si>
    <t>The amounts of manures applied directly to fields will be:</t>
  </si>
  <si>
    <t>Fraction of TAN that is immobilised in organic matter (fimm)/ Fraction of the organic N is mineralised (fmin)</t>
  </si>
  <si>
    <t>fmin</t>
  </si>
  <si>
    <r>
      <t>mm</t>
    </r>
    <r>
      <rPr>
        <vertAlign val="subscript"/>
        <sz val="11"/>
        <rFont val="Calibri"/>
        <family val="2"/>
        <scheme val="minor"/>
      </rPr>
      <t>storage_slurry_TAN</t>
    </r>
  </si>
  <si>
    <r>
      <t>E</t>
    </r>
    <r>
      <rPr>
        <i/>
        <vertAlign val="subscript"/>
        <sz val="11"/>
        <rFont val="Calibri"/>
        <family val="2"/>
        <scheme val="minor"/>
      </rPr>
      <t>storage_slurry_NH3</t>
    </r>
  </si>
  <si>
    <r>
      <t>E</t>
    </r>
    <r>
      <rPr>
        <i/>
        <vertAlign val="subscript"/>
        <sz val="11"/>
        <rFont val="Calibri"/>
        <family val="2"/>
        <scheme val="minor"/>
      </rPr>
      <t>storage_slurry_N2O</t>
    </r>
  </si>
  <si>
    <r>
      <t>E</t>
    </r>
    <r>
      <rPr>
        <i/>
        <vertAlign val="subscript"/>
        <sz val="11"/>
        <rFont val="Calibri"/>
        <family val="2"/>
        <scheme val="minor"/>
      </rPr>
      <t>storage_slurry_NO</t>
    </r>
  </si>
  <si>
    <r>
      <t>E</t>
    </r>
    <r>
      <rPr>
        <i/>
        <vertAlign val="subscript"/>
        <sz val="11"/>
        <rFont val="Calibri"/>
        <family val="2"/>
        <scheme val="minor"/>
      </rPr>
      <t>storage_slurry_N2</t>
    </r>
  </si>
  <si>
    <r>
      <t>E</t>
    </r>
    <r>
      <rPr>
        <i/>
        <vertAlign val="subscript"/>
        <sz val="11"/>
        <rFont val="Calibri"/>
        <family val="2"/>
        <scheme val="minor"/>
      </rPr>
      <t>storage_solid_NH3</t>
    </r>
  </si>
  <si>
    <r>
      <t>E</t>
    </r>
    <r>
      <rPr>
        <i/>
        <vertAlign val="subscript"/>
        <sz val="11"/>
        <rFont val="Calibri"/>
        <family val="2"/>
        <scheme val="minor"/>
      </rPr>
      <t>storage_solid_N2O</t>
    </r>
  </si>
  <si>
    <r>
      <t>E</t>
    </r>
    <r>
      <rPr>
        <i/>
        <vertAlign val="subscript"/>
        <sz val="11"/>
        <rFont val="Calibri"/>
        <family val="2"/>
        <scheme val="minor"/>
      </rPr>
      <t>storage_solid_NO</t>
    </r>
  </si>
  <si>
    <r>
      <t>E</t>
    </r>
    <r>
      <rPr>
        <i/>
        <vertAlign val="subscript"/>
        <sz val="11"/>
        <rFont val="Calibri"/>
        <family val="2"/>
        <scheme val="minor"/>
      </rPr>
      <t>storage_solid_N2</t>
    </r>
  </si>
  <si>
    <t>Calculate storage emissions</t>
  </si>
  <si>
    <t>EF NH3 storage, slurry</t>
  </si>
  <si>
    <t>EF_NH3_storage_solid</t>
  </si>
  <si>
    <t>EF NH3 storage, solid</t>
  </si>
  <si>
    <t>EF_NH3_storage_slurry</t>
  </si>
  <si>
    <t>EF_NO_storage_solid</t>
  </si>
  <si>
    <t>EF_N2_storage_solid</t>
  </si>
  <si>
    <t>EF_NO_storage_slurry</t>
  </si>
  <si>
    <t>EF_N2_storage_slurry</t>
  </si>
  <si>
    <t>EF NO/N2 storage, solid and slurry</t>
  </si>
  <si>
    <t>EF_N2O_storage_slurry</t>
  </si>
  <si>
    <t>EF N2O storage, slurry</t>
  </si>
  <si>
    <t>EF N2O storage, solid</t>
  </si>
  <si>
    <t>EF_N2O_storage_solid</t>
  </si>
  <si>
    <t>Calculate organic-N and TAN applied to field</t>
  </si>
  <si>
    <r>
      <t>m</t>
    </r>
    <r>
      <rPr>
        <vertAlign val="subscript"/>
        <sz val="11"/>
        <rFont val="Calibri"/>
        <family val="2"/>
        <scheme val="minor"/>
      </rPr>
      <t>applic_slurry_TAN</t>
    </r>
  </si>
  <si>
    <r>
      <t>m</t>
    </r>
    <r>
      <rPr>
        <vertAlign val="subscript"/>
        <sz val="11"/>
        <rFont val="Calibri"/>
        <family val="2"/>
        <scheme val="minor"/>
      </rPr>
      <t>applic_slurry_N</t>
    </r>
  </si>
  <si>
    <r>
      <t>m</t>
    </r>
    <r>
      <rPr>
        <vertAlign val="subscript"/>
        <sz val="11"/>
        <rFont val="Calibri"/>
        <family val="2"/>
        <scheme val="minor"/>
      </rPr>
      <t>applic_solid_TAN</t>
    </r>
  </si>
  <si>
    <r>
      <t>m</t>
    </r>
    <r>
      <rPr>
        <vertAlign val="subscript"/>
        <sz val="11"/>
        <rFont val="Calibri"/>
        <family val="2"/>
        <scheme val="minor"/>
      </rPr>
      <t>applic_solid_N</t>
    </r>
  </si>
  <si>
    <t>kg NH3</t>
  </si>
  <si>
    <t>kg N2O</t>
  </si>
  <si>
    <r>
      <t>E</t>
    </r>
    <r>
      <rPr>
        <vertAlign val="subscript"/>
        <sz val="12"/>
        <rFont val="Calibri"/>
        <family val="2"/>
        <scheme val="minor"/>
      </rPr>
      <t>applic_slurry</t>
    </r>
  </si>
  <si>
    <r>
      <t>E</t>
    </r>
    <r>
      <rPr>
        <vertAlign val="subscript"/>
        <sz val="12"/>
        <rFont val="Calibri"/>
        <family val="2"/>
        <scheme val="minor"/>
      </rPr>
      <t>applic_solid</t>
    </r>
  </si>
  <si>
    <r>
      <t>m</t>
    </r>
    <r>
      <rPr>
        <vertAlign val="subscript"/>
        <sz val="11"/>
        <rFont val="Calibri"/>
        <family val="2"/>
        <scheme val="minor"/>
      </rPr>
      <t>returned_slurry_TAN</t>
    </r>
  </si>
  <si>
    <r>
      <t>m</t>
    </r>
    <r>
      <rPr>
        <vertAlign val="subscript"/>
        <sz val="11"/>
        <rFont val="Calibri"/>
        <family val="2"/>
        <scheme val="minor"/>
      </rPr>
      <t>returned_slurry_N</t>
    </r>
  </si>
  <si>
    <r>
      <t>m</t>
    </r>
    <r>
      <rPr>
        <vertAlign val="subscript"/>
        <sz val="11"/>
        <rFont val="Calibri"/>
        <family val="2"/>
        <scheme val="minor"/>
      </rPr>
      <t>returned_solid_N</t>
    </r>
  </si>
  <si>
    <t>EF_NH3_grazing</t>
  </si>
  <si>
    <t>EF NH3 grazing</t>
  </si>
  <si>
    <r>
      <t>E</t>
    </r>
    <r>
      <rPr>
        <i/>
        <vertAlign val="subscript"/>
        <sz val="11"/>
        <rFont val="Calibri"/>
        <family val="2"/>
        <scheme val="minor"/>
      </rPr>
      <t>graz</t>
    </r>
  </si>
  <si>
    <t>TAN returned</t>
  </si>
  <si>
    <t>N returned</t>
  </si>
  <si>
    <t>N input</t>
  </si>
  <si>
    <t>N output</t>
  </si>
  <si>
    <t>Entering soil in grazed pasture</t>
  </si>
  <si>
    <t>Yards</t>
  </si>
  <si>
    <t>Slurry storage</t>
  </si>
  <si>
    <t>Slurry application</t>
  </si>
  <si>
    <t>Solid application</t>
  </si>
  <si>
    <t>N--&gt;NO</t>
  </si>
  <si>
    <t>Conversion Factor N to NO</t>
  </si>
  <si>
    <t>kg N2</t>
  </si>
  <si>
    <t>N--&gt;N2</t>
  </si>
  <si>
    <t>Conversion Factor N to N2</t>
  </si>
  <si>
    <r>
      <rPr>
        <sz val="11"/>
        <rFont val="Calibri"/>
        <family val="2"/>
        <scheme val="minor"/>
      </rPr>
      <t>Total bedding</t>
    </r>
    <r>
      <rPr>
        <i/>
        <sz val="11"/>
        <rFont val="Calibri"/>
        <family val="2"/>
        <scheme val="minor"/>
      </rPr>
      <t xml:space="preserve"> (m</t>
    </r>
    <r>
      <rPr>
        <vertAlign val="subscript"/>
        <sz val="11"/>
        <rFont val="Calibri"/>
        <family val="2"/>
        <scheme val="minor"/>
      </rPr>
      <t xml:space="preserve">bedding </t>
    </r>
    <r>
      <rPr>
        <sz val="11"/>
        <rFont val="Calibri"/>
        <family val="2"/>
        <scheme val="minor"/>
      </rPr>
      <t>kg N)</t>
    </r>
  </si>
  <si>
    <t xml:space="preserve">kg </t>
  </si>
  <si>
    <t>NK explanation</t>
  </si>
  <si>
    <t>Solid storage</t>
  </si>
  <si>
    <t>NH3-N</t>
  </si>
  <si>
    <t>N immobilised to TAN (fmin)</t>
  </si>
  <si>
    <r>
      <t>m</t>
    </r>
    <r>
      <rPr>
        <vertAlign val="subscript"/>
        <sz val="11"/>
        <rFont val="Calibri"/>
        <family val="2"/>
        <scheme val="minor"/>
      </rPr>
      <t>storage_slurry_N</t>
    </r>
  </si>
  <si>
    <r>
      <t>m</t>
    </r>
    <r>
      <rPr>
        <vertAlign val="subscript"/>
        <sz val="11"/>
        <rFont val="Calibri"/>
        <family val="2"/>
        <scheme val="minor"/>
      </rPr>
      <t>storage_slurry_TAN</t>
    </r>
  </si>
  <si>
    <t>Calculate Total-N and TAN entering storage (slurry and solid)</t>
  </si>
  <si>
    <r>
      <t xml:space="preserve">m </t>
    </r>
    <r>
      <rPr>
        <vertAlign val="subscript"/>
        <sz val="11"/>
        <rFont val="Calibri"/>
        <family val="2"/>
        <scheme val="minor"/>
      </rPr>
      <t>biogas_slurry_TAN</t>
    </r>
  </si>
  <si>
    <r>
      <t xml:space="preserve">m </t>
    </r>
    <r>
      <rPr>
        <vertAlign val="subscript"/>
        <sz val="11"/>
        <rFont val="Calibri"/>
        <family val="2"/>
        <scheme val="minor"/>
      </rPr>
      <t>biogas_slurry_N</t>
    </r>
  </si>
  <si>
    <t>Calculate TAN from which slurry storage emissions will occur (only slurry)</t>
  </si>
  <si>
    <t>To calculate NH3 - N emissions from grazing</t>
  </si>
  <si>
    <t>Balance 3B</t>
  </si>
  <si>
    <t>Default Value Lookup Formulae</t>
  </si>
  <si>
    <t>=44/28</t>
  </si>
  <si>
    <t>=17/14</t>
  </si>
  <si>
    <t>=46/14</t>
  </si>
  <si>
    <t>=30/14</t>
  </si>
  <si>
    <t>Check Result</t>
  </si>
  <si>
    <t>The amounts of manures as feedstock for Anaerobic digestors in biogas facilities will be:</t>
  </si>
  <si>
    <t>Allocation of organic-N and TAN excretion between housing, outdoor yards and grazing</t>
  </si>
  <si>
    <t>Calculation of Total N  excretion deposited in housing, on outdoor yards and on grazed land</t>
  </si>
  <si>
    <r>
      <t>m</t>
    </r>
    <r>
      <rPr>
        <i/>
        <vertAlign val="subscript"/>
        <sz val="11"/>
        <color theme="1"/>
        <rFont val="Calibri"/>
        <family val="2"/>
        <scheme val="minor"/>
      </rPr>
      <t>house_solid_N</t>
    </r>
  </si>
  <si>
    <r>
      <t>m</t>
    </r>
    <r>
      <rPr>
        <i/>
        <vertAlign val="subscript"/>
        <sz val="11"/>
        <color theme="1"/>
        <rFont val="Calibri"/>
        <family val="2"/>
        <scheme val="minor"/>
      </rPr>
      <t>house_TAN</t>
    </r>
  </si>
  <si>
    <t>Calculate NH3 emissions from housing and yards</t>
  </si>
  <si>
    <r>
      <t>E</t>
    </r>
    <r>
      <rPr>
        <i/>
        <vertAlign val="subscript"/>
        <sz val="11"/>
        <color theme="1"/>
        <rFont val="Calibri"/>
        <family val="2"/>
        <scheme val="minor"/>
      </rPr>
      <t>house_slurry</t>
    </r>
    <r>
      <rPr>
        <i/>
        <sz val="11"/>
        <color theme="1"/>
        <rFont val="Calibri"/>
        <family val="2"/>
        <scheme val="minor"/>
      </rPr>
      <t> </t>
    </r>
  </si>
  <si>
    <r>
      <t>E</t>
    </r>
    <r>
      <rPr>
        <i/>
        <vertAlign val="subscript"/>
        <sz val="11"/>
        <color theme="1"/>
        <rFont val="Calibri"/>
        <family val="2"/>
        <scheme val="minor"/>
      </rPr>
      <t>house_solid</t>
    </r>
    <r>
      <rPr>
        <i/>
        <sz val="11"/>
        <color theme="1"/>
        <rFont val="Calibri"/>
        <family val="2"/>
        <scheme val="minor"/>
      </rPr>
      <t> </t>
    </r>
  </si>
  <si>
    <r>
      <t>m</t>
    </r>
    <r>
      <rPr>
        <i/>
        <vertAlign val="subscript"/>
        <sz val="11"/>
        <color theme="1"/>
        <rFont val="Calibri"/>
        <family val="2"/>
        <scheme val="minor"/>
      </rPr>
      <t>house_slurry_N</t>
    </r>
    <r>
      <rPr>
        <i/>
        <sz val="11"/>
        <color theme="1"/>
        <rFont val="Calibri"/>
        <family val="2"/>
        <scheme val="minor"/>
      </rPr>
      <t> </t>
    </r>
  </si>
  <si>
    <r>
      <t>m</t>
    </r>
    <r>
      <rPr>
        <i/>
        <vertAlign val="subscript"/>
        <sz val="11"/>
        <color theme="1"/>
        <rFont val="Calibri"/>
        <family val="2"/>
        <scheme val="minor"/>
      </rPr>
      <t>house_slurry_TAN</t>
    </r>
    <r>
      <rPr>
        <i/>
        <sz val="11"/>
        <color theme="1"/>
        <rFont val="Calibri"/>
        <family val="2"/>
        <scheme val="minor"/>
      </rPr>
      <t> </t>
    </r>
  </si>
  <si>
    <r>
      <t>m</t>
    </r>
    <r>
      <rPr>
        <i/>
        <vertAlign val="subscript"/>
        <sz val="11"/>
        <color theme="1"/>
        <rFont val="Calibri"/>
        <family val="2"/>
        <scheme val="minor"/>
      </rPr>
      <t>house_solid_TAN</t>
    </r>
    <r>
      <rPr>
        <i/>
        <sz val="11"/>
        <color theme="1"/>
        <rFont val="Calibri"/>
        <family val="2"/>
        <scheme val="minor"/>
      </rPr>
      <t> </t>
    </r>
  </si>
  <si>
    <r>
      <t>m</t>
    </r>
    <r>
      <rPr>
        <i/>
        <vertAlign val="subscript"/>
        <sz val="11"/>
        <color theme="1"/>
        <rFont val="Calibri"/>
        <family val="2"/>
        <scheme val="minor"/>
      </rPr>
      <t>graz_TAN</t>
    </r>
    <r>
      <rPr>
        <i/>
        <sz val="11"/>
        <color theme="1"/>
        <rFont val="Calibri"/>
        <family val="2"/>
        <scheme val="minor"/>
      </rPr>
      <t> </t>
    </r>
  </si>
  <si>
    <r>
      <t>m</t>
    </r>
    <r>
      <rPr>
        <i/>
        <vertAlign val="subscript"/>
        <sz val="11"/>
        <color theme="1"/>
        <rFont val="Calibri"/>
        <family val="2"/>
        <scheme val="minor"/>
      </rPr>
      <t>yard_TAN</t>
    </r>
    <r>
      <rPr>
        <i/>
        <sz val="11"/>
        <color theme="1"/>
        <rFont val="Calibri"/>
        <family val="2"/>
        <scheme val="minor"/>
      </rPr>
      <t> </t>
    </r>
  </si>
  <si>
    <r>
      <t>m</t>
    </r>
    <r>
      <rPr>
        <i/>
        <vertAlign val="subscript"/>
        <sz val="11"/>
        <color theme="1"/>
        <rFont val="Calibri"/>
        <family val="2"/>
        <scheme val="minor"/>
      </rPr>
      <t>graz_N</t>
    </r>
  </si>
  <si>
    <r>
      <t>m</t>
    </r>
    <r>
      <rPr>
        <i/>
        <vertAlign val="subscript"/>
        <sz val="11"/>
        <color theme="1"/>
        <rFont val="Calibri"/>
        <family val="2"/>
        <scheme val="minor"/>
      </rPr>
      <t>yard_N</t>
    </r>
    <r>
      <rPr>
        <i/>
        <sz val="11"/>
        <color theme="1"/>
        <rFont val="Calibri"/>
        <family val="2"/>
        <scheme val="minor"/>
      </rPr>
      <t> </t>
    </r>
  </si>
  <si>
    <r>
      <t>m</t>
    </r>
    <r>
      <rPr>
        <i/>
        <vertAlign val="subscript"/>
        <sz val="11"/>
        <color theme="1"/>
        <rFont val="Calibri"/>
        <family val="2"/>
        <scheme val="minor"/>
      </rPr>
      <t>house_N</t>
    </r>
    <r>
      <rPr>
        <i/>
        <sz val="11"/>
        <color theme="1"/>
        <rFont val="Calibri"/>
        <family val="2"/>
        <scheme val="minor"/>
      </rPr>
      <t> </t>
    </r>
  </si>
  <si>
    <t>Calculate total-N and TAN leaving housing (only solid)</t>
  </si>
  <si>
    <r>
      <t>m</t>
    </r>
    <r>
      <rPr>
        <i/>
        <vertAlign val="subscript"/>
        <sz val="11"/>
        <color theme="1"/>
        <rFont val="Calibri"/>
        <family val="2"/>
        <scheme val="minor"/>
      </rPr>
      <t>ex-house_solid_TAN</t>
    </r>
    <r>
      <rPr>
        <i/>
        <sz val="11"/>
        <color theme="1"/>
        <rFont val="Calibri"/>
        <family val="2"/>
        <scheme val="minor"/>
      </rPr>
      <t> </t>
    </r>
  </si>
  <si>
    <r>
      <t>m</t>
    </r>
    <r>
      <rPr>
        <i/>
        <vertAlign val="subscript"/>
        <sz val="11"/>
        <color theme="1"/>
        <rFont val="Calibri"/>
        <family val="2"/>
        <scheme val="minor"/>
      </rPr>
      <t>ex-house_solid_N</t>
    </r>
    <r>
      <rPr>
        <i/>
        <sz val="11"/>
        <color theme="1"/>
        <rFont val="Calibri"/>
        <family val="2"/>
        <scheme val="minor"/>
      </rPr>
      <t> </t>
    </r>
  </si>
  <si>
    <r>
      <t>x</t>
    </r>
    <r>
      <rPr>
        <i/>
        <vertAlign val="subscript"/>
        <sz val="11"/>
        <rFont val="Calibri"/>
        <family val="2"/>
        <scheme val="minor"/>
      </rPr>
      <t>biogas_slurry</t>
    </r>
  </si>
  <si>
    <r>
      <t>TAN</t>
    </r>
    <r>
      <rPr>
        <i/>
        <vertAlign val="subscript"/>
        <sz val="11"/>
        <rFont val="Calibri"/>
        <family val="2"/>
        <scheme val="minor"/>
      </rPr>
      <t>sub</t>
    </r>
  </si>
  <si>
    <r>
      <t>N</t>
    </r>
    <r>
      <rPr>
        <i/>
        <vertAlign val="subscript"/>
        <sz val="11"/>
        <rFont val="Calibri"/>
        <family val="2"/>
        <scheme val="minor"/>
      </rPr>
      <t>tot</t>
    </r>
  </si>
  <si>
    <r>
      <t>AR</t>
    </r>
    <r>
      <rPr>
        <vertAlign val="subscript"/>
        <sz val="11"/>
        <color theme="1"/>
        <rFont val="Calibri"/>
        <family val="2"/>
        <scheme val="minor"/>
      </rPr>
      <t>feedstock</t>
    </r>
    <r>
      <rPr>
        <sz val="11"/>
        <color theme="1"/>
        <rFont val="Calibri"/>
        <family val="2"/>
        <scheme val="minor"/>
      </rPr>
      <t xml:space="preserve"> </t>
    </r>
  </si>
  <si>
    <t>NH3 emission factors from biogas production</t>
  </si>
  <si>
    <t>kg NH3-N per kg N in feedstock</t>
  </si>
  <si>
    <t xml:space="preserve">NH3-N </t>
  </si>
  <si>
    <t>Uncertainty range 0.0007 - 0.002</t>
  </si>
  <si>
    <t>Uncertainty range 0.0152 - 0.0465</t>
  </si>
  <si>
    <r>
      <t>m</t>
    </r>
    <r>
      <rPr>
        <vertAlign val="subscript"/>
        <sz val="10"/>
        <color theme="0" tint="-0.34998626667073579"/>
        <rFont val="Calibri"/>
        <family val="2"/>
        <scheme val="minor"/>
      </rPr>
      <t>graz_TAN</t>
    </r>
    <r>
      <rPr>
        <sz val="10"/>
        <color theme="0" tint="-0.34998626667073579"/>
        <rFont val="Calibri"/>
        <family val="2"/>
        <scheme val="minor"/>
      </rPr>
      <t> = x</t>
    </r>
    <r>
      <rPr>
        <vertAlign val="subscript"/>
        <sz val="10"/>
        <color theme="0" tint="-0.34998626667073579"/>
        <rFont val="Calibri"/>
        <family val="2"/>
        <scheme val="minor"/>
      </rPr>
      <t>TAN</t>
    </r>
    <r>
      <rPr>
        <sz val="10"/>
        <color theme="0" tint="-0.34998626667073579"/>
        <rFont val="Calibri"/>
        <family val="2"/>
        <scheme val="minor"/>
      </rPr>
      <t> × m</t>
    </r>
    <r>
      <rPr>
        <vertAlign val="subscript"/>
        <sz val="10"/>
        <color theme="0" tint="-0.34998626667073579"/>
        <rFont val="Calibri"/>
        <family val="2"/>
        <scheme val="minor"/>
      </rPr>
      <t>graz_N</t>
    </r>
    <r>
      <rPr>
        <sz val="10"/>
        <color theme="0" tint="-0.34998626667073579"/>
        <rFont val="Calibri"/>
        <family val="2"/>
        <scheme val="minor"/>
      </rPr>
      <t xml:space="preserve"> (8)</t>
    </r>
  </si>
  <si>
    <r>
      <t>m</t>
    </r>
    <r>
      <rPr>
        <vertAlign val="subscript"/>
        <sz val="10"/>
        <color theme="0" tint="-0.34998626667073579"/>
        <rFont val="Calibri"/>
        <family val="2"/>
        <scheme val="minor"/>
      </rPr>
      <t>yard_TAN</t>
    </r>
    <r>
      <rPr>
        <sz val="10"/>
        <color theme="0" tint="-0.34998626667073579"/>
        <rFont val="Calibri"/>
        <family val="2"/>
        <scheme val="minor"/>
      </rPr>
      <t> = x</t>
    </r>
    <r>
      <rPr>
        <vertAlign val="subscript"/>
        <sz val="10"/>
        <color theme="0" tint="-0.34998626667073579"/>
        <rFont val="Calibri"/>
        <family val="2"/>
        <scheme val="minor"/>
      </rPr>
      <t>TAN</t>
    </r>
    <r>
      <rPr>
        <sz val="10"/>
        <color theme="0" tint="-0.34998626667073579"/>
        <rFont val="Calibri"/>
        <family val="2"/>
        <scheme val="minor"/>
      </rPr>
      <t> × m</t>
    </r>
    <r>
      <rPr>
        <vertAlign val="subscript"/>
        <sz val="10"/>
        <color theme="0" tint="-0.34998626667073579"/>
        <rFont val="Calibri"/>
        <family val="2"/>
        <scheme val="minor"/>
      </rPr>
      <t>yard_N</t>
    </r>
    <r>
      <rPr>
        <sz val="10"/>
        <color theme="0" tint="-0.34998626667073579"/>
        <rFont val="Calibri"/>
        <family val="2"/>
        <scheme val="minor"/>
      </rPr>
      <t xml:space="preserve"> (9)</t>
    </r>
  </si>
  <si>
    <r>
      <t>m</t>
    </r>
    <r>
      <rPr>
        <vertAlign val="subscript"/>
        <sz val="10"/>
        <color theme="0" tint="-0.34998626667073579"/>
        <rFont val="Calibri"/>
        <family val="2"/>
        <scheme val="minor"/>
      </rPr>
      <t>house_TAN</t>
    </r>
    <r>
      <rPr>
        <sz val="10"/>
        <color theme="0" tint="-0.34998626667073579"/>
        <rFont val="Calibri"/>
        <family val="2"/>
        <scheme val="minor"/>
      </rPr>
      <t> = x</t>
    </r>
    <r>
      <rPr>
        <vertAlign val="subscript"/>
        <sz val="10"/>
        <color theme="0" tint="-0.34998626667073579"/>
        <rFont val="Calibri"/>
        <family val="2"/>
        <scheme val="minor"/>
      </rPr>
      <t>TAN</t>
    </r>
    <r>
      <rPr>
        <sz val="10"/>
        <color theme="0" tint="-0.34998626667073579"/>
        <rFont val="Calibri"/>
        <family val="2"/>
        <scheme val="minor"/>
      </rPr>
      <t> × m</t>
    </r>
    <r>
      <rPr>
        <vertAlign val="subscript"/>
        <sz val="10"/>
        <color theme="0" tint="-0.34998626667073579"/>
        <rFont val="Calibri"/>
        <family val="2"/>
        <scheme val="minor"/>
      </rPr>
      <t>house_N</t>
    </r>
    <r>
      <rPr>
        <sz val="10"/>
        <color theme="0" tint="-0.34998626667073579"/>
        <rFont val="Calibri"/>
        <family val="2"/>
        <scheme val="minor"/>
      </rPr>
      <t xml:space="preserve"> (10)</t>
    </r>
  </si>
  <si>
    <r>
      <t>m</t>
    </r>
    <r>
      <rPr>
        <vertAlign val="subscript"/>
        <sz val="10"/>
        <color theme="0" tint="-0.34998626667073579"/>
        <rFont val="Calibri"/>
        <family val="2"/>
        <scheme val="minor"/>
      </rPr>
      <t>house_slurry_TAN</t>
    </r>
    <r>
      <rPr>
        <sz val="10"/>
        <color theme="0" tint="-0.34998626667073579"/>
        <rFont val="Calibri"/>
        <family val="2"/>
        <scheme val="minor"/>
      </rPr>
      <t> = x</t>
    </r>
    <r>
      <rPr>
        <vertAlign val="subscript"/>
        <sz val="10"/>
        <color theme="0" tint="-0.34998626667073579"/>
        <rFont val="Calibri"/>
        <family val="2"/>
        <scheme val="minor"/>
      </rPr>
      <t>slurry</t>
    </r>
    <r>
      <rPr>
        <sz val="10"/>
        <color theme="0" tint="-0.34998626667073579"/>
        <rFont val="Calibri"/>
        <family val="2"/>
        <scheme val="minor"/>
      </rPr>
      <t> × m</t>
    </r>
    <r>
      <rPr>
        <vertAlign val="subscript"/>
        <sz val="10"/>
        <color theme="0" tint="-0.34998626667073579"/>
        <rFont val="Calibri"/>
        <family val="2"/>
        <scheme val="minor"/>
      </rPr>
      <t>house_TAN</t>
    </r>
    <r>
      <rPr>
        <sz val="10"/>
        <color theme="0" tint="-0.34998626667073579"/>
        <rFont val="Calibri"/>
        <family val="2"/>
        <scheme val="minor"/>
      </rPr>
      <t xml:space="preserve"> (11)</t>
    </r>
  </si>
  <si>
    <r>
      <t>m</t>
    </r>
    <r>
      <rPr>
        <vertAlign val="subscript"/>
        <sz val="10"/>
        <color theme="0" tint="-0.34998626667073579"/>
        <rFont val="Calibri"/>
        <family val="2"/>
        <scheme val="minor"/>
      </rPr>
      <t>house_solid_TAN</t>
    </r>
    <r>
      <rPr>
        <sz val="10"/>
        <color theme="0" tint="-0.34998626667073579"/>
        <rFont val="Calibri"/>
        <family val="2"/>
        <scheme val="minor"/>
      </rPr>
      <t> = (1 – x</t>
    </r>
    <r>
      <rPr>
        <vertAlign val="subscript"/>
        <sz val="10"/>
        <color theme="0" tint="-0.34998626667073579"/>
        <rFont val="Calibri"/>
        <family val="2"/>
        <scheme val="minor"/>
      </rPr>
      <t>slurry</t>
    </r>
    <r>
      <rPr>
        <sz val="10"/>
        <color theme="0" tint="-0.34998626667073579"/>
        <rFont val="Calibri"/>
        <family val="2"/>
        <scheme val="minor"/>
      </rPr>
      <t>) × m</t>
    </r>
    <r>
      <rPr>
        <vertAlign val="subscript"/>
        <sz val="10"/>
        <color theme="0" tint="-0.34998626667073579"/>
        <rFont val="Calibri"/>
        <family val="2"/>
        <scheme val="minor"/>
      </rPr>
      <t>house_TAN</t>
    </r>
    <r>
      <rPr>
        <sz val="10"/>
        <color theme="0" tint="-0.34998626667073579"/>
        <rFont val="Calibri"/>
        <family val="2"/>
        <scheme val="minor"/>
      </rPr>
      <t xml:space="preserve"> (13)</t>
    </r>
  </si>
  <si>
    <r>
      <t>m</t>
    </r>
    <r>
      <rPr>
        <vertAlign val="subscript"/>
        <sz val="10"/>
        <color theme="0" tint="-0.34998626667073579"/>
        <rFont val="Calibri"/>
        <family val="2"/>
        <scheme val="minor"/>
      </rPr>
      <t>house_slurry_N</t>
    </r>
    <r>
      <rPr>
        <sz val="10"/>
        <color theme="0" tint="-0.34998626667073579"/>
        <rFont val="Calibri"/>
        <family val="2"/>
        <scheme val="minor"/>
      </rPr>
      <t> = x</t>
    </r>
    <r>
      <rPr>
        <vertAlign val="subscript"/>
        <sz val="10"/>
        <color theme="0" tint="-0.34998626667073579"/>
        <rFont val="Calibri"/>
        <family val="2"/>
        <scheme val="minor"/>
      </rPr>
      <t>slurry</t>
    </r>
    <r>
      <rPr>
        <sz val="10"/>
        <color theme="0" tint="-0.34998626667073579"/>
        <rFont val="Calibri"/>
        <family val="2"/>
        <scheme val="minor"/>
      </rPr>
      <t> × m</t>
    </r>
    <r>
      <rPr>
        <vertAlign val="subscript"/>
        <sz val="10"/>
        <color theme="0" tint="-0.34998626667073579"/>
        <rFont val="Calibri"/>
        <family val="2"/>
        <scheme val="minor"/>
      </rPr>
      <t>house_N</t>
    </r>
    <r>
      <rPr>
        <sz val="10"/>
        <color theme="0" tint="-0.34998626667073579"/>
        <rFont val="Calibri"/>
        <family val="2"/>
        <scheme val="minor"/>
      </rPr>
      <t xml:space="preserve"> (12)</t>
    </r>
  </si>
  <si>
    <r>
      <t>m</t>
    </r>
    <r>
      <rPr>
        <vertAlign val="subscript"/>
        <sz val="10"/>
        <color theme="0" tint="-0.34998626667073579"/>
        <rFont val="Calibri"/>
        <family val="2"/>
        <scheme val="minor"/>
      </rPr>
      <t>house_solid_N</t>
    </r>
    <r>
      <rPr>
        <sz val="10"/>
        <color theme="0" tint="-0.34998626667073579"/>
        <rFont val="Calibri"/>
        <family val="2"/>
        <scheme val="minor"/>
      </rPr>
      <t>= (1 – x</t>
    </r>
    <r>
      <rPr>
        <vertAlign val="subscript"/>
        <sz val="10"/>
        <color theme="0" tint="-0.34998626667073579"/>
        <rFont val="Calibri"/>
        <family val="2"/>
        <scheme val="minor"/>
      </rPr>
      <t>slurry</t>
    </r>
    <r>
      <rPr>
        <sz val="10"/>
        <color theme="0" tint="-0.34998626667073579"/>
        <rFont val="Calibri"/>
        <family val="2"/>
        <scheme val="minor"/>
      </rPr>
      <t>) × m</t>
    </r>
    <r>
      <rPr>
        <vertAlign val="subscript"/>
        <sz val="10"/>
        <color theme="0" tint="-0.34998626667073579"/>
        <rFont val="Calibri"/>
        <family val="2"/>
        <scheme val="minor"/>
      </rPr>
      <t>house_N</t>
    </r>
    <r>
      <rPr>
        <sz val="10"/>
        <color theme="0" tint="-0.34998626667073579"/>
        <rFont val="Calibri"/>
        <family val="2"/>
        <scheme val="minor"/>
      </rPr>
      <t xml:space="preserve"> (14)</t>
    </r>
  </si>
  <si>
    <r>
      <t>m</t>
    </r>
    <r>
      <rPr>
        <vertAlign val="subscript"/>
        <sz val="10"/>
        <color theme="0" tint="-0.34998626667073579"/>
        <rFont val="Calibri"/>
        <family val="2"/>
        <scheme val="minor"/>
      </rPr>
      <t>graz_N</t>
    </r>
    <r>
      <rPr>
        <sz val="10"/>
        <color theme="0" tint="-0.34998626667073579"/>
        <rFont val="Calibri"/>
        <family val="2"/>
        <scheme val="minor"/>
      </rPr>
      <t> = x</t>
    </r>
    <r>
      <rPr>
        <vertAlign val="subscript"/>
        <sz val="10"/>
        <color theme="0" tint="-0.34998626667073579"/>
        <rFont val="Calibri"/>
        <family val="2"/>
        <scheme val="minor"/>
      </rPr>
      <t>graz</t>
    </r>
    <r>
      <rPr>
        <sz val="10"/>
        <color theme="0" tint="-0.34998626667073579"/>
        <rFont val="Calibri"/>
        <family val="2"/>
        <scheme val="minor"/>
      </rPr>
      <t> × N</t>
    </r>
    <r>
      <rPr>
        <vertAlign val="subscript"/>
        <sz val="10"/>
        <color theme="0" tint="-0.34998626667073579"/>
        <rFont val="Calibri"/>
        <family val="2"/>
        <scheme val="minor"/>
      </rPr>
      <t>ex</t>
    </r>
    <r>
      <rPr>
        <sz val="10"/>
        <color theme="0" tint="-0.34998626667073579"/>
        <rFont val="Calibri"/>
        <family val="2"/>
        <scheme val="minor"/>
      </rPr>
      <t xml:space="preserve"> (5)</t>
    </r>
  </si>
  <si>
    <r>
      <t>m</t>
    </r>
    <r>
      <rPr>
        <vertAlign val="subscript"/>
        <sz val="10"/>
        <color theme="0" tint="-0.34998626667073579"/>
        <rFont val="Calibri"/>
        <family val="2"/>
        <scheme val="minor"/>
      </rPr>
      <t>yard_N</t>
    </r>
    <r>
      <rPr>
        <sz val="10"/>
        <color theme="0" tint="-0.34998626667073579"/>
        <rFont val="Calibri"/>
        <family val="2"/>
        <scheme val="minor"/>
      </rPr>
      <t> = x</t>
    </r>
    <r>
      <rPr>
        <vertAlign val="subscript"/>
        <sz val="10"/>
        <color theme="0" tint="-0.34998626667073579"/>
        <rFont val="Calibri"/>
        <family val="2"/>
        <scheme val="minor"/>
      </rPr>
      <t>yards</t>
    </r>
    <r>
      <rPr>
        <sz val="10"/>
        <color theme="0" tint="-0.34998626667073579"/>
        <rFont val="Calibri"/>
        <family val="2"/>
        <scheme val="minor"/>
      </rPr>
      <t> × N</t>
    </r>
    <r>
      <rPr>
        <vertAlign val="subscript"/>
        <sz val="10"/>
        <color theme="0" tint="-0.34998626667073579"/>
        <rFont val="Calibri"/>
        <family val="2"/>
        <scheme val="minor"/>
      </rPr>
      <t>ex</t>
    </r>
    <r>
      <rPr>
        <sz val="10"/>
        <color theme="0" tint="-0.34998626667073579"/>
        <rFont val="Calibri"/>
        <family val="2"/>
        <scheme val="minor"/>
      </rPr>
      <t xml:space="preserve"> (6)</t>
    </r>
  </si>
  <si>
    <r>
      <t>m</t>
    </r>
    <r>
      <rPr>
        <vertAlign val="subscript"/>
        <sz val="10"/>
        <color theme="0" tint="-0.34998626667073579"/>
        <rFont val="Calibri"/>
        <family val="2"/>
        <scheme val="minor"/>
      </rPr>
      <t>house_TAN</t>
    </r>
    <r>
      <rPr>
        <sz val="10"/>
        <color theme="0" tint="-0.34998626667073579"/>
        <rFont val="Calibri"/>
        <family val="2"/>
        <scheme val="minor"/>
      </rPr>
      <t> = x</t>
    </r>
    <r>
      <rPr>
        <vertAlign val="subscript"/>
        <sz val="10"/>
        <color theme="0" tint="-0.34998626667073579"/>
        <rFont val="Calibri"/>
        <family val="2"/>
        <scheme val="minor"/>
      </rPr>
      <t>TAN</t>
    </r>
    <r>
      <rPr>
        <sz val="10"/>
        <color theme="0" tint="-0.34998626667073579"/>
        <rFont val="Calibri"/>
        <family val="2"/>
        <scheme val="minor"/>
      </rPr>
      <t> × m</t>
    </r>
    <r>
      <rPr>
        <vertAlign val="subscript"/>
        <sz val="10"/>
        <color theme="0" tint="-0.34998626667073579"/>
        <rFont val="Calibri"/>
        <family val="2"/>
        <scheme val="minor"/>
      </rPr>
      <t>house_N</t>
    </r>
    <r>
      <rPr>
        <sz val="10"/>
        <color theme="0" tint="-0.34998626667073579"/>
        <rFont val="Calibri"/>
        <family val="2"/>
        <scheme val="minor"/>
      </rPr>
      <t xml:space="preserve"> x</t>
    </r>
    <r>
      <rPr>
        <vertAlign val="subscript"/>
        <sz val="10"/>
        <color theme="0" tint="-0.34998626667073579"/>
        <rFont val="Calibri"/>
        <family val="2"/>
        <scheme val="minor"/>
      </rPr>
      <t>house</t>
    </r>
    <r>
      <rPr>
        <sz val="10"/>
        <color theme="0" tint="-0.34998626667073579"/>
        <rFont val="Calibri"/>
        <family val="2"/>
        <scheme val="minor"/>
      </rPr>
      <t> × N</t>
    </r>
    <r>
      <rPr>
        <vertAlign val="subscript"/>
        <sz val="10"/>
        <color theme="0" tint="-0.34998626667073579"/>
        <rFont val="Calibri"/>
        <family val="2"/>
        <scheme val="minor"/>
      </rPr>
      <t>ex</t>
    </r>
    <r>
      <rPr>
        <sz val="10"/>
        <color theme="0" tint="-0.34998626667073579"/>
        <rFont val="Calibri"/>
        <family val="2"/>
        <scheme val="minor"/>
      </rPr>
      <t xml:space="preserve"> (7)</t>
    </r>
  </si>
  <si>
    <r>
      <t>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house_slurry_TAN</t>
    </r>
    <r>
      <rPr>
        <sz val="10"/>
        <color theme="0" tint="-0.34998626667073579"/>
        <rFont val="Calibri"/>
        <family val="2"/>
        <scheme val="minor"/>
      </rPr>
      <t> × EF</t>
    </r>
    <r>
      <rPr>
        <vertAlign val="subscript"/>
        <sz val="10"/>
        <color theme="0" tint="-0.34998626667073579"/>
        <rFont val="Calibri"/>
        <family val="2"/>
        <scheme val="minor"/>
      </rPr>
      <t>house_slurry</t>
    </r>
    <r>
      <rPr>
        <sz val="10"/>
        <color theme="0" tint="-0.34998626667073579"/>
        <rFont val="Calibri"/>
        <family val="2"/>
        <scheme val="minor"/>
      </rPr>
      <t xml:space="preserve"> (15)</t>
    </r>
  </si>
  <si>
    <r>
      <t>E</t>
    </r>
    <r>
      <rPr>
        <vertAlign val="subscript"/>
        <sz val="10"/>
        <color theme="0" tint="-0.34998626667073579"/>
        <rFont val="Calibri"/>
        <family val="2"/>
        <scheme val="minor"/>
      </rPr>
      <t>yard</t>
    </r>
    <r>
      <rPr>
        <sz val="10"/>
        <color theme="0" tint="-0.34998626667073579"/>
        <rFont val="Calibri"/>
        <family val="2"/>
        <scheme val="minor"/>
      </rPr>
      <t> = m</t>
    </r>
    <r>
      <rPr>
        <vertAlign val="subscript"/>
        <sz val="10"/>
        <color theme="0" tint="-0.34998626667073579"/>
        <rFont val="Calibri"/>
        <family val="2"/>
        <scheme val="minor"/>
      </rPr>
      <t>yard,TAN</t>
    </r>
    <r>
      <rPr>
        <sz val="10"/>
        <color theme="0" tint="-0.34998626667073579"/>
        <rFont val="Calibri"/>
        <family val="2"/>
        <scheme val="minor"/>
      </rPr>
      <t> × EF</t>
    </r>
    <r>
      <rPr>
        <vertAlign val="subscript"/>
        <sz val="10"/>
        <color theme="0" tint="-0.34998626667073579"/>
        <rFont val="Calibri"/>
        <family val="2"/>
        <scheme val="minor"/>
      </rPr>
      <t>yard</t>
    </r>
    <r>
      <rPr>
        <sz val="10"/>
        <color theme="0" tint="-0.34998626667073579"/>
        <rFont val="Calibri"/>
        <family val="2"/>
        <scheme val="minor"/>
      </rPr>
      <t xml:space="preserve"> (17)</t>
    </r>
  </si>
  <si>
    <r>
      <t>mm</t>
    </r>
    <r>
      <rPr>
        <vertAlign val="subscript"/>
        <sz val="10"/>
        <color theme="0" tint="-0.34998626667073579"/>
        <rFont val="Calibri"/>
        <family val="2"/>
        <scheme val="minor"/>
      </rPr>
      <t>storage_slurry_TAN</t>
    </r>
    <r>
      <rPr>
        <sz val="10"/>
        <color theme="0" tint="-0.34998626667073579"/>
        <rFont val="Calibri"/>
        <family val="2"/>
        <scheme val="minor"/>
      </rPr>
      <t> = m</t>
    </r>
    <r>
      <rPr>
        <vertAlign val="subscript"/>
        <sz val="10"/>
        <color theme="0" tint="-0.34998626667073579"/>
        <rFont val="Calibri"/>
        <family val="2"/>
        <scheme val="minor"/>
      </rPr>
      <t>storage_slurry_TAN</t>
    </r>
    <r>
      <rPr>
        <sz val="10"/>
        <color theme="0" tint="-0.34998626667073579"/>
        <rFont val="Calibri"/>
        <family val="2"/>
        <scheme val="minor"/>
      </rPr>
      <t> + ((m</t>
    </r>
    <r>
      <rPr>
        <vertAlign val="subscript"/>
        <sz val="10"/>
        <color theme="0" tint="-0.34998626667073579"/>
        <rFont val="Calibri"/>
        <family val="2"/>
        <scheme val="minor"/>
      </rPr>
      <t>storage_slurry_N</t>
    </r>
    <r>
      <rPr>
        <sz val="10"/>
        <color theme="0" tint="-0.34998626667073579"/>
        <rFont val="Calibri"/>
        <family val="2"/>
        <scheme val="minor"/>
      </rPr>
      <t> – m</t>
    </r>
    <r>
      <rPr>
        <vertAlign val="subscript"/>
        <sz val="10"/>
        <color theme="0" tint="-0.34998626667073579"/>
        <rFont val="Calibri"/>
        <family val="2"/>
        <scheme val="minor"/>
      </rPr>
      <t>storage_slurry_TAN</t>
    </r>
    <r>
      <rPr>
        <sz val="10"/>
        <color theme="0" tint="-0.34998626667073579"/>
        <rFont val="Calibri"/>
        <family val="2"/>
        <scheme val="minor"/>
      </rPr>
      <t>) × f</t>
    </r>
    <r>
      <rPr>
        <vertAlign val="subscript"/>
        <sz val="10"/>
        <color theme="0" tint="-0.34998626667073579"/>
        <rFont val="Calibri"/>
        <family val="2"/>
        <scheme val="minor"/>
      </rPr>
      <t>min</t>
    </r>
    <r>
      <rPr>
        <sz val="10"/>
        <color theme="0" tint="-0.34998626667073579"/>
        <rFont val="Calibri"/>
        <family val="2"/>
        <scheme val="minor"/>
      </rPr>
      <t>) (32)</t>
    </r>
  </si>
  <si>
    <r>
      <t>E</t>
    </r>
    <r>
      <rPr>
        <vertAlign val="subscript"/>
        <sz val="10"/>
        <color theme="0" tint="-0.34998626667073579"/>
        <rFont val="Calibri"/>
        <family val="2"/>
        <scheme val="minor"/>
      </rPr>
      <t>storage_slurry_NH3</t>
    </r>
    <r>
      <rPr>
        <sz val="10"/>
        <color theme="0" tint="-0.34998626667073579"/>
        <rFont val="Calibri"/>
        <family val="2"/>
        <scheme val="minor"/>
      </rPr>
      <t> </t>
    </r>
    <r>
      <rPr>
        <vertAlign val="subscript"/>
        <sz val="10"/>
        <color theme="0" tint="-0.34998626667073579"/>
        <rFont val="Calibri"/>
        <family val="2"/>
        <scheme val="minor"/>
      </rPr>
      <t xml:space="preserve"> </t>
    </r>
    <r>
      <rPr>
        <sz val="10"/>
        <color theme="0" tint="-0.34998626667073579"/>
        <rFont val="Calibri"/>
        <family val="2"/>
        <scheme val="minor"/>
      </rPr>
      <t>=  m</t>
    </r>
    <r>
      <rPr>
        <vertAlign val="subscript"/>
        <sz val="10"/>
        <color theme="0" tint="-0.34998626667073579"/>
        <rFont val="Calibri"/>
        <family val="2"/>
        <scheme val="minor"/>
      </rPr>
      <t>storage_slurry_TAN</t>
    </r>
    <r>
      <rPr>
        <sz val="10"/>
        <color theme="0" tint="-0.34998626667073579"/>
        <rFont val="Calibri"/>
        <family val="2"/>
        <scheme val="minor"/>
      </rPr>
      <t> × EF</t>
    </r>
    <r>
      <rPr>
        <vertAlign val="subscript"/>
        <sz val="10"/>
        <color theme="0" tint="-0.34998626667073579"/>
        <rFont val="Calibri"/>
        <family val="2"/>
        <scheme val="minor"/>
      </rPr>
      <t>storage_slurry_NH3</t>
    </r>
    <r>
      <rPr>
        <sz val="10"/>
        <color theme="0" tint="-0.34998626667073579"/>
        <rFont val="Calibri"/>
        <family val="2"/>
        <scheme val="minor"/>
      </rPr>
      <t> (33)</t>
    </r>
  </si>
  <si>
    <r>
      <t>E</t>
    </r>
    <r>
      <rPr>
        <vertAlign val="subscript"/>
        <sz val="10"/>
        <color theme="0" tint="-0.34998626667073579"/>
        <rFont val="Calibri"/>
        <family val="2"/>
        <scheme val="minor"/>
      </rPr>
      <t>storage_slurry_N2O</t>
    </r>
    <r>
      <rPr>
        <sz val="10"/>
        <color theme="0" tint="-0.34998626667073579"/>
        <rFont val="Calibri"/>
        <family val="2"/>
        <scheme val="minor"/>
      </rPr>
      <t> </t>
    </r>
    <r>
      <rPr>
        <vertAlign val="subscript"/>
        <sz val="10"/>
        <color theme="0" tint="-0.34998626667073579"/>
        <rFont val="Calibri"/>
        <family val="2"/>
        <scheme val="minor"/>
      </rPr>
      <t xml:space="preserve"> </t>
    </r>
    <r>
      <rPr>
        <sz val="10"/>
        <color theme="0" tint="-0.34998626667073579"/>
        <rFont val="Calibri"/>
        <family val="2"/>
        <scheme val="minor"/>
      </rPr>
      <t>=  m</t>
    </r>
    <r>
      <rPr>
        <vertAlign val="subscript"/>
        <sz val="10"/>
        <color theme="0" tint="-0.34998626667073579"/>
        <rFont val="Calibri"/>
        <family val="2"/>
        <scheme val="minor"/>
      </rPr>
      <t>storage_slurry_TAN</t>
    </r>
    <r>
      <rPr>
        <sz val="10"/>
        <color theme="0" tint="-0.34998626667073579"/>
        <rFont val="Calibri"/>
        <family val="2"/>
        <scheme val="minor"/>
      </rPr>
      <t> × EF</t>
    </r>
    <r>
      <rPr>
        <vertAlign val="subscript"/>
        <sz val="10"/>
        <color theme="0" tint="-0.34998626667073579"/>
        <rFont val="Calibri"/>
        <family val="2"/>
        <scheme val="minor"/>
      </rPr>
      <t>storage_slurry_N2O</t>
    </r>
    <r>
      <rPr>
        <sz val="10"/>
        <color theme="0" tint="-0.34998626667073579"/>
        <rFont val="Calibri"/>
        <family val="2"/>
        <scheme val="minor"/>
      </rPr>
      <t> (33)</t>
    </r>
  </si>
  <si>
    <r>
      <t>E</t>
    </r>
    <r>
      <rPr>
        <vertAlign val="subscript"/>
        <sz val="10"/>
        <color theme="0" tint="-0.34998626667073579"/>
        <rFont val="Calibri"/>
        <family val="2"/>
        <scheme val="minor"/>
      </rPr>
      <t>storage_slurry_NO</t>
    </r>
    <r>
      <rPr>
        <sz val="10"/>
        <color theme="0" tint="-0.34998626667073579"/>
        <rFont val="Calibri"/>
        <family val="2"/>
        <scheme val="minor"/>
      </rPr>
      <t> </t>
    </r>
    <r>
      <rPr>
        <vertAlign val="subscript"/>
        <sz val="10"/>
        <color theme="0" tint="-0.34998626667073579"/>
        <rFont val="Calibri"/>
        <family val="2"/>
        <scheme val="minor"/>
      </rPr>
      <t xml:space="preserve"> </t>
    </r>
    <r>
      <rPr>
        <sz val="10"/>
        <color theme="0" tint="-0.34998626667073579"/>
        <rFont val="Calibri"/>
        <family val="2"/>
        <scheme val="minor"/>
      </rPr>
      <t>=  m</t>
    </r>
    <r>
      <rPr>
        <vertAlign val="subscript"/>
        <sz val="10"/>
        <color theme="0" tint="-0.34998626667073579"/>
        <rFont val="Calibri"/>
        <family val="2"/>
        <scheme val="minor"/>
      </rPr>
      <t>storage_slurry_TAN</t>
    </r>
    <r>
      <rPr>
        <sz val="10"/>
        <color theme="0" tint="-0.34998626667073579"/>
        <rFont val="Calibri"/>
        <family val="2"/>
        <scheme val="minor"/>
      </rPr>
      <t> × EF</t>
    </r>
    <r>
      <rPr>
        <vertAlign val="subscript"/>
        <sz val="10"/>
        <color theme="0" tint="-0.34998626667073579"/>
        <rFont val="Calibri"/>
        <family val="2"/>
        <scheme val="minor"/>
      </rPr>
      <t xml:space="preserve">storage_slurry_NO </t>
    </r>
    <r>
      <rPr>
        <sz val="10"/>
        <color theme="0" tint="-0.34998626667073579"/>
        <rFont val="Calibri"/>
        <family val="2"/>
        <scheme val="minor"/>
      </rPr>
      <t>(33)</t>
    </r>
  </si>
  <si>
    <r>
      <t>E</t>
    </r>
    <r>
      <rPr>
        <vertAlign val="subscript"/>
        <sz val="10"/>
        <color theme="0" tint="-0.34998626667073579"/>
        <rFont val="Calibri"/>
        <family val="2"/>
        <scheme val="minor"/>
      </rPr>
      <t xml:space="preserve">storage_slurry_N2 </t>
    </r>
    <r>
      <rPr>
        <sz val="10"/>
        <color theme="0" tint="-0.34998626667073579"/>
        <rFont val="Calibri"/>
        <family val="2"/>
        <scheme val="minor"/>
      </rPr>
      <t>=  m</t>
    </r>
    <r>
      <rPr>
        <vertAlign val="subscript"/>
        <sz val="10"/>
        <color theme="0" tint="-0.34998626667073579"/>
        <rFont val="Calibri"/>
        <family val="2"/>
        <scheme val="minor"/>
      </rPr>
      <t>storage_slurry_TAN</t>
    </r>
    <r>
      <rPr>
        <sz val="10"/>
        <color theme="0" tint="-0.34998626667073579"/>
        <rFont val="Calibri"/>
        <family val="2"/>
        <scheme val="minor"/>
      </rPr>
      <t> × EF</t>
    </r>
    <r>
      <rPr>
        <vertAlign val="subscript"/>
        <sz val="10"/>
        <color theme="0" tint="-0.34998626667073579"/>
        <rFont val="Calibri"/>
        <family val="2"/>
        <scheme val="minor"/>
      </rPr>
      <t xml:space="preserve">storage_slurry_N2 </t>
    </r>
    <r>
      <rPr>
        <sz val="10"/>
        <color theme="0" tint="-0.34998626667073579"/>
        <rFont val="Calibri"/>
        <family val="2"/>
        <scheme val="minor"/>
      </rPr>
      <t>(33)</t>
    </r>
  </si>
  <si>
    <r>
      <t>E</t>
    </r>
    <r>
      <rPr>
        <vertAlign val="subscript"/>
        <sz val="10"/>
        <color theme="0" tint="-0.34998626667073579"/>
        <rFont val="Calibri"/>
        <family val="2"/>
        <scheme val="minor"/>
      </rPr>
      <t>storage_solid_NH3</t>
    </r>
    <r>
      <rPr>
        <sz val="10"/>
        <color theme="0" tint="-0.34998626667073579"/>
        <rFont val="Calibri"/>
        <family val="2"/>
        <scheme val="minor"/>
      </rPr>
      <t> = m</t>
    </r>
    <r>
      <rPr>
        <vertAlign val="subscript"/>
        <sz val="10"/>
        <color theme="0" tint="-0.34998626667073579"/>
        <rFont val="Calibri"/>
        <family val="2"/>
        <scheme val="minor"/>
      </rPr>
      <t>storage_solid_TAN</t>
    </r>
    <r>
      <rPr>
        <sz val="10"/>
        <color theme="0" tint="-0.34998626667073579"/>
        <rFont val="Calibri"/>
        <family val="2"/>
        <scheme val="minor"/>
      </rPr>
      <t> × EF</t>
    </r>
    <r>
      <rPr>
        <vertAlign val="subscript"/>
        <sz val="10"/>
        <color theme="0" tint="-0.34998626667073579"/>
        <rFont val="Calibri"/>
        <family val="2"/>
        <scheme val="minor"/>
      </rPr>
      <t>storage_solid_NH3</t>
    </r>
    <r>
      <rPr>
        <sz val="10"/>
        <color theme="0" tint="-0.34998626667073579"/>
        <rFont val="Calibri"/>
        <family val="2"/>
        <scheme val="minor"/>
      </rPr>
      <t xml:space="preserve"> (34)</t>
    </r>
  </si>
  <si>
    <r>
      <t>E</t>
    </r>
    <r>
      <rPr>
        <vertAlign val="subscript"/>
        <sz val="10"/>
        <color theme="0" tint="-0.34998626667073579"/>
        <rFont val="Calibri"/>
        <family val="2"/>
        <scheme val="minor"/>
      </rPr>
      <t>storage_solid_N2O</t>
    </r>
    <r>
      <rPr>
        <sz val="10"/>
        <color theme="0" tint="-0.34998626667073579"/>
        <rFont val="Calibri"/>
        <family val="2"/>
        <scheme val="minor"/>
      </rPr>
      <t> = m</t>
    </r>
    <r>
      <rPr>
        <vertAlign val="subscript"/>
        <sz val="10"/>
        <color theme="0" tint="-0.34998626667073579"/>
        <rFont val="Calibri"/>
        <family val="2"/>
        <scheme val="minor"/>
      </rPr>
      <t>storage_solid_TAN</t>
    </r>
    <r>
      <rPr>
        <sz val="10"/>
        <color theme="0" tint="-0.34998626667073579"/>
        <rFont val="Calibri"/>
        <family val="2"/>
        <scheme val="minor"/>
      </rPr>
      <t> × EF</t>
    </r>
    <r>
      <rPr>
        <vertAlign val="subscript"/>
        <sz val="10"/>
        <color theme="0" tint="-0.34998626667073579"/>
        <rFont val="Calibri"/>
        <family val="2"/>
        <scheme val="minor"/>
      </rPr>
      <t xml:space="preserve">storage_solid_N2O </t>
    </r>
    <r>
      <rPr>
        <sz val="10"/>
        <color theme="0" tint="-0.34998626667073579"/>
        <rFont val="Calibri"/>
        <family val="2"/>
        <scheme val="minor"/>
      </rPr>
      <t>(34)</t>
    </r>
  </si>
  <si>
    <r>
      <t>E</t>
    </r>
    <r>
      <rPr>
        <vertAlign val="subscript"/>
        <sz val="10"/>
        <color theme="0" tint="-0.34998626667073579"/>
        <rFont val="Calibri"/>
        <family val="2"/>
        <scheme val="minor"/>
      </rPr>
      <t>storage_solid_NO</t>
    </r>
    <r>
      <rPr>
        <sz val="10"/>
        <color theme="0" tint="-0.34998626667073579"/>
        <rFont val="Calibri"/>
        <family val="2"/>
        <scheme val="minor"/>
      </rPr>
      <t> = m</t>
    </r>
    <r>
      <rPr>
        <vertAlign val="subscript"/>
        <sz val="10"/>
        <color theme="0" tint="-0.34998626667073579"/>
        <rFont val="Calibri"/>
        <family val="2"/>
        <scheme val="minor"/>
      </rPr>
      <t>storage_solid_TAN</t>
    </r>
    <r>
      <rPr>
        <sz val="10"/>
        <color theme="0" tint="-0.34998626667073579"/>
        <rFont val="Calibri"/>
        <family val="2"/>
        <scheme val="minor"/>
      </rPr>
      <t> × EF</t>
    </r>
    <r>
      <rPr>
        <vertAlign val="subscript"/>
        <sz val="10"/>
        <color theme="0" tint="-0.34998626667073579"/>
        <rFont val="Calibri"/>
        <family val="2"/>
        <scheme val="minor"/>
      </rPr>
      <t>storage_solid_NO</t>
    </r>
    <r>
      <rPr>
        <sz val="10"/>
        <color theme="0" tint="-0.34998626667073579"/>
        <rFont val="Calibri"/>
        <family val="2"/>
        <scheme val="minor"/>
      </rPr>
      <t xml:space="preserve"> (34)</t>
    </r>
  </si>
  <si>
    <r>
      <t>E</t>
    </r>
    <r>
      <rPr>
        <vertAlign val="subscript"/>
        <sz val="10"/>
        <color theme="0" tint="-0.34998626667073579"/>
        <rFont val="Calibri"/>
        <family val="2"/>
        <scheme val="minor"/>
      </rPr>
      <t>storage_solid_N2</t>
    </r>
    <r>
      <rPr>
        <sz val="10"/>
        <color theme="0" tint="-0.34998626667073579"/>
        <rFont val="Calibri"/>
        <family val="2"/>
        <scheme val="minor"/>
      </rPr>
      <t> = m</t>
    </r>
    <r>
      <rPr>
        <vertAlign val="subscript"/>
        <sz val="10"/>
        <color theme="0" tint="-0.34998626667073579"/>
        <rFont val="Calibri"/>
        <family val="2"/>
        <scheme val="minor"/>
      </rPr>
      <t>storage_solid_TAN</t>
    </r>
    <r>
      <rPr>
        <sz val="10"/>
        <color theme="0" tint="-0.34998626667073579"/>
        <rFont val="Calibri"/>
        <family val="2"/>
        <scheme val="minor"/>
      </rPr>
      <t> × EF</t>
    </r>
    <r>
      <rPr>
        <vertAlign val="subscript"/>
        <sz val="10"/>
        <color theme="0" tint="-0.34998626667073579"/>
        <rFont val="Calibri"/>
        <family val="2"/>
        <scheme val="minor"/>
      </rPr>
      <t>storage_ solid_N2</t>
    </r>
    <r>
      <rPr>
        <sz val="10"/>
        <color theme="0" tint="-0.34998626667073579"/>
        <rFont val="Calibri"/>
        <family val="2"/>
        <scheme val="minor"/>
      </rPr>
      <t> (34)</t>
    </r>
  </si>
  <si>
    <r>
      <t>TAN</t>
    </r>
    <r>
      <rPr>
        <vertAlign val="subscript"/>
        <sz val="11"/>
        <color theme="0" tint="-0.34998626667073579"/>
        <rFont val="Calibri"/>
        <family val="2"/>
        <scheme val="minor"/>
      </rPr>
      <t>sub</t>
    </r>
    <r>
      <rPr>
        <sz val="11"/>
        <color theme="0" tint="-0.34998626667073579"/>
        <rFont val="Calibri"/>
        <family val="2"/>
        <scheme val="minor"/>
      </rPr>
      <t xml:space="preserve"> = m</t>
    </r>
    <r>
      <rPr>
        <vertAlign val="subscript"/>
        <sz val="11"/>
        <color theme="0" tint="-0.34998626667073579"/>
        <rFont val="Calibri"/>
        <family val="2"/>
        <scheme val="minor"/>
      </rPr>
      <t xml:space="preserve">biogas_slurry_TAN </t>
    </r>
    <r>
      <rPr>
        <sz val="11"/>
        <color theme="0" tint="-0.34998626667073579"/>
        <rFont val="Calibri"/>
        <family val="2"/>
        <scheme val="minor"/>
      </rPr>
      <t>+ m</t>
    </r>
    <r>
      <rPr>
        <vertAlign val="subscript"/>
        <sz val="11"/>
        <color theme="0" tint="-0.34998626667073579"/>
        <rFont val="Calibri"/>
        <family val="2"/>
        <scheme val="minor"/>
      </rPr>
      <t>biogas_solid_TAN</t>
    </r>
  </si>
  <si>
    <t xml:space="preserve">TAN in digestate after storage </t>
  </si>
  <si>
    <r>
      <t>E</t>
    </r>
    <r>
      <rPr>
        <vertAlign val="subscript"/>
        <sz val="10"/>
        <color theme="0" tint="-0.34998626667073579"/>
        <rFont val="Calibri"/>
        <family val="2"/>
        <scheme val="minor"/>
      </rPr>
      <t>applic_slurry</t>
    </r>
    <r>
      <rPr>
        <sz val="10"/>
        <color theme="0" tint="-0.34998626667073579"/>
        <rFont val="Calibri"/>
        <family val="2"/>
        <scheme val="minor"/>
      </rPr>
      <t> = m</t>
    </r>
    <r>
      <rPr>
        <vertAlign val="subscript"/>
        <sz val="10"/>
        <color theme="0" tint="-0.34998626667073579"/>
        <rFont val="Calibri"/>
        <family val="2"/>
        <scheme val="minor"/>
      </rPr>
      <t>applic_slurry_TAN</t>
    </r>
    <r>
      <rPr>
        <sz val="10"/>
        <color theme="0" tint="-0.34998626667073579"/>
        <rFont val="Calibri"/>
        <family val="2"/>
        <scheme val="minor"/>
      </rPr>
      <t> × EF</t>
    </r>
    <r>
      <rPr>
        <vertAlign val="subscript"/>
        <sz val="10"/>
        <color theme="0" tint="-0.34998626667073579"/>
        <rFont val="Calibri"/>
        <family val="2"/>
        <scheme val="minor"/>
      </rPr>
      <t>applic_slurry</t>
    </r>
    <r>
      <rPr>
        <sz val="10"/>
        <color theme="0" tint="-0.34998626667073579"/>
        <rFont val="Calibri"/>
        <family val="2"/>
        <scheme val="minor"/>
      </rPr>
      <t xml:space="preserve"> (39)</t>
    </r>
  </si>
  <si>
    <r>
      <t>E</t>
    </r>
    <r>
      <rPr>
        <vertAlign val="subscript"/>
        <sz val="10"/>
        <color theme="0" tint="-0.34998626667073579"/>
        <rFont val="Calibri"/>
        <family val="2"/>
        <scheme val="minor"/>
      </rPr>
      <t>applic_solid</t>
    </r>
    <r>
      <rPr>
        <sz val="10"/>
        <color theme="0" tint="-0.34998626667073579"/>
        <rFont val="Calibri"/>
        <family val="2"/>
        <scheme val="minor"/>
      </rPr>
      <t> = m</t>
    </r>
    <r>
      <rPr>
        <vertAlign val="subscript"/>
        <sz val="10"/>
        <color theme="0" tint="-0.34998626667073579"/>
        <rFont val="Calibri"/>
        <family val="2"/>
        <scheme val="minor"/>
      </rPr>
      <t>applic_solid_TAN</t>
    </r>
    <r>
      <rPr>
        <sz val="10"/>
        <color theme="0" tint="-0.34998626667073579"/>
        <rFont val="Calibri"/>
        <family val="2"/>
        <scheme val="minor"/>
      </rPr>
      <t> × EF</t>
    </r>
    <r>
      <rPr>
        <vertAlign val="subscript"/>
        <sz val="10"/>
        <color theme="0" tint="-0.34998626667073579"/>
        <rFont val="Calibri"/>
        <family val="2"/>
        <scheme val="minor"/>
      </rPr>
      <t>applic_solid</t>
    </r>
    <r>
      <rPr>
        <sz val="10"/>
        <color theme="0" tint="-0.34998626667073579"/>
        <rFont val="Calibri"/>
        <family val="2"/>
        <scheme val="minor"/>
      </rPr>
      <t xml:space="preserve"> (40)</t>
    </r>
  </si>
  <si>
    <t>EF NH3 application, slurry</t>
  </si>
  <si>
    <t>EF_NH3_applic_slurry</t>
  </si>
  <si>
    <t>EF_NH3_applic_solid</t>
  </si>
  <si>
    <t>EF NH3 application, solid</t>
  </si>
  <si>
    <r>
      <t>m</t>
    </r>
    <r>
      <rPr>
        <vertAlign val="subscript"/>
        <sz val="10"/>
        <color theme="0" tint="-0.34998626667073579"/>
        <rFont val="Calibri"/>
        <family val="2"/>
        <scheme val="minor"/>
      </rPr>
      <t>returned_slurry_TAN</t>
    </r>
    <r>
      <rPr>
        <sz val="10"/>
        <color theme="0" tint="-0.34998626667073579"/>
        <rFont val="Calibri"/>
        <family val="2"/>
        <scheme val="minor"/>
      </rPr>
      <t> = m</t>
    </r>
    <r>
      <rPr>
        <vertAlign val="subscript"/>
        <sz val="10"/>
        <color theme="0" tint="-0.34998626667073579"/>
        <rFont val="Calibri"/>
        <family val="2"/>
        <scheme val="minor"/>
      </rPr>
      <t>applic_slurry_TAN</t>
    </r>
    <r>
      <rPr>
        <sz val="10"/>
        <color theme="0" tint="-0.34998626667073579"/>
        <rFont val="Calibri"/>
        <family val="2"/>
        <scheme val="minor"/>
      </rPr>
      <t> – E</t>
    </r>
    <r>
      <rPr>
        <vertAlign val="subscript"/>
        <sz val="10"/>
        <color theme="0" tint="-0.34998626667073579"/>
        <rFont val="Calibri"/>
        <family val="2"/>
        <scheme val="minor"/>
      </rPr>
      <t>applic_slurry</t>
    </r>
    <r>
      <rPr>
        <sz val="10"/>
        <color theme="0" tint="-0.34998626667073579"/>
        <rFont val="Calibri"/>
        <family val="2"/>
        <scheme val="minor"/>
      </rPr>
      <t xml:space="preserve"> (41)</t>
    </r>
  </si>
  <si>
    <r>
      <t>m</t>
    </r>
    <r>
      <rPr>
        <vertAlign val="subscript"/>
        <sz val="10"/>
        <color theme="0" tint="-0.34998626667073579"/>
        <rFont val="Calibri"/>
        <family val="2"/>
        <scheme val="minor"/>
      </rPr>
      <t>returned_slurry_N</t>
    </r>
    <r>
      <rPr>
        <sz val="10"/>
        <color theme="0" tint="-0.34998626667073579"/>
        <rFont val="Calibri"/>
        <family val="2"/>
        <scheme val="minor"/>
      </rPr>
      <t> = m</t>
    </r>
    <r>
      <rPr>
        <vertAlign val="subscript"/>
        <sz val="10"/>
        <color theme="0" tint="-0.34998626667073579"/>
        <rFont val="Calibri"/>
        <family val="2"/>
        <scheme val="minor"/>
      </rPr>
      <t>applic_slurry_N</t>
    </r>
    <r>
      <rPr>
        <sz val="10"/>
        <color theme="0" tint="-0.34998626667073579"/>
        <rFont val="Calibri"/>
        <family val="2"/>
        <scheme val="minor"/>
      </rPr>
      <t> – E</t>
    </r>
    <r>
      <rPr>
        <vertAlign val="subscript"/>
        <sz val="10"/>
        <color theme="0" tint="-0.34998626667073579"/>
        <rFont val="Calibri"/>
        <family val="2"/>
        <scheme val="minor"/>
      </rPr>
      <t>applic_slurry</t>
    </r>
    <r>
      <rPr>
        <sz val="10"/>
        <color theme="0" tint="-0.34998626667073579"/>
        <rFont val="Calibri"/>
        <family val="2"/>
        <scheme val="minor"/>
      </rPr>
      <t xml:space="preserve"> (42)</t>
    </r>
  </si>
  <si>
    <r>
      <t>m</t>
    </r>
    <r>
      <rPr>
        <vertAlign val="subscript"/>
        <sz val="10"/>
        <color theme="0" tint="-0.34998626667073579"/>
        <rFont val="Calibri"/>
        <family val="2"/>
        <scheme val="minor"/>
      </rPr>
      <t>returned_solid_TAN</t>
    </r>
    <r>
      <rPr>
        <sz val="10"/>
        <color theme="0" tint="-0.34998626667073579"/>
        <rFont val="Calibri"/>
        <family val="2"/>
        <scheme val="minor"/>
      </rPr>
      <t> = m</t>
    </r>
    <r>
      <rPr>
        <vertAlign val="subscript"/>
        <sz val="10"/>
        <color theme="0" tint="-0.34998626667073579"/>
        <rFont val="Calibri"/>
        <family val="2"/>
        <scheme val="minor"/>
      </rPr>
      <t>applic_solid_TAN</t>
    </r>
    <r>
      <rPr>
        <sz val="10"/>
        <color theme="0" tint="-0.34998626667073579"/>
        <rFont val="Calibri"/>
        <family val="2"/>
        <scheme val="minor"/>
      </rPr>
      <t> – E</t>
    </r>
    <r>
      <rPr>
        <vertAlign val="subscript"/>
        <sz val="10"/>
        <color theme="0" tint="-0.34998626667073579"/>
        <rFont val="Calibri"/>
        <family val="2"/>
        <scheme val="minor"/>
      </rPr>
      <t>applic_solid</t>
    </r>
    <r>
      <rPr>
        <sz val="10"/>
        <color theme="0" tint="-0.34998626667073579"/>
        <rFont val="Calibri"/>
        <family val="2"/>
        <scheme val="minor"/>
      </rPr>
      <t xml:space="preserve"> (43)</t>
    </r>
  </si>
  <si>
    <r>
      <t>m</t>
    </r>
    <r>
      <rPr>
        <vertAlign val="subscript"/>
        <sz val="10"/>
        <color theme="0" tint="-0.34998626667073579"/>
        <rFont val="Calibri"/>
        <family val="2"/>
        <scheme val="minor"/>
      </rPr>
      <t>returned_solid_N</t>
    </r>
    <r>
      <rPr>
        <sz val="10"/>
        <color theme="0" tint="-0.34998626667073579"/>
        <rFont val="Calibri"/>
        <family val="2"/>
        <scheme val="minor"/>
      </rPr>
      <t> = m</t>
    </r>
    <r>
      <rPr>
        <vertAlign val="subscript"/>
        <sz val="10"/>
        <color theme="0" tint="-0.34998626667073579"/>
        <rFont val="Calibri"/>
        <family val="2"/>
        <scheme val="minor"/>
      </rPr>
      <t>applic_solid_N</t>
    </r>
    <r>
      <rPr>
        <sz val="10"/>
        <color theme="0" tint="-0.34998626667073579"/>
        <rFont val="Calibri"/>
        <family val="2"/>
        <scheme val="minor"/>
      </rPr>
      <t> – E</t>
    </r>
    <r>
      <rPr>
        <vertAlign val="subscript"/>
        <sz val="10"/>
        <color theme="0" tint="-0.34998626667073579"/>
        <rFont val="Calibri"/>
        <family val="2"/>
        <scheme val="minor"/>
      </rPr>
      <t>applic_solid</t>
    </r>
    <r>
      <rPr>
        <sz val="10"/>
        <color theme="0" tint="-0.34998626667073579"/>
        <rFont val="Calibri"/>
        <family val="2"/>
        <scheme val="minor"/>
      </rPr>
      <t xml:space="preserve"> (44)</t>
    </r>
  </si>
  <si>
    <r>
      <t>E</t>
    </r>
    <r>
      <rPr>
        <vertAlign val="subscript"/>
        <sz val="10"/>
        <color theme="0" tint="-0.34998626667073579"/>
        <rFont val="Calibri"/>
        <family val="2"/>
        <scheme val="minor"/>
      </rPr>
      <t>graz</t>
    </r>
    <r>
      <rPr>
        <sz val="10"/>
        <color theme="0" tint="-0.34998626667073579"/>
        <rFont val="Calibri"/>
        <family val="2"/>
        <scheme val="minor"/>
      </rPr>
      <t> = m</t>
    </r>
    <r>
      <rPr>
        <vertAlign val="subscript"/>
        <sz val="10"/>
        <color theme="0" tint="-0.34998626667073579"/>
        <rFont val="Calibri"/>
        <family val="2"/>
        <scheme val="minor"/>
      </rPr>
      <t>graz_TAN</t>
    </r>
    <r>
      <rPr>
        <sz val="10"/>
        <color theme="0" tint="-0.34998626667073579"/>
        <rFont val="Calibri"/>
        <family val="2"/>
        <scheme val="minor"/>
      </rPr>
      <t> × EF</t>
    </r>
    <r>
      <rPr>
        <vertAlign val="subscript"/>
        <sz val="10"/>
        <color theme="0" tint="-0.34998626667073579"/>
        <rFont val="Calibri"/>
        <family val="2"/>
        <scheme val="minor"/>
      </rPr>
      <t>grazing</t>
    </r>
    <r>
      <rPr>
        <sz val="10"/>
        <color theme="0" tint="-0.34998626667073579"/>
        <rFont val="Calibri"/>
        <family val="2"/>
        <scheme val="minor"/>
      </rPr>
      <t xml:space="preserve"> (45)</t>
    </r>
  </si>
  <si>
    <r>
      <t>E</t>
    </r>
    <r>
      <rPr>
        <b/>
        <vertAlign val="subscript"/>
        <sz val="11"/>
        <color theme="0" tint="-0.34998626667073579"/>
        <rFont val="Calibri"/>
        <family val="2"/>
        <scheme val="minor"/>
      </rPr>
      <t>MMS_NH3</t>
    </r>
    <r>
      <rPr>
        <b/>
        <sz val="11"/>
        <color theme="0" tint="-0.34998626667073579"/>
        <rFont val="Calibri"/>
        <family val="2"/>
        <scheme val="minor"/>
      </rPr>
      <t> = (E</t>
    </r>
    <r>
      <rPr>
        <b/>
        <vertAlign val="subscript"/>
        <sz val="11"/>
        <color theme="0" tint="-0.34998626667073579"/>
        <rFont val="Calibri"/>
        <family val="2"/>
        <scheme val="minor"/>
      </rPr>
      <t>yard</t>
    </r>
    <r>
      <rPr>
        <b/>
        <sz val="11"/>
        <color theme="0" tint="-0.34998626667073579"/>
        <rFont val="Calibri"/>
        <family val="2"/>
        <scheme val="minor"/>
      </rPr>
      <t> + E</t>
    </r>
    <r>
      <rPr>
        <b/>
        <vertAlign val="subscript"/>
        <sz val="11"/>
        <color theme="0" tint="-0.34998626667073579"/>
        <rFont val="Calibri"/>
        <family val="2"/>
        <scheme val="minor"/>
      </rPr>
      <t>house_slurry</t>
    </r>
    <r>
      <rPr>
        <b/>
        <sz val="11"/>
        <color theme="0" tint="-0.34998626667073579"/>
        <rFont val="Calibri"/>
        <family val="2"/>
        <scheme val="minor"/>
      </rPr>
      <t>+ E</t>
    </r>
    <r>
      <rPr>
        <b/>
        <vertAlign val="subscript"/>
        <sz val="11"/>
        <color theme="0" tint="-0.34998626667073579"/>
        <rFont val="Calibri"/>
        <family val="2"/>
        <scheme val="minor"/>
      </rPr>
      <t>house_solid</t>
    </r>
    <r>
      <rPr>
        <b/>
        <sz val="11"/>
        <color theme="0" tint="-0.34998626667073579"/>
        <rFont val="Calibri"/>
        <family val="2"/>
        <scheme val="minor"/>
      </rPr>
      <t> + E</t>
    </r>
    <r>
      <rPr>
        <b/>
        <vertAlign val="subscript"/>
        <sz val="11"/>
        <color theme="0" tint="-0.34998626667073579"/>
        <rFont val="Calibri"/>
        <family val="2"/>
        <scheme val="minor"/>
      </rPr>
      <t>storage_NH3_slurry</t>
    </r>
    <r>
      <rPr>
        <b/>
        <sz val="11"/>
        <color theme="0" tint="-0.34998626667073579"/>
        <rFont val="Calibri"/>
        <family val="2"/>
        <scheme val="minor"/>
      </rPr>
      <t>+ E</t>
    </r>
    <r>
      <rPr>
        <b/>
        <vertAlign val="subscript"/>
        <sz val="11"/>
        <color theme="0" tint="-0.34998626667073579"/>
        <rFont val="Calibri"/>
        <family val="2"/>
        <scheme val="minor"/>
      </rPr>
      <t>storage_NH3_solid</t>
    </r>
    <r>
      <rPr>
        <b/>
        <sz val="11"/>
        <color theme="0" tint="-0.34998626667073579"/>
        <rFont val="Calibri"/>
        <family val="2"/>
        <scheme val="minor"/>
      </rPr>
      <t>) × 17/14 (46)</t>
    </r>
  </si>
  <si>
    <t>3B Manure  Management</t>
  </si>
  <si>
    <t>3B Manure Management Parameters</t>
  </si>
  <si>
    <t>3D Agricultural Soils Parameters</t>
  </si>
  <si>
    <t>N2O emission factors from managed soils</t>
  </si>
  <si>
    <t>Animal weight</t>
  </si>
  <si>
    <t>Applied to all livestock categories</t>
  </si>
  <si>
    <t>EF_NO_Managed_Soils_Manure</t>
  </si>
  <si>
    <t>EF_NO_Managed_Soils_Excreta</t>
  </si>
  <si>
    <t>NO and NH3 emission factor from managed soils</t>
  </si>
  <si>
    <t>EF_NH3_Managed_Soils_Fertiliser</t>
  </si>
  <si>
    <t>3Da3</t>
  </si>
  <si>
    <t>N2O Emissions (kg N)</t>
  </si>
  <si>
    <t>Grazing N2O Emissions</t>
  </si>
  <si>
    <t>Grazing NO Emissions</t>
  </si>
  <si>
    <t>3Da</t>
  </si>
  <si>
    <t>Soils NO Emissions from Livestock</t>
  </si>
  <si>
    <t>5B2</t>
  </si>
  <si>
    <t>NO-N</t>
  </si>
  <si>
    <t>N2-N</t>
  </si>
  <si>
    <t>N2O-N</t>
  </si>
  <si>
    <t>3B Total</t>
  </si>
  <si>
    <r>
      <t>E</t>
    </r>
    <r>
      <rPr>
        <b/>
        <vertAlign val="subscript"/>
        <sz val="11"/>
        <color rgb="FFA6A6A6"/>
        <rFont val="Calibri"/>
        <family val="2"/>
        <scheme val="minor"/>
      </rPr>
      <t xml:space="preserve">NH3 Total </t>
    </r>
    <r>
      <rPr>
        <b/>
        <sz val="11"/>
        <color rgb="FFA6A6A6"/>
        <rFont val="Calibri"/>
        <family val="2"/>
        <scheme val="minor"/>
      </rPr>
      <t>= AR</t>
    </r>
    <r>
      <rPr>
        <b/>
        <vertAlign val="subscript"/>
        <sz val="11"/>
        <color rgb="FFA6A6A6"/>
        <rFont val="Calibri"/>
        <family val="2"/>
        <scheme val="minor"/>
      </rPr>
      <t>feedstock</t>
    </r>
    <r>
      <rPr>
        <b/>
        <sz val="11"/>
        <color rgb="FFA6A6A6"/>
        <rFont val="Calibri"/>
        <family val="2"/>
        <scheme val="minor"/>
      </rPr>
      <t xml:space="preserve"> x (EF</t>
    </r>
    <r>
      <rPr>
        <b/>
        <vertAlign val="subscript"/>
        <sz val="11"/>
        <color rgb="FFA6A6A6"/>
        <rFont val="Calibri"/>
        <family val="2"/>
        <scheme val="minor"/>
      </rPr>
      <t>NH3-N, pre-storage</t>
    </r>
    <r>
      <rPr>
        <b/>
        <sz val="11"/>
        <color rgb="FFA6A6A6"/>
        <rFont val="Calibri"/>
        <family val="2"/>
        <scheme val="minor"/>
      </rPr>
      <t xml:space="preserve"> + EF</t>
    </r>
    <r>
      <rPr>
        <b/>
        <vertAlign val="subscript"/>
        <sz val="11"/>
        <color rgb="FFA6A6A6"/>
        <rFont val="Calibri"/>
        <family val="2"/>
        <scheme val="minor"/>
      </rPr>
      <t xml:space="preserve">NH3-N, digester </t>
    </r>
    <r>
      <rPr>
        <b/>
        <sz val="11"/>
        <color rgb="FFA6A6A6"/>
        <rFont val="Calibri"/>
        <family val="2"/>
        <scheme val="minor"/>
      </rPr>
      <t>+ EF</t>
    </r>
    <r>
      <rPr>
        <b/>
        <vertAlign val="subscript"/>
        <sz val="11"/>
        <color rgb="FFA6A6A6"/>
        <rFont val="Calibri"/>
        <family val="2"/>
        <scheme val="minor"/>
      </rPr>
      <t xml:space="preserve">NH3-N, separation of digestate </t>
    </r>
    <r>
      <rPr>
        <b/>
        <sz val="11"/>
        <color rgb="FFA6A6A6"/>
        <rFont val="Calibri"/>
        <family val="2"/>
        <scheme val="minor"/>
      </rPr>
      <t>+ EF</t>
    </r>
    <r>
      <rPr>
        <b/>
        <vertAlign val="subscript"/>
        <sz val="11"/>
        <color rgb="FFA6A6A6"/>
        <rFont val="Calibri"/>
        <family val="2"/>
        <scheme val="minor"/>
      </rPr>
      <t>NH3-N, storage of digestate</t>
    </r>
    <r>
      <rPr>
        <b/>
        <sz val="11"/>
        <color rgb="FFA6A6A6"/>
        <rFont val="Calibri"/>
        <family val="2"/>
        <scheme val="minor"/>
      </rPr>
      <t>) x 17/14</t>
    </r>
  </si>
  <si>
    <r>
      <t>E</t>
    </r>
    <r>
      <rPr>
        <b/>
        <i/>
        <vertAlign val="subscript"/>
        <sz val="11"/>
        <color theme="1"/>
        <rFont val="Calibri"/>
        <family val="2"/>
        <scheme val="minor"/>
      </rPr>
      <t>NH3</t>
    </r>
    <r>
      <rPr>
        <b/>
        <vertAlign val="subscript"/>
        <sz val="11"/>
        <color theme="1"/>
        <rFont val="Calibri"/>
        <family val="2"/>
        <scheme val="minor"/>
      </rPr>
      <t xml:space="preserve"> </t>
    </r>
    <r>
      <rPr>
        <b/>
        <sz val="11"/>
        <color theme="1"/>
        <rFont val="Calibri"/>
        <family val="2"/>
        <scheme val="minor"/>
      </rPr>
      <t>Total</t>
    </r>
  </si>
  <si>
    <t>Dairy Cattle</t>
  </si>
  <si>
    <t>3B_NH3</t>
  </si>
  <si>
    <t>Conversion Factor kg/kt</t>
  </si>
  <si>
    <t>kg--&gt;kt</t>
  </si>
  <si>
    <t>kt</t>
  </si>
  <si>
    <t>3B_NO</t>
  </si>
  <si>
    <t>3B_N2</t>
  </si>
  <si>
    <t>3B_N2O</t>
  </si>
  <si>
    <t>3D Soils</t>
  </si>
  <si>
    <t>NH3 emissions</t>
  </si>
  <si>
    <t>5B2_NH3</t>
  </si>
  <si>
    <t>Trends in 3B</t>
  </si>
  <si>
    <t>Fraction TAN</t>
  </si>
  <si>
    <r>
      <t>x</t>
    </r>
    <r>
      <rPr>
        <i/>
        <vertAlign val="subscript"/>
        <sz val="11"/>
        <color rgb="FF000000"/>
        <rFont val="Calibri"/>
        <family val="2"/>
        <scheme val="minor"/>
      </rPr>
      <t>biogas_solid</t>
    </r>
  </si>
  <si>
    <r>
      <t>E</t>
    </r>
    <r>
      <rPr>
        <vertAlign val="subscript"/>
        <sz val="10"/>
        <color rgb="FFA6A6A6"/>
        <rFont val="Calibri"/>
        <family val="2"/>
        <scheme val="minor"/>
      </rPr>
      <t>house_solid</t>
    </r>
    <r>
      <rPr>
        <sz val="10"/>
        <color rgb="FFA6A6A6"/>
        <rFont val="Calibri"/>
        <family val="2"/>
        <scheme val="minor"/>
      </rPr>
      <t> = m</t>
    </r>
    <r>
      <rPr>
        <vertAlign val="subscript"/>
        <sz val="10"/>
        <color rgb="FFA6A6A6"/>
        <rFont val="Calibri"/>
        <family val="2"/>
        <scheme val="minor"/>
      </rPr>
      <t>house_solid_TAN</t>
    </r>
    <r>
      <rPr>
        <sz val="10"/>
        <color rgb="FFA6A6A6"/>
        <rFont val="Calibri"/>
        <family val="2"/>
        <scheme val="minor"/>
      </rPr>
      <t> × EF</t>
    </r>
    <r>
      <rPr>
        <vertAlign val="subscript"/>
        <sz val="10"/>
        <color rgb="FFA6A6A6"/>
        <rFont val="Calibri"/>
        <family val="2"/>
        <scheme val="minor"/>
      </rPr>
      <t>house_solid</t>
    </r>
    <r>
      <rPr>
        <sz val="10"/>
        <color rgb="FFA6A6A6"/>
        <rFont val="Calibri"/>
        <family val="2"/>
        <scheme val="minor"/>
      </rPr>
      <t xml:space="preserve"> (16)</t>
    </r>
  </si>
  <si>
    <t>Estimate amounts of TAN deposited in housing as slurry or solid</t>
  </si>
  <si>
    <r>
      <t>m</t>
    </r>
    <r>
      <rPr>
        <vertAlign val="subscript"/>
        <sz val="10"/>
        <color theme="0" tint="-0.34998626667073579"/>
        <rFont val="Calibri"/>
        <family val="2"/>
        <scheme val="minor"/>
      </rPr>
      <t>storage_slurry_TAN</t>
    </r>
    <r>
      <rPr>
        <sz val="10"/>
        <color theme="0" tint="-0.34998626667073579"/>
        <rFont val="Calibri"/>
        <family val="2"/>
        <scheme val="minor"/>
      </rPr>
      <t> = [(m</t>
    </r>
    <r>
      <rPr>
        <vertAlign val="subscript"/>
        <sz val="10"/>
        <color theme="0" tint="-0.34998626667073579"/>
        <rFont val="Calibri"/>
        <family val="2"/>
        <scheme val="minor"/>
      </rPr>
      <t>house_slurry_TAN</t>
    </r>
    <r>
      <rPr>
        <sz val="10"/>
        <color theme="0" tint="-0.34998626667073579"/>
        <rFont val="Calibri"/>
        <family val="2"/>
        <scheme val="minor"/>
      </rPr>
      <t> –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yard_TAN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x</t>
    </r>
    <r>
      <rPr>
        <vertAlign val="subscript"/>
        <sz val="10"/>
        <color theme="0" tint="-0.34998626667073579"/>
        <rFont val="Calibri"/>
        <family val="2"/>
        <scheme val="minor"/>
      </rPr>
      <t>store_slurry</t>
    </r>
    <r>
      <rPr>
        <sz val="10"/>
        <color theme="0" tint="-0.34998626667073579"/>
        <rFont val="Calibri"/>
        <family val="2"/>
        <scheme val="minor"/>
      </rPr>
      <t xml:space="preserve"> (20)</t>
    </r>
  </si>
  <si>
    <r>
      <t>m</t>
    </r>
    <r>
      <rPr>
        <vertAlign val="subscript"/>
        <sz val="10"/>
        <color theme="0" tint="-0.34998626667073579"/>
        <rFont val="Calibri"/>
        <family val="2"/>
        <scheme val="minor"/>
      </rPr>
      <t>storage_slurry_N</t>
    </r>
    <r>
      <rPr>
        <sz val="10"/>
        <color theme="0" tint="-0.34998626667073579"/>
        <rFont val="Calibri"/>
        <family val="2"/>
        <scheme val="minor"/>
      </rPr>
      <t> = [(m</t>
    </r>
    <r>
      <rPr>
        <vertAlign val="subscript"/>
        <sz val="10"/>
        <color theme="0" tint="-0.34998626667073579"/>
        <rFont val="Calibri"/>
        <family val="2"/>
        <scheme val="minor"/>
      </rPr>
      <t>house_slurry_N</t>
    </r>
    <r>
      <rPr>
        <sz val="10"/>
        <color theme="0" tint="-0.34998626667073579"/>
        <rFont val="Calibri"/>
        <family val="2"/>
        <scheme val="minor"/>
      </rPr>
      <t> –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x</t>
    </r>
    <r>
      <rPr>
        <vertAlign val="subscript"/>
        <sz val="10"/>
        <color theme="0" tint="-0.34998626667073579"/>
        <rFont val="Calibri"/>
        <family val="2"/>
        <scheme val="minor"/>
      </rPr>
      <t>store_slurry</t>
    </r>
    <r>
      <rPr>
        <sz val="10"/>
        <color theme="0" tint="-0.34998626667073579"/>
        <rFont val="Calibri"/>
        <family val="2"/>
        <scheme val="minor"/>
      </rPr>
      <t xml:space="preserve"> (21)</t>
    </r>
  </si>
  <si>
    <r>
      <t>m</t>
    </r>
    <r>
      <rPr>
        <vertAlign val="subscript"/>
        <sz val="10"/>
        <color rgb="FFA6A6A6"/>
        <rFont val="Calibri"/>
        <family val="2"/>
        <scheme val="minor"/>
      </rPr>
      <t>storage_solid_TAN</t>
    </r>
    <r>
      <rPr>
        <sz val="10"/>
        <color rgb="FFA6A6A6"/>
        <rFont val="Calibri"/>
        <family val="2"/>
        <scheme val="minor"/>
      </rPr>
      <t> = m</t>
    </r>
    <r>
      <rPr>
        <vertAlign val="subscript"/>
        <sz val="10"/>
        <color rgb="FFA6A6A6"/>
        <rFont val="Calibri"/>
        <family val="2"/>
        <scheme val="minor"/>
      </rPr>
      <t>ex-house_solid_TAN</t>
    </r>
    <r>
      <rPr>
        <sz val="10"/>
        <color rgb="FFA6A6A6"/>
        <rFont val="Calibri"/>
        <family val="2"/>
        <scheme val="minor"/>
      </rPr>
      <t> × x</t>
    </r>
    <r>
      <rPr>
        <vertAlign val="subscript"/>
        <sz val="10"/>
        <color rgb="FFA6A6A6"/>
        <rFont val="Calibri"/>
        <family val="2"/>
        <scheme val="minor"/>
      </rPr>
      <t>store_solid</t>
    </r>
    <r>
      <rPr>
        <sz val="10"/>
        <color rgb="FFA6A6A6"/>
        <rFont val="Calibri"/>
        <family val="2"/>
        <scheme val="minor"/>
      </rPr>
      <t xml:space="preserve"> (26)</t>
    </r>
  </si>
  <si>
    <r>
      <t>m</t>
    </r>
    <r>
      <rPr>
        <vertAlign val="subscript"/>
        <sz val="10"/>
        <color rgb="FFA6A6A6"/>
        <rFont val="Calibri"/>
        <family val="2"/>
        <scheme val="minor"/>
      </rPr>
      <t>storage_solid_N</t>
    </r>
    <r>
      <rPr>
        <sz val="10"/>
        <color rgb="FFA6A6A6"/>
        <rFont val="Calibri"/>
        <family val="2"/>
        <scheme val="minor"/>
      </rPr>
      <t> = m</t>
    </r>
    <r>
      <rPr>
        <vertAlign val="subscript"/>
        <sz val="10"/>
        <color rgb="FFA6A6A6"/>
        <rFont val="Calibri"/>
        <family val="2"/>
        <scheme val="minor"/>
      </rPr>
      <t>ex-house_solid_N</t>
    </r>
    <r>
      <rPr>
        <sz val="10"/>
        <color rgb="FFA6A6A6"/>
        <rFont val="Calibri"/>
        <family val="2"/>
        <scheme val="minor"/>
      </rPr>
      <t> × x</t>
    </r>
    <r>
      <rPr>
        <vertAlign val="subscript"/>
        <sz val="10"/>
        <color rgb="FFA6A6A6"/>
        <rFont val="Calibri"/>
        <family val="2"/>
        <scheme val="minor"/>
      </rPr>
      <t>store_solid</t>
    </r>
    <r>
      <rPr>
        <sz val="10"/>
        <color rgb="FFA6A6A6"/>
        <rFont val="Calibri"/>
        <family val="2"/>
        <scheme val="minor"/>
      </rPr>
      <t xml:space="preserve"> (27)</t>
    </r>
  </si>
  <si>
    <r>
      <t>m</t>
    </r>
    <r>
      <rPr>
        <vertAlign val="subscript"/>
        <sz val="10"/>
        <color theme="0" tint="-0.34998626667073579"/>
        <rFont val="Calibri"/>
        <family val="2"/>
        <scheme val="minor"/>
      </rPr>
      <t>biogas_slurry_N</t>
    </r>
    <r>
      <rPr>
        <sz val="10"/>
        <color theme="0" tint="-0.34998626667073579"/>
        <rFont val="Calibri"/>
        <family val="2"/>
        <scheme val="minor"/>
      </rPr>
      <t> = [(m</t>
    </r>
    <r>
      <rPr>
        <vertAlign val="subscript"/>
        <sz val="10"/>
        <color theme="0" tint="-0.34998626667073579"/>
        <rFont val="Calibri"/>
        <family val="2"/>
        <scheme val="minor"/>
      </rPr>
      <t>house_slurry_N</t>
    </r>
    <r>
      <rPr>
        <sz val="10"/>
        <color theme="0" tint="-0.34998626667073579"/>
        <rFont val="Calibri"/>
        <family val="2"/>
        <scheme val="minor"/>
      </rPr>
      <t> –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x</t>
    </r>
    <r>
      <rPr>
        <vertAlign val="subscript"/>
        <sz val="10"/>
        <color theme="0" tint="-0.34998626667073579"/>
        <rFont val="Calibri"/>
        <family val="2"/>
        <scheme val="minor"/>
      </rPr>
      <t>biogas_slurry</t>
    </r>
    <r>
      <rPr>
        <sz val="10"/>
        <color theme="0" tint="-0.34998626667073579"/>
        <rFont val="Calibri"/>
        <family val="2"/>
        <scheme val="minor"/>
      </rPr>
      <t xml:space="preserve"> (23)</t>
    </r>
  </si>
  <si>
    <r>
      <t>m</t>
    </r>
    <r>
      <rPr>
        <vertAlign val="subscript"/>
        <sz val="10"/>
        <color rgb="FFA6A6A6"/>
        <rFont val="Arial"/>
        <family val="2"/>
      </rPr>
      <t>biogas_solid_TAN</t>
    </r>
    <r>
      <rPr>
        <sz val="10"/>
        <color rgb="FFA6A6A6"/>
        <rFont val="Arial"/>
        <family val="2"/>
      </rPr>
      <t> = m</t>
    </r>
    <r>
      <rPr>
        <vertAlign val="subscript"/>
        <sz val="10"/>
        <color rgb="FFA6A6A6"/>
        <rFont val="Arial"/>
        <family val="2"/>
      </rPr>
      <t>ex-house_solid_TAN</t>
    </r>
    <r>
      <rPr>
        <sz val="10"/>
        <color rgb="FFA6A6A6"/>
        <rFont val="Arial"/>
        <family val="2"/>
      </rPr>
      <t> × x</t>
    </r>
    <r>
      <rPr>
        <vertAlign val="subscript"/>
        <sz val="10"/>
        <color rgb="FFA6A6A6"/>
        <rFont val="Arial"/>
        <family val="2"/>
      </rPr>
      <t>biogas_solid</t>
    </r>
    <r>
      <rPr>
        <sz val="10"/>
        <color rgb="FFA6A6A6"/>
        <rFont val="Calibri"/>
        <family val="2"/>
        <scheme val="minor"/>
      </rPr>
      <t xml:space="preserve"> (28)</t>
    </r>
  </si>
  <si>
    <r>
      <t>m</t>
    </r>
    <r>
      <rPr>
        <vertAlign val="subscript"/>
        <sz val="10"/>
        <color rgb="FFA6A6A6"/>
        <rFont val="Arial"/>
        <family val="2"/>
      </rPr>
      <t>biogas_solid_N</t>
    </r>
    <r>
      <rPr>
        <sz val="10"/>
        <color rgb="FFA6A6A6"/>
        <rFont val="Arial"/>
        <family val="2"/>
      </rPr>
      <t> = m</t>
    </r>
    <r>
      <rPr>
        <vertAlign val="subscript"/>
        <sz val="10"/>
        <color rgb="FFA6A6A6"/>
        <rFont val="Arial"/>
        <family val="2"/>
      </rPr>
      <t>ex-house_solid_N</t>
    </r>
    <r>
      <rPr>
        <sz val="10"/>
        <color rgb="FFA6A6A6"/>
        <rFont val="Arial"/>
        <family val="2"/>
      </rPr>
      <t> × x</t>
    </r>
    <r>
      <rPr>
        <vertAlign val="subscript"/>
        <sz val="10"/>
        <color rgb="FFA6A6A6"/>
        <rFont val="Arial"/>
        <family val="2"/>
      </rPr>
      <t>biogas_solid</t>
    </r>
    <r>
      <rPr>
        <sz val="10"/>
        <color rgb="FFA6A6A6"/>
        <rFont val="Calibri"/>
        <family val="2"/>
        <scheme val="minor"/>
      </rPr>
      <t xml:space="preserve"> (29)</t>
    </r>
  </si>
  <si>
    <r>
      <t xml:space="preserve">m </t>
    </r>
    <r>
      <rPr>
        <vertAlign val="subscript"/>
        <sz val="11"/>
        <color rgb="FFA6A6A6"/>
        <rFont val="Calibri"/>
        <family val="2"/>
        <scheme val="minor"/>
      </rPr>
      <t>biogas_slurry_N</t>
    </r>
    <r>
      <rPr>
        <sz val="11"/>
        <color rgb="FFA6A6A6"/>
        <rFont val="Calibri"/>
        <family val="2"/>
        <scheme val="minor"/>
      </rPr>
      <t xml:space="preserve"> + m </t>
    </r>
    <r>
      <rPr>
        <vertAlign val="subscript"/>
        <sz val="11"/>
        <color rgb="FFA6A6A6"/>
        <rFont val="Calibri"/>
        <family val="2"/>
        <scheme val="minor"/>
      </rPr>
      <t>biogas_solid_N</t>
    </r>
  </si>
  <si>
    <r>
      <t xml:space="preserve">m </t>
    </r>
    <r>
      <rPr>
        <vertAlign val="subscript"/>
        <sz val="11"/>
        <color theme="1"/>
        <rFont val="Calibri"/>
        <family val="2"/>
        <scheme val="minor"/>
      </rPr>
      <t>biogas_solid_TAN</t>
    </r>
  </si>
  <si>
    <r>
      <t xml:space="preserve">m </t>
    </r>
    <r>
      <rPr>
        <vertAlign val="subscript"/>
        <sz val="11"/>
        <color theme="1"/>
        <rFont val="Calibri"/>
        <family val="2"/>
        <scheme val="minor"/>
      </rPr>
      <t>biogas_solid_N</t>
    </r>
  </si>
  <si>
    <r>
      <t>x</t>
    </r>
    <r>
      <rPr>
        <vertAlign val="subscript"/>
        <sz val="11"/>
        <rFont val="Calibri"/>
        <family val="2"/>
        <scheme val="minor"/>
      </rPr>
      <t>store_slurry</t>
    </r>
  </si>
  <si>
    <r>
      <t>(Number of livestock * N</t>
    </r>
    <r>
      <rPr>
        <i/>
        <vertAlign val="subscript"/>
        <sz val="10"/>
        <color theme="0" tint="-0.34998626667073579"/>
        <rFont val="Calibri"/>
        <family val="2"/>
        <scheme val="minor"/>
      </rPr>
      <t>ex</t>
    </r>
    <r>
      <rPr>
        <i/>
        <sz val="10"/>
        <color theme="0" tint="-0.34998626667073579"/>
        <rFont val="Calibri"/>
        <family val="2"/>
        <scheme val="minor"/>
      </rPr>
      <t xml:space="preserve"> per head) - Total N</t>
    </r>
    <r>
      <rPr>
        <i/>
        <vertAlign val="subscript"/>
        <sz val="10"/>
        <color theme="0" tint="-0.34998626667073579"/>
        <rFont val="Calibri"/>
        <family val="2"/>
        <scheme val="minor"/>
      </rPr>
      <t>ex</t>
    </r>
  </si>
  <si>
    <t>Total TAN</t>
  </si>
  <si>
    <r>
      <t>(Total N</t>
    </r>
    <r>
      <rPr>
        <i/>
        <vertAlign val="subscript"/>
        <sz val="10"/>
        <color theme="0" tint="-0.34998626667073579"/>
        <rFont val="Calibri"/>
        <family val="2"/>
        <scheme val="minor"/>
      </rPr>
      <t xml:space="preserve">ex </t>
    </r>
    <r>
      <rPr>
        <i/>
        <sz val="10"/>
        <color theme="0" tint="-0.34998626667073579"/>
        <rFont val="Calibri"/>
        <family val="2"/>
        <scheme val="minor"/>
      </rPr>
      <t>* Prop TAN in manure at storage/100) – Total TAN</t>
    </r>
  </si>
  <si>
    <t>Total housing TAN</t>
  </si>
  <si>
    <t>Total housing N</t>
  </si>
  <si>
    <r>
      <t>Total housing TAN - m</t>
    </r>
    <r>
      <rPr>
        <i/>
        <vertAlign val="subscript"/>
        <sz val="10"/>
        <color theme="0" tint="-0.34998626667073579"/>
        <rFont val="Calibri"/>
        <family val="2"/>
        <scheme val="minor"/>
      </rPr>
      <t>house_TAN</t>
    </r>
  </si>
  <si>
    <r>
      <t>Total housing N - m</t>
    </r>
    <r>
      <rPr>
        <i/>
        <vertAlign val="subscript"/>
        <sz val="10"/>
        <color theme="0" tint="-0.34998626667073579"/>
        <rFont val="Calibri"/>
        <family val="2"/>
        <scheme val="minor"/>
      </rPr>
      <t>house_N</t>
    </r>
    <r>
      <rPr>
        <i/>
        <sz val="10"/>
        <color theme="0" tint="-0.34998626667073579"/>
        <rFont val="Calibri"/>
        <family val="2"/>
        <scheme val="minor"/>
      </rPr>
      <t> </t>
    </r>
  </si>
  <si>
    <r>
      <t>(m</t>
    </r>
    <r>
      <rPr>
        <vertAlign val="subscript"/>
        <sz val="10"/>
        <color theme="0" tint="-0.34998626667073579"/>
        <rFont val="Calibri"/>
        <family val="2"/>
        <scheme val="minor"/>
      </rPr>
      <t xml:space="preserve">bedding </t>
    </r>
    <r>
      <rPr>
        <sz val="10"/>
        <color theme="0" tint="-0.34998626667073579"/>
        <rFont val="Calibri"/>
        <family val="2"/>
        <scheme val="minor"/>
      </rPr>
      <t xml:space="preserve">kg N + </t>
    </r>
    <r>
      <rPr>
        <i/>
        <sz val="10"/>
        <color theme="0" tint="-0.34998626667073579"/>
        <rFont val="Calibri"/>
        <family val="2"/>
        <scheme val="minor"/>
      </rPr>
      <t>m</t>
    </r>
    <r>
      <rPr>
        <i/>
        <vertAlign val="subscript"/>
        <sz val="10"/>
        <color theme="0" tint="-0.34998626667073579"/>
        <rFont val="Calibri"/>
        <family val="2"/>
        <scheme val="minor"/>
      </rPr>
      <t>house_N</t>
    </r>
    <r>
      <rPr>
        <i/>
        <sz val="10"/>
        <color theme="0" tint="-0.34998626667073579"/>
        <rFont val="Calibri"/>
        <family val="2"/>
        <scheme val="minor"/>
      </rPr>
      <t xml:space="preserve"> * (100 - </t>
    </r>
    <r>
      <rPr>
        <sz val="10"/>
        <color theme="0" tint="-0.34998626667073579"/>
        <rFont val="Calibri"/>
        <family val="2"/>
        <scheme val="minor"/>
      </rPr>
      <t>Prop housing slurry)/100) – (</t>
    </r>
    <r>
      <rPr>
        <i/>
        <sz val="10"/>
        <color theme="0" tint="-0.34998626667073579"/>
        <rFont val="Calibri"/>
        <family val="2"/>
        <scheme val="minor"/>
      </rPr>
      <t>E</t>
    </r>
    <r>
      <rPr>
        <i/>
        <vertAlign val="subscript"/>
        <sz val="10"/>
        <color theme="0" tint="-0.34998626667073579"/>
        <rFont val="Calibri"/>
        <family val="2"/>
        <scheme val="minor"/>
      </rPr>
      <t>house_solid</t>
    </r>
    <r>
      <rPr>
        <i/>
        <sz val="10"/>
        <color theme="0" tint="-0.34998626667073579"/>
        <rFont val="Calibri"/>
        <family val="2"/>
        <scheme val="minor"/>
      </rPr>
      <t> + m</t>
    </r>
    <r>
      <rPr>
        <i/>
        <vertAlign val="subscript"/>
        <sz val="10"/>
        <color theme="0" tint="-0.34998626667073579"/>
        <rFont val="Calibri"/>
        <family val="2"/>
        <scheme val="minor"/>
      </rPr>
      <t>ex-house_solid_N</t>
    </r>
    <r>
      <rPr>
        <i/>
        <sz val="10"/>
        <color theme="0" tint="-0.34998626667073579"/>
        <rFont val="Calibri"/>
        <family val="2"/>
        <scheme val="minor"/>
      </rPr>
      <t>)</t>
    </r>
  </si>
  <si>
    <t>NH3--&gt;N</t>
  </si>
  <si>
    <t>Conversion Factor NH3 to N</t>
  </si>
  <si>
    <t>=14/17</t>
  </si>
  <si>
    <r>
      <t>m</t>
    </r>
    <r>
      <rPr>
        <i/>
        <vertAlign val="subscript"/>
        <sz val="11"/>
        <color theme="0" tint="-0.34998626667073579"/>
        <rFont val="Calibri"/>
        <family val="2"/>
        <scheme val="minor"/>
      </rPr>
      <t>graz_TAN</t>
    </r>
    <r>
      <rPr>
        <i/>
        <sz val="11"/>
        <color theme="0" tint="-0.34998626667073579"/>
        <rFont val="Calibri"/>
        <family val="2"/>
        <scheme val="minor"/>
      </rPr>
      <t> - E</t>
    </r>
    <r>
      <rPr>
        <i/>
        <vertAlign val="subscript"/>
        <sz val="11"/>
        <color theme="0" tint="-0.34998626667073579"/>
        <rFont val="Calibri"/>
        <family val="2"/>
        <scheme val="minor"/>
      </rPr>
      <t>graz</t>
    </r>
    <r>
      <rPr>
        <i/>
        <sz val="11"/>
        <color theme="0" tint="-0.34998626667073579"/>
        <rFont val="Calibri"/>
        <family val="2"/>
        <scheme val="minor"/>
      </rPr>
      <t xml:space="preserve"> - TAN returned</t>
    </r>
  </si>
  <si>
    <r>
      <t>N input = Total N</t>
    </r>
    <r>
      <rPr>
        <i/>
        <vertAlign val="subscript"/>
        <sz val="11"/>
        <color theme="0" tint="-0.34998626667073579"/>
        <rFont val="Calibri"/>
        <family val="2"/>
        <scheme val="minor"/>
      </rPr>
      <t>ex</t>
    </r>
    <r>
      <rPr>
        <i/>
        <sz val="11"/>
        <color theme="0" tint="-0.34998626667073579"/>
        <rFont val="Calibri"/>
        <family val="2"/>
        <scheme val="minor"/>
      </rPr>
      <t xml:space="preserve"> + m</t>
    </r>
    <r>
      <rPr>
        <i/>
        <vertAlign val="subscript"/>
        <sz val="11"/>
        <color theme="0" tint="-0.34998626667073579"/>
        <rFont val="Calibri"/>
        <family val="2"/>
        <scheme val="minor"/>
      </rPr>
      <t xml:space="preserve">bedding </t>
    </r>
    <r>
      <rPr>
        <i/>
        <sz val="11"/>
        <color theme="0" tint="-0.34998626667073579"/>
        <rFont val="Calibri"/>
        <family val="2"/>
        <scheme val="minor"/>
      </rPr>
      <t>kg N</t>
    </r>
  </si>
  <si>
    <r>
      <t>N returned = m</t>
    </r>
    <r>
      <rPr>
        <i/>
        <vertAlign val="subscript"/>
        <sz val="11"/>
        <color theme="0" tint="-0.34998626667073579"/>
        <rFont val="Calibri"/>
        <family val="2"/>
        <scheme val="minor"/>
      </rPr>
      <t>graz_N</t>
    </r>
    <r>
      <rPr>
        <i/>
        <sz val="11"/>
        <color theme="0" tint="-0.34998626667073579"/>
        <rFont val="Calibri"/>
        <family val="2"/>
        <scheme val="minor"/>
      </rPr>
      <t xml:space="preserve"> - E</t>
    </r>
    <r>
      <rPr>
        <i/>
        <vertAlign val="subscript"/>
        <sz val="11"/>
        <color theme="0" tint="-0.34998626667073579"/>
        <rFont val="Calibri"/>
        <family val="2"/>
        <scheme val="minor"/>
      </rPr>
      <t>graz</t>
    </r>
  </si>
  <si>
    <r>
      <t>N output = E</t>
    </r>
    <r>
      <rPr>
        <i/>
        <vertAlign val="subscript"/>
        <sz val="11"/>
        <color theme="0" tint="-0.34998626667073579"/>
        <rFont val="Calibri"/>
        <family val="2"/>
        <scheme val="minor"/>
      </rPr>
      <t>house</t>
    </r>
    <r>
      <rPr>
        <i/>
        <sz val="11"/>
        <color theme="0" tint="-0.34998626667073579"/>
        <rFont val="Calibri"/>
        <family val="2"/>
        <scheme val="minor"/>
      </rPr>
      <t xml:space="preserve"> + E</t>
    </r>
    <r>
      <rPr>
        <i/>
        <vertAlign val="subscript"/>
        <sz val="11"/>
        <color theme="0" tint="-0.34998626667073579"/>
        <rFont val="Calibri"/>
        <family val="2"/>
        <scheme val="minor"/>
      </rPr>
      <t>yard</t>
    </r>
    <r>
      <rPr>
        <i/>
        <sz val="11"/>
        <color theme="0" tint="-0.34998626667073579"/>
        <rFont val="Calibri"/>
        <family val="2"/>
        <scheme val="minor"/>
      </rPr>
      <t xml:space="preserve"> + E</t>
    </r>
    <r>
      <rPr>
        <i/>
        <vertAlign val="subscript"/>
        <sz val="11"/>
        <color theme="0" tint="-0.34998626667073579"/>
        <rFont val="Calibri"/>
        <family val="2"/>
        <scheme val="minor"/>
      </rPr>
      <t xml:space="preserve">storage </t>
    </r>
    <r>
      <rPr>
        <i/>
        <sz val="11"/>
        <color theme="0" tint="-0.34998626667073579"/>
        <rFont val="Calibri"/>
        <family val="2"/>
        <scheme val="minor"/>
      </rPr>
      <t>+</t>
    </r>
    <r>
      <rPr>
        <sz val="11"/>
        <color theme="0" tint="-0.34998626667073579"/>
        <rFont val="Calibri"/>
        <family val="2"/>
        <scheme val="minor"/>
      </rPr>
      <t xml:space="preserve"> </t>
    </r>
    <r>
      <rPr>
        <sz val="12"/>
        <color theme="0" tint="-0.34998626667073579"/>
        <rFont val="Calibri"/>
        <family val="2"/>
        <scheme val="minor"/>
      </rPr>
      <t>E</t>
    </r>
    <r>
      <rPr>
        <vertAlign val="subscript"/>
        <sz val="12"/>
        <color theme="0" tint="-0.34998626667073579"/>
        <rFont val="Calibri"/>
        <family val="2"/>
        <scheme val="minor"/>
      </rPr>
      <t xml:space="preserve">applic </t>
    </r>
    <r>
      <rPr>
        <sz val="12"/>
        <color theme="0" tint="-0.34998626667073579"/>
        <rFont val="Calibri"/>
        <family val="2"/>
        <scheme val="minor"/>
      </rPr>
      <t>+</t>
    </r>
    <r>
      <rPr>
        <vertAlign val="subscript"/>
        <sz val="12"/>
        <color theme="0" tint="-0.34998626667073579"/>
        <rFont val="Calibri"/>
        <family val="2"/>
        <scheme val="minor"/>
      </rPr>
      <t xml:space="preserve"> </t>
    </r>
    <r>
      <rPr>
        <i/>
        <sz val="11"/>
        <color theme="0" tint="-0.34998626667073579"/>
        <rFont val="Calibri"/>
        <family val="2"/>
        <scheme val="minor"/>
      </rPr>
      <t>m</t>
    </r>
    <r>
      <rPr>
        <vertAlign val="subscript"/>
        <sz val="11"/>
        <color theme="0" tint="-0.34998626667073579"/>
        <rFont val="Calibri"/>
        <family val="2"/>
        <scheme val="minor"/>
      </rPr>
      <t>returned_N</t>
    </r>
    <r>
      <rPr>
        <sz val="11"/>
        <color theme="0" tint="-0.34998626667073579"/>
        <rFont val="Calibri"/>
        <family val="2"/>
        <scheme val="minor"/>
      </rPr>
      <t xml:space="preserve"> + </t>
    </r>
    <r>
      <rPr>
        <i/>
        <sz val="11"/>
        <color theme="0" tint="-0.34998626667073579"/>
        <rFont val="Calibri"/>
        <family val="2"/>
        <scheme val="minor"/>
      </rPr>
      <t>E</t>
    </r>
    <r>
      <rPr>
        <i/>
        <vertAlign val="subscript"/>
        <sz val="11"/>
        <color theme="0" tint="-0.34998626667073579"/>
        <rFont val="Calibri"/>
        <family val="2"/>
        <scheme val="minor"/>
      </rPr>
      <t xml:space="preserve">graz </t>
    </r>
    <r>
      <rPr>
        <sz val="11"/>
        <color theme="0" tint="-0.34998626667073579"/>
        <rFont val="Calibri"/>
        <family val="2"/>
        <scheme val="minor"/>
      </rPr>
      <t xml:space="preserve">+ </t>
    </r>
    <r>
      <rPr>
        <b/>
        <sz val="11"/>
        <color theme="0" tint="-0.34998626667073579"/>
        <rFont val="Calibri"/>
        <family val="2"/>
        <scheme val="minor"/>
      </rPr>
      <t>N returned</t>
    </r>
  </si>
  <si>
    <r>
      <t>Total N</t>
    </r>
    <r>
      <rPr>
        <vertAlign val="subscript"/>
        <sz val="11"/>
        <color theme="1"/>
        <rFont val="Calibri"/>
        <family val="2"/>
        <scheme val="minor"/>
      </rPr>
      <t>ex</t>
    </r>
  </si>
  <si>
    <r>
      <t>m</t>
    </r>
    <r>
      <rPr>
        <vertAlign val="subscript"/>
        <sz val="11"/>
        <rFont val="Calibri"/>
        <family val="2"/>
        <scheme val="minor"/>
      </rPr>
      <t>applic_N</t>
    </r>
    <r>
      <rPr>
        <sz val="11"/>
        <rFont val="Calibri"/>
        <family val="2"/>
        <scheme val="minor"/>
      </rPr>
      <t xml:space="preserve"> (Total N available to apply to soils)</t>
    </r>
  </si>
  <si>
    <r>
      <t>Total N</t>
    </r>
    <r>
      <rPr>
        <vertAlign val="subscript"/>
        <sz val="11"/>
        <rFont val="Calibri"/>
        <family val="2"/>
        <scheme val="minor"/>
      </rPr>
      <t>ex</t>
    </r>
    <r>
      <rPr>
        <sz val="11"/>
        <rFont val="Calibri"/>
        <family val="2"/>
        <scheme val="minor"/>
      </rPr>
      <t xml:space="preserve"> grazing (m</t>
    </r>
    <r>
      <rPr>
        <vertAlign val="subscript"/>
        <sz val="11"/>
        <rFont val="Calibri"/>
        <family val="2"/>
        <scheme val="minor"/>
      </rPr>
      <t>graz_N</t>
    </r>
    <r>
      <rPr>
        <sz val="11"/>
        <rFont val="Calibri"/>
        <family val="2"/>
        <scheme val="minor"/>
      </rPr>
      <t>)</t>
    </r>
  </si>
  <si>
    <t>Check Lookup</t>
  </si>
  <si>
    <t>Check_1</t>
  </si>
  <si>
    <t>Check_2</t>
  </si>
  <si>
    <t>Check_3</t>
  </si>
  <si>
    <t>Check_4</t>
  </si>
  <si>
    <t>Check_5</t>
  </si>
  <si>
    <t>Check_6</t>
  </si>
  <si>
    <t>Check_7</t>
  </si>
  <si>
    <t>Check_8</t>
  </si>
  <si>
    <t>Check_9</t>
  </si>
  <si>
    <t>Check_10</t>
  </si>
  <si>
    <t>Check_11</t>
  </si>
  <si>
    <t>Check Description</t>
  </si>
  <si>
    <t>All</t>
  </si>
  <si>
    <t>Parameters_Check_1</t>
  </si>
  <si>
    <t>Parameters_Check_2</t>
  </si>
  <si>
    <r>
      <t>(Number of livestock * N</t>
    </r>
    <r>
      <rPr>
        <i/>
        <vertAlign val="subscript"/>
        <sz val="11"/>
        <rFont val="Calibri"/>
        <family val="2"/>
        <scheme val="minor"/>
      </rPr>
      <t>ex</t>
    </r>
    <r>
      <rPr>
        <i/>
        <sz val="11"/>
        <rFont val="Calibri"/>
        <family val="2"/>
        <scheme val="minor"/>
      </rPr>
      <t xml:space="preserve"> per head) - Total N</t>
    </r>
    <r>
      <rPr>
        <i/>
        <vertAlign val="subscript"/>
        <sz val="11"/>
        <rFont val="Calibri"/>
        <family val="2"/>
        <scheme val="minor"/>
      </rPr>
      <t>ex</t>
    </r>
  </si>
  <si>
    <r>
      <t>(Total N</t>
    </r>
    <r>
      <rPr>
        <i/>
        <vertAlign val="subscript"/>
        <sz val="11"/>
        <rFont val="Calibri"/>
        <family val="2"/>
        <scheme val="minor"/>
      </rPr>
      <t xml:space="preserve">ex </t>
    </r>
    <r>
      <rPr>
        <i/>
        <sz val="11"/>
        <rFont val="Calibri"/>
        <family val="2"/>
        <scheme val="minor"/>
      </rPr>
      <t>* Prop TAN in manure at storage/100) – Total TAN</t>
    </r>
  </si>
  <si>
    <r>
      <t>Total housing TAN - m</t>
    </r>
    <r>
      <rPr>
        <i/>
        <vertAlign val="subscript"/>
        <sz val="11"/>
        <rFont val="Calibri"/>
        <family val="2"/>
        <scheme val="minor"/>
      </rPr>
      <t>house_TAN</t>
    </r>
  </si>
  <si>
    <r>
      <t>Total housing N - m</t>
    </r>
    <r>
      <rPr>
        <i/>
        <vertAlign val="subscript"/>
        <sz val="11"/>
        <rFont val="Calibri"/>
        <family val="2"/>
        <scheme val="minor"/>
      </rPr>
      <t>house_N</t>
    </r>
    <r>
      <rPr>
        <i/>
        <sz val="11"/>
        <rFont val="Calibri"/>
        <family val="2"/>
        <scheme val="minor"/>
      </rPr>
      <t> </t>
    </r>
  </si>
  <si>
    <r>
      <t>(m</t>
    </r>
    <r>
      <rPr>
        <vertAlign val="subscript"/>
        <sz val="11"/>
        <rFont val="Calibri"/>
        <family val="2"/>
        <scheme val="minor"/>
      </rPr>
      <t xml:space="preserve">bedding </t>
    </r>
    <r>
      <rPr>
        <sz val="11"/>
        <rFont val="Calibri"/>
        <family val="2"/>
        <scheme val="minor"/>
      </rPr>
      <t xml:space="preserve">kg N + </t>
    </r>
    <r>
      <rPr>
        <i/>
        <sz val="11"/>
        <rFont val="Calibri"/>
        <family val="2"/>
        <scheme val="minor"/>
      </rPr>
      <t>m</t>
    </r>
    <r>
      <rPr>
        <i/>
        <vertAlign val="subscript"/>
        <sz val="11"/>
        <rFont val="Calibri"/>
        <family val="2"/>
        <scheme val="minor"/>
      </rPr>
      <t>house_N</t>
    </r>
    <r>
      <rPr>
        <i/>
        <sz val="11"/>
        <rFont val="Calibri"/>
        <family val="2"/>
        <scheme val="minor"/>
      </rPr>
      <t xml:space="preserve"> * (100 - </t>
    </r>
    <r>
      <rPr>
        <sz val="11"/>
        <rFont val="Calibri"/>
        <family val="2"/>
        <scheme val="minor"/>
      </rPr>
      <t>Prop housing slurry)/100) – (</t>
    </r>
    <r>
      <rPr>
        <i/>
        <sz val="11"/>
        <rFont val="Calibri"/>
        <family val="2"/>
        <scheme val="minor"/>
      </rPr>
      <t>E</t>
    </r>
    <r>
      <rPr>
        <i/>
        <vertAlign val="subscript"/>
        <sz val="11"/>
        <rFont val="Calibri"/>
        <family val="2"/>
        <scheme val="minor"/>
      </rPr>
      <t>house_solid</t>
    </r>
    <r>
      <rPr>
        <i/>
        <sz val="11"/>
        <rFont val="Calibri"/>
        <family val="2"/>
        <scheme val="minor"/>
      </rPr>
      <t> + m</t>
    </r>
    <r>
      <rPr>
        <i/>
        <vertAlign val="subscript"/>
        <sz val="11"/>
        <rFont val="Calibri"/>
        <family val="2"/>
        <scheme val="minor"/>
      </rPr>
      <t>ex-house_solid_N</t>
    </r>
    <r>
      <rPr>
        <i/>
        <sz val="11"/>
        <rFont val="Calibri"/>
        <family val="2"/>
        <scheme val="minor"/>
      </rPr>
      <t>)</t>
    </r>
  </si>
  <si>
    <r>
      <t>m</t>
    </r>
    <r>
      <rPr>
        <i/>
        <vertAlign val="subscript"/>
        <sz val="11"/>
        <rFont val="Calibri"/>
        <family val="2"/>
        <scheme val="minor"/>
      </rPr>
      <t>graz_TAN</t>
    </r>
    <r>
      <rPr>
        <i/>
        <sz val="11"/>
        <rFont val="Calibri"/>
        <family val="2"/>
        <scheme val="minor"/>
      </rPr>
      <t> - E</t>
    </r>
    <r>
      <rPr>
        <i/>
        <vertAlign val="subscript"/>
        <sz val="11"/>
        <rFont val="Calibri"/>
        <family val="2"/>
        <scheme val="minor"/>
      </rPr>
      <t>graz</t>
    </r>
    <r>
      <rPr>
        <i/>
        <sz val="11"/>
        <rFont val="Calibri"/>
        <family val="2"/>
        <scheme val="minor"/>
      </rPr>
      <t xml:space="preserve"> - TAN returned</t>
    </r>
  </si>
  <si>
    <t>Number of animals of a particular category that are present, on average, within the year (for a fuller explanation, see IPCC, 2006, section 10.2.
Required for the default livestock categories, see sheet Step 1</t>
  </si>
  <si>
    <t>Average Annual Population (APP)</t>
  </si>
  <si>
    <t>This worksheet provides the emissions factors, constants and conversion factors to be used in the compilation sheets</t>
  </si>
  <si>
    <t>*****Livestock Sheets*****</t>
  </si>
  <si>
    <t>User input required - review all of these cells</t>
  </si>
  <si>
    <t>Calculation/linked cells - ignore these cells</t>
  </si>
  <si>
    <t>User Instructions</t>
  </si>
  <si>
    <t>Conversion factors &amp; constants  - ignore these cells</t>
  </si>
  <si>
    <t>m</t>
  </si>
  <si>
    <t>Amount of manure</t>
  </si>
  <si>
    <t>E</t>
  </si>
  <si>
    <t>Total amount N in feedstock</t>
  </si>
  <si>
    <t>Proportion of manure stored</t>
  </si>
  <si>
    <t>Proportion of manure used in biogas production</t>
  </si>
  <si>
    <t xml:space="preserve">Fraction of TAN that is immobilised in organic matter </t>
  </si>
  <si>
    <t xml:space="preserve">Fraction of the organic N is mineralised </t>
  </si>
  <si>
    <r>
      <t>AR</t>
    </r>
    <r>
      <rPr>
        <vertAlign val="subscript"/>
        <sz val="11"/>
        <color theme="0"/>
        <rFont val="Calibri"/>
        <family val="2"/>
        <scheme val="minor"/>
      </rPr>
      <t>feedstock</t>
    </r>
  </si>
  <si>
    <r>
      <t>N</t>
    </r>
    <r>
      <rPr>
        <vertAlign val="subscript"/>
        <sz val="11"/>
        <color theme="0"/>
        <rFont val="Calibri"/>
        <family val="2"/>
        <scheme val="minor"/>
      </rPr>
      <t>ex</t>
    </r>
  </si>
  <si>
    <t>Link</t>
  </si>
  <si>
    <t>Go to sheet</t>
  </si>
  <si>
    <t>PARAMETER CHECKS</t>
  </si>
  <si>
    <r>
      <t>X</t>
    </r>
    <r>
      <rPr>
        <i/>
        <vertAlign val="subscript"/>
        <sz val="12"/>
        <color theme="1"/>
        <rFont val="Calibri"/>
        <family val="2"/>
        <scheme val="minor"/>
      </rPr>
      <t>house_slurry</t>
    </r>
  </si>
  <si>
    <t>Housing, manure as slurry</t>
  </si>
  <si>
    <t>Housing, manure as solid</t>
  </si>
  <si>
    <r>
      <t>X</t>
    </r>
    <r>
      <rPr>
        <i/>
        <vertAlign val="subscript"/>
        <sz val="12"/>
        <color theme="0"/>
        <rFont val="Calibri"/>
        <family val="2"/>
        <scheme val="minor"/>
      </rPr>
      <t>house_slurry</t>
    </r>
  </si>
  <si>
    <t>Checks - review all cells which don't equal 0 (balance checks) or 1 (fraction checks)</t>
  </si>
  <si>
    <t>Not Estimated</t>
  </si>
  <si>
    <t>Notation key description</t>
  </si>
  <si>
    <t>Not Applicable</t>
  </si>
  <si>
    <t>Included Elsewhere</t>
  </si>
  <si>
    <t>Confidential</t>
  </si>
  <si>
    <t>Not Occurring</t>
  </si>
  <si>
    <t>NE = Not Estimated, NO = Not Occurring, NA = Not Applicable, IE = Included Elsewhere, C = Confidential</t>
  </si>
  <si>
    <t>DRAFT - update once finalised</t>
  </si>
  <si>
    <t>[Enter initials and date]</t>
  </si>
  <si>
    <t>Instructions/ Documentation</t>
  </si>
  <si>
    <t>Instructions/ documentation</t>
  </si>
  <si>
    <t>This worksheet provides a list of the checks completed on this workbook</t>
  </si>
  <si>
    <t>Lists</t>
  </si>
  <si>
    <t>Summary</t>
  </si>
  <si>
    <t>Sectors</t>
  </si>
  <si>
    <t>3B Manure Management, 3Da2a Manure applied to soils and 3Da3 Urine and dung deposited by grazing animals</t>
  </si>
  <si>
    <t>Total emission estimates 3B Manure Management</t>
  </si>
  <si>
    <t>Total emission estimates 5B2 Soils</t>
  </si>
  <si>
    <t>Trends in 3D</t>
  </si>
  <si>
    <r>
      <t>((mm</t>
    </r>
    <r>
      <rPr>
        <vertAlign val="subscript"/>
        <sz val="10"/>
        <rFont val="Calibri"/>
        <family val="2"/>
        <scheme val="minor"/>
      </rPr>
      <t xml:space="preserve">storage_slurry_TAN </t>
    </r>
    <r>
      <rPr>
        <sz val="10"/>
        <rFont val="Calibri"/>
        <family val="2"/>
        <scheme val="minor"/>
      </rPr>
      <t>+</t>
    </r>
    <r>
      <rPr>
        <vertAlign val="subscript"/>
        <sz val="10"/>
        <rFont val="Calibri"/>
        <family val="2"/>
        <scheme val="minor"/>
      </rPr>
      <t xml:space="preserve"> </t>
    </r>
    <r>
      <rPr>
        <sz val="10"/>
        <rFont val="Calibri"/>
        <family val="2"/>
        <scheme val="minor"/>
      </rPr>
      <t>(((</t>
    </r>
    <r>
      <rPr>
        <i/>
        <sz val="10"/>
        <rFont val="Calibri"/>
        <family val="2"/>
        <scheme val="minor"/>
      </rPr>
      <t>m</t>
    </r>
    <r>
      <rPr>
        <i/>
        <vertAlign val="subscript"/>
        <sz val="10"/>
        <rFont val="Calibri"/>
        <family val="2"/>
        <scheme val="minor"/>
      </rPr>
      <t>yard_TAN</t>
    </r>
    <r>
      <rPr>
        <i/>
        <sz val="10"/>
        <rFont val="Calibri"/>
        <family val="2"/>
        <scheme val="minor"/>
      </rPr>
      <t> + m</t>
    </r>
    <r>
      <rPr>
        <i/>
        <vertAlign val="subscript"/>
        <sz val="10"/>
        <rFont val="Calibri"/>
        <family val="2"/>
        <scheme val="minor"/>
      </rPr>
      <t>house_slurry_TAN</t>
    </r>
    <r>
      <rPr>
        <i/>
        <sz val="10"/>
        <rFont val="Calibri"/>
        <family val="2"/>
        <scheme val="minor"/>
      </rPr>
      <t>) – (E</t>
    </r>
    <r>
      <rPr>
        <i/>
        <vertAlign val="subscript"/>
        <sz val="10"/>
        <rFont val="Calibri"/>
        <family val="2"/>
        <scheme val="minor"/>
      </rPr>
      <t>house_slurry</t>
    </r>
    <r>
      <rPr>
        <i/>
        <sz val="10"/>
        <rFont val="Calibri"/>
        <family val="2"/>
        <scheme val="minor"/>
      </rPr>
      <t> +E</t>
    </r>
    <r>
      <rPr>
        <i/>
        <vertAlign val="subscript"/>
        <sz val="10"/>
        <rFont val="Calibri"/>
        <family val="2"/>
        <scheme val="minor"/>
      </rPr>
      <t>yard</t>
    </r>
    <r>
      <rPr>
        <i/>
        <sz val="10"/>
        <rFont val="Calibri"/>
        <family val="2"/>
        <scheme val="minor"/>
      </rPr>
      <t>)) * (1 - x</t>
    </r>
    <r>
      <rPr>
        <vertAlign val="subscript"/>
        <sz val="10"/>
        <rFont val="Calibri"/>
        <family val="2"/>
        <scheme val="minor"/>
      </rPr>
      <t>store_slurry</t>
    </r>
    <r>
      <rPr>
        <sz val="10"/>
        <rFont val="Calibri"/>
        <family val="2"/>
        <scheme val="minor"/>
      </rPr>
      <t>))) - Σ</t>
    </r>
    <r>
      <rPr>
        <i/>
        <sz val="10"/>
        <rFont val="Calibri"/>
        <family val="2"/>
        <scheme val="minor"/>
      </rPr>
      <t>E</t>
    </r>
    <r>
      <rPr>
        <i/>
        <vertAlign val="subscript"/>
        <sz val="10"/>
        <rFont val="Calibri"/>
        <family val="2"/>
        <scheme val="minor"/>
      </rPr>
      <t>storage_slurry­</t>
    </r>
    <r>
      <rPr>
        <i/>
        <sz val="10"/>
        <rFont val="Calibri"/>
        <family val="2"/>
        <scheme val="minor"/>
      </rPr>
      <t>)</t>
    </r>
    <r>
      <rPr>
        <i/>
        <vertAlign val="subscript"/>
        <sz val="10"/>
        <rFont val="Calibri"/>
        <family val="2"/>
        <scheme val="minor"/>
      </rPr>
      <t xml:space="preserve"> - </t>
    </r>
    <r>
      <rPr>
        <i/>
        <sz val="10"/>
        <rFont val="Calibri"/>
        <family val="2"/>
        <scheme val="minor"/>
      </rPr>
      <t>m</t>
    </r>
    <r>
      <rPr>
        <vertAlign val="subscript"/>
        <sz val="10"/>
        <rFont val="Calibri"/>
        <family val="2"/>
        <scheme val="minor"/>
      </rPr>
      <t>applic_slurry_TAN</t>
    </r>
  </si>
  <si>
    <r>
      <t>(m</t>
    </r>
    <r>
      <rPr>
        <i/>
        <vertAlign val="subscript"/>
        <sz val="11"/>
        <rFont val="Calibri"/>
        <family val="2"/>
        <scheme val="minor"/>
      </rPr>
      <t>house_solid_TAN</t>
    </r>
    <r>
      <rPr>
        <i/>
        <sz val="11"/>
        <rFont val="Calibri"/>
        <family val="2"/>
        <scheme val="minor"/>
      </rPr>
      <t> – (m</t>
    </r>
    <r>
      <rPr>
        <vertAlign val="subscript"/>
        <sz val="11"/>
        <rFont val="Calibri"/>
        <family val="2"/>
        <scheme val="minor"/>
      </rPr>
      <t xml:space="preserve">bedding </t>
    </r>
    <r>
      <rPr>
        <sz val="11"/>
        <rFont val="Calibri"/>
        <family val="2"/>
        <scheme val="minor"/>
      </rPr>
      <t xml:space="preserve">kg N * </t>
    </r>
    <r>
      <rPr>
        <i/>
        <sz val="11"/>
        <rFont val="Calibri"/>
        <family val="2"/>
        <scheme val="minor"/>
      </rPr>
      <t>f</t>
    </r>
    <r>
      <rPr>
        <vertAlign val="subscript"/>
        <sz val="11"/>
        <rFont val="Calibri"/>
        <family val="2"/>
        <scheme val="minor"/>
      </rPr>
      <t>imm</t>
    </r>
    <r>
      <rPr>
        <i/>
        <sz val="11"/>
        <rFont val="Calibri"/>
        <family val="2"/>
        <scheme val="minor"/>
      </rPr>
      <t>) + (E</t>
    </r>
    <r>
      <rPr>
        <i/>
        <vertAlign val="subscript"/>
        <sz val="11"/>
        <rFont val="Calibri"/>
        <family val="2"/>
        <scheme val="minor"/>
      </rPr>
      <t>house_solid</t>
    </r>
    <r>
      <rPr>
        <i/>
        <sz val="11"/>
        <rFont val="Calibri"/>
        <family val="2"/>
        <scheme val="minor"/>
      </rPr>
      <t xml:space="preserve"> + </t>
    </r>
    <r>
      <rPr>
        <sz val="11"/>
        <rFont val="Calibri"/>
        <family val="2"/>
        <scheme val="minor"/>
      </rPr>
      <t>Σ</t>
    </r>
    <r>
      <rPr>
        <i/>
        <sz val="11"/>
        <rFont val="Calibri"/>
        <family val="2"/>
        <scheme val="minor"/>
      </rPr>
      <t>E</t>
    </r>
    <r>
      <rPr>
        <i/>
        <vertAlign val="subscript"/>
        <sz val="11"/>
        <rFont val="Calibri"/>
        <family val="2"/>
        <scheme val="minor"/>
      </rPr>
      <t>storage_solid</t>
    </r>
    <r>
      <rPr>
        <i/>
        <sz val="11"/>
        <rFont val="Calibri"/>
        <family val="2"/>
        <scheme val="minor"/>
      </rPr>
      <t>)) – (m</t>
    </r>
    <r>
      <rPr>
        <i/>
        <vertAlign val="subscript"/>
        <sz val="11"/>
        <rFont val="Calibri"/>
        <family val="2"/>
        <scheme val="minor"/>
      </rPr>
      <t>ex-house_solid_TAN</t>
    </r>
    <r>
      <rPr>
        <i/>
        <sz val="11"/>
        <rFont val="Calibri"/>
        <family val="2"/>
        <scheme val="minor"/>
      </rPr>
      <t xml:space="preserve"> - </t>
    </r>
    <r>
      <rPr>
        <sz val="11"/>
        <rFont val="Calibri"/>
        <family val="2"/>
        <scheme val="minor"/>
      </rPr>
      <t>Σ</t>
    </r>
    <r>
      <rPr>
        <i/>
        <sz val="11"/>
        <rFont val="Calibri"/>
        <family val="2"/>
        <scheme val="minor"/>
      </rPr>
      <t>E</t>
    </r>
    <r>
      <rPr>
        <i/>
        <vertAlign val="subscript"/>
        <sz val="11"/>
        <rFont val="Calibri"/>
        <family val="2"/>
        <scheme val="minor"/>
      </rPr>
      <t>storage_solid</t>
    </r>
    <r>
      <rPr>
        <i/>
        <sz val="11"/>
        <rFont val="Calibri"/>
        <family val="2"/>
        <scheme val="minor"/>
      </rPr>
      <t>)</t>
    </r>
  </si>
  <si>
    <t>Categories</t>
  </si>
  <si>
    <t>Checks - review all cells which don't equal 0</t>
  </si>
  <si>
    <t>Default</t>
  </si>
  <si>
    <t>Country-specific</t>
  </si>
  <si>
    <t>Reported under CRF</t>
  </si>
  <si>
    <t>Emission estimates 5B2 by livestock category, use the "+" on the left to view</t>
  </si>
  <si>
    <t>Emission estimates 3D by livestock category, use the "+" on the left to view</t>
  </si>
  <si>
    <t>Emission estimates 3B by livestock category, use the "+" on the left to view</t>
  </si>
  <si>
    <t>These worksheets provide the compilation of emission estimates for each livestock category (one sheet per livestock category)</t>
  </si>
  <si>
    <t>Keep this up to date to track data sources</t>
  </si>
  <si>
    <t>Intermediate step - 5B2</t>
  </si>
  <si>
    <t>Calculate the digestate created by the anaerobic digestion of manure, that is returned from chapter 5B2.</t>
  </si>
  <si>
    <t>Prop excreta on yards</t>
  </si>
  <si>
    <t>kg N/1000 kg animal mass day-1</t>
  </si>
  <si>
    <r>
      <t>m</t>
    </r>
    <r>
      <rPr>
        <vertAlign val="subscript"/>
        <sz val="10"/>
        <color theme="0" tint="-0.34998626667073579"/>
        <rFont val="Calibri"/>
        <family val="2"/>
        <scheme val="minor"/>
      </rPr>
      <t>ex-house_solid_N</t>
    </r>
    <r>
      <rPr>
        <sz val="10"/>
        <color theme="0" tint="-0.34998626667073579"/>
        <rFont val="Calibri"/>
        <family val="2"/>
        <scheme val="minor"/>
      </rPr>
      <t> = mhouse_solid_N + (mbedding_N + Ehouse_solid) (19)</t>
    </r>
  </si>
  <si>
    <r>
      <t>m</t>
    </r>
    <r>
      <rPr>
        <vertAlign val="subscript"/>
        <sz val="10"/>
        <color theme="0" tint="-0.34998626667073579"/>
        <rFont val="Calibri"/>
        <family val="2"/>
        <scheme val="minor"/>
      </rPr>
      <t>ex-house_solid_TAN</t>
    </r>
    <r>
      <rPr>
        <sz val="10"/>
        <color theme="0" tint="-0.34998626667073579"/>
        <rFont val="Calibri"/>
        <family val="2"/>
        <scheme val="minor"/>
      </rPr>
      <t> =  mhouse_solid_TAN – (Ehouse_solid)  + (mass of bedding × fimm) (18)</t>
    </r>
  </si>
  <si>
    <t>kg N/kg straw</t>
  </si>
  <si>
    <t>Proportion excreta on yards</t>
  </si>
  <si>
    <t>Proportion of N excreted as TAN</t>
  </si>
  <si>
    <t>EF_NH3_yard</t>
  </si>
  <si>
    <t>EF NH3 yard</t>
  </si>
  <si>
    <r>
      <t>m</t>
    </r>
    <r>
      <rPr>
        <vertAlign val="subscript"/>
        <sz val="10"/>
        <color theme="0" tint="-0.34998626667073579"/>
        <rFont val="Calibri"/>
        <family val="2"/>
        <scheme val="minor"/>
      </rPr>
      <t>biogas_slurry_TAN </t>
    </r>
    <r>
      <rPr>
        <sz val="10"/>
        <color theme="0" tint="-0.34998626667073579"/>
        <rFont val="Calibri"/>
        <family val="2"/>
        <scheme val="minor"/>
      </rPr>
      <t>= [(m</t>
    </r>
    <r>
      <rPr>
        <vertAlign val="subscript"/>
        <sz val="10"/>
        <color theme="0" tint="-0.34998626667073579"/>
        <rFont val="Calibri"/>
        <family val="2"/>
        <scheme val="minor"/>
      </rPr>
      <t>house_slurry_TAN </t>
    </r>
    <r>
      <rPr>
        <sz val="10"/>
        <color theme="0" tint="-0.34998626667073579"/>
        <rFont val="Calibri"/>
        <family val="2"/>
        <scheme val="minor"/>
      </rPr>
      <t>–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yard_TAN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x</t>
    </r>
    <r>
      <rPr>
        <vertAlign val="subscript"/>
        <sz val="10"/>
        <color theme="0" tint="-0.34998626667073579"/>
        <rFont val="Calibri"/>
        <family val="2"/>
        <scheme val="minor"/>
      </rPr>
      <t>biogas_slurry</t>
    </r>
    <r>
      <rPr>
        <sz val="10"/>
        <color theme="0" tint="-0.34998626667073579"/>
        <rFont val="Calibri"/>
        <family val="2"/>
        <scheme val="minor"/>
      </rPr>
      <t xml:space="preserve"> (22)</t>
    </r>
  </si>
  <si>
    <t>Solid stored proportion + biogas proportion &lt;= 1</t>
  </si>
  <si>
    <t>Slurry stored proportion + biogas proportion &lt;= 1</t>
  </si>
  <si>
    <t>Xstore_slurry  + xbiogas_slurry  &lt;= 1</t>
  </si>
  <si>
    <t>PARAMETER CHECK 1: Check that proportion of slurry going to storage + proportion to biogas &lt;= 1</t>
  </si>
  <si>
    <t>PARAMETER CHECK 2: Check that proportion of solid manure going to storage + proportion to biogas &lt;= 1</t>
  </si>
  <si>
    <t>Solid stored proportion + biogas proportion &lt;= 2</t>
  </si>
  <si>
    <t>Solid stored proportion + biogas proportion &lt;= 3</t>
  </si>
  <si>
    <t>Solid stored proportion + biogas proportion &lt;= 4</t>
  </si>
  <si>
    <t>Solid stored proportion + biogas proportion &lt;= 5</t>
  </si>
  <si>
    <t>Solid stored proportion + biogas proportion &lt;= 6</t>
  </si>
  <si>
    <t>Solid stored proportion + biogas proportion &lt;= 8</t>
  </si>
  <si>
    <t>Solid stored proportion + biogas proportion &lt;= 9</t>
  </si>
  <si>
    <t>Solid stored proportion + biogas proportion &lt;= 10</t>
  </si>
  <si>
    <t>Solid stored proportion + biogas proportion &lt;= 11</t>
  </si>
  <si>
    <t>Solid stored proportion + biogas proportion &lt;= 12</t>
  </si>
  <si>
    <t>Solid stored proportion + biogas proportion &lt;= 13</t>
  </si>
  <si>
    <t>Solid stored proportion + biogas proportion &lt;= 14</t>
  </si>
  <si>
    <t>Solid stored proportion + biogas proportion &lt;= 15</t>
  </si>
  <si>
    <t>Solid stored proportion + biogas proportion &lt;= 16</t>
  </si>
  <si>
    <t>Solid stored proportion + biogas proportion &lt;= 17</t>
  </si>
  <si>
    <t>xstore_solid  + xbiogas_solid  &lt;= 1</t>
  </si>
  <si>
    <r>
      <t>mm</t>
    </r>
    <r>
      <rPr>
        <i/>
        <vertAlign val="subscript"/>
        <sz val="11"/>
        <rFont val="Calibri"/>
        <family val="2"/>
        <scheme val="minor"/>
      </rPr>
      <t>dig_TAN</t>
    </r>
    <r>
      <rPr>
        <i/>
        <sz val="11"/>
        <rFont val="Calibri"/>
        <family val="2"/>
        <scheme val="minor"/>
      </rPr>
      <t xml:space="preserve"> </t>
    </r>
  </si>
  <si>
    <r>
      <t>mm</t>
    </r>
    <r>
      <rPr>
        <b/>
        <i/>
        <vertAlign val="subscript"/>
        <sz val="11"/>
        <rFont val="Calibri"/>
        <family val="2"/>
        <scheme val="minor"/>
      </rPr>
      <t>dig_N</t>
    </r>
  </si>
  <si>
    <r>
      <t>((mm</t>
    </r>
    <r>
      <rPr>
        <vertAlign val="subscript"/>
        <sz val="10"/>
        <color theme="0" tint="-0.34998626667073579"/>
        <rFont val="Calibri"/>
        <family val="2"/>
        <scheme val="minor"/>
      </rPr>
      <t xml:space="preserve">storage_slurry_TAN </t>
    </r>
    <r>
      <rPr>
        <sz val="10"/>
        <color theme="0" tint="-0.34998626667073579"/>
        <rFont val="Calibri"/>
        <family val="2"/>
        <scheme val="minor"/>
      </rPr>
      <t>+ mm</t>
    </r>
    <r>
      <rPr>
        <vertAlign val="subscript"/>
        <sz val="10"/>
        <color theme="0" tint="-0.34998626667073579"/>
        <rFont val="Calibri"/>
        <family val="2"/>
        <scheme val="minor"/>
      </rPr>
      <t>dig_TAN</t>
    </r>
    <r>
      <rPr>
        <sz val="10"/>
        <color theme="0" tint="-0.34998626667073579"/>
        <rFont val="Calibri"/>
        <family val="2"/>
        <scheme val="minor"/>
      </rPr>
      <t xml:space="preserve"> +</t>
    </r>
    <r>
      <rPr>
        <vertAlign val="subscript"/>
        <sz val="10"/>
        <color theme="0" tint="-0.34998626667073579"/>
        <rFont val="Calibri"/>
        <family val="2"/>
        <scheme val="minor"/>
      </rPr>
      <t xml:space="preserve"> </t>
    </r>
    <r>
      <rPr>
        <sz val="10"/>
        <color theme="0" tint="-0.34998626667073579"/>
        <rFont val="Calibri"/>
        <family val="2"/>
        <scheme val="minor"/>
      </rPr>
      <t>(((</t>
    </r>
    <r>
      <rPr>
        <i/>
        <sz val="10"/>
        <color theme="0" tint="-0.34998626667073579"/>
        <rFont val="Calibri"/>
        <family val="2"/>
        <scheme val="minor"/>
      </rPr>
      <t>m</t>
    </r>
    <r>
      <rPr>
        <i/>
        <vertAlign val="subscript"/>
        <sz val="10"/>
        <color theme="0" tint="-0.34998626667073579"/>
        <rFont val="Calibri"/>
        <family val="2"/>
        <scheme val="minor"/>
      </rPr>
      <t>yard_TAN</t>
    </r>
    <r>
      <rPr>
        <i/>
        <sz val="10"/>
        <color theme="0" tint="-0.34998626667073579"/>
        <rFont val="Calibri"/>
        <family val="2"/>
        <scheme val="minor"/>
      </rPr>
      <t> + m</t>
    </r>
    <r>
      <rPr>
        <i/>
        <vertAlign val="subscript"/>
        <sz val="10"/>
        <color theme="0" tint="-0.34998626667073579"/>
        <rFont val="Calibri"/>
        <family val="2"/>
        <scheme val="minor"/>
      </rPr>
      <t>house_slurry_TAN</t>
    </r>
    <r>
      <rPr>
        <i/>
        <sz val="10"/>
        <color theme="0" tint="-0.34998626667073579"/>
        <rFont val="Calibri"/>
        <family val="2"/>
        <scheme val="minor"/>
      </rPr>
      <t>) – (E</t>
    </r>
    <r>
      <rPr>
        <i/>
        <vertAlign val="subscript"/>
        <sz val="10"/>
        <color theme="0" tint="-0.34998626667073579"/>
        <rFont val="Calibri"/>
        <family val="2"/>
        <scheme val="minor"/>
      </rPr>
      <t>house_slurry</t>
    </r>
    <r>
      <rPr>
        <i/>
        <sz val="10"/>
        <color theme="0" tint="-0.34998626667073579"/>
        <rFont val="Calibri"/>
        <family val="2"/>
        <scheme val="minor"/>
      </rPr>
      <t> +E</t>
    </r>
    <r>
      <rPr>
        <i/>
        <vertAlign val="subscript"/>
        <sz val="10"/>
        <color theme="0" tint="-0.34998626667073579"/>
        <rFont val="Calibri"/>
        <family val="2"/>
        <scheme val="minor"/>
      </rPr>
      <t>yard</t>
    </r>
    <r>
      <rPr>
        <i/>
        <sz val="10"/>
        <color theme="0" tint="-0.34998626667073579"/>
        <rFont val="Calibri"/>
        <family val="2"/>
        <scheme val="minor"/>
      </rPr>
      <t>)) * (1 - (x</t>
    </r>
    <r>
      <rPr>
        <vertAlign val="subscript"/>
        <sz val="10"/>
        <color theme="0" tint="-0.34998626667073579"/>
        <rFont val="Calibri"/>
        <family val="2"/>
        <scheme val="minor"/>
      </rPr>
      <t>store_slurry + xbiogas_slurry</t>
    </r>
    <r>
      <rPr>
        <sz val="10"/>
        <color theme="0" tint="-0.34998626667073579"/>
        <rFont val="Calibri"/>
        <family val="2"/>
        <scheme val="minor"/>
      </rPr>
      <t>)))) - Σ</t>
    </r>
    <r>
      <rPr>
        <i/>
        <sz val="10"/>
        <color theme="0" tint="-0.34998626667073579"/>
        <rFont val="Calibri"/>
        <family val="2"/>
        <scheme val="minor"/>
      </rPr>
      <t>E</t>
    </r>
    <r>
      <rPr>
        <i/>
        <vertAlign val="subscript"/>
        <sz val="10"/>
        <color theme="0" tint="-0.34998626667073579"/>
        <rFont val="Calibri"/>
        <family val="2"/>
        <scheme val="minor"/>
      </rPr>
      <t>storage_slurry­</t>
    </r>
    <r>
      <rPr>
        <i/>
        <sz val="10"/>
        <color theme="0" tint="-0.34998626667073579"/>
        <rFont val="Calibri"/>
        <family val="2"/>
        <scheme val="minor"/>
      </rPr>
      <t>)</t>
    </r>
    <r>
      <rPr>
        <i/>
        <vertAlign val="subscript"/>
        <sz val="10"/>
        <color theme="0" tint="-0.34998626667073579"/>
        <rFont val="Calibri"/>
        <family val="2"/>
        <scheme val="minor"/>
      </rPr>
      <t xml:space="preserve"> - </t>
    </r>
    <r>
      <rPr>
        <i/>
        <sz val="10"/>
        <color theme="0" tint="-0.34998626667073579"/>
        <rFont val="Calibri"/>
        <family val="2"/>
        <scheme val="minor"/>
      </rPr>
      <t>m</t>
    </r>
    <r>
      <rPr>
        <vertAlign val="subscript"/>
        <sz val="10"/>
        <color theme="0" tint="-0.34998626667073579"/>
        <rFont val="Calibri"/>
        <family val="2"/>
        <scheme val="minor"/>
      </rPr>
      <t>applic_slurry_TAN</t>
    </r>
  </si>
  <si>
    <t>Calculate emissions during and immediately following application to field</t>
  </si>
  <si>
    <r>
      <t>((m</t>
    </r>
    <r>
      <rPr>
        <i/>
        <vertAlign val="subscript"/>
        <sz val="11"/>
        <color theme="0" tint="-0.34998626667073579"/>
        <rFont val="Calibri"/>
        <family val="2"/>
        <scheme val="minor"/>
      </rPr>
      <t>house_slurry_N</t>
    </r>
    <r>
      <rPr>
        <i/>
        <sz val="11"/>
        <color theme="0" tint="-0.34998626667073579"/>
        <rFont val="Calibri"/>
        <family val="2"/>
        <scheme val="minor"/>
      </rPr>
      <t xml:space="preserve"> + m</t>
    </r>
    <r>
      <rPr>
        <i/>
        <vertAlign val="subscript"/>
        <sz val="11"/>
        <color theme="0" tint="-0.34998626667073579"/>
        <rFont val="Calibri"/>
        <family val="2"/>
        <scheme val="minor"/>
      </rPr>
      <t>yard_N</t>
    </r>
    <r>
      <rPr>
        <i/>
        <sz val="11"/>
        <color theme="0" tint="-0.34998626667073579"/>
        <rFont val="Calibri"/>
        <family val="2"/>
        <scheme val="minor"/>
      </rPr>
      <t xml:space="preserve"> + m</t>
    </r>
    <r>
      <rPr>
        <i/>
        <vertAlign val="subscript"/>
        <sz val="11"/>
        <color theme="0" tint="-0.34998626667073579"/>
        <rFont val="Calibri"/>
        <family val="2"/>
        <scheme val="minor"/>
      </rPr>
      <t>biogas_solid_N</t>
    </r>
    <r>
      <rPr>
        <i/>
        <sz val="11"/>
        <color theme="0" tint="-0.34998626667073579"/>
        <rFont val="Calibri"/>
        <family val="2"/>
        <scheme val="minor"/>
      </rPr>
      <t>) -  (E</t>
    </r>
    <r>
      <rPr>
        <i/>
        <vertAlign val="subscript"/>
        <sz val="11"/>
        <color theme="0" tint="-0.34998626667073579"/>
        <rFont val="Calibri"/>
        <family val="2"/>
        <scheme val="minor"/>
      </rPr>
      <t>house_slurry</t>
    </r>
    <r>
      <rPr>
        <i/>
        <sz val="11"/>
        <color theme="0" tint="-0.34998626667073579"/>
        <rFont val="Calibri"/>
        <family val="2"/>
        <scheme val="minor"/>
      </rPr>
      <t xml:space="preserve"> + E</t>
    </r>
    <r>
      <rPr>
        <i/>
        <vertAlign val="subscript"/>
        <sz val="11"/>
        <color theme="0" tint="-0.34998626667073579"/>
        <rFont val="Calibri"/>
        <family val="2"/>
        <scheme val="minor"/>
      </rPr>
      <t xml:space="preserve">yard </t>
    </r>
    <r>
      <rPr>
        <i/>
        <sz val="11"/>
        <color theme="0" tint="-0.34998626667073579"/>
        <rFont val="Calibri"/>
        <family val="2"/>
        <scheme val="minor"/>
      </rPr>
      <t>+ ΣE</t>
    </r>
    <r>
      <rPr>
        <i/>
        <vertAlign val="subscript"/>
        <sz val="11"/>
        <color theme="0" tint="-0.34998626667073579"/>
        <rFont val="Calibri"/>
        <family val="2"/>
        <scheme val="minor"/>
      </rPr>
      <t>storage_slurry</t>
    </r>
    <r>
      <rPr>
        <i/>
        <sz val="11"/>
        <color theme="0" tint="-0.34998626667073579"/>
        <rFont val="Calibri"/>
        <family val="2"/>
        <scheme val="minor"/>
      </rPr>
      <t xml:space="preserve"> +  ΣE</t>
    </r>
    <r>
      <rPr>
        <i/>
        <vertAlign val="subscript"/>
        <sz val="11"/>
        <color theme="0" tint="-0.34998626667073579"/>
        <rFont val="Calibri"/>
        <family val="2"/>
        <scheme val="minor"/>
      </rPr>
      <t>biogas</t>
    </r>
    <r>
      <rPr>
        <i/>
        <sz val="11"/>
        <color theme="0" tint="-0.34998626667073579"/>
        <rFont val="Calibri"/>
        <family val="2"/>
        <scheme val="minor"/>
      </rPr>
      <t xml:space="preserve">  + E</t>
    </r>
    <r>
      <rPr>
        <i/>
        <vertAlign val="subscript"/>
        <sz val="11"/>
        <color theme="0" tint="-0.34998626667073579"/>
        <rFont val="Calibri"/>
        <family val="2"/>
        <scheme val="minor"/>
      </rPr>
      <t>applic_slurry</t>
    </r>
    <r>
      <rPr>
        <i/>
        <sz val="11"/>
        <color theme="0" tint="-0.34998626667073579"/>
        <rFont val="Calibri"/>
        <family val="2"/>
        <scheme val="minor"/>
      </rPr>
      <t>) - m</t>
    </r>
    <r>
      <rPr>
        <i/>
        <vertAlign val="subscript"/>
        <sz val="11"/>
        <color theme="0" tint="-0.34998626667073579"/>
        <rFont val="Calibri"/>
        <family val="2"/>
        <scheme val="minor"/>
      </rPr>
      <t>returned_slurry_N</t>
    </r>
  </si>
  <si>
    <r>
      <t>((m</t>
    </r>
    <r>
      <rPr>
        <i/>
        <vertAlign val="subscript"/>
        <sz val="11"/>
        <color theme="1"/>
        <rFont val="Calibri"/>
        <family val="2"/>
        <scheme val="minor"/>
      </rPr>
      <t>house_slurry_N</t>
    </r>
    <r>
      <rPr>
        <i/>
        <sz val="11"/>
        <color theme="1"/>
        <rFont val="Calibri"/>
        <family val="2"/>
        <scheme val="minor"/>
      </rPr>
      <t xml:space="preserve"> + m</t>
    </r>
    <r>
      <rPr>
        <i/>
        <vertAlign val="subscript"/>
        <sz val="11"/>
        <color theme="1"/>
        <rFont val="Calibri"/>
        <family val="2"/>
        <scheme val="minor"/>
      </rPr>
      <t>yard_N</t>
    </r>
    <r>
      <rPr>
        <i/>
        <sz val="11"/>
        <color theme="1"/>
        <rFont val="Calibri"/>
        <family val="2"/>
        <scheme val="minor"/>
      </rPr>
      <t xml:space="preserve"> + m</t>
    </r>
    <r>
      <rPr>
        <i/>
        <vertAlign val="subscript"/>
        <sz val="11"/>
        <color theme="1"/>
        <rFont val="Calibri"/>
        <family val="2"/>
        <scheme val="minor"/>
      </rPr>
      <t>biogas_solid_N</t>
    </r>
    <r>
      <rPr>
        <i/>
        <sz val="11"/>
        <color theme="1"/>
        <rFont val="Calibri"/>
        <family val="2"/>
        <scheme val="minor"/>
      </rPr>
      <t>) -  (E</t>
    </r>
    <r>
      <rPr>
        <i/>
        <vertAlign val="subscript"/>
        <sz val="11"/>
        <color theme="1"/>
        <rFont val="Calibri"/>
        <family val="2"/>
        <scheme val="minor"/>
      </rPr>
      <t>house_slurry</t>
    </r>
    <r>
      <rPr>
        <i/>
        <sz val="11"/>
        <color theme="1"/>
        <rFont val="Calibri"/>
        <family val="2"/>
        <scheme val="minor"/>
      </rPr>
      <t xml:space="preserve"> + E</t>
    </r>
    <r>
      <rPr>
        <i/>
        <vertAlign val="subscript"/>
        <sz val="11"/>
        <color theme="1"/>
        <rFont val="Calibri"/>
        <family val="2"/>
        <scheme val="minor"/>
      </rPr>
      <t xml:space="preserve">yard </t>
    </r>
    <r>
      <rPr>
        <i/>
        <sz val="11"/>
        <color theme="1"/>
        <rFont val="Calibri"/>
        <family val="2"/>
        <scheme val="minor"/>
      </rPr>
      <t>+ ΣE</t>
    </r>
    <r>
      <rPr>
        <i/>
        <vertAlign val="subscript"/>
        <sz val="11"/>
        <color theme="1"/>
        <rFont val="Calibri"/>
        <family val="2"/>
        <scheme val="minor"/>
      </rPr>
      <t>storage_slurry</t>
    </r>
    <r>
      <rPr>
        <i/>
        <sz val="11"/>
        <color theme="1"/>
        <rFont val="Calibri"/>
        <family val="2"/>
        <scheme val="minor"/>
      </rPr>
      <t xml:space="preserve"> +  ΣE</t>
    </r>
    <r>
      <rPr>
        <i/>
        <vertAlign val="subscript"/>
        <sz val="11"/>
        <color theme="1"/>
        <rFont val="Calibri"/>
        <family val="2"/>
        <scheme val="minor"/>
      </rPr>
      <t>biogas</t>
    </r>
    <r>
      <rPr>
        <i/>
        <sz val="11"/>
        <color theme="1"/>
        <rFont val="Calibri"/>
        <family val="2"/>
        <scheme val="minor"/>
      </rPr>
      <t xml:space="preserve">  + E</t>
    </r>
    <r>
      <rPr>
        <i/>
        <vertAlign val="subscript"/>
        <sz val="11"/>
        <color theme="1"/>
        <rFont val="Calibri"/>
        <family val="2"/>
        <scheme val="minor"/>
      </rPr>
      <t>applic_slurry</t>
    </r>
    <r>
      <rPr>
        <i/>
        <sz val="11"/>
        <color theme="1"/>
        <rFont val="Calibri"/>
        <family val="2"/>
        <scheme val="minor"/>
      </rPr>
      <t>) - m</t>
    </r>
    <r>
      <rPr>
        <i/>
        <vertAlign val="subscript"/>
        <sz val="11"/>
        <color theme="1"/>
        <rFont val="Calibri"/>
        <family val="2"/>
        <scheme val="minor"/>
      </rPr>
      <t>returned_slurry_N</t>
    </r>
  </si>
  <si>
    <r>
      <t>((m</t>
    </r>
    <r>
      <rPr>
        <i/>
        <vertAlign val="subscript"/>
        <sz val="11"/>
        <color theme="1"/>
        <rFont val="Calibri"/>
        <family val="2"/>
        <scheme val="minor"/>
      </rPr>
      <t>house_solid_N</t>
    </r>
    <r>
      <rPr>
        <i/>
        <sz val="11"/>
        <color theme="1"/>
        <rFont val="Calibri"/>
        <family val="2"/>
        <scheme val="minor"/>
      </rPr>
      <t xml:space="preserve"> + m</t>
    </r>
    <r>
      <rPr>
        <i/>
        <vertAlign val="subscript"/>
        <sz val="11"/>
        <color theme="1"/>
        <rFont val="Calibri"/>
        <family val="2"/>
        <scheme val="minor"/>
      </rPr>
      <t>bedding_kg N</t>
    </r>
    <r>
      <rPr>
        <i/>
        <sz val="11"/>
        <color theme="1"/>
        <rFont val="Calibri"/>
        <family val="2"/>
        <scheme val="minor"/>
      </rPr>
      <t xml:space="preserve"> - E</t>
    </r>
    <r>
      <rPr>
        <i/>
        <vertAlign val="subscript"/>
        <sz val="11"/>
        <color theme="1"/>
        <rFont val="Calibri"/>
        <family val="2"/>
        <scheme val="minor"/>
      </rPr>
      <t>house_solid</t>
    </r>
    <r>
      <rPr>
        <i/>
        <sz val="11"/>
        <color theme="1"/>
        <rFont val="Calibri"/>
        <family val="2"/>
        <scheme val="minor"/>
      </rPr>
      <t xml:space="preserve"> )*(1-</t>
    </r>
    <r>
      <rPr>
        <i/>
        <vertAlign val="subscript"/>
        <sz val="11"/>
        <color theme="1"/>
        <rFont val="Calibri"/>
        <family val="2"/>
        <scheme val="minor"/>
      </rPr>
      <t>xbiogas_solid</t>
    </r>
    <r>
      <rPr>
        <i/>
        <sz val="11"/>
        <color theme="1"/>
        <rFont val="Calibri"/>
        <family val="2"/>
        <scheme val="minor"/>
      </rPr>
      <t>)) -  (ΣE</t>
    </r>
    <r>
      <rPr>
        <i/>
        <vertAlign val="subscript"/>
        <sz val="11"/>
        <color theme="1"/>
        <rFont val="Calibri"/>
        <family val="2"/>
        <scheme val="minor"/>
      </rPr>
      <t xml:space="preserve">storage_solid </t>
    </r>
    <r>
      <rPr>
        <i/>
        <sz val="11"/>
        <color theme="1"/>
        <rFont val="Calibri"/>
        <family val="2"/>
        <scheme val="minor"/>
      </rPr>
      <t xml:space="preserve"> +  E</t>
    </r>
    <r>
      <rPr>
        <i/>
        <vertAlign val="subscript"/>
        <sz val="11"/>
        <color theme="1"/>
        <rFont val="Calibri"/>
        <family val="2"/>
        <scheme val="minor"/>
      </rPr>
      <t>storage_solid_leach</t>
    </r>
    <r>
      <rPr>
        <i/>
        <sz val="11"/>
        <color theme="1"/>
        <rFont val="Calibri"/>
        <family val="2"/>
        <scheme val="minor"/>
      </rPr>
      <t xml:space="preserve"> + E</t>
    </r>
    <r>
      <rPr>
        <i/>
        <vertAlign val="subscript"/>
        <sz val="11"/>
        <color theme="1"/>
        <rFont val="Calibri"/>
        <family val="2"/>
        <scheme val="minor"/>
      </rPr>
      <t>applic_solid</t>
    </r>
    <r>
      <rPr>
        <i/>
        <sz val="11"/>
        <color theme="1"/>
        <rFont val="Calibri"/>
        <family val="2"/>
        <scheme val="minor"/>
      </rPr>
      <t>) - m</t>
    </r>
    <r>
      <rPr>
        <i/>
        <vertAlign val="subscript"/>
        <sz val="11"/>
        <color theme="1"/>
        <rFont val="Calibri"/>
        <family val="2"/>
        <scheme val="minor"/>
      </rPr>
      <t>returned_solid_N</t>
    </r>
  </si>
  <si>
    <t>Proportion of manure deposited in houses which is "slurry". NO DEFAULT VALUES AVAILABLE</t>
  </si>
  <si>
    <t>=46/30</t>
  </si>
  <si>
    <t>=28/28</t>
  </si>
  <si>
    <t>Use the check lists below for an overview of QA/QC.</t>
  </si>
  <si>
    <t>fmin_biogas</t>
  </si>
  <si>
    <t>5B3</t>
  </si>
  <si>
    <t>The default value will be scaled based on the entered housing period/ default housing period</t>
  </si>
  <si>
    <r>
      <t>((m</t>
    </r>
    <r>
      <rPr>
        <i/>
        <vertAlign val="subscript"/>
        <sz val="11"/>
        <color theme="0" tint="-0.34998626667073579"/>
        <rFont val="Calibri"/>
        <family val="2"/>
        <scheme val="minor"/>
      </rPr>
      <t>house_solid_TAN</t>
    </r>
    <r>
      <rPr>
        <i/>
        <sz val="11"/>
        <color theme="0" tint="-0.34998626667073579"/>
        <rFont val="Calibri"/>
        <family val="2"/>
        <scheme val="minor"/>
      </rPr>
      <t> – (Straw</t>
    </r>
    <r>
      <rPr>
        <sz val="11"/>
        <color theme="0" tint="-0.34998626667073579"/>
        <rFont val="Calibri"/>
        <family val="2"/>
        <scheme val="minor"/>
      </rPr>
      <t xml:space="preserve"> * </t>
    </r>
    <r>
      <rPr>
        <i/>
        <sz val="11"/>
        <color theme="0" tint="-0.34998626667073579"/>
        <rFont val="Calibri"/>
        <family val="2"/>
        <scheme val="minor"/>
      </rPr>
      <t>f</t>
    </r>
    <r>
      <rPr>
        <vertAlign val="subscript"/>
        <sz val="11"/>
        <color theme="0" tint="-0.34998626667073579"/>
        <rFont val="Calibri"/>
        <family val="2"/>
        <scheme val="minor"/>
      </rPr>
      <t>imm</t>
    </r>
    <r>
      <rPr>
        <i/>
        <sz val="11"/>
        <color theme="0" tint="-0.34998626667073579"/>
        <rFont val="Calibri"/>
        <family val="2"/>
        <scheme val="minor"/>
      </rPr>
      <t xml:space="preserve">) - Ehouse_solid )*(1 - xbiogas_solid)) -  </t>
    </r>
    <r>
      <rPr>
        <sz val="11"/>
        <color theme="0" tint="-0.34998626667073579"/>
        <rFont val="Calibri"/>
        <family val="2"/>
        <scheme val="minor"/>
      </rPr>
      <t>Σ</t>
    </r>
    <r>
      <rPr>
        <i/>
        <sz val="11"/>
        <color theme="0" tint="-0.34998626667073579"/>
        <rFont val="Calibri"/>
        <family val="2"/>
        <scheme val="minor"/>
      </rPr>
      <t>E</t>
    </r>
    <r>
      <rPr>
        <i/>
        <vertAlign val="subscript"/>
        <sz val="11"/>
        <color theme="0" tint="-0.34998626667073579"/>
        <rFont val="Calibri"/>
        <family val="2"/>
        <scheme val="minor"/>
      </rPr>
      <t xml:space="preserve">storage_solid </t>
    </r>
    <r>
      <rPr>
        <i/>
        <sz val="11"/>
        <color theme="0" tint="-0.34998626667073579"/>
        <rFont val="Calibri"/>
        <family val="2"/>
        <scheme val="minor"/>
      </rPr>
      <t xml:space="preserve"> - mapplic_solid_TAN</t>
    </r>
  </si>
  <si>
    <t>Update this table to keep track of who last updated the sheet:</t>
  </si>
  <si>
    <t>NO, N2, NH3, N2O</t>
  </si>
  <si>
    <t>DRAFT</t>
  </si>
  <si>
    <t>Drag this column across to add more years --&gt;</t>
  </si>
  <si>
    <t>NH3, N2O, NO, N2 emissions</t>
  </si>
  <si>
    <t>NH3, NO, N2, N2O</t>
  </si>
  <si>
    <r>
      <t>((m</t>
    </r>
    <r>
      <rPr>
        <i/>
        <vertAlign val="subscript"/>
        <sz val="11"/>
        <color theme="0" tint="-0.34998626667073579"/>
        <rFont val="Calibri"/>
        <family val="2"/>
        <scheme val="minor"/>
      </rPr>
      <t>house_solid_N</t>
    </r>
    <r>
      <rPr>
        <i/>
        <sz val="11"/>
        <color theme="0" tint="-0.34998626667073579"/>
        <rFont val="Calibri"/>
        <family val="2"/>
        <scheme val="minor"/>
      </rPr>
      <t xml:space="preserve"> + m</t>
    </r>
    <r>
      <rPr>
        <i/>
        <vertAlign val="subscript"/>
        <sz val="11"/>
        <color theme="0" tint="-0.34998626667073579"/>
        <rFont val="Calibri"/>
        <family val="2"/>
        <scheme val="minor"/>
      </rPr>
      <t>bedding_kg N</t>
    </r>
    <r>
      <rPr>
        <i/>
        <sz val="11"/>
        <color theme="0" tint="-0.34998626667073579"/>
        <rFont val="Calibri"/>
        <family val="2"/>
        <scheme val="minor"/>
      </rPr>
      <t xml:space="preserve"> - E</t>
    </r>
    <r>
      <rPr>
        <i/>
        <vertAlign val="subscript"/>
        <sz val="11"/>
        <color theme="0" tint="-0.34998626667073579"/>
        <rFont val="Calibri"/>
        <family val="2"/>
        <scheme val="minor"/>
      </rPr>
      <t>house_solid</t>
    </r>
    <r>
      <rPr>
        <i/>
        <sz val="11"/>
        <color theme="0" tint="-0.34998626667073579"/>
        <rFont val="Calibri"/>
        <family val="2"/>
        <scheme val="minor"/>
      </rPr>
      <t xml:space="preserve"> )*(1-</t>
    </r>
    <r>
      <rPr>
        <i/>
        <vertAlign val="subscript"/>
        <sz val="11"/>
        <color theme="0" tint="-0.34998626667073579"/>
        <rFont val="Calibri"/>
        <family val="2"/>
        <scheme val="minor"/>
      </rPr>
      <t>xbiogas_solid</t>
    </r>
    <r>
      <rPr>
        <i/>
        <sz val="11"/>
        <color theme="0" tint="-0.34998626667073579"/>
        <rFont val="Calibri"/>
        <family val="2"/>
        <scheme val="minor"/>
      </rPr>
      <t>)) -  (ΣE</t>
    </r>
    <r>
      <rPr>
        <i/>
        <vertAlign val="subscript"/>
        <sz val="11"/>
        <color theme="0" tint="-0.34998626667073579"/>
        <rFont val="Calibri"/>
        <family val="2"/>
        <scheme val="minor"/>
      </rPr>
      <t>storage_solid +</t>
    </r>
    <r>
      <rPr>
        <i/>
        <sz val="11"/>
        <color theme="0" tint="-0.34998626667073579"/>
        <rFont val="Calibri"/>
        <family val="2"/>
        <scheme val="minor"/>
      </rPr>
      <t xml:space="preserve"> E</t>
    </r>
    <r>
      <rPr>
        <i/>
        <vertAlign val="subscript"/>
        <sz val="11"/>
        <color theme="0" tint="-0.34998626667073579"/>
        <rFont val="Calibri"/>
        <family val="2"/>
        <scheme val="minor"/>
      </rPr>
      <t>applic_solid</t>
    </r>
    <r>
      <rPr>
        <i/>
        <sz val="11"/>
        <color theme="0" tint="-0.34998626667073579"/>
        <rFont val="Calibri"/>
        <family val="2"/>
        <scheme val="minor"/>
      </rPr>
      <t>) - m</t>
    </r>
    <r>
      <rPr>
        <i/>
        <vertAlign val="subscript"/>
        <sz val="11"/>
        <color theme="0" tint="-0.34998626667073579"/>
        <rFont val="Calibri"/>
        <family val="2"/>
        <scheme val="minor"/>
      </rPr>
      <t>returned_solid_N</t>
    </r>
  </si>
  <si>
    <t>EEA</t>
  </si>
  <si>
    <t>Trends in 5B2</t>
  </si>
  <si>
    <r>
      <t>EF</t>
    </r>
    <r>
      <rPr>
        <i/>
        <vertAlign val="subscript"/>
        <sz val="11"/>
        <color theme="1"/>
        <rFont val="Calibri"/>
        <family val="2"/>
        <scheme val="minor"/>
      </rPr>
      <t>NH3</t>
    </r>
    <r>
      <rPr>
        <vertAlign val="subscript"/>
        <sz val="11"/>
        <color theme="1"/>
        <rFont val="Calibri"/>
        <family val="2"/>
        <scheme val="minor"/>
      </rPr>
      <t xml:space="preserve"> </t>
    </r>
    <r>
      <rPr>
        <sz val="11"/>
        <color theme="1"/>
        <rFont val="Calibri"/>
        <family val="2"/>
        <scheme val="minor"/>
      </rPr>
      <t>Pre-storage</t>
    </r>
  </si>
  <si>
    <r>
      <t>EF</t>
    </r>
    <r>
      <rPr>
        <i/>
        <vertAlign val="subscript"/>
        <sz val="11"/>
        <color theme="1"/>
        <rFont val="Calibri"/>
        <family val="2"/>
        <scheme val="minor"/>
      </rPr>
      <t>NH3</t>
    </r>
    <r>
      <rPr>
        <vertAlign val="subscript"/>
        <sz val="11"/>
        <color theme="1"/>
        <rFont val="Calibri"/>
        <family val="2"/>
        <scheme val="minor"/>
      </rPr>
      <t xml:space="preserve"> </t>
    </r>
    <r>
      <rPr>
        <sz val="11"/>
        <color theme="1"/>
        <rFont val="Calibri"/>
        <family val="2"/>
        <scheme val="minor"/>
      </rPr>
      <t>Storage of digestate</t>
    </r>
  </si>
  <si>
    <t>kg NH3-N/kg N input</t>
  </si>
  <si>
    <t>Swine (finishing pigs)</t>
  </si>
  <si>
    <t xml:space="preserve">Provide information on linked files as needed </t>
  </si>
  <si>
    <t xml:space="preserve">This worksheet provides the Lists used in dropdowns in the tool. </t>
  </si>
  <si>
    <t xml:space="preserve">This worksheet provides the default emissions factors, constants and conversion factors to be used in the compilation sheets when country-specific values are not available. </t>
  </si>
  <si>
    <t>255, 199, 206</t>
  </si>
  <si>
    <r>
      <rPr>
        <b/>
        <i/>
        <sz val="12"/>
        <color theme="0" tint="-0.34998626667073579"/>
        <rFont val="Calibri"/>
        <family val="2"/>
        <scheme val="minor"/>
      </rPr>
      <t>Select region</t>
    </r>
    <r>
      <rPr>
        <i/>
        <sz val="12"/>
        <color theme="0" tint="-0.34998626667073579"/>
        <rFont val="Calibri"/>
        <family val="2"/>
        <scheme val="minor"/>
      </rPr>
      <t xml:space="preserve"> (default values vary for animal weight and Nex):</t>
    </r>
  </si>
  <si>
    <t>Proportion of manure deposited in housing</t>
  </si>
  <si>
    <r>
      <t>X</t>
    </r>
    <r>
      <rPr>
        <i/>
        <vertAlign val="subscript"/>
        <sz val="11"/>
        <color theme="0"/>
        <rFont val="Calibri"/>
        <family val="2"/>
        <scheme val="minor"/>
      </rPr>
      <t>house</t>
    </r>
  </si>
  <si>
    <r>
      <t>X</t>
    </r>
    <r>
      <rPr>
        <i/>
        <vertAlign val="subscript"/>
        <sz val="11"/>
        <color theme="0"/>
        <rFont val="Calibri"/>
        <family val="2"/>
        <scheme val="minor"/>
      </rPr>
      <t>biogas</t>
    </r>
  </si>
  <si>
    <r>
      <t>X</t>
    </r>
    <r>
      <rPr>
        <vertAlign val="subscript"/>
        <sz val="11"/>
        <color theme="0"/>
        <rFont val="Calibri"/>
        <family val="2"/>
        <scheme val="minor"/>
      </rPr>
      <t>store</t>
    </r>
  </si>
  <si>
    <r>
      <t>X</t>
    </r>
    <r>
      <rPr>
        <i/>
        <vertAlign val="subscript"/>
        <sz val="12"/>
        <color theme="0"/>
        <rFont val="Calibri"/>
        <family val="2"/>
        <scheme val="minor"/>
      </rPr>
      <t>biogas_solid</t>
    </r>
  </si>
  <si>
    <r>
      <t>X</t>
    </r>
    <r>
      <rPr>
        <i/>
        <vertAlign val="subscript"/>
        <sz val="12"/>
        <color theme="0"/>
        <rFont val="Calibri"/>
        <family val="2"/>
        <scheme val="minor"/>
      </rPr>
      <t>biogas_slurry</t>
    </r>
  </si>
  <si>
    <r>
      <t>X</t>
    </r>
    <r>
      <rPr>
        <vertAlign val="subscript"/>
        <sz val="12"/>
        <color theme="0"/>
        <rFont val="Calibri"/>
        <family val="2"/>
        <scheme val="minor"/>
      </rPr>
      <t>store_solid</t>
    </r>
  </si>
  <si>
    <r>
      <t>X</t>
    </r>
    <r>
      <rPr>
        <vertAlign val="subscript"/>
        <sz val="12"/>
        <color theme="0"/>
        <rFont val="Calibri"/>
        <family val="2"/>
        <scheme val="minor"/>
      </rPr>
      <t>store_slurry</t>
    </r>
  </si>
  <si>
    <r>
      <t>N</t>
    </r>
    <r>
      <rPr>
        <vertAlign val="subscript"/>
        <sz val="11"/>
        <color theme="1"/>
        <rFont val="Calibri"/>
        <family val="2"/>
        <scheme val="minor"/>
      </rPr>
      <t>ex</t>
    </r>
  </si>
  <si>
    <t>Volume 4, Chapter 10, Table 10A.1, IPCC 2006</t>
  </si>
  <si>
    <t>Volume 4, Chapter 10, Table 10.19, IPCC 2006</t>
  </si>
  <si>
    <t>Errors (conditional formatting)</t>
  </si>
  <si>
    <r>
      <t xml:space="preserve">This worksheet provides a summary of the emissions for </t>
    </r>
    <r>
      <rPr>
        <b/>
        <sz val="11"/>
        <color rgb="FFC00000"/>
        <rFont val="Calibri"/>
        <family val="2"/>
        <scheme val="minor"/>
      </rPr>
      <t>3B Manure Management, 3Da2a Manure applied to soils, 3Da3 Urine and dung deposited by grazing animals and 5B2 Biological treatment of waste (anaerobic digestion at biogas facilities)</t>
    </r>
  </si>
  <si>
    <t>Volume 4, Chapter 10, Table 10.19, IPCC 2006 - value for rabbits applied</t>
  </si>
  <si>
    <t>Volume 4, Chapter 10, Table 10.19, IPCC 2006 - value for ducks applied</t>
  </si>
  <si>
    <t>Proportion of manure excreted which is deposited on yards. Required to calculate the amount of manure deposited on yards, housing and pasture.
Default values only available for cows and sheep. Default of 0 for all other livestock categories applied.</t>
  </si>
  <si>
    <t>The proportions of slurry/solid stored on farms and used for biogas production. NO DEFAULT VALUES AVAILABLE</t>
  </si>
  <si>
    <t>No default, assumed to be 0</t>
  </si>
  <si>
    <t>Method Notes</t>
  </si>
  <si>
    <r>
      <t>Proportion of manure deposited in housing which is "slurry": X</t>
    </r>
    <r>
      <rPr>
        <vertAlign val="subscript"/>
        <sz val="11"/>
        <color theme="1"/>
        <rFont val="Calibri"/>
        <family val="2"/>
        <scheme val="minor"/>
      </rPr>
      <t>house_slurry</t>
    </r>
  </si>
  <si>
    <t>Farmyard Manure, referred to as solid throughout</t>
  </si>
  <si>
    <t>Volume 4, Chapter 10, Table 10A.9 (continued), IPCC 2006 - value for rabbits applied</t>
  </si>
  <si>
    <t>This tool is designed to be used by inventory compilers.</t>
  </si>
  <si>
    <t>Column D shows "OK" if the check is correct for the whole time series. If there is an error, an explanation of check will be provided and the cell will be highlighted (see COLOUR CODING --&gt;).</t>
  </si>
  <si>
    <t>Define the livestock subcategories that are homogeneous with respect to feeding, excretion and age/weight range and enter the annual average population (AAP) numbers</t>
  </si>
  <si>
    <t>The user does not need to alter anything in this sheet. Parameter values should be updated in the 'Parameters' sheet and AAP data should be updated in the 'Step 1' sheet.</t>
  </si>
  <si>
    <t>Use this table to select default or country-specific parameters. Default parameters will be pulled through from the 'Default Parameters' sheet and can be replaced with country-specific values as required.</t>
  </si>
  <si>
    <t>Checks - review all cells which are greater than 1</t>
  </si>
  <si>
    <r>
      <t xml:space="preserve">Default values for </t>
    </r>
    <r>
      <rPr>
        <b/>
        <i/>
        <sz val="11"/>
        <color rgb="FF0599C7"/>
        <rFont val="Calibri"/>
        <family val="2"/>
        <scheme val="minor"/>
      </rPr>
      <t>fur animals</t>
    </r>
    <r>
      <rPr>
        <i/>
        <sz val="11"/>
        <color rgb="FF0599C7"/>
        <rFont val="Calibri"/>
        <family val="2"/>
        <scheme val="minor"/>
      </rPr>
      <t xml:space="preserve"> are based on </t>
    </r>
    <r>
      <rPr>
        <b/>
        <i/>
        <sz val="11"/>
        <color rgb="FF0599C7"/>
        <rFont val="Calibri"/>
        <family val="2"/>
        <scheme val="minor"/>
      </rPr>
      <t>rabbits,</t>
    </r>
    <r>
      <rPr>
        <i/>
        <sz val="11"/>
        <color rgb="FF0599C7"/>
        <rFont val="Calibri"/>
        <family val="2"/>
        <scheme val="minor"/>
      </rPr>
      <t xml:space="preserve"> the only livestock category with default animal weight values for fur animals from the IPCC guidance. Update with country-specific values where possible.</t>
    </r>
  </si>
  <si>
    <t>Go to check</t>
  </si>
  <si>
    <t>Read through the instructions below before using this tool for the first time</t>
  </si>
  <si>
    <t>Common abbreviations used in this tool</t>
  </si>
  <si>
    <t>Important information on the applied method in this tool</t>
  </si>
  <si>
    <t>Conversion factors &amp; constants  - update these values with country-specific values where appropriate</t>
  </si>
  <si>
    <t>Data sourced from another spreadsheet - indicate which values are from an external source/ linked to another spreadsheet</t>
  </si>
  <si>
    <t>Check Summary:</t>
  </si>
  <si>
    <r>
      <rPr>
        <b/>
        <i/>
        <sz val="22"/>
        <color rgb="FF0599C7"/>
        <rFont val="Calibri"/>
        <family val="2"/>
        <scheme val="minor"/>
      </rPr>
      <t>3 Agriculture N compound estimates N-flow approach</t>
    </r>
    <r>
      <rPr>
        <b/>
        <i/>
        <sz val="16"/>
        <color rgb="FF0599C7"/>
        <rFont val="Calibri"/>
        <family val="2"/>
        <scheme val="minor"/>
      </rPr>
      <t xml:space="preserve">
</t>
    </r>
    <r>
      <rPr>
        <b/>
        <i/>
        <sz val="12"/>
        <color rgb="FF0599C7"/>
        <rFont val="Calibri"/>
        <family val="2"/>
        <scheme val="minor"/>
      </rPr>
      <t>3B Manure Management, 3Da2a Manure Applied to Soils, 3Da3 Urine and Dung Deposited by Grazing Animals and 5B2 Biological Treatment of Waste (anaerobic digestion at biogas facilities)</t>
    </r>
  </si>
  <si>
    <t>Instructions:</t>
  </si>
  <si>
    <t>3Da2a_NH3</t>
  </si>
  <si>
    <t>3Da3_N2O</t>
  </si>
  <si>
    <t>3Da2a_NO</t>
  </si>
  <si>
    <t>3Da3_NO</t>
  </si>
  <si>
    <t>Total emission estimates 3Da2a and 3Da3</t>
  </si>
  <si>
    <r>
      <t xml:space="preserve">To </t>
    </r>
    <r>
      <rPr>
        <b/>
        <i/>
        <sz val="12"/>
        <color rgb="FF0599C7"/>
        <rFont val="Calibri"/>
        <family val="2"/>
        <scheme val="minor"/>
      </rPr>
      <t>add more years in the inventory timeseries</t>
    </r>
    <r>
      <rPr>
        <i/>
        <sz val="12"/>
        <color rgb="FF0599C7"/>
        <rFont val="Calibri"/>
        <family val="2"/>
        <scheme val="minor"/>
      </rPr>
      <t>, formulas should be dragged across. If formulae are deleted and need to be re-added examples are provided within each sheet.</t>
    </r>
  </si>
  <si>
    <r>
      <t>Use the</t>
    </r>
    <r>
      <rPr>
        <b/>
        <i/>
        <sz val="12"/>
        <color rgb="FF0599C7"/>
        <rFont val="Calibri"/>
        <family val="2"/>
        <scheme val="minor"/>
      </rPr>
      <t xml:space="preserve"> colour coding</t>
    </r>
    <r>
      <rPr>
        <i/>
        <sz val="12"/>
        <color rgb="FF0599C7"/>
        <rFont val="Calibri"/>
        <family val="2"/>
        <scheme val="minor"/>
      </rPr>
      <t xml:space="preserve"> provided below and in the QA Sheet throughout the file.</t>
    </r>
  </si>
  <si>
    <t>The number of checks is summarised in cell F6 --&gt;</t>
  </si>
  <si>
    <t>Use this table to ensure QA/QC is completed. Document any errors in column F.</t>
  </si>
  <si>
    <t>Errors found - check the Parameters/ Step 1 sheet</t>
  </si>
  <si>
    <t>User input required - document QA/QC</t>
  </si>
  <si>
    <t>This sheet provides a list of default parameters to be used in the calculation of  3B Manure Management, 3Da2a Manure applied to soils, 3Da3 Urine and dung deposited by grazing animals and 5B2 where country-specific values are not available</t>
  </si>
  <si>
    <t>This sheet is automatically filled based on the data provided in the Parameters and Step 1 sheets.</t>
  </si>
  <si>
    <t>3B, 3Da2a, 3Da3, 5B2</t>
  </si>
  <si>
    <t>Tier 2 nitrogen flow approach based on 2018 update to the EMEP/EEA Guidebook.</t>
  </si>
  <si>
    <r>
      <t>Use the table below to select which livestock categories are to be estimated (</t>
    </r>
    <r>
      <rPr>
        <b/>
        <sz val="12"/>
        <color rgb="FF0096C8"/>
        <rFont val="Calibri"/>
        <family val="2"/>
        <scheme val="minor"/>
      </rPr>
      <t>select 'Y' in column D</t>
    </r>
    <r>
      <rPr>
        <sz val="12"/>
        <color rgb="FF0096C8"/>
        <rFont val="Calibri"/>
        <family val="2"/>
        <scheme val="minor"/>
      </rPr>
      <t>). For categories not estimated, enter the relevant notation key and an explanation in column E.</t>
    </r>
  </si>
  <si>
    <r>
      <rPr>
        <b/>
        <sz val="12"/>
        <color rgb="FF0096C8"/>
        <rFont val="Calibri"/>
        <family val="2"/>
        <scheme val="minor"/>
      </rPr>
      <t>Enter the AAP</t>
    </r>
    <r>
      <rPr>
        <sz val="12"/>
        <color rgb="FF0096C8"/>
        <rFont val="Calibri"/>
        <family val="2"/>
        <scheme val="minor"/>
      </rPr>
      <t xml:space="preserve"> for the livestock categories included ("Y" in column E in the table above). Drag cells across to add additional years.</t>
    </r>
  </si>
  <si>
    <r>
      <t>Animal weights and Nex rates by animal to be entered in the</t>
    </r>
    <r>
      <rPr>
        <b/>
        <sz val="12"/>
        <color rgb="FF0096C8"/>
        <rFont val="Calibri"/>
        <family val="2"/>
        <scheme val="minor"/>
      </rPr>
      <t xml:space="preserve"> Parameters sheet</t>
    </r>
    <r>
      <rPr>
        <sz val="12"/>
        <color rgb="FF0096C8"/>
        <rFont val="Calibri"/>
        <family val="2"/>
        <scheme val="minor"/>
      </rPr>
      <t xml:space="preserve"> (default values provided).</t>
    </r>
  </si>
  <si>
    <t>Category included?</t>
  </si>
  <si>
    <t>NK</t>
  </si>
  <si>
    <t>This spreadsheet provides Agriculture N compound estimates N-flow approach</t>
  </si>
  <si>
    <r>
      <rPr>
        <b/>
        <sz val="14"/>
        <color rgb="FF0599C7"/>
        <rFont val="Calibri"/>
        <family val="2"/>
        <scheme val="minor"/>
      </rPr>
      <t>Enter</t>
    </r>
    <r>
      <rPr>
        <sz val="14"/>
        <color rgb="FF0599C7"/>
        <rFont val="Calibri"/>
        <family val="2"/>
        <scheme val="minor"/>
      </rPr>
      <t xml:space="preserve"> information on livestock categories in</t>
    </r>
    <r>
      <rPr>
        <b/>
        <sz val="14"/>
        <color rgb="FF0599C7"/>
        <rFont val="Calibri"/>
        <family val="2"/>
        <scheme val="minor"/>
      </rPr>
      <t xml:space="preserve"> </t>
    </r>
    <r>
      <rPr>
        <sz val="14"/>
        <color rgb="FF0599C7"/>
        <rFont val="Calibri"/>
        <family val="2"/>
        <scheme val="minor"/>
      </rPr>
      <t>the</t>
    </r>
    <r>
      <rPr>
        <b/>
        <sz val="14"/>
        <color rgb="FF0599C7"/>
        <rFont val="Calibri"/>
        <family val="2"/>
        <scheme val="minor"/>
      </rPr>
      <t xml:space="preserve"> Step 1 </t>
    </r>
    <r>
      <rPr>
        <sz val="14"/>
        <color rgb="FF0599C7"/>
        <rFont val="Calibri"/>
        <family val="2"/>
        <scheme val="minor"/>
      </rPr>
      <t>sheet</t>
    </r>
  </si>
  <si>
    <r>
      <rPr>
        <b/>
        <sz val="14"/>
        <color rgb="FF0599C7"/>
        <rFont val="Calibri"/>
        <family val="2"/>
        <scheme val="minor"/>
      </rPr>
      <t>Enter</t>
    </r>
    <r>
      <rPr>
        <sz val="14"/>
        <color rgb="FF0599C7"/>
        <rFont val="Calibri"/>
        <family val="2"/>
        <scheme val="minor"/>
      </rPr>
      <t xml:space="preserve"> country-specific </t>
    </r>
    <r>
      <rPr>
        <b/>
        <sz val="14"/>
        <color rgb="FF0599C7"/>
        <rFont val="Calibri"/>
        <family val="2"/>
        <scheme val="minor"/>
      </rPr>
      <t>Parameters</t>
    </r>
    <r>
      <rPr>
        <sz val="14"/>
        <color rgb="FF0599C7"/>
        <rFont val="Calibri"/>
        <family val="2"/>
        <scheme val="minor"/>
      </rPr>
      <t xml:space="preserve"> in the Parameters sheet</t>
    </r>
  </si>
  <si>
    <r>
      <rPr>
        <b/>
        <sz val="14"/>
        <color rgb="FF0599C7"/>
        <rFont val="Calibri"/>
        <family val="2"/>
        <scheme val="minor"/>
      </rPr>
      <t>Check</t>
    </r>
    <r>
      <rPr>
        <sz val="14"/>
        <color rgb="FF0599C7"/>
        <rFont val="Calibri"/>
        <family val="2"/>
        <scheme val="minor"/>
      </rPr>
      <t xml:space="preserve"> that there are no errors in the </t>
    </r>
    <r>
      <rPr>
        <b/>
        <sz val="14"/>
        <color rgb="FF0599C7"/>
        <rFont val="Calibri"/>
        <family val="2"/>
        <scheme val="minor"/>
      </rPr>
      <t>Check Library</t>
    </r>
  </si>
  <si>
    <r>
      <t>The rest is done automatically, view the results in the</t>
    </r>
    <r>
      <rPr>
        <b/>
        <sz val="14"/>
        <color rgb="FF0599C7"/>
        <rFont val="Calibri"/>
        <family val="2"/>
        <scheme val="minor"/>
      </rPr>
      <t xml:space="preserve"> Summary</t>
    </r>
    <r>
      <rPr>
        <sz val="14"/>
        <color rgb="FF0599C7"/>
        <rFont val="Calibri"/>
        <family val="2"/>
        <scheme val="minor"/>
      </rPr>
      <t xml:space="preserve"> sheet!</t>
    </r>
  </si>
  <si>
    <t>This sheet provides a summary of all N emission estimates for 3B, 3Da2a, 3Da3 and 5B2. You do not need to alter this sheet - the results will be shown here once Step 1 and Parameters are completed.</t>
  </si>
  <si>
    <r>
      <t>x</t>
    </r>
    <r>
      <rPr>
        <i/>
        <vertAlign val="subscript"/>
        <sz val="11"/>
        <rFont val="Calibri"/>
        <family val="2"/>
        <scheme val="minor"/>
      </rPr>
      <t>store_slurry</t>
    </r>
  </si>
  <si>
    <r>
      <t>x</t>
    </r>
    <r>
      <rPr>
        <i/>
        <vertAlign val="subscript"/>
        <sz val="11"/>
        <rFont val="Calibri"/>
        <family val="2"/>
        <scheme val="minor"/>
      </rPr>
      <t>store_solid</t>
    </r>
  </si>
  <si>
    <r>
      <t xml:space="preserve">Check that the required </t>
    </r>
    <r>
      <rPr>
        <b/>
        <sz val="12"/>
        <color rgb="FF0599C7"/>
        <rFont val="Calibri"/>
        <family val="2"/>
        <scheme val="minor"/>
      </rPr>
      <t>input data</t>
    </r>
    <r>
      <rPr>
        <sz val="12"/>
        <color rgb="FF0599C7"/>
        <rFont val="Calibri"/>
        <family val="2"/>
        <scheme val="minor"/>
      </rPr>
      <t xml:space="preserve"> listed below is available. This is the minimum input data required to use this tool, and for which no default values are presented in the EMEP/EEA Guidebook.</t>
    </r>
  </si>
  <si>
    <r>
      <t xml:space="preserve">One sheet is provided </t>
    </r>
    <r>
      <rPr>
        <b/>
        <sz val="12"/>
        <color rgb="FF0599C7"/>
        <rFont val="Calibri"/>
        <family val="2"/>
        <scheme val="minor"/>
      </rPr>
      <t>per livestock category.</t>
    </r>
    <r>
      <rPr>
        <sz val="12"/>
        <color rgb="FF0599C7"/>
        <rFont val="Calibri"/>
        <family val="2"/>
        <scheme val="minor"/>
      </rPr>
      <t xml:space="preserve"> These sheets are linked to the Parameters sheet and Step 1 sheet and </t>
    </r>
    <r>
      <rPr>
        <b/>
        <sz val="12"/>
        <color rgb="FF0599C7"/>
        <rFont val="Calibri"/>
        <family val="2"/>
        <scheme val="minor"/>
      </rPr>
      <t>do not need to be altered</t>
    </r>
    <r>
      <rPr>
        <sz val="12"/>
        <color rgb="FF0599C7"/>
        <rFont val="Calibri"/>
        <family val="2"/>
        <scheme val="minor"/>
      </rPr>
      <t>. The step-wise approach in the EMEP/EEA Guidebook is followed in these sheets to calculate N emissions from 3B Manure Management, 3Da2a Manure applied to soils and 3Da3 Urine and dung deposited by grazing animals and 5B2 Biological Treatment of Waste (anaerobic digestion at biogas facilities). The livestock sheets</t>
    </r>
    <r>
      <rPr>
        <b/>
        <sz val="12"/>
        <color rgb="FF0599C7"/>
        <rFont val="Calibri"/>
        <family val="2"/>
        <scheme val="minor"/>
      </rPr>
      <t xml:space="preserve"> do not need to be altered</t>
    </r>
    <r>
      <rPr>
        <sz val="12"/>
        <color rgb="FF0599C7"/>
        <rFont val="Calibri"/>
        <family val="2"/>
        <scheme val="minor"/>
      </rPr>
      <t>, changes to Parameters or APP data should be made in the Parameter and Step 1 sheets, respectively.</t>
    </r>
  </si>
  <si>
    <r>
      <t xml:space="preserve">Review the emission estimates summarised in the </t>
    </r>
    <r>
      <rPr>
        <b/>
        <sz val="12"/>
        <color rgb="FF0599C7"/>
        <rFont val="Calibri"/>
        <family val="2"/>
        <scheme val="minor"/>
      </rPr>
      <t>Summary</t>
    </r>
    <r>
      <rPr>
        <sz val="12"/>
        <color rgb="FF0599C7"/>
        <rFont val="Calibri"/>
        <family val="2"/>
        <scheme val="minor"/>
      </rPr>
      <t xml:space="preserve"> sheet. </t>
    </r>
  </si>
  <si>
    <t>No default available from the Guidebook, same value as cattle/sheep/swine/buffalo/goats/horses applied</t>
  </si>
  <si>
    <t>EF_N2O_storage_slurry_with_natural_crust</t>
  </si>
  <si>
    <t>EF_N2O_storage_slurry_without_natural_crust</t>
  </si>
  <si>
    <t>EF N2O storage, slurry (values for with and without natural crusts for cattle only)</t>
  </si>
  <si>
    <t>Dairy cattle_tied housing</t>
  </si>
  <si>
    <t>Same EF for dairy cattle and dairy cattle, tied housing</t>
  </si>
  <si>
    <t>Proportion_tied_housing</t>
  </si>
  <si>
    <t>Applied in Step 6 (Dairy cattle only)</t>
  </si>
  <si>
    <t>Applied in Step 10 (cattle only)</t>
  </si>
  <si>
    <t>Proportion_with_natural_crust</t>
  </si>
  <si>
    <t>Proportion_without_natural_crust</t>
  </si>
  <si>
    <t>Enter the fractions for the proportion of dairy cattle in tied housing. Default value of 0 is provided. Drag cells across to add additional years.</t>
  </si>
  <si>
    <t>Checks - review all cells which don't equal 1</t>
  </si>
  <si>
    <t>All cattle</t>
  </si>
  <si>
    <t>Proportion with natural crust + proportion without natural crust = 1</t>
  </si>
  <si>
    <t>Step1_Check</t>
  </si>
  <si>
    <t>Check - Proportion with/without natural crusts = 1</t>
  </si>
  <si>
    <t>Check - Proportion with/without natural crusts = 2</t>
  </si>
  <si>
    <t>Check - Proportion with/without natural crusts = 3</t>
  </si>
  <si>
    <r>
      <t>Proportion of slurry manure which is stored on farms. No default value available. Ensure that: X</t>
    </r>
    <r>
      <rPr>
        <vertAlign val="subscript"/>
        <sz val="11"/>
        <color theme="1"/>
        <rFont val="Calibri"/>
        <family val="2"/>
        <scheme val="minor"/>
      </rPr>
      <t>store_slurry</t>
    </r>
    <r>
      <rPr>
        <sz val="11"/>
        <color theme="1"/>
        <rFont val="Calibri"/>
        <family val="2"/>
        <scheme val="minor"/>
      </rPr>
      <t xml:space="preserve"> + X</t>
    </r>
    <r>
      <rPr>
        <vertAlign val="subscript"/>
        <sz val="11"/>
        <color theme="1"/>
        <rFont val="Calibri"/>
        <family val="2"/>
        <scheme val="minor"/>
      </rPr>
      <t>biogas_slurry</t>
    </r>
    <r>
      <rPr>
        <sz val="11"/>
        <color theme="1"/>
        <rFont val="Calibri"/>
        <family val="2"/>
        <scheme val="minor"/>
      </rPr>
      <t xml:space="preserve"> &lt;= 1, it is assumed any remaining manure is applied directly to fields (Step 8).</t>
    </r>
  </si>
  <si>
    <r>
      <t>Proportion of solid manure which is stored on farms. No default value available. Ensure that: X</t>
    </r>
    <r>
      <rPr>
        <vertAlign val="subscript"/>
        <sz val="11"/>
        <color theme="1"/>
        <rFont val="Calibri"/>
        <family val="2"/>
        <scheme val="minor"/>
      </rPr>
      <t>store_solid</t>
    </r>
    <r>
      <rPr>
        <sz val="11"/>
        <color theme="1"/>
        <rFont val="Calibri"/>
        <family val="2"/>
        <scheme val="minor"/>
      </rPr>
      <t xml:space="preserve"> + X</t>
    </r>
    <r>
      <rPr>
        <vertAlign val="subscript"/>
        <sz val="11"/>
        <color theme="1"/>
        <rFont val="Calibri"/>
        <family val="2"/>
        <scheme val="minor"/>
      </rPr>
      <t>biogas_solid</t>
    </r>
    <r>
      <rPr>
        <sz val="11"/>
        <color theme="1"/>
        <rFont val="Calibri"/>
        <family val="2"/>
        <scheme val="minor"/>
      </rPr>
      <t xml:space="preserve"> &lt;= 1, it is assumed any remaining manure is applied directly to fields (Step 8).</t>
    </r>
  </si>
  <si>
    <r>
      <t>Proportion of slurry manure which is used for biogas production. No default value available. Ensure that: X</t>
    </r>
    <r>
      <rPr>
        <vertAlign val="subscript"/>
        <sz val="11"/>
        <color theme="1"/>
        <rFont val="Calibri"/>
        <family val="2"/>
        <scheme val="minor"/>
      </rPr>
      <t>store_slurry</t>
    </r>
    <r>
      <rPr>
        <sz val="11"/>
        <color theme="1"/>
        <rFont val="Calibri"/>
        <family val="2"/>
        <scheme val="minor"/>
      </rPr>
      <t xml:space="preserve"> + X</t>
    </r>
    <r>
      <rPr>
        <vertAlign val="subscript"/>
        <sz val="11"/>
        <color theme="1"/>
        <rFont val="Calibri"/>
        <family val="2"/>
        <scheme val="minor"/>
      </rPr>
      <t>biogas_slurry</t>
    </r>
    <r>
      <rPr>
        <sz val="11"/>
        <color theme="1"/>
        <rFont val="Calibri"/>
        <family val="2"/>
        <scheme val="minor"/>
      </rPr>
      <t xml:space="preserve"> &lt;= 1, it is assumed any remaining manure is applied directly to fields (Step 8).</t>
    </r>
  </si>
  <si>
    <r>
      <t>Proportion of solid manure which is used for biogas production. No default value available. Ensure that: X</t>
    </r>
    <r>
      <rPr>
        <vertAlign val="subscript"/>
        <sz val="11"/>
        <color theme="1"/>
        <rFont val="Calibri"/>
        <family val="2"/>
        <scheme val="minor"/>
      </rPr>
      <t>store_solid</t>
    </r>
    <r>
      <rPr>
        <sz val="11"/>
        <color theme="1"/>
        <rFont val="Calibri"/>
        <family val="2"/>
        <scheme val="minor"/>
      </rPr>
      <t xml:space="preserve"> + X</t>
    </r>
    <r>
      <rPr>
        <vertAlign val="subscript"/>
        <sz val="11"/>
        <color theme="1"/>
        <rFont val="Calibri"/>
        <family val="2"/>
        <scheme val="minor"/>
      </rPr>
      <t>biogas_solid</t>
    </r>
    <r>
      <rPr>
        <sz val="11"/>
        <color theme="1"/>
        <rFont val="Calibri"/>
        <family val="2"/>
        <scheme val="minor"/>
      </rPr>
      <t xml:space="preserve"> &lt;= 1, it is assumed any remaining manure is applied directly to fields (Step 8).</t>
    </r>
  </si>
  <si>
    <r>
      <t xml:space="preserve">Use the </t>
    </r>
    <r>
      <rPr>
        <b/>
        <sz val="12"/>
        <color rgb="FF0599C7"/>
        <rFont val="Calibri"/>
        <family val="2"/>
        <scheme val="minor"/>
      </rPr>
      <t>Check Library</t>
    </r>
    <r>
      <rPr>
        <sz val="12"/>
        <color rgb="FF0599C7"/>
        <rFont val="Calibri"/>
        <family val="2"/>
        <scheme val="minor"/>
      </rPr>
      <t xml:space="preserve"> to identify errors within the parameters and calculations. Check all rows in this sheet and make corrections to the input data as required.</t>
    </r>
  </si>
  <si>
    <t>Proportion of cattle slurry with natural crust vs the proportion of cattle slurry without natural crust. Defaults are provided but they are only based on UK data, it is therefore recommended that these are updated with country-specific values.</t>
  </si>
  <si>
    <t>Proportion cattle slurry with/without natural crust</t>
  </si>
  <si>
    <t>This workbook is based on calculation method described in draft "EMEP/EEA air pollutant emission inventory guidebook 2019"</t>
  </si>
  <si>
    <t>In this worksheet, users must select which livestock categories are included in the calculations and provide population numbers.</t>
  </si>
  <si>
    <t>Parameters checks are linked to the tables in  Parameters and the livestock sheets, if column D shows error, review the data included in the Parameters or relevant livestock sheet. Use column E "Go to sheet" to find the error in the tool.</t>
  </si>
  <si>
    <t>Use the two tables below to select the livestock categories to be included in the calculations and enter the AAP (annual average population)</t>
  </si>
  <si>
    <t>Includes piglets up to 8 kg</t>
  </si>
  <si>
    <t>https://uk-air.defra.gov.uk/assets/documents/reports/cat07/1803161032_GB_IIR_2018_v1.2.pdf</t>
  </si>
  <si>
    <t>No default value is available. If tied housing does occur a country-specific value must be provided here.</t>
  </si>
  <si>
    <r>
      <rPr>
        <b/>
        <sz val="12"/>
        <color rgb="FF0096C8"/>
        <rFont val="Calibri"/>
        <family val="2"/>
        <scheme val="minor"/>
      </rPr>
      <t xml:space="preserve">Enter the fractions for the proportion of cattle slurry stores with and without natural crusts. An example of proportion is provided, based on UK NIR. </t>
    </r>
    <r>
      <rPr>
        <sz val="12"/>
        <color rgb="FF0096C8"/>
        <rFont val="Calibri"/>
        <family val="2"/>
        <scheme val="minor"/>
      </rPr>
      <t>Drag cells across to add additional years.</t>
    </r>
  </si>
  <si>
    <t>File name 1</t>
  </si>
  <si>
    <t>Purpose of linked file, location</t>
  </si>
  <si>
    <t>File name 2</t>
  </si>
  <si>
    <r>
      <t>An example value for</t>
    </r>
    <r>
      <rPr>
        <b/>
        <i/>
        <sz val="11"/>
        <color rgb="FF0599C7"/>
        <rFont val="Calibri"/>
        <family val="2"/>
        <scheme val="minor"/>
      </rPr>
      <t xml:space="preserve"> proportion cattle slurry with natural crust vs the proportion of cattle slurry without natural crust </t>
    </r>
    <r>
      <rPr>
        <i/>
        <sz val="11"/>
        <color rgb="FF0599C7"/>
        <rFont val="Calibri"/>
        <family val="2"/>
        <scheme val="minor"/>
      </rPr>
      <t xml:space="preserve">are provided in Step 1. The example provided is based on UK data and </t>
    </r>
    <r>
      <rPr>
        <b/>
        <i/>
        <sz val="11"/>
        <color rgb="FF0599C7"/>
        <rFont val="Calibri"/>
        <family val="2"/>
        <scheme val="minor"/>
      </rPr>
      <t xml:space="preserve">should be updated with country-specific data </t>
    </r>
    <r>
      <rPr>
        <i/>
        <sz val="11"/>
        <color rgb="FF0599C7"/>
        <rFont val="Calibri"/>
        <family val="2"/>
        <scheme val="minor"/>
      </rPr>
      <t>if available.</t>
    </r>
  </si>
  <si>
    <t>If formulae in the Parameters table are removed, they can be re-added by copying the formula in this column into the corresponding row.</t>
  </si>
  <si>
    <t xml:space="preserve">Feedback and questions can be sent to: </t>
  </si>
  <si>
    <t>TFEIP@aether-uk.com</t>
  </si>
  <si>
    <t>If formulae in the table are removed, they can be re-added by copying the formula in this column into the corresponding row.</t>
  </si>
  <si>
    <t>Formulae is different for dairy cattle to account for tied housing (additional EF in row 44)</t>
  </si>
  <si>
    <r>
      <t>m</t>
    </r>
    <r>
      <rPr>
        <vertAlign val="subscript"/>
        <sz val="10"/>
        <color theme="0" tint="-0.34998626667073579"/>
        <rFont val="Calibri"/>
        <family val="2"/>
        <scheme val="minor"/>
      </rPr>
      <t>applied_direct_slurry_TAN</t>
    </r>
    <r>
      <rPr>
        <sz val="10"/>
        <color theme="0" tint="-0.34998626667073579"/>
        <rFont val="Calibri"/>
        <family val="2"/>
        <scheme val="minor"/>
      </rPr>
      <t> = [(m</t>
    </r>
    <r>
      <rPr>
        <vertAlign val="subscript"/>
        <sz val="10"/>
        <color theme="0" tint="-0.34998626667073579"/>
        <rFont val="Calibri"/>
        <family val="2"/>
        <scheme val="minor"/>
      </rPr>
      <t>house_slurry_TAN</t>
    </r>
    <r>
      <rPr>
        <sz val="10"/>
        <color theme="0" tint="-0.34998626667073579"/>
        <rFont val="Calibri"/>
        <family val="2"/>
        <scheme val="minor"/>
      </rPr>
      <t> –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yard_TAN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(1 – (x</t>
    </r>
    <r>
      <rPr>
        <vertAlign val="subscript"/>
        <sz val="10"/>
        <color theme="0" tint="-0.34998626667073579"/>
        <rFont val="Calibri"/>
        <family val="2"/>
        <scheme val="minor"/>
      </rPr>
      <t>store_slurry</t>
    </r>
    <r>
      <rPr>
        <sz val="10"/>
        <color theme="0" tint="-0.34998626667073579"/>
        <rFont val="Calibri"/>
        <family val="2"/>
        <scheme val="minor"/>
      </rPr>
      <t> + x</t>
    </r>
    <r>
      <rPr>
        <vertAlign val="subscript"/>
        <sz val="10"/>
        <color theme="0" tint="-0.34998626667073579"/>
        <rFont val="Calibri"/>
        <family val="2"/>
        <scheme val="minor"/>
      </rPr>
      <t>biogas_slurry</t>
    </r>
    <r>
      <rPr>
        <sz val="10"/>
        <color theme="0" tint="-0.34998626667073579"/>
        <rFont val="Calibri"/>
        <family val="2"/>
        <scheme val="minor"/>
      </rPr>
      <t>)) (24)</t>
    </r>
  </si>
  <si>
    <r>
      <t>m</t>
    </r>
    <r>
      <rPr>
        <vertAlign val="subscript"/>
        <sz val="11"/>
        <rFont val="Calibri"/>
        <family val="2"/>
        <scheme val="minor"/>
      </rPr>
      <t>applied_direct_slurry_TAN</t>
    </r>
  </si>
  <si>
    <r>
      <t>m</t>
    </r>
    <r>
      <rPr>
        <vertAlign val="subscript"/>
        <sz val="11"/>
        <rFont val="Calibri"/>
        <family val="2"/>
        <scheme val="minor"/>
      </rPr>
      <t>applied_direct_slurry_N</t>
    </r>
  </si>
  <si>
    <r>
      <t>m</t>
    </r>
    <r>
      <rPr>
        <vertAlign val="subscript"/>
        <sz val="10"/>
        <color theme="0" tint="-0.34998626667073579"/>
        <rFont val="Calibri"/>
        <family val="2"/>
        <scheme val="minor"/>
      </rPr>
      <t>applied_direct_slurry_N</t>
    </r>
    <r>
      <rPr>
        <sz val="10"/>
        <color theme="0" tint="-0.34998626667073579"/>
        <rFont val="Calibri"/>
        <family val="2"/>
        <scheme val="minor"/>
      </rPr>
      <t> = [(m</t>
    </r>
    <r>
      <rPr>
        <vertAlign val="subscript"/>
        <sz val="10"/>
        <color theme="0" tint="-0.34998626667073579"/>
        <rFont val="Calibri"/>
        <family val="2"/>
        <scheme val="minor"/>
      </rPr>
      <t>house_slurry_N</t>
    </r>
    <r>
      <rPr>
        <sz val="10"/>
        <color theme="0" tint="-0.34998626667073579"/>
        <rFont val="Calibri"/>
        <family val="2"/>
        <scheme val="minor"/>
      </rPr>
      <t> – E</t>
    </r>
    <r>
      <rPr>
        <vertAlign val="subscript"/>
        <sz val="10"/>
        <color theme="0" tint="-0.34998626667073579"/>
        <rFont val="Calibri"/>
        <family val="2"/>
        <scheme val="minor"/>
      </rPr>
      <t>house_slurry</t>
    </r>
    <r>
      <rPr>
        <sz val="10"/>
        <color theme="0" tint="-0.34998626667073579"/>
        <rFont val="Calibri"/>
        <family val="2"/>
        <scheme val="minor"/>
      </rPr>
      <t>) + (m</t>
    </r>
    <r>
      <rPr>
        <vertAlign val="subscript"/>
        <sz val="10"/>
        <color theme="0" tint="-0.34998626667073579"/>
        <rFont val="Calibri"/>
        <family val="2"/>
        <scheme val="minor"/>
      </rPr>
      <t>yard_N</t>
    </r>
    <r>
      <rPr>
        <sz val="10"/>
        <color theme="0" tint="-0.34998626667073579"/>
        <rFont val="Calibri"/>
        <family val="2"/>
        <scheme val="minor"/>
      </rPr>
      <t> – E</t>
    </r>
    <r>
      <rPr>
        <vertAlign val="subscript"/>
        <sz val="10"/>
        <color theme="0" tint="-0.34998626667073579"/>
        <rFont val="Calibri"/>
        <family val="2"/>
        <scheme val="minor"/>
      </rPr>
      <t>yard</t>
    </r>
    <r>
      <rPr>
        <sz val="10"/>
        <color theme="0" tint="-0.34998626667073579"/>
        <rFont val="Calibri"/>
        <family val="2"/>
        <scheme val="minor"/>
      </rPr>
      <t>)] × (1 – (x</t>
    </r>
    <r>
      <rPr>
        <vertAlign val="subscript"/>
        <sz val="10"/>
        <color theme="0" tint="-0.34998626667073579"/>
        <rFont val="Calibri"/>
        <family val="2"/>
        <scheme val="minor"/>
      </rPr>
      <t>store_slurry</t>
    </r>
    <r>
      <rPr>
        <sz val="10"/>
        <color theme="0" tint="-0.34998626667073579"/>
        <rFont val="Calibri"/>
        <family val="2"/>
        <scheme val="minor"/>
      </rPr>
      <t> + x</t>
    </r>
    <r>
      <rPr>
        <vertAlign val="subscript"/>
        <sz val="10"/>
        <color theme="0" tint="-0.34998626667073579"/>
        <rFont val="Calibri"/>
        <family val="2"/>
        <scheme val="minor"/>
      </rPr>
      <t>biogas_slurry</t>
    </r>
    <r>
      <rPr>
        <sz val="10"/>
        <color theme="0" tint="-0.34998626667073579"/>
        <rFont val="Calibri"/>
        <family val="2"/>
        <scheme val="minor"/>
      </rPr>
      <t>)) (25)</t>
    </r>
  </si>
  <si>
    <r>
      <t>m</t>
    </r>
    <r>
      <rPr>
        <vertAlign val="subscript"/>
        <sz val="11"/>
        <rFont val="Calibri"/>
        <family val="2"/>
        <scheme val="minor"/>
      </rPr>
      <t>applied_direct_solid_TAN</t>
    </r>
  </si>
  <si>
    <r>
      <t>m</t>
    </r>
    <r>
      <rPr>
        <vertAlign val="subscript"/>
        <sz val="11"/>
        <rFont val="Calibri"/>
        <family val="2"/>
        <scheme val="minor"/>
      </rPr>
      <t>applied_direct_solid_N</t>
    </r>
  </si>
  <si>
    <r>
      <t>m</t>
    </r>
    <r>
      <rPr>
        <vertAlign val="subscript"/>
        <sz val="10"/>
        <color rgb="FFA6A6A6"/>
        <rFont val="Calibri"/>
        <family val="2"/>
        <scheme val="minor"/>
      </rPr>
      <t>applied_direct_solid_N</t>
    </r>
    <r>
      <rPr>
        <sz val="10"/>
        <color rgb="FFA6A6A6"/>
        <rFont val="Calibri"/>
        <family val="2"/>
        <scheme val="minor"/>
      </rPr>
      <t> = m</t>
    </r>
    <r>
      <rPr>
        <vertAlign val="subscript"/>
        <sz val="10"/>
        <color rgb="FFA6A6A6"/>
        <rFont val="Calibri"/>
        <family val="2"/>
        <scheme val="minor"/>
      </rPr>
      <t>ex-house_solid_N</t>
    </r>
    <r>
      <rPr>
        <sz val="10"/>
        <color rgb="FFA6A6A6"/>
        <rFont val="Calibri"/>
        <family val="2"/>
        <scheme val="minor"/>
      </rPr>
      <t> × (1 – (x</t>
    </r>
    <r>
      <rPr>
        <vertAlign val="subscript"/>
        <sz val="10"/>
        <color rgb="FFA6A6A6"/>
        <rFont val="Calibri"/>
        <family val="2"/>
        <scheme val="minor"/>
      </rPr>
      <t>store_solid</t>
    </r>
    <r>
      <rPr>
        <sz val="10"/>
        <color rgb="FFA6A6A6"/>
        <rFont val="Calibri"/>
        <family val="2"/>
        <scheme val="minor"/>
      </rPr>
      <t> + x</t>
    </r>
    <r>
      <rPr>
        <vertAlign val="subscript"/>
        <sz val="10"/>
        <color rgb="FFA6A6A6"/>
        <rFont val="Calibri"/>
        <family val="2"/>
        <scheme val="minor"/>
      </rPr>
      <t>biogas_solid</t>
    </r>
    <r>
      <rPr>
        <sz val="10"/>
        <color rgb="FFA6A6A6"/>
        <rFont val="Calibri"/>
        <family val="2"/>
        <scheme val="minor"/>
      </rPr>
      <t>)) (31)</t>
    </r>
  </si>
  <si>
    <r>
      <t>m</t>
    </r>
    <r>
      <rPr>
        <vertAlign val="subscript"/>
        <sz val="10"/>
        <color rgb="FFA6A6A6"/>
        <rFont val="Calibri"/>
        <family val="2"/>
        <scheme val="minor"/>
      </rPr>
      <t>applied_direct_solid_TAN</t>
    </r>
    <r>
      <rPr>
        <sz val="10"/>
        <color rgb="FFA6A6A6"/>
        <rFont val="Calibri"/>
        <family val="2"/>
        <scheme val="minor"/>
      </rPr>
      <t> = m</t>
    </r>
    <r>
      <rPr>
        <vertAlign val="subscript"/>
        <sz val="10"/>
        <color rgb="FFA6A6A6"/>
        <rFont val="Calibri"/>
        <family val="2"/>
        <scheme val="minor"/>
      </rPr>
      <t>ex-house_solid_TAN</t>
    </r>
    <r>
      <rPr>
        <sz val="10"/>
        <color rgb="FFA6A6A6"/>
        <rFont val="Calibri"/>
        <family val="2"/>
        <scheme val="minor"/>
      </rPr>
      <t> × (1 – (x</t>
    </r>
    <r>
      <rPr>
        <vertAlign val="subscript"/>
        <sz val="10"/>
        <color rgb="FFA6A6A6"/>
        <rFont val="Calibri"/>
        <family val="2"/>
        <scheme val="minor"/>
      </rPr>
      <t>store_solid</t>
    </r>
    <r>
      <rPr>
        <sz val="10"/>
        <color rgb="FFA6A6A6"/>
        <rFont val="Calibri"/>
        <family val="2"/>
        <scheme val="minor"/>
      </rPr>
      <t> + x</t>
    </r>
    <r>
      <rPr>
        <vertAlign val="subscript"/>
        <sz val="10"/>
        <color rgb="FFA6A6A6"/>
        <rFont val="Calibri"/>
        <family val="2"/>
        <scheme val="minor"/>
      </rPr>
      <t>biogas_solid</t>
    </r>
    <r>
      <rPr>
        <sz val="10"/>
        <color rgb="FFA6A6A6"/>
        <rFont val="Calibri"/>
        <family val="2"/>
        <scheme val="minor"/>
      </rPr>
      <t>)) (30)</t>
    </r>
  </si>
  <si>
    <r>
      <t>m</t>
    </r>
    <r>
      <rPr>
        <vertAlign val="subscript"/>
        <sz val="10"/>
        <color theme="0" tint="-0.34998626667073579"/>
        <rFont val="Calibri"/>
        <family val="2"/>
        <scheme val="minor"/>
      </rPr>
      <t>applic_slurry_TAN</t>
    </r>
    <r>
      <rPr>
        <sz val="10"/>
        <color theme="0" tint="-0.34998626667073579"/>
        <rFont val="Calibri"/>
        <family val="2"/>
        <scheme val="minor"/>
      </rPr>
      <t> = m</t>
    </r>
    <r>
      <rPr>
        <vertAlign val="subscript"/>
        <sz val="10"/>
        <color theme="0" tint="-0.34998626667073579"/>
        <rFont val="Calibri"/>
        <family val="2"/>
        <scheme val="minor"/>
      </rPr>
      <t>applied_direct_slurry_TAN</t>
    </r>
    <r>
      <rPr>
        <sz val="10"/>
        <color theme="0" tint="-0.34998626667073579"/>
        <rFont val="Calibri"/>
        <family val="2"/>
        <scheme val="minor"/>
      </rPr>
      <t> + mm</t>
    </r>
    <r>
      <rPr>
        <vertAlign val="subscript"/>
        <sz val="10"/>
        <color theme="0" tint="-0.34998626667073579"/>
        <rFont val="Calibri"/>
        <family val="2"/>
        <scheme val="minor"/>
      </rPr>
      <t>storage_slurry_TAN</t>
    </r>
    <r>
      <rPr>
        <sz val="10"/>
        <color theme="0" tint="-0.34998626667073579"/>
        <rFont val="Calibri"/>
        <family val="2"/>
        <scheme val="minor"/>
      </rPr>
      <t> + mm</t>
    </r>
    <r>
      <rPr>
        <vertAlign val="subscript"/>
        <sz val="10"/>
        <color theme="0" tint="-0.34998626667073579"/>
        <rFont val="Calibri"/>
        <family val="2"/>
        <scheme val="minor"/>
      </rPr>
      <t>dig_TAN</t>
    </r>
    <r>
      <rPr>
        <sz val="10"/>
        <color theme="0" tint="-0.34998626667073579"/>
        <rFont val="Calibri"/>
        <family val="2"/>
        <scheme val="minor"/>
      </rPr>
      <t xml:space="preserve"> – E</t>
    </r>
    <r>
      <rPr>
        <vertAlign val="subscript"/>
        <sz val="10"/>
        <color theme="0" tint="-0.34998626667073579"/>
        <rFont val="Calibri"/>
        <family val="2"/>
        <scheme val="minor"/>
      </rPr>
      <t>storage_slurry</t>
    </r>
    <r>
      <rPr>
        <sz val="10"/>
        <color theme="0" tint="-0.34998626667073579"/>
        <rFont val="Calibri"/>
        <family val="2"/>
        <scheme val="minor"/>
      </rPr>
      <t xml:space="preserve"> (35)</t>
    </r>
  </si>
  <si>
    <r>
      <t>m</t>
    </r>
    <r>
      <rPr>
        <vertAlign val="subscript"/>
        <sz val="10"/>
        <color theme="0" tint="-0.34998626667073579"/>
        <rFont val="Calibri"/>
        <family val="2"/>
        <scheme val="minor"/>
      </rPr>
      <t>applic_slurry_N</t>
    </r>
    <r>
      <rPr>
        <sz val="10"/>
        <color theme="0" tint="-0.34998626667073579"/>
        <rFont val="Calibri"/>
        <family val="2"/>
        <scheme val="minor"/>
      </rPr>
      <t> = m</t>
    </r>
    <r>
      <rPr>
        <vertAlign val="subscript"/>
        <sz val="10"/>
        <color theme="0" tint="-0.34998626667073579"/>
        <rFont val="Calibri"/>
        <family val="2"/>
        <scheme val="minor"/>
      </rPr>
      <t>applied_direct_slurry_N</t>
    </r>
    <r>
      <rPr>
        <sz val="10"/>
        <color theme="0" tint="-0.34998626667073579"/>
        <rFont val="Calibri"/>
        <family val="2"/>
        <scheme val="minor"/>
      </rPr>
      <t> + mm</t>
    </r>
    <r>
      <rPr>
        <vertAlign val="subscript"/>
        <sz val="10"/>
        <color theme="0" tint="-0.34998626667073579"/>
        <rFont val="Calibri"/>
        <family val="2"/>
        <scheme val="minor"/>
      </rPr>
      <t>storage_slurry_N</t>
    </r>
    <r>
      <rPr>
        <sz val="10"/>
        <color theme="0" tint="-0.34998626667073579"/>
        <rFont val="Calibri"/>
        <family val="2"/>
        <scheme val="minor"/>
      </rPr>
      <t> + mm</t>
    </r>
    <r>
      <rPr>
        <vertAlign val="subscript"/>
        <sz val="10"/>
        <color theme="0" tint="-0.34998626667073579"/>
        <rFont val="Calibri"/>
        <family val="2"/>
        <scheme val="minor"/>
      </rPr>
      <t>dig_N</t>
    </r>
    <r>
      <rPr>
        <sz val="10"/>
        <color theme="0" tint="-0.34998626667073579"/>
        <rFont val="Calibri"/>
        <family val="2"/>
        <scheme val="minor"/>
      </rPr>
      <t xml:space="preserve"> – E</t>
    </r>
    <r>
      <rPr>
        <vertAlign val="subscript"/>
        <sz val="10"/>
        <color theme="0" tint="-0.34998626667073579"/>
        <rFont val="Calibri"/>
        <family val="2"/>
        <scheme val="minor"/>
      </rPr>
      <t>storage_slurry</t>
    </r>
    <r>
      <rPr>
        <sz val="10"/>
        <color theme="0" tint="-0.34998626667073579"/>
        <rFont val="Calibri"/>
        <family val="2"/>
        <scheme val="minor"/>
      </rPr>
      <t xml:space="preserve"> (36)</t>
    </r>
  </si>
  <si>
    <r>
      <t>m</t>
    </r>
    <r>
      <rPr>
        <vertAlign val="subscript"/>
        <sz val="10"/>
        <color theme="0" tint="-0.34998626667073579"/>
        <rFont val="Calibri"/>
        <family val="2"/>
        <scheme val="minor"/>
      </rPr>
      <t>applic_solid_TAN</t>
    </r>
    <r>
      <rPr>
        <sz val="10"/>
        <color theme="0" tint="-0.34998626667073579"/>
        <rFont val="Calibri"/>
        <family val="2"/>
        <scheme val="minor"/>
      </rPr>
      <t> = m</t>
    </r>
    <r>
      <rPr>
        <vertAlign val="subscript"/>
        <sz val="10"/>
        <color theme="0" tint="-0.34998626667073579"/>
        <rFont val="Calibri"/>
        <family val="2"/>
        <scheme val="minor"/>
      </rPr>
      <t>applied_direct_solid_TAN</t>
    </r>
    <r>
      <rPr>
        <sz val="10"/>
        <color theme="0" tint="-0.34998626667073579"/>
        <rFont val="Calibri"/>
        <family val="2"/>
        <scheme val="minor"/>
      </rPr>
      <t> + mm</t>
    </r>
    <r>
      <rPr>
        <vertAlign val="subscript"/>
        <sz val="10"/>
        <color theme="0" tint="-0.34998626667073579"/>
        <rFont val="Calibri"/>
        <family val="2"/>
        <scheme val="minor"/>
      </rPr>
      <t>storage_solid_TAN</t>
    </r>
    <r>
      <rPr>
        <sz val="10"/>
        <color theme="0" tint="-0.34998626667073579"/>
        <rFont val="Calibri"/>
        <family val="2"/>
        <scheme val="minor"/>
      </rPr>
      <t xml:space="preserve"> -E</t>
    </r>
    <r>
      <rPr>
        <vertAlign val="subscript"/>
        <sz val="10"/>
        <color theme="0" tint="-0.34998626667073579"/>
        <rFont val="Calibri"/>
        <family val="2"/>
        <scheme val="minor"/>
      </rPr>
      <t>storage_solid</t>
    </r>
    <r>
      <rPr>
        <sz val="10"/>
        <color theme="0" tint="-0.34998626667073579"/>
        <rFont val="Calibri"/>
        <family val="2"/>
        <scheme val="minor"/>
      </rPr>
      <t xml:space="preserve"> (37)</t>
    </r>
  </si>
  <si>
    <r>
      <t>m</t>
    </r>
    <r>
      <rPr>
        <vertAlign val="subscript"/>
        <sz val="10"/>
        <color theme="0" tint="-0.34998626667073579"/>
        <rFont val="Calibri"/>
        <family val="2"/>
        <scheme val="minor"/>
      </rPr>
      <t>applic_solid_N</t>
    </r>
    <r>
      <rPr>
        <sz val="10"/>
        <color theme="0" tint="-0.34998626667073579"/>
        <rFont val="Calibri"/>
        <family val="2"/>
        <scheme val="minor"/>
      </rPr>
      <t> = m</t>
    </r>
    <r>
      <rPr>
        <vertAlign val="subscript"/>
        <sz val="10"/>
        <color theme="0" tint="-0.34998626667073579"/>
        <rFont val="Calibri"/>
        <family val="2"/>
        <scheme val="minor"/>
      </rPr>
      <t>applied_direct_solid_N</t>
    </r>
    <r>
      <rPr>
        <sz val="10"/>
        <color theme="0" tint="-0.34998626667073579"/>
        <rFont val="Calibri"/>
        <family val="2"/>
        <scheme val="minor"/>
      </rPr>
      <t> + mm</t>
    </r>
    <r>
      <rPr>
        <vertAlign val="subscript"/>
        <sz val="10"/>
        <color theme="0" tint="-0.34998626667073579"/>
        <rFont val="Calibri"/>
        <family val="2"/>
        <scheme val="minor"/>
      </rPr>
      <t>storage_solid_N</t>
    </r>
    <r>
      <rPr>
        <sz val="10"/>
        <color theme="0" tint="-0.34998626667073579"/>
        <rFont val="Calibri"/>
        <family val="2"/>
        <scheme val="minor"/>
      </rPr>
      <t> – E</t>
    </r>
    <r>
      <rPr>
        <vertAlign val="subscript"/>
        <sz val="10"/>
        <color theme="0" tint="-0.34998626667073579"/>
        <rFont val="Calibri"/>
        <family val="2"/>
        <scheme val="minor"/>
      </rPr>
      <t>storage_slurry_solid</t>
    </r>
    <r>
      <rPr>
        <sz val="10"/>
        <color theme="0" tint="-0.34998626667073579"/>
        <rFont val="Calibri"/>
        <family val="2"/>
        <scheme val="minor"/>
      </rPr>
      <t xml:space="preserve"> (38)</t>
    </r>
  </si>
  <si>
    <t>See Eqn 3 in 5.B.2 Biological treatment of waste EMEP/EEA Guidance 2019</t>
  </si>
  <si>
    <t>See Eqn 4 in 5.B.2 Biological treatment of waste EMEP/EEA Guidance 2019</t>
  </si>
  <si>
    <r>
      <t>N</t>
    </r>
    <r>
      <rPr>
        <vertAlign val="subscript"/>
        <sz val="11"/>
        <color theme="0" tint="-0.34998626667073579"/>
        <rFont val="Calibri"/>
        <family val="2"/>
        <scheme val="minor"/>
      </rPr>
      <t>sub</t>
    </r>
    <r>
      <rPr>
        <sz val="11"/>
        <color theme="0" tint="-0.34998626667073579"/>
        <rFont val="Calibri"/>
        <family val="2"/>
        <scheme val="minor"/>
      </rPr>
      <t xml:space="preserve"> = m</t>
    </r>
    <r>
      <rPr>
        <vertAlign val="subscript"/>
        <sz val="11"/>
        <color theme="0" tint="-0.34998626667073579"/>
        <rFont val="Calibri"/>
        <family val="2"/>
        <scheme val="minor"/>
      </rPr>
      <t xml:space="preserve">biogas_slurry_N </t>
    </r>
    <r>
      <rPr>
        <sz val="11"/>
        <color theme="0" tint="-0.34998626667073579"/>
        <rFont val="Calibri"/>
        <family val="2"/>
        <scheme val="minor"/>
      </rPr>
      <t>+ m</t>
    </r>
    <r>
      <rPr>
        <vertAlign val="subscript"/>
        <sz val="11"/>
        <color theme="0" tint="-0.34998626667073579"/>
        <rFont val="Calibri"/>
        <family val="2"/>
        <scheme val="minor"/>
      </rPr>
      <t>biogas_solid_N</t>
    </r>
  </si>
  <si>
    <t>See Eqn 5 in 5.B.2 Biological treatment of waste EMEP/EEA Guidance 2019</t>
  </si>
  <si>
    <r>
      <t>mm</t>
    </r>
    <r>
      <rPr>
        <b/>
        <vertAlign val="subscript"/>
        <sz val="11"/>
        <color theme="0" tint="-0.34998626667073579"/>
        <rFont val="Calibri"/>
        <family val="2"/>
        <scheme val="minor"/>
      </rPr>
      <t>dig_TAN</t>
    </r>
    <r>
      <rPr>
        <b/>
        <sz val="11"/>
        <color theme="0" tint="-0.34998626667073579"/>
        <rFont val="Calibri"/>
        <family val="2"/>
        <scheme val="minor"/>
      </rPr>
      <t xml:space="preserve"> = TAN</t>
    </r>
    <r>
      <rPr>
        <b/>
        <vertAlign val="subscript"/>
        <sz val="11"/>
        <color theme="0" tint="-0.34998626667073579"/>
        <rFont val="Calibri"/>
        <family val="2"/>
        <scheme val="minor"/>
      </rPr>
      <t xml:space="preserve">sub </t>
    </r>
    <r>
      <rPr>
        <b/>
        <sz val="11"/>
        <color theme="0" tint="-0.34998626667073579"/>
        <rFont val="Calibri"/>
        <family val="2"/>
        <scheme val="minor"/>
      </rPr>
      <t>+ (f</t>
    </r>
    <r>
      <rPr>
        <b/>
        <vertAlign val="subscript"/>
        <sz val="11"/>
        <color theme="0" tint="-0.34998626667073579"/>
        <rFont val="Calibri"/>
        <family val="2"/>
        <scheme val="minor"/>
      </rPr>
      <t xml:space="preserve">min  </t>
    </r>
    <r>
      <rPr>
        <b/>
        <sz val="11"/>
        <color theme="0" tint="-0.34998626667073579"/>
        <rFont val="Calibri"/>
        <family val="2"/>
        <scheme val="minor"/>
      </rPr>
      <t>x (N</t>
    </r>
    <r>
      <rPr>
        <b/>
        <vertAlign val="subscript"/>
        <sz val="11"/>
        <color theme="0" tint="-0.34998626667073579"/>
        <rFont val="Calibri"/>
        <family val="2"/>
        <scheme val="minor"/>
      </rPr>
      <t>tot</t>
    </r>
    <r>
      <rPr>
        <b/>
        <sz val="11"/>
        <color theme="0" tint="-0.34998626667073579"/>
        <rFont val="Calibri"/>
        <family val="2"/>
        <scheme val="minor"/>
      </rPr>
      <t xml:space="preserve"> - TAN</t>
    </r>
    <r>
      <rPr>
        <b/>
        <vertAlign val="subscript"/>
        <sz val="11"/>
        <color theme="0" tint="-0.34998626667073579"/>
        <rFont val="Calibri"/>
        <family val="2"/>
        <scheme val="minor"/>
      </rPr>
      <t>sub</t>
    </r>
    <r>
      <rPr>
        <b/>
        <sz val="11"/>
        <color theme="0" tint="-0.34998626667073579"/>
        <rFont val="Calibri"/>
        <family val="2"/>
        <scheme val="minor"/>
      </rPr>
      <t>)) – (E</t>
    </r>
    <r>
      <rPr>
        <b/>
        <vertAlign val="subscript"/>
        <sz val="11"/>
        <color theme="0" tint="-0.34998626667073579"/>
        <rFont val="Calibri"/>
        <family val="2"/>
        <scheme val="minor"/>
      </rPr>
      <t>NH3</t>
    </r>
    <r>
      <rPr>
        <b/>
        <sz val="11"/>
        <color theme="0" tint="-0.34998626667073579"/>
        <rFont val="Calibri"/>
        <family val="2"/>
        <scheme val="minor"/>
      </rPr>
      <t xml:space="preserve"> x 14/17)</t>
    </r>
  </si>
  <si>
    <t>See Eqn 6 in 5.B.2 Biological treatment of waste EMEP/EEA Guidance 2019</t>
  </si>
  <si>
    <r>
      <t>m</t>
    </r>
    <r>
      <rPr>
        <b/>
        <vertAlign val="subscript"/>
        <sz val="11"/>
        <color theme="0" tint="-0.34998626667073579"/>
        <rFont val="Calibri"/>
        <family val="2"/>
        <scheme val="minor"/>
      </rPr>
      <t>dig_N</t>
    </r>
    <r>
      <rPr>
        <b/>
        <sz val="11"/>
        <color theme="0" tint="-0.34998626667073579"/>
        <rFont val="Calibri"/>
        <family val="2"/>
        <scheme val="minor"/>
      </rPr>
      <t xml:space="preserve"> = N</t>
    </r>
    <r>
      <rPr>
        <b/>
        <vertAlign val="subscript"/>
        <sz val="11"/>
        <color theme="0" tint="-0.34998626667073579"/>
        <rFont val="Calibri"/>
        <family val="2"/>
        <scheme val="minor"/>
      </rPr>
      <t>tot_dig</t>
    </r>
    <r>
      <rPr>
        <b/>
        <sz val="11"/>
        <color theme="0" tint="-0.34998626667073579"/>
        <rFont val="Calibri"/>
        <family val="2"/>
        <scheme val="minor"/>
      </rPr>
      <t xml:space="preserve"> – (E</t>
    </r>
    <r>
      <rPr>
        <b/>
        <vertAlign val="subscript"/>
        <sz val="11"/>
        <color theme="0" tint="-0.34998626667073579"/>
        <rFont val="Calibri"/>
        <family val="2"/>
        <scheme val="minor"/>
      </rPr>
      <t>NH3</t>
    </r>
    <r>
      <rPr>
        <b/>
        <sz val="11"/>
        <color theme="0" tint="-0.34998626667073579"/>
        <rFont val="Calibri"/>
        <family val="2"/>
        <scheme val="minor"/>
      </rPr>
      <t xml:space="preserve"> x 14/17) (7)</t>
    </r>
  </si>
  <si>
    <t>Proportion of with/without natural crust only applies to cattle</t>
  </si>
  <si>
    <t>Section 3 (step 3), 3B, EMEP/EEA Guidebook 2019</t>
  </si>
  <si>
    <t>Section 3 (step 3), 3B, EMEP/EEA Guidebook 2019 - no default available, assuming 0</t>
  </si>
  <si>
    <t>Table A1.5, 3B, EMEP/EEA Guidebook 2019</t>
  </si>
  <si>
    <t>Table 3.9, 3B, EMEP/EEA Guidebook 2019</t>
  </si>
  <si>
    <t>Table 3.7, 3B, EMEP/EEA Guidebook 2019</t>
  </si>
  <si>
    <t>Table 3.7, 3B, EMEP/EEA Guidebook 2019 - no default, assuming the same as non-dairy cattle</t>
  </si>
  <si>
    <t>Table 3.9, 3B, EMEP/EEA Guidebook 2019 - no default, assuming the same as non-dairy cattle</t>
  </si>
  <si>
    <t>Table 3.9, 3B, EMEP/EEA Guidebook 2019, no default (NA) - assumed to be 0</t>
  </si>
  <si>
    <t>Table 3.10, 3B, EMEP/EEA Guidebook 2019</t>
  </si>
  <si>
    <t>Table 3.8, 3B, EMEP/EEA Guidebook 2019 with natural crust</t>
  </si>
  <si>
    <t>Table 3.8, 3B, EMEP/EEA Guidebook 2019 without natural crust</t>
  </si>
  <si>
    <t>Table 3.8, 3B, EMEP/EEA Guidebook 2019</t>
  </si>
  <si>
    <t>3B EMEP/EEA Guidebook 2019, Step 7 (Webb and Misselbrook, 2004)</t>
  </si>
  <si>
    <t>3B EMEP/EEA Guidebook 2019, Step 9 (Dämmgen et al., 2007).</t>
  </si>
  <si>
    <t>5B2 EMEP/EEA Guidebook 2019, Section 3.4.1 (Haenel et al  2018)</t>
  </si>
  <si>
    <t>Table 3.2,  5.B.2,EMEP/EEA Guidebook 2019</t>
  </si>
  <si>
    <t>Table 3.3,  5.B.2,EMEP/EEA Guidebook 2019</t>
  </si>
  <si>
    <t>Table 3.1, 3D, EMEP/EEA Guidebook 2019, NH3 emission from Other organic wastes</t>
  </si>
  <si>
    <t>Table 3.1, 3D, EMEP/EEA Guidebook 2019, NO from N applied in fertiliser, manure and excreta</t>
  </si>
  <si>
    <t>Final version for publication</t>
  </si>
  <si>
    <r>
      <t xml:space="preserve">It is assumed </t>
    </r>
    <r>
      <rPr>
        <b/>
        <i/>
        <sz val="11"/>
        <color rgb="FF0599C7"/>
        <rFont val="Calibri"/>
        <family val="2"/>
        <scheme val="minor"/>
      </rPr>
      <t>100% of digestate is applied to soils.</t>
    </r>
    <r>
      <rPr>
        <i/>
        <sz val="11"/>
        <color rgb="FF0599C7"/>
        <rFont val="Calibri"/>
        <family val="2"/>
        <scheme val="minor"/>
      </rPr>
      <t xml:space="preserve"> Only digestate from manure is included.</t>
    </r>
  </si>
  <si>
    <t>final</t>
  </si>
  <si>
    <t>Aether Ltd 2019 under contract to the EEA</t>
  </si>
  <si>
    <t>Issue 1.0</t>
  </si>
  <si>
    <t>kg NO2/kg N input</t>
  </si>
  <si>
    <t>3Da3 Soils - emissions of NO and direct N2O from soils on grazed land</t>
  </si>
  <si>
    <t>Total N loss in Manure management systems and emissions from biodigesters (not grazing)</t>
  </si>
  <si>
    <t xml:space="preserve">total-N in in digestate that is returned to 3B </t>
  </si>
  <si>
    <t>See Eqn 7 in 5.B.2 Biological treatment of waste EMEP/EEA Guidance 2019. Assumes 100% is returned to agricultural soils, rather than being burned or undergoing other fates.</t>
  </si>
  <si>
    <t>Check_whole_system</t>
  </si>
  <si>
    <r>
      <t>m</t>
    </r>
    <r>
      <rPr>
        <vertAlign val="subscript"/>
        <sz val="11"/>
        <rFont val="Calibri"/>
        <family val="2"/>
        <scheme val="minor"/>
      </rPr>
      <t>returned_solid_TAN</t>
    </r>
  </si>
  <si>
    <t>To calculate total-N and TAN returned to soil after NH3 emissions (doesn't account for NO and N2O emissions)</t>
  </si>
  <si>
    <t>EF is applied to m_applic, not m_returned</t>
  </si>
  <si>
    <t>3Da2a - emissions of NO and N2O from N applied to soils in manure (&amp; digestate)</t>
  </si>
  <si>
    <t>NO emission factors from managed soils</t>
  </si>
  <si>
    <t>Soils N2O Emissions from Livestock</t>
  </si>
  <si>
    <t>N2O Emissions (kg N) - manure</t>
  </si>
  <si>
    <r>
      <t>m</t>
    </r>
    <r>
      <rPr>
        <b/>
        <vertAlign val="subscript"/>
        <sz val="10"/>
        <color theme="0" tint="-0.34998626667073579"/>
        <rFont val="Calibri"/>
        <family val="2"/>
        <scheme val="minor"/>
      </rPr>
      <t>graz_N</t>
    </r>
    <r>
      <rPr>
        <b/>
        <sz val="10"/>
        <color theme="0" tint="-0.34998626667073579"/>
        <rFont val="Calibri"/>
        <family val="2"/>
        <scheme val="minor"/>
      </rPr>
      <t> = x</t>
    </r>
    <r>
      <rPr>
        <b/>
        <vertAlign val="subscript"/>
        <sz val="10"/>
        <color theme="0" tint="-0.34998626667073579"/>
        <rFont val="Calibri"/>
        <family val="2"/>
        <scheme val="minor"/>
      </rPr>
      <t>graz</t>
    </r>
    <r>
      <rPr>
        <b/>
        <sz val="10"/>
        <color theme="0" tint="-0.34998626667073579"/>
        <rFont val="Calibri"/>
        <family val="2"/>
        <scheme val="minor"/>
      </rPr>
      <t> × N</t>
    </r>
    <r>
      <rPr>
        <b/>
        <vertAlign val="subscript"/>
        <sz val="10"/>
        <color theme="0" tint="-0.34998626667073579"/>
        <rFont val="Calibri"/>
        <family val="2"/>
        <scheme val="minor"/>
      </rPr>
      <t>ex</t>
    </r>
    <r>
      <rPr>
        <b/>
        <sz val="10"/>
        <color theme="0" tint="-0.34998626667073579"/>
        <rFont val="Calibri"/>
        <family val="2"/>
        <scheme val="minor"/>
      </rPr>
      <t xml:space="preserve"> (5)</t>
    </r>
  </si>
  <si>
    <t>all the emissions from the manure management system that are to be reported under Chapter 3B, 3Da2a and 3Da3 are summed and converted to the mass of the relevant compound</t>
  </si>
  <si>
    <t>3Da2a total</t>
  </si>
  <si>
    <t>3Da3 total</t>
  </si>
  <si>
    <t xml:space="preserve">Note this is N remaining after NH3 emissions only. NO and N2O emissions are not accounted for in this part of the guidebook algorithm and balance </t>
  </si>
  <si>
    <t>NO and N2O emissions from application are not included explicitly in the N balance check, so are treated as part of mreturned</t>
  </si>
  <si>
    <t>Formulae is different for dairy cattle to account for tied housing (additional EF in row 47)</t>
  </si>
  <si>
    <t>INPUT -  OUTPUT 3B</t>
  </si>
  <si>
    <t>System Ninput - Noutput</t>
  </si>
  <si>
    <t>INPUT - OUTPUT 3B</t>
  </si>
  <si>
    <t xml:space="preserve">WHOLE SYSTEM BALANCE </t>
  </si>
  <si>
    <t>3Da2a_N2O</t>
  </si>
  <si>
    <t>3Da3_NH3</t>
  </si>
  <si>
    <t>Not reported - for mass balance purposes only</t>
  </si>
  <si>
    <t>Issue 2.0</t>
  </si>
  <si>
    <t>Update to final version after user-testing identified errors in calculations of 3D emissions</t>
  </si>
  <si>
    <t>Richard German</t>
  </si>
  <si>
    <r>
      <t xml:space="preserve">An example value for proportion of Dairy cattle under </t>
    </r>
    <r>
      <rPr>
        <b/>
        <i/>
        <sz val="11"/>
        <color rgb="FF0599C7"/>
        <rFont val="Calibri"/>
        <family val="2"/>
        <scheme val="minor"/>
      </rPr>
      <t xml:space="preserve">tied housing management </t>
    </r>
    <r>
      <rPr>
        <i/>
        <sz val="11"/>
        <color rgb="FF0599C7"/>
        <rFont val="Calibri"/>
        <family val="2"/>
        <scheme val="minor"/>
      </rPr>
      <t xml:space="preserve">is provided, a default value of 40% tied housing is applied in Step 1. This value </t>
    </r>
    <r>
      <rPr>
        <b/>
        <i/>
        <sz val="11"/>
        <color rgb="FF0599C7"/>
        <rFont val="Calibri"/>
        <family val="2"/>
        <scheme val="minor"/>
      </rPr>
      <t>should be updated with country-specific data</t>
    </r>
    <r>
      <rPr>
        <i/>
        <sz val="11"/>
        <color rgb="FF0599C7"/>
        <rFont val="Calibri"/>
        <family val="2"/>
        <scheme val="minor"/>
      </rPr>
      <t xml:space="preserve"> if available.</t>
    </r>
  </si>
  <si>
    <r>
      <t xml:space="preserve">Keep the </t>
    </r>
    <r>
      <rPr>
        <b/>
        <i/>
        <sz val="12"/>
        <color rgb="FF0599C7"/>
        <rFont val="Calibri"/>
        <family val="2"/>
        <scheme val="minor"/>
      </rPr>
      <t>QA Sheet</t>
    </r>
    <r>
      <rPr>
        <i/>
        <sz val="12"/>
        <color rgb="FF0599C7"/>
        <rFont val="Calibri"/>
        <family val="2"/>
        <scheme val="minor"/>
      </rPr>
      <t xml:space="preserve"> and</t>
    </r>
    <r>
      <rPr>
        <b/>
        <i/>
        <sz val="12"/>
        <color rgb="FF0599C7"/>
        <rFont val="Calibri"/>
        <family val="2"/>
        <scheme val="minor"/>
      </rPr>
      <t xml:space="preserve"> documentation boxes</t>
    </r>
    <r>
      <rPr>
        <i/>
        <sz val="12"/>
        <color rgb="FF0599C7"/>
        <rFont val="Calibri"/>
        <family val="2"/>
        <scheme val="minor"/>
      </rPr>
      <t xml:space="preserve"> at the top of each sheet up to date to track the use of this file.</t>
    </r>
  </si>
  <si>
    <t>Adding additional livestock categories:</t>
  </si>
  <si>
    <t>Additional livestock categories can either be added through adding additional parameters to the 'Parameters' sheet, or through using the defaults from a livestock category included within the tool. To add a new livestock category:</t>
  </si>
  <si>
    <t>Calculate NH3 - N emissions from grazing</t>
  </si>
  <si>
    <t>Calculate total-N and TAN returned to soil after NH3 emissions (doesn't account for NO and N2O emissions)</t>
  </si>
  <si>
    <t>All emissions from the manure management system that are to be reported under Chapter 3B, 3Da2a and 3Da3 are summed and converted to the mass of the relevant compound</t>
  </si>
  <si>
    <t>Mass balance check</t>
  </si>
  <si>
    <t>This gives a value of  8.1 kg N animal-1 year-1 (the value in table 10.19 of chapter 10 in IPCC guidance 2006) when combined with the default weight of 1.6 kg for rabbits.</t>
  </si>
  <si>
    <t>Rosie Brook</t>
  </si>
  <si>
    <t>Example data provided for demonstration purposes only</t>
  </si>
  <si>
    <r>
      <rPr>
        <b/>
        <sz val="12"/>
        <color rgb="FF0599C7"/>
        <rFont val="Calibri"/>
        <family val="2"/>
        <scheme val="minor"/>
      </rPr>
      <t xml:space="preserve">Copy a yellow livestock sheet </t>
    </r>
    <r>
      <rPr>
        <sz val="12"/>
        <color rgb="FF0599C7"/>
        <rFont val="Calibri"/>
        <family val="2"/>
        <scheme val="minor"/>
      </rPr>
      <t>to be used for the new livestock category (copy the sheet the one with the most overlapping parameter values if applicable)</t>
    </r>
  </si>
  <si>
    <t>This gives a value of  8.1 kg N animal-1 year-1 (the value in table 10.19 of chapter 10 in IPCC guidance 2006) when combined with the default weight of 1.6 kg.</t>
  </si>
  <si>
    <r>
      <rPr>
        <b/>
        <sz val="12"/>
        <color rgb="FF0599C7"/>
        <rFont val="Calibri"/>
        <family val="2"/>
        <scheme val="minor"/>
      </rPr>
      <t>Change the name</t>
    </r>
    <r>
      <rPr>
        <sz val="12"/>
        <color rgb="FF0599C7"/>
        <rFont val="Calibri"/>
        <family val="2"/>
        <scheme val="minor"/>
      </rPr>
      <t xml:space="preserve"> of the sheet to the new livestock category. If the default </t>
    </r>
    <r>
      <rPr>
        <b/>
        <sz val="12"/>
        <color rgb="FF0599C7"/>
        <rFont val="Calibri"/>
        <family val="2"/>
        <scheme val="minor"/>
      </rPr>
      <t xml:space="preserve">parameters from the copied sheet's original livestock category </t>
    </r>
    <r>
      <rPr>
        <sz val="12"/>
        <color rgb="FF0599C7"/>
        <rFont val="Calibri"/>
        <family val="2"/>
        <scheme val="minor"/>
      </rPr>
      <t>are applicable to the new livestock category, keep this name in cell A1 of the sheet e.g. "Dairy cattle". The default parameters for the original category will then continue to be pulled through from the Step 1 and Parameter sheets to be used in the calculations. 
Parameters specific to the new livestock category can either be added</t>
    </r>
    <r>
      <rPr>
        <b/>
        <sz val="12"/>
        <color rgb="FF0599C7"/>
        <rFont val="Calibri"/>
        <family val="2"/>
        <scheme val="minor"/>
      </rPr>
      <t xml:space="preserve"> directly into the new livestock sheet</t>
    </r>
    <r>
      <rPr>
        <sz val="12"/>
        <color rgb="FF0599C7"/>
        <rFont val="Calibri"/>
        <family val="2"/>
        <scheme val="minor"/>
      </rPr>
      <t xml:space="preserve">, or by adding them to the Step 1 and Parameters sheets. </t>
    </r>
  </si>
  <si>
    <r>
      <t xml:space="preserve">For rows with parameters specific to the new livestock category (such as animal weights, Nex and number of livestock under Step 2, and any parameters which are different to the original livestock category), enter the new </t>
    </r>
    <r>
      <rPr>
        <b/>
        <sz val="12"/>
        <color rgb="FF0599C7"/>
        <rFont val="Calibri"/>
        <family val="2"/>
        <scheme val="minor"/>
      </rPr>
      <t>livestock category name into column E of those rows</t>
    </r>
    <r>
      <rPr>
        <sz val="12"/>
        <color rgb="FF0599C7"/>
        <rFont val="Calibri"/>
        <family val="2"/>
        <scheme val="minor"/>
      </rPr>
      <t xml:space="preserve"> and update the input data (if not pulled through from Step 1 or Parameters sheets). Also enter the new livestock category name into </t>
    </r>
    <r>
      <rPr>
        <b/>
        <sz val="12"/>
        <color rgb="FF0599C7"/>
        <rFont val="Calibri"/>
        <family val="2"/>
        <scheme val="minor"/>
      </rPr>
      <t>column E of the check (pink rows) and total rows</t>
    </r>
    <r>
      <rPr>
        <sz val="12"/>
        <color rgb="FF0599C7"/>
        <rFont val="Calibri"/>
        <family val="2"/>
        <scheme val="minor"/>
      </rPr>
      <t xml:space="preserve"> (step 15) so that values can be pulled into the Summary and Check Library sheets.</t>
    </r>
  </si>
  <si>
    <r>
      <t xml:space="preserve">Add </t>
    </r>
    <r>
      <rPr>
        <b/>
        <sz val="12"/>
        <color rgb="FF0599C7"/>
        <rFont val="Calibri"/>
        <family val="2"/>
        <scheme val="minor"/>
      </rPr>
      <t xml:space="preserve">additional rows into the Summary and Check Library </t>
    </r>
    <r>
      <rPr>
        <sz val="12"/>
        <color rgb="FF0599C7"/>
        <rFont val="Calibri"/>
        <family val="2"/>
        <scheme val="minor"/>
      </rPr>
      <t>sheets to include the new livestock category by copying existing rows and changing the livestock category name. For this to work correctly, the livestock category name in Column A must match the sheet name.</t>
    </r>
  </si>
  <si>
    <r>
      <rPr>
        <b/>
        <i/>
        <sz val="22"/>
        <color theme="0"/>
        <rFont val="Calibri"/>
        <family val="2"/>
        <scheme val="minor"/>
      </rPr>
      <t>How to use this tool --&gt;</t>
    </r>
    <r>
      <rPr>
        <b/>
        <i/>
        <sz val="16"/>
        <color theme="0"/>
        <rFont val="Calibri"/>
        <family val="2"/>
        <scheme val="minor"/>
      </rPr>
      <t xml:space="preserve">
</t>
    </r>
    <r>
      <rPr>
        <b/>
        <i/>
        <sz val="12"/>
        <color theme="0"/>
        <rFont val="Calibri"/>
        <family val="2"/>
        <scheme val="minor"/>
      </rPr>
      <t>Read through the 6-step instructions below before using this tool for the first time</t>
    </r>
  </si>
  <si>
    <t xml:space="preserve">This tool provides a Tier 2 approach to calculating N compound emissions from 3B Manure Management, 3Da2a Manure Applied to Soils, 3Da3 Urine and Dung Deposited by Grazing Animals and 5B2 Biological Treatment of Waste (anaerobic digestion at biogas facilities). It should be used in conjunction with the latest EMEP/EEA Guidebook chapters 3B, 3D and 5B2. Guidance for using this tool is provided below and throughout the document.
</t>
  </si>
  <si>
    <r>
      <t xml:space="preserve">Users must update </t>
    </r>
    <r>
      <rPr>
        <b/>
        <sz val="12"/>
        <color rgb="FF0599C7"/>
        <rFont val="Calibri"/>
        <family val="2"/>
        <scheme val="minor"/>
      </rPr>
      <t>Step 1</t>
    </r>
    <r>
      <rPr>
        <sz val="12"/>
        <color rgb="FF0599C7"/>
        <rFont val="Calibri"/>
        <family val="2"/>
        <scheme val="minor"/>
      </rPr>
      <t xml:space="preserve"> to identify which livestock categories should be calculated </t>
    </r>
    <r>
      <rPr>
        <b/>
        <sz val="12"/>
        <color rgb="FF0599C7"/>
        <rFont val="Calibri"/>
        <family val="2"/>
        <scheme val="minor"/>
      </rPr>
      <t>(enter 'Y' or the relevant notation key in cells D13:D29</t>
    </r>
    <r>
      <rPr>
        <sz val="12"/>
        <color rgb="FF0599C7"/>
        <rFont val="Calibri"/>
        <family val="2"/>
        <scheme val="minor"/>
      </rPr>
      <t>) and provide the average annual population for all years (</t>
    </r>
    <r>
      <rPr>
        <b/>
        <sz val="12"/>
        <color rgb="FF0599C7"/>
        <rFont val="Calibri"/>
        <family val="2"/>
        <scheme val="minor"/>
      </rPr>
      <t>rows 35:51</t>
    </r>
    <r>
      <rPr>
        <sz val="12"/>
        <color rgb="FF0599C7"/>
        <rFont val="Calibri"/>
        <family val="2"/>
        <scheme val="minor"/>
      </rPr>
      <t>). There is also an option to input the proportion of cattle with/without crusts and the proportion of dairy cattle in tied housing but default values are provided.
Dummy animal population numbers are provided for dairy cattle and sheep to illustrate the calculation process, but users should replace these with actual population numbers.</t>
    </r>
  </si>
  <si>
    <t xml:space="preserve">Note this is TAN remaining after NH3 emissions only. NO and N2O emissions are not accounted for in this part of the guidebook algorithm and balance </t>
  </si>
  <si>
    <t>This gives a value of  8.1 kg N animal-1 year-1 (the value in table 10.19 of chapter 10 in IPCC guidance 2006) when combined with the default weight of 1.6 kg</t>
  </si>
  <si>
    <t>NOx (as NO2)</t>
  </si>
  <si>
    <t>kg NOx (as NO2)</t>
  </si>
  <si>
    <t>NH3, NOx (as NO2), N2, N2O emissions</t>
  </si>
  <si>
    <t>NH3, NOx (as NO2), N2O emissions</t>
  </si>
  <si>
    <t>EF_N2O_Grazing</t>
  </si>
  <si>
    <t>IPCC 2006 TABLE 11.1 EF3 Default emission factors to estimate direct N2O emissions from urine and dung whilst grazing</t>
  </si>
  <si>
    <t>EF_N2O_Manure_application</t>
  </si>
  <si>
    <t>IPCC 2006 TABLE 11.1 EF1 Default emission factors to estimate direct N2O emissions form manure application</t>
  </si>
  <si>
    <t>Issue 3.0</t>
  </si>
  <si>
    <t>Update to correct N2O emission factor from manure application</t>
  </si>
  <si>
    <t>Issue 3.0 08/02/2020</t>
  </si>
  <si>
    <r>
      <t xml:space="preserve">Use the </t>
    </r>
    <r>
      <rPr>
        <b/>
        <sz val="12"/>
        <color rgb="FF0599C7"/>
        <rFont val="Calibri"/>
        <family val="2"/>
        <scheme val="minor"/>
      </rPr>
      <t>Parameters</t>
    </r>
    <r>
      <rPr>
        <sz val="12"/>
        <color rgb="FF0599C7"/>
        <rFont val="Calibri"/>
        <family val="2"/>
        <scheme val="minor"/>
      </rPr>
      <t xml:space="preserve"> sheet to store all parameter values required for the calculations. </t>
    </r>
    <r>
      <rPr>
        <b/>
        <sz val="12"/>
        <color rgb="FF0599C7"/>
        <rFont val="Calibri"/>
        <family val="2"/>
        <scheme val="minor"/>
      </rPr>
      <t>Users should review all parameters before using the outputs of the tool</t>
    </r>
    <r>
      <rPr>
        <sz val="12"/>
        <color rgb="FF0599C7"/>
        <rFont val="Calibri"/>
        <family val="2"/>
        <scheme val="minor"/>
      </rPr>
      <t xml:space="preserve">. Default values from the EMEP/EEA Guidebook 2019 and where relevant the 2006 IPCC Guidelines are provided in the </t>
    </r>
    <r>
      <rPr>
        <b/>
        <sz val="12"/>
        <color rgb="FF0599C7"/>
        <rFont val="Calibri"/>
        <family val="2"/>
        <scheme val="minor"/>
      </rPr>
      <t>Default Parameters</t>
    </r>
    <r>
      <rPr>
        <sz val="12"/>
        <color rgb="FF0599C7"/>
        <rFont val="Calibri"/>
        <family val="2"/>
        <scheme val="minor"/>
      </rPr>
      <t xml:space="preserve"> tab, which are brought through where available. Country-specific values should be added where possible, by overwriting the formulas in the Parameters tab with the values. 
Note that if parameters from the </t>
    </r>
    <r>
      <rPr>
        <b/>
        <sz val="12"/>
        <color rgb="FF0599C7"/>
        <rFont val="Calibri"/>
        <family val="2"/>
        <scheme val="minor"/>
      </rPr>
      <t>2019 refinement</t>
    </r>
    <r>
      <rPr>
        <sz val="12"/>
        <color rgb="FF0599C7"/>
        <rFont val="Calibri"/>
        <family val="2"/>
        <scheme val="minor"/>
      </rPr>
      <t xml:space="preserve"> to the 2006 IPCC guidelines are required, these can either be entered into the Parameters tab as though they are country-specific values, or by overwriting the 2006 guidelines values in the Default Parameters tab.
As a minimum, country-specific parameters are</t>
    </r>
    <r>
      <rPr>
        <b/>
        <sz val="12"/>
        <color rgb="FF0599C7"/>
        <rFont val="Calibri"/>
        <family val="2"/>
        <scheme val="minor"/>
      </rPr>
      <t xml:space="preserve"> required for the input data listed below</t>
    </r>
    <r>
      <rPr>
        <sz val="12"/>
        <color rgb="FF0599C7"/>
        <rFont val="Calibri"/>
        <family val="2"/>
        <scheme val="minor"/>
      </rPr>
      <t xml:space="preserve">. Ensure that parameters are provided for all years to be included in the inventory.
Default values for animal weight and nitrogen excretion are available for </t>
    </r>
    <r>
      <rPr>
        <b/>
        <sz val="12"/>
        <color rgb="FF0599C7"/>
        <rFont val="Calibri"/>
        <family val="2"/>
        <scheme val="minor"/>
      </rPr>
      <t xml:space="preserve">Eastern </t>
    </r>
    <r>
      <rPr>
        <sz val="12"/>
        <color rgb="FF0599C7"/>
        <rFont val="Calibri"/>
        <family val="2"/>
        <scheme val="minor"/>
      </rPr>
      <t>and</t>
    </r>
    <r>
      <rPr>
        <b/>
        <sz val="12"/>
        <color rgb="FF0599C7"/>
        <rFont val="Calibri"/>
        <family val="2"/>
        <scheme val="minor"/>
      </rPr>
      <t xml:space="preserve"> Western Europe</t>
    </r>
    <r>
      <rPr>
        <sz val="12"/>
        <color rgb="FF0599C7"/>
        <rFont val="Calibri"/>
        <family val="2"/>
        <scheme val="minor"/>
      </rPr>
      <t xml:space="preserve">. If using default values, select your region in cell </t>
    </r>
    <r>
      <rPr>
        <b/>
        <sz val="12"/>
        <color rgb="FF0599C7"/>
        <rFont val="Calibri"/>
        <family val="2"/>
        <scheme val="minor"/>
      </rPr>
      <t>H4</t>
    </r>
    <r>
      <rPr>
        <sz val="12"/>
        <color rgb="FF0599C7"/>
        <rFont val="Calibri"/>
        <family val="2"/>
        <scheme val="minor"/>
      </rPr>
      <t xml:space="preserve">.
Review the </t>
    </r>
    <r>
      <rPr>
        <b/>
        <sz val="12"/>
        <color rgb="FF0599C7"/>
        <rFont val="Calibri"/>
        <family val="2"/>
        <scheme val="minor"/>
      </rPr>
      <t>method notes</t>
    </r>
    <r>
      <rPr>
        <sz val="12"/>
        <color rgb="FF0599C7"/>
        <rFont val="Calibri"/>
        <family val="2"/>
        <scheme val="minor"/>
      </rPr>
      <t xml:space="preserve"> below (from</t>
    </r>
    <r>
      <rPr>
        <b/>
        <sz val="12"/>
        <color rgb="FF0599C7"/>
        <rFont val="Calibri"/>
        <family val="2"/>
        <scheme val="minor"/>
      </rPr>
      <t xml:space="preserve"> row 74</t>
    </r>
    <r>
      <rPr>
        <sz val="12"/>
        <color rgb="FF0599C7"/>
        <rFont val="Calibri"/>
        <family val="2"/>
        <scheme val="minor"/>
      </rPr>
      <t xml:space="preserve">).
</t>
    </r>
    <r>
      <rPr>
        <b/>
        <sz val="12"/>
        <color rgb="FF0599C7"/>
        <rFont val="Calibri"/>
        <family val="2"/>
        <scheme val="minor"/>
      </rPr>
      <t>Some example (dummy) parameter data is provided for Dairy cattle and sheep where no defaults are available to illustrate the calculation process. Users should replace this with their own data and add data for all other relevant livestock types.</t>
    </r>
  </si>
  <si>
    <r>
      <t xml:space="preserve">All sheets are locked to prevent formulae accidentally being altered/deleted. </t>
    </r>
    <r>
      <rPr>
        <b/>
        <i/>
        <sz val="12"/>
        <color theme="5" tint="-0.249977111117893"/>
        <rFont val="Calibri"/>
        <family val="2"/>
        <scheme val="minor"/>
      </rPr>
      <t>Sheets can be unprotected</t>
    </r>
    <r>
      <rPr>
        <i/>
        <sz val="12"/>
        <color theme="5" tint="-0.249977111117893"/>
        <rFont val="Calibri"/>
        <family val="2"/>
        <scheme val="minor"/>
      </rPr>
      <t xml:space="preserve"> as needed, no password is required.</t>
    </r>
  </si>
  <si>
    <r>
      <t xml:space="preserve">Take care when </t>
    </r>
    <r>
      <rPr>
        <b/>
        <i/>
        <sz val="12"/>
        <color rgb="FF0599C7"/>
        <rFont val="Calibri"/>
        <family val="2"/>
        <scheme val="minor"/>
      </rPr>
      <t>altering sheet names</t>
    </r>
    <r>
      <rPr>
        <i/>
        <sz val="12"/>
        <color rgb="FF0599C7"/>
        <rFont val="Calibri"/>
        <family val="2"/>
        <scheme val="minor"/>
      </rPr>
      <t xml:space="preserve"> </t>
    </r>
    <r>
      <rPr>
        <b/>
        <i/>
        <sz val="12"/>
        <color rgb="FF0599C7"/>
        <rFont val="Calibri"/>
        <family val="2"/>
        <scheme val="minor"/>
      </rPr>
      <t xml:space="preserve">or lookup values, </t>
    </r>
    <r>
      <rPr>
        <i/>
        <sz val="12"/>
        <color rgb="FF0599C7"/>
        <rFont val="Calibri"/>
        <family val="2"/>
        <scheme val="minor"/>
      </rPr>
      <t>as linked formulae used throughout this tool rely on these. See instructions below on how to add additional livestock categories or change the name of an existing one.</t>
    </r>
  </si>
  <si>
    <t>Issue 4.0</t>
  </si>
  <si>
    <t>Update to formulae to prevent negative emissions when added straw is sufficient to immobilise more than 100% of TAN</t>
  </si>
  <si>
    <t>Manure Management N-flow tool - Jan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</si>
</sst>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0.00000"/>
    <numFmt numFmtId="165" formatCode="0.0000"/>
    <numFmt numFmtId="166" formatCode="#,##0.0000"/>
    <numFmt numFmtId="167" formatCode="#,##0.0"/>
    <numFmt numFmtId="168" formatCode="0.000"/>
    <numFmt numFmtId="169" formatCode="#,##0.0000000"/>
    <numFmt numFmtId="170" formatCode="0.000000"/>
    <numFmt numFmtId="171" formatCode="0.0"/>
    <numFmt numFmtId="172" formatCode="#,##0.0000000000000"/>
    <numFmt numFmtId="173" formatCode="0.00000E+00"/>
  </numFmts>
  <fonts count="13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0"/>
      <color rgb="FFFF0000"/>
      <name val="Calibri"/>
      <family val="2"/>
      <scheme val="minor"/>
    </font>
    <font>
      <sz val="11"/>
      <color theme="8" tint="-0.499984740745262"/>
      <name val="Calibri"/>
      <family val="2"/>
      <scheme val="minor"/>
    </font>
    <font>
      <sz val="10"/>
      <color theme="1"/>
      <name val="Arial"/>
      <family val="2"/>
    </font>
    <font>
      <sz val="11"/>
      <color rgb="FF00B0F0"/>
      <name val="Calibri"/>
      <family val="2"/>
      <scheme val="minor"/>
    </font>
    <font>
      <sz val="10"/>
      <name val="Arial"/>
      <family val="2"/>
    </font>
    <font>
      <sz val="11"/>
      <name val="Calibri"/>
      <family val="2"/>
      <scheme val="minor"/>
    </font>
    <font>
      <sz val="10"/>
      <color theme="0" tint="-0.499984740745262"/>
      <name val="Calibri"/>
      <family val="2"/>
      <scheme val="minor"/>
    </font>
    <font>
      <b/>
      <sz val="16"/>
      <color theme="0"/>
      <name val="Calibri"/>
      <family val="2"/>
      <scheme val="minor"/>
    </font>
    <font>
      <b/>
      <sz val="14"/>
      <color theme="0"/>
      <name val="Calibri"/>
      <family val="2"/>
      <scheme val="minor"/>
    </font>
    <font>
      <sz val="11"/>
      <color theme="2" tint="-0.749992370372631"/>
      <name val="Calibri"/>
      <family val="2"/>
      <scheme val="minor"/>
    </font>
    <font>
      <sz val="11"/>
      <color rgb="FFFF0000"/>
      <name val="Calibri"/>
      <family val="2"/>
      <scheme val="minor"/>
    </font>
    <font>
      <sz val="16"/>
      <color theme="0"/>
      <name val="Calibri"/>
      <family val="2"/>
      <scheme val="minor"/>
    </font>
    <font>
      <sz val="11"/>
      <color rgb="FF0096C8"/>
      <name val="Calibri"/>
      <family val="2"/>
      <scheme val="minor"/>
    </font>
    <font>
      <i/>
      <sz val="11"/>
      <color theme="1"/>
      <name val="Calibri"/>
      <family val="2"/>
      <scheme val="minor"/>
    </font>
    <font>
      <i/>
      <sz val="11"/>
      <color theme="0" tint="-0.34998626667073579"/>
      <name val="Calibri"/>
      <family val="2"/>
      <scheme val="minor"/>
    </font>
    <font>
      <b/>
      <sz val="12"/>
      <color theme="0"/>
      <name val="Calibri"/>
      <family val="2"/>
      <scheme val="minor"/>
    </font>
    <font>
      <sz val="9"/>
      <color theme="0"/>
      <name val="Calibri"/>
      <family val="2"/>
      <scheme val="minor"/>
    </font>
    <font>
      <sz val="10"/>
      <name val="Calibri"/>
      <family val="2"/>
      <scheme val="minor"/>
    </font>
    <font>
      <b/>
      <sz val="11"/>
      <color theme="0" tint="-0.34998626667073579"/>
      <name val="Calibri"/>
      <family val="2"/>
      <scheme val="minor"/>
    </font>
    <font>
      <sz val="11"/>
      <color theme="0" tint="-0.34998626667073579"/>
      <name val="Calibri"/>
      <family val="2"/>
      <scheme val="minor"/>
    </font>
    <font>
      <b/>
      <i/>
      <sz val="11"/>
      <color theme="0" tint="-0.499984740745262"/>
      <name val="Calibri"/>
      <family val="2"/>
      <scheme val="minor"/>
    </font>
    <font>
      <i/>
      <sz val="11"/>
      <name val="Calibri"/>
      <family val="2"/>
      <scheme val="minor"/>
    </font>
    <font>
      <i/>
      <sz val="10"/>
      <color rgb="FFFF0000"/>
      <name val="Calibri"/>
      <family val="2"/>
      <scheme val="minor"/>
    </font>
    <font>
      <i/>
      <sz val="10"/>
      <color theme="0"/>
      <name val="Calibri"/>
      <family val="2"/>
      <scheme val="minor"/>
    </font>
    <font>
      <b/>
      <i/>
      <sz val="12"/>
      <color theme="0"/>
      <name val="Calibri"/>
      <family val="2"/>
      <scheme val="minor"/>
    </font>
    <font>
      <b/>
      <sz val="11"/>
      <color rgb="FF0096C8"/>
      <name val="Calibri"/>
      <family val="2"/>
      <scheme val="minor"/>
    </font>
    <font>
      <sz val="10"/>
      <color rgb="FFFF0000"/>
      <name val="Calibri"/>
      <family val="2"/>
      <scheme val="minor"/>
    </font>
    <font>
      <i/>
      <sz val="11"/>
      <color theme="0" tint="-0.249977111117893"/>
      <name val="Calibri"/>
      <family val="2"/>
      <scheme val="minor"/>
    </font>
    <font>
      <b/>
      <sz val="11"/>
      <name val="Calibri"/>
      <family val="2"/>
      <scheme val="minor"/>
    </font>
    <font>
      <b/>
      <i/>
      <sz val="16"/>
      <color rgb="FF0096C8"/>
      <name val="Calibri"/>
      <family val="2"/>
      <scheme val="minor"/>
    </font>
    <font>
      <b/>
      <i/>
      <sz val="11"/>
      <color theme="1"/>
      <name val="Calibri"/>
      <family val="2"/>
      <scheme val="minor"/>
    </font>
    <font>
      <i/>
      <sz val="9"/>
      <color theme="0"/>
      <name val="Calibri"/>
      <family val="2"/>
      <scheme val="minor"/>
    </font>
    <font>
      <sz val="10"/>
      <color theme="1"/>
      <name val="Calibri"/>
      <family val="2"/>
      <scheme val="minor"/>
    </font>
    <font>
      <sz val="10"/>
      <color theme="0"/>
      <name val="Calibri"/>
      <family val="2"/>
      <scheme val="minor"/>
    </font>
    <font>
      <vertAlign val="subscript"/>
      <sz val="11"/>
      <color theme="1"/>
      <name val="Calibri"/>
      <family val="2"/>
      <scheme val="minor"/>
    </font>
    <font>
      <i/>
      <sz val="11"/>
      <color rgb="FFFF0000"/>
      <name val="Calibri"/>
      <family val="2"/>
      <scheme val="minor"/>
    </font>
    <font>
      <i/>
      <sz val="11"/>
      <color theme="0"/>
      <name val="Calibri"/>
      <family val="2"/>
      <scheme val="minor"/>
    </font>
    <font>
      <b/>
      <i/>
      <sz val="11"/>
      <color theme="0" tint="-0.34998626667073579"/>
      <name val="Calibri"/>
      <family val="2"/>
      <scheme val="minor"/>
    </font>
    <font>
      <vertAlign val="subscript"/>
      <sz val="11"/>
      <name val="Calibri"/>
      <family val="2"/>
      <scheme val="minor"/>
    </font>
    <font>
      <i/>
      <vertAlign val="subscript"/>
      <sz val="11"/>
      <name val="Calibri"/>
      <family val="2"/>
      <scheme val="minor"/>
    </font>
    <font>
      <b/>
      <vertAlign val="subscript"/>
      <sz val="11"/>
      <color theme="1"/>
      <name val="Calibri"/>
      <family val="2"/>
      <scheme val="minor"/>
    </font>
    <font>
      <sz val="12"/>
      <name val="Calibri"/>
      <family val="2"/>
      <scheme val="minor"/>
    </font>
    <font>
      <vertAlign val="subscript"/>
      <sz val="12"/>
      <name val="Calibri"/>
      <family val="2"/>
      <scheme val="minor"/>
    </font>
    <font>
      <b/>
      <sz val="11"/>
      <color rgb="FFFF0000"/>
      <name val="Calibri"/>
      <family val="2"/>
      <scheme val="minor"/>
    </font>
    <font>
      <sz val="11"/>
      <color theme="9"/>
      <name val="Calibri"/>
      <family val="2"/>
      <scheme val="minor"/>
    </font>
    <font>
      <i/>
      <sz val="11"/>
      <color theme="0" tint="-0.14999847407452621"/>
      <name val="Calibri"/>
      <family val="2"/>
      <scheme val="minor"/>
    </font>
    <font>
      <i/>
      <sz val="11"/>
      <color theme="9"/>
      <name val="Calibri"/>
      <family val="2"/>
      <scheme val="minor"/>
    </font>
    <font>
      <i/>
      <vertAlign val="subscript"/>
      <sz val="11"/>
      <color theme="1"/>
      <name val="Calibri"/>
      <family val="2"/>
      <scheme val="minor"/>
    </font>
    <font>
      <b/>
      <i/>
      <sz val="11"/>
      <name val="Calibri"/>
      <family val="2"/>
      <scheme val="minor"/>
    </font>
    <font>
      <b/>
      <i/>
      <vertAlign val="subscript"/>
      <sz val="11"/>
      <name val="Calibri"/>
      <family val="2"/>
      <scheme val="minor"/>
    </font>
    <font>
      <vertAlign val="subscript"/>
      <sz val="11"/>
      <color theme="0" tint="-0.34998626667073579"/>
      <name val="Calibri"/>
      <family val="2"/>
      <scheme val="minor"/>
    </font>
    <font>
      <sz val="10"/>
      <color theme="0" tint="-0.34998626667073579"/>
      <name val="Calibri"/>
      <family val="2"/>
      <scheme val="minor"/>
    </font>
    <font>
      <vertAlign val="subscript"/>
      <sz val="10"/>
      <color theme="0" tint="-0.34998626667073579"/>
      <name val="Calibri"/>
      <family val="2"/>
      <scheme val="minor"/>
    </font>
    <font>
      <i/>
      <sz val="10"/>
      <color theme="0" tint="-0.34998626667073579"/>
      <name val="Calibri"/>
      <family val="2"/>
      <scheme val="minor"/>
    </font>
    <font>
      <sz val="11"/>
      <color rgb="FFA6A6A6"/>
      <name val="Calibri"/>
      <family val="2"/>
      <scheme val="minor"/>
    </font>
    <font>
      <vertAlign val="subscript"/>
      <sz val="11"/>
      <color rgb="FFA6A6A6"/>
      <name val="Calibri"/>
      <family val="2"/>
      <scheme val="minor"/>
    </font>
    <font>
      <b/>
      <vertAlign val="subscript"/>
      <sz val="11"/>
      <color theme="0" tint="-0.34998626667073579"/>
      <name val="Calibri"/>
      <family val="2"/>
      <scheme val="minor"/>
    </font>
    <font>
      <b/>
      <sz val="11"/>
      <color rgb="FFA6A6A6"/>
      <name val="Calibri"/>
      <family val="2"/>
      <scheme val="minor"/>
    </font>
    <font>
      <b/>
      <vertAlign val="subscript"/>
      <sz val="11"/>
      <color rgb="FFA6A6A6"/>
      <name val="Calibri"/>
      <family val="2"/>
      <scheme val="minor"/>
    </font>
    <font>
      <b/>
      <i/>
      <vertAlign val="subscript"/>
      <sz val="11"/>
      <color theme="1"/>
      <name val="Calibri"/>
      <family val="2"/>
      <scheme val="minor"/>
    </font>
    <font>
      <i/>
      <sz val="11"/>
      <color rgb="FF000000"/>
      <name val="Calibri"/>
      <family val="2"/>
      <scheme val="minor"/>
    </font>
    <font>
      <i/>
      <vertAlign val="subscript"/>
      <sz val="11"/>
      <color rgb="FF000000"/>
      <name val="Calibri"/>
      <family val="2"/>
      <scheme val="minor"/>
    </font>
    <font>
      <sz val="10"/>
      <color rgb="FFA6A6A6"/>
      <name val="Calibri"/>
      <family val="2"/>
      <scheme val="minor"/>
    </font>
    <font>
      <vertAlign val="subscript"/>
      <sz val="10"/>
      <color rgb="FFA6A6A6"/>
      <name val="Calibri"/>
      <family val="2"/>
      <scheme val="minor"/>
    </font>
    <font>
      <vertAlign val="subscript"/>
      <sz val="10"/>
      <color rgb="FFA6A6A6"/>
      <name val="Arial"/>
      <family val="2"/>
    </font>
    <font>
      <sz val="10"/>
      <color rgb="FFA6A6A6"/>
      <name val="Arial"/>
      <family val="2"/>
    </font>
    <font>
      <u/>
      <sz val="11"/>
      <color theme="10"/>
      <name val="Calibri"/>
      <family val="2"/>
      <scheme val="minor"/>
    </font>
    <font>
      <i/>
      <vertAlign val="subscript"/>
      <sz val="11"/>
      <color theme="0" tint="-0.34998626667073579"/>
      <name val="Calibri"/>
      <family val="2"/>
      <scheme val="minor"/>
    </font>
    <font>
      <i/>
      <vertAlign val="subscript"/>
      <sz val="10"/>
      <color theme="0" tint="-0.34998626667073579"/>
      <name val="Calibri"/>
      <family val="2"/>
      <scheme val="minor"/>
    </font>
    <font>
      <sz val="12"/>
      <color theme="0" tint="-0.34998626667073579"/>
      <name val="Calibri"/>
      <family val="2"/>
      <scheme val="minor"/>
    </font>
    <font>
      <vertAlign val="subscript"/>
      <sz val="12"/>
      <color theme="0" tint="-0.34998626667073579"/>
      <name val="Calibri"/>
      <family val="2"/>
      <scheme val="minor"/>
    </font>
    <font>
      <sz val="12"/>
      <color theme="0"/>
      <name val="Calibri"/>
      <family val="2"/>
      <scheme val="minor"/>
    </font>
    <font>
      <vertAlign val="subscript"/>
      <sz val="11"/>
      <color theme="0"/>
      <name val="Calibri"/>
      <family val="2"/>
      <scheme val="minor"/>
    </font>
    <font>
      <i/>
      <vertAlign val="subscript"/>
      <sz val="11"/>
      <color theme="0"/>
      <name val="Calibri"/>
      <family val="2"/>
      <scheme val="minor"/>
    </font>
    <font>
      <i/>
      <sz val="12"/>
      <color theme="0"/>
      <name val="Calibri"/>
      <family val="2"/>
      <scheme val="minor"/>
    </font>
    <font>
      <vertAlign val="subscript"/>
      <sz val="12"/>
      <color theme="0"/>
      <name val="Calibri"/>
      <family val="2"/>
      <scheme val="minor"/>
    </font>
    <font>
      <i/>
      <vertAlign val="subscript"/>
      <sz val="12"/>
      <color theme="0"/>
      <name val="Calibri"/>
      <family val="2"/>
      <scheme val="minor"/>
    </font>
    <font>
      <u/>
      <sz val="11"/>
      <color rgb="FF0563C1"/>
      <name val="Calibri"/>
      <family val="2"/>
      <scheme val="minor"/>
    </font>
    <font>
      <i/>
      <sz val="12"/>
      <color theme="1"/>
      <name val="Calibri"/>
      <family val="2"/>
      <scheme val="minor"/>
    </font>
    <font>
      <i/>
      <vertAlign val="subscript"/>
      <sz val="12"/>
      <color theme="1"/>
      <name val="Calibri"/>
      <family val="2"/>
      <scheme val="minor"/>
    </font>
    <font>
      <sz val="11"/>
      <color rgb="FF000000"/>
      <name val="Calibri"/>
      <family val="2"/>
      <scheme val="minor"/>
    </font>
    <font>
      <sz val="10"/>
      <color rgb="FF0096C8"/>
      <name val="Calibri"/>
      <family val="2"/>
      <scheme val="minor"/>
    </font>
    <font>
      <sz val="12"/>
      <color theme="1"/>
      <name val="Calibri"/>
      <family val="2"/>
      <scheme val="minor"/>
    </font>
    <font>
      <i/>
      <sz val="10"/>
      <name val="Calibri"/>
      <family val="2"/>
      <scheme val="minor"/>
    </font>
    <font>
      <vertAlign val="subscript"/>
      <sz val="10"/>
      <name val="Calibri"/>
      <family val="2"/>
      <scheme val="minor"/>
    </font>
    <font>
      <i/>
      <vertAlign val="subscript"/>
      <sz val="10"/>
      <name val="Calibri"/>
      <family val="2"/>
      <scheme val="minor"/>
    </font>
    <font>
      <sz val="11"/>
      <color rgb="FF9C0006"/>
      <name val="Calibri"/>
      <family val="2"/>
      <scheme val="minor"/>
    </font>
    <font>
      <u/>
      <sz val="12"/>
      <color theme="10"/>
      <name val="Arial"/>
      <family val="2"/>
    </font>
    <font>
      <b/>
      <sz val="11"/>
      <color theme="9"/>
      <name val="Calibri"/>
      <family val="2"/>
      <scheme val="minor"/>
    </font>
    <font>
      <sz val="11"/>
      <color rgb="FFC00000"/>
      <name val="Calibri"/>
      <family val="2"/>
      <scheme val="minor"/>
    </font>
    <font>
      <b/>
      <sz val="11"/>
      <color rgb="FFC00000"/>
      <name val="Calibri"/>
      <family val="2"/>
      <scheme val="minor"/>
    </font>
    <font>
      <b/>
      <sz val="12"/>
      <color rgb="FF0096C8"/>
      <name val="Calibri"/>
      <family val="2"/>
      <scheme val="minor"/>
    </font>
    <font>
      <sz val="10"/>
      <color rgb="FF9C0006"/>
      <name val="Calibri"/>
      <family val="2"/>
      <scheme val="minor"/>
    </font>
    <font>
      <i/>
      <sz val="12"/>
      <color theme="0" tint="-0.34998626667073579"/>
      <name val="Calibri"/>
      <family val="2"/>
      <scheme val="minor"/>
    </font>
    <font>
      <b/>
      <i/>
      <sz val="12"/>
      <color theme="0" tint="-0.34998626667073579"/>
      <name val="Calibri"/>
      <family val="2"/>
      <scheme val="minor"/>
    </font>
    <font>
      <sz val="12"/>
      <color rgb="FF0096C8"/>
      <name val="Calibri"/>
      <family val="2"/>
      <scheme val="minor"/>
    </font>
    <font>
      <b/>
      <sz val="11"/>
      <color theme="0" tint="-0.499984740745262"/>
      <name val="Calibri"/>
      <family val="2"/>
      <scheme val="minor"/>
    </font>
    <font>
      <b/>
      <sz val="16"/>
      <color rgb="FFC00000"/>
      <name val="Calibri"/>
      <family val="2"/>
      <scheme val="minor"/>
    </font>
    <font>
      <sz val="11"/>
      <color rgb="FF7030A0"/>
      <name val="Calibri"/>
      <family val="2"/>
      <scheme val="minor"/>
    </font>
    <font>
      <b/>
      <i/>
      <sz val="14"/>
      <color theme="0"/>
      <name val="Calibri"/>
      <family val="2"/>
      <scheme val="minor"/>
    </font>
    <font>
      <sz val="14"/>
      <color rgb="FFC00000"/>
      <name val="Calibri"/>
      <family val="2"/>
      <scheme val="minor"/>
    </font>
    <font>
      <b/>
      <i/>
      <sz val="16"/>
      <color theme="0"/>
      <name val="Calibri"/>
      <family val="2"/>
      <scheme val="minor"/>
    </font>
    <font>
      <i/>
      <sz val="11"/>
      <color rgb="FF636363"/>
      <name val="Calibri"/>
      <family val="2"/>
      <scheme val="minor"/>
    </font>
    <font>
      <sz val="11"/>
      <color rgb="FF636363"/>
      <name val="Calibri"/>
      <family val="2"/>
      <scheme val="minor"/>
    </font>
    <font>
      <b/>
      <sz val="11"/>
      <color rgb="FF636363"/>
      <name val="Calibri"/>
      <family val="2"/>
      <scheme val="minor"/>
    </font>
    <font>
      <i/>
      <sz val="11"/>
      <color rgb="FF0599C7"/>
      <name val="Calibri"/>
      <family val="2"/>
      <scheme val="minor"/>
    </font>
    <font>
      <b/>
      <i/>
      <sz val="11"/>
      <color rgb="FF0599C7"/>
      <name val="Calibri"/>
      <family val="2"/>
      <scheme val="minor"/>
    </font>
    <font>
      <b/>
      <sz val="12"/>
      <color rgb="FF0599C7"/>
      <name val="Calibri"/>
      <family val="2"/>
      <scheme val="minor"/>
    </font>
    <font>
      <b/>
      <sz val="11"/>
      <color rgb="FF0599C7"/>
      <name val="Calibri"/>
      <family val="2"/>
      <scheme val="minor"/>
    </font>
    <font>
      <b/>
      <sz val="14"/>
      <color rgb="FF0599C7"/>
      <name val="Calibri"/>
      <family val="2"/>
      <scheme val="minor"/>
    </font>
    <font>
      <sz val="11"/>
      <color rgb="FF0599C7"/>
      <name val="Calibri"/>
      <family val="2"/>
      <scheme val="minor"/>
    </font>
    <font>
      <b/>
      <i/>
      <sz val="16"/>
      <color rgb="FF0599C7"/>
      <name val="Calibri"/>
      <family val="2"/>
      <scheme val="minor"/>
    </font>
    <font>
      <b/>
      <i/>
      <sz val="12"/>
      <color rgb="FF0599C7"/>
      <name val="Calibri"/>
      <family val="2"/>
      <scheme val="minor"/>
    </font>
    <font>
      <b/>
      <i/>
      <sz val="14"/>
      <color rgb="FF0599C7"/>
      <name val="Calibri"/>
      <family val="2"/>
      <scheme val="minor"/>
    </font>
    <font>
      <b/>
      <i/>
      <sz val="22"/>
      <color rgb="FF0599C7"/>
      <name val="Calibri"/>
      <family val="2"/>
      <scheme val="minor"/>
    </font>
    <font>
      <i/>
      <sz val="12"/>
      <color rgb="FF0599C7"/>
      <name val="Calibri"/>
      <family val="2"/>
      <scheme val="minor"/>
    </font>
    <font>
      <b/>
      <i/>
      <sz val="18"/>
      <color rgb="FF0599C7"/>
      <name val="Calibri"/>
      <family val="2"/>
      <scheme val="minor"/>
    </font>
    <font>
      <sz val="14"/>
      <color rgb="FF0599C7"/>
      <name val="Calibri"/>
      <family val="2"/>
      <scheme val="minor"/>
    </font>
    <font>
      <sz val="12"/>
      <color rgb="FF0599C7"/>
      <name val="Calibri"/>
      <family val="2"/>
      <scheme val="minor"/>
    </font>
    <font>
      <b/>
      <i/>
      <sz val="22"/>
      <color theme="0"/>
      <name val="Calibri"/>
      <family val="2"/>
      <scheme val="minor"/>
    </font>
    <font>
      <sz val="11"/>
      <color theme="0" tint="-0.499984740745262"/>
      <name val="Calibri"/>
      <family val="2"/>
      <scheme val="minor"/>
    </font>
    <font>
      <sz val="16"/>
      <color rgb="FF00B0F0"/>
      <name val="Calibri"/>
      <family val="2"/>
      <scheme val="minor"/>
    </font>
    <font>
      <b/>
      <sz val="12"/>
      <color rgb="FFFF0000"/>
      <name val="Calibri"/>
      <family val="2"/>
      <scheme val="minor"/>
    </font>
    <font>
      <b/>
      <sz val="12"/>
      <color rgb="FFC00000"/>
      <name val="Calibri"/>
      <family val="2"/>
      <scheme val="minor"/>
    </font>
    <font>
      <sz val="8"/>
      <name val="Calibri"/>
      <family val="2"/>
      <scheme val="minor"/>
    </font>
    <font>
      <b/>
      <sz val="10"/>
      <color theme="0" tint="-0.34998626667073579"/>
      <name val="Calibri"/>
      <family val="2"/>
      <scheme val="minor"/>
    </font>
    <font>
      <b/>
      <vertAlign val="subscript"/>
      <sz val="10"/>
      <color theme="0" tint="-0.34998626667073579"/>
      <name val="Calibri"/>
      <family val="2"/>
      <scheme val="minor"/>
    </font>
    <font>
      <i/>
      <sz val="12"/>
      <color theme="5" tint="-0.249977111117893"/>
      <name val="Calibri"/>
      <family val="2"/>
      <scheme val="minor"/>
    </font>
    <font>
      <b/>
      <i/>
      <sz val="12"/>
      <color theme="5" tint="-0.249977111117893"/>
      <name val="Calibri"/>
      <family val="2"/>
      <scheme val="minor"/>
    </font>
  </fonts>
  <fills count="18">
    <fill>
      <patternFill patternType="none"/>
    </fill>
    <fill>
      <patternFill patternType="gray125"/>
    </fill>
    <fill>
      <patternFill patternType="solid">
        <fgColor rgb="FFFFA5DC"/>
        <bgColor indexed="64"/>
      </patternFill>
    </fill>
    <fill>
      <patternFill patternType="solid">
        <fgColor rgb="FFB482FF"/>
        <bgColor indexed="64"/>
      </patternFill>
    </fill>
    <fill>
      <patternFill patternType="solid">
        <fgColor rgb="FFAADC9B"/>
        <bgColor indexed="64"/>
      </patternFill>
    </fill>
    <fill>
      <patternFill patternType="solid">
        <fgColor rgb="FF96C8FF"/>
        <bgColor indexed="64"/>
      </patternFill>
    </fill>
    <fill>
      <patternFill patternType="solid">
        <fgColor theme="0"/>
        <bgColor indexed="64"/>
      </patternFill>
    </fill>
    <fill>
      <patternFill patternType="solid">
        <fgColor theme="0" tint="-4.9989318521683403E-2"/>
        <bgColor indexed="64"/>
      </patternFill>
    </fill>
    <fill>
      <patternFill patternType="solid">
        <fgColor rgb="FF0096C8"/>
        <bgColor indexed="64"/>
      </patternFill>
    </fill>
    <fill>
      <patternFill patternType="solid">
        <fgColor rgb="FFFFE18C"/>
        <bgColor indexed="64"/>
      </patternFill>
    </fill>
    <fill>
      <patternFill patternType="solid">
        <fgColor theme="0" tint="-0.499984740745262"/>
        <bgColor indexed="64"/>
      </patternFill>
    </fill>
    <fill>
      <patternFill patternType="solid">
        <fgColor rgb="FF0599C7"/>
        <bgColor indexed="64"/>
      </patternFill>
    </fill>
    <fill>
      <patternFill patternType="solid">
        <fgColor theme="3"/>
        <bgColor indexed="64"/>
      </patternFill>
    </fill>
    <fill>
      <patternFill patternType="solid">
        <fgColor rgb="FF44546A"/>
        <bgColor indexed="64"/>
      </patternFill>
    </fill>
    <fill>
      <patternFill patternType="solid">
        <fgColor rgb="FFFFC7CE"/>
      </patternFill>
    </fill>
    <fill>
      <patternFill patternType="solid">
        <fgColor theme="8" tint="0.79998168889431442"/>
        <bgColor indexed="64"/>
      </patternFill>
    </fill>
    <fill>
      <patternFill patternType="solid">
        <fgColor rgb="FFCDDCF5"/>
        <bgColor indexed="64"/>
      </patternFill>
    </fill>
    <fill>
      <patternFill patternType="solid">
        <fgColor rgb="FF00AAEB"/>
        <bgColor indexed="64"/>
      </patternFill>
    </fill>
  </fills>
  <borders count="44">
    <border>
      <left/>
      <right/>
      <top/>
      <bottom/>
      <diagonal/>
    </border>
    <border>
      <left style="thin">
        <color rgb="FF0096C8"/>
      </left>
      <right style="thin">
        <color rgb="FF0096C8"/>
      </right>
      <top style="thin">
        <color rgb="FF0096C8"/>
      </top>
      <bottom style="thin">
        <color rgb="FF0096C8"/>
      </bottom>
      <diagonal/>
    </border>
    <border>
      <left/>
      <right/>
      <top style="thin">
        <color rgb="FF0096C8"/>
      </top>
      <bottom/>
      <diagonal/>
    </border>
    <border>
      <left style="thin">
        <color rgb="FF0096C8"/>
      </left>
      <right/>
      <top style="thin">
        <color rgb="FF0096C8"/>
      </top>
      <bottom/>
      <diagonal/>
    </border>
    <border>
      <left/>
      <right style="thin">
        <color rgb="FF0096C8"/>
      </right>
      <top style="thin">
        <color rgb="FF0096C8"/>
      </top>
      <bottom/>
      <diagonal/>
    </border>
    <border>
      <left style="thin">
        <color rgb="FF0096C8"/>
      </left>
      <right/>
      <top/>
      <bottom/>
      <diagonal/>
    </border>
    <border>
      <left/>
      <right style="thin">
        <color rgb="FF0096C8"/>
      </right>
      <top/>
      <bottom/>
      <diagonal/>
    </border>
    <border>
      <left style="thin">
        <color rgb="FF0096C8"/>
      </left>
      <right/>
      <top/>
      <bottom style="thin">
        <color rgb="FF0096C8"/>
      </bottom>
      <diagonal/>
    </border>
    <border>
      <left/>
      <right/>
      <top/>
      <bottom style="thin">
        <color rgb="FF0096C8"/>
      </bottom>
      <diagonal/>
    </border>
    <border>
      <left/>
      <right style="thin">
        <color rgb="FF0096C8"/>
      </right>
      <top/>
      <bottom style="thin">
        <color rgb="FF0096C8"/>
      </bottom>
      <diagonal/>
    </border>
    <border>
      <left style="thin">
        <color rgb="FF0096C8"/>
      </left>
      <right/>
      <top style="thin">
        <color rgb="FF0096C8"/>
      </top>
      <bottom style="thin">
        <color rgb="FF0096C8"/>
      </bottom>
      <diagonal/>
    </border>
    <border>
      <left/>
      <right/>
      <top style="thin">
        <color rgb="FF0096C8"/>
      </top>
      <bottom style="thin">
        <color rgb="FF0096C8"/>
      </bottom>
      <diagonal/>
    </border>
    <border>
      <left/>
      <right style="thin">
        <color rgb="FF0096C8"/>
      </right>
      <top style="thin">
        <color rgb="FF0096C8"/>
      </top>
      <bottom style="thin">
        <color rgb="FF0096C8"/>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0096C8"/>
      </left>
      <right style="thin">
        <color rgb="FF0096C8"/>
      </right>
      <top/>
      <bottom/>
      <diagonal/>
    </border>
    <border>
      <left style="thin">
        <color rgb="FF0096C8"/>
      </left>
      <right style="thin">
        <color rgb="FF0096C8"/>
      </right>
      <top/>
      <bottom style="thin">
        <color rgb="FF0096C8"/>
      </bottom>
      <diagonal/>
    </border>
    <border>
      <left style="medium">
        <color rgb="FF0096C8"/>
      </left>
      <right/>
      <top style="medium">
        <color rgb="FF0096C8"/>
      </top>
      <bottom/>
      <diagonal/>
    </border>
    <border>
      <left/>
      <right/>
      <top style="medium">
        <color rgb="FF0096C8"/>
      </top>
      <bottom/>
      <diagonal/>
    </border>
    <border>
      <left/>
      <right style="medium">
        <color rgb="FF0096C8"/>
      </right>
      <top style="medium">
        <color rgb="FF0096C8"/>
      </top>
      <bottom/>
      <diagonal/>
    </border>
    <border>
      <left style="medium">
        <color rgb="FF0096C8"/>
      </left>
      <right/>
      <top/>
      <bottom style="medium">
        <color rgb="FF0096C8"/>
      </bottom>
      <diagonal/>
    </border>
    <border>
      <left/>
      <right/>
      <top/>
      <bottom style="medium">
        <color rgb="FF0096C8"/>
      </bottom>
      <diagonal/>
    </border>
    <border>
      <left/>
      <right style="medium">
        <color rgb="FF0096C8"/>
      </right>
      <top/>
      <bottom style="medium">
        <color rgb="FF0096C8"/>
      </bottom>
      <diagonal/>
    </border>
    <border>
      <left/>
      <right/>
      <top/>
      <bottom style="thin">
        <color theme="0"/>
      </bottom>
      <diagonal/>
    </border>
    <border>
      <left/>
      <right/>
      <top style="thin">
        <color theme="0"/>
      </top>
      <bottom style="thin">
        <color theme="0"/>
      </bottom>
      <diagonal/>
    </border>
    <border>
      <left style="thin">
        <color rgb="FF0599C7"/>
      </left>
      <right/>
      <top style="thin">
        <color rgb="FF0599C7"/>
      </top>
      <bottom style="thin">
        <color rgb="FF0599C7"/>
      </bottom>
      <diagonal/>
    </border>
    <border>
      <left/>
      <right/>
      <top style="thin">
        <color rgb="FF0599C7"/>
      </top>
      <bottom style="thin">
        <color rgb="FF0599C7"/>
      </bottom>
      <diagonal/>
    </border>
    <border>
      <left/>
      <right style="thin">
        <color rgb="FF0599C7"/>
      </right>
      <top style="thin">
        <color rgb="FF0599C7"/>
      </top>
      <bottom style="thin">
        <color rgb="FF0599C7"/>
      </bottom>
      <diagonal/>
    </border>
    <border>
      <left style="thin">
        <color rgb="FF0599C7"/>
      </left>
      <right/>
      <top style="thin">
        <color rgb="FF0599C7"/>
      </top>
      <bottom/>
      <diagonal/>
    </border>
    <border>
      <left/>
      <right/>
      <top style="thin">
        <color rgb="FF0599C7"/>
      </top>
      <bottom/>
      <diagonal/>
    </border>
    <border>
      <left/>
      <right style="thin">
        <color rgb="FF0599C7"/>
      </right>
      <top style="thin">
        <color rgb="FF0599C7"/>
      </top>
      <bottom/>
      <diagonal/>
    </border>
    <border>
      <left style="thin">
        <color rgb="FF0599C7"/>
      </left>
      <right/>
      <top/>
      <bottom/>
      <diagonal/>
    </border>
    <border>
      <left/>
      <right style="thin">
        <color rgb="FF0599C7"/>
      </right>
      <top/>
      <bottom/>
      <diagonal/>
    </border>
    <border>
      <left style="medium">
        <color rgb="FF0599C7"/>
      </left>
      <right/>
      <top style="medium">
        <color rgb="FF0599C7"/>
      </top>
      <bottom/>
      <diagonal/>
    </border>
    <border>
      <left/>
      <right/>
      <top style="medium">
        <color rgb="FF0599C7"/>
      </top>
      <bottom/>
      <diagonal/>
    </border>
    <border>
      <left/>
      <right style="medium">
        <color rgb="FF0599C7"/>
      </right>
      <top style="medium">
        <color rgb="FF0599C7"/>
      </top>
      <bottom/>
      <diagonal/>
    </border>
    <border>
      <left style="medium">
        <color rgb="FF0599C7"/>
      </left>
      <right/>
      <top/>
      <bottom/>
      <diagonal/>
    </border>
    <border>
      <left/>
      <right style="medium">
        <color rgb="FF0599C7"/>
      </right>
      <top/>
      <bottom/>
      <diagonal/>
    </border>
    <border>
      <left style="medium">
        <color rgb="FF0599C7"/>
      </left>
      <right/>
      <top/>
      <bottom style="medium">
        <color rgb="FF0599C7"/>
      </bottom>
      <diagonal/>
    </border>
    <border>
      <left/>
      <right/>
      <top/>
      <bottom style="medium">
        <color rgb="FF0599C7"/>
      </bottom>
      <diagonal/>
    </border>
    <border>
      <left/>
      <right style="medium">
        <color rgb="FF0599C7"/>
      </right>
      <top/>
      <bottom style="medium">
        <color rgb="FF0599C7"/>
      </bottom>
      <diagonal/>
    </border>
    <border>
      <left/>
      <right/>
      <top/>
      <bottom style="thin">
        <color indexed="64"/>
      </bottom>
      <diagonal/>
    </border>
    <border>
      <left style="thin">
        <color rgb="FF0096C8"/>
      </left>
      <right style="thin">
        <color rgb="FF0096C8"/>
      </right>
      <top style="thin">
        <color rgb="FF0096C8"/>
      </top>
      <bottom/>
      <diagonal/>
    </border>
  </borders>
  <cellStyleXfs count="12">
    <xf numFmtId="0" fontId="0" fillId="0" borderId="0"/>
    <xf numFmtId="0" fontId="1" fillId="0" borderId="0" applyNumberFormat="0" applyFont="0" applyFill="0" applyBorder="0" applyProtection="0">
      <alignment vertical="center"/>
    </xf>
    <xf numFmtId="0" fontId="7" fillId="0" borderId="0"/>
    <xf numFmtId="0" fontId="9" fillId="0" borderId="0"/>
    <xf numFmtId="0" fontId="9" fillId="0" borderId="0"/>
    <xf numFmtId="0" fontId="71" fillId="0" borderId="0" applyNumberFormat="0" applyFill="0" applyBorder="0" applyAlignment="0" applyProtection="0"/>
    <xf numFmtId="0" fontId="91" fillId="14" borderId="0" applyNumberFormat="0" applyBorder="0" applyAlignment="0" applyProtection="0"/>
    <xf numFmtId="0" fontId="1" fillId="0" borderId="0"/>
    <xf numFmtId="0" fontId="9" fillId="0" borderId="0"/>
    <xf numFmtId="0" fontId="1" fillId="0" borderId="0"/>
    <xf numFmtId="0" fontId="1" fillId="0" borderId="0"/>
    <xf numFmtId="0" fontId="92" fillId="0" borderId="0" applyNumberFormat="0" applyFill="0" applyBorder="0" applyAlignment="0" applyProtection="0"/>
  </cellStyleXfs>
  <cellXfs count="500">
    <xf numFmtId="0" fontId="0" fillId="0" borderId="0" xfId="0"/>
    <xf numFmtId="0" fontId="0" fillId="0" borderId="0" xfId="0" applyFill="1"/>
    <xf numFmtId="0" fontId="0" fillId="7" borderId="0" xfId="0" applyFill="1"/>
    <xf numFmtId="0" fontId="6" fillId="6" borderId="0" xfId="0" applyFont="1" applyFill="1" applyAlignment="1">
      <alignment vertical="top"/>
    </xf>
    <xf numFmtId="0" fontId="10" fillId="6" borderId="0" xfId="0" applyFont="1" applyFill="1"/>
    <xf numFmtId="0" fontId="11" fillId="0" borderId="0" xfId="0" applyFont="1" applyFill="1"/>
    <xf numFmtId="0" fontId="0" fillId="0" borderId="0" xfId="0" applyAlignment="1">
      <alignment wrapText="1"/>
    </xf>
    <xf numFmtId="0" fontId="0" fillId="0" borderId="0" xfId="0" applyFont="1" applyFill="1"/>
    <xf numFmtId="0" fontId="12" fillId="8" borderId="0" xfId="0" applyFont="1" applyFill="1" applyAlignment="1">
      <alignment vertical="center"/>
    </xf>
    <xf numFmtId="0" fontId="12" fillId="8" borderId="0" xfId="0" applyFont="1" applyFill="1"/>
    <xf numFmtId="0" fontId="12" fillId="8" borderId="0" xfId="0" applyFont="1" applyFill="1" applyAlignment="1">
      <alignment horizontal="center" vertical="center"/>
    </xf>
    <xf numFmtId="0" fontId="13" fillId="8" borderId="0" xfId="0" applyFont="1" applyFill="1" applyAlignment="1">
      <alignment vertical="center"/>
    </xf>
    <xf numFmtId="0" fontId="10" fillId="7" borderId="0" xfId="0" applyFont="1" applyFill="1"/>
    <xf numFmtId="0" fontId="0" fillId="9" borderId="0" xfId="0" quotePrefix="1" applyFill="1"/>
    <xf numFmtId="0" fontId="0" fillId="9" borderId="0" xfId="0" applyFill="1"/>
    <xf numFmtId="0" fontId="4" fillId="8" borderId="0" xfId="0" applyFont="1" applyFill="1"/>
    <xf numFmtId="0" fontId="14" fillId="0" borderId="1" xfId="0" applyFont="1" applyFill="1" applyBorder="1"/>
    <xf numFmtId="0" fontId="15" fillId="0" borderId="0" xfId="0" applyFont="1"/>
    <xf numFmtId="0" fontId="4" fillId="10" borderId="0" xfId="0" applyFont="1" applyFill="1"/>
    <xf numFmtId="0" fontId="0" fillId="10" borderId="0" xfId="0" applyFill="1"/>
    <xf numFmtId="0" fontId="20" fillId="8" borderId="0" xfId="0" applyFont="1" applyFill="1"/>
    <xf numFmtId="0" fontId="21" fillId="8" borderId="0" xfId="0" applyFont="1" applyFill="1"/>
    <xf numFmtId="0" fontId="2" fillId="8" borderId="0" xfId="0" applyFont="1" applyFill="1"/>
    <xf numFmtId="0" fontId="3" fillId="8" borderId="0" xfId="0" quotePrefix="1" applyFont="1" applyFill="1"/>
    <xf numFmtId="0" fontId="0" fillId="8" borderId="0" xfId="0" applyFont="1" applyFill="1"/>
    <xf numFmtId="0" fontId="10" fillId="7" borderId="0" xfId="0" applyFont="1" applyFill="1" applyBorder="1"/>
    <xf numFmtId="0" fontId="19" fillId="7" borderId="0" xfId="0" applyFont="1" applyFill="1" applyBorder="1"/>
    <xf numFmtId="0" fontId="23" fillId="7" borderId="0" xfId="0" applyFont="1" applyFill="1"/>
    <xf numFmtId="0" fontId="29" fillId="8" borderId="0" xfId="0" applyFont="1" applyFill="1"/>
    <xf numFmtId="0" fontId="15" fillId="6" borderId="0" xfId="0" applyFont="1" applyFill="1" applyAlignment="1">
      <alignment vertical="top"/>
    </xf>
    <xf numFmtId="0" fontId="14" fillId="9" borderId="1" xfId="0" applyFont="1" applyFill="1" applyBorder="1"/>
    <xf numFmtId="0" fontId="36" fillId="8" borderId="0" xfId="0" applyFont="1" applyFill="1" applyBorder="1"/>
    <xf numFmtId="0" fontId="2" fillId="8" borderId="0" xfId="0" applyFont="1" applyFill="1" applyBorder="1"/>
    <xf numFmtId="0" fontId="3" fillId="8" borderId="0" xfId="0" quotePrefix="1" applyFont="1" applyFill="1" applyBorder="1"/>
    <xf numFmtId="0" fontId="3" fillId="7" borderId="0" xfId="0" applyFont="1" applyFill="1"/>
    <xf numFmtId="0" fontId="15" fillId="7" borderId="0" xfId="0" applyFont="1" applyFill="1"/>
    <xf numFmtId="0" fontId="37" fillId="5" borderId="0" xfId="0" applyFont="1" applyFill="1"/>
    <xf numFmtId="0" fontId="37" fillId="9" borderId="0" xfId="0" applyFont="1" applyFill="1"/>
    <xf numFmtId="0" fontId="37" fillId="4" borderId="0" xfId="0" applyFont="1" applyFill="1"/>
    <xf numFmtId="0" fontId="37" fillId="3" borderId="0" xfId="0" applyFont="1" applyFill="1"/>
    <xf numFmtId="0" fontId="37" fillId="2" borderId="0" xfId="0" applyFont="1" applyFill="1"/>
    <xf numFmtId="0" fontId="0" fillId="4" borderId="0" xfId="0" applyFill="1"/>
    <xf numFmtId="0" fontId="0" fillId="7" borderId="0" xfId="0" applyFont="1" applyFill="1"/>
    <xf numFmtId="0" fontId="22" fillId="9" borderId="0" xfId="0" applyFont="1" applyFill="1"/>
    <xf numFmtId="0" fontId="18" fillId="9" borderId="0" xfId="0" applyFont="1" applyFill="1"/>
    <xf numFmtId="0" fontId="41" fillId="8" borderId="0" xfId="0" applyFont="1" applyFill="1"/>
    <xf numFmtId="0" fontId="10" fillId="9" borderId="0" xfId="0" applyFont="1" applyFill="1" applyBorder="1"/>
    <xf numFmtId="0" fontId="18" fillId="0" borderId="0" xfId="0" applyFont="1" applyFill="1"/>
    <xf numFmtId="0" fontId="22" fillId="0" borderId="0" xfId="0" applyFont="1" applyFill="1"/>
    <xf numFmtId="4" fontId="0" fillId="9" borderId="0" xfId="0" applyNumberFormat="1" applyFill="1" applyBorder="1"/>
    <xf numFmtId="4" fontId="0" fillId="9" borderId="0" xfId="0" quotePrefix="1" applyNumberFormat="1" applyFont="1" applyFill="1"/>
    <xf numFmtId="0" fontId="42" fillId="7" borderId="0" xfId="0" applyFont="1" applyFill="1"/>
    <xf numFmtId="0" fontId="33" fillId="7" borderId="0" xfId="0" applyFont="1" applyFill="1"/>
    <xf numFmtId="0" fontId="33" fillId="7" borderId="0" xfId="0" applyFont="1" applyFill="1" applyBorder="1"/>
    <xf numFmtId="0" fontId="33" fillId="9" borderId="0" xfId="0" applyFont="1" applyFill="1" applyBorder="1"/>
    <xf numFmtId="4" fontId="3" fillId="9" borderId="0" xfId="0" quotePrefix="1" applyNumberFormat="1" applyFont="1" applyFill="1"/>
    <xf numFmtId="4" fontId="0" fillId="9" borderId="0" xfId="0" applyNumberFormat="1" applyFill="1"/>
    <xf numFmtId="4" fontId="3" fillId="9" borderId="0" xfId="0" applyNumberFormat="1" applyFont="1" applyFill="1" applyBorder="1"/>
    <xf numFmtId="4" fontId="0" fillId="9" borderId="0" xfId="0" applyNumberFormat="1" applyFont="1" applyFill="1" applyBorder="1"/>
    <xf numFmtId="3" fontId="0" fillId="9" borderId="0" xfId="0" applyNumberFormat="1" applyFill="1"/>
    <xf numFmtId="2" fontId="0" fillId="4" borderId="0" xfId="0" applyNumberFormat="1" applyFill="1"/>
    <xf numFmtId="165" fontId="0" fillId="4" borderId="0" xfId="0" applyNumberFormat="1" applyFill="1"/>
    <xf numFmtId="166" fontId="0" fillId="9" borderId="0" xfId="0" applyNumberFormat="1" applyFill="1"/>
    <xf numFmtId="0" fontId="26" fillId="7" borderId="0" xfId="0" applyFont="1" applyFill="1"/>
    <xf numFmtId="167" fontId="0" fillId="9" borderId="0" xfId="0" applyNumberFormat="1" applyFill="1"/>
    <xf numFmtId="0" fontId="20" fillId="8" borderId="0" xfId="0" applyFont="1" applyFill="1" applyBorder="1" applyAlignment="1">
      <alignment horizontal="right"/>
    </xf>
    <xf numFmtId="0" fontId="18" fillId="9" borderId="0" xfId="0" applyFont="1" applyFill="1" applyAlignment="1">
      <alignment horizontal="right"/>
    </xf>
    <xf numFmtId="0" fontId="42" fillId="7" borderId="0" xfId="0" applyFont="1" applyFill="1" applyAlignment="1">
      <alignment horizontal="right"/>
    </xf>
    <xf numFmtId="0" fontId="19" fillId="7" borderId="0" xfId="0" applyFont="1" applyFill="1" applyBorder="1" applyAlignment="1">
      <alignment horizontal="right"/>
    </xf>
    <xf numFmtId="0" fontId="46" fillId="7" borderId="0" xfId="0" applyFont="1" applyFill="1"/>
    <xf numFmtId="4" fontId="3" fillId="9" borderId="0" xfId="0" applyNumberFormat="1" applyFont="1" applyFill="1"/>
    <xf numFmtId="4" fontId="0" fillId="7" borderId="0" xfId="0" applyNumberFormat="1" applyFill="1"/>
    <xf numFmtId="0" fontId="18" fillId="7" borderId="0" xfId="0" applyFont="1" applyFill="1" applyAlignment="1">
      <alignment vertical="center"/>
    </xf>
    <xf numFmtId="0" fontId="18" fillId="7" borderId="0" xfId="0" applyFont="1" applyFill="1"/>
    <xf numFmtId="164" fontId="18" fillId="2" borderId="0" xfId="0" quotePrefix="1" applyNumberFormat="1" applyFont="1" applyFill="1"/>
    <xf numFmtId="0" fontId="40" fillId="0" borderId="0" xfId="0" applyFont="1" applyFill="1"/>
    <xf numFmtId="166" fontId="3" fillId="8" borderId="0" xfId="0" quotePrefix="1" applyNumberFormat="1" applyFont="1" applyFill="1" applyBorder="1"/>
    <xf numFmtId="0" fontId="10" fillId="9" borderId="0" xfId="0" applyFont="1" applyFill="1"/>
    <xf numFmtId="0" fontId="15" fillId="6" borderId="0" xfId="0" applyFont="1" applyFill="1"/>
    <xf numFmtId="0" fontId="37" fillId="7" borderId="0" xfId="0" applyFont="1" applyFill="1"/>
    <xf numFmtId="0" fontId="37" fillId="7" borderId="0" xfId="0" quotePrefix="1" applyFont="1" applyFill="1"/>
    <xf numFmtId="0" fontId="50" fillId="0" borderId="0" xfId="0" applyFont="1"/>
    <xf numFmtId="0" fontId="19" fillId="7" borderId="0" xfId="0" applyFont="1" applyFill="1"/>
    <xf numFmtId="0" fontId="51" fillId="0" borderId="0" xfId="0" applyFont="1" applyFill="1"/>
    <xf numFmtId="0" fontId="29" fillId="11" borderId="0" xfId="0" applyFont="1" applyFill="1"/>
    <xf numFmtId="0" fontId="21" fillId="11" borderId="0" xfId="0" applyFont="1" applyFill="1"/>
    <xf numFmtId="0" fontId="53" fillId="7" borderId="0" xfId="0" applyFont="1" applyFill="1"/>
    <xf numFmtId="4" fontId="10" fillId="9" borderId="0" xfId="0" applyNumberFormat="1" applyFont="1" applyFill="1"/>
    <xf numFmtId="166" fontId="10" fillId="9" borderId="0" xfId="0" applyNumberFormat="1" applyFont="1" applyFill="1"/>
    <xf numFmtId="0" fontId="56" fillId="7" borderId="0" xfId="0" applyFont="1" applyFill="1" applyAlignment="1">
      <alignment horizontal="right"/>
    </xf>
    <xf numFmtId="0" fontId="58" fillId="7" borderId="0" xfId="0" applyFont="1" applyFill="1" applyBorder="1" applyAlignment="1">
      <alignment horizontal="right"/>
    </xf>
    <xf numFmtId="0" fontId="4" fillId="12" borderId="0" xfId="0" applyFont="1" applyFill="1"/>
    <xf numFmtId="0" fontId="4" fillId="12" borderId="0" xfId="0" applyFont="1" applyFill="1" applyAlignment="1">
      <alignment wrapText="1"/>
    </xf>
    <xf numFmtId="0" fontId="20" fillId="12" borderId="0" xfId="0" applyFont="1" applyFill="1" applyBorder="1" applyAlignment="1">
      <alignment horizontal="right"/>
    </xf>
    <xf numFmtId="0" fontId="2" fillId="12" borderId="0" xfId="0" applyFont="1" applyFill="1" applyBorder="1"/>
    <xf numFmtId="0" fontId="3" fillId="12" borderId="0" xfId="0" quotePrefix="1" applyFont="1" applyFill="1" applyBorder="1"/>
    <xf numFmtId="0" fontId="41" fillId="12" borderId="0" xfId="0" applyFont="1" applyFill="1"/>
    <xf numFmtId="0" fontId="29" fillId="10" borderId="0" xfId="0" applyFont="1" applyFill="1"/>
    <xf numFmtId="0" fontId="35" fillId="7" borderId="0" xfId="0" applyFont="1" applyFill="1" applyAlignment="1">
      <alignment vertical="center"/>
    </xf>
    <xf numFmtId="0" fontId="0" fillId="7" borderId="0" xfId="0" applyFont="1" applyFill="1" applyAlignment="1">
      <alignment vertical="center"/>
    </xf>
    <xf numFmtId="0" fontId="4" fillId="13" borderId="0" xfId="0" applyFont="1" applyFill="1"/>
    <xf numFmtId="0" fontId="65" fillId="7" borderId="0" xfId="0" applyFont="1" applyFill="1" applyAlignment="1">
      <alignment vertical="center"/>
    </xf>
    <xf numFmtId="0" fontId="67" fillId="7" borderId="0" xfId="0" applyFont="1" applyFill="1" applyAlignment="1">
      <alignment vertical="center"/>
    </xf>
    <xf numFmtId="0" fontId="67" fillId="7" borderId="0" xfId="0" applyFont="1" applyFill="1" applyAlignment="1">
      <alignment horizontal="right" vertical="center"/>
    </xf>
    <xf numFmtId="0" fontId="19" fillId="7" borderId="0" xfId="0" applyFont="1" applyFill="1" applyAlignment="1">
      <alignment vertical="center"/>
    </xf>
    <xf numFmtId="0" fontId="58" fillId="2" borderId="0" xfId="0" applyFont="1" applyFill="1" applyAlignment="1">
      <alignment vertical="center"/>
    </xf>
    <xf numFmtId="0" fontId="19" fillId="2" borderId="0" xfId="0" applyFont="1" applyFill="1" applyAlignment="1">
      <alignment vertical="center"/>
    </xf>
    <xf numFmtId="0" fontId="24" fillId="7" borderId="0" xfId="0" applyFont="1" applyFill="1" applyBorder="1"/>
    <xf numFmtId="0" fontId="19" fillId="9" borderId="0" xfId="0" applyFont="1" applyFill="1" applyBorder="1"/>
    <xf numFmtId="0" fontId="10" fillId="7" borderId="0" xfId="0" applyFont="1" applyFill="1" applyAlignment="1">
      <alignment vertical="center"/>
    </xf>
    <xf numFmtId="0" fontId="26" fillId="7" borderId="0" xfId="0" applyFont="1" applyFill="1" applyAlignment="1">
      <alignment vertical="center"/>
    </xf>
    <xf numFmtId="0" fontId="53" fillId="7" borderId="0" xfId="0" applyFont="1" applyFill="1" applyAlignment="1">
      <alignment horizontal="left" vertical="center"/>
    </xf>
    <xf numFmtId="0" fontId="26" fillId="7" borderId="0" xfId="0" applyFont="1" applyFill="1" applyAlignment="1">
      <alignment horizontal="left" vertical="center"/>
    </xf>
    <xf numFmtId="0" fontId="76" fillId="10" borderId="0" xfId="0" applyFont="1" applyFill="1"/>
    <xf numFmtId="0" fontId="0" fillId="6" borderId="0" xfId="0" applyFill="1"/>
    <xf numFmtId="0" fontId="30" fillId="6" borderId="0" xfId="0" applyFont="1" applyFill="1" applyAlignment="1">
      <alignment vertical="top"/>
    </xf>
    <xf numFmtId="0" fontId="40" fillId="6" borderId="0" xfId="0" applyFont="1" applyFill="1"/>
    <xf numFmtId="0" fontId="14" fillId="6" borderId="0" xfId="0" applyFont="1" applyFill="1" applyBorder="1" applyAlignment="1">
      <alignment horizontal="left" vertical="top"/>
    </xf>
    <xf numFmtId="0" fontId="2" fillId="13" borderId="13" xfId="0" applyFont="1" applyFill="1" applyBorder="1" applyAlignment="1">
      <alignment vertical="top"/>
    </xf>
    <xf numFmtId="0" fontId="83" fillId="7" borderId="0" xfId="0" applyFont="1" applyFill="1"/>
    <xf numFmtId="0" fontId="0" fillId="6" borderId="0" xfId="0" applyFill="1" applyBorder="1"/>
    <xf numFmtId="0" fontId="14" fillId="6" borderId="0" xfId="0" applyFont="1" applyFill="1" applyBorder="1" applyAlignment="1">
      <alignment horizontal="left"/>
    </xf>
    <xf numFmtId="0" fontId="14" fillId="6" borderId="0" xfId="0" applyFont="1" applyFill="1" applyBorder="1" applyAlignment="1">
      <alignment horizontal="left" vertical="top" wrapText="1"/>
    </xf>
    <xf numFmtId="0" fontId="85" fillId="6" borderId="0" xfId="0" applyFont="1" applyFill="1" applyAlignment="1">
      <alignment vertical="center"/>
    </xf>
    <xf numFmtId="0" fontId="4" fillId="8" borderId="3" xfId="0" applyFont="1" applyFill="1" applyBorder="1"/>
    <xf numFmtId="0" fontId="4" fillId="8" borderId="5" xfId="0" applyFont="1" applyFill="1" applyBorder="1"/>
    <xf numFmtId="0" fontId="86" fillId="0" borderId="0" xfId="0" applyFont="1" applyFill="1"/>
    <xf numFmtId="0" fontId="36" fillId="10" borderId="0" xfId="0" applyFont="1" applyFill="1" applyBorder="1"/>
    <xf numFmtId="0" fontId="2" fillId="10" borderId="0" xfId="0" applyFont="1" applyFill="1" applyBorder="1"/>
    <xf numFmtId="0" fontId="3" fillId="10" borderId="0" xfId="0" quotePrefix="1" applyFont="1" applyFill="1" applyBorder="1"/>
    <xf numFmtId="0" fontId="4" fillId="13" borderId="0" xfId="0" applyFont="1" applyFill="1" applyAlignment="1">
      <alignment wrapText="1"/>
    </xf>
    <xf numFmtId="0" fontId="4" fillId="10" borderId="0" xfId="0" applyFont="1" applyFill="1" applyBorder="1" applyAlignment="1">
      <alignment horizontal="left"/>
    </xf>
    <xf numFmtId="0" fontId="4" fillId="8" borderId="1" xfId="0" applyFont="1" applyFill="1" applyBorder="1"/>
    <xf numFmtId="0" fontId="31" fillId="6" borderId="0" xfId="0" applyFont="1" applyFill="1"/>
    <xf numFmtId="0" fontId="27" fillId="6" borderId="0" xfId="0" applyFont="1" applyFill="1"/>
    <xf numFmtId="0" fontId="88" fillId="7" borderId="0" xfId="0" applyFont="1" applyFill="1" applyAlignment="1">
      <alignment vertical="center"/>
    </xf>
    <xf numFmtId="0" fontId="22" fillId="6" borderId="0" xfId="0" applyFont="1" applyFill="1"/>
    <xf numFmtId="0" fontId="18" fillId="6" borderId="0" xfId="0" applyFont="1" applyFill="1" applyAlignment="1">
      <alignment horizontal="right"/>
    </xf>
    <xf numFmtId="3" fontId="18" fillId="6" borderId="0" xfId="0" applyNumberFormat="1" applyFont="1" applyFill="1"/>
    <xf numFmtId="3" fontId="0" fillId="6" borderId="0" xfId="0" applyNumberFormat="1" applyFill="1"/>
    <xf numFmtId="4" fontId="0" fillId="6" borderId="0" xfId="0" applyNumberFormat="1" applyFill="1"/>
    <xf numFmtId="166" fontId="0" fillId="6" borderId="0" xfId="0" applyNumberFormat="1" applyFill="1"/>
    <xf numFmtId="0" fontId="15" fillId="10" borderId="0" xfId="0" applyFont="1" applyFill="1"/>
    <xf numFmtId="0" fontId="15" fillId="10" borderId="0" xfId="0" applyFont="1" applyFill="1" applyAlignment="1">
      <alignment wrapText="1"/>
    </xf>
    <xf numFmtId="0" fontId="15" fillId="10" borderId="0" xfId="0" applyFont="1" applyFill="1" applyAlignment="1"/>
    <xf numFmtId="0" fontId="4" fillId="8" borderId="0" xfId="0" applyFont="1" applyFill="1" applyBorder="1"/>
    <xf numFmtId="164" fontId="0" fillId="9" borderId="0" xfId="0" applyNumberFormat="1" applyFill="1"/>
    <xf numFmtId="169" fontId="0" fillId="9" borderId="0" xfId="0" applyNumberFormat="1" applyFill="1"/>
    <xf numFmtId="169" fontId="18" fillId="2" borderId="0" xfId="0" applyNumberFormat="1" applyFont="1" applyFill="1"/>
    <xf numFmtId="0" fontId="20" fillId="8" borderId="0" xfId="0" applyFont="1" applyFill="1" applyAlignment="1">
      <alignment vertical="center"/>
    </xf>
    <xf numFmtId="0" fontId="38" fillId="8" borderId="0" xfId="0" applyFont="1" applyFill="1"/>
    <xf numFmtId="0" fontId="49" fillId="6" borderId="0" xfId="0" applyFont="1" applyFill="1"/>
    <xf numFmtId="0" fontId="49" fillId="0" borderId="0" xfId="0" applyFont="1"/>
    <xf numFmtId="0" fontId="4" fillId="0" borderId="0" xfId="0" applyFont="1" applyFill="1"/>
    <xf numFmtId="0" fontId="4" fillId="8" borderId="4" xfId="0" applyFont="1" applyFill="1" applyBorder="1"/>
    <xf numFmtId="0" fontId="4" fillId="8" borderId="6" xfId="0" applyFont="1" applyFill="1" applyBorder="1"/>
    <xf numFmtId="0" fontId="4" fillId="8" borderId="7" xfId="0" applyFont="1" applyFill="1" applyBorder="1"/>
    <xf numFmtId="0" fontId="2" fillId="8" borderId="0" xfId="0" quotePrefix="1" applyFont="1" applyFill="1" applyBorder="1"/>
    <xf numFmtId="0" fontId="2" fillId="8" borderId="0" xfId="0" quotePrefix="1" applyFont="1" applyFill="1" applyBorder="1" applyAlignment="1"/>
    <xf numFmtId="0" fontId="4" fillId="12" borderId="0" xfId="0" applyFont="1" applyFill="1" applyBorder="1"/>
    <xf numFmtId="0" fontId="41" fillId="8" borderId="0" xfId="0" applyFont="1" applyFill="1" applyBorder="1"/>
    <xf numFmtId="0" fontId="4" fillId="12" borderId="0" xfId="0" applyFont="1" applyFill="1" applyAlignment="1"/>
    <xf numFmtId="2" fontId="0" fillId="9" borderId="0" xfId="0" applyNumberFormat="1" applyFill="1"/>
    <xf numFmtId="0" fontId="4" fillId="12" borderId="0" xfId="0" applyFont="1" applyFill="1" applyAlignment="1">
      <alignment horizontal="left"/>
    </xf>
    <xf numFmtId="0" fontId="8" fillId="6" borderId="0" xfId="0" applyFont="1" applyFill="1" applyAlignment="1">
      <alignment vertical="top" wrapText="1"/>
    </xf>
    <xf numFmtId="0" fontId="94" fillId="0" borderId="0" xfId="3" applyFont="1" applyFill="1" applyBorder="1"/>
    <xf numFmtId="0" fontId="94" fillId="0" borderId="0" xfId="3" applyFont="1" applyFill="1" applyBorder="1" applyAlignment="1">
      <alignment wrapText="1"/>
    </xf>
    <xf numFmtId="0" fontId="94" fillId="0" borderId="0" xfId="3" applyFont="1" applyFill="1" applyBorder="1" applyAlignment="1">
      <alignment horizontal="left"/>
    </xf>
    <xf numFmtId="14" fontId="94" fillId="0" borderId="0" xfId="3" applyNumberFormat="1" applyFont="1" applyBorder="1" applyAlignment="1">
      <alignment horizontal="left"/>
    </xf>
    <xf numFmtId="14" fontId="94" fillId="0" borderId="0" xfId="3" applyNumberFormat="1" applyFont="1" applyBorder="1" applyAlignment="1">
      <alignment horizontal="left" wrapText="1"/>
    </xf>
    <xf numFmtId="14" fontId="94" fillId="0" borderId="0" xfId="2" applyNumberFormat="1" applyFont="1" applyBorder="1" applyAlignment="1">
      <alignment horizontal="right"/>
    </xf>
    <xf numFmtId="0" fontId="94" fillId="0" borderId="0" xfId="3" applyFont="1" applyBorder="1"/>
    <xf numFmtId="14" fontId="94" fillId="0" borderId="0" xfId="3" applyNumberFormat="1" applyFont="1" applyBorder="1"/>
    <xf numFmtId="0" fontId="94" fillId="0" borderId="0" xfId="0" applyFont="1" applyFill="1" applyAlignment="1">
      <alignment vertical="top" wrapText="1"/>
    </xf>
    <xf numFmtId="0" fontId="94" fillId="0" borderId="0" xfId="3" applyFont="1" applyBorder="1" applyAlignment="1">
      <alignment wrapText="1"/>
    </xf>
    <xf numFmtId="0" fontId="10" fillId="7" borderId="0" xfId="0" applyFont="1" applyFill="1" applyProtection="1">
      <protection locked="0"/>
    </xf>
    <xf numFmtId="0" fontId="15" fillId="7" borderId="0" xfId="0" applyFont="1" applyFill="1" applyProtection="1">
      <protection locked="0"/>
    </xf>
    <xf numFmtId="0" fontId="26" fillId="7" borderId="0" xfId="0" applyFont="1" applyFill="1" applyProtection="1">
      <protection locked="0"/>
    </xf>
    <xf numFmtId="0" fontId="40" fillId="7" borderId="0" xfId="0" applyFont="1" applyFill="1" applyProtection="1">
      <protection locked="0"/>
    </xf>
    <xf numFmtId="0" fontId="4" fillId="10" borderId="0" xfId="0" applyFont="1" applyFill="1" applyProtection="1">
      <protection locked="0"/>
    </xf>
    <xf numFmtId="0" fontId="3" fillId="10" borderId="0" xfId="0" quotePrefix="1" applyFont="1" applyFill="1" applyBorder="1" applyProtection="1">
      <protection locked="0"/>
    </xf>
    <xf numFmtId="0" fontId="33" fillId="7" borderId="0" xfId="0" applyFont="1" applyFill="1" applyProtection="1">
      <protection locked="0"/>
    </xf>
    <xf numFmtId="0" fontId="4" fillId="8" borderId="0" xfId="0" applyFont="1" applyFill="1" applyProtection="1">
      <protection locked="0"/>
    </xf>
    <xf numFmtId="0" fontId="32" fillId="7" borderId="0" xfId="0" applyFont="1" applyFill="1" applyProtection="1">
      <protection locked="0"/>
    </xf>
    <xf numFmtId="0" fontId="4" fillId="10" borderId="0" xfId="0" applyFont="1" applyFill="1" applyBorder="1" applyAlignment="1" applyProtection="1">
      <alignment horizontal="left"/>
      <protection locked="0"/>
    </xf>
    <xf numFmtId="0" fontId="36" fillId="10" borderId="0" xfId="0" applyFont="1" applyFill="1" applyBorder="1" applyProtection="1">
      <protection locked="0"/>
    </xf>
    <xf numFmtId="0" fontId="2" fillId="10" borderId="0" xfId="0" applyFont="1" applyFill="1" applyBorder="1" applyProtection="1">
      <protection locked="0"/>
    </xf>
    <xf numFmtId="0" fontId="12" fillId="8" borderId="0" xfId="0" applyFont="1" applyFill="1" applyAlignment="1" applyProtection="1">
      <alignment vertical="center"/>
      <protection locked="0"/>
    </xf>
    <xf numFmtId="0" fontId="0" fillId="0" borderId="0" xfId="0" applyProtection="1">
      <protection locked="0"/>
    </xf>
    <xf numFmtId="0" fontId="0" fillId="6" borderId="0" xfId="0" applyFill="1" applyProtection="1">
      <protection locked="0"/>
    </xf>
    <xf numFmtId="0" fontId="0" fillId="10" borderId="0" xfId="0" applyFill="1" applyProtection="1">
      <protection locked="0"/>
    </xf>
    <xf numFmtId="0" fontId="0" fillId="9" borderId="0" xfId="0" quotePrefix="1" applyFill="1" applyProtection="1">
      <protection locked="0"/>
    </xf>
    <xf numFmtId="168" fontId="0" fillId="9" borderId="0" xfId="0" quotePrefix="1" applyNumberFormat="1" applyFill="1" applyProtection="1">
      <protection locked="0"/>
    </xf>
    <xf numFmtId="14" fontId="94" fillId="0" borderId="0" xfId="3" applyNumberFormat="1" applyFont="1" applyFill="1" applyBorder="1" applyAlignment="1">
      <alignment horizontal="left"/>
    </xf>
    <xf numFmtId="0" fontId="97" fillId="14" borderId="0" xfId="6" applyFont="1" applyAlignment="1"/>
    <xf numFmtId="0" fontId="33" fillId="5" borderId="0" xfId="0" applyFont="1" applyFill="1" applyProtection="1">
      <protection locked="0"/>
    </xf>
    <xf numFmtId="0" fontId="10" fillId="5" borderId="0" xfId="0" applyFont="1" applyFill="1" applyProtection="1">
      <protection locked="0"/>
    </xf>
    <xf numFmtId="0" fontId="0" fillId="0" borderId="0" xfId="0" applyAlignment="1" applyProtection="1">
      <alignment wrapText="1"/>
      <protection locked="0"/>
    </xf>
    <xf numFmtId="0" fontId="96" fillId="6" borderId="0" xfId="0" applyFont="1" applyFill="1" applyAlignment="1" applyProtection="1">
      <alignment horizontal="left"/>
      <protection locked="0"/>
    </xf>
    <xf numFmtId="0" fontId="91" fillId="14" borderId="0" xfId="6" applyFont="1" applyAlignment="1" applyProtection="1">
      <protection locked="0"/>
    </xf>
    <xf numFmtId="0" fontId="0" fillId="5" borderId="0" xfId="0" applyFont="1" applyFill="1" applyProtection="1">
      <protection locked="0"/>
    </xf>
    <xf numFmtId="0" fontId="0" fillId="5" borderId="0" xfId="0" applyFill="1" applyProtection="1">
      <protection locked="0"/>
    </xf>
    <xf numFmtId="0" fontId="0" fillId="7" borderId="0" xfId="0" applyFill="1" applyProtection="1">
      <protection locked="0"/>
    </xf>
    <xf numFmtId="3" fontId="0" fillId="5" borderId="0" xfId="0" applyNumberFormat="1" applyFill="1" applyProtection="1">
      <protection locked="0"/>
    </xf>
    <xf numFmtId="0" fontId="22" fillId="7" borderId="0" xfId="0" applyFont="1" applyFill="1" applyProtection="1">
      <protection locked="0"/>
    </xf>
    <xf numFmtId="0" fontId="0" fillId="7" borderId="0" xfId="0" applyFont="1" applyFill="1" applyProtection="1">
      <protection locked="0"/>
    </xf>
    <xf numFmtId="1" fontId="37" fillId="3" borderId="0" xfId="0" applyNumberFormat="1" applyFont="1" applyFill="1" applyProtection="1">
      <protection locked="0"/>
    </xf>
    <xf numFmtId="2" fontId="37" fillId="3" borderId="0" xfId="0" applyNumberFormat="1" applyFont="1" applyFill="1" applyProtection="1">
      <protection locked="0"/>
    </xf>
    <xf numFmtId="0" fontId="0" fillId="0" borderId="0" xfId="0" applyFill="1" applyProtection="1">
      <protection locked="0"/>
    </xf>
    <xf numFmtId="170" fontId="37" fillId="3" borderId="0" xfId="0" applyNumberFormat="1" applyFont="1" applyFill="1" applyProtection="1">
      <protection locked="0"/>
    </xf>
    <xf numFmtId="0" fontId="4" fillId="10" borderId="0" xfId="0" applyFont="1" applyFill="1" applyAlignment="1" applyProtection="1">
      <alignment wrapText="1"/>
      <protection locked="0"/>
    </xf>
    <xf numFmtId="0" fontId="22" fillId="9" borderId="0" xfId="0" applyFont="1" applyFill="1" applyProtection="1">
      <protection locked="0"/>
    </xf>
    <xf numFmtId="0" fontId="31" fillId="7" borderId="0" xfId="0" applyFont="1" applyFill="1" applyProtection="1">
      <protection locked="0"/>
    </xf>
    <xf numFmtId="0" fontId="0" fillId="7" borderId="0" xfId="0" quotePrefix="1" applyFill="1" applyProtection="1">
      <protection locked="0"/>
    </xf>
    <xf numFmtId="2" fontId="22" fillId="9" borderId="0" xfId="0" applyNumberFormat="1" applyFont="1" applyFill="1" applyProtection="1">
      <protection locked="0"/>
    </xf>
    <xf numFmtId="0" fontId="49" fillId="7" borderId="0" xfId="0" applyFont="1" applyFill="1" applyProtection="1">
      <protection locked="0"/>
    </xf>
    <xf numFmtId="0" fontId="22" fillId="6" borderId="0" xfId="0" applyFont="1" applyFill="1" applyProtection="1">
      <protection locked="0"/>
    </xf>
    <xf numFmtId="0" fontId="14" fillId="0" borderId="1" xfId="0" applyFont="1" applyFill="1" applyBorder="1" applyProtection="1">
      <protection locked="0"/>
    </xf>
    <xf numFmtId="0" fontId="14" fillId="5" borderId="1" xfId="0" applyFont="1" applyFill="1" applyBorder="1" applyProtection="1">
      <protection locked="0"/>
    </xf>
    <xf numFmtId="0" fontId="49" fillId="6" borderId="0" xfId="0" applyFont="1" applyFill="1" applyProtection="1">
      <protection locked="0"/>
    </xf>
    <xf numFmtId="0" fontId="4" fillId="12" borderId="0" xfId="0" applyFont="1" applyFill="1" applyProtection="1">
      <protection locked="0"/>
    </xf>
    <xf numFmtId="0" fontId="49" fillId="7" borderId="0" xfId="0" applyFont="1" applyFill="1" applyBorder="1" applyProtection="1">
      <protection locked="0"/>
    </xf>
    <xf numFmtId="0" fontId="15" fillId="8" borderId="0" xfId="0" applyFont="1" applyFill="1" applyProtection="1">
      <protection locked="0"/>
    </xf>
    <xf numFmtId="0" fontId="10" fillId="7" borderId="0" xfId="0" applyFont="1" applyFill="1" applyBorder="1" applyProtection="1">
      <protection locked="0"/>
    </xf>
    <xf numFmtId="0" fontId="15" fillId="7" borderId="0" xfId="0" applyFont="1" applyFill="1" applyBorder="1" applyProtection="1">
      <protection locked="0"/>
    </xf>
    <xf numFmtId="0" fontId="42" fillId="9" borderId="0" xfId="0" applyFont="1" applyFill="1" applyProtection="1">
      <protection locked="0"/>
    </xf>
    <xf numFmtId="0" fontId="15" fillId="7" borderId="0" xfId="0" applyFont="1" applyFill="1" applyAlignment="1" applyProtection="1">
      <alignment horizontal="left"/>
      <protection locked="0"/>
    </xf>
    <xf numFmtId="0" fontId="49" fillId="7" borderId="0" xfId="0" applyFont="1" applyFill="1" applyAlignment="1" applyProtection="1">
      <alignment horizontal="left"/>
      <protection locked="0"/>
    </xf>
    <xf numFmtId="0" fontId="48" fillId="7" borderId="0" xfId="0" applyFont="1" applyFill="1" applyProtection="1">
      <protection locked="0"/>
    </xf>
    <xf numFmtId="4" fontId="48" fillId="7" borderId="0" xfId="0" applyNumberFormat="1" applyFont="1" applyFill="1" applyProtection="1">
      <protection locked="0"/>
    </xf>
    <xf numFmtId="0" fontId="48" fillId="7" borderId="0" xfId="0" applyFont="1" applyFill="1" applyBorder="1" applyProtection="1">
      <protection locked="0"/>
    </xf>
    <xf numFmtId="0" fontId="33" fillId="7" borderId="0" xfId="0" applyFont="1" applyFill="1" applyBorder="1" applyProtection="1">
      <protection locked="0"/>
    </xf>
    <xf numFmtId="0" fontId="3" fillId="7" borderId="0" xfId="0" applyFont="1" applyFill="1" applyProtection="1">
      <protection locked="0"/>
    </xf>
    <xf numFmtId="0" fontId="12" fillId="8" borderId="0" xfId="0" applyFont="1" applyFill="1" applyProtection="1">
      <protection locked="0"/>
    </xf>
    <xf numFmtId="0" fontId="12" fillId="8" borderId="0" xfId="0" applyFont="1" applyFill="1" applyAlignment="1" applyProtection="1">
      <alignment horizontal="center" vertical="center"/>
      <protection locked="0"/>
    </xf>
    <xf numFmtId="0" fontId="15" fillId="6" borderId="0" xfId="0" applyFont="1" applyFill="1" applyProtection="1">
      <protection locked="0"/>
    </xf>
    <xf numFmtId="0" fontId="4" fillId="12" borderId="0" xfId="0" applyFont="1" applyFill="1" applyAlignment="1" applyProtection="1">
      <alignment wrapText="1"/>
      <protection locked="0"/>
    </xf>
    <xf numFmtId="0" fontId="4" fillId="12" borderId="0" xfId="0" applyFont="1" applyFill="1" applyAlignment="1" applyProtection="1">
      <alignment horizontal="left"/>
      <protection locked="0"/>
    </xf>
    <xf numFmtId="168" fontId="0" fillId="4" borderId="0" xfId="0" applyNumberFormat="1" applyFill="1" applyProtection="1">
      <protection locked="0"/>
    </xf>
    <xf numFmtId="2" fontId="0" fillId="4" borderId="0" xfId="0" applyNumberFormat="1" applyFill="1" applyProtection="1">
      <protection locked="0"/>
    </xf>
    <xf numFmtId="0" fontId="34" fillId="6" borderId="0" xfId="0" applyFont="1" applyFill="1" applyAlignment="1"/>
    <xf numFmtId="0" fontId="4" fillId="13" borderId="0" xfId="0" applyFont="1" applyFill="1" applyAlignment="1">
      <alignment horizontal="center"/>
    </xf>
    <xf numFmtId="0" fontId="13" fillId="8" borderId="0" xfId="0" applyFont="1" applyFill="1"/>
    <xf numFmtId="0" fontId="101" fillId="0" borderId="0" xfId="0" applyFont="1" applyFill="1"/>
    <xf numFmtId="0" fontId="1" fillId="6" borderId="0" xfId="0" applyFont="1" applyFill="1" applyAlignment="1">
      <alignment vertical="top" wrapText="1"/>
    </xf>
    <xf numFmtId="0" fontId="37" fillId="6" borderId="0" xfId="2" applyFont="1" applyFill="1"/>
    <xf numFmtId="0" fontId="31" fillId="6" borderId="0" xfId="2" applyFont="1" applyFill="1"/>
    <xf numFmtId="0" fontId="1" fillId="0" borderId="0" xfId="0" applyFont="1" applyFill="1"/>
    <xf numFmtId="0" fontId="1" fillId="6" borderId="0" xfId="2" applyFont="1" applyFill="1"/>
    <xf numFmtId="0" fontId="1" fillId="0" borderId="0" xfId="0" applyFont="1"/>
    <xf numFmtId="0" fontId="1" fillId="6" borderId="0" xfId="2" applyFont="1" applyFill="1" applyAlignment="1"/>
    <xf numFmtId="0" fontId="1" fillId="15" borderId="0" xfId="0" applyFont="1" applyFill="1" applyAlignment="1">
      <alignment vertical="top" wrapText="1"/>
    </xf>
    <xf numFmtId="0" fontId="3" fillId="15" borderId="0" xfId="0" applyFont="1" applyFill="1" applyAlignment="1">
      <alignment vertical="top"/>
    </xf>
    <xf numFmtId="0" fontId="6" fillId="15" borderId="0" xfId="0" applyFont="1" applyFill="1" applyAlignment="1">
      <alignment vertical="top"/>
    </xf>
    <xf numFmtId="0" fontId="10" fillId="15" borderId="0" xfId="0" applyFont="1" applyFill="1" applyAlignment="1">
      <alignment vertical="top"/>
    </xf>
    <xf numFmtId="0" fontId="10" fillId="15" borderId="0" xfId="0" applyFont="1" applyFill="1" applyAlignment="1">
      <alignment vertical="top" wrapText="1"/>
    </xf>
    <xf numFmtId="0" fontId="5" fillId="15" borderId="0" xfId="0" applyFont="1" applyFill="1"/>
    <xf numFmtId="0" fontId="1" fillId="15" borderId="0" xfId="0" applyFont="1" applyFill="1"/>
    <xf numFmtId="0" fontId="94" fillId="15" borderId="0" xfId="0" applyFont="1" applyFill="1" applyAlignment="1">
      <alignment vertical="top"/>
    </xf>
    <xf numFmtId="0" fontId="25" fillId="15" borderId="0" xfId="0" applyFont="1" applyFill="1" applyAlignment="1">
      <alignment vertical="top" wrapText="1"/>
    </xf>
    <xf numFmtId="0" fontId="3" fillId="15" borderId="0" xfId="0" applyFont="1" applyFill="1" applyAlignment="1">
      <alignment vertical="top" wrapText="1"/>
    </xf>
    <xf numFmtId="0" fontId="25" fillId="15" borderId="0" xfId="0" applyFont="1" applyFill="1" applyAlignment="1">
      <alignment vertical="top"/>
    </xf>
    <xf numFmtId="0" fontId="0" fillId="15" borderId="0" xfId="0" applyFont="1" applyFill="1" applyAlignment="1">
      <alignment vertical="top" wrapText="1"/>
    </xf>
    <xf numFmtId="0" fontId="93" fillId="6" borderId="0" xfId="0" applyFont="1" applyFill="1"/>
    <xf numFmtId="0" fontId="102" fillId="15" borderId="0" xfId="0" applyFont="1" applyFill="1" applyAlignment="1">
      <alignment horizontal="left" vertical="center" wrapText="1"/>
    </xf>
    <xf numFmtId="0" fontId="0" fillId="6" borderId="0" xfId="0" applyFont="1" applyFill="1"/>
    <xf numFmtId="0" fontId="79" fillId="8" borderId="0" xfId="0" applyFont="1" applyFill="1"/>
    <xf numFmtId="0" fontId="15" fillId="6" borderId="0" xfId="0" applyFont="1" applyFill="1" applyAlignment="1" applyProtection="1">
      <alignment vertical="top"/>
      <protection locked="0"/>
    </xf>
    <xf numFmtId="0" fontId="48" fillId="7" borderId="0" xfId="0" applyFont="1" applyFill="1"/>
    <xf numFmtId="0" fontId="17" fillId="6" borderId="0" xfId="0" applyFont="1" applyFill="1" applyAlignment="1" applyProtection="1">
      <alignment horizontal="left" wrapText="1"/>
      <protection locked="0"/>
    </xf>
    <xf numFmtId="0" fontId="17" fillId="6" borderId="0" xfId="0" applyFont="1" applyFill="1" applyAlignment="1" applyProtection="1">
      <alignment horizontal="left"/>
      <protection locked="0"/>
    </xf>
    <xf numFmtId="0" fontId="103" fillId="6" borderId="0" xfId="0" applyFont="1" applyFill="1"/>
    <xf numFmtId="0" fontId="103" fillId="0" borderId="0" xfId="0" applyFont="1" applyProtection="1">
      <protection locked="0"/>
    </xf>
    <xf numFmtId="0" fontId="0" fillId="6" borderId="0" xfId="0" applyFill="1" applyAlignment="1" applyProtection="1">
      <alignment vertical="top"/>
      <protection locked="0"/>
    </xf>
    <xf numFmtId="0" fontId="103" fillId="6" borderId="0" xfId="0" applyFont="1" applyFill="1" applyAlignment="1" applyProtection="1">
      <alignment vertical="top"/>
      <protection locked="0"/>
    </xf>
    <xf numFmtId="0" fontId="0" fillId="0" borderId="0" xfId="0" applyFont="1"/>
    <xf numFmtId="0" fontId="105" fillId="6" borderId="0" xfId="0" applyFont="1" applyFill="1" applyBorder="1"/>
    <xf numFmtId="0" fontId="108" fillId="6" borderId="0" xfId="0" applyFont="1" applyFill="1"/>
    <xf numFmtId="0" fontId="107" fillId="6" borderId="0" xfId="0" applyFont="1" applyFill="1"/>
    <xf numFmtId="0" fontId="109" fillId="6" borderId="0" xfId="0" applyFont="1" applyFill="1"/>
    <xf numFmtId="0" fontId="108" fillId="0" borderId="0" xfId="0" applyFont="1"/>
    <xf numFmtId="0" fontId="0" fillId="16" borderId="13" xfId="0" applyFill="1" applyBorder="1" applyAlignment="1">
      <alignment vertical="center" wrapText="1"/>
    </xf>
    <xf numFmtId="0" fontId="71" fillId="16" borderId="13" xfId="5" applyFill="1" applyBorder="1" applyAlignment="1">
      <alignment vertical="center" wrapText="1"/>
    </xf>
    <xf numFmtId="0" fontId="0" fillId="16" borderId="13" xfId="0" applyFill="1" applyBorder="1" applyAlignment="1">
      <alignment vertical="center"/>
    </xf>
    <xf numFmtId="0" fontId="10" fillId="16" borderId="13" xfId="0" applyFont="1" applyFill="1" applyBorder="1" applyAlignment="1">
      <alignment vertical="center" wrapText="1"/>
    </xf>
    <xf numFmtId="0" fontId="0" fillId="16" borderId="13" xfId="0" applyFont="1" applyFill="1" applyBorder="1" applyAlignment="1">
      <alignment vertical="center" wrapText="1"/>
    </xf>
    <xf numFmtId="0" fontId="82" fillId="16" borderId="13" xfId="5" applyFont="1" applyFill="1" applyBorder="1" applyAlignment="1">
      <alignment vertical="center" wrapText="1"/>
    </xf>
    <xf numFmtId="0" fontId="0" fillId="16" borderId="0" xfId="0" applyFont="1" applyFill="1" applyAlignment="1">
      <alignment vertical="center"/>
    </xf>
    <xf numFmtId="0" fontId="4" fillId="8" borderId="13" xfId="0" applyFont="1" applyFill="1" applyBorder="1" applyAlignment="1">
      <alignment horizontal="left" vertical="center" wrapText="1"/>
    </xf>
    <xf numFmtId="0" fontId="79" fillId="8" borderId="13" xfId="0" applyFont="1" applyFill="1" applyBorder="1" applyAlignment="1">
      <alignment horizontal="left" vertical="center"/>
    </xf>
    <xf numFmtId="0" fontId="79" fillId="8" borderId="0" xfId="0" applyFont="1" applyFill="1" applyAlignment="1">
      <alignment horizontal="left" vertical="center"/>
    </xf>
    <xf numFmtId="0" fontId="4" fillId="11" borderId="13" xfId="0" applyFont="1" applyFill="1" applyBorder="1"/>
    <xf numFmtId="0" fontId="41" fillId="11" borderId="13" xfId="0" applyFont="1" applyFill="1" applyBorder="1"/>
    <xf numFmtId="0" fontId="4" fillId="11" borderId="13" xfId="0" applyFont="1" applyFill="1" applyBorder="1" applyAlignment="1"/>
    <xf numFmtId="0" fontId="4" fillId="11" borderId="0" xfId="0" applyFont="1" applyFill="1"/>
    <xf numFmtId="0" fontId="41" fillId="11" borderId="0" xfId="0" applyFont="1" applyFill="1"/>
    <xf numFmtId="0" fontId="112" fillId="6" borderId="0" xfId="0" applyFont="1" applyFill="1" applyAlignment="1">
      <alignment vertical="top"/>
    </xf>
    <xf numFmtId="0" fontId="115" fillId="16" borderId="24" xfId="0" applyFont="1" applyFill="1" applyBorder="1"/>
    <xf numFmtId="0" fontId="115" fillId="16" borderId="24" xfId="0" applyFont="1" applyFill="1" applyBorder="1" applyProtection="1">
      <protection locked="0"/>
    </xf>
    <xf numFmtId="0" fontId="115" fillId="16" borderId="25" xfId="0" applyFont="1" applyFill="1" applyBorder="1"/>
    <xf numFmtId="0" fontId="115" fillId="16" borderId="25" xfId="0" applyFont="1" applyFill="1" applyBorder="1" applyProtection="1">
      <protection locked="0"/>
    </xf>
    <xf numFmtId="0" fontId="115" fillId="16" borderId="0" xfId="0" applyFont="1" applyFill="1"/>
    <xf numFmtId="0" fontId="115" fillId="16" borderId="0" xfId="0" applyFont="1" applyFill="1" applyProtection="1">
      <protection locked="0"/>
    </xf>
    <xf numFmtId="0" fontId="20" fillId="11" borderId="0" xfId="0" applyFont="1" applyFill="1" applyBorder="1" applyAlignment="1">
      <alignment horizontal="left"/>
    </xf>
    <xf numFmtId="0" fontId="36" fillId="11" borderId="0" xfId="0" applyFont="1" applyFill="1" applyBorder="1"/>
    <xf numFmtId="0" fontId="28" fillId="11" borderId="0" xfId="0" applyFont="1" applyFill="1" applyBorder="1"/>
    <xf numFmtId="0" fontId="2" fillId="11" borderId="0" xfId="0" applyFont="1" applyFill="1" applyBorder="1"/>
    <xf numFmtId="0" fontId="3" fillId="11" borderId="0" xfId="0" quotePrefix="1" applyFont="1" applyFill="1" applyBorder="1"/>
    <xf numFmtId="0" fontId="0" fillId="11" borderId="0" xfId="0" applyFill="1"/>
    <xf numFmtId="0" fontId="0" fillId="11" borderId="0" xfId="0" applyFill="1" applyProtection="1">
      <protection locked="0"/>
    </xf>
    <xf numFmtId="0" fontId="4" fillId="11" borderId="1" xfId="0" applyFont="1" applyFill="1" applyBorder="1"/>
    <xf numFmtId="0" fontId="20" fillId="11" borderId="0" xfId="0" applyFont="1" applyFill="1" applyBorder="1" applyAlignment="1" applyProtection="1">
      <alignment horizontal="left"/>
      <protection locked="0"/>
    </xf>
    <xf numFmtId="0" fontId="36" fillId="11" borderId="0" xfId="0" applyFont="1" applyFill="1" applyBorder="1" applyProtection="1">
      <protection locked="0"/>
    </xf>
    <xf numFmtId="0" fontId="28" fillId="11" borderId="0" xfId="0" applyFont="1" applyFill="1" applyBorder="1" applyProtection="1">
      <protection locked="0"/>
    </xf>
    <xf numFmtId="0" fontId="2" fillId="11" borderId="0" xfId="0" applyFont="1" applyFill="1" applyBorder="1" applyProtection="1">
      <protection locked="0"/>
    </xf>
    <xf numFmtId="0" fontId="4" fillId="11" borderId="0" xfId="0" applyFont="1" applyFill="1" applyProtection="1">
      <protection locked="0"/>
    </xf>
    <xf numFmtId="0" fontId="3" fillId="11" borderId="0" xfId="0" quotePrefix="1" applyFont="1" applyFill="1" applyBorder="1" applyProtection="1">
      <protection locked="0"/>
    </xf>
    <xf numFmtId="0" fontId="110" fillId="6" borderId="0" xfId="0" applyFont="1" applyFill="1" applyAlignment="1">
      <alignment horizontal="right"/>
    </xf>
    <xf numFmtId="0" fontId="12" fillId="11" borderId="0" xfId="0" applyFont="1" applyFill="1" applyAlignment="1" applyProtection="1">
      <protection locked="0"/>
    </xf>
    <xf numFmtId="0" fontId="41" fillId="11" borderId="0" xfId="0" applyFont="1" applyFill="1" applyProtection="1">
      <protection locked="0"/>
    </xf>
    <xf numFmtId="0" fontId="16" fillId="11" borderId="0" xfId="0" applyFont="1" applyFill="1" applyProtection="1">
      <protection locked="0"/>
    </xf>
    <xf numFmtId="0" fontId="71" fillId="7" borderId="0" xfId="5" applyFill="1"/>
    <xf numFmtId="0" fontId="104" fillId="11" borderId="0" xfId="0" applyFont="1" applyFill="1"/>
    <xf numFmtId="0" fontId="104" fillId="8" borderId="0" xfId="0" applyFont="1" applyFill="1"/>
    <xf numFmtId="0" fontId="118" fillId="6" borderId="0" xfId="0" applyFont="1" applyFill="1" applyAlignment="1">
      <alignment horizontal="right"/>
    </xf>
    <xf numFmtId="0" fontId="110" fillId="6" borderId="0" xfId="0" applyFont="1" applyFill="1" applyBorder="1" applyAlignment="1">
      <alignment horizontal="left" vertical="top"/>
    </xf>
    <xf numFmtId="0" fontId="115" fillId="6" borderId="0" xfId="0" applyFont="1" applyFill="1"/>
    <xf numFmtId="0" fontId="0" fillId="6" borderId="35" xfId="0" applyFill="1" applyBorder="1"/>
    <xf numFmtId="0" fontId="103" fillId="6" borderId="35" xfId="0" applyFont="1" applyFill="1" applyBorder="1"/>
    <xf numFmtId="0" fontId="0" fillId="6" borderId="36" xfId="0" applyFill="1" applyBorder="1"/>
    <xf numFmtId="0" fontId="38" fillId="8" borderId="0" xfId="0" applyFont="1" applyFill="1" applyProtection="1">
      <protection locked="0"/>
    </xf>
    <xf numFmtId="0" fontId="0" fillId="5" borderId="0" xfId="0" applyFont="1" applyFill="1" applyAlignment="1" applyProtection="1">
      <protection locked="0"/>
    </xf>
    <xf numFmtId="0" fontId="120" fillId="6" borderId="0" xfId="0" applyFont="1" applyFill="1" applyAlignment="1">
      <alignment horizontal="right"/>
    </xf>
    <xf numFmtId="0" fontId="110" fillId="6" borderId="0" xfId="0" applyFont="1" applyFill="1" applyAlignment="1" applyProtection="1">
      <alignment horizontal="right"/>
      <protection locked="0"/>
    </xf>
    <xf numFmtId="0" fontId="0" fillId="6" borderId="0" xfId="0" applyFont="1" applyFill="1" applyProtection="1">
      <protection locked="0"/>
    </xf>
    <xf numFmtId="0" fontId="82" fillId="7" borderId="0" xfId="5" applyFont="1" applyFill="1"/>
    <xf numFmtId="0" fontId="4" fillId="11" borderId="15" xfId="0" applyFont="1" applyFill="1" applyBorder="1"/>
    <xf numFmtId="0" fontId="121" fillId="6" borderId="34" xfId="0" applyFont="1" applyFill="1" applyBorder="1"/>
    <xf numFmtId="0" fontId="122" fillId="16" borderId="24" xfId="0" applyFont="1" applyFill="1" applyBorder="1"/>
    <xf numFmtId="0" fontId="122" fillId="16" borderId="25" xfId="0" applyFont="1" applyFill="1" applyBorder="1"/>
    <xf numFmtId="0" fontId="122" fillId="16" borderId="0" xfId="0" applyFont="1" applyFill="1"/>
    <xf numFmtId="0" fontId="112" fillId="6" borderId="37" xfId="0" applyFont="1" applyFill="1" applyBorder="1" applyAlignment="1">
      <alignment horizontal="right" vertical="top"/>
    </xf>
    <xf numFmtId="0" fontId="112" fillId="6" borderId="37" xfId="0" applyFont="1" applyFill="1" applyBorder="1" applyAlignment="1">
      <alignment vertical="top"/>
    </xf>
    <xf numFmtId="2" fontId="0" fillId="9" borderId="0" xfId="0" applyNumberFormat="1" applyFill="1" applyProtection="1">
      <protection locked="0"/>
    </xf>
    <xf numFmtId="1" fontId="0" fillId="4" borderId="0" xfId="0" applyNumberFormat="1" applyFill="1" applyProtection="1">
      <protection locked="0"/>
    </xf>
    <xf numFmtId="167" fontId="0" fillId="5" borderId="0" xfId="0" applyNumberFormat="1" applyFill="1" applyProtection="1">
      <protection locked="0"/>
    </xf>
    <xf numFmtId="0" fontId="0" fillId="2" borderId="0" xfId="0" applyFill="1" applyProtection="1">
      <protection locked="0"/>
    </xf>
    <xf numFmtId="0" fontId="26" fillId="2" borderId="0" xfId="0" applyFont="1" applyFill="1" applyAlignment="1">
      <alignment vertical="center"/>
    </xf>
    <xf numFmtId="0" fontId="18" fillId="9" borderId="42" xfId="0" applyFont="1" applyFill="1" applyBorder="1"/>
    <xf numFmtId="0" fontId="0" fillId="7" borderId="42" xfId="0" applyFill="1" applyBorder="1" applyProtection="1">
      <protection locked="0"/>
    </xf>
    <xf numFmtId="0" fontId="0" fillId="7" borderId="42" xfId="0" applyFont="1" applyFill="1" applyBorder="1" applyProtection="1">
      <protection locked="0"/>
    </xf>
    <xf numFmtId="0" fontId="0" fillId="5" borderId="42" xfId="0" applyFill="1" applyBorder="1" applyProtection="1">
      <protection locked="0"/>
    </xf>
    <xf numFmtId="167" fontId="0" fillId="5" borderId="42" xfId="0" applyNumberFormat="1" applyFill="1" applyBorder="1" applyProtection="1">
      <protection locked="0"/>
    </xf>
    <xf numFmtId="3" fontId="0" fillId="5" borderId="42" xfId="0" applyNumberFormat="1" applyFill="1" applyBorder="1" applyProtection="1">
      <protection locked="0"/>
    </xf>
    <xf numFmtId="167" fontId="0" fillId="2" borderId="0" xfId="0" applyNumberFormat="1" applyFill="1" applyProtection="1">
      <protection locked="0"/>
    </xf>
    <xf numFmtId="0" fontId="37" fillId="0" borderId="0" xfId="0" applyFont="1" applyFill="1" applyAlignment="1"/>
    <xf numFmtId="0" fontId="10" fillId="10" borderId="0" xfId="0" applyFont="1" applyFill="1"/>
    <xf numFmtId="171" fontId="0" fillId="9" borderId="0" xfId="0" applyNumberFormat="1" applyFill="1"/>
    <xf numFmtId="0" fontId="10" fillId="7" borderId="0" xfId="0" applyFont="1" applyFill="1" applyBorder="1" applyAlignment="1" applyProtection="1">
      <protection locked="0"/>
    </xf>
    <xf numFmtId="2" fontId="22" fillId="2" borderId="0" xfId="0" applyNumberFormat="1" applyFont="1" applyFill="1" applyProtection="1">
      <protection locked="0"/>
    </xf>
    <xf numFmtId="0" fontId="18" fillId="6" borderId="0" xfId="0" applyFont="1" applyFill="1" applyAlignment="1" applyProtection="1">
      <alignment horizontal="right"/>
      <protection locked="0"/>
    </xf>
    <xf numFmtId="0" fontId="3" fillId="12" borderId="0" xfId="0" quotePrefix="1" applyFont="1" applyFill="1" applyBorder="1" applyProtection="1">
      <protection locked="0"/>
    </xf>
    <xf numFmtId="0" fontId="3" fillId="8" borderId="0" xfId="0" quotePrefix="1" applyFont="1" applyFill="1" applyBorder="1" applyProtection="1">
      <protection locked="0"/>
    </xf>
    <xf numFmtId="0" fontId="125" fillId="0" borderId="0" xfId="0" applyFont="1" applyFill="1"/>
    <xf numFmtId="0" fontId="42" fillId="9" borderId="0" xfId="0" applyFont="1" applyFill="1" applyProtection="1"/>
    <xf numFmtId="167" fontId="0" fillId="2" borderId="0" xfId="0" applyNumberFormat="1" applyFill="1" applyProtection="1"/>
    <xf numFmtId="15" fontId="15" fillId="6" borderId="0" xfId="0" applyNumberFormat="1" applyFont="1" applyFill="1" applyAlignment="1">
      <alignment horizontal="left"/>
    </xf>
    <xf numFmtId="0" fontId="126" fillId="15" borderId="0" xfId="0" applyFont="1" applyFill="1" applyAlignment="1">
      <alignment vertical="top" wrapText="1"/>
    </xf>
    <xf numFmtId="0" fontId="71" fillId="6" borderId="0" xfId="5" applyFill="1" applyAlignment="1">
      <alignment horizontal="left"/>
    </xf>
    <xf numFmtId="0" fontId="49" fillId="6" borderId="0" xfId="0" applyFont="1" applyFill="1" applyAlignment="1">
      <alignment horizontal="left"/>
    </xf>
    <xf numFmtId="0" fontId="58" fillId="2" borderId="0" xfId="0" applyFont="1" applyFill="1" applyAlignment="1">
      <alignment horizontal="right" vertical="center"/>
    </xf>
    <xf numFmtId="0" fontId="10" fillId="7" borderId="0" xfId="0" applyFont="1" applyFill="1" applyAlignment="1" applyProtection="1">
      <alignment horizontal="left"/>
      <protection locked="0"/>
    </xf>
    <xf numFmtId="0" fontId="127" fillId="6" borderId="0" xfId="0" applyFont="1" applyFill="1"/>
    <xf numFmtId="0" fontId="128" fillId="6" borderId="0" xfId="0" applyFont="1" applyFill="1"/>
    <xf numFmtId="0" fontId="59" fillId="7" borderId="0" xfId="0" applyFont="1" applyFill="1" applyAlignment="1">
      <alignment horizontal="right" vertical="center"/>
    </xf>
    <xf numFmtId="0" fontId="24" fillId="9" borderId="0" xfId="0" applyFont="1" applyFill="1" applyAlignment="1">
      <alignment horizontal="right" vertical="center"/>
    </xf>
    <xf numFmtId="0" fontId="62" fillId="7" borderId="0" xfId="0" applyFont="1" applyFill="1" applyAlignment="1">
      <alignment horizontal="right" vertical="center"/>
    </xf>
    <xf numFmtId="0" fontId="24" fillId="7" borderId="0" xfId="0" applyFont="1" applyFill="1" applyAlignment="1">
      <alignment horizontal="right"/>
    </xf>
    <xf numFmtId="0" fontId="23" fillId="7" borderId="0" xfId="0" applyFont="1" applyFill="1" applyAlignment="1">
      <alignment horizontal="right"/>
    </xf>
    <xf numFmtId="0" fontId="24" fillId="7" borderId="0" xfId="0" applyFont="1" applyFill="1" applyAlignment="1">
      <alignment horizontal="left"/>
    </xf>
    <xf numFmtId="171" fontId="0" fillId="4" borderId="0" xfId="0" applyNumberFormat="1" applyFill="1"/>
    <xf numFmtId="172" fontId="15" fillId="7" borderId="0" xfId="0" applyNumberFormat="1" applyFont="1" applyFill="1" applyProtection="1">
      <protection locked="0"/>
    </xf>
    <xf numFmtId="0" fontId="56" fillId="7" borderId="0" xfId="0" applyFont="1" applyFill="1" applyAlignment="1">
      <alignment horizontal="right" vertical="center"/>
    </xf>
    <xf numFmtId="0" fontId="20" fillId="8" borderId="0" xfId="0" applyFont="1" applyFill="1" applyBorder="1" applyAlignment="1">
      <alignment horizontal="left"/>
    </xf>
    <xf numFmtId="0" fontId="130" fillId="7" borderId="0" xfId="0" applyFont="1" applyFill="1" applyAlignment="1">
      <alignment horizontal="right"/>
    </xf>
    <xf numFmtId="0" fontId="33" fillId="7" borderId="0" xfId="0" applyFont="1" applyFill="1" applyBorder="1" applyAlignment="1" applyProtection="1">
      <protection locked="0"/>
    </xf>
    <xf numFmtId="165" fontId="19" fillId="9" borderId="0" xfId="0" applyNumberFormat="1" applyFont="1" applyFill="1" applyBorder="1" applyAlignment="1">
      <alignment horizontal="right"/>
    </xf>
    <xf numFmtId="165" fontId="3" fillId="7" borderId="0" xfId="0" applyNumberFormat="1" applyFont="1" applyFill="1"/>
    <xf numFmtId="165" fontId="33" fillId="7" borderId="0" xfId="0" applyNumberFormat="1" applyFont="1" applyFill="1" applyBorder="1"/>
    <xf numFmtId="165" fontId="33" fillId="9" borderId="0" xfId="0" applyNumberFormat="1" applyFont="1" applyFill="1" applyBorder="1"/>
    <xf numFmtId="165" fontId="0" fillId="7" borderId="0" xfId="0" applyNumberFormat="1" applyFont="1" applyFill="1" applyProtection="1">
      <protection locked="0"/>
    </xf>
    <xf numFmtId="165" fontId="3" fillId="9" borderId="0" xfId="0" applyNumberFormat="1" applyFont="1" applyFill="1"/>
    <xf numFmtId="165" fontId="42" fillId="9" borderId="0" xfId="0" applyNumberFormat="1" applyFont="1" applyFill="1" applyBorder="1" applyAlignment="1">
      <alignment horizontal="right"/>
    </xf>
    <xf numFmtId="165" fontId="3" fillId="7" borderId="0" xfId="0" applyNumberFormat="1" applyFont="1" applyFill="1" applyProtection="1">
      <protection locked="0"/>
    </xf>
    <xf numFmtId="0" fontId="0" fillId="7" borderId="0" xfId="0" applyFont="1" applyFill="1" applyBorder="1" applyProtection="1">
      <protection locked="0"/>
    </xf>
    <xf numFmtId="0" fontId="20" fillId="17" borderId="0" xfId="0" applyFont="1" applyFill="1" applyAlignment="1">
      <alignment horizontal="left"/>
    </xf>
    <xf numFmtId="0" fontId="2" fillId="17" borderId="0" xfId="0" applyFont="1" applyFill="1" applyBorder="1"/>
    <xf numFmtId="0" fontId="4" fillId="17" borderId="0" xfId="0" applyFont="1" applyFill="1" applyProtection="1">
      <protection locked="0"/>
    </xf>
    <xf numFmtId="0" fontId="3" fillId="17" borderId="0" xfId="0" quotePrefix="1" applyFont="1" applyFill="1" applyBorder="1"/>
    <xf numFmtId="0" fontId="20" fillId="17" borderId="0" xfId="0" applyFont="1" applyFill="1" applyBorder="1" applyAlignment="1">
      <alignment horizontal="left"/>
    </xf>
    <xf numFmtId="0" fontId="36" fillId="17" borderId="0" xfId="0" applyFont="1" applyFill="1" applyBorder="1"/>
    <xf numFmtId="0" fontId="0" fillId="7" borderId="0" xfId="0" applyFill="1" applyAlignment="1">
      <alignment wrapText="1"/>
    </xf>
    <xf numFmtId="0" fontId="38" fillId="8" borderId="0" xfId="0" applyFont="1" applyFill="1" applyBorder="1"/>
    <xf numFmtId="0" fontId="0" fillId="7" borderId="0" xfId="0" applyFont="1" applyFill="1" applyAlignment="1" applyProtection="1">
      <protection locked="0"/>
    </xf>
    <xf numFmtId="173" fontId="0" fillId="9" borderId="0" xfId="0" quotePrefix="1" applyNumberFormat="1" applyFill="1"/>
    <xf numFmtId="0" fontId="116" fillId="6" borderId="0" xfId="0" applyFont="1" applyFill="1" applyAlignment="1">
      <alignment horizontal="left" wrapText="1"/>
    </xf>
    <xf numFmtId="0" fontId="106" fillId="11" borderId="0" xfId="0" applyFont="1" applyFill="1" applyBorder="1" applyAlignment="1">
      <alignment horizontal="center" vertical="center" wrapText="1"/>
    </xf>
    <xf numFmtId="0" fontId="106" fillId="11" borderId="0" xfId="0" applyFont="1" applyFill="1" applyBorder="1" applyAlignment="1">
      <alignment horizontal="center" vertical="center"/>
    </xf>
    <xf numFmtId="0" fontId="123" fillId="6" borderId="0" xfId="0" applyFont="1" applyFill="1" applyBorder="1" applyAlignment="1">
      <alignment horizontal="left" vertical="top" wrapText="1"/>
    </xf>
    <xf numFmtId="0" fontId="123" fillId="6" borderId="38" xfId="0" applyFont="1" applyFill="1" applyBorder="1" applyAlignment="1">
      <alignment horizontal="left" vertical="top" wrapText="1"/>
    </xf>
    <xf numFmtId="0" fontId="108" fillId="6" borderId="0" xfId="0" applyFont="1" applyFill="1" applyAlignment="1">
      <alignment horizontal="left" vertical="top" wrapText="1"/>
    </xf>
    <xf numFmtId="0" fontId="123" fillId="6" borderId="0" xfId="0" applyFont="1" applyFill="1" applyBorder="1" applyAlignment="1">
      <alignment horizontal="left" vertical="top"/>
    </xf>
    <xf numFmtId="0" fontId="123" fillId="6" borderId="38" xfId="0" applyFont="1" applyFill="1" applyBorder="1" applyAlignment="1">
      <alignment horizontal="left" vertical="top"/>
    </xf>
    <xf numFmtId="0" fontId="0" fillId="16" borderId="13" xfId="0" applyFill="1" applyBorder="1" applyAlignment="1">
      <alignment horizontal="left"/>
    </xf>
    <xf numFmtId="0" fontId="120" fillId="6" borderId="37" xfId="0" applyFont="1" applyFill="1" applyBorder="1" applyAlignment="1">
      <alignment horizontal="left" vertical="top"/>
    </xf>
    <xf numFmtId="0" fontId="120" fillId="6" borderId="0" xfId="0" applyFont="1" applyFill="1" applyBorder="1" applyAlignment="1">
      <alignment horizontal="left" vertical="top"/>
    </xf>
    <xf numFmtId="0" fontId="120" fillId="6" borderId="38" xfId="0" applyFont="1" applyFill="1" applyBorder="1" applyAlignment="1">
      <alignment horizontal="left" vertical="top"/>
    </xf>
    <xf numFmtId="0" fontId="132" fillId="6" borderId="37" xfId="0" applyFont="1" applyFill="1" applyBorder="1" applyAlignment="1">
      <alignment horizontal="left" vertical="top"/>
    </xf>
    <xf numFmtId="0" fontId="132" fillId="6" borderId="0" xfId="0" applyFont="1" applyFill="1" applyBorder="1" applyAlignment="1">
      <alignment horizontal="left" vertical="top"/>
    </xf>
    <xf numFmtId="0" fontId="132" fillId="6" borderId="38" xfId="0" applyFont="1" applyFill="1" applyBorder="1" applyAlignment="1">
      <alignment horizontal="left" vertical="top"/>
    </xf>
    <xf numFmtId="0" fontId="120" fillId="6" borderId="39" xfId="0" applyFont="1" applyFill="1" applyBorder="1" applyAlignment="1">
      <alignment horizontal="left" vertical="top"/>
    </xf>
    <xf numFmtId="0" fontId="120" fillId="6" borderId="40" xfId="0" applyFont="1" applyFill="1" applyBorder="1" applyAlignment="1">
      <alignment horizontal="left" vertical="top"/>
    </xf>
    <xf numFmtId="0" fontId="120" fillId="6" borderId="41" xfId="0" applyFont="1" applyFill="1" applyBorder="1" applyAlignment="1">
      <alignment horizontal="left" vertical="top"/>
    </xf>
    <xf numFmtId="0" fontId="0" fillId="3" borderId="32" xfId="0" applyFont="1" applyFill="1" applyBorder="1" applyAlignment="1">
      <alignment horizontal="left"/>
    </xf>
    <xf numFmtId="0" fontId="0" fillId="3" borderId="0" xfId="0" applyFont="1" applyFill="1" applyBorder="1" applyAlignment="1">
      <alignment horizontal="left"/>
    </xf>
    <xf numFmtId="0" fontId="0" fillId="3" borderId="33" xfId="0" applyFont="1" applyFill="1" applyBorder="1" applyAlignment="1">
      <alignment horizontal="left"/>
    </xf>
    <xf numFmtId="0" fontId="0" fillId="5" borderId="29" xfId="0" applyFont="1" applyFill="1" applyBorder="1" applyAlignment="1">
      <alignment horizontal="left"/>
    </xf>
    <xf numFmtId="0" fontId="0" fillId="5" borderId="30" xfId="0" applyFont="1" applyFill="1" applyBorder="1" applyAlignment="1">
      <alignment horizontal="left"/>
    </xf>
    <xf numFmtId="0" fontId="0" fillId="5" borderId="31" xfId="0" applyFont="1" applyFill="1" applyBorder="1" applyAlignment="1">
      <alignment horizontal="left"/>
    </xf>
    <xf numFmtId="0" fontId="0" fillId="9" borderId="32" xfId="0" applyFont="1" applyFill="1" applyBorder="1" applyAlignment="1">
      <alignment horizontal="left"/>
    </xf>
    <xf numFmtId="0" fontId="0" fillId="9" borderId="0" xfId="0" applyFont="1" applyFill="1" applyBorder="1" applyAlignment="1">
      <alignment horizontal="left"/>
    </xf>
    <xf numFmtId="0" fontId="0" fillId="9" borderId="33" xfId="0" applyFont="1" applyFill="1" applyBorder="1" applyAlignment="1">
      <alignment horizontal="left"/>
    </xf>
    <xf numFmtId="0" fontId="116" fillId="6" borderId="37" xfId="0" applyFont="1" applyFill="1" applyBorder="1" applyAlignment="1">
      <alignment horizontal="left" vertical="top"/>
    </xf>
    <xf numFmtId="0" fontId="116" fillId="6" borderId="0" xfId="0" applyFont="1" applyFill="1" applyBorder="1" applyAlignment="1">
      <alignment horizontal="left" vertical="top"/>
    </xf>
    <xf numFmtId="0" fontId="116" fillId="6" borderId="38" xfId="0" applyFont="1" applyFill="1" applyBorder="1" applyAlignment="1">
      <alignment horizontal="left" vertical="top"/>
    </xf>
    <xf numFmtId="0" fontId="110" fillId="6" borderId="0" xfId="0" applyFont="1" applyFill="1" applyBorder="1" applyAlignment="1">
      <alignment horizontal="left" vertical="top"/>
    </xf>
    <xf numFmtId="0" fontId="120" fillId="6" borderId="37" xfId="0" applyFont="1" applyFill="1" applyBorder="1" applyAlignment="1">
      <alignment horizontal="left" vertical="top" wrapText="1"/>
    </xf>
    <xf numFmtId="0" fontId="120" fillId="6" borderId="0" xfId="0" applyFont="1" applyFill="1" applyBorder="1" applyAlignment="1">
      <alignment horizontal="left" vertical="top" wrapText="1"/>
    </xf>
    <xf numFmtId="0" fontId="120" fillId="6" borderId="38" xfId="0" applyFont="1" applyFill="1" applyBorder="1" applyAlignment="1">
      <alignment horizontal="left" vertical="top" wrapText="1"/>
    </xf>
    <xf numFmtId="0" fontId="0" fillId="4" borderId="32" xfId="0" applyFont="1" applyFill="1" applyBorder="1" applyAlignment="1">
      <alignment horizontal="left"/>
    </xf>
    <xf numFmtId="0" fontId="0" fillId="4" borderId="0" xfId="0" applyFont="1" applyFill="1" applyBorder="1" applyAlignment="1">
      <alignment horizontal="left"/>
    </xf>
    <xf numFmtId="0" fontId="0" fillId="4" borderId="33" xfId="0" applyFont="1" applyFill="1" applyBorder="1" applyAlignment="1">
      <alignment horizontal="left"/>
    </xf>
    <xf numFmtId="0" fontId="0" fillId="2" borderId="32" xfId="0" applyFont="1" applyFill="1" applyBorder="1" applyAlignment="1">
      <alignment horizontal="left"/>
    </xf>
    <xf numFmtId="0" fontId="0" fillId="2" borderId="0" xfId="0" applyFont="1" applyFill="1" applyBorder="1" applyAlignment="1">
      <alignment horizontal="left"/>
    </xf>
    <xf numFmtId="0" fontId="0" fillId="2" borderId="33" xfId="0" applyFont="1" applyFill="1" applyBorder="1" applyAlignment="1">
      <alignment horizontal="left"/>
    </xf>
    <xf numFmtId="0" fontId="113" fillId="6" borderId="26" xfId="0" applyFont="1" applyFill="1" applyBorder="1" applyAlignment="1">
      <alignment horizontal="left"/>
    </xf>
    <xf numFmtId="0" fontId="113" fillId="6" borderId="27" xfId="0" applyFont="1" applyFill="1" applyBorder="1" applyAlignment="1">
      <alignment horizontal="left"/>
    </xf>
    <xf numFmtId="0" fontId="113" fillId="6" borderId="28" xfId="0" applyFont="1" applyFill="1" applyBorder="1" applyAlignment="1">
      <alignment horizontal="left"/>
    </xf>
    <xf numFmtId="0" fontId="0" fillId="16" borderId="14" xfId="0" applyFill="1" applyBorder="1" applyAlignment="1">
      <alignment horizontal="left"/>
    </xf>
    <xf numFmtId="0" fontId="0" fillId="16" borderId="15" xfId="0" applyFill="1" applyBorder="1" applyAlignment="1">
      <alignment horizontal="left"/>
    </xf>
    <xf numFmtId="0" fontId="37" fillId="5" borderId="0" xfId="0" applyFont="1" applyFill="1" applyAlignment="1">
      <alignment horizontal="left"/>
    </xf>
    <xf numFmtId="0" fontId="37" fillId="9" borderId="0" xfId="0" applyFont="1" applyFill="1" applyAlignment="1">
      <alignment horizontal="left"/>
    </xf>
    <xf numFmtId="0" fontId="14" fillId="5" borderId="1" xfId="0" applyFont="1" applyFill="1" applyBorder="1" applyAlignment="1" applyProtection="1">
      <alignment vertical="top" wrapText="1"/>
      <protection locked="0"/>
    </xf>
    <xf numFmtId="0" fontId="14" fillId="9" borderId="1" xfId="0" applyFont="1" applyFill="1" applyBorder="1" applyAlignment="1">
      <alignment horizontal="left" vertical="top" wrapText="1"/>
    </xf>
    <xf numFmtId="0" fontId="14" fillId="5" borderId="1" xfId="0" applyFont="1" applyFill="1" applyBorder="1" applyAlignment="1" applyProtection="1">
      <alignment horizontal="left" vertical="top" wrapText="1"/>
      <protection locked="0"/>
    </xf>
    <xf numFmtId="0" fontId="115" fillId="6" borderId="0" xfId="0" applyFont="1" applyFill="1" applyAlignment="1" applyProtection="1">
      <alignment horizontal="left" wrapText="1"/>
      <protection locked="0"/>
    </xf>
    <xf numFmtId="0" fontId="17" fillId="6" borderId="0" xfId="0" applyFont="1" applyFill="1" applyAlignment="1" applyProtection="1">
      <alignment horizontal="left"/>
      <protection locked="0"/>
    </xf>
    <xf numFmtId="0" fontId="100" fillId="6" borderId="34" xfId="0" applyFont="1" applyFill="1" applyBorder="1" applyAlignment="1">
      <alignment horizontal="left"/>
    </xf>
    <xf numFmtId="0" fontId="100" fillId="6" borderId="35" xfId="0" applyFont="1" applyFill="1" applyBorder="1" applyAlignment="1">
      <alignment horizontal="left"/>
    </xf>
    <xf numFmtId="0" fontId="100" fillId="6" borderId="36" xfId="0" applyFont="1" applyFill="1" applyBorder="1" applyAlignment="1">
      <alignment horizontal="left"/>
    </xf>
    <xf numFmtId="0" fontId="100" fillId="6" borderId="39" xfId="0" applyFont="1" applyFill="1" applyBorder="1" applyAlignment="1">
      <alignment horizontal="left"/>
    </xf>
    <xf numFmtId="0" fontId="100" fillId="6" borderId="40" xfId="0" applyFont="1" applyFill="1" applyBorder="1" applyAlignment="1">
      <alignment horizontal="left"/>
    </xf>
    <xf numFmtId="0" fontId="100" fillId="6" borderId="41" xfId="0" applyFont="1" applyFill="1" applyBorder="1" applyAlignment="1">
      <alignment horizontal="left"/>
    </xf>
    <xf numFmtId="0" fontId="37" fillId="2" borderId="0" xfId="0" applyFont="1" applyFill="1" applyAlignment="1">
      <alignment horizontal="left" vertical="center"/>
    </xf>
    <xf numFmtId="0" fontId="14" fillId="5" borderId="10" xfId="0" applyFont="1" applyFill="1" applyBorder="1" applyAlignment="1" applyProtection="1">
      <alignment horizontal="left"/>
      <protection locked="0"/>
    </xf>
    <xf numFmtId="0" fontId="14" fillId="5" borderId="11" xfId="0" applyFont="1" applyFill="1" applyBorder="1" applyAlignment="1" applyProtection="1">
      <alignment horizontal="left"/>
      <protection locked="0"/>
    </xf>
    <xf numFmtId="0" fontId="14" fillId="5" borderId="12" xfId="0" applyFont="1" applyFill="1" applyBorder="1" applyAlignment="1" applyProtection="1">
      <alignment horizontal="left"/>
      <protection locked="0"/>
    </xf>
    <xf numFmtId="0" fontId="17" fillId="6" borderId="10" xfId="0" applyFont="1" applyFill="1" applyBorder="1" applyAlignment="1">
      <alignment horizontal="left"/>
    </xf>
    <xf numFmtId="0" fontId="17" fillId="6" borderId="11" xfId="0" applyFont="1" applyFill="1" applyBorder="1" applyAlignment="1">
      <alignment horizontal="left"/>
    </xf>
    <xf numFmtId="0" fontId="17" fillId="6" borderId="12" xfId="0" applyFont="1" applyFill="1" applyBorder="1" applyAlignment="1">
      <alignment horizontal="left"/>
    </xf>
    <xf numFmtId="0" fontId="110" fillId="6" borderId="0" xfId="0" applyFont="1" applyFill="1" applyAlignment="1">
      <alignment horizontal="left" wrapText="1"/>
    </xf>
    <xf numFmtId="0" fontId="4" fillId="8" borderId="5" xfId="0" applyFont="1" applyFill="1" applyBorder="1" applyAlignment="1">
      <alignment horizontal="left" vertical="top"/>
    </xf>
    <xf numFmtId="0" fontId="4" fillId="8" borderId="7" xfId="0" applyFont="1" applyFill="1" applyBorder="1" applyAlignment="1">
      <alignment horizontal="left" vertical="top"/>
    </xf>
    <xf numFmtId="0" fontId="14" fillId="5" borderId="3"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4" xfId="0" applyFont="1" applyFill="1" applyBorder="1" applyAlignment="1" applyProtection="1">
      <alignment horizontal="left" vertical="top" wrapText="1"/>
      <protection locked="0"/>
    </xf>
    <xf numFmtId="0" fontId="14" fillId="5" borderId="7" xfId="0" applyFont="1" applyFill="1" applyBorder="1" applyAlignment="1" applyProtection="1">
      <alignment horizontal="left" vertical="top" wrapText="1"/>
      <protection locked="0"/>
    </xf>
    <xf numFmtId="0" fontId="14" fillId="5" borderId="8" xfId="0" applyFont="1" applyFill="1" applyBorder="1" applyAlignment="1" applyProtection="1">
      <alignment horizontal="left" vertical="top" wrapText="1"/>
      <protection locked="0"/>
    </xf>
    <xf numFmtId="0" fontId="14" fillId="5" borderId="9" xfId="0" applyFont="1" applyFill="1" applyBorder="1" applyAlignment="1" applyProtection="1">
      <alignment horizontal="left" vertical="top" wrapText="1"/>
      <protection locked="0"/>
    </xf>
    <xf numFmtId="0" fontId="100" fillId="6" borderId="18" xfId="0" applyFont="1" applyFill="1" applyBorder="1" applyAlignment="1">
      <alignment horizontal="left"/>
    </xf>
    <xf numFmtId="0" fontId="100" fillId="6" borderId="19" xfId="0" applyFont="1" applyFill="1" applyBorder="1" applyAlignment="1">
      <alignment horizontal="left"/>
    </xf>
    <xf numFmtId="0" fontId="100" fillId="6" borderId="20" xfId="0" applyFont="1" applyFill="1" applyBorder="1" applyAlignment="1">
      <alignment horizontal="left"/>
    </xf>
    <xf numFmtId="0" fontId="100" fillId="6" borderId="21" xfId="0" applyFont="1" applyFill="1" applyBorder="1" applyAlignment="1">
      <alignment horizontal="left" vertical="center"/>
    </xf>
    <xf numFmtId="0" fontId="100" fillId="6" borderId="22" xfId="0" applyFont="1" applyFill="1" applyBorder="1" applyAlignment="1">
      <alignment horizontal="left" vertical="center"/>
    </xf>
    <xf numFmtId="0" fontId="100" fillId="6" borderId="23" xfId="0" applyFont="1" applyFill="1" applyBorder="1" applyAlignment="1">
      <alignment horizontal="left" vertical="center"/>
    </xf>
    <xf numFmtId="0" fontId="120" fillId="6" borderId="0" xfId="0" applyFont="1" applyFill="1" applyAlignment="1" applyProtection="1">
      <alignment horizontal="left" wrapText="1"/>
      <protection locked="0"/>
    </xf>
    <xf numFmtId="0" fontId="37" fillId="2" borderId="0" xfId="0" applyFont="1" applyFill="1" applyAlignment="1">
      <alignment horizontal="left"/>
    </xf>
    <xf numFmtId="0" fontId="37" fillId="3" borderId="0" xfId="0" applyFont="1" applyFill="1" applyAlignment="1">
      <alignment horizontal="left"/>
    </xf>
    <xf numFmtId="0" fontId="14" fillId="5" borderId="1" xfId="0" applyFont="1" applyFill="1" applyBorder="1" applyAlignment="1" applyProtection="1">
      <alignment horizontal="left"/>
      <protection locked="0"/>
    </xf>
    <xf numFmtId="0" fontId="10" fillId="5" borderId="1" xfId="0" applyFont="1" applyFill="1" applyBorder="1" applyAlignment="1" applyProtection="1">
      <alignment horizontal="left" vertical="top" wrapText="1"/>
      <protection locked="0"/>
    </xf>
    <xf numFmtId="0" fontId="13" fillId="8" borderId="0" xfId="0" applyFont="1" applyFill="1" applyAlignment="1">
      <alignment horizontal="left" vertical="center"/>
    </xf>
    <xf numFmtId="0" fontId="87" fillId="5" borderId="0" xfId="0" applyFont="1" applyFill="1" applyAlignment="1" applyProtection="1">
      <alignment horizontal="center" vertical="center" wrapText="1"/>
      <protection locked="0"/>
    </xf>
    <xf numFmtId="0" fontId="98" fillId="6" borderId="0" xfId="0" applyFont="1" applyFill="1" applyAlignment="1">
      <alignment horizontal="left" wrapText="1"/>
    </xf>
    <xf numFmtId="0" fontId="4" fillId="8" borderId="43" xfId="0" applyFont="1" applyFill="1" applyBorder="1" applyAlignment="1">
      <alignment horizontal="left" vertical="top"/>
    </xf>
    <xf numFmtId="0" fontId="4" fillId="8" borderId="17" xfId="0" applyFont="1" applyFill="1" applyBorder="1" applyAlignment="1">
      <alignment horizontal="left" vertical="top"/>
    </xf>
    <xf numFmtId="0" fontId="23" fillId="7" borderId="0" xfId="0" applyFont="1" applyFill="1" applyAlignment="1">
      <alignment horizontal="left"/>
    </xf>
    <xf numFmtId="0" fontId="14" fillId="5" borderId="5" xfId="0" applyFont="1" applyFill="1" applyBorder="1" applyAlignment="1" applyProtection="1">
      <alignment horizontal="left" vertical="top" wrapText="1"/>
      <protection locked="0"/>
    </xf>
    <xf numFmtId="0" fontId="14" fillId="5" borderId="0" xfId="0" applyFont="1" applyFill="1" applyBorder="1" applyAlignment="1" applyProtection="1">
      <alignment horizontal="left" vertical="top" wrapText="1"/>
      <protection locked="0"/>
    </xf>
    <xf numFmtId="0" fontId="14" fillId="5" borderId="6" xfId="0" applyFont="1" applyFill="1" applyBorder="1" applyAlignment="1" applyProtection="1">
      <alignment horizontal="left" vertical="top" wrapText="1"/>
      <protection locked="0"/>
    </xf>
    <xf numFmtId="0" fontId="4" fillId="8" borderId="16" xfId="0" applyFont="1" applyFill="1" applyBorder="1" applyAlignment="1">
      <alignment horizontal="left" vertical="top"/>
    </xf>
  </cellXfs>
  <cellStyles count="12">
    <cellStyle name="Bad" xfId="6" builtinId="27"/>
    <cellStyle name="Hyperlink" xfId="5" builtinId="8"/>
    <cellStyle name="Hyperlink 2" xfId="11" xr:uid="{00000000-0005-0000-0000-000002000000}"/>
    <cellStyle name="Normal" xfId="0" builtinId="0"/>
    <cellStyle name="Normal 10 3 3 3" xfId="9" xr:uid="{00000000-0005-0000-0000-000004000000}"/>
    <cellStyle name="Normal 2" xfId="2" xr:uid="{00000000-0005-0000-0000-000005000000}"/>
    <cellStyle name="Normal 2 2" xfId="1" xr:uid="{00000000-0005-0000-0000-000006000000}"/>
    <cellStyle name="Normal 209 2" xfId="10" xr:uid="{00000000-0005-0000-0000-000007000000}"/>
    <cellStyle name="Normal 210" xfId="8" xr:uid="{00000000-0005-0000-0000-000008000000}"/>
    <cellStyle name="Normal 3" xfId="4" xr:uid="{00000000-0005-0000-0000-000009000000}"/>
    <cellStyle name="Normal 5 33" xfId="7" xr:uid="{00000000-0005-0000-0000-00000A000000}"/>
    <cellStyle name="Normal_QA development_feedst02" xfId="3" xr:uid="{00000000-0005-0000-0000-00000B000000}"/>
  </cellStyles>
  <dxfs count="149">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bgColor rgb="FF96C8FF"/>
        </patternFill>
      </fill>
    </dxf>
    <dxf>
      <fill>
        <patternFill>
          <fgColor rgb="FF96C8FF"/>
          <bgColor rgb="FF96C8FF"/>
        </patternFill>
      </fill>
    </dxf>
    <dxf>
      <fill>
        <patternFill patternType="solid">
          <fgColor rgb="FF96C8FF"/>
          <bgColor rgb="FF96C8FF"/>
        </patternFill>
      </fill>
    </dxf>
    <dxf>
      <fill>
        <patternFill>
          <fgColor rgb="FF96C8FF"/>
          <bgColor rgb="FF96C8FF"/>
        </patternFill>
      </fill>
    </dxf>
    <dxf>
      <fill>
        <patternFill patternType="solid">
          <fgColor rgb="FF96C8FF"/>
          <bgColor rgb="FF96C8FF"/>
        </patternFill>
      </fill>
    </dxf>
    <dxf>
      <fill>
        <patternFill>
          <fgColor rgb="FF96C8FF"/>
          <bgColor rgb="FF96C8FF"/>
        </patternFill>
      </fill>
    </dxf>
    <dxf>
      <fill>
        <patternFill patternType="solid">
          <fgColor rgb="FF96C8FF"/>
          <bgColor rgb="FF96C8FF"/>
        </patternFill>
      </fill>
    </dxf>
    <dxf>
      <fill>
        <patternFill>
          <fgColor rgb="FF96C8FF"/>
          <bgColor rgb="FF96C8FF"/>
        </patternFill>
      </fill>
    </dxf>
    <dxf>
      <fill>
        <patternFill patternType="solid">
          <fgColor rgb="FF96C8FF"/>
          <bgColor rgb="FF96C8FF"/>
        </patternFill>
      </fill>
    </dxf>
    <dxf>
      <fill>
        <patternFill patternType="solid">
          <fgColor auto="1"/>
          <bgColor rgb="FFFFE18C"/>
        </patternFill>
      </fill>
    </dxf>
    <dxf>
      <fill>
        <patternFill>
          <bgColor rgb="FF96C8FF"/>
        </patternFill>
      </fill>
    </dxf>
    <dxf>
      <fill>
        <patternFill patternType="solid">
          <fgColor auto="1"/>
          <bgColor rgb="FFFFE18C"/>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tint="-0.499984740745262"/>
        <name val="Calibri"/>
        <scheme val="minor"/>
      </font>
      <fill>
        <patternFill patternType="none">
          <fgColor indexed="64"/>
          <bgColor auto="1"/>
        </patternFill>
      </fill>
    </dxf>
    <dxf>
      <font>
        <color theme="0"/>
      </font>
      <fill>
        <patternFill>
          <bgColor rgb="FFC00000"/>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TFEIP" pivot="0" count="2" xr9:uid="{00000000-0011-0000-FFFF-FFFF00000000}">
      <tableStyleElement type="wholeTable" dxfId="148"/>
      <tableStyleElement type="headerRow" dxfId="147"/>
    </tableStyle>
  </tableStyles>
  <colors>
    <mruColors>
      <color rgb="FF00AAEB"/>
      <color rgb="FF0599C7"/>
      <color rgb="FFFFE18C"/>
      <color rgb="FF0563C1"/>
      <color rgb="FFCDDCF5"/>
      <color rgb="FF0096C8"/>
      <color rgb="FFB9D2F0"/>
      <color rgb="FF636363"/>
      <color rgb="FFC00000"/>
      <color rgb="FF829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3B Manure</a:t>
            </a:r>
            <a:r>
              <a:rPr lang="en-GB" b="1" baseline="0"/>
              <a:t> Management</a:t>
            </a:r>
            <a:endParaRPr lang="en-GB" b="1"/>
          </a:p>
        </c:rich>
      </c:tx>
      <c:layout>
        <c:manualLayout>
          <c:xMode val="edge"/>
          <c:yMode val="edge"/>
          <c:x val="9.0684768811144026E-2"/>
          <c:y val="2.127659574468085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752592592592593E-2"/>
          <c:y val="9.6773049645390061E-2"/>
          <c:w val="0.88955617283950628"/>
          <c:h val="0.76344981390893618"/>
        </c:manualLayout>
      </c:layout>
      <c:lineChart>
        <c:grouping val="standard"/>
        <c:varyColors val="0"/>
        <c:ser>
          <c:idx val="0"/>
          <c:order val="0"/>
          <c:tx>
            <c:strRef>
              <c:f>Summary!$E$77</c:f>
              <c:strCache>
                <c:ptCount val="1"/>
                <c:pt idx="0">
                  <c:v>NH3</c:v>
                </c:pt>
              </c:strCache>
            </c:strRef>
          </c:tx>
          <c:spPr>
            <a:ln w="28575" cap="rnd">
              <a:solidFill>
                <a:schemeClr val="accent4"/>
              </a:solidFill>
              <a:prstDash val="solid"/>
              <a:round/>
            </a:ln>
            <a:effectLst/>
          </c:spPr>
          <c:marker>
            <c:symbol val="none"/>
          </c:marker>
          <c:cat>
            <c:numRef>
              <c:f>Summary!$I$3:$AR$3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Summary!$I$77:$AR$77</c:f>
              <c:numCache>
                <c:formatCode>General</c:formatCode>
                <c:ptCount val="36"/>
                <c:pt idx="0">
                  <c:v>1.5092343552085709E-5</c:v>
                </c:pt>
                <c:pt idx="1">
                  <c:v>1.5092343552085709E-5</c:v>
                </c:pt>
                <c:pt idx="2">
                  <c:v>1.5092343552085709E-5</c:v>
                </c:pt>
                <c:pt idx="3">
                  <c:v>1.5092343552085709E-5</c:v>
                </c:pt>
                <c:pt idx="4">
                  <c:v>1.5092343552085709E-5</c:v>
                </c:pt>
                <c:pt idx="5">
                  <c:v>1.5092343552085709E-5</c:v>
                </c:pt>
                <c:pt idx="6">
                  <c:v>1.5092343552085709E-5</c:v>
                </c:pt>
                <c:pt idx="7">
                  <c:v>1.5092343552085709E-5</c:v>
                </c:pt>
                <c:pt idx="8">
                  <c:v>1.5092343552085709E-5</c:v>
                </c:pt>
                <c:pt idx="9">
                  <c:v>1.5092343552085709E-5</c:v>
                </c:pt>
                <c:pt idx="10">
                  <c:v>1.5092343552085709E-5</c:v>
                </c:pt>
                <c:pt idx="11">
                  <c:v>1.5092343552085709E-5</c:v>
                </c:pt>
                <c:pt idx="12">
                  <c:v>1.5092343552085709E-5</c:v>
                </c:pt>
                <c:pt idx="13">
                  <c:v>1.5092343552085709E-5</c:v>
                </c:pt>
                <c:pt idx="14">
                  <c:v>1.5092343552085709E-5</c:v>
                </c:pt>
                <c:pt idx="15">
                  <c:v>1.5092343552085709E-5</c:v>
                </c:pt>
                <c:pt idx="16">
                  <c:v>1.5092343552085709E-5</c:v>
                </c:pt>
                <c:pt idx="17">
                  <c:v>1.5092343552085709E-5</c:v>
                </c:pt>
                <c:pt idx="18">
                  <c:v>1.5092343552085709E-5</c:v>
                </c:pt>
                <c:pt idx="19">
                  <c:v>1.5092343552085709E-5</c:v>
                </c:pt>
                <c:pt idx="20">
                  <c:v>1.5092343552085709E-5</c:v>
                </c:pt>
                <c:pt idx="21">
                  <c:v>1.5092343552085709E-5</c:v>
                </c:pt>
                <c:pt idx="22">
                  <c:v>1.5092343552085709E-5</c:v>
                </c:pt>
                <c:pt idx="23">
                  <c:v>1.5092343552085709E-5</c:v>
                </c:pt>
                <c:pt idx="24">
                  <c:v>1.5092343552085709E-5</c:v>
                </c:pt>
                <c:pt idx="25">
                  <c:v>1.5092343552085709E-5</c:v>
                </c:pt>
                <c:pt idx="26">
                  <c:v>1.5092343552085709E-5</c:v>
                </c:pt>
                <c:pt idx="27">
                  <c:v>1.5092343552085709E-5</c:v>
                </c:pt>
                <c:pt idx="28">
                  <c:v>1.5092343552085709E-5</c:v>
                </c:pt>
                <c:pt idx="29">
                  <c:v>1.5092343552085709E-5</c:v>
                </c:pt>
                <c:pt idx="30">
                  <c:v>1.5092343552085709E-5</c:v>
                </c:pt>
              </c:numCache>
            </c:numRef>
          </c:val>
          <c:smooth val="0"/>
          <c:extLst>
            <c:ext xmlns:c16="http://schemas.microsoft.com/office/drawing/2014/chart" uri="{C3380CC4-5D6E-409C-BE32-E72D297353CC}">
              <c16:uniqueId val="{00000000-29DA-4140-9412-F2A88EE74463}"/>
            </c:ext>
          </c:extLst>
        </c:ser>
        <c:ser>
          <c:idx val="1"/>
          <c:order val="1"/>
          <c:tx>
            <c:strRef>
              <c:f>Summary!$E$78</c:f>
              <c:strCache>
                <c:ptCount val="1"/>
                <c:pt idx="0">
                  <c:v>NOx (as NO2)</c:v>
                </c:pt>
              </c:strCache>
            </c:strRef>
          </c:tx>
          <c:spPr>
            <a:ln w="28575" cap="rnd">
              <a:solidFill>
                <a:srgbClr val="00AAEB"/>
              </a:solidFill>
              <a:prstDash val="solid"/>
              <a:round/>
            </a:ln>
            <a:effectLst/>
          </c:spPr>
          <c:marker>
            <c:symbol val="none"/>
          </c:marker>
          <c:cat>
            <c:numRef>
              <c:f>Summary!$I$3:$AR$3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Summary!$I$78:$AR$78</c:f>
              <c:numCache>
                <c:formatCode>General</c:formatCode>
                <c:ptCount val="36"/>
                <c:pt idx="0">
                  <c:v>2.7813774773214258E-8</c:v>
                </c:pt>
                <c:pt idx="1">
                  <c:v>2.7813774773214258E-8</c:v>
                </c:pt>
                <c:pt idx="2">
                  <c:v>2.7813774773214258E-8</c:v>
                </c:pt>
                <c:pt idx="3">
                  <c:v>2.7813774773214258E-8</c:v>
                </c:pt>
                <c:pt idx="4">
                  <c:v>2.7813774773214258E-8</c:v>
                </c:pt>
                <c:pt idx="5">
                  <c:v>2.7813774773214258E-8</c:v>
                </c:pt>
                <c:pt idx="6">
                  <c:v>2.7813774773214258E-8</c:v>
                </c:pt>
                <c:pt idx="7">
                  <c:v>2.7813774773214258E-8</c:v>
                </c:pt>
                <c:pt idx="8">
                  <c:v>2.7813774773214258E-8</c:v>
                </c:pt>
                <c:pt idx="9">
                  <c:v>2.7813774773214258E-8</c:v>
                </c:pt>
                <c:pt idx="10">
                  <c:v>2.7813774773214258E-8</c:v>
                </c:pt>
                <c:pt idx="11">
                  <c:v>2.7813774773214258E-8</c:v>
                </c:pt>
                <c:pt idx="12">
                  <c:v>2.7813774773214258E-8</c:v>
                </c:pt>
                <c:pt idx="13">
                  <c:v>2.7813774773214258E-8</c:v>
                </c:pt>
                <c:pt idx="14">
                  <c:v>2.7813774773214258E-8</c:v>
                </c:pt>
                <c:pt idx="15">
                  <c:v>2.7813774773214258E-8</c:v>
                </c:pt>
                <c:pt idx="16">
                  <c:v>2.7813774773214258E-8</c:v>
                </c:pt>
                <c:pt idx="17">
                  <c:v>2.7813774773214258E-8</c:v>
                </c:pt>
                <c:pt idx="18">
                  <c:v>2.7813774773214258E-8</c:v>
                </c:pt>
                <c:pt idx="19">
                  <c:v>2.7813774773214258E-8</c:v>
                </c:pt>
                <c:pt idx="20">
                  <c:v>2.7813774773214258E-8</c:v>
                </c:pt>
                <c:pt idx="21">
                  <c:v>2.7813774773214258E-8</c:v>
                </c:pt>
                <c:pt idx="22">
                  <c:v>2.7813774773214258E-8</c:v>
                </c:pt>
                <c:pt idx="23">
                  <c:v>2.7813774773214258E-8</c:v>
                </c:pt>
                <c:pt idx="24">
                  <c:v>2.7813774773214258E-8</c:v>
                </c:pt>
                <c:pt idx="25">
                  <c:v>2.7813774773214258E-8</c:v>
                </c:pt>
                <c:pt idx="26">
                  <c:v>2.7813774773214258E-8</c:v>
                </c:pt>
                <c:pt idx="27">
                  <c:v>2.7813774773214258E-8</c:v>
                </c:pt>
                <c:pt idx="28">
                  <c:v>2.7813774773214258E-8</c:v>
                </c:pt>
                <c:pt idx="29">
                  <c:v>2.7813774773214258E-8</c:v>
                </c:pt>
                <c:pt idx="30">
                  <c:v>2.7813774773214258E-8</c:v>
                </c:pt>
              </c:numCache>
            </c:numRef>
          </c:val>
          <c:smooth val="0"/>
          <c:extLst>
            <c:ext xmlns:c16="http://schemas.microsoft.com/office/drawing/2014/chart" uri="{C3380CC4-5D6E-409C-BE32-E72D297353CC}">
              <c16:uniqueId val="{00000000-6FA3-4498-899D-79C2B415F294}"/>
            </c:ext>
          </c:extLst>
        </c:ser>
        <c:ser>
          <c:idx val="2"/>
          <c:order val="2"/>
          <c:tx>
            <c:strRef>
              <c:f>Summary!$E$79</c:f>
              <c:strCache>
                <c:ptCount val="1"/>
                <c:pt idx="0">
                  <c:v>N2</c:v>
                </c:pt>
              </c:strCache>
            </c:strRef>
          </c:tx>
          <c:spPr>
            <a:ln w="28575" cap="rnd">
              <a:solidFill>
                <a:srgbClr val="7030A0"/>
              </a:solidFill>
              <a:prstDash val="sysDot"/>
              <a:round/>
            </a:ln>
            <a:effectLst/>
          </c:spPr>
          <c:marker>
            <c:symbol val="none"/>
          </c:marker>
          <c:cat>
            <c:numRef>
              <c:f>Summary!$I$3:$AR$3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Summary!$I$79:$AR$79</c:f>
              <c:numCache>
                <c:formatCode>General</c:formatCode>
                <c:ptCount val="36"/>
                <c:pt idx="0">
                  <c:v>2.5395185662499981E-7</c:v>
                </c:pt>
                <c:pt idx="1">
                  <c:v>2.5395185662499981E-7</c:v>
                </c:pt>
                <c:pt idx="2">
                  <c:v>2.5395185662499981E-7</c:v>
                </c:pt>
                <c:pt idx="3">
                  <c:v>2.5395185662499981E-7</c:v>
                </c:pt>
                <c:pt idx="4">
                  <c:v>2.5395185662499981E-7</c:v>
                </c:pt>
                <c:pt idx="5">
                  <c:v>2.5395185662499981E-7</c:v>
                </c:pt>
                <c:pt idx="6">
                  <c:v>2.5395185662499981E-7</c:v>
                </c:pt>
                <c:pt idx="7">
                  <c:v>2.5395185662499981E-7</c:v>
                </c:pt>
                <c:pt idx="8">
                  <c:v>2.5395185662499981E-7</c:v>
                </c:pt>
                <c:pt idx="9">
                  <c:v>2.5395185662499981E-7</c:v>
                </c:pt>
                <c:pt idx="10">
                  <c:v>2.5395185662499981E-7</c:v>
                </c:pt>
                <c:pt idx="11">
                  <c:v>2.5395185662499981E-7</c:v>
                </c:pt>
                <c:pt idx="12">
                  <c:v>2.5395185662499981E-7</c:v>
                </c:pt>
                <c:pt idx="13">
                  <c:v>2.5395185662499981E-7</c:v>
                </c:pt>
                <c:pt idx="14">
                  <c:v>2.5395185662499981E-7</c:v>
                </c:pt>
                <c:pt idx="15">
                  <c:v>2.5395185662499981E-7</c:v>
                </c:pt>
                <c:pt idx="16">
                  <c:v>2.5395185662499981E-7</c:v>
                </c:pt>
                <c:pt idx="17">
                  <c:v>2.5395185662499981E-7</c:v>
                </c:pt>
                <c:pt idx="18">
                  <c:v>2.5395185662499981E-7</c:v>
                </c:pt>
                <c:pt idx="19">
                  <c:v>2.5395185662499981E-7</c:v>
                </c:pt>
                <c:pt idx="20">
                  <c:v>2.5395185662499981E-7</c:v>
                </c:pt>
                <c:pt idx="21">
                  <c:v>2.5395185662499981E-7</c:v>
                </c:pt>
                <c:pt idx="22">
                  <c:v>2.5395185662499981E-7</c:v>
                </c:pt>
                <c:pt idx="23">
                  <c:v>2.5395185662499981E-7</c:v>
                </c:pt>
                <c:pt idx="24">
                  <c:v>2.5395185662499981E-7</c:v>
                </c:pt>
                <c:pt idx="25">
                  <c:v>2.5395185662499981E-7</c:v>
                </c:pt>
                <c:pt idx="26">
                  <c:v>2.5395185662499981E-7</c:v>
                </c:pt>
                <c:pt idx="27">
                  <c:v>2.5395185662499981E-7</c:v>
                </c:pt>
                <c:pt idx="28">
                  <c:v>2.5395185662499981E-7</c:v>
                </c:pt>
                <c:pt idx="29">
                  <c:v>2.5395185662499981E-7</c:v>
                </c:pt>
                <c:pt idx="30">
                  <c:v>2.5395185662499981E-7</c:v>
                </c:pt>
              </c:numCache>
            </c:numRef>
          </c:val>
          <c:smooth val="0"/>
          <c:extLst>
            <c:ext xmlns:c16="http://schemas.microsoft.com/office/drawing/2014/chart" uri="{C3380CC4-5D6E-409C-BE32-E72D297353CC}">
              <c16:uniqueId val="{00000001-6FA3-4498-899D-79C2B415F294}"/>
            </c:ext>
          </c:extLst>
        </c:ser>
        <c:dLbls>
          <c:showLegendKey val="0"/>
          <c:showVal val="0"/>
          <c:showCatName val="0"/>
          <c:showSerName val="0"/>
          <c:showPercent val="0"/>
          <c:showBubbleSize val="0"/>
        </c:dLbls>
        <c:smooth val="0"/>
        <c:axId val="567025144"/>
        <c:axId val="567026128"/>
      </c:lineChart>
      <c:catAx>
        <c:axId val="567025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50" b="0" i="0" u="none" strike="noStrike" kern="1200" baseline="0">
                <a:solidFill>
                  <a:schemeClr val="tx1">
                    <a:lumMod val="65000"/>
                    <a:lumOff val="35000"/>
                  </a:schemeClr>
                </a:solidFill>
                <a:latin typeface="+mn-lt"/>
                <a:ea typeface="+mn-ea"/>
                <a:cs typeface="+mn-cs"/>
              </a:defRPr>
            </a:pPr>
            <a:endParaRPr lang="en-US"/>
          </a:p>
        </c:txPr>
        <c:crossAx val="567026128"/>
        <c:crosses val="autoZero"/>
        <c:auto val="1"/>
        <c:lblAlgn val="ctr"/>
        <c:lblOffset val="100"/>
        <c:noMultiLvlLbl val="0"/>
      </c:catAx>
      <c:valAx>
        <c:axId val="567026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Emissions (kt)</a:t>
                </a:r>
              </a:p>
            </c:rich>
          </c:tx>
          <c:layout>
            <c:manualLayout>
              <c:xMode val="edge"/>
              <c:yMode val="edge"/>
              <c:x val="3.8857530986720875E-3"/>
              <c:y val="0.3192181696699414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7025144"/>
        <c:crosses val="autoZero"/>
        <c:crossBetween val="between"/>
      </c:valAx>
      <c:spPr>
        <a:noFill/>
        <a:ln>
          <a:noFill/>
        </a:ln>
        <a:effectLst/>
      </c:spPr>
    </c:plotArea>
    <c:legend>
      <c:legendPos val="b"/>
      <c:layout>
        <c:manualLayout>
          <c:xMode val="edge"/>
          <c:yMode val="edge"/>
          <c:x val="0.64826733024363015"/>
          <c:y val="6.6722222222222194E-4"/>
          <c:w val="0.3240853299963391"/>
          <c:h val="7.5175525186273878E-2"/>
        </c:manualLayout>
      </c:layout>
      <c:overlay val="0"/>
      <c:spPr>
        <a:solidFill>
          <a:schemeClr val="bg1"/>
        </a:solidFill>
        <a:ln>
          <a:solidFill>
            <a:srgbClr val="0096C8"/>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3Da2a Manure applied to soils and 3Da3 Urine and dung deposited by grazing animals</a:t>
            </a:r>
          </a:p>
        </c:rich>
      </c:tx>
      <c:layout>
        <c:manualLayout>
          <c:xMode val="edge"/>
          <c:yMode val="edge"/>
          <c:x val="8.4184023889743873E-2"/>
          <c:y val="1.768051176032465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53950617283949E-2"/>
          <c:y val="0.11785996199386053"/>
          <c:w val="0.88945493827160493"/>
          <c:h val="0.75733444167359376"/>
        </c:manualLayout>
      </c:layout>
      <c:lineChart>
        <c:grouping val="standard"/>
        <c:varyColors val="0"/>
        <c:ser>
          <c:idx val="0"/>
          <c:order val="0"/>
          <c:tx>
            <c:strRef>
              <c:f>Summary!$C$180:$E$180</c:f>
              <c:strCache>
                <c:ptCount val="3"/>
                <c:pt idx="0">
                  <c:v>3Da2a</c:v>
                </c:pt>
                <c:pt idx="1">
                  <c:v>Total</c:v>
                </c:pt>
                <c:pt idx="2">
                  <c:v>NH3</c:v>
                </c:pt>
              </c:strCache>
            </c:strRef>
          </c:tx>
          <c:spPr>
            <a:ln w="28575" cap="rnd">
              <a:solidFill>
                <a:schemeClr val="accent4"/>
              </a:solidFill>
              <a:prstDash val="dash"/>
              <a:round/>
            </a:ln>
            <a:effectLst/>
          </c:spPr>
          <c:marker>
            <c:symbol val="none"/>
          </c:marker>
          <c:cat>
            <c:numRef>
              <c:f>Summary!$I$3:$AM$3</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Summary!$I$180:$AM$180</c:f>
              <c:numCache>
                <c:formatCode>General</c:formatCode>
                <c:ptCount val="31"/>
                <c:pt idx="0">
                  <c:v>1.8066398972172851E-5</c:v>
                </c:pt>
                <c:pt idx="1">
                  <c:v>1.8066398972172851E-5</c:v>
                </c:pt>
                <c:pt idx="2">
                  <c:v>1.8066398972172851E-5</c:v>
                </c:pt>
                <c:pt idx="3">
                  <c:v>1.8066398972172851E-5</c:v>
                </c:pt>
                <c:pt idx="4">
                  <c:v>1.8066398972172851E-5</c:v>
                </c:pt>
                <c:pt idx="5">
                  <c:v>1.8066398972172851E-5</c:v>
                </c:pt>
                <c:pt idx="6">
                  <c:v>1.8066398972172851E-5</c:v>
                </c:pt>
                <c:pt idx="7">
                  <c:v>1.8066398972172851E-5</c:v>
                </c:pt>
                <c:pt idx="8">
                  <c:v>1.8066398972172851E-5</c:v>
                </c:pt>
                <c:pt idx="9">
                  <c:v>1.8066398972172851E-5</c:v>
                </c:pt>
                <c:pt idx="10">
                  <c:v>1.8066398972172851E-5</c:v>
                </c:pt>
                <c:pt idx="11">
                  <c:v>1.8066398972172851E-5</c:v>
                </c:pt>
                <c:pt idx="12">
                  <c:v>1.8066398972172851E-5</c:v>
                </c:pt>
                <c:pt idx="13">
                  <c:v>1.8066398972172851E-5</c:v>
                </c:pt>
                <c:pt idx="14">
                  <c:v>1.8066398972172851E-5</c:v>
                </c:pt>
                <c:pt idx="15">
                  <c:v>1.8066398972172851E-5</c:v>
                </c:pt>
                <c:pt idx="16">
                  <c:v>1.8066398972172851E-5</c:v>
                </c:pt>
                <c:pt idx="17">
                  <c:v>1.8066398972172851E-5</c:v>
                </c:pt>
                <c:pt idx="18">
                  <c:v>1.8066398972172851E-5</c:v>
                </c:pt>
                <c:pt idx="19">
                  <c:v>1.8066398972172851E-5</c:v>
                </c:pt>
                <c:pt idx="20">
                  <c:v>1.8066398972172851E-5</c:v>
                </c:pt>
                <c:pt idx="21">
                  <c:v>1.8066398972172851E-5</c:v>
                </c:pt>
                <c:pt idx="22">
                  <c:v>1.8066398972172851E-5</c:v>
                </c:pt>
                <c:pt idx="23">
                  <c:v>1.8066398972172851E-5</c:v>
                </c:pt>
                <c:pt idx="24">
                  <c:v>1.8066398972172851E-5</c:v>
                </c:pt>
                <c:pt idx="25">
                  <c:v>1.8066398972172851E-5</c:v>
                </c:pt>
                <c:pt idx="26">
                  <c:v>1.8066398972172851E-5</c:v>
                </c:pt>
                <c:pt idx="27">
                  <c:v>1.8066398972172851E-5</c:v>
                </c:pt>
                <c:pt idx="28">
                  <c:v>1.8066398972172851E-5</c:v>
                </c:pt>
                <c:pt idx="29">
                  <c:v>1.8066398972172851E-5</c:v>
                </c:pt>
                <c:pt idx="30">
                  <c:v>1.8066398972172851E-5</c:v>
                </c:pt>
              </c:numCache>
            </c:numRef>
          </c:val>
          <c:smooth val="0"/>
          <c:extLst>
            <c:ext xmlns:c16="http://schemas.microsoft.com/office/drawing/2014/chart" uri="{C3380CC4-5D6E-409C-BE32-E72D297353CC}">
              <c16:uniqueId val="{00000000-6D94-4544-A0D2-2D0E598366EC}"/>
            </c:ext>
          </c:extLst>
        </c:ser>
        <c:ser>
          <c:idx val="1"/>
          <c:order val="1"/>
          <c:tx>
            <c:strRef>
              <c:f>Summary!$C$181:$E$181</c:f>
              <c:strCache>
                <c:ptCount val="3"/>
                <c:pt idx="0">
                  <c:v>3Da2a</c:v>
                </c:pt>
                <c:pt idx="1">
                  <c:v>Total</c:v>
                </c:pt>
                <c:pt idx="2">
                  <c:v>NOx (as NO2)</c:v>
                </c:pt>
              </c:strCache>
            </c:strRef>
          </c:tx>
          <c:spPr>
            <a:ln w="28575" cap="rnd">
              <a:solidFill>
                <a:srgbClr val="00AAEB"/>
              </a:solidFill>
              <a:prstDash val="dash"/>
              <a:round/>
            </a:ln>
            <a:effectLst/>
          </c:spPr>
          <c:marker>
            <c:symbol val="none"/>
          </c:marker>
          <c:cat>
            <c:numRef>
              <c:f>Summary!$I$3:$AM$3</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Summary!$I$181:$AM$181</c:f>
              <c:numCache>
                <c:formatCode>General</c:formatCode>
                <c:ptCount val="31"/>
                <c:pt idx="0">
                  <c:v>2.1958160095472499E-6</c:v>
                </c:pt>
                <c:pt idx="1">
                  <c:v>2.1958160095472499E-6</c:v>
                </c:pt>
                <c:pt idx="2">
                  <c:v>2.1958160095472499E-6</c:v>
                </c:pt>
                <c:pt idx="3">
                  <c:v>2.1958160095472499E-6</c:v>
                </c:pt>
                <c:pt idx="4">
                  <c:v>2.1958160095472499E-6</c:v>
                </c:pt>
                <c:pt idx="5">
                  <c:v>2.1958160095472499E-6</c:v>
                </c:pt>
                <c:pt idx="6">
                  <c:v>2.1958160095472499E-6</c:v>
                </c:pt>
                <c:pt idx="7">
                  <c:v>2.1958160095472499E-6</c:v>
                </c:pt>
                <c:pt idx="8">
                  <c:v>2.1958160095472499E-6</c:v>
                </c:pt>
                <c:pt idx="9">
                  <c:v>2.1958160095472499E-6</c:v>
                </c:pt>
                <c:pt idx="10">
                  <c:v>2.1958160095472499E-6</c:v>
                </c:pt>
                <c:pt idx="11">
                  <c:v>2.1958160095472499E-6</c:v>
                </c:pt>
                <c:pt idx="12">
                  <c:v>2.1958160095472499E-6</c:v>
                </c:pt>
                <c:pt idx="13">
                  <c:v>2.1958160095472499E-6</c:v>
                </c:pt>
                <c:pt idx="14">
                  <c:v>2.1958160095472499E-6</c:v>
                </c:pt>
                <c:pt idx="15">
                  <c:v>2.1958160095472499E-6</c:v>
                </c:pt>
                <c:pt idx="16">
                  <c:v>2.1958160095472499E-6</c:v>
                </c:pt>
                <c:pt idx="17">
                  <c:v>2.1958160095472499E-6</c:v>
                </c:pt>
                <c:pt idx="18">
                  <c:v>2.1958160095472499E-6</c:v>
                </c:pt>
                <c:pt idx="19">
                  <c:v>2.1958160095472499E-6</c:v>
                </c:pt>
                <c:pt idx="20">
                  <c:v>2.1958160095472499E-6</c:v>
                </c:pt>
                <c:pt idx="21">
                  <c:v>2.1958160095472499E-6</c:v>
                </c:pt>
                <c:pt idx="22">
                  <c:v>2.1958160095472499E-6</c:v>
                </c:pt>
                <c:pt idx="23">
                  <c:v>2.1958160095472499E-6</c:v>
                </c:pt>
                <c:pt idx="24">
                  <c:v>2.1958160095472499E-6</c:v>
                </c:pt>
                <c:pt idx="25">
                  <c:v>2.1958160095472499E-6</c:v>
                </c:pt>
                <c:pt idx="26">
                  <c:v>2.1958160095472499E-6</c:v>
                </c:pt>
                <c:pt idx="27">
                  <c:v>2.1958160095472499E-6</c:v>
                </c:pt>
                <c:pt idx="28">
                  <c:v>2.1958160095472499E-6</c:v>
                </c:pt>
                <c:pt idx="29">
                  <c:v>2.1958160095472499E-6</c:v>
                </c:pt>
                <c:pt idx="30">
                  <c:v>2.1958160095472499E-6</c:v>
                </c:pt>
              </c:numCache>
            </c:numRef>
          </c:val>
          <c:smooth val="0"/>
          <c:extLst>
            <c:ext xmlns:c16="http://schemas.microsoft.com/office/drawing/2014/chart" uri="{C3380CC4-5D6E-409C-BE32-E72D297353CC}">
              <c16:uniqueId val="{00000001-6D94-4544-A0D2-2D0E598366EC}"/>
            </c:ext>
          </c:extLst>
        </c:ser>
        <c:ser>
          <c:idx val="2"/>
          <c:order val="2"/>
          <c:tx>
            <c:strRef>
              <c:f>Summary!$C$183:$E$183</c:f>
              <c:strCache>
                <c:ptCount val="3"/>
                <c:pt idx="0">
                  <c:v>3Da3</c:v>
                </c:pt>
                <c:pt idx="1">
                  <c:v>Total</c:v>
                </c:pt>
                <c:pt idx="2">
                  <c:v>NH3</c:v>
                </c:pt>
              </c:strCache>
            </c:strRef>
          </c:tx>
          <c:spPr>
            <a:ln w="28575" cap="rnd">
              <a:solidFill>
                <a:schemeClr val="accent4"/>
              </a:solidFill>
              <a:round/>
            </a:ln>
            <a:effectLst/>
          </c:spPr>
          <c:marker>
            <c:symbol val="none"/>
          </c:marker>
          <c:cat>
            <c:numRef>
              <c:f>Summary!$I$3:$AM$3</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Summary!$I$183:$AM$183</c:f>
              <c:numCache>
                <c:formatCode>General</c:formatCode>
                <c:ptCount val="31"/>
                <c:pt idx="0">
                  <c:v>4.8383381249999992E-6</c:v>
                </c:pt>
                <c:pt idx="1">
                  <c:v>4.8383381249999992E-6</c:v>
                </c:pt>
                <c:pt idx="2">
                  <c:v>4.8383381249999992E-6</c:v>
                </c:pt>
                <c:pt idx="3">
                  <c:v>4.8383381249999992E-6</c:v>
                </c:pt>
                <c:pt idx="4">
                  <c:v>4.8383381249999992E-6</c:v>
                </c:pt>
                <c:pt idx="5">
                  <c:v>4.8383381249999992E-6</c:v>
                </c:pt>
                <c:pt idx="6">
                  <c:v>4.8383381249999992E-6</c:v>
                </c:pt>
                <c:pt idx="7">
                  <c:v>4.8383381249999992E-6</c:v>
                </c:pt>
                <c:pt idx="8">
                  <c:v>4.8383381249999992E-6</c:v>
                </c:pt>
                <c:pt idx="9">
                  <c:v>4.8383381249999992E-6</c:v>
                </c:pt>
                <c:pt idx="10">
                  <c:v>4.8383381249999992E-6</c:v>
                </c:pt>
                <c:pt idx="11">
                  <c:v>4.8383381249999992E-6</c:v>
                </c:pt>
                <c:pt idx="12">
                  <c:v>4.8383381249999992E-6</c:v>
                </c:pt>
                <c:pt idx="13">
                  <c:v>4.8383381249999992E-6</c:v>
                </c:pt>
                <c:pt idx="14">
                  <c:v>4.8383381249999992E-6</c:v>
                </c:pt>
                <c:pt idx="15">
                  <c:v>4.8383381249999992E-6</c:v>
                </c:pt>
                <c:pt idx="16">
                  <c:v>4.8383381249999992E-6</c:v>
                </c:pt>
                <c:pt idx="17">
                  <c:v>4.8383381249999992E-6</c:v>
                </c:pt>
                <c:pt idx="18">
                  <c:v>4.8383381249999992E-6</c:v>
                </c:pt>
                <c:pt idx="19">
                  <c:v>4.8383381249999992E-6</c:v>
                </c:pt>
                <c:pt idx="20">
                  <c:v>4.8383381249999992E-6</c:v>
                </c:pt>
                <c:pt idx="21">
                  <c:v>4.8383381249999992E-6</c:v>
                </c:pt>
                <c:pt idx="22">
                  <c:v>4.8383381249999992E-6</c:v>
                </c:pt>
                <c:pt idx="23">
                  <c:v>4.8383381249999992E-6</c:v>
                </c:pt>
                <c:pt idx="24">
                  <c:v>4.8383381249999992E-6</c:v>
                </c:pt>
                <c:pt idx="25">
                  <c:v>4.8383381249999992E-6</c:v>
                </c:pt>
                <c:pt idx="26">
                  <c:v>4.8383381249999992E-6</c:v>
                </c:pt>
                <c:pt idx="27">
                  <c:v>4.8383381249999992E-6</c:v>
                </c:pt>
                <c:pt idx="28">
                  <c:v>4.8383381249999992E-6</c:v>
                </c:pt>
                <c:pt idx="29">
                  <c:v>4.8383381249999992E-6</c:v>
                </c:pt>
                <c:pt idx="30">
                  <c:v>4.8383381249999992E-6</c:v>
                </c:pt>
              </c:numCache>
            </c:numRef>
          </c:val>
          <c:smooth val="0"/>
          <c:extLst>
            <c:ext xmlns:c16="http://schemas.microsoft.com/office/drawing/2014/chart" uri="{C3380CC4-5D6E-409C-BE32-E72D297353CC}">
              <c16:uniqueId val="{00000000-E679-4D2A-8D51-B33A8B5BDBD7}"/>
            </c:ext>
          </c:extLst>
        </c:ser>
        <c:ser>
          <c:idx val="3"/>
          <c:order val="3"/>
          <c:tx>
            <c:strRef>
              <c:f>Summary!$C$184:$E$184</c:f>
              <c:strCache>
                <c:ptCount val="3"/>
                <c:pt idx="0">
                  <c:v>3Da3</c:v>
                </c:pt>
                <c:pt idx="1">
                  <c:v>Total</c:v>
                </c:pt>
                <c:pt idx="2">
                  <c:v>NOx (as NO2)</c:v>
                </c:pt>
              </c:strCache>
            </c:strRef>
          </c:tx>
          <c:spPr>
            <a:ln w="28575" cap="rnd">
              <a:solidFill>
                <a:srgbClr val="00B0F0"/>
              </a:solidFill>
              <a:prstDash val="solid"/>
              <a:round/>
            </a:ln>
            <a:effectLst/>
          </c:spPr>
          <c:marker>
            <c:symbol val="none"/>
          </c:marker>
          <c:cat>
            <c:numRef>
              <c:f>Summary!$I$3:$AM$3</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Summary!$I$184:$AM$184</c:f>
              <c:numCache>
                <c:formatCode>General</c:formatCode>
                <c:ptCount val="31"/>
                <c:pt idx="0">
                  <c:v>2.1565099999999999E-6</c:v>
                </c:pt>
                <c:pt idx="1">
                  <c:v>2.1565099999999999E-6</c:v>
                </c:pt>
                <c:pt idx="2">
                  <c:v>2.1565099999999999E-6</c:v>
                </c:pt>
                <c:pt idx="3">
                  <c:v>2.1565099999999999E-6</c:v>
                </c:pt>
                <c:pt idx="4">
                  <c:v>2.1565099999999999E-6</c:v>
                </c:pt>
                <c:pt idx="5">
                  <c:v>2.1565099999999999E-6</c:v>
                </c:pt>
                <c:pt idx="6">
                  <c:v>2.1565099999999999E-6</c:v>
                </c:pt>
                <c:pt idx="7">
                  <c:v>2.1565099999999999E-6</c:v>
                </c:pt>
                <c:pt idx="8">
                  <c:v>2.1565099999999999E-6</c:v>
                </c:pt>
                <c:pt idx="9">
                  <c:v>2.1565099999999999E-6</c:v>
                </c:pt>
                <c:pt idx="10">
                  <c:v>2.1565099999999999E-6</c:v>
                </c:pt>
                <c:pt idx="11">
                  <c:v>2.1565099999999999E-6</c:v>
                </c:pt>
                <c:pt idx="12">
                  <c:v>2.1565099999999999E-6</c:v>
                </c:pt>
                <c:pt idx="13">
                  <c:v>2.1565099999999999E-6</c:v>
                </c:pt>
                <c:pt idx="14">
                  <c:v>2.1565099999999999E-6</c:v>
                </c:pt>
                <c:pt idx="15">
                  <c:v>2.1565099999999999E-6</c:v>
                </c:pt>
                <c:pt idx="16">
                  <c:v>2.1565099999999999E-6</c:v>
                </c:pt>
                <c:pt idx="17">
                  <c:v>2.1565099999999999E-6</c:v>
                </c:pt>
                <c:pt idx="18">
                  <c:v>2.1565099999999999E-6</c:v>
                </c:pt>
                <c:pt idx="19">
                  <c:v>2.1565099999999999E-6</c:v>
                </c:pt>
                <c:pt idx="20">
                  <c:v>2.1565099999999999E-6</c:v>
                </c:pt>
                <c:pt idx="21">
                  <c:v>2.1565099999999999E-6</c:v>
                </c:pt>
                <c:pt idx="22">
                  <c:v>2.1565099999999999E-6</c:v>
                </c:pt>
                <c:pt idx="23">
                  <c:v>2.1565099999999999E-6</c:v>
                </c:pt>
                <c:pt idx="24">
                  <c:v>2.1565099999999999E-6</c:v>
                </c:pt>
                <c:pt idx="25">
                  <c:v>2.1565099999999999E-6</c:v>
                </c:pt>
                <c:pt idx="26">
                  <c:v>2.1565099999999999E-6</c:v>
                </c:pt>
                <c:pt idx="27">
                  <c:v>2.1565099999999999E-6</c:v>
                </c:pt>
                <c:pt idx="28">
                  <c:v>2.1565099999999999E-6</c:v>
                </c:pt>
                <c:pt idx="29">
                  <c:v>2.1565099999999999E-6</c:v>
                </c:pt>
                <c:pt idx="30">
                  <c:v>2.1565099999999999E-6</c:v>
                </c:pt>
              </c:numCache>
            </c:numRef>
          </c:val>
          <c:smooth val="0"/>
          <c:extLst>
            <c:ext xmlns:c16="http://schemas.microsoft.com/office/drawing/2014/chart" uri="{C3380CC4-5D6E-409C-BE32-E72D297353CC}">
              <c16:uniqueId val="{00000000-DE90-4E96-A204-BA1DCDCA25CE}"/>
            </c:ext>
          </c:extLst>
        </c:ser>
        <c:dLbls>
          <c:showLegendKey val="0"/>
          <c:showVal val="0"/>
          <c:showCatName val="0"/>
          <c:showSerName val="0"/>
          <c:showPercent val="0"/>
          <c:showBubbleSize val="0"/>
        </c:dLbls>
        <c:smooth val="0"/>
        <c:axId val="567025144"/>
        <c:axId val="567026128"/>
      </c:lineChart>
      <c:catAx>
        <c:axId val="567025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50" b="0" i="0" u="none" strike="noStrike" kern="1200" baseline="0">
                <a:solidFill>
                  <a:schemeClr val="tx1">
                    <a:lumMod val="65000"/>
                    <a:lumOff val="35000"/>
                  </a:schemeClr>
                </a:solidFill>
                <a:latin typeface="+mn-lt"/>
                <a:ea typeface="+mn-ea"/>
                <a:cs typeface="+mn-cs"/>
              </a:defRPr>
            </a:pPr>
            <a:endParaRPr lang="en-US"/>
          </a:p>
        </c:txPr>
        <c:crossAx val="567026128"/>
        <c:crosses val="autoZero"/>
        <c:auto val="1"/>
        <c:lblAlgn val="ctr"/>
        <c:lblOffset val="100"/>
        <c:noMultiLvlLbl val="0"/>
      </c:catAx>
      <c:valAx>
        <c:axId val="567026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Emissions (kt)</a:t>
                </a:r>
              </a:p>
            </c:rich>
          </c:tx>
          <c:layout>
            <c:manualLayout>
              <c:xMode val="edge"/>
              <c:yMode val="edge"/>
              <c:x val="1.3612688507477998E-3"/>
              <c:y val="0.31921794126719827"/>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7025144"/>
        <c:crosses val="autoZero"/>
        <c:crossBetween val="between"/>
      </c:valAx>
      <c:spPr>
        <a:noFill/>
        <a:ln>
          <a:noFill/>
        </a:ln>
        <a:effectLst/>
      </c:spPr>
    </c:plotArea>
    <c:legend>
      <c:legendPos val="b"/>
      <c:layout>
        <c:manualLayout>
          <c:xMode val="edge"/>
          <c:yMode val="edge"/>
          <c:x val="0.7311330335209405"/>
          <c:y val="0.27202848165204735"/>
          <c:w val="0.18830659856556825"/>
          <c:h val="0.33298813496735896"/>
        </c:manualLayout>
      </c:layout>
      <c:overlay val="0"/>
      <c:spPr>
        <a:solidFill>
          <a:schemeClr val="bg1"/>
        </a:solidFill>
        <a:ln>
          <a:solidFill>
            <a:srgbClr val="0096C8"/>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i="0"/>
              <a:t>5B2 </a:t>
            </a:r>
            <a:r>
              <a:rPr lang="en-GB" sz="1400" b="1" i="0" u="none" strike="noStrike" baseline="0">
                <a:effectLst/>
              </a:rPr>
              <a:t>Anaerobic digestion at biogas facilities</a:t>
            </a:r>
            <a:endParaRPr lang="en-GB" b="1" i="0"/>
          </a:p>
        </c:rich>
      </c:tx>
      <c:layout>
        <c:manualLayout>
          <c:xMode val="edge"/>
          <c:yMode val="edge"/>
          <c:x val="9.4346612376426192E-2"/>
          <c:y val="2.121661411238958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000888967908259"/>
          <c:y val="0.10720166666666667"/>
          <c:w val="0.88029985722487791"/>
          <c:h val="0.77540097125607033"/>
        </c:manualLayout>
      </c:layout>
      <c:lineChart>
        <c:grouping val="standard"/>
        <c:varyColors val="0"/>
        <c:ser>
          <c:idx val="0"/>
          <c:order val="0"/>
          <c:tx>
            <c:strRef>
              <c:f>Summary!$E$205</c:f>
              <c:strCache>
                <c:ptCount val="1"/>
                <c:pt idx="0">
                  <c:v>NH3</c:v>
                </c:pt>
              </c:strCache>
            </c:strRef>
          </c:tx>
          <c:spPr>
            <a:ln w="28575" cap="rnd">
              <a:solidFill>
                <a:schemeClr val="accent4"/>
              </a:solidFill>
              <a:prstDash val="solid"/>
              <a:round/>
            </a:ln>
            <a:effectLst/>
          </c:spPr>
          <c:marker>
            <c:symbol val="none"/>
          </c:marker>
          <c:cat>
            <c:numRef>
              <c:f>Summary!$I$3:$AR$3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Summary!$I$205:$AR$205</c:f>
              <c:numCache>
                <c:formatCode>General</c:formatCode>
                <c:ptCount val="36"/>
                <c:pt idx="0">
                  <c:v>2.6762058095044635E-7</c:v>
                </c:pt>
                <c:pt idx="1">
                  <c:v>2.6762058095044635E-7</c:v>
                </c:pt>
                <c:pt idx="2">
                  <c:v>2.6762058095044635E-7</c:v>
                </c:pt>
                <c:pt idx="3">
                  <c:v>2.6762058095044635E-7</c:v>
                </c:pt>
                <c:pt idx="4">
                  <c:v>2.6762058095044635E-7</c:v>
                </c:pt>
                <c:pt idx="5">
                  <c:v>2.6762058095044635E-7</c:v>
                </c:pt>
                <c:pt idx="6">
                  <c:v>2.6762058095044635E-7</c:v>
                </c:pt>
                <c:pt idx="7">
                  <c:v>2.6762058095044635E-7</c:v>
                </c:pt>
                <c:pt idx="8">
                  <c:v>2.6762058095044635E-7</c:v>
                </c:pt>
                <c:pt idx="9">
                  <c:v>2.6762058095044635E-7</c:v>
                </c:pt>
                <c:pt idx="10">
                  <c:v>2.6762058095044635E-7</c:v>
                </c:pt>
                <c:pt idx="11">
                  <c:v>2.6762058095044635E-7</c:v>
                </c:pt>
                <c:pt idx="12">
                  <c:v>2.6762058095044635E-7</c:v>
                </c:pt>
                <c:pt idx="13">
                  <c:v>2.6762058095044635E-7</c:v>
                </c:pt>
                <c:pt idx="14">
                  <c:v>2.6762058095044635E-7</c:v>
                </c:pt>
                <c:pt idx="15">
                  <c:v>2.6762058095044635E-7</c:v>
                </c:pt>
                <c:pt idx="16">
                  <c:v>2.6762058095044635E-7</c:v>
                </c:pt>
                <c:pt idx="17">
                  <c:v>2.6762058095044635E-7</c:v>
                </c:pt>
                <c:pt idx="18">
                  <c:v>2.6762058095044635E-7</c:v>
                </c:pt>
                <c:pt idx="19">
                  <c:v>2.6762058095044635E-7</c:v>
                </c:pt>
                <c:pt idx="20">
                  <c:v>2.6762058095044635E-7</c:v>
                </c:pt>
                <c:pt idx="21">
                  <c:v>2.6762058095044635E-7</c:v>
                </c:pt>
                <c:pt idx="22">
                  <c:v>2.6762058095044635E-7</c:v>
                </c:pt>
                <c:pt idx="23">
                  <c:v>2.6762058095044635E-7</c:v>
                </c:pt>
                <c:pt idx="24">
                  <c:v>2.6762058095044635E-7</c:v>
                </c:pt>
                <c:pt idx="25">
                  <c:v>2.6762058095044635E-7</c:v>
                </c:pt>
                <c:pt idx="26">
                  <c:v>2.6762058095044635E-7</c:v>
                </c:pt>
                <c:pt idx="27">
                  <c:v>2.6762058095044635E-7</c:v>
                </c:pt>
                <c:pt idx="28">
                  <c:v>2.6762058095044635E-7</c:v>
                </c:pt>
                <c:pt idx="29">
                  <c:v>2.6762058095044635E-7</c:v>
                </c:pt>
                <c:pt idx="30">
                  <c:v>2.6762058095044635E-7</c:v>
                </c:pt>
              </c:numCache>
            </c:numRef>
          </c:val>
          <c:smooth val="0"/>
          <c:extLst>
            <c:ext xmlns:c16="http://schemas.microsoft.com/office/drawing/2014/chart" uri="{C3380CC4-5D6E-409C-BE32-E72D297353CC}">
              <c16:uniqueId val="{00000000-360C-41B1-B5DC-82B8AE360460}"/>
            </c:ext>
          </c:extLst>
        </c:ser>
        <c:dLbls>
          <c:showLegendKey val="0"/>
          <c:showVal val="0"/>
          <c:showCatName val="0"/>
          <c:showSerName val="0"/>
          <c:showPercent val="0"/>
          <c:showBubbleSize val="0"/>
        </c:dLbls>
        <c:smooth val="0"/>
        <c:axId val="567025144"/>
        <c:axId val="567026128"/>
      </c:lineChart>
      <c:catAx>
        <c:axId val="567025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67026128"/>
        <c:crosses val="autoZero"/>
        <c:auto val="1"/>
        <c:lblAlgn val="ctr"/>
        <c:lblOffset val="100"/>
        <c:noMultiLvlLbl val="0"/>
      </c:catAx>
      <c:valAx>
        <c:axId val="567026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Emissions (kt)</a:t>
                </a:r>
              </a:p>
            </c:rich>
          </c:tx>
          <c:layout>
            <c:manualLayout>
              <c:xMode val="edge"/>
              <c:yMode val="edge"/>
              <c:x val="1.3612688507477998E-3"/>
              <c:y val="0.31921794126719827"/>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7025144"/>
        <c:crosses val="autoZero"/>
        <c:crossBetween val="between"/>
      </c:valAx>
      <c:spPr>
        <a:noFill/>
        <a:ln>
          <a:noFill/>
        </a:ln>
        <a:effectLst/>
      </c:spPr>
    </c:plotArea>
    <c:legend>
      <c:legendPos val="b"/>
      <c:layout>
        <c:manualLayout>
          <c:xMode val="edge"/>
          <c:yMode val="edge"/>
          <c:x val="0.88567286530298972"/>
          <c:y val="3.312362368931468E-2"/>
          <c:w val="9.036814528468029E-2"/>
          <c:h val="0.1159761111111111"/>
        </c:manualLayout>
      </c:layout>
      <c:overlay val="0"/>
      <c:spPr>
        <a:solidFill>
          <a:schemeClr val="bg1"/>
        </a:solidFill>
        <a:ln>
          <a:solidFill>
            <a:srgbClr val="0096C8"/>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1423670</xdr:colOff>
      <xdr:row>1</xdr:row>
      <xdr:rowOff>31114</xdr:rowOff>
    </xdr:from>
    <xdr:to>
      <xdr:col>7</xdr:col>
      <xdr:colOff>364789</xdr:colOff>
      <xdr:row>1</xdr:row>
      <xdr:rowOff>443382</xdr:rowOff>
    </xdr:to>
    <xdr:pic>
      <xdr:nvPicPr>
        <xdr:cNvPr id="3" name="Picture 2" descr="eea_log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24030" y="770254"/>
          <a:ext cx="2049780" cy="421158"/>
        </a:xfrm>
        <a:prstGeom prst="rect">
          <a:avLst/>
        </a:prstGeom>
        <a:noFill/>
      </xdr:spPr>
    </xdr:pic>
    <xdr:clientData/>
  </xdr:twoCellAnchor>
  <xdr:twoCellAnchor editAs="oneCell">
    <xdr:from>
      <xdr:col>6</xdr:col>
      <xdr:colOff>78440</xdr:colOff>
      <xdr:row>0</xdr:row>
      <xdr:rowOff>235324</xdr:rowOff>
    </xdr:from>
    <xdr:to>
      <xdr:col>7</xdr:col>
      <xdr:colOff>331693</xdr:colOff>
      <xdr:row>0</xdr:row>
      <xdr:rowOff>603624</xdr:rowOff>
    </xdr:to>
    <xdr:pic>
      <xdr:nvPicPr>
        <xdr:cNvPr id="4" name="Picture 3" descr="G:\HSR\1. HSR1\1.1 Air, transport &amp; noise\EMEP EEA Guidebook\GB_2019\GB2019 - Files\logo_short_blue.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84205" y="235324"/>
          <a:ext cx="914400" cy="3683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3279913</xdr:colOff>
      <xdr:row>0</xdr:row>
      <xdr:rowOff>174348</xdr:rowOff>
    </xdr:from>
    <xdr:to>
      <xdr:col>4</xdr:col>
      <xdr:colOff>112423</xdr:colOff>
      <xdr:row>1</xdr:row>
      <xdr:rowOff>253503</xdr:rowOff>
    </xdr:to>
    <xdr:pic>
      <xdr:nvPicPr>
        <xdr:cNvPr id="3" name="Picture 2" descr="eea_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6391" y="174348"/>
          <a:ext cx="2174793" cy="413717"/>
        </a:xfrm>
        <a:prstGeom prst="rect">
          <a:avLst/>
        </a:prstGeom>
        <a:noFill/>
      </xdr:spPr>
    </xdr:pic>
    <xdr:clientData/>
  </xdr:twoCellAnchor>
  <xdr:twoCellAnchor editAs="oneCell">
    <xdr:from>
      <xdr:col>4</xdr:col>
      <xdr:colOff>609600</xdr:colOff>
      <xdr:row>0</xdr:row>
      <xdr:rowOff>219075</xdr:rowOff>
    </xdr:from>
    <xdr:to>
      <xdr:col>5</xdr:col>
      <xdr:colOff>495300</xdr:colOff>
      <xdr:row>1</xdr:row>
      <xdr:rowOff>234950</xdr:rowOff>
    </xdr:to>
    <xdr:pic>
      <xdr:nvPicPr>
        <xdr:cNvPr id="4" name="Picture 3" descr="G:\HSR\1. HSR1\1.1 Air, transport &amp; noise\EMEP EEA Guidebook\GB_2019\GB2019 - Files\logo_short_blue.jp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48725" y="219075"/>
          <a:ext cx="914400" cy="3683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209</xdr:row>
      <xdr:rowOff>26035</xdr:rowOff>
    </xdr:from>
    <xdr:to>
      <xdr:col>8</xdr:col>
      <xdr:colOff>459000</xdr:colOff>
      <xdr:row>228</xdr:row>
      <xdr:rowOff>6535</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635082</xdr:colOff>
      <xdr:row>209</xdr:row>
      <xdr:rowOff>1238</xdr:rowOff>
    </xdr:from>
    <xdr:to>
      <xdr:col>22</xdr:col>
      <xdr:colOff>293982</xdr:colOff>
      <xdr:row>227</xdr:row>
      <xdr:rowOff>160513</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305760</xdr:colOff>
      <xdr:row>209</xdr:row>
      <xdr:rowOff>10403</xdr:rowOff>
    </xdr:from>
    <xdr:to>
      <xdr:col>35</xdr:col>
      <xdr:colOff>445581</xdr:colOff>
      <xdr:row>227</xdr:row>
      <xdr:rowOff>181403</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arameterType" displayName="ParameterType" ref="A3:B5" totalsRowShown="0">
  <autoFilter ref="A3:B5" xr:uid="{00000000-0009-0000-0100-000001000000}"/>
  <tableColumns count="2">
    <tableColumn id="1" xr3:uid="{00000000-0010-0000-0000-000001000000}" name="EF/Parameter"/>
    <tableColumn id="2" xr3:uid="{00000000-0010-0000-0000-000002000000}" name="Type"/>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Region" displayName="Region" ref="A7:A9" totalsRowShown="0">
  <autoFilter ref="A7:A9" xr:uid="{00000000-0009-0000-0100-000002000000}"/>
  <tableColumns count="1">
    <tableColumn id="1" xr3:uid="{00000000-0010-0000-0100-000001000000}" name="Region"/>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LivestockCategories" displayName="LivestockCategories" ref="A12:C28" totalsRowShown="0" headerRowDxfId="146" dataDxfId="145">
  <autoFilter ref="A12:C28" xr:uid="{00000000-0009-0000-0100-000003000000}"/>
  <tableColumns count="3">
    <tableColumn id="1" xr3:uid="{00000000-0010-0000-0200-000001000000}" name="Category Code" dataDxfId="144"/>
    <tableColumn id="2" xr3:uid="{00000000-0010-0000-0200-000002000000}" name="Livestock Category" dataDxfId="143"/>
    <tableColumn id="3" xr3:uid="{00000000-0010-0000-0200-000003000000}" name="Notes" dataDxfId="14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NotationKeyList" displayName="NotationKeyList" ref="F3:G9" totalsRowShown="0">
  <autoFilter ref="F3:G9" xr:uid="{00000000-0009-0000-0100-000004000000}"/>
  <tableColumns count="2">
    <tableColumn id="1" xr3:uid="{00000000-0010-0000-0300-000001000000}" name="Notation Key"/>
    <tableColumn id="2" xr3:uid="{00000000-0010-0000-0300-000002000000}" name="Notation key description"/>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FEIP@aether-uk.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P91"/>
  <sheetViews>
    <sheetView tabSelected="1" zoomScale="85" zoomScaleNormal="85" workbookViewId="0">
      <selection sqref="A1:E1"/>
    </sheetView>
  </sheetViews>
  <sheetFormatPr defaultRowHeight="15" x14ac:dyDescent="0.25"/>
  <cols>
    <col min="1" max="1" width="21.42578125" customWidth="1"/>
    <col min="2" max="2" width="21.140625" customWidth="1"/>
    <col min="3" max="3" width="87.42578125" customWidth="1"/>
    <col min="4" max="4" width="23" customWidth="1"/>
    <col min="5" max="5" width="20.7109375" customWidth="1"/>
    <col min="6" max="6" width="13.85546875" customWidth="1"/>
    <col min="7" max="7" width="9.85546875" bestFit="1" customWidth="1"/>
    <col min="8" max="8" width="35.140625" customWidth="1"/>
    <col min="9" max="9" width="11.5703125" customWidth="1"/>
  </cols>
  <sheetData>
    <row r="1" spans="1:16" ht="57.95" customHeight="1" x14ac:dyDescent="0.35">
      <c r="A1" s="405" t="s">
        <v>580</v>
      </c>
      <c r="B1" s="405"/>
      <c r="C1" s="405"/>
      <c r="D1" s="405"/>
      <c r="E1" s="405"/>
      <c r="F1" s="240"/>
      <c r="G1" s="240"/>
      <c r="H1" s="114"/>
      <c r="I1" s="114"/>
      <c r="J1" s="114"/>
      <c r="K1" s="114"/>
      <c r="L1" s="114"/>
      <c r="M1" s="114"/>
      <c r="N1" s="114"/>
      <c r="O1" s="114"/>
      <c r="P1" s="114"/>
    </row>
    <row r="2" spans="1:16" ht="86.25" customHeight="1" x14ac:dyDescent="0.25">
      <c r="A2" s="410" t="s">
        <v>747</v>
      </c>
      <c r="B2" s="410"/>
      <c r="C2" s="410"/>
      <c r="D2" s="410"/>
      <c r="E2" s="410"/>
      <c r="F2" s="114"/>
      <c r="G2" s="114"/>
      <c r="H2" s="114"/>
      <c r="I2" s="114"/>
      <c r="J2" s="114"/>
      <c r="K2" s="114"/>
      <c r="L2" s="114"/>
      <c r="M2" s="114"/>
      <c r="N2" s="114"/>
      <c r="O2" s="114"/>
      <c r="P2" s="114"/>
    </row>
    <row r="3" spans="1:16" ht="14.45" customHeight="1" x14ac:dyDescent="0.25">
      <c r="A3" s="277" t="s">
        <v>566</v>
      </c>
      <c r="B3" s="277"/>
      <c r="C3" s="277"/>
      <c r="D3" s="277"/>
      <c r="E3" s="277"/>
      <c r="F3" s="114"/>
      <c r="G3" s="114"/>
      <c r="H3" s="114"/>
      <c r="I3" s="114"/>
      <c r="J3" s="114"/>
      <c r="K3" s="114"/>
      <c r="L3" s="114"/>
      <c r="M3" s="114"/>
      <c r="N3" s="114"/>
      <c r="O3" s="114"/>
      <c r="P3" s="114"/>
    </row>
    <row r="4" spans="1:16" x14ac:dyDescent="0.25">
      <c r="A4" s="277" t="s">
        <v>652</v>
      </c>
      <c r="B4" s="277"/>
      <c r="C4" s="368" t="s">
        <v>653</v>
      </c>
      <c r="D4" s="369"/>
      <c r="E4" s="277"/>
      <c r="F4" s="114"/>
      <c r="G4" s="114"/>
      <c r="H4" s="114"/>
      <c r="I4" s="114"/>
      <c r="J4" s="114"/>
      <c r="K4" s="114"/>
      <c r="L4" s="114"/>
      <c r="M4" s="114"/>
      <c r="N4" s="114"/>
      <c r="O4" s="114"/>
      <c r="P4" s="114"/>
    </row>
    <row r="5" spans="1:16" x14ac:dyDescent="0.25">
      <c r="A5" s="277"/>
      <c r="B5" s="277"/>
      <c r="C5" s="366"/>
      <c r="D5" s="277"/>
      <c r="E5" s="277"/>
      <c r="F5" s="114"/>
      <c r="G5" s="114"/>
      <c r="H5" s="114"/>
      <c r="I5" s="114"/>
      <c r="J5" s="114"/>
      <c r="K5" s="114"/>
      <c r="L5" s="114"/>
      <c r="M5" s="114"/>
      <c r="N5" s="114"/>
      <c r="O5" s="114"/>
      <c r="P5" s="114"/>
    </row>
    <row r="6" spans="1:16" x14ac:dyDescent="0.25">
      <c r="A6" s="278" t="s">
        <v>93</v>
      </c>
      <c r="B6" s="279" t="s">
        <v>698</v>
      </c>
      <c r="C6" s="277"/>
      <c r="D6" s="279"/>
      <c r="E6" s="277"/>
      <c r="F6" s="114"/>
      <c r="G6" s="114"/>
      <c r="H6" s="114"/>
      <c r="I6" s="114"/>
      <c r="J6" s="114"/>
      <c r="K6" s="114"/>
      <c r="L6" s="114"/>
      <c r="M6" s="114"/>
      <c r="N6" s="114"/>
      <c r="O6" s="114"/>
      <c r="P6" s="114"/>
    </row>
    <row r="7" spans="1:16" x14ac:dyDescent="0.25">
      <c r="A7" s="278"/>
      <c r="B7" s="279"/>
      <c r="C7" s="280"/>
      <c r="D7" s="279"/>
      <c r="E7" s="277"/>
      <c r="F7" s="114"/>
      <c r="G7" s="114"/>
      <c r="H7" s="114"/>
      <c r="I7" s="114"/>
      <c r="J7" s="114"/>
      <c r="K7" s="114"/>
      <c r="L7" s="114"/>
      <c r="M7" s="114"/>
      <c r="N7" s="114"/>
      <c r="O7" s="114"/>
      <c r="P7" s="114"/>
    </row>
    <row r="8" spans="1:16" ht="18.75" x14ac:dyDescent="0.3">
      <c r="A8" s="322" t="s">
        <v>427</v>
      </c>
      <c r="B8" s="84"/>
      <c r="C8" s="150" t="s">
        <v>574</v>
      </c>
      <c r="D8" s="84"/>
      <c r="E8" s="84"/>
      <c r="F8" s="84"/>
      <c r="G8" s="84"/>
      <c r="H8" s="84"/>
      <c r="I8" s="84"/>
      <c r="J8" s="84"/>
      <c r="K8" s="84"/>
      <c r="L8" s="84"/>
      <c r="M8" s="84"/>
      <c r="N8" s="84"/>
      <c r="O8" s="84"/>
      <c r="P8" s="84"/>
    </row>
    <row r="9" spans="1:16" x14ac:dyDescent="0.25">
      <c r="A9" s="120"/>
      <c r="B9" s="120"/>
      <c r="C9" s="120"/>
      <c r="D9" s="114"/>
      <c r="E9" s="114"/>
      <c r="F9" s="189"/>
      <c r="G9" s="189"/>
      <c r="H9" s="189"/>
      <c r="I9" s="114"/>
      <c r="J9" s="114"/>
      <c r="K9" s="114"/>
      <c r="L9" s="114"/>
      <c r="M9" s="114"/>
      <c r="N9" s="114"/>
      <c r="O9" s="114"/>
      <c r="P9" s="114"/>
    </row>
    <row r="10" spans="1:16" ht="20.100000000000001" customHeight="1" x14ac:dyDescent="0.3">
      <c r="A10" s="406" t="s">
        <v>746</v>
      </c>
      <c r="B10" s="407"/>
      <c r="C10" s="338" t="s">
        <v>603</v>
      </c>
      <c r="D10" s="297"/>
      <c r="E10" s="297"/>
      <c r="F10" s="298"/>
      <c r="G10" s="298"/>
      <c r="H10" s="298"/>
      <c r="I10" s="297"/>
      <c r="J10" s="297"/>
      <c r="K10" s="297"/>
      <c r="L10" s="297"/>
      <c r="M10" s="297"/>
      <c r="N10" s="297"/>
      <c r="O10" s="297"/>
      <c r="P10" s="297"/>
    </row>
    <row r="11" spans="1:16" ht="21" customHeight="1" x14ac:dyDescent="0.3">
      <c r="A11" s="407"/>
      <c r="B11" s="407"/>
      <c r="C11" s="339" t="s">
        <v>604</v>
      </c>
      <c r="D11" s="299"/>
      <c r="E11" s="299"/>
      <c r="F11" s="300"/>
      <c r="G11" s="300"/>
      <c r="H11" s="300"/>
      <c r="I11" s="299"/>
      <c r="J11" s="299"/>
      <c r="K11" s="299"/>
      <c r="L11" s="299"/>
      <c r="M11" s="299"/>
      <c r="N11" s="299"/>
      <c r="O11" s="299"/>
      <c r="P11" s="299"/>
    </row>
    <row r="12" spans="1:16" ht="20.100000000000001" customHeight="1" x14ac:dyDescent="0.3">
      <c r="A12" s="407"/>
      <c r="B12" s="407"/>
      <c r="C12" s="339" t="s">
        <v>605</v>
      </c>
      <c r="D12" s="299"/>
      <c r="E12" s="299"/>
      <c r="F12" s="300"/>
      <c r="G12" s="300"/>
      <c r="H12" s="300"/>
      <c r="I12" s="299"/>
      <c r="J12" s="299"/>
      <c r="K12" s="299"/>
      <c r="L12" s="299"/>
      <c r="M12" s="299"/>
      <c r="N12" s="299"/>
      <c r="O12" s="299"/>
      <c r="P12" s="299"/>
    </row>
    <row r="13" spans="1:16" ht="20.100000000000001" customHeight="1" x14ac:dyDescent="0.3">
      <c r="A13" s="407"/>
      <c r="B13" s="407"/>
      <c r="C13" s="340" t="s">
        <v>606</v>
      </c>
      <c r="D13" s="301"/>
      <c r="E13" s="301"/>
      <c r="F13" s="302"/>
      <c r="G13" s="302"/>
      <c r="H13" s="302"/>
      <c r="I13" s="301"/>
      <c r="J13" s="301"/>
      <c r="K13" s="301"/>
      <c r="L13" s="301"/>
      <c r="M13" s="301"/>
      <c r="N13" s="301"/>
      <c r="O13" s="301"/>
      <c r="P13" s="301"/>
    </row>
    <row r="14" spans="1:16" ht="19.5" thickBot="1" x14ac:dyDescent="0.35">
      <c r="A14" s="120"/>
      <c r="B14" s="120"/>
      <c r="C14" s="276"/>
      <c r="D14" s="114"/>
      <c r="E14" s="114"/>
      <c r="F14" s="189"/>
      <c r="G14" s="189"/>
      <c r="H14" s="189"/>
      <c r="I14" s="114"/>
      <c r="J14" s="114"/>
      <c r="K14" s="114"/>
      <c r="L14" s="114"/>
      <c r="M14" s="114"/>
      <c r="N14" s="114"/>
      <c r="O14" s="114"/>
      <c r="P14" s="114"/>
    </row>
    <row r="15" spans="1:16" ht="23.25" x14ac:dyDescent="0.35">
      <c r="A15" s="337" t="s">
        <v>581</v>
      </c>
      <c r="B15" s="327"/>
      <c r="C15" s="328"/>
      <c r="D15" s="327"/>
      <c r="E15" s="327"/>
      <c r="F15" s="327"/>
      <c r="G15" s="329"/>
      <c r="H15" s="114"/>
      <c r="I15" s="114"/>
      <c r="J15" s="114"/>
      <c r="K15" s="114"/>
      <c r="L15" s="114"/>
      <c r="M15" s="114"/>
      <c r="N15" s="114"/>
      <c r="O15" s="114"/>
      <c r="P15" s="114"/>
    </row>
    <row r="16" spans="1:16" ht="42" customHeight="1" x14ac:dyDescent="0.25">
      <c r="A16" s="341">
        <v>1</v>
      </c>
      <c r="B16" s="408" t="s">
        <v>610</v>
      </c>
      <c r="C16" s="408"/>
      <c r="D16" s="408"/>
      <c r="E16" s="408"/>
      <c r="F16" s="408"/>
      <c r="G16" s="409"/>
      <c r="H16" s="189"/>
      <c r="I16" s="114"/>
      <c r="J16" s="114"/>
      <c r="K16" s="114"/>
      <c r="L16" s="114"/>
      <c r="M16" s="114"/>
      <c r="N16" s="114"/>
      <c r="O16" s="114"/>
      <c r="P16" s="114"/>
    </row>
    <row r="17" spans="1:16" ht="64.5" customHeight="1" x14ac:dyDescent="0.25">
      <c r="A17" s="341">
        <v>2</v>
      </c>
      <c r="B17" s="408" t="s">
        <v>748</v>
      </c>
      <c r="C17" s="408"/>
      <c r="D17" s="408"/>
      <c r="E17" s="408"/>
      <c r="F17" s="408"/>
      <c r="G17" s="409"/>
      <c r="H17" s="274"/>
      <c r="I17" s="273"/>
      <c r="J17" s="114"/>
      <c r="K17" s="114"/>
      <c r="L17" s="114"/>
      <c r="M17" s="114"/>
      <c r="N17" s="114"/>
      <c r="O17" s="114"/>
      <c r="P17" s="114"/>
    </row>
    <row r="18" spans="1:16" ht="204.75" customHeight="1" x14ac:dyDescent="0.25">
      <c r="A18" s="342">
        <v>3</v>
      </c>
      <c r="B18" s="408" t="s">
        <v>762</v>
      </c>
      <c r="C18" s="408"/>
      <c r="D18" s="408"/>
      <c r="E18" s="408"/>
      <c r="F18" s="408"/>
      <c r="G18" s="409"/>
      <c r="H18" s="273"/>
      <c r="I18" s="114"/>
      <c r="J18" s="114"/>
      <c r="K18" s="114"/>
      <c r="L18" s="114"/>
      <c r="M18" s="114"/>
      <c r="N18" s="114"/>
      <c r="O18" s="114"/>
      <c r="P18" s="114"/>
    </row>
    <row r="19" spans="1:16" ht="78.75" customHeight="1" x14ac:dyDescent="0.25">
      <c r="A19" s="342">
        <v>4</v>
      </c>
      <c r="B19" s="408" t="s">
        <v>611</v>
      </c>
      <c r="C19" s="408"/>
      <c r="D19" s="408"/>
      <c r="E19" s="408"/>
      <c r="F19" s="408"/>
      <c r="G19" s="409"/>
      <c r="H19" s="267"/>
      <c r="I19" s="114"/>
      <c r="J19" s="114"/>
      <c r="K19" s="114"/>
      <c r="L19" s="114"/>
      <c r="M19" s="114"/>
      <c r="N19" s="114"/>
      <c r="O19" s="114"/>
      <c r="P19" s="114"/>
    </row>
    <row r="20" spans="1:16" ht="31.5" customHeight="1" x14ac:dyDescent="0.25">
      <c r="A20" s="342">
        <v>5</v>
      </c>
      <c r="B20" s="411" t="s">
        <v>636</v>
      </c>
      <c r="C20" s="411"/>
      <c r="D20" s="411"/>
      <c r="E20" s="411"/>
      <c r="F20" s="411"/>
      <c r="G20" s="412"/>
      <c r="H20" s="189"/>
      <c r="I20" s="114"/>
      <c r="J20" s="114"/>
      <c r="K20" s="114"/>
      <c r="L20" s="114"/>
      <c r="M20" s="114"/>
      <c r="N20" s="114"/>
      <c r="O20" s="114"/>
      <c r="P20" s="114"/>
    </row>
    <row r="21" spans="1:16" ht="21.6" customHeight="1" x14ac:dyDescent="0.25">
      <c r="A21" s="342">
        <v>6</v>
      </c>
      <c r="B21" s="411" t="s">
        <v>612</v>
      </c>
      <c r="C21" s="411"/>
      <c r="D21" s="411"/>
      <c r="E21" s="411"/>
      <c r="F21" s="411"/>
      <c r="G21" s="412"/>
      <c r="H21" s="189"/>
      <c r="I21" s="114"/>
      <c r="J21" s="114"/>
      <c r="K21" s="114"/>
      <c r="L21" s="114"/>
      <c r="M21" s="114"/>
      <c r="N21" s="114"/>
      <c r="O21" s="114"/>
      <c r="P21" s="114"/>
    </row>
    <row r="22" spans="1:16" ht="15.75" x14ac:dyDescent="0.25">
      <c r="A22" s="414" t="s">
        <v>587</v>
      </c>
      <c r="B22" s="415"/>
      <c r="C22" s="415"/>
      <c r="D22" s="415"/>
      <c r="E22" s="415"/>
      <c r="F22" s="415"/>
      <c r="G22" s="416"/>
      <c r="H22" s="189"/>
      <c r="I22" s="114"/>
      <c r="J22" s="114"/>
      <c r="K22" s="114"/>
      <c r="L22" s="114"/>
      <c r="M22" s="114"/>
      <c r="N22" s="114"/>
      <c r="O22" s="114"/>
      <c r="P22" s="114"/>
    </row>
    <row r="23" spans="1:16" ht="15.75" x14ac:dyDescent="0.25">
      <c r="A23" s="417" t="s">
        <v>763</v>
      </c>
      <c r="B23" s="418"/>
      <c r="C23" s="418"/>
      <c r="D23" s="418"/>
      <c r="E23" s="418"/>
      <c r="F23" s="418"/>
      <c r="G23" s="419"/>
      <c r="H23" s="189"/>
      <c r="I23" s="114"/>
      <c r="J23" s="114"/>
      <c r="K23" s="114"/>
      <c r="L23" s="114"/>
      <c r="M23" s="114"/>
      <c r="N23" s="114"/>
      <c r="O23" s="114"/>
      <c r="P23" s="114"/>
    </row>
    <row r="24" spans="1:16" ht="15.75" x14ac:dyDescent="0.25">
      <c r="A24" s="414" t="s">
        <v>764</v>
      </c>
      <c r="B24" s="415"/>
      <c r="C24" s="415"/>
      <c r="D24" s="415"/>
      <c r="E24" s="415"/>
      <c r="F24" s="415"/>
      <c r="G24" s="416"/>
      <c r="H24" s="189"/>
      <c r="I24" s="114"/>
      <c r="J24" s="114"/>
      <c r="K24" s="114"/>
      <c r="L24" s="114"/>
      <c r="M24" s="114"/>
      <c r="N24" s="114"/>
      <c r="O24" s="114"/>
      <c r="P24" s="114"/>
    </row>
    <row r="25" spans="1:16" ht="15.75" x14ac:dyDescent="0.25">
      <c r="A25" s="414" t="s">
        <v>588</v>
      </c>
      <c r="B25" s="415"/>
      <c r="C25" s="415"/>
      <c r="D25" s="415"/>
      <c r="E25" s="415"/>
      <c r="F25" s="415"/>
      <c r="G25" s="416"/>
      <c r="H25" s="189"/>
      <c r="I25" s="114"/>
      <c r="J25" s="114"/>
      <c r="K25" s="114"/>
      <c r="L25" s="114"/>
      <c r="M25" s="114"/>
      <c r="N25" s="114"/>
      <c r="O25" s="114"/>
      <c r="P25" s="114"/>
    </row>
    <row r="26" spans="1:16" ht="15.75" x14ac:dyDescent="0.25">
      <c r="A26" s="414" t="s">
        <v>731</v>
      </c>
      <c r="B26" s="415"/>
      <c r="C26" s="415"/>
      <c r="D26" s="415"/>
      <c r="E26" s="415"/>
      <c r="F26" s="415"/>
      <c r="G26" s="416"/>
      <c r="H26" s="189"/>
      <c r="I26" s="114"/>
      <c r="J26" s="114"/>
      <c r="K26" s="114"/>
      <c r="L26" s="114"/>
      <c r="M26" s="114"/>
      <c r="N26" s="114"/>
      <c r="O26" s="114"/>
      <c r="P26" s="114"/>
    </row>
    <row r="27" spans="1:16" ht="15.75" x14ac:dyDescent="0.25">
      <c r="A27" s="414"/>
      <c r="B27" s="415"/>
      <c r="C27" s="415"/>
      <c r="D27" s="415"/>
      <c r="E27" s="415"/>
      <c r="F27" s="415"/>
      <c r="G27" s="416"/>
      <c r="H27" s="189"/>
      <c r="I27" s="114"/>
      <c r="J27" s="114"/>
      <c r="K27" s="114"/>
      <c r="L27" s="114"/>
      <c r="M27" s="114"/>
      <c r="N27" s="114"/>
      <c r="O27" s="114"/>
      <c r="P27" s="114"/>
    </row>
    <row r="28" spans="1:16" ht="21" x14ac:dyDescent="0.25">
      <c r="A28" s="432" t="s">
        <v>732</v>
      </c>
      <c r="B28" s="433"/>
      <c r="C28" s="433"/>
      <c r="D28" s="433"/>
      <c r="E28" s="433"/>
      <c r="F28" s="433"/>
      <c r="G28" s="434"/>
      <c r="H28" s="189"/>
      <c r="I28" s="114"/>
      <c r="J28" s="114"/>
      <c r="K28" s="114"/>
      <c r="L28" s="114"/>
      <c r="M28" s="114"/>
      <c r="N28" s="114"/>
      <c r="O28" s="114"/>
      <c r="P28" s="114"/>
    </row>
    <row r="29" spans="1:16" ht="33.6" customHeight="1" x14ac:dyDescent="0.25">
      <c r="A29" s="436" t="s">
        <v>733</v>
      </c>
      <c r="B29" s="437"/>
      <c r="C29" s="437"/>
      <c r="D29" s="437"/>
      <c r="E29" s="437"/>
      <c r="F29" s="437"/>
      <c r="G29" s="438"/>
      <c r="H29" s="189"/>
      <c r="I29" s="114"/>
      <c r="J29" s="114"/>
      <c r="K29" s="114"/>
      <c r="L29" s="114"/>
      <c r="M29" s="114"/>
      <c r="N29" s="114"/>
      <c r="O29" s="114"/>
      <c r="P29" s="114"/>
    </row>
    <row r="30" spans="1:16" ht="31.5" customHeight="1" x14ac:dyDescent="0.25">
      <c r="A30" s="341">
        <v>1</v>
      </c>
      <c r="B30" s="408" t="s">
        <v>741</v>
      </c>
      <c r="C30" s="408"/>
      <c r="D30" s="408"/>
      <c r="E30" s="408"/>
      <c r="F30" s="408"/>
      <c r="G30" s="409"/>
      <c r="H30" s="189"/>
      <c r="I30" s="114"/>
      <c r="J30" s="114"/>
      <c r="K30" s="114"/>
      <c r="L30" s="114"/>
      <c r="M30" s="114"/>
      <c r="N30" s="114"/>
      <c r="O30" s="114"/>
      <c r="P30" s="114"/>
    </row>
    <row r="31" spans="1:16" ht="83.25" customHeight="1" x14ac:dyDescent="0.25">
      <c r="A31" s="341">
        <v>2</v>
      </c>
      <c r="B31" s="408" t="s">
        <v>743</v>
      </c>
      <c r="C31" s="408"/>
      <c r="D31" s="408"/>
      <c r="E31" s="408"/>
      <c r="F31" s="408"/>
      <c r="G31" s="409"/>
      <c r="H31" s="274"/>
      <c r="I31" s="273"/>
      <c r="J31" s="114"/>
      <c r="K31" s="114"/>
      <c r="L31" s="114"/>
      <c r="M31" s="114"/>
      <c r="N31" s="114"/>
      <c r="O31" s="114"/>
      <c r="P31" s="114"/>
    </row>
    <row r="32" spans="1:16" ht="65.25" customHeight="1" x14ac:dyDescent="0.25">
      <c r="A32" s="342">
        <v>3</v>
      </c>
      <c r="B32" s="408" t="s">
        <v>744</v>
      </c>
      <c r="C32" s="408"/>
      <c r="D32" s="408"/>
      <c r="E32" s="408"/>
      <c r="F32" s="408"/>
      <c r="G32" s="409"/>
      <c r="H32" s="273"/>
      <c r="I32" s="114"/>
      <c r="J32" s="114"/>
      <c r="K32" s="114"/>
      <c r="L32" s="114"/>
      <c r="M32" s="114"/>
      <c r="N32" s="114"/>
      <c r="O32" s="114"/>
      <c r="P32" s="114"/>
    </row>
    <row r="33" spans="1:16" ht="33" customHeight="1" x14ac:dyDescent="0.25">
      <c r="A33" s="342">
        <v>4</v>
      </c>
      <c r="B33" s="408" t="s">
        <v>745</v>
      </c>
      <c r="C33" s="408"/>
      <c r="D33" s="408"/>
      <c r="E33" s="408"/>
      <c r="F33" s="408"/>
      <c r="G33" s="409"/>
      <c r="H33" s="267"/>
      <c r="I33" s="114"/>
      <c r="J33" s="114"/>
      <c r="K33" s="114"/>
      <c r="L33" s="114"/>
      <c r="M33" s="114"/>
      <c r="N33" s="114"/>
      <c r="O33" s="114"/>
      <c r="P33" s="114"/>
    </row>
    <row r="34" spans="1:16" ht="16.5" thickBot="1" x14ac:dyDescent="0.3">
      <c r="A34" s="420"/>
      <c r="B34" s="421"/>
      <c r="C34" s="421"/>
      <c r="D34" s="421"/>
      <c r="E34" s="421"/>
      <c r="F34" s="421"/>
      <c r="G34" s="422"/>
      <c r="H34" s="189"/>
      <c r="I34" s="114"/>
      <c r="J34" s="114"/>
      <c r="K34" s="114"/>
      <c r="L34" s="114"/>
      <c r="M34" s="114"/>
      <c r="N34" s="114"/>
      <c r="O34" s="114"/>
      <c r="P34" s="114"/>
    </row>
    <row r="35" spans="1:16" x14ac:dyDescent="0.25">
      <c r="A35" s="325"/>
      <c r="B35" s="325"/>
      <c r="C35" s="325"/>
      <c r="D35" s="325"/>
      <c r="E35" s="325"/>
      <c r="F35" s="189"/>
      <c r="G35" s="189"/>
      <c r="H35" s="189"/>
      <c r="I35" s="114"/>
      <c r="J35" s="114"/>
      <c r="K35" s="114"/>
      <c r="L35" s="114"/>
      <c r="M35" s="114"/>
      <c r="N35" s="114"/>
      <c r="O35" s="114"/>
      <c r="P35" s="114"/>
    </row>
    <row r="36" spans="1:16" ht="15.75" x14ac:dyDescent="0.25">
      <c r="A36" s="296" t="s">
        <v>141</v>
      </c>
      <c r="B36" s="114"/>
      <c r="C36" s="114"/>
      <c r="D36" s="114"/>
      <c r="E36" s="114"/>
      <c r="F36" s="114"/>
      <c r="G36" s="114"/>
      <c r="H36" s="114"/>
      <c r="I36" s="114"/>
      <c r="J36" s="114"/>
      <c r="K36" s="114"/>
      <c r="L36" s="114"/>
      <c r="M36" s="114"/>
      <c r="N36" s="114"/>
      <c r="O36" s="114"/>
      <c r="P36" s="114"/>
    </row>
    <row r="37" spans="1:16" x14ac:dyDescent="0.25">
      <c r="A37" s="426" t="s">
        <v>425</v>
      </c>
      <c r="B37" s="427"/>
      <c r="C37" s="428"/>
      <c r="D37" s="273"/>
      <c r="E37" s="114"/>
      <c r="F37" s="114"/>
      <c r="G37" s="114"/>
      <c r="H37" s="114"/>
      <c r="I37" s="114"/>
      <c r="J37" s="114"/>
      <c r="K37" s="114"/>
      <c r="L37" s="114"/>
      <c r="M37" s="114"/>
      <c r="N37" s="114"/>
      <c r="O37" s="114"/>
      <c r="P37" s="114"/>
    </row>
    <row r="38" spans="1:16" x14ac:dyDescent="0.25">
      <c r="A38" s="429" t="s">
        <v>426</v>
      </c>
      <c r="B38" s="430"/>
      <c r="C38" s="431"/>
      <c r="D38" s="114"/>
      <c r="F38" s="114"/>
      <c r="G38" s="114"/>
      <c r="H38" s="114"/>
      <c r="I38" s="114"/>
      <c r="J38" s="114"/>
      <c r="K38" s="114"/>
      <c r="L38" s="114"/>
      <c r="M38" s="114"/>
      <c r="N38" s="114"/>
      <c r="O38" s="114"/>
      <c r="P38" s="114"/>
    </row>
    <row r="39" spans="1:16" x14ac:dyDescent="0.25">
      <c r="A39" s="423" t="s">
        <v>577</v>
      </c>
      <c r="B39" s="424"/>
      <c r="C39" s="425"/>
      <c r="D39" s="114"/>
      <c r="E39" s="114"/>
      <c r="F39" s="114"/>
      <c r="G39" s="114"/>
      <c r="H39" s="114"/>
      <c r="I39" s="114"/>
      <c r="J39" s="114"/>
      <c r="K39" s="114"/>
      <c r="L39" s="114"/>
      <c r="M39" s="114"/>
      <c r="N39" s="114"/>
      <c r="O39" s="114"/>
      <c r="P39" s="114"/>
    </row>
    <row r="40" spans="1:16" x14ac:dyDescent="0.25">
      <c r="A40" s="439" t="s">
        <v>578</v>
      </c>
      <c r="B40" s="440"/>
      <c r="C40" s="441"/>
      <c r="D40" s="114"/>
      <c r="E40" s="114"/>
      <c r="F40" s="114"/>
      <c r="G40" s="114"/>
      <c r="H40" s="114"/>
      <c r="I40" s="114"/>
      <c r="J40" s="114"/>
      <c r="K40" s="114"/>
      <c r="L40" s="114"/>
      <c r="M40" s="114"/>
      <c r="N40" s="114"/>
      <c r="O40" s="114"/>
      <c r="P40" s="114"/>
    </row>
    <row r="41" spans="1:16" x14ac:dyDescent="0.25">
      <c r="A41" s="442" t="s">
        <v>446</v>
      </c>
      <c r="B41" s="443"/>
      <c r="C41" s="444"/>
      <c r="D41" s="114"/>
      <c r="E41" s="114"/>
      <c r="F41" s="114"/>
      <c r="G41" s="114"/>
      <c r="H41" s="114"/>
      <c r="I41" s="114"/>
      <c r="J41" s="114"/>
      <c r="K41" s="114"/>
      <c r="L41" s="114"/>
      <c r="M41" s="114"/>
      <c r="N41" s="114"/>
      <c r="O41" s="114"/>
      <c r="P41" s="114"/>
    </row>
    <row r="42" spans="1:16" x14ac:dyDescent="0.25">
      <c r="A42" s="445" t="s">
        <v>456</v>
      </c>
      <c r="B42" s="446"/>
      <c r="C42" s="447"/>
      <c r="D42" s="114"/>
      <c r="E42" s="114"/>
      <c r="F42" s="114"/>
      <c r="G42" s="114"/>
      <c r="H42" s="114"/>
      <c r="I42" s="114"/>
      <c r="J42" s="114"/>
      <c r="K42" s="114"/>
      <c r="L42" s="114"/>
      <c r="M42" s="114"/>
      <c r="N42" s="114"/>
      <c r="O42" s="114"/>
      <c r="P42" s="114"/>
    </row>
    <row r="43" spans="1:16" x14ac:dyDescent="0.25">
      <c r="A43" s="114"/>
      <c r="B43" s="114"/>
      <c r="C43" s="114"/>
      <c r="D43" s="114"/>
      <c r="E43" s="114"/>
      <c r="F43" s="114"/>
      <c r="G43" s="114"/>
      <c r="H43" s="114"/>
      <c r="I43" s="114"/>
      <c r="J43" s="114"/>
      <c r="K43" s="114"/>
      <c r="L43" s="114"/>
      <c r="M43" s="114"/>
      <c r="N43" s="114"/>
      <c r="O43" s="114"/>
      <c r="P43" s="114"/>
    </row>
    <row r="44" spans="1:16" ht="18.75" x14ac:dyDescent="0.3">
      <c r="A44" s="323" t="s">
        <v>118</v>
      </c>
      <c r="B44" s="28"/>
      <c r="C44" s="150" t="s">
        <v>119</v>
      </c>
      <c r="D44" s="28"/>
      <c r="E44" s="28"/>
      <c r="F44" s="28"/>
      <c r="G44" s="28"/>
      <c r="H44" s="28"/>
      <c r="I44" s="28"/>
      <c r="J44" s="28"/>
      <c r="K44" s="28"/>
      <c r="L44" s="28"/>
      <c r="M44" s="28"/>
      <c r="N44" s="28"/>
      <c r="O44" s="28"/>
      <c r="P44" s="28"/>
    </row>
    <row r="45" spans="1:16" x14ac:dyDescent="0.25">
      <c r="A45" s="114"/>
      <c r="B45" s="114"/>
      <c r="C45" s="114"/>
      <c r="D45" s="114"/>
      <c r="E45" s="114"/>
      <c r="F45" s="114"/>
      <c r="G45" s="114"/>
      <c r="H45" s="114"/>
      <c r="I45" s="114"/>
      <c r="J45" s="114"/>
      <c r="K45" s="114"/>
      <c r="L45" s="114"/>
      <c r="M45" s="114"/>
      <c r="N45" s="114"/>
      <c r="O45" s="114"/>
      <c r="P45" s="114"/>
    </row>
    <row r="46" spans="1:16" x14ac:dyDescent="0.25">
      <c r="A46" s="118" t="s">
        <v>8</v>
      </c>
      <c r="B46" s="118" t="s">
        <v>36</v>
      </c>
      <c r="C46" s="118" t="s">
        <v>15</v>
      </c>
      <c r="D46" s="118" t="s">
        <v>439</v>
      </c>
      <c r="E46" s="189"/>
      <c r="F46" s="189"/>
      <c r="G46" s="114"/>
      <c r="H46" s="114"/>
      <c r="I46" s="114"/>
      <c r="J46" s="114"/>
      <c r="K46" s="114"/>
      <c r="L46" s="114"/>
      <c r="M46" s="114"/>
      <c r="N46" s="114"/>
      <c r="O46" s="114"/>
      <c r="P46" s="114"/>
    </row>
    <row r="47" spans="1:16" ht="45" x14ac:dyDescent="0.25">
      <c r="A47" s="288" t="s">
        <v>120</v>
      </c>
      <c r="B47" s="281" t="s">
        <v>422</v>
      </c>
      <c r="C47" s="281" t="s">
        <v>421</v>
      </c>
      <c r="D47" s="282" t="s">
        <v>440</v>
      </c>
      <c r="E47" s="189"/>
      <c r="F47" s="189"/>
      <c r="G47" s="114"/>
      <c r="H47" s="114"/>
      <c r="I47" s="114"/>
      <c r="J47" s="114"/>
      <c r="K47" s="114"/>
      <c r="L47" s="114"/>
      <c r="M47" s="114"/>
      <c r="N47" s="114"/>
      <c r="O47" s="114"/>
      <c r="P47" s="114"/>
    </row>
    <row r="48" spans="1:16" ht="54" customHeight="1" x14ac:dyDescent="0.25">
      <c r="A48" s="288" t="s">
        <v>638</v>
      </c>
      <c r="B48" s="283" t="s">
        <v>156</v>
      </c>
      <c r="C48" s="284" t="s">
        <v>637</v>
      </c>
      <c r="D48" s="282" t="s">
        <v>440</v>
      </c>
      <c r="E48" s="219"/>
      <c r="F48" s="189"/>
      <c r="G48" s="114"/>
      <c r="H48" s="114"/>
      <c r="I48" s="114"/>
      <c r="J48" s="114"/>
      <c r="K48" s="114"/>
      <c r="L48" s="114"/>
      <c r="M48" s="114"/>
      <c r="N48" s="114"/>
      <c r="O48" s="114"/>
      <c r="P48" s="114"/>
    </row>
    <row r="49" spans="1:16" ht="54" customHeight="1" x14ac:dyDescent="0.25">
      <c r="A49" s="288" t="s">
        <v>485</v>
      </c>
      <c r="B49" s="283" t="s">
        <v>156</v>
      </c>
      <c r="C49" s="284" t="s">
        <v>559</v>
      </c>
      <c r="D49" s="282" t="s">
        <v>440</v>
      </c>
      <c r="E49" s="219"/>
      <c r="F49" s="189"/>
      <c r="G49" s="114"/>
      <c r="H49" s="114"/>
      <c r="I49" s="114"/>
      <c r="J49" s="114"/>
      <c r="K49" s="114"/>
      <c r="L49" s="114"/>
      <c r="M49" s="114"/>
      <c r="N49" s="114"/>
      <c r="O49" s="114"/>
      <c r="P49" s="114"/>
    </row>
    <row r="50" spans="1:16" ht="48" x14ac:dyDescent="0.25">
      <c r="A50" s="289" t="s">
        <v>551</v>
      </c>
      <c r="B50" s="283" t="s">
        <v>156</v>
      </c>
      <c r="C50" s="285" t="s">
        <v>632</v>
      </c>
      <c r="D50" s="286" t="s">
        <v>440</v>
      </c>
      <c r="E50" s="219"/>
      <c r="F50" s="189"/>
      <c r="G50" s="114"/>
      <c r="H50" s="114"/>
      <c r="I50" s="114"/>
      <c r="J50" s="114"/>
      <c r="K50" s="114"/>
      <c r="L50" s="114"/>
      <c r="M50" s="114"/>
      <c r="N50" s="114"/>
      <c r="O50" s="114"/>
      <c r="P50" s="114"/>
    </row>
    <row r="51" spans="1:16" ht="48" x14ac:dyDescent="0.25">
      <c r="A51" s="289" t="s">
        <v>550</v>
      </c>
      <c r="B51" s="283" t="s">
        <v>156</v>
      </c>
      <c r="C51" s="285" t="s">
        <v>633</v>
      </c>
      <c r="D51" s="282" t="s">
        <v>440</v>
      </c>
      <c r="E51" s="219"/>
      <c r="F51" s="189"/>
      <c r="G51" s="114"/>
      <c r="H51" s="114"/>
      <c r="I51" s="114"/>
      <c r="J51" s="114"/>
      <c r="K51" s="114"/>
      <c r="L51" s="114"/>
      <c r="M51" s="114"/>
      <c r="N51" s="114"/>
      <c r="O51" s="114"/>
      <c r="P51" s="114"/>
    </row>
    <row r="52" spans="1:16" ht="39.950000000000003" customHeight="1" x14ac:dyDescent="0.25">
      <c r="A52" s="289" t="s">
        <v>549</v>
      </c>
      <c r="B52" s="283" t="s">
        <v>156</v>
      </c>
      <c r="C52" s="285" t="s">
        <v>634</v>
      </c>
      <c r="D52" s="282" t="s">
        <v>440</v>
      </c>
      <c r="E52" s="219"/>
      <c r="F52" s="189"/>
      <c r="G52" s="114"/>
      <c r="H52" s="114"/>
      <c r="I52" s="114"/>
      <c r="J52" s="114"/>
      <c r="K52" s="114"/>
      <c r="L52" s="114"/>
      <c r="M52" s="114"/>
      <c r="N52" s="114"/>
      <c r="O52" s="114"/>
      <c r="P52" s="114"/>
    </row>
    <row r="53" spans="1:16" ht="37.5" customHeight="1" x14ac:dyDescent="0.25">
      <c r="A53" s="289" t="s">
        <v>548</v>
      </c>
      <c r="B53" s="283" t="s">
        <v>156</v>
      </c>
      <c r="C53" s="285" t="s">
        <v>635</v>
      </c>
      <c r="D53" s="282" t="s">
        <v>440</v>
      </c>
      <c r="E53" s="219"/>
      <c r="F53" s="189"/>
      <c r="G53" s="114"/>
      <c r="H53" s="114"/>
      <c r="I53" s="114"/>
      <c r="J53" s="114"/>
      <c r="K53" s="114"/>
      <c r="L53" s="114"/>
      <c r="M53" s="114"/>
      <c r="N53" s="114"/>
      <c r="O53" s="114"/>
      <c r="P53" s="114"/>
    </row>
    <row r="54" spans="1:16" ht="23.25" customHeight="1" x14ac:dyDescent="0.25">
      <c r="A54" s="290" t="s">
        <v>445</v>
      </c>
      <c r="B54" s="283" t="s">
        <v>156</v>
      </c>
      <c r="C54" s="287" t="s">
        <v>563</v>
      </c>
      <c r="D54" s="282" t="s">
        <v>440</v>
      </c>
      <c r="E54" s="189"/>
      <c r="F54" s="189"/>
      <c r="G54" s="114"/>
      <c r="H54" s="114"/>
      <c r="I54" s="114"/>
      <c r="J54" s="114"/>
      <c r="K54" s="114"/>
      <c r="L54" s="114"/>
      <c r="M54" s="114"/>
      <c r="N54" s="114"/>
      <c r="O54" s="114"/>
      <c r="P54" s="114"/>
    </row>
    <row r="55" spans="1:16" x14ac:dyDescent="0.25">
      <c r="A55" s="114"/>
      <c r="B55" s="114"/>
      <c r="C55" s="114"/>
      <c r="D55" s="114"/>
      <c r="E55" s="114"/>
      <c r="F55" s="114"/>
      <c r="G55" s="114"/>
      <c r="H55" s="114"/>
      <c r="I55" s="114"/>
      <c r="J55" s="114"/>
      <c r="K55" s="114"/>
      <c r="L55" s="114"/>
      <c r="M55" s="114"/>
      <c r="N55" s="114"/>
      <c r="O55" s="114"/>
      <c r="P55" s="114"/>
    </row>
    <row r="56" spans="1:16" ht="18.75" x14ac:dyDescent="0.3">
      <c r="A56" s="322" t="s">
        <v>56</v>
      </c>
      <c r="B56" s="84"/>
      <c r="C56" s="150" t="s">
        <v>575</v>
      </c>
      <c r="D56" s="85"/>
      <c r="E56" s="85"/>
      <c r="F56" s="84"/>
      <c r="G56" s="84"/>
      <c r="H56" s="84"/>
      <c r="I56" s="84"/>
      <c r="J56" s="84"/>
      <c r="K56" s="84"/>
      <c r="L56" s="84"/>
      <c r="M56" s="84"/>
      <c r="N56" s="84"/>
      <c r="O56" s="84"/>
      <c r="P56" s="84"/>
    </row>
    <row r="57" spans="1:16" x14ac:dyDescent="0.25">
      <c r="A57" s="78"/>
      <c r="B57" s="114"/>
      <c r="C57" s="114"/>
      <c r="D57" s="114"/>
      <c r="E57" s="114"/>
      <c r="F57" s="114"/>
      <c r="G57" s="114"/>
      <c r="H57" s="114"/>
      <c r="I57" s="114"/>
      <c r="J57" s="114"/>
      <c r="K57" s="114"/>
      <c r="L57" s="114"/>
      <c r="M57" s="114"/>
      <c r="N57" s="114"/>
      <c r="O57" s="114"/>
      <c r="P57" s="114"/>
    </row>
    <row r="58" spans="1:16" x14ac:dyDescent="0.25">
      <c r="A58" s="291" t="s">
        <v>150</v>
      </c>
      <c r="B58" s="448" t="s">
        <v>151</v>
      </c>
      <c r="C58" s="449"/>
      <c r="D58" s="189"/>
      <c r="E58" s="189"/>
      <c r="F58" s="114"/>
      <c r="G58" s="114"/>
      <c r="H58" s="114"/>
      <c r="I58" s="114"/>
      <c r="J58" s="114"/>
      <c r="K58" s="114"/>
      <c r="L58" s="114"/>
      <c r="M58" s="114"/>
      <c r="N58" s="114"/>
      <c r="O58" s="114"/>
      <c r="P58" s="114"/>
    </row>
    <row r="59" spans="1:16" ht="18" x14ac:dyDescent="0.35">
      <c r="A59" s="291" t="s">
        <v>437</v>
      </c>
      <c r="B59" s="413" t="s">
        <v>432</v>
      </c>
      <c r="C59" s="413"/>
      <c r="D59" s="189"/>
      <c r="E59" s="189"/>
      <c r="F59" s="114"/>
      <c r="G59" s="114"/>
      <c r="H59" s="114"/>
      <c r="I59" s="114"/>
      <c r="J59" s="114"/>
      <c r="K59" s="114"/>
      <c r="L59" s="114"/>
      <c r="M59" s="114"/>
      <c r="N59" s="114"/>
      <c r="O59" s="114"/>
      <c r="P59" s="114"/>
    </row>
    <row r="60" spans="1:16" x14ac:dyDescent="0.25">
      <c r="A60" s="291" t="s">
        <v>123</v>
      </c>
      <c r="B60" s="413" t="s">
        <v>471</v>
      </c>
      <c r="C60" s="413"/>
      <c r="D60" s="189"/>
      <c r="E60" s="189"/>
      <c r="F60" s="114"/>
      <c r="G60" s="114"/>
      <c r="H60" s="114"/>
      <c r="I60" s="114"/>
      <c r="J60" s="114"/>
      <c r="K60" s="114"/>
      <c r="L60" s="114"/>
      <c r="M60" s="114"/>
      <c r="N60" s="114"/>
      <c r="O60" s="114"/>
      <c r="P60" s="114"/>
    </row>
    <row r="61" spans="1:16" x14ac:dyDescent="0.25">
      <c r="A61" s="291" t="s">
        <v>124</v>
      </c>
      <c r="B61" s="413" t="s">
        <v>470</v>
      </c>
      <c r="C61" s="413"/>
      <c r="D61" s="189"/>
      <c r="E61" s="189"/>
      <c r="F61" s="114"/>
      <c r="G61" s="114"/>
      <c r="H61" s="114"/>
      <c r="I61" s="114"/>
      <c r="J61" s="114"/>
      <c r="K61" s="114"/>
      <c r="L61" s="114"/>
      <c r="M61" s="114"/>
      <c r="N61" s="114"/>
      <c r="O61" s="114"/>
      <c r="P61" s="114"/>
    </row>
    <row r="62" spans="1:16" x14ac:dyDescent="0.25">
      <c r="A62" s="292" t="s">
        <v>431</v>
      </c>
      <c r="B62" s="413" t="s">
        <v>50</v>
      </c>
      <c r="C62" s="413"/>
      <c r="D62" s="189"/>
      <c r="E62" s="189"/>
      <c r="F62" s="114"/>
      <c r="G62" s="114"/>
      <c r="H62" s="114"/>
      <c r="I62" s="114"/>
      <c r="J62" s="114"/>
      <c r="K62" s="114"/>
      <c r="L62" s="114"/>
      <c r="M62" s="114"/>
      <c r="N62" s="114"/>
      <c r="O62" s="114"/>
      <c r="P62" s="114"/>
    </row>
    <row r="63" spans="1:16" x14ac:dyDescent="0.25">
      <c r="A63" s="291" t="s">
        <v>179</v>
      </c>
      <c r="B63" s="413" t="s">
        <v>435</v>
      </c>
      <c r="C63" s="413"/>
      <c r="D63" s="189"/>
      <c r="E63" s="189"/>
      <c r="F63" s="114"/>
      <c r="G63" s="114"/>
      <c r="H63" s="114"/>
      <c r="I63" s="114"/>
      <c r="J63" s="114"/>
      <c r="K63" s="114"/>
      <c r="L63" s="114"/>
      <c r="M63" s="114"/>
      <c r="N63" s="114"/>
      <c r="O63" s="114"/>
      <c r="P63" s="114"/>
    </row>
    <row r="64" spans="1:16" x14ac:dyDescent="0.25">
      <c r="A64" s="291" t="s">
        <v>195</v>
      </c>
      <c r="B64" s="413" t="s">
        <v>436</v>
      </c>
      <c r="C64" s="413"/>
      <c r="D64" s="189"/>
      <c r="E64" s="189"/>
      <c r="F64" s="114"/>
      <c r="G64" s="114"/>
      <c r="H64" s="114"/>
      <c r="I64" s="114"/>
      <c r="J64" s="114"/>
      <c r="K64" s="114"/>
      <c r="L64" s="114"/>
      <c r="M64" s="114"/>
      <c r="N64" s="114"/>
      <c r="O64" s="114"/>
      <c r="P64" s="114"/>
    </row>
    <row r="65" spans="1:16" x14ac:dyDescent="0.25">
      <c r="A65" s="293" t="s">
        <v>159</v>
      </c>
      <c r="B65" s="413" t="s">
        <v>564</v>
      </c>
      <c r="C65" s="413"/>
      <c r="D65" s="189"/>
      <c r="E65" s="189"/>
      <c r="F65" s="114"/>
      <c r="G65" s="114"/>
      <c r="H65" s="114"/>
      <c r="I65" s="114"/>
      <c r="J65" s="114"/>
      <c r="K65" s="114"/>
      <c r="L65" s="114"/>
      <c r="M65" s="114"/>
      <c r="N65" s="114"/>
      <c r="O65" s="114"/>
      <c r="P65" s="114"/>
    </row>
    <row r="66" spans="1:16" x14ac:dyDescent="0.25">
      <c r="A66" s="292" t="s">
        <v>429</v>
      </c>
      <c r="B66" s="413" t="s">
        <v>430</v>
      </c>
      <c r="C66" s="413"/>
      <c r="D66" s="189"/>
      <c r="E66" s="189"/>
      <c r="F66" s="114"/>
      <c r="G66" s="114"/>
      <c r="H66" s="114"/>
      <c r="I66" s="114"/>
      <c r="J66" s="114"/>
      <c r="K66" s="114"/>
      <c r="L66" s="114"/>
      <c r="M66" s="114"/>
      <c r="N66" s="114"/>
      <c r="O66" s="114"/>
      <c r="P66" s="114"/>
    </row>
    <row r="67" spans="1:16" ht="18" x14ac:dyDescent="0.35">
      <c r="A67" s="294" t="s">
        <v>438</v>
      </c>
      <c r="B67" s="413" t="s">
        <v>94</v>
      </c>
      <c r="C67" s="413"/>
      <c r="D67" s="189"/>
      <c r="E67" s="189"/>
      <c r="F67" s="114"/>
      <c r="G67" s="114"/>
      <c r="H67" s="114"/>
      <c r="I67" s="114"/>
      <c r="J67" s="114"/>
      <c r="K67" s="114"/>
      <c r="L67" s="114"/>
      <c r="M67" s="114"/>
      <c r="N67" s="114"/>
      <c r="O67" s="114"/>
      <c r="P67" s="114"/>
    </row>
    <row r="68" spans="1:16" x14ac:dyDescent="0.25">
      <c r="A68" s="336" t="s">
        <v>601</v>
      </c>
      <c r="B68" s="413" t="s">
        <v>166</v>
      </c>
      <c r="C68" s="413"/>
      <c r="D68" s="189"/>
      <c r="E68" s="189"/>
      <c r="F68" s="114"/>
      <c r="G68" s="114"/>
      <c r="H68" s="114"/>
      <c r="I68" s="114"/>
      <c r="J68" s="114"/>
      <c r="K68" s="114"/>
      <c r="L68" s="114"/>
      <c r="M68" s="114"/>
      <c r="N68" s="114"/>
      <c r="O68" s="114"/>
      <c r="P68" s="114"/>
    </row>
    <row r="69" spans="1:16" x14ac:dyDescent="0.25">
      <c r="A69" s="291" t="s">
        <v>57</v>
      </c>
      <c r="B69" s="413" t="s">
        <v>160</v>
      </c>
      <c r="C69" s="413"/>
      <c r="D69" s="189"/>
      <c r="E69" s="189"/>
      <c r="F69" s="114"/>
      <c r="G69" s="114"/>
      <c r="H69" s="114"/>
      <c r="I69" s="114"/>
      <c r="J69" s="114"/>
      <c r="K69" s="114"/>
      <c r="L69" s="114"/>
      <c r="M69" s="114"/>
      <c r="N69" s="114"/>
      <c r="O69" s="114"/>
      <c r="P69" s="114"/>
    </row>
    <row r="70" spans="1:16" ht="18" x14ac:dyDescent="0.35">
      <c r="A70" s="292" t="s">
        <v>546</v>
      </c>
      <c r="B70" s="413" t="s">
        <v>434</v>
      </c>
      <c r="C70" s="413"/>
      <c r="D70" s="189"/>
      <c r="E70" s="189"/>
      <c r="F70" s="114"/>
      <c r="G70" s="114"/>
      <c r="H70" s="114"/>
      <c r="I70" s="114"/>
      <c r="J70" s="114"/>
      <c r="K70" s="114"/>
      <c r="L70" s="114"/>
      <c r="M70" s="114"/>
      <c r="N70" s="114"/>
      <c r="O70" s="114"/>
      <c r="P70" s="114"/>
    </row>
    <row r="71" spans="1:16" ht="18" x14ac:dyDescent="0.35">
      <c r="A71" s="295" t="s">
        <v>545</v>
      </c>
      <c r="B71" s="413" t="s">
        <v>544</v>
      </c>
      <c r="C71" s="413"/>
      <c r="D71" s="189"/>
      <c r="E71" s="189"/>
      <c r="F71" s="114"/>
      <c r="G71" s="114"/>
      <c r="H71" s="114"/>
      <c r="I71" s="114"/>
      <c r="J71" s="114"/>
      <c r="K71" s="114"/>
      <c r="L71" s="114"/>
      <c r="M71" s="114"/>
      <c r="N71" s="114"/>
      <c r="O71" s="114"/>
      <c r="P71" s="114"/>
    </row>
    <row r="72" spans="1:16" ht="18" x14ac:dyDescent="0.35">
      <c r="A72" s="292" t="s">
        <v>547</v>
      </c>
      <c r="B72" s="413" t="s">
        <v>433</v>
      </c>
      <c r="C72" s="413"/>
      <c r="D72" s="189"/>
      <c r="E72" s="189"/>
      <c r="F72" s="114"/>
      <c r="G72" s="114"/>
      <c r="H72" s="114"/>
      <c r="I72" s="114"/>
      <c r="J72" s="114"/>
      <c r="K72" s="114"/>
      <c r="L72" s="114"/>
      <c r="M72" s="114"/>
      <c r="N72" s="114"/>
      <c r="O72" s="114"/>
      <c r="P72" s="114"/>
    </row>
    <row r="73" spans="1:16" x14ac:dyDescent="0.25">
      <c r="A73" s="114"/>
      <c r="B73" s="114"/>
      <c r="C73" s="114"/>
      <c r="D73" s="114"/>
      <c r="E73" s="114"/>
      <c r="F73" s="114"/>
      <c r="G73" s="114"/>
      <c r="H73" s="114"/>
      <c r="I73" s="114"/>
      <c r="J73" s="114"/>
      <c r="K73" s="114"/>
      <c r="L73" s="114"/>
      <c r="M73" s="114"/>
      <c r="N73" s="114"/>
      <c r="O73" s="114"/>
      <c r="P73" s="114"/>
    </row>
    <row r="74" spans="1:16" ht="18.75" x14ac:dyDescent="0.3">
      <c r="A74" s="322" t="s">
        <v>562</v>
      </c>
      <c r="B74" s="84"/>
      <c r="C74" s="150" t="s">
        <v>576</v>
      </c>
      <c r="D74" s="85"/>
      <c r="E74" s="85"/>
      <c r="F74" s="84"/>
      <c r="G74" s="84"/>
      <c r="H74" s="84"/>
      <c r="I74" s="84"/>
      <c r="J74" s="84"/>
      <c r="K74" s="84"/>
      <c r="L74" s="84"/>
      <c r="M74" s="84"/>
      <c r="N74" s="84"/>
      <c r="O74" s="84"/>
      <c r="P74" s="84"/>
    </row>
    <row r="75" spans="1:16" x14ac:dyDescent="0.25">
      <c r="A75" s="435" t="s">
        <v>572</v>
      </c>
      <c r="B75" s="435"/>
      <c r="C75" s="435"/>
      <c r="D75" s="435"/>
      <c r="E75" s="435"/>
      <c r="F75" s="435"/>
      <c r="G75" s="435"/>
      <c r="H75" s="435"/>
      <c r="I75" s="114"/>
      <c r="J75" s="114"/>
      <c r="K75" s="114"/>
      <c r="L75" s="114"/>
      <c r="M75" s="114"/>
      <c r="N75" s="114"/>
      <c r="O75" s="114"/>
      <c r="P75" s="114"/>
    </row>
    <row r="76" spans="1:16" x14ac:dyDescent="0.25">
      <c r="A76" s="435" t="s">
        <v>650</v>
      </c>
      <c r="B76" s="435"/>
      <c r="C76" s="435"/>
      <c r="D76" s="435"/>
      <c r="E76" s="435"/>
      <c r="F76" s="435"/>
      <c r="G76" s="435"/>
      <c r="H76" s="435"/>
      <c r="I76" s="114"/>
      <c r="J76" s="114"/>
      <c r="K76" s="114"/>
      <c r="L76" s="114"/>
      <c r="M76" s="114"/>
      <c r="N76" s="114"/>
      <c r="O76" s="114"/>
      <c r="P76" s="114"/>
    </row>
    <row r="77" spans="1:16" x14ac:dyDescent="0.25">
      <c r="A77" s="435" t="s">
        <v>730</v>
      </c>
      <c r="B77" s="435"/>
      <c r="C77" s="435"/>
      <c r="D77" s="435"/>
      <c r="E77" s="435"/>
      <c r="F77" s="435"/>
      <c r="G77" s="435"/>
      <c r="H77" s="435"/>
      <c r="I77" s="114"/>
      <c r="J77" s="114"/>
      <c r="K77" s="114"/>
      <c r="L77" s="114"/>
      <c r="M77" s="114"/>
      <c r="N77" s="114"/>
      <c r="O77" s="114"/>
      <c r="P77" s="114"/>
    </row>
    <row r="78" spans="1:16" x14ac:dyDescent="0.25">
      <c r="A78" s="435" t="s">
        <v>696</v>
      </c>
      <c r="B78" s="435"/>
      <c r="C78" s="435"/>
      <c r="D78" s="435"/>
      <c r="E78" s="435"/>
      <c r="F78" s="435"/>
      <c r="G78" s="435"/>
      <c r="H78" s="435"/>
      <c r="I78" s="114"/>
      <c r="J78" s="114"/>
      <c r="K78" s="114"/>
      <c r="L78" s="114"/>
      <c r="M78" s="114"/>
      <c r="N78" s="114"/>
      <c r="O78" s="114"/>
      <c r="P78" s="114"/>
    </row>
    <row r="79" spans="1:16" x14ac:dyDescent="0.25">
      <c r="A79" s="435"/>
      <c r="B79" s="435"/>
      <c r="C79" s="435"/>
      <c r="D79" s="435"/>
      <c r="E79" s="435"/>
      <c r="F79" s="435"/>
      <c r="G79" s="435"/>
      <c r="H79" s="435"/>
      <c r="I79" s="114"/>
      <c r="J79" s="114"/>
      <c r="K79" s="114"/>
      <c r="L79" s="114"/>
      <c r="M79" s="114"/>
      <c r="N79" s="114"/>
      <c r="O79" s="114"/>
      <c r="P79" s="114"/>
    </row>
    <row r="80" spans="1:16" x14ac:dyDescent="0.25">
      <c r="A80" s="435"/>
      <c r="B80" s="435"/>
      <c r="C80" s="435"/>
      <c r="D80" s="435"/>
      <c r="E80" s="435"/>
      <c r="F80" s="435"/>
      <c r="G80" s="435"/>
      <c r="H80" s="435"/>
      <c r="I80" s="114"/>
      <c r="J80" s="114"/>
      <c r="K80" s="114"/>
      <c r="L80" s="114"/>
      <c r="M80" s="114"/>
      <c r="N80" s="114"/>
      <c r="O80" s="114"/>
      <c r="P80" s="114"/>
    </row>
    <row r="81" spans="1:16" x14ac:dyDescent="0.25">
      <c r="A81" s="435"/>
      <c r="B81" s="435"/>
      <c r="C81" s="435"/>
      <c r="D81" s="435"/>
      <c r="E81" s="435"/>
      <c r="F81" s="435"/>
      <c r="G81" s="435"/>
      <c r="H81" s="435"/>
      <c r="I81" s="114"/>
      <c r="J81" s="114"/>
      <c r="K81" s="114"/>
      <c r="L81" s="114"/>
      <c r="M81" s="114"/>
      <c r="N81" s="114"/>
      <c r="O81" s="114"/>
      <c r="P81" s="114"/>
    </row>
    <row r="82" spans="1:16" x14ac:dyDescent="0.25">
      <c r="A82" s="435"/>
      <c r="B82" s="435"/>
      <c r="C82" s="435"/>
      <c r="D82" s="435"/>
      <c r="E82" s="435"/>
      <c r="F82" s="435"/>
      <c r="G82" s="435"/>
      <c r="H82" s="435"/>
      <c r="I82" s="114"/>
      <c r="J82" s="114"/>
      <c r="K82" s="114"/>
      <c r="L82" s="114"/>
      <c r="M82" s="114"/>
      <c r="N82" s="114"/>
      <c r="O82" s="114"/>
      <c r="P82" s="114"/>
    </row>
    <row r="83" spans="1:16" x14ac:dyDescent="0.25">
      <c r="A83" s="435"/>
      <c r="B83" s="435"/>
      <c r="C83" s="435"/>
      <c r="D83" s="435"/>
      <c r="E83" s="435"/>
      <c r="F83" s="435"/>
      <c r="G83" s="435"/>
      <c r="H83" s="435"/>
      <c r="I83" s="114"/>
      <c r="J83" s="114"/>
      <c r="K83" s="114"/>
      <c r="L83" s="114"/>
      <c r="M83" s="114"/>
      <c r="N83" s="114"/>
      <c r="O83" s="114"/>
      <c r="P83" s="114"/>
    </row>
    <row r="84" spans="1:16" x14ac:dyDescent="0.25">
      <c r="A84" s="435"/>
      <c r="B84" s="435"/>
      <c r="C84" s="435"/>
      <c r="D84" s="435"/>
      <c r="E84" s="435"/>
      <c r="F84" s="435"/>
      <c r="G84" s="435"/>
      <c r="H84" s="435"/>
      <c r="I84" s="114"/>
      <c r="J84" s="114"/>
      <c r="K84" s="114"/>
      <c r="L84" s="114"/>
      <c r="M84" s="114"/>
      <c r="N84" s="114"/>
      <c r="O84" s="114"/>
      <c r="P84" s="114"/>
    </row>
    <row r="85" spans="1:16" x14ac:dyDescent="0.25">
      <c r="A85" s="435"/>
      <c r="B85" s="435"/>
      <c r="C85" s="435"/>
      <c r="D85" s="435"/>
      <c r="E85" s="435"/>
      <c r="F85" s="435"/>
      <c r="G85" s="435"/>
      <c r="H85" s="435"/>
      <c r="I85" s="114"/>
      <c r="J85" s="114"/>
      <c r="K85" s="114"/>
      <c r="L85" s="114"/>
      <c r="M85" s="114"/>
      <c r="N85" s="114"/>
      <c r="O85" s="114"/>
      <c r="P85" s="114"/>
    </row>
    <row r="86" spans="1:16" x14ac:dyDescent="0.25">
      <c r="A86" s="435"/>
      <c r="B86" s="435"/>
      <c r="C86" s="435"/>
      <c r="D86" s="435"/>
      <c r="E86" s="435"/>
      <c r="F86" s="435"/>
      <c r="G86" s="435"/>
      <c r="H86" s="435"/>
      <c r="I86" s="114"/>
      <c r="J86" s="114"/>
      <c r="K86" s="114"/>
      <c r="L86" s="114"/>
      <c r="M86" s="114"/>
      <c r="N86" s="114"/>
      <c r="O86" s="114"/>
      <c r="P86" s="114"/>
    </row>
    <row r="87" spans="1:16" x14ac:dyDescent="0.25">
      <c r="A87" s="435"/>
      <c r="B87" s="435"/>
      <c r="C87" s="435"/>
      <c r="D87" s="435"/>
      <c r="E87" s="435"/>
      <c r="F87" s="435"/>
      <c r="G87" s="435"/>
      <c r="H87" s="435"/>
      <c r="I87" s="114"/>
      <c r="J87" s="114"/>
      <c r="K87" s="114"/>
      <c r="L87" s="114"/>
      <c r="M87" s="114"/>
      <c r="N87" s="114"/>
      <c r="O87" s="114"/>
      <c r="P87" s="114"/>
    </row>
    <row r="88" spans="1:16" x14ac:dyDescent="0.25">
      <c r="A88" s="435"/>
      <c r="B88" s="435"/>
      <c r="C88" s="435"/>
      <c r="D88" s="435"/>
      <c r="E88" s="435"/>
      <c r="F88" s="435"/>
      <c r="G88" s="435"/>
      <c r="H88" s="435"/>
      <c r="I88" s="114"/>
      <c r="J88" s="114"/>
      <c r="K88" s="114"/>
      <c r="L88" s="114"/>
      <c r="M88" s="114"/>
      <c r="N88" s="114"/>
      <c r="O88" s="114"/>
      <c r="P88" s="114"/>
    </row>
    <row r="89" spans="1:16" x14ac:dyDescent="0.25">
      <c r="A89" s="435"/>
      <c r="B89" s="435"/>
      <c r="C89" s="435"/>
      <c r="D89" s="435"/>
      <c r="E89" s="435"/>
      <c r="F89" s="435"/>
      <c r="G89" s="435"/>
      <c r="H89" s="435"/>
      <c r="I89" s="114"/>
      <c r="J89" s="114"/>
      <c r="K89" s="114"/>
      <c r="L89" s="114"/>
      <c r="M89" s="114"/>
      <c r="N89" s="114"/>
      <c r="O89" s="114"/>
      <c r="P89" s="114"/>
    </row>
    <row r="90" spans="1:16" x14ac:dyDescent="0.25">
      <c r="A90" s="435"/>
      <c r="B90" s="435"/>
      <c r="C90" s="435"/>
      <c r="D90" s="435"/>
      <c r="E90" s="435"/>
      <c r="F90" s="435"/>
      <c r="G90" s="435"/>
      <c r="H90" s="435"/>
      <c r="I90" s="114"/>
      <c r="J90" s="114"/>
      <c r="K90" s="114"/>
      <c r="L90" s="114"/>
      <c r="M90" s="114"/>
      <c r="N90" s="114"/>
      <c r="O90" s="114"/>
      <c r="P90" s="114"/>
    </row>
    <row r="91" spans="1:16" x14ac:dyDescent="0.25">
      <c r="A91" s="114"/>
      <c r="B91" s="114"/>
      <c r="C91" s="114"/>
      <c r="D91" s="114"/>
      <c r="E91" s="114"/>
      <c r="F91" s="114"/>
      <c r="G91" s="114"/>
      <c r="H91" s="114"/>
      <c r="I91" s="114"/>
      <c r="J91" s="114"/>
      <c r="K91" s="114"/>
      <c r="L91" s="114"/>
      <c r="M91" s="114"/>
      <c r="N91" s="114"/>
      <c r="O91" s="114"/>
      <c r="P91" s="114"/>
    </row>
  </sheetData>
  <sheetProtection sheet="1" insertColumns="0" insertRows="0"/>
  <mergeCells count="59">
    <mergeCell ref="A29:G29"/>
    <mergeCell ref="B30:G30"/>
    <mergeCell ref="B31:G31"/>
    <mergeCell ref="B32:G32"/>
    <mergeCell ref="B69:C69"/>
    <mergeCell ref="B64:C64"/>
    <mergeCell ref="A40:C40"/>
    <mergeCell ref="A41:C41"/>
    <mergeCell ref="A42:C42"/>
    <mergeCell ref="B65:C65"/>
    <mergeCell ref="B58:C58"/>
    <mergeCell ref="B61:C61"/>
    <mergeCell ref="B60:C60"/>
    <mergeCell ref="B59:C59"/>
    <mergeCell ref="B62:C62"/>
    <mergeCell ref="B72:C72"/>
    <mergeCell ref="B70:C70"/>
    <mergeCell ref="B71:C71"/>
    <mergeCell ref="B66:C66"/>
    <mergeCell ref="A76:H76"/>
    <mergeCell ref="A75:H75"/>
    <mergeCell ref="B67:C67"/>
    <mergeCell ref="B68:C68"/>
    <mergeCell ref="A77:H77"/>
    <mergeCell ref="A78:H78"/>
    <mergeCell ref="A80:H80"/>
    <mergeCell ref="A79:H79"/>
    <mergeCell ref="A90:H90"/>
    <mergeCell ref="A81:H81"/>
    <mergeCell ref="A82:H82"/>
    <mergeCell ref="A83:H83"/>
    <mergeCell ref="A84:H84"/>
    <mergeCell ref="A85:H85"/>
    <mergeCell ref="A86:H86"/>
    <mergeCell ref="A87:H87"/>
    <mergeCell ref="A88:H88"/>
    <mergeCell ref="A89:H89"/>
    <mergeCell ref="B19:G19"/>
    <mergeCell ref="B20:G20"/>
    <mergeCell ref="B21:G21"/>
    <mergeCell ref="B63:C63"/>
    <mergeCell ref="A22:G22"/>
    <mergeCell ref="A23:G23"/>
    <mergeCell ref="A25:G25"/>
    <mergeCell ref="A34:G34"/>
    <mergeCell ref="A39:C39"/>
    <mergeCell ref="A37:C37"/>
    <mergeCell ref="A38:C38"/>
    <mergeCell ref="A24:G24"/>
    <mergeCell ref="A27:G27"/>
    <mergeCell ref="A26:G26"/>
    <mergeCell ref="B33:G33"/>
    <mergeCell ref="A28:G28"/>
    <mergeCell ref="A1:E1"/>
    <mergeCell ref="A10:B13"/>
    <mergeCell ref="B16:G16"/>
    <mergeCell ref="B17:G17"/>
    <mergeCell ref="B18:G18"/>
    <mergeCell ref="A2:E2"/>
  </mergeCells>
  <hyperlinks>
    <hyperlink ref="D47" location="'Step 1'!G33" display="Go to sheet" xr:uid="{00000000-0004-0000-0000-000000000000}"/>
    <hyperlink ref="D50" location="Parameters!A20" display="Go to sheet" xr:uid="{00000000-0004-0000-0000-000001000000}"/>
    <hyperlink ref="D51:D53" location="Parameters!A20" display="Go to sheet" xr:uid="{00000000-0004-0000-0000-000002000000}"/>
    <hyperlink ref="D49" location="Parameters!A102" display="Go to sheet" xr:uid="{00000000-0004-0000-0000-000003000000}"/>
    <hyperlink ref="D54" location="Parameters!A86" display="Go to sheet" xr:uid="{00000000-0004-0000-0000-000004000000}"/>
    <hyperlink ref="D51" location="Parameters!A37" display="Go to sheet" xr:uid="{00000000-0004-0000-0000-000005000000}"/>
    <hyperlink ref="D52" location="Parameters!A53" display="Go to sheet" xr:uid="{00000000-0004-0000-0000-000006000000}"/>
    <hyperlink ref="D53" location="Parameters!A69" display="Go to sheet" xr:uid="{00000000-0004-0000-0000-000007000000}"/>
    <hyperlink ref="D48" location="'Step 1'!G55" display="Go to sheet" xr:uid="{00000000-0004-0000-0000-000008000000}"/>
    <hyperlink ref="C4" r:id="rId1" xr:uid="{00000000-0004-0000-0000-000009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79</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Weight_Sheep</v>
      </c>
      <c r="B13" s="25" t="s">
        <v>165</v>
      </c>
      <c r="C13" s="25" t="s">
        <v>121</v>
      </c>
      <c r="D13" s="77" t="str">
        <f ca="1">VLOOKUP(A13,Parameters,4,0)</f>
        <v>-</v>
      </c>
      <c r="E13" s="46" t="str">
        <f t="shared" ref="E13:E14" si="1">$A$1</f>
        <v>Sheep</v>
      </c>
      <c r="F13" s="77" t="str">
        <f ca="1">VLOOKUP(A13,Parameters,6,0)</f>
        <v>kg</v>
      </c>
      <c r="G13" s="223"/>
      <c r="H13" s="14">
        <f ca="1">INDEX(Parameters,MATCH($A13,Parameters!$A:$A,0),MATCH(H$3,Parameters!$8:$8,0))</f>
        <v>50</v>
      </c>
      <c r="I13" s="14">
        <f ca="1">INDEX(Parameters,MATCH($A13,Parameters!$A:$A,0),MATCH(I$3,Parameters!$8:$8,0))</f>
        <v>50</v>
      </c>
      <c r="J13" s="14">
        <f ca="1">INDEX(Parameters,MATCH($A13,Parameters!$A:$A,0),MATCH(J$3,Parameters!$8:$8,0))</f>
        <v>50</v>
      </c>
      <c r="K13" s="14">
        <f ca="1">INDEX(Parameters,MATCH($A13,Parameters!$A:$A,0),MATCH(K$3,Parameters!$8:$8,0))</f>
        <v>50</v>
      </c>
      <c r="L13" s="14">
        <f ca="1">INDEX(Parameters,MATCH($A13,Parameters!$A:$A,0),MATCH(L$3,Parameters!$8:$8,0))</f>
        <v>50</v>
      </c>
      <c r="M13" s="14">
        <f ca="1">INDEX(Parameters,MATCH($A13,Parameters!$A:$A,0),MATCH(M$3,Parameters!$8:$8,0))</f>
        <v>50</v>
      </c>
      <c r="N13" s="14">
        <f ca="1">INDEX(Parameters,MATCH($A13,Parameters!$A:$A,0),MATCH(N$3,Parameters!$8:$8,0))</f>
        <v>50</v>
      </c>
      <c r="O13" s="14">
        <f ca="1">INDEX(Parameters,MATCH($A13,Parameters!$A:$A,0),MATCH(O$3,Parameters!$8:$8,0))</f>
        <v>50</v>
      </c>
      <c r="P13" s="14">
        <f ca="1">INDEX(Parameters,MATCH($A13,Parameters!$A:$A,0),MATCH(P$3,Parameters!$8:$8,0))</f>
        <v>50</v>
      </c>
      <c r="Q13" s="14">
        <f ca="1">INDEX(Parameters,MATCH($A13,Parameters!$A:$A,0),MATCH(Q$3,Parameters!$8:$8,0))</f>
        <v>50</v>
      </c>
      <c r="R13" s="14">
        <f ca="1">INDEX(Parameters,MATCH($A13,Parameters!$A:$A,0),MATCH(R$3,Parameters!$8:$8,0))</f>
        <v>50</v>
      </c>
      <c r="S13" s="14">
        <f ca="1">INDEX(Parameters,MATCH($A13,Parameters!$A:$A,0),MATCH(S$3,Parameters!$8:$8,0))</f>
        <v>50</v>
      </c>
      <c r="T13" s="14">
        <f ca="1">INDEX(Parameters,MATCH($A13,Parameters!$A:$A,0),MATCH(T$3,Parameters!$8:$8,0))</f>
        <v>50</v>
      </c>
      <c r="U13" s="14">
        <f ca="1">INDEX(Parameters,MATCH($A13,Parameters!$A:$A,0),MATCH(U$3,Parameters!$8:$8,0))</f>
        <v>50</v>
      </c>
      <c r="V13" s="14">
        <f ca="1">INDEX(Parameters,MATCH($A13,Parameters!$A:$A,0),MATCH(V$3,Parameters!$8:$8,0))</f>
        <v>50</v>
      </c>
      <c r="W13" s="14">
        <f ca="1">INDEX(Parameters,MATCH($A13,Parameters!$A:$A,0),MATCH(W$3,Parameters!$8:$8,0))</f>
        <v>50</v>
      </c>
      <c r="X13" s="14">
        <f ca="1">INDEX(Parameters,MATCH($A13,Parameters!$A:$A,0),MATCH(X$3,Parameters!$8:$8,0))</f>
        <v>50</v>
      </c>
      <c r="Y13" s="14">
        <f ca="1">INDEX(Parameters,MATCH($A13,Parameters!$A:$A,0),MATCH(Y$3,Parameters!$8:$8,0))</f>
        <v>50</v>
      </c>
      <c r="Z13" s="14">
        <f ca="1">INDEX(Parameters,MATCH($A13,Parameters!$A:$A,0),MATCH(Z$3,Parameters!$8:$8,0))</f>
        <v>50</v>
      </c>
      <c r="AA13" s="14">
        <f ca="1">INDEX(Parameters,MATCH($A13,Parameters!$A:$A,0),MATCH(AA$3,Parameters!$8:$8,0))</f>
        <v>50</v>
      </c>
      <c r="AB13" s="14">
        <f ca="1">INDEX(Parameters,MATCH($A13,Parameters!$A:$A,0),MATCH(AB$3,Parameters!$8:$8,0))</f>
        <v>50</v>
      </c>
      <c r="AC13" s="14">
        <f ca="1">INDEX(Parameters,MATCH($A13,Parameters!$A:$A,0),MATCH(AC$3,Parameters!$8:$8,0))</f>
        <v>50</v>
      </c>
      <c r="AD13" s="14">
        <f ca="1">INDEX(Parameters,MATCH($A13,Parameters!$A:$A,0),MATCH(AD$3,Parameters!$8:$8,0))</f>
        <v>50</v>
      </c>
      <c r="AE13" s="14">
        <f ca="1">INDEX(Parameters,MATCH($A13,Parameters!$A:$A,0),MATCH(AE$3,Parameters!$8:$8,0))</f>
        <v>50</v>
      </c>
      <c r="AF13" s="14">
        <f ca="1">INDEX(Parameters,MATCH($A13,Parameters!$A:$A,0),MATCH(AF$3,Parameters!$8:$8,0))</f>
        <v>50</v>
      </c>
      <c r="AG13" s="14">
        <f ca="1">INDEX(Parameters,MATCH($A13,Parameters!$A:$A,0),MATCH(AG$3,Parameters!$8:$8,0))</f>
        <v>50</v>
      </c>
      <c r="AH13" s="14">
        <f ca="1">INDEX(Parameters,MATCH($A13,Parameters!$A:$A,0),MATCH(AH$3,Parameters!$8:$8,0))</f>
        <v>50</v>
      </c>
      <c r="AI13" s="14">
        <f ca="1">INDEX(Parameters,MATCH($A13,Parameters!$A:$A,0),MATCH(AI$3,Parameters!$8:$8,0))</f>
        <v>50</v>
      </c>
      <c r="AJ13" s="14">
        <f ca="1">INDEX(Parameters,MATCH($A13,Parameters!$A:$A,0),MATCH(AJ$3,Parameters!$8:$8,0))</f>
        <v>50</v>
      </c>
      <c r="AK13" s="14">
        <f ca="1">INDEX(Parameters,MATCH($A13,Parameters!$A:$A,0),MATCH(AK$3,Parameters!$8:$8,0))</f>
        <v>50</v>
      </c>
      <c r="AL13" s="14">
        <f ca="1">INDEX(Parameters,MATCH($A13,Parameters!$A:$A,0),MATCH(AL$3,Parameters!$8:$8,0))</f>
        <v>50</v>
      </c>
      <c r="AM13" s="14"/>
      <c r="AN13" s="14"/>
      <c r="AO13" s="14"/>
      <c r="AP13" s="14"/>
      <c r="AQ13" s="14"/>
    </row>
    <row r="14" spans="1:43" ht="18" x14ac:dyDescent="0.35">
      <c r="A14" s="66" t="str">
        <f>C14&amp;"_"&amp;E14</f>
        <v>Nex_Sheep</v>
      </c>
      <c r="B14" s="25" t="s">
        <v>165</v>
      </c>
      <c r="C14" s="34" t="s">
        <v>188</v>
      </c>
      <c r="D14" s="77" t="str">
        <f ca="1">VLOOKUP(A14,Parameters,4,0)</f>
        <v>N</v>
      </c>
      <c r="E14" s="46" t="str">
        <f t="shared" si="1"/>
        <v>Sheep</v>
      </c>
      <c r="F14" s="77" t="str">
        <f ca="1">VLOOKUP(A14,Parameters,6,0)</f>
        <v>kg N/1000 kg animal mass day-1</v>
      </c>
      <c r="G14" s="221"/>
      <c r="H14" s="14">
        <f ca="1">INDEX(Parameters,MATCH($A14,Parameters!$A:$A,0),MATCH(H$3,Parameters!$8:$8,0))</f>
        <v>0.85</v>
      </c>
      <c r="I14" s="14">
        <f ca="1">INDEX(Parameters,MATCH($A14,Parameters!$A:$A,0),MATCH(I$3,Parameters!$8:$8,0))</f>
        <v>0.85</v>
      </c>
      <c r="J14" s="14">
        <f ca="1">INDEX(Parameters,MATCH($A14,Parameters!$A:$A,0),MATCH(J$3,Parameters!$8:$8,0))</f>
        <v>0.85</v>
      </c>
      <c r="K14" s="14">
        <f ca="1">INDEX(Parameters,MATCH($A14,Parameters!$A:$A,0),MATCH(K$3,Parameters!$8:$8,0))</f>
        <v>0.85</v>
      </c>
      <c r="L14" s="14">
        <f ca="1">INDEX(Parameters,MATCH($A14,Parameters!$A:$A,0),MATCH(L$3,Parameters!$8:$8,0))</f>
        <v>0.85</v>
      </c>
      <c r="M14" s="14">
        <f ca="1">INDEX(Parameters,MATCH($A14,Parameters!$A:$A,0),MATCH(M$3,Parameters!$8:$8,0))</f>
        <v>0.85</v>
      </c>
      <c r="N14" s="14">
        <f ca="1">INDEX(Parameters,MATCH($A14,Parameters!$A:$A,0),MATCH(N$3,Parameters!$8:$8,0))</f>
        <v>0.85</v>
      </c>
      <c r="O14" s="14">
        <f ca="1">INDEX(Parameters,MATCH($A14,Parameters!$A:$A,0),MATCH(O$3,Parameters!$8:$8,0))</f>
        <v>0.85</v>
      </c>
      <c r="P14" s="14">
        <f ca="1">INDEX(Parameters,MATCH($A14,Parameters!$A:$A,0),MATCH(P$3,Parameters!$8:$8,0))</f>
        <v>0.85</v>
      </c>
      <c r="Q14" s="14">
        <f ca="1">INDEX(Parameters,MATCH($A14,Parameters!$A:$A,0),MATCH(Q$3,Parameters!$8:$8,0))</f>
        <v>0.85</v>
      </c>
      <c r="R14" s="14">
        <f ca="1">INDEX(Parameters,MATCH($A14,Parameters!$A:$A,0),MATCH(R$3,Parameters!$8:$8,0))</f>
        <v>0.85</v>
      </c>
      <c r="S14" s="14">
        <f ca="1">INDEX(Parameters,MATCH($A14,Parameters!$A:$A,0),MATCH(S$3,Parameters!$8:$8,0))</f>
        <v>0.85</v>
      </c>
      <c r="T14" s="14">
        <f ca="1">INDEX(Parameters,MATCH($A14,Parameters!$A:$A,0),MATCH(T$3,Parameters!$8:$8,0))</f>
        <v>0.85</v>
      </c>
      <c r="U14" s="14">
        <f ca="1">INDEX(Parameters,MATCH($A14,Parameters!$A:$A,0),MATCH(U$3,Parameters!$8:$8,0))</f>
        <v>0.85</v>
      </c>
      <c r="V14" s="14">
        <f ca="1">INDEX(Parameters,MATCH($A14,Parameters!$A:$A,0),MATCH(V$3,Parameters!$8:$8,0))</f>
        <v>0.85</v>
      </c>
      <c r="W14" s="14">
        <f ca="1">INDEX(Parameters,MATCH($A14,Parameters!$A:$A,0),MATCH(W$3,Parameters!$8:$8,0))</f>
        <v>0.85</v>
      </c>
      <c r="X14" s="14">
        <f ca="1">INDEX(Parameters,MATCH($A14,Parameters!$A:$A,0),MATCH(X$3,Parameters!$8:$8,0))</f>
        <v>0.85</v>
      </c>
      <c r="Y14" s="14">
        <f ca="1">INDEX(Parameters,MATCH($A14,Parameters!$A:$A,0),MATCH(Y$3,Parameters!$8:$8,0))</f>
        <v>0.85</v>
      </c>
      <c r="Z14" s="14">
        <f ca="1">INDEX(Parameters,MATCH($A14,Parameters!$A:$A,0),MATCH(Z$3,Parameters!$8:$8,0))</f>
        <v>0.85</v>
      </c>
      <c r="AA14" s="14">
        <f ca="1">INDEX(Parameters,MATCH($A14,Parameters!$A:$A,0),MATCH(AA$3,Parameters!$8:$8,0))</f>
        <v>0.85</v>
      </c>
      <c r="AB14" s="14">
        <f ca="1">INDEX(Parameters,MATCH($A14,Parameters!$A:$A,0),MATCH(AB$3,Parameters!$8:$8,0))</f>
        <v>0.85</v>
      </c>
      <c r="AC14" s="14">
        <f ca="1">INDEX(Parameters,MATCH($A14,Parameters!$A:$A,0),MATCH(AC$3,Parameters!$8:$8,0))</f>
        <v>0.85</v>
      </c>
      <c r="AD14" s="14">
        <f ca="1">INDEX(Parameters,MATCH($A14,Parameters!$A:$A,0),MATCH(AD$3,Parameters!$8:$8,0))</f>
        <v>0.85</v>
      </c>
      <c r="AE14" s="14">
        <f ca="1">INDEX(Parameters,MATCH($A14,Parameters!$A:$A,0),MATCH(AE$3,Parameters!$8:$8,0))</f>
        <v>0.85</v>
      </c>
      <c r="AF14" s="14">
        <f ca="1">INDEX(Parameters,MATCH($A14,Parameters!$A:$A,0),MATCH(AF$3,Parameters!$8:$8,0))</f>
        <v>0.85</v>
      </c>
      <c r="AG14" s="14">
        <f ca="1">INDEX(Parameters,MATCH($A14,Parameters!$A:$A,0),MATCH(AG$3,Parameters!$8:$8,0))</f>
        <v>0.85</v>
      </c>
      <c r="AH14" s="14">
        <f ca="1">INDEX(Parameters,MATCH($A14,Parameters!$A:$A,0),MATCH(AH$3,Parameters!$8:$8,0))</f>
        <v>0.85</v>
      </c>
      <c r="AI14" s="14">
        <f ca="1">INDEX(Parameters,MATCH($A14,Parameters!$A:$A,0),MATCH(AI$3,Parameters!$8:$8,0))</f>
        <v>0.85</v>
      </c>
      <c r="AJ14" s="14">
        <f ca="1">INDEX(Parameters,MATCH($A14,Parameters!$A:$A,0),MATCH(AJ$3,Parameters!$8:$8,0))</f>
        <v>0.85</v>
      </c>
      <c r="AK14" s="14">
        <f ca="1">INDEX(Parameters,MATCH($A14,Parameters!$A:$A,0),MATCH(AK$3,Parameters!$8:$8,0))</f>
        <v>0.85</v>
      </c>
      <c r="AL14" s="14">
        <f ca="1">INDEX(Parameters,MATCH($A14,Parameters!$A:$A,0),MATCH(AL$3,Parameters!$8:$8,0))</f>
        <v>0.85</v>
      </c>
      <c r="AM14" s="14"/>
      <c r="AN14" s="14"/>
      <c r="AO14" s="14"/>
      <c r="AP14" s="14"/>
      <c r="AQ14" s="14"/>
    </row>
    <row r="15" spans="1:43" x14ac:dyDescent="0.25">
      <c r="A15" s="66" t="str">
        <f>C15&amp;"_"&amp;E15</f>
        <v>Number of livestock_Sheep</v>
      </c>
      <c r="B15" s="25" t="s">
        <v>165</v>
      </c>
      <c r="C15" s="25" t="s">
        <v>114</v>
      </c>
      <c r="D15" s="25" t="s">
        <v>49</v>
      </c>
      <c r="E15" s="46" t="str">
        <f>$A$1</f>
        <v>Sheep</v>
      </c>
      <c r="F15" s="46" t="str">
        <f>INDEX(LivestockPop,MATCH($A15,'Step 1'!$A:$A,0),4)</f>
        <v>AAP</v>
      </c>
      <c r="G15" s="221"/>
      <c r="H15" s="59">
        <f>INDEX(LivestockPop,MATCH($A15,'Step 1'!$A:$A,0),MATCH(H$3,'Step 1'!$33:$33,0))</f>
        <v>1</v>
      </c>
      <c r="I15" s="59">
        <f>INDEX(LivestockPop,MATCH($A15,'Step 1'!$A:$A,0),MATCH(I$3,'Step 1'!$33:$33,0))</f>
        <v>1</v>
      </c>
      <c r="J15" s="59">
        <f>INDEX(LivestockPop,MATCH($A15,'Step 1'!$A:$A,0),MATCH(J$3,'Step 1'!$33:$33,0))</f>
        <v>1</v>
      </c>
      <c r="K15" s="59">
        <f>INDEX(LivestockPop,MATCH($A15,'Step 1'!$A:$A,0),MATCH(K$3,'Step 1'!$33:$33,0))</f>
        <v>1</v>
      </c>
      <c r="L15" s="59">
        <f>INDEX(LivestockPop,MATCH($A15,'Step 1'!$A:$A,0),MATCH(L$3,'Step 1'!$33:$33,0))</f>
        <v>1</v>
      </c>
      <c r="M15" s="59">
        <f>INDEX(LivestockPop,MATCH($A15,'Step 1'!$A:$A,0),MATCH(M$3,'Step 1'!$33:$33,0))</f>
        <v>1</v>
      </c>
      <c r="N15" s="59">
        <f>INDEX(LivestockPop,MATCH($A15,'Step 1'!$A:$A,0),MATCH(N$3,'Step 1'!$33:$33,0))</f>
        <v>1</v>
      </c>
      <c r="O15" s="59">
        <f>INDEX(LivestockPop,MATCH($A15,'Step 1'!$A:$A,0),MATCH(O$3,'Step 1'!$33:$33,0))</f>
        <v>1</v>
      </c>
      <c r="P15" s="59">
        <f>INDEX(LivestockPop,MATCH($A15,'Step 1'!$A:$A,0),MATCH(P$3,'Step 1'!$33:$33,0))</f>
        <v>1</v>
      </c>
      <c r="Q15" s="59">
        <f>INDEX(LivestockPop,MATCH($A15,'Step 1'!$A:$A,0),MATCH(Q$3,'Step 1'!$33:$33,0))</f>
        <v>1</v>
      </c>
      <c r="R15" s="59">
        <f>INDEX(LivestockPop,MATCH($A15,'Step 1'!$A:$A,0),MATCH(R$3,'Step 1'!$33:$33,0))</f>
        <v>1</v>
      </c>
      <c r="S15" s="59">
        <f>INDEX(LivestockPop,MATCH($A15,'Step 1'!$A:$A,0),MATCH(S$3,'Step 1'!$33:$33,0))</f>
        <v>1</v>
      </c>
      <c r="T15" s="59">
        <f>INDEX(LivestockPop,MATCH($A15,'Step 1'!$A:$A,0),MATCH(T$3,'Step 1'!$33:$33,0))</f>
        <v>1</v>
      </c>
      <c r="U15" s="59">
        <f>INDEX(LivestockPop,MATCH($A15,'Step 1'!$A:$A,0),MATCH(U$3,'Step 1'!$33:$33,0))</f>
        <v>1</v>
      </c>
      <c r="V15" s="59">
        <f>INDEX(LivestockPop,MATCH($A15,'Step 1'!$A:$A,0),MATCH(V$3,'Step 1'!$33:$33,0))</f>
        <v>1</v>
      </c>
      <c r="W15" s="59">
        <f>INDEX(LivestockPop,MATCH($A15,'Step 1'!$A:$A,0),MATCH(W$3,'Step 1'!$33:$33,0))</f>
        <v>1</v>
      </c>
      <c r="X15" s="59">
        <f>INDEX(LivestockPop,MATCH($A15,'Step 1'!$A:$A,0),MATCH(X$3,'Step 1'!$33:$33,0))</f>
        <v>1</v>
      </c>
      <c r="Y15" s="59">
        <f>INDEX(LivestockPop,MATCH($A15,'Step 1'!$A:$A,0),MATCH(Y$3,'Step 1'!$33:$33,0))</f>
        <v>1</v>
      </c>
      <c r="Z15" s="59">
        <f>INDEX(LivestockPop,MATCH($A15,'Step 1'!$A:$A,0),MATCH(Z$3,'Step 1'!$33:$33,0))</f>
        <v>1</v>
      </c>
      <c r="AA15" s="59">
        <f>INDEX(LivestockPop,MATCH($A15,'Step 1'!$A:$A,0),MATCH(AA$3,'Step 1'!$33:$33,0))</f>
        <v>1</v>
      </c>
      <c r="AB15" s="59">
        <f>INDEX(LivestockPop,MATCH($A15,'Step 1'!$A:$A,0),MATCH(AB$3,'Step 1'!$33:$33,0))</f>
        <v>1</v>
      </c>
      <c r="AC15" s="59">
        <f>INDEX(LivestockPop,MATCH($A15,'Step 1'!$A:$A,0),MATCH(AC$3,'Step 1'!$33:$33,0))</f>
        <v>1</v>
      </c>
      <c r="AD15" s="59">
        <f>INDEX(LivestockPop,MATCH($A15,'Step 1'!$A:$A,0),MATCH(AD$3,'Step 1'!$33:$33,0))</f>
        <v>1</v>
      </c>
      <c r="AE15" s="59">
        <f>INDEX(LivestockPop,MATCH($A15,'Step 1'!$A:$A,0),MATCH(AE$3,'Step 1'!$33:$33,0))</f>
        <v>1</v>
      </c>
      <c r="AF15" s="59">
        <f>INDEX(LivestockPop,MATCH($A15,'Step 1'!$A:$A,0),MATCH(AF$3,'Step 1'!$33:$33,0))</f>
        <v>1</v>
      </c>
      <c r="AG15" s="59">
        <f>INDEX(LivestockPop,MATCH($A15,'Step 1'!$A:$A,0),MATCH(AG$3,'Step 1'!$33:$33,0))</f>
        <v>1</v>
      </c>
      <c r="AH15" s="59">
        <f>INDEX(LivestockPop,MATCH($A15,'Step 1'!$A:$A,0),MATCH(AH$3,'Step 1'!$33:$33,0))</f>
        <v>1</v>
      </c>
      <c r="AI15" s="59">
        <f>INDEX(LivestockPop,MATCH($A15,'Step 1'!$A:$A,0),MATCH(AI$3,'Step 1'!$33:$33,0))</f>
        <v>1</v>
      </c>
      <c r="AJ15" s="59">
        <f>INDEX(LivestockPop,MATCH($A15,'Step 1'!$A:$A,0),MATCH(AJ$3,'Step 1'!$33:$33,0))</f>
        <v>1</v>
      </c>
      <c r="AK15" s="59">
        <f>INDEX(LivestockPop,MATCH($A15,'Step 1'!$A:$A,0),MATCH(AK$3,'Step 1'!$33:$33,0))</f>
        <v>1</v>
      </c>
      <c r="AL15" s="59">
        <f>INDEX(LivestockPop,MATCH($A15,'Step 1'!$A:$A,0),MATCH(AL$3,'Step 1'!$33:$33,0))</f>
        <v>1</v>
      </c>
      <c r="AM15" s="59"/>
      <c r="AN15" s="59"/>
      <c r="AO15" s="59"/>
      <c r="AP15" s="59"/>
      <c r="AQ15" s="59"/>
    </row>
    <row r="16" spans="1:43" ht="18" x14ac:dyDescent="0.35">
      <c r="A16" s="67"/>
      <c r="B16" s="25" t="s">
        <v>165</v>
      </c>
      <c r="C16" s="34" t="s">
        <v>189</v>
      </c>
      <c r="D16" s="25" t="s">
        <v>153</v>
      </c>
      <c r="E16" s="46" t="str">
        <f>$A$1</f>
        <v>Sheep</v>
      </c>
      <c r="F16" s="25" t="s">
        <v>148</v>
      </c>
      <c r="G16" s="221"/>
      <c r="H16" s="14">
        <f ca="1">H13/1000*H14*Parameters!$K$10</f>
        <v>15.512500000000001</v>
      </c>
      <c r="I16" s="14">
        <f ca="1">I13/1000*I14*Parameters!$K$10</f>
        <v>15.512500000000001</v>
      </c>
      <c r="J16" s="14">
        <f ca="1">J13/1000*J14*Parameters!$K$10</f>
        <v>15.512500000000001</v>
      </c>
      <c r="K16" s="14">
        <f ca="1">K13/1000*K14*Parameters!$K$10</f>
        <v>15.512500000000001</v>
      </c>
      <c r="L16" s="14">
        <f ca="1">L13/1000*L14*Parameters!$K$10</f>
        <v>15.512500000000001</v>
      </c>
      <c r="M16" s="14">
        <f ca="1">M13/1000*M14*Parameters!$K$10</f>
        <v>15.512500000000001</v>
      </c>
      <c r="N16" s="14">
        <f ca="1">N13/1000*N14*Parameters!$K$10</f>
        <v>15.512500000000001</v>
      </c>
      <c r="O16" s="14">
        <f ca="1">O13/1000*O14*Parameters!$K$10</f>
        <v>15.512500000000001</v>
      </c>
      <c r="P16" s="14">
        <f ca="1">P13/1000*P14*Parameters!$K$10</f>
        <v>15.512500000000001</v>
      </c>
      <c r="Q16" s="14">
        <f ca="1">Q13/1000*Q14*Parameters!$K$10</f>
        <v>15.512500000000001</v>
      </c>
      <c r="R16" s="14">
        <f ca="1">R13/1000*R14*Parameters!$K$10</f>
        <v>15.512500000000001</v>
      </c>
      <c r="S16" s="14">
        <f ca="1">S13/1000*S14*Parameters!$K$10</f>
        <v>15.512500000000001</v>
      </c>
      <c r="T16" s="14">
        <f ca="1">T13/1000*T14*Parameters!$K$10</f>
        <v>15.512500000000001</v>
      </c>
      <c r="U16" s="14">
        <f ca="1">U13/1000*U14*Parameters!$K$10</f>
        <v>15.512500000000001</v>
      </c>
      <c r="V16" s="14">
        <f ca="1">V13/1000*V14*Parameters!$K$10</f>
        <v>15.512500000000001</v>
      </c>
      <c r="W16" s="14">
        <f ca="1">W13/1000*W14*Parameters!$K$10</f>
        <v>15.512500000000001</v>
      </c>
      <c r="X16" s="14">
        <f ca="1">X13/1000*X14*Parameters!$K$10</f>
        <v>15.512500000000001</v>
      </c>
      <c r="Y16" s="14">
        <f ca="1">Y13/1000*Y14*Parameters!$K$10</f>
        <v>15.512500000000001</v>
      </c>
      <c r="Z16" s="14">
        <f ca="1">Z13/1000*Z14*Parameters!$K$10</f>
        <v>15.512500000000001</v>
      </c>
      <c r="AA16" s="14">
        <f ca="1">AA13/1000*AA14*Parameters!$K$10</f>
        <v>15.512500000000001</v>
      </c>
      <c r="AB16" s="14">
        <f ca="1">AB13/1000*AB14*Parameters!$K$10</f>
        <v>15.512500000000001</v>
      </c>
      <c r="AC16" s="14">
        <f ca="1">AC13/1000*AC14*Parameters!$K$10</f>
        <v>15.512500000000001</v>
      </c>
      <c r="AD16" s="14">
        <f ca="1">AD13/1000*AD14*Parameters!$K$10</f>
        <v>15.512500000000001</v>
      </c>
      <c r="AE16" s="14">
        <f ca="1">AE13/1000*AE14*Parameters!$K$10</f>
        <v>15.512500000000001</v>
      </c>
      <c r="AF16" s="14">
        <f ca="1">AF13/1000*AF14*Parameters!$K$10</f>
        <v>15.512500000000001</v>
      </c>
      <c r="AG16" s="14">
        <f ca="1">AG13/1000*AG14*Parameters!$K$10</f>
        <v>15.512500000000001</v>
      </c>
      <c r="AH16" s="14">
        <f ca="1">AH13/1000*AH14*Parameters!$K$10</f>
        <v>15.512500000000001</v>
      </c>
      <c r="AI16" s="14">
        <f ca="1">AI13/1000*AI14*Parameters!$K$10</f>
        <v>15.512500000000001</v>
      </c>
      <c r="AJ16" s="14">
        <f ca="1">AJ13/1000*AJ14*Parameters!$K$10</f>
        <v>15.512500000000001</v>
      </c>
      <c r="AK16" s="14">
        <f ca="1">AK13/1000*AK14*Parameters!$K$10</f>
        <v>15.512500000000001</v>
      </c>
      <c r="AL16" s="14">
        <f ca="1">AL13/1000*AL14*Parameters!$K$10</f>
        <v>15.512500000000001</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period_Sheep</v>
      </c>
      <c r="B18" s="25" t="s">
        <v>165</v>
      </c>
      <c r="C18" s="25" t="s">
        <v>152</v>
      </c>
      <c r="D18" s="77" t="str">
        <f ca="1">VLOOKUP(A18,Parameters,4,0)</f>
        <v>-</v>
      </c>
      <c r="E18" s="46" t="str">
        <f t="shared" ref="E18:E107" si="2">$A$1</f>
        <v>Sheep</v>
      </c>
      <c r="F18" s="77" t="str">
        <f ca="1">VLOOKUP(A18,Parameters,6,0)</f>
        <v>Days</v>
      </c>
      <c r="G18" s="223"/>
      <c r="H18" s="14">
        <f ca="1">INDEX(Parameters,MATCH($A18,Parameters!$A:$A,0),MATCH(H$3,Parameters!$8:$8,0))</f>
        <v>30</v>
      </c>
      <c r="I18" s="14">
        <f ca="1">INDEX(Parameters,MATCH($A18,Parameters!$A:$A,0),MATCH(I$3,Parameters!$8:$8,0))</f>
        <v>30</v>
      </c>
      <c r="J18" s="14">
        <f ca="1">INDEX(Parameters,MATCH($A18,Parameters!$A:$A,0),MATCH(J$3,Parameters!$8:$8,0))</f>
        <v>30</v>
      </c>
      <c r="K18" s="14">
        <f ca="1">INDEX(Parameters,MATCH($A18,Parameters!$A:$A,0),MATCH(K$3,Parameters!$8:$8,0))</f>
        <v>30</v>
      </c>
      <c r="L18" s="14">
        <f ca="1">INDEX(Parameters,MATCH($A18,Parameters!$A:$A,0),MATCH(L$3,Parameters!$8:$8,0))</f>
        <v>30</v>
      </c>
      <c r="M18" s="14">
        <f ca="1">INDEX(Parameters,MATCH($A18,Parameters!$A:$A,0),MATCH(M$3,Parameters!$8:$8,0))</f>
        <v>30</v>
      </c>
      <c r="N18" s="14">
        <f ca="1">INDEX(Parameters,MATCH($A18,Parameters!$A:$A,0),MATCH(N$3,Parameters!$8:$8,0))</f>
        <v>30</v>
      </c>
      <c r="O18" s="14">
        <f ca="1">INDEX(Parameters,MATCH($A18,Parameters!$A:$A,0),MATCH(O$3,Parameters!$8:$8,0))</f>
        <v>30</v>
      </c>
      <c r="P18" s="14">
        <f ca="1">INDEX(Parameters,MATCH($A18,Parameters!$A:$A,0),MATCH(P$3,Parameters!$8:$8,0))</f>
        <v>30</v>
      </c>
      <c r="Q18" s="14">
        <f ca="1">INDEX(Parameters,MATCH($A18,Parameters!$A:$A,0),MATCH(Q$3,Parameters!$8:$8,0))</f>
        <v>30</v>
      </c>
      <c r="R18" s="14">
        <f ca="1">INDEX(Parameters,MATCH($A18,Parameters!$A:$A,0),MATCH(R$3,Parameters!$8:$8,0))</f>
        <v>30</v>
      </c>
      <c r="S18" s="14">
        <f ca="1">INDEX(Parameters,MATCH($A18,Parameters!$A:$A,0),MATCH(S$3,Parameters!$8:$8,0))</f>
        <v>30</v>
      </c>
      <c r="T18" s="14">
        <f ca="1">INDEX(Parameters,MATCH($A18,Parameters!$A:$A,0),MATCH(T$3,Parameters!$8:$8,0))</f>
        <v>30</v>
      </c>
      <c r="U18" s="14">
        <f ca="1">INDEX(Parameters,MATCH($A18,Parameters!$A:$A,0),MATCH(U$3,Parameters!$8:$8,0))</f>
        <v>30</v>
      </c>
      <c r="V18" s="14">
        <f ca="1">INDEX(Parameters,MATCH($A18,Parameters!$A:$A,0),MATCH(V$3,Parameters!$8:$8,0))</f>
        <v>30</v>
      </c>
      <c r="W18" s="14">
        <f ca="1">INDEX(Parameters,MATCH($A18,Parameters!$A:$A,0),MATCH(W$3,Parameters!$8:$8,0))</f>
        <v>30</v>
      </c>
      <c r="X18" s="14">
        <f ca="1">INDEX(Parameters,MATCH($A18,Parameters!$A:$A,0),MATCH(X$3,Parameters!$8:$8,0))</f>
        <v>30</v>
      </c>
      <c r="Y18" s="14">
        <f ca="1">INDEX(Parameters,MATCH($A18,Parameters!$A:$A,0),MATCH(Y$3,Parameters!$8:$8,0))</f>
        <v>30</v>
      </c>
      <c r="Z18" s="14">
        <f ca="1">INDEX(Parameters,MATCH($A18,Parameters!$A:$A,0),MATCH(Z$3,Parameters!$8:$8,0))</f>
        <v>30</v>
      </c>
      <c r="AA18" s="14">
        <f ca="1">INDEX(Parameters,MATCH($A18,Parameters!$A:$A,0),MATCH(AA$3,Parameters!$8:$8,0))</f>
        <v>30</v>
      </c>
      <c r="AB18" s="14">
        <f ca="1">INDEX(Parameters,MATCH($A18,Parameters!$A:$A,0),MATCH(AB$3,Parameters!$8:$8,0))</f>
        <v>30</v>
      </c>
      <c r="AC18" s="14">
        <f ca="1">INDEX(Parameters,MATCH($A18,Parameters!$A:$A,0),MATCH(AC$3,Parameters!$8:$8,0))</f>
        <v>30</v>
      </c>
      <c r="AD18" s="14">
        <f ca="1">INDEX(Parameters,MATCH($A18,Parameters!$A:$A,0),MATCH(AD$3,Parameters!$8:$8,0))</f>
        <v>30</v>
      </c>
      <c r="AE18" s="14">
        <f ca="1">INDEX(Parameters,MATCH($A18,Parameters!$A:$A,0),MATCH(AE$3,Parameters!$8:$8,0))</f>
        <v>30</v>
      </c>
      <c r="AF18" s="14">
        <f ca="1">INDEX(Parameters,MATCH($A18,Parameters!$A:$A,0),MATCH(AF$3,Parameters!$8:$8,0))</f>
        <v>30</v>
      </c>
      <c r="AG18" s="14">
        <f ca="1">INDEX(Parameters,MATCH($A18,Parameters!$A:$A,0),MATCH(AG$3,Parameters!$8:$8,0))</f>
        <v>30</v>
      </c>
      <c r="AH18" s="14">
        <f ca="1">INDEX(Parameters,MATCH($A18,Parameters!$A:$A,0),MATCH(AH$3,Parameters!$8:$8,0))</f>
        <v>30</v>
      </c>
      <c r="AI18" s="14">
        <f ca="1">INDEX(Parameters,MATCH($A18,Parameters!$A:$A,0),MATCH(AI$3,Parameters!$8:$8,0))</f>
        <v>30</v>
      </c>
      <c r="AJ18" s="14">
        <f ca="1">INDEX(Parameters,MATCH($A18,Parameters!$A:$A,0),MATCH(AJ$3,Parameters!$8:$8,0))</f>
        <v>30</v>
      </c>
      <c r="AK18" s="14">
        <f ca="1">INDEX(Parameters,MATCH($A18,Parameters!$A:$A,0),MATCH(AK$3,Parameters!$8:$8,0))</f>
        <v>30</v>
      </c>
      <c r="AL18" s="14">
        <f ca="1">INDEX(Parameters,MATCH($A18,Parameters!$A:$A,0),MATCH(AL$3,Parameters!$8:$8,0))</f>
        <v>30</v>
      </c>
      <c r="AM18" s="14"/>
      <c r="AN18" s="14"/>
      <c r="AO18" s="14"/>
      <c r="AP18" s="14"/>
      <c r="AQ18" s="14"/>
    </row>
    <row r="19" spans="1:43" x14ac:dyDescent="0.25">
      <c r="A19" s="66" t="str">
        <f t="shared" ref="A19:A20" si="3">C19&amp;"_"&amp;E19</f>
        <v>Proportion of N excreted as TAN_Sheep</v>
      </c>
      <c r="B19" s="25" t="s">
        <v>165</v>
      </c>
      <c r="C19" s="25" t="s">
        <v>486</v>
      </c>
      <c r="D19" s="77" t="str">
        <f ca="1">VLOOKUP(A19,Parameters,4,0)</f>
        <v>-</v>
      </c>
      <c r="E19" s="46" t="str">
        <f t="shared" si="2"/>
        <v>Sheep</v>
      </c>
      <c r="F19" s="77" t="str">
        <f ca="1">VLOOKUP(A19,Parameters,6,0)</f>
        <v>Fraction</v>
      </c>
      <c r="G19" s="223"/>
      <c r="H19" s="162">
        <f ca="1">INDEX(Parameters,MATCH($A19,Parameters!$A:$A,0),MATCH(H$3,Parameters!$8:$8,0))</f>
        <v>0.5</v>
      </c>
      <c r="I19" s="162">
        <f ca="1">INDEX(Parameters,MATCH($A19,Parameters!$A:$A,0),MATCH(I$3,Parameters!$8:$8,0))</f>
        <v>0.5</v>
      </c>
      <c r="J19" s="162">
        <f ca="1">INDEX(Parameters,MATCH($A19,Parameters!$A:$A,0),MATCH(J$3,Parameters!$8:$8,0))</f>
        <v>0.5</v>
      </c>
      <c r="K19" s="162">
        <f ca="1">INDEX(Parameters,MATCH($A19,Parameters!$A:$A,0),MATCH(K$3,Parameters!$8:$8,0))</f>
        <v>0.5</v>
      </c>
      <c r="L19" s="162">
        <f ca="1">INDEX(Parameters,MATCH($A19,Parameters!$A:$A,0),MATCH(L$3,Parameters!$8:$8,0))</f>
        <v>0.5</v>
      </c>
      <c r="M19" s="162">
        <f ca="1">INDEX(Parameters,MATCH($A19,Parameters!$A:$A,0),MATCH(M$3,Parameters!$8:$8,0))</f>
        <v>0.5</v>
      </c>
      <c r="N19" s="162">
        <f ca="1">INDEX(Parameters,MATCH($A19,Parameters!$A:$A,0),MATCH(N$3,Parameters!$8:$8,0))</f>
        <v>0.5</v>
      </c>
      <c r="O19" s="162">
        <f ca="1">INDEX(Parameters,MATCH($A19,Parameters!$A:$A,0),MATCH(O$3,Parameters!$8:$8,0))</f>
        <v>0.5</v>
      </c>
      <c r="P19" s="162">
        <f ca="1">INDEX(Parameters,MATCH($A19,Parameters!$A:$A,0),MATCH(P$3,Parameters!$8:$8,0))</f>
        <v>0.5</v>
      </c>
      <c r="Q19" s="162">
        <f ca="1">INDEX(Parameters,MATCH($A19,Parameters!$A:$A,0),MATCH(Q$3,Parameters!$8:$8,0))</f>
        <v>0.5</v>
      </c>
      <c r="R19" s="162">
        <f ca="1">INDEX(Parameters,MATCH($A19,Parameters!$A:$A,0),MATCH(R$3,Parameters!$8:$8,0))</f>
        <v>0.5</v>
      </c>
      <c r="S19" s="162">
        <f ca="1">INDEX(Parameters,MATCH($A19,Parameters!$A:$A,0),MATCH(S$3,Parameters!$8:$8,0))</f>
        <v>0.5</v>
      </c>
      <c r="T19" s="162">
        <f ca="1">INDEX(Parameters,MATCH($A19,Parameters!$A:$A,0),MATCH(T$3,Parameters!$8:$8,0))</f>
        <v>0.5</v>
      </c>
      <c r="U19" s="162">
        <f ca="1">INDEX(Parameters,MATCH($A19,Parameters!$A:$A,0),MATCH(U$3,Parameters!$8:$8,0))</f>
        <v>0.5</v>
      </c>
      <c r="V19" s="162">
        <f ca="1">INDEX(Parameters,MATCH($A19,Parameters!$A:$A,0),MATCH(V$3,Parameters!$8:$8,0))</f>
        <v>0.5</v>
      </c>
      <c r="W19" s="162">
        <f ca="1">INDEX(Parameters,MATCH($A19,Parameters!$A:$A,0),MATCH(W$3,Parameters!$8:$8,0))</f>
        <v>0.5</v>
      </c>
      <c r="X19" s="162">
        <f ca="1">INDEX(Parameters,MATCH($A19,Parameters!$A:$A,0),MATCH(X$3,Parameters!$8:$8,0))</f>
        <v>0.5</v>
      </c>
      <c r="Y19" s="162">
        <f ca="1">INDEX(Parameters,MATCH($A19,Parameters!$A:$A,0),MATCH(Y$3,Parameters!$8:$8,0))</f>
        <v>0.5</v>
      </c>
      <c r="Z19" s="162">
        <f ca="1">INDEX(Parameters,MATCH($A19,Parameters!$A:$A,0),MATCH(Z$3,Parameters!$8:$8,0))</f>
        <v>0.5</v>
      </c>
      <c r="AA19" s="162">
        <f ca="1">INDEX(Parameters,MATCH($A19,Parameters!$A:$A,0),MATCH(AA$3,Parameters!$8:$8,0))</f>
        <v>0.5</v>
      </c>
      <c r="AB19" s="162">
        <f ca="1">INDEX(Parameters,MATCH($A19,Parameters!$A:$A,0),MATCH(AB$3,Parameters!$8:$8,0))</f>
        <v>0.5</v>
      </c>
      <c r="AC19" s="162">
        <f ca="1">INDEX(Parameters,MATCH($A19,Parameters!$A:$A,0),MATCH(AC$3,Parameters!$8:$8,0))</f>
        <v>0.5</v>
      </c>
      <c r="AD19" s="162">
        <f ca="1">INDEX(Parameters,MATCH($A19,Parameters!$A:$A,0),MATCH(AD$3,Parameters!$8:$8,0))</f>
        <v>0.5</v>
      </c>
      <c r="AE19" s="162">
        <f ca="1">INDEX(Parameters,MATCH($A19,Parameters!$A:$A,0),MATCH(AE$3,Parameters!$8:$8,0))</f>
        <v>0.5</v>
      </c>
      <c r="AF19" s="162">
        <f ca="1">INDEX(Parameters,MATCH($A19,Parameters!$A:$A,0),MATCH(AF$3,Parameters!$8:$8,0))</f>
        <v>0.5</v>
      </c>
      <c r="AG19" s="162">
        <f ca="1">INDEX(Parameters,MATCH($A19,Parameters!$A:$A,0),MATCH(AG$3,Parameters!$8:$8,0))</f>
        <v>0.5</v>
      </c>
      <c r="AH19" s="162">
        <f ca="1">INDEX(Parameters,MATCH($A19,Parameters!$A:$A,0),MATCH(AH$3,Parameters!$8:$8,0))</f>
        <v>0.5</v>
      </c>
      <c r="AI19" s="162">
        <f ca="1">INDEX(Parameters,MATCH($A19,Parameters!$A:$A,0),MATCH(AI$3,Parameters!$8:$8,0))</f>
        <v>0.5</v>
      </c>
      <c r="AJ19" s="162">
        <f ca="1">INDEX(Parameters,MATCH($A19,Parameters!$A:$A,0),MATCH(AJ$3,Parameters!$8:$8,0))</f>
        <v>0.5</v>
      </c>
      <c r="AK19" s="162">
        <f ca="1">INDEX(Parameters,MATCH($A19,Parameters!$A:$A,0),MATCH(AK$3,Parameters!$8:$8,0))</f>
        <v>0.5</v>
      </c>
      <c r="AL19" s="162">
        <f ca="1">INDEX(Parameters,MATCH($A19,Parameters!$A:$A,0),MATCH(AL$3,Parameters!$8:$8,0))</f>
        <v>0.5</v>
      </c>
      <c r="AM19" s="162"/>
      <c r="AN19" s="162"/>
      <c r="AO19" s="162"/>
      <c r="AP19" s="162"/>
      <c r="AQ19" s="162"/>
    </row>
    <row r="20" spans="1:43" x14ac:dyDescent="0.25">
      <c r="A20" s="66" t="str">
        <f t="shared" si="3"/>
        <v>Prop excreta on yards_Sheep</v>
      </c>
      <c r="B20" s="25" t="s">
        <v>165</v>
      </c>
      <c r="C20" s="25" t="s">
        <v>480</v>
      </c>
      <c r="D20" s="77" t="str">
        <f ca="1">VLOOKUP(A20,Parameters,4,0)</f>
        <v>-</v>
      </c>
      <c r="E20" s="46" t="str">
        <f t="shared" si="2"/>
        <v>Sheep</v>
      </c>
      <c r="F20" s="77" t="str">
        <f ca="1">VLOOKUP(A20,Parameters,6,0)</f>
        <v>Fraction</v>
      </c>
      <c r="G20" s="224"/>
      <c r="H20" s="14">
        <f ca="1">INDEX(Parameters,MATCH($A20,Parameters!$A:$A,0),MATCH(H$3,Parameters!$8:$8,0))</f>
        <v>0.02</v>
      </c>
      <c r="I20" s="14">
        <f ca="1">INDEX(Parameters,MATCH($A20,Parameters!$A:$A,0),MATCH(I$3,Parameters!$8:$8,0))</f>
        <v>0.02</v>
      </c>
      <c r="J20" s="14">
        <f ca="1">INDEX(Parameters,MATCH($A20,Parameters!$A:$A,0),MATCH(J$3,Parameters!$8:$8,0))</f>
        <v>0.02</v>
      </c>
      <c r="K20" s="14">
        <f ca="1">INDEX(Parameters,MATCH($A20,Parameters!$A:$A,0),MATCH(K$3,Parameters!$8:$8,0))</f>
        <v>0.02</v>
      </c>
      <c r="L20" s="14">
        <f ca="1">INDEX(Parameters,MATCH($A20,Parameters!$A:$A,0),MATCH(L$3,Parameters!$8:$8,0))</f>
        <v>0.02</v>
      </c>
      <c r="M20" s="14">
        <f ca="1">INDEX(Parameters,MATCH($A20,Parameters!$A:$A,0),MATCH(M$3,Parameters!$8:$8,0))</f>
        <v>0.02</v>
      </c>
      <c r="N20" s="14">
        <f ca="1">INDEX(Parameters,MATCH($A20,Parameters!$A:$A,0),MATCH(N$3,Parameters!$8:$8,0))</f>
        <v>0.02</v>
      </c>
      <c r="O20" s="14">
        <f ca="1">INDEX(Parameters,MATCH($A20,Parameters!$A:$A,0),MATCH(O$3,Parameters!$8:$8,0))</f>
        <v>0.02</v>
      </c>
      <c r="P20" s="14">
        <f ca="1">INDEX(Parameters,MATCH($A20,Parameters!$A:$A,0),MATCH(P$3,Parameters!$8:$8,0))</f>
        <v>0.02</v>
      </c>
      <c r="Q20" s="14">
        <f ca="1">INDEX(Parameters,MATCH($A20,Parameters!$A:$A,0),MATCH(Q$3,Parameters!$8:$8,0))</f>
        <v>0.02</v>
      </c>
      <c r="R20" s="14">
        <f ca="1">INDEX(Parameters,MATCH($A20,Parameters!$A:$A,0),MATCH(R$3,Parameters!$8:$8,0))</f>
        <v>0.02</v>
      </c>
      <c r="S20" s="14">
        <f ca="1">INDEX(Parameters,MATCH($A20,Parameters!$A:$A,0),MATCH(S$3,Parameters!$8:$8,0))</f>
        <v>0.02</v>
      </c>
      <c r="T20" s="14">
        <f ca="1">INDEX(Parameters,MATCH($A20,Parameters!$A:$A,0),MATCH(T$3,Parameters!$8:$8,0))</f>
        <v>0.02</v>
      </c>
      <c r="U20" s="14">
        <f ca="1">INDEX(Parameters,MATCH($A20,Parameters!$A:$A,0),MATCH(U$3,Parameters!$8:$8,0))</f>
        <v>0.02</v>
      </c>
      <c r="V20" s="14">
        <f ca="1">INDEX(Parameters,MATCH($A20,Parameters!$A:$A,0),MATCH(V$3,Parameters!$8:$8,0))</f>
        <v>0.02</v>
      </c>
      <c r="W20" s="14">
        <f ca="1">INDEX(Parameters,MATCH($A20,Parameters!$A:$A,0),MATCH(W$3,Parameters!$8:$8,0))</f>
        <v>0.02</v>
      </c>
      <c r="X20" s="14">
        <f ca="1">INDEX(Parameters,MATCH($A20,Parameters!$A:$A,0),MATCH(X$3,Parameters!$8:$8,0))</f>
        <v>0.02</v>
      </c>
      <c r="Y20" s="14">
        <f ca="1">INDEX(Parameters,MATCH($A20,Parameters!$A:$A,0),MATCH(Y$3,Parameters!$8:$8,0))</f>
        <v>0.02</v>
      </c>
      <c r="Z20" s="14">
        <f ca="1">INDEX(Parameters,MATCH($A20,Parameters!$A:$A,0),MATCH(Z$3,Parameters!$8:$8,0))</f>
        <v>0.02</v>
      </c>
      <c r="AA20" s="14">
        <f ca="1">INDEX(Parameters,MATCH($A20,Parameters!$A:$A,0),MATCH(AA$3,Parameters!$8:$8,0))</f>
        <v>0.02</v>
      </c>
      <c r="AB20" s="14">
        <f ca="1">INDEX(Parameters,MATCH($A20,Parameters!$A:$A,0),MATCH(AB$3,Parameters!$8:$8,0))</f>
        <v>0.02</v>
      </c>
      <c r="AC20" s="14">
        <f ca="1">INDEX(Parameters,MATCH($A20,Parameters!$A:$A,0),MATCH(AC$3,Parameters!$8:$8,0))</f>
        <v>0.02</v>
      </c>
      <c r="AD20" s="14">
        <f ca="1">INDEX(Parameters,MATCH($A20,Parameters!$A:$A,0),MATCH(AD$3,Parameters!$8:$8,0))</f>
        <v>0.02</v>
      </c>
      <c r="AE20" s="14">
        <f ca="1">INDEX(Parameters,MATCH($A20,Parameters!$A:$A,0),MATCH(AE$3,Parameters!$8:$8,0))</f>
        <v>0.02</v>
      </c>
      <c r="AF20" s="14">
        <f ca="1">INDEX(Parameters,MATCH($A20,Parameters!$A:$A,0),MATCH(AF$3,Parameters!$8:$8,0))</f>
        <v>0.02</v>
      </c>
      <c r="AG20" s="14">
        <f ca="1">INDEX(Parameters,MATCH($A20,Parameters!$A:$A,0),MATCH(AG$3,Parameters!$8:$8,0))</f>
        <v>0.02</v>
      </c>
      <c r="AH20" s="14">
        <f ca="1">INDEX(Parameters,MATCH($A20,Parameters!$A:$A,0),MATCH(AH$3,Parameters!$8:$8,0))</f>
        <v>0.02</v>
      </c>
      <c r="AI20" s="14">
        <f ca="1">INDEX(Parameters,MATCH($A20,Parameters!$A:$A,0),MATCH(AI$3,Parameters!$8:$8,0))</f>
        <v>0.02</v>
      </c>
      <c r="AJ20" s="14">
        <f ca="1">INDEX(Parameters,MATCH($A20,Parameters!$A:$A,0),MATCH(AJ$3,Parameters!$8:$8,0))</f>
        <v>0.02</v>
      </c>
      <c r="AK20" s="14">
        <f ca="1">INDEX(Parameters,MATCH($A20,Parameters!$A:$A,0),MATCH(AK$3,Parameters!$8:$8,0))</f>
        <v>0.02</v>
      </c>
      <c r="AL20" s="14">
        <f ca="1">INDEX(Parameters,MATCH($A20,Parameters!$A:$A,0),MATCH(AL$3,Parameters!$8:$8,0))</f>
        <v>0.02</v>
      </c>
      <c r="AM20" s="14"/>
      <c r="AN20" s="14"/>
      <c r="AO20" s="14"/>
      <c r="AP20" s="14"/>
      <c r="AQ20" s="14"/>
    </row>
    <row r="21" spans="1:43" ht="18" x14ac:dyDescent="0.35">
      <c r="A21" s="89" t="s">
        <v>303</v>
      </c>
      <c r="B21" s="25" t="s">
        <v>165</v>
      </c>
      <c r="C21" s="73" t="s">
        <v>281</v>
      </c>
      <c r="D21" s="25" t="s">
        <v>153</v>
      </c>
      <c r="E21" s="46" t="str">
        <f t="shared" si="2"/>
        <v>Sheep</v>
      </c>
      <c r="F21" s="12" t="s">
        <v>122</v>
      </c>
      <c r="G21" s="224"/>
      <c r="H21" s="49">
        <f ca="1">H15*H16*(Parameters!$K$10-H18)/Parameters!$K$10*(1-H20)</f>
        <v>13.95275</v>
      </c>
      <c r="I21" s="49">
        <f ca="1">I15*I16*(Parameters!$K$10-I18)/Parameters!$K$10*(1-I20)</f>
        <v>13.95275</v>
      </c>
      <c r="J21" s="49">
        <f ca="1">J15*J16*(Parameters!$K$10-J18)/Parameters!$K$10*(1-J20)</f>
        <v>13.95275</v>
      </c>
      <c r="K21" s="49">
        <f ca="1">K15*K16*(Parameters!$K$10-K18)/Parameters!$K$10*(1-K20)</f>
        <v>13.95275</v>
      </c>
      <c r="L21" s="49">
        <f ca="1">L15*L16*(Parameters!$K$10-L18)/Parameters!$K$10*(1-L20)</f>
        <v>13.95275</v>
      </c>
      <c r="M21" s="49">
        <f ca="1">M15*M16*(Parameters!$K$10-M18)/Parameters!$K$10*(1-M20)</f>
        <v>13.95275</v>
      </c>
      <c r="N21" s="49">
        <f ca="1">N15*N16*(Parameters!$K$10-N18)/Parameters!$K$10*(1-N20)</f>
        <v>13.95275</v>
      </c>
      <c r="O21" s="49">
        <f ca="1">O15*O16*(Parameters!$K$10-O18)/Parameters!$K$10*(1-O20)</f>
        <v>13.95275</v>
      </c>
      <c r="P21" s="49">
        <f ca="1">P15*P16*(Parameters!$K$10-P18)/Parameters!$K$10*(1-P20)</f>
        <v>13.95275</v>
      </c>
      <c r="Q21" s="49">
        <f ca="1">Q15*Q16*(Parameters!$K$10-Q18)/Parameters!$K$10*(1-Q20)</f>
        <v>13.95275</v>
      </c>
      <c r="R21" s="49">
        <f ca="1">R15*R16*(Parameters!$K$10-R18)/Parameters!$K$10*(1-R20)</f>
        <v>13.95275</v>
      </c>
      <c r="S21" s="49">
        <f ca="1">S15*S16*(Parameters!$K$10-S18)/Parameters!$K$10*(1-S20)</f>
        <v>13.95275</v>
      </c>
      <c r="T21" s="49">
        <f ca="1">T15*T16*(Parameters!$K$10-T18)/Parameters!$K$10*(1-T20)</f>
        <v>13.95275</v>
      </c>
      <c r="U21" s="49">
        <f ca="1">U15*U16*(Parameters!$K$10-U18)/Parameters!$K$10*(1-U20)</f>
        <v>13.95275</v>
      </c>
      <c r="V21" s="49">
        <f ca="1">V15*V16*(Parameters!$K$10-V18)/Parameters!$K$10*(1-V20)</f>
        <v>13.95275</v>
      </c>
      <c r="W21" s="49">
        <f ca="1">W15*W16*(Parameters!$K$10-W18)/Parameters!$K$10*(1-W20)</f>
        <v>13.95275</v>
      </c>
      <c r="X21" s="49">
        <f ca="1">X15*X16*(Parameters!$K$10-X18)/Parameters!$K$10*(1-X20)</f>
        <v>13.95275</v>
      </c>
      <c r="Y21" s="49">
        <f ca="1">Y15*Y16*(Parameters!$K$10-Y18)/Parameters!$K$10*(1-Y20)</f>
        <v>13.95275</v>
      </c>
      <c r="Z21" s="49">
        <f ca="1">Z15*Z16*(Parameters!$K$10-Z18)/Parameters!$K$10*(1-Z20)</f>
        <v>13.95275</v>
      </c>
      <c r="AA21" s="49">
        <f ca="1">AA15*AA16*(Parameters!$K$10-AA18)/Parameters!$K$10*(1-AA20)</f>
        <v>13.95275</v>
      </c>
      <c r="AB21" s="49">
        <f ca="1">AB15*AB16*(Parameters!$K$10-AB18)/Parameters!$K$10*(1-AB20)</f>
        <v>13.95275</v>
      </c>
      <c r="AC21" s="49">
        <f ca="1">AC15*AC16*(Parameters!$K$10-AC18)/Parameters!$K$10*(1-AC20)</f>
        <v>13.95275</v>
      </c>
      <c r="AD21" s="49">
        <f ca="1">AD15*AD16*(Parameters!$K$10-AD18)/Parameters!$K$10*(1-AD20)</f>
        <v>13.95275</v>
      </c>
      <c r="AE21" s="49">
        <f ca="1">AE15*AE16*(Parameters!$K$10-AE18)/Parameters!$K$10*(1-AE20)</f>
        <v>13.95275</v>
      </c>
      <c r="AF21" s="49">
        <f ca="1">AF15*AF16*(Parameters!$K$10-AF18)/Parameters!$K$10*(1-AF20)</f>
        <v>13.95275</v>
      </c>
      <c r="AG21" s="49">
        <f ca="1">AG15*AG16*(Parameters!$K$10-AG18)/Parameters!$K$10*(1-AG20)</f>
        <v>13.95275</v>
      </c>
      <c r="AH21" s="49">
        <f ca="1">AH15*AH16*(Parameters!$K$10-AH18)/Parameters!$K$10*(1-AH20)</f>
        <v>13.95275</v>
      </c>
      <c r="AI21" s="49">
        <f ca="1">AI15*AI16*(Parameters!$K$10-AI18)/Parameters!$K$10*(1-AI20)</f>
        <v>13.95275</v>
      </c>
      <c r="AJ21" s="49">
        <f ca="1">AJ15*AJ16*(Parameters!$K$10-AJ18)/Parameters!$K$10*(1-AJ20)</f>
        <v>13.95275</v>
      </c>
      <c r="AK21" s="49">
        <f ca="1">AK15*AK16*(Parameters!$K$10-AK18)/Parameters!$K$10*(1-AK20)</f>
        <v>13.95275</v>
      </c>
      <c r="AL21" s="49">
        <f ca="1">AL15*AL16*(Parameters!$K$10-AL18)/Parameters!$K$10*(1-AL20)</f>
        <v>13.95275</v>
      </c>
      <c r="AM21" s="49"/>
      <c r="AN21" s="49"/>
      <c r="AO21" s="49"/>
      <c r="AP21" s="49"/>
      <c r="AQ21" s="49"/>
    </row>
    <row r="22" spans="1:43" ht="18" x14ac:dyDescent="0.35">
      <c r="A22" s="89" t="s">
        <v>304</v>
      </c>
      <c r="B22" s="25" t="s">
        <v>165</v>
      </c>
      <c r="C22" s="73" t="s">
        <v>282</v>
      </c>
      <c r="D22" s="25" t="s">
        <v>153</v>
      </c>
      <c r="E22" s="46" t="str">
        <f t="shared" si="2"/>
        <v>Sheep</v>
      </c>
      <c r="F22" s="12" t="s">
        <v>122</v>
      </c>
      <c r="G22" s="223"/>
      <c r="H22" s="49">
        <f ca="1">H15*H16*H20</f>
        <v>0.31025000000000003</v>
      </c>
      <c r="I22" s="49">
        <f t="shared" ref="I22:AL22" ca="1" si="4">I15*I16*I20</f>
        <v>0.31025000000000003</v>
      </c>
      <c r="J22" s="49">
        <f t="shared" ca="1" si="4"/>
        <v>0.31025000000000003</v>
      </c>
      <c r="K22" s="49">
        <f t="shared" ca="1" si="4"/>
        <v>0.31025000000000003</v>
      </c>
      <c r="L22" s="49">
        <f t="shared" ca="1" si="4"/>
        <v>0.31025000000000003</v>
      </c>
      <c r="M22" s="49">
        <f t="shared" ca="1" si="4"/>
        <v>0.31025000000000003</v>
      </c>
      <c r="N22" s="49">
        <f t="shared" ca="1" si="4"/>
        <v>0.31025000000000003</v>
      </c>
      <c r="O22" s="49">
        <f t="shared" ca="1" si="4"/>
        <v>0.31025000000000003</v>
      </c>
      <c r="P22" s="49">
        <f t="shared" ca="1" si="4"/>
        <v>0.31025000000000003</v>
      </c>
      <c r="Q22" s="49">
        <f t="shared" ca="1" si="4"/>
        <v>0.31025000000000003</v>
      </c>
      <c r="R22" s="49">
        <f t="shared" ca="1" si="4"/>
        <v>0.31025000000000003</v>
      </c>
      <c r="S22" s="49">
        <f t="shared" ca="1" si="4"/>
        <v>0.31025000000000003</v>
      </c>
      <c r="T22" s="49">
        <f t="shared" ca="1" si="4"/>
        <v>0.31025000000000003</v>
      </c>
      <c r="U22" s="49">
        <f t="shared" ca="1" si="4"/>
        <v>0.31025000000000003</v>
      </c>
      <c r="V22" s="49">
        <f t="shared" ca="1" si="4"/>
        <v>0.31025000000000003</v>
      </c>
      <c r="W22" s="49">
        <f t="shared" ca="1" si="4"/>
        <v>0.31025000000000003</v>
      </c>
      <c r="X22" s="49">
        <f t="shared" ca="1" si="4"/>
        <v>0.31025000000000003</v>
      </c>
      <c r="Y22" s="49">
        <f t="shared" ca="1" si="4"/>
        <v>0.31025000000000003</v>
      </c>
      <c r="Z22" s="49">
        <f t="shared" ca="1" si="4"/>
        <v>0.31025000000000003</v>
      </c>
      <c r="AA22" s="49">
        <f t="shared" ca="1" si="4"/>
        <v>0.31025000000000003</v>
      </c>
      <c r="AB22" s="49">
        <f t="shared" ca="1" si="4"/>
        <v>0.31025000000000003</v>
      </c>
      <c r="AC22" s="49">
        <f t="shared" ca="1" si="4"/>
        <v>0.31025000000000003</v>
      </c>
      <c r="AD22" s="49">
        <f t="shared" ca="1" si="4"/>
        <v>0.31025000000000003</v>
      </c>
      <c r="AE22" s="49">
        <f t="shared" ca="1" si="4"/>
        <v>0.31025000000000003</v>
      </c>
      <c r="AF22" s="49">
        <f t="shared" ca="1" si="4"/>
        <v>0.31025000000000003</v>
      </c>
      <c r="AG22" s="49">
        <f t="shared" ca="1" si="4"/>
        <v>0.31025000000000003</v>
      </c>
      <c r="AH22" s="49">
        <f t="shared" ca="1" si="4"/>
        <v>0.31025000000000003</v>
      </c>
      <c r="AI22" s="49">
        <f t="shared" ca="1" si="4"/>
        <v>0.31025000000000003</v>
      </c>
      <c r="AJ22" s="49">
        <f t="shared" ca="1" si="4"/>
        <v>0.31025000000000003</v>
      </c>
      <c r="AK22" s="49">
        <f t="shared" ca="1" si="4"/>
        <v>0.31025000000000003</v>
      </c>
      <c r="AL22" s="49">
        <f t="shared" ca="1" si="4"/>
        <v>0.31025000000000003</v>
      </c>
      <c r="AM22" s="49"/>
      <c r="AN22" s="49"/>
      <c r="AO22" s="49"/>
      <c r="AP22" s="49"/>
      <c r="AQ22" s="49"/>
    </row>
    <row r="23" spans="1:43" ht="16.5" customHeight="1" x14ac:dyDescent="0.35">
      <c r="A23" s="89" t="s">
        <v>305</v>
      </c>
      <c r="B23" s="25" t="s">
        <v>165</v>
      </c>
      <c r="C23" s="73" t="s">
        <v>283</v>
      </c>
      <c r="D23" s="25" t="s">
        <v>153</v>
      </c>
      <c r="E23" s="46" t="str">
        <f t="shared" si="2"/>
        <v>Sheep</v>
      </c>
      <c r="F23" s="12" t="s">
        <v>122</v>
      </c>
      <c r="G23" s="223"/>
      <c r="H23" s="49">
        <f ca="1">H15*H16*(H18/Parameters!$K$10)*(1-H20)</f>
        <v>1.2494999999999998</v>
      </c>
      <c r="I23" s="49">
        <f ca="1">I15*I16*(I18/Parameters!$K$10)*(1-I20)</f>
        <v>1.2494999999999998</v>
      </c>
      <c r="J23" s="49">
        <f ca="1">J15*J16*(J18/Parameters!$K$10)*(1-J20)</f>
        <v>1.2494999999999998</v>
      </c>
      <c r="K23" s="49">
        <f ca="1">K15*K16*(K18/Parameters!$K$10)*(1-K20)</f>
        <v>1.2494999999999998</v>
      </c>
      <c r="L23" s="49">
        <f ca="1">L15*L16*(L18/Parameters!$K$10)*(1-L20)</f>
        <v>1.2494999999999998</v>
      </c>
      <c r="M23" s="49">
        <f ca="1">M15*M16*(M18/Parameters!$K$10)*(1-M20)</f>
        <v>1.2494999999999998</v>
      </c>
      <c r="N23" s="49">
        <f ca="1">N15*N16*(N18/Parameters!$K$10)*(1-N20)</f>
        <v>1.2494999999999998</v>
      </c>
      <c r="O23" s="49">
        <f ca="1">O15*O16*(O18/Parameters!$K$10)*(1-O20)</f>
        <v>1.2494999999999998</v>
      </c>
      <c r="P23" s="49">
        <f ca="1">P15*P16*(P18/Parameters!$K$10)*(1-P20)</f>
        <v>1.2494999999999998</v>
      </c>
      <c r="Q23" s="49">
        <f ca="1">Q15*Q16*(Q18/Parameters!$K$10)*(1-Q20)</f>
        <v>1.2494999999999998</v>
      </c>
      <c r="R23" s="49">
        <f ca="1">R15*R16*(R18/Parameters!$K$10)*(1-R20)</f>
        <v>1.2494999999999998</v>
      </c>
      <c r="S23" s="49">
        <f ca="1">S15*S16*(S18/Parameters!$K$10)*(1-S20)</f>
        <v>1.2494999999999998</v>
      </c>
      <c r="T23" s="49">
        <f ca="1">T15*T16*(T18/Parameters!$K$10)*(1-T20)</f>
        <v>1.2494999999999998</v>
      </c>
      <c r="U23" s="49">
        <f ca="1">U15*U16*(U18/Parameters!$K$10)*(1-U20)</f>
        <v>1.2494999999999998</v>
      </c>
      <c r="V23" s="49">
        <f ca="1">V15*V16*(V18/Parameters!$K$10)*(1-V20)</f>
        <v>1.2494999999999998</v>
      </c>
      <c r="W23" s="49">
        <f ca="1">W15*W16*(W18/Parameters!$K$10)*(1-W20)</f>
        <v>1.2494999999999998</v>
      </c>
      <c r="X23" s="49">
        <f ca="1">X15*X16*(X18/Parameters!$K$10)*(1-X20)</f>
        <v>1.2494999999999998</v>
      </c>
      <c r="Y23" s="49">
        <f ca="1">Y15*Y16*(Y18/Parameters!$K$10)*(1-Y20)</f>
        <v>1.2494999999999998</v>
      </c>
      <c r="Z23" s="49">
        <f ca="1">Z15*Z16*(Z18/Parameters!$K$10)*(1-Z20)</f>
        <v>1.2494999999999998</v>
      </c>
      <c r="AA23" s="49">
        <f ca="1">AA15*AA16*(AA18/Parameters!$K$10)*(1-AA20)</f>
        <v>1.2494999999999998</v>
      </c>
      <c r="AB23" s="49">
        <f ca="1">AB15*AB16*(AB18/Parameters!$K$10)*(1-AB20)</f>
        <v>1.2494999999999998</v>
      </c>
      <c r="AC23" s="49">
        <f ca="1">AC15*AC16*(AC18/Parameters!$K$10)*(1-AC20)</f>
        <v>1.2494999999999998</v>
      </c>
      <c r="AD23" s="49">
        <f ca="1">AD15*AD16*(AD18/Parameters!$K$10)*(1-AD20)</f>
        <v>1.2494999999999998</v>
      </c>
      <c r="AE23" s="49">
        <f ca="1">AE15*AE16*(AE18/Parameters!$K$10)*(1-AE20)</f>
        <v>1.2494999999999998</v>
      </c>
      <c r="AF23" s="49">
        <f ca="1">AF15*AF16*(AF18/Parameters!$K$10)*(1-AF20)</f>
        <v>1.2494999999999998</v>
      </c>
      <c r="AG23" s="49">
        <f ca="1">AG15*AG16*(AG18/Parameters!$K$10)*(1-AG20)</f>
        <v>1.2494999999999998</v>
      </c>
      <c r="AH23" s="49">
        <f ca="1">AH15*AH16*(AH18/Parameters!$K$10)*(1-AH20)</f>
        <v>1.2494999999999998</v>
      </c>
      <c r="AI23" s="49">
        <f ca="1">AI15*AI16*(AI18/Parameters!$K$10)*(1-AI20)</f>
        <v>1.2494999999999998</v>
      </c>
      <c r="AJ23" s="49">
        <f ca="1">AJ15*AJ16*(AJ18/Parameters!$K$10)*(1-AJ20)</f>
        <v>1.2494999999999998</v>
      </c>
      <c r="AK23" s="49">
        <f ca="1">AK15*AK16*(AK18/Parameters!$K$10)*(1-AK20)</f>
        <v>1.2494999999999998</v>
      </c>
      <c r="AL23" s="49">
        <f ca="1">AL15*AL16*(AL18/Parameters!$K$10)*(1-AL20)</f>
        <v>1.2494999999999998</v>
      </c>
      <c r="AM23" s="49"/>
      <c r="AN23" s="49"/>
      <c r="AO23" s="49"/>
      <c r="AP23" s="49"/>
      <c r="AQ23" s="49"/>
    </row>
    <row r="24" spans="1:43" ht="18" x14ac:dyDescent="0.35">
      <c r="A24" s="67"/>
      <c r="B24" s="25" t="s">
        <v>165</v>
      </c>
      <c r="C24" s="34" t="s">
        <v>187</v>
      </c>
      <c r="D24" s="25" t="s">
        <v>153</v>
      </c>
      <c r="E24" s="54" t="str">
        <f t="shared" si="2"/>
        <v>Sheep</v>
      </c>
      <c r="F24" s="52" t="s">
        <v>122</v>
      </c>
      <c r="G24" s="175"/>
      <c r="H24" s="55">
        <f ca="1">SUM(H21:H23)</f>
        <v>15.512499999999999</v>
      </c>
      <c r="I24" s="55">
        <f t="shared" ref="I24:AL24" ca="1" si="5">SUM(I21:I23)</f>
        <v>15.512499999999999</v>
      </c>
      <c r="J24" s="55">
        <f t="shared" ca="1" si="5"/>
        <v>15.512499999999999</v>
      </c>
      <c r="K24" s="55">
        <f t="shared" ca="1" si="5"/>
        <v>15.512499999999999</v>
      </c>
      <c r="L24" s="55">
        <f t="shared" ca="1" si="5"/>
        <v>15.512499999999999</v>
      </c>
      <c r="M24" s="55">
        <f t="shared" ca="1" si="5"/>
        <v>15.512499999999999</v>
      </c>
      <c r="N24" s="55">
        <f t="shared" ca="1" si="5"/>
        <v>15.512499999999999</v>
      </c>
      <c r="O24" s="55">
        <f t="shared" ca="1" si="5"/>
        <v>15.512499999999999</v>
      </c>
      <c r="P24" s="55">
        <f t="shared" ca="1" si="5"/>
        <v>15.512499999999999</v>
      </c>
      <c r="Q24" s="55">
        <f t="shared" ca="1" si="5"/>
        <v>15.512499999999999</v>
      </c>
      <c r="R24" s="55">
        <f t="shared" ca="1" si="5"/>
        <v>15.512499999999999</v>
      </c>
      <c r="S24" s="55">
        <f t="shared" ca="1" si="5"/>
        <v>15.512499999999999</v>
      </c>
      <c r="T24" s="55">
        <f t="shared" ca="1" si="5"/>
        <v>15.512499999999999</v>
      </c>
      <c r="U24" s="55">
        <f t="shared" ca="1" si="5"/>
        <v>15.512499999999999</v>
      </c>
      <c r="V24" s="55">
        <f t="shared" ca="1" si="5"/>
        <v>15.512499999999999</v>
      </c>
      <c r="W24" s="55">
        <f t="shared" ca="1" si="5"/>
        <v>15.512499999999999</v>
      </c>
      <c r="X24" s="55">
        <f t="shared" ca="1" si="5"/>
        <v>15.512499999999999</v>
      </c>
      <c r="Y24" s="55">
        <f t="shared" ca="1" si="5"/>
        <v>15.512499999999999</v>
      </c>
      <c r="Z24" s="55">
        <f t="shared" ca="1" si="5"/>
        <v>15.512499999999999</v>
      </c>
      <c r="AA24" s="55">
        <f t="shared" ca="1" si="5"/>
        <v>15.512499999999999</v>
      </c>
      <c r="AB24" s="55">
        <f t="shared" ca="1" si="5"/>
        <v>15.512499999999999</v>
      </c>
      <c r="AC24" s="55">
        <f t="shared" ca="1" si="5"/>
        <v>15.512499999999999</v>
      </c>
      <c r="AD24" s="55">
        <f t="shared" ca="1" si="5"/>
        <v>15.512499999999999</v>
      </c>
      <c r="AE24" s="55">
        <f t="shared" ca="1" si="5"/>
        <v>15.512499999999999</v>
      </c>
      <c r="AF24" s="55">
        <f t="shared" ca="1" si="5"/>
        <v>15.512499999999999</v>
      </c>
      <c r="AG24" s="55">
        <f t="shared" ca="1" si="5"/>
        <v>15.512499999999999</v>
      </c>
      <c r="AH24" s="55">
        <f t="shared" ca="1" si="5"/>
        <v>15.512499999999999</v>
      </c>
      <c r="AI24" s="55">
        <f t="shared" ca="1" si="5"/>
        <v>15.512499999999999</v>
      </c>
      <c r="AJ24" s="55">
        <f t="shared" ca="1" si="5"/>
        <v>15.512499999999999</v>
      </c>
      <c r="AK24" s="55">
        <f t="shared" ca="1" si="5"/>
        <v>15.512499999999999</v>
      </c>
      <c r="AL24" s="55">
        <f t="shared" ca="1" si="5"/>
        <v>15.512499999999999</v>
      </c>
      <c r="AM24" s="55"/>
      <c r="AN24" s="55"/>
      <c r="AO24" s="55"/>
      <c r="AP24" s="55"/>
      <c r="AQ24" s="55"/>
    </row>
    <row r="25" spans="1:43" x14ac:dyDescent="0.25">
      <c r="A25" s="105" t="s">
        <v>381</v>
      </c>
      <c r="B25" s="107"/>
      <c r="C25" s="82" t="s">
        <v>400</v>
      </c>
      <c r="D25" s="26" t="s">
        <v>153</v>
      </c>
      <c r="E25" s="108" t="str">
        <f t="shared" si="2"/>
        <v>Sheep</v>
      </c>
      <c r="F25" s="82" t="s">
        <v>122</v>
      </c>
      <c r="G25" s="225" t="str">
        <f ca="1">IFERROR(IF(SUM($H25:AQ25)=0,"OK","Error - all years do not = 0"),"Error - check input data")</f>
        <v>OK</v>
      </c>
      <c r="H25" s="74">
        <f ca="1">(H15*H16)-H24</f>
        <v>0</v>
      </c>
      <c r="I25" s="74">
        <f t="shared" ref="I25:AL25" ca="1" si="6">(I15*I16)-I24</f>
        <v>0</v>
      </c>
      <c r="J25" s="74">
        <f t="shared" ca="1" si="6"/>
        <v>0</v>
      </c>
      <c r="K25" s="74">
        <f t="shared" ca="1" si="6"/>
        <v>0</v>
      </c>
      <c r="L25" s="74">
        <f t="shared" ca="1" si="6"/>
        <v>0</v>
      </c>
      <c r="M25" s="74">
        <f t="shared" ca="1" si="6"/>
        <v>0</v>
      </c>
      <c r="N25" s="74">
        <f t="shared" ca="1" si="6"/>
        <v>0</v>
      </c>
      <c r="O25" s="74">
        <f t="shared" ca="1" si="6"/>
        <v>0</v>
      </c>
      <c r="P25" s="74">
        <f t="shared" ca="1" si="6"/>
        <v>0</v>
      </c>
      <c r="Q25" s="74">
        <f t="shared" ca="1" si="6"/>
        <v>0</v>
      </c>
      <c r="R25" s="74">
        <f t="shared" ca="1" si="6"/>
        <v>0</v>
      </c>
      <c r="S25" s="74">
        <f t="shared" ca="1" si="6"/>
        <v>0</v>
      </c>
      <c r="T25" s="74">
        <f t="shared" ca="1" si="6"/>
        <v>0</v>
      </c>
      <c r="U25" s="74">
        <f t="shared" ca="1" si="6"/>
        <v>0</v>
      </c>
      <c r="V25" s="74">
        <f t="shared" ca="1" si="6"/>
        <v>0</v>
      </c>
      <c r="W25" s="74">
        <f t="shared" ca="1" si="6"/>
        <v>0</v>
      </c>
      <c r="X25" s="74">
        <f t="shared" ca="1" si="6"/>
        <v>0</v>
      </c>
      <c r="Y25" s="74">
        <f t="shared" ca="1" si="6"/>
        <v>0</v>
      </c>
      <c r="Z25" s="74">
        <f t="shared" ca="1" si="6"/>
        <v>0</v>
      </c>
      <c r="AA25" s="74">
        <f t="shared" ca="1" si="6"/>
        <v>0</v>
      </c>
      <c r="AB25" s="74">
        <f t="shared" ca="1" si="6"/>
        <v>0</v>
      </c>
      <c r="AC25" s="74">
        <f t="shared" ca="1" si="6"/>
        <v>0</v>
      </c>
      <c r="AD25" s="74">
        <f t="shared" ca="1" si="6"/>
        <v>0</v>
      </c>
      <c r="AE25" s="74">
        <f t="shared" ca="1" si="6"/>
        <v>0</v>
      </c>
      <c r="AF25" s="74">
        <f t="shared" ca="1" si="6"/>
        <v>0</v>
      </c>
      <c r="AG25" s="74">
        <f t="shared" ca="1" si="6"/>
        <v>0</v>
      </c>
      <c r="AH25" s="74">
        <f t="shared" ca="1" si="6"/>
        <v>0</v>
      </c>
      <c r="AI25" s="74">
        <f t="shared" ca="1" si="6"/>
        <v>0</v>
      </c>
      <c r="AJ25" s="74">
        <f t="shared" ca="1" si="6"/>
        <v>0</v>
      </c>
      <c r="AK25" s="74">
        <f t="shared" ca="1" si="6"/>
        <v>0</v>
      </c>
      <c r="AL25" s="74">
        <f t="shared" ca="1" si="6"/>
        <v>0</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Sheep</v>
      </c>
      <c r="F27" s="12" t="s">
        <v>249</v>
      </c>
      <c r="G27" s="221"/>
      <c r="H27" s="56">
        <f ca="1">H21*H19</f>
        <v>6.976375</v>
      </c>
      <c r="I27" s="56">
        <f t="shared" ref="I27:AL27" ca="1" si="7">I21*I19</f>
        <v>6.976375</v>
      </c>
      <c r="J27" s="56">
        <f t="shared" ca="1" si="7"/>
        <v>6.976375</v>
      </c>
      <c r="K27" s="56">
        <f t="shared" ca="1" si="7"/>
        <v>6.976375</v>
      </c>
      <c r="L27" s="56">
        <f t="shared" ca="1" si="7"/>
        <v>6.976375</v>
      </c>
      <c r="M27" s="56">
        <f t="shared" ca="1" si="7"/>
        <v>6.976375</v>
      </c>
      <c r="N27" s="56">
        <f t="shared" ca="1" si="7"/>
        <v>6.976375</v>
      </c>
      <c r="O27" s="56">
        <f t="shared" ca="1" si="7"/>
        <v>6.976375</v>
      </c>
      <c r="P27" s="56">
        <f t="shared" ca="1" si="7"/>
        <v>6.976375</v>
      </c>
      <c r="Q27" s="56">
        <f t="shared" ca="1" si="7"/>
        <v>6.976375</v>
      </c>
      <c r="R27" s="56">
        <f t="shared" ca="1" si="7"/>
        <v>6.976375</v>
      </c>
      <c r="S27" s="56">
        <f t="shared" ca="1" si="7"/>
        <v>6.976375</v>
      </c>
      <c r="T27" s="56">
        <f t="shared" ca="1" si="7"/>
        <v>6.976375</v>
      </c>
      <c r="U27" s="56">
        <f t="shared" ca="1" si="7"/>
        <v>6.976375</v>
      </c>
      <c r="V27" s="56">
        <f t="shared" ca="1" si="7"/>
        <v>6.976375</v>
      </c>
      <c r="W27" s="56">
        <f t="shared" ca="1" si="7"/>
        <v>6.976375</v>
      </c>
      <c r="X27" s="56">
        <f t="shared" ca="1" si="7"/>
        <v>6.976375</v>
      </c>
      <c r="Y27" s="56">
        <f t="shared" ca="1" si="7"/>
        <v>6.976375</v>
      </c>
      <c r="Z27" s="56">
        <f t="shared" ca="1" si="7"/>
        <v>6.976375</v>
      </c>
      <c r="AA27" s="56">
        <f t="shared" ca="1" si="7"/>
        <v>6.976375</v>
      </c>
      <c r="AB27" s="56">
        <f t="shared" ca="1" si="7"/>
        <v>6.976375</v>
      </c>
      <c r="AC27" s="56">
        <f t="shared" ca="1" si="7"/>
        <v>6.976375</v>
      </c>
      <c r="AD27" s="56">
        <f t="shared" ca="1" si="7"/>
        <v>6.976375</v>
      </c>
      <c r="AE27" s="56">
        <f t="shared" ca="1" si="7"/>
        <v>6.976375</v>
      </c>
      <c r="AF27" s="56">
        <f t="shared" ca="1" si="7"/>
        <v>6.976375</v>
      </c>
      <c r="AG27" s="56">
        <f t="shared" ca="1" si="7"/>
        <v>6.976375</v>
      </c>
      <c r="AH27" s="56">
        <f t="shared" ca="1" si="7"/>
        <v>6.976375</v>
      </c>
      <c r="AI27" s="56">
        <f t="shared" ca="1" si="7"/>
        <v>6.976375</v>
      </c>
      <c r="AJ27" s="56">
        <f t="shared" ca="1" si="7"/>
        <v>6.976375</v>
      </c>
      <c r="AK27" s="56">
        <f t="shared" ca="1" si="7"/>
        <v>6.976375</v>
      </c>
      <c r="AL27" s="56">
        <f t="shared" ca="1" si="7"/>
        <v>6.976375</v>
      </c>
      <c r="AM27" s="56"/>
      <c r="AN27" s="56"/>
      <c r="AO27" s="56"/>
      <c r="AP27" s="56"/>
      <c r="AQ27" s="56"/>
    </row>
    <row r="28" spans="1:43" ht="18" x14ac:dyDescent="0.35">
      <c r="A28" s="89" t="s">
        <v>297</v>
      </c>
      <c r="B28" s="25" t="s">
        <v>165</v>
      </c>
      <c r="C28" s="73" t="s">
        <v>280</v>
      </c>
      <c r="D28" s="25" t="s">
        <v>153</v>
      </c>
      <c r="E28" s="46" t="str">
        <f t="shared" si="2"/>
        <v>Sheep</v>
      </c>
      <c r="F28" s="12" t="s">
        <v>122</v>
      </c>
      <c r="G28" s="221"/>
      <c r="H28" s="56">
        <f ca="1">H22*H19</f>
        <v>0.15512500000000001</v>
      </c>
      <c r="I28" s="56">
        <f t="shared" ref="I28:AL28" ca="1" si="8">I22*I19</f>
        <v>0.15512500000000001</v>
      </c>
      <c r="J28" s="56">
        <f t="shared" ca="1" si="8"/>
        <v>0.15512500000000001</v>
      </c>
      <c r="K28" s="56">
        <f t="shared" ca="1" si="8"/>
        <v>0.15512500000000001</v>
      </c>
      <c r="L28" s="56">
        <f t="shared" ca="1" si="8"/>
        <v>0.15512500000000001</v>
      </c>
      <c r="M28" s="56">
        <f t="shared" ca="1" si="8"/>
        <v>0.15512500000000001</v>
      </c>
      <c r="N28" s="56">
        <f t="shared" ca="1" si="8"/>
        <v>0.15512500000000001</v>
      </c>
      <c r="O28" s="56">
        <f t="shared" ca="1" si="8"/>
        <v>0.15512500000000001</v>
      </c>
      <c r="P28" s="56">
        <f t="shared" ca="1" si="8"/>
        <v>0.15512500000000001</v>
      </c>
      <c r="Q28" s="56">
        <f t="shared" ca="1" si="8"/>
        <v>0.15512500000000001</v>
      </c>
      <c r="R28" s="56">
        <f t="shared" ca="1" si="8"/>
        <v>0.15512500000000001</v>
      </c>
      <c r="S28" s="56">
        <f t="shared" ca="1" si="8"/>
        <v>0.15512500000000001</v>
      </c>
      <c r="T28" s="56">
        <f t="shared" ca="1" si="8"/>
        <v>0.15512500000000001</v>
      </c>
      <c r="U28" s="56">
        <f t="shared" ca="1" si="8"/>
        <v>0.15512500000000001</v>
      </c>
      <c r="V28" s="56">
        <f t="shared" ca="1" si="8"/>
        <v>0.15512500000000001</v>
      </c>
      <c r="W28" s="56">
        <f t="shared" ca="1" si="8"/>
        <v>0.15512500000000001</v>
      </c>
      <c r="X28" s="56">
        <f t="shared" ca="1" si="8"/>
        <v>0.15512500000000001</v>
      </c>
      <c r="Y28" s="56">
        <f t="shared" ca="1" si="8"/>
        <v>0.15512500000000001</v>
      </c>
      <c r="Z28" s="56">
        <f t="shared" ca="1" si="8"/>
        <v>0.15512500000000001</v>
      </c>
      <c r="AA28" s="56">
        <f t="shared" ca="1" si="8"/>
        <v>0.15512500000000001</v>
      </c>
      <c r="AB28" s="56">
        <f t="shared" ca="1" si="8"/>
        <v>0.15512500000000001</v>
      </c>
      <c r="AC28" s="56">
        <f t="shared" ca="1" si="8"/>
        <v>0.15512500000000001</v>
      </c>
      <c r="AD28" s="56">
        <f t="shared" ca="1" si="8"/>
        <v>0.15512500000000001</v>
      </c>
      <c r="AE28" s="56">
        <f t="shared" ca="1" si="8"/>
        <v>0.15512500000000001</v>
      </c>
      <c r="AF28" s="56">
        <f t="shared" ca="1" si="8"/>
        <v>0.15512500000000001</v>
      </c>
      <c r="AG28" s="56">
        <f t="shared" ca="1" si="8"/>
        <v>0.15512500000000001</v>
      </c>
      <c r="AH28" s="56">
        <f t="shared" ca="1" si="8"/>
        <v>0.15512500000000001</v>
      </c>
      <c r="AI28" s="56">
        <f t="shared" ca="1" si="8"/>
        <v>0.15512500000000001</v>
      </c>
      <c r="AJ28" s="56">
        <f t="shared" ca="1" si="8"/>
        <v>0.15512500000000001</v>
      </c>
      <c r="AK28" s="56">
        <f t="shared" ca="1" si="8"/>
        <v>0.15512500000000001</v>
      </c>
      <c r="AL28" s="56">
        <f t="shared" ca="1" si="8"/>
        <v>0.15512500000000001</v>
      </c>
      <c r="AM28" s="56"/>
      <c r="AN28" s="56"/>
      <c r="AO28" s="56"/>
      <c r="AP28" s="56"/>
      <c r="AQ28" s="56"/>
    </row>
    <row r="29" spans="1:43" ht="18" x14ac:dyDescent="0.35">
      <c r="A29" s="89" t="s">
        <v>298</v>
      </c>
      <c r="B29" s="25" t="s">
        <v>165</v>
      </c>
      <c r="C29" s="73" t="s">
        <v>272</v>
      </c>
      <c r="D29" s="25" t="s">
        <v>153</v>
      </c>
      <c r="E29" s="46" t="str">
        <f t="shared" si="2"/>
        <v>Sheep</v>
      </c>
      <c r="F29" s="12" t="s">
        <v>122</v>
      </c>
      <c r="G29" s="221"/>
      <c r="H29" s="56">
        <f ca="1">H23*H19</f>
        <v>0.62474999999999992</v>
      </c>
      <c r="I29" s="56">
        <f t="shared" ref="I29:AL29" ca="1" si="9">I23*I19</f>
        <v>0.62474999999999992</v>
      </c>
      <c r="J29" s="56">
        <f t="shared" ca="1" si="9"/>
        <v>0.62474999999999992</v>
      </c>
      <c r="K29" s="56">
        <f t="shared" ca="1" si="9"/>
        <v>0.62474999999999992</v>
      </c>
      <c r="L29" s="56">
        <f t="shared" ca="1" si="9"/>
        <v>0.62474999999999992</v>
      </c>
      <c r="M29" s="56">
        <f t="shared" ca="1" si="9"/>
        <v>0.62474999999999992</v>
      </c>
      <c r="N29" s="56">
        <f t="shared" ca="1" si="9"/>
        <v>0.62474999999999992</v>
      </c>
      <c r="O29" s="56">
        <f t="shared" ca="1" si="9"/>
        <v>0.62474999999999992</v>
      </c>
      <c r="P29" s="56">
        <f t="shared" ca="1" si="9"/>
        <v>0.62474999999999992</v>
      </c>
      <c r="Q29" s="56">
        <f t="shared" ca="1" si="9"/>
        <v>0.62474999999999992</v>
      </c>
      <c r="R29" s="56">
        <f t="shared" ca="1" si="9"/>
        <v>0.62474999999999992</v>
      </c>
      <c r="S29" s="56">
        <f t="shared" ca="1" si="9"/>
        <v>0.62474999999999992</v>
      </c>
      <c r="T29" s="56">
        <f t="shared" ca="1" si="9"/>
        <v>0.62474999999999992</v>
      </c>
      <c r="U29" s="56">
        <f t="shared" ca="1" si="9"/>
        <v>0.62474999999999992</v>
      </c>
      <c r="V29" s="56">
        <f t="shared" ca="1" si="9"/>
        <v>0.62474999999999992</v>
      </c>
      <c r="W29" s="56">
        <f t="shared" ca="1" si="9"/>
        <v>0.62474999999999992</v>
      </c>
      <c r="X29" s="56">
        <f t="shared" ca="1" si="9"/>
        <v>0.62474999999999992</v>
      </c>
      <c r="Y29" s="56">
        <f t="shared" ca="1" si="9"/>
        <v>0.62474999999999992</v>
      </c>
      <c r="Z29" s="56">
        <f t="shared" ca="1" si="9"/>
        <v>0.62474999999999992</v>
      </c>
      <c r="AA29" s="56">
        <f t="shared" ca="1" si="9"/>
        <v>0.62474999999999992</v>
      </c>
      <c r="AB29" s="56">
        <f t="shared" ca="1" si="9"/>
        <v>0.62474999999999992</v>
      </c>
      <c r="AC29" s="56">
        <f t="shared" ca="1" si="9"/>
        <v>0.62474999999999992</v>
      </c>
      <c r="AD29" s="56">
        <f t="shared" ca="1" si="9"/>
        <v>0.62474999999999992</v>
      </c>
      <c r="AE29" s="56">
        <f t="shared" ca="1" si="9"/>
        <v>0.62474999999999992</v>
      </c>
      <c r="AF29" s="56">
        <f t="shared" ca="1" si="9"/>
        <v>0.62474999999999992</v>
      </c>
      <c r="AG29" s="56">
        <f t="shared" ca="1" si="9"/>
        <v>0.62474999999999992</v>
      </c>
      <c r="AH29" s="56">
        <f t="shared" ca="1" si="9"/>
        <v>0.62474999999999992</v>
      </c>
      <c r="AI29" s="56">
        <f t="shared" ca="1" si="9"/>
        <v>0.62474999999999992</v>
      </c>
      <c r="AJ29" s="56">
        <f t="shared" ca="1" si="9"/>
        <v>0.62474999999999992</v>
      </c>
      <c r="AK29" s="56">
        <f t="shared" ca="1" si="9"/>
        <v>0.62474999999999992</v>
      </c>
      <c r="AL29" s="56">
        <f t="shared" ca="1" si="9"/>
        <v>0.62474999999999992</v>
      </c>
      <c r="AM29" s="56"/>
      <c r="AN29" s="56"/>
      <c r="AO29" s="56"/>
      <c r="AP29" s="56"/>
      <c r="AQ29" s="56"/>
    </row>
    <row r="30" spans="1:43" x14ac:dyDescent="0.25">
      <c r="A30" s="68"/>
      <c r="B30" s="25" t="s">
        <v>165</v>
      </c>
      <c r="C30" s="53" t="s">
        <v>382</v>
      </c>
      <c r="D30" s="53" t="s">
        <v>153</v>
      </c>
      <c r="E30" s="54" t="str">
        <f t="shared" si="2"/>
        <v>Sheep</v>
      </c>
      <c r="F30" s="52" t="s">
        <v>122</v>
      </c>
      <c r="G30" s="223"/>
      <c r="H30" s="57">
        <f ca="1">SUM(H27:H29)</f>
        <v>7.7562499999999996</v>
      </c>
      <c r="I30" s="57">
        <f t="shared" ref="I30:AL30" ca="1" si="10">SUM(I27:I29)</f>
        <v>7.7562499999999996</v>
      </c>
      <c r="J30" s="57">
        <f t="shared" ca="1" si="10"/>
        <v>7.7562499999999996</v>
      </c>
      <c r="K30" s="57">
        <f t="shared" ca="1" si="10"/>
        <v>7.7562499999999996</v>
      </c>
      <c r="L30" s="57">
        <f t="shared" ca="1" si="10"/>
        <v>7.7562499999999996</v>
      </c>
      <c r="M30" s="57">
        <f t="shared" ca="1" si="10"/>
        <v>7.7562499999999996</v>
      </c>
      <c r="N30" s="57">
        <f t="shared" ca="1" si="10"/>
        <v>7.7562499999999996</v>
      </c>
      <c r="O30" s="57">
        <f t="shared" ca="1" si="10"/>
        <v>7.7562499999999996</v>
      </c>
      <c r="P30" s="57">
        <f t="shared" ca="1" si="10"/>
        <v>7.7562499999999996</v>
      </c>
      <c r="Q30" s="57">
        <f t="shared" ca="1" si="10"/>
        <v>7.7562499999999996</v>
      </c>
      <c r="R30" s="57">
        <f t="shared" ca="1" si="10"/>
        <v>7.7562499999999996</v>
      </c>
      <c r="S30" s="57">
        <f t="shared" ca="1" si="10"/>
        <v>7.7562499999999996</v>
      </c>
      <c r="T30" s="57">
        <f t="shared" ca="1" si="10"/>
        <v>7.7562499999999996</v>
      </c>
      <c r="U30" s="57">
        <f t="shared" ca="1" si="10"/>
        <v>7.7562499999999996</v>
      </c>
      <c r="V30" s="57">
        <f t="shared" ca="1" si="10"/>
        <v>7.7562499999999996</v>
      </c>
      <c r="W30" s="57">
        <f t="shared" ca="1" si="10"/>
        <v>7.7562499999999996</v>
      </c>
      <c r="X30" s="57">
        <f t="shared" ca="1" si="10"/>
        <v>7.7562499999999996</v>
      </c>
      <c r="Y30" s="57">
        <f t="shared" ca="1" si="10"/>
        <v>7.7562499999999996</v>
      </c>
      <c r="Z30" s="57">
        <f t="shared" ca="1" si="10"/>
        <v>7.7562499999999996</v>
      </c>
      <c r="AA30" s="57">
        <f t="shared" ca="1" si="10"/>
        <v>7.7562499999999996</v>
      </c>
      <c r="AB30" s="57">
        <f t="shared" ca="1" si="10"/>
        <v>7.7562499999999996</v>
      </c>
      <c r="AC30" s="57">
        <f t="shared" ca="1" si="10"/>
        <v>7.7562499999999996</v>
      </c>
      <c r="AD30" s="57">
        <f t="shared" ca="1" si="10"/>
        <v>7.7562499999999996</v>
      </c>
      <c r="AE30" s="57">
        <f t="shared" ca="1" si="10"/>
        <v>7.7562499999999996</v>
      </c>
      <c r="AF30" s="57">
        <f t="shared" ca="1" si="10"/>
        <v>7.7562499999999996</v>
      </c>
      <c r="AG30" s="57">
        <f t="shared" ca="1" si="10"/>
        <v>7.7562499999999996</v>
      </c>
      <c r="AH30" s="57">
        <f t="shared" ca="1" si="10"/>
        <v>7.7562499999999996</v>
      </c>
      <c r="AI30" s="57">
        <f t="shared" ca="1" si="10"/>
        <v>7.7562499999999996</v>
      </c>
      <c r="AJ30" s="57">
        <f t="shared" ca="1" si="10"/>
        <v>7.7562499999999996</v>
      </c>
      <c r="AK30" s="57">
        <f t="shared" ca="1" si="10"/>
        <v>7.7562499999999996</v>
      </c>
      <c r="AL30" s="57">
        <f t="shared" ca="1" si="10"/>
        <v>7.7562499999999996</v>
      </c>
      <c r="AM30" s="57"/>
      <c r="AN30" s="57"/>
      <c r="AO30" s="57"/>
      <c r="AP30" s="57"/>
      <c r="AQ30" s="57"/>
    </row>
    <row r="31" spans="1:43" x14ac:dyDescent="0.25">
      <c r="A31" s="105" t="s">
        <v>383</v>
      </c>
      <c r="B31" s="27"/>
      <c r="C31" s="82" t="s">
        <v>401</v>
      </c>
      <c r="D31" s="26" t="s">
        <v>153</v>
      </c>
      <c r="E31" s="108" t="str">
        <f t="shared" si="2"/>
        <v>Sheep</v>
      </c>
      <c r="F31" s="82" t="s">
        <v>122</v>
      </c>
      <c r="G31" s="225" t="str">
        <f ca="1">IFERROR(IF(SUM($H31:AQ31)=0,"OK","Error - all years do not = 0"),"Error - check input data")</f>
        <v>OK</v>
      </c>
      <c r="H31" s="74">
        <f ca="1">(H24*H19)-H30</f>
        <v>0</v>
      </c>
      <c r="I31" s="74">
        <f t="shared" ref="I31:AL31" ca="1" si="11">(I24*I19)-I30</f>
        <v>0</v>
      </c>
      <c r="J31" s="74">
        <f t="shared" ca="1" si="11"/>
        <v>0</v>
      </c>
      <c r="K31" s="74">
        <f t="shared" ca="1" si="11"/>
        <v>0</v>
      </c>
      <c r="L31" s="74">
        <f t="shared" ca="1" si="11"/>
        <v>0</v>
      </c>
      <c r="M31" s="74">
        <f t="shared" ca="1" si="11"/>
        <v>0</v>
      </c>
      <c r="N31" s="74">
        <f t="shared" ca="1" si="11"/>
        <v>0</v>
      </c>
      <c r="O31" s="74">
        <f t="shared" ca="1" si="11"/>
        <v>0</v>
      </c>
      <c r="P31" s="74">
        <f t="shared" ca="1" si="11"/>
        <v>0</v>
      </c>
      <c r="Q31" s="74">
        <f t="shared" ca="1" si="11"/>
        <v>0</v>
      </c>
      <c r="R31" s="74">
        <f t="shared" ca="1" si="11"/>
        <v>0</v>
      </c>
      <c r="S31" s="74">
        <f t="shared" ca="1" si="11"/>
        <v>0</v>
      </c>
      <c r="T31" s="74">
        <f t="shared" ca="1" si="11"/>
        <v>0</v>
      </c>
      <c r="U31" s="74">
        <f t="shared" ca="1" si="11"/>
        <v>0</v>
      </c>
      <c r="V31" s="74">
        <f t="shared" ca="1" si="11"/>
        <v>0</v>
      </c>
      <c r="W31" s="74">
        <f t="shared" ca="1" si="11"/>
        <v>0</v>
      </c>
      <c r="X31" s="74">
        <f t="shared" ca="1" si="11"/>
        <v>0</v>
      </c>
      <c r="Y31" s="74">
        <f t="shared" ca="1" si="11"/>
        <v>0</v>
      </c>
      <c r="Z31" s="74">
        <f t="shared" ca="1" si="11"/>
        <v>0</v>
      </c>
      <c r="AA31" s="74">
        <f t="shared" ca="1" si="11"/>
        <v>0</v>
      </c>
      <c r="AB31" s="74">
        <f t="shared" ca="1" si="11"/>
        <v>0</v>
      </c>
      <c r="AC31" s="74">
        <f t="shared" ca="1" si="11"/>
        <v>0</v>
      </c>
      <c r="AD31" s="74">
        <f t="shared" ca="1" si="11"/>
        <v>0</v>
      </c>
      <c r="AE31" s="74">
        <f t="shared" ca="1" si="11"/>
        <v>0</v>
      </c>
      <c r="AF31" s="74">
        <f t="shared" ca="1" si="11"/>
        <v>0</v>
      </c>
      <c r="AG31" s="74">
        <f t="shared" ca="1" si="11"/>
        <v>0</v>
      </c>
      <c r="AH31" s="74">
        <f t="shared" ca="1" si="11"/>
        <v>0</v>
      </c>
      <c r="AI31" s="74">
        <f t="shared" ca="1" si="11"/>
        <v>0</v>
      </c>
      <c r="AJ31" s="74">
        <f t="shared" ca="1" si="11"/>
        <v>0</v>
      </c>
      <c r="AK31" s="74">
        <f t="shared" ca="1" si="11"/>
        <v>0</v>
      </c>
      <c r="AL31" s="74">
        <f t="shared" ca="1" si="11"/>
        <v>0</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Xhouse_slurry_Sheep</v>
      </c>
      <c r="B33" s="25" t="s">
        <v>165</v>
      </c>
      <c r="C33" s="119" t="s">
        <v>442</v>
      </c>
      <c r="D33" s="77" t="str">
        <f>VLOOKUP(A33,Parameters,4,0)</f>
        <v>-</v>
      </c>
      <c r="E33" s="46" t="str">
        <f t="shared" si="2"/>
        <v>Sheep</v>
      </c>
      <c r="F33" s="77" t="str">
        <f>VLOOKUP(A33,Parameters,6,0)</f>
        <v>Fraction</v>
      </c>
      <c r="G33" s="223"/>
      <c r="H33" s="357">
        <f>INDEX(Parameters,MATCH($A33,Parameters!$A:$A,0),MATCH(H$3,Parameters!$8:$8,0))</f>
        <v>0.8</v>
      </c>
      <c r="I33" s="357">
        <f>INDEX(Parameters,MATCH($A33,Parameters!$A:$A,0),MATCH(I$3,Parameters!$8:$8,0))</f>
        <v>0.8</v>
      </c>
      <c r="J33" s="357">
        <f>INDEX(Parameters,MATCH($A33,Parameters!$A:$A,0),MATCH(J$3,Parameters!$8:$8,0))</f>
        <v>0.8</v>
      </c>
      <c r="K33" s="357">
        <f>INDEX(Parameters,MATCH($A33,Parameters!$A:$A,0),MATCH(K$3,Parameters!$8:$8,0))</f>
        <v>0.8</v>
      </c>
      <c r="L33" s="357">
        <f>INDEX(Parameters,MATCH($A33,Parameters!$A:$A,0),MATCH(L$3,Parameters!$8:$8,0))</f>
        <v>0.8</v>
      </c>
      <c r="M33" s="357">
        <f>INDEX(Parameters,MATCH($A33,Parameters!$A:$A,0),MATCH(M$3,Parameters!$8:$8,0))</f>
        <v>0.8</v>
      </c>
      <c r="N33" s="357">
        <f>INDEX(Parameters,MATCH($A33,Parameters!$A:$A,0),MATCH(N$3,Parameters!$8:$8,0))</f>
        <v>0.8</v>
      </c>
      <c r="O33" s="357">
        <f>INDEX(Parameters,MATCH($A33,Parameters!$A:$A,0),MATCH(O$3,Parameters!$8:$8,0))</f>
        <v>0.8</v>
      </c>
      <c r="P33" s="357">
        <f>INDEX(Parameters,MATCH($A33,Parameters!$A:$A,0),MATCH(P$3,Parameters!$8:$8,0))</f>
        <v>0.8</v>
      </c>
      <c r="Q33" s="357">
        <f>INDEX(Parameters,MATCH($A33,Parameters!$A:$A,0),MATCH(Q$3,Parameters!$8:$8,0))</f>
        <v>0.8</v>
      </c>
      <c r="R33" s="357">
        <f>INDEX(Parameters,MATCH($A33,Parameters!$A:$A,0),MATCH(R$3,Parameters!$8:$8,0))</f>
        <v>0.8</v>
      </c>
      <c r="S33" s="357">
        <f>INDEX(Parameters,MATCH($A33,Parameters!$A:$A,0),MATCH(S$3,Parameters!$8:$8,0))</f>
        <v>0.8</v>
      </c>
      <c r="T33" s="357">
        <f>INDEX(Parameters,MATCH($A33,Parameters!$A:$A,0),MATCH(T$3,Parameters!$8:$8,0))</f>
        <v>0.8</v>
      </c>
      <c r="U33" s="357">
        <f>INDEX(Parameters,MATCH($A33,Parameters!$A:$A,0),MATCH(U$3,Parameters!$8:$8,0))</f>
        <v>0.8</v>
      </c>
      <c r="V33" s="357">
        <f>INDEX(Parameters,MATCH($A33,Parameters!$A:$A,0),MATCH(V$3,Parameters!$8:$8,0))</f>
        <v>0.8</v>
      </c>
      <c r="W33" s="357">
        <f>INDEX(Parameters,MATCH($A33,Parameters!$A:$A,0),MATCH(W$3,Parameters!$8:$8,0))</f>
        <v>0.8</v>
      </c>
      <c r="X33" s="357">
        <f>INDEX(Parameters,MATCH($A33,Parameters!$A:$A,0),MATCH(X$3,Parameters!$8:$8,0))</f>
        <v>0.8</v>
      </c>
      <c r="Y33" s="357">
        <f>INDEX(Parameters,MATCH($A33,Parameters!$A:$A,0),MATCH(Y$3,Parameters!$8:$8,0))</f>
        <v>0.8</v>
      </c>
      <c r="Z33" s="357">
        <f>INDEX(Parameters,MATCH($A33,Parameters!$A:$A,0),MATCH(Z$3,Parameters!$8:$8,0))</f>
        <v>0.8</v>
      </c>
      <c r="AA33" s="357">
        <f>INDEX(Parameters,MATCH($A33,Parameters!$A:$A,0),MATCH(AA$3,Parameters!$8:$8,0))</f>
        <v>0.8</v>
      </c>
      <c r="AB33" s="357">
        <f>INDEX(Parameters,MATCH($A33,Parameters!$A:$A,0),MATCH(AB$3,Parameters!$8:$8,0))</f>
        <v>0.8</v>
      </c>
      <c r="AC33" s="357">
        <f>INDEX(Parameters,MATCH($A33,Parameters!$A:$A,0),MATCH(AC$3,Parameters!$8:$8,0))</f>
        <v>0.8</v>
      </c>
      <c r="AD33" s="357">
        <f>INDEX(Parameters,MATCH($A33,Parameters!$A:$A,0),MATCH(AD$3,Parameters!$8:$8,0))</f>
        <v>0.8</v>
      </c>
      <c r="AE33" s="357">
        <f>INDEX(Parameters,MATCH($A33,Parameters!$A:$A,0),MATCH(AE$3,Parameters!$8:$8,0))</f>
        <v>0.8</v>
      </c>
      <c r="AF33" s="357">
        <f>INDEX(Parameters,MATCH($A33,Parameters!$A:$A,0),MATCH(AF$3,Parameters!$8:$8,0))</f>
        <v>0.8</v>
      </c>
      <c r="AG33" s="357">
        <f>INDEX(Parameters,MATCH($A33,Parameters!$A:$A,0),MATCH(AG$3,Parameters!$8:$8,0))</f>
        <v>0.8</v>
      </c>
      <c r="AH33" s="357">
        <f>INDEX(Parameters,MATCH($A33,Parameters!$A:$A,0),MATCH(AH$3,Parameters!$8:$8,0))</f>
        <v>0.8</v>
      </c>
      <c r="AI33" s="357">
        <f>INDEX(Parameters,MATCH($A33,Parameters!$A:$A,0),MATCH(AI$3,Parameters!$8:$8,0))</f>
        <v>0.8</v>
      </c>
      <c r="AJ33" s="357">
        <f>INDEX(Parameters,MATCH($A33,Parameters!$A:$A,0),MATCH(AJ$3,Parameters!$8:$8,0))</f>
        <v>0.8</v>
      </c>
      <c r="AK33" s="357">
        <f>INDEX(Parameters,MATCH($A33,Parameters!$A:$A,0),MATCH(AK$3,Parameters!$8:$8,0))</f>
        <v>0.8</v>
      </c>
      <c r="AL33" s="357">
        <f>INDEX(Parameters,MATCH($A33,Parameters!$A:$A,0),MATCH(AL$3,Parameters!$8:$8,0))</f>
        <v>0.8</v>
      </c>
      <c r="AM33" s="357"/>
      <c r="AN33" s="357"/>
      <c r="AO33" s="357"/>
      <c r="AP33" s="357"/>
      <c r="AQ33" s="357"/>
    </row>
    <row r="34" spans="1:43" ht="16.5" customHeight="1" x14ac:dyDescent="0.35">
      <c r="A34" s="89" t="s">
        <v>299</v>
      </c>
      <c r="B34" s="25" t="s">
        <v>165</v>
      </c>
      <c r="C34" s="73" t="s">
        <v>277</v>
      </c>
      <c r="D34" s="53" t="s">
        <v>153</v>
      </c>
      <c r="E34" s="46" t="str">
        <f t="shared" si="2"/>
        <v>Sheep</v>
      </c>
      <c r="F34" s="12" t="s">
        <v>122</v>
      </c>
      <c r="G34" s="223"/>
      <c r="H34" s="58">
        <f ca="1">H29*H33</f>
        <v>0.49979999999999997</v>
      </c>
      <c r="I34" s="58">
        <f t="shared" ref="I34:AL34" ca="1" si="12">I29*I33</f>
        <v>0.49979999999999997</v>
      </c>
      <c r="J34" s="58">
        <f t="shared" ca="1" si="12"/>
        <v>0.49979999999999997</v>
      </c>
      <c r="K34" s="58">
        <f t="shared" ca="1" si="12"/>
        <v>0.49979999999999997</v>
      </c>
      <c r="L34" s="58">
        <f t="shared" ca="1" si="12"/>
        <v>0.49979999999999997</v>
      </c>
      <c r="M34" s="58">
        <f t="shared" ca="1" si="12"/>
        <v>0.49979999999999997</v>
      </c>
      <c r="N34" s="58">
        <f t="shared" ca="1" si="12"/>
        <v>0.49979999999999997</v>
      </c>
      <c r="O34" s="58">
        <f t="shared" ca="1" si="12"/>
        <v>0.49979999999999997</v>
      </c>
      <c r="P34" s="58">
        <f t="shared" ca="1" si="12"/>
        <v>0.49979999999999997</v>
      </c>
      <c r="Q34" s="58">
        <f t="shared" ca="1" si="12"/>
        <v>0.49979999999999997</v>
      </c>
      <c r="R34" s="58">
        <f t="shared" ca="1" si="12"/>
        <v>0.49979999999999997</v>
      </c>
      <c r="S34" s="58">
        <f t="shared" ca="1" si="12"/>
        <v>0.49979999999999997</v>
      </c>
      <c r="T34" s="58">
        <f t="shared" ca="1" si="12"/>
        <v>0.49979999999999997</v>
      </c>
      <c r="U34" s="58">
        <f t="shared" ca="1" si="12"/>
        <v>0.49979999999999997</v>
      </c>
      <c r="V34" s="58">
        <f t="shared" ca="1" si="12"/>
        <v>0.49979999999999997</v>
      </c>
      <c r="W34" s="58">
        <f t="shared" ca="1" si="12"/>
        <v>0.49979999999999997</v>
      </c>
      <c r="X34" s="58">
        <f t="shared" ca="1" si="12"/>
        <v>0.49979999999999997</v>
      </c>
      <c r="Y34" s="58">
        <f t="shared" ca="1" si="12"/>
        <v>0.49979999999999997</v>
      </c>
      <c r="Z34" s="58">
        <f t="shared" ca="1" si="12"/>
        <v>0.49979999999999997</v>
      </c>
      <c r="AA34" s="58">
        <f t="shared" ca="1" si="12"/>
        <v>0.49979999999999997</v>
      </c>
      <c r="AB34" s="58">
        <f t="shared" ca="1" si="12"/>
        <v>0.49979999999999997</v>
      </c>
      <c r="AC34" s="58">
        <f t="shared" ca="1" si="12"/>
        <v>0.49979999999999997</v>
      </c>
      <c r="AD34" s="58">
        <f t="shared" ca="1" si="12"/>
        <v>0.49979999999999997</v>
      </c>
      <c r="AE34" s="58">
        <f t="shared" ca="1" si="12"/>
        <v>0.49979999999999997</v>
      </c>
      <c r="AF34" s="58">
        <f t="shared" ca="1" si="12"/>
        <v>0.49979999999999997</v>
      </c>
      <c r="AG34" s="58">
        <f t="shared" ca="1" si="12"/>
        <v>0.49979999999999997</v>
      </c>
      <c r="AH34" s="58">
        <f t="shared" ca="1" si="12"/>
        <v>0.49979999999999997</v>
      </c>
      <c r="AI34" s="58">
        <f t="shared" ca="1" si="12"/>
        <v>0.49979999999999997</v>
      </c>
      <c r="AJ34" s="58">
        <f t="shared" ca="1" si="12"/>
        <v>0.49979999999999997</v>
      </c>
      <c r="AK34" s="58">
        <f t="shared" ca="1" si="12"/>
        <v>0.49979999999999997</v>
      </c>
      <c r="AL34" s="58">
        <f t="shared" ca="1" si="12"/>
        <v>0.49979999999999997</v>
      </c>
      <c r="AM34" s="58"/>
      <c r="AN34" s="58"/>
      <c r="AO34" s="58"/>
      <c r="AP34" s="58"/>
      <c r="AQ34" s="58"/>
    </row>
    <row r="35" spans="1:43" ht="18" x14ac:dyDescent="0.35">
      <c r="A35" s="89" t="s">
        <v>300</v>
      </c>
      <c r="B35" s="25" t="s">
        <v>165</v>
      </c>
      <c r="C35" s="73" t="s">
        <v>278</v>
      </c>
      <c r="D35" s="53" t="s">
        <v>153</v>
      </c>
      <c r="E35" s="46" t="str">
        <f t="shared" si="2"/>
        <v>Sheep</v>
      </c>
      <c r="F35" s="12" t="s">
        <v>122</v>
      </c>
      <c r="G35" s="223"/>
      <c r="H35" s="58">
        <f ca="1">H29*(1-H33)</f>
        <v>0.12494999999999995</v>
      </c>
      <c r="I35" s="58">
        <f t="shared" ref="I35:AL35" ca="1" si="13">I29*(1-I33)</f>
        <v>0.12494999999999995</v>
      </c>
      <c r="J35" s="58">
        <f t="shared" ca="1" si="13"/>
        <v>0.12494999999999995</v>
      </c>
      <c r="K35" s="58">
        <f t="shared" ca="1" si="13"/>
        <v>0.12494999999999995</v>
      </c>
      <c r="L35" s="58">
        <f t="shared" ca="1" si="13"/>
        <v>0.12494999999999995</v>
      </c>
      <c r="M35" s="58">
        <f t="shared" ca="1" si="13"/>
        <v>0.12494999999999995</v>
      </c>
      <c r="N35" s="58">
        <f t="shared" ca="1" si="13"/>
        <v>0.12494999999999995</v>
      </c>
      <c r="O35" s="58">
        <f t="shared" ca="1" si="13"/>
        <v>0.12494999999999995</v>
      </c>
      <c r="P35" s="58">
        <f t="shared" ca="1" si="13"/>
        <v>0.12494999999999995</v>
      </c>
      <c r="Q35" s="58">
        <f t="shared" ca="1" si="13"/>
        <v>0.12494999999999995</v>
      </c>
      <c r="R35" s="58">
        <f t="shared" ca="1" si="13"/>
        <v>0.12494999999999995</v>
      </c>
      <c r="S35" s="58">
        <f t="shared" ca="1" si="13"/>
        <v>0.12494999999999995</v>
      </c>
      <c r="T35" s="58">
        <f t="shared" ca="1" si="13"/>
        <v>0.12494999999999995</v>
      </c>
      <c r="U35" s="58">
        <f t="shared" ca="1" si="13"/>
        <v>0.12494999999999995</v>
      </c>
      <c r="V35" s="58">
        <f t="shared" ca="1" si="13"/>
        <v>0.12494999999999995</v>
      </c>
      <c r="W35" s="58">
        <f t="shared" ca="1" si="13"/>
        <v>0.12494999999999995</v>
      </c>
      <c r="X35" s="58">
        <f t="shared" ca="1" si="13"/>
        <v>0.12494999999999995</v>
      </c>
      <c r="Y35" s="58">
        <f t="shared" ca="1" si="13"/>
        <v>0.12494999999999995</v>
      </c>
      <c r="Z35" s="58">
        <f t="shared" ca="1" si="13"/>
        <v>0.12494999999999995</v>
      </c>
      <c r="AA35" s="58">
        <f t="shared" ca="1" si="13"/>
        <v>0.12494999999999995</v>
      </c>
      <c r="AB35" s="58">
        <f t="shared" ca="1" si="13"/>
        <v>0.12494999999999995</v>
      </c>
      <c r="AC35" s="58">
        <f t="shared" ca="1" si="13"/>
        <v>0.12494999999999995</v>
      </c>
      <c r="AD35" s="58">
        <f t="shared" ca="1" si="13"/>
        <v>0.12494999999999995</v>
      </c>
      <c r="AE35" s="58">
        <f t="shared" ca="1" si="13"/>
        <v>0.12494999999999995</v>
      </c>
      <c r="AF35" s="58">
        <f t="shared" ca="1" si="13"/>
        <v>0.12494999999999995</v>
      </c>
      <c r="AG35" s="58">
        <f t="shared" ca="1" si="13"/>
        <v>0.12494999999999995</v>
      </c>
      <c r="AH35" s="58">
        <f t="shared" ca="1" si="13"/>
        <v>0.12494999999999995</v>
      </c>
      <c r="AI35" s="58">
        <f t="shared" ca="1" si="13"/>
        <v>0.12494999999999995</v>
      </c>
      <c r="AJ35" s="58">
        <f t="shared" ca="1" si="13"/>
        <v>0.12494999999999995</v>
      </c>
      <c r="AK35" s="58">
        <f t="shared" ca="1" si="13"/>
        <v>0.12494999999999995</v>
      </c>
      <c r="AL35" s="58">
        <f t="shared" ca="1" si="13"/>
        <v>0.12494999999999995</v>
      </c>
      <c r="AM35" s="58"/>
      <c r="AN35" s="58"/>
      <c r="AO35" s="58"/>
      <c r="AP35" s="58"/>
      <c r="AQ35" s="58"/>
    </row>
    <row r="36" spans="1:43" x14ac:dyDescent="0.25">
      <c r="A36" s="90"/>
      <c r="B36" s="25" t="s">
        <v>165</v>
      </c>
      <c r="C36" s="53" t="s">
        <v>384</v>
      </c>
      <c r="D36" s="25" t="s">
        <v>153</v>
      </c>
      <c r="E36" s="46" t="str">
        <f t="shared" si="2"/>
        <v>Sheep</v>
      </c>
      <c r="F36" s="52" t="s">
        <v>122</v>
      </c>
      <c r="G36" s="223"/>
      <c r="H36" s="57">
        <f ca="1">SUM(H34:H35)</f>
        <v>0.62474999999999992</v>
      </c>
      <c r="I36" s="57">
        <f t="shared" ref="I36:AL36" ca="1" si="14">SUM(I34:I35)</f>
        <v>0.62474999999999992</v>
      </c>
      <c r="J36" s="57">
        <f t="shared" ca="1" si="14"/>
        <v>0.62474999999999992</v>
      </c>
      <c r="K36" s="57">
        <f t="shared" ca="1" si="14"/>
        <v>0.62474999999999992</v>
      </c>
      <c r="L36" s="57">
        <f t="shared" ca="1" si="14"/>
        <v>0.62474999999999992</v>
      </c>
      <c r="M36" s="57">
        <f t="shared" ca="1" si="14"/>
        <v>0.62474999999999992</v>
      </c>
      <c r="N36" s="57">
        <f t="shared" ca="1" si="14"/>
        <v>0.62474999999999992</v>
      </c>
      <c r="O36" s="57">
        <f t="shared" ca="1" si="14"/>
        <v>0.62474999999999992</v>
      </c>
      <c r="P36" s="57">
        <f t="shared" ca="1" si="14"/>
        <v>0.62474999999999992</v>
      </c>
      <c r="Q36" s="57">
        <f t="shared" ca="1" si="14"/>
        <v>0.62474999999999992</v>
      </c>
      <c r="R36" s="57">
        <f t="shared" ca="1" si="14"/>
        <v>0.62474999999999992</v>
      </c>
      <c r="S36" s="57">
        <f t="shared" ca="1" si="14"/>
        <v>0.62474999999999992</v>
      </c>
      <c r="T36" s="57">
        <f t="shared" ca="1" si="14"/>
        <v>0.62474999999999992</v>
      </c>
      <c r="U36" s="57">
        <f t="shared" ca="1" si="14"/>
        <v>0.62474999999999992</v>
      </c>
      <c r="V36" s="57">
        <f t="shared" ca="1" si="14"/>
        <v>0.62474999999999992</v>
      </c>
      <c r="W36" s="57">
        <f t="shared" ca="1" si="14"/>
        <v>0.62474999999999992</v>
      </c>
      <c r="X36" s="57">
        <f t="shared" ca="1" si="14"/>
        <v>0.62474999999999992</v>
      </c>
      <c r="Y36" s="57">
        <f t="shared" ca="1" si="14"/>
        <v>0.62474999999999992</v>
      </c>
      <c r="Z36" s="57">
        <f t="shared" ca="1" si="14"/>
        <v>0.62474999999999992</v>
      </c>
      <c r="AA36" s="57">
        <f t="shared" ca="1" si="14"/>
        <v>0.62474999999999992</v>
      </c>
      <c r="AB36" s="57">
        <f t="shared" ca="1" si="14"/>
        <v>0.62474999999999992</v>
      </c>
      <c r="AC36" s="57">
        <f t="shared" ca="1" si="14"/>
        <v>0.62474999999999992</v>
      </c>
      <c r="AD36" s="57">
        <f t="shared" ca="1" si="14"/>
        <v>0.62474999999999992</v>
      </c>
      <c r="AE36" s="57">
        <f t="shared" ca="1" si="14"/>
        <v>0.62474999999999992</v>
      </c>
      <c r="AF36" s="57">
        <f t="shared" ca="1" si="14"/>
        <v>0.62474999999999992</v>
      </c>
      <c r="AG36" s="57">
        <f t="shared" ca="1" si="14"/>
        <v>0.62474999999999992</v>
      </c>
      <c r="AH36" s="57">
        <f t="shared" ca="1" si="14"/>
        <v>0.62474999999999992</v>
      </c>
      <c r="AI36" s="57">
        <f t="shared" ca="1" si="14"/>
        <v>0.62474999999999992</v>
      </c>
      <c r="AJ36" s="57">
        <f t="shared" ca="1" si="14"/>
        <v>0.62474999999999992</v>
      </c>
      <c r="AK36" s="57">
        <f t="shared" ca="1" si="14"/>
        <v>0.62474999999999992</v>
      </c>
      <c r="AL36" s="57">
        <f t="shared" ca="1" si="14"/>
        <v>0.62474999999999992</v>
      </c>
      <c r="AM36" s="57"/>
      <c r="AN36" s="57"/>
      <c r="AO36" s="57"/>
      <c r="AP36" s="57"/>
      <c r="AQ36" s="57"/>
    </row>
    <row r="37" spans="1:43" x14ac:dyDescent="0.25">
      <c r="A37" s="370" t="s">
        <v>386</v>
      </c>
      <c r="B37" s="27"/>
      <c r="C37" s="82" t="s">
        <v>402</v>
      </c>
      <c r="D37" s="26" t="s">
        <v>153</v>
      </c>
      <c r="E37" s="108" t="str">
        <f t="shared" si="2"/>
        <v>Sheep</v>
      </c>
      <c r="F37" s="82" t="s">
        <v>122</v>
      </c>
      <c r="G37" s="225" t="str">
        <f ca="1">IFERROR(IF(SUM($H37:AQ37)=0,"OK","Error - all years do not = 0"),"Error - check input data")</f>
        <v>OK</v>
      </c>
      <c r="H37" s="74">
        <f ca="1">H29-H36</f>
        <v>0</v>
      </c>
      <c r="I37" s="74">
        <f t="shared" ref="I37:AL37" ca="1" si="15">I29-I36</f>
        <v>0</v>
      </c>
      <c r="J37" s="74">
        <f t="shared" ca="1" si="15"/>
        <v>0</v>
      </c>
      <c r="K37" s="74">
        <f t="shared" ca="1" si="15"/>
        <v>0</v>
      </c>
      <c r="L37" s="74">
        <f t="shared" ca="1" si="15"/>
        <v>0</v>
      </c>
      <c r="M37" s="74">
        <f t="shared" ca="1" si="15"/>
        <v>0</v>
      </c>
      <c r="N37" s="74">
        <f t="shared" ca="1" si="15"/>
        <v>0</v>
      </c>
      <c r="O37" s="74">
        <f t="shared" ca="1" si="15"/>
        <v>0</v>
      </c>
      <c r="P37" s="74">
        <f t="shared" ca="1" si="15"/>
        <v>0</v>
      </c>
      <c r="Q37" s="74">
        <f t="shared" ca="1" si="15"/>
        <v>0</v>
      </c>
      <c r="R37" s="74">
        <f t="shared" ca="1" si="15"/>
        <v>0</v>
      </c>
      <c r="S37" s="74">
        <f t="shared" ca="1" si="15"/>
        <v>0</v>
      </c>
      <c r="T37" s="74">
        <f t="shared" ca="1" si="15"/>
        <v>0</v>
      </c>
      <c r="U37" s="74">
        <f t="shared" ca="1" si="15"/>
        <v>0</v>
      </c>
      <c r="V37" s="74">
        <f t="shared" ca="1" si="15"/>
        <v>0</v>
      </c>
      <c r="W37" s="74">
        <f t="shared" ca="1" si="15"/>
        <v>0</v>
      </c>
      <c r="X37" s="74">
        <f t="shared" ca="1" si="15"/>
        <v>0</v>
      </c>
      <c r="Y37" s="74">
        <f t="shared" ca="1" si="15"/>
        <v>0</v>
      </c>
      <c r="Z37" s="74">
        <f t="shared" ca="1" si="15"/>
        <v>0</v>
      </c>
      <c r="AA37" s="74">
        <f t="shared" ca="1" si="15"/>
        <v>0</v>
      </c>
      <c r="AB37" s="74">
        <f t="shared" ca="1" si="15"/>
        <v>0</v>
      </c>
      <c r="AC37" s="74">
        <f t="shared" ca="1" si="15"/>
        <v>0</v>
      </c>
      <c r="AD37" s="74">
        <f t="shared" ca="1" si="15"/>
        <v>0</v>
      </c>
      <c r="AE37" s="74">
        <f t="shared" ca="1" si="15"/>
        <v>0</v>
      </c>
      <c r="AF37" s="74">
        <f t="shared" ca="1" si="15"/>
        <v>0</v>
      </c>
      <c r="AG37" s="74">
        <f t="shared" ca="1" si="15"/>
        <v>0</v>
      </c>
      <c r="AH37" s="74">
        <f t="shared" ca="1" si="15"/>
        <v>0</v>
      </c>
      <c r="AI37" s="74">
        <f t="shared" ca="1" si="15"/>
        <v>0</v>
      </c>
      <c r="AJ37" s="74">
        <f t="shared" ca="1" si="15"/>
        <v>0</v>
      </c>
      <c r="AK37" s="74">
        <f t="shared" ca="1" si="15"/>
        <v>0</v>
      </c>
      <c r="AL37" s="74">
        <f t="shared" ca="1" si="15"/>
        <v>0</v>
      </c>
      <c r="AM37" s="74"/>
      <c r="AN37" s="74"/>
      <c r="AO37" s="74"/>
      <c r="AP37" s="74"/>
      <c r="AQ37" s="74"/>
    </row>
    <row r="38" spans="1:43" ht="18" x14ac:dyDescent="0.35">
      <c r="A38" s="89" t="s">
        <v>301</v>
      </c>
      <c r="B38" s="25" t="s">
        <v>165</v>
      </c>
      <c r="C38" s="73" t="s">
        <v>276</v>
      </c>
      <c r="D38" s="52" t="s">
        <v>153</v>
      </c>
      <c r="E38" s="46" t="str">
        <f t="shared" si="2"/>
        <v>Sheep</v>
      </c>
      <c r="F38" s="12" t="s">
        <v>122</v>
      </c>
      <c r="G38" s="175"/>
      <c r="H38" s="50">
        <f ca="1">H23*H33</f>
        <v>0.99959999999999993</v>
      </c>
      <c r="I38" s="50">
        <f t="shared" ref="I38:AL38" ca="1" si="16">I23*I33</f>
        <v>0.99959999999999993</v>
      </c>
      <c r="J38" s="50">
        <f t="shared" ca="1" si="16"/>
        <v>0.99959999999999993</v>
      </c>
      <c r="K38" s="50">
        <f t="shared" ca="1" si="16"/>
        <v>0.99959999999999993</v>
      </c>
      <c r="L38" s="50">
        <f t="shared" ca="1" si="16"/>
        <v>0.99959999999999993</v>
      </c>
      <c r="M38" s="50">
        <f t="shared" ca="1" si="16"/>
        <v>0.99959999999999993</v>
      </c>
      <c r="N38" s="50">
        <f t="shared" ca="1" si="16"/>
        <v>0.99959999999999993</v>
      </c>
      <c r="O38" s="50">
        <f t="shared" ca="1" si="16"/>
        <v>0.99959999999999993</v>
      </c>
      <c r="P38" s="50">
        <f t="shared" ca="1" si="16"/>
        <v>0.99959999999999993</v>
      </c>
      <c r="Q38" s="50">
        <f t="shared" ca="1" si="16"/>
        <v>0.99959999999999993</v>
      </c>
      <c r="R38" s="50">
        <f t="shared" ca="1" si="16"/>
        <v>0.99959999999999993</v>
      </c>
      <c r="S38" s="50">
        <f t="shared" ca="1" si="16"/>
        <v>0.99959999999999993</v>
      </c>
      <c r="T38" s="50">
        <f t="shared" ca="1" si="16"/>
        <v>0.99959999999999993</v>
      </c>
      <c r="U38" s="50">
        <f t="shared" ca="1" si="16"/>
        <v>0.99959999999999993</v>
      </c>
      <c r="V38" s="50">
        <f t="shared" ca="1" si="16"/>
        <v>0.99959999999999993</v>
      </c>
      <c r="W38" s="50">
        <f t="shared" ca="1" si="16"/>
        <v>0.99959999999999993</v>
      </c>
      <c r="X38" s="50">
        <f t="shared" ca="1" si="16"/>
        <v>0.99959999999999993</v>
      </c>
      <c r="Y38" s="50">
        <f t="shared" ca="1" si="16"/>
        <v>0.99959999999999993</v>
      </c>
      <c r="Z38" s="50">
        <f t="shared" ca="1" si="16"/>
        <v>0.99959999999999993</v>
      </c>
      <c r="AA38" s="50">
        <f t="shared" ca="1" si="16"/>
        <v>0.99959999999999993</v>
      </c>
      <c r="AB38" s="50">
        <f t="shared" ca="1" si="16"/>
        <v>0.99959999999999993</v>
      </c>
      <c r="AC38" s="50">
        <f t="shared" ca="1" si="16"/>
        <v>0.99959999999999993</v>
      </c>
      <c r="AD38" s="50">
        <f t="shared" ca="1" si="16"/>
        <v>0.99959999999999993</v>
      </c>
      <c r="AE38" s="50">
        <f t="shared" ca="1" si="16"/>
        <v>0.99959999999999993</v>
      </c>
      <c r="AF38" s="50">
        <f t="shared" ca="1" si="16"/>
        <v>0.99959999999999993</v>
      </c>
      <c r="AG38" s="50">
        <f t="shared" ca="1" si="16"/>
        <v>0.99959999999999993</v>
      </c>
      <c r="AH38" s="50">
        <f t="shared" ca="1" si="16"/>
        <v>0.99959999999999993</v>
      </c>
      <c r="AI38" s="50">
        <f t="shared" ca="1" si="16"/>
        <v>0.99959999999999993</v>
      </c>
      <c r="AJ38" s="50">
        <f t="shared" ca="1" si="16"/>
        <v>0.99959999999999993</v>
      </c>
      <c r="AK38" s="50">
        <f t="shared" ca="1" si="16"/>
        <v>0.99959999999999993</v>
      </c>
      <c r="AL38" s="50">
        <f t="shared" ca="1" si="16"/>
        <v>0.99959999999999993</v>
      </c>
      <c r="AM38" s="50"/>
      <c r="AN38" s="50"/>
      <c r="AO38" s="50"/>
      <c r="AP38" s="50"/>
      <c r="AQ38" s="50"/>
    </row>
    <row r="39" spans="1:43" ht="14.1" customHeight="1" x14ac:dyDescent="0.35">
      <c r="A39" s="89" t="s">
        <v>302</v>
      </c>
      <c r="B39" s="25" t="s">
        <v>165</v>
      </c>
      <c r="C39" s="73" t="s">
        <v>271</v>
      </c>
      <c r="D39" s="52" t="s">
        <v>153</v>
      </c>
      <c r="E39" s="46" t="str">
        <f t="shared" si="2"/>
        <v>Sheep</v>
      </c>
      <c r="F39" s="12" t="s">
        <v>122</v>
      </c>
      <c r="G39" s="175"/>
      <c r="H39" s="50">
        <f ca="1">H23*(1-H33)</f>
        <v>0.2498999999999999</v>
      </c>
      <c r="I39" s="50">
        <f t="shared" ref="I39:AL39" ca="1" si="17">I23*(1-I33)</f>
        <v>0.2498999999999999</v>
      </c>
      <c r="J39" s="50">
        <f t="shared" ca="1" si="17"/>
        <v>0.2498999999999999</v>
      </c>
      <c r="K39" s="50">
        <f t="shared" ca="1" si="17"/>
        <v>0.2498999999999999</v>
      </c>
      <c r="L39" s="50">
        <f t="shared" ca="1" si="17"/>
        <v>0.2498999999999999</v>
      </c>
      <c r="M39" s="50">
        <f t="shared" ca="1" si="17"/>
        <v>0.2498999999999999</v>
      </c>
      <c r="N39" s="50">
        <f t="shared" ca="1" si="17"/>
        <v>0.2498999999999999</v>
      </c>
      <c r="O39" s="50">
        <f t="shared" ca="1" si="17"/>
        <v>0.2498999999999999</v>
      </c>
      <c r="P39" s="50">
        <f t="shared" ca="1" si="17"/>
        <v>0.2498999999999999</v>
      </c>
      <c r="Q39" s="50">
        <f t="shared" ca="1" si="17"/>
        <v>0.2498999999999999</v>
      </c>
      <c r="R39" s="50">
        <f t="shared" ca="1" si="17"/>
        <v>0.2498999999999999</v>
      </c>
      <c r="S39" s="50">
        <f t="shared" ca="1" si="17"/>
        <v>0.2498999999999999</v>
      </c>
      <c r="T39" s="50">
        <f t="shared" ca="1" si="17"/>
        <v>0.2498999999999999</v>
      </c>
      <c r="U39" s="50">
        <f t="shared" ca="1" si="17"/>
        <v>0.2498999999999999</v>
      </c>
      <c r="V39" s="50">
        <f t="shared" ca="1" si="17"/>
        <v>0.2498999999999999</v>
      </c>
      <c r="W39" s="50">
        <f t="shared" ca="1" si="17"/>
        <v>0.2498999999999999</v>
      </c>
      <c r="X39" s="50">
        <f t="shared" ca="1" si="17"/>
        <v>0.2498999999999999</v>
      </c>
      <c r="Y39" s="50">
        <f t="shared" ca="1" si="17"/>
        <v>0.2498999999999999</v>
      </c>
      <c r="Z39" s="50">
        <f t="shared" ca="1" si="17"/>
        <v>0.2498999999999999</v>
      </c>
      <c r="AA39" s="50">
        <f t="shared" ca="1" si="17"/>
        <v>0.2498999999999999</v>
      </c>
      <c r="AB39" s="50">
        <f t="shared" ca="1" si="17"/>
        <v>0.2498999999999999</v>
      </c>
      <c r="AC39" s="50">
        <f t="shared" ca="1" si="17"/>
        <v>0.2498999999999999</v>
      </c>
      <c r="AD39" s="50">
        <f t="shared" ca="1" si="17"/>
        <v>0.2498999999999999</v>
      </c>
      <c r="AE39" s="50">
        <f t="shared" ca="1" si="17"/>
        <v>0.2498999999999999</v>
      </c>
      <c r="AF39" s="50">
        <f t="shared" ca="1" si="17"/>
        <v>0.2498999999999999</v>
      </c>
      <c r="AG39" s="50">
        <f t="shared" ca="1" si="17"/>
        <v>0.2498999999999999</v>
      </c>
      <c r="AH39" s="50">
        <f t="shared" ca="1" si="17"/>
        <v>0.2498999999999999</v>
      </c>
      <c r="AI39" s="50">
        <f t="shared" ca="1" si="17"/>
        <v>0.2498999999999999</v>
      </c>
      <c r="AJ39" s="50">
        <f t="shared" ca="1" si="17"/>
        <v>0.2498999999999999</v>
      </c>
      <c r="AK39" s="50">
        <f t="shared" ca="1" si="17"/>
        <v>0.2498999999999999</v>
      </c>
      <c r="AL39" s="50">
        <f t="shared" ca="1" si="17"/>
        <v>0.2498999999999999</v>
      </c>
      <c r="AM39" s="50"/>
      <c r="AN39" s="50"/>
      <c r="AO39" s="50"/>
      <c r="AP39" s="50"/>
      <c r="AQ39" s="50"/>
    </row>
    <row r="40" spans="1:43" x14ac:dyDescent="0.25">
      <c r="A40" s="68"/>
      <c r="B40" s="25" t="s">
        <v>165</v>
      </c>
      <c r="C40" s="53" t="s">
        <v>385</v>
      </c>
      <c r="D40" s="52" t="s">
        <v>153</v>
      </c>
      <c r="E40" s="46" t="str">
        <f t="shared" si="2"/>
        <v>Sheep</v>
      </c>
      <c r="F40" s="52" t="s">
        <v>122</v>
      </c>
      <c r="G40" s="175"/>
      <c r="H40" s="57">
        <f ca="1">SUM(H38:H39)</f>
        <v>1.2494999999999998</v>
      </c>
      <c r="I40" s="57">
        <f t="shared" ref="I40:AL40" ca="1" si="18">SUM(I38:I39)</f>
        <v>1.2494999999999998</v>
      </c>
      <c r="J40" s="57">
        <f t="shared" ca="1" si="18"/>
        <v>1.2494999999999998</v>
      </c>
      <c r="K40" s="57">
        <f t="shared" ca="1" si="18"/>
        <v>1.2494999999999998</v>
      </c>
      <c r="L40" s="57">
        <f t="shared" ca="1" si="18"/>
        <v>1.2494999999999998</v>
      </c>
      <c r="M40" s="57">
        <f t="shared" ca="1" si="18"/>
        <v>1.2494999999999998</v>
      </c>
      <c r="N40" s="57">
        <f t="shared" ca="1" si="18"/>
        <v>1.2494999999999998</v>
      </c>
      <c r="O40" s="57">
        <f t="shared" ca="1" si="18"/>
        <v>1.2494999999999998</v>
      </c>
      <c r="P40" s="57">
        <f t="shared" ca="1" si="18"/>
        <v>1.2494999999999998</v>
      </c>
      <c r="Q40" s="57">
        <f t="shared" ca="1" si="18"/>
        <v>1.2494999999999998</v>
      </c>
      <c r="R40" s="57">
        <f t="shared" ca="1" si="18"/>
        <v>1.2494999999999998</v>
      </c>
      <c r="S40" s="57">
        <f t="shared" ca="1" si="18"/>
        <v>1.2494999999999998</v>
      </c>
      <c r="T40" s="57">
        <f t="shared" ca="1" si="18"/>
        <v>1.2494999999999998</v>
      </c>
      <c r="U40" s="57">
        <f t="shared" ca="1" si="18"/>
        <v>1.2494999999999998</v>
      </c>
      <c r="V40" s="57">
        <f t="shared" ca="1" si="18"/>
        <v>1.2494999999999998</v>
      </c>
      <c r="W40" s="57">
        <f t="shared" ca="1" si="18"/>
        <v>1.2494999999999998</v>
      </c>
      <c r="X40" s="57">
        <f t="shared" ca="1" si="18"/>
        <v>1.2494999999999998</v>
      </c>
      <c r="Y40" s="57">
        <f t="shared" ca="1" si="18"/>
        <v>1.2494999999999998</v>
      </c>
      <c r="Z40" s="57">
        <f t="shared" ca="1" si="18"/>
        <v>1.2494999999999998</v>
      </c>
      <c r="AA40" s="57">
        <f t="shared" ca="1" si="18"/>
        <v>1.2494999999999998</v>
      </c>
      <c r="AB40" s="57">
        <f t="shared" ca="1" si="18"/>
        <v>1.2494999999999998</v>
      </c>
      <c r="AC40" s="57">
        <f t="shared" ca="1" si="18"/>
        <v>1.2494999999999998</v>
      </c>
      <c r="AD40" s="57">
        <f t="shared" ca="1" si="18"/>
        <v>1.2494999999999998</v>
      </c>
      <c r="AE40" s="57">
        <f t="shared" ca="1" si="18"/>
        <v>1.2494999999999998</v>
      </c>
      <c r="AF40" s="57">
        <f t="shared" ca="1" si="18"/>
        <v>1.2494999999999998</v>
      </c>
      <c r="AG40" s="57">
        <f t="shared" ca="1" si="18"/>
        <v>1.2494999999999998</v>
      </c>
      <c r="AH40" s="57">
        <f t="shared" ca="1" si="18"/>
        <v>1.2494999999999998</v>
      </c>
      <c r="AI40" s="57">
        <f t="shared" ca="1" si="18"/>
        <v>1.2494999999999998</v>
      </c>
      <c r="AJ40" s="57">
        <f t="shared" ca="1" si="18"/>
        <v>1.2494999999999998</v>
      </c>
      <c r="AK40" s="57">
        <f t="shared" ca="1" si="18"/>
        <v>1.2494999999999998</v>
      </c>
      <c r="AL40" s="57">
        <f t="shared" ca="1" si="18"/>
        <v>1.2494999999999998</v>
      </c>
      <c r="AM40" s="57"/>
      <c r="AN40" s="57"/>
      <c r="AO40" s="57"/>
      <c r="AP40" s="57"/>
      <c r="AQ40" s="57"/>
    </row>
    <row r="41" spans="1:43" x14ac:dyDescent="0.25">
      <c r="A41" s="105" t="s">
        <v>387</v>
      </c>
      <c r="B41" s="27"/>
      <c r="C41" s="82" t="s">
        <v>403</v>
      </c>
      <c r="D41" s="26" t="s">
        <v>153</v>
      </c>
      <c r="E41" s="108" t="str">
        <f t="shared" si="2"/>
        <v>Sheep</v>
      </c>
      <c r="F41" s="82" t="s">
        <v>122</v>
      </c>
      <c r="G41" s="225" t="str">
        <f ca="1">IFERROR(IF(SUM($H41:AQ41)=0,"OK","Error - all years do not = 0"),"Error - check input data")</f>
        <v>OK</v>
      </c>
      <c r="H41" s="74">
        <f ca="1">H23-H40</f>
        <v>0</v>
      </c>
      <c r="I41" s="74">
        <f t="shared" ref="I41:AL41" ca="1" si="19">I23-I40</f>
        <v>0</v>
      </c>
      <c r="J41" s="74">
        <f t="shared" ca="1" si="19"/>
        <v>0</v>
      </c>
      <c r="K41" s="74">
        <f t="shared" ca="1" si="19"/>
        <v>0</v>
      </c>
      <c r="L41" s="74">
        <f t="shared" ca="1" si="19"/>
        <v>0</v>
      </c>
      <c r="M41" s="74">
        <f t="shared" ca="1" si="19"/>
        <v>0</v>
      </c>
      <c r="N41" s="74">
        <f t="shared" ca="1" si="19"/>
        <v>0</v>
      </c>
      <c r="O41" s="74">
        <f t="shared" ca="1" si="19"/>
        <v>0</v>
      </c>
      <c r="P41" s="74">
        <f t="shared" ca="1" si="19"/>
        <v>0</v>
      </c>
      <c r="Q41" s="74">
        <f t="shared" ca="1" si="19"/>
        <v>0</v>
      </c>
      <c r="R41" s="74">
        <f t="shared" ca="1" si="19"/>
        <v>0</v>
      </c>
      <c r="S41" s="74">
        <f t="shared" ca="1" si="19"/>
        <v>0</v>
      </c>
      <c r="T41" s="74">
        <f t="shared" ca="1" si="19"/>
        <v>0</v>
      </c>
      <c r="U41" s="74">
        <f t="shared" ca="1" si="19"/>
        <v>0</v>
      </c>
      <c r="V41" s="74">
        <f t="shared" ca="1" si="19"/>
        <v>0</v>
      </c>
      <c r="W41" s="74">
        <f t="shared" ca="1" si="19"/>
        <v>0</v>
      </c>
      <c r="X41" s="74">
        <f t="shared" ca="1" si="19"/>
        <v>0</v>
      </c>
      <c r="Y41" s="74">
        <f t="shared" ca="1" si="19"/>
        <v>0</v>
      </c>
      <c r="Z41" s="74">
        <f t="shared" ca="1" si="19"/>
        <v>0</v>
      </c>
      <c r="AA41" s="74">
        <f t="shared" ca="1" si="19"/>
        <v>0</v>
      </c>
      <c r="AB41" s="74">
        <f t="shared" ca="1" si="19"/>
        <v>0</v>
      </c>
      <c r="AC41" s="74">
        <f t="shared" ca="1" si="19"/>
        <v>0</v>
      </c>
      <c r="AD41" s="74">
        <f t="shared" ca="1" si="19"/>
        <v>0</v>
      </c>
      <c r="AE41" s="74">
        <f t="shared" ca="1" si="19"/>
        <v>0</v>
      </c>
      <c r="AF41" s="74">
        <f t="shared" ca="1" si="19"/>
        <v>0</v>
      </c>
      <c r="AG41" s="74">
        <f t="shared" ca="1" si="19"/>
        <v>0</v>
      </c>
      <c r="AH41" s="74">
        <f t="shared" ca="1" si="19"/>
        <v>0</v>
      </c>
      <c r="AI41" s="74">
        <f t="shared" ca="1" si="19"/>
        <v>0</v>
      </c>
      <c r="AJ41" s="74">
        <f t="shared" ca="1" si="19"/>
        <v>0</v>
      </c>
      <c r="AK41" s="74">
        <f t="shared" ca="1" si="19"/>
        <v>0</v>
      </c>
      <c r="AL41" s="74">
        <f t="shared" ca="1" si="19"/>
        <v>0</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EF_NH3_house_slurry_Sheep</v>
      </c>
      <c r="B43" s="25" t="s">
        <v>165</v>
      </c>
      <c r="C43" s="2" t="s">
        <v>178</v>
      </c>
      <c r="D43" s="77" t="str">
        <f ca="1">VLOOKUP(A43,Parameters,4,0)</f>
        <v>NH3-N</v>
      </c>
      <c r="E43" s="46" t="str">
        <f t="shared" si="2"/>
        <v>Sheep</v>
      </c>
      <c r="F43" s="77" t="str">
        <f ca="1">VLOOKUP(A43,Parameters,6,0)</f>
        <v>Fraction TAN</v>
      </c>
      <c r="G43" s="175"/>
      <c r="H43" s="14">
        <f ca="1">INDEX(Parameters,MATCH($A43,Parameters!$A:$A,0),MATCH(H$3,Parameters!$8:$8,0))</f>
        <v>0</v>
      </c>
      <c r="I43" s="14">
        <f ca="1">INDEX(Parameters,MATCH($A43,Parameters!$A:$A,0),MATCH(I$3,Parameters!$8:$8,0))</f>
        <v>0</v>
      </c>
      <c r="J43" s="14">
        <f ca="1">INDEX(Parameters,MATCH($A43,Parameters!$A:$A,0),MATCH(J$3,Parameters!$8:$8,0))</f>
        <v>0</v>
      </c>
      <c r="K43" s="14">
        <f ca="1">INDEX(Parameters,MATCH($A43,Parameters!$A:$A,0),MATCH(K$3,Parameters!$8:$8,0))</f>
        <v>0</v>
      </c>
      <c r="L43" s="14">
        <f ca="1">INDEX(Parameters,MATCH($A43,Parameters!$A:$A,0),MATCH(L$3,Parameters!$8:$8,0))</f>
        <v>0</v>
      </c>
      <c r="M43" s="14">
        <f ca="1">INDEX(Parameters,MATCH($A43,Parameters!$A:$A,0),MATCH(M$3,Parameters!$8:$8,0))</f>
        <v>0</v>
      </c>
      <c r="N43" s="14">
        <f ca="1">INDEX(Parameters,MATCH($A43,Parameters!$A:$A,0),MATCH(N$3,Parameters!$8:$8,0))</f>
        <v>0</v>
      </c>
      <c r="O43" s="14">
        <f ca="1">INDEX(Parameters,MATCH($A43,Parameters!$A:$A,0),MATCH(O$3,Parameters!$8:$8,0))</f>
        <v>0</v>
      </c>
      <c r="P43" s="14">
        <f ca="1">INDEX(Parameters,MATCH($A43,Parameters!$A:$A,0),MATCH(P$3,Parameters!$8:$8,0))</f>
        <v>0</v>
      </c>
      <c r="Q43" s="14">
        <f ca="1">INDEX(Parameters,MATCH($A43,Parameters!$A:$A,0),MATCH(Q$3,Parameters!$8:$8,0))</f>
        <v>0</v>
      </c>
      <c r="R43" s="14">
        <f ca="1">INDEX(Parameters,MATCH($A43,Parameters!$A:$A,0),MATCH(R$3,Parameters!$8:$8,0))</f>
        <v>0</v>
      </c>
      <c r="S43" s="14">
        <f ca="1">INDEX(Parameters,MATCH($A43,Parameters!$A:$A,0),MATCH(S$3,Parameters!$8:$8,0))</f>
        <v>0</v>
      </c>
      <c r="T43" s="14">
        <f ca="1">INDEX(Parameters,MATCH($A43,Parameters!$A:$A,0),MATCH(T$3,Parameters!$8:$8,0))</f>
        <v>0</v>
      </c>
      <c r="U43" s="14">
        <f ca="1">INDEX(Parameters,MATCH($A43,Parameters!$A:$A,0),MATCH(U$3,Parameters!$8:$8,0))</f>
        <v>0</v>
      </c>
      <c r="V43" s="14">
        <f ca="1">INDEX(Parameters,MATCH($A43,Parameters!$A:$A,0),MATCH(V$3,Parameters!$8:$8,0))</f>
        <v>0</v>
      </c>
      <c r="W43" s="14">
        <f ca="1">INDEX(Parameters,MATCH($A43,Parameters!$A:$A,0),MATCH(W$3,Parameters!$8:$8,0))</f>
        <v>0</v>
      </c>
      <c r="X43" s="14">
        <f ca="1">INDEX(Parameters,MATCH($A43,Parameters!$A:$A,0),MATCH(X$3,Parameters!$8:$8,0))</f>
        <v>0</v>
      </c>
      <c r="Y43" s="14">
        <f ca="1">INDEX(Parameters,MATCH($A43,Parameters!$A:$A,0),MATCH(Y$3,Parameters!$8:$8,0))</f>
        <v>0</v>
      </c>
      <c r="Z43" s="14">
        <f ca="1">INDEX(Parameters,MATCH($A43,Parameters!$A:$A,0),MATCH(Z$3,Parameters!$8:$8,0))</f>
        <v>0</v>
      </c>
      <c r="AA43" s="14">
        <f ca="1">INDEX(Parameters,MATCH($A43,Parameters!$A:$A,0),MATCH(AA$3,Parameters!$8:$8,0))</f>
        <v>0</v>
      </c>
      <c r="AB43" s="14">
        <f ca="1">INDEX(Parameters,MATCH($A43,Parameters!$A:$A,0),MATCH(AB$3,Parameters!$8:$8,0))</f>
        <v>0</v>
      </c>
      <c r="AC43" s="14">
        <f ca="1">INDEX(Parameters,MATCH($A43,Parameters!$A:$A,0),MATCH(AC$3,Parameters!$8:$8,0))</f>
        <v>0</v>
      </c>
      <c r="AD43" s="14">
        <f ca="1">INDEX(Parameters,MATCH($A43,Parameters!$A:$A,0),MATCH(AD$3,Parameters!$8:$8,0))</f>
        <v>0</v>
      </c>
      <c r="AE43" s="14">
        <f ca="1">INDEX(Parameters,MATCH($A43,Parameters!$A:$A,0),MATCH(AE$3,Parameters!$8:$8,0))</f>
        <v>0</v>
      </c>
      <c r="AF43" s="14">
        <f ca="1">INDEX(Parameters,MATCH($A43,Parameters!$A:$A,0),MATCH(AF$3,Parameters!$8:$8,0))</f>
        <v>0</v>
      </c>
      <c r="AG43" s="14">
        <f ca="1">INDEX(Parameters,MATCH($A43,Parameters!$A:$A,0),MATCH(AG$3,Parameters!$8:$8,0))</f>
        <v>0</v>
      </c>
      <c r="AH43" s="14">
        <f ca="1">INDEX(Parameters,MATCH($A43,Parameters!$A:$A,0),MATCH(AH$3,Parameters!$8:$8,0))</f>
        <v>0</v>
      </c>
      <c r="AI43" s="14">
        <f ca="1">INDEX(Parameters,MATCH($A43,Parameters!$A:$A,0),MATCH(AI$3,Parameters!$8:$8,0))</f>
        <v>0</v>
      </c>
      <c r="AJ43" s="14">
        <f ca="1">INDEX(Parameters,MATCH($A43,Parameters!$A:$A,0),MATCH(AJ$3,Parameters!$8:$8,0))</f>
        <v>0</v>
      </c>
      <c r="AK43" s="14">
        <f ca="1">INDEX(Parameters,MATCH($A43,Parameters!$A:$A,0),MATCH(AK$3,Parameters!$8:$8,0))</f>
        <v>0</v>
      </c>
      <c r="AL43" s="14">
        <f ca="1">INDEX(Parameters,MATCH($A43,Parameters!$A:$A,0),MATCH(AL$3,Parameters!$8:$8,0))</f>
        <v>0</v>
      </c>
      <c r="AM43" s="14"/>
      <c r="AN43" s="14"/>
      <c r="AO43" s="14"/>
      <c r="AP43" s="14"/>
      <c r="AQ43" s="14"/>
    </row>
    <row r="44" spans="1:43" x14ac:dyDescent="0.25">
      <c r="A44" s="66" t="str">
        <f t="shared" si="20"/>
        <v>EF_NH3_house_solid_Sheep</v>
      </c>
      <c r="B44" s="25" t="s">
        <v>165</v>
      </c>
      <c r="C44" s="2" t="s">
        <v>177</v>
      </c>
      <c r="D44" s="77" t="str">
        <f ca="1">VLOOKUP(A44,Parameters,4,0)</f>
        <v>NH3-N</v>
      </c>
      <c r="E44" s="46" t="str">
        <f t="shared" si="2"/>
        <v>Sheep</v>
      </c>
      <c r="F44" s="77" t="str">
        <f ca="1">VLOOKUP(A44,Parameters,6,0)</f>
        <v>Fraction TAN</v>
      </c>
      <c r="G44" s="175"/>
      <c r="H44" s="14">
        <f ca="1">INDEX(Parameters,MATCH($A44,Parameters!$A:$A,0),MATCH(H$3,Parameters!$8:$8,0))</f>
        <v>0.22</v>
      </c>
      <c r="I44" s="14">
        <f ca="1">INDEX(Parameters,MATCH($A44,Parameters!$A:$A,0),MATCH(I$3,Parameters!$8:$8,0))</f>
        <v>0.22</v>
      </c>
      <c r="J44" s="14">
        <f ca="1">INDEX(Parameters,MATCH($A44,Parameters!$A:$A,0),MATCH(J$3,Parameters!$8:$8,0))</f>
        <v>0.22</v>
      </c>
      <c r="K44" s="14">
        <f ca="1">INDEX(Parameters,MATCH($A44,Parameters!$A:$A,0),MATCH(K$3,Parameters!$8:$8,0))</f>
        <v>0.22</v>
      </c>
      <c r="L44" s="14">
        <f ca="1">INDEX(Parameters,MATCH($A44,Parameters!$A:$A,0),MATCH(L$3,Parameters!$8:$8,0))</f>
        <v>0.22</v>
      </c>
      <c r="M44" s="14">
        <f ca="1">INDEX(Parameters,MATCH($A44,Parameters!$A:$A,0),MATCH(M$3,Parameters!$8:$8,0))</f>
        <v>0.22</v>
      </c>
      <c r="N44" s="14">
        <f ca="1">INDEX(Parameters,MATCH($A44,Parameters!$A:$A,0),MATCH(N$3,Parameters!$8:$8,0))</f>
        <v>0.22</v>
      </c>
      <c r="O44" s="14">
        <f ca="1">INDEX(Parameters,MATCH($A44,Parameters!$A:$A,0),MATCH(O$3,Parameters!$8:$8,0))</f>
        <v>0.22</v>
      </c>
      <c r="P44" s="14">
        <f ca="1">INDEX(Parameters,MATCH($A44,Parameters!$A:$A,0),MATCH(P$3,Parameters!$8:$8,0))</f>
        <v>0.22</v>
      </c>
      <c r="Q44" s="14">
        <f ca="1">INDEX(Parameters,MATCH($A44,Parameters!$A:$A,0),MATCH(Q$3,Parameters!$8:$8,0))</f>
        <v>0.22</v>
      </c>
      <c r="R44" s="14">
        <f ca="1">INDEX(Parameters,MATCH($A44,Parameters!$A:$A,0),MATCH(R$3,Parameters!$8:$8,0))</f>
        <v>0.22</v>
      </c>
      <c r="S44" s="14">
        <f ca="1">INDEX(Parameters,MATCH($A44,Parameters!$A:$A,0),MATCH(S$3,Parameters!$8:$8,0))</f>
        <v>0.22</v>
      </c>
      <c r="T44" s="14">
        <f ca="1">INDEX(Parameters,MATCH($A44,Parameters!$A:$A,0),MATCH(T$3,Parameters!$8:$8,0))</f>
        <v>0.22</v>
      </c>
      <c r="U44" s="14">
        <f ca="1">INDEX(Parameters,MATCH($A44,Parameters!$A:$A,0),MATCH(U$3,Parameters!$8:$8,0))</f>
        <v>0.22</v>
      </c>
      <c r="V44" s="14">
        <f ca="1">INDEX(Parameters,MATCH($A44,Parameters!$A:$A,0),MATCH(V$3,Parameters!$8:$8,0))</f>
        <v>0.22</v>
      </c>
      <c r="W44" s="14">
        <f ca="1">INDEX(Parameters,MATCH($A44,Parameters!$A:$A,0),MATCH(W$3,Parameters!$8:$8,0))</f>
        <v>0.22</v>
      </c>
      <c r="X44" s="14">
        <f ca="1">INDEX(Parameters,MATCH($A44,Parameters!$A:$A,0),MATCH(X$3,Parameters!$8:$8,0))</f>
        <v>0.22</v>
      </c>
      <c r="Y44" s="14">
        <f ca="1">INDEX(Parameters,MATCH($A44,Parameters!$A:$A,0),MATCH(Y$3,Parameters!$8:$8,0))</f>
        <v>0.22</v>
      </c>
      <c r="Z44" s="14">
        <f ca="1">INDEX(Parameters,MATCH($A44,Parameters!$A:$A,0),MATCH(Z$3,Parameters!$8:$8,0))</f>
        <v>0.22</v>
      </c>
      <c r="AA44" s="14">
        <f ca="1">INDEX(Parameters,MATCH($A44,Parameters!$A:$A,0),MATCH(AA$3,Parameters!$8:$8,0))</f>
        <v>0.22</v>
      </c>
      <c r="AB44" s="14">
        <f ca="1">INDEX(Parameters,MATCH($A44,Parameters!$A:$A,0),MATCH(AB$3,Parameters!$8:$8,0))</f>
        <v>0.22</v>
      </c>
      <c r="AC44" s="14">
        <f ca="1">INDEX(Parameters,MATCH($A44,Parameters!$A:$A,0),MATCH(AC$3,Parameters!$8:$8,0))</f>
        <v>0.22</v>
      </c>
      <c r="AD44" s="14">
        <f ca="1">INDEX(Parameters,MATCH($A44,Parameters!$A:$A,0),MATCH(AD$3,Parameters!$8:$8,0))</f>
        <v>0.22</v>
      </c>
      <c r="AE44" s="14">
        <f ca="1">INDEX(Parameters,MATCH($A44,Parameters!$A:$A,0),MATCH(AE$3,Parameters!$8:$8,0))</f>
        <v>0.22</v>
      </c>
      <c r="AF44" s="14">
        <f ca="1">INDEX(Parameters,MATCH($A44,Parameters!$A:$A,0),MATCH(AF$3,Parameters!$8:$8,0))</f>
        <v>0.22</v>
      </c>
      <c r="AG44" s="14">
        <f ca="1">INDEX(Parameters,MATCH($A44,Parameters!$A:$A,0),MATCH(AG$3,Parameters!$8:$8,0))</f>
        <v>0.22</v>
      </c>
      <c r="AH44" s="14">
        <f ca="1">INDEX(Parameters,MATCH($A44,Parameters!$A:$A,0),MATCH(AH$3,Parameters!$8:$8,0))</f>
        <v>0.22</v>
      </c>
      <c r="AI44" s="14">
        <f ca="1">INDEX(Parameters,MATCH($A44,Parameters!$A:$A,0),MATCH(AI$3,Parameters!$8:$8,0))</f>
        <v>0.22</v>
      </c>
      <c r="AJ44" s="14">
        <f ca="1">INDEX(Parameters,MATCH($A44,Parameters!$A:$A,0),MATCH(AJ$3,Parameters!$8:$8,0))</f>
        <v>0.22</v>
      </c>
      <c r="AK44" s="14">
        <f ca="1">INDEX(Parameters,MATCH($A44,Parameters!$A:$A,0),MATCH(AK$3,Parameters!$8:$8,0))</f>
        <v>0.22</v>
      </c>
      <c r="AL44" s="14">
        <f ca="1">INDEX(Parameters,MATCH($A44,Parameters!$A:$A,0),MATCH(AL$3,Parameters!$8:$8,0))</f>
        <v>0.22</v>
      </c>
      <c r="AM44" s="14"/>
      <c r="AN44" s="14"/>
      <c r="AO44" s="14"/>
      <c r="AP44" s="14"/>
      <c r="AQ44" s="14"/>
    </row>
    <row r="45" spans="1:43" x14ac:dyDescent="0.25">
      <c r="A45" s="66" t="str">
        <f t="shared" si="20"/>
        <v>EF_NH3_yard_Sheep</v>
      </c>
      <c r="B45" s="25" t="s">
        <v>165</v>
      </c>
      <c r="C45" s="2" t="s">
        <v>487</v>
      </c>
      <c r="D45" s="77" t="str">
        <f ca="1">VLOOKUP(A45,Parameters,4,0)</f>
        <v>NH3-N</v>
      </c>
      <c r="E45" s="46" t="str">
        <f t="shared" si="2"/>
        <v>Sheep</v>
      </c>
      <c r="F45" s="77" t="str">
        <f ca="1">VLOOKUP(A45,Parameters,6,0)</f>
        <v>Fraction TAN</v>
      </c>
      <c r="G45" s="215"/>
      <c r="H45" s="14">
        <f ca="1">INDEX(Parameters,MATCH($A45,Parameters!$A:$A,0),MATCH(H$3,Parameters!$8:$8,0))</f>
        <v>0.75</v>
      </c>
      <c r="I45" s="14">
        <f ca="1">INDEX(Parameters,MATCH($A45,Parameters!$A:$A,0),MATCH(I$3,Parameters!$8:$8,0))</f>
        <v>0.75</v>
      </c>
      <c r="J45" s="14">
        <f ca="1">INDEX(Parameters,MATCH($A45,Parameters!$A:$A,0),MATCH(J$3,Parameters!$8:$8,0))</f>
        <v>0.75</v>
      </c>
      <c r="K45" s="14">
        <f ca="1">INDEX(Parameters,MATCH($A45,Parameters!$A:$A,0),MATCH(K$3,Parameters!$8:$8,0))</f>
        <v>0.75</v>
      </c>
      <c r="L45" s="14">
        <f ca="1">INDEX(Parameters,MATCH($A45,Parameters!$A:$A,0),MATCH(L$3,Parameters!$8:$8,0))</f>
        <v>0.75</v>
      </c>
      <c r="M45" s="14">
        <f ca="1">INDEX(Parameters,MATCH($A45,Parameters!$A:$A,0),MATCH(M$3,Parameters!$8:$8,0))</f>
        <v>0.75</v>
      </c>
      <c r="N45" s="14">
        <f ca="1">INDEX(Parameters,MATCH($A45,Parameters!$A:$A,0),MATCH(N$3,Parameters!$8:$8,0))</f>
        <v>0.75</v>
      </c>
      <c r="O45" s="14">
        <f ca="1">INDEX(Parameters,MATCH($A45,Parameters!$A:$A,0),MATCH(O$3,Parameters!$8:$8,0))</f>
        <v>0.75</v>
      </c>
      <c r="P45" s="14">
        <f ca="1">INDEX(Parameters,MATCH($A45,Parameters!$A:$A,0),MATCH(P$3,Parameters!$8:$8,0))</f>
        <v>0.75</v>
      </c>
      <c r="Q45" s="14">
        <f ca="1">INDEX(Parameters,MATCH($A45,Parameters!$A:$A,0),MATCH(Q$3,Parameters!$8:$8,0))</f>
        <v>0.75</v>
      </c>
      <c r="R45" s="14">
        <f ca="1">INDEX(Parameters,MATCH($A45,Parameters!$A:$A,0),MATCH(R$3,Parameters!$8:$8,0))</f>
        <v>0.75</v>
      </c>
      <c r="S45" s="14">
        <f ca="1">INDEX(Parameters,MATCH($A45,Parameters!$A:$A,0),MATCH(S$3,Parameters!$8:$8,0))</f>
        <v>0.75</v>
      </c>
      <c r="T45" s="14">
        <f ca="1">INDEX(Parameters,MATCH($A45,Parameters!$A:$A,0),MATCH(T$3,Parameters!$8:$8,0))</f>
        <v>0.75</v>
      </c>
      <c r="U45" s="14">
        <f ca="1">INDEX(Parameters,MATCH($A45,Parameters!$A:$A,0),MATCH(U$3,Parameters!$8:$8,0))</f>
        <v>0.75</v>
      </c>
      <c r="V45" s="14">
        <f ca="1">INDEX(Parameters,MATCH($A45,Parameters!$A:$A,0),MATCH(V$3,Parameters!$8:$8,0))</f>
        <v>0.75</v>
      </c>
      <c r="W45" s="14">
        <f ca="1">INDEX(Parameters,MATCH($A45,Parameters!$A:$A,0),MATCH(W$3,Parameters!$8:$8,0))</f>
        <v>0.75</v>
      </c>
      <c r="X45" s="14">
        <f ca="1">INDEX(Parameters,MATCH($A45,Parameters!$A:$A,0),MATCH(X$3,Parameters!$8:$8,0))</f>
        <v>0.75</v>
      </c>
      <c r="Y45" s="14">
        <f ca="1">INDEX(Parameters,MATCH($A45,Parameters!$A:$A,0),MATCH(Y$3,Parameters!$8:$8,0))</f>
        <v>0.75</v>
      </c>
      <c r="Z45" s="14">
        <f ca="1">INDEX(Parameters,MATCH($A45,Parameters!$A:$A,0),MATCH(Z$3,Parameters!$8:$8,0))</f>
        <v>0.75</v>
      </c>
      <c r="AA45" s="14">
        <f ca="1">INDEX(Parameters,MATCH($A45,Parameters!$A:$A,0),MATCH(AA$3,Parameters!$8:$8,0))</f>
        <v>0.75</v>
      </c>
      <c r="AB45" s="14">
        <f ca="1">INDEX(Parameters,MATCH($A45,Parameters!$A:$A,0),MATCH(AB$3,Parameters!$8:$8,0))</f>
        <v>0.75</v>
      </c>
      <c r="AC45" s="14">
        <f ca="1">INDEX(Parameters,MATCH($A45,Parameters!$A:$A,0),MATCH(AC$3,Parameters!$8:$8,0))</f>
        <v>0.75</v>
      </c>
      <c r="AD45" s="14">
        <f ca="1">INDEX(Parameters,MATCH($A45,Parameters!$A:$A,0),MATCH(AD$3,Parameters!$8:$8,0))</f>
        <v>0.75</v>
      </c>
      <c r="AE45" s="14">
        <f ca="1">INDEX(Parameters,MATCH($A45,Parameters!$A:$A,0),MATCH(AE$3,Parameters!$8:$8,0))</f>
        <v>0.75</v>
      </c>
      <c r="AF45" s="14">
        <f ca="1">INDEX(Parameters,MATCH($A45,Parameters!$A:$A,0),MATCH(AF$3,Parameters!$8:$8,0))</f>
        <v>0.75</v>
      </c>
      <c r="AG45" s="14">
        <f ca="1">INDEX(Parameters,MATCH($A45,Parameters!$A:$A,0),MATCH(AG$3,Parameters!$8:$8,0))</f>
        <v>0.75</v>
      </c>
      <c r="AH45" s="14">
        <f ca="1">INDEX(Parameters,MATCH($A45,Parameters!$A:$A,0),MATCH(AH$3,Parameters!$8:$8,0))</f>
        <v>0.75</v>
      </c>
      <c r="AI45" s="14">
        <f ca="1">INDEX(Parameters,MATCH($A45,Parameters!$A:$A,0),MATCH(AI$3,Parameters!$8:$8,0))</f>
        <v>0.75</v>
      </c>
      <c r="AJ45" s="14">
        <f ca="1">INDEX(Parameters,MATCH($A45,Parameters!$A:$A,0),MATCH(AJ$3,Parameters!$8:$8,0))</f>
        <v>0.75</v>
      </c>
      <c r="AK45" s="14">
        <f ca="1">INDEX(Parameters,MATCH($A45,Parameters!$A:$A,0),MATCH(AK$3,Parameters!$8:$8,0))</f>
        <v>0.75</v>
      </c>
      <c r="AL45" s="14">
        <f ca="1">INDEX(Parameters,MATCH($A45,Parameters!$A:$A,0),MATCH(AL$3,Parameters!$8:$8,0))</f>
        <v>0.75</v>
      </c>
      <c r="AM45" s="14"/>
      <c r="AN45" s="14"/>
      <c r="AO45" s="14"/>
      <c r="AP45" s="14"/>
      <c r="AQ45" s="14"/>
    </row>
    <row r="46" spans="1:43" ht="18" x14ac:dyDescent="0.35">
      <c r="A46" s="89" t="s">
        <v>306</v>
      </c>
      <c r="B46" s="25" t="s">
        <v>165</v>
      </c>
      <c r="C46" s="73" t="s">
        <v>274</v>
      </c>
      <c r="D46" s="2" t="s">
        <v>252</v>
      </c>
      <c r="E46" s="46" t="str">
        <f t="shared" si="2"/>
        <v>Sheep</v>
      </c>
      <c r="F46" s="12" t="s">
        <v>122</v>
      </c>
      <c r="G46" s="175"/>
      <c r="H46" s="56">
        <f ca="1">H34*H43</f>
        <v>0</v>
      </c>
      <c r="I46" s="56">
        <f t="shared" ref="I46:AL46" ca="1" si="21">I34*I43</f>
        <v>0</v>
      </c>
      <c r="J46" s="56">
        <f t="shared" ca="1" si="21"/>
        <v>0</v>
      </c>
      <c r="K46" s="56">
        <f t="shared" ca="1" si="21"/>
        <v>0</v>
      </c>
      <c r="L46" s="56">
        <f t="shared" ca="1" si="21"/>
        <v>0</v>
      </c>
      <c r="M46" s="56">
        <f t="shared" ca="1" si="21"/>
        <v>0</v>
      </c>
      <c r="N46" s="56">
        <f t="shared" ca="1" si="21"/>
        <v>0</v>
      </c>
      <c r="O46" s="56">
        <f t="shared" ca="1" si="21"/>
        <v>0</v>
      </c>
      <c r="P46" s="56">
        <f t="shared" ca="1" si="21"/>
        <v>0</v>
      </c>
      <c r="Q46" s="56">
        <f t="shared" ca="1" si="21"/>
        <v>0</v>
      </c>
      <c r="R46" s="56">
        <f t="shared" ca="1" si="21"/>
        <v>0</v>
      </c>
      <c r="S46" s="56">
        <f t="shared" ca="1" si="21"/>
        <v>0</v>
      </c>
      <c r="T46" s="56">
        <f t="shared" ca="1" si="21"/>
        <v>0</v>
      </c>
      <c r="U46" s="56">
        <f t="shared" ca="1" si="21"/>
        <v>0</v>
      </c>
      <c r="V46" s="56">
        <f t="shared" ca="1" si="21"/>
        <v>0</v>
      </c>
      <c r="W46" s="56">
        <f t="shared" ca="1" si="21"/>
        <v>0</v>
      </c>
      <c r="X46" s="56">
        <f t="shared" ca="1" si="21"/>
        <v>0</v>
      </c>
      <c r="Y46" s="56">
        <f t="shared" ca="1" si="21"/>
        <v>0</v>
      </c>
      <c r="Z46" s="56">
        <f t="shared" ca="1" si="21"/>
        <v>0</v>
      </c>
      <c r="AA46" s="56">
        <f t="shared" ca="1" si="21"/>
        <v>0</v>
      </c>
      <c r="AB46" s="56">
        <f t="shared" ca="1" si="21"/>
        <v>0</v>
      </c>
      <c r="AC46" s="56">
        <f t="shared" ca="1" si="21"/>
        <v>0</v>
      </c>
      <c r="AD46" s="56">
        <f t="shared" ca="1" si="21"/>
        <v>0</v>
      </c>
      <c r="AE46" s="56">
        <f t="shared" ca="1" si="21"/>
        <v>0</v>
      </c>
      <c r="AF46" s="56">
        <f t="shared" ca="1" si="21"/>
        <v>0</v>
      </c>
      <c r="AG46" s="56">
        <f t="shared" ca="1" si="21"/>
        <v>0</v>
      </c>
      <c r="AH46" s="56">
        <f t="shared" ca="1" si="21"/>
        <v>0</v>
      </c>
      <c r="AI46" s="56">
        <f t="shared" ca="1" si="21"/>
        <v>0</v>
      </c>
      <c r="AJ46" s="56">
        <f t="shared" ca="1" si="21"/>
        <v>0</v>
      </c>
      <c r="AK46" s="56">
        <f t="shared" ca="1" si="21"/>
        <v>0</v>
      </c>
      <c r="AL46" s="56">
        <f t="shared" ca="1" si="21"/>
        <v>0</v>
      </c>
      <c r="AM46" s="56"/>
      <c r="AN46" s="56"/>
      <c r="AO46" s="56"/>
      <c r="AP46" s="56"/>
      <c r="AQ46" s="56"/>
    </row>
    <row r="47" spans="1:43" ht="18" x14ac:dyDescent="0.35">
      <c r="A47" s="103" t="s">
        <v>368</v>
      </c>
      <c r="B47" s="25" t="s">
        <v>165</v>
      </c>
      <c r="C47" s="73" t="s">
        <v>275</v>
      </c>
      <c r="D47" s="2" t="s">
        <v>252</v>
      </c>
      <c r="E47" s="46" t="str">
        <f t="shared" si="2"/>
        <v>Sheep</v>
      </c>
      <c r="F47" s="12" t="s">
        <v>122</v>
      </c>
      <c r="G47" s="175"/>
      <c r="H47" s="56">
        <f ca="1">H35*H44</f>
        <v>2.7488999999999989E-2</v>
      </c>
      <c r="I47" s="56">
        <f t="shared" ref="I47:AL47" ca="1" si="22">I35*I44</f>
        <v>2.7488999999999989E-2</v>
      </c>
      <c r="J47" s="56">
        <f t="shared" ca="1" si="22"/>
        <v>2.7488999999999989E-2</v>
      </c>
      <c r="K47" s="56">
        <f t="shared" ca="1" si="22"/>
        <v>2.7488999999999989E-2</v>
      </c>
      <c r="L47" s="56">
        <f t="shared" ca="1" si="22"/>
        <v>2.7488999999999989E-2</v>
      </c>
      <c r="M47" s="56">
        <f t="shared" ca="1" si="22"/>
        <v>2.7488999999999989E-2</v>
      </c>
      <c r="N47" s="56">
        <f t="shared" ca="1" si="22"/>
        <v>2.7488999999999989E-2</v>
      </c>
      <c r="O47" s="56">
        <f t="shared" ca="1" si="22"/>
        <v>2.7488999999999989E-2</v>
      </c>
      <c r="P47" s="56">
        <f t="shared" ca="1" si="22"/>
        <v>2.7488999999999989E-2</v>
      </c>
      <c r="Q47" s="56">
        <f t="shared" ca="1" si="22"/>
        <v>2.7488999999999989E-2</v>
      </c>
      <c r="R47" s="56">
        <f t="shared" ca="1" si="22"/>
        <v>2.7488999999999989E-2</v>
      </c>
      <c r="S47" s="56">
        <f t="shared" ca="1" si="22"/>
        <v>2.7488999999999989E-2</v>
      </c>
      <c r="T47" s="56">
        <f t="shared" ca="1" si="22"/>
        <v>2.7488999999999989E-2</v>
      </c>
      <c r="U47" s="56">
        <f t="shared" ca="1" si="22"/>
        <v>2.7488999999999989E-2</v>
      </c>
      <c r="V47" s="56">
        <f t="shared" ca="1" si="22"/>
        <v>2.7488999999999989E-2</v>
      </c>
      <c r="W47" s="56">
        <f t="shared" ca="1" si="22"/>
        <v>2.7488999999999989E-2</v>
      </c>
      <c r="X47" s="56">
        <f t="shared" ca="1" si="22"/>
        <v>2.7488999999999989E-2</v>
      </c>
      <c r="Y47" s="56">
        <f t="shared" ca="1" si="22"/>
        <v>2.7488999999999989E-2</v>
      </c>
      <c r="Z47" s="56">
        <f t="shared" ca="1" si="22"/>
        <v>2.7488999999999989E-2</v>
      </c>
      <c r="AA47" s="56">
        <f t="shared" ca="1" si="22"/>
        <v>2.7488999999999989E-2</v>
      </c>
      <c r="AB47" s="56">
        <f t="shared" ca="1" si="22"/>
        <v>2.7488999999999989E-2</v>
      </c>
      <c r="AC47" s="56">
        <f t="shared" ca="1" si="22"/>
        <v>2.7488999999999989E-2</v>
      </c>
      <c r="AD47" s="56">
        <f t="shared" ca="1" si="22"/>
        <v>2.7488999999999989E-2</v>
      </c>
      <c r="AE47" s="56">
        <f t="shared" ca="1" si="22"/>
        <v>2.7488999999999989E-2</v>
      </c>
      <c r="AF47" s="56">
        <f t="shared" ca="1" si="22"/>
        <v>2.7488999999999989E-2</v>
      </c>
      <c r="AG47" s="56">
        <f t="shared" ca="1" si="22"/>
        <v>2.7488999999999989E-2</v>
      </c>
      <c r="AH47" s="56">
        <f t="shared" ca="1" si="22"/>
        <v>2.7488999999999989E-2</v>
      </c>
      <c r="AI47" s="56">
        <f t="shared" ca="1" si="22"/>
        <v>2.7488999999999989E-2</v>
      </c>
      <c r="AJ47" s="56">
        <f t="shared" ca="1" si="22"/>
        <v>2.7488999999999989E-2</v>
      </c>
      <c r="AK47" s="56">
        <f t="shared" ca="1" si="22"/>
        <v>2.7488999999999989E-2</v>
      </c>
      <c r="AL47" s="56">
        <f t="shared" ca="1" si="22"/>
        <v>2.7488999999999989E-2</v>
      </c>
      <c r="AM47" s="56"/>
      <c r="AN47" s="56"/>
      <c r="AO47" s="56"/>
      <c r="AP47" s="56"/>
      <c r="AQ47" s="56"/>
    </row>
    <row r="48" spans="1:43" ht="18" x14ac:dyDescent="0.35">
      <c r="A48" s="89" t="s">
        <v>307</v>
      </c>
      <c r="B48" s="25" t="s">
        <v>165</v>
      </c>
      <c r="C48" s="63" t="s">
        <v>186</v>
      </c>
      <c r="D48" s="2" t="s">
        <v>252</v>
      </c>
      <c r="E48" s="46" t="str">
        <f t="shared" si="2"/>
        <v>Sheep</v>
      </c>
      <c r="F48" s="12" t="s">
        <v>122</v>
      </c>
      <c r="G48" s="175"/>
      <c r="H48" s="56">
        <f t="shared" ref="H48:AL48" ca="1" si="23">H28*H45</f>
        <v>0.11634375000000001</v>
      </c>
      <c r="I48" s="56">
        <f t="shared" ca="1" si="23"/>
        <v>0.11634375000000001</v>
      </c>
      <c r="J48" s="56">
        <f t="shared" ca="1" si="23"/>
        <v>0.11634375000000001</v>
      </c>
      <c r="K48" s="56">
        <f t="shared" ca="1" si="23"/>
        <v>0.11634375000000001</v>
      </c>
      <c r="L48" s="56">
        <f t="shared" ca="1" si="23"/>
        <v>0.11634375000000001</v>
      </c>
      <c r="M48" s="56">
        <f t="shared" ca="1" si="23"/>
        <v>0.11634375000000001</v>
      </c>
      <c r="N48" s="56">
        <f t="shared" ca="1" si="23"/>
        <v>0.11634375000000001</v>
      </c>
      <c r="O48" s="56">
        <f t="shared" ca="1" si="23"/>
        <v>0.11634375000000001</v>
      </c>
      <c r="P48" s="56">
        <f t="shared" ca="1" si="23"/>
        <v>0.11634375000000001</v>
      </c>
      <c r="Q48" s="56">
        <f t="shared" ca="1" si="23"/>
        <v>0.11634375000000001</v>
      </c>
      <c r="R48" s="56">
        <f t="shared" ca="1" si="23"/>
        <v>0.11634375000000001</v>
      </c>
      <c r="S48" s="56">
        <f t="shared" ca="1" si="23"/>
        <v>0.11634375000000001</v>
      </c>
      <c r="T48" s="56">
        <f t="shared" ca="1" si="23"/>
        <v>0.11634375000000001</v>
      </c>
      <c r="U48" s="56">
        <f t="shared" ca="1" si="23"/>
        <v>0.11634375000000001</v>
      </c>
      <c r="V48" s="56">
        <f t="shared" ca="1" si="23"/>
        <v>0.11634375000000001</v>
      </c>
      <c r="W48" s="56">
        <f t="shared" ca="1" si="23"/>
        <v>0.11634375000000001</v>
      </c>
      <c r="X48" s="56">
        <f t="shared" ca="1" si="23"/>
        <v>0.11634375000000001</v>
      </c>
      <c r="Y48" s="56">
        <f t="shared" ca="1" si="23"/>
        <v>0.11634375000000001</v>
      </c>
      <c r="Z48" s="56">
        <f t="shared" ca="1" si="23"/>
        <v>0.11634375000000001</v>
      </c>
      <c r="AA48" s="56">
        <f t="shared" ca="1" si="23"/>
        <v>0.11634375000000001</v>
      </c>
      <c r="AB48" s="56">
        <f t="shared" ca="1" si="23"/>
        <v>0.11634375000000001</v>
      </c>
      <c r="AC48" s="56">
        <f t="shared" ca="1" si="23"/>
        <v>0.11634375000000001</v>
      </c>
      <c r="AD48" s="56">
        <f t="shared" ca="1" si="23"/>
        <v>0.11634375000000001</v>
      </c>
      <c r="AE48" s="56">
        <f t="shared" ca="1" si="23"/>
        <v>0.11634375000000001</v>
      </c>
      <c r="AF48" s="56">
        <f t="shared" ca="1" si="23"/>
        <v>0.11634375000000001</v>
      </c>
      <c r="AG48" s="56">
        <f t="shared" ca="1" si="23"/>
        <v>0.11634375000000001</v>
      </c>
      <c r="AH48" s="56">
        <f t="shared" ca="1" si="23"/>
        <v>0.11634375000000001</v>
      </c>
      <c r="AI48" s="56">
        <f t="shared" ca="1" si="23"/>
        <v>0.11634375000000001</v>
      </c>
      <c r="AJ48" s="56">
        <f t="shared" ca="1" si="23"/>
        <v>0.11634375000000001</v>
      </c>
      <c r="AK48" s="56">
        <f t="shared" ca="1" si="23"/>
        <v>0.11634375000000001</v>
      </c>
      <c r="AL48" s="56">
        <f t="shared" ca="1" si="23"/>
        <v>0.11634375000000001</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Straw_Sheep</v>
      </c>
      <c r="B50" s="25" t="s">
        <v>165</v>
      </c>
      <c r="C50" s="25" t="s">
        <v>169</v>
      </c>
      <c r="D50" s="77" t="str">
        <f ca="1">VLOOKUP(A50,Parameters,4,0)</f>
        <v>-</v>
      </c>
      <c r="E50" s="46" t="str">
        <f t="shared" si="2"/>
        <v>Sheep</v>
      </c>
      <c r="F50" s="77" t="str">
        <f ca="1">VLOOKUP(A50,Parameters,6,0)</f>
        <v>kg/yr</v>
      </c>
      <c r="G50" s="226"/>
      <c r="H50" s="56">
        <f ca="1">H15*INDEX(Parameters,MATCH($A50,Parameters!$A:$A,0),MATCH(H$3,Parameters!$8:$8,0))*(1-H33)</f>
        <v>3.9999999999999991</v>
      </c>
      <c r="I50" s="56">
        <f ca="1">I15*INDEX(Parameters,MATCH($A50,Parameters!$A:$A,0),MATCH(I$3,Parameters!$8:$8,0))*(1-I33)</f>
        <v>3.9999999999999991</v>
      </c>
      <c r="J50" s="56">
        <f ca="1">J15*INDEX(Parameters,MATCH($A50,Parameters!$A:$A,0),MATCH(J$3,Parameters!$8:$8,0))*(1-J33)</f>
        <v>3.9999999999999991</v>
      </c>
      <c r="K50" s="56">
        <f ca="1">K15*INDEX(Parameters,MATCH($A50,Parameters!$A:$A,0),MATCH(K$3,Parameters!$8:$8,0))*(1-K33)</f>
        <v>3.9999999999999991</v>
      </c>
      <c r="L50" s="56">
        <f ca="1">L15*INDEX(Parameters,MATCH($A50,Parameters!$A:$A,0),MATCH(L$3,Parameters!$8:$8,0))*(1-L33)</f>
        <v>3.9999999999999991</v>
      </c>
      <c r="M50" s="56">
        <f ca="1">M15*INDEX(Parameters,MATCH($A50,Parameters!$A:$A,0),MATCH(M$3,Parameters!$8:$8,0))*(1-M33)</f>
        <v>3.9999999999999991</v>
      </c>
      <c r="N50" s="56">
        <f ca="1">N15*INDEX(Parameters,MATCH($A50,Parameters!$A:$A,0),MATCH(N$3,Parameters!$8:$8,0))*(1-N33)</f>
        <v>3.9999999999999991</v>
      </c>
      <c r="O50" s="56">
        <f ca="1">O15*INDEX(Parameters,MATCH($A50,Parameters!$A:$A,0),MATCH(O$3,Parameters!$8:$8,0))*(1-O33)</f>
        <v>3.9999999999999991</v>
      </c>
      <c r="P50" s="56">
        <f ca="1">P15*INDEX(Parameters,MATCH($A50,Parameters!$A:$A,0),MATCH(P$3,Parameters!$8:$8,0))*(1-P33)</f>
        <v>3.9999999999999991</v>
      </c>
      <c r="Q50" s="56">
        <f ca="1">Q15*INDEX(Parameters,MATCH($A50,Parameters!$A:$A,0),MATCH(Q$3,Parameters!$8:$8,0))*(1-Q33)</f>
        <v>3.9999999999999991</v>
      </c>
      <c r="R50" s="56">
        <f ca="1">R15*INDEX(Parameters,MATCH($A50,Parameters!$A:$A,0),MATCH(R$3,Parameters!$8:$8,0))*(1-R33)</f>
        <v>3.9999999999999991</v>
      </c>
      <c r="S50" s="56">
        <f ca="1">S15*INDEX(Parameters,MATCH($A50,Parameters!$A:$A,0),MATCH(S$3,Parameters!$8:$8,0))*(1-S33)</f>
        <v>3.9999999999999991</v>
      </c>
      <c r="T50" s="56">
        <f ca="1">T15*INDEX(Parameters,MATCH($A50,Parameters!$A:$A,0),MATCH(T$3,Parameters!$8:$8,0))*(1-T33)</f>
        <v>3.9999999999999991</v>
      </c>
      <c r="U50" s="56">
        <f ca="1">U15*INDEX(Parameters,MATCH($A50,Parameters!$A:$A,0),MATCH(U$3,Parameters!$8:$8,0))*(1-U33)</f>
        <v>3.9999999999999991</v>
      </c>
      <c r="V50" s="56">
        <f ca="1">V15*INDEX(Parameters,MATCH($A50,Parameters!$A:$A,0),MATCH(V$3,Parameters!$8:$8,0))*(1-V33)</f>
        <v>3.9999999999999991</v>
      </c>
      <c r="W50" s="56">
        <f ca="1">W15*INDEX(Parameters,MATCH($A50,Parameters!$A:$A,0),MATCH(W$3,Parameters!$8:$8,0))*(1-W33)</f>
        <v>3.9999999999999991</v>
      </c>
      <c r="X50" s="56">
        <f ca="1">X15*INDEX(Parameters,MATCH($A50,Parameters!$A:$A,0),MATCH(X$3,Parameters!$8:$8,0))*(1-X33)</f>
        <v>3.9999999999999991</v>
      </c>
      <c r="Y50" s="56">
        <f ca="1">Y15*INDEX(Parameters,MATCH($A50,Parameters!$A:$A,0),MATCH(Y$3,Parameters!$8:$8,0))*(1-Y33)</f>
        <v>3.9999999999999991</v>
      </c>
      <c r="Z50" s="56">
        <f ca="1">Z15*INDEX(Parameters,MATCH($A50,Parameters!$A:$A,0),MATCH(Z$3,Parameters!$8:$8,0))*(1-Z33)</f>
        <v>3.9999999999999991</v>
      </c>
      <c r="AA50" s="56">
        <f ca="1">AA15*INDEX(Parameters,MATCH($A50,Parameters!$A:$A,0),MATCH(AA$3,Parameters!$8:$8,0))*(1-AA33)</f>
        <v>3.9999999999999991</v>
      </c>
      <c r="AB50" s="56">
        <f ca="1">AB15*INDEX(Parameters,MATCH($A50,Parameters!$A:$A,0),MATCH(AB$3,Parameters!$8:$8,0))*(1-AB33)</f>
        <v>3.9999999999999991</v>
      </c>
      <c r="AC50" s="56">
        <f ca="1">AC15*INDEX(Parameters,MATCH($A50,Parameters!$A:$A,0),MATCH(AC$3,Parameters!$8:$8,0))*(1-AC33)</f>
        <v>3.9999999999999991</v>
      </c>
      <c r="AD50" s="56">
        <f ca="1">AD15*INDEX(Parameters,MATCH($A50,Parameters!$A:$A,0),MATCH(AD$3,Parameters!$8:$8,0))*(1-AD33)</f>
        <v>3.9999999999999991</v>
      </c>
      <c r="AE50" s="56">
        <f ca="1">AE15*INDEX(Parameters,MATCH($A50,Parameters!$A:$A,0),MATCH(AE$3,Parameters!$8:$8,0))*(1-AE33)</f>
        <v>3.9999999999999991</v>
      </c>
      <c r="AF50" s="56">
        <f ca="1">AF15*INDEX(Parameters,MATCH($A50,Parameters!$A:$A,0),MATCH(AF$3,Parameters!$8:$8,0))*(1-AF33)</f>
        <v>3.9999999999999991</v>
      </c>
      <c r="AG50" s="56">
        <f ca="1">AG15*INDEX(Parameters,MATCH($A50,Parameters!$A:$A,0),MATCH(AG$3,Parameters!$8:$8,0))*(1-AG33)</f>
        <v>3.9999999999999991</v>
      </c>
      <c r="AH50" s="56">
        <f ca="1">AH15*INDEX(Parameters,MATCH($A50,Parameters!$A:$A,0),MATCH(AH$3,Parameters!$8:$8,0))*(1-AH33)</f>
        <v>3.9999999999999991</v>
      </c>
      <c r="AI50" s="56">
        <f ca="1">AI15*INDEX(Parameters,MATCH($A50,Parameters!$A:$A,0),MATCH(AI$3,Parameters!$8:$8,0))*(1-AI33)</f>
        <v>3.9999999999999991</v>
      </c>
      <c r="AJ50" s="56">
        <f ca="1">AJ15*INDEX(Parameters,MATCH($A50,Parameters!$A:$A,0),MATCH(AJ$3,Parameters!$8:$8,0))*(1-AJ33)</f>
        <v>3.9999999999999991</v>
      </c>
      <c r="AK50" s="56">
        <f ca="1">AK15*INDEX(Parameters,MATCH($A50,Parameters!$A:$A,0),MATCH(AK$3,Parameters!$8:$8,0))*(1-AK33)</f>
        <v>3.9999999999999991</v>
      </c>
      <c r="AL50" s="56">
        <f ca="1">AL15*INDEX(Parameters,MATCH($A50,Parameters!$A:$A,0),MATCH(AL$3,Parameters!$8:$8,0))*(1-AL33)</f>
        <v>3.9999999999999991</v>
      </c>
      <c r="AM50" s="56"/>
      <c r="AN50" s="56"/>
      <c r="AO50" s="56"/>
      <c r="AP50" s="56"/>
      <c r="AQ50" s="56"/>
    </row>
    <row r="51" spans="1:43" x14ac:dyDescent="0.25">
      <c r="A51" s="66" t="str">
        <f t="shared" si="24"/>
        <v>N_added_in_straw_Sheep</v>
      </c>
      <c r="B51" s="25" t="s">
        <v>165</v>
      </c>
      <c r="C51" s="2" t="s">
        <v>173</v>
      </c>
      <c r="D51" s="77" t="str">
        <f ca="1">VLOOKUP(A51,Parameters,4,0)</f>
        <v>-</v>
      </c>
      <c r="E51" s="46" t="str">
        <f t="shared" si="2"/>
        <v>Sheep</v>
      </c>
      <c r="F51" s="77" t="str">
        <f ca="1">VLOOKUP(A51,Parameters,6,0)</f>
        <v>kg/animal/yr</v>
      </c>
      <c r="G51" s="175"/>
      <c r="H51" s="56">
        <f ca="1">INDEX(Parameters,MATCH($A51,Parameters!$A:$A,0),MATCH(H$3,Parameters!$8:$8,0))</f>
        <v>0.08</v>
      </c>
      <c r="I51" s="56">
        <f ca="1">INDEX(Parameters,MATCH($A51,Parameters!$A:$A,0),MATCH(I$3,Parameters!$8:$8,0))</f>
        <v>0.08</v>
      </c>
      <c r="J51" s="56">
        <f ca="1">INDEX(Parameters,MATCH($A51,Parameters!$A:$A,0),MATCH(J$3,Parameters!$8:$8,0))</f>
        <v>0.08</v>
      </c>
      <c r="K51" s="56">
        <f ca="1">INDEX(Parameters,MATCH($A51,Parameters!$A:$A,0),MATCH(K$3,Parameters!$8:$8,0))</f>
        <v>0.08</v>
      </c>
      <c r="L51" s="56">
        <f ca="1">INDEX(Parameters,MATCH($A51,Parameters!$A:$A,0),MATCH(L$3,Parameters!$8:$8,0))</f>
        <v>0.08</v>
      </c>
      <c r="M51" s="56">
        <f ca="1">INDEX(Parameters,MATCH($A51,Parameters!$A:$A,0),MATCH(M$3,Parameters!$8:$8,0))</f>
        <v>0.08</v>
      </c>
      <c r="N51" s="56">
        <f ca="1">INDEX(Parameters,MATCH($A51,Parameters!$A:$A,0),MATCH(N$3,Parameters!$8:$8,0))</f>
        <v>0.08</v>
      </c>
      <c r="O51" s="56">
        <f ca="1">INDEX(Parameters,MATCH($A51,Parameters!$A:$A,0),MATCH(O$3,Parameters!$8:$8,0))</f>
        <v>0.08</v>
      </c>
      <c r="P51" s="56">
        <f ca="1">INDEX(Parameters,MATCH($A51,Parameters!$A:$A,0),MATCH(P$3,Parameters!$8:$8,0))</f>
        <v>0.08</v>
      </c>
      <c r="Q51" s="56">
        <f ca="1">INDEX(Parameters,MATCH($A51,Parameters!$A:$A,0),MATCH(Q$3,Parameters!$8:$8,0))</f>
        <v>0.08</v>
      </c>
      <c r="R51" s="56">
        <f ca="1">INDEX(Parameters,MATCH($A51,Parameters!$A:$A,0),MATCH(R$3,Parameters!$8:$8,0))</f>
        <v>0.08</v>
      </c>
      <c r="S51" s="56">
        <f ca="1">INDEX(Parameters,MATCH($A51,Parameters!$A:$A,0),MATCH(S$3,Parameters!$8:$8,0))</f>
        <v>0.08</v>
      </c>
      <c r="T51" s="56">
        <f ca="1">INDEX(Parameters,MATCH($A51,Parameters!$A:$A,0),MATCH(T$3,Parameters!$8:$8,0))</f>
        <v>0.08</v>
      </c>
      <c r="U51" s="56">
        <f ca="1">INDEX(Parameters,MATCH($A51,Parameters!$A:$A,0),MATCH(U$3,Parameters!$8:$8,0))</f>
        <v>0.08</v>
      </c>
      <c r="V51" s="56">
        <f ca="1">INDEX(Parameters,MATCH($A51,Parameters!$A:$A,0),MATCH(V$3,Parameters!$8:$8,0))</f>
        <v>0.08</v>
      </c>
      <c r="W51" s="56">
        <f ca="1">INDEX(Parameters,MATCH($A51,Parameters!$A:$A,0),MATCH(W$3,Parameters!$8:$8,0))</f>
        <v>0.08</v>
      </c>
      <c r="X51" s="56">
        <f ca="1">INDEX(Parameters,MATCH($A51,Parameters!$A:$A,0),MATCH(X$3,Parameters!$8:$8,0))</f>
        <v>0.08</v>
      </c>
      <c r="Y51" s="56">
        <f ca="1">INDEX(Parameters,MATCH($A51,Parameters!$A:$A,0),MATCH(Y$3,Parameters!$8:$8,0))</f>
        <v>0.08</v>
      </c>
      <c r="Z51" s="56">
        <f ca="1">INDEX(Parameters,MATCH($A51,Parameters!$A:$A,0),MATCH(Z$3,Parameters!$8:$8,0))</f>
        <v>0.08</v>
      </c>
      <c r="AA51" s="56">
        <f ca="1">INDEX(Parameters,MATCH($A51,Parameters!$A:$A,0),MATCH(AA$3,Parameters!$8:$8,0))</f>
        <v>0.08</v>
      </c>
      <c r="AB51" s="56">
        <f ca="1">INDEX(Parameters,MATCH($A51,Parameters!$A:$A,0),MATCH(AB$3,Parameters!$8:$8,0))</f>
        <v>0.08</v>
      </c>
      <c r="AC51" s="56">
        <f ca="1">INDEX(Parameters,MATCH($A51,Parameters!$A:$A,0),MATCH(AC$3,Parameters!$8:$8,0))</f>
        <v>0.08</v>
      </c>
      <c r="AD51" s="56">
        <f ca="1">INDEX(Parameters,MATCH($A51,Parameters!$A:$A,0),MATCH(AD$3,Parameters!$8:$8,0))</f>
        <v>0.08</v>
      </c>
      <c r="AE51" s="56">
        <f ca="1">INDEX(Parameters,MATCH($A51,Parameters!$A:$A,0),MATCH(AE$3,Parameters!$8:$8,0))</f>
        <v>0.08</v>
      </c>
      <c r="AF51" s="56">
        <f ca="1">INDEX(Parameters,MATCH($A51,Parameters!$A:$A,0),MATCH(AF$3,Parameters!$8:$8,0))</f>
        <v>0.08</v>
      </c>
      <c r="AG51" s="56">
        <f ca="1">INDEX(Parameters,MATCH($A51,Parameters!$A:$A,0),MATCH(AG$3,Parameters!$8:$8,0))</f>
        <v>0.08</v>
      </c>
      <c r="AH51" s="56">
        <f ca="1">INDEX(Parameters,MATCH($A51,Parameters!$A:$A,0),MATCH(AH$3,Parameters!$8:$8,0))</f>
        <v>0.08</v>
      </c>
      <c r="AI51" s="56">
        <f ca="1">INDEX(Parameters,MATCH($A51,Parameters!$A:$A,0),MATCH(AI$3,Parameters!$8:$8,0))</f>
        <v>0.08</v>
      </c>
      <c r="AJ51" s="56">
        <f ca="1">INDEX(Parameters,MATCH($A51,Parameters!$A:$A,0),MATCH(AJ$3,Parameters!$8:$8,0))</f>
        <v>0.08</v>
      </c>
      <c r="AK51" s="56">
        <f ca="1">INDEX(Parameters,MATCH($A51,Parameters!$A:$A,0),MATCH(AK$3,Parameters!$8:$8,0))</f>
        <v>0.08</v>
      </c>
      <c r="AL51" s="56">
        <f ca="1">INDEX(Parameters,MATCH($A51,Parameters!$A:$A,0),MATCH(AL$3,Parameters!$8:$8,0))</f>
        <v>0.08</v>
      </c>
      <c r="AM51" s="56"/>
      <c r="AN51" s="56"/>
      <c r="AO51" s="56"/>
      <c r="AP51" s="56"/>
      <c r="AQ51" s="56"/>
    </row>
    <row r="52" spans="1:43" ht="18" x14ac:dyDescent="0.35">
      <c r="A52" s="68"/>
      <c r="B52" s="25" t="s">
        <v>165</v>
      </c>
      <c r="C52" s="63" t="s">
        <v>184</v>
      </c>
      <c r="D52" s="25" t="s">
        <v>153</v>
      </c>
      <c r="E52" s="46" t="str">
        <f t="shared" si="2"/>
        <v>Sheep</v>
      </c>
      <c r="F52" s="12" t="s">
        <v>183</v>
      </c>
      <c r="G52" s="175"/>
      <c r="H52" s="56">
        <f t="shared" ref="H52:AL52" ca="1" si="25">H51*H15*(1-H33)</f>
        <v>1.5999999999999997E-2</v>
      </c>
      <c r="I52" s="56">
        <f t="shared" ca="1" si="25"/>
        <v>1.5999999999999997E-2</v>
      </c>
      <c r="J52" s="56">
        <f t="shared" ca="1" si="25"/>
        <v>1.5999999999999997E-2</v>
      </c>
      <c r="K52" s="56">
        <f t="shared" ca="1" si="25"/>
        <v>1.5999999999999997E-2</v>
      </c>
      <c r="L52" s="56">
        <f t="shared" ca="1" si="25"/>
        <v>1.5999999999999997E-2</v>
      </c>
      <c r="M52" s="56">
        <f t="shared" ca="1" si="25"/>
        <v>1.5999999999999997E-2</v>
      </c>
      <c r="N52" s="56">
        <f t="shared" ca="1" si="25"/>
        <v>1.5999999999999997E-2</v>
      </c>
      <c r="O52" s="56">
        <f t="shared" ca="1" si="25"/>
        <v>1.5999999999999997E-2</v>
      </c>
      <c r="P52" s="56">
        <f t="shared" ca="1" si="25"/>
        <v>1.5999999999999997E-2</v>
      </c>
      <c r="Q52" s="56">
        <f t="shared" ca="1" si="25"/>
        <v>1.5999999999999997E-2</v>
      </c>
      <c r="R52" s="56">
        <f t="shared" ca="1" si="25"/>
        <v>1.5999999999999997E-2</v>
      </c>
      <c r="S52" s="56">
        <f t="shared" ca="1" si="25"/>
        <v>1.5999999999999997E-2</v>
      </c>
      <c r="T52" s="56">
        <f t="shared" ca="1" si="25"/>
        <v>1.5999999999999997E-2</v>
      </c>
      <c r="U52" s="56">
        <f t="shared" ca="1" si="25"/>
        <v>1.5999999999999997E-2</v>
      </c>
      <c r="V52" s="56">
        <f t="shared" ca="1" si="25"/>
        <v>1.5999999999999997E-2</v>
      </c>
      <c r="W52" s="56">
        <f t="shared" ca="1" si="25"/>
        <v>1.5999999999999997E-2</v>
      </c>
      <c r="X52" s="56">
        <f t="shared" ca="1" si="25"/>
        <v>1.5999999999999997E-2</v>
      </c>
      <c r="Y52" s="56">
        <f t="shared" ca="1" si="25"/>
        <v>1.5999999999999997E-2</v>
      </c>
      <c r="Z52" s="56">
        <f t="shared" ca="1" si="25"/>
        <v>1.5999999999999997E-2</v>
      </c>
      <c r="AA52" s="56">
        <f t="shared" ca="1" si="25"/>
        <v>1.5999999999999997E-2</v>
      </c>
      <c r="AB52" s="56">
        <f t="shared" ca="1" si="25"/>
        <v>1.5999999999999997E-2</v>
      </c>
      <c r="AC52" s="56">
        <f t="shared" ca="1" si="25"/>
        <v>1.5999999999999997E-2</v>
      </c>
      <c r="AD52" s="56">
        <f t="shared" ca="1" si="25"/>
        <v>1.5999999999999997E-2</v>
      </c>
      <c r="AE52" s="56">
        <f t="shared" ca="1" si="25"/>
        <v>1.5999999999999997E-2</v>
      </c>
      <c r="AF52" s="56">
        <f t="shared" ca="1" si="25"/>
        <v>1.5999999999999997E-2</v>
      </c>
      <c r="AG52" s="56">
        <f t="shared" ca="1" si="25"/>
        <v>1.5999999999999997E-2</v>
      </c>
      <c r="AH52" s="56">
        <f t="shared" ca="1" si="25"/>
        <v>1.5999999999999997E-2</v>
      </c>
      <c r="AI52" s="56">
        <f t="shared" ca="1" si="25"/>
        <v>1.5999999999999997E-2</v>
      </c>
      <c r="AJ52" s="56">
        <f t="shared" ca="1" si="25"/>
        <v>1.5999999999999997E-2</v>
      </c>
      <c r="AK52" s="56">
        <f t="shared" ca="1" si="25"/>
        <v>1.5999999999999997E-2</v>
      </c>
      <c r="AL52" s="56">
        <f t="shared" ca="1" si="25"/>
        <v>1.5999999999999997E-2</v>
      </c>
      <c r="AM52" s="56"/>
      <c r="AN52" s="56"/>
      <c r="AO52" s="56"/>
      <c r="AP52" s="56"/>
      <c r="AQ52" s="56"/>
    </row>
    <row r="53" spans="1:43" ht="18" x14ac:dyDescent="0.35">
      <c r="A53" s="66" t="str">
        <f t="shared" si="24"/>
        <v>fimm_Sheep</v>
      </c>
      <c r="B53" s="25" t="s">
        <v>165</v>
      </c>
      <c r="C53" s="63" t="s">
        <v>185</v>
      </c>
      <c r="D53" s="77" t="str">
        <f ca="1">VLOOKUP(A53,Parameters,4,0)</f>
        <v>N</v>
      </c>
      <c r="E53" s="46" t="str">
        <f t="shared" si="2"/>
        <v>Sheep</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Sheep</v>
      </c>
      <c r="F54" s="12" t="s">
        <v>122</v>
      </c>
      <c r="G54" s="175"/>
      <c r="H54" s="56">
        <f ca="1">IF(H35-(H47+(H50*H53)) &lt;0, 0, H35-(H47+(H50*H53)))</f>
        <v>7.0660999999999974E-2</v>
      </c>
      <c r="I54" s="56">
        <f t="shared" ref="I54:AL54" ca="1" si="26">IF(I35-(I47+(I50*I53)) &lt;0, 0, I35-(I47+(I50*I53)))</f>
        <v>7.0660999999999974E-2</v>
      </c>
      <c r="J54" s="56">
        <f t="shared" ca="1" si="26"/>
        <v>7.0660999999999974E-2</v>
      </c>
      <c r="K54" s="56">
        <f t="shared" ca="1" si="26"/>
        <v>7.0660999999999974E-2</v>
      </c>
      <c r="L54" s="56">
        <f t="shared" ca="1" si="26"/>
        <v>7.0660999999999974E-2</v>
      </c>
      <c r="M54" s="56">
        <f t="shared" ca="1" si="26"/>
        <v>7.0660999999999974E-2</v>
      </c>
      <c r="N54" s="56">
        <f t="shared" ca="1" si="26"/>
        <v>7.0660999999999974E-2</v>
      </c>
      <c r="O54" s="56">
        <f t="shared" ca="1" si="26"/>
        <v>7.0660999999999974E-2</v>
      </c>
      <c r="P54" s="56">
        <f t="shared" ca="1" si="26"/>
        <v>7.0660999999999974E-2</v>
      </c>
      <c r="Q54" s="56">
        <f t="shared" ca="1" si="26"/>
        <v>7.0660999999999974E-2</v>
      </c>
      <c r="R54" s="56">
        <f t="shared" ca="1" si="26"/>
        <v>7.0660999999999974E-2</v>
      </c>
      <c r="S54" s="56">
        <f t="shared" ca="1" si="26"/>
        <v>7.0660999999999974E-2</v>
      </c>
      <c r="T54" s="56">
        <f t="shared" ca="1" si="26"/>
        <v>7.0660999999999974E-2</v>
      </c>
      <c r="U54" s="56">
        <f t="shared" ca="1" si="26"/>
        <v>7.0660999999999974E-2</v>
      </c>
      <c r="V54" s="56">
        <f t="shared" ca="1" si="26"/>
        <v>7.0660999999999974E-2</v>
      </c>
      <c r="W54" s="56">
        <f t="shared" ca="1" si="26"/>
        <v>7.0660999999999974E-2</v>
      </c>
      <c r="X54" s="56">
        <f t="shared" ca="1" si="26"/>
        <v>7.0660999999999974E-2</v>
      </c>
      <c r="Y54" s="56">
        <f t="shared" ca="1" si="26"/>
        <v>7.0660999999999974E-2</v>
      </c>
      <c r="Z54" s="56">
        <f t="shared" ca="1" si="26"/>
        <v>7.0660999999999974E-2</v>
      </c>
      <c r="AA54" s="56">
        <f t="shared" ca="1" si="26"/>
        <v>7.0660999999999974E-2</v>
      </c>
      <c r="AB54" s="56">
        <f t="shared" ca="1" si="26"/>
        <v>7.0660999999999974E-2</v>
      </c>
      <c r="AC54" s="56">
        <f t="shared" ca="1" si="26"/>
        <v>7.0660999999999974E-2</v>
      </c>
      <c r="AD54" s="56">
        <f t="shared" ca="1" si="26"/>
        <v>7.0660999999999974E-2</v>
      </c>
      <c r="AE54" s="56">
        <f t="shared" ca="1" si="26"/>
        <v>7.0660999999999974E-2</v>
      </c>
      <c r="AF54" s="56">
        <f t="shared" ca="1" si="26"/>
        <v>7.0660999999999974E-2</v>
      </c>
      <c r="AG54" s="56">
        <f t="shared" ca="1" si="26"/>
        <v>7.0660999999999974E-2</v>
      </c>
      <c r="AH54" s="56">
        <f t="shared" ca="1" si="26"/>
        <v>7.0660999999999974E-2</v>
      </c>
      <c r="AI54" s="56">
        <f t="shared" ca="1" si="26"/>
        <v>7.0660999999999974E-2</v>
      </c>
      <c r="AJ54" s="56">
        <f t="shared" ca="1" si="26"/>
        <v>7.0660999999999974E-2</v>
      </c>
      <c r="AK54" s="56">
        <f t="shared" ca="1" si="26"/>
        <v>7.0660999999999974E-2</v>
      </c>
      <c r="AL54" s="56">
        <f t="shared" ca="1" si="26"/>
        <v>7.0660999999999974E-2</v>
      </c>
      <c r="AM54" s="56"/>
      <c r="AN54" s="56"/>
      <c r="AO54" s="56"/>
      <c r="AP54" s="56"/>
      <c r="AQ54" s="56"/>
    </row>
    <row r="55" spans="1:43" ht="18" x14ac:dyDescent="0.35">
      <c r="A55" s="89" t="s">
        <v>482</v>
      </c>
      <c r="B55" s="25" t="s">
        <v>165</v>
      </c>
      <c r="C55" s="73" t="s">
        <v>286</v>
      </c>
      <c r="D55" s="25" t="s">
        <v>153</v>
      </c>
      <c r="E55" s="46" t="str">
        <f t="shared" si="2"/>
        <v>Sheep</v>
      </c>
      <c r="F55" s="12" t="s">
        <v>122</v>
      </c>
      <c r="G55" s="215"/>
      <c r="H55" s="56">
        <f t="shared" ref="H55:AL55" ca="1" si="27">H39+H52-H47</f>
        <v>0.23841099999999993</v>
      </c>
      <c r="I55" s="56">
        <f t="shared" ca="1" si="27"/>
        <v>0.23841099999999993</v>
      </c>
      <c r="J55" s="56">
        <f t="shared" ca="1" si="27"/>
        <v>0.23841099999999993</v>
      </c>
      <c r="K55" s="56">
        <f t="shared" ca="1" si="27"/>
        <v>0.23841099999999993</v>
      </c>
      <c r="L55" s="56">
        <f t="shared" ca="1" si="27"/>
        <v>0.23841099999999993</v>
      </c>
      <c r="M55" s="56">
        <f t="shared" ca="1" si="27"/>
        <v>0.23841099999999993</v>
      </c>
      <c r="N55" s="56">
        <f t="shared" ca="1" si="27"/>
        <v>0.23841099999999993</v>
      </c>
      <c r="O55" s="56">
        <f t="shared" ca="1" si="27"/>
        <v>0.23841099999999993</v>
      </c>
      <c r="P55" s="56">
        <f t="shared" ca="1" si="27"/>
        <v>0.23841099999999993</v>
      </c>
      <c r="Q55" s="56">
        <f t="shared" ca="1" si="27"/>
        <v>0.23841099999999993</v>
      </c>
      <c r="R55" s="56">
        <f t="shared" ca="1" si="27"/>
        <v>0.23841099999999993</v>
      </c>
      <c r="S55" s="56">
        <f t="shared" ca="1" si="27"/>
        <v>0.23841099999999993</v>
      </c>
      <c r="T55" s="56">
        <f t="shared" ca="1" si="27"/>
        <v>0.23841099999999993</v>
      </c>
      <c r="U55" s="56">
        <f t="shared" ca="1" si="27"/>
        <v>0.23841099999999993</v>
      </c>
      <c r="V55" s="56">
        <f t="shared" ca="1" si="27"/>
        <v>0.23841099999999993</v>
      </c>
      <c r="W55" s="56">
        <f t="shared" ca="1" si="27"/>
        <v>0.23841099999999993</v>
      </c>
      <c r="X55" s="56">
        <f t="shared" ca="1" si="27"/>
        <v>0.23841099999999993</v>
      </c>
      <c r="Y55" s="56">
        <f t="shared" ca="1" si="27"/>
        <v>0.23841099999999993</v>
      </c>
      <c r="Z55" s="56">
        <f t="shared" ca="1" si="27"/>
        <v>0.23841099999999993</v>
      </c>
      <c r="AA55" s="56">
        <f t="shared" ca="1" si="27"/>
        <v>0.23841099999999993</v>
      </c>
      <c r="AB55" s="56">
        <f t="shared" ca="1" si="27"/>
        <v>0.23841099999999993</v>
      </c>
      <c r="AC55" s="56">
        <f t="shared" ca="1" si="27"/>
        <v>0.23841099999999993</v>
      </c>
      <c r="AD55" s="56">
        <f t="shared" ca="1" si="27"/>
        <v>0.23841099999999993</v>
      </c>
      <c r="AE55" s="56">
        <f t="shared" ca="1" si="27"/>
        <v>0.23841099999999993</v>
      </c>
      <c r="AF55" s="56">
        <f t="shared" ca="1" si="27"/>
        <v>0.23841099999999993</v>
      </c>
      <c r="AG55" s="56">
        <f t="shared" ca="1" si="27"/>
        <v>0.23841099999999993</v>
      </c>
      <c r="AH55" s="56">
        <f t="shared" ca="1" si="27"/>
        <v>0.23841099999999993</v>
      </c>
      <c r="AI55" s="56">
        <f t="shared" ca="1" si="27"/>
        <v>0.23841099999999993</v>
      </c>
      <c r="AJ55" s="56">
        <f t="shared" ca="1" si="27"/>
        <v>0.23841099999999993</v>
      </c>
      <c r="AK55" s="56">
        <f t="shared" ca="1" si="27"/>
        <v>0.23841099999999993</v>
      </c>
      <c r="AL55" s="56">
        <f t="shared" ca="1" si="27"/>
        <v>0.23841099999999993</v>
      </c>
      <c r="AM55" s="56"/>
      <c r="AN55" s="56"/>
      <c r="AO55" s="56"/>
      <c r="AP55" s="56"/>
      <c r="AQ55" s="56"/>
    </row>
    <row r="56" spans="1:43" x14ac:dyDescent="0.25">
      <c r="A56" s="370" t="s">
        <v>388</v>
      </c>
      <c r="B56" s="25"/>
      <c r="C56" s="82" t="s">
        <v>404</v>
      </c>
      <c r="D56" s="26" t="s">
        <v>153</v>
      </c>
      <c r="E56" s="108" t="str">
        <f t="shared" si="2"/>
        <v>Sheep</v>
      </c>
      <c r="F56" s="82" t="s">
        <v>122</v>
      </c>
      <c r="G56" s="225" t="str">
        <f ca="1">IFERROR(IF(SUM($H56:AQ56)=0,"OK","Error - all years do not = 0"),"Error - check input data")</f>
        <v>OK</v>
      </c>
      <c r="H56" s="74">
        <f t="shared" ref="H56:AL56" ca="1" si="28">(H52+H23*(1-H33))-(H47+H55)</f>
        <v>0</v>
      </c>
      <c r="I56" s="74">
        <f t="shared" ca="1" si="28"/>
        <v>0</v>
      </c>
      <c r="J56" s="74">
        <f t="shared" ca="1" si="28"/>
        <v>0</v>
      </c>
      <c r="K56" s="74">
        <f t="shared" ca="1" si="28"/>
        <v>0</v>
      </c>
      <c r="L56" s="74">
        <f t="shared" ca="1" si="28"/>
        <v>0</v>
      </c>
      <c r="M56" s="74">
        <f t="shared" ca="1" si="28"/>
        <v>0</v>
      </c>
      <c r="N56" s="74">
        <f t="shared" ca="1" si="28"/>
        <v>0</v>
      </c>
      <c r="O56" s="74">
        <f t="shared" ca="1" si="28"/>
        <v>0</v>
      </c>
      <c r="P56" s="74">
        <f t="shared" ca="1" si="28"/>
        <v>0</v>
      </c>
      <c r="Q56" s="74">
        <f t="shared" ca="1" si="28"/>
        <v>0</v>
      </c>
      <c r="R56" s="74">
        <f t="shared" ca="1" si="28"/>
        <v>0</v>
      </c>
      <c r="S56" s="74">
        <f t="shared" ca="1" si="28"/>
        <v>0</v>
      </c>
      <c r="T56" s="74">
        <f t="shared" ca="1" si="28"/>
        <v>0</v>
      </c>
      <c r="U56" s="74">
        <f t="shared" ca="1" si="28"/>
        <v>0</v>
      </c>
      <c r="V56" s="74">
        <f t="shared" ca="1" si="28"/>
        <v>0</v>
      </c>
      <c r="W56" s="74">
        <f t="shared" ca="1" si="28"/>
        <v>0</v>
      </c>
      <c r="X56" s="74">
        <f t="shared" ca="1" si="28"/>
        <v>0</v>
      </c>
      <c r="Y56" s="74">
        <f t="shared" ca="1" si="28"/>
        <v>0</v>
      </c>
      <c r="Z56" s="74">
        <f t="shared" ca="1" si="28"/>
        <v>0</v>
      </c>
      <c r="AA56" s="74">
        <f t="shared" ca="1" si="28"/>
        <v>0</v>
      </c>
      <c r="AB56" s="74">
        <f t="shared" ca="1" si="28"/>
        <v>0</v>
      </c>
      <c r="AC56" s="74">
        <f t="shared" ca="1" si="28"/>
        <v>0</v>
      </c>
      <c r="AD56" s="74">
        <f t="shared" ca="1" si="28"/>
        <v>0</v>
      </c>
      <c r="AE56" s="74">
        <f t="shared" ca="1" si="28"/>
        <v>0</v>
      </c>
      <c r="AF56" s="74">
        <f t="shared" ca="1" si="28"/>
        <v>0</v>
      </c>
      <c r="AG56" s="74">
        <f t="shared" ca="1" si="28"/>
        <v>0</v>
      </c>
      <c r="AH56" s="74">
        <f t="shared" ca="1" si="28"/>
        <v>0</v>
      </c>
      <c r="AI56" s="74">
        <f t="shared" ca="1" si="28"/>
        <v>0</v>
      </c>
      <c r="AJ56" s="74">
        <f t="shared" ca="1" si="28"/>
        <v>0</v>
      </c>
      <c r="AK56" s="74">
        <f t="shared" ca="1" si="28"/>
        <v>0</v>
      </c>
      <c r="AL56" s="74">
        <f t="shared" ca="1" si="28"/>
        <v>0</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xstore_slurry_Sheep</v>
      </c>
      <c r="B58" s="25" t="s">
        <v>165</v>
      </c>
      <c r="C58" s="63" t="s">
        <v>380</v>
      </c>
      <c r="D58" s="77" t="str">
        <f>VLOOKUP(A58,Parameters,4,0)</f>
        <v>-</v>
      </c>
      <c r="E58" s="46" t="str">
        <f t="shared" si="2"/>
        <v>Sheep</v>
      </c>
      <c r="F58" s="77" t="str">
        <f>VLOOKUP(A58,Parameters,6,0)</f>
        <v>Fraction</v>
      </c>
      <c r="G58" s="227"/>
      <c r="H58" s="56">
        <f>INDEX(Parameters,MATCH($A58,Parameters!$A:$A,0),MATCH(H$3,Parameters!$8:$8,0))</f>
        <v>0.5</v>
      </c>
      <c r="I58" s="56">
        <f>INDEX(Parameters,MATCH($A58,Parameters!$A:$A,0),MATCH(I$3,Parameters!$8:$8,0))</f>
        <v>0.5</v>
      </c>
      <c r="J58" s="56">
        <f>INDEX(Parameters,MATCH($A58,Parameters!$A:$A,0),MATCH(J$3,Parameters!$8:$8,0))</f>
        <v>0.5</v>
      </c>
      <c r="K58" s="56">
        <f>INDEX(Parameters,MATCH($A58,Parameters!$A:$A,0),MATCH(K$3,Parameters!$8:$8,0))</f>
        <v>0.5</v>
      </c>
      <c r="L58" s="56">
        <f>INDEX(Parameters,MATCH($A58,Parameters!$A:$A,0),MATCH(L$3,Parameters!$8:$8,0))</f>
        <v>0.5</v>
      </c>
      <c r="M58" s="56">
        <f>INDEX(Parameters,MATCH($A58,Parameters!$A:$A,0),MATCH(M$3,Parameters!$8:$8,0))</f>
        <v>0.5</v>
      </c>
      <c r="N58" s="56">
        <f>INDEX(Parameters,MATCH($A58,Parameters!$A:$A,0),MATCH(N$3,Parameters!$8:$8,0))</f>
        <v>0.5</v>
      </c>
      <c r="O58" s="56">
        <f>INDEX(Parameters,MATCH($A58,Parameters!$A:$A,0),MATCH(O$3,Parameters!$8:$8,0))</f>
        <v>0.5</v>
      </c>
      <c r="P58" s="56">
        <f>INDEX(Parameters,MATCH($A58,Parameters!$A:$A,0),MATCH(P$3,Parameters!$8:$8,0))</f>
        <v>0.5</v>
      </c>
      <c r="Q58" s="56">
        <f>INDEX(Parameters,MATCH($A58,Parameters!$A:$A,0),MATCH(Q$3,Parameters!$8:$8,0))</f>
        <v>0.5</v>
      </c>
      <c r="R58" s="56">
        <f>INDEX(Parameters,MATCH($A58,Parameters!$A:$A,0),MATCH(R$3,Parameters!$8:$8,0))</f>
        <v>0.5</v>
      </c>
      <c r="S58" s="56">
        <f>INDEX(Parameters,MATCH($A58,Parameters!$A:$A,0),MATCH(S$3,Parameters!$8:$8,0))</f>
        <v>0.5</v>
      </c>
      <c r="T58" s="56">
        <f>INDEX(Parameters,MATCH($A58,Parameters!$A:$A,0),MATCH(T$3,Parameters!$8:$8,0))</f>
        <v>0.5</v>
      </c>
      <c r="U58" s="56">
        <f>INDEX(Parameters,MATCH($A58,Parameters!$A:$A,0),MATCH(U$3,Parameters!$8:$8,0))</f>
        <v>0.5</v>
      </c>
      <c r="V58" s="56">
        <f>INDEX(Parameters,MATCH($A58,Parameters!$A:$A,0),MATCH(V$3,Parameters!$8:$8,0))</f>
        <v>0.5</v>
      </c>
      <c r="W58" s="56">
        <f>INDEX(Parameters,MATCH($A58,Parameters!$A:$A,0),MATCH(W$3,Parameters!$8:$8,0))</f>
        <v>0.5</v>
      </c>
      <c r="X58" s="56">
        <f>INDEX(Parameters,MATCH($A58,Parameters!$A:$A,0),MATCH(X$3,Parameters!$8:$8,0))</f>
        <v>0.5</v>
      </c>
      <c r="Y58" s="56">
        <f>INDEX(Parameters,MATCH($A58,Parameters!$A:$A,0),MATCH(Y$3,Parameters!$8:$8,0))</f>
        <v>0.5</v>
      </c>
      <c r="Z58" s="56">
        <f>INDEX(Parameters,MATCH($A58,Parameters!$A:$A,0),MATCH(Z$3,Parameters!$8:$8,0))</f>
        <v>0.5</v>
      </c>
      <c r="AA58" s="56">
        <f>INDEX(Parameters,MATCH($A58,Parameters!$A:$A,0),MATCH(AA$3,Parameters!$8:$8,0))</f>
        <v>0.5</v>
      </c>
      <c r="AB58" s="56">
        <f>INDEX(Parameters,MATCH($A58,Parameters!$A:$A,0),MATCH(AB$3,Parameters!$8:$8,0))</f>
        <v>0.5</v>
      </c>
      <c r="AC58" s="56">
        <f>INDEX(Parameters,MATCH($A58,Parameters!$A:$A,0),MATCH(AC$3,Parameters!$8:$8,0))</f>
        <v>0.5</v>
      </c>
      <c r="AD58" s="56">
        <f>INDEX(Parameters,MATCH($A58,Parameters!$A:$A,0),MATCH(AD$3,Parameters!$8:$8,0))</f>
        <v>0.5</v>
      </c>
      <c r="AE58" s="56">
        <f>INDEX(Parameters,MATCH($A58,Parameters!$A:$A,0),MATCH(AE$3,Parameters!$8:$8,0))</f>
        <v>0.5</v>
      </c>
      <c r="AF58" s="56">
        <f>INDEX(Parameters,MATCH($A58,Parameters!$A:$A,0),MATCH(AF$3,Parameters!$8:$8,0))</f>
        <v>0.5</v>
      </c>
      <c r="AG58" s="56">
        <f>INDEX(Parameters,MATCH($A58,Parameters!$A:$A,0),MATCH(AG$3,Parameters!$8:$8,0))</f>
        <v>0.5</v>
      </c>
      <c r="AH58" s="56">
        <f>INDEX(Parameters,MATCH($A58,Parameters!$A:$A,0),MATCH(AH$3,Parameters!$8:$8,0))</f>
        <v>0.5</v>
      </c>
      <c r="AI58" s="56">
        <f>INDEX(Parameters,MATCH($A58,Parameters!$A:$A,0),MATCH(AI$3,Parameters!$8:$8,0))</f>
        <v>0.5</v>
      </c>
      <c r="AJ58" s="56">
        <f>INDEX(Parameters,MATCH($A58,Parameters!$A:$A,0),MATCH(AJ$3,Parameters!$8:$8,0))</f>
        <v>0.5</v>
      </c>
      <c r="AK58" s="56">
        <f>INDEX(Parameters,MATCH($A58,Parameters!$A:$A,0),MATCH(AK$3,Parameters!$8:$8,0))</f>
        <v>0.5</v>
      </c>
      <c r="AL58" s="56">
        <f>INDEX(Parameters,MATCH($A58,Parameters!$A:$A,0),MATCH(AL$3,Parameters!$8:$8,0))</f>
        <v>0.5</v>
      </c>
      <c r="AM58" s="56"/>
      <c r="AN58" s="56"/>
      <c r="AO58" s="56"/>
      <c r="AP58" s="56"/>
      <c r="AQ58" s="56"/>
    </row>
    <row r="59" spans="1:43" ht="18" x14ac:dyDescent="0.35">
      <c r="A59" s="66" t="str">
        <f t="shared" si="29"/>
        <v>xstore_solid_Sheep</v>
      </c>
      <c r="B59" s="25" t="s">
        <v>165</v>
      </c>
      <c r="C59" s="63" t="s">
        <v>190</v>
      </c>
      <c r="D59" s="77" t="str">
        <f>VLOOKUP(A59,Parameters,4,0)</f>
        <v>-</v>
      </c>
      <c r="E59" s="46" t="str">
        <f t="shared" si="2"/>
        <v>Sheep</v>
      </c>
      <c r="F59" s="77" t="str">
        <f>VLOOKUP(A59,Parameters,6,0)</f>
        <v>Fraction</v>
      </c>
      <c r="G59" s="227"/>
      <c r="H59" s="56">
        <f>INDEX(Parameters,MATCH($A59,Parameters!$A:$A,0),MATCH(H$3,Parameters!$8:$8,0))</f>
        <v>0.3</v>
      </c>
      <c r="I59" s="56">
        <f>INDEX(Parameters,MATCH($A59,Parameters!$A:$A,0),MATCH(I$3,Parameters!$8:$8,0))</f>
        <v>0.3</v>
      </c>
      <c r="J59" s="56">
        <f>INDEX(Parameters,MATCH($A59,Parameters!$A:$A,0),MATCH(J$3,Parameters!$8:$8,0))</f>
        <v>0.3</v>
      </c>
      <c r="K59" s="56">
        <f>INDEX(Parameters,MATCH($A59,Parameters!$A:$A,0),MATCH(K$3,Parameters!$8:$8,0))</f>
        <v>0.3</v>
      </c>
      <c r="L59" s="56">
        <f>INDEX(Parameters,MATCH($A59,Parameters!$A:$A,0),MATCH(L$3,Parameters!$8:$8,0))</f>
        <v>0.3</v>
      </c>
      <c r="M59" s="56">
        <f>INDEX(Parameters,MATCH($A59,Parameters!$A:$A,0),MATCH(M$3,Parameters!$8:$8,0))</f>
        <v>0.3</v>
      </c>
      <c r="N59" s="56">
        <f>INDEX(Parameters,MATCH($A59,Parameters!$A:$A,0),MATCH(N$3,Parameters!$8:$8,0))</f>
        <v>0.3</v>
      </c>
      <c r="O59" s="56">
        <f>INDEX(Parameters,MATCH($A59,Parameters!$A:$A,0),MATCH(O$3,Parameters!$8:$8,0))</f>
        <v>0.3</v>
      </c>
      <c r="P59" s="56">
        <f>INDEX(Parameters,MATCH($A59,Parameters!$A:$A,0),MATCH(P$3,Parameters!$8:$8,0))</f>
        <v>0.3</v>
      </c>
      <c r="Q59" s="56">
        <f>INDEX(Parameters,MATCH($A59,Parameters!$A:$A,0),MATCH(Q$3,Parameters!$8:$8,0))</f>
        <v>0.3</v>
      </c>
      <c r="R59" s="56">
        <f>INDEX(Parameters,MATCH($A59,Parameters!$A:$A,0),MATCH(R$3,Parameters!$8:$8,0))</f>
        <v>0.3</v>
      </c>
      <c r="S59" s="56">
        <f>INDEX(Parameters,MATCH($A59,Parameters!$A:$A,0),MATCH(S$3,Parameters!$8:$8,0))</f>
        <v>0.3</v>
      </c>
      <c r="T59" s="56">
        <f>INDEX(Parameters,MATCH($A59,Parameters!$A:$A,0),MATCH(T$3,Parameters!$8:$8,0))</f>
        <v>0.3</v>
      </c>
      <c r="U59" s="56">
        <f>INDEX(Parameters,MATCH($A59,Parameters!$A:$A,0),MATCH(U$3,Parameters!$8:$8,0))</f>
        <v>0.3</v>
      </c>
      <c r="V59" s="56">
        <f>INDEX(Parameters,MATCH($A59,Parameters!$A:$A,0),MATCH(V$3,Parameters!$8:$8,0))</f>
        <v>0.3</v>
      </c>
      <c r="W59" s="56">
        <f>INDEX(Parameters,MATCH($A59,Parameters!$A:$A,0),MATCH(W$3,Parameters!$8:$8,0))</f>
        <v>0.3</v>
      </c>
      <c r="X59" s="56">
        <f>INDEX(Parameters,MATCH($A59,Parameters!$A:$A,0),MATCH(X$3,Parameters!$8:$8,0))</f>
        <v>0.3</v>
      </c>
      <c r="Y59" s="56">
        <f>INDEX(Parameters,MATCH($A59,Parameters!$A:$A,0),MATCH(Y$3,Parameters!$8:$8,0))</f>
        <v>0.3</v>
      </c>
      <c r="Z59" s="56">
        <f>INDEX(Parameters,MATCH($A59,Parameters!$A:$A,0),MATCH(Z$3,Parameters!$8:$8,0))</f>
        <v>0.3</v>
      </c>
      <c r="AA59" s="56">
        <f>INDEX(Parameters,MATCH($A59,Parameters!$A:$A,0),MATCH(AA$3,Parameters!$8:$8,0))</f>
        <v>0.3</v>
      </c>
      <c r="AB59" s="56">
        <f>INDEX(Parameters,MATCH($A59,Parameters!$A:$A,0),MATCH(AB$3,Parameters!$8:$8,0))</f>
        <v>0.3</v>
      </c>
      <c r="AC59" s="56">
        <f>INDEX(Parameters,MATCH($A59,Parameters!$A:$A,0),MATCH(AC$3,Parameters!$8:$8,0))</f>
        <v>0.3</v>
      </c>
      <c r="AD59" s="56">
        <f>INDEX(Parameters,MATCH($A59,Parameters!$A:$A,0),MATCH(AD$3,Parameters!$8:$8,0))</f>
        <v>0.3</v>
      </c>
      <c r="AE59" s="56">
        <f>INDEX(Parameters,MATCH($A59,Parameters!$A:$A,0),MATCH(AE$3,Parameters!$8:$8,0))</f>
        <v>0.3</v>
      </c>
      <c r="AF59" s="56">
        <f>INDEX(Parameters,MATCH($A59,Parameters!$A:$A,0),MATCH(AF$3,Parameters!$8:$8,0))</f>
        <v>0.3</v>
      </c>
      <c r="AG59" s="56">
        <f>INDEX(Parameters,MATCH($A59,Parameters!$A:$A,0),MATCH(AG$3,Parameters!$8:$8,0))</f>
        <v>0.3</v>
      </c>
      <c r="AH59" s="56">
        <f>INDEX(Parameters,MATCH($A59,Parameters!$A:$A,0),MATCH(AH$3,Parameters!$8:$8,0))</f>
        <v>0.3</v>
      </c>
      <c r="AI59" s="56">
        <f>INDEX(Parameters,MATCH($A59,Parameters!$A:$A,0),MATCH(AI$3,Parameters!$8:$8,0))</f>
        <v>0.3</v>
      </c>
      <c r="AJ59" s="56">
        <f>INDEX(Parameters,MATCH($A59,Parameters!$A:$A,0),MATCH(AJ$3,Parameters!$8:$8,0))</f>
        <v>0.3</v>
      </c>
      <c r="AK59" s="56">
        <f>INDEX(Parameters,MATCH($A59,Parameters!$A:$A,0),MATCH(AK$3,Parameters!$8:$8,0))</f>
        <v>0.3</v>
      </c>
      <c r="AL59" s="56">
        <f>INDEX(Parameters,MATCH($A59,Parameters!$A:$A,0),MATCH(AL$3,Parameters!$8:$8,0))</f>
        <v>0.3</v>
      </c>
      <c r="AM59" s="56"/>
      <c r="AN59" s="56"/>
      <c r="AO59" s="56"/>
      <c r="AP59" s="56"/>
      <c r="AQ59" s="56"/>
    </row>
    <row r="60" spans="1:43" ht="18" x14ac:dyDescent="0.35">
      <c r="A60" s="89" t="s">
        <v>370</v>
      </c>
      <c r="B60" s="25" t="s">
        <v>165</v>
      </c>
      <c r="C60" s="63" t="s">
        <v>255</v>
      </c>
      <c r="D60" s="25" t="s">
        <v>153</v>
      </c>
      <c r="E60" s="46" t="str">
        <f t="shared" si="2"/>
        <v>Sheep</v>
      </c>
      <c r="F60" s="12" t="s">
        <v>122</v>
      </c>
      <c r="G60" s="176"/>
      <c r="H60" s="56">
        <f t="shared" ref="H60:AL60" ca="1" si="30">((H34-H46)+(H28-H48))*H58</f>
        <v>0.26929062500000001</v>
      </c>
      <c r="I60" s="56">
        <f t="shared" ca="1" si="30"/>
        <v>0.26929062500000001</v>
      </c>
      <c r="J60" s="56">
        <f t="shared" ca="1" si="30"/>
        <v>0.26929062500000001</v>
      </c>
      <c r="K60" s="56">
        <f t="shared" ca="1" si="30"/>
        <v>0.26929062500000001</v>
      </c>
      <c r="L60" s="56">
        <f t="shared" ca="1" si="30"/>
        <v>0.26929062500000001</v>
      </c>
      <c r="M60" s="56">
        <f t="shared" ca="1" si="30"/>
        <v>0.26929062500000001</v>
      </c>
      <c r="N60" s="56">
        <f t="shared" ca="1" si="30"/>
        <v>0.26929062500000001</v>
      </c>
      <c r="O60" s="56">
        <f t="shared" ca="1" si="30"/>
        <v>0.26929062500000001</v>
      </c>
      <c r="P60" s="56">
        <f t="shared" ca="1" si="30"/>
        <v>0.26929062500000001</v>
      </c>
      <c r="Q60" s="56">
        <f t="shared" ca="1" si="30"/>
        <v>0.26929062500000001</v>
      </c>
      <c r="R60" s="56">
        <f t="shared" ca="1" si="30"/>
        <v>0.26929062500000001</v>
      </c>
      <c r="S60" s="56">
        <f t="shared" ca="1" si="30"/>
        <v>0.26929062500000001</v>
      </c>
      <c r="T60" s="56">
        <f t="shared" ca="1" si="30"/>
        <v>0.26929062500000001</v>
      </c>
      <c r="U60" s="56">
        <f t="shared" ca="1" si="30"/>
        <v>0.26929062500000001</v>
      </c>
      <c r="V60" s="56">
        <f t="shared" ca="1" si="30"/>
        <v>0.26929062500000001</v>
      </c>
      <c r="W60" s="56">
        <f t="shared" ca="1" si="30"/>
        <v>0.26929062500000001</v>
      </c>
      <c r="X60" s="56">
        <f t="shared" ca="1" si="30"/>
        <v>0.26929062500000001</v>
      </c>
      <c r="Y60" s="56">
        <f t="shared" ca="1" si="30"/>
        <v>0.26929062500000001</v>
      </c>
      <c r="Z60" s="56">
        <f t="shared" ca="1" si="30"/>
        <v>0.26929062500000001</v>
      </c>
      <c r="AA60" s="56">
        <f t="shared" ca="1" si="30"/>
        <v>0.26929062500000001</v>
      </c>
      <c r="AB60" s="56">
        <f t="shared" ca="1" si="30"/>
        <v>0.26929062500000001</v>
      </c>
      <c r="AC60" s="56">
        <f t="shared" ca="1" si="30"/>
        <v>0.26929062500000001</v>
      </c>
      <c r="AD60" s="56">
        <f t="shared" ca="1" si="30"/>
        <v>0.26929062500000001</v>
      </c>
      <c r="AE60" s="56">
        <f t="shared" ca="1" si="30"/>
        <v>0.26929062500000001</v>
      </c>
      <c r="AF60" s="56">
        <f t="shared" ca="1" si="30"/>
        <v>0.26929062500000001</v>
      </c>
      <c r="AG60" s="56">
        <f t="shared" ca="1" si="30"/>
        <v>0.26929062500000001</v>
      </c>
      <c r="AH60" s="56">
        <f t="shared" ca="1" si="30"/>
        <v>0.26929062500000001</v>
      </c>
      <c r="AI60" s="56">
        <f t="shared" ca="1" si="30"/>
        <v>0.26929062500000001</v>
      </c>
      <c r="AJ60" s="56">
        <f t="shared" ca="1" si="30"/>
        <v>0.26929062500000001</v>
      </c>
      <c r="AK60" s="56">
        <f t="shared" ca="1" si="30"/>
        <v>0.26929062500000001</v>
      </c>
      <c r="AL60" s="56">
        <f t="shared" ca="1" si="30"/>
        <v>0.26929062500000001</v>
      </c>
      <c r="AM60" s="56"/>
      <c r="AN60" s="56"/>
      <c r="AO60" s="56"/>
      <c r="AP60" s="56"/>
      <c r="AQ60" s="56"/>
    </row>
    <row r="61" spans="1:43" ht="18" x14ac:dyDescent="0.35">
      <c r="A61" s="89" t="s">
        <v>371</v>
      </c>
      <c r="B61" s="25" t="s">
        <v>165</v>
      </c>
      <c r="C61" s="63" t="s">
        <v>254</v>
      </c>
      <c r="D61" s="25" t="s">
        <v>153</v>
      </c>
      <c r="E61" s="46" t="str">
        <f t="shared" si="2"/>
        <v>Sheep</v>
      </c>
      <c r="F61" s="12" t="s">
        <v>122</v>
      </c>
      <c r="G61" s="175"/>
      <c r="H61" s="56">
        <f t="shared" ref="H61:AL61" ca="1" si="31">((H38-H46)+(H22-H48))*H58</f>
        <v>0.596753125</v>
      </c>
      <c r="I61" s="56">
        <f t="shared" ca="1" si="31"/>
        <v>0.596753125</v>
      </c>
      <c r="J61" s="56">
        <f t="shared" ca="1" si="31"/>
        <v>0.596753125</v>
      </c>
      <c r="K61" s="56">
        <f t="shared" ca="1" si="31"/>
        <v>0.596753125</v>
      </c>
      <c r="L61" s="56">
        <f t="shared" ca="1" si="31"/>
        <v>0.596753125</v>
      </c>
      <c r="M61" s="56">
        <f t="shared" ca="1" si="31"/>
        <v>0.596753125</v>
      </c>
      <c r="N61" s="56">
        <f t="shared" ca="1" si="31"/>
        <v>0.596753125</v>
      </c>
      <c r="O61" s="56">
        <f t="shared" ca="1" si="31"/>
        <v>0.596753125</v>
      </c>
      <c r="P61" s="56">
        <f t="shared" ca="1" si="31"/>
        <v>0.596753125</v>
      </c>
      <c r="Q61" s="56">
        <f t="shared" ca="1" si="31"/>
        <v>0.596753125</v>
      </c>
      <c r="R61" s="56">
        <f t="shared" ca="1" si="31"/>
        <v>0.596753125</v>
      </c>
      <c r="S61" s="56">
        <f t="shared" ca="1" si="31"/>
        <v>0.596753125</v>
      </c>
      <c r="T61" s="56">
        <f t="shared" ca="1" si="31"/>
        <v>0.596753125</v>
      </c>
      <c r="U61" s="56">
        <f t="shared" ca="1" si="31"/>
        <v>0.596753125</v>
      </c>
      <c r="V61" s="56">
        <f t="shared" ca="1" si="31"/>
        <v>0.596753125</v>
      </c>
      <c r="W61" s="56">
        <f t="shared" ca="1" si="31"/>
        <v>0.596753125</v>
      </c>
      <c r="X61" s="56">
        <f t="shared" ca="1" si="31"/>
        <v>0.596753125</v>
      </c>
      <c r="Y61" s="56">
        <f t="shared" ca="1" si="31"/>
        <v>0.596753125</v>
      </c>
      <c r="Z61" s="56">
        <f t="shared" ca="1" si="31"/>
        <v>0.596753125</v>
      </c>
      <c r="AA61" s="56">
        <f t="shared" ca="1" si="31"/>
        <v>0.596753125</v>
      </c>
      <c r="AB61" s="56">
        <f t="shared" ca="1" si="31"/>
        <v>0.596753125</v>
      </c>
      <c r="AC61" s="56">
        <f t="shared" ca="1" si="31"/>
        <v>0.596753125</v>
      </c>
      <c r="AD61" s="56">
        <f t="shared" ca="1" si="31"/>
        <v>0.596753125</v>
      </c>
      <c r="AE61" s="56">
        <f t="shared" ca="1" si="31"/>
        <v>0.596753125</v>
      </c>
      <c r="AF61" s="56">
        <f t="shared" ca="1" si="31"/>
        <v>0.596753125</v>
      </c>
      <c r="AG61" s="56">
        <f t="shared" ca="1" si="31"/>
        <v>0.596753125</v>
      </c>
      <c r="AH61" s="56">
        <f t="shared" ca="1" si="31"/>
        <v>0.596753125</v>
      </c>
      <c r="AI61" s="56">
        <f t="shared" ca="1" si="31"/>
        <v>0.596753125</v>
      </c>
      <c r="AJ61" s="56">
        <f t="shared" ca="1" si="31"/>
        <v>0.596753125</v>
      </c>
      <c r="AK61" s="56">
        <f t="shared" ca="1" si="31"/>
        <v>0.596753125</v>
      </c>
      <c r="AL61" s="56">
        <f t="shared" ca="1" si="31"/>
        <v>0.596753125</v>
      </c>
      <c r="AM61" s="56"/>
      <c r="AN61" s="56"/>
      <c r="AO61" s="56"/>
      <c r="AP61" s="56"/>
      <c r="AQ61" s="56"/>
    </row>
    <row r="62" spans="1:43" ht="18" x14ac:dyDescent="0.35">
      <c r="A62" s="103" t="s">
        <v>372</v>
      </c>
      <c r="B62" s="25" t="s">
        <v>165</v>
      </c>
      <c r="C62" s="63" t="s">
        <v>191</v>
      </c>
      <c r="D62" s="25" t="s">
        <v>153</v>
      </c>
      <c r="E62" s="46" t="str">
        <f t="shared" si="2"/>
        <v>Sheep</v>
      </c>
      <c r="F62" s="12" t="s">
        <v>122</v>
      </c>
      <c r="G62" s="176"/>
      <c r="H62" s="56">
        <f ca="1">H54*H59</f>
        <v>2.1198299999999993E-2</v>
      </c>
      <c r="I62" s="56">
        <f t="shared" ref="I62:AL62" ca="1" si="32">I54*I59</f>
        <v>2.1198299999999993E-2</v>
      </c>
      <c r="J62" s="56">
        <f t="shared" ca="1" si="32"/>
        <v>2.1198299999999993E-2</v>
      </c>
      <c r="K62" s="56">
        <f t="shared" ca="1" si="32"/>
        <v>2.1198299999999993E-2</v>
      </c>
      <c r="L62" s="56">
        <f t="shared" ca="1" si="32"/>
        <v>2.1198299999999993E-2</v>
      </c>
      <c r="M62" s="56">
        <f t="shared" ca="1" si="32"/>
        <v>2.1198299999999993E-2</v>
      </c>
      <c r="N62" s="56">
        <f t="shared" ca="1" si="32"/>
        <v>2.1198299999999993E-2</v>
      </c>
      <c r="O62" s="56">
        <f t="shared" ca="1" si="32"/>
        <v>2.1198299999999993E-2</v>
      </c>
      <c r="P62" s="56">
        <f t="shared" ca="1" si="32"/>
        <v>2.1198299999999993E-2</v>
      </c>
      <c r="Q62" s="56">
        <f t="shared" ca="1" si="32"/>
        <v>2.1198299999999993E-2</v>
      </c>
      <c r="R62" s="56">
        <f t="shared" ca="1" si="32"/>
        <v>2.1198299999999993E-2</v>
      </c>
      <c r="S62" s="56">
        <f t="shared" ca="1" si="32"/>
        <v>2.1198299999999993E-2</v>
      </c>
      <c r="T62" s="56">
        <f t="shared" ca="1" si="32"/>
        <v>2.1198299999999993E-2</v>
      </c>
      <c r="U62" s="56">
        <f t="shared" ca="1" si="32"/>
        <v>2.1198299999999993E-2</v>
      </c>
      <c r="V62" s="56">
        <f t="shared" ca="1" si="32"/>
        <v>2.1198299999999993E-2</v>
      </c>
      <c r="W62" s="56">
        <f t="shared" ca="1" si="32"/>
        <v>2.1198299999999993E-2</v>
      </c>
      <c r="X62" s="56">
        <f t="shared" ca="1" si="32"/>
        <v>2.1198299999999993E-2</v>
      </c>
      <c r="Y62" s="56">
        <f t="shared" ca="1" si="32"/>
        <v>2.1198299999999993E-2</v>
      </c>
      <c r="Z62" s="56">
        <f t="shared" ca="1" si="32"/>
        <v>2.1198299999999993E-2</v>
      </c>
      <c r="AA62" s="56">
        <f t="shared" ca="1" si="32"/>
        <v>2.1198299999999993E-2</v>
      </c>
      <c r="AB62" s="56">
        <f t="shared" ca="1" si="32"/>
        <v>2.1198299999999993E-2</v>
      </c>
      <c r="AC62" s="56">
        <f t="shared" ca="1" si="32"/>
        <v>2.1198299999999993E-2</v>
      </c>
      <c r="AD62" s="56">
        <f t="shared" ca="1" si="32"/>
        <v>2.1198299999999993E-2</v>
      </c>
      <c r="AE62" s="56">
        <f t="shared" ca="1" si="32"/>
        <v>2.1198299999999993E-2</v>
      </c>
      <c r="AF62" s="56">
        <f t="shared" ca="1" si="32"/>
        <v>2.1198299999999993E-2</v>
      </c>
      <c r="AG62" s="56">
        <f t="shared" ca="1" si="32"/>
        <v>2.1198299999999993E-2</v>
      </c>
      <c r="AH62" s="56">
        <f t="shared" ca="1" si="32"/>
        <v>2.1198299999999993E-2</v>
      </c>
      <c r="AI62" s="56">
        <f t="shared" ca="1" si="32"/>
        <v>2.1198299999999993E-2</v>
      </c>
      <c r="AJ62" s="56">
        <f t="shared" ca="1" si="32"/>
        <v>2.1198299999999993E-2</v>
      </c>
      <c r="AK62" s="56">
        <f t="shared" ca="1" si="32"/>
        <v>2.1198299999999993E-2</v>
      </c>
      <c r="AL62" s="56">
        <f t="shared" ca="1" si="32"/>
        <v>2.1198299999999993E-2</v>
      </c>
      <c r="AM62" s="56"/>
      <c r="AN62" s="56"/>
      <c r="AO62" s="56"/>
      <c r="AP62" s="56"/>
      <c r="AQ62" s="56"/>
    </row>
    <row r="63" spans="1:43" ht="18" x14ac:dyDescent="0.35">
      <c r="A63" s="103" t="s">
        <v>373</v>
      </c>
      <c r="B63" s="25" t="s">
        <v>165</v>
      </c>
      <c r="C63" s="63" t="s">
        <v>192</v>
      </c>
      <c r="D63" s="25" t="s">
        <v>153</v>
      </c>
      <c r="E63" s="46" t="str">
        <f t="shared" si="2"/>
        <v>Sheep</v>
      </c>
      <c r="F63" s="12" t="s">
        <v>122</v>
      </c>
      <c r="G63" s="176"/>
      <c r="H63" s="56">
        <f ca="1">H55*H59</f>
        <v>7.152329999999997E-2</v>
      </c>
      <c r="I63" s="56">
        <f t="shared" ref="I63:AL63" ca="1" si="33">I55*I59</f>
        <v>7.152329999999997E-2</v>
      </c>
      <c r="J63" s="56">
        <f t="shared" ca="1" si="33"/>
        <v>7.152329999999997E-2</v>
      </c>
      <c r="K63" s="56">
        <f t="shared" ca="1" si="33"/>
        <v>7.152329999999997E-2</v>
      </c>
      <c r="L63" s="56">
        <f t="shared" ca="1" si="33"/>
        <v>7.152329999999997E-2</v>
      </c>
      <c r="M63" s="56">
        <f t="shared" ca="1" si="33"/>
        <v>7.152329999999997E-2</v>
      </c>
      <c r="N63" s="56">
        <f t="shared" ca="1" si="33"/>
        <v>7.152329999999997E-2</v>
      </c>
      <c r="O63" s="56">
        <f t="shared" ca="1" si="33"/>
        <v>7.152329999999997E-2</v>
      </c>
      <c r="P63" s="56">
        <f t="shared" ca="1" si="33"/>
        <v>7.152329999999997E-2</v>
      </c>
      <c r="Q63" s="56">
        <f t="shared" ca="1" si="33"/>
        <v>7.152329999999997E-2</v>
      </c>
      <c r="R63" s="56">
        <f t="shared" ca="1" si="33"/>
        <v>7.152329999999997E-2</v>
      </c>
      <c r="S63" s="56">
        <f t="shared" ca="1" si="33"/>
        <v>7.152329999999997E-2</v>
      </c>
      <c r="T63" s="56">
        <f t="shared" ca="1" si="33"/>
        <v>7.152329999999997E-2</v>
      </c>
      <c r="U63" s="56">
        <f t="shared" ca="1" si="33"/>
        <v>7.152329999999997E-2</v>
      </c>
      <c r="V63" s="56">
        <f t="shared" ca="1" si="33"/>
        <v>7.152329999999997E-2</v>
      </c>
      <c r="W63" s="56">
        <f t="shared" ca="1" si="33"/>
        <v>7.152329999999997E-2</v>
      </c>
      <c r="X63" s="56">
        <f t="shared" ca="1" si="33"/>
        <v>7.152329999999997E-2</v>
      </c>
      <c r="Y63" s="56">
        <f t="shared" ca="1" si="33"/>
        <v>7.152329999999997E-2</v>
      </c>
      <c r="Z63" s="56">
        <f t="shared" ca="1" si="33"/>
        <v>7.152329999999997E-2</v>
      </c>
      <c r="AA63" s="56">
        <f t="shared" ca="1" si="33"/>
        <v>7.152329999999997E-2</v>
      </c>
      <c r="AB63" s="56">
        <f t="shared" ca="1" si="33"/>
        <v>7.152329999999997E-2</v>
      </c>
      <c r="AC63" s="56">
        <f t="shared" ca="1" si="33"/>
        <v>7.152329999999997E-2</v>
      </c>
      <c r="AD63" s="56">
        <f t="shared" ca="1" si="33"/>
        <v>7.152329999999997E-2</v>
      </c>
      <c r="AE63" s="56">
        <f t="shared" ca="1" si="33"/>
        <v>7.152329999999997E-2</v>
      </c>
      <c r="AF63" s="56">
        <f t="shared" ca="1" si="33"/>
        <v>7.152329999999997E-2</v>
      </c>
      <c r="AG63" s="56">
        <f t="shared" ca="1" si="33"/>
        <v>7.152329999999997E-2</v>
      </c>
      <c r="AH63" s="56">
        <f t="shared" ca="1" si="33"/>
        <v>7.152329999999997E-2</v>
      </c>
      <c r="AI63" s="56">
        <f t="shared" ca="1" si="33"/>
        <v>7.152329999999997E-2</v>
      </c>
      <c r="AJ63" s="56">
        <f t="shared" ca="1" si="33"/>
        <v>7.152329999999997E-2</v>
      </c>
      <c r="AK63" s="56">
        <f t="shared" ca="1" si="33"/>
        <v>7.152329999999997E-2</v>
      </c>
      <c r="AL63" s="56">
        <f t="shared" ca="1" si="33"/>
        <v>7.152329999999997E-2</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xbiogas_slurry_Sheep</v>
      </c>
      <c r="B65" s="25" t="s">
        <v>165</v>
      </c>
      <c r="C65" s="63" t="s">
        <v>287</v>
      </c>
      <c r="D65" s="77" t="str">
        <f>VLOOKUP(A65,Parameters,4,0)</f>
        <v>-</v>
      </c>
      <c r="E65" s="46" t="str">
        <f t="shared" si="2"/>
        <v>Sheep</v>
      </c>
      <c r="F65" s="77" t="str">
        <f>VLOOKUP(A65,Parameters,6,0)</f>
        <v>Fraction</v>
      </c>
      <c r="G65" s="227"/>
      <c r="H65" s="56">
        <f>INDEX(Parameters,MATCH($A65,Parameters!$A:$A,0),MATCH(H$3,Parameters!$8:$8,0))</f>
        <v>0.15</v>
      </c>
      <c r="I65" s="56">
        <f>INDEX(Parameters,MATCH($A65,Parameters!$A:$A,0),MATCH(I$3,Parameters!$8:$8,0))</f>
        <v>0.15</v>
      </c>
      <c r="J65" s="56">
        <f>INDEX(Parameters,MATCH($A65,Parameters!$A:$A,0),MATCH(J$3,Parameters!$8:$8,0))</f>
        <v>0.15</v>
      </c>
      <c r="K65" s="56">
        <f>INDEX(Parameters,MATCH($A65,Parameters!$A:$A,0),MATCH(K$3,Parameters!$8:$8,0))</f>
        <v>0.15</v>
      </c>
      <c r="L65" s="56">
        <f>INDEX(Parameters,MATCH($A65,Parameters!$A:$A,0),MATCH(L$3,Parameters!$8:$8,0))</f>
        <v>0.15</v>
      </c>
      <c r="M65" s="56">
        <f>INDEX(Parameters,MATCH($A65,Parameters!$A:$A,0),MATCH(M$3,Parameters!$8:$8,0))</f>
        <v>0.15</v>
      </c>
      <c r="N65" s="56">
        <f>INDEX(Parameters,MATCH($A65,Parameters!$A:$A,0),MATCH(N$3,Parameters!$8:$8,0))</f>
        <v>0.15</v>
      </c>
      <c r="O65" s="56">
        <f>INDEX(Parameters,MATCH($A65,Parameters!$A:$A,0),MATCH(O$3,Parameters!$8:$8,0))</f>
        <v>0.15</v>
      </c>
      <c r="P65" s="56">
        <f>INDEX(Parameters,MATCH($A65,Parameters!$A:$A,0),MATCH(P$3,Parameters!$8:$8,0))</f>
        <v>0.15</v>
      </c>
      <c r="Q65" s="56">
        <f>INDEX(Parameters,MATCH($A65,Parameters!$A:$A,0),MATCH(Q$3,Parameters!$8:$8,0))</f>
        <v>0.15</v>
      </c>
      <c r="R65" s="56">
        <f>INDEX(Parameters,MATCH($A65,Parameters!$A:$A,0),MATCH(R$3,Parameters!$8:$8,0))</f>
        <v>0.15</v>
      </c>
      <c r="S65" s="56">
        <f>INDEX(Parameters,MATCH($A65,Parameters!$A:$A,0),MATCH(S$3,Parameters!$8:$8,0))</f>
        <v>0.15</v>
      </c>
      <c r="T65" s="56">
        <f>INDEX(Parameters,MATCH($A65,Parameters!$A:$A,0),MATCH(T$3,Parameters!$8:$8,0))</f>
        <v>0.15</v>
      </c>
      <c r="U65" s="56">
        <f>INDEX(Parameters,MATCH($A65,Parameters!$A:$A,0),MATCH(U$3,Parameters!$8:$8,0))</f>
        <v>0.15</v>
      </c>
      <c r="V65" s="56">
        <f>INDEX(Parameters,MATCH($A65,Parameters!$A:$A,0),MATCH(V$3,Parameters!$8:$8,0))</f>
        <v>0.15</v>
      </c>
      <c r="W65" s="56">
        <f>INDEX(Parameters,MATCH($A65,Parameters!$A:$A,0),MATCH(W$3,Parameters!$8:$8,0))</f>
        <v>0.15</v>
      </c>
      <c r="X65" s="56">
        <f>INDEX(Parameters,MATCH($A65,Parameters!$A:$A,0),MATCH(X$3,Parameters!$8:$8,0))</f>
        <v>0.15</v>
      </c>
      <c r="Y65" s="56">
        <f>INDEX(Parameters,MATCH($A65,Parameters!$A:$A,0),MATCH(Y$3,Parameters!$8:$8,0))</f>
        <v>0.15</v>
      </c>
      <c r="Z65" s="56">
        <f>INDEX(Parameters,MATCH($A65,Parameters!$A:$A,0),MATCH(Z$3,Parameters!$8:$8,0))</f>
        <v>0.15</v>
      </c>
      <c r="AA65" s="56">
        <f>INDEX(Parameters,MATCH($A65,Parameters!$A:$A,0),MATCH(AA$3,Parameters!$8:$8,0))</f>
        <v>0.15</v>
      </c>
      <c r="AB65" s="56">
        <f>INDEX(Parameters,MATCH($A65,Parameters!$A:$A,0),MATCH(AB$3,Parameters!$8:$8,0))</f>
        <v>0.15</v>
      </c>
      <c r="AC65" s="56">
        <f>INDEX(Parameters,MATCH($A65,Parameters!$A:$A,0),MATCH(AC$3,Parameters!$8:$8,0))</f>
        <v>0.15</v>
      </c>
      <c r="AD65" s="56">
        <f>INDEX(Parameters,MATCH($A65,Parameters!$A:$A,0),MATCH(AD$3,Parameters!$8:$8,0))</f>
        <v>0.15</v>
      </c>
      <c r="AE65" s="56">
        <f>INDEX(Parameters,MATCH($A65,Parameters!$A:$A,0),MATCH(AE$3,Parameters!$8:$8,0))</f>
        <v>0.15</v>
      </c>
      <c r="AF65" s="56">
        <f>INDEX(Parameters,MATCH($A65,Parameters!$A:$A,0),MATCH(AF$3,Parameters!$8:$8,0))</f>
        <v>0.15</v>
      </c>
      <c r="AG65" s="56">
        <f>INDEX(Parameters,MATCH($A65,Parameters!$A:$A,0),MATCH(AG$3,Parameters!$8:$8,0))</f>
        <v>0.15</v>
      </c>
      <c r="AH65" s="56">
        <f>INDEX(Parameters,MATCH($A65,Parameters!$A:$A,0),MATCH(AH$3,Parameters!$8:$8,0))</f>
        <v>0.15</v>
      </c>
      <c r="AI65" s="56">
        <f>INDEX(Parameters,MATCH($A65,Parameters!$A:$A,0),MATCH(AI$3,Parameters!$8:$8,0))</f>
        <v>0.15</v>
      </c>
      <c r="AJ65" s="56">
        <f>INDEX(Parameters,MATCH($A65,Parameters!$A:$A,0),MATCH(AJ$3,Parameters!$8:$8,0))</f>
        <v>0.15</v>
      </c>
      <c r="AK65" s="56">
        <f>INDEX(Parameters,MATCH($A65,Parameters!$A:$A,0),MATCH(AK$3,Parameters!$8:$8,0))</f>
        <v>0.15</v>
      </c>
      <c r="AL65" s="56">
        <f>INDEX(Parameters,MATCH($A65,Parameters!$A:$A,0),MATCH(AL$3,Parameters!$8:$8,0))</f>
        <v>0.15</v>
      </c>
      <c r="AM65" s="56"/>
      <c r="AN65" s="56"/>
      <c r="AO65" s="56"/>
      <c r="AP65" s="56"/>
      <c r="AQ65" s="56"/>
    </row>
    <row r="66" spans="1:43" ht="18" x14ac:dyDescent="0.35">
      <c r="A66" s="89" t="s">
        <v>489</v>
      </c>
      <c r="B66" s="25" t="s">
        <v>165</v>
      </c>
      <c r="C66" s="63" t="s">
        <v>257</v>
      </c>
      <c r="D66" s="25" t="s">
        <v>153</v>
      </c>
      <c r="E66" s="46" t="str">
        <f t="shared" si="2"/>
        <v>Sheep</v>
      </c>
      <c r="F66" s="12" t="s">
        <v>122</v>
      </c>
      <c r="G66" s="227"/>
      <c r="H66" s="56">
        <f t="shared" ref="H66:AL66" ca="1" si="35">((H34-H46)+(H28-H48))*H65</f>
        <v>8.0787187499999996E-2</v>
      </c>
      <c r="I66" s="56">
        <f t="shared" ca="1" si="35"/>
        <v>8.0787187499999996E-2</v>
      </c>
      <c r="J66" s="56">
        <f t="shared" ca="1" si="35"/>
        <v>8.0787187499999996E-2</v>
      </c>
      <c r="K66" s="56">
        <f t="shared" ca="1" si="35"/>
        <v>8.0787187499999996E-2</v>
      </c>
      <c r="L66" s="56">
        <f t="shared" ca="1" si="35"/>
        <v>8.0787187499999996E-2</v>
      </c>
      <c r="M66" s="56">
        <f t="shared" ca="1" si="35"/>
        <v>8.0787187499999996E-2</v>
      </c>
      <c r="N66" s="56">
        <f t="shared" ca="1" si="35"/>
        <v>8.0787187499999996E-2</v>
      </c>
      <c r="O66" s="56">
        <f t="shared" ca="1" si="35"/>
        <v>8.0787187499999996E-2</v>
      </c>
      <c r="P66" s="56">
        <f t="shared" ca="1" si="35"/>
        <v>8.0787187499999996E-2</v>
      </c>
      <c r="Q66" s="56">
        <f t="shared" ca="1" si="35"/>
        <v>8.0787187499999996E-2</v>
      </c>
      <c r="R66" s="56">
        <f t="shared" ca="1" si="35"/>
        <v>8.0787187499999996E-2</v>
      </c>
      <c r="S66" s="56">
        <f t="shared" ca="1" si="35"/>
        <v>8.0787187499999996E-2</v>
      </c>
      <c r="T66" s="56">
        <f t="shared" ca="1" si="35"/>
        <v>8.0787187499999996E-2</v>
      </c>
      <c r="U66" s="56">
        <f t="shared" ca="1" si="35"/>
        <v>8.0787187499999996E-2</v>
      </c>
      <c r="V66" s="56">
        <f t="shared" ca="1" si="35"/>
        <v>8.0787187499999996E-2</v>
      </c>
      <c r="W66" s="56">
        <f t="shared" ca="1" si="35"/>
        <v>8.0787187499999996E-2</v>
      </c>
      <c r="X66" s="56">
        <f t="shared" ca="1" si="35"/>
        <v>8.0787187499999996E-2</v>
      </c>
      <c r="Y66" s="56">
        <f t="shared" ca="1" si="35"/>
        <v>8.0787187499999996E-2</v>
      </c>
      <c r="Z66" s="56">
        <f t="shared" ca="1" si="35"/>
        <v>8.0787187499999996E-2</v>
      </c>
      <c r="AA66" s="56">
        <f t="shared" ca="1" si="35"/>
        <v>8.0787187499999996E-2</v>
      </c>
      <c r="AB66" s="56">
        <f t="shared" ca="1" si="35"/>
        <v>8.0787187499999996E-2</v>
      </c>
      <c r="AC66" s="56">
        <f t="shared" ca="1" si="35"/>
        <v>8.0787187499999996E-2</v>
      </c>
      <c r="AD66" s="56">
        <f t="shared" ca="1" si="35"/>
        <v>8.0787187499999996E-2</v>
      </c>
      <c r="AE66" s="56">
        <f t="shared" ca="1" si="35"/>
        <v>8.0787187499999996E-2</v>
      </c>
      <c r="AF66" s="56">
        <f t="shared" ca="1" si="35"/>
        <v>8.0787187499999996E-2</v>
      </c>
      <c r="AG66" s="56">
        <f t="shared" ca="1" si="35"/>
        <v>8.0787187499999996E-2</v>
      </c>
      <c r="AH66" s="56">
        <f t="shared" ca="1" si="35"/>
        <v>8.0787187499999996E-2</v>
      </c>
      <c r="AI66" s="56">
        <f t="shared" ca="1" si="35"/>
        <v>8.0787187499999996E-2</v>
      </c>
      <c r="AJ66" s="56">
        <f t="shared" ca="1" si="35"/>
        <v>8.0787187499999996E-2</v>
      </c>
      <c r="AK66" s="56">
        <f t="shared" ca="1" si="35"/>
        <v>8.0787187499999996E-2</v>
      </c>
      <c r="AL66" s="56">
        <f t="shared" ca="1" si="35"/>
        <v>8.0787187499999996E-2</v>
      </c>
      <c r="AM66" s="56"/>
      <c r="AN66" s="56"/>
      <c r="AO66" s="56"/>
      <c r="AP66" s="56"/>
      <c r="AQ66" s="56"/>
    </row>
    <row r="67" spans="1:43" ht="18" x14ac:dyDescent="0.35">
      <c r="A67" s="89" t="s">
        <v>374</v>
      </c>
      <c r="B67" s="25" t="s">
        <v>165</v>
      </c>
      <c r="C67" s="63" t="s">
        <v>258</v>
      </c>
      <c r="D67" s="25" t="s">
        <v>153</v>
      </c>
      <c r="E67" s="46" t="str">
        <f t="shared" si="2"/>
        <v>Sheep</v>
      </c>
      <c r="F67" s="12" t="s">
        <v>122</v>
      </c>
      <c r="G67" s="227"/>
      <c r="H67" s="56">
        <f t="shared" ref="H67:AL67" ca="1" si="36">((H38-H46)+(H22-H48))*H65</f>
        <v>0.17902593749999998</v>
      </c>
      <c r="I67" s="56">
        <f t="shared" ca="1" si="36"/>
        <v>0.17902593749999998</v>
      </c>
      <c r="J67" s="56">
        <f t="shared" ca="1" si="36"/>
        <v>0.17902593749999998</v>
      </c>
      <c r="K67" s="56">
        <f t="shared" ca="1" si="36"/>
        <v>0.17902593749999998</v>
      </c>
      <c r="L67" s="56">
        <f t="shared" ca="1" si="36"/>
        <v>0.17902593749999998</v>
      </c>
      <c r="M67" s="56">
        <f t="shared" ca="1" si="36"/>
        <v>0.17902593749999998</v>
      </c>
      <c r="N67" s="56">
        <f t="shared" ca="1" si="36"/>
        <v>0.17902593749999998</v>
      </c>
      <c r="O67" s="56">
        <f t="shared" ca="1" si="36"/>
        <v>0.17902593749999998</v>
      </c>
      <c r="P67" s="56">
        <f t="shared" ca="1" si="36"/>
        <v>0.17902593749999998</v>
      </c>
      <c r="Q67" s="56">
        <f t="shared" ca="1" si="36"/>
        <v>0.17902593749999998</v>
      </c>
      <c r="R67" s="56">
        <f t="shared" ca="1" si="36"/>
        <v>0.17902593749999998</v>
      </c>
      <c r="S67" s="56">
        <f t="shared" ca="1" si="36"/>
        <v>0.17902593749999998</v>
      </c>
      <c r="T67" s="56">
        <f t="shared" ca="1" si="36"/>
        <v>0.17902593749999998</v>
      </c>
      <c r="U67" s="56">
        <f t="shared" ca="1" si="36"/>
        <v>0.17902593749999998</v>
      </c>
      <c r="V67" s="56">
        <f t="shared" ca="1" si="36"/>
        <v>0.17902593749999998</v>
      </c>
      <c r="W67" s="56">
        <f t="shared" ca="1" si="36"/>
        <v>0.17902593749999998</v>
      </c>
      <c r="X67" s="56">
        <f t="shared" ca="1" si="36"/>
        <v>0.17902593749999998</v>
      </c>
      <c r="Y67" s="56">
        <f t="shared" ca="1" si="36"/>
        <v>0.17902593749999998</v>
      </c>
      <c r="Z67" s="56">
        <f t="shared" ca="1" si="36"/>
        <v>0.17902593749999998</v>
      </c>
      <c r="AA67" s="56">
        <f t="shared" ca="1" si="36"/>
        <v>0.17902593749999998</v>
      </c>
      <c r="AB67" s="56">
        <f t="shared" ca="1" si="36"/>
        <v>0.17902593749999998</v>
      </c>
      <c r="AC67" s="56">
        <f t="shared" ca="1" si="36"/>
        <v>0.17902593749999998</v>
      </c>
      <c r="AD67" s="56">
        <f t="shared" ca="1" si="36"/>
        <v>0.17902593749999998</v>
      </c>
      <c r="AE67" s="56">
        <f t="shared" ca="1" si="36"/>
        <v>0.17902593749999998</v>
      </c>
      <c r="AF67" s="56">
        <f t="shared" ca="1" si="36"/>
        <v>0.17902593749999998</v>
      </c>
      <c r="AG67" s="56">
        <f t="shared" ca="1" si="36"/>
        <v>0.17902593749999998</v>
      </c>
      <c r="AH67" s="56">
        <f t="shared" ca="1" si="36"/>
        <v>0.17902593749999998</v>
      </c>
      <c r="AI67" s="56">
        <f t="shared" ca="1" si="36"/>
        <v>0.17902593749999998</v>
      </c>
      <c r="AJ67" s="56">
        <f t="shared" ca="1" si="36"/>
        <v>0.17902593749999998</v>
      </c>
      <c r="AK67" s="56">
        <f t="shared" ca="1" si="36"/>
        <v>0.17902593749999998</v>
      </c>
      <c r="AL67" s="56">
        <f t="shared" ca="1" si="36"/>
        <v>0.17902593749999998</v>
      </c>
      <c r="AM67" s="56"/>
      <c r="AN67" s="56"/>
      <c r="AO67" s="56"/>
      <c r="AP67" s="56"/>
      <c r="AQ67" s="56"/>
    </row>
    <row r="68" spans="1:43" ht="18" x14ac:dyDescent="0.25">
      <c r="A68" s="66" t="str">
        <f t="shared" ref="A68" si="37">C68&amp;"_"&amp;E68</f>
        <v>xbiogas_solid_Sheep</v>
      </c>
      <c r="B68" s="25" t="s">
        <v>165</v>
      </c>
      <c r="C68" s="101" t="s">
        <v>367</v>
      </c>
      <c r="D68" s="77" t="str">
        <f>VLOOKUP(A68,Parameters,4,0)</f>
        <v>-</v>
      </c>
      <c r="E68" s="46" t="str">
        <f t="shared" si="2"/>
        <v>Sheep</v>
      </c>
      <c r="F68" s="77" t="str">
        <f>VLOOKUP(A68,Parameters,6,0)</f>
        <v>Fraction</v>
      </c>
      <c r="G68" s="227"/>
      <c r="H68" s="56">
        <f>INDEX(Parameters,MATCH($A68,Parameters!$A:$A,0),MATCH(H$3,Parameters!$8:$8,0))</f>
        <v>0.05</v>
      </c>
      <c r="I68" s="56">
        <f>INDEX(Parameters,MATCH($A68,Parameters!$A:$A,0),MATCH(I$3,Parameters!$8:$8,0))</f>
        <v>0.05</v>
      </c>
      <c r="J68" s="56">
        <f>INDEX(Parameters,MATCH($A68,Parameters!$A:$A,0),MATCH(J$3,Parameters!$8:$8,0))</f>
        <v>0.05</v>
      </c>
      <c r="K68" s="56">
        <f>INDEX(Parameters,MATCH($A68,Parameters!$A:$A,0),MATCH(K$3,Parameters!$8:$8,0))</f>
        <v>0.05</v>
      </c>
      <c r="L68" s="56">
        <f>INDEX(Parameters,MATCH($A68,Parameters!$A:$A,0),MATCH(L$3,Parameters!$8:$8,0))</f>
        <v>0.05</v>
      </c>
      <c r="M68" s="56">
        <f>INDEX(Parameters,MATCH($A68,Parameters!$A:$A,0),MATCH(M$3,Parameters!$8:$8,0))</f>
        <v>0.05</v>
      </c>
      <c r="N68" s="56">
        <f>INDEX(Parameters,MATCH($A68,Parameters!$A:$A,0),MATCH(N$3,Parameters!$8:$8,0))</f>
        <v>0.05</v>
      </c>
      <c r="O68" s="56">
        <f>INDEX(Parameters,MATCH($A68,Parameters!$A:$A,0),MATCH(O$3,Parameters!$8:$8,0))</f>
        <v>0.05</v>
      </c>
      <c r="P68" s="56">
        <f>INDEX(Parameters,MATCH($A68,Parameters!$A:$A,0),MATCH(P$3,Parameters!$8:$8,0))</f>
        <v>0.05</v>
      </c>
      <c r="Q68" s="56">
        <f>INDEX(Parameters,MATCH($A68,Parameters!$A:$A,0),MATCH(Q$3,Parameters!$8:$8,0))</f>
        <v>0.05</v>
      </c>
      <c r="R68" s="56">
        <f>INDEX(Parameters,MATCH($A68,Parameters!$A:$A,0),MATCH(R$3,Parameters!$8:$8,0))</f>
        <v>0.05</v>
      </c>
      <c r="S68" s="56">
        <f>INDEX(Parameters,MATCH($A68,Parameters!$A:$A,0),MATCH(S$3,Parameters!$8:$8,0))</f>
        <v>0.05</v>
      </c>
      <c r="T68" s="56">
        <f>INDEX(Parameters,MATCH($A68,Parameters!$A:$A,0),MATCH(T$3,Parameters!$8:$8,0))</f>
        <v>0.05</v>
      </c>
      <c r="U68" s="56">
        <f>INDEX(Parameters,MATCH($A68,Parameters!$A:$A,0),MATCH(U$3,Parameters!$8:$8,0))</f>
        <v>0.05</v>
      </c>
      <c r="V68" s="56">
        <f>INDEX(Parameters,MATCH($A68,Parameters!$A:$A,0),MATCH(V$3,Parameters!$8:$8,0))</f>
        <v>0.05</v>
      </c>
      <c r="W68" s="56">
        <f>INDEX(Parameters,MATCH($A68,Parameters!$A:$A,0),MATCH(W$3,Parameters!$8:$8,0))</f>
        <v>0.05</v>
      </c>
      <c r="X68" s="56">
        <f>INDEX(Parameters,MATCH($A68,Parameters!$A:$A,0),MATCH(X$3,Parameters!$8:$8,0))</f>
        <v>0.05</v>
      </c>
      <c r="Y68" s="56">
        <f>INDEX(Parameters,MATCH($A68,Parameters!$A:$A,0),MATCH(Y$3,Parameters!$8:$8,0))</f>
        <v>0.05</v>
      </c>
      <c r="Z68" s="56">
        <f>INDEX(Parameters,MATCH($A68,Parameters!$A:$A,0),MATCH(Z$3,Parameters!$8:$8,0))</f>
        <v>0.05</v>
      </c>
      <c r="AA68" s="56">
        <f>INDEX(Parameters,MATCH($A68,Parameters!$A:$A,0),MATCH(AA$3,Parameters!$8:$8,0))</f>
        <v>0.05</v>
      </c>
      <c r="AB68" s="56">
        <f>INDEX(Parameters,MATCH($A68,Parameters!$A:$A,0),MATCH(AB$3,Parameters!$8:$8,0))</f>
        <v>0.05</v>
      </c>
      <c r="AC68" s="56">
        <f>INDEX(Parameters,MATCH($A68,Parameters!$A:$A,0),MATCH(AC$3,Parameters!$8:$8,0))</f>
        <v>0.05</v>
      </c>
      <c r="AD68" s="56">
        <f>INDEX(Parameters,MATCH($A68,Parameters!$A:$A,0),MATCH(AD$3,Parameters!$8:$8,0))</f>
        <v>0.05</v>
      </c>
      <c r="AE68" s="56">
        <f>INDEX(Parameters,MATCH($A68,Parameters!$A:$A,0),MATCH(AE$3,Parameters!$8:$8,0))</f>
        <v>0.05</v>
      </c>
      <c r="AF68" s="56">
        <f>INDEX(Parameters,MATCH($A68,Parameters!$A:$A,0),MATCH(AF$3,Parameters!$8:$8,0))</f>
        <v>0.05</v>
      </c>
      <c r="AG68" s="56">
        <f>INDEX(Parameters,MATCH($A68,Parameters!$A:$A,0),MATCH(AG$3,Parameters!$8:$8,0))</f>
        <v>0.05</v>
      </c>
      <c r="AH68" s="56">
        <f>INDEX(Parameters,MATCH($A68,Parameters!$A:$A,0),MATCH(AH$3,Parameters!$8:$8,0))</f>
        <v>0.05</v>
      </c>
      <c r="AI68" s="56">
        <f>INDEX(Parameters,MATCH($A68,Parameters!$A:$A,0),MATCH(AI$3,Parameters!$8:$8,0))</f>
        <v>0.05</v>
      </c>
      <c r="AJ68" s="56">
        <f>INDEX(Parameters,MATCH($A68,Parameters!$A:$A,0),MATCH(AJ$3,Parameters!$8:$8,0))</f>
        <v>0.05</v>
      </c>
      <c r="AK68" s="56">
        <f>INDEX(Parameters,MATCH($A68,Parameters!$A:$A,0),MATCH(AK$3,Parameters!$8:$8,0))</f>
        <v>0.05</v>
      </c>
      <c r="AL68" s="56">
        <f>INDEX(Parameters,MATCH($A68,Parameters!$A:$A,0),MATCH(AL$3,Parameters!$8:$8,0))</f>
        <v>0.05</v>
      </c>
      <c r="AM68" s="56"/>
      <c r="AN68" s="56"/>
      <c r="AO68" s="56"/>
      <c r="AP68" s="56"/>
      <c r="AQ68" s="56"/>
    </row>
    <row r="69" spans="1:43" ht="18" x14ac:dyDescent="0.25">
      <c r="A69" s="103" t="s">
        <v>375</v>
      </c>
      <c r="B69" s="25" t="s">
        <v>165</v>
      </c>
      <c r="C69" s="72" t="s">
        <v>378</v>
      </c>
      <c r="D69" s="25" t="s">
        <v>153</v>
      </c>
      <c r="E69" s="46" t="str">
        <f t="shared" si="2"/>
        <v>Sheep</v>
      </c>
      <c r="F69" s="12" t="s">
        <v>122</v>
      </c>
      <c r="G69" s="227"/>
      <c r="H69" s="56">
        <f ca="1">H54*H68</f>
        <v>3.533049999999999E-3</v>
      </c>
      <c r="I69" s="56">
        <f t="shared" ref="I69:AL69" ca="1" si="38">I54*I68</f>
        <v>3.533049999999999E-3</v>
      </c>
      <c r="J69" s="56">
        <f t="shared" ca="1" si="38"/>
        <v>3.533049999999999E-3</v>
      </c>
      <c r="K69" s="56">
        <f t="shared" ca="1" si="38"/>
        <v>3.533049999999999E-3</v>
      </c>
      <c r="L69" s="56">
        <f t="shared" ca="1" si="38"/>
        <v>3.533049999999999E-3</v>
      </c>
      <c r="M69" s="56">
        <f t="shared" ca="1" si="38"/>
        <v>3.533049999999999E-3</v>
      </c>
      <c r="N69" s="56">
        <f t="shared" ca="1" si="38"/>
        <v>3.533049999999999E-3</v>
      </c>
      <c r="O69" s="56">
        <f t="shared" ca="1" si="38"/>
        <v>3.533049999999999E-3</v>
      </c>
      <c r="P69" s="56">
        <f t="shared" ca="1" si="38"/>
        <v>3.533049999999999E-3</v>
      </c>
      <c r="Q69" s="56">
        <f t="shared" ca="1" si="38"/>
        <v>3.533049999999999E-3</v>
      </c>
      <c r="R69" s="56">
        <f t="shared" ca="1" si="38"/>
        <v>3.533049999999999E-3</v>
      </c>
      <c r="S69" s="56">
        <f t="shared" ca="1" si="38"/>
        <v>3.533049999999999E-3</v>
      </c>
      <c r="T69" s="56">
        <f t="shared" ca="1" si="38"/>
        <v>3.533049999999999E-3</v>
      </c>
      <c r="U69" s="56">
        <f t="shared" ca="1" si="38"/>
        <v>3.533049999999999E-3</v>
      </c>
      <c r="V69" s="56">
        <f t="shared" ca="1" si="38"/>
        <v>3.533049999999999E-3</v>
      </c>
      <c r="W69" s="56">
        <f t="shared" ca="1" si="38"/>
        <v>3.533049999999999E-3</v>
      </c>
      <c r="X69" s="56">
        <f t="shared" ca="1" si="38"/>
        <v>3.533049999999999E-3</v>
      </c>
      <c r="Y69" s="56">
        <f t="shared" ca="1" si="38"/>
        <v>3.533049999999999E-3</v>
      </c>
      <c r="Z69" s="56">
        <f t="shared" ca="1" si="38"/>
        <v>3.533049999999999E-3</v>
      </c>
      <c r="AA69" s="56">
        <f t="shared" ca="1" si="38"/>
        <v>3.533049999999999E-3</v>
      </c>
      <c r="AB69" s="56">
        <f t="shared" ca="1" si="38"/>
        <v>3.533049999999999E-3</v>
      </c>
      <c r="AC69" s="56">
        <f t="shared" ca="1" si="38"/>
        <v>3.533049999999999E-3</v>
      </c>
      <c r="AD69" s="56">
        <f t="shared" ca="1" si="38"/>
        <v>3.533049999999999E-3</v>
      </c>
      <c r="AE69" s="56">
        <f t="shared" ca="1" si="38"/>
        <v>3.533049999999999E-3</v>
      </c>
      <c r="AF69" s="56">
        <f t="shared" ca="1" si="38"/>
        <v>3.533049999999999E-3</v>
      </c>
      <c r="AG69" s="56">
        <f t="shared" ca="1" si="38"/>
        <v>3.533049999999999E-3</v>
      </c>
      <c r="AH69" s="56">
        <f t="shared" ca="1" si="38"/>
        <v>3.533049999999999E-3</v>
      </c>
      <c r="AI69" s="56">
        <f t="shared" ca="1" si="38"/>
        <v>3.533049999999999E-3</v>
      </c>
      <c r="AJ69" s="56">
        <f t="shared" ca="1" si="38"/>
        <v>3.533049999999999E-3</v>
      </c>
      <c r="AK69" s="56">
        <f t="shared" ca="1" si="38"/>
        <v>3.533049999999999E-3</v>
      </c>
      <c r="AL69" s="56">
        <f t="shared" ca="1" si="38"/>
        <v>3.533049999999999E-3</v>
      </c>
      <c r="AM69" s="56"/>
      <c r="AN69" s="56"/>
      <c r="AO69" s="56"/>
      <c r="AP69" s="56"/>
      <c r="AQ69" s="56"/>
    </row>
    <row r="70" spans="1:43" ht="18" x14ac:dyDescent="0.25">
      <c r="A70" s="103" t="s">
        <v>376</v>
      </c>
      <c r="B70" s="25" t="s">
        <v>165</v>
      </c>
      <c r="C70" s="72" t="s">
        <v>379</v>
      </c>
      <c r="D70" s="25" t="s">
        <v>153</v>
      </c>
      <c r="E70" s="46" t="str">
        <f t="shared" si="2"/>
        <v>Sheep</v>
      </c>
      <c r="F70" s="12" t="s">
        <v>122</v>
      </c>
      <c r="G70" s="227"/>
      <c r="H70" s="56">
        <f ca="1">H55*H68</f>
        <v>1.1920549999999997E-2</v>
      </c>
      <c r="I70" s="56">
        <f t="shared" ref="I70:AL70" ca="1" si="39">I55*I68</f>
        <v>1.1920549999999997E-2</v>
      </c>
      <c r="J70" s="56">
        <f t="shared" ca="1" si="39"/>
        <v>1.1920549999999997E-2</v>
      </c>
      <c r="K70" s="56">
        <f t="shared" ca="1" si="39"/>
        <v>1.1920549999999997E-2</v>
      </c>
      <c r="L70" s="56">
        <f t="shared" ca="1" si="39"/>
        <v>1.1920549999999997E-2</v>
      </c>
      <c r="M70" s="56">
        <f t="shared" ca="1" si="39"/>
        <v>1.1920549999999997E-2</v>
      </c>
      <c r="N70" s="56">
        <f t="shared" ca="1" si="39"/>
        <v>1.1920549999999997E-2</v>
      </c>
      <c r="O70" s="56">
        <f t="shared" ca="1" si="39"/>
        <v>1.1920549999999997E-2</v>
      </c>
      <c r="P70" s="56">
        <f t="shared" ca="1" si="39"/>
        <v>1.1920549999999997E-2</v>
      </c>
      <c r="Q70" s="56">
        <f t="shared" ca="1" si="39"/>
        <v>1.1920549999999997E-2</v>
      </c>
      <c r="R70" s="56">
        <f t="shared" ca="1" si="39"/>
        <v>1.1920549999999997E-2</v>
      </c>
      <c r="S70" s="56">
        <f t="shared" ca="1" si="39"/>
        <v>1.1920549999999997E-2</v>
      </c>
      <c r="T70" s="56">
        <f t="shared" ca="1" si="39"/>
        <v>1.1920549999999997E-2</v>
      </c>
      <c r="U70" s="56">
        <f t="shared" ca="1" si="39"/>
        <v>1.1920549999999997E-2</v>
      </c>
      <c r="V70" s="56">
        <f t="shared" ca="1" si="39"/>
        <v>1.1920549999999997E-2</v>
      </c>
      <c r="W70" s="56">
        <f t="shared" ca="1" si="39"/>
        <v>1.1920549999999997E-2</v>
      </c>
      <c r="X70" s="56">
        <f t="shared" ca="1" si="39"/>
        <v>1.1920549999999997E-2</v>
      </c>
      <c r="Y70" s="56">
        <f t="shared" ca="1" si="39"/>
        <v>1.1920549999999997E-2</v>
      </c>
      <c r="Z70" s="56">
        <f t="shared" ca="1" si="39"/>
        <v>1.1920549999999997E-2</v>
      </c>
      <c r="AA70" s="56">
        <f t="shared" ca="1" si="39"/>
        <v>1.1920549999999997E-2</v>
      </c>
      <c r="AB70" s="56">
        <f t="shared" ca="1" si="39"/>
        <v>1.1920549999999997E-2</v>
      </c>
      <c r="AC70" s="56">
        <f t="shared" ca="1" si="39"/>
        <v>1.1920549999999997E-2</v>
      </c>
      <c r="AD70" s="56">
        <f t="shared" ca="1" si="39"/>
        <v>1.1920549999999997E-2</v>
      </c>
      <c r="AE70" s="56">
        <f t="shared" ca="1" si="39"/>
        <v>1.1920549999999997E-2</v>
      </c>
      <c r="AF70" s="56">
        <f t="shared" ca="1" si="39"/>
        <v>1.1920549999999997E-2</v>
      </c>
      <c r="AG70" s="56">
        <f t="shared" ca="1" si="39"/>
        <v>1.1920549999999997E-2</v>
      </c>
      <c r="AH70" s="56">
        <f t="shared" ca="1" si="39"/>
        <v>1.1920549999999997E-2</v>
      </c>
      <c r="AI70" s="56">
        <f t="shared" ca="1" si="39"/>
        <v>1.1920549999999997E-2</v>
      </c>
      <c r="AJ70" s="56">
        <f t="shared" ca="1" si="39"/>
        <v>1.1920549999999997E-2</v>
      </c>
      <c r="AK70" s="56">
        <f t="shared" ca="1" si="39"/>
        <v>1.1920549999999997E-2</v>
      </c>
      <c r="AL70" s="56">
        <f t="shared" ca="1" si="39"/>
        <v>1.1920549999999997E-2</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Sheep</v>
      </c>
      <c r="F72" s="12" t="s">
        <v>122</v>
      </c>
      <c r="G72" s="371"/>
      <c r="H72" s="56">
        <f t="shared" ref="H72:AL72" ca="1" si="40">((H34-H46)+(H28-H48))*(1-(H58+H65))</f>
        <v>0.18850343749999998</v>
      </c>
      <c r="I72" s="56">
        <f t="shared" ca="1" si="40"/>
        <v>0.18850343749999998</v>
      </c>
      <c r="J72" s="56">
        <f t="shared" ca="1" si="40"/>
        <v>0.18850343749999998</v>
      </c>
      <c r="K72" s="56">
        <f t="shared" ca="1" si="40"/>
        <v>0.18850343749999998</v>
      </c>
      <c r="L72" s="56">
        <f t="shared" ca="1" si="40"/>
        <v>0.18850343749999998</v>
      </c>
      <c r="M72" s="56">
        <f t="shared" ca="1" si="40"/>
        <v>0.18850343749999998</v>
      </c>
      <c r="N72" s="56">
        <f t="shared" ca="1" si="40"/>
        <v>0.18850343749999998</v>
      </c>
      <c r="O72" s="56">
        <f t="shared" ca="1" si="40"/>
        <v>0.18850343749999998</v>
      </c>
      <c r="P72" s="56">
        <f t="shared" ca="1" si="40"/>
        <v>0.18850343749999998</v>
      </c>
      <c r="Q72" s="56">
        <f t="shared" ca="1" si="40"/>
        <v>0.18850343749999998</v>
      </c>
      <c r="R72" s="56">
        <f t="shared" ca="1" si="40"/>
        <v>0.18850343749999998</v>
      </c>
      <c r="S72" s="56">
        <f t="shared" ca="1" si="40"/>
        <v>0.18850343749999998</v>
      </c>
      <c r="T72" s="56">
        <f t="shared" ca="1" si="40"/>
        <v>0.18850343749999998</v>
      </c>
      <c r="U72" s="56">
        <f t="shared" ca="1" si="40"/>
        <v>0.18850343749999998</v>
      </c>
      <c r="V72" s="56">
        <f t="shared" ca="1" si="40"/>
        <v>0.18850343749999998</v>
      </c>
      <c r="W72" s="56">
        <f t="shared" ca="1" si="40"/>
        <v>0.18850343749999998</v>
      </c>
      <c r="X72" s="56">
        <f t="shared" ca="1" si="40"/>
        <v>0.18850343749999998</v>
      </c>
      <c r="Y72" s="56">
        <f t="shared" ca="1" si="40"/>
        <v>0.18850343749999998</v>
      </c>
      <c r="Z72" s="56">
        <f t="shared" ca="1" si="40"/>
        <v>0.18850343749999998</v>
      </c>
      <c r="AA72" s="56">
        <f t="shared" ca="1" si="40"/>
        <v>0.18850343749999998</v>
      </c>
      <c r="AB72" s="56">
        <f t="shared" ca="1" si="40"/>
        <v>0.18850343749999998</v>
      </c>
      <c r="AC72" s="56">
        <f t="shared" ca="1" si="40"/>
        <v>0.18850343749999998</v>
      </c>
      <c r="AD72" s="56">
        <f t="shared" ca="1" si="40"/>
        <v>0.18850343749999998</v>
      </c>
      <c r="AE72" s="56">
        <f t="shared" ca="1" si="40"/>
        <v>0.18850343749999998</v>
      </c>
      <c r="AF72" s="56">
        <f t="shared" ca="1" si="40"/>
        <v>0.18850343749999998</v>
      </c>
      <c r="AG72" s="56">
        <f t="shared" ca="1" si="40"/>
        <v>0.18850343749999998</v>
      </c>
      <c r="AH72" s="56">
        <f t="shared" ca="1" si="40"/>
        <v>0.18850343749999998</v>
      </c>
      <c r="AI72" s="56">
        <f t="shared" ca="1" si="40"/>
        <v>0.18850343749999998</v>
      </c>
      <c r="AJ72" s="56">
        <f t="shared" ca="1" si="40"/>
        <v>0.18850343749999998</v>
      </c>
      <c r="AK72" s="56">
        <f t="shared" ca="1" si="40"/>
        <v>0.18850343749999998</v>
      </c>
      <c r="AL72" s="56">
        <f t="shared" ca="1" si="40"/>
        <v>0.18850343749999998</v>
      </c>
      <c r="AM72" s="56"/>
      <c r="AN72" s="56"/>
      <c r="AO72" s="56"/>
      <c r="AP72" s="56"/>
      <c r="AQ72" s="56"/>
    </row>
    <row r="73" spans="1:43" ht="18" x14ac:dyDescent="0.35">
      <c r="A73" s="89" t="s">
        <v>659</v>
      </c>
      <c r="B73" s="25" t="s">
        <v>165</v>
      </c>
      <c r="C73" s="63" t="s">
        <v>658</v>
      </c>
      <c r="D73" s="25" t="s">
        <v>153</v>
      </c>
      <c r="E73" s="46" t="str">
        <f t="shared" si="2"/>
        <v>Sheep</v>
      </c>
      <c r="F73" s="12" t="s">
        <v>122</v>
      </c>
      <c r="G73" s="226"/>
      <c r="H73" s="56">
        <f t="shared" ref="H73:AL73" ca="1" si="41">((H38-H46)+(H22-H48))*(1-(H58+H65))</f>
        <v>0.41772718749999999</v>
      </c>
      <c r="I73" s="56">
        <f t="shared" ca="1" si="41"/>
        <v>0.41772718749999999</v>
      </c>
      <c r="J73" s="56">
        <f t="shared" ca="1" si="41"/>
        <v>0.41772718749999999</v>
      </c>
      <c r="K73" s="56">
        <f t="shared" ca="1" si="41"/>
        <v>0.41772718749999999</v>
      </c>
      <c r="L73" s="56">
        <f t="shared" ca="1" si="41"/>
        <v>0.41772718749999999</v>
      </c>
      <c r="M73" s="56">
        <f t="shared" ca="1" si="41"/>
        <v>0.41772718749999999</v>
      </c>
      <c r="N73" s="56">
        <f t="shared" ca="1" si="41"/>
        <v>0.41772718749999999</v>
      </c>
      <c r="O73" s="56">
        <f t="shared" ca="1" si="41"/>
        <v>0.41772718749999999</v>
      </c>
      <c r="P73" s="56">
        <f t="shared" ca="1" si="41"/>
        <v>0.41772718749999999</v>
      </c>
      <c r="Q73" s="56">
        <f t="shared" ca="1" si="41"/>
        <v>0.41772718749999999</v>
      </c>
      <c r="R73" s="56">
        <f t="shared" ca="1" si="41"/>
        <v>0.41772718749999999</v>
      </c>
      <c r="S73" s="56">
        <f t="shared" ca="1" si="41"/>
        <v>0.41772718749999999</v>
      </c>
      <c r="T73" s="56">
        <f t="shared" ca="1" si="41"/>
        <v>0.41772718749999999</v>
      </c>
      <c r="U73" s="56">
        <f t="shared" ca="1" si="41"/>
        <v>0.41772718749999999</v>
      </c>
      <c r="V73" s="56">
        <f t="shared" ca="1" si="41"/>
        <v>0.41772718749999999</v>
      </c>
      <c r="W73" s="56">
        <f t="shared" ca="1" si="41"/>
        <v>0.41772718749999999</v>
      </c>
      <c r="X73" s="56">
        <f t="shared" ca="1" si="41"/>
        <v>0.41772718749999999</v>
      </c>
      <c r="Y73" s="56">
        <f t="shared" ca="1" si="41"/>
        <v>0.41772718749999999</v>
      </c>
      <c r="Z73" s="56">
        <f t="shared" ca="1" si="41"/>
        <v>0.41772718749999999</v>
      </c>
      <c r="AA73" s="56">
        <f t="shared" ca="1" si="41"/>
        <v>0.41772718749999999</v>
      </c>
      <c r="AB73" s="56">
        <f t="shared" ca="1" si="41"/>
        <v>0.41772718749999999</v>
      </c>
      <c r="AC73" s="56">
        <f t="shared" ca="1" si="41"/>
        <v>0.41772718749999999</v>
      </c>
      <c r="AD73" s="56">
        <f t="shared" ca="1" si="41"/>
        <v>0.41772718749999999</v>
      </c>
      <c r="AE73" s="56">
        <f t="shared" ca="1" si="41"/>
        <v>0.41772718749999999</v>
      </c>
      <c r="AF73" s="56">
        <f t="shared" ca="1" si="41"/>
        <v>0.41772718749999999</v>
      </c>
      <c r="AG73" s="56">
        <f t="shared" ca="1" si="41"/>
        <v>0.41772718749999999</v>
      </c>
      <c r="AH73" s="56">
        <f t="shared" ca="1" si="41"/>
        <v>0.41772718749999999</v>
      </c>
      <c r="AI73" s="56">
        <f t="shared" ca="1" si="41"/>
        <v>0.41772718749999999</v>
      </c>
      <c r="AJ73" s="56">
        <f t="shared" ca="1" si="41"/>
        <v>0.41772718749999999</v>
      </c>
      <c r="AK73" s="56">
        <f t="shared" ca="1" si="41"/>
        <v>0.41772718749999999</v>
      </c>
      <c r="AL73" s="56">
        <f t="shared" ca="1" si="41"/>
        <v>0.41772718749999999</v>
      </c>
      <c r="AM73" s="56"/>
      <c r="AN73" s="56"/>
      <c r="AO73" s="56"/>
      <c r="AP73" s="56"/>
      <c r="AQ73" s="56"/>
    </row>
    <row r="74" spans="1:43" ht="18" x14ac:dyDescent="0.35">
      <c r="A74" s="103" t="s">
        <v>663</v>
      </c>
      <c r="B74" s="25" t="s">
        <v>165</v>
      </c>
      <c r="C74" s="63" t="s">
        <v>660</v>
      </c>
      <c r="D74" s="25" t="s">
        <v>153</v>
      </c>
      <c r="E74" s="46" t="str">
        <f t="shared" si="2"/>
        <v>Sheep</v>
      </c>
      <c r="F74" s="12" t="s">
        <v>122</v>
      </c>
      <c r="G74" s="226"/>
      <c r="H74" s="56">
        <f ca="1">H54*(1-(H59+H68))</f>
        <v>4.5929649999999982E-2</v>
      </c>
      <c r="I74" s="56">
        <f t="shared" ref="I74:AL74" ca="1" si="42">I54*(1-(I59+I68))</f>
        <v>4.5929649999999982E-2</v>
      </c>
      <c r="J74" s="56">
        <f t="shared" ca="1" si="42"/>
        <v>4.5929649999999982E-2</v>
      </c>
      <c r="K74" s="56">
        <f t="shared" ca="1" si="42"/>
        <v>4.5929649999999982E-2</v>
      </c>
      <c r="L74" s="56">
        <f t="shared" ca="1" si="42"/>
        <v>4.5929649999999982E-2</v>
      </c>
      <c r="M74" s="56">
        <f t="shared" ca="1" si="42"/>
        <v>4.5929649999999982E-2</v>
      </c>
      <c r="N74" s="56">
        <f t="shared" ca="1" si="42"/>
        <v>4.5929649999999982E-2</v>
      </c>
      <c r="O74" s="56">
        <f t="shared" ca="1" si="42"/>
        <v>4.5929649999999982E-2</v>
      </c>
      <c r="P74" s="56">
        <f t="shared" ca="1" si="42"/>
        <v>4.5929649999999982E-2</v>
      </c>
      <c r="Q74" s="56">
        <f t="shared" ca="1" si="42"/>
        <v>4.5929649999999982E-2</v>
      </c>
      <c r="R74" s="56">
        <f t="shared" ca="1" si="42"/>
        <v>4.5929649999999982E-2</v>
      </c>
      <c r="S74" s="56">
        <f t="shared" ca="1" si="42"/>
        <v>4.5929649999999982E-2</v>
      </c>
      <c r="T74" s="56">
        <f t="shared" ca="1" si="42"/>
        <v>4.5929649999999982E-2</v>
      </c>
      <c r="U74" s="56">
        <f t="shared" ca="1" si="42"/>
        <v>4.5929649999999982E-2</v>
      </c>
      <c r="V74" s="56">
        <f t="shared" ca="1" si="42"/>
        <v>4.5929649999999982E-2</v>
      </c>
      <c r="W74" s="56">
        <f t="shared" ca="1" si="42"/>
        <v>4.5929649999999982E-2</v>
      </c>
      <c r="X74" s="56">
        <f t="shared" ca="1" si="42"/>
        <v>4.5929649999999982E-2</v>
      </c>
      <c r="Y74" s="56">
        <f t="shared" ca="1" si="42"/>
        <v>4.5929649999999982E-2</v>
      </c>
      <c r="Z74" s="56">
        <f t="shared" ca="1" si="42"/>
        <v>4.5929649999999982E-2</v>
      </c>
      <c r="AA74" s="56">
        <f t="shared" ca="1" si="42"/>
        <v>4.5929649999999982E-2</v>
      </c>
      <c r="AB74" s="56">
        <f t="shared" ca="1" si="42"/>
        <v>4.5929649999999982E-2</v>
      </c>
      <c r="AC74" s="56">
        <f t="shared" ca="1" si="42"/>
        <v>4.5929649999999982E-2</v>
      </c>
      <c r="AD74" s="56">
        <f t="shared" ca="1" si="42"/>
        <v>4.5929649999999982E-2</v>
      </c>
      <c r="AE74" s="56">
        <f t="shared" ca="1" si="42"/>
        <v>4.5929649999999982E-2</v>
      </c>
      <c r="AF74" s="56">
        <f t="shared" ca="1" si="42"/>
        <v>4.5929649999999982E-2</v>
      </c>
      <c r="AG74" s="56">
        <f t="shared" ca="1" si="42"/>
        <v>4.5929649999999982E-2</v>
      </c>
      <c r="AH74" s="56">
        <f t="shared" ca="1" si="42"/>
        <v>4.5929649999999982E-2</v>
      </c>
      <c r="AI74" s="56">
        <f t="shared" ca="1" si="42"/>
        <v>4.5929649999999982E-2</v>
      </c>
      <c r="AJ74" s="56">
        <f t="shared" ca="1" si="42"/>
        <v>4.5929649999999982E-2</v>
      </c>
      <c r="AK74" s="56">
        <f t="shared" ca="1" si="42"/>
        <v>4.5929649999999982E-2</v>
      </c>
      <c r="AL74" s="56">
        <f t="shared" ca="1" si="42"/>
        <v>4.5929649999999982E-2</v>
      </c>
      <c r="AM74" s="56"/>
      <c r="AN74" s="56"/>
      <c r="AO74" s="56"/>
      <c r="AP74" s="56"/>
      <c r="AQ74" s="56"/>
    </row>
    <row r="75" spans="1:43" ht="18" x14ac:dyDescent="0.35">
      <c r="A75" s="103" t="s">
        <v>662</v>
      </c>
      <c r="B75" s="25" t="s">
        <v>165</v>
      </c>
      <c r="C75" s="63" t="s">
        <v>661</v>
      </c>
      <c r="D75" s="25" t="s">
        <v>153</v>
      </c>
      <c r="E75" s="46" t="str">
        <f t="shared" si="2"/>
        <v>Sheep</v>
      </c>
      <c r="F75" s="12" t="s">
        <v>122</v>
      </c>
      <c r="G75" s="226"/>
      <c r="H75" s="56">
        <f ca="1">H55*(1-(H59+H68))</f>
        <v>0.15496714999999997</v>
      </c>
      <c r="I75" s="56">
        <f t="shared" ref="I75:AL75" ca="1" si="43">I55*(1-(I59+I68))</f>
        <v>0.15496714999999997</v>
      </c>
      <c r="J75" s="56">
        <f t="shared" ca="1" si="43"/>
        <v>0.15496714999999997</v>
      </c>
      <c r="K75" s="56">
        <f t="shared" ca="1" si="43"/>
        <v>0.15496714999999997</v>
      </c>
      <c r="L75" s="56">
        <f t="shared" ca="1" si="43"/>
        <v>0.15496714999999997</v>
      </c>
      <c r="M75" s="56">
        <f t="shared" ca="1" si="43"/>
        <v>0.15496714999999997</v>
      </c>
      <c r="N75" s="56">
        <f t="shared" ca="1" si="43"/>
        <v>0.15496714999999997</v>
      </c>
      <c r="O75" s="56">
        <f t="shared" ca="1" si="43"/>
        <v>0.15496714999999997</v>
      </c>
      <c r="P75" s="56">
        <f t="shared" ca="1" si="43"/>
        <v>0.15496714999999997</v>
      </c>
      <c r="Q75" s="56">
        <f t="shared" ca="1" si="43"/>
        <v>0.15496714999999997</v>
      </c>
      <c r="R75" s="56">
        <f t="shared" ca="1" si="43"/>
        <v>0.15496714999999997</v>
      </c>
      <c r="S75" s="56">
        <f t="shared" ca="1" si="43"/>
        <v>0.15496714999999997</v>
      </c>
      <c r="T75" s="56">
        <f t="shared" ca="1" si="43"/>
        <v>0.15496714999999997</v>
      </c>
      <c r="U75" s="56">
        <f t="shared" ca="1" si="43"/>
        <v>0.15496714999999997</v>
      </c>
      <c r="V75" s="56">
        <f t="shared" ca="1" si="43"/>
        <v>0.15496714999999997</v>
      </c>
      <c r="W75" s="56">
        <f t="shared" ca="1" si="43"/>
        <v>0.15496714999999997</v>
      </c>
      <c r="X75" s="56">
        <f t="shared" ca="1" si="43"/>
        <v>0.15496714999999997</v>
      </c>
      <c r="Y75" s="56">
        <f t="shared" ca="1" si="43"/>
        <v>0.15496714999999997</v>
      </c>
      <c r="Z75" s="56">
        <f t="shared" ca="1" si="43"/>
        <v>0.15496714999999997</v>
      </c>
      <c r="AA75" s="56">
        <f t="shared" ca="1" si="43"/>
        <v>0.15496714999999997</v>
      </c>
      <c r="AB75" s="56">
        <f t="shared" ca="1" si="43"/>
        <v>0.15496714999999997</v>
      </c>
      <c r="AC75" s="56">
        <f t="shared" ca="1" si="43"/>
        <v>0.15496714999999997</v>
      </c>
      <c r="AD75" s="56">
        <f t="shared" ca="1" si="43"/>
        <v>0.15496714999999997</v>
      </c>
      <c r="AE75" s="56">
        <f t="shared" ca="1" si="43"/>
        <v>0.15496714999999997</v>
      </c>
      <c r="AF75" s="56">
        <f t="shared" ca="1" si="43"/>
        <v>0.15496714999999997</v>
      </c>
      <c r="AG75" s="56">
        <f t="shared" ca="1" si="43"/>
        <v>0.15496714999999997</v>
      </c>
      <c r="AH75" s="56">
        <f t="shared" ca="1" si="43"/>
        <v>0.15496714999999997</v>
      </c>
      <c r="AI75" s="56">
        <f t="shared" ca="1" si="43"/>
        <v>0.15496714999999997</v>
      </c>
      <c r="AJ75" s="56">
        <f t="shared" ca="1" si="43"/>
        <v>0.15496714999999997</v>
      </c>
      <c r="AK75" s="56">
        <f t="shared" ca="1" si="43"/>
        <v>0.15496714999999997</v>
      </c>
      <c r="AL75" s="56">
        <f t="shared" ca="1" si="43"/>
        <v>0.15496714999999997</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fmin_Sheep</v>
      </c>
      <c r="B77" s="25" t="s">
        <v>165</v>
      </c>
      <c r="C77" s="42" t="s">
        <v>195</v>
      </c>
      <c r="D77" s="77" t="str">
        <f ca="1">VLOOKUP(A77,Parameters,4,0)</f>
        <v>N</v>
      </c>
      <c r="E77" s="46" t="str">
        <f t="shared" si="2"/>
        <v>Sheep</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Sheep</v>
      </c>
      <c r="F78" s="12" t="s">
        <v>122</v>
      </c>
      <c r="G78" s="175"/>
      <c r="H78" s="62">
        <f ca="1">H60+(H61-H60)*H77</f>
        <v>0.30203687499999998</v>
      </c>
      <c r="I78" s="62">
        <f t="shared" ref="I78:AL78" ca="1" si="45">I60+(I61-I60)*I77</f>
        <v>0.30203687499999998</v>
      </c>
      <c r="J78" s="62">
        <f t="shared" ca="1" si="45"/>
        <v>0.30203687499999998</v>
      </c>
      <c r="K78" s="62">
        <f t="shared" ca="1" si="45"/>
        <v>0.30203687499999998</v>
      </c>
      <c r="L78" s="62">
        <f t="shared" ca="1" si="45"/>
        <v>0.30203687499999998</v>
      </c>
      <c r="M78" s="62">
        <f t="shared" ca="1" si="45"/>
        <v>0.30203687499999998</v>
      </c>
      <c r="N78" s="62">
        <f t="shared" ca="1" si="45"/>
        <v>0.30203687499999998</v>
      </c>
      <c r="O78" s="62">
        <f t="shared" ca="1" si="45"/>
        <v>0.30203687499999998</v>
      </c>
      <c r="P78" s="62">
        <f t="shared" ca="1" si="45"/>
        <v>0.30203687499999998</v>
      </c>
      <c r="Q78" s="62">
        <f t="shared" ca="1" si="45"/>
        <v>0.30203687499999998</v>
      </c>
      <c r="R78" s="62">
        <f t="shared" ca="1" si="45"/>
        <v>0.30203687499999998</v>
      </c>
      <c r="S78" s="62">
        <f t="shared" ca="1" si="45"/>
        <v>0.30203687499999998</v>
      </c>
      <c r="T78" s="62">
        <f t="shared" ca="1" si="45"/>
        <v>0.30203687499999998</v>
      </c>
      <c r="U78" s="62">
        <f t="shared" ca="1" si="45"/>
        <v>0.30203687499999998</v>
      </c>
      <c r="V78" s="62">
        <f t="shared" ca="1" si="45"/>
        <v>0.30203687499999998</v>
      </c>
      <c r="W78" s="62">
        <f t="shared" ca="1" si="45"/>
        <v>0.30203687499999998</v>
      </c>
      <c r="X78" s="62">
        <f t="shared" ca="1" si="45"/>
        <v>0.30203687499999998</v>
      </c>
      <c r="Y78" s="62">
        <f t="shared" ca="1" si="45"/>
        <v>0.30203687499999998</v>
      </c>
      <c r="Z78" s="62">
        <f t="shared" ca="1" si="45"/>
        <v>0.30203687499999998</v>
      </c>
      <c r="AA78" s="62">
        <f t="shared" ca="1" si="45"/>
        <v>0.30203687499999998</v>
      </c>
      <c r="AB78" s="62">
        <f t="shared" ca="1" si="45"/>
        <v>0.30203687499999998</v>
      </c>
      <c r="AC78" s="62">
        <f t="shared" ca="1" si="45"/>
        <v>0.30203687499999998</v>
      </c>
      <c r="AD78" s="62">
        <f t="shared" ca="1" si="45"/>
        <v>0.30203687499999998</v>
      </c>
      <c r="AE78" s="62">
        <f t="shared" ca="1" si="45"/>
        <v>0.30203687499999998</v>
      </c>
      <c r="AF78" s="62">
        <f t="shared" ca="1" si="45"/>
        <v>0.30203687499999998</v>
      </c>
      <c r="AG78" s="62">
        <f t="shared" ca="1" si="45"/>
        <v>0.30203687499999998</v>
      </c>
      <c r="AH78" s="62">
        <f t="shared" ca="1" si="45"/>
        <v>0.30203687499999998</v>
      </c>
      <c r="AI78" s="62">
        <f t="shared" ca="1" si="45"/>
        <v>0.30203687499999998</v>
      </c>
      <c r="AJ78" s="62">
        <f t="shared" ca="1" si="45"/>
        <v>0.30203687499999998</v>
      </c>
      <c r="AK78" s="62">
        <f t="shared" ca="1" si="45"/>
        <v>0.30203687499999998</v>
      </c>
      <c r="AL78" s="62">
        <f t="shared" ca="1" si="45"/>
        <v>0.30203687499999998</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EF_NH3_storage_slurry_Sheep</v>
      </c>
      <c r="B80" s="25" t="s">
        <v>165</v>
      </c>
      <c r="C80" s="2" t="s">
        <v>209</v>
      </c>
      <c r="D80" s="77" t="str">
        <f t="shared" ref="D80:D87" ca="1" si="47">VLOOKUP(A80,Parameters,4,0)</f>
        <v>NH3-N</v>
      </c>
      <c r="E80" s="46" t="str">
        <f t="shared" si="2"/>
        <v>Sheep</v>
      </c>
      <c r="F80" s="77" t="str">
        <f t="shared" ref="F80:F87" ca="1" si="48">VLOOKUP(A80,Parameters,6,0)</f>
        <v>Fraction TAN</v>
      </c>
      <c r="G80" s="175"/>
      <c r="H80" s="62">
        <f ca="1">INDEX(Parameters,MATCH($A80,Parameters!$A:$A,0),MATCH(H$3,Parameters!$8:$8,0))</f>
        <v>0</v>
      </c>
      <c r="I80" s="62">
        <f ca="1">INDEX(Parameters,MATCH($A80,Parameters!$A:$A,0),MATCH(I$3,Parameters!$8:$8,0))</f>
        <v>0</v>
      </c>
      <c r="J80" s="62">
        <f ca="1">INDEX(Parameters,MATCH($A80,Parameters!$A:$A,0),MATCH(J$3,Parameters!$8:$8,0))</f>
        <v>0</v>
      </c>
      <c r="K80" s="62">
        <f ca="1">INDEX(Parameters,MATCH($A80,Parameters!$A:$A,0),MATCH(K$3,Parameters!$8:$8,0))</f>
        <v>0</v>
      </c>
      <c r="L80" s="62">
        <f ca="1">INDEX(Parameters,MATCH($A80,Parameters!$A:$A,0),MATCH(L$3,Parameters!$8:$8,0))</f>
        <v>0</v>
      </c>
      <c r="M80" s="62">
        <f ca="1">INDEX(Parameters,MATCH($A80,Parameters!$A:$A,0),MATCH(M$3,Parameters!$8:$8,0))</f>
        <v>0</v>
      </c>
      <c r="N80" s="62">
        <f ca="1">INDEX(Parameters,MATCH($A80,Parameters!$A:$A,0),MATCH(N$3,Parameters!$8:$8,0))</f>
        <v>0</v>
      </c>
      <c r="O80" s="62">
        <f ca="1">INDEX(Parameters,MATCH($A80,Parameters!$A:$A,0),MATCH(O$3,Parameters!$8:$8,0))</f>
        <v>0</v>
      </c>
      <c r="P80" s="62">
        <f ca="1">INDEX(Parameters,MATCH($A80,Parameters!$A:$A,0),MATCH(P$3,Parameters!$8:$8,0))</f>
        <v>0</v>
      </c>
      <c r="Q80" s="62">
        <f ca="1">INDEX(Parameters,MATCH($A80,Parameters!$A:$A,0),MATCH(Q$3,Parameters!$8:$8,0))</f>
        <v>0</v>
      </c>
      <c r="R80" s="62">
        <f ca="1">INDEX(Parameters,MATCH($A80,Parameters!$A:$A,0),MATCH(R$3,Parameters!$8:$8,0))</f>
        <v>0</v>
      </c>
      <c r="S80" s="62">
        <f ca="1">INDEX(Parameters,MATCH($A80,Parameters!$A:$A,0),MATCH(S$3,Parameters!$8:$8,0))</f>
        <v>0</v>
      </c>
      <c r="T80" s="62">
        <f ca="1">INDEX(Parameters,MATCH($A80,Parameters!$A:$A,0),MATCH(T$3,Parameters!$8:$8,0))</f>
        <v>0</v>
      </c>
      <c r="U80" s="62">
        <f ca="1">INDEX(Parameters,MATCH($A80,Parameters!$A:$A,0),MATCH(U$3,Parameters!$8:$8,0))</f>
        <v>0</v>
      </c>
      <c r="V80" s="62">
        <f ca="1">INDEX(Parameters,MATCH($A80,Parameters!$A:$A,0),MATCH(V$3,Parameters!$8:$8,0))</f>
        <v>0</v>
      </c>
      <c r="W80" s="62">
        <f ca="1">INDEX(Parameters,MATCH($A80,Parameters!$A:$A,0),MATCH(W$3,Parameters!$8:$8,0))</f>
        <v>0</v>
      </c>
      <c r="X80" s="62">
        <f ca="1">INDEX(Parameters,MATCH($A80,Parameters!$A:$A,0),MATCH(X$3,Parameters!$8:$8,0))</f>
        <v>0</v>
      </c>
      <c r="Y80" s="62">
        <f ca="1">INDEX(Parameters,MATCH($A80,Parameters!$A:$A,0),MATCH(Y$3,Parameters!$8:$8,0))</f>
        <v>0</v>
      </c>
      <c r="Z80" s="62">
        <f ca="1">INDEX(Parameters,MATCH($A80,Parameters!$A:$A,0),MATCH(Z$3,Parameters!$8:$8,0))</f>
        <v>0</v>
      </c>
      <c r="AA80" s="62">
        <f ca="1">INDEX(Parameters,MATCH($A80,Parameters!$A:$A,0),MATCH(AA$3,Parameters!$8:$8,0))</f>
        <v>0</v>
      </c>
      <c r="AB80" s="62">
        <f ca="1">INDEX(Parameters,MATCH($A80,Parameters!$A:$A,0),MATCH(AB$3,Parameters!$8:$8,0))</f>
        <v>0</v>
      </c>
      <c r="AC80" s="62">
        <f ca="1">INDEX(Parameters,MATCH($A80,Parameters!$A:$A,0),MATCH(AC$3,Parameters!$8:$8,0))</f>
        <v>0</v>
      </c>
      <c r="AD80" s="62">
        <f ca="1">INDEX(Parameters,MATCH($A80,Parameters!$A:$A,0),MATCH(AD$3,Parameters!$8:$8,0))</f>
        <v>0</v>
      </c>
      <c r="AE80" s="62">
        <f ca="1">INDEX(Parameters,MATCH($A80,Parameters!$A:$A,0),MATCH(AE$3,Parameters!$8:$8,0))</f>
        <v>0</v>
      </c>
      <c r="AF80" s="62">
        <f ca="1">INDEX(Parameters,MATCH($A80,Parameters!$A:$A,0),MATCH(AF$3,Parameters!$8:$8,0))</f>
        <v>0</v>
      </c>
      <c r="AG80" s="62">
        <f ca="1">INDEX(Parameters,MATCH($A80,Parameters!$A:$A,0),MATCH(AG$3,Parameters!$8:$8,0))</f>
        <v>0</v>
      </c>
      <c r="AH80" s="62">
        <f ca="1">INDEX(Parameters,MATCH($A80,Parameters!$A:$A,0),MATCH(AH$3,Parameters!$8:$8,0))</f>
        <v>0</v>
      </c>
      <c r="AI80" s="62">
        <f ca="1">INDEX(Parameters,MATCH($A80,Parameters!$A:$A,0),MATCH(AI$3,Parameters!$8:$8,0))</f>
        <v>0</v>
      </c>
      <c r="AJ80" s="62">
        <f ca="1">INDEX(Parameters,MATCH($A80,Parameters!$A:$A,0),MATCH(AJ$3,Parameters!$8:$8,0))</f>
        <v>0</v>
      </c>
      <c r="AK80" s="62">
        <f ca="1">INDEX(Parameters,MATCH($A80,Parameters!$A:$A,0),MATCH(AK$3,Parameters!$8:$8,0))</f>
        <v>0</v>
      </c>
      <c r="AL80" s="62">
        <f ca="1">INDEX(Parameters,MATCH($A80,Parameters!$A:$A,0),MATCH(AL$3,Parameters!$8:$8,0))</f>
        <v>0</v>
      </c>
      <c r="AM80" s="62"/>
      <c r="AN80" s="62"/>
      <c r="AO80" s="62"/>
      <c r="AP80" s="62"/>
      <c r="AQ80" s="62"/>
    </row>
    <row r="81" spans="1:43" x14ac:dyDescent="0.25">
      <c r="A81" s="66" t="str">
        <f t="shared" si="46"/>
        <v>EF_N2O_storage_slurry_Sheep</v>
      </c>
      <c r="B81" s="25" t="s">
        <v>165</v>
      </c>
      <c r="C81" s="2" t="s">
        <v>215</v>
      </c>
      <c r="D81" s="77" t="str">
        <f t="shared" ca="1" si="47"/>
        <v>N2O-N</v>
      </c>
      <c r="E81" s="46" t="str">
        <f t="shared" si="2"/>
        <v>Sheep</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EF_NO_storage_slurry_Sheep</v>
      </c>
      <c r="B82" s="25" t="s">
        <v>165</v>
      </c>
      <c r="C82" s="2" t="s">
        <v>212</v>
      </c>
      <c r="D82" s="77" t="str">
        <f t="shared" ca="1" si="47"/>
        <v>NO-N</v>
      </c>
      <c r="E82" s="46" t="str">
        <f t="shared" si="2"/>
        <v>Sheep</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EF_N2_storage_slurry_Sheep</v>
      </c>
      <c r="B83" s="25" t="s">
        <v>165</v>
      </c>
      <c r="C83" s="2" t="s">
        <v>213</v>
      </c>
      <c r="D83" s="77" t="str">
        <f t="shared" ca="1" si="47"/>
        <v>N2-N</v>
      </c>
      <c r="E83" s="46" t="str">
        <f t="shared" si="2"/>
        <v>Sheep</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EF_NH3_storage_solid_Sheep</v>
      </c>
      <c r="B84" s="25" t="s">
        <v>165</v>
      </c>
      <c r="C84" s="2" t="s">
        <v>207</v>
      </c>
      <c r="D84" s="77" t="str">
        <f t="shared" ca="1" si="47"/>
        <v>NH3-N</v>
      </c>
      <c r="E84" s="46" t="str">
        <f t="shared" si="2"/>
        <v>Sheep</v>
      </c>
      <c r="F84" s="77" t="str">
        <f t="shared" ca="1" si="48"/>
        <v>Fraction TAN</v>
      </c>
      <c r="G84" s="175"/>
      <c r="H84" s="62">
        <f ca="1">INDEX(Parameters,MATCH($A84,Parameters!$A:$A,0),MATCH(H$3,Parameters!$8:$8,0))</f>
        <v>0.32</v>
      </c>
      <c r="I84" s="62">
        <f ca="1">INDEX(Parameters,MATCH($A84,Parameters!$A:$A,0),MATCH(I$3,Parameters!$8:$8,0))</f>
        <v>0.32</v>
      </c>
      <c r="J84" s="62">
        <f ca="1">INDEX(Parameters,MATCH($A84,Parameters!$A:$A,0),MATCH(J$3,Parameters!$8:$8,0))</f>
        <v>0.32</v>
      </c>
      <c r="K84" s="62">
        <f ca="1">INDEX(Parameters,MATCH($A84,Parameters!$A:$A,0),MATCH(K$3,Parameters!$8:$8,0))</f>
        <v>0.32</v>
      </c>
      <c r="L84" s="62">
        <f ca="1">INDEX(Parameters,MATCH($A84,Parameters!$A:$A,0),MATCH(L$3,Parameters!$8:$8,0))</f>
        <v>0.32</v>
      </c>
      <c r="M84" s="62">
        <f ca="1">INDEX(Parameters,MATCH($A84,Parameters!$A:$A,0),MATCH(M$3,Parameters!$8:$8,0))</f>
        <v>0.32</v>
      </c>
      <c r="N84" s="62">
        <f ca="1">INDEX(Parameters,MATCH($A84,Parameters!$A:$A,0),MATCH(N$3,Parameters!$8:$8,0))</f>
        <v>0.32</v>
      </c>
      <c r="O84" s="62">
        <f ca="1">INDEX(Parameters,MATCH($A84,Parameters!$A:$A,0),MATCH(O$3,Parameters!$8:$8,0))</f>
        <v>0.32</v>
      </c>
      <c r="P84" s="62">
        <f ca="1">INDEX(Parameters,MATCH($A84,Parameters!$A:$A,0),MATCH(P$3,Parameters!$8:$8,0))</f>
        <v>0.32</v>
      </c>
      <c r="Q84" s="62">
        <f ca="1">INDEX(Parameters,MATCH($A84,Parameters!$A:$A,0),MATCH(Q$3,Parameters!$8:$8,0))</f>
        <v>0.32</v>
      </c>
      <c r="R84" s="62">
        <f ca="1">INDEX(Parameters,MATCH($A84,Parameters!$A:$A,0),MATCH(R$3,Parameters!$8:$8,0))</f>
        <v>0.32</v>
      </c>
      <c r="S84" s="62">
        <f ca="1">INDEX(Parameters,MATCH($A84,Parameters!$A:$A,0),MATCH(S$3,Parameters!$8:$8,0))</f>
        <v>0.32</v>
      </c>
      <c r="T84" s="62">
        <f ca="1">INDEX(Parameters,MATCH($A84,Parameters!$A:$A,0),MATCH(T$3,Parameters!$8:$8,0))</f>
        <v>0.32</v>
      </c>
      <c r="U84" s="62">
        <f ca="1">INDEX(Parameters,MATCH($A84,Parameters!$A:$A,0),MATCH(U$3,Parameters!$8:$8,0))</f>
        <v>0.32</v>
      </c>
      <c r="V84" s="62">
        <f ca="1">INDEX(Parameters,MATCH($A84,Parameters!$A:$A,0),MATCH(V$3,Parameters!$8:$8,0))</f>
        <v>0.32</v>
      </c>
      <c r="W84" s="62">
        <f ca="1">INDEX(Parameters,MATCH($A84,Parameters!$A:$A,0),MATCH(W$3,Parameters!$8:$8,0))</f>
        <v>0.32</v>
      </c>
      <c r="X84" s="62">
        <f ca="1">INDEX(Parameters,MATCH($A84,Parameters!$A:$A,0),MATCH(X$3,Parameters!$8:$8,0))</f>
        <v>0.32</v>
      </c>
      <c r="Y84" s="62">
        <f ca="1">INDEX(Parameters,MATCH($A84,Parameters!$A:$A,0),MATCH(Y$3,Parameters!$8:$8,0))</f>
        <v>0.32</v>
      </c>
      <c r="Z84" s="62">
        <f ca="1">INDEX(Parameters,MATCH($A84,Parameters!$A:$A,0),MATCH(Z$3,Parameters!$8:$8,0))</f>
        <v>0.32</v>
      </c>
      <c r="AA84" s="62">
        <f ca="1">INDEX(Parameters,MATCH($A84,Parameters!$A:$A,0),MATCH(AA$3,Parameters!$8:$8,0))</f>
        <v>0.32</v>
      </c>
      <c r="AB84" s="62">
        <f ca="1">INDEX(Parameters,MATCH($A84,Parameters!$A:$A,0),MATCH(AB$3,Parameters!$8:$8,0))</f>
        <v>0.32</v>
      </c>
      <c r="AC84" s="62">
        <f ca="1">INDEX(Parameters,MATCH($A84,Parameters!$A:$A,0),MATCH(AC$3,Parameters!$8:$8,0))</f>
        <v>0.32</v>
      </c>
      <c r="AD84" s="62">
        <f ca="1">INDEX(Parameters,MATCH($A84,Parameters!$A:$A,0),MATCH(AD$3,Parameters!$8:$8,0))</f>
        <v>0.32</v>
      </c>
      <c r="AE84" s="62">
        <f ca="1">INDEX(Parameters,MATCH($A84,Parameters!$A:$A,0),MATCH(AE$3,Parameters!$8:$8,0))</f>
        <v>0.32</v>
      </c>
      <c r="AF84" s="62">
        <f ca="1">INDEX(Parameters,MATCH($A84,Parameters!$A:$A,0),MATCH(AF$3,Parameters!$8:$8,0))</f>
        <v>0.32</v>
      </c>
      <c r="AG84" s="62">
        <f ca="1">INDEX(Parameters,MATCH($A84,Parameters!$A:$A,0),MATCH(AG$3,Parameters!$8:$8,0))</f>
        <v>0.32</v>
      </c>
      <c r="AH84" s="62">
        <f ca="1">INDEX(Parameters,MATCH($A84,Parameters!$A:$A,0),MATCH(AH$3,Parameters!$8:$8,0))</f>
        <v>0.32</v>
      </c>
      <c r="AI84" s="62">
        <f ca="1">INDEX(Parameters,MATCH($A84,Parameters!$A:$A,0),MATCH(AI$3,Parameters!$8:$8,0))</f>
        <v>0.32</v>
      </c>
      <c r="AJ84" s="62">
        <f ca="1">INDEX(Parameters,MATCH($A84,Parameters!$A:$A,0),MATCH(AJ$3,Parameters!$8:$8,0))</f>
        <v>0.32</v>
      </c>
      <c r="AK84" s="62">
        <f ca="1">INDEX(Parameters,MATCH($A84,Parameters!$A:$A,0),MATCH(AK$3,Parameters!$8:$8,0))</f>
        <v>0.32</v>
      </c>
      <c r="AL84" s="62">
        <f ca="1">INDEX(Parameters,MATCH($A84,Parameters!$A:$A,0),MATCH(AL$3,Parameters!$8:$8,0))</f>
        <v>0.32</v>
      </c>
      <c r="AM84" s="62"/>
      <c r="AN84" s="62"/>
      <c r="AO84" s="62"/>
      <c r="AP84" s="62"/>
      <c r="AQ84" s="62"/>
    </row>
    <row r="85" spans="1:43" x14ac:dyDescent="0.25">
      <c r="A85" s="66" t="str">
        <f t="shared" si="46"/>
        <v>EF_N2O_storage_solid_Sheep</v>
      </c>
      <c r="B85" s="25" t="s">
        <v>165</v>
      </c>
      <c r="C85" s="2" t="s">
        <v>218</v>
      </c>
      <c r="D85" s="77" t="str">
        <f t="shared" ca="1" si="47"/>
        <v>N2O-N</v>
      </c>
      <c r="E85" s="46" t="str">
        <f t="shared" si="2"/>
        <v>Sheep</v>
      </c>
      <c r="F85" s="77" t="str">
        <f t="shared" ca="1" si="48"/>
        <v>Fraction TAN</v>
      </c>
      <c r="G85" s="175"/>
      <c r="H85" s="62">
        <f ca="1">INDEX(Parameters,MATCH($A85,Parameters!$A:$A,0),MATCH(H$3,Parameters!$8:$8,0))</f>
        <v>0.02</v>
      </c>
      <c r="I85" s="62">
        <f ca="1">INDEX(Parameters,MATCH($A85,Parameters!$A:$A,0),MATCH(I$3,Parameters!$8:$8,0))</f>
        <v>0.02</v>
      </c>
      <c r="J85" s="62">
        <f ca="1">INDEX(Parameters,MATCH($A85,Parameters!$A:$A,0),MATCH(J$3,Parameters!$8:$8,0))</f>
        <v>0.02</v>
      </c>
      <c r="K85" s="62">
        <f ca="1">INDEX(Parameters,MATCH($A85,Parameters!$A:$A,0),MATCH(K$3,Parameters!$8:$8,0))</f>
        <v>0.02</v>
      </c>
      <c r="L85" s="62">
        <f ca="1">INDEX(Parameters,MATCH($A85,Parameters!$A:$A,0),MATCH(L$3,Parameters!$8:$8,0))</f>
        <v>0.02</v>
      </c>
      <c r="M85" s="62">
        <f ca="1">INDEX(Parameters,MATCH($A85,Parameters!$A:$A,0),MATCH(M$3,Parameters!$8:$8,0))</f>
        <v>0.02</v>
      </c>
      <c r="N85" s="62">
        <f ca="1">INDEX(Parameters,MATCH($A85,Parameters!$A:$A,0),MATCH(N$3,Parameters!$8:$8,0))</f>
        <v>0.02</v>
      </c>
      <c r="O85" s="62">
        <f ca="1">INDEX(Parameters,MATCH($A85,Parameters!$A:$A,0),MATCH(O$3,Parameters!$8:$8,0))</f>
        <v>0.02</v>
      </c>
      <c r="P85" s="62">
        <f ca="1">INDEX(Parameters,MATCH($A85,Parameters!$A:$A,0),MATCH(P$3,Parameters!$8:$8,0))</f>
        <v>0.02</v>
      </c>
      <c r="Q85" s="62">
        <f ca="1">INDEX(Parameters,MATCH($A85,Parameters!$A:$A,0),MATCH(Q$3,Parameters!$8:$8,0))</f>
        <v>0.02</v>
      </c>
      <c r="R85" s="62">
        <f ca="1">INDEX(Parameters,MATCH($A85,Parameters!$A:$A,0),MATCH(R$3,Parameters!$8:$8,0))</f>
        <v>0.02</v>
      </c>
      <c r="S85" s="62">
        <f ca="1">INDEX(Parameters,MATCH($A85,Parameters!$A:$A,0),MATCH(S$3,Parameters!$8:$8,0))</f>
        <v>0.02</v>
      </c>
      <c r="T85" s="62">
        <f ca="1">INDEX(Parameters,MATCH($A85,Parameters!$A:$A,0),MATCH(T$3,Parameters!$8:$8,0))</f>
        <v>0.02</v>
      </c>
      <c r="U85" s="62">
        <f ca="1">INDEX(Parameters,MATCH($A85,Parameters!$A:$A,0),MATCH(U$3,Parameters!$8:$8,0))</f>
        <v>0.02</v>
      </c>
      <c r="V85" s="62">
        <f ca="1">INDEX(Parameters,MATCH($A85,Parameters!$A:$A,0),MATCH(V$3,Parameters!$8:$8,0))</f>
        <v>0.02</v>
      </c>
      <c r="W85" s="62">
        <f ca="1">INDEX(Parameters,MATCH($A85,Parameters!$A:$A,0),MATCH(W$3,Parameters!$8:$8,0))</f>
        <v>0.02</v>
      </c>
      <c r="X85" s="62">
        <f ca="1">INDEX(Parameters,MATCH($A85,Parameters!$A:$A,0),MATCH(X$3,Parameters!$8:$8,0))</f>
        <v>0.02</v>
      </c>
      <c r="Y85" s="62">
        <f ca="1">INDEX(Parameters,MATCH($A85,Parameters!$A:$A,0),MATCH(Y$3,Parameters!$8:$8,0))</f>
        <v>0.02</v>
      </c>
      <c r="Z85" s="62">
        <f ca="1">INDEX(Parameters,MATCH($A85,Parameters!$A:$A,0),MATCH(Z$3,Parameters!$8:$8,0))</f>
        <v>0.02</v>
      </c>
      <c r="AA85" s="62">
        <f ca="1">INDEX(Parameters,MATCH($A85,Parameters!$A:$A,0),MATCH(AA$3,Parameters!$8:$8,0))</f>
        <v>0.02</v>
      </c>
      <c r="AB85" s="62">
        <f ca="1">INDEX(Parameters,MATCH($A85,Parameters!$A:$A,0),MATCH(AB$3,Parameters!$8:$8,0))</f>
        <v>0.02</v>
      </c>
      <c r="AC85" s="62">
        <f ca="1">INDEX(Parameters,MATCH($A85,Parameters!$A:$A,0),MATCH(AC$3,Parameters!$8:$8,0))</f>
        <v>0.02</v>
      </c>
      <c r="AD85" s="62">
        <f ca="1">INDEX(Parameters,MATCH($A85,Parameters!$A:$A,0),MATCH(AD$3,Parameters!$8:$8,0))</f>
        <v>0.02</v>
      </c>
      <c r="AE85" s="62">
        <f ca="1">INDEX(Parameters,MATCH($A85,Parameters!$A:$A,0),MATCH(AE$3,Parameters!$8:$8,0))</f>
        <v>0.02</v>
      </c>
      <c r="AF85" s="62">
        <f ca="1">INDEX(Parameters,MATCH($A85,Parameters!$A:$A,0),MATCH(AF$3,Parameters!$8:$8,0))</f>
        <v>0.02</v>
      </c>
      <c r="AG85" s="62">
        <f ca="1">INDEX(Parameters,MATCH($A85,Parameters!$A:$A,0),MATCH(AG$3,Parameters!$8:$8,0))</f>
        <v>0.02</v>
      </c>
      <c r="AH85" s="62">
        <f ca="1">INDEX(Parameters,MATCH($A85,Parameters!$A:$A,0),MATCH(AH$3,Parameters!$8:$8,0))</f>
        <v>0.02</v>
      </c>
      <c r="AI85" s="62">
        <f ca="1">INDEX(Parameters,MATCH($A85,Parameters!$A:$A,0),MATCH(AI$3,Parameters!$8:$8,0))</f>
        <v>0.02</v>
      </c>
      <c r="AJ85" s="62">
        <f ca="1">INDEX(Parameters,MATCH($A85,Parameters!$A:$A,0),MATCH(AJ$3,Parameters!$8:$8,0))</f>
        <v>0.02</v>
      </c>
      <c r="AK85" s="62">
        <f ca="1">INDEX(Parameters,MATCH($A85,Parameters!$A:$A,0),MATCH(AK$3,Parameters!$8:$8,0))</f>
        <v>0.02</v>
      </c>
      <c r="AL85" s="62">
        <f ca="1">INDEX(Parameters,MATCH($A85,Parameters!$A:$A,0),MATCH(AL$3,Parameters!$8:$8,0))</f>
        <v>0.02</v>
      </c>
      <c r="AM85" s="62"/>
      <c r="AN85" s="62"/>
      <c r="AO85" s="62"/>
      <c r="AP85" s="62"/>
      <c r="AQ85" s="62"/>
    </row>
    <row r="86" spans="1:43" x14ac:dyDescent="0.25">
      <c r="A86" s="66" t="str">
        <f t="shared" si="46"/>
        <v>EF_NO_storage_solid_Sheep</v>
      </c>
      <c r="B86" s="25" t="s">
        <v>165</v>
      </c>
      <c r="C86" s="2" t="s">
        <v>210</v>
      </c>
      <c r="D86" s="77" t="str">
        <f t="shared" ca="1" si="47"/>
        <v>NO-N</v>
      </c>
      <c r="E86" s="46" t="str">
        <f t="shared" si="2"/>
        <v>Sheep</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EF_N2_storage_solid_Sheep</v>
      </c>
      <c r="B87" s="25" t="s">
        <v>165</v>
      </c>
      <c r="C87" s="2" t="s">
        <v>211</v>
      </c>
      <c r="D87" s="77" t="str">
        <f t="shared" ca="1" si="47"/>
        <v>N2-N</v>
      </c>
      <c r="E87" s="46" t="str">
        <f t="shared" si="2"/>
        <v>Sheep</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Sheep</v>
      </c>
      <c r="F88" s="12" t="s">
        <v>183</v>
      </c>
      <c r="G88" s="175"/>
      <c r="H88" s="62">
        <f t="shared" ref="H88:AL88" ca="1" si="49">H$78*H80</f>
        <v>0</v>
      </c>
      <c r="I88" s="62">
        <f t="shared" ca="1" si="49"/>
        <v>0</v>
      </c>
      <c r="J88" s="62">
        <f t="shared" ca="1" si="49"/>
        <v>0</v>
      </c>
      <c r="K88" s="62">
        <f t="shared" ca="1" si="49"/>
        <v>0</v>
      </c>
      <c r="L88" s="62">
        <f t="shared" ca="1" si="49"/>
        <v>0</v>
      </c>
      <c r="M88" s="62">
        <f t="shared" ca="1" si="49"/>
        <v>0</v>
      </c>
      <c r="N88" s="62">
        <f t="shared" ca="1" si="49"/>
        <v>0</v>
      </c>
      <c r="O88" s="62">
        <f t="shared" ca="1" si="49"/>
        <v>0</v>
      </c>
      <c r="P88" s="62">
        <f t="shared" ca="1" si="49"/>
        <v>0</v>
      </c>
      <c r="Q88" s="62">
        <f t="shared" ca="1" si="49"/>
        <v>0</v>
      </c>
      <c r="R88" s="62">
        <f t="shared" ca="1" si="49"/>
        <v>0</v>
      </c>
      <c r="S88" s="62">
        <f t="shared" ca="1" si="49"/>
        <v>0</v>
      </c>
      <c r="T88" s="62">
        <f t="shared" ca="1" si="49"/>
        <v>0</v>
      </c>
      <c r="U88" s="62">
        <f t="shared" ca="1" si="49"/>
        <v>0</v>
      </c>
      <c r="V88" s="62">
        <f t="shared" ca="1" si="49"/>
        <v>0</v>
      </c>
      <c r="W88" s="62">
        <f t="shared" ca="1" si="49"/>
        <v>0</v>
      </c>
      <c r="X88" s="62">
        <f t="shared" ca="1" si="49"/>
        <v>0</v>
      </c>
      <c r="Y88" s="62">
        <f t="shared" ca="1" si="49"/>
        <v>0</v>
      </c>
      <c r="Z88" s="62">
        <f t="shared" ca="1" si="49"/>
        <v>0</v>
      </c>
      <c r="AA88" s="62">
        <f t="shared" ca="1" si="49"/>
        <v>0</v>
      </c>
      <c r="AB88" s="62">
        <f t="shared" ca="1" si="49"/>
        <v>0</v>
      </c>
      <c r="AC88" s="62">
        <f t="shared" ca="1" si="49"/>
        <v>0</v>
      </c>
      <c r="AD88" s="62">
        <f t="shared" ca="1" si="49"/>
        <v>0</v>
      </c>
      <c r="AE88" s="62">
        <f t="shared" ca="1" si="49"/>
        <v>0</v>
      </c>
      <c r="AF88" s="62">
        <f t="shared" ca="1" si="49"/>
        <v>0</v>
      </c>
      <c r="AG88" s="62">
        <f t="shared" ca="1" si="49"/>
        <v>0</v>
      </c>
      <c r="AH88" s="62">
        <f t="shared" ca="1" si="49"/>
        <v>0</v>
      </c>
      <c r="AI88" s="62">
        <f t="shared" ca="1" si="49"/>
        <v>0</v>
      </c>
      <c r="AJ88" s="62">
        <f t="shared" ca="1" si="49"/>
        <v>0</v>
      </c>
      <c r="AK88" s="62">
        <f t="shared" ca="1" si="49"/>
        <v>0</v>
      </c>
      <c r="AL88" s="62">
        <f t="shared" ca="1" si="49"/>
        <v>0</v>
      </c>
      <c r="AM88" s="62"/>
      <c r="AN88" s="62"/>
      <c r="AO88" s="62"/>
      <c r="AP88" s="62"/>
      <c r="AQ88" s="62"/>
    </row>
    <row r="89" spans="1:43" ht="18" x14ac:dyDescent="0.35">
      <c r="A89" s="382" t="s">
        <v>310</v>
      </c>
      <c r="B89" s="25" t="s">
        <v>165</v>
      </c>
      <c r="C89" s="63" t="s">
        <v>198</v>
      </c>
      <c r="D89" s="25" t="s">
        <v>350</v>
      </c>
      <c r="E89" s="46" t="str">
        <f t="shared" si="2"/>
        <v>Sheep</v>
      </c>
      <c r="F89" s="12" t="s">
        <v>183</v>
      </c>
      <c r="G89" s="175"/>
      <c r="H89" s="62">
        <f ca="1">H$78*H81</f>
        <v>0</v>
      </c>
      <c r="I89" s="62">
        <f t="shared" ref="I89:AL89" ca="1" si="50">I$78*I81</f>
        <v>0</v>
      </c>
      <c r="J89" s="62">
        <f t="shared" ca="1" si="50"/>
        <v>0</v>
      </c>
      <c r="K89" s="62">
        <f t="shared" ca="1" si="50"/>
        <v>0</v>
      </c>
      <c r="L89" s="62">
        <f t="shared" ca="1" si="50"/>
        <v>0</v>
      </c>
      <c r="M89" s="62">
        <f t="shared" ca="1" si="50"/>
        <v>0</v>
      </c>
      <c r="N89" s="62">
        <f t="shared" ca="1" si="50"/>
        <v>0</v>
      </c>
      <c r="O89" s="62">
        <f t="shared" ca="1" si="50"/>
        <v>0</v>
      </c>
      <c r="P89" s="62">
        <f t="shared" ca="1" si="50"/>
        <v>0</v>
      </c>
      <c r="Q89" s="62">
        <f t="shared" ca="1" si="50"/>
        <v>0</v>
      </c>
      <c r="R89" s="62">
        <f t="shared" ca="1" si="50"/>
        <v>0</v>
      </c>
      <c r="S89" s="62">
        <f t="shared" ca="1" si="50"/>
        <v>0</v>
      </c>
      <c r="T89" s="62">
        <f t="shared" ca="1" si="50"/>
        <v>0</v>
      </c>
      <c r="U89" s="62">
        <f t="shared" ca="1" si="50"/>
        <v>0</v>
      </c>
      <c r="V89" s="62">
        <f t="shared" ca="1" si="50"/>
        <v>0</v>
      </c>
      <c r="W89" s="62">
        <f t="shared" ca="1" si="50"/>
        <v>0</v>
      </c>
      <c r="X89" s="62">
        <f t="shared" ca="1" si="50"/>
        <v>0</v>
      </c>
      <c r="Y89" s="62">
        <f t="shared" ca="1" si="50"/>
        <v>0</v>
      </c>
      <c r="Z89" s="62">
        <f t="shared" ca="1" si="50"/>
        <v>0</v>
      </c>
      <c r="AA89" s="62">
        <f t="shared" ca="1" si="50"/>
        <v>0</v>
      </c>
      <c r="AB89" s="62">
        <f t="shared" ca="1" si="50"/>
        <v>0</v>
      </c>
      <c r="AC89" s="62">
        <f t="shared" ca="1" si="50"/>
        <v>0</v>
      </c>
      <c r="AD89" s="62">
        <f t="shared" ca="1" si="50"/>
        <v>0</v>
      </c>
      <c r="AE89" s="62">
        <f t="shared" ca="1" si="50"/>
        <v>0</v>
      </c>
      <c r="AF89" s="62">
        <f t="shared" ca="1" si="50"/>
        <v>0</v>
      </c>
      <c r="AG89" s="62">
        <f t="shared" ca="1" si="50"/>
        <v>0</v>
      </c>
      <c r="AH89" s="62">
        <f t="shared" ca="1" si="50"/>
        <v>0</v>
      </c>
      <c r="AI89" s="62">
        <f t="shared" ca="1" si="50"/>
        <v>0</v>
      </c>
      <c r="AJ89" s="62">
        <f t="shared" ca="1" si="50"/>
        <v>0</v>
      </c>
      <c r="AK89" s="62">
        <f t="shared" ca="1" si="50"/>
        <v>0</v>
      </c>
      <c r="AL89" s="62">
        <f t="shared" ca="1" si="50"/>
        <v>0</v>
      </c>
      <c r="AM89" s="62"/>
      <c r="AN89" s="62"/>
      <c r="AO89" s="62"/>
      <c r="AP89" s="62"/>
      <c r="AQ89" s="62"/>
    </row>
    <row r="90" spans="1:43" ht="18" x14ac:dyDescent="0.35">
      <c r="A90" s="382" t="s">
        <v>311</v>
      </c>
      <c r="B90" s="25" t="s">
        <v>165</v>
      </c>
      <c r="C90" s="63" t="s">
        <v>199</v>
      </c>
      <c r="D90" s="25" t="s">
        <v>348</v>
      </c>
      <c r="E90" s="46" t="str">
        <f t="shared" si="2"/>
        <v>Sheep</v>
      </c>
      <c r="F90" s="12" t="s">
        <v>183</v>
      </c>
      <c r="G90" s="175"/>
      <c r="H90" s="62">
        <f t="shared" ref="H90:AL91" ca="1" si="51">H$78*H82</f>
        <v>3.0203687499999999E-5</v>
      </c>
      <c r="I90" s="62">
        <f t="shared" ca="1" si="51"/>
        <v>3.0203687499999999E-5</v>
      </c>
      <c r="J90" s="62">
        <f t="shared" ca="1" si="51"/>
        <v>3.0203687499999999E-5</v>
      </c>
      <c r="K90" s="62">
        <f t="shared" ca="1" si="51"/>
        <v>3.0203687499999999E-5</v>
      </c>
      <c r="L90" s="62">
        <f t="shared" ca="1" si="51"/>
        <v>3.0203687499999999E-5</v>
      </c>
      <c r="M90" s="62">
        <f t="shared" ca="1" si="51"/>
        <v>3.0203687499999999E-5</v>
      </c>
      <c r="N90" s="62">
        <f t="shared" ca="1" si="51"/>
        <v>3.0203687499999999E-5</v>
      </c>
      <c r="O90" s="62">
        <f t="shared" ca="1" si="51"/>
        <v>3.0203687499999999E-5</v>
      </c>
      <c r="P90" s="62">
        <f t="shared" ca="1" si="51"/>
        <v>3.0203687499999999E-5</v>
      </c>
      <c r="Q90" s="62">
        <f t="shared" ca="1" si="51"/>
        <v>3.0203687499999999E-5</v>
      </c>
      <c r="R90" s="62">
        <f t="shared" ca="1" si="51"/>
        <v>3.0203687499999999E-5</v>
      </c>
      <c r="S90" s="62">
        <f t="shared" ca="1" si="51"/>
        <v>3.0203687499999999E-5</v>
      </c>
      <c r="T90" s="62">
        <f t="shared" ca="1" si="51"/>
        <v>3.0203687499999999E-5</v>
      </c>
      <c r="U90" s="62">
        <f t="shared" ca="1" si="51"/>
        <v>3.0203687499999999E-5</v>
      </c>
      <c r="V90" s="62">
        <f t="shared" ca="1" si="51"/>
        <v>3.0203687499999999E-5</v>
      </c>
      <c r="W90" s="62">
        <f t="shared" ca="1" si="51"/>
        <v>3.0203687499999999E-5</v>
      </c>
      <c r="X90" s="62">
        <f t="shared" ca="1" si="51"/>
        <v>3.0203687499999999E-5</v>
      </c>
      <c r="Y90" s="62">
        <f t="shared" ca="1" si="51"/>
        <v>3.0203687499999999E-5</v>
      </c>
      <c r="Z90" s="62">
        <f t="shared" ca="1" si="51"/>
        <v>3.0203687499999999E-5</v>
      </c>
      <c r="AA90" s="62">
        <f t="shared" ca="1" si="51"/>
        <v>3.0203687499999999E-5</v>
      </c>
      <c r="AB90" s="62">
        <f t="shared" ca="1" si="51"/>
        <v>3.0203687499999999E-5</v>
      </c>
      <c r="AC90" s="62">
        <f t="shared" ca="1" si="51"/>
        <v>3.0203687499999999E-5</v>
      </c>
      <c r="AD90" s="62">
        <f t="shared" ca="1" si="51"/>
        <v>3.0203687499999999E-5</v>
      </c>
      <c r="AE90" s="62">
        <f t="shared" ca="1" si="51"/>
        <v>3.0203687499999999E-5</v>
      </c>
      <c r="AF90" s="62">
        <f t="shared" ca="1" si="51"/>
        <v>3.0203687499999999E-5</v>
      </c>
      <c r="AG90" s="62">
        <f t="shared" ca="1" si="51"/>
        <v>3.0203687499999999E-5</v>
      </c>
      <c r="AH90" s="62">
        <f t="shared" ca="1" si="51"/>
        <v>3.0203687499999999E-5</v>
      </c>
      <c r="AI90" s="62">
        <f t="shared" ca="1" si="51"/>
        <v>3.0203687499999999E-5</v>
      </c>
      <c r="AJ90" s="62">
        <f t="shared" ca="1" si="51"/>
        <v>3.0203687499999999E-5</v>
      </c>
      <c r="AK90" s="62">
        <f t="shared" ca="1" si="51"/>
        <v>3.0203687499999999E-5</v>
      </c>
      <c r="AL90" s="62">
        <f t="shared" ca="1" si="51"/>
        <v>3.0203687499999999E-5</v>
      </c>
      <c r="AM90" s="62"/>
      <c r="AN90" s="62"/>
      <c r="AO90" s="62"/>
      <c r="AP90" s="62"/>
      <c r="AQ90" s="62"/>
    </row>
    <row r="91" spans="1:43" ht="18" x14ac:dyDescent="0.35">
      <c r="A91" s="382" t="s">
        <v>312</v>
      </c>
      <c r="B91" s="25" t="s">
        <v>165</v>
      </c>
      <c r="C91" s="63" t="s">
        <v>200</v>
      </c>
      <c r="D91" s="25" t="s">
        <v>349</v>
      </c>
      <c r="E91" s="46" t="str">
        <f t="shared" si="2"/>
        <v>Sheep</v>
      </c>
      <c r="F91" s="12" t="s">
        <v>183</v>
      </c>
      <c r="G91" s="176"/>
      <c r="H91" s="62">
        <f t="shared" ca="1" si="51"/>
        <v>9.0611062500000001E-4</v>
      </c>
      <c r="I91" s="62">
        <f t="shared" ca="1" si="51"/>
        <v>9.0611062500000001E-4</v>
      </c>
      <c r="J91" s="62">
        <f t="shared" ca="1" si="51"/>
        <v>9.0611062500000001E-4</v>
      </c>
      <c r="K91" s="62">
        <f t="shared" ca="1" si="51"/>
        <v>9.0611062500000001E-4</v>
      </c>
      <c r="L91" s="62">
        <f t="shared" ca="1" si="51"/>
        <v>9.0611062500000001E-4</v>
      </c>
      <c r="M91" s="62">
        <f t="shared" ca="1" si="51"/>
        <v>9.0611062500000001E-4</v>
      </c>
      <c r="N91" s="62">
        <f t="shared" ca="1" si="51"/>
        <v>9.0611062500000001E-4</v>
      </c>
      <c r="O91" s="62">
        <f t="shared" ca="1" si="51"/>
        <v>9.0611062500000001E-4</v>
      </c>
      <c r="P91" s="62">
        <f t="shared" ca="1" si="51"/>
        <v>9.0611062500000001E-4</v>
      </c>
      <c r="Q91" s="62">
        <f t="shared" ca="1" si="51"/>
        <v>9.0611062500000001E-4</v>
      </c>
      <c r="R91" s="62">
        <f t="shared" ca="1" si="51"/>
        <v>9.0611062500000001E-4</v>
      </c>
      <c r="S91" s="62">
        <f t="shared" ca="1" si="51"/>
        <v>9.0611062500000001E-4</v>
      </c>
      <c r="T91" s="62">
        <f t="shared" ca="1" si="51"/>
        <v>9.0611062500000001E-4</v>
      </c>
      <c r="U91" s="62">
        <f t="shared" ca="1" si="51"/>
        <v>9.0611062500000001E-4</v>
      </c>
      <c r="V91" s="62">
        <f t="shared" ca="1" si="51"/>
        <v>9.0611062500000001E-4</v>
      </c>
      <c r="W91" s="62">
        <f t="shared" ca="1" si="51"/>
        <v>9.0611062500000001E-4</v>
      </c>
      <c r="X91" s="62">
        <f t="shared" ca="1" si="51"/>
        <v>9.0611062500000001E-4</v>
      </c>
      <c r="Y91" s="62">
        <f t="shared" ca="1" si="51"/>
        <v>9.0611062500000001E-4</v>
      </c>
      <c r="Z91" s="62">
        <f t="shared" ca="1" si="51"/>
        <v>9.0611062500000001E-4</v>
      </c>
      <c r="AA91" s="62">
        <f t="shared" ca="1" si="51"/>
        <v>9.0611062500000001E-4</v>
      </c>
      <c r="AB91" s="62">
        <f t="shared" ca="1" si="51"/>
        <v>9.0611062500000001E-4</v>
      </c>
      <c r="AC91" s="62">
        <f t="shared" ca="1" si="51"/>
        <v>9.0611062500000001E-4</v>
      </c>
      <c r="AD91" s="62">
        <f t="shared" ca="1" si="51"/>
        <v>9.0611062500000001E-4</v>
      </c>
      <c r="AE91" s="62">
        <f t="shared" ca="1" si="51"/>
        <v>9.0611062500000001E-4</v>
      </c>
      <c r="AF91" s="62">
        <f t="shared" ca="1" si="51"/>
        <v>9.0611062500000001E-4</v>
      </c>
      <c r="AG91" s="62">
        <f t="shared" ca="1" si="51"/>
        <v>9.0611062500000001E-4</v>
      </c>
      <c r="AH91" s="62">
        <f t="shared" ca="1" si="51"/>
        <v>9.0611062500000001E-4</v>
      </c>
      <c r="AI91" s="62">
        <f t="shared" ca="1" si="51"/>
        <v>9.0611062500000001E-4</v>
      </c>
      <c r="AJ91" s="62">
        <f t="shared" ca="1" si="51"/>
        <v>9.0611062500000001E-4</v>
      </c>
      <c r="AK91" s="62">
        <f t="shared" ca="1" si="51"/>
        <v>9.0611062500000001E-4</v>
      </c>
      <c r="AL91" s="62">
        <f t="shared" ca="1" si="51"/>
        <v>9.0611062500000001E-4</v>
      </c>
      <c r="AM91" s="62"/>
      <c r="AN91" s="62"/>
      <c r="AO91" s="62"/>
      <c r="AP91" s="62"/>
      <c r="AQ91" s="62"/>
    </row>
    <row r="92" spans="1:43" ht="18" x14ac:dyDescent="0.35">
      <c r="A92" s="382" t="s">
        <v>313</v>
      </c>
      <c r="B92" s="25" t="s">
        <v>165</v>
      </c>
      <c r="C92" s="63" t="s">
        <v>201</v>
      </c>
      <c r="D92" s="25" t="s">
        <v>252</v>
      </c>
      <c r="E92" s="46" t="str">
        <f t="shared" si="2"/>
        <v>Sheep</v>
      </c>
      <c r="F92" s="12" t="s">
        <v>183</v>
      </c>
      <c r="G92" s="215"/>
      <c r="H92" s="62">
        <f ca="1">H$62*H84</f>
        <v>6.7834559999999976E-3</v>
      </c>
      <c r="I92" s="62">
        <f t="shared" ref="I92:AL94" ca="1" si="52">I$62*I84</f>
        <v>6.7834559999999976E-3</v>
      </c>
      <c r="J92" s="62">
        <f t="shared" ca="1" si="52"/>
        <v>6.7834559999999976E-3</v>
      </c>
      <c r="K92" s="62">
        <f t="shared" ca="1" si="52"/>
        <v>6.7834559999999976E-3</v>
      </c>
      <c r="L92" s="62">
        <f t="shared" ca="1" si="52"/>
        <v>6.7834559999999976E-3</v>
      </c>
      <c r="M92" s="62">
        <f t="shared" ca="1" si="52"/>
        <v>6.7834559999999976E-3</v>
      </c>
      <c r="N92" s="62">
        <f t="shared" ca="1" si="52"/>
        <v>6.7834559999999976E-3</v>
      </c>
      <c r="O92" s="62">
        <f t="shared" ca="1" si="52"/>
        <v>6.7834559999999976E-3</v>
      </c>
      <c r="P92" s="62">
        <f t="shared" ca="1" si="52"/>
        <v>6.7834559999999976E-3</v>
      </c>
      <c r="Q92" s="62">
        <f t="shared" ca="1" si="52"/>
        <v>6.7834559999999976E-3</v>
      </c>
      <c r="R92" s="62">
        <f t="shared" ca="1" si="52"/>
        <v>6.7834559999999976E-3</v>
      </c>
      <c r="S92" s="62">
        <f t="shared" ca="1" si="52"/>
        <v>6.7834559999999976E-3</v>
      </c>
      <c r="T92" s="62">
        <f t="shared" ca="1" si="52"/>
        <v>6.7834559999999976E-3</v>
      </c>
      <c r="U92" s="62">
        <f t="shared" ca="1" si="52"/>
        <v>6.7834559999999976E-3</v>
      </c>
      <c r="V92" s="62">
        <f t="shared" ca="1" si="52"/>
        <v>6.7834559999999976E-3</v>
      </c>
      <c r="W92" s="62">
        <f t="shared" ca="1" si="52"/>
        <v>6.7834559999999976E-3</v>
      </c>
      <c r="X92" s="62">
        <f t="shared" ca="1" si="52"/>
        <v>6.7834559999999976E-3</v>
      </c>
      <c r="Y92" s="62">
        <f t="shared" ca="1" si="52"/>
        <v>6.7834559999999976E-3</v>
      </c>
      <c r="Z92" s="62">
        <f t="shared" ca="1" si="52"/>
        <v>6.7834559999999976E-3</v>
      </c>
      <c r="AA92" s="62">
        <f t="shared" ca="1" si="52"/>
        <v>6.7834559999999976E-3</v>
      </c>
      <c r="AB92" s="62">
        <f t="shared" ca="1" si="52"/>
        <v>6.7834559999999976E-3</v>
      </c>
      <c r="AC92" s="62">
        <f t="shared" ca="1" si="52"/>
        <v>6.7834559999999976E-3</v>
      </c>
      <c r="AD92" s="62">
        <f t="shared" ca="1" si="52"/>
        <v>6.7834559999999976E-3</v>
      </c>
      <c r="AE92" s="62">
        <f t="shared" ca="1" si="52"/>
        <v>6.7834559999999976E-3</v>
      </c>
      <c r="AF92" s="62">
        <f t="shared" ca="1" si="52"/>
        <v>6.7834559999999976E-3</v>
      </c>
      <c r="AG92" s="62">
        <f t="shared" ca="1" si="52"/>
        <v>6.7834559999999976E-3</v>
      </c>
      <c r="AH92" s="62">
        <f t="shared" ca="1" si="52"/>
        <v>6.7834559999999976E-3</v>
      </c>
      <c r="AI92" s="62">
        <f t="shared" ca="1" si="52"/>
        <v>6.7834559999999976E-3</v>
      </c>
      <c r="AJ92" s="62">
        <f t="shared" ca="1" si="52"/>
        <v>6.7834559999999976E-3</v>
      </c>
      <c r="AK92" s="62">
        <f t="shared" ca="1" si="52"/>
        <v>6.7834559999999976E-3</v>
      </c>
      <c r="AL92" s="62">
        <f t="shared" ca="1" si="52"/>
        <v>6.7834559999999976E-3</v>
      </c>
      <c r="AM92" s="62"/>
      <c r="AN92" s="62"/>
      <c r="AO92" s="62"/>
      <c r="AP92" s="62"/>
      <c r="AQ92" s="62"/>
    </row>
    <row r="93" spans="1:43" ht="18" x14ac:dyDescent="0.35">
      <c r="A93" s="382" t="s">
        <v>314</v>
      </c>
      <c r="B93" s="25" t="s">
        <v>165</v>
      </c>
      <c r="C93" s="63" t="s">
        <v>202</v>
      </c>
      <c r="D93" s="25" t="s">
        <v>350</v>
      </c>
      <c r="E93" s="46" t="str">
        <f t="shared" si="2"/>
        <v>Sheep</v>
      </c>
      <c r="F93" s="12" t="s">
        <v>183</v>
      </c>
      <c r="G93" s="228"/>
      <c r="H93" s="62">
        <f ca="1">H$62*H85</f>
        <v>4.2396599999999985E-4</v>
      </c>
      <c r="I93" s="62">
        <f t="shared" ca="1" si="52"/>
        <v>4.2396599999999985E-4</v>
      </c>
      <c r="J93" s="62">
        <f t="shared" ca="1" si="52"/>
        <v>4.2396599999999985E-4</v>
      </c>
      <c r="K93" s="62">
        <f t="shared" ca="1" si="52"/>
        <v>4.2396599999999985E-4</v>
      </c>
      <c r="L93" s="62">
        <f t="shared" ca="1" si="52"/>
        <v>4.2396599999999985E-4</v>
      </c>
      <c r="M93" s="62">
        <f t="shared" ca="1" si="52"/>
        <v>4.2396599999999985E-4</v>
      </c>
      <c r="N93" s="62">
        <f t="shared" ca="1" si="52"/>
        <v>4.2396599999999985E-4</v>
      </c>
      <c r="O93" s="62">
        <f t="shared" ca="1" si="52"/>
        <v>4.2396599999999985E-4</v>
      </c>
      <c r="P93" s="62">
        <f t="shared" ca="1" si="52"/>
        <v>4.2396599999999985E-4</v>
      </c>
      <c r="Q93" s="62">
        <f t="shared" ca="1" si="52"/>
        <v>4.2396599999999985E-4</v>
      </c>
      <c r="R93" s="62">
        <f t="shared" ca="1" si="52"/>
        <v>4.2396599999999985E-4</v>
      </c>
      <c r="S93" s="62">
        <f t="shared" ca="1" si="52"/>
        <v>4.2396599999999985E-4</v>
      </c>
      <c r="T93" s="62">
        <f t="shared" ca="1" si="52"/>
        <v>4.2396599999999985E-4</v>
      </c>
      <c r="U93" s="62">
        <f t="shared" ca="1" si="52"/>
        <v>4.2396599999999985E-4</v>
      </c>
      <c r="V93" s="62">
        <f t="shared" ca="1" si="52"/>
        <v>4.2396599999999985E-4</v>
      </c>
      <c r="W93" s="62">
        <f t="shared" ca="1" si="52"/>
        <v>4.2396599999999985E-4</v>
      </c>
      <c r="X93" s="62">
        <f t="shared" ca="1" si="52"/>
        <v>4.2396599999999985E-4</v>
      </c>
      <c r="Y93" s="62">
        <f t="shared" ca="1" si="52"/>
        <v>4.2396599999999985E-4</v>
      </c>
      <c r="Z93" s="62">
        <f t="shared" ca="1" si="52"/>
        <v>4.2396599999999985E-4</v>
      </c>
      <c r="AA93" s="62">
        <f t="shared" ca="1" si="52"/>
        <v>4.2396599999999985E-4</v>
      </c>
      <c r="AB93" s="62">
        <f t="shared" ca="1" si="52"/>
        <v>4.2396599999999985E-4</v>
      </c>
      <c r="AC93" s="62">
        <f t="shared" ca="1" si="52"/>
        <v>4.2396599999999985E-4</v>
      </c>
      <c r="AD93" s="62">
        <f t="shared" ca="1" si="52"/>
        <v>4.2396599999999985E-4</v>
      </c>
      <c r="AE93" s="62">
        <f t="shared" ca="1" si="52"/>
        <v>4.2396599999999985E-4</v>
      </c>
      <c r="AF93" s="62">
        <f t="shared" ca="1" si="52"/>
        <v>4.2396599999999985E-4</v>
      </c>
      <c r="AG93" s="62">
        <f t="shared" ca="1" si="52"/>
        <v>4.2396599999999985E-4</v>
      </c>
      <c r="AH93" s="62">
        <f t="shared" ca="1" si="52"/>
        <v>4.2396599999999985E-4</v>
      </c>
      <c r="AI93" s="62">
        <f t="shared" ca="1" si="52"/>
        <v>4.2396599999999985E-4</v>
      </c>
      <c r="AJ93" s="62">
        <f t="shared" ca="1" si="52"/>
        <v>4.2396599999999985E-4</v>
      </c>
      <c r="AK93" s="62">
        <f t="shared" ca="1" si="52"/>
        <v>4.2396599999999985E-4</v>
      </c>
      <c r="AL93" s="62">
        <f t="shared" ca="1" si="52"/>
        <v>4.2396599999999985E-4</v>
      </c>
      <c r="AM93" s="62"/>
      <c r="AN93" s="62"/>
      <c r="AO93" s="62"/>
      <c r="AP93" s="62"/>
      <c r="AQ93" s="62"/>
    </row>
    <row r="94" spans="1:43" ht="18" x14ac:dyDescent="0.35">
      <c r="A94" s="382" t="s">
        <v>315</v>
      </c>
      <c r="B94" s="25" t="s">
        <v>165</v>
      </c>
      <c r="C94" s="63" t="s">
        <v>203</v>
      </c>
      <c r="D94" s="25" t="s">
        <v>348</v>
      </c>
      <c r="E94" s="46" t="str">
        <f t="shared" si="2"/>
        <v>Sheep</v>
      </c>
      <c r="F94" s="12" t="s">
        <v>183</v>
      </c>
      <c r="G94" s="228"/>
      <c r="H94" s="62">
        <f ca="1">H$62*H86</f>
        <v>2.1198299999999993E-4</v>
      </c>
      <c r="I94" s="62">
        <f t="shared" ca="1" si="52"/>
        <v>2.1198299999999993E-4</v>
      </c>
      <c r="J94" s="62">
        <f t="shared" ca="1" si="52"/>
        <v>2.1198299999999993E-4</v>
      </c>
      <c r="K94" s="62">
        <f t="shared" ca="1" si="52"/>
        <v>2.1198299999999993E-4</v>
      </c>
      <c r="L94" s="62">
        <f t="shared" ca="1" si="52"/>
        <v>2.1198299999999993E-4</v>
      </c>
      <c r="M94" s="62">
        <f t="shared" ca="1" si="52"/>
        <v>2.1198299999999993E-4</v>
      </c>
      <c r="N94" s="62">
        <f t="shared" ca="1" si="52"/>
        <v>2.1198299999999993E-4</v>
      </c>
      <c r="O94" s="62">
        <f t="shared" ca="1" si="52"/>
        <v>2.1198299999999993E-4</v>
      </c>
      <c r="P94" s="62">
        <f t="shared" ca="1" si="52"/>
        <v>2.1198299999999993E-4</v>
      </c>
      <c r="Q94" s="62">
        <f t="shared" ca="1" si="52"/>
        <v>2.1198299999999993E-4</v>
      </c>
      <c r="R94" s="62">
        <f t="shared" ca="1" si="52"/>
        <v>2.1198299999999993E-4</v>
      </c>
      <c r="S94" s="62">
        <f t="shared" ca="1" si="52"/>
        <v>2.1198299999999993E-4</v>
      </c>
      <c r="T94" s="62">
        <f t="shared" ca="1" si="52"/>
        <v>2.1198299999999993E-4</v>
      </c>
      <c r="U94" s="62">
        <f t="shared" ca="1" si="52"/>
        <v>2.1198299999999993E-4</v>
      </c>
      <c r="V94" s="62">
        <f t="shared" ca="1" si="52"/>
        <v>2.1198299999999993E-4</v>
      </c>
      <c r="W94" s="62">
        <f t="shared" ca="1" si="52"/>
        <v>2.1198299999999993E-4</v>
      </c>
      <c r="X94" s="62">
        <f t="shared" ca="1" si="52"/>
        <v>2.1198299999999993E-4</v>
      </c>
      <c r="Y94" s="62">
        <f t="shared" ca="1" si="52"/>
        <v>2.1198299999999993E-4</v>
      </c>
      <c r="Z94" s="62">
        <f t="shared" ca="1" si="52"/>
        <v>2.1198299999999993E-4</v>
      </c>
      <c r="AA94" s="62">
        <f t="shared" ca="1" si="52"/>
        <v>2.1198299999999993E-4</v>
      </c>
      <c r="AB94" s="62">
        <f t="shared" ca="1" si="52"/>
        <v>2.1198299999999993E-4</v>
      </c>
      <c r="AC94" s="62">
        <f t="shared" ca="1" si="52"/>
        <v>2.1198299999999993E-4</v>
      </c>
      <c r="AD94" s="62">
        <f t="shared" ca="1" si="52"/>
        <v>2.1198299999999993E-4</v>
      </c>
      <c r="AE94" s="62">
        <f t="shared" ca="1" si="52"/>
        <v>2.1198299999999993E-4</v>
      </c>
      <c r="AF94" s="62">
        <f t="shared" ca="1" si="52"/>
        <v>2.1198299999999993E-4</v>
      </c>
      <c r="AG94" s="62">
        <f t="shared" ca="1" si="52"/>
        <v>2.1198299999999993E-4</v>
      </c>
      <c r="AH94" s="62">
        <f t="shared" ca="1" si="52"/>
        <v>2.1198299999999993E-4</v>
      </c>
      <c r="AI94" s="62">
        <f t="shared" ca="1" si="52"/>
        <v>2.1198299999999993E-4</v>
      </c>
      <c r="AJ94" s="62">
        <f t="shared" ca="1" si="52"/>
        <v>2.1198299999999993E-4</v>
      </c>
      <c r="AK94" s="62">
        <f t="shared" ca="1" si="52"/>
        <v>2.1198299999999993E-4</v>
      </c>
      <c r="AL94" s="62">
        <f t="shared" ca="1" si="52"/>
        <v>2.1198299999999993E-4</v>
      </c>
      <c r="AM94" s="62"/>
      <c r="AN94" s="62"/>
      <c r="AO94" s="62"/>
      <c r="AP94" s="62"/>
      <c r="AQ94" s="62"/>
    </row>
    <row r="95" spans="1:43" ht="18" x14ac:dyDescent="0.35">
      <c r="A95" s="382" t="s">
        <v>316</v>
      </c>
      <c r="B95" s="25" t="s">
        <v>165</v>
      </c>
      <c r="C95" s="63" t="s">
        <v>204</v>
      </c>
      <c r="D95" s="25" t="s">
        <v>349</v>
      </c>
      <c r="E95" s="46" t="str">
        <f t="shared" si="2"/>
        <v>Sheep</v>
      </c>
      <c r="F95" s="12" t="s">
        <v>183</v>
      </c>
      <c r="G95" s="229"/>
      <c r="H95" s="62">
        <f t="shared" ref="H95:AL95" ca="1" si="53">H$62*H87</f>
        <v>6.359489999999998E-3</v>
      </c>
      <c r="I95" s="62">
        <f t="shared" ca="1" si="53"/>
        <v>6.359489999999998E-3</v>
      </c>
      <c r="J95" s="62">
        <f t="shared" ca="1" si="53"/>
        <v>6.359489999999998E-3</v>
      </c>
      <c r="K95" s="62">
        <f t="shared" ca="1" si="53"/>
        <v>6.359489999999998E-3</v>
      </c>
      <c r="L95" s="62">
        <f t="shared" ca="1" si="53"/>
        <v>6.359489999999998E-3</v>
      </c>
      <c r="M95" s="62">
        <f t="shared" ca="1" si="53"/>
        <v>6.359489999999998E-3</v>
      </c>
      <c r="N95" s="62">
        <f t="shared" ca="1" si="53"/>
        <v>6.359489999999998E-3</v>
      </c>
      <c r="O95" s="62">
        <f t="shared" ca="1" si="53"/>
        <v>6.359489999999998E-3</v>
      </c>
      <c r="P95" s="62">
        <f t="shared" ca="1" si="53"/>
        <v>6.359489999999998E-3</v>
      </c>
      <c r="Q95" s="62">
        <f t="shared" ca="1" si="53"/>
        <v>6.359489999999998E-3</v>
      </c>
      <c r="R95" s="62">
        <f t="shared" ca="1" si="53"/>
        <v>6.359489999999998E-3</v>
      </c>
      <c r="S95" s="62">
        <f t="shared" ca="1" si="53"/>
        <v>6.359489999999998E-3</v>
      </c>
      <c r="T95" s="62">
        <f t="shared" ca="1" si="53"/>
        <v>6.359489999999998E-3</v>
      </c>
      <c r="U95" s="62">
        <f t="shared" ca="1" si="53"/>
        <v>6.359489999999998E-3</v>
      </c>
      <c r="V95" s="62">
        <f t="shared" ca="1" si="53"/>
        <v>6.359489999999998E-3</v>
      </c>
      <c r="W95" s="62">
        <f t="shared" ca="1" si="53"/>
        <v>6.359489999999998E-3</v>
      </c>
      <c r="X95" s="62">
        <f t="shared" ca="1" si="53"/>
        <v>6.359489999999998E-3</v>
      </c>
      <c r="Y95" s="62">
        <f t="shared" ca="1" si="53"/>
        <v>6.359489999999998E-3</v>
      </c>
      <c r="Z95" s="62">
        <f t="shared" ca="1" si="53"/>
        <v>6.359489999999998E-3</v>
      </c>
      <c r="AA95" s="62">
        <f t="shared" ca="1" si="53"/>
        <v>6.359489999999998E-3</v>
      </c>
      <c r="AB95" s="62">
        <f t="shared" ca="1" si="53"/>
        <v>6.359489999999998E-3</v>
      </c>
      <c r="AC95" s="62">
        <f t="shared" ca="1" si="53"/>
        <v>6.359489999999998E-3</v>
      </c>
      <c r="AD95" s="62">
        <f t="shared" ca="1" si="53"/>
        <v>6.359489999999998E-3</v>
      </c>
      <c r="AE95" s="62">
        <f t="shared" ca="1" si="53"/>
        <v>6.359489999999998E-3</v>
      </c>
      <c r="AF95" s="62">
        <f t="shared" ca="1" si="53"/>
        <v>6.359489999999998E-3</v>
      </c>
      <c r="AG95" s="62">
        <f t="shared" ca="1" si="53"/>
        <v>6.359489999999998E-3</v>
      </c>
      <c r="AH95" s="62">
        <f t="shared" ca="1" si="53"/>
        <v>6.359489999999998E-3</v>
      </c>
      <c r="AI95" s="62">
        <f t="shared" ca="1" si="53"/>
        <v>6.359489999999998E-3</v>
      </c>
      <c r="AJ95" s="62">
        <f t="shared" ca="1" si="53"/>
        <v>6.359489999999998E-3</v>
      </c>
      <c r="AK95" s="62">
        <f t="shared" ca="1" si="53"/>
        <v>6.359489999999998E-3</v>
      </c>
      <c r="AL95" s="62">
        <f t="shared" ca="1" si="53"/>
        <v>6.359489999999998E-3</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Sheep</v>
      </c>
      <c r="F97" s="12" t="s">
        <v>183</v>
      </c>
      <c r="G97" s="230"/>
      <c r="H97" s="87">
        <f t="shared" ref="H97:AL97" ca="1" si="54">SUM(H67,H70)</f>
        <v>0.19094648749999998</v>
      </c>
      <c r="I97" s="87">
        <f t="shared" ca="1" si="54"/>
        <v>0.19094648749999998</v>
      </c>
      <c r="J97" s="87">
        <f t="shared" ca="1" si="54"/>
        <v>0.19094648749999998</v>
      </c>
      <c r="K97" s="87">
        <f t="shared" ca="1" si="54"/>
        <v>0.19094648749999998</v>
      </c>
      <c r="L97" s="87">
        <f t="shared" ca="1" si="54"/>
        <v>0.19094648749999998</v>
      </c>
      <c r="M97" s="87">
        <f t="shared" ca="1" si="54"/>
        <v>0.19094648749999998</v>
      </c>
      <c r="N97" s="87">
        <f t="shared" ca="1" si="54"/>
        <v>0.19094648749999998</v>
      </c>
      <c r="O97" s="87">
        <f t="shared" ca="1" si="54"/>
        <v>0.19094648749999998</v>
      </c>
      <c r="P97" s="87">
        <f t="shared" ca="1" si="54"/>
        <v>0.19094648749999998</v>
      </c>
      <c r="Q97" s="87">
        <f t="shared" ca="1" si="54"/>
        <v>0.19094648749999998</v>
      </c>
      <c r="R97" s="87">
        <f t="shared" ca="1" si="54"/>
        <v>0.19094648749999998</v>
      </c>
      <c r="S97" s="87">
        <f t="shared" ca="1" si="54"/>
        <v>0.19094648749999998</v>
      </c>
      <c r="T97" s="87">
        <f t="shared" ca="1" si="54"/>
        <v>0.19094648749999998</v>
      </c>
      <c r="U97" s="87">
        <f t="shared" ca="1" si="54"/>
        <v>0.19094648749999998</v>
      </c>
      <c r="V97" s="87">
        <f t="shared" ca="1" si="54"/>
        <v>0.19094648749999998</v>
      </c>
      <c r="W97" s="87">
        <f t="shared" ca="1" si="54"/>
        <v>0.19094648749999998</v>
      </c>
      <c r="X97" s="87">
        <f t="shared" ca="1" si="54"/>
        <v>0.19094648749999998</v>
      </c>
      <c r="Y97" s="87">
        <f t="shared" ca="1" si="54"/>
        <v>0.19094648749999998</v>
      </c>
      <c r="Z97" s="87">
        <f t="shared" ca="1" si="54"/>
        <v>0.19094648749999998</v>
      </c>
      <c r="AA97" s="87">
        <f t="shared" ca="1" si="54"/>
        <v>0.19094648749999998</v>
      </c>
      <c r="AB97" s="87">
        <f t="shared" ca="1" si="54"/>
        <v>0.19094648749999998</v>
      </c>
      <c r="AC97" s="87">
        <f t="shared" ca="1" si="54"/>
        <v>0.19094648749999998</v>
      </c>
      <c r="AD97" s="87">
        <f t="shared" ca="1" si="54"/>
        <v>0.19094648749999998</v>
      </c>
      <c r="AE97" s="87">
        <f t="shared" ca="1" si="54"/>
        <v>0.19094648749999998</v>
      </c>
      <c r="AF97" s="87">
        <f t="shared" ca="1" si="54"/>
        <v>0.19094648749999998</v>
      </c>
      <c r="AG97" s="87">
        <f t="shared" ca="1" si="54"/>
        <v>0.19094648749999998</v>
      </c>
      <c r="AH97" s="87">
        <f t="shared" ca="1" si="54"/>
        <v>0.19094648749999998</v>
      </c>
      <c r="AI97" s="87">
        <f t="shared" ca="1" si="54"/>
        <v>0.19094648749999998</v>
      </c>
      <c r="AJ97" s="87">
        <f t="shared" ca="1" si="54"/>
        <v>0.19094648749999998</v>
      </c>
      <c r="AK97" s="87">
        <f t="shared" ca="1" si="54"/>
        <v>0.19094648749999998</v>
      </c>
      <c r="AL97" s="87">
        <f t="shared" ca="1" si="54"/>
        <v>0.19094648749999998</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Sheep</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Sheep</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Sheep</v>
      </c>
      <c r="F100" s="53" t="s">
        <v>224</v>
      </c>
      <c r="G100" s="231"/>
      <c r="H100" s="70">
        <f ca="1">H97*SUM(H98:H99)*Parameters!$K$13</f>
        <v>6.3762487790178556E-3</v>
      </c>
      <c r="I100" s="70">
        <f ca="1">I97*SUM(I98:I99)*Parameters!$K$13</f>
        <v>6.3762487790178556E-3</v>
      </c>
      <c r="J100" s="70">
        <f ca="1">J97*SUM(J98:J99)*Parameters!$K$13</f>
        <v>6.3762487790178556E-3</v>
      </c>
      <c r="K100" s="70">
        <f ca="1">K97*SUM(K98:K99)*Parameters!$K$13</f>
        <v>6.3762487790178556E-3</v>
      </c>
      <c r="L100" s="70">
        <f ca="1">L97*SUM(L98:L99)*Parameters!$K$13</f>
        <v>6.3762487790178556E-3</v>
      </c>
      <c r="M100" s="70">
        <f ca="1">M97*SUM(M98:M99)*Parameters!$K$13</f>
        <v>6.3762487790178556E-3</v>
      </c>
      <c r="N100" s="70">
        <f ca="1">N97*SUM(N98:N99)*Parameters!$K$13</f>
        <v>6.3762487790178556E-3</v>
      </c>
      <c r="O100" s="70">
        <f ca="1">O97*SUM(O98:O99)*Parameters!$K$13</f>
        <v>6.3762487790178556E-3</v>
      </c>
      <c r="P100" s="70">
        <f ca="1">P97*SUM(P98:P99)*Parameters!$K$13</f>
        <v>6.3762487790178556E-3</v>
      </c>
      <c r="Q100" s="70">
        <f ca="1">Q97*SUM(Q98:Q99)*Parameters!$K$13</f>
        <v>6.3762487790178556E-3</v>
      </c>
      <c r="R100" s="70">
        <f ca="1">R97*SUM(R98:R99)*Parameters!$K$13</f>
        <v>6.3762487790178556E-3</v>
      </c>
      <c r="S100" s="70">
        <f ca="1">S97*SUM(S98:S99)*Parameters!$K$13</f>
        <v>6.3762487790178556E-3</v>
      </c>
      <c r="T100" s="70">
        <f ca="1">T97*SUM(T98:T99)*Parameters!$K$13</f>
        <v>6.3762487790178556E-3</v>
      </c>
      <c r="U100" s="70">
        <f ca="1">U97*SUM(U98:U99)*Parameters!$K$13</f>
        <v>6.3762487790178556E-3</v>
      </c>
      <c r="V100" s="70">
        <f ca="1">V97*SUM(V98:V99)*Parameters!$K$13</f>
        <v>6.3762487790178556E-3</v>
      </c>
      <c r="W100" s="70">
        <f ca="1">W97*SUM(W98:W99)*Parameters!$K$13</f>
        <v>6.3762487790178556E-3</v>
      </c>
      <c r="X100" s="70">
        <f ca="1">X97*SUM(X98:X99)*Parameters!$K$13</f>
        <v>6.3762487790178556E-3</v>
      </c>
      <c r="Y100" s="70">
        <f ca="1">Y97*SUM(Y98:Y99)*Parameters!$K$13</f>
        <v>6.3762487790178556E-3</v>
      </c>
      <c r="Z100" s="70">
        <f ca="1">Z97*SUM(Z98:Z99)*Parameters!$K$13</f>
        <v>6.3762487790178556E-3</v>
      </c>
      <c r="AA100" s="70">
        <f ca="1">AA97*SUM(AA98:AA99)*Parameters!$K$13</f>
        <v>6.3762487790178556E-3</v>
      </c>
      <c r="AB100" s="70">
        <f ca="1">AB97*SUM(AB98:AB99)*Parameters!$K$13</f>
        <v>6.3762487790178556E-3</v>
      </c>
      <c r="AC100" s="70">
        <f ca="1">AC97*SUM(AC98:AC99)*Parameters!$K$13</f>
        <v>6.3762487790178556E-3</v>
      </c>
      <c r="AD100" s="70">
        <f ca="1">AD97*SUM(AD98:AD99)*Parameters!$K$13</f>
        <v>6.3762487790178556E-3</v>
      </c>
      <c r="AE100" s="70">
        <f ca="1">AE97*SUM(AE98:AE99)*Parameters!$K$13</f>
        <v>6.3762487790178556E-3</v>
      </c>
      <c r="AF100" s="70">
        <f ca="1">AF97*SUM(AF98:AF99)*Parameters!$K$13</f>
        <v>6.3762487790178556E-3</v>
      </c>
      <c r="AG100" s="70">
        <f ca="1">AG97*SUM(AG98:AG99)*Parameters!$K$13</f>
        <v>6.3762487790178556E-3</v>
      </c>
      <c r="AH100" s="70">
        <f ca="1">AH97*SUM(AH98:AH99)*Parameters!$K$13</f>
        <v>6.3762487790178556E-3</v>
      </c>
      <c r="AI100" s="70">
        <f ca="1">AI97*SUM(AI98:AI99)*Parameters!$K$13</f>
        <v>6.3762487790178556E-3</v>
      </c>
      <c r="AJ100" s="70">
        <f ca="1">AJ97*SUM(AJ98:AJ99)*Parameters!$K$13</f>
        <v>6.3762487790178556E-3</v>
      </c>
      <c r="AK100" s="70">
        <f ca="1">AK97*SUM(AK98:AK99)*Parameters!$K$13</f>
        <v>6.3762487790178556E-3</v>
      </c>
      <c r="AL100" s="70">
        <f ca="1">AL97*SUM(AL98:AL99)*Parameters!$K$13</f>
        <v>6.3762487790178556E-3</v>
      </c>
      <c r="AM100" s="70"/>
      <c r="AN100" s="70"/>
      <c r="AO100" s="70"/>
      <c r="AP100" s="70"/>
      <c r="AQ100" s="70"/>
    </row>
    <row r="101" spans="1:43" ht="18" x14ac:dyDescent="0.35">
      <c r="A101" s="377" t="s">
        <v>317</v>
      </c>
      <c r="B101" s="25" t="s">
        <v>347</v>
      </c>
      <c r="C101" s="63" t="s">
        <v>288</v>
      </c>
      <c r="D101" s="25" t="s">
        <v>153</v>
      </c>
      <c r="E101" s="46" t="str">
        <f t="shared" si="2"/>
        <v>Sheep</v>
      </c>
      <c r="F101" s="25" t="s">
        <v>122</v>
      </c>
      <c r="G101" s="223" t="s">
        <v>669</v>
      </c>
      <c r="H101" s="56">
        <f t="shared" ref="H101:AL101" ca="1" si="57">H66+H69</f>
        <v>8.4320237499999992E-2</v>
      </c>
      <c r="I101" s="56">
        <f t="shared" ca="1" si="57"/>
        <v>8.4320237499999992E-2</v>
      </c>
      <c r="J101" s="56">
        <f t="shared" ca="1" si="57"/>
        <v>8.4320237499999992E-2</v>
      </c>
      <c r="K101" s="56">
        <f t="shared" ca="1" si="57"/>
        <v>8.4320237499999992E-2</v>
      </c>
      <c r="L101" s="56">
        <f t="shared" ca="1" si="57"/>
        <v>8.4320237499999992E-2</v>
      </c>
      <c r="M101" s="56">
        <f t="shared" ca="1" si="57"/>
        <v>8.4320237499999992E-2</v>
      </c>
      <c r="N101" s="56">
        <f t="shared" ca="1" si="57"/>
        <v>8.4320237499999992E-2</v>
      </c>
      <c r="O101" s="56">
        <f t="shared" ca="1" si="57"/>
        <v>8.4320237499999992E-2</v>
      </c>
      <c r="P101" s="56">
        <f t="shared" ca="1" si="57"/>
        <v>8.4320237499999992E-2</v>
      </c>
      <c r="Q101" s="56">
        <f t="shared" ca="1" si="57"/>
        <v>8.4320237499999992E-2</v>
      </c>
      <c r="R101" s="56">
        <f t="shared" ca="1" si="57"/>
        <v>8.4320237499999992E-2</v>
      </c>
      <c r="S101" s="56">
        <f t="shared" ca="1" si="57"/>
        <v>8.4320237499999992E-2</v>
      </c>
      <c r="T101" s="56">
        <f t="shared" ca="1" si="57"/>
        <v>8.4320237499999992E-2</v>
      </c>
      <c r="U101" s="56">
        <f t="shared" ca="1" si="57"/>
        <v>8.4320237499999992E-2</v>
      </c>
      <c r="V101" s="56">
        <f t="shared" ca="1" si="57"/>
        <v>8.4320237499999992E-2</v>
      </c>
      <c r="W101" s="56">
        <f t="shared" ca="1" si="57"/>
        <v>8.4320237499999992E-2</v>
      </c>
      <c r="X101" s="56">
        <f t="shared" ca="1" si="57"/>
        <v>8.4320237499999992E-2</v>
      </c>
      <c r="Y101" s="56">
        <f t="shared" ca="1" si="57"/>
        <v>8.4320237499999992E-2</v>
      </c>
      <c r="Z101" s="56">
        <f t="shared" ca="1" si="57"/>
        <v>8.4320237499999992E-2</v>
      </c>
      <c r="AA101" s="56">
        <f t="shared" ca="1" si="57"/>
        <v>8.4320237499999992E-2</v>
      </c>
      <c r="AB101" s="56">
        <f t="shared" ca="1" si="57"/>
        <v>8.4320237499999992E-2</v>
      </c>
      <c r="AC101" s="56">
        <f t="shared" ca="1" si="57"/>
        <v>8.4320237499999992E-2</v>
      </c>
      <c r="AD101" s="56">
        <f t="shared" ca="1" si="57"/>
        <v>8.4320237499999992E-2</v>
      </c>
      <c r="AE101" s="56">
        <f t="shared" ca="1" si="57"/>
        <v>8.4320237499999992E-2</v>
      </c>
      <c r="AF101" s="56">
        <f t="shared" ca="1" si="57"/>
        <v>8.4320237499999992E-2</v>
      </c>
      <c r="AG101" s="56">
        <f t="shared" ca="1" si="57"/>
        <v>8.4320237499999992E-2</v>
      </c>
      <c r="AH101" s="56">
        <f t="shared" ca="1" si="57"/>
        <v>8.4320237499999992E-2</v>
      </c>
      <c r="AI101" s="56">
        <f t="shared" ca="1" si="57"/>
        <v>8.4320237499999992E-2</v>
      </c>
      <c r="AJ101" s="56">
        <f t="shared" ca="1" si="57"/>
        <v>8.4320237499999992E-2</v>
      </c>
      <c r="AK101" s="56">
        <f t="shared" ca="1" si="57"/>
        <v>8.4320237499999992E-2</v>
      </c>
      <c r="AL101" s="56">
        <f t="shared" ca="1" si="57"/>
        <v>8.4320237499999992E-2</v>
      </c>
      <c r="AM101" s="56"/>
      <c r="AN101" s="56"/>
      <c r="AO101" s="56"/>
      <c r="AP101" s="56"/>
      <c r="AQ101" s="56"/>
    </row>
    <row r="102" spans="1:43" ht="18" x14ac:dyDescent="0.35">
      <c r="A102" s="379" t="s">
        <v>670</v>
      </c>
      <c r="B102" s="25" t="s">
        <v>347</v>
      </c>
      <c r="C102" s="63" t="s">
        <v>289</v>
      </c>
      <c r="D102" s="25" t="s">
        <v>153</v>
      </c>
      <c r="E102" s="46" t="str">
        <f t="shared" si="2"/>
        <v>Sheep</v>
      </c>
      <c r="F102" s="25" t="s">
        <v>122</v>
      </c>
      <c r="G102" s="223" t="s">
        <v>671</v>
      </c>
      <c r="H102" s="56">
        <f t="shared" ref="H102:AL102" ca="1" si="58">H67+H70</f>
        <v>0.19094648749999998</v>
      </c>
      <c r="I102" s="56">
        <f t="shared" ca="1" si="58"/>
        <v>0.19094648749999998</v>
      </c>
      <c r="J102" s="56">
        <f t="shared" ca="1" si="58"/>
        <v>0.19094648749999998</v>
      </c>
      <c r="K102" s="56">
        <f t="shared" ca="1" si="58"/>
        <v>0.19094648749999998</v>
      </c>
      <c r="L102" s="56">
        <f t="shared" ca="1" si="58"/>
        <v>0.19094648749999998</v>
      </c>
      <c r="M102" s="56">
        <f t="shared" ca="1" si="58"/>
        <v>0.19094648749999998</v>
      </c>
      <c r="N102" s="56">
        <f t="shared" ca="1" si="58"/>
        <v>0.19094648749999998</v>
      </c>
      <c r="O102" s="56">
        <f t="shared" ca="1" si="58"/>
        <v>0.19094648749999998</v>
      </c>
      <c r="P102" s="56">
        <f t="shared" ca="1" si="58"/>
        <v>0.19094648749999998</v>
      </c>
      <c r="Q102" s="56">
        <f t="shared" ca="1" si="58"/>
        <v>0.19094648749999998</v>
      </c>
      <c r="R102" s="56">
        <f t="shared" ca="1" si="58"/>
        <v>0.19094648749999998</v>
      </c>
      <c r="S102" s="56">
        <f t="shared" ca="1" si="58"/>
        <v>0.19094648749999998</v>
      </c>
      <c r="T102" s="56">
        <f t="shared" ca="1" si="58"/>
        <v>0.19094648749999998</v>
      </c>
      <c r="U102" s="56">
        <f t="shared" ca="1" si="58"/>
        <v>0.19094648749999998</v>
      </c>
      <c r="V102" s="56">
        <f t="shared" ca="1" si="58"/>
        <v>0.19094648749999998</v>
      </c>
      <c r="W102" s="56">
        <f t="shared" ca="1" si="58"/>
        <v>0.19094648749999998</v>
      </c>
      <c r="X102" s="56">
        <f t="shared" ca="1" si="58"/>
        <v>0.19094648749999998</v>
      </c>
      <c r="Y102" s="56">
        <f t="shared" ca="1" si="58"/>
        <v>0.19094648749999998</v>
      </c>
      <c r="Z102" s="56">
        <f t="shared" ca="1" si="58"/>
        <v>0.19094648749999998</v>
      </c>
      <c r="AA102" s="56">
        <f t="shared" ca="1" si="58"/>
        <v>0.19094648749999998</v>
      </c>
      <c r="AB102" s="56">
        <f t="shared" ca="1" si="58"/>
        <v>0.19094648749999998</v>
      </c>
      <c r="AC102" s="56">
        <f t="shared" ca="1" si="58"/>
        <v>0.19094648749999998</v>
      </c>
      <c r="AD102" s="56">
        <f t="shared" ca="1" si="58"/>
        <v>0.19094648749999998</v>
      </c>
      <c r="AE102" s="56">
        <f t="shared" ca="1" si="58"/>
        <v>0.19094648749999998</v>
      </c>
      <c r="AF102" s="56">
        <f t="shared" ca="1" si="58"/>
        <v>0.19094648749999998</v>
      </c>
      <c r="AG102" s="56">
        <f t="shared" ca="1" si="58"/>
        <v>0.19094648749999998</v>
      </c>
      <c r="AH102" s="56">
        <f t="shared" ca="1" si="58"/>
        <v>0.19094648749999998</v>
      </c>
      <c r="AI102" s="56">
        <f t="shared" ca="1" si="58"/>
        <v>0.19094648749999998</v>
      </c>
      <c r="AJ102" s="56">
        <f t="shared" ca="1" si="58"/>
        <v>0.19094648749999998</v>
      </c>
      <c r="AK102" s="56">
        <f t="shared" ca="1" si="58"/>
        <v>0.19094648749999998</v>
      </c>
      <c r="AL102" s="56">
        <f t="shared" ca="1" si="58"/>
        <v>0.19094648749999998</v>
      </c>
      <c r="AM102" s="56"/>
      <c r="AN102" s="56"/>
      <c r="AO102" s="56"/>
      <c r="AP102" s="56"/>
      <c r="AQ102" s="56"/>
    </row>
    <row r="103" spans="1:43" x14ac:dyDescent="0.25">
      <c r="A103" s="66" t="str">
        <f t="shared" ref="A103" si="59">C103&amp;"_"&amp;E103</f>
        <v>fmin_biogas_Sheep</v>
      </c>
      <c r="B103" s="25" t="s">
        <v>523</v>
      </c>
      <c r="C103" s="42" t="s">
        <v>522</v>
      </c>
      <c r="D103" s="77" t="str">
        <f ca="1">VLOOKUP(A103,Parameters,4,0)</f>
        <v>N</v>
      </c>
      <c r="E103" s="46" t="str">
        <f t="shared" si="2"/>
        <v>Sheep</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Sheep</v>
      </c>
      <c r="F104" s="25" t="s">
        <v>318</v>
      </c>
      <c r="G104" s="223" t="s">
        <v>673</v>
      </c>
      <c r="H104" s="56">
        <f ca="1">H101+(H103*(H102-H101))-(H100*Parameters!K$18)</f>
        <v>0.11318960909374999</v>
      </c>
      <c r="I104" s="56">
        <f ca="1">I101+(I103*(I102-I101))-(I100*Parameters!L$18)</f>
        <v>0.11318960909374999</v>
      </c>
      <c r="J104" s="56">
        <f ca="1">J101+(J103*(J102-J101))-(J100*Parameters!M$18)</f>
        <v>0.11318960909374999</v>
      </c>
      <c r="K104" s="56">
        <f ca="1">K101+(K103*(K102-K101))-(K100*Parameters!N$18)</f>
        <v>0.11318960909374999</v>
      </c>
      <c r="L104" s="56">
        <f ca="1">L101+(L103*(L102-L101))-(L100*Parameters!O$18)</f>
        <v>0.11318960909374999</v>
      </c>
      <c r="M104" s="56">
        <f ca="1">M101+(M103*(M102-M101))-(M100*Parameters!P$18)</f>
        <v>0.11318960909374999</v>
      </c>
      <c r="N104" s="56">
        <f ca="1">N101+(N103*(N102-N101))-(N100*Parameters!Q$18)</f>
        <v>0.11318960909374999</v>
      </c>
      <c r="O104" s="56">
        <f ca="1">O101+(O103*(O102-O101))-(O100*Parameters!R$18)</f>
        <v>0.11318960909374999</v>
      </c>
      <c r="P104" s="56">
        <f ca="1">P101+(P103*(P102-P101))-(P100*Parameters!S$18)</f>
        <v>0.11318960909374999</v>
      </c>
      <c r="Q104" s="56">
        <f ca="1">Q101+(Q103*(Q102-Q101))-(Q100*Parameters!T$18)</f>
        <v>0.11318960909374999</v>
      </c>
      <c r="R104" s="56">
        <f ca="1">R101+(R103*(R102-R101))-(R100*Parameters!U$18)</f>
        <v>0.11318960909374999</v>
      </c>
      <c r="S104" s="56">
        <f ca="1">S101+(S103*(S102-S101))-(S100*Parameters!V$18)</f>
        <v>0.11318960909374999</v>
      </c>
      <c r="T104" s="56">
        <f ca="1">T101+(T103*(T102-T101))-(T100*Parameters!W$18)</f>
        <v>0.11318960909374999</v>
      </c>
      <c r="U104" s="56">
        <f ca="1">U101+(U103*(U102-U101))-(U100*Parameters!X$18)</f>
        <v>0.11318960909374999</v>
      </c>
      <c r="V104" s="56">
        <f ca="1">V101+(V103*(V102-V101))-(V100*Parameters!Y$18)</f>
        <v>0.11318960909374999</v>
      </c>
      <c r="W104" s="56">
        <f ca="1">W101+(W103*(W102-W101))-(W100*Parameters!Z$18)</f>
        <v>0.11318960909374999</v>
      </c>
      <c r="X104" s="56">
        <f ca="1">X101+(X103*(X102-X101))-(X100*Parameters!AA$18)</f>
        <v>0.11318960909374999</v>
      </c>
      <c r="Y104" s="56">
        <f ca="1">Y101+(Y103*(Y102-Y101))-(Y100*Parameters!AB$18)</f>
        <v>0.11318960909374999</v>
      </c>
      <c r="Z104" s="56">
        <f ca="1">Z101+(Z103*(Z102-Z101))-(Z100*Parameters!AC$18)</f>
        <v>0.11318960909374999</v>
      </c>
      <c r="AA104" s="56">
        <f ca="1">AA101+(AA103*(AA102-AA101))-(AA100*Parameters!AD$18)</f>
        <v>0.11318960909374999</v>
      </c>
      <c r="AB104" s="56">
        <f ca="1">AB101+(AB103*(AB102-AB101))-(AB100*Parameters!AE$18)</f>
        <v>0.11318960909374999</v>
      </c>
      <c r="AC104" s="56">
        <f ca="1">AC101+(AC103*(AC102-AC101))-(AC100*Parameters!AF$18)</f>
        <v>0.11318960909374999</v>
      </c>
      <c r="AD104" s="56">
        <f ca="1">AD101+(AD103*(AD102-AD101))-(AD100*Parameters!AG$18)</f>
        <v>0.11318960909374999</v>
      </c>
      <c r="AE104" s="56">
        <f ca="1">AE101+(AE103*(AE102-AE101))-(AE100*Parameters!AH$18)</f>
        <v>0.11318960909374999</v>
      </c>
      <c r="AF104" s="56">
        <f ca="1">AF101+(AF103*(AF102-AF101))-(AF100*Parameters!AI$18)</f>
        <v>0.11318960909374999</v>
      </c>
      <c r="AG104" s="56">
        <f ca="1">AG101+(AG103*(AG102-AG101))-(AG100*Parameters!AJ$18)</f>
        <v>0.11318960909374999</v>
      </c>
      <c r="AH104" s="56">
        <f ca="1">AH101+(AH103*(AH102-AH101))-(AH100*Parameters!AK$18)</f>
        <v>0.11318960909374999</v>
      </c>
      <c r="AI104" s="56">
        <f ca="1">AI101+(AI103*(AI102-AI101))-(AI100*Parameters!AL$18)</f>
        <v>0.11318960909374999</v>
      </c>
      <c r="AJ104" s="56">
        <f ca="1">AJ101+(AJ103*(AJ102-AJ101))-(AJ100*Parameters!AM$18)</f>
        <v>0.11318960909374999</v>
      </c>
      <c r="AK104" s="56">
        <f ca="1">AK101+(AK103*(AK102-AK101))-(AK100*Parameters!AN$18)</f>
        <v>0.11318960909374999</v>
      </c>
      <c r="AL104" s="56">
        <f ca="1">AL101+(AL103*(AL102-AL101))-(AL100*Parameters!AO$18)</f>
        <v>0.11318960909374999</v>
      </c>
      <c r="AM104" s="56"/>
      <c r="AN104" s="56"/>
      <c r="AO104" s="56"/>
      <c r="AP104" s="56"/>
      <c r="AQ104" s="56"/>
    </row>
    <row r="105" spans="1:43" ht="18" x14ac:dyDescent="0.35">
      <c r="A105" s="378" t="s">
        <v>674</v>
      </c>
      <c r="B105" s="25" t="s">
        <v>347</v>
      </c>
      <c r="C105" s="86" t="s">
        <v>512</v>
      </c>
      <c r="D105" s="53" t="s">
        <v>153</v>
      </c>
      <c r="E105" s="54" t="str">
        <f t="shared" si="2"/>
        <v>Sheep</v>
      </c>
      <c r="F105" s="53" t="s">
        <v>703</v>
      </c>
      <c r="G105" s="223" t="s">
        <v>704</v>
      </c>
      <c r="H105" s="70">
        <f ca="1">H102-(H100*Parameters!K$18)</f>
        <v>0.18569545909374999</v>
      </c>
      <c r="I105" s="70">
        <f ca="1">I102-(I100*Parameters!L$18)</f>
        <v>0.18569545909374999</v>
      </c>
      <c r="J105" s="70">
        <f ca="1">J102-(J100*Parameters!M$18)</f>
        <v>0.18569545909374999</v>
      </c>
      <c r="K105" s="70">
        <f ca="1">K102-(K100*Parameters!N$18)</f>
        <v>0.18569545909374999</v>
      </c>
      <c r="L105" s="70">
        <f ca="1">L102-(L100*Parameters!O$18)</f>
        <v>0.18569545909374999</v>
      </c>
      <c r="M105" s="70">
        <f ca="1">M102-(M100*Parameters!P$18)</f>
        <v>0.18569545909374999</v>
      </c>
      <c r="N105" s="70">
        <f ca="1">N102-(N100*Parameters!Q$18)</f>
        <v>0.18569545909374999</v>
      </c>
      <c r="O105" s="70">
        <f ca="1">O102-(O100*Parameters!R$18)</f>
        <v>0.18569545909374999</v>
      </c>
      <c r="P105" s="70">
        <f ca="1">P102-(P100*Parameters!S$18)</f>
        <v>0.18569545909374999</v>
      </c>
      <c r="Q105" s="70">
        <f ca="1">Q102-(Q100*Parameters!T$18)</f>
        <v>0.18569545909374999</v>
      </c>
      <c r="R105" s="70">
        <f ca="1">R102-(R100*Parameters!U$18)</f>
        <v>0.18569545909374999</v>
      </c>
      <c r="S105" s="70">
        <f ca="1">S102-(S100*Parameters!V$18)</f>
        <v>0.18569545909374999</v>
      </c>
      <c r="T105" s="70">
        <f ca="1">T102-(T100*Parameters!W$18)</f>
        <v>0.18569545909374999</v>
      </c>
      <c r="U105" s="70">
        <f ca="1">U102-(U100*Parameters!X$18)</f>
        <v>0.18569545909374999</v>
      </c>
      <c r="V105" s="70">
        <f ca="1">V102-(V100*Parameters!Y$18)</f>
        <v>0.18569545909374999</v>
      </c>
      <c r="W105" s="70">
        <f ca="1">W102-(W100*Parameters!Z$18)</f>
        <v>0.18569545909374999</v>
      </c>
      <c r="X105" s="70">
        <f ca="1">X102-(X100*Parameters!AA$18)</f>
        <v>0.18569545909374999</v>
      </c>
      <c r="Y105" s="70">
        <f ca="1">Y102-(Y100*Parameters!AB$18)</f>
        <v>0.18569545909374999</v>
      </c>
      <c r="Z105" s="70">
        <f ca="1">Z102-(Z100*Parameters!AC$18)</f>
        <v>0.18569545909374999</v>
      </c>
      <c r="AA105" s="70">
        <f ca="1">AA102-(AA100*Parameters!AD$18)</f>
        <v>0.18569545909374999</v>
      </c>
      <c r="AB105" s="70">
        <f ca="1">AB102-(AB100*Parameters!AE$18)</f>
        <v>0.18569545909374999</v>
      </c>
      <c r="AC105" s="70">
        <f ca="1">AC102-(AC100*Parameters!AF$18)</f>
        <v>0.18569545909374999</v>
      </c>
      <c r="AD105" s="70">
        <f ca="1">AD102-(AD100*Parameters!AG$18)</f>
        <v>0.18569545909374999</v>
      </c>
      <c r="AE105" s="70">
        <f ca="1">AE102-(AE100*Parameters!AH$18)</f>
        <v>0.18569545909374999</v>
      </c>
      <c r="AF105" s="70">
        <f ca="1">AF102-(AF100*Parameters!AI$18)</f>
        <v>0.18569545909374999</v>
      </c>
      <c r="AG105" s="70">
        <f ca="1">AG102-(AG100*Parameters!AJ$18)</f>
        <v>0.18569545909374999</v>
      </c>
      <c r="AH105" s="70">
        <f ca="1">AH102-(AH100*Parameters!AK$18)</f>
        <v>0.18569545909374999</v>
      </c>
      <c r="AI105" s="70">
        <f ca="1">AI102-(AI100*Parameters!AL$18)</f>
        <v>0.18569545909374999</v>
      </c>
      <c r="AJ105" s="70">
        <f ca="1">AJ102-(AJ100*Parameters!AM$18)</f>
        <v>0.18569545909374999</v>
      </c>
      <c r="AK105" s="70">
        <f ca="1">AK102-(AK100*Parameters!AN$18)</f>
        <v>0.18569545909374999</v>
      </c>
      <c r="AL105" s="70">
        <f ca="1">AL102-(AL100*Parameters!AO$18)</f>
        <v>0.18569545909374999</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Sheep</v>
      </c>
      <c r="F107" s="25" t="s">
        <v>122</v>
      </c>
      <c r="G107" s="358"/>
      <c r="H107" s="56">
        <f t="shared" ref="H107:AL107" ca="1" si="61">(H72+H78+H104)-SUM(H88:H91)</f>
        <v>0.60279360728124998</v>
      </c>
      <c r="I107" s="56">
        <f t="shared" ca="1" si="61"/>
        <v>0.60279360728124998</v>
      </c>
      <c r="J107" s="56">
        <f t="shared" ca="1" si="61"/>
        <v>0.60279360728124998</v>
      </c>
      <c r="K107" s="56">
        <f t="shared" ca="1" si="61"/>
        <v>0.60279360728124998</v>
      </c>
      <c r="L107" s="56">
        <f t="shared" ca="1" si="61"/>
        <v>0.60279360728124998</v>
      </c>
      <c r="M107" s="56">
        <f t="shared" ca="1" si="61"/>
        <v>0.60279360728124998</v>
      </c>
      <c r="N107" s="56">
        <f t="shared" ca="1" si="61"/>
        <v>0.60279360728124998</v>
      </c>
      <c r="O107" s="56">
        <f t="shared" ca="1" si="61"/>
        <v>0.60279360728124998</v>
      </c>
      <c r="P107" s="56">
        <f t="shared" ca="1" si="61"/>
        <v>0.60279360728124998</v>
      </c>
      <c r="Q107" s="56">
        <f t="shared" ca="1" si="61"/>
        <v>0.60279360728124998</v>
      </c>
      <c r="R107" s="56">
        <f t="shared" ca="1" si="61"/>
        <v>0.60279360728124998</v>
      </c>
      <c r="S107" s="56">
        <f t="shared" ca="1" si="61"/>
        <v>0.60279360728124998</v>
      </c>
      <c r="T107" s="56">
        <f t="shared" ca="1" si="61"/>
        <v>0.60279360728124998</v>
      </c>
      <c r="U107" s="56">
        <f t="shared" ca="1" si="61"/>
        <v>0.60279360728124998</v>
      </c>
      <c r="V107" s="56">
        <f t="shared" ca="1" si="61"/>
        <v>0.60279360728124998</v>
      </c>
      <c r="W107" s="56">
        <f t="shared" ca="1" si="61"/>
        <v>0.60279360728124998</v>
      </c>
      <c r="X107" s="56">
        <f t="shared" ca="1" si="61"/>
        <v>0.60279360728124998</v>
      </c>
      <c r="Y107" s="56">
        <f t="shared" ca="1" si="61"/>
        <v>0.60279360728124998</v>
      </c>
      <c r="Z107" s="56">
        <f t="shared" ca="1" si="61"/>
        <v>0.60279360728124998</v>
      </c>
      <c r="AA107" s="56">
        <f t="shared" ca="1" si="61"/>
        <v>0.60279360728124998</v>
      </c>
      <c r="AB107" s="56">
        <f t="shared" ca="1" si="61"/>
        <v>0.60279360728124998</v>
      </c>
      <c r="AC107" s="56">
        <f t="shared" ca="1" si="61"/>
        <v>0.60279360728124998</v>
      </c>
      <c r="AD107" s="56">
        <f t="shared" ca="1" si="61"/>
        <v>0.60279360728124998</v>
      </c>
      <c r="AE107" s="56">
        <f t="shared" ca="1" si="61"/>
        <v>0.60279360728124998</v>
      </c>
      <c r="AF107" s="56">
        <f t="shared" ca="1" si="61"/>
        <v>0.60279360728124998</v>
      </c>
      <c r="AG107" s="56">
        <f t="shared" ca="1" si="61"/>
        <v>0.60279360728124998</v>
      </c>
      <c r="AH107" s="56">
        <f t="shared" ca="1" si="61"/>
        <v>0.60279360728124998</v>
      </c>
      <c r="AI107" s="56">
        <f t="shared" ca="1" si="61"/>
        <v>0.60279360728124998</v>
      </c>
      <c r="AJ107" s="56">
        <f t="shared" ca="1" si="61"/>
        <v>0.60279360728124998</v>
      </c>
      <c r="AK107" s="56">
        <f t="shared" ca="1" si="61"/>
        <v>0.60279360728124998</v>
      </c>
      <c r="AL107" s="56">
        <f t="shared" ca="1" si="61"/>
        <v>0.60279360728124998</v>
      </c>
      <c r="AM107" s="56"/>
      <c r="AN107" s="56"/>
      <c r="AO107" s="56"/>
      <c r="AP107" s="56"/>
      <c r="AQ107" s="56"/>
    </row>
    <row r="108" spans="1:43" ht="18" x14ac:dyDescent="0.35">
      <c r="A108" s="382" t="s">
        <v>665</v>
      </c>
      <c r="B108" s="25" t="s">
        <v>165</v>
      </c>
      <c r="C108" s="63" t="s">
        <v>221</v>
      </c>
      <c r="D108" s="25" t="s">
        <v>153</v>
      </c>
      <c r="E108" s="46" t="str">
        <f t="shared" ref="E108:E110" si="62">$A$1</f>
        <v>Sheep</v>
      </c>
      <c r="F108" s="25" t="s">
        <v>122</v>
      </c>
      <c r="G108" s="358"/>
      <c r="H108" s="56">
        <f t="shared" ref="H108:AL108" ca="1" si="63">(H73+H61+H105)-SUM(H88:H91)</f>
        <v>1.1992394572812499</v>
      </c>
      <c r="I108" s="56">
        <f t="shared" ca="1" si="63"/>
        <v>1.1992394572812499</v>
      </c>
      <c r="J108" s="56">
        <f t="shared" ca="1" si="63"/>
        <v>1.1992394572812499</v>
      </c>
      <c r="K108" s="56">
        <f t="shared" ca="1" si="63"/>
        <v>1.1992394572812499</v>
      </c>
      <c r="L108" s="56">
        <f t="shared" ca="1" si="63"/>
        <v>1.1992394572812499</v>
      </c>
      <c r="M108" s="56">
        <f t="shared" ca="1" si="63"/>
        <v>1.1992394572812499</v>
      </c>
      <c r="N108" s="56">
        <f t="shared" ca="1" si="63"/>
        <v>1.1992394572812499</v>
      </c>
      <c r="O108" s="56">
        <f t="shared" ca="1" si="63"/>
        <v>1.1992394572812499</v>
      </c>
      <c r="P108" s="56">
        <f t="shared" ca="1" si="63"/>
        <v>1.1992394572812499</v>
      </c>
      <c r="Q108" s="56">
        <f t="shared" ca="1" si="63"/>
        <v>1.1992394572812499</v>
      </c>
      <c r="R108" s="56">
        <f t="shared" ca="1" si="63"/>
        <v>1.1992394572812499</v>
      </c>
      <c r="S108" s="56">
        <f t="shared" ca="1" si="63"/>
        <v>1.1992394572812499</v>
      </c>
      <c r="T108" s="56">
        <f t="shared" ca="1" si="63"/>
        <v>1.1992394572812499</v>
      </c>
      <c r="U108" s="56">
        <f t="shared" ca="1" si="63"/>
        <v>1.1992394572812499</v>
      </c>
      <c r="V108" s="56">
        <f t="shared" ca="1" si="63"/>
        <v>1.1992394572812499</v>
      </c>
      <c r="W108" s="56">
        <f t="shared" ca="1" si="63"/>
        <v>1.1992394572812499</v>
      </c>
      <c r="X108" s="56">
        <f t="shared" ca="1" si="63"/>
        <v>1.1992394572812499</v>
      </c>
      <c r="Y108" s="56">
        <f t="shared" ca="1" si="63"/>
        <v>1.1992394572812499</v>
      </c>
      <c r="Z108" s="56">
        <f t="shared" ca="1" si="63"/>
        <v>1.1992394572812499</v>
      </c>
      <c r="AA108" s="56">
        <f t="shared" ca="1" si="63"/>
        <v>1.1992394572812499</v>
      </c>
      <c r="AB108" s="56">
        <f t="shared" ca="1" si="63"/>
        <v>1.1992394572812499</v>
      </c>
      <c r="AC108" s="56">
        <f t="shared" ca="1" si="63"/>
        <v>1.1992394572812499</v>
      </c>
      <c r="AD108" s="56">
        <f t="shared" ca="1" si="63"/>
        <v>1.1992394572812499</v>
      </c>
      <c r="AE108" s="56">
        <f t="shared" ca="1" si="63"/>
        <v>1.1992394572812499</v>
      </c>
      <c r="AF108" s="56">
        <f t="shared" ca="1" si="63"/>
        <v>1.1992394572812499</v>
      </c>
      <c r="AG108" s="56">
        <f t="shared" ca="1" si="63"/>
        <v>1.1992394572812499</v>
      </c>
      <c r="AH108" s="56">
        <f t="shared" ca="1" si="63"/>
        <v>1.1992394572812499</v>
      </c>
      <c r="AI108" s="56">
        <f t="shared" ca="1" si="63"/>
        <v>1.1992394572812499</v>
      </c>
      <c r="AJ108" s="56">
        <f t="shared" ca="1" si="63"/>
        <v>1.1992394572812499</v>
      </c>
      <c r="AK108" s="56">
        <f t="shared" ca="1" si="63"/>
        <v>1.1992394572812499</v>
      </c>
      <c r="AL108" s="56">
        <f t="shared" ca="1" si="63"/>
        <v>1.1992394572812499</v>
      </c>
      <c r="AM108" s="56"/>
      <c r="AN108" s="56"/>
      <c r="AO108" s="56"/>
      <c r="AP108" s="56"/>
      <c r="AQ108" s="56"/>
    </row>
    <row r="109" spans="1:43" ht="18" x14ac:dyDescent="0.35">
      <c r="A109" s="89" t="s">
        <v>666</v>
      </c>
      <c r="B109" s="25" t="s">
        <v>165</v>
      </c>
      <c r="C109" s="63" t="s">
        <v>222</v>
      </c>
      <c r="D109" s="25" t="s">
        <v>153</v>
      </c>
      <c r="E109" s="46" t="str">
        <f t="shared" si="62"/>
        <v>Sheep</v>
      </c>
      <c r="F109" s="25" t="s">
        <v>122</v>
      </c>
      <c r="G109" s="381"/>
      <c r="H109" s="56">
        <f t="shared" ref="H109:AL109" ca="1" si="64">(H62+H74)-SUM(H92:H95)</f>
        <v>5.3349054999999979E-2</v>
      </c>
      <c r="I109" s="56">
        <f t="shared" ca="1" si="64"/>
        <v>5.3349054999999979E-2</v>
      </c>
      <c r="J109" s="56">
        <f t="shared" ca="1" si="64"/>
        <v>5.3349054999999979E-2</v>
      </c>
      <c r="K109" s="56">
        <f t="shared" ca="1" si="64"/>
        <v>5.3349054999999979E-2</v>
      </c>
      <c r="L109" s="56">
        <f t="shared" ca="1" si="64"/>
        <v>5.3349054999999979E-2</v>
      </c>
      <c r="M109" s="56">
        <f t="shared" ca="1" si="64"/>
        <v>5.3349054999999979E-2</v>
      </c>
      <c r="N109" s="56">
        <f t="shared" ca="1" si="64"/>
        <v>5.3349054999999979E-2</v>
      </c>
      <c r="O109" s="56">
        <f t="shared" ca="1" si="64"/>
        <v>5.3349054999999979E-2</v>
      </c>
      <c r="P109" s="56">
        <f t="shared" ca="1" si="64"/>
        <v>5.3349054999999979E-2</v>
      </c>
      <c r="Q109" s="56">
        <f t="shared" ca="1" si="64"/>
        <v>5.3349054999999979E-2</v>
      </c>
      <c r="R109" s="56">
        <f t="shared" ca="1" si="64"/>
        <v>5.3349054999999979E-2</v>
      </c>
      <c r="S109" s="56">
        <f t="shared" ca="1" si="64"/>
        <v>5.3349054999999979E-2</v>
      </c>
      <c r="T109" s="56">
        <f t="shared" ca="1" si="64"/>
        <v>5.3349054999999979E-2</v>
      </c>
      <c r="U109" s="56">
        <f t="shared" ca="1" si="64"/>
        <v>5.3349054999999979E-2</v>
      </c>
      <c r="V109" s="56">
        <f t="shared" ca="1" si="64"/>
        <v>5.3349054999999979E-2</v>
      </c>
      <c r="W109" s="56">
        <f t="shared" ca="1" si="64"/>
        <v>5.3349054999999979E-2</v>
      </c>
      <c r="X109" s="56">
        <f t="shared" ca="1" si="64"/>
        <v>5.3349054999999979E-2</v>
      </c>
      <c r="Y109" s="56">
        <f t="shared" ca="1" si="64"/>
        <v>5.3349054999999979E-2</v>
      </c>
      <c r="Z109" s="56">
        <f t="shared" ca="1" si="64"/>
        <v>5.3349054999999979E-2</v>
      </c>
      <c r="AA109" s="56">
        <f t="shared" ca="1" si="64"/>
        <v>5.3349054999999979E-2</v>
      </c>
      <c r="AB109" s="56">
        <f t="shared" ca="1" si="64"/>
        <v>5.3349054999999979E-2</v>
      </c>
      <c r="AC109" s="56">
        <f t="shared" ca="1" si="64"/>
        <v>5.3349054999999979E-2</v>
      </c>
      <c r="AD109" s="56">
        <f t="shared" ca="1" si="64"/>
        <v>5.3349054999999979E-2</v>
      </c>
      <c r="AE109" s="56">
        <f t="shared" ca="1" si="64"/>
        <v>5.3349054999999979E-2</v>
      </c>
      <c r="AF109" s="56">
        <f t="shared" ca="1" si="64"/>
        <v>5.3349054999999979E-2</v>
      </c>
      <c r="AG109" s="56">
        <f t="shared" ca="1" si="64"/>
        <v>5.3349054999999979E-2</v>
      </c>
      <c r="AH109" s="56">
        <f t="shared" ca="1" si="64"/>
        <v>5.3349054999999979E-2</v>
      </c>
      <c r="AI109" s="56">
        <f t="shared" ca="1" si="64"/>
        <v>5.3349054999999979E-2</v>
      </c>
      <c r="AJ109" s="56">
        <f t="shared" ca="1" si="64"/>
        <v>5.3349054999999979E-2</v>
      </c>
      <c r="AK109" s="56">
        <f t="shared" ca="1" si="64"/>
        <v>5.3349054999999979E-2</v>
      </c>
      <c r="AL109" s="56">
        <f t="shared" ca="1" si="64"/>
        <v>5.3349054999999979E-2</v>
      </c>
      <c r="AM109" s="56"/>
      <c r="AN109" s="56"/>
      <c r="AO109" s="56"/>
      <c r="AP109" s="56"/>
      <c r="AQ109" s="56"/>
    </row>
    <row r="110" spans="1:43" ht="18" x14ac:dyDescent="0.35">
      <c r="A110" s="89" t="s">
        <v>667</v>
      </c>
      <c r="B110" s="25" t="s">
        <v>165</v>
      </c>
      <c r="C110" s="63" t="s">
        <v>223</v>
      </c>
      <c r="D110" s="25" t="s">
        <v>153</v>
      </c>
      <c r="E110" s="46" t="str">
        <f t="shared" si="62"/>
        <v>Sheep</v>
      </c>
      <c r="F110" s="25" t="s">
        <v>122</v>
      </c>
      <c r="G110" s="181"/>
      <c r="H110" s="56">
        <f t="shared" ref="H110:AL110" ca="1" si="65">(H63+H75)-SUM(H92:H95)</f>
        <v>0.21271155499999997</v>
      </c>
      <c r="I110" s="56">
        <f t="shared" ca="1" si="65"/>
        <v>0.21271155499999997</v>
      </c>
      <c r="J110" s="56">
        <f t="shared" ca="1" si="65"/>
        <v>0.21271155499999997</v>
      </c>
      <c r="K110" s="56">
        <f t="shared" ca="1" si="65"/>
        <v>0.21271155499999997</v>
      </c>
      <c r="L110" s="56">
        <f t="shared" ca="1" si="65"/>
        <v>0.21271155499999997</v>
      </c>
      <c r="M110" s="56">
        <f t="shared" ca="1" si="65"/>
        <v>0.21271155499999997</v>
      </c>
      <c r="N110" s="56">
        <f t="shared" ca="1" si="65"/>
        <v>0.21271155499999997</v>
      </c>
      <c r="O110" s="56">
        <f t="shared" ca="1" si="65"/>
        <v>0.21271155499999997</v>
      </c>
      <c r="P110" s="56">
        <f t="shared" ca="1" si="65"/>
        <v>0.21271155499999997</v>
      </c>
      <c r="Q110" s="56">
        <f t="shared" ca="1" si="65"/>
        <v>0.21271155499999997</v>
      </c>
      <c r="R110" s="56">
        <f t="shared" ca="1" si="65"/>
        <v>0.21271155499999997</v>
      </c>
      <c r="S110" s="56">
        <f t="shared" ca="1" si="65"/>
        <v>0.21271155499999997</v>
      </c>
      <c r="T110" s="56">
        <f t="shared" ca="1" si="65"/>
        <v>0.21271155499999997</v>
      </c>
      <c r="U110" s="56">
        <f t="shared" ca="1" si="65"/>
        <v>0.21271155499999997</v>
      </c>
      <c r="V110" s="56">
        <f t="shared" ca="1" si="65"/>
        <v>0.21271155499999997</v>
      </c>
      <c r="W110" s="56">
        <f t="shared" ca="1" si="65"/>
        <v>0.21271155499999997</v>
      </c>
      <c r="X110" s="56">
        <f t="shared" ca="1" si="65"/>
        <v>0.21271155499999997</v>
      </c>
      <c r="Y110" s="56">
        <f t="shared" ca="1" si="65"/>
        <v>0.21271155499999997</v>
      </c>
      <c r="Z110" s="56">
        <f t="shared" ca="1" si="65"/>
        <v>0.21271155499999997</v>
      </c>
      <c r="AA110" s="56">
        <f t="shared" ca="1" si="65"/>
        <v>0.21271155499999997</v>
      </c>
      <c r="AB110" s="56">
        <f t="shared" ca="1" si="65"/>
        <v>0.21271155499999997</v>
      </c>
      <c r="AC110" s="56">
        <f t="shared" ca="1" si="65"/>
        <v>0.21271155499999997</v>
      </c>
      <c r="AD110" s="56">
        <f t="shared" ca="1" si="65"/>
        <v>0.21271155499999997</v>
      </c>
      <c r="AE110" s="56">
        <f t="shared" ca="1" si="65"/>
        <v>0.21271155499999997</v>
      </c>
      <c r="AF110" s="56">
        <f t="shared" ca="1" si="65"/>
        <v>0.21271155499999997</v>
      </c>
      <c r="AG110" s="56">
        <f t="shared" ca="1" si="65"/>
        <v>0.21271155499999997</v>
      </c>
      <c r="AH110" s="56">
        <f t="shared" ca="1" si="65"/>
        <v>0.21271155499999997</v>
      </c>
      <c r="AI110" s="56">
        <f t="shared" ca="1" si="65"/>
        <v>0.21271155499999997</v>
      </c>
      <c r="AJ110" s="56">
        <f t="shared" ca="1" si="65"/>
        <v>0.21271155499999997</v>
      </c>
      <c r="AK110" s="56">
        <f t="shared" ca="1" si="65"/>
        <v>0.21271155499999997</v>
      </c>
      <c r="AL110" s="56">
        <f t="shared" ca="1" si="65"/>
        <v>0.21271155499999997</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OK</v>
      </c>
      <c r="H111" s="74">
        <f t="shared" ref="H111:AL111" ca="1" si="66">(H78+ H104 + (((H28+H34)-(H46+H48))*(1-(H58 + H65))))-SUM(H88:H91)-H107</f>
        <v>0</v>
      </c>
      <c r="I111" s="74">
        <f t="shared" ca="1" si="66"/>
        <v>0</v>
      </c>
      <c r="J111" s="74">
        <f t="shared" ca="1" si="66"/>
        <v>0</v>
      </c>
      <c r="K111" s="74">
        <f t="shared" ca="1" si="66"/>
        <v>0</v>
      </c>
      <c r="L111" s="74">
        <f t="shared" ca="1" si="66"/>
        <v>0</v>
      </c>
      <c r="M111" s="74">
        <f t="shared" ca="1" si="66"/>
        <v>0</v>
      </c>
      <c r="N111" s="74">
        <f t="shared" ca="1" si="66"/>
        <v>0</v>
      </c>
      <c r="O111" s="74">
        <f t="shared" ca="1" si="66"/>
        <v>0</v>
      </c>
      <c r="P111" s="74">
        <f t="shared" ca="1" si="66"/>
        <v>0</v>
      </c>
      <c r="Q111" s="74">
        <f t="shared" ca="1" si="66"/>
        <v>0</v>
      </c>
      <c r="R111" s="74">
        <f t="shared" ca="1" si="66"/>
        <v>0</v>
      </c>
      <c r="S111" s="74">
        <f t="shared" ca="1" si="66"/>
        <v>0</v>
      </c>
      <c r="T111" s="74">
        <f t="shared" ca="1" si="66"/>
        <v>0</v>
      </c>
      <c r="U111" s="74">
        <f t="shared" ca="1" si="66"/>
        <v>0</v>
      </c>
      <c r="V111" s="74">
        <f t="shared" ca="1" si="66"/>
        <v>0</v>
      </c>
      <c r="W111" s="74">
        <f t="shared" ca="1" si="66"/>
        <v>0</v>
      </c>
      <c r="X111" s="74">
        <f t="shared" ca="1" si="66"/>
        <v>0</v>
      </c>
      <c r="Y111" s="74">
        <f t="shared" ca="1" si="66"/>
        <v>0</v>
      </c>
      <c r="Z111" s="74">
        <f t="shared" ca="1" si="66"/>
        <v>0</v>
      </c>
      <c r="AA111" s="74">
        <f t="shared" ca="1" si="66"/>
        <v>0</v>
      </c>
      <c r="AB111" s="74">
        <f t="shared" ca="1" si="66"/>
        <v>0</v>
      </c>
      <c r="AC111" s="74">
        <f t="shared" ca="1" si="66"/>
        <v>0</v>
      </c>
      <c r="AD111" s="74">
        <f t="shared" ca="1" si="66"/>
        <v>0</v>
      </c>
      <c r="AE111" s="74">
        <f t="shared" ca="1" si="66"/>
        <v>0</v>
      </c>
      <c r="AF111" s="74">
        <f t="shared" ca="1" si="66"/>
        <v>0</v>
      </c>
      <c r="AG111" s="74">
        <f t="shared" ca="1" si="66"/>
        <v>0</v>
      </c>
      <c r="AH111" s="74">
        <f t="shared" ca="1" si="66"/>
        <v>0</v>
      </c>
      <c r="AI111" s="74">
        <f t="shared" ca="1" si="66"/>
        <v>0</v>
      </c>
      <c r="AJ111" s="74">
        <f t="shared" ca="1" si="66"/>
        <v>0</v>
      </c>
      <c r="AK111" s="74">
        <f t="shared" ca="1" si="66"/>
        <v>0</v>
      </c>
      <c r="AL111" s="74">
        <f t="shared" ca="1" si="66"/>
        <v>0</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OK</v>
      </c>
      <c r="H112" s="74">
        <f t="shared" ref="H112:AL112" ca="1" si="67">(((H35-(H50*H53) - H47) * (1-H68)) - SUM(H92:H95)) - H109</f>
        <v>0</v>
      </c>
      <c r="I112" s="74">
        <f t="shared" ca="1" si="67"/>
        <v>0</v>
      </c>
      <c r="J112" s="74">
        <f t="shared" ca="1" si="67"/>
        <v>0</v>
      </c>
      <c r="K112" s="74">
        <f t="shared" ca="1" si="67"/>
        <v>0</v>
      </c>
      <c r="L112" s="74">
        <f t="shared" ca="1" si="67"/>
        <v>0</v>
      </c>
      <c r="M112" s="74">
        <f t="shared" ca="1" si="67"/>
        <v>0</v>
      </c>
      <c r="N112" s="74">
        <f t="shared" ca="1" si="67"/>
        <v>0</v>
      </c>
      <c r="O112" s="74">
        <f t="shared" ca="1" si="67"/>
        <v>0</v>
      </c>
      <c r="P112" s="74">
        <f t="shared" ca="1" si="67"/>
        <v>0</v>
      </c>
      <c r="Q112" s="74">
        <f t="shared" ca="1" si="67"/>
        <v>0</v>
      </c>
      <c r="R112" s="74">
        <f t="shared" ca="1" si="67"/>
        <v>0</v>
      </c>
      <c r="S112" s="74">
        <f t="shared" ca="1" si="67"/>
        <v>0</v>
      </c>
      <c r="T112" s="74">
        <f t="shared" ca="1" si="67"/>
        <v>0</v>
      </c>
      <c r="U112" s="74">
        <f t="shared" ca="1" si="67"/>
        <v>0</v>
      </c>
      <c r="V112" s="74">
        <f t="shared" ca="1" si="67"/>
        <v>0</v>
      </c>
      <c r="W112" s="74">
        <f t="shared" ca="1" si="67"/>
        <v>0</v>
      </c>
      <c r="X112" s="74">
        <f t="shared" ca="1" si="67"/>
        <v>0</v>
      </c>
      <c r="Y112" s="74">
        <f t="shared" ca="1" si="67"/>
        <v>0</v>
      </c>
      <c r="Z112" s="74">
        <f t="shared" ca="1" si="67"/>
        <v>0</v>
      </c>
      <c r="AA112" s="74">
        <f t="shared" ca="1" si="67"/>
        <v>0</v>
      </c>
      <c r="AB112" s="74">
        <f t="shared" ca="1" si="67"/>
        <v>0</v>
      </c>
      <c r="AC112" s="74">
        <f t="shared" ca="1" si="67"/>
        <v>0</v>
      </c>
      <c r="AD112" s="74">
        <f t="shared" ca="1" si="67"/>
        <v>0</v>
      </c>
      <c r="AE112" s="74">
        <f t="shared" ca="1" si="67"/>
        <v>0</v>
      </c>
      <c r="AF112" s="74">
        <f t="shared" ca="1" si="67"/>
        <v>0</v>
      </c>
      <c r="AG112" s="74">
        <f t="shared" ca="1" si="67"/>
        <v>0</v>
      </c>
      <c r="AH112" s="74">
        <f t="shared" ca="1" si="67"/>
        <v>0</v>
      </c>
      <c r="AI112" s="74">
        <f t="shared" ca="1" si="67"/>
        <v>0</v>
      </c>
      <c r="AJ112" s="74">
        <f t="shared" ca="1" si="67"/>
        <v>0</v>
      </c>
      <c r="AK112" s="74">
        <f t="shared" ca="1" si="67"/>
        <v>0</v>
      </c>
      <c r="AL112" s="74">
        <f t="shared" ca="1" si="67"/>
        <v>0</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EF_NH3_applic_slurry_Sheep</v>
      </c>
      <c r="B114" s="25" t="s">
        <v>128</v>
      </c>
      <c r="C114" s="2" t="s">
        <v>322</v>
      </c>
      <c r="D114" s="77" t="str">
        <f ca="1">VLOOKUP(A114,Parameters,4,0)</f>
        <v>NH3-N</v>
      </c>
      <c r="E114" s="46" t="str">
        <f t="shared" ref="E114:E136" si="69">$A$1</f>
        <v>Sheep</v>
      </c>
      <c r="F114" s="77" t="str">
        <f ca="1">VLOOKUP(A114,Parameters,6,0)</f>
        <v>Fraction TAN</v>
      </c>
      <c r="G114" s="175"/>
      <c r="H114" s="56">
        <f ca="1">INDEX(Parameters,MATCH($A114,Parameters!$A:$A,0),MATCH(H$3,Parameters!$8:$8,0))</f>
        <v>0</v>
      </c>
      <c r="I114" s="56">
        <f ca="1">INDEX(Parameters,MATCH($A114,Parameters!$A:$A,0),MATCH(I$3,Parameters!$8:$8,0))</f>
        <v>0</v>
      </c>
      <c r="J114" s="56">
        <f ca="1">INDEX(Parameters,MATCH($A114,Parameters!$A:$A,0),MATCH(J$3,Parameters!$8:$8,0))</f>
        <v>0</v>
      </c>
      <c r="K114" s="56">
        <f ca="1">INDEX(Parameters,MATCH($A114,Parameters!$A:$A,0),MATCH(K$3,Parameters!$8:$8,0))</f>
        <v>0</v>
      </c>
      <c r="L114" s="56">
        <f ca="1">INDEX(Parameters,MATCH($A114,Parameters!$A:$A,0),MATCH(L$3,Parameters!$8:$8,0))</f>
        <v>0</v>
      </c>
      <c r="M114" s="56">
        <f ca="1">INDEX(Parameters,MATCH($A114,Parameters!$A:$A,0),MATCH(M$3,Parameters!$8:$8,0))</f>
        <v>0</v>
      </c>
      <c r="N114" s="56">
        <f ca="1">INDEX(Parameters,MATCH($A114,Parameters!$A:$A,0),MATCH(N$3,Parameters!$8:$8,0))</f>
        <v>0</v>
      </c>
      <c r="O114" s="56">
        <f ca="1">INDEX(Parameters,MATCH($A114,Parameters!$A:$A,0),MATCH(O$3,Parameters!$8:$8,0))</f>
        <v>0</v>
      </c>
      <c r="P114" s="56">
        <f ca="1">INDEX(Parameters,MATCH($A114,Parameters!$A:$A,0),MATCH(P$3,Parameters!$8:$8,0))</f>
        <v>0</v>
      </c>
      <c r="Q114" s="56">
        <f ca="1">INDEX(Parameters,MATCH($A114,Parameters!$A:$A,0),MATCH(Q$3,Parameters!$8:$8,0))</f>
        <v>0</v>
      </c>
      <c r="R114" s="56">
        <f ca="1">INDEX(Parameters,MATCH($A114,Parameters!$A:$A,0),MATCH(R$3,Parameters!$8:$8,0))</f>
        <v>0</v>
      </c>
      <c r="S114" s="56">
        <f ca="1">INDEX(Parameters,MATCH($A114,Parameters!$A:$A,0),MATCH(S$3,Parameters!$8:$8,0))</f>
        <v>0</v>
      </c>
      <c r="T114" s="56">
        <f ca="1">INDEX(Parameters,MATCH($A114,Parameters!$A:$A,0),MATCH(T$3,Parameters!$8:$8,0))</f>
        <v>0</v>
      </c>
      <c r="U114" s="56">
        <f ca="1">INDEX(Parameters,MATCH($A114,Parameters!$A:$A,0),MATCH(U$3,Parameters!$8:$8,0))</f>
        <v>0</v>
      </c>
      <c r="V114" s="56">
        <f ca="1">INDEX(Parameters,MATCH($A114,Parameters!$A:$A,0),MATCH(V$3,Parameters!$8:$8,0))</f>
        <v>0</v>
      </c>
      <c r="W114" s="56">
        <f ca="1">INDEX(Parameters,MATCH($A114,Parameters!$A:$A,0),MATCH(W$3,Parameters!$8:$8,0))</f>
        <v>0</v>
      </c>
      <c r="X114" s="56">
        <f ca="1">INDEX(Parameters,MATCH($A114,Parameters!$A:$A,0),MATCH(X$3,Parameters!$8:$8,0))</f>
        <v>0</v>
      </c>
      <c r="Y114" s="56">
        <f ca="1">INDEX(Parameters,MATCH($A114,Parameters!$A:$A,0),MATCH(Y$3,Parameters!$8:$8,0))</f>
        <v>0</v>
      </c>
      <c r="Z114" s="56">
        <f ca="1">INDEX(Parameters,MATCH($A114,Parameters!$A:$A,0),MATCH(Z$3,Parameters!$8:$8,0))</f>
        <v>0</v>
      </c>
      <c r="AA114" s="56">
        <f ca="1">INDEX(Parameters,MATCH($A114,Parameters!$A:$A,0),MATCH(AA$3,Parameters!$8:$8,0))</f>
        <v>0</v>
      </c>
      <c r="AB114" s="56">
        <f ca="1">INDEX(Parameters,MATCH($A114,Parameters!$A:$A,0),MATCH(AB$3,Parameters!$8:$8,0))</f>
        <v>0</v>
      </c>
      <c r="AC114" s="56">
        <f ca="1">INDEX(Parameters,MATCH($A114,Parameters!$A:$A,0),MATCH(AC$3,Parameters!$8:$8,0))</f>
        <v>0</v>
      </c>
      <c r="AD114" s="56">
        <f ca="1">INDEX(Parameters,MATCH($A114,Parameters!$A:$A,0),MATCH(AD$3,Parameters!$8:$8,0))</f>
        <v>0</v>
      </c>
      <c r="AE114" s="56">
        <f ca="1">INDEX(Parameters,MATCH($A114,Parameters!$A:$A,0),MATCH(AE$3,Parameters!$8:$8,0))</f>
        <v>0</v>
      </c>
      <c r="AF114" s="56">
        <f ca="1">INDEX(Parameters,MATCH($A114,Parameters!$A:$A,0),MATCH(AF$3,Parameters!$8:$8,0))</f>
        <v>0</v>
      </c>
      <c r="AG114" s="56">
        <f ca="1">INDEX(Parameters,MATCH($A114,Parameters!$A:$A,0),MATCH(AG$3,Parameters!$8:$8,0))</f>
        <v>0</v>
      </c>
      <c r="AH114" s="56">
        <f ca="1">INDEX(Parameters,MATCH($A114,Parameters!$A:$A,0),MATCH(AH$3,Parameters!$8:$8,0))</f>
        <v>0</v>
      </c>
      <c r="AI114" s="56">
        <f ca="1">INDEX(Parameters,MATCH($A114,Parameters!$A:$A,0),MATCH(AI$3,Parameters!$8:$8,0))</f>
        <v>0</v>
      </c>
      <c r="AJ114" s="56">
        <f ca="1">INDEX(Parameters,MATCH($A114,Parameters!$A:$A,0),MATCH(AJ$3,Parameters!$8:$8,0))</f>
        <v>0</v>
      </c>
      <c r="AK114" s="56">
        <f ca="1">INDEX(Parameters,MATCH($A114,Parameters!$A:$A,0),MATCH(AK$3,Parameters!$8:$8,0))</f>
        <v>0</v>
      </c>
      <c r="AL114" s="56">
        <f ca="1">INDEX(Parameters,MATCH($A114,Parameters!$A:$A,0),MATCH(AL$3,Parameters!$8:$8,0))</f>
        <v>0</v>
      </c>
      <c r="AM114" s="56"/>
      <c r="AN114" s="56"/>
      <c r="AO114" s="56"/>
      <c r="AP114" s="56"/>
      <c r="AQ114" s="56"/>
    </row>
    <row r="115" spans="1:43" x14ac:dyDescent="0.25">
      <c r="A115" s="66" t="str">
        <f t="shared" si="68"/>
        <v>EF_NH3_applic_solid_Sheep</v>
      </c>
      <c r="B115" s="25" t="s">
        <v>128</v>
      </c>
      <c r="C115" s="2" t="s">
        <v>323</v>
      </c>
      <c r="D115" s="77" t="str">
        <f ca="1">VLOOKUP(A115,Parameters,4,0)</f>
        <v>NH3-N</v>
      </c>
      <c r="E115" s="46" t="str">
        <f t="shared" si="69"/>
        <v>Sheep</v>
      </c>
      <c r="F115" s="77" t="str">
        <f ca="1">VLOOKUP(A115,Parameters,6,0)</f>
        <v>Fraction TAN</v>
      </c>
      <c r="G115" s="175"/>
      <c r="H115" s="56">
        <f ca="1">INDEX(Parameters,MATCH($A115,Parameters!$A:$A,0),MATCH(H$3,Parameters!$8:$8,0))</f>
        <v>0.9</v>
      </c>
      <c r="I115" s="56">
        <f ca="1">INDEX(Parameters,MATCH($A115,Parameters!$A:$A,0),MATCH(I$3,Parameters!$8:$8,0))</f>
        <v>0.9</v>
      </c>
      <c r="J115" s="56">
        <f ca="1">INDEX(Parameters,MATCH($A115,Parameters!$A:$A,0),MATCH(J$3,Parameters!$8:$8,0))</f>
        <v>0.9</v>
      </c>
      <c r="K115" s="56">
        <f ca="1">INDEX(Parameters,MATCH($A115,Parameters!$A:$A,0),MATCH(K$3,Parameters!$8:$8,0))</f>
        <v>0.9</v>
      </c>
      <c r="L115" s="56">
        <f ca="1">INDEX(Parameters,MATCH($A115,Parameters!$A:$A,0),MATCH(L$3,Parameters!$8:$8,0))</f>
        <v>0.9</v>
      </c>
      <c r="M115" s="56">
        <f ca="1">INDEX(Parameters,MATCH($A115,Parameters!$A:$A,0),MATCH(M$3,Parameters!$8:$8,0))</f>
        <v>0.9</v>
      </c>
      <c r="N115" s="56">
        <f ca="1">INDEX(Parameters,MATCH($A115,Parameters!$A:$A,0),MATCH(N$3,Parameters!$8:$8,0))</f>
        <v>0.9</v>
      </c>
      <c r="O115" s="56">
        <f ca="1">INDEX(Parameters,MATCH($A115,Parameters!$A:$A,0),MATCH(O$3,Parameters!$8:$8,0))</f>
        <v>0.9</v>
      </c>
      <c r="P115" s="56">
        <f ca="1">INDEX(Parameters,MATCH($A115,Parameters!$A:$A,0),MATCH(P$3,Parameters!$8:$8,0))</f>
        <v>0.9</v>
      </c>
      <c r="Q115" s="56">
        <f ca="1">INDEX(Parameters,MATCH($A115,Parameters!$A:$A,0),MATCH(Q$3,Parameters!$8:$8,0))</f>
        <v>0.9</v>
      </c>
      <c r="R115" s="56">
        <f ca="1">INDEX(Parameters,MATCH($A115,Parameters!$A:$A,0),MATCH(R$3,Parameters!$8:$8,0))</f>
        <v>0.9</v>
      </c>
      <c r="S115" s="56">
        <f ca="1">INDEX(Parameters,MATCH($A115,Parameters!$A:$A,0),MATCH(S$3,Parameters!$8:$8,0))</f>
        <v>0.9</v>
      </c>
      <c r="T115" s="56">
        <f ca="1">INDEX(Parameters,MATCH($A115,Parameters!$A:$A,0),MATCH(T$3,Parameters!$8:$8,0))</f>
        <v>0.9</v>
      </c>
      <c r="U115" s="56">
        <f ca="1">INDEX(Parameters,MATCH($A115,Parameters!$A:$A,0),MATCH(U$3,Parameters!$8:$8,0))</f>
        <v>0.9</v>
      </c>
      <c r="V115" s="56">
        <f ca="1">INDEX(Parameters,MATCH($A115,Parameters!$A:$A,0),MATCH(V$3,Parameters!$8:$8,0))</f>
        <v>0.9</v>
      </c>
      <c r="W115" s="56">
        <f ca="1">INDEX(Parameters,MATCH($A115,Parameters!$A:$A,0),MATCH(W$3,Parameters!$8:$8,0))</f>
        <v>0.9</v>
      </c>
      <c r="X115" s="56">
        <f ca="1">INDEX(Parameters,MATCH($A115,Parameters!$A:$A,0),MATCH(X$3,Parameters!$8:$8,0))</f>
        <v>0.9</v>
      </c>
      <c r="Y115" s="56">
        <f ca="1">INDEX(Parameters,MATCH($A115,Parameters!$A:$A,0),MATCH(Y$3,Parameters!$8:$8,0))</f>
        <v>0.9</v>
      </c>
      <c r="Z115" s="56">
        <f ca="1">INDEX(Parameters,MATCH($A115,Parameters!$A:$A,0),MATCH(Z$3,Parameters!$8:$8,0))</f>
        <v>0.9</v>
      </c>
      <c r="AA115" s="56">
        <f ca="1">INDEX(Parameters,MATCH($A115,Parameters!$A:$A,0),MATCH(AA$3,Parameters!$8:$8,0))</f>
        <v>0.9</v>
      </c>
      <c r="AB115" s="56">
        <f ca="1">INDEX(Parameters,MATCH($A115,Parameters!$A:$A,0),MATCH(AB$3,Parameters!$8:$8,0))</f>
        <v>0.9</v>
      </c>
      <c r="AC115" s="56">
        <f ca="1">INDEX(Parameters,MATCH($A115,Parameters!$A:$A,0),MATCH(AC$3,Parameters!$8:$8,0))</f>
        <v>0.9</v>
      </c>
      <c r="AD115" s="56">
        <f ca="1">INDEX(Parameters,MATCH($A115,Parameters!$A:$A,0),MATCH(AD$3,Parameters!$8:$8,0))</f>
        <v>0.9</v>
      </c>
      <c r="AE115" s="56">
        <f ca="1">INDEX(Parameters,MATCH($A115,Parameters!$A:$A,0),MATCH(AE$3,Parameters!$8:$8,0))</f>
        <v>0.9</v>
      </c>
      <c r="AF115" s="56">
        <f ca="1">INDEX(Parameters,MATCH($A115,Parameters!$A:$A,0),MATCH(AF$3,Parameters!$8:$8,0))</f>
        <v>0.9</v>
      </c>
      <c r="AG115" s="56">
        <f ca="1">INDEX(Parameters,MATCH($A115,Parameters!$A:$A,0),MATCH(AG$3,Parameters!$8:$8,0))</f>
        <v>0.9</v>
      </c>
      <c r="AH115" s="56">
        <f ca="1">INDEX(Parameters,MATCH($A115,Parameters!$A:$A,0),MATCH(AH$3,Parameters!$8:$8,0))</f>
        <v>0.9</v>
      </c>
      <c r="AI115" s="56">
        <f ca="1">INDEX(Parameters,MATCH($A115,Parameters!$A:$A,0),MATCH(AI$3,Parameters!$8:$8,0))</f>
        <v>0.9</v>
      </c>
      <c r="AJ115" s="56">
        <f ca="1">INDEX(Parameters,MATCH($A115,Parameters!$A:$A,0),MATCH(AJ$3,Parameters!$8:$8,0))</f>
        <v>0.9</v>
      </c>
      <c r="AK115" s="56">
        <f ca="1">INDEX(Parameters,MATCH($A115,Parameters!$A:$A,0),MATCH(AK$3,Parameters!$8:$8,0))</f>
        <v>0.9</v>
      </c>
      <c r="AL115" s="56">
        <f ca="1">INDEX(Parameters,MATCH($A115,Parameters!$A:$A,0),MATCH(AL$3,Parameters!$8:$8,0))</f>
        <v>0.9</v>
      </c>
      <c r="AM115" s="56"/>
      <c r="AN115" s="56"/>
      <c r="AO115" s="56"/>
      <c r="AP115" s="56"/>
      <c r="AQ115" s="56"/>
    </row>
    <row r="116" spans="1:43" ht="18.75" x14ac:dyDescent="0.35">
      <c r="A116" s="382" t="s">
        <v>319</v>
      </c>
      <c r="B116" s="25" t="s">
        <v>128</v>
      </c>
      <c r="C116" s="69" t="s">
        <v>226</v>
      </c>
      <c r="D116" s="25" t="s">
        <v>252</v>
      </c>
      <c r="E116" s="46" t="str">
        <f t="shared" si="69"/>
        <v>Sheep</v>
      </c>
      <c r="F116" s="25" t="s">
        <v>122</v>
      </c>
      <c r="G116" s="358"/>
      <c r="H116" s="56">
        <f t="shared" ref="H116:AL116" ca="1" si="70">H107*H114</f>
        <v>0</v>
      </c>
      <c r="I116" s="56">
        <f t="shared" ca="1" si="70"/>
        <v>0</v>
      </c>
      <c r="J116" s="56">
        <f t="shared" ca="1" si="70"/>
        <v>0</v>
      </c>
      <c r="K116" s="56">
        <f t="shared" ca="1" si="70"/>
        <v>0</v>
      </c>
      <c r="L116" s="56">
        <f t="shared" ca="1" si="70"/>
        <v>0</v>
      </c>
      <c r="M116" s="56">
        <f t="shared" ca="1" si="70"/>
        <v>0</v>
      </c>
      <c r="N116" s="56">
        <f t="shared" ca="1" si="70"/>
        <v>0</v>
      </c>
      <c r="O116" s="56">
        <f t="shared" ca="1" si="70"/>
        <v>0</v>
      </c>
      <c r="P116" s="56">
        <f t="shared" ca="1" si="70"/>
        <v>0</v>
      </c>
      <c r="Q116" s="56">
        <f t="shared" ca="1" si="70"/>
        <v>0</v>
      </c>
      <c r="R116" s="56">
        <f t="shared" ca="1" si="70"/>
        <v>0</v>
      </c>
      <c r="S116" s="56">
        <f t="shared" ca="1" si="70"/>
        <v>0</v>
      </c>
      <c r="T116" s="56">
        <f t="shared" ca="1" si="70"/>
        <v>0</v>
      </c>
      <c r="U116" s="56">
        <f t="shared" ca="1" si="70"/>
        <v>0</v>
      </c>
      <c r="V116" s="56">
        <f t="shared" ca="1" si="70"/>
        <v>0</v>
      </c>
      <c r="W116" s="56">
        <f t="shared" ca="1" si="70"/>
        <v>0</v>
      </c>
      <c r="X116" s="56">
        <f t="shared" ca="1" si="70"/>
        <v>0</v>
      </c>
      <c r="Y116" s="56">
        <f t="shared" ca="1" si="70"/>
        <v>0</v>
      </c>
      <c r="Z116" s="56">
        <f t="shared" ca="1" si="70"/>
        <v>0</v>
      </c>
      <c r="AA116" s="56">
        <f t="shared" ca="1" si="70"/>
        <v>0</v>
      </c>
      <c r="AB116" s="56">
        <f t="shared" ca="1" si="70"/>
        <v>0</v>
      </c>
      <c r="AC116" s="56">
        <f t="shared" ca="1" si="70"/>
        <v>0</v>
      </c>
      <c r="AD116" s="56">
        <f t="shared" ca="1" si="70"/>
        <v>0</v>
      </c>
      <c r="AE116" s="56">
        <f t="shared" ca="1" si="70"/>
        <v>0</v>
      </c>
      <c r="AF116" s="56">
        <f t="shared" ca="1" si="70"/>
        <v>0</v>
      </c>
      <c r="AG116" s="56">
        <f t="shared" ca="1" si="70"/>
        <v>0</v>
      </c>
      <c r="AH116" s="56">
        <f t="shared" ca="1" si="70"/>
        <v>0</v>
      </c>
      <c r="AI116" s="56">
        <f t="shared" ca="1" si="70"/>
        <v>0</v>
      </c>
      <c r="AJ116" s="56">
        <f t="shared" ca="1" si="70"/>
        <v>0</v>
      </c>
      <c r="AK116" s="56">
        <f t="shared" ca="1" si="70"/>
        <v>0</v>
      </c>
      <c r="AL116" s="56">
        <f t="shared" ca="1" si="70"/>
        <v>0</v>
      </c>
      <c r="AM116" s="56"/>
      <c r="AN116" s="56"/>
      <c r="AO116" s="56"/>
      <c r="AP116" s="56"/>
      <c r="AQ116" s="56"/>
    </row>
    <row r="117" spans="1:43" ht="18.75" x14ac:dyDescent="0.35">
      <c r="A117" s="89" t="s">
        <v>320</v>
      </c>
      <c r="B117" s="25" t="s">
        <v>128</v>
      </c>
      <c r="C117" s="69" t="s">
        <v>227</v>
      </c>
      <c r="D117" s="25" t="s">
        <v>252</v>
      </c>
      <c r="E117" s="46" t="str">
        <f t="shared" si="69"/>
        <v>Sheep</v>
      </c>
      <c r="F117" s="25" t="s">
        <v>122</v>
      </c>
      <c r="G117" s="181"/>
      <c r="H117" s="56">
        <f t="shared" ref="H117:AL117" ca="1" si="71">H109*H115</f>
        <v>4.8014149499999985E-2</v>
      </c>
      <c r="I117" s="56">
        <f t="shared" ca="1" si="71"/>
        <v>4.8014149499999985E-2</v>
      </c>
      <c r="J117" s="56">
        <f t="shared" ca="1" si="71"/>
        <v>4.8014149499999985E-2</v>
      </c>
      <c r="K117" s="56">
        <f t="shared" ca="1" si="71"/>
        <v>4.8014149499999985E-2</v>
      </c>
      <c r="L117" s="56">
        <f t="shared" ca="1" si="71"/>
        <v>4.8014149499999985E-2</v>
      </c>
      <c r="M117" s="56">
        <f t="shared" ca="1" si="71"/>
        <v>4.8014149499999985E-2</v>
      </c>
      <c r="N117" s="56">
        <f t="shared" ca="1" si="71"/>
        <v>4.8014149499999985E-2</v>
      </c>
      <c r="O117" s="56">
        <f t="shared" ca="1" si="71"/>
        <v>4.8014149499999985E-2</v>
      </c>
      <c r="P117" s="56">
        <f t="shared" ca="1" si="71"/>
        <v>4.8014149499999985E-2</v>
      </c>
      <c r="Q117" s="56">
        <f t="shared" ca="1" si="71"/>
        <v>4.8014149499999985E-2</v>
      </c>
      <c r="R117" s="56">
        <f t="shared" ca="1" si="71"/>
        <v>4.8014149499999985E-2</v>
      </c>
      <c r="S117" s="56">
        <f t="shared" ca="1" si="71"/>
        <v>4.8014149499999985E-2</v>
      </c>
      <c r="T117" s="56">
        <f t="shared" ca="1" si="71"/>
        <v>4.8014149499999985E-2</v>
      </c>
      <c r="U117" s="56">
        <f t="shared" ca="1" si="71"/>
        <v>4.8014149499999985E-2</v>
      </c>
      <c r="V117" s="56">
        <f t="shared" ca="1" si="71"/>
        <v>4.8014149499999985E-2</v>
      </c>
      <c r="W117" s="56">
        <f t="shared" ca="1" si="71"/>
        <v>4.8014149499999985E-2</v>
      </c>
      <c r="X117" s="56">
        <f t="shared" ca="1" si="71"/>
        <v>4.8014149499999985E-2</v>
      </c>
      <c r="Y117" s="56">
        <f t="shared" ca="1" si="71"/>
        <v>4.8014149499999985E-2</v>
      </c>
      <c r="Z117" s="56">
        <f t="shared" ca="1" si="71"/>
        <v>4.8014149499999985E-2</v>
      </c>
      <c r="AA117" s="56">
        <f t="shared" ca="1" si="71"/>
        <v>4.8014149499999985E-2</v>
      </c>
      <c r="AB117" s="56">
        <f t="shared" ca="1" si="71"/>
        <v>4.8014149499999985E-2</v>
      </c>
      <c r="AC117" s="56">
        <f t="shared" ca="1" si="71"/>
        <v>4.8014149499999985E-2</v>
      </c>
      <c r="AD117" s="56">
        <f t="shared" ca="1" si="71"/>
        <v>4.8014149499999985E-2</v>
      </c>
      <c r="AE117" s="56">
        <f t="shared" ca="1" si="71"/>
        <v>4.8014149499999985E-2</v>
      </c>
      <c r="AF117" s="56">
        <f t="shared" ca="1" si="71"/>
        <v>4.8014149499999985E-2</v>
      </c>
      <c r="AG117" s="56">
        <f t="shared" ca="1" si="71"/>
        <v>4.8014149499999985E-2</v>
      </c>
      <c r="AH117" s="56">
        <f t="shared" ca="1" si="71"/>
        <v>4.8014149499999985E-2</v>
      </c>
      <c r="AI117" s="56">
        <f t="shared" ca="1" si="71"/>
        <v>4.8014149499999985E-2</v>
      </c>
      <c r="AJ117" s="56">
        <f t="shared" ca="1" si="71"/>
        <v>4.8014149499999985E-2</v>
      </c>
      <c r="AK117" s="56">
        <f t="shared" ca="1" si="71"/>
        <v>4.8014149499999985E-2</v>
      </c>
      <c r="AL117" s="56">
        <f t="shared" ca="1" si="71"/>
        <v>4.8014149499999985E-2</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Sheep</v>
      </c>
      <c r="F119" s="25" t="s">
        <v>122</v>
      </c>
      <c r="G119" s="358"/>
      <c r="H119" s="56">
        <f t="shared" ref="H119:AL119" ca="1" si="73">H107-H116</f>
        <v>0.60279360728124998</v>
      </c>
      <c r="I119" s="56">
        <f t="shared" ca="1" si="73"/>
        <v>0.60279360728124998</v>
      </c>
      <c r="J119" s="56">
        <f t="shared" ca="1" si="73"/>
        <v>0.60279360728124998</v>
      </c>
      <c r="K119" s="56">
        <f t="shared" ca="1" si="73"/>
        <v>0.60279360728124998</v>
      </c>
      <c r="L119" s="56">
        <f t="shared" ca="1" si="73"/>
        <v>0.60279360728124998</v>
      </c>
      <c r="M119" s="56">
        <f t="shared" ca="1" si="73"/>
        <v>0.60279360728124998</v>
      </c>
      <c r="N119" s="56">
        <f t="shared" ca="1" si="73"/>
        <v>0.60279360728124998</v>
      </c>
      <c r="O119" s="56">
        <f t="shared" ca="1" si="73"/>
        <v>0.60279360728124998</v>
      </c>
      <c r="P119" s="56">
        <f t="shared" ca="1" si="73"/>
        <v>0.60279360728124998</v>
      </c>
      <c r="Q119" s="56">
        <f t="shared" ca="1" si="73"/>
        <v>0.60279360728124998</v>
      </c>
      <c r="R119" s="56">
        <f t="shared" ca="1" si="73"/>
        <v>0.60279360728124998</v>
      </c>
      <c r="S119" s="56">
        <f t="shared" ca="1" si="73"/>
        <v>0.60279360728124998</v>
      </c>
      <c r="T119" s="56">
        <f t="shared" ca="1" si="73"/>
        <v>0.60279360728124998</v>
      </c>
      <c r="U119" s="56">
        <f t="shared" ca="1" si="73"/>
        <v>0.60279360728124998</v>
      </c>
      <c r="V119" s="56">
        <f t="shared" ca="1" si="73"/>
        <v>0.60279360728124998</v>
      </c>
      <c r="W119" s="56">
        <f t="shared" ca="1" si="73"/>
        <v>0.60279360728124998</v>
      </c>
      <c r="X119" s="56">
        <f t="shared" ca="1" si="73"/>
        <v>0.60279360728124998</v>
      </c>
      <c r="Y119" s="56">
        <f t="shared" ca="1" si="73"/>
        <v>0.60279360728124998</v>
      </c>
      <c r="Z119" s="56">
        <f t="shared" ca="1" si="73"/>
        <v>0.60279360728124998</v>
      </c>
      <c r="AA119" s="56">
        <f t="shared" ca="1" si="73"/>
        <v>0.60279360728124998</v>
      </c>
      <c r="AB119" s="56">
        <f t="shared" ca="1" si="73"/>
        <v>0.60279360728124998</v>
      </c>
      <c r="AC119" s="56">
        <f t="shared" ca="1" si="73"/>
        <v>0.60279360728124998</v>
      </c>
      <c r="AD119" s="56">
        <f t="shared" ca="1" si="73"/>
        <v>0.60279360728124998</v>
      </c>
      <c r="AE119" s="56">
        <f t="shared" ca="1" si="73"/>
        <v>0.60279360728124998</v>
      </c>
      <c r="AF119" s="56">
        <f t="shared" ca="1" si="73"/>
        <v>0.60279360728124998</v>
      </c>
      <c r="AG119" s="56">
        <f t="shared" ca="1" si="73"/>
        <v>0.60279360728124998</v>
      </c>
      <c r="AH119" s="56">
        <f t="shared" ca="1" si="73"/>
        <v>0.60279360728124998</v>
      </c>
      <c r="AI119" s="56">
        <f t="shared" ca="1" si="73"/>
        <v>0.60279360728124998</v>
      </c>
      <c r="AJ119" s="56">
        <f t="shared" ca="1" si="73"/>
        <v>0.60279360728124998</v>
      </c>
      <c r="AK119" s="56">
        <f t="shared" ca="1" si="73"/>
        <v>0.60279360728124998</v>
      </c>
      <c r="AL119" s="56">
        <f t="shared" ca="1" si="73"/>
        <v>0.60279360728124998</v>
      </c>
      <c r="AM119" s="56"/>
      <c r="AN119" s="56"/>
      <c r="AO119" s="56"/>
      <c r="AP119" s="56"/>
      <c r="AQ119" s="56"/>
    </row>
    <row r="120" spans="1:43" ht="18" x14ac:dyDescent="0.35">
      <c r="A120" s="382" t="s">
        <v>326</v>
      </c>
      <c r="B120" s="25"/>
      <c r="C120" s="63" t="s">
        <v>229</v>
      </c>
      <c r="D120" s="25" t="s">
        <v>153</v>
      </c>
      <c r="E120" s="46" t="str">
        <f t="shared" si="72"/>
        <v>Sheep</v>
      </c>
      <c r="F120" s="25" t="s">
        <v>122</v>
      </c>
      <c r="G120" s="358"/>
      <c r="H120" s="56">
        <f t="shared" ref="H120:AL120" ca="1" si="74">H108-H116</f>
        <v>1.1992394572812499</v>
      </c>
      <c r="I120" s="56">
        <f t="shared" ca="1" si="74"/>
        <v>1.1992394572812499</v>
      </c>
      <c r="J120" s="56">
        <f t="shared" ca="1" si="74"/>
        <v>1.1992394572812499</v>
      </c>
      <c r="K120" s="56">
        <f t="shared" ca="1" si="74"/>
        <v>1.1992394572812499</v>
      </c>
      <c r="L120" s="56">
        <f t="shared" ca="1" si="74"/>
        <v>1.1992394572812499</v>
      </c>
      <c r="M120" s="56">
        <f t="shared" ca="1" si="74"/>
        <v>1.1992394572812499</v>
      </c>
      <c r="N120" s="56">
        <f t="shared" ca="1" si="74"/>
        <v>1.1992394572812499</v>
      </c>
      <c r="O120" s="56">
        <f t="shared" ca="1" si="74"/>
        <v>1.1992394572812499</v>
      </c>
      <c r="P120" s="56">
        <f t="shared" ca="1" si="74"/>
        <v>1.1992394572812499</v>
      </c>
      <c r="Q120" s="56">
        <f t="shared" ca="1" si="74"/>
        <v>1.1992394572812499</v>
      </c>
      <c r="R120" s="56">
        <f t="shared" ca="1" si="74"/>
        <v>1.1992394572812499</v>
      </c>
      <c r="S120" s="56">
        <f t="shared" ca="1" si="74"/>
        <v>1.1992394572812499</v>
      </c>
      <c r="T120" s="56">
        <f t="shared" ca="1" si="74"/>
        <v>1.1992394572812499</v>
      </c>
      <c r="U120" s="56">
        <f t="shared" ca="1" si="74"/>
        <v>1.1992394572812499</v>
      </c>
      <c r="V120" s="56">
        <f t="shared" ca="1" si="74"/>
        <v>1.1992394572812499</v>
      </c>
      <c r="W120" s="56">
        <f t="shared" ca="1" si="74"/>
        <v>1.1992394572812499</v>
      </c>
      <c r="X120" s="56">
        <f t="shared" ca="1" si="74"/>
        <v>1.1992394572812499</v>
      </c>
      <c r="Y120" s="56">
        <f t="shared" ca="1" si="74"/>
        <v>1.1992394572812499</v>
      </c>
      <c r="Z120" s="56">
        <f t="shared" ca="1" si="74"/>
        <v>1.1992394572812499</v>
      </c>
      <c r="AA120" s="56">
        <f t="shared" ca="1" si="74"/>
        <v>1.1992394572812499</v>
      </c>
      <c r="AB120" s="56">
        <f t="shared" ca="1" si="74"/>
        <v>1.1992394572812499</v>
      </c>
      <c r="AC120" s="56">
        <f t="shared" ca="1" si="74"/>
        <v>1.1992394572812499</v>
      </c>
      <c r="AD120" s="56">
        <f t="shared" ca="1" si="74"/>
        <v>1.1992394572812499</v>
      </c>
      <c r="AE120" s="56">
        <f t="shared" ca="1" si="74"/>
        <v>1.1992394572812499</v>
      </c>
      <c r="AF120" s="56">
        <f t="shared" ca="1" si="74"/>
        <v>1.1992394572812499</v>
      </c>
      <c r="AG120" s="56">
        <f t="shared" ca="1" si="74"/>
        <v>1.1992394572812499</v>
      </c>
      <c r="AH120" s="56">
        <f t="shared" ca="1" si="74"/>
        <v>1.1992394572812499</v>
      </c>
      <c r="AI120" s="56">
        <f t="shared" ca="1" si="74"/>
        <v>1.1992394572812499</v>
      </c>
      <c r="AJ120" s="56">
        <f t="shared" ca="1" si="74"/>
        <v>1.1992394572812499</v>
      </c>
      <c r="AK120" s="56">
        <f t="shared" ca="1" si="74"/>
        <v>1.1992394572812499</v>
      </c>
      <c r="AL120" s="56">
        <f t="shared" ca="1" si="74"/>
        <v>1.1992394572812499</v>
      </c>
      <c r="AM120" s="56"/>
      <c r="AN120" s="56"/>
      <c r="AO120" s="56"/>
      <c r="AP120" s="56"/>
      <c r="AQ120" s="56"/>
    </row>
    <row r="121" spans="1:43" ht="18" x14ac:dyDescent="0.35">
      <c r="A121" s="89" t="s">
        <v>327</v>
      </c>
      <c r="B121" s="25"/>
      <c r="C121" s="63" t="s">
        <v>706</v>
      </c>
      <c r="D121" s="25" t="s">
        <v>153</v>
      </c>
      <c r="E121" s="46" t="str">
        <f t="shared" si="69"/>
        <v>Sheep</v>
      </c>
      <c r="F121" s="25" t="s">
        <v>122</v>
      </c>
      <c r="G121" s="181"/>
      <c r="H121" s="56">
        <f t="shared" ref="H121:AL121" ca="1" si="75">H109-H117</f>
        <v>5.3349054999999937E-3</v>
      </c>
      <c r="I121" s="56">
        <f t="shared" ca="1" si="75"/>
        <v>5.3349054999999937E-3</v>
      </c>
      <c r="J121" s="56">
        <f t="shared" ca="1" si="75"/>
        <v>5.3349054999999937E-3</v>
      </c>
      <c r="K121" s="56">
        <f t="shared" ca="1" si="75"/>
        <v>5.3349054999999937E-3</v>
      </c>
      <c r="L121" s="56">
        <f t="shared" ca="1" si="75"/>
        <v>5.3349054999999937E-3</v>
      </c>
      <c r="M121" s="56">
        <f t="shared" ca="1" si="75"/>
        <v>5.3349054999999937E-3</v>
      </c>
      <c r="N121" s="56">
        <f t="shared" ca="1" si="75"/>
        <v>5.3349054999999937E-3</v>
      </c>
      <c r="O121" s="56">
        <f t="shared" ca="1" si="75"/>
        <v>5.3349054999999937E-3</v>
      </c>
      <c r="P121" s="56">
        <f t="shared" ca="1" si="75"/>
        <v>5.3349054999999937E-3</v>
      </c>
      <c r="Q121" s="56">
        <f t="shared" ca="1" si="75"/>
        <v>5.3349054999999937E-3</v>
      </c>
      <c r="R121" s="56">
        <f t="shared" ca="1" si="75"/>
        <v>5.3349054999999937E-3</v>
      </c>
      <c r="S121" s="56">
        <f t="shared" ca="1" si="75"/>
        <v>5.3349054999999937E-3</v>
      </c>
      <c r="T121" s="56">
        <f t="shared" ca="1" si="75"/>
        <v>5.3349054999999937E-3</v>
      </c>
      <c r="U121" s="56">
        <f t="shared" ca="1" si="75"/>
        <v>5.3349054999999937E-3</v>
      </c>
      <c r="V121" s="56">
        <f t="shared" ca="1" si="75"/>
        <v>5.3349054999999937E-3</v>
      </c>
      <c r="W121" s="56">
        <f t="shared" ca="1" si="75"/>
        <v>5.3349054999999937E-3</v>
      </c>
      <c r="X121" s="56">
        <f t="shared" ca="1" si="75"/>
        <v>5.3349054999999937E-3</v>
      </c>
      <c r="Y121" s="56">
        <f t="shared" ca="1" si="75"/>
        <v>5.3349054999999937E-3</v>
      </c>
      <c r="Z121" s="56">
        <f t="shared" ca="1" si="75"/>
        <v>5.3349054999999937E-3</v>
      </c>
      <c r="AA121" s="56">
        <f t="shared" ca="1" si="75"/>
        <v>5.3349054999999937E-3</v>
      </c>
      <c r="AB121" s="56">
        <f t="shared" ca="1" si="75"/>
        <v>5.3349054999999937E-3</v>
      </c>
      <c r="AC121" s="56">
        <f t="shared" ca="1" si="75"/>
        <v>5.3349054999999937E-3</v>
      </c>
      <c r="AD121" s="56">
        <f t="shared" ca="1" si="75"/>
        <v>5.3349054999999937E-3</v>
      </c>
      <c r="AE121" s="56">
        <f t="shared" ca="1" si="75"/>
        <v>5.3349054999999937E-3</v>
      </c>
      <c r="AF121" s="56">
        <f t="shared" ca="1" si="75"/>
        <v>5.3349054999999937E-3</v>
      </c>
      <c r="AG121" s="56">
        <f t="shared" ca="1" si="75"/>
        <v>5.3349054999999937E-3</v>
      </c>
      <c r="AH121" s="56">
        <f t="shared" ca="1" si="75"/>
        <v>5.3349054999999937E-3</v>
      </c>
      <c r="AI121" s="56">
        <f t="shared" ca="1" si="75"/>
        <v>5.3349054999999937E-3</v>
      </c>
      <c r="AJ121" s="56">
        <f t="shared" ca="1" si="75"/>
        <v>5.3349054999999937E-3</v>
      </c>
      <c r="AK121" s="56">
        <f t="shared" ca="1" si="75"/>
        <v>5.3349054999999937E-3</v>
      </c>
      <c r="AL121" s="56">
        <f t="shared" ca="1" si="75"/>
        <v>5.3349054999999937E-3</v>
      </c>
      <c r="AM121" s="56"/>
      <c r="AN121" s="56"/>
      <c r="AO121" s="56"/>
      <c r="AP121" s="56"/>
      <c r="AQ121" s="56"/>
    </row>
    <row r="122" spans="1:43" ht="18" x14ac:dyDescent="0.35">
      <c r="A122" s="89" t="s">
        <v>328</v>
      </c>
      <c r="B122" s="25"/>
      <c r="C122" s="63" t="s">
        <v>230</v>
      </c>
      <c r="D122" s="25" t="s">
        <v>153</v>
      </c>
      <c r="E122" s="46" t="str">
        <f t="shared" si="69"/>
        <v>Sheep</v>
      </c>
      <c r="F122" s="25" t="s">
        <v>122</v>
      </c>
      <c r="G122" s="181"/>
      <c r="H122" s="56">
        <f t="shared" ref="H122:AL122" ca="1" si="76">H110-H117</f>
        <v>0.16469740549999998</v>
      </c>
      <c r="I122" s="56">
        <f t="shared" ca="1" si="76"/>
        <v>0.16469740549999998</v>
      </c>
      <c r="J122" s="56">
        <f t="shared" ca="1" si="76"/>
        <v>0.16469740549999998</v>
      </c>
      <c r="K122" s="56">
        <f t="shared" ca="1" si="76"/>
        <v>0.16469740549999998</v>
      </c>
      <c r="L122" s="56">
        <f t="shared" ca="1" si="76"/>
        <v>0.16469740549999998</v>
      </c>
      <c r="M122" s="56">
        <f t="shared" ca="1" si="76"/>
        <v>0.16469740549999998</v>
      </c>
      <c r="N122" s="56">
        <f t="shared" ca="1" si="76"/>
        <v>0.16469740549999998</v>
      </c>
      <c r="O122" s="56">
        <f t="shared" ca="1" si="76"/>
        <v>0.16469740549999998</v>
      </c>
      <c r="P122" s="56">
        <f t="shared" ca="1" si="76"/>
        <v>0.16469740549999998</v>
      </c>
      <c r="Q122" s="56">
        <f t="shared" ca="1" si="76"/>
        <v>0.16469740549999998</v>
      </c>
      <c r="R122" s="56">
        <f t="shared" ca="1" si="76"/>
        <v>0.16469740549999998</v>
      </c>
      <c r="S122" s="56">
        <f t="shared" ca="1" si="76"/>
        <v>0.16469740549999998</v>
      </c>
      <c r="T122" s="56">
        <f t="shared" ca="1" si="76"/>
        <v>0.16469740549999998</v>
      </c>
      <c r="U122" s="56">
        <f t="shared" ca="1" si="76"/>
        <v>0.16469740549999998</v>
      </c>
      <c r="V122" s="56">
        <f t="shared" ca="1" si="76"/>
        <v>0.16469740549999998</v>
      </c>
      <c r="W122" s="56">
        <f t="shared" ca="1" si="76"/>
        <v>0.16469740549999998</v>
      </c>
      <c r="X122" s="56">
        <f t="shared" ca="1" si="76"/>
        <v>0.16469740549999998</v>
      </c>
      <c r="Y122" s="56">
        <f t="shared" ca="1" si="76"/>
        <v>0.16469740549999998</v>
      </c>
      <c r="Z122" s="56">
        <f t="shared" ca="1" si="76"/>
        <v>0.16469740549999998</v>
      </c>
      <c r="AA122" s="56">
        <f t="shared" ca="1" si="76"/>
        <v>0.16469740549999998</v>
      </c>
      <c r="AB122" s="56">
        <f t="shared" ca="1" si="76"/>
        <v>0.16469740549999998</v>
      </c>
      <c r="AC122" s="56">
        <f t="shared" ca="1" si="76"/>
        <v>0.16469740549999998</v>
      </c>
      <c r="AD122" s="56">
        <f t="shared" ca="1" si="76"/>
        <v>0.16469740549999998</v>
      </c>
      <c r="AE122" s="56">
        <f t="shared" ca="1" si="76"/>
        <v>0.16469740549999998</v>
      </c>
      <c r="AF122" s="56">
        <f t="shared" ca="1" si="76"/>
        <v>0.16469740549999998</v>
      </c>
      <c r="AG122" s="56">
        <f t="shared" ca="1" si="76"/>
        <v>0.16469740549999998</v>
      </c>
      <c r="AH122" s="56">
        <f t="shared" ca="1" si="76"/>
        <v>0.16469740549999998</v>
      </c>
      <c r="AI122" s="56">
        <f t="shared" ca="1" si="76"/>
        <v>0.16469740549999998</v>
      </c>
      <c r="AJ122" s="56">
        <f t="shared" ca="1" si="76"/>
        <v>0.16469740549999998</v>
      </c>
      <c r="AK122" s="56">
        <f t="shared" ca="1" si="76"/>
        <v>0.16469740549999998</v>
      </c>
      <c r="AL122" s="56">
        <f t="shared" ca="1" si="76"/>
        <v>0.16469740549999998</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OK</v>
      </c>
      <c r="H123" s="74">
        <f t="shared" ref="H123:AL123" ca="1" si="77">(H38 + H22 + H70) - (H46 + H48 + SUM(H88:H91) + (H100*14/17) + SUM(H116:H116)) - SUM(H120:H120)</f>
        <v>0</v>
      </c>
      <c r="I123" s="74">
        <f t="shared" ca="1" si="77"/>
        <v>0</v>
      </c>
      <c r="J123" s="74">
        <f t="shared" ca="1" si="77"/>
        <v>0</v>
      </c>
      <c r="K123" s="74">
        <f t="shared" ca="1" si="77"/>
        <v>0</v>
      </c>
      <c r="L123" s="74">
        <f t="shared" ca="1" si="77"/>
        <v>0</v>
      </c>
      <c r="M123" s="74">
        <f t="shared" ca="1" si="77"/>
        <v>0</v>
      </c>
      <c r="N123" s="74">
        <f t="shared" ca="1" si="77"/>
        <v>0</v>
      </c>
      <c r="O123" s="74">
        <f t="shared" ca="1" si="77"/>
        <v>0</v>
      </c>
      <c r="P123" s="74">
        <f t="shared" ca="1" si="77"/>
        <v>0</v>
      </c>
      <c r="Q123" s="74">
        <f t="shared" ca="1" si="77"/>
        <v>0</v>
      </c>
      <c r="R123" s="74">
        <f t="shared" ca="1" si="77"/>
        <v>0</v>
      </c>
      <c r="S123" s="74">
        <f t="shared" ca="1" si="77"/>
        <v>0</v>
      </c>
      <c r="T123" s="74">
        <f t="shared" ca="1" si="77"/>
        <v>0</v>
      </c>
      <c r="U123" s="74">
        <f t="shared" ca="1" si="77"/>
        <v>0</v>
      </c>
      <c r="V123" s="74">
        <f t="shared" ca="1" si="77"/>
        <v>0</v>
      </c>
      <c r="W123" s="74">
        <f t="shared" ca="1" si="77"/>
        <v>0</v>
      </c>
      <c r="X123" s="74">
        <f t="shared" ca="1" si="77"/>
        <v>0</v>
      </c>
      <c r="Y123" s="74">
        <f t="shared" ca="1" si="77"/>
        <v>0</v>
      </c>
      <c r="Z123" s="74">
        <f t="shared" ca="1" si="77"/>
        <v>0</v>
      </c>
      <c r="AA123" s="74">
        <f t="shared" ca="1" si="77"/>
        <v>0</v>
      </c>
      <c r="AB123" s="74">
        <f t="shared" ca="1" si="77"/>
        <v>0</v>
      </c>
      <c r="AC123" s="74">
        <f t="shared" ca="1" si="77"/>
        <v>0</v>
      </c>
      <c r="AD123" s="74">
        <f t="shared" ca="1" si="77"/>
        <v>0</v>
      </c>
      <c r="AE123" s="74">
        <f t="shared" ca="1" si="77"/>
        <v>0</v>
      </c>
      <c r="AF123" s="74">
        <f t="shared" ca="1" si="77"/>
        <v>0</v>
      </c>
      <c r="AG123" s="74">
        <f t="shared" ca="1" si="77"/>
        <v>0</v>
      </c>
      <c r="AH123" s="74">
        <f t="shared" ca="1" si="77"/>
        <v>0</v>
      </c>
      <c r="AI123" s="74">
        <f t="shared" ca="1" si="77"/>
        <v>0</v>
      </c>
      <c r="AJ123" s="74">
        <f t="shared" ca="1" si="77"/>
        <v>0</v>
      </c>
      <c r="AK123" s="74">
        <f t="shared" ca="1" si="77"/>
        <v>0</v>
      </c>
      <c r="AL123" s="74">
        <f t="shared" ca="1" si="77"/>
        <v>0</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OK</v>
      </c>
      <c r="H124" s="74">
        <f t="shared" ref="H124:AL124" ca="1" si="78">((H39 + H52 - H47 )*(1-H68)) - (SUM(H92:H95) + H117) - H122</f>
        <v>0</v>
      </c>
      <c r="I124" s="74">
        <f t="shared" ca="1" si="78"/>
        <v>0</v>
      </c>
      <c r="J124" s="74">
        <f t="shared" ca="1" si="78"/>
        <v>0</v>
      </c>
      <c r="K124" s="74">
        <f t="shared" ca="1" si="78"/>
        <v>0</v>
      </c>
      <c r="L124" s="74">
        <f t="shared" ca="1" si="78"/>
        <v>0</v>
      </c>
      <c r="M124" s="74">
        <f t="shared" ca="1" si="78"/>
        <v>0</v>
      </c>
      <c r="N124" s="74">
        <f t="shared" ca="1" si="78"/>
        <v>0</v>
      </c>
      <c r="O124" s="74">
        <f t="shared" ca="1" si="78"/>
        <v>0</v>
      </c>
      <c r="P124" s="74">
        <f t="shared" ca="1" si="78"/>
        <v>0</v>
      </c>
      <c r="Q124" s="74">
        <f t="shared" ca="1" si="78"/>
        <v>0</v>
      </c>
      <c r="R124" s="74">
        <f t="shared" ca="1" si="78"/>
        <v>0</v>
      </c>
      <c r="S124" s="74">
        <f t="shared" ca="1" si="78"/>
        <v>0</v>
      </c>
      <c r="T124" s="74">
        <f t="shared" ca="1" si="78"/>
        <v>0</v>
      </c>
      <c r="U124" s="74">
        <f t="shared" ca="1" si="78"/>
        <v>0</v>
      </c>
      <c r="V124" s="74">
        <f t="shared" ca="1" si="78"/>
        <v>0</v>
      </c>
      <c r="W124" s="74">
        <f t="shared" ca="1" si="78"/>
        <v>0</v>
      </c>
      <c r="X124" s="74">
        <f t="shared" ca="1" si="78"/>
        <v>0</v>
      </c>
      <c r="Y124" s="74">
        <f t="shared" ca="1" si="78"/>
        <v>0</v>
      </c>
      <c r="Z124" s="74">
        <f t="shared" ca="1" si="78"/>
        <v>0</v>
      </c>
      <c r="AA124" s="74">
        <f t="shared" ca="1" si="78"/>
        <v>0</v>
      </c>
      <c r="AB124" s="74">
        <f t="shared" ca="1" si="78"/>
        <v>0</v>
      </c>
      <c r="AC124" s="74">
        <f t="shared" ca="1" si="78"/>
        <v>0</v>
      </c>
      <c r="AD124" s="74">
        <f t="shared" ca="1" si="78"/>
        <v>0</v>
      </c>
      <c r="AE124" s="74">
        <f t="shared" ca="1" si="78"/>
        <v>0</v>
      </c>
      <c r="AF124" s="74">
        <f t="shared" ca="1" si="78"/>
        <v>0</v>
      </c>
      <c r="AG124" s="74">
        <f t="shared" ca="1" si="78"/>
        <v>0</v>
      </c>
      <c r="AH124" s="74">
        <f t="shared" ca="1" si="78"/>
        <v>0</v>
      </c>
      <c r="AI124" s="74">
        <f t="shared" ca="1" si="78"/>
        <v>0</v>
      </c>
      <c r="AJ124" s="74">
        <f t="shared" ca="1" si="78"/>
        <v>0</v>
      </c>
      <c r="AK124" s="74">
        <f t="shared" ca="1" si="78"/>
        <v>0</v>
      </c>
      <c r="AL124" s="74">
        <f t="shared" ca="1" si="78"/>
        <v>0</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Sheep</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Sheep</v>
      </c>
      <c r="F127" s="53" t="s">
        <v>752</v>
      </c>
      <c r="G127" s="385"/>
      <c r="H127" s="70">
        <f t="shared" ref="H127:AL127" ca="1" si="80">H126*SUM(H108,H110)</f>
        <v>5.6478040491249999E-2</v>
      </c>
      <c r="I127" s="70">
        <f t="shared" ca="1" si="80"/>
        <v>5.6478040491249999E-2</v>
      </c>
      <c r="J127" s="70">
        <f t="shared" ca="1" si="80"/>
        <v>5.6478040491249999E-2</v>
      </c>
      <c r="K127" s="70">
        <f t="shared" ca="1" si="80"/>
        <v>5.6478040491249999E-2</v>
      </c>
      <c r="L127" s="70">
        <f t="shared" ca="1" si="80"/>
        <v>5.6478040491249999E-2</v>
      </c>
      <c r="M127" s="70">
        <f t="shared" ca="1" si="80"/>
        <v>5.6478040491249999E-2</v>
      </c>
      <c r="N127" s="70">
        <f t="shared" ca="1" si="80"/>
        <v>5.6478040491249999E-2</v>
      </c>
      <c r="O127" s="70">
        <f t="shared" ca="1" si="80"/>
        <v>5.6478040491249999E-2</v>
      </c>
      <c r="P127" s="70">
        <f t="shared" ca="1" si="80"/>
        <v>5.6478040491249999E-2</v>
      </c>
      <c r="Q127" s="70">
        <f t="shared" ca="1" si="80"/>
        <v>5.6478040491249999E-2</v>
      </c>
      <c r="R127" s="70">
        <f t="shared" ca="1" si="80"/>
        <v>5.6478040491249999E-2</v>
      </c>
      <c r="S127" s="70">
        <f t="shared" ca="1" si="80"/>
        <v>5.6478040491249999E-2</v>
      </c>
      <c r="T127" s="70">
        <f t="shared" ca="1" si="80"/>
        <v>5.6478040491249999E-2</v>
      </c>
      <c r="U127" s="70">
        <f t="shared" ca="1" si="80"/>
        <v>5.6478040491249999E-2</v>
      </c>
      <c r="V127" s="70">
        <f t="shared" ca="1" si="80"/>
        <v>5.6478040491249999E-2</v>
      </c>
      <c r="W127" s="70">
        <f t="shared" ca="1" si="80"/>
        <v>5.6478040491249999E-2</v>
      </c>
      <c r="X127" s="70">
        <f t="shared" ca="1" si="80"/>
        <v>5.6478040491249999E-2</v>
      </c>
      <c r="Y127" s="70">
        <f t="shared" ca="1" si="80"/>
        <v>5.6478040491249999E-2</v>
      </c>
      <c r="Z127" s="70">
        <f t="shared" ca="1" si="80"/>
        <v>5.6478040491249999E-2</v>
      </c>
      <c r="AA127" s="70">
        <f t="shared" ca="1" si="80"/>
        <v>5.6478040491249999E-2</v>
      </c>
      <c r="AB127" s="70">
        <f t="shared" ca="1" si="80"/>
        <v>5.6478040491249999E-2</v>
      </c>
      <c r="AC127" s="70">
        <f t="shared" ca="1" si="80"/>
        <v>5.6478040491249999E-2</v>
      </c>
      <c r="AD127" s="70">
        <f t="shared" ca="1" si="80"/>
        <v>5.6478040491249999E-2</v>
      </c>
      <c r="AE127" s="70">
        <f t="shared" ca="1" si="80"/>
        <v>5.6478040491249999E-2</v>
      </c>
      <c r="AF127" s="70">
        <f t="shared" ca="1" si="80"/>
        <v>5.6478040491249999E-2</v>
      </c>
      <c r="AG127" s="70">
        <f t="shared" ca="1" si="80"/>
        <v>5.6478040491249999E-2</v>
      </c>
      <c r="AH127" s="70">
        <f t="shared" ca="1" si="80"/>
        <v>5.6478040491249999E-2</v>
      </c>
      <c r="AI127" s="70">
        <f t="shared" ca="1" si="80"/>
        <v>5.6478040491249999E-2</v>
      </c>
      <c r="AJ127" s="70">
        <f t="shared" ca="1" si="80"/>
        <v>5.6478040491249999E-2</v>
      </c>
      <c r="AK127" s="70">
        <f t="shared" ca="1" si="80"/>
        <v>5.6478040491249999E-2</v>
      </c>
      <c r="AL127" s="70">
        <f t="shared" ca="1" si="80"/>
        <v>5.6478040491249999E-2</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Sheep</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Sheep</v>
      </c>
      <c r="F129" s="25" t="s">
        <v>183</v>
      </c>
      <c r="G129" s="358"/>
      <c r="H129" s="70">
        <f t="shared" ref="H129:AL129" ca="1" si="81">H128*SUM(H108,H110)</f>
        <v>1.41195101228125E-2</v>
      </c>
      <c r="I129" s="70">
        <f t="shared" ca="1" si="81"/>
        <v>1.41195101228125E-2</v>
      </c>
      <c r="J129" s="70">
        <f t="shared" ca="1" si="81"/>
        <v>1.41195101228125E-2</v>
      </c>
      <c r="K129" s="70">
        <f t="shared" ca="1" si="81"/>
        <v>1.41195101228125E-2</v>
      </c>
      <c r="L129" s="70">
        <f t="shared" ca="1" si="81"/>
        <v>1.41195101228125E-2</v>
      </c>
      <c r="M129" s="70">
        <f t="shared" ca="1" si="81"/>
        <v>1.41195101228125E-2</v>
      </c>
      <c r="N129" s="70">
        <f t="shared" ca="1" si="81"/>
        <v>1.41195101228125E-2</v>
      </c>
      <c r="O129" s="70">
        <f t="shared" ca="1" si="81"/>
        <v>1.41195101228125E-2</v>
      </c>
      <c r="P129" s="70">
        <f t="shared" ca="1" si="81"/>
        <v>1.41195101228125E-2</v>
      </c>
      <c r="Q129" s="70">
        <f t="shared" ca="1" si="81"/>
        <v>1.41195101228125E-2</v>
      </c>
      <c r="R129" s="70">
        <f t="shared" ca="1" si="81"/>
        <v>1.41195101228125E-2</v>
      </c>
      <c r="S129" s="70">
        <f t="shared" ca="1" si="81"/>
        <v>1.41195101228125E-2</v>
      </c>
      <c r="T129" s="70">
        <f t="shared" ca="1" si="81"/>
        <v>1.41195101228125E-2</v>
      </c>
      <c r="U129" s="70">
        <f t="shared" ca="1" si="81"/>
        <v>1.41195101228125E-2</v>
      </c>
      <c r="V129" s="70">
        <f t="shared" ca="1" si="81"/>
        <v>1.41195101228125E-2</v>
      </c>
      <c r="W129" s="70">
        <f t="shared" ca="1" si="81"/>
        <v>1.41195101228125E-2</v>
      </c>
      <c r="X129" s="70">
        <f t="shared" ca="1" si="81"/>
        <v>1.41195101228125E-2</v>
      </c>
      <c r="Y129" s="70">
        <f t="shared" ca="1" si="81"/>
        <v>1.41195101228125E-2</v>
      </c>
      <c r="Z129" s="70">
        <f t="shared" ca="1" si="81"/>
        <v>1.41195101228125E-2</v>
      </c>
      <c r="AA129" s="70">
        <f t="shared" ca="1" si="81"/>
        <v>1.41195101228125E-2</v>
      </c>
      <c r="AB129" s="70">
        <f t="shared" ca="1" si="81"/>
        <v>1.41195101228125E-2</v>
      </c>
      <c r="AC129" s="70">
        <f t="shared" ca="1" si="81"/>
        <v>1.41195101228125E-2</v>
      </c>
      <c r="AD129" s="70">
        <f t="shared" ca="1" si="81"/>
        <v>1.41195101228125E-2</v>
      </c>
      <c r="AE129" s="70">
        <f t="shared" ca="1" si="81"/>
        <v>1.41195101228125E-2</v>
      </c>
      <c r="AF129" s="70">
        <f t="shared" ca="1" si="81"/>
        <v>1.41195101228125E-2</v>
      </c>
      <c r="AG129" s="70">
        <f t="shared" ca="1" si="81"/>
        <v>1.41195101228125E-2</v>
      </c>
      <c r="AH129" s="70">
        <f t="shared" ca="1" si="81"/>
        <v>1.41195101228125E-2</v>
      </c>
      <c r="AI129" s="70">
        <f t="shared" ca="1" si="81"/>
        <v>1.41195101228125E-2</v>
      </c>
      <c r="AJ129" s="70">
        <f t="shared" ca="1" si="81"/>
        <v>1.41195101228125E-2</v>
      </c>
      <c r="AK129" s="70">
        <f t="shared" ca="1" si="81"/>
        <v>1.41195101228125E-2</v>
      </c>
      <c r="AL129" s="70">
        <f t="shared" ca="1" si="81"/>
        <v>1.41195101228125E-2</v>
      </c>
      <c r="AM129" s="70"/>
      <c r="AN129" s="70"/>
      <c r="AO129" s="70"/>
      <c r="AP129" s="70"/>
      <c r="AQ129" s="70"/>
    </row>
    <row r="130" spans="1:43" x14ac:dyDescent="0.25">
      <c r="A130" s="89"/>
      <c r="B130" s="2" t="s">
        <v>128</v>
      </c>
      <c r="C130" s="34" t="s">
        <v>711</v>
      </c>
      <c r="D130" s="53" t="s">
        <v>130</v>
      </c>
      <c r="E130" s="54" t="str">
        <f t="shared" si="79"/>
        <v>Sheep</v>
      </c>
      <c r="F130" s="53" t="s">
        <v>225</v>
      </c>
      <c r="G130" s="181"/>
      <c r="H130" s="70">
        <f ca="1">H129*Parameters!K$12</f>
        <v>2.2187801621562499E-2</v>
      </c>
      <c r="I130" s="70">
        <f ca="1">I129*Parameters!L$12</f>
        <v>2.2187801621562499E-2</v>
      </c>
      <c r="J130" s="70">
        <f ca="1">J129*Parameters!M$12</f>
        <v>2.2187801621562499E-2</v>
      </c>
      <c r="K130" s="70">
        <f ca="1">K129*Parameters!N$12</f>
        <v>2.2187801621562499E-2</v>
      </c>
      <c r="L130" s="70">
        <f ca="1">L129*Parameters!O$12</f>
        <v>2.2187801621562499E-2</v>
      </c>
      <c r="M130" s="70">
        <f ca="1">M129*Parameters!P$12</f>
        <v>2.2187801621562499E-2</v>
      </c>
      <c r="N130" s="70">
        <f ca="1">N129*Parameters!Q$12</f>
        <v>2.2187801621562499E-2</v>
      </c>
      <c r="O130" s="70">
        <f ca="1">O129*Parameters!R$12</f>
        <v>2.2187801621562499E-2</v>
      </c>
      <c r="P130" s="70">
        <f ca="1">P129*Parameters!S$12</f>
        <v>2.2187801621562499E-2</v>
      </c>
      <c r="Q130" s="70">
        <f ca="1">Q129*Parameters!T$12</f>
        <v>2.2187801621562499E-2</v>
      </c>
      <c r="R130" s="70">
        <f ca="1">R129*Parameters!U$12</f>
        <v>2.2187801621562499E-2</v>
      </c>
      <c r="S130" s="70">
        <f ca="1">S129*Parameters!V$12</f>
        <v>2.2187801621562499E-2</v>
      </c>
      <c r="T130" s="70">
        <f ca="1">T129*Parameters!W$12</f>
        <v>2.2187801621562499E-2</v>
      </c>
      <c r="U130" s="70">
        <f ca="1">U129*Parameters!X$12</f>
        <v>2.2187801621562499E-2</v>
      </c>
      <c r="V130" s="70">
        <f ca="1">V129*Parameters!Y$12</f>
        <v>2.2187801621562499E-2</v>
      </c>
      <c r="W130" s="70">
        <f ca="1">W129*Parameters!Z$12</f>
        <v>2.2187801621562499E-2</v>
      </c>
      <c r="X130" s="70">
        <f ca="1">X129*Parameters!AA$12</f>
        <v>2.2187801621562499E-2</v>
      </c>
      <c r="Y130" s="70">
        <f ca="1">Y129*Parameters!AB$12</f>
        <v>2.2187801621562499E-2</v>
      </c>
      <c r="Z130" s="70">
        <f ca="1">Z129*Parameters!AC$12</f>
        <v>2.2187801621562499E-2</v>
      </c>
      <c r="AA130" s="70">
        <f ca="1">AA129*Parameters!AD$12</f>
        <v>2.2187801621562499E-2</v>
      </c>
      <c r="AB130" s="70">
        <f ca="1">AB129*Parameters!AE$12</f>
        <v>2.2187801621562499E-2</v>
      </c>
      <c r="AC130" s="70">
        <f ca="1">AC129*Parameters!AF$12</f>
        <v>2.2187801621562499E-2</v>
      </c>
      <c r="AD130" s="70">
        <f ca="1">AD129*Parameters!AG$12</f>
        <v>2.2187801621562499E-2</v>
      </c>
      <c r="AE130" s="70">
        <f ca="1">AE129*Parameters!AH$12</f>
        <v>2.2187801621562499E-2</v>
      </c>
      <c r="AF130" s="70">
        <f ca="1">AF129*Parameters!AI$12</f>
        <v>2.2187801621562499E-2</v>
      </c>
      <c r="AG130" s="70">
        <f ca="1">AG129*Parameters!AJ$12</f>
        <v>2.2187801621562499E-2</v>
      </c>
      <c r="AH130" s="70">
        <f ca="1">AH129*Parameters!AK$12</f>
        <v>2.2187801621562499E-2</v>
      </c>
      <c r="AI130" s="70">
        <f ca="1">AI129*Parameters!AL$12</f>
        <v>2.2187801621562499E-2</v>
      </c>
      <c r="AJ130" s="70">
        <f ca="1">AJ129*Parameters!AM$12</f>
        <v>2.2187801621562499E-2</v>
      </c>
      <c r="AK130" s="70">
        <f ca="1">AK129*Parameters!AN$12</f>
        <v>2.2187801621562499E-2</v>
      </c>
      <c r="AL130" s="70">
        <f ca="1">AL129*Parameters!AO$12</f>
        <v>2.2187801621562499E-2</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EF_NH3_grazing_Sheep</v>
      </c>
      <c r="B132" s="52"/>
      <c r="C132" s="2" t="s">
        <v>231</v>
      </c>
      <c r="D132" s="77" t="str">
        <f ca="1">VLOOKUP(A132,Parameters,4,0)</f>
        <v>NH3-N</v>
      </c>
      <c r="E132" s="46" t="str">
        <f t="shared" si="69"/>
        <v>Sheep</v>
      </c>
      <c r="F132" s="77" t="str">
        <f ca="1">VLOOKUP(A132,Parameters,6,0)</f>
        <v>Fraction TAN</v>
      </c>
      <c r="G132" s="358"/>
      <c r="H132" s="56">
        <f ca="1">INDEX(Parameters,MATCH($A132,Parameters!$A:$A,0),MATCH(H$3,Parameters!$8:$8,0))</f>
        <v>0.09</v>
      </c>
      <c r="I132" s="56">
        <f ca="1">INDEX(Parameters,MATCH($A132,Parameters!$A:$A,0),MATCH(I$3,Parameters!$8:$8,0))</f>
        <v>0.09</v>
      </c>
      <c r="J132" s="56">
        <f ca="1">INDEX(Parameters,MATCH($A132,Parameters!$A:$A,0),MATCH(J$3,Parameters!$8:$8,0))</f>
        <v>0.09</v>
      </c>
      <c r="K132" s="56">
        <f ca="1">INDEX(Parameters,MATCH($A132,Parameters!$A:$A,0),MATCH(K$3,Parameters!$8:$8,0))</f>
        <v>0.09</v>
      </c>
      <c r="L132" s="56">
        <f ca="1">INDEX(Parameters,MATCH($A132,Parameters!$A:$A,0),MATCH(L$3,Parameters!$8:$8,0))</f>
        <v>0.09</v>
      </c>
      <c r="M132" s="56">
        <f ca="1">INDEX(Parameters,MATCH($A132,Parameters!$A:$A,0),MATCH(M$3,Parameters!$8:$8,0))</f>
        <v>0.09</v>
      </c>
      <c r="N132" s="56">
        <f ca="1">INDEX(Parameters,MATCH($A132,Parameters!$A:$A,0),MATCH(N$3,Parameters!$8:$8,0))</f>
        <v>0.09</v>
      </c>
      <c r="O132" s="56">
        <f ca="1">INDEX(Parameters,MATCH($A132,Parameters!$A:$A,0),MATCH(O$3,Parameters!$8:$8,0))</f>
        <v>0.09</v>
      </c>
      <c r="P132" s="56">
        <f ca="1">INDEX(Parameters,MATCH($A132,Parameters!$A:$A,0),MATCH(P$3,Parameters!$8:$8,0))</f>
        <v>0.09</v>
      </c>
      <c r="Q132" s="56">
        <f ca="1">INDEX(Parameters,MATCH($A132,Parameters!$A:$A,0),MATCH(Q$3,Parameters!$8:$8,0))</f>
        <v>0.09</v>
      </c>
      <c r="R132" s="56">
        <f ca="1">INDEX(Parameters,MATCH($A132,Parameters!$A:$A,0),MATCH(R$3,Parameters!$8:$8,0))</f>
        <v>0.09</v>
      </c>
      <c r="S132" s="56">
        <f ca="1">INDEX(Parameters,MATCH($A132,Parameters!$A:$A,0),MATCH(S$3,Parameters!$8:$8,0))</f>
        <v>0.09</v>
      </c>
      <c r="T132" s="56">
        <f ca="1">INDEX(Parameters,MATCH($A132,Parameters!$A:$A,0),MATCH(T$3,Parameters!$8:$8,0))</f>
        <v>0.09</v>
      </c>
      <c r="U132" s="56">
        <f ca="1">INDEX(Parameters,MATCH($A132,Parameters!$A:$A,0),MATCH(U$3,Parameters!$8:$8,0))</f>
        <v>0.09</v>
      </c>
      <c r="V132" s="56">
        <f ca="1">INDEX(Parameters,MATCH($A132,Parameters!$A:$A,0),MATCH(V$3,Parameters!$8:$8,0))</f>
        <v>0.09</v>
      </c>
      <c r="W132" s="56">
        <f ca="1">INDEX(Parameters,MATCH($A132,Parameters!$A:$A,0),MATCH(W$3,Parameters!$8:$8,0))</f>
        <v>0.09</v>
      </c>
      <c r="X132" s="56">
        <f ca="1">INDEX(Parameters,MATCH($A132,Parameters!$A:$A,0),MATCH(X$3,Parameters!$8:$8,0))</f>
        <v>0.09</v>
      </c>
      <c r="Y132" s="56">
        <f ca="1">INDEX(Parameters,MATCH($A132,Parameters!$A:$A,0),MATCH(Y$3,Parameters!$8:$8,0))</f>
        <v>0.09</v>
      </c>
      <c r="Z132" s="56">
        <f ca="1">INDEX(Parameters,MATCH($A132,Parameters!$A:$A,0),MATCH(Z$3,Parameters!$8:$8,0))</f>
        <v>0.09</v>
      </c>
      <c r="AA132" s="56">
        <f ca="1">INDEX(Parameters,MATCH($A132,Parameters!$A:$A,0),MATCH(AA$3,Parameters!$8:$8,0))</f>
        <v>0.09</v>
      </c>
      <c r="AB132" s="56">
        <f ca="1">INDEX(Parameters,MATCH($A132,Parameters!$A:$A,0),MATCH(AB$3,Parameters!$8:$8,0))</f>
        <v>0.09</v>
      </c>
      <c r="AC132" s="56">
        <f ca="1">INDEX(Parameters,MATCH($A132,Parameters!$A:$A,0),MATCH(AC$3,Parameters!$8:$8,0))</f>
        <v>0.09</v>
      </c>
      <c r="AD132" s="56">
        <f ca="1">INDEX(Parameters,MATCH($A132,Parameters!$A:$A,0),MATCH(AD$3,Parameters!$8:$8,0))</f>
        <v>0.09</v>
      </c>
      <c r="AE132" s="56">
        <f ca="1">INDEX(Parameters,MATCH($A132,Parameters!$A:$A,0),MATCH(AE$3,Parameters!$8:$8,0))</f>
        <v>0.09</v>
      </c>
      <c r="AF132" s="56">
        <f ca="1">INDEX(Parameters,MATCH($A132,Parameters!$A:$A,0),MATCH(AF$3,Parameters!$8:$8,0))</f>
        <v>0.09</v>
      </c>
      <c r="AG132" s="56">
        <f ca="1">INDEX(Parameters,MATCH($A132,Parameters!$A:$A,0),MATCH(AG$3,Parameters!$8:$8,0))</f>
        <v>0.09</v>
      </c>
      <c r="AH132" s="56">
        <f ca="1">INDEX(Parameters,MATCH($A132,Parameters!$A:$A,0),MATCH(AH$3,Parameters!$8:$8,0))</f>
        <v>0.09</v>
      </c>
      <c r="AI132" s="56">
        <f ca="1">INDEX(Parameters,MATCH($A132,Parameters!$A:$A,0),MATCH(AI$3,Parameters!$8:$8,0))</f>
        <v>0.09</v>
      </c>
      <c r="AJ132" s="56">
        <f ca="1">INDEX(Parameters,MATCH($A132,Parameters!$A:$A,0),MATCH(AJ$3,Parameters!$8:$8,0))</f>
        <v>0.09</v>
      </c>
      <c r="AK132" s="56">
        <f ca="1">INDEX(Parameters,MATCH($A132,Parameters!$A:$A,0),MATCH(AK$3,Parameters!$8:$8,0))</f>
        <v>0.09</v>
      </c>
      <c r="AL132" s="56">
        <f ca="1">INDEX(Parameters,MATCH($A132,Parameters!$A:$A,0),MATCH(AL$3,Parameters!$8:$8,0))</f>
        <v>0.09</v>
      </c>
      <c r="AM132" s="56"/>
      <c r="AN132" s="56"/>
      <c r="AO132" s="56"/>
      <c r="AP132" s="56"/>
      <c r="AQ132" s="56"/>
    </row>
    <row r="133" spans="1:43" ht="18" x14ac:dyDescent="0.35">
      <c r="A133" s="89" t="s">
        <v>329</v>
      </c>
      <c r="B133" s="2" t="s">
        <v>341</v>
      </c>
      <c r="C133" s="63" t="s">
        <v>233</v>
      </c>
      <c r="D133" s="25" t="s">
        <v>252</v>
      </c>
      <c r="E133" s="46" t="str">
        <f t="shared" si="69"/>
        <v>Sheep</v>
      </c>
      <c r="F133" s="25" t="s">
        <v>122</v>
      </c>
      <c r="G133" s="205"/>
      <c r="H133" s="56">
        <f t="shared" ref="H133:AL133" ca="1" si="83">H27*H132</f>
        <v>0.62787375000000001</v>
      </c>
      <c r="I133" s="56">
        <f t="shared" ca="1" si="83"/>
        <v>0.62787375000000001</v>
      </c>
      <c r="J133" s="56">
        <f t="shared" ca="1" si="83"/>
        <v>0.62787375000000001</v>
      </c>
      <c r="K133" s="56">
        <f t="shared" ca="1" si="83"/>
        <v>0.62787375000000001</v>
      </c>
      <c r="L133" s="56">
        <f t="shared" ca="1" si="83"/>
        <v>0.62787375000000001</v>
      </c>
      <c r="M133" s="56">
        <f t="shared" ca="1" si="83"/>
        <v>0.62787375000000001</v>
      </c>
      <c r="N133" s="56">
        <f t="shared" ca="1" si="83"/>
        <v>0.62787375000000001</v>
      </c>
      <c r="O133" s="56">
        <f t="shared" ca="1" si="83"/>
        <v>0.62787375000000001</v>
      </c>
      <c r="P133" s="56">
        <f t="shared" ca="1" si="83"/>
        <v>0.62787375000000001</v>
      </c>
      <c r="Q133" s="56">
        <f t="shared" ca="1" si="83"/>
        <v>0.62787375000000001</v>
      </c>
      <c r="R133" s="56">
        <f t="shared" ca="1" si="83"/>
        <v>0.62787375000000001</v>
      </c>
      <c r="S133" s="56">
        <f t="shared" ca="1" si="83"/>
        <v>0.62787375000000001</v>
      </c>
      <c r="T133" s="56">
        <f t="shared" ca="1" si="83"/>
        <v>0.62787375000000001</v>
      </c>
      <c r="U133" s="56">
        <f t="shared" ca="1" si="83"/>
        <v>0.62787375000000001</v>
      </c>
      <c r="V133" s="56">
        <f t="shared" ca="1" si="83"/>
        <v>0.62787375000000001</v>
      </c>
      <c r="W133" s="56">
        <f t="shared" ca="1" si="83"/>
        <v>0.62787375000000001</v>
      </c>
      <c r="X133" s="56">
        <f t="shared" ca="1" si="83"/>
        <v>0.62787375000000001</v>
      </c>
      <c r="Y133" s="56">
        <f t="shared" ca="1" si="83"/>
        <v>0.62787375000000001</v>
      </c>
      <c r="Z133" s="56">
        <f t="shared" ca="1" si="83"/>
        <v>0.62787375000000001</v>
      </c>
      <c r="AA133" s="56">
        <f t="shared" ca="1" si="83"/>
        <v>0.62787375000000001</v>
      </c>
      <c r="AB133" s="56">
        <f t="shared" ca="1" si="83"/>
        <v>0.62787375000000001</v>
      </c>
      <c r="AC133" s="56">
        <f t="shared" ca="1" si="83"/>
        <v>0.62787375000000001</v>
      </c>
      <c r="AD133" s="56">
        <f t="shared" ca="1" si="83"/>
        <v>0.62787375000000001</v>
      </c>
      <c r="AE133" s="56">
        <f t="shared" ca="1" si="83"/>
        <v>0.62787375000000001</v>
      </c>
      <c r="AF133" s="56">
        <f t="shared" ca="1" si="83"/>
        <v>0.62787375000000001</v>
      </c>
      <c r="AG133" s="56">
        <f t="shared" ca="1" si="83"/>
        <v>0.62787375000000001</v>
      </c>
      <c r="AH133" s="56">
        <f t="shared" ca="1" si="83"/>
        <v>0.62787375000000001</v>
      </c>
      <c r="AI133" s="56">
        <f t="shared" ca="1" si="83"/>
        <v>0.62787375000000001</v>
      </c>
      <c r="AJ133" s="56">
        <f t="shared" ca="1" si="83"/>
        <v>0.62787375000000001</v>
      </c>
      <c r="AK133" s="56">
        <f t="shared" ca="1" si="83"/>
        <v>0.62787375000000001</v>
      </c>
      <c r="AL133" s="56">
        <f t="shared" ca="1" si="83"/>
        <v>0.62787375000000001</v>
      </c>
      <c r="AM133" s="56"/>
      <c r="AN133" s="56"/>
      <c r="AO133" s="56"/>
      <c r="AP133" s="56"/>
      <c r="AQ133" s="56"/>
    </row>
    <row r="134" spans="1:43" ht="14.1" customHeight="1" x14ac:dyDescent="0.25">
      <c r="A134" s="68" t="s">
        <v>238</v>
      </c>
      <c r="B134" s="52"/>
      <c r="C134" s="52" t="s">
        <v>234</v>
      </c>
      <c r="D134" s="53" t="s">
        <v>153</v>
      </c>
      <c r="E134" s="54" t="str">
        <f t="shared" si="69"/>
        <v>Sheep</v>
      </c>
      <c r="F134" s="53" t="s">
        <v>122</v>
      </c>
      <c r="G134" s="175" t="s">
        <v>749</v>
      </c>
      <c r="H134" s="70">
        <f t="shared" ref="H134:AL134" ca="1" si="84">H27-H133</f>
        <v>6.34850125</v>
      </c>
      <c r="I134" s="70">
        <f t="shared" ca="1" si="84"/>
        <v>6.34850125</v>
      </c>
      <c r="J134" s="70">
        <f t="shared" ca="1" si="84"/>
        <v>6.34850125</v>
      </c>
      <c r="K134" s="70">
        <f t="shared" ca="1" si="84"/>
        <v>6.34850125</v>
      </c>
      <c r="L134" s="70">
        <f t="shared" ca="1" si="84"/>
        <v>6.34850125</v>
      </c>
      <c r="M134" s="70">
        <f t="shared" ca="1" si="84"/>
        <v>6.34850125</v>
      </c>
      <c r="N134" s="70">
        <f t="shared" ca="1" si="84"/>
        <v>6.34850125</v>
      </c>
      <c r="O134" s="70">
        <f t="shared" ca="1" si="84"/>
        <v>6.34850125</v>
      </c>
      <c r="P134" s="70">
        <f t="shared" ca="1" si="84"/>
        <v>6.34850125</v>
      </c>
      <c r="Q134" s="70">
        <f t="shared" ca="1" si="84"/>
        <v>6.34850125</v>
      </c>
      <c r="R134" s="70">
        <f t="shared" ca="1" si="84"/>
        <v>6.34850125</v>
      </c>
      <c r="S134" s="70">
        <f t="shared" ca="1" si="84"/>
        <v>6.34850125</v>
      </c>
      <c r="T134" s="70">
        <f t="shared" ca="1" si="84"/>
        <v>6.34850125</v>
      </c>
      <c r="U134" s="70">
        <f t="shared" ca="1" si="84"/>
        <v>6.34850125</v>
      </c>
      <c r="V134" s="70">
        <f t="shared" ca="1" si="84"/>
        <v>6.34850125</v>
      </c>
      <c r="W134" s="70">
        <f t="shared" ca="1" si="84"/>
        <v>6.34850125</v>
      </c>
      <c r="X134" s="70">
        <f t="shared" ca="1" si="84"/>
        <v>6.34850125</v>
      </c>
      <c r="Y134" s="70">
        <f t="shared" ca="1" si="84"/>
        <v>6.34850125</v>
      </c>
      <c r="Z134" s="70">
        <f t="shared" ca="1" si="84"/>
        <v>6.34850125</v>
      </c>
      <c r="AA134" s="70">
        <f t="shared" ca="1" si="84"/>
        <v>6.34850125</v>
      </c>
      <c r="AB134" s="70">
        <f t="shared" ca="1" si="84"/>
        <v>6.34850125</v>
      </c>
      <c r="AC134" s="70">
        <f t="shared" ca="1" si="84"/>
        <v>6.34850125</v>
      </c>
      <c r="AD134" s="70">
        <f t="shared" ca="1" si="84"/>
        <v>6.34850125</v>
      </c>
      <c r="AE134" s="70">
        <f t="shared" ca="1" si="84"/>
        <v>6.34850125</v>
      </c>
      <c r="AF134" s="70">
        <f t="shared" ca="1" si="84"/>
        <v>6.34850125</v>
      </c>
      <c r="AG134" s="70">
        <f t="shared" ca="1" si="84"/>
        <v>6.34850125</v>
      </c>
      <c r="AH134" s="70">
        <f t="shared" ca="1" si="84"/>
        <v>6.34850125</v>
      </c>
      <c r="AI134" s="70">
        <f t="shared" ca="1" si="84"/>
        <v>6.34850125</v>
      </c>
      <c r="AJ134" s="70">
        <f t="shared" ca="1" si="84"/>
        <v>6.34850125</v>
      </c>
      <c r="AK134" s="70">
        <f t="shared" ca="1" si="84"/>
        <v>6.34850125</v>
      </c>
      <c r="AL134" s="70">
        <f t="shared" ca="1" si="84"/>
        <v>6.34850125</v>
      </c>
      <c r="AM134" s="70"/>
      <c r="AN134" s="70"/>
      <c r="AO134" s="70"/>
      <c r="AP134" s="70"/>
      <c r="AQ134" s="70"/>
    </row>
    <row r="135" spans="1:43" ht="18" x14ac:dyDescent="0.25">
      <c r="A135" s="106" t="s">
        <v>392</v>
      </c>
      <c r="B135" s="51"/>
      <c r="C135" s="82" t="s">
        <v>409</v>
      </c>
      <c r="D135" s="26" t="s">
        <v>153</v>
      </c>
      <c r="E135" s="108" t="str">
        <f t="shared" si="69"/>
        <v>Sheep</v>
      </c>
      <c r="F135" s="26" t="s">
        <v>122</v>
      </c>
      <c r="G135" s="225" t="str">
        <f ca="1">IFERROR(IF(SUM($H135:AQ135)=0,"OK","Error - all years do not = 0"),"Error - check input data")</f>
        <v>OK</v>
      </c>
      <c r="H135" s="74">
        <f t="shared" ref="H135:AL135" ca="1" si="85">H27-H133-H134</f>
        <v>0</v>
      </c>
      <c r="I135" s="74">
        <f t="shared" ca="1" si="85"/>
        <v>0</v>
      </c>
      <c r="J135" s="74">
        <f t="shared" ca="1" si="85"/>
        <v>0</v>
      </c>
      <c r="K135" s="74">
        <f t="shared" ca="1" si="85"/>
        <v>0</v>
      </c>
      <c r="L135" s="74">
        <f t="shared" ca="1" si="85"/>
        <v>0</v>
      </c>
      <c r="M135" s="74">
        <f t="shared" ca="1" si="85"/>
        <v>0</v>
      </c>
      <c r="N135" s="74">
        <f t="shared" ca="1" si="85"/>
        <v>0</v>
      </c>
      <c r="O135" s="74">
        <f t="shared" ca="1" si="85"/>
        <v>0</v>
      </c>
      <c r="P135" s="74">
        <f t="shared" ca="1" si="85"/>
        <v>0</v>
      </c>
      <c r="Q135" s="74">
        <f t="shared" ca="1" si="85"/>
        <v>0</v>
      </c>
      <c r="R135" s="74">
        <f t="shared" ca="1" si="85"/>
        <v>0</v>
      </c>
      <c r="S135" s="74">
        <f t="shared" ca="1" si="85"/>
        <v>0</v>
      </c>
      <c r="T135" s="74">
        <f t="shared" ca="1" si="85"/>
        <v>0</v>
      </c>
      <c r="U135" s="74">
        <f t="shared" ca="1" si="85"/>
        <v>0</v>
      </c>
      <c r="V135" s="74">
        <f t="shared" ca="1" si="85"/>
        <v>0</v>
      </c>
      <c r="W135" s="74">
        <f t="shared" ca="1" si="85"/>
        <v>0</v>
      </c>
      <c r="X135" s="74">
        <f t="shared" ca="1" si="85"/>
        <v>0</v>
      </c>
      <c r="Y135" s="74">
        <f t="shared" ca="1" si="85"/>
        <v>0</v>
      </c>
      <c r="Z135" s="74">
        <f t="shared" ca="1" si="85"/>
        <v>0</v>
      </c>
      <c r="AA135" s="74">
        <f t="shared" ca="1" si="85"/>
        <v>0</v>
      </c>
      <c r="AB135" s="74">
        <f t="shared" ca="1" si="85"/>
        <v>0</v>
      </c>
      <c r="AC135" s="74">
        <f t="shared" ca="1" si="85"/>
        <v>0</v>
      </c>
      <c r="AD135" s="74">
        <f t="shared" ca="1" si="85"/>
        <v>0</v>
      </c>
      <c r="AE135" s="74">
        <f t="shared" ca="1" si="85"/>
        <v>0</v>
      </c>
      <c r="AF135" s="74">
        <f t="shared" ca="1" si="85"/>
        <v>0</v>
      </c>
      <c r="AG135" s="74">
        <f t="shared" ca="1" si="85"/>
        <v>0</v>
      </c>
      <c r="AH135" s="74">
        <f t="shared" ca="1" si="85"/>
        <v>0</v>
      </c>
      <c r="AI135" s="74">
        <f t="shared" ca="1" si="85"/>
        <v>0</v>
      </c>
      <c r="AJ135" s="74">
        <f t="shared" ca="1" si="85"/>
        <v>0</v>
      </c>
      <c r="AK135" s="74">
        <f t="shared" ca="1" si="85"/>
        <v>0</v>
      </c>
      <c r="AL135" s="74">
        <f t="shared" ca="1" si="85"/>
        <v>0</v>
      </c>
      <c r="AM135" s="74"/>
      <c r="AN135" s="74"/>
      <c r="AO135" s="74"/>
      <c r="AP135" s="74"/>
      <c r="AQ135" s="74"/>
    </row>
    <row r="136" spans="1:43" ht="18" x14ac:dyDescent="0.25">
      <c r="A136" s="104" t="s">
        <v>394</v>
      </c>
      <c r="B136" s="52"/>
      <c r="C136" s="52" t="s">
        <v>235</v>
      </c>
      <c r="D136" s="53" t="s">
        <v>153</v>
      </c>
      <c r="E136" s="54" t="str">
        <f t="shared" si="69"/>
        <v>Sheep</v>
      </c>
      <c r="F136" s="53" t="s">
        <v>122</v>
      </c>
      <c r="G136" s="175" t="s">
        <v>717</v>
      </c>
      <c r="H136" s="70">
        <f t="shared" ref="H136:AL136" ca="1" si="86">H21-H133</f>
        <v>13.324876249999999</v>
      </c>
      <c r="I136" s="70">
        <f t="shared" ca="1" si="86"/>
        <v>13.324876249999999</v>
      </c>
      <c r="J136" s="70">
        <f t="shared" ca="1" si="86"/>
        <v>13.324876249999999</v>
      </c>
      <c r="K136" s="70">
        <f t="shared" ca="1" si="86"/>
        <v>13.324876249999999</v>
      </c>
      <c r="L136" s="70">
        <f t="shared" ca="1" si="86"/>
        <v>13.324876249999999</v>
      </c>
      <c r="M136" s="70">
        <f t="shared" ca="1" si="86"/>
        <v>13.324876249999999</v>
      </c>
      <c r="N136" s="70">
        <f t="shared" ca="1" si="86"/>
        <v>13.324876249999999</v>
      </c>
      <c r="O136" s="70">
        <f t="shared" ca="1" si="86"/>
        <v>13.324876249999999</v>
      </c>
      <c r="P136" s="70">
        <f t="shared" ca="1" si="86"/>
        <v>13.324876249999999</v>
      </c>
      <c r="Q136" s="70">
        <f t="shared" ca="1" si="86"/>
        <v>13.324876249999999</v>
      </c>
      <c r="R136" s="70">
        <f t="shared" ca="1" si="86"/>
        <v>13.324876249999999</v>
      </c>
      <c r="S136" s="70">
        <f t="shared" ca="1" si="86"/>
        <v>13.324876249999999</v>
      </c>
      <c r="T136" s="70">
        <f t="shared" ca="1" si="86"/>
        <v>13.324876249999999</v>
      </c>
      <c r="U136" s="70">
        <f t="shared" ca="1" si="86"/>
        <v>13.324876249999999</v>
      </c>
      <c r="V136" s="70">
        <f t="shared" ca="1" si="86"/>
        <v>13.324876249999999</v>
      </c>
      <c r="W136" s="70">
        <f t="shared" ca="1" si="86"/>
        <v>13.324876249999999</v>
      </c>
      <c r="X136" s="70">
        <f t="shared" ca="1" si="86"/>
        <v>13.324876249999999</v>
      </c>
      <c r="Y136" s="70">
        <f t="shared" ca="1" si="86"/>
        <v>13.324876249999999</v>
      </c>
      <c r="Z136" s="70">
        <f t="shared" ca="1" si="86"/>
        <v>13.324876249999999</v>
      </c>
      <c r="AA136" s="70">
        <f t="shared" ca="1" si="86"/>
        <v>13.324876249999999</v>
      </c>
      <c r="AB136" s="70">
        <f t="shared" ca="1" si="86"/>
        <v>13.324876249999999</v>
      </c>
      <c r="AC136" s="70">
        <f t="shared" ca="1" si="86"/>
        <v>13.324876249999999</v>
      </c>
      <c r="AD136" s="70">
        <f t="shared" ca="1" si="86"/>
        <v>13.324876249999999</v>
      </c>
      <c r="AE136" s="70">
        <f t="shared" ca="1" si="86"/>
        <v>13.324876249999999</v>
      </c>
      <c r="AF136" s="70">
        <f t="shared" ca="1" si="86"/>
        <v>13.324876249999999</v>
      </c>
      <c r="AG136" s="70">
        <f t="shared" ca="1" si="86"/>
        <v>13.324876249999999</v>
      </c>
      <c r="AH136" s="70">
        <f t="shared" ca="1" si="86"/>
        <v>13.324876249999999</v>
      </c>
      <c r="AI136" s="70">
        <f t="shared" ca="1" si="86"/>
        <v>13.324876249999999</v>
      </c>
      <c r="AJ136" s="70">
        <f t="shared" ca="1" si="86"/>
        <v>13.324876249999999</v>
      </c>
      <c r="AK136" s="70">
        <f t="shared" ca="1" si="86"/>
        <v>13.324876249999999</v>
      </c>
      <c r="AL136" s="70">
        <f t="shared" ca="1" si="86"/>
        <v>13.324876249999999</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EF_N2O_Grazing_Sheep</v>
      </c>
      <c r="B138" s="2"/>
      <c r="C138" s="42" t="s">
        <v>755</v>
      </c>
      <c r="D138" s="77" t="str">
        <f ca="1">VLOOKUP(A138,Parameters,4,0)</f>
        <v>N2O-N</v>
      </c>
      <c r="E138" s="46" t="str">
        <f t="shared" ref="E138:E142" si="88">$A$1</f>
        <v>Sheep</v>
      </c>
      <c r="F138" s="77" t="str">
        <f ca="1">VLOOKUP(A138,Parameters,6,0)</f>
        <v>kg N2O-N/kg N input</v>
      </c>
      <c r="G138" s="176"/>
      <c r="H138" s="56">
        <f ca="1">INDEX(Parameters,MATCH($A138,Parameters!$A:$A,0),MATCH(H$3,Parameters!$8:$8,0))</f>
        <v>0.01</v>
      </c>
      <c r="I138" s="56">
        <f ca="1">INDEX(Parameters,MATCH($A138,Parameters!$A:$A,0),MATCH(I$3,Parameters!$8:$8,0))</f>
        <v>0.01</v>
      </c>
      <c r="J138" s="56">
        <f ca="1">INDEX(Parameters,MATCH($A138,Parameters!$A:$A,0),MATCH(J$3,Parameters!$8:$8,0))</f>
        <v>0.01</v>
      </c>
      <c r="K138" s="56">
        <f ca="1">INDEX(Parameters,MATCH($A138,Parameters!$A:$A,0),MATCH(K$3,Parameters!$8:$8,0))</f>
        <v>0.01</v>
      </c>
      <c r="L138" s="56">
        <f ca="1">INDEX(Parameters,MATCH($A138,Parameters!$A:$A,0),MATCH(L$3,Parameters!$8:$8,0))</f>
        <v>0.01</v>
      </c>
      <c r="M138" s="56">
        <f ca="1">INDEX(Parameters,MATCH($A138,Parameters!$A:$A,0),MATCH(M$3,Parameters!$8:$8,0))</f>
        <v>0.01</v>
      </c>
      <c r="N138" s="56">
        <f ca="1">INDEX(Parameters,MATCH($A138,Parameters!$A:$A,0),MATCH(N$3,Parameters!$8:$8,0))</f>
        <v>0.01</v>
      </c>
      <c r="O138" s="56">
        <f ca="1">INDEX(Parameters,MATCH($A138,Parameters!$A:$A,0),MATCH(O$3,Parameters!$8:$8,0))</f>
        <v>0.01</v>
      </c>
      <c r="P138" s="56">
        <f ca="1">INDEX(Parameters,MATCH($A138,Parameters!$A:$A,0),MATCH(P$3,Parameters!$8:$8,0))</f>
        <v>0.01</v>
      </c>
      <c r="Q138" s="56">
        <f ca="1">INDEX(Parameters,MATCH($A138,Parameters!$A:$A,0),MATCH(Q$3,Parameters!$8:$8,0))</f>
        <v>0.01</v>
      </c>
      <c r="R138" s="56">
        <f ca="1">INDEX(Parameters,MATCH($A138,Parameters!$A:$A,0),MATCH(R$3,Parameters!$8:$8,0))</f>
        <v>0.01</v>
      </c>
      <c r="S138" s="56">
        <f ca="1">INDEX(Parameters,MATCH($A138,Parameters!$A:$A,0),MATCH(S$3,Parameters!$8:$8,0))</f>
        <v>0.01</v>
      </c>
      <c r="T138" s="56">
        <f ca="1">INDEX(Parameters,MATCH($A138,Parameters!$A:$A,0),MATCH(T$3,Parameters!$8:$8,0))</f>
        <v>0.01</v>
      </c>
      <c r="U138" s="56">
        <f ca="1">INDEX(Parameters,MATCH($A138,Parameters!$A:$A,0),MATCH(U$3,Parameters!$8:$8,0))</f>
        <v>0.01</v>
      </c>
      <c r="V138" s="56">
        <f ca="1">INDEX(Parameters,MATCH($A138,Parameters!$A:$A,0),MATCH(V$3,Parameters!$8:$8,0))</f>
        <v>0.01</v>
      </c>
      <c r="W138" s="56">
        <f ca="1">INDEX(Parameters,MATCH($A138,Parameters!$A:$A,0),MATCH(W$3,Parameters!$8:$8,0))</f>
        <v>0.01</v>
      </c>
      <c r="X138" s="56">
        <f ca="1">INDEX(Parameters,MATCH($A138,Parameters!$A:$A,0),MATCH(X$3,Parameters!$8:$8,0))</f>
        <v>0.01</v>
      </c>
      <c r="Y138" s="56">
        <f ca="1">INDEX(Parameters,MATCH($A138,Parameters!$A:$A,0),MATCH(Y$3,Parameters!$8:$8,0))</f>
        <v>0.01</v>
      </c>
      <c r="Z138" s="56">
        <f ca="1">INDEX(Parameters,MATCH($A138,Parameters!$A:$A,0),MATCH(Z$3,Parameters!$8:$8,0))</f>
        <v>0.01</v>
      </c>
      <c r="AA138" s="56">
        <f ca="1">INDEX(Parameters,MATCH($A138,Parameters!$A:$A,0),MATCH(AA$3,Parameters!$8:$8,0))</f>
        <v>0.01</v>
      </c>
      <c r="AB138" s="56">
        <f ca="1">INDEX(Parameters,MATCH($A138,Parameters!$A:$A,0),MATCH(AB$3,Parameters!$8:$8,0))</f>
        <v>0.01</v>
      </c>
      <c r="AC138" s="56">
        <f ca="1">INDEX(Parameters,MATCH($A138,Parameters!$A:$A,0),MATCH(AC$3,Parameters!$8:$8,0))</f>
        <v>0.01</v>
      </c>
      <c r="AD138" s="56">
        <f ca="1">INDEX(Parameters,MATCH($A138,Parameters!$A:$A,0),MATCH(AD$3,Parameters!$8:$8,0))</f>
        <v>0.01</v>
      </c>
      <c r="AE138" s="56">
        <f ca="1">INDEX(Parameters,MATCH($A138,Parameters!$A:$A,0),MATCH(AE$3,Parameters!$8:$8,0))</f>
        <v>0.01</v>
      </c>
      <c r="AF138" s="56">
        <f ca="1">INDEX(Parameters,MATCH($A138,Parameters!$A:$A,0),MATCH(AF$3,Parameters!$8:$8,0))</f>
        <v>0.01</v>
      </c>
      <c r="AG138" s="56">
        <f ca="1">INDEX(Parameters,MATCH($A138,Parameters!$A:$A,0),MATCH(AG$3,Parameters!$8:$8,0))</f>
        <v>0.01</v>
      </c>
      <c r="AH138" s="56">
        <f ca="1">INDEX(Parameters,MATCH($A138,Parameters!$A:$A,0),MATCH(AH$3,Parameters!$8:$8,0))</f>
        <v>0.01</v>
      </c>
      <c r="AI138" s="56">
        <f ca="1">INDEX(Parameters,MATCH($A138,Parameters!$A:$A,0),MATCH(AI$3,Parameters!$8:$8,0))</f>
        <v>0.01</v>
      </c>
      <c r="AJ138" s="56">
        <f ca="1">INDEX(Parameters,MATCH($A138,Parameters!$A:$A,0),MATCH(AJ$3,Parameters!$8:$8,0))</f>
        <v>0.01</v>
      </c>
      <c r="AK138" s="56">
        <f ca="1">INDEX(Parameters,MATCH($A138,Parameters!$A:$A,0),MATCH(AK$3,Parameters!$8:$8,0))</f>
        <v>0.01</v>
      </c>
      <c r="AL138" s="56">
        <f ca="1">INDEX(Parameters,MATCH($A138,Parameters!$A:$A,0),MATCH(AL$3,Parameters!$8:$8,0))</f>
        <v>0.01</v>
      </c>
      <c r="AM138" s="56"/>
      <c r="AN138" s="56"/>
      <c r="AO138" s="56"/>
      <c r="AP138" s="56"/>
      <c r="AQ138" s="56"/>
    </row>
    <row r="139" spans="1:43" x14ac:dyDescent="0.25">
      <c r="A139" s="89" t="s">
        <v>303</v>
      </c>
      <c r="B139" s="2"/>
      <c r="C139" s="99" t="s">
        <v>342</v>
      </c>
      <c r="D139" s="25" t="s">
        <v>350</v>
      </c>
      <c r="E139" s="46" t="str">
        <f t="shared" si="88"/>
        <v>Sheep</v>
      </c>
      <c r="F139" s="25" t="s">
        <v>183</v>
      </c>
      <c r="G139" s="175"/>
      <c r="H139" s="56" cm="1">
        <f t="array" aca="1" ref="H139" ca="1">VLOOKUP($A139,$A$12:$BA$1010,H$3-($H$3-8),0)*H138</f>
        <v>0.1395275</v>
      </c>
      <c r="I139" s="56" cm="1">
        <f t="array" aca="1" ref="I139" ca="1">VLOOKUP($A139,$A$12:$BA$1010,I$3-($H$3-8),0)*I138</f>
        <v>0.1395275</v>
      </c>
      <c r="J139" s="56" cm="1">
        <f t="array" aca="1" ref="J139" ca="1">VLOOKUP($A139,$A$12:$BA$1010,J$3-($H$3-8),0)*J138</f>
        <v>0.1395275</v>
      </c>
      <c r="K139" s="56" cm="1">
        <f t="array" aca="1" ref="K139" ca="1">VLOOKUP($A139,$A$12:$BA$1010,K$3-($H$3-8),0)*K138</f>
        <v>0.1395275</v>
      </c>
      <c r="L139" s="56" cm="1">
        <f t="array" aca="1" ref="L139" ca="1">VLOOKUP($A139,$A$12:$BA$1010,L$3-($H$3-8),0)*L138</f>
        <v>0.1395275</v>
      </c>
      <c r="M139" s="56" cm="1">
        <f t="array" aca="1" ref="M139" ca="1">VLOOKUP($A139,$A$12:$BA$1010,M$3-($H$3-8),0)*M138</f>
        <v>0.1395275</v>
      </c>
      <c r="N139" s="56" cm="1">
        <f t="array" aca="1" ref="N139" ca="1">VLOOKUP($A139,$A$12:$BA$1010,N$3-($H$3-8),0)*N138</f>
        <v>0.1395275</v>
      </c>
      <c r="O139" s="56" cm="1">
        <f t="array" aca="1" ref="O139" ca="1">VLOOKUP($A139,$A$12:$BA$1010,O$3-($H$3-8),0)*O138</f>
        <v>0.1395275</v>
      </c>
      <c r="P139" s="56" cm="1">
        <f t="array" aca="1" ref="P139" ca="1">VLOOKUP($A139,$A$12:$BA$1010,P$3-($H$3-8),0)*P138</f>
        <v>0.1395275</v>
      </c>
      <c r="Q139" s="56" cm="1">
        <f t="array" aca="1" ref="Q139" ca="1">VLOOKUP($A139,$A$12:$BA$1010,Q$3-($H$3-8),0)*Q138</f>
        <v>0.1395275</v>
      </c>
      <c r="R139" s="56" cm="1">
        <f t="array" aca="1" ref="R139" ca="1">VLOOKUP($A139,$A$12:$BA$1010,R$3-($H$3-8),0)*R138</f>
        <v>0.1395275</v>
      </c>
      <c r="S139" s="56" cm="1">
        <f t="array" aca="1" ref="S139" ca="1">VLOOKUP($A139,$A$12:$BA$1010,S$3-($H$3-8),0)*S138</f>
        <v>0.1395275</v>
      </c>
      <c r="T139" s="56" cm="1">
        <f t="array" aca="1" ref="T139" ca="1">VLOOKUP($A139,$A$12:$BA$1010,T$3-($H$3-8),0)*T138</f>
        <v>0.1395275</v>
      </c>
      <c r="U139" s="56" cm="1">
        <f t="array" aca="1" ref="U139" ca="1">VLOOKUP($A139,$A$12:$BA$1010,U$3-($H$3-8),0)*U138</f>
        <v>0.1395275</v>
      </c>
      <c r="V139" s="56" cm="1">
        <f t="array" aca="1" ref="V139" ca="1">VLOOKUP($A139,$A$12:$BA$1010,V$3-($H$3-8),0)*V138</f>
        <v>0.1395275</v>
      </c>
      <c r="W139" s="56" cm="1">
        <f t="array" aca="1" ref="W139" ca="1">VLOOKUP($A139,$A$12:$BA$1010,W$3-($H$3-8),0)*W138</f>
        <v>0.1395275</v>
      </c>
      <c r="X139" s="56" cm="1">
        <f t="array" aca="1" ref="X139" ca="1">VLOOKUP($A139,$A$12:$BA$1010,X$3-($H$3-8),0)*X138</f>
        <v>0.1395275</v>
      </c>
      <c r="Y139" s="56" cm="1">
        <f t="array" aca="1" ref="Y139" ca="1">VLOOKUP($A139,$A$12:$BA$1010,Y$3-($H$3-8),0)*Y138</f>
        <v>0.1395275</v>
      </c>
      <c r="Z139" s="56" cm="1">
        <f t="array" aca="1" ref="Z139" ca="1">VLOOKUP($A139,$A$12:$BA$1010,Z$3-($H$3-8),0)*Z138</f>
        <v>0.1395275</v>
      </c>
      <c r="AA139" s="56" cm="1">
        <f t="array" aca="1" ref="AA139" ca="1">VLOOKUP($A139,$A$12:$BA$1010,AA$3-($H$3-8),0)*AA138</f>
        <v>0.1395275</v>
      </c>
      <c r="AB139" s="56" cm="1">
        <f t="array" aca="1" ref="AB139" ca="1">VLOOKUP($A139,$A$12:$BA$1010,AB$3-($H$3-8),0)*AB138</f>
        <v>0.1395275</v>
      </c>
      <c r="AC139" s="56" cm="1">
        <f t="array" aca="1" ref="AC139" ca="1">VLOOKUP($A139,$A$12:$BA$1010,AC$3-($H$3-8),0)*AC138</f>
        <v>0.1395275</v>
      </c>
      <c r="AD139" s="56" cm="1">
        <f t="array" aca="1" ref="AD139" ca="1">VLOOKUP($A139,$A$12:$BA$1010,AD$3-($H$3-8),0)*AD138</f>
        <v>0.1395275</v>
      </c>
      <c r="AE139" s="56" cm="1">
        <f t="array" aca="1" ref="AE139" ca="1">VLOOKUP($A139,$A$12:$BA$1010,AE$3-($H$3-8),0)*AE138</f>
        <v>0.1395275</v>
      </c>
      <c r="AF139" s="56" cm="1">
        <f t="array" aca="1" ref="AF139" ca="1">VLOOKUP($A139,$A$12:$BA$1010,AF$3-($H$3-8),0)*AF138</f>
        <v>0.1395275</v>
      </c>
      <c r="AG139" s="56" cm="1">
        <f t="array" aca="1" ref="AG139" ca="1">VLOOKUP($A139,$A$12:$BA$1010,AG$3-($H$3-8),0)*AG138</f>
        <v>0.1395275</v>
      </c>
      <c r="AH139" s="56" cm="1">
        <f t="array" aca="1" ref="AH139" ca="1">VLOOKUP($A139,$A$12:$BA$1010,AH$3-($H$3-8),0)*AH138</f>
        <v>0.1395275</v>
      </c>
      <c r="AI139" s="56" cm="1">
        <f t="array" aca="1" ref="AI139" ca="1">VLOOKUP($A139,$A$12:$BA$1010,AI$3-($H$3-8),0)*AI138</f>
        <v>0.1395275</v>
      </c>
      <c r="AJ139" s="56" cm="1">
        <f t="array" aca="1" ref="AJ139" ca="1">VLOOKUP($A139,$A$12:$BA$1010,AJ$3-($H$3-8),0)*AJ138</f>
        <v>0.1395275</v>
      </c>
      <c r="AK139" s="56" cm="1">
        <f t="array" aca="1" ref="AK139" ca="1">VLOOKUP($A139,$A$12:$BA$1010,AK$3-($H$3-8),0)*AK138</f>
        <v>0.1395275</v>
      </c>
      <c r="AL139" s="56" cm="1">
        <f t="array" aca="1" ref="AL139" ca="1">VLOOKUP($A139,$A$12:$BA$1010,AL$3-($H$3-8),0)*AL138</f>
        <v>0.1395275</v>
      </c>
      <c r="AM139" s="56"/>
      <c r="AN139" s="56"/>
      <c r="AO139" s="56"/>
      <c r="AP139" s="56"/>
      <c r="AQ139" s="56"/>
    </row>
    <row r="140" spans="1:43" x14ac:dyDescent="0.25">
      <c r="A140" s="89"/>
      <c r="B140" s="2" t="s">
        <v>341</v>
      </c>
      <c r="C140" s="34" t="s">
        <v>343</v>
      </c>
      <c r="D140" s="53" t="s">
        <v>130</v>
      </c>
      <c r="E140" s="54" t="str">
        <f t="shared" si="88"/>
        <v>Sheep</v>
      </c>
      <c r="F140" s="53" t="s">
        <v>225</v>
      </c>
      <c r="G140" s="181"/>
      <c r="H140" s="70">
        <f ca="1">H139*Parameters!K$12</f>
        <v>0.21925749999999999</v>
      </c>
      <c r="I140" s="70">
        <f ca="1">I139*Parameters!L$12</f>
        <v>0.21925749999999999</v>
      </c>
      <c r="J140" s="70">
        <f ca="1">J139*Parameters!M$12</f>
        <v>0.21925749999999999</v>
      </c>
      <c r="K140" s="70">
        <f ca="1">K139*Parameters!N$12</f>
        <v>0.21925749999999999</v>
      </c>
      <c r="L140" s="70">
        <f ca="1">L139*Parameters!O$12</f>
        <v>0.21925749999999999</v>
      </c>
      <c r="M140" s="70">
        <f ca="1">M139*Parameters!P$12</f>
        <v>0.21925749999999999</v>
      </c>
      <c r="N140" s="70">
        <f ca="1">N139*Parameters!Q$12</f>
        <v>0.21925749999999999</v>
      </c>
      <c r="O140" s="70">
        <f ca="1">O139*Parameters!R$12</f>
        <v>0.21925749999999999</v>
      </c>
      <c r="P140" s="70">
        <f ca="1">P139*Parameters!S$12</f>
        <v>0.21925749999999999</v>
      </c>
      <c r="Q140" s="70">
        <f ca="1">Q139*Parameters!T$12</f>
        <v>0.21925749999999999</v>
      </c>
      <c r="R140" s="70">
        <f ca="1">R139*Parameters!U$12</f>
        <v>0.21925749999999999</v>
      </c>
      <c r="S140" s="70">
        <f ca="1">S139*Parameters!V$12</f>
        <v>0.21925749999999999</v>
      </c>
      <c r="T140" s="70">
        <f ca="1">T139*Parameters!W$12</f>
        <v>0.21925749999999999</v>
      </c>
      <c r="U140" s="70">
        <f ca="1">U139*Parameters!X$12</f>
        <v>0.21925749999999999</v>
      </c>
      <c r="V140" s="70">
        <f ca="1">V139*Parameters!Y$12</f>
        <v>0.21925749999999999</v>
      </c>
      <c r="W140" s="70">
        <f ca="1">W139*Parameters!Z$12</f>
        <v>0.21925749999999999</v>
      </c>
      <c r="X140" s="70">
        <f ca="1">X139*Parameters!AA$12</f>
        <v>0.21925749999999999</v>
      </c>
      <c r="Y140" s="70">
        <f ca="1">Y139*Parameters!AB$12</f>
        <v>0.21925749999999999</v>
      </c>
      <c r="Z140" s="70">
        <f ca="1">Z139*Parameters!AC$12</f>
        <v>0.21925749999999999</v>
      </c>
      <c r="AA140" s="70">
        <f ca="1">AA139*Parameters!AD$12</f>
        <v>0.21925749999999999</v>
      </c>
      <c r="AB140" s="70">
        <f ca="1">AB139*Parameters!AE$12</f>
        <v>0.21925749999999999</v>
      </c>
      <c r="AC140" s="70">
        <f ca="1">AC139*Parameters!AF$12</f>
        <v>0.21925749999999999</v>
      </c>
      <c r="AD140" s="70">
        <f ca="1">AD139*Parameters!AG$12</f>
        <v>0.21925749999999999</v>
      </c>
      <c r="AE140" s="70">
        <f ca="1">AE139*Parameters!AH$12</f>
        <v>0.21925749999999999</v>
      </c>
      <c r="AF140" s="70">
        <f ca="1">AF139*Parameters!AI$12</f>
        <v>0.21925749999999999</v>
      </c>
      <c r="AG140" s="70">
        <f ca="1">AG139*Parameters!AJ$12</f>
        <v>0.21925749999999999</v>
      </c>
      <c r="AH140" s="70">
        <f ca="1">AH139*Parameters!AK$12</f>
        <v>0.21925749999999999</v>
      </c>
      <c r="AI140" s="70">
        <f ca="1">AI139*Parameters!AL$12</f>
        <v>0.21925749999999999</v>
      </c>
      <c r="AJ140" s="70">
        <f ca="1">AJ139*Parameters!AM$12</f>
        <v>0.21925749999999999</v>
      </c>
      <c r="AK140" s="70">
        <f ca="1">AK139*Parameters!AN$12</f>
        <v>0.21925749999999999</v>
      </c>
      <c r="AL140" s="70">
        <f ca="1">AL139*Parameters!AO$12</f>
        <v>0.21925749999999999</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Sheep</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Sheep</v>
      </c>
      <c r="F142" s="53" t="s">
        <v>752</v>
      </c>
      <c r="G142" s="181"/>
      <c r="H142" s="70" cm="1">
        <f t="array" aca="1" ref="H142" ca="1">VLOOKUP($A142,$A$12:$BA$1010,H$3-($H$3-8),0)*H141</f>
        <v>0.55810999999999999</v>
      </c>
      <c r="I142" s="70" cm="1">
        <f t="array" aca="1" ref="I142" ca="1">VLOOKUP($A142,$A$12:$BA$1010,I$3-($H$3-8),0)*I141</f>
        <v>0.55810999999999999</v>
      </c>
      <c r="J142" s="70" cm="1">
        <f t="array" aca="1" ref="J142" ca="1">VLOOKUP($A142,$A$12:$BA$1010,J$3-($H$3-8),0)*J141</f>
        <v>0.55810999999999999</v>
      </c>
      <c r="K142" s="70" cm="1">
        <f t="array" aca="1" ref="K142" ca="1">VLOOKUP($A142,$A$12:$BA$1010,K$3-($H$3-8),0)*K141</f>
        <v>0.55810999999999999</v>
      </c>
      <c r="L142" s="70" cm="1">
        <f t="array" aca="1" ref="L142" ca="1">VLOOKUP($A142,$A$12:$BA$1010,L$3-($H$3-8),0)*L141</f>
        <v>0.55810999999999999</v>
      </c>
      <c r="M142" s="70" cm="1">
        <f t="array" aca="1" ref="M142" ca="1">VLOOKUP($A142,$A$12:$BA$1010,M$3-($H$3-8),0)*M141</f>
        <v>0.55810999999999999</v>
      </c>
      <c r="N142" s="70" cm="1">
        <f t="array" aca="1" ref="N142" ca="1">VLOOKUP($A142,$A$12:$BA$1010,N$3-($H$3-8),0)*N141</f>
        <v>0.55810999999999999</v>
      </c>
      <c r="O142" s="70" cm="1">
        <f t="array" aca="1" ref="O142" ca="1">VLOOKUP($A142,$A$12:$BA$1010,O$3-($H$3-8),0)*O141</f>
        <v>0.55810999999999999</v>
      </c>
      <c r="P142" s="70" cm="1">
        <f t="array" aca="1" ref="P142" ca="1">VLOOKUP($A142,$A$12:$BA$1010,P$3-($H$3-8),0)*P141</f>
        <v>0.55810999999999999</v>
      </c>
      <c r="Q142" s="70" cm="1">
        <f t="array" aca="1" ref="Q142" ca="1">VLOOKUP($A142,$A$12:$BA$1010,Q$3-($H$3-8),0)*Q141</f>
        <v>0.55810999999999999</v>
      </c>
      <c r="R142" s="70" cm="1">
        <f t="array" aca="1" ref="R142" ca="1">VLOOKUP($A142,$A$12:$BA$1010,R$3-($H$3-8),0)*R141</f>
        <v>0.55810999999999999</v>
      </c>
      <c r="S142" s="70" cm="1">
        <f t="array" aca="1" ref="S142" ca="1">VLOOKUP($A142,$A$12:$BA$1010,S$3-($H$3-8),0)*S141</f>
        <v>0.55810999999999999</v>
      </c>
      <c r="T142" s="70" cm="1">
        <f t="array" aca="1" ref="T142" ca="1">VLOOKUP($A142,$A$12:$BA$1010,T$3-($H$3-8),0)*T141</f>
        <v>0.55810999999999999</v>
      </c>
      <c r="U142" s="70" cm="1">
        <f t="array" aca="1" ref="U142" ca="1">VLOOKUP($A142,$A$12:$BA$1010,U$3-($H$3-8),0)*U141</f>
        <v>0.55810999999999999</v>
      </c>
      <c r="V142" s="70" cm="1">
        <f t="array" aca="1" ref="V142" ca="1">VLOOKUP($A142,$A$12:$BA$1010,V$3-($H$3-8),0)*V141</f>
        <v>0.55810999999999999</v>
      </c>
      <c r="W142" s="70" cm="1">
        <f t="array" aca="1" ref="W142" ca="1">VLOOKUP($A142,$A$12:$BA$1010,W$3-($H$3-8),0)*W141</f>
        <v>0.55810999999999999</v>
      </c>
      <c r="X142" s="70" cm="1">
        <f t="array" aca="1" ref="X142" ca="1">VLOOKUP($A142,$A$12:$BA$1010,X$3-($H$3-8),0)*X141</f>
        <v>0.55810999999999999</v>
      </c>
      <c r="Y142" s="70" cm="1">
        <f t="array" aca="1" ref="Y142" ca="1">VLOOKUP($A142,$A$12:$BA$1010,Y$3-($H$3-8),0)*Y141</f>
        <v>0.55810999999999999</v>
      </c>
      <c r="Z142" s="70" cm="1">
        <f t="array" aca="1" ref="Z142" ca="1">VLOOKUP($A142,$A$12:$BA$1010,Z$3-($H$3-8),0)*Z141</f>
        <v>0.55810999999999999</v>
      </c>
      <c r="AA142" s="70" cm="1">
        <f t="array" aca="1" ref="AA142" ca="1">VLOOKUP($A142,$A$12:$BA$1010,AA$3-($H$3-8),0)*AA141</f>
        <v>0.55810999999999999</v>
      </c>
      <c r="AB142" s="70" cm="1">
        <f t="array" aca="1" ref="AB142" ca="1">VLOOKUP($A142,$A$12:$BA$1010,AB$3-($H$3-8),0)*AB141</f>
        <v>0.55810999999999999</v>
      </c>
      <c r="AC142" s="70" cm="1">
        <f t="array" aca="1" ref="AC142" ca="1">VLOOKUP($A142,$A$12:$BA$1010,AC$3-($H$3-8),0)*AC141</f>
        <v>0.55810999999999999</v>
      </c>
      <c r="AD142" s="70" cm="1">
        <f t="array" aca="1" ref="AD142" ca="1">VLOOKUP($A142,$A$12:$BA$1010,AD$3-($H$3-8),0)*AD141</f>
        <v>0.55810999999999999</v>
      </c>
      <c r="AE142" s="70" cm="1">
        <f t="array" aca="1" ref="AE142" ca="1">VLOOKUP($A142,$A$12:$BA$1010,AE$3-($H$3-8),0)*AE141</f>
        <v>0.55810999999999999</v>
      </c>
      <c r="AF142" s="70" cm="1">
        <f t="array" aca="1" ref="AF142" ca="1">VLOOKUP($A142,$A$12:$BA$1010,AF$3-($H$3-8),0)*AF141</f>
        <v>0.55810999999999999</v>
      </c>
      <c r="AG142" s="70" cm="1">
        <f t="array" aca="1" ref="AG142" ca="1">VLOOKUP($A142,$A$12:$BA$1010,AG$3-($H$3-8),0)*AG141</f>
        <v>0.55810999999999999</v>
      </c>
      <c r="AH142" s="70" cm="1">
        <f t="array" aca="1" ref="AH142" ca="1">VLOOKUP($A142,$A$12:$BA$1010,AH$3-($H$3-8),0)*AH141</f>
        <v>0.55810999999999999</v>
      </c>
      <c r="AI142" s="70" cm="1">
        <f t="array" aca="1" ref="AI142" ca="1">VLOOKUP($A142,$A$12:$BA$1010,AI$3-($H$3-8),0)*AI141</f>
        <v>0.55810999999999999</v>
      </c>
      <c r="AJ142" s="70" cm="1">
        <f t="array" aca="1" ref="AJ142" ca="1">VLOOKUP($A142,$A$12:$BA$1010,AJ$3-($H$3-8),0)*AJ141</f>
        <v>0.55810999999999999</v>
      </c>
      <c r="AK142" s="70" cm="1">
        <f t="array" aca="1" ref="AK142" ca="1">VLOOKUP($A142,$A$12:$BA$1010,AK$3-($H$3-8),0)*AK141</f>
        <v>0.55810999999999999</v>
      </c>
      <c r="AL142" s="70" cm="1">
        <f t="array" aca="1" ref="AL142" ca="1">VLOOKUP($A142,$A$12:$BA$1010,AL$3-($H$3-8),0)*AL141</f>
        <v>0.55810999999999999</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Sheep</v>
      </c>
      <c r="F145" s="25" t="s">
        <v>224</v>
      </c>
      <c r="G145" s="175"/>
      <c r="H145" s="56" cm="1">
        <f t="array" aca="1" ref="H145" ca="1">VLOOKUP($A145,$A$12:$BA$1010,H$3-($H$3-8),0)*Parameters!$K$13</f>
        <v>0</v>
      </c>
      <c r="I145" s="56" cm="1">
        <f t="array" aca="1" ref="I145" ca="1">VLOOKUP($A145,$A$12:$BA$1010,I$3-($H$3-8),0)*Parameters!$K$13</f>
        <v>0</v>
      </c>
      <c r="J145" s="56" cm="1">
        <f t="array" aca="1" ref="J145" ca="1">VLOOKUP($A145,$A$12:$BA$1010,J$3-($H$3-8),0)*Parameters!$K$13</f>
        <v>0</v>
      </c>
      <c r="K145" s="56" cm="1">
        <f t="array" aca="1" ref="K145" ca="1">VLOOKUP($A145,$A$12:$BA$1010,K$3-($H$3-8),0)*Parameters!$K$13</f>
        <v>0</v>
      </c>
      <c r="L145" s="56" cm="1">
        <f t="array" aca="1" ref="L145" ca="1">VLOOKUP($A145,$A$12:$BA$1010,L$3-($H$3-8),0)*Parameters!$K$13</f>
        <v>0</v>
      </c>
      <c r="M145" s="56" cm="1">
        <f t="array" aca="1" ref="M145" ca="1">VLOOKUP($A145,$A$12:$BA$1010,M$3-($H$3-8),0)*Parameters!$K$13</f>
        <v>0</v>
      </c>
      <c r="N145" s="56" cm="1">
        <f t="array" aca="1" ref="N145" ca="1">VLOOKUP($A145,$A$12:$BA$1010,N$3-($H$3-8),0)*Parameters!$K$13</f>
        <v>0</v>
      </c>
      <c r="O145" s="56" cm="1">
        <f t="array" aca="1" ref="O145" ca="1">VLOOKUP($A145,$A$12:$BA$1010,O$3-($H$3-8),0)*Parameters!$K$13</f>
        <v>0</v>
      </c>
      <c r="P145" s="56" cm="1">
        <f t="array" aca="1" ref="P145" ca="1">VLOOKUP($A145,$A$12:$BA$1010,P$3-($H$3-8),0)*Parameters!$K$13</f>
        <v>0</v>
      </c>
      <c r="Q145" s="56" cm="1">
        <f t="array" aca="1" ref="Q145" ca="1">VLOOKUP($A145,$A$12:$BA$1010,Q$3-($H$3-8),0)*Parameters!$K$13</f>
        <v>0</v>
      </c>
      <c r="R145" s="56" cm="1">
        <f t="array" aca="1" ref="R145" ca="1">VLOOKUP($A145,$A$12:$BA$1010,R$3-($H$3-8),0)*Parameters!$K$13</f>
        <v>0</v>
      </c>
      <c r="S145" s="56" cm="1">
        <f t="array" aca="1" ref="S145" ca="1">VLOOKUP($A145,$A$12:$BA$1010,S$3-($H$3-8),0)*Parameters!$K$13</f>
        <v>0</v>
      </c>
      <c r="T145" s="56" cm="1">
        <f t="array" aca="1" ref="T145" ca="1">VLOOKUP($A145,$A$12:$BA$1010,T$3-($H$3-8),0)*Parameters!$K$13</f>
        <v>0</v>
      </c>
      <c r="U145" s="56" cm="1">
        <f t="array" aca="1" ref="U145" ca="1">VLOOKUP($A145,$A$12:$BA$1010,U$3-($H$3-8),0)*Parameters!$K$13</f>
        <v>0</v>
      </c>
      <c r="V145" s="56" cm="1">
        <f t="array" aca="1" ref="V145" ca="1">VLOOKUP($A145,$A$12:$BA$1010,V$3-($H$3-8),0)*Parameters!$K$13</f>
        <v>0</v>
      </c>
      <c r="W145" s="56" cm="1">
        <f t="array" aca="1" ref="W145" ca="1">VLOOKUP($A145,$A$12:$BA$1010,W$3-($H$3-8),0)*Parameters!$K$13</f>
        <v>0</v>
      </c>
      <c r="X145" s="56" cm="1">
        <f t="array" aca="1" ref="X145" ca="1">VLOOKUP($A145,$A$12:$BA$1010,X$3-($H$3-8),0)*Parameters!$K$13</f>
        <v>0</v>
      </c>
      <c r="Y145" s="56" cm="1">
        <f t="array" aca="1" ref="Y145" ca="1">VLOOKUP($A145,$A$12:$BA$1010,Y$3-($H$3-8),0)*Parameters!$K$13</f>
        <v>0</v>
      </c>
      <c r="Z145" s="56" cm="1">
        <f t="array" aca="1" ref="Z145" ca="1">VLOOKUP($A145,$A$12:$BA$1010,Z$3-($H$3-8),0)*Parameters!$K$13</f>
        <v>0</v>
      </c>
      <c r="AA145" s="56" cm="1">
        <f t="array" aca="1" ref="AA145" ca="1">VLOOKUP($A145,$A$12:$BA$1010,AA$3-($H$3-8),0)*Parameters!$K$13</f>
        <v>0</v>
      </c>
      <c r="AB145" s="56" cm="1">
        <f t="array" aca="1" ref="AB145" ca="1">VLOOKUP($A145,$A$12:$BA$1010,AB$3-($H$3-8),0)*Parameters!$K$13</f>
        <v>0</v>
      </c>
      <c r="AC145" s="56" cm="1">
        <f t="array" aca="1" ref="AC145" ca="1">VLOOKUP($A145,$A$12:$BA$1010,AC$3-($H$3-8),0)*Parameters!$K$13</f>
        <v>0</v>
      </c>
      <c r="AD145" s="56" cm="1">
        <f t="array" aca="1" ref="AD145" ca="1">VLOOKUP($A145,$A$12:$BA$1010,AD$3-($H$3-8),0)*Parameters!$K$13</f>
        <v>0</v>
      </c>
      <c r="AE145" s="56" cm="1">
        <f t="array" aca="1" ref="AE145" ca="1">VLOOKUP($A145,$A$12:$BA$1010,AE$3-($H$3-8),0)*Parameters!$K$13</f>
        <v>0</v>
      </c>
      <c r="AF145" s="56" cm="1">
        <f t="array" aca="1" ref="AF145" ca="1">VLOOKUP($A145,$A$12:$BA$1010,AF$3-($H$3-8),0)*Parameters!$K$13</f>
        <v>0</v>
      </c>
      <c r="AG145" s="56" cm="1">
        <f t="array" aca="1" ref="AG145" ca="1">VLOOKUP($A145,$A$12:$BA$1010,AG$3-($H$3-8),0)*Parameters!$K$13</f>
        <v>0</v>
      </c>
      <c r="AH145" s="56" cm="1">
        <f t="array" aca="1" ref="AH145" ca="1">VLOOKUP($A145,$A$12:$BA$1010,AH$3-($H$3-8),0)*Parameters!$K$13</f>
        <v>0</v>
      </c>
      <c r="AI145" s="56" cm="1">
        <f t="array" aca="1" ref="AI145" ca="1">VLOOKUP($A145,$A$12:$BA$1010,AI$3-($H$3-8),0)*Parameters!$K$13</f>
        <v>0</v>
      </c>
      <c r="AJ145" s="56" cm="1">
        <f t="array" aca="1" ref="AJ145" ca="1">VLOOKUP($A145,$A$12:$BA$1010,AJ$3-($H$3-8),0)*Parameters!$K$13</f>
        <v>0</v>
      </c>
      <c r="AK145" s="56" cm="1">
        <f t="array" aca="1" ref="AK145" ca="1">VLOOKUP($A145,$A$12:$BA$1010,AK$3-($H$3-8),0)*Parameters!$K$13</f>
        <v>0</v>
      </c>
      <c r="AL145" s="56" cm="1">
        <f t="array" aca="1" ref="AL145" ca="1">VLOOKUP($A145,$A$12:$BA$1010,AL$3-($H$3-8),0)*Parameters!$K$13</f>
        <v>0</v>
      </c>
      <c r="AM145" s="56"/>
      <c r="AN145" s="56"/>
      <c r="AO145" s="56"/>
      <c r="AP145" s="56"/>
      <c r="AQ145" s="56"/>
    </row>
    <row r="146" spans="1:43" x14ac:dyDescent="0.25">
      <c r="A146" s="102" t="s">
        <v>368</v>
      </c>
      <c r="B146" s="2"/>
      <c r="C146" s="2" t="s">
        <v>444</v>
      </c>
      <c r="D146" s="25" t="s">
        <v>53</v>
      </c>
      <c r="E146" s="46" t="str">
        <f t="shared" si="89"/>
        <v>Sheep</v>
      </c>
      <c r="F146" s="25" t="s">
        <v>224</v>
      </c>
      <c r="G146" s="205"/>
      <c r="H146" s="56" cm="1">
        <f t="array" aca="1" ref="H146" ca="1">VLOOKUP($A146,$A$12:$BA$1010,H$3-($H$3-8),0)*Parameters!$K$13</f>
        <v>3.3379499999999986E-2</v>
      </c>
      <c r="I146" s="56" cm="1">
        <f t="array" aca="1" ref="I146" ca="1">VLOOKUP($A146,$A$12:$BA$1010,I$3-($H$3-8),0)*Parameters!$K$13</f>
        <v>3.3379499999999986E-2</v>
      </c>
      <c r="J146" s="56" cm="1">
        <f t="array" aca="1" ref="J146" ca="1">VLOOKUP($A146,$A$12:$BA$1010,J$3-($H$3-8),0)*Parameters!$K$13</f>
        <v>3.3379499999999986E-2</v>
      </c>
      <c r="K146" s="56" cm="1">
        <f t="array" aca="1" ref="K146" ca="1">VLOOKUP($A146,$A$12:$BA$1010,K$3-($H$3-8),0)*Parameters!$K$13</f>
        <v>3.3379499999999986E-2</v>
      </c>
      <c r="L146" s="56" cm="1">
        <f t="array" aca="1" ref="L146" ca="1">VLOOKUP($A146,$A$12:$BA$1010,L$3-($H$3-8),0)*Parameters!$K$13</f>
        <v>3.3379499999999986E-2</v>
      </c>
      <c r="M146" s="56" cm="1">
        <f t="array" aca="1" ref="M146" ca="1">VLOOKUP($A146,$A$12:$BA$1010,M$3-($H$3-8),0)*Parameters!$K$13</f>
        <v>3.3379499999999986E-2</v>
      </c>
      <c r="N146" s="56" cm="1">
        <f t="array" aca="1" ref="N146" ca="1">VLOOKUP($A146,$A$12:$BA$1010,N$3-($H$3-8),0)*Parameters!$K$13</f>
        <v>3.3379499999999986E-2</v>
      </c>
      <c r="O146" s="56" cm="1">
        <f t="array" aca="1" ref="O146" ca="1">VLOOKUP($A146,$A$12:$BA$1010,O$3-($H$3-8),0)*Parameters!$K$13</f>
        <v>3.3379499999999986E-2</v>
      </c>
      <c r="P146" s="56" cm="1">
        <f t="array" aca="1" ref="P146" ca="1">VLOOKUP($A146,$A$12:$BA$1010,P$3-($H$3-8),0)*Parameters!$K$13</f>
        <v>3.3379499999999986E-2</v>
      </c>
      <c r="Q146" s="56" cm="1">
        <f t="array" aca="1" ref="Q146" ca="1">VLOOKUP($A146,$A$12:$BA$1010,Q$3-($H$3-8),0)*Parameters!$K$13</f>
        <v>3.3379499999999986E-2</v>
      </c>
      <c r="R146" s="56" cm="1">
        <f t="array" aca="1" ref="R146" ca="1">VLOOKUP($A146,$A$12:$BA$1010,R$3-($H$3-8),0)*Parameters!$K$13</f>
        <v>3.3379499999999986E-2</v>
      </c>
      <c r="S146" s="56" cm="1">
        <f t="array" aca="1" ref="S146" ca="1">VLOOKUP($A146,$A$12:$BA$1010,S$3-($H$3-8),0)*Parameters!$K$13</f>
        <v>3.3379499999999986E-2</v>
      </c>
      <c r="T146" s="56" cm="1">
        <f t="array" aca="1" ref="T146" ca="1">VLOOKUP($A146,$A$12:$BA$1010,T$3-($H$3-8),0)*Parameters!$K$13</f>
        <v>3.3379499999999986E-2</v>
      </c>
      <c r="U146" s="56" cm="1">
        <f t="array" aca="1" ref="U146" ca="1">VLOOKUP($A146,$A$12:$BA$1010,U$3-($H$3-8),0)*Parameters!$K$13</f>
        <v>3.3379499999999986E-2</v>
      </c>
      <c r="V146" s="56" cm="1">
        <f t="array" aca="1" ref="V146" ca="1">VLOOKUP($A146,$A$12:$BA$1010,V$3-($H$3-8),0)*Parameters!$K$13</f>
        <v>3.3379499999999986E-2</v>
      </c>
      <c r="W146" s="56" cm="1">
        <f t="array" aca="1" ref="W146" ca="1">VLOOKUP($A146,$A$12:$BA$1010,W$3-($H$3-8),0)*Parameters!$K$13</f>
        <v>3.3379499999999986E-2</v>
      </c>
      <c r="X146" s="56" cm="1">
        <f t="array" aca="1" ref="X146" ca="1">VLOOKUP($A146,$A$12:$BA$1010,X$3-($H$3-8),0)*Parameters!$K$13</f>
        <v>3.3379499999999986E-2</v>
      </c>
      <c r="Y146" s="56" cm="1">
        <f t="array" aca="1" ref="Y146" ca="1">VLOOKUP($A146,$A$12:$BA$1010,Y$3-($H$3-8),0)*Parameters!$K$13</f>
        <v>3.3379499999999986E-2</v>
      </c>
      <c r="Z146" s="56" cm="1">
        <f t="array" aca="1" ref="Z146" ca="1">VLOOKUP($A146,$A$12:$BA$1010,Z$3-($H$3-8),0)*Parameters!$K$13</f>
        <v>3.3379499999999986E-2</v>
      </c>
      <c r="AA146" s="56" cm="1">
        <f t="array" aca="1" ref="AA146" ca="1">VLOOKUP($A146,$A$12:$BA$1010,AA$3-($H$3-8),0)*Parameters!$K$13</f>
        <v>3.3379499999999986E-2</v>
      </c>
      <c r="AB146" s="56" cm="1">
        <f t="array" aca="1" ref="AB146" ca="1">VLOOKUP($A146,$A$12:$BA$1010,AB$3-($H$3-8),0)*Parameters!$K$13</f>
        <v>3.3379499999999986E-2</v>
      </c>
      <c r="AC146" s="56" cm="1">
        <f t="array" aca="1" ref="AC146" ca="1">VLOOKUP($A146,$A$12:$BA$1010,AC$3-($H$3-8),0)*Parameters!$K$13</f>
        <v>3.3379499999999986E-2</v>
      </c>
      <c r="AD146" s="56" cm="1">
        <f t="array" aca="1" ref="AD146" ca="1">VLOOKUP($A146,$A$12:$BA$1010,AD$3-($H$3-8),0)*Parameters!$K$13</f>
        <v>3.3379499999999986E-2</v>
      </c>
      <c r="AE146" s="56" cm="1">
        <f t="array" aca="1" ref="AE146" ca="1">VLOOKUP($A146,$A$12:$BA$1010,AE$3-($H$3-8),0)*Parameters!$K$13</f>
        <v>3.3379499999999986E-2</v>
      </c>
      <c r="AF146" s="56" cm="1">
        <f t="array" aca="1" ref="AF146" ca="1">VLOOKUP($A146,$A$12:$BA$1010,AF$3-($H$3-8),0)*Parameters!$K$13</f>
        <v>3.3379499999999986E-2</v>
      </c>
      <c r="AG146" s="56" cm="1">
        <f t="array" aca="1" ref="AG146" ca="1">VLOOKUP($A146,$A$12:$BA$1010,AG$3-($H$3-8),0)*Parameters!$K$13</f>
        <v>3.3379499999999986E-2</v>
      </c>
      <c r="AH146" s="56" cm="1">
        <f t="array" aca="1" ref="AH146" ca="1">VLOOKUP($A146,$A$12:$BA$1010,AH$3-($H$3-8),0)*Parameters!$K$13</f>
        <v>3.3379499999999986E-2</v>
      </c>
      <c r="AI146" s="56" cm="1">
        <f t="array" aca="1" ref="AI146" ca="1">VLOOKUP($A146,$A$12:$BA$1010,AI$3-($H$3-8),0)*Parameters!$K$13</f>
        <v>3.3379499999999986E-2</v>
      </c>
      <c r="AJ146" s="56" cm="1">
        <f t="array" aca="1" ref="AJ146" ca="1">VLOOKUP($A146,$A$12:$BA$1010,AJ$3-($H$3-8),0)*Parameters!$K$13</f>
        <v>3.3379499999999986E-2</v>
      </c>
      <c r="AK146" s="56" cm="1">
        <f t="array" aca="1" ref="AK146" ca="1">VLOOKUP($A146,$A$12:$BA$1010,AK$3-($H$3-8),0)*Parameters!$K$13</f>
        <v>3.3379499999999986E-2</v>
      </c>
      <c r="AL146" s="56" cm="1">
        <f t="array" aca="1" ref="AL146" ca="1">VLOOKUP($A146,$A$12:$BA$1010,AL$3-($H$3-8),0)*Parameters!$K$13</f>
        <v>3.3379499999999986E-2</v>
      </c>
      <c r="AM146" s="56"/>
      <c r="AN146" s="56"/>
      <c r="AO146" s="56"/>
      <c r="AP146" s="56"/>
      <c r="AQ146" s="56"/>
    </row>
    <row r="147" spans="1:43" x14ac:dyDescent="0.25">
      <c r="A147" s="89" t="s">
        <v>307</v>
      </c>
      <c r="B147" s="2"/>
      <c r="C147" s="2" t="s">
        <v>239</v>
      </c>
      <c r="D147" s="25" t="s">
        <v>53</v>
      </c>
      <c r="E147" s="46" t="str">
        <f t="shared" si="89"/>
        <v>Sheep</v>
      </c>
      <c r="F147" s="25" t="s">
        <v>224</v>
      </c>
      <c r="G147" s="205"/>
      <c r="H147" s="56" cm="1">
        <f t="array" aca="1" ref="H147" ca="1">VLOOKUP($A147,$A$12:$BA$1010,H$3-($H$3-8),0)*Parameters!$K$13</f>
        <v>0.14127455357142857</v>
      </c>
      <c r="I147" s="56" cm="1">
        <f t="array" aca="1" ref="I147" ca="1">VLOOKUP($A147,$A$12:$BA$1010,I$3-($H$3-8),0)*Parameters!$K$13</f>
        <v>0.14127455357142857</v>
      </c>
      <c r="J147" s="56" cm="1">
        <f t="array" aca="1" ref="J147" ca="1">VLOOKUP($A147,$A$12:$BA$1010,J$3-($H$3-8),0)*Parameters!$K$13</f>
        <v>0.14127455357142857</v>
      </c>
      <c r="K147" s="56" cm="1">
        <f t="array" aca="1" ref="K147" ca="1">VLOOKUP($A147,$A$12:$BA$1010,K$3-($H$3-8),0)*Parameters!$K$13</f>
        <v>0.14127455357142857</v>
      </c>
      <c r="L147" s="56" cm="1">
        <f t="array" aca="1" ref="L147" ca="1">VLOOKUP($A147,$A$12:$BA$1010,L$3-($H$3-8),0)*Parameters!$K$13</f>
        <v>0.14127455357142857</v>
      </c>
      <c r="M147" s="56" cm="1">
        <f t="array" aca="1" ref="M147" ca="1">VLOOKUP($A147,$A$12:$BA$1010,M$3-($H$3-8),0)*Parameters!$K$13</f>
        <v>0.14127455357142857</v>
      </c>
      <c r="N147" s="56" cm="1">
        <f t="array" aca="1" ref="N147" ca="1">VLOOKUP($A147,$A$12:$BA$1010,N$3-($H$3-8),0)*Parameters!$K$13</f>
        <v>0.14127455357142857</v>
      </c>
      <c r="O147" s="56" cm="1">
        <f t="array" aca="1" ref="O147" ca="1">VLOOKUP($A147,$A$12:$BA$1010,O$3-($H$3-8),0)*Parameters!$K$13</f>
        <v>0.14127455357142857</v>
      </c>
      <c r="P147" s="56" cm="1">
        <f t="array" aca="1" ref="P147" ca="1">VLOOKUP($A147,$A$12:$BA$1010,P$3-($H$3-8),0)*Parameters!$K$13</f>
        <v>0.14127455357142857</v>
      </c>
      <c r="Q147" s="56" cm="1">
        <f t="array" aca="1" ref="Q147" ca="1">VLOOKUP($A147,$A$12:$BA$1010,Q$3-($H$3-8),0)*Parameters!$K$13</f>
        <v>0.14127455357142857</v>
      </c>
      <c r="R147" s="56" cm="1">
        <f t="array" aca="1" ref="R147" ca="1">VLOOKUP($A147,$A$12:$BA$1010,R$3-($H$3-8),0)*Parameters!$K$13</f>
        <v>0.14127455357142857</v>
      </c>
      <c r="S147" s="56" cm="1">
        <f t="array" aca="1" ref="S147" ca="1">VLOOKUP($A147,$A$12:$BA$1010,S$3-($H$3-8),0)*Parameters!$K$13</f>
        <v>0.14127455357142857</v>
      </c>
      <c r="T147" s="56" cm="1">
        <f t="array" aca="1" ref="T147" ca="1">VLOOKUP($A147,$A$12:$BA$1010,T$3-($H$3-8),0)*Parameters!$K$13</f>
        <v>0.14127455357142857</v>
      </c>
      <c r="U147" s="56" cm="1">
        <f t="array" aca="1" ref="U147" ca="1">VLOOKUP($A147,$A$12:$BA$1010,U$3-($H$3-8),0)*Parameters!$K$13</f>
        <v>0.14127455357142857</v>
      </c>
      <c r="V147" s="56" cm="1">
        <f t="array" aca="1" ref="V147" ca="1">VLOOKUP($A147,$A$12:$BA$1010,V$3-($H$3-8),0)*Parameters!$K$13</f>
        <v>0.14127455357142857</v>
      </c>
      <c r="W147" s="56" cm="1">
        <f t="array" aca="1" ref="W147" ca="1">VLOOKUP($A147,$A$12:$BA$1010,W$3-($H$3-8),0)*Parameters!$K$13</f>
        <v>0.14127455357142857</v>
      </c>
      <c r="X147" s="56" cm="1">
        <f t="array" aca="1" ref="X147" ca="1">VLOOKUP($A147,$A$12:$BA$1010,X$3-($H$3-8),0)*Parameters!$K$13</f>
        <v>0.14127455357142857</v>
      </c>
      <c r="Y147" s="56" cm="1">
        <f t="array" aca="1" ref="Y147" ca="1">VLOOKUP($A147,$A$12:$BA$1010,Y$3-($H$3-8),0)*Parameters!$K$13</f>
        <v>0.14127455357142857</v>
      </c>
      <c r="Z147" s="56" cm="1">
        <f t="array" aca="1" ref="Z147" ca="1">VLOOKUP($A147,$A$12:$BA$1010,Z$3-($H$3-8),0)*Parameters!$K$13</f>
        <v>0.14127455357142857</v>
      </c>
      <c r="AA147" s="56" cm="1">
        <f t="array" aca="1" ref="AA147" ca="1">VLOOKUP($A147,$A$12:$BA$1010,AA$3-($H$3-8),0)*Parameters!$K$13</f>
        <v>0.14127455357142857</v>
      </c>
      <c r="AB147" s="56" cm="1">
        <f t="array" aca="1" ref="AB147" ca="1">VLOOKUP($A147,$A$12:$BA$1010,AB$3-($H$3-8),0)*Parameters!$K$13</f>
        <v>0.14127455357142857</v>
      </c>
      <c r="AC147" s="56" cm="1">
        <f t="array" aca="1" ref="AC147" ca="1">VLOOKUP($A147,$A$12:$BA$1010,AC$3-($H$3-8),0)*Parameters!$K$13</f>
        <v>0.14127455357142857</v>
      </c>
      <c r="AD147" s="56" cm="1">
        <f t="array" aca="1" ref="AD147" ca="1">VLOOKUP($A147,$A$12:$BA$1010,AD$3-($H$3-8),0)*Parameters!$K$13</f>
        <v>0.14127455357142857</v>
      </c>
      <c r="AE147" s="56" cm="1">
        <f t="array" aca="1" ref="AE147" ca="1">VLOOKUP($A147,$A$12:$BA$1010,AE$3-($H$3-8),0)*Parameters!$K$13</f>
        <v>0.14127455357142857</v>
      </c>
      <c r="AF147" s="56" cm="1">
        <f t="array" aca="1" ref="AF147" ca="1">VLOOKUP($A147,$A$12:$BA$1010,AF$3-($H$3-8),0)*Parameters!$K$13</f>
        <v>0.14127455357142857</v>
      </c>
      <c r="AG147" s="56" cm="1">
        <f t="array" aca="1" ref="AG147" ca="1">VLOOKUP($A147,$A$12:$BA$1010,AG$3-($H$3-8),0)*Parameters!$K$13</f>
        <v>0.14127455357142857</v>
      </c>
      <c r="AH147" s="56" cm="1">
        <f t="array" aca="1" ref="AH147" ca="1">VLOOKUP($A147,$A$12:$BA$1010,AH$3-($H$3-8),0)*Parameters!$K$13</f>
        <v>0.14127455357142857</v>
      </c>
      <c r="AI147" s="56" cm="1">
        <f t="array" aca="1" ref="AI147" ca="1">VLOOKUP($A147,$A$12:$BA$1010,AI$3-($H$3-8),0)*Parameters!$K$13</f>
        <v>0.14127455357142857</v>
      </c>
      <c r="AJ147" s="56" cm="1">
        <f t="array" aca="1" ref="AJ147" ca="1">VLOOKUP($A147,$A$12:$BA$1010,AJ$3-($H$3-8),0)*Parameters!$K$13</f>
        <v>0.14127455357142857</v>
      </c>
      <c r="AK147" s="56" cm="1">
        <f t="array" aca="1" ref="AK147" ca="1">VLOOKUP($A147,$A$12:$BA$1010,AK$3-($H$3-8),0)*Parameters!$K$13</f>
        <v>0.14127455357142857</v>
      </c>
      <c r="AL147" s="56" cm="1">
        <f t="array" aca="1" ref="AL147" ca="1">VLOOKUP($A147,$A$12:$BA$1010,AL$3-($H$3-8),0)*Parameters!$K$13</f>
        <v>0.14127455357142857</v>
      </c>
      <c r="AM147" s="56"/>
      <c r="AN147" s="56"/>
      <c r="AO147" s="56"/>
      <c r="AP147" s="56"/>
      <c r="AQ147" s="56"/>
    </row>
    <row r="148" spans="1:43" x14ac:dyDescent="0.25">
      <c r="A148" s="382" t="s">
        <v>309</v>
      </c>
      <c r="B148" s="2"/>
      <c r="C148" s="2" t="s">
        <v>240</v>
      </c>
      <c r="D148" s="25" t="s">
        <v>53</v>
      </c>
      <c r="E148" s="46" t="str">
        <f t="shared" si="89"/>
        <v>Sheep</v>
      </c>
      <c r="F148" s="25" t="s">
        <v>224</v>
      </c>
      <c r="G148" s="205"/>
      <c r="H148" s="56" cm="1">
        <f t="array" aca="1" ref="H148" ca="1">VLOOKUP($A148,$A$12:$BA$1010,H$3-($H$3-8),0)*Parameters!$K$13</f>
        <v>0</v>
      </c>
      <c r="I148" s="56" cm="1">
        <f t="array" aca="1" ref="I148" ca="1">VLOOKUP($A148,$A$12:$BA$1010,I$3-($H$3-8),0)*Parameters!$K$13</f>
        <v>0</v>
      </c>
      <c r="J148" s="56" cm="1">
        <f t="array" aca="1" ref="J148" ca="1">VLOOKUP($A148,$A$12:$BA$1010,J$3-($H$3-8),0)*Parameters!$K$13</f>
        <v>0</v>
      </c>
      <c r="K148" s="56" cm="1">
        <f t="array" aca="1" ref="K148" ca="1">VLOOKUP($A148,$A$12:$BA$1010,K$3-($H$3-8),0)*Parameters!$K$13</f>
        <v>0</v>
      </c>
      <c r="L148" s="56" cm="1">
        <f t="array" aca="1" ref="L148" ca="1">VLOOKUP($A148,$A$12:$BA$1010,L$3-($H$3-8),0)*Parameters!$K$13</f>
        <v>0</v>
      </c>
      <c r="M148" s="56" cm="1">
        <f t="array" aca="1" ref="M148" ca="1">VLOOKUP($A148,$A$12:$BA$1010,M$3-($H$3-8),0)*Parameters!$K$13</f>
        <v>0</v>
      </c>
      <c r="N148" s="56" cm="1">
        <f t="array" aca="1" ref="N148" ca="1">VLOOKUP($A148,$A$12:$BA$1010,N$3-($H$3-8),0)*Parameters!$K$13</f>
        <v>0</v>
      </c>
      <c r="O148" s="56" cm="1">
        <f t="array" aca="1" ref="O148" ca="1">VLOOKUP($A148,$A$12:$BA$1010,O$3-($H$3-8),0)*Parameters!$K$13</f>
        <v>0</v>
      </c>
      <c r="P148" s="56" cm="1">
        <f t="array" aca="1" ref="P148" ca="1">VLOOKUP($A148,$A$12:$BA$1010,P$3-($H$3-8),0)*Parameters!$K$13</f>
        <v>0</v>
      </c>
      <c r="Q148" s="56" cm="1">
        <f t="array" aca="1" ref="Q148" ca="1">VLOOKUP($A148,$A$12:$BA$1010,Q$3-($H$3-8),0)*Parameters!$K$13</f>
        <v>0</v>
      </c>
      <c r="R148" s="56" cm="1">
        <f t="array" aca="1" ref="R148" ca="1">VLOOKUP($A148,$A$12:$BA$1010,R$3-($H$3-8),0)*Parameters!$K$13</f>
        <v>0</v>
      </c>
      <c r="S148" s="56" cm="1">
        <f t="array" aca="1" ref="S148" ca="1">VLOOKUP($A148,$A$12:$BA$1010,S$3-($H$3-8),0)*Parameters!$K$13</f>
        <v>0</v>
      </c>
      <c r="T148" s="56" cm="1">
        <f t="array" aca="1" ref="T148" ca="1">VLOOKUP($A148,$A$12:$BA$1010,T$3-($H$3-8),0)*Parameters!$K$13</f>
        <v>0</v>
      </c>
      <c r="U148" s="56" cm="1">
        <f t="array" aca="1" ref="U148" ca="1">VLOOKUP($A148,$A$12:$BA$1010,U$3-($H$3-8),0)*Parameters!$K$13</f>
        <v>0</v>
      </c>
      <c r="V148" s="56" cm="1">
        <f t="array" aca="1" ref="V148" ca="1">VLOOKUP($A148,$A$12:$BA$1010,V$3-($H$3-8),0)*Parameters!$K$13</f>
        <v>0</v>
      </c>
      <c r="W148" s="56" cm="1">
        <f t="array" aca="1" ref="W148" ca="1">VLOOKUP($A148,$A$12:$BA$1010,W$3-($H$3-8),0)*Parameters!$K$13</f>
        <v>0</v>
      </c>
      <c r="X148" s="56" cm="1">
        <f t="array" aca="1" ref="X148" ca="1">VLOOKUP($A148,$A$12:$BA$1010,X$3-($H$3-8),0)*Parameters!$K$13</f>
        <v>0</v>
      </c>
      <c r="Y148" s="56" cm="1">
        <f t="array" aca="1" ref="Y148" ca="1">VLOOKUP($A148,$A$12:$BA$1010,Y$3-($H$3-8),0)*Parameters!$K$13</f>
        <v>0</v>
      </c>
      <c r="Z148" s="56" cm="1">
        <f t="array" aca="1" ref="Z148" ca="1">VLOOKUP($A148,$A$12:$BA$1010,Z$3-($H$3-8),0)*Parameters!$K$13</f>
        <v>0</v>
      </c>
      <c r="AA148" s="56" cm="1">
        <f t="array" aca="1" ref="AA148" ca="1">VLOOKUP($A148,$A$12:$BA$1010,AA$3-($H$3-8),0)*Parameters!$K$13</f>
        <v>0</v>
      </c>
      <c r="AB148" s="56" cm="1">
        <f t="array" aca="1" ref="AB148" ca="1">VLOOKUP($A148,$A$12:$BA$1010,AB$3-($H$3-8),0)*Parameters!$K$13</f>
        <v>0</v>
      </c>
      <c r="AC148" s="56" cm="1">
        <f t="array" aca="1" ref="AC148" ca="1">VLOOKUP($A148,$A$12:$BA$1010,AC$3-($H$3-8),0)*Parameters!$K$13</f>
        <v>0</v>
      </c>
      <c r="AD148" s="56" cm="1">
        <f t="array" aca="1" ref="AD148" ca="1">VLOOKUP($A148,$A$12:$BA$1010,AD$3-($H$3-8),0)*Parameters!$K$13</f>
        <v>0</v>
      </c>
      <c r="AE148" s="56" cm="1">
        <f t="array" aca="1" ref="AE148" ca="1">VLOOKUP($A148,$A$12:$BA$1010,AE$3-($H$3-8),0)*Parameters!$K$13</f>
        <v>0</v>
      </c>
      <c r="AF148" s="56" cm="1">
        <f t="array" aca="1" ref="AF148" ca="1">VLOOKUP($A148,$A$12:$BA$1010,AF$3-($H$3-8),0)*Parameters!$K$13</f>
        <v>0</v>
      </c>
      <c r="AG148" s="56" cm="1">
        <f t="array" aca="1" ref="AG148" ca="1">VLOOKUP($A148,$A$12:$BA$1010,AG$3-($H$3-8),0)*Parameters!$K$13</f>
        <v>0</v>
      </c>
      <c r="AH148" s="56" cm="1">
        <f t="array" aca="1" ref="AH148" ca="1">VLOOKUP($A148,$A$12:$BA$1010,AH$3-($H$3-8),0)*Parameters!$K$13</f>
        <v>0</v>
      </c>
      <c r="AI148" s="56" cm="1">
        <f t="array" aca="1" ref="AI148" ca="1">VLOOKUP($A148,$A$12:$BA$1010,AI$3-($H$3-8),0)*Parameters!$K$13</f>
        <v>0</v>
      </c>
      <c r="AJ148" s="56" cm="1">
        <f t="array" aca="1" ref="AJ148" ca="1">VLOOKUP($A148,$A$12:$BA$1010,AJ$3-($H$3-8),0)*Parameters!$K$13</f>
        <v>0</v>
      </c>
      <c r="AK148" s="56" cm="1">
        <f t="array" aca="1" ref="AK148" ca="1">VLOOKUP($A148,$A$12:$BA$1010,AK$3-($H$3-8),0)*Parameters!$K$13</f>
        <v>0</v>
      </c>
      <c r="AL148" s="56" cm="1">
        <f t="array" aca="1" ref="AL148" ca="1">VLOOKUP($A148,$A$12:$BA$1010,AL$3-($H$3-8),0)*Parameters!$K$13</f>
        <v>0</v>
      </c>
      <c r="AM148" s="56"/>
      <c r="AN148" s="56"/>
      <c r="AO148" s="56"/>
      <c r="AP148" s="56"/>
      <c r="AQ148" s="56"/>
    </row>
    <row r="149" spans="1:43" x14ac:dyDescent="0.25">
      <c r="A149" s="382" t="s">
        <v>313</v>
      </c>
      <c r="B149" s="2"/>
      <c r="C149" s="2" t="s">
        <v>251</v>
      </c>
      <c r="D149" s="25" t="s">
        <v>53</v>
      </c>
      <c r="E149" s="46" t="str">
        <f t="shared" si="89"/>
        <v>Sheep</v>
      </c>
      <c r="F149" s="25" t="s">
        <v>224</v>
      </c>
      <c r="G149" s="205"/>
      <c r="H149" s="56" cm="1">
        <f t="array" aca="1" ref="H149" ca="1">VLOOKUP($A149,$A$12:$BA$1010,H$3-($H$3-8),0)*Parameters!$K$13</f>
        <v>8.2370537142857116E-3</v>
      </c>
      <c r="I149" s="56" cm="1">
        <f t="array" aca="1" ref="I149" ca="1">VLOOKUP($A149,$A$12:$BA$1010,I$3-($H$3-8),0)*Parameters!$K$13</f>
        <v>8.2370537142857116E-3</v>
      </c>
      <c r="J149" s="56" cm="1">
        <f t="array" aca="1" ref="J149" ca="1">VLOOKUP($A149,$A$12:$BA$1010,J$3-($H$3-8),0)*Parameters!$K$13</f>
        <v>8.2370537142857116E-3</v>
      </c>
      <c r="K149" s="56" cm="1">
        <f t="array" aca="1" ref="K149" ca="1">VLOOKUP($A149,$A$12:$BA$1010,K$3-($H$3-8),0)*Parameters!$K$13</f>
        <v>8.2370537142857116E-3</v>
      </c>
      <c r="L149" s="56" cm="1">
        <f t="array" aca="1" ref="L149" ca="1">VLOOKUP($A149,$A$12:$BA$1010,L$3-($H$3-8),0)*Parameters!$K$13</f>
        <v>8.2370537142857116E-3</v>
      </c>
      <c r="M149" s="56" cm="1">
        <f t="array" aca="1" ref="M149" ca="1">VLOOKUP($A149,$A$12:$BA$1010,M$3-($H$3-8),0)*Parameters!$K$13</f>
        <v>8.2370537142857116E-3</v>
      </c>
      <c r="N149" s="56" cm="1">
        <f t="array" aca="1" ref="N149" ca="1">VLOOKUP($A149,$A$12:$BA$1010,N$3-($H$3-8),0)*Parameters!$K$13</f>
        <v>8.2370537142857116E-3</v>
      </c>
      <c r="O149" s="56" cm="1">
        <f t="array" aca="1" ref="O149" ca="1">VLOOKUP($A149,$A$12:$BA$1010,O$3-($H$3-8),0)*Parameters!$K$13</f>
        <v>8.2370537142857116E-3</v>
      </c>
      <c r="P149" s="56" cm="1">
        <f t="array" aca="1" ref="P149" ca="1">VLOOKUP($A149,$A$12:$BA$1010,P$3-($H$3-8),0)*Parameters!$K$13</f>
        <v>8.2370537142857116E-3</v>
      </c>
      <c r="Q149" s="56" cm="1">
        <f t="array" aca="1" ref="Q149" ca="1">VLOOKUP($A149,$A$12:$BA$1010,Q$3-($H$3-8),0)*Parameters!$K$13</f>
        <v>8.2370537142857116E-3</v>
      </c>
      <c r="R149" s="56" cm="1">
        <f t="array" aca="1" ref="R149" ca="1">VLOOKUP($A149,$A$12:$BA$1010,R$3-($H$3-8),0)*Parameters!$K$13</f>
        <v>8.2370537142857116E-3</v>
      </c>
      <c r="S149" s="56" cm="1">
        <f t="array" aca="1" ref="S149" ca="1">VLOOKUP($A149,$A$12:$BA$1010,S$3-($H$3-8),0)*Parameters!$K$13</f>
        <v>8.2370537142857116E-3</v>
      </c>
      <c r="T149" s="56" cm="1">
        <f t="array" aca="1" ref="T149" ca="1">VLOOKUP($A149,$A$12:$BA$1010,T$3-($H$3-8),0)*Parameters!$K$13</f>
        <v>8.2370537142857116E-3</v>
      </c>
      <c r="U149" s="56" cm="1">
        <f t="array" aca="1" ref="U149" ca="1">VLOOKUP($A149,$A$12:$BA$1010,U$3-($H$3-8),0)*Parameters!$K$13</f>
        <v>8.2370537142857116E-3</v>
      </c>
      <c r="V149" s="56" cm="1">
        <f t="array" aca="1" ref="V149" ca="1">VLOOKUP($A149,$A$12:$BA$1010,V$3-($H$3-8),0)*Parameters!$K$13</f>
        <v>8.2370537142857116E-3</v>
      </c>
      <c r="W149" s="56" cm="1">
        <f t="array" aca="1" ref="W149" ca="1">VLOOKUP($A149,$A$12:$BA$1010,W$3-($H$3-8),0)*Parameters!$K$13</f>
        <v>8.2370537142857116E-3</v>
      </c>
      <c r="X149" s="56" cm="1">
        <f t="array" aca="1" ref="X149" ca="1">VLOOKUP($A149,$A$12:$BA$1010,X$3-($H$3-8),0)*Parameters!$K$13</f>
        <v>8.2370537142857116E-3</v>
      </c>
      <c r="Y149" s="56" cm="1">
        <f t="array" aca="1" ref="Y149" ca="1">VLOOKUP($A149,$A$12:$BA$1010,Y$3-($H$3-8),0)*Parameters!$K$13</f>
        <v>8.2370537142857116E-3</v>
      </c>
      <c r="Z149" s="56" cm="1">
        <f t="array" aca="1" ref="Z149" ca="1">VLOOKUP($A149,$A$12:$BA$1010,Z$3-($H$3-8),0)*Parameters!$K$13</f>
        <v>8.2370537142857116E-3</v>
      </c>
      <c r="AA149" s="56" cm="1">
        <f t="array" aca="1" ref="AA149" ca="1">VLOOKUP($A149,$A$12:$BA$1010,AA$3-($H$3-8),0)*Parameters!$K$13</f>
        <v>8.2370537142857116E-3</v>
      </c>
      <c r="AB149" s="56" cm="1">
        <f t="array" aca="1" ref="AB149" ca="1">VLOOKUP($A149,$A$12:$BA$1010,AB$3-($H$3-8),0)*Parameters!$K$13</f>
        <v>8.2370537142857116E-3</v>
      </c>
      <c r="AC149" s="56" cm="1">
        <f t="array" aca="1" ref="AC149" ca="1">VLOOKUP($A149,$A$12:$BA$1010,AC$3-($H$3-8),0)*Parameters!$K$13</f>
        <v>8.2370537142857116E-3</v>
      </c>
      <c r="AD149" s="56" cm="1">
        <f t="array" aca="1" ref="AD149" ca="1">VLOOKUP($A149,$A$12:$BA$1010,AD$3-($H$3-8),0)*Parameters!$K$13</f>
        <v>8.2370537142857116E-3</v>
      </c>
      <c r="AE149" s="56" cm="1">
        <f t="array" aca="1" ref="AE149" ca="1">VLOOKUP($A149,$A$12:$BA$1010,AE$3-($H$3-8),0)*Parameters!$K$13</f>
        <v>8.2370537142857116E-3</v>
      </c>
      <c r="AF149" s="56" cm="1">
        <f t="array" aca="1" ref="AF149" ca="1">VLOOKUP($A149,$A$12:$BA$1010,AF$3-($H$3-8),0)*Parameters!$K$13</f>
        <v>8.2370537142857116E-3</v>
      </c>
      <c r="AG149" s="56" cm="1">
        <f t="array" aca="1" ref="AG149" ca="1">VLOOKUP($A149,$A$12:$BA$1010,AG$3-($H$3-8),0)*Parameters!$K$13</f>
        <v>8.2370537142857116E-3</v>
      </c>
      <c r="AH149" s="56" cm="1">
        <f t="array" aca="1" ref="AH149" ca="1">VLOOKUP($A149,$A$12:$BA$1010,AH$3-($H$3-8),0)*Parameters!$K$13</f>
        <v>8.2370537142857116E-3</v>
      </c>
      <c r="AI149" s="56" cm="1">
        <f t="array" aca="1" ref="AI149" ca="1">VLOOKUP($A149,$A$12:$BA$1010,AI$3-($H$3-8),0)*Parameters!$K$13</f>
        <v>8.2370537142857116E-3</v>
      </c>
      <c r="AJ149" s="56" cm="1">
        <f t="array" aca="1" ref="AJ149" ca="1">VLOOKUP($A149,$A$12:$BA$1010,AJ$3-($H$3-8),0)*Parameters!$K$13</f>
        <v>8.2370537142857116E-3</v>
      </c>
      <c r="AK149" s="56" cm="1">
        <f t="array" aca="1" ref="AK149" ca="1">VLOOKUP($A149,$A$12:$BA$1010,AK$3-($H$3-8),0)*Parameters!$K$13</f>
        <v>8.2370537142857116E-3</v>
      </c>
      <c r="AL149" s="56" cm="1">
        <f t="array" aca="1" ref="AL149" ca="1">VLOOKUP($A149,$A$12:$BA$1010,AL$3-($H$3-8),0)*Parameters!$K$13</f>
        <v>8.2370537142857116E-3</v>
      </c>
      <c r="AM149" s="56"/>
      <c r="AN149" s="56"/>
      <c r="AO149" s="56"/>
      <c r="AP149" s="56"/>
      <c r="AQ149" s="56"/>
    </row>
    <row r="150" spans="1:43" x14ac:dyDescent="0.25">
      <c r="A150" s="386" t="str">
        <f>B150&amp;"_"&amp;D150</f>
        <v>3B_NH3</v>
      </c>
      <c r="B150" s="387" t="s">
        <v>165</v>
      </c>
      <c r="C150" s="387" t="s">
        <v>351</v>
      </c>
      <c r="D150" s="388" t="s">
        <v>53</v>
      </c>
      <c r="E150" s="389" t="str">
        <f t="shared" si="89"/>
        <v>Sheep</v>
      </c>
      <c r="F150" s="388" t="s">
        <v>358</v>
      </c>
      <c r="G150" s="390"/>
      <c r="H150" s="391">
        <f ca="1">SUM(H145:H149)*Parameters!$K$11</f>
        <v>1.8289110728571426E-7</v>
      </c>
      <c r="I150" s="391">
        <f ca="1">SUM(I145:I149)*Parameters!$K$11</f>
        <v>1.8289110728571426E-7</v>
      </c>
      <c r="J150" s="391">
        <f ca="1">SUM(J145:J149)*Parameters!$K$11</f>
        <v>1.8289110728571426E-7</v>
      </c>
      <c r="K150" s="391">
        <f ca="1">SUM(K145:K149)*Parameters!$K$11</f>
        <v>1.8289110728571426E-7</v>
      </c>
      <c r="L150" s="391">
        <f ca="1">SUM(L145:L149)*Parameters!$K$11</f>
        <v>1.8289110728571426E-7</v>
      </c>
      <c r="M150" s="391">
        <f ca="1">SUM(M145:M149)*Parameters!$K$11</f>
        <v>1.8289110728571426E-7</v>
      </c>
      <c r="N150" s="391">
        <f ca="1">SUM(N145:N149)*Parameters!$K$11</f>
        <v>1.8289110728571426E-7</v>
      </c>
      <c r="O150" s="391">
        <f ca="1">SUM(O145:O149)*Parameters!$K$11</f>
        <v>1.8289110728571426E-7</v>
      </c>
      <c r="P150" s="391">
        <f ca="1">SUM(P145:P149)*Parameters!$K$11</f>
        <v>1.8289110728571426E-7</v>
      </c>
      <c r="Q150" s="391">
        <f ca="1">SUM(Q145:Q149)*Parameters!$K$11</f>
        <v>1.8289110728571426E-7</v>
      </c>
      <c r="R150" s="391">
        <f ca="1">SUM(R145:R149)*Parameters!$K$11</f>
        <v>1.8289110728571426E-7</v>
      </c>
      <c r="S150" s="391">
        <f ca="1">SUM(S145:S149)*Parameters!$K$11</f>
        <v>1.8289110728571426E-7</v>
      </c>
      <c r="T150" s="391">
        <f ca="1">SUM(T145:T149)*Parameters!$K$11</f>
        <v>1.8289110728571426E-7</v>
      </c>
      <c r="U150" s="391">
        <f ca="1">SUM(U145:U149)*Parameters!$K$11</f>
        <v>1.8289110728571426E-7</v>
      </c>
      <c r="V150" s="391">
        <f ca="1">SUM(V145:V149)*Parameters!$K$11</f>
        <v>1.8289110728571426E-7</v>
      </c>
      <c r="W150" s="391">
        <f ca="1">SUM(W145:W149)*Parameters!$K$11</f>
        <v>1.8289110728571426E-7</v>
      </c>
      <c r="X150" s="391">
        <f ca="1">SUM(X145:X149)*Parameters!$K$11</f>
        <v>1.8289110728571426E-7</v>
      </c>
      <c r="Y150" s="391">
        <f ca="1">SUM(Y145:Y149)*Parameters!$K$11</f>
        <v>1.8289110728571426E-7</v>
      </c>
      <c r="Z150" s="391">
        <f ca="1">SUM(Z145:Z149)*Parameters!$K$11</f>
        <v>1.8289110728571426E-7</v>
      </c>
      <c r="AA150" s="391">
        <f ca="1">SUM(AA145:AA149)*Parameters!$K$11</f>
        <v>1.8289110728571426E-7</v>
      </c>
      <c r="AB150" s="391">
        <f ca="1">SUM(AB145:AB149)*Parameters!$K$11</f>
        <v>1.8289110728571426E-7</v>
      </c>
      <c r="AC150" s="391">
        <f ca="1">SUM(AC145:AC149)*Parameters!$K$11</f>
        <v>1.8289110728571426E-7</v>
      </c>
      <c r="AD150" s="391">
        <f ca="1">SUM(AD145:AD149)*Parameters!$K$11</f>
        <v>1.8289110728571426E-7</v>
      </c>
      <c r="AE150" s="391">
        <f ca="1">SUM(AE145:AE149)*Parameters!$K$11</f>
        <v>1.8289110728571426E-7</v>
      </c>
      <c r="AF150" s="391">
        <f ca="1">SUM(AF145:AF149)*Parameters!$K$11</f>
        <v>1.8289110728571426E-7</v>
      </c>
      <c r="AG150" s="391">
        <f ca="1">SUM(AG145:AG149)*Parameters!$K$11</f>
        <v>1.8289110728571426E-7</v>
      </c>
      <c r="AH150" s="391">
        <f ca="1">SUM(AH145:AH149)*Parameters!$K$11</f>
        <v>1.8289110728571426E-7</v>
      </c>
      <c r="AI150" s="391">
        <f ca="1">SUM(AI145:AI149)*Parameters!$K$11</f>
        <v>1.8289110728571426E-7</v>
      </c>
      <c r="AJ150" s="391">
        <f ca="1">SUM(AJ145:AJ149)*Parameters!$K$11</f>
        <v>1.8289110728571426E-7</v>
      </c>
      <c r="AK150" s="391">
        <f ca="1">SUM(AK145:AK149)*Parameters!$K$11</f>
        <v>1.8289110728571426E-7</v>
      </c>
      <c r="AL150" s="391">
        <f ca="1">SUM(AL145:AL149)*Parameters!$K$11</f>
        <v>1.8289110728571426E-7</v>
      </c>
      <c r="AM150" s="391"/>
      <c r="AN150" s="391"/>
      <c r="AO150" s="391"/>
      <c r="AP150" s="391"/>
      <c r="AQ150" s="391"/>
    </row>
    <row r="151" spans="1:43" x14ac:dyDescent="0.25">
      <c r="A151" s="89" t="s">
        <v>319</v>
      </c>
      <c r="B151" s="2"/>
      <c r="C151" s="2" t="s">
        <v>241</v>
      </c>
      <c r="D151" s="25" t="s">
        <v>53</v>
      </c>
      <c r="E151" s="46" t="str">
        <f t="shared" si="89"/>
        <v>Sheep</v>
      </c>
      <c r="F151" s="25" t="s">
        <v>224</v>
      </c>
      <c r="G151" s="205"/>
      <c r="H151" s="56" cm="1">
        <f t="array" aca="1" ref="H151" ca="1">VLOOKUP($A151,$A$12:$BA$1010,H$3-($H$3-8),0)*Parameters!$K$13</f>
        <v>0</v>
      </c>
      <c r="I151" s="56" cm="1">
        <f t="array" aca="1" ref="I151" ca="1">VLOOKUP($A151,$A$12:$BA$1010,I$3-($H$3-8),0)*Parameters!$K$13</f>
        <v>0</v>
      </c>
      <c r="J151" s="56" cm="1">
        <f t="array" aca="1" ref="J151" ca="1">VLOOKUP($A151,$A$12:$BA$1010,J$3-($H$3-8),0)*Parameters!$K$13</f>
        <v>0</v>
      </c>
      <c r="K151" s="56" cm="1">
        <f t="array" aca="1" ref="K151" ca="1">VLOOKUP($A151,$A$12:$BA$1010,K$3-($H$3-8),0)*Parameters!$K$13</f>
        <v>0</v>
      </c>
      <c r="L151" s="56" cm="1">
        <f t="array" aca="1" ref="L151" ca="1">VLOOKUP($A151,$A$12:$BA$1010,L$3-($H$3-8),0)*Parameters!$K$13</f>
        <v>0</v>
      </c>
      <c r="M151" s="56" cm="1">
        <f t="array" aca="1" ref="M151" ca="1">VLOOKUP($A151,$A$12:$BA$1010,M$3-($H$3-8),0)*Parameters!$K$13</f>
        <v>0</v>
      </c>
      <c r="N151" s="56" cm="1">
        <f t="array" aca="1" ref="N151" ca="1">VLOOKUP($A151,$A$12:$BA$1010,N$3-($H$3-8),0)*Parameters!$K$13</f>
        <v>0</v>
      </c>
      <c r="O151" s="56" cm="1">
        <f t="array" aca="1" ref="O151" ca="1">VLOOKUP($A151,$A$12:$BA$1010,O$3-($H$3-8),0)*Parameters!$K$13</f>
        <v>0</v>
      </c>
      <c r="P151" s="56" cm="1">
        <f t="array" aca="1" ref="P151" ca="1">VLOOKUP($A151,$A$12:$BA$1010,P$3-($H$3-8),0)*Parameters!$K$13</f>
        <v>0</v>
      </c>
      <c r="Q151" s="56" cm="1">
        <f t="array" aca="1" ref="Q151" ca="1">VLOOKUP($A151,$A$12:$BA$1010,Q$3-($H$3-8),0)*Parameters!$K$13</f>
        <v>0</v>
      </c>
      <c r="R151" s="56" cm="1">
        <f t="array" aca="1" ref="R151" ca="1">VLOOKUP($A151,$A$12:$BA$1010,R$3-($H$3-8),0)*Parameters!$K$13</f>
        <v>0</v>
      </c>
      <c r="S151" s="56" cm="1">
        <f t="array" aca="1" ref="S151" ca="1">VLOOKUP($A151,$A$12:$BA$1010,S$3-($H$3-8),0)*Parameters!$K$13</f>
        <v>0</v>
      </c>
      <c r="T151" s="56" cm="1">
        <f t="array" aca="1" ref="T151" ca="1">VLOOKUP($A151,$A$12:$BA$1010,T$3-($H$3-8),0)*Parameters!$K$13</f>
        <v>0</v>
      </c>
      <c r="U151" s="56" cm="1">
        <f t="array" aca="1" ref="U151" ca="1">VLOOKUP($A151,$A$12:$BA$1010,U$3-($H$3-8),0)*Parameters!$K$13</f>
        <v>0</v>
      </c>
      <c r="V151" s="56" cm="1">
        <f t="array" aca="1" ref="V151" ca="1">VLOOKUP($A151,$A$12:$BA$1010,V$3-($H$3-8),0)*Parameters!$K$13</f>
        <v>0</v>
      </c>
      <c r="W151" s="56" cm="1">
        <f t="array" aca="1" ref="W151" ca="1">VLOOKUP($A151,$A$12:$BA$1010,W$3-($H$3-8),0)*Parameters!$K$13</f>
        <v>0</v>
      </c>
      <c r="X151" s="56" cm="1">
        <f t="array" aca="1" ref="X151" ca="1">VLOOKUP($A151,$A$12:$BA$1010,X$3-($H$3-8),0)*Parameters!$K$13</f>
        <v>0</v>
      </c>
      <c r="Y151" s="56" cm="1">
        <f t="array" aca="1" ref="Y151" ca="1">VLOOKUP($A151,$A$12:$BA$1010,Y$3-($H$3-8),0)*Parameters!$K$13</f>
        <v>0</v>
      </c>
      <c r="Z151" s="56" cm="1">
        <f t="array" aca="1" ref="Z151" ca="1">VLOOKUP($A151,$A$12:$BA$1010,Z$3-($H$3-8),0)*Parameters!$K$13</f>
        <v>0</v>
      </c>
      <c r="AA151" s="56" cm="1">
        <f t="array" aca="1" ref="AA151" ca="1">VLOOKUP($A151,$A$12:$BA$1010,AA$3-($H$3-8),0)*Parameters!$K$13</f>
        <v>0</v>
      </c>
      <c r="AB151" s="56" cm="1">
        <f t="array" aca="1" ref="AB151" ca="1">VLOOKUP($A151,$A$12:$BA$1010,AB$3-($H$3-8),0)*Parameters!$K$13</f>
        <v>0</v>
      </c>
      <c r="AC151" s="56" cm="1">
        <f t="array" aca="1" ref="AC151" ca="1">VLOOKUP($A151,$A$12:$BA$1010,AC$3-($H$3-8),0)*Parameters!$K$13</f>
        <v>0</v>
      </c>
      <c r="AD151" s="56" cm="1">
        <f t="array" aca="1" ref="AD151" ca="1">VLOOKUP($A151,$A$12:$BA$1010,AD$3-($H$3-8),0)*Parameters!$K$13</f>
        <v>0</v>
      </c>
      <c r="AE151" s="56" cm="1">
        <f t="array" aca="1" ref="AE151" ca="1">VLOOKUP($A151,$A$12:$BA$1010,AE$3-($H$3-8),0)*Parameters!$K$13</f>
        <v>0</v>
      </c>
      <c r="AF151" s="56" cm="1">
        <f t="array" aca="1" ref="AF151" ca="1">VLOOKUP($A151,$A$12:$BA$1010,AF$3-($H$3-8),0)*Parameters!$K$13</f>
        <v>0</v>
      </c>
      <c r="AG151" s="56" cm="1">
        <f t="array" aca="1" ref="AG151" ca="1">VLOOKUP($A151,$A$12:$BA$1010,AG$3-($H$3-8),0)*Parameters!$K$13</f>
        <v>0</v>
      </c>
      <c r="AH151" s="56" cm="1">
        <f t="array" aca="1" ref="AH151" ca="1">VLOOKUP($A151,$A$12:$BA$1010,AH$3-($H$3-8),0)*Parameters!$K$13</f>
        <v>0</v>
      </c>
      <c r="AI151" s="56" cm="1">
        <f t="array" aca="1" ref="AI151" ca="1">VLOOKUP($A151,$A$12:$BA$1010,AI$3-($H$3-8),0)*Parameters!$K$13</f>
        <v>0</v>
      </c>
      <c r="AJ151" s="56" cm="1">
        <f t="array" aca="1" ref="AJ151" ca="1">VLOOKUP($A151,$A$12:$BA$1010,AJ$3-($H$3-8),0)*Parameters!$K$13</f>
        <v>0</v>
      </c>
      <c r="AK151" s="56" cm="1">
        <f t="array" aca="1" ref="AK151" ca="1">VLOOKUP($A151,$A$12:$BA$1010,AK$3-($H$3-8),0)*Parameters!$K$13</f>
        <v>0</v>
      </c>
      <c r="AL151" s="56" cm="1">
        <f t="array" aca="1" ref="AL151" ca="1">VLOOKUP($A151,$A$12:$BA$1010,AL$3-($H$3-8),0)*Parameters!$K$13</f>
        <v>0</v>
      </c>
      <c r="AM151" s="56"/>
      <c r="AN151" s="56"/>
      <c r="AO151" s="56"/>
      <c r="AP151" s="56"/>
      <c r="AQ151" s="56"/>
    </row>
    <row r="152" spans="1:43" x14ac:dyDescent="0.25">
      <c r="A152" s="89" t="s">
        <v>320</v>
      </c>
      <c r="B152" s="2"/>
      <c r="C152" s="2" t="s">
        <v>242</v>
      </c>
      <c r="D152" s="25" t="s">
        <v>53</v>
      </c>
      <c r="E152" s="46" t="str">
        <f t="shared" si="89"/>
        <v>Sheep</v>
      </c>
      <c r="F152" s="25" t="s">
        <v>224</v>
      </c>
      <c r="G152" s="205"/>
      <c r="H152" s="56" cm="1">
        <f t="array" aca="1" ref="H152" ca="1">VLOOKUP($A152,$A$12:$BA$1010,H$3-($H$3-8),0)*Parameters!$K$13</f>
        <v>5.8302895821428551E-2</v>
      </c>
      <c r="I152" s="56" cm="1">
        <f t="array" aca="1" ref="I152" ca="1">VLOOKUP($A152,$A$12:$BA$1010,I$3-($H$3-8),0)*Parameters!$K$13</f>
        <v>5.8302895821428551E-2</v>
      </c>
      <c r="J152" s="56" cm="1">
        <f t="array" aca="1" ref="J152" ca="1">VLOOKUP($A152,$A$12:$BA$1010,J$3-($H$3-8),0)*Parameters!$K$13</f>
        <v>5.8302895821428551E-2</v>
      </c>
      <c r="K152" s="56" cm="1">
        <f t="array" aca="1" ref="K152" ca="1">VLOOKUP($A152,$A$12:$BA$1010,K$3-($H$3-8),0)*Parameters!$K$13</f>
        <v>5.8302895821428551E-2</v>
      </c>
      <c r="L152" s="56" cm="1">
        <f t="array" aca="1" ref="L152" ca="1">VLOOKUP($A152,$A$12:$BA$1010,L$3-($H$3-8),0)*Parameters!$K$13</f>
        <v>5.8302895821428551E-2</v>
      </c>
      <c r="M152" s="56" cm="1">
        <f t="array" aca="1" ref="M152" ca="1">VLOOKUP($A152,$A$12:$BA$1010,M$3-($H$3-8),0)*Parameters!$K$13</f>
        <v>5.8302895821428551E-2</v>
      </c>
      <c r="N152" s="56" cm="1">
        <f t="array" aca="1" ref="N152" ca="1">VLOOKUP($A152,$A$12:$BA$1010,N$3-($H$3-8),0)*Parameters!$K$13</f>
        <v>5.8302895821428551E-2</v>
      </c>
      <c r="O152" s="56" cm="1">
        <f t="array" aca="1" ref="O152" ca="1">VLOOKUP($A152,$A$12:$BA$1010,O$3-($H$3-8),0)*Parameters!$K$13</f>
        <v>5.8302895821428551E-2</v>
      </c>
      <c r="P152" s="56" cm="1">
        <f t="array" aca="1" ref="P152" ca="1">VLOOKUP($A152,$A$12:$BA$1010,P$3-($H$3-8),0)*Parameters!$K$13</f>
        <v>5.8302895821428551E-2</v>
      </c>
      <c r="Q152" s="56" cm="1">
        <f t="array" aca="1" ref="Q152" ca="1">VLOOKUP($A152,$A$12:$BA$1010,Q$3-($H$3-8),0)*Parameters!$K$13</f>
        <v>5.8302895821428551E-2</v>
      </c>
      <c r="R152" s="56" cm="1">
        <f t="array" aca="1" ref="R152" ca="1">VLOOKUP($A152,$A$12:$BA$1010,R$3-($H$3-8),0)*Parameters!$K$13</f>
        <v>5.8302895821428551E-2</v>
      </c>
      <c r="S152" s="56" cm="1">
        <f t="array" aca="1" ref="S152" ca="1">VLOOKUP($A152,$A$12:$BA$1010,S$3-($H$3-8),0)*Parameters!$K$13</f>
        <v>5.8302895821428551E-2</v>
      </c>
      <c r="T152" s="56" cm="1">
        <f t="array" aca="1" ref="T152" ca="1">VLOOKUP($A152,$A$12:$BA$1010,T$3-($H$3-8),0)*Parameters!$K$13</f>
        <v>5.8302895821428551E-2</v>
      </c>
      <c r="U152" s="56" cm="1">
        <f t="array" aca="1" ref="U152" ca="1">VLOOKUP($A152,$A$12:$BA$1010,U$3-($H$3-8),0)*Parameters!$K$13</f>
        <v>5.8302895821428551E-2</v>
      </c>
      <c r="V152" s="56" cm="1">
        <f t="array" aca="1" ref="V152" ca="1">VLOOKUP($A152,$A$12:$BA$1010,V$3-($H$3-8),0)*Parameters!$K$13</f>
        <v>5.8302895821428551E-2</v>
      </c>
      <c r="W152" s="56" cm="1">
        <f t="array" aca="1" ref="W152" ca="1">VLOOKUP($A152,$A$12:$BA$1010,W$3-($H$3-8),0)*Parameters!$K$13</f>
        <v>5.8302895821428551E-2</v>
      </c>
      <c r="X152" s="56" cm="1">
        <f t="array" aca="1" ref="X152" ca="1">VLOOKUP($A152,$A$12:$BA$1010,X$3-($H$3-8),0)*Parameters!$K$13</f>
        <v>5.8302895821428551E-2</v>
      </c>
      <c r="Y152" s="56" cm="1">
        <f t="array" aca="1" ref="Y152" ca="1">VLOOKUP($A152,$A$12:$BA$1010,Y$3-($H$3-8),0)*Parameters!$K$13</f>
        <v>5.8302895821428551E-2</v>
      </c>
      <c r="Z152" s="56" cm="1">
        <f t="array" aca="1" ref="Z152" ca="1">VLOOKUP($A152,$A$12:$BA$1010,Z$3-($H$3-8),0)*Parameters!$K$13</f>
        <v>5.8302895821428551E-2</v>
      </c>
      <c r="AA152" s="56" cm="1">
        <f t="array" aca="1" ref="AA152" ca="1">VLOOKUP($A152,$A$12:$BA$1010,AA$3-($H$3-8),0)*Parameters!$K$13</f>
        <v>5.8302895821428551E-2</v>
      </c>
      <c r="AB152" s="56" cm="1">
        <f t="array" aca="1" ref="AB152" ca="1">VLOOKUP($A152,$A$12:$BA$1010,AB$3-($H$3-8),0)*Parameters!$K$13</f>
        <v>5.8302895821428551E-2</v>
      </c>
      <c r="AC152" s="56" cm="1">
        <f t="array" aca="1" ref="AC152" ca="1">VLOOKUP($A152,$A$12:$BA$1010,AC$3-($H$3-8),0)*Parameters!$K$13</f>
        <v>5.8302895821428551E-2</v>
      </c>
      <c r="AD152" s="56" cm="1">
        <f t="array" aca="1" ref="AD152" ca="1">VLOOKUP($A152,$A$12:$BA$1010,AD$3-($H$3-8),0)*Parameters!$K$13</f>
        <v>5.8302895821428551E-2</v>
      </c>
      <c r="AE152" s="56" cm="1">
        <f t="array" aca="1" ref="AE152" ca="1">VLOOKUP($A152,$A$12:$BA$1010,AE$3-($H$3-8),0)*Parameters!$K$13</f>
        <v>5.8302895821428551E-2</v>
      </c>
      <c r="AF152" s="56" cm="1">
        <f t="array" aca="1" ref="AF152" ca="1">VLOOKUP($A152,$A$12:$BA$1010,AF$3-($H$3-8),0)*Parameters!$K$13</f>
        <v>5.8302895821428551E-2</v>
      </c>
      <c r="AG152" s="56" cm="1">
        <f t="array" aca="1" ref="AG152" ca="1">VLOOKUP($A152,$A$12:$BA$1010,AG$3-($H$3-8),0)*Parameters!$K$13</f>
        <v>5.8302895821428551E-2</v>
      </c>
      <c r="AH152" s="56" cm="1">
        <f t="array" aca="1" ref="AH152" ca="1">VLOOKUP($A152,$A$12:$BA$1010,AH$3-($H$3-8),0)*Parameters!$K$13</f>
        <v>5.8302895821428551E-2</v>
      </c>
      <c r="AI152" s="56" cm="1">
        <f t="array" aca="1" ref="AI152" ca="1">VLOOKUP($A152,$A$12:$BA$1010,AI$3-($H$3-8),0)*Parameters!$K$13</f>
        <v>5.8302895821428551E-2</v>
      </c>
      <c r="AJ152" s="56" cm="1">
        <f t="array" aca="1" ref="AJ152" ca="1">VLOOKUP($A152,$A$12:$BA$1010,AJ$3-($H$3-8),0)*Parameters!$K$13</f>
        <v>5.8302895821428551E-2</v>
      </c>
      <c r="AK152" s="56" cm="1">
        <f t="array" aca="1" ref="AK152" ca="1">VLOOKUP($A152,$A$12:$BA$1010,AK$3-($H$3-8),0)*Parameters!$K$13</f>
        <v>5.8302895821428551E-2</v>
      </c>
      <c r="AL152" s="56" cm="1">
        <f t="array" aca="1" ref="AL152" ca="1">VLOOKUP($A152,$A$12:$BA$1010,AL$3-($H$3-8),0)*Parameters!$K$13</f>
        <v>5.8302895821428551E-2</v>
      </c>
      <c r="AM152" s="56"/>
      <c r="AN152" s="56"/>
      <c r="AO152" s="56"/>
      <c r="AP152" s="56"/>
      <c r="AQ152" s="56"/>
    </row>
    <row r="153" spans="1:43" x14ac:dyDescent="0.25">
      <c r="A153" s="392" t="str">
        <f>B153&amp;"_"&amp;D153</f>
        <v>3Da2a_NH3</v>
      </c>
      <c r="B153" s="387" t="s">
        <v>128</v>
      </c>
      <c r="C153" s="387" t="s">
        <v>715</v>
      </c>
      <c r="D153" s="388" t="s">
        <v>53</v>
      </c>
      <c r="E153" s="389" t="str">
        <f t="shared" si="89"/>
        <v>Sheep</v>
      </c>
      <c r="F153" s="388" t="s">
        <v>358</v>
      </c>
      <c r="G153" s="393"/>
      <c r="H153" s="391">
        <f ca="1">SUM(H151:H152)*Parameters!$K$11</f>
        <v>5.830289582142855E-8</v>
      </c>
      <c r="I153" s="391">
        <f ca="1">SUM(I151:I152)*Parameters!$K$11</f>
        <v>5.830289582142855E-8</v>
      </c>
      <c r="J153" s="391">
        <f ca="1">SUM(J151:J152)*Parameters!$K$11</f>
        <v>5.830289582142855E-8</v>
      </c>
      <c r="K153" s="391">
        <f ca="1">SUM(K151:K152)*Parameters!$K$11</f>
        <v>5.830289582142855E-8</v>
      </c>
      <c r="L153" s="391">
        <f ca="1">SUM(L151:L152)*Parameters!$K$11</f>
        <v>5.830289582142855E-8</v>
      </c>
      <c r="M153" s="391">
        <f ca="1">SUM(M151:M152)*Parameters!$K$11</f>
        <v>5.830289582142855E-8</v>
      </c>
      <c r="N153" s="391">
        <f ca="1">SUM(N151:N152)*Parameters!$K$11</f>
        <v>5.830289582142855E-8</v>
      </c>
      <c r="O153" s="391">
        <f ca="1">SUM(O151:O152)*Parameters!$K$11</f>
        <v>5.830289582142855E-8</v>
      </c>
      <c r="P153" s="391">
        <f ca="1">SUM(P151:P152)*Parameters!$K$11</f>
        <v>5.830289582142855E-8</v>
      </c>
      <c r="Q153" s="391">
        <f ca="1">SUM(Q151:Q152)*Parameters!$K$11</f>
        <v>5.830289582142855E-8</v>
      </c>
      <c r="R153" s="391">
        <f ca="1">SUM(R151:R152)*Parameters!$K$11</f>
        <v>5.830289582142855E-8</v>
      </c>
      <c r="S153" s="391">
        <f ca="1">SUM(S151:S152)*Parameters!$K$11</f>
        <v>5.830289582142855E-8</v>
      </c>
      <c r="T153" s="391">
        <f ca="1">SUM(T151:T152)*Parameters!$K$11</f>
        <v>5.830289582142855E-8</v>
      </c>
      <c r="U153" s="391">
        <f ca="1">SUM(U151:U152)*Parameters!$K$11</f>
        <v>5.830289582142855E-8</v>
      </c>
      <c r="V153" s="391">
        <f ca="1">SUM(V151:V152)*Parameters!$K$11</f>
        <v>5.830289582142855E-8</v>
      </c>
      <c r="W153" s="391">
        <f ca="1">SUM(W151:W152)*Parameters!$K$11</f>
        <v>5.830289582142855E-8</v>
      </c>
      <c r="X153" s="391">
        <f ca="1">SUM(X151:X152)*Parameters!$K$11</f>
        <v>5.830289582142855E-8</v>
      </c>
      <c r="Y153" s="391">
        <f ca="1">SUM(Y151:Y152)*Parameters!$K$11</f>
        <v>5.830289582142855E-8</v>
      </c>
      <c r="Z153" s="391">
        <f ca="1">SUM(Z151:Z152)*Parameters!$K$11</f>
        <v>5.830289582142855E-8</v>
      </c>
      <c r="AA153" s="391">
        <f ca="1">SUM(AA151:AA152)*Parameters!$K$11</f>
        <v>5.830289582142855E-8</v>
      </c>
      <c r="AB153" s="391">
        <f ca="1">SUM(AB151:AB152)*Parameters!$K$11</f>
        <v>5.830289582142855E-8</v>
      </c>
      <c r="AC153" s="391">
        <f ca="1">SUM(AC151:AC152)*Parameters!$K$11</f>
        <v>5.830289582142855E-8</v>
      </c>
      <c r="AD153" s="391">
        <f ca="1">SUM(AD151:AD152)*Parameters!$K$11</f>
        <v>5.830289582142855E-8</v>
      </c>
      <c r="AE153" s="391">
        <f ca="1">SUM(AE151:AE152)*Parameters!$K$11</f>
        <v>5.830289582142855E-8</v>
      </c>
      <c r="AF153" s="391">
        <f ca="1">SUM(AF151:AF152)*Parameters!$K$11</f>
        <v>5.830289582142855E-8</v>
      </c>
      <c r="AG153" s="391">
        <f ca="1">SUM(AG151:AG152)*Parameters!$K$11</f>
        <v>5.830289582142855E-8</v>
      </c>
      <c r="AH153" s="391">
        <f ca="1">SUM(AH151:AH152)*Parameters!$K$11</f>
        <v>5.830289582142855E-8</v>
      </c>
      <c r="AI153" s="391">
        <f ca="1">SUM(AI151:AI152)*Parameters!$K$11</f>
        <v>5.830289582142855E-8</v>
      </c>
      <c r="AJ153" s="391">
        <f ca="1">SUM(AJ151:AJ152)*Parameters!$K$11</f>
        <v>5.830289582142855E-8</v>
      </c>
      <c r="AK153" s="391">
        <f ca="1">SUM(AK151:AK152)*Parameters!$K$11</f>
        <v>5.830289582142855E-8</v>
      </c>
      <c r="AL153" s="391">
        <f ca="1">SUM(AL151:AL152)*Parameters!$K$11</f>
        <v>5.830289582142855E-8</v>
      </c>
      <c r="AM153" s="391"/>
      <c r="AN153" s="391"/>
      <c r="AO153" s="391"/>
      <c r="AP153" s="391"/>
      <c r="AQ153" s="391"/>
    </row>
    <row r="154" spans="1:43" x14ac:dyDescent="0.25">
      <c r="A154" s="89" t="s">
        <v>329</v>
      </c>
      <c r="B154" s="2"/>
      <c r="C154" s="2" t="s">
        <v>89</v>
      </c>
      <c r="D154" s="25" t="s">
        <v>53</v>
      </c>
      <c r="E154" s="46" t="str">
        <f t="shared" si="89"/>
        <v>Sheep</v>
      </c>
      <c r="F154" s="25" t="s">
        <v>224</v>
      </c>
      <c r="G154" s="205"/>
      <c r="H154" s="56" cm="1">
        <f t="array" aca="1" ref="H154" ca="1">VLOOKUP($A154,$A$12:$BA$1010,H$3-($H$3-8),0)*Parameters!$K$13</f>
        <v>0.76241812499999995</v>
      </c>
      <c r="I154" s="56" cm="1">
        <f t="array" aca="1" ref="I154" ca="1">VLOOKUP($A154,$A$12:$BA$1010,I$3-($H$3-8),0)*Parameters!$K$13</f>
        <v>0.76241812499999995</v>
      </c>
      <c r="J154" s="56" cm="1">
        <f t="array" aca="1" ref="J154" ca="1">VLOOKUP($A154,$A$12:$BA$1010,J$3-($H$3-8),0)*Parameters!$K$13</f>
        <v>0.76241812499999995</v>
      </c>
      <c r="K154" s="56" cm="1">
        <f t="array" aca="1" ref="K154" ca="1">VLOOKUP($A154,$A$12:$BA$1010,K$3-($H$3-8),0)*Parameters!$K$13</f>
        <v>0.76241812499999995</v>
      </c>
      <c r="L154" s="56" cm="1">
        <f t="array" aca="1" ref="L154" ca="1">VLOOKUP($A154,$A$12:$BA$1010,L$3-($H$3-8),0)*Parameters!$K$13</f>
        <v>0.76241812499999995</v>
      </c>
      <c r="M154" s="56" cm="1">
        <f t="array" aca="1" ref="M154" ca="1">VLOOKUP($A154,$A$12:$BA$1010,M$3-($H$3-8),0)*Parameters!$K$13</f>
        <v>0.76241812499999995</v>
      </c>
      <c r="N154" s="56" cm="1">
        <f t="array" aca="1" ref="N154" ca="1">VLOOKUP($A154,$A$12:$BA$1010,N$3-($H$3-8),0)*Parameters!$K$13</f>
        <v>0.76241812499999995</v>
      </c>
      <c r="O154" s="56" cm="1">
        <f t="array" aca="1" ref="O154" ca="1">VLOOKUP($A154,$A$12:$BA$1010,O$3-($H$3-8),0)*Parameters!$K$13</f>
        <v>0.76241812499999995</v>
      </c>
      <c r="P154" s="56" cm="1">
        <f t="array" aca="1" ref="P154" ca="1">VLOOKUP($A154,$A$12:$BA$1010,P$3-($H$3-8),0)*Parameters!$K$13</f>
        <v>0.76241812499999995</v>
      </c>
      <c r="Q154" s="56" cm="1">
        <f t="array" aca="1" ref="Q154" ca="1">VLOOKUP($A154,$A$12:$BA$1010,Q$3-($H$3-8),0)*Parameters!$K$13</f>
        <v>0.76241812499999995</v>
      </c>
      <c r="R154" s="56" cm="1">
        <f t="array" aca="1" ref="R154" ca="1">VLOOKUP($A154,$A$12:$BA$1010,R$3-($H$3-8),0)*Parameters!$K$13</f>
        <v>0.76241812499999995</v>
      </c>
      <c r="S154" s="56" cm="1">
        <f t="array" aca="1" ref="S154" ca="1">VLOOKUP($A154,$A$12:$BA$1010,S$3-($H$3-8),0)*Parameters!$K$13</f>
        <v>0.76241812499999995</v>
      </c>
      <c r="T154" s="56" cm="1">
        <f t="array" aca="1" ref="T154" ca="1">VLOOKUP($A154,$A$12:$BA$1010,T$3-($H$3-8),0)*Parameters!$K$13</f>
        <v>0.76241812499999995</v>
      </c>
      <c r="U154" s="56" cm="1">
        <f t="array" aca="1" ref="U154" ca="1">VLOOKUP($A154,$A$12:$BA$1010,U$3-($H$3-8),0)*Parameters!$K$13</f>
        <v>0.76241812499999995</v>
      </c>
      <c r="V154" s="56" cm="1">
        <f t="array" aca="1" ref="V154" ca="1">VLOOKUP($A154,$A$12:$BA$1010,V$3-($H$3-8),0)*Parameters!$K$13</f>
        <v>0.76241812499999995</v>
      </c>
      <c r="W154" s="56" cm="1">
        <f t="array" aca="1" ref="W154" ca="1">VLOOKUP($A154,$A$12:$BA$1010,W$3-($H$3-8),0)*Parameters!$K$13</f>
        <v>0.76241812499999995</v>
      </c>
      <c r="X154" s="56" cm="1">
        <f t="array" aca="1" ref="X154" ca="1">VLOOKUP($A154,$A$12:$BA$1010,X$3-($H$3-8),0)*Parameters!$K$13</f>
        <v>0.76241812499999995</v>
      </c>
      <c r="Y154" s="56" cm="1">
        <f t="array" aca="1" ref="Y154" ca="1">VLOOKUP($A154,$A$12:$BA$1010,Y$3-($H$3-8),0)*Parameters!$K$13</f>
        <v>0.76241812499999995</v>
      </c>
      <c r="Z154" s="56" cm="1">
        <f t="array" aca="1" ref="Z154" ca="1">VLOOKUP($A154,$A$12:$BA$1010,Z$3-($H$3-8),0)*Parameters!$K$13</f>
        <v>0.76241812499999995</v>
      </c>
      <c r="AA154" s="56" cm="1">
        <f t="array" aca="1" ref="AA154" ca="1">VLOOKUP($A154,$A$12:$BA$1010,AA$3-($H$3-8),0)*Parameters!$K$13</f>
        <v>0.76241812499999995</v>
      </c>
      <c r="AB154" s="56" cm="1">
        <f t="array" aca="1" ref="AB154" ca="1">VLOOKUP($A154,$A$12:$BA$1010,AB$3-($H$3-8),0)*Parameters!$K$13</f>
        <v>0.76241812499999995</v>
      </c>
      <c r="AC154" s="56" cm="1">
        <f t="array" aca="1" ref="AC154" ca="1">VLOOKUP($A154,$A$12:$BA$1010,AC$3-($H$3-8),0)*Parameters!$K$13</f>
        <v>0.76241812499999995</v>
      </c>
      <c r="AD154" s="56" cm="1">
        <f t="array" aca="1" ref="AD154" ca="1">VLOOKUP($A154,$A$12:$BA$1010,AD$3-($H$3-8),0)*Parameters!$K$13</f>
        <v>0.76241812499999995</v>
      </c>
      <c r="AE154" s="56" cm="1">
        <f t="array" aca="1" ref="AE154" ca="1">VLOOKUP($A154,$A$12:$BA$1010,AE$3-($H$3-8),0)*Parameters!$K$13</f>
        <v>0.76241812499999995</v>
      </c>
      <c r="AF154" s="56" cm="1">
        <f t="array" aca="1" ref="AF154" ca="1">VLOOKUP($A154,$A$12:$BA$1010,AF$3-($H$3-8),0)*Parameters!$K$13</f>
        <v>0.76241812499999995</v>
      </c>
      <c r="AG154" s="56" cm="1">
        <f t="array" aca="1" ref="AG154" ca="1">VLOOKUP($A154,$A$12:$BA$1010,AG$3-($H$3-8),0)*Parameters!$K$13</f>
        <v>0.76241812499999995</v>
      </c>
      <c r="AH154" s="56" cm="1">
        <f t="array" aca="1" ref="AH154" ca="1">VLOOKUP($A154,$A$12:$BA$1010,AH$3-($H$3-8),0)*Parameters!$K$13</f>
        <v>0.76241812499999995</v>
      </c>
      <c r="AI154" s="56" cm="1">
        <f t="array" aca="1" ref="AI154" ca="1">VLOOKUP($A154,$A$12:$BA$1010,AI$3-($H$3-8),0)*Parameters!$K$13</f>
        <v>0.76241812499999995</v>
      </c>
      <c r="AJ154" s="56" cm="1">
        <f t="array" aca="1" ref="AJ154" ca="1">VLOOKUP($A154,$A$12:$BA$1010,AJ$3-($H$3-8),0)*Parameters!$K$13</f>
        <v>0.76241812499999995</v>
      </c>
      <c r="AK154" s="56" cm="1">
        <f t="array" aca="1" ref="AK154" ca="1">VLOOKUP($A154,$A$12:$BA$1010,AK$3-($H$3-8),0)*Parameters!$K$13</f>
        <v>0.76241812499999995</v>
      </c>
      <c r="AL154" s="56" cm="1">
        <f t="array" aca="1" ref="AL154" ca="1">VLOOKUP($A154,$A$12:$BA$1010,AL$3-($H$3-8),0)*Parameters!$K$13</f>
        <v>0.76241812499999995</v>
      </c>
      <c r="AM154" s="56"/>
      <c r="AN154" s="56"/>
      <c r="AO154" s="56"/>
      <c r="AP154" s="56"/>
      <c r="AQ154" s="56"/>
    </row>
    <row r="155" spans="1:43" x14ac:dyDescent="0.25">
      <c r="A155" s="392" t="str">
        <f>B155&amp;"_"&amp;D155</f>
        <v>3Da3_NH3</v>
      </c>
      <c r="B155" s="387" t="s">
        <v>341</v>
      </c>
      <c r="C155" s="387" t="s">
        <v>716</v>
      </c>
      <c r="D155" s="388" t="s">
        <v>53</v>
      </c>
      <c r="E155" s="389" t="str">
        <f t="shared" si="89"/>
        <v>Sheep</v>
      </c>
      <c r="F155" s="388" t="s">
        <v>358</v>
      </c>
      <c r="G155" s="393"/>
      <c r="H155" s="391">
        <f ca="1">H154*Parameters!$K$11</f>
        <v>7.6241812499999989E-7</v>
      </c>
      <c r="I155" s="391">
        <f ca="1">I154*Parameters!$K$11</f>
        <v>7.6241812499999989E-7</v>
      </c>
      <c r="J155" s="391">
        <f ca="1">J154*Parameters!$K$11</f>
        <v>7.6241812499999989E-7</v>
      </c>
      <c r="K155" s="391">
        <f ca="1">K154*Parameters!$K$11</f>
        <v>7.6241812499999989E-7</v>
      </c>
      <c r="L155" s="391">
        <f ca="1">L154*Parameters!$K$11</f>
        <v>7.6241812499999989E-7</v>
      </c>
      <c r="M155" s="391">
        <f ca="1">M154*Parameters!$K$11</f>
        <v>7.6241812499999989E-7</v>
      </c>
      <c r="N155" s="391">
        <f ca="1">N154*Parameters!$K$11</f>
        <v>7.6241812499999989E-7</v>
      </c>
      <c r="O155" s="391">
        <f ca="1">O154*Parameters!$K$11</f>
        <v>7.6241812499999989E-7</v>
      </c>
      <c r="P155" s="391">
        <f ca="1">P154*Parameters!$K$11</f>
        <v>7.6241812499999989E-7</v>
      </c>
      <c r="Q155" s="391">
        <f ca="1">Q154*Parameters!$K$11</f>
        <v>7.6241812499999989E-7</v>
      </c>
      <c r="R155" s="391">
        <f ca="1">R154*Parameters!$K$11</f>
        <v>7.6241812499999989E-7</v>
      </c>
      <c r="S155" s="391">
        <f ca="1">S154*Parameters!$K$11</f>
        <v>7.6241812499999989E-7</v>
      </c>
      <c r="T155" s="391">
        <f ca="1">T154*Parameters!$K$11</f>
        <v>7.6241812499999989E-7</v>
      </c>
      <c r="U155" s="391">
        <f ca="1">U154*Parameters!$K$11</f>
        <v>7.6241812499999989E-7</v>
      </c>
      <c r="V155" s="391">
        <f ca="1">V154*Parameters!$K$11</f>
        <v>7.6241812499999989E-7</v>
      </c>
      <c r="W155" s="391">
        <f ca="1">W154*Parameters!$K$11</f>
        <v>7.6241812499999989E-7</v>
      </c>
      <c r="X155" s="391">
        <f ca="1">X154*Parameters!$K$11</f>
        <v>7.6241812499999989E-7</v>
      </c>
      <c r="Y155" s="391">
        <f ca="1">Y154*Parameters!$K$11</f>
        <v>7.6241812499999989E-7</v>
      </c>
      <c r="Z155" s="391">
        <f ca="1">Z154*Parameters!$K$11</f>
        <v>7.6241812499999989E-7</v>
      </c>
      <c r="AA155" s="391">
        <f ca="1">AA154*Parameters!$K$11</f>
        <v>7.6241812499999989E-7</v>
      </c>
      <c r="AB155" s="391">
        <f ca="1">AB154*Parameters!$K$11</f>
        <v>7.6241812499999989E-7</v>
      </c>
      <c r="AC155" s="391">
        <f ca="1">AC154*Parameters!$K$11</f>
        <v>7.6241812499999989E-7</v>
      </c>
      <c r="AD155" s="391">
        <f ca="1">AD154*Parameters!$K$11</f>
        <v>7.6241812499999989E-7</v>
      </c>
      <c r="AE155" s="391">
        <f ca="1">AE154*Parameters!$K$11</f>
        <v>7.6241812499999989E-7</v>
      </c>
      <c r="AF155" s="391">
        <f ca="1">AF154*Parameters!$K$11</f>
        <v>7.6241812499999989E-7</v>
      </c>
      <c r="AG155" s="391">
        <f ca="1">AG154*Parameters!$K$11</f>
        <v>7.6241812499999989E-7</v>
      </c>
      <c r="AH155" s="391">
        <f ca="1">AH154*Parameters!$K$11</f>
        <v>7.6241812499999989E-7</v>
      </c>
      <c r="AI155" s="391">
        <f ca="1">AI154*Parameters!$K$11</f>
        <v>7.6241812499999989E-7</v>
      </c>
      <c r="AJ155" s="391">
        <f ca="1">AJ154*Parameters!$K$11</f>
        <v>7.6241812499999989E-7</v>
      </c>
      <c r="AK155" s="391">
        <f ca="1">AK154*Parameters!$K$11</f>
        <v>7.6241812499999989E-7</v>
      </c>
      <c r="AL155" s="391">
        <f ca="1">AL154*Parameters!$K$11</f>
        <v>7.6241812499999989E-7</v>
      </c>
      <c r="AM155" s="391"/>
      <c r="AN155" s="391"/>
      <c r="AO155" s="391"/>
      <c r="AP155" s="391"/>
      <c r="AQ155" s="391"/>
    </row>
    <row r="156" spans="1:43" x14ac:dyDescent="0.25">
      <c r="A156" s="392" t="str">
        <f>B156&amp;"_"&amp;D156</f>
        <v>5B2_NH3</v>
      </c>
      <c r="B156" s="387" t="s">
        <v>347</v>
      </c>
      <c r="C156" s="387"/>
      <c r="D156" s="388" t="s">
        <v>53</v>
      </c>
      <c r="E156" s="389" t="str">
        <f t="shared" si="89"/>
        <v>Sheep</v>
      </c>
      <c r="F156" s="388" t="s">
        <v>358</v>
      </c>
      <c r="G156" s="393"/>
      <c r="H156" s="391">
        <f ca="1">H100*Parameters!$K$11</f>
        <v>6.3762487790178551E-9</v>
      </c>
      <c r="I156" s="391">
        <f ca="1">I100*Parameters!$K$11</f>
        <v>6.3762487790178551E-9</v>
      </c>
      <c r="J156" s="391">
        <f ca="1">J100*Parameters!$K$11</f>
        <v>6.3762487790178551E-9</v>
      </c>
      <c r="K156" s="391">
        <f ca="1">K100*Parameters!$K$11</f>
        <v>6.3762487790178551E-9</v>
      </c>
      <c r="L156" s="391">
        <f ca="1">L100*Parameters!$K$11</f>
        <v>6.3762487790178551E-9</v>
      </c>
      <c r="M156" s="391">
        <f ca="1">M100*Parameters!$K$11</f>
        <v>6.3762487790178551E-9</v>
      </c>
      <c r="N156" s="391">
        <f ca="1">N100*Parameters!$K$11</f>
        <v>6.3762487790178551E-9</v>
      </c>
      <c r="O156" s="391">
        <f ca="1">O100*Parameters!$K$11</f>
        <v>6.3762487790178551E-9</v>
      </c>
      <c r="P156" s="391">
        <f ca="1">P100*Parameters!$K$11</f>
        <v>6.3762487790178551E-9</v>
      </c>
      <c r="Q156" s="391">
        <f ca="1">Q100*Parameters!$K$11</f>
        <v>6.3762487790178551E-9</v>
      </c>
      <c r="R156" s="391">
        <f ca="1">R100*Parameters!$K$11</f>
        <v>6.3762487790178551E-9</v>
      </c>
      <c r="S156" s="391">
        <f ca="1">S100*Parameters!$K$11</f>
        <v>6.3762487790178551E-9</v>
      </c>
      <c r="T156" s="391">
        <f ca="1">T100*Parameters!$K$11</f>
        <v>6.3762487790178551E-9</v>
      </c>
      <c r="U156" s="391">
        <f ca="1">U100*Parameters!$K$11</f>
        <v>6.3762487790178551E-9</v>
      </c>
      <c r="V156" s="391">
        <f ca="1">V100*Parameters!$K$11</f>
        <v>6.3762487790178551E-9</v>
      </c>
      <c r="W156" s="391">
        <f ca="1">W100*Parameters!$K$11</f>
        <v>6.3762487790178551E-9</v>
      </c>
      <c r="X156" s="391">
        <f ca="1">X100*Parameters!$K$11</f>
        <v>6.3762487790178551E-9</v>
      </c>
      <c r="Y156" s="391">
        <f ca="1">Y100*Parameters!$K$11</f>
        <v>6.3762487790178551E-9</v>
      </c>
      <c r="Z156" s="391">
        <f ca="1">Z100*Parameters!$K$11</f>
        <v>6.3762487790178551E-9</v>
      </c>
      <c r="AA156" s="391">
        <f ca="1">AA100*Parameters!$K$11</f>
        <v>6.3762487790178551E-9</v>
      </c>
      <c r="AB156" s="391">
        <f ca="1">AB100*Parameters!$K$11</f>
        <v>6.3762487790178551E-9</v>
      </c>
      <c r="AC156" s="391">
        <f ca="1">AC100*Parameters!$K$11</f>
        <v>6.3762487790178551E-9</v>
      </c>
      <c r="AD156" s="391">
        <f ca="1">AD100*Parameters!$K$11</f>
        <v>6.3762487790178551E-9</v>
      </c>
      <c r="AE156" s="391">
        <f ca="1">AE100*Parameters!$K$11</f>
        <v>6.3762487790178551E-9</v>
      </c>
      <c r="AF156" s="391">
        <f ca="1">AF100*Parameters!$K$11</f>
        <v>6.3762487790178551E-9</v>
      </c>
      <c r="AG156" s="391">
        <f ca="1">AG100*Parameters!$K$11</f>
        <v>6.3762487790178551E-9</v>
      </c>
      <c r="AH156" s="391">
        <f ca="1">AH100*Parameters!$K$11</f>
        <v>6.3762487790178551E-9</v>
      </c>
      <c r="AI156" s="391">
        <f ca="1">AI100*Parameters!$K$11</f>
        <v>6.3762487790178551E-9</v>
      </c>
      <c r="AJ156" s="391">
        <f ca="1">AJ100*Parameters!$K$11</f>
        <v>6.3762487790178551E-9</v>
      </c>
      <c r="AK156" s="391">
        <f ca="1">AK100*Parameters!$K$11</f>
        <v>6.3762487790178551E-9</v>
      </c>
      <c r="AL156" s="391">
        <f ca="1">AL100*Parameters!$K$11</f>
        <v>6.3762487790178551E-9</v>
      </c>
      <c r="AM156" s="391"/>
      <c r="AN156" s="391"/>
      <c r="AO156" s="391"/>
      <c r="AP156" s="391"/>
      <c r="AQ156" s="391"/>
    </row>
    <row r="157" spans="1:43" x14ac:dyDescent="0.25">
      <c r="A157" s="68"/>
      <c r="B157" s="52"/>
      <c r="C157" s="12" t="s">
        <v>443</v>
      </c>
      <c r="D157" s="25" t="s">
        <v>130</v>
      </c>
      <c r="E157" s="46" t="str">
        <f t="shared" si="89"/>
        <v>Sheep</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Sheep</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Sheep</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Sheep</v>
      </c>
      <c r="F160" s="25" t="s">
        <v>225</v>
      </c>
      <c r="G160" s="205"/>
      <c r="H160" s="56" cm="1">
        <f t="array" aca="1" ref="H160" ca="1">VLOOKUP($A160,$A$12:$BA$1010,H$3-($H$3-8),0)*Parameters!$K$12</f>
        <v>0</v>
      </c>
      <c r="I160" s="56" cm="1">
        <f t="array" aca="1" ref="I160" ca="1">VLOOKUP($A160,$A$12:$BA$1010,I$3-($H$3-8),0)*Parameters!$K$12</f>
        <v>0</v>
      </c>
      <c r="J160" s="56" cm="1">
        <f t="array" aca="1" ref="J160" ca="1">VLOOKUP($A160,$A$12:$BA$1010,J$3-($H$3-8),0)*Parameters!$K$12</f>
        <v>0</v>
      </c>
      <c r="K160" s="56" cm="1">
        <f t="array" aca="1" ref="K160" ca="1">VLOOKUP($A160,$A$12:$BA$1010,K$3-($H$3-8),0)*Parameters!$K$12</f>
        <v>0</v>
      </c>
      <c r="L160" s="56" cm="1">
        <f t="array" aca="1" ref="L160" ca="1">VLOOKUP($A160,$A$12:$BA$1010,L$3-($H$3-8),0)*Parameters!$K$12</f>
        <v>0</v>
      </c>
      <c r="M160" s="56" cm="1">
        <f t="array" aca="1" ref="M160" ca="1">VLOOKUP($A160,$A$12:$BA$1010,M$3-($H$3-8),0)*Parameters!$K$12</f>
        <v>0</v>
      </c>
      <c r="N160" s="56" cm="1">
        <f t="array" aca="1" ref="N160" ca="1">VLOOKUP($A160,$A$12:$BA$1010,N$3-($H$3-8),0)*Parameters!$K$12</f>
        <v>0</v>
      </c>
      <c r="O160" s="56" cm="1">
        <f t="array" aca="1" ref="O160" ca="1">VLOOKUP($A160,$A$12:$BA$1010,O$3-($H$3-8),0)*Parameters!$K$12</f>
        <v>0</v>
      </c>
      <c r="P160" s="56" cm="1">
        <f t="array" aca="1" ref="P160" ca="1">VLOOKUP($A160,$A$12:$BA$1010,P$3-($H$3-8),0)*Parameters!$K$12</f>
        <v>0</v>
      </c>
      <c r="Q160" s="56" cm="1">
        <f t="array" aca="1" ref="Q160" ca="1">VLOOKUP($A160,$A$12:$BA$1010,Q$3-($H$3-8),0)*Parameters!$K$12</f>
        <v>0</v>
      </c>
      <c r="R160" s="56" cm="1">
        <f t="array" aca="1" ref="R160" ca="1">VLOOKUP($A160,$A$12:$BA$1010,R$3-($H$3-8),0)*Parameters!$K$12</f>
        <v>0</v>
      </c>
      <c r="S160" s="56" cm="1">
        <f t="array" aca="1" ref="S160" ca="1">VLOOKUP($A160,$A$12:$BA$1010,S$3-($H$3-8),0)*Parameters!$K$12</f>
        <v>0</v>
      </c>
      <c r="T160" s="56" cm="1">
        <f t="array" aca="1" ref="T160" ca="1">VLOOKUP($A160,$A$12:$BA$1010,T$3-($H$3-8),0)*Parameters!$K$12</f>
        <v>0</v>
      </c>
      <c r="U160" s="56" cm="1">
        <f t="array" aca="1" ref="U160" ca="1">VLOOKUP($A160,$A$12:$BA$1010,U$3-($H$3-8),0)*Parameters!$K$12</f>
        <v>0</v>
      </c>
      <c r="V160" s="56" cm="1">
        <f t="array" aca="1" ref="V160" ca="1">VLOOKUP($A160,$A$12:$BA$1010,V$3-($H$3-8),0)*Parameters!$K$12</f>
        <v>0</v>
      </c>
      <c r="W160" s="56" cm="1">
        <f t="array" aca="1" ref="W160" ca="1">VLOOKUP($A160,$A$12:$BA$1010,W$3-($H$3-8),0)*Parameters!$K$12</f>
        <v>0</v>
      </c>
      <c r="X160" s="56" cm="1">
        <f t="array" aca="1" ref="X160" ca="1">VLOOKUP($A160,$A$12:$BA$1010,X$3-($H$3-8),0)*Parameters!$K$12</f>
        <v>0</v>
      </c>
      <c r="Y160" s="56" cm="1">
        <f t="array" aca="1" ref="Y160" ca="1">VLOOKUP($A160,$A$12:$BA$1010,Y$3-($H$3-8),0)*Parameters!$K$12</f>
        <v>0</v>
      </c>
      <c r="Z160" s="56" cm="1">
        <f t="array" aca="1" ref="Z160" ca="1">VLOOKUP($A160,$A$12:$BA$1010,Z$3-($H$3-8),0)*Parameters!$K$12</f>
        <v>0</v>
      </c>
      <c r="AA160" s="56" cm="1">
        <f t="array" aca="1" ref="AA160" ca="1">VLOOKUP($A160,$A$12:$BA$1010,AA$3-($H$3-8),0)*Parameters!$K$12</f>
        <v>0</v>
      </c>
      <c r="AB160" s="56" cm="1">
        <f t="array" aca="1" ref="AB160" ca="1">VLOOKUP($A160,$A$12:$BA$1010,AB$3-($H$3-8),0)*Parameters!$K$12</f>
        <v>0</v>
      </c>
      <c r="AC160" s="56" cm="1">
        <f t="array" aca="1" ref="AC160" ca="1">VLOOKUP($A160,$A$12:$BA$1010,AC$3-($H$3-8),0)*Parameters!$K$12</f>
        <v>0</v>
      </c>
      <c r="AD160" s="56" cm="1">
        <f t="array" aca="1" ref="AD160" ca="1">VLOOKUP($A160,$A$12:$BA$1010,AD$3-($H$3-8),0)*Parameters!$K$12</f>
        <v>0</v>
      </c>
      <c r="AE160" s="56" cm="1">
        <f t="array" aca="1" ref="AE160" ca="1">VLOOKUP($A160,$A$12:$BA$1010,AE$3-($H$3-8),0)*Parameters!$K$12</f>
        <v>0</v>
      </c>
      <c r="AF160" s="56" cm="1">
        <f t="array" aca="1" ref="AF160" ca="1">VLOOKUP($A160,$A$12:$BA$1010,AF$3-($H$3-8),0)*Parameters!$K$12</f>
        <v>0</v>
      </c>
      <c r="AG160" s="56" cm="1">
        <f t="array" aca="1" ref="AG160" ca="1">VLOOKUP($A160,$A$12:$BA$1010,AG$3-($H$3-8),0)*Parameters!$K$12</f>
        <v>0</v>
      </c>
      <c r="AH160" s="56" cm="1">
        <f t="array" aca="1" ref="AH160" ca="1">VLOOKUP($A160,$A$12:$BA$1010,AH$3-($H$3-8),0)*Parameters!$K$12</f>
        <v>0</v>
      </c>
      <c r="AI160" s="56" cm="1">
        <f t="array" aca="1" ref="AI160" ca="1">VLOOKUP($A160,$A$12:$BA$1010,AI$3-($H$3-8),0)*Parameters!$K$12</f>
        <v>0</v>
      </c>
      <c r="AJ160" s="56" cm="1">
        <f t="array" aca="1" ref="AJ160" ca="1">VLOOKUP($A160,$A$12:$BA$1010,AJ$3-($H$3-8),0)*Parameters!$K$12</f>
        <v>0</v>
      </c>
      <c r="AK160" s="56" cm="1">
        <f t="array" aca="1" ref="AK160" ca="1">VLOOKUP($A160,$A$12:$BA$1010,AK$3-($H$3-8),0)*Parameters!$K$12</f>
        <v>0</v>
      </c>
      <c r="AL160" s="56" cm="1">
        <f t="array" aca="1" ref="AL160" ca="1">VLOOKUP($A160,$A$12:$BA$1010,AL$3-($H$3-8),0)*Parameters!$K$12</f>
        <v>0</v>
      </c>
      <c r="AM160" s="56"/>
      <c r="AN160" s="56"/>
      <c r="AO160" s="56"/>
      <c r="AP160" s="56"/>
      <c r="AQ160" s="56"/>
    </row>
    <row r="161" spans="1:43" x14ac:dyDescent="0.25">
      <c r="A161" s="382" t="s">
        <v>314</v>
      </c>
      <c r="B161" s="2"/>
      <c r="C161" s="2" t="s">
        <v>251</v>
      </c>
      <c r="D161" s="25" t="s">
        <v>130</v>
      </c>
      <c r="E161" s="46" t="str">
        <f t="shared" si="89"/>
        <v>Sheep</v>
      </c>
      <c r="F161" s="25" t="s">
        <v>225</v>
      </c>
      <c r="G161" s="205"/>
      <c r="H161" s="56" cm="1">
        <f t="array" aca="1" ref="H161" ca="1">VLOOKUP($A161,$A$12:$BA$1010,H$3-($H$3-8),0)*Parameters!$K$12</f>
        <v>6.6623228571428546E-4</v>
      </c>
      <c r="I161" s="56" cm="1">
        <f t="array" aca="1" ref="I161" ca="1">VLOOKUP($A161,$A$12:$BA$1010,I$3-($H$3-8),0)*Parameters!$K$12</f>
        <v>6.6623228571428546E-4</v>
      </c>
      <c r="J161" s="56" cm="1">
        <f t="array" aca="1" ref="J161" ca="1">VLOOKUP($A161,$A$12:$BA$1010,J$3-($H$3-8),0)*Parameters!$K$12</f>
        <v>6.6623228571428546E-4</v>
      </c>
      <c r="K161" s="56" cm="1">
        <f t="array" aca="1" ref="K161" ca="1">VLOOKUP($A161,$A$12:$BA$1010,K$3-($H$3-8),0)*Parameters!$K$12</f>
        <v>6.6623228571428546E-4</v>
      </c>
      <c r="L161" s="56" cm="1">
        <f t="array" aca="1" ref="L161" ca="1">VLOOKUP($A161,$A$12:$BA$1010,L$3-($H$3-8),0)*Parameters!$K$12</f>
        <v>6.6623228571428546E-4</v>
      </c>
      <c r="M161" s="56" cm="1">
        <f t="array" aca="1" ref="M161" ca="1">VLOOKUP($A161,$A$12:$BA$1010,M$3-($H$3-8),0)*Parameters!$K$12</f>
        <v>6.6623228571428546E-4</v>
      </c>
      <c r="N161" s="56" cm="1">
        <f t="array" aca="1" ref="N161" ca="1">VLOOKUP($A161,$A$12:$BA$1010,N$3-($H$3-8),0)*Parameters!$K$12</f>
        <v>6.6623228571428546E-4</v>
      </c>
      <c r="O161" s="56" cm="1">
        <f t="array" aca="1" ref="O161" ca="1">VLOOKUP($A161,$A$12:$BA$1010,O$3-($H$3-8),0)*Parameters!$K$12</f>
        <v>6.6623228571428546E-4</v>
      </c>
      <c r="P161" s="56" cm="1">
        <f t="array" aca="1" ref="P161" ca="1">VLOOKUP($A161,$A$12:$BA$1010,P$3-($H$3-8),0)*Parameters!$K$12</f>
        <v>6.6623228571428546E-4</v>
      </c>
      <c r="Q161" s="56" cm="1">
        <f t="array" aca="1" ref="Q161" ca="1">VLOOKUP($A161,$A$12:$BA$1010,Q$3-($H$3-8),0)*Parameters!$K$12</f>
        <v>6.6623228571428546E-4</v>
      </c>
      <c r="R161" s="56" cm="1">
        <f t="array" aca="1" ref="R161" ca="1">VLOOKUP($A161,$A$12:$BA$1010,R$3-($H$3-8),0)*Parameters!$K$12</f>
        <v>6.6623228571428546E-4</v>
      </c>
      <c r="S161" s="56" cm="1">
        <f t="array" aca="1" ref="S161" ca="1">VLOOKUP($A161,$A$12:$BA$1010,S$3-($H$3-8),0)*Parameters!$K$12</f>
        <v>6.6623228571428546E-4</v>
      </c>
      <c r="T161" s="56" cm="1">
        <f t="array" aca="1" ref="T161" ca="1">VLOOKUP($A161,$A$12:$BA$1010,T$3-($H$3-8),0)*Parameters!$K$12</f>
        <v>6.6623228571428546E-4</v>
      </c>
      <c r="U161" s="56" cm="1">
        <f t="array" aca="1" ref="U161" ca="1">VLOOKUP($A161,$A$12:$BA$1010,U$3-($H$3-8),0)*Parameters!$K$12</f>
        <v>6.6623228571428546E-4</v>
      </c>
      <c r="V161" s="56" cm="1">
        <f t="array" aca="1" ref="V161" ca="1">VLOOKUP($A161,$A$12:$BA$1010,V$3-($H$3-8),0)*Parameters!$K$12</f>
        <v>6.6623228571428546E-4</v>
      </c>
      <c r="W161" s="56" cm="1">
        <f t="array" aca="1" ref="W161" ca="1">VLOOKUP($A161,$A$12:$BA$1010,W$3-($H$3-8),0)*Parameters!$K$12</f>
        <v>6.6623228571428546E-4</v>
      </c>
      <c r="X161" s="56" cm="1">
        <f t="array" aca="1" ref="X161" ca="1">VLOOKUP($A161,$A$12:$BA$1010,X$3-($H$3-8),0)*Parameters!$K$12</f>
        <v>6.6623228571428546E-4</v>
      </c>
      <c r="Y161" s="56" cm="1">
        <f t="array" aca="1" ref="Y161" ca="1">VLOOKUP($A161,$A$12:$BA$1010,Y$3-($H$3-8),0)*Parameters!$K$12</f>
        <v>6.6623228571428546E-4</v>
      </c>
      <c r="Z161" s="56" cm="1">
        <f t="array" aca="1" ref="Z161" ca="1">VLOOKUP($A161,$A$12:$BA$1010,Z$3-($H$3-8),0)*Parameters!$K$12</f>
        <v>6.6623228571428546E-4</v>
      </c>
      <c r="AA161" s="56" cm="1">
        <f t="array" aca="1" ref="AA161" ca="1">VLOOKUP($A161,$A$12:$BA$1010,AA$3-($H$3-8),0)*Parameters!$K$12</f>
        <v>6.6623228571428546E-4</v>
      </c>
      <c r="AB161" s="56" cm="1">
        <f t="array" aca="1" ref="AB161" ca="1">VLOOKUP($A161,$A$12:$BA$1010,AB$3-($H$3-8),0)*Parameters!$K$12</f>
        <v>6.6623228571428546E-4</v>
      </c>
      <c r="AC161" s="56" cm="1">
        <f t="array" aca="1" ref="AC161" ca="1">VLOOKUP($A161,$A$12:$BA$1010,AC$3-($H$3-8),0)*Parameters!$K$12</f>
        <v>6.6623228571428546E-4</v>
      </c>
      <c r="AD161" s="56" cm="1">
        <f t="array" aca="1" ref="AD161" ca="1">VLOOKUP($A161,$A$12:$BA$1010,AD$3-($H$3-8),0)*Parameters!$K$12</f>
        <v>6.6623228571428546E-4</v>
      </c>
      <c r="AE161" s="56" cm="1">
        <f t="array" aca="1" ref="AE161" ca="1">VLOOKUP($A161,$A$12:$BA$1010,AE$3-($H$3-8),0)*Parameters!$K$12</f>
        <v>6.6623228571428546E-4</v>
      </c>
      <c r="AF161" s="56" cm="1">
        <f t="array" aca="1" ref="AF161" ca="1">VLOOKUP($A161,$A$12:$BA$1010,AF$3-($H$3-8),0)*Parameters!$K$12</f>
        <v>6.6623228571428546E-4</v>
      </c>
      <c r="AG161" s="56" cm="1">
        <f t="array" aca="1" ref="AG161" ca="1">VLOOKUP($A161,$A$12:$BA$1010,AG$3-($H$3-8),0)*Parameters!$K$12</f>
        <v>6.6623228571428546E-4</v>
      </c>
      <c r="AH161" s="56" cm="1">
        <f t="array" aca="1" ref="AH161" ca="1">VLOOKUP($A161,$A$12:$BA$1010,AH$3-($H$3-8),0)*Parameters!$K$12</f>
        <v>6.6623228571428546E-4</v>
      </c>
      <c r="AI161" s="56" cm="1">
        <f t="array" aca="1" ref="AI161" ca="1">VLOOKUP($A161,$A$12:$BA$1010,AI$3-($H$3-8),0)*Parameters!$K$12</f>
        <v>6.6623228571428546E-4</v>
      </c>
      <c r="AJ161" s="56" cm="1">
        <f t="array" aca="1" ref="AJ161" ca="1">VLOOKUP($A161,$A$12:$BA$1010,AJ$3-($H$3-8),0)*Parameters!$K$12</f>
        <v>6.6623228571428546E-4</v>
      </c>
      <c r="AK161" s="56" cm="1">
        <f t="array" aca="1" ref="AK161" ca="1">VLOOKUP($A161,$A$12:$BA$1010,AK$3-($H$3-8),0)*Parameters!$K$12</f>
        <v>6.6623228571428546E-4</v>
      </c>
      <c r="AL161" s="56" cm="1">
        <f t="array" aca="1" ref="AL161" ca="1">VLOOKUP($A161,$A$12:$BA$1010,AL$3-($H$3-8),0)*Parameters!$K$12</f>
        <v>6.6623228571428546E-4</v>
      </c>
      <c r="AM161" s="56"/>
      <c r="AN161" s="56"/>
      <c r="AO161" s="56"/>
      <c r="AP161" s="56"/>
      <c r="AQ161" s="56"/>
    </row>
    <row r="162" spans="1:43" x14ac:dyDescent="0.25">
      <c r="A162" s="386" t="str">
        <f>B162&amp;"_"&amp;D162</f>
        <v>3B_N2O</v>
      </c>
      <c r="B162" s="387" t="s">
        <v>165</v>
      </c>
      <c r="C162" s="387" t="s">
        <v>351</v>
      </c>
      <c r="D162" s="388" t="s">
        <v>130</v>
      </c>
      <c r="E162" s="389" t="str">
        <f t="shared" si="89"/>
        <v>Sheep</v>
      </c>
      <c r="F162" s="388" t="s">
        <v>358</v>
      </c>
      <c r="G162" s="390"/>
      <c r="H162" s="391">
        <f ca="1">SUM(H157:H161)*Parameters!$K$11</f>
        <v>6.6623228571428538E-10</v>
      </c>
      <c r="I162" s="391">
        <f ca="1">SUM(I157:I161)*Parameters!$K$11</f>
        <v>6.6623228571428538E-10</v>
      </c>
      <c r="J162" s="391">
        <f ca="1">SUM(J157:J161)*Parameters!$K$11</f>
        <v>6.6623228571428538E-10</v>
      </c>
      <c r="K162" s="391">
        <f ca="1">SUM(K157:K161)*Parameters!$K$11</f>
        <v>6.6623228571428538E-10</v>
      </c>
      <c r="L162" s="391">
        <f ca="1">SUM(L157:L161)*Parameters!$K$11</f>
        <v>6.6623228571428538E-10</v>
      </c>
      <c r="M162" s="391">
        <f ca="1">SUM(M157:M161)*Parameters!$K$11</f>
        <v>6.6623228571428538E-10</v>
      </c>
      <c r="N162" s="391">
        <f ca="1">SUM(N157:N161)*Parameters!$K$11</f>
        <v>6.6623228571428538E-10</v>
      </c>
      <c r="O162" s="391">
        <f ca="1">SUM(O157:O161)*Parameters!$K$11</f>
        <v>6.6623228571428538E-10</v>
      </c>
      <c r="P162" s="391">
        <f ca="1">SUM(P157:P161)*Parameters!$K$11</f>
        <v>6.6623228571428538E-10</v>
      </c>
      <c r="Q162" s="391">
        <f ca="1">SUM(Q157:Q161)*Parameters!$K$11</f>
        <v>6.6623228571428538E-10</v>
      </c>
      <c r="R162" s="391">
        <f ca="1">SUM(R157:R161)*Parameters!$K$11</f>
        <v>6.6623228571428538E-10</v>
      </c>
      <c r="S162" s="391">
        <f ca="1">SUM(S157:S161)*Parameters!$K$11</f>
        <v>6.6623228571428538E-10</v>
      </c>
      <c r="T162" s="391">
        <f ca="1">SUM(T157:T161)*Parameters!$K$11</f>
        <v>6.6623228571428538E-10</v>
      </c>
      <c r="U162" s="391">
        <f ca="1">SUM(U157:U161)*Parameters!$K$11</f>
        <v>6.6623228571428538E-10</v>
      </c>
      <c r="V162" s="391">
        <f ca="1">SUM(V157:V161)*Parameters!$K$11</f>
        <v>6.6623228571428538E-10</v>
      </c>
      <c r="W162" s="391">
        <f ca="1">SUM(W157:W161)*Parameters!$K$11</f>
        <v>6.6623228571428538E-10</v>
      </c>
      <c r="X162" s="391">
        <f ca="1">SUM(X157:X161)*Parameters!$K$11</f>
        <v>6.6623228571428538E-10</v>
      </c>
      <c r="Y162" s="391">
        <f ca="1">SUM(Y157:Y161)*Parameters!$K$11</f>
        <v>6.6623228571428538E-10</v>
      </c>
      <c r="Z162" s="391">
        <f ca="1">SUM(Z157:Z161)*Parameters!$K$11</f>
        <v>6.6623228571428538E-10</v>
      </c>
      <c r="AA162" s="391">
        <f ca="1">SUM(AA157:AA161)*Parameters!$K$11</f>
        <v>6.6623228571428538E-10</v>
      </c>
      <c r="AB162" s="391">
        <f ca="1">SUM(AB157:AB161)*Parameters!$K$11</f>
        <v>6.6623228571428538E-10</v>
      </c>
      <c r="AC162" s="391">
        <f ca="1">SUM(AC157:AC161)*Parameters!$K$11</f>
        <v>6.6623228571428538E-10</v>
      </c>
      <c r="AD162" s="391">
        <f ca="1">SUM(AD157:AD161)*Parameters!$K$11</f>
        <v>6.6623228571428538E-10</v>
      </c>
      <c r="AE162" s="391">
        <f ca="1">SUM(AE157:AE161)*Parameters!$K$11</f>
        <v>6.6623228571428538E-10</v>
      </c>
      <c r="AF162" s="391">
        <f ca="1">SUM(AF157:AF161)*Parameters!$K$11</f>
        <v>6.6623228571428538E-10</v>
      </c>
      <c r="AG162" s="391">
        <f ca="1">SUM(AG157:AG161)*Parameters!$K$11</f>
        <v>6.6623228571428538E-10</v>
      </c>
      <c r="AH162" s="391">
        <f ca="1">SUM(AH157:AH161)*Parameters!$K$11</f>
        <v>6.6623228571428538E-10</v>
      </c>
      <c r="AI162" s="391">
        <f ca="1">SUM(AI157:AI161)*Parameters!$K$11</f>
        <v>6.6623228571428538E-10</v>
      </c>
      <c r="AJ162" s="391">
        <f ca="1">SUM(AJ157:AJ161)*Parameters!$K$11</f>
        <v>6.6623228571428538E-10</v>
      </c>
      <c r="AK162" s="391">
        <f ca="1">SUM(AK157:AK161)*Parameters!$K$11</f>
        <v>6.6623228571428538E-10</v>
      </c>
      <c r="AL162" s="391">
        <f ca="1">SUM(AL157:AL161)*Parameters!$K$11</f>
        <v>6.6623228571428538E-10</v>
      </c>
      <c r="AM162" s="391"/>
      <c r="AN162" s="391"/>
      <c r="AO162" s="391"/>
      <c r="AP162" s="391"/>
      <c r="AQ162" s="391"/>
    </row>
    <row r="163" spans="1:43" x14ac:dyDescent="0.25">
      <c r="A163" s="392" t="str">
        <f>B163&amp;"_"&amp;D163</f>
        <v>3Da2a_N2O</v>
      </c>
      <c r="B163" s="387" t="s">
        <v>128</v>
      </c>
      <c r="C163" s="387" t="s">
        <v>715</v>
      </c>
      <c r="D163" s="388" t="s">
        <v>130</v>
      </c>
      <c r="E163" s="389" t="str">
        <f t="shared" si="89"/>
        <v>Sheep</v>
      </c>
      <c r="F163" s="388" t="s">
        <v>358</v>
      </c>
      <c r="G163" s="393"/>
      <c r="H163" s="391">
        <f ca="1">H130*Parameters!K$11</f>
        <v>2.2187801621562497E-8</v>
      </c>
      <c r="I163" s="391">
        <f ca="1">I130*Parameters!L$11</f>
        <v>2.2187801621562497E-8</v>
      </c>
      <c r="J163" s="391">
        <f ca="1">J130*Parameters!M$11</f>
        <v>2.2187801621562497E-8</v>
      </c>
      <c r="K163" s="391">
        <f ca="1">K130*Parameters!N$11</f>
        <v>2.2187801621562497E-8</v>
      </c>
      <c r="L163" s="391">
        <f ca="1">L130*Parameters!O$11</f>
        <v>2.2187801621562497E-8</v>
      </c>
      <c r="M163" s="391">
        <f ca="1">M130*Parameters!P$11</f>
        <v>2.2187801621562497E-8</v>
      </c>
      <c r="N163" s="391">
        <f ca="1">N130*Parameters!Q$11</f>
        <v>2.2187801621562497E-8</v>
      </c>
      <c r="O163" s="391">
        <f ca="1">O130*Parameters!R$11</f>
        <v>2.2187801621562497E-8</v>
      </c>
      <c r="P163" s="391">
        <f ca="1">P130*Parameters!S$11</f>
        <v>2.2187801621562497E-8</v>
      </c>
      <c r="Q163" s="391">
        <f ca="1">Q130*Parameters!T$11</f>
        <v>2.2187801621562497E-8</v>
      </c>
      <c r="R163" s="391">
        <f ca="1">R130*Parameters!U$11</f>
        <v>2.2187801621562497E-8</v>
      </c>
      <c r="S163" s="391">
        <f ca="1">S130*Parameters!V$11</f>
        <v>2.2187801621562497E-8</v>
      </c>
      <c r="T163" s="391">
        <f ca="1">T130*Parameters!W$11</f>
        <v>2.2187801621562497E-8</v>
      </c>
      <c r="U163" s="391">
        <f ca="1">U130*Parameters!X$11</f>
        <v>2.2187801621562497E-8</v>
      </c>
      <c r="V163" s="391">
        <f ca="1">V130*Parameters!Y$11</f>
        <v>2.2187801621562497E-8</v>
      </c>
      <c r="W163" s="391">
        <f ca="1">W130*Parameters!Z$11</f>
        <v>2.2187801621562497E-8</v>
      </c>
      <c r="X163" s="391">
        <f ca="1">X130*Parameters!AA$11</f>
        <v>2.2187801621562497E-8</v>
      </c>
      <c r="Y163" s="391">
        <f ca="1">Y130*Parameters!AB$11</f>
        <v>2.2187801621562497E-8</v>
      </c>
      <c r="Z163" s="391">
        <f ca="1">Z130*Parameters!AC$11</f>
        <v>2.2187801621562497E-8</v>
      </c>
      <c r="AA163" s="391">
        <f ca="1">AA130*Parameters!AD$11</f>
        <v>2.2187801621562497E-8</v>
      </c>
      <c r="AB163" s="391">
        <f ca="1">AB130*Parameters!AE$11</f>
        <v>2.2187801621562497E-8</v>
      </c>
      <c r="AC163" s="391">
        <f ca="1">AC130*Parameters!AF$11</f>
        <v>2.2187801621562497E-8</v>
      </c>
      <c r="AD163" s="391">
        <f ca="1">AD130*Parameters!AG$11</f>
        <v>2.2187801621562497E-8</v>
      </c>
      <c r="AE163" s="391">
        <f ca="1">AE130*Parameters!AH$11</f>
        <v>2.2187801621562497E-8</v>
      </c>
      <c r="AF163" s="391">
        <f ca="1">AF130*Parameters!AI$11</f>
        <v>2.2187801621562497E-8</v>
      </c>
      <c r="AG163" s="391">
        <f ca="1">AG130*Parameters!AJ$11</f>
        <v>2.2187801621562497E-8</v>
      </c>
      <c r="AH163" s="391">
        <f ca="1">AH130*Parameters!AK$11</f>
        <v>2.2187801621562497E-8</v>
      </c>
      <c r="AI163" s="391">
        <f ca="1">AI130*Parameters!AL$11</f>
        <v>2.2187801621562497E-8</v>
      </c>
      <c r="AJ163" s="391">
        <f ca="1">AJ130*Parameters!AM$11</f>
        <v>2.2187801621562497E-8</v>
      </c>
      <c r="AK163" s="391">
        <f ca="1">AK130*Parameters!AN$11</f>
        <v>2.2187801621562497E-8</v>
      </c>
      <c r="AL163" s="391">
        <f ca="1">AL130*Parameters!AO$11</f>
        <v>2.2187801621562497E-8</v>
      </c>
      <c r="AM163" s="391"/>
      <c r="AN163" s="391"/>
      <c r="AO163" s="391"/>
      <c r="AP163" s="391"/>
      <c r="AQ163" s="391"/>
    </row>
    <row r="164" spans="1:43" x14ac:dyDescent="0.25">
      <c r="A164" s="386" t="str">
        <f>B164&amp;"_"&amp;D164</f>
        <v>3Da3_N2O</v>
      </c>
      <c r="B164" s="387" t="s">
        <v>341</v>
      </c>
      <c r="C164" s="387" t="s">
        <v>716</v>
      </c>
      <c r="D164" s="388" t="s">
        <v>130</v>
      </c>
      <c r="E164" s="389" t="str">
        <f t="shared" si="89"/>
        <v>Sheep</v>
      </c>
      <c r="F164" s="388" t="s">
        <v>358</v>
      </c>
      <c r="G164" s="390"/>
      <c r="H164" s="391">
        <f ca="1">H140*Parameters!$K$11</f>
        <v>2.1925749999999998E-7</v>
      </c>
      <c r="I164" s="391">
        <f ca="1">I140*Parameters!$K$11</f>
        <v>2.1925749999999998E-7</v>
      </c>
      <c r="J164" s="391">
        <f ca="1">J140*Parameters!$K$11</f>
        <v>2.1925749999999998E-7</v>
      </c>
      <c r="K164" s="391">
        <f ca="1">K140*Parameters!$K$11</f>
        <v>2.1925749999999998E-7</v>
      </c>
      <c r="L164" s="391">
        <f ca="1">L140*Parameters!$K$11</f>
        <v>2.1925749999999998E-7</v>
      </c>
      <c r="M164" s="391">
        <f ca="1">M140*Parameters!$K$11</f>
        <v>2.1925749999999998E-7</v>
      </c>
      <c r="N164" s="391">
        <f ca="1">N140*Parameters!$K$11</f>
        <v>2.1925749999999998E-7</v>
      </c>
      <c r="O164" s="391">
        <f ca="1">O140*Parameters!$K$11</f>
        <v>2.1925749999999998E-7</v>
      </c>
      <c r="P164" s="391">
        <f ca="1">P140*Parameters!$K$11</f>
        <v>2.1925749999999998E-7</v>
      </c>
      <c r="Q164" s="391">
        <f ca="1">Q140*Parameters!$K$11</f>
        <v>2.1925749999999998E-7</v>
      </c>
      <c r="R164" s="391">
        <f ca="1">R140*Parameters!$K$11</f>
        <v>2.1925749999999998E-7</v>
      </c>
      <c r="S164" s="391">
        <f ca="1">S140*Parameters!$K$11</f>
        <v>2.1925749999999998E-7</v>
      </c>
      <c r="T164" s="391">
        <f ca="1">T140*Parameters!$K$11</f>
        <v>2.1925749999999998E-7</v>
      </c>
      <c r="U164" s="391">
        <f ca="1">U140*Parameters!$K$11</f>
        <v>2.1925749999999998E-7</v>
      </c>
      <c r="V164" s="391">
        <f ca="1">V140*Parameters!$K$11</f>
        <v>2.1925749999999998E-7</v>
      </c>
      <c r="W164" s="391">
        <f ca="1">W140*Parameters!$K$11</f>
        <v>2.1925749999999998E-7</v>
      </c>
      <c r="X164" s="391">
        <f ca="1">X140*Parameters!$K$11</f>
        <v>2.1925749999999998E-7</v>
      </c>
      <c r="Y164" s="391">
        <f ca="1">Y140*Parameters!$K$11</f>
        <v>2.1925749999999998E-7</v>
      </c>
      <c r="Z164" s="391">
        <f ca="1">Z140*Parameters!$K$11</f>
        <v>2.1925749999999998E-7</v>
      </c>
      <c r="AA164" s="391">
        <f ca="1">AA140*Parameters!$K$11</f>
        <v>2.1925749999999998E-7</v>
      </c>
      <c r="AB164" s="391">
        <f ca="1">AB140*Parameters!$K$11</f>
        <v>2.1925749999999998E-7</v>
      </c>
      <c r="AC164" s="391">
        <f ca="1">AC140*Parameters!$K$11</f>
        <v>2.1925749999999998E-7</v>
      </c>
      <c r="AD164" s="391">
        <f ca="1">AD140*Parameters!$K$11</f>
        <v>2.1925749999999998E-7</v>
      </c>
      <c r="AE164" s="391">
        <f ca="1">AE140*Parameters!$K$11</f>
        <v>2.1925749999999998E-7</v>
      </c>
      <c r="AF164" s="391">
        <f ca="1">AF140*Parameters!$K$11</f>
        <v>2.1925749999999998E-7</v>
      </c>
      <c r="AG164" s="391">
        <f ca="1">AG140*Parameters!$K$11</f>
        <v>2.1925749999999998E-7</v>
      </c>
      <c r="AH164" s="391">
        <f ca="1">AH140*Parameters!$K$11</f>
        <v>2.1925749999999998E-7</v>
      </c>
      <c r="AI164" s="391">
        <f ca="1">AI140*Parameters!$K$11</f>
        <v>2.1925749999999998E-7</v>
      </c>
      <c r="AJ164" s="391">
        <f ca="1">AJ140*Parameters!$K$11</f>
        <v>2.1925749999999998E-7</v>
      </c>
      <c r="AK164" s="391">
        <f ca="1">AK140*Parameters!$K$11</f>
        <v>2.1925749999999998E-7</v>
      </c>
      <c r="AL164" s="391">
        <f ca="1">AL140*Parameters!$K$11</f>
        <v>2.1925749999999998E-7</v>
      </c>
      <c r="AM164" s="391"/>
      <c r="AN164" s="391"/>
      <c r="AO164" s="391"/>
      <c r="AP164" s="391"/>
      <c r="AQ164" s="391"/>
    </row>
    <row r="165" spans="1:43" x14ac:dyDescent="0.25">
      <c r="A165" s="68"/>
      <c r="B165" s="52"/>
      <c r="C165" s="12" t="s">
        <v>443</v>
      </c>
      <c r="D165" s="25" t="s">
        <v>76</v>
      </c>
      <c r="E165" s="46" t="str">
        <f t="shared" si="89"/>
        <v>Sheep</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Sheep</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Sheep</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Sheep</v>
      </c>
      <c r="F168" s="25" t="s">
        <v>752</v>
      </c>
      <c r="G168" s="205"/>
      <c r="H168" s="56" cm="1">
        <f t="array" aca="1" ref="H168" ca="1">VLOOKUP($A168,$A$12:$BA$1010,H$3-($H$3-8),0)*Parameters!$K$15</f>
        <v>9.9240687499999996E-5</v>
      </c>
      <c r="I168" s="56" cm="1">
        <f t="array" aca="1" ref="I168" ca="1">VLOOKUP($A168,$A$12:$BA$1010,I$3-($H$3-8),0)*Parameters!$K$15</f>
        <v>9.9240687499999996E-5</v>
      </c>
      <c r="J168" s="56" cm="1">
        <f t="array" aca="1" ref="J168" ca="1">VLOOKUP($A168,$A$12:$BA$1010,J$3-($H$3-8),0)*Parameters!$K$15</f>
        <v>9.9240687499999996E-5</v>
      </c>
      <c r="K168" s="56" cm="1">
        <f t="array" aca="1" ref="K168" ca="1">VLOOKUP($A168,$A$12:$BA$1010,K$3-($H$3-8),0)*Parameters!$K$15</f>
        <v>9.9240687499999996E-5</v>
      </c>
      <c r="L168" s="56" cm="1">
        <f t="array" aca="1" ref="L168" ca="1">VLOOKUP($A168,$A$12:$BA$1010,L$3-($H$3-8),0)*Parameters!$K$15</f>
        <v>9.9240687499999996E-5</v>
      </c>
      <c r="M168" s="56" cm="1">
        <f t="array" aca="1" ref="M168" ca="1">VLOOKUP($A168,$A$12:$BA$1010,M$3-($H$3-8),0)*Parameters!$K$15</f>
        <v>9.9240687499999996E-5</v>
      </c>
      <c r="N168" s="56" cm="1">
        <f t="array" aca="1" ref="N168" ca="1">VLOOKUP($A168,$A$12:$BA$1010,N$3-($H$3-8),0)*Parameters!$K$15</f>
        <v>9.9240687499999996E-5</v>
      </c>
      <c r="O168" s="56" cm="1">
        <f t="array" aca="1" ref="O168" ca="1">VLOOKUP($A168,$A$12:$BA$1010,O$3-($H$3-8),0)*Parameters!$K$15</f>
        <v>9.9240687499999996E-5</v>
      </c>
      <c r="P168" s="56" cm="1">
        <f t="array" aca="1" ref="P168" ca="1">VLOOKUP($A168,$A$12:$BA$1010,P$3-($H$3-8),0)*Parameters!$K$15</f>
        <v>9.9240687499999996E-5</v>
      </c>
      <c r="Q168" s="56" cm="1">
        <f t="array" aca="1" ref="Q168" ca="1">VLOOKUP($A168,$A$12:$BA$1010,Q$3-($H$3-8),0)*Parameters!$K$15</f>
        <v>9.9240687499999996E-5</v>
      </c>
      <c r="R168" s="56" cm="1">
        <f t="array" aca="1" ref="R168" ca="1">VLOOKUP($A168,$A$12:$BA$1010,R$3-($H$3-8),0)*Parameters!$K$15</f>
        <v>9.9240687499999996E-5</v>
      </c>
      <c r="S168" s="56" cm="1">
        <f t="array" aca="1" ref="S168" ca="1">VLOOKUP($A168,$A$12:$BA$1010,S$3-($H$3-8),0)*Parameters!$K$15</f>
        <v>9.9240687499999996E-5</v>
      </c>
      <c r="T168" s="56" cm="1">
        <f t="array" aca="1" ref="T168" ca="1">VLOOKUP($A168,$A$12:$BA$1010,T$3-($H$3-8),0)*Parameters!$K$15</f>
        <v>9.9240687499999996E-5</v>
      </c>
      <c r="U168" s="56" cm="1">
        <f t="array" aca="1" ref="U168" ca="1">VLOOKUP($A168,$A$12:$BA$1010,U$3-($H$3-8),0)*Parameters!$K$15</f>
        <v>9.9240687499999996E-5</v>
      </c>
      <c r="V168" s="56" cm="1">
        <f t="array" aca="1" ref="V168" ca="1">VLOOKUP($A168,$A$12:$BA$1010,V$3-($H$3-8),0)*Parameters!$K$15</f>
        <v>9.9240687499999996E-5</v>
      </c>
      <c r="W168" s="56" cm="1">
        <f t="array" aca="1" ref="W168" ca="1">VLOOKUP($A168,$A$12:$BA$1010,W$3-($H$3-8),0)*Parameters!$K$15</f>
        <v>9.9240687499999996E-5</v>
      </c>
      <c r="X168" s="56" cm="1">
        <f t="array" aca="1" ref="X168" ca="1">VLOOKUP($A168,$A$12:$BA$1010,X$3-($H$3-8),0)*Parameters!$K$15</f>
        <v>9.9240687499999996E-5</v>
      </c>
      <c r="Y168" s="56" cm="1">
        <f t="array" aca="1" ref="Y168" ca="1">VLOOKUP($A168,$A$12:$BA$1010,Y$3-($H$3-8),0)*Parameters!$K$15</f>
        <v>9.9240687499999996E-5</v>
      </c>
      <c r="Z168" s="56" cm="1">
        <f t="array" aca="1" ref="Z168" ca="1">VLOOKUP($A168,$A$12:$BA$1010,Z$3-($H$3-8),0)*Parameters!$K$15</f>
        <v>9.9240687499999996E-5</v>
      </c>
      <c r="AA168" s="56" cm="1">
        <f t="array" aca="1" ref="AA168" ca="1">VLOOKUP($A168,$A$12:$BA$1010,AA$3-($H$3-8),0)*Parameters!$K$15</f>
        <v>9.9240687499999996E-5</v>
      </c>
      <c r="AB168" s="56" cm="1">
        <f t="array" aca="1" ref="AB168" ca="1">VLOOKUP($A168,$A$12:$BA$1010,AB$3-($H$3-8),0)*Parameters!$K$15</f>
        <v>9.9240687499999996E-5</v>
      </c>
      <c r="AC168" s="56" cm="1">
        <f t="array" aca="1" ref="AC168" ca="1">VLOOKUP($A168,$A$12:$BA$1010,AC$3-($H$3-8),0)*Parameters!$K$15</f>
        <v>9.9240687499999996E-5</v>
      </c>
      <c r="AD168" s="56" cm="1">
        <f t="array" aca="1" ref="AD168" ca="1">VLOOKUP($A168,$A$12:$BA$1010,AD$3-($H$3-8),0)*Parameters!$K$15</f>
        <v>9.9240687499999996E-5</v>
      </c>
      <c r="AE168" s="56" cm="1">
        <f t="array" aca="1" ref="AE168" ca="1">VLOOKUP($A168,$A$12:$BA$1010,AE$3-($H$3-8),0)*Parameters!$K$15</f>
        <v>9.9240687499999996E-5</v>
      </c>
      <c r="AF168" s="56" cm="1">
        <f t="array" aca="1" ref="AF168" ca="1">VLOOKUP($A168,$A$12:$BA$1010,AF$3-($H$3-8),0)*Parameters!$K$15</f>
        <v>9.9240687499999996E-5</v>
      </c>
      <c r="AG168" s="56" cm="1">
        <f t="array" aca="1" ref="AG168" ca="1">VLOOKUP($A168,$A$12:$BA$1010,AG$3-($H$3-8),0)*Parameters!$K$15</f>
        <v>9.9240687499999996E-5</v>
      </c>
      <c r="AH168" s="56" cm="1">
        <f t="array" aca="1" ref="AH168" ca="1">VLOOKUP($A168,$A$12:$BA$1010,AH$3-($H$3-8),0)*Parameters!$K$15</f>
        <v>9.9240687499999996E-5</v>
      </c>
      <c r="AI168" s="56" cm="1">
        <f t="array" aca="1" ref="AI168" ca="1">VLOOKUP($A168,$A$12:$BA$1010,AI$3-($H$3-8),0)*Parameters!$K$15</f>
        <v>9.9240687499999996E-5</v>
      </c>
      <c r="AJ168" s="56" cm="1">
        <f t="array" aca="1" ref="AJ168" ca="1">VLOOKUP($A168,$A$12:$BA$1010,AJ$3-($H$3-8),0)*Parameters!$K$15</f>
        <v>9.9240687499999996E-5</v>
      </c>
      <c r="AK168" s="56" cm="1">
        <f t="array" aca="1" ref="AK168" ca="1">VLOOKUP($A168,$A$12:$BA$1010,AK$3-($H$3-8),0)*Parameters!$K$15</f>
        <v>9.9240687499999996E-5</v>
      </c>
      <c r="AL168" s="56" cm="1">
        <f t="array" aca="1" ref="AL168" ca="1">VLOOKUP($A168,$A$12:$BA$1010,AL$3-($H$3-8),0)*Parameters!$K$15</f>
        <v>9.9240687499999996E-5</v>
      </c>
      <c r="AM168" s="56"/>
      <c r="AN168" s="56"/>
      <c r="AO168" s="56"/>
      <c r="AP168" s="56"/>
      <c r="AQ168" s="56"/>
    </row>
    <row r="169" spans="1:43" x14ac:dyDescent="0.25">
      <c r="A169" s="382" t="s">
        <v>315</v>
      </c>
      <c r="B169" s="2"/>
      <c r="C169" s="2" t="s">
        <v>251</v>
      </c>
      <c r="D169" s="25" t="s">
        <v>76</v>
      </c>
      <c r="E169" s="46" t="str">
        <f t="shared" si="89"/>
        <v>Sheep</v>
      </c>
      <c r="F169" s="25" t="s">
        <v>752</v>
      </c>
      <c r="G169" s="205"/>
      <c r="H169" s="56" cm="1">
        <f t="array" aca="1" ref="H169" ca="1">VLOOKUP($A169,$A$12:$BA$1010,H$3-($H$3-8),0)*Parameters!$K$15</f>
        <v>6.9651557142857111E-4</v>
      </c>
      <c r="I169" s="56" cm="1">
        <f t="array" aca="1" ref="I169" ca="1">VLOOKUP($A169,$A$12:$BA$1010,I$3-($H$3-8),0)*Parameters!$K$15</f>
        <v>6.9651557142857111E-4</v>
      </c>
      <c r="J169" s="56" cm="1">
        <f t="array" aca="1" ref="J169" ca="1">VLOOKUP($A169,$A$12:$BA$1010,J$3-($H$3-8),0)*Parameters!$K$15</f>
        <v>6.9651557142857111E-4</v>
      </c>
      <c r="K169" s="56" cm="1">
        <f t="array" aca="1" ref="K169" ca="1">VLOOKUP($A169,$A$12:$BA$1010,K$3-($H$3-8),0)*Parameters!$K$15</f>
        <v>6.9651557142857111E-4</v>
      </c>
      <c r="L169" s="56" cm="1">
        <f t="array" aca="1" ref="L169" ca="1">VLOOKUP($A169,$A$12:$BA$1010,L$3-($H$3-8),0)*Parameters!$K$15</f>
        <v>6.9651557142857111E-4</v>
      </c>
      <c r="M169" s="56" cm="1">
        <f t="array" aca="1" ref="M169" ca="1">VLOOKUP($A169,$A$12:$BA$1010,M$3-($H$3-8),0)*Parameters!$K$15</f>
        <v>6.9651557142857111E-4</v>
      </c>
      <c r="N169" s="56" cm="1">
        <f t="array" aca="1" ref="N169" ca="1">VLOOKUP($A169,$A$12:$BA$1010,N$3-($H$3-8),0)*Parameters!$K$15</f>
        <v>6.9651557142857111E-4</v>
      </c>
      <c r="O169" s="56" cm="1">
        <f t="array" aca="1" ref="O169" ca="1">VLOOKUP($A169,$A$12:$BA$1010,O$3-($H$3-8),0)*Parameters!$K$15</f>
        <v>6.9651557142857111E-4</v>
      </c>
      <c r="P169" s="56" cm="1">
        <f t="array" aca="1" ref="P169" ca="1">VLOOKUP($A169,$A$12:$BA$1010,P$3-($H$3-8),0)*Parameters!$K$15</f>
        <v>6.9651557142857111E-4</v>
      </c>
      <c r="Q169" s="56" cm="1">
        <f t="array" aca="1" ref="Q169" ca="1">VLOOKUP($A169,$A$12:$BA$1010,Q$3-($H$3-8),0)*Parameters!$K$15</f>
        <v>6.9651557142857111E-4</v>
      </c>
      <c r="R169" s="56" cm="1">
        <f t="array" aca="1" ref="R169" ca="1">VLOOKUP($A169,$A$12:$BA$1010,R$3-($H$3-8),0)*Parameters!$K$15</f>
        <v>6.9651557142857111E-4</v>
      </c>
      <c r="S169" s="56" cm="1">
        <f t="array" aca="1" ref="S169" ca="1">VLOOKUP($A169,$A$12:$BA$1010,S$3-($H$3-8),0)*Parameters!$K$15</f>
        <v>6.9651557142857111E-4</v>
      </c>
      <c r="T169" s="56" cm="1">
        <f t="array" aca="1" ref="T169" ca="1">VLOOKUP($A169,$A$12:$BA$1010,T$3-($H$3-8),0)*Parameters!$K$15</f>
        <v>6.9651557142857111E-4</v>
      </c>
      <c r="U169" s="56" cm="1">
        <f t="array" aca="1" ref="U169" ca="1">VLOOKUP($A169,$A$12:$BA$1010,U$3-($H$3-8),0)*Parameters!$K$15</f>
        <v>6.9651557142857111E-4</v>
      </c>
      <c r="V169" s="56" cm="1">
        <f t="array" aca="1" ref="V169" ca="1">VLOOKUP($A169,$A$12:$BA$1010,V$3-($H$3-8),0)*Parameters!$K$15</f>
        <v>6.9651557142857111E-4</v>
      </c>
      <c r="W169" s="56" cm="1">
        <f t="array" aca="1" ref="W169" ca="1">VLOOKUP($A169,$A$12:$BA$1010,W$3-($H$3-8),0)*Parameters!$K$15</f>
        <v>6.9651557142857111E-4</v>
      </c>
      <c r="X169" s="56" cm="1">
        <f t="array" aca="1" ref="X169" ca="1">VLOOKUP($A169,$A$12:$BA$1010,X$3-($H$3-8),0)*Parameters!$K$15</f>
        <v>6.9651557142857111E-4</v>
      </c>
      <c r="Y169" s="56" cm="1">
        <f t="array" aca="1" ref="Y169" ca="1">VLOOKUP($A169,$A$12:$BA$1010,Y$3-($H$3-8),0)*Parameters!$K$15</f>
        <v>6.9651557142857111E-4</v>
      </c>
      <c r="Z169" s="56" cm="1">
        <f t="array" aca="1" ref="Z169" ca="1">VLOOKUP($A169,$A$12:$BA$1010,Z$3-($H$3-8),0)*Parameters!$K$15</f>
        <v>6.9651557142857111E-4</v>
      </c>
      <c r="AA169" s="56" cm="1">
        <f t="array" aca="1" ref="AA169" ca="1">VLOOKUP($A169,$A$12:$BA$1010,AA$3-($H$3-8),0)*Parameters!$K$15</f>
        <v>6.9651557142857111E-4</v>
      </c>
      <c r="AB169" s="56" cm="1">
        <f t="array" aca="1" ref="AB169" ca="1">VLOOKUP($A169,$A$12:$BA$1010,AB$3-($H$3-8),0)*Parameters!$K$15</f>
        <v>6.9651557142857111E-4</v>
      </c>
      <c r="AC169" s="56" cm="1">
        <f t="array" aca="1" ref="AC169" ca="1">VLOOKUP($A169,$A$12:$BA$1010,AC$3-($H$3-8),0)*Parameters!$K$15</f>
        <v>6.9651557142857111E-4</v>
      </c>
      <c r="AD169" s="56" cm="1">
        <f t="array" aca="1" ref="AD169" ca="1">VLOOKUP($A169,$A$12:$BA$1010,AD$3-($H$3-8),0)*Parameters!$K$15</f>
        <v>6.9651557142857111E-4</v>
      </c>
      <c r="AE169" s="56" cm="1">
        <f t="array" aca="1" ref="AE169" ca="1">VLOOKUP($A169,$A$12:$BA$1010,AE$3-($H$3-8),0)*Parameters!$K$15</f>
        <v>6.9651557142857111E-4</v>
      </c>
      <c r="AF169" s="56" cm="1">
        <f t="array" aca="1" ref="AF169" ca="1">VLOOKUP($A169,$A$12:$BA$1010,AF$3-($H$3-8),0)*Parameters!$K$15</f>
        <v>6.9651557142857111E-4</v>
      </c>
      <c r="AG169" s="56" cm="1">
        <f t="array" aca="1" ref="AG169" ca="1">VLOOKUP($A169,$A$12:$BA$1010,AG$3-($H$3-8),0)*Parameters!$K$15</f>
        <v>6.9651557142857111E-4</v>
      </c>
      <c r="AH169" s="56" cm="1">
        <f t="array" aca="1" ref="AH169" ca="1">VLOOKUP($A169,$A$12:$BA$1010,AH$3-($H$3-8),0)*Parameters!$K$15</f>
        <v>6.9651557142857111E-4</v>
      </c>
      <c r="AI169" s="56" cm="1">
        <f t="array" aca="1" ref="AI169" ca="1">VLOOKUP($A169,$A$12:$BA$1010,AI$3-($H$3-8),0)*Parameters!$K$15</f>
        <v>6.9651557142857111E-4</v>
      </c>
      <c r="AJ169" s="56" cm="1">
        <f t="array" aca="1" ref="AJ169" ca="1">VLOOKUP($A169,$A$12:$BA$1010,AJ$3-($H$3-8),0)*Parameters!$K$15</f>
        <v>6.9651557142857111E-4</v>
      </c>
      <c r="AK169" s="56" cm="1">
        <f t="array" aca="1" ref="AK169" ca="1">VLOOKUP($A169,$A$12:$BA$1010,AK$3-($H$3-8),0)*Parameters!$K$15</f>
        <v>6.9651557142857111E-4</v>
      </c>
      <c r="AL169" s="56" cm="1">
        <f t="array" aca="1" ref="AL169" ca="1">VLOOKUP($A169,$A$12:$BA$1010,AL$3-($H$3-8),0)*Parameters!$K$15</f>
        <v>6.9651557142857111E-4</v>
      </c>
      <c r="AM169" s="56"/>
      <c r="AN169" s="56"/>
      <c r="AO169" s="56"/>
      <c r="AP169" s="56"/>
      <c r="AQ169" s="56"/>
    </row>
    <row r="170" spans="1:43" x14ac:dyDescent="0.25">
      <c r="A170" s="386" t="str">
        <f>B170&amp;"_"&amp;D170</f>
        <v>3B_NO</v>
      </c>
      <c r="B170" s="387" t="s">
        <v>165</v>
      </c>
      <c r="C170" s="387" t="s">
        <v>351</v>
      </c>
      <c r="D170" s="388" t="s">
        <v>76</v>
      </c>
      <c r="E170" s="389" t="str">
        <f t="shared" si="89"/>
        <v>Sheep</v>
      </c>
      <c r="F170" s="388" t="s">
        <v>358</v>
      </c>
      <c r="G170" s="390"/>
      <c r="H170" s="391">
        <f ca="1">SUM(H165:H169)*Parameters!$K$11</f>
        <v>7.9575625892857109E-10</v>
      </c>
      <c r="I170" s="391">
        <f ca="1">SUM(I165:I169)*Parameters!$K$11</f>
        <v>7.9575625892857109E-10</v>
      </c>
      <c r="J170" s="391">
        <f ca="1">SUM(J165:J169)*Parameters!$K$11</f>
        <v>7.9575625892857109E-10</v>
      </c>
      <c r="K170" s="391">
        <f ca="1">SUM(K165:K169)*Parameters!$K$11</f>
        <v>7.9575625892857109E-10</v>
      </c>
      <c r="L170" s="391">
        <f ca="1">SUM(L165:L169)*Parameters!$K$11</f>
        <v>7.9575625892857109E-10</v>
      </c>
      <c r="M170" s="391">
        <f ca="1">SUM(M165:M169)*Parameters!$K$11</f>
        <v>7.9575625892857109E-10</v>
      </c>
      <c r="N170" s="391">
        <f ca="1">SUM(N165:N169)*Parameters!$K$11</f>
        <v>7.9575625892857109E-10</v>
      </c>
      <c r="O170" s="391">
        <f ca="1">SUM(O165:O169)*Parameters!$K$11</f>
        <v>7.9575625892857109E-10</v>
      </c>
      <c r="P170" s="391">
        <f ca="1">SUM(P165:P169)*Parameters!$K$11</f>
        <v>7.9575625892857109E-10</v>
      </c>
      <c r="Q170" s="391">
        <f ca="1">SUM(Q165:Q169)*Parameters!$K$11</f>
        <v>7.9575625892857109E-10</v>
      </c>
      <c r="R170" s="391">
        <f ca="1">SUM(R165:R169)*Parameters!$K$11</f>
        <v>7.9575625892857109E-10</v>
      </c>
      <c r="S170" s="391">
        <f ca="1">SUM(S165:S169)*Parameters!$K$11</f>
        <v>7.9575625892857109E-10</v>
      </c>
      <c r="T170" s="391">
        <f ca="1">SUM(T165:T169)*Parameters!$K$11</f>
        <v>7.9575625892857109E-10</v>
      </c>
      <c r="U170" s="391">
        <f ca="1">SUM(U165:U169)*Parameters!$K$11</f>
        <v>7.9575625892857109E-10</v>
      </c>
      <c r="V170" s="391">
        <f ca="1">SUM(V165:V169)*Parameters!$K$11</f>
        <v>7.9575625892857109E-10</v>
      </c>
      <c r="W170" s="391">
        <f ca="1">SUM(W165:W169)*Parameters!$K$11</f>
        <v>7.9575625892857109E-10</v>
      </c>
      <c r="X170" s="391">
        <f ca="1">SUM(X165:X169)*Parameters!$K$11</f>
        <v>7.9575625892857109E-10</v>
      </c>
      <c r="Y170" s="391">
        <f ca="1">SUM(Y165:Y169)*Parameters!$K$11</f>
        <v>7.9575625892857109E-10</v>
      </c>
      <c r="Z170" s="391">
        <f ca="1">SUM(Z165:Z169)*Parameters!$K$11</f>
        <v>7.9575625892857109E-10</v>
      </c>
      <c r="AA170" s="391">
        <f ca="1">SUM(AA165:AA169)*Parameters!$K$11</f>
        <v>7.9575625892857109E-10</v>
      </c>
      <c r="AB170" s="391">
        <f ca="1">SUM(AB165:AB169)*Parameters!$K$11</f>
        <v>7.9575625892857109E-10</v>
      </c>
      <c r="AC170" s="391">
        <f ca="1">SUM(AC165:AC169)*Parameters!$K$11</f>
        <v>7.9575625892857109E-10</v>
      </c>
      <c r="AD170" s="391">
        <f ca="1">SUM(AD165:AD169)*Parameters!$K$11</f>
        <v>7.9575625892857109E-10</v>
      </c>
      <c r="AE170" s="391">
        <f ca="1">SUM(AE165:AE169)*Parameters!$K$11</f>
        <v>7.9575625892857109E-10</v>
      </c>
      <c r="AF170" s="391">
        <f ca="1">SUM(AF165:AF169)*Parameters!$K$11</f>
        <v>7.9575625892857109E-10</v>
      </c>
      <c r="AG170" s="391">
        <f ca="1">SUM(AG165:AG169)*Parameters!$K$11</f>
        <v>7.9575625892857109E-10</v>
      </c>
      <c r="AH170" s="391">
        <f ca="1">SUM(AH165:AH169)*Parameters!$K$11</f>
        <v>7.9575625892857109E-10</v>
      </c>
      <c r="AI170" s="391">
        <f ca="1">SUM(AI165:AI169)*Parameters!$K$11</f>
        <v>7.9575625892857109E-10</v>
      </c>
      <c r="AJ170" s="391">
        <f ca="1">SUM(AJ165:AJ169)*Parameters!$K$11</f>
        <v>7.9575625892857109E-10</v>
      </c>
      <c r="AK170" s="391">
        <f ca="1">SUM(AK165:AK169)*Parameters!$K$11</f>
        <v>7.9575625892857109E-10</v>
      </c>
      <c r="AL170" s="391">
        <f ca="1">SUM(AL165:AL169)*Parameters!$K$11</f>
        <v>7.9575625892857109E-10</v>
      </c>
      <c r="AM170" s="391"/>
      <c r="AN170" s="391"/>
      <c r="AO170" s="391"/>
      <c r="AP170" s="391"/>
      <c r="AQ170" s="391"/>
    </row>
    <row r="171" spans="1:43" x14ac:dyDescent="0.25">
      <c r="A171" s="392" t="str">
        <f>B171&amp;"_"&amp;D171</f>
        <v>3Da2a_NO</v>
      </c>
      <c r="B171" s="387" t="s">
        <v>128</v>
      </c>
      <c r="C171" s="387" t="s">
        <v>715</v>
      </c>
      <c r="D171" s="388" t="s">
        <v>76</v>
      </c>
      <c r="E171" s="389" t="str">
        <f t="shared" si="89"/>
        <v>Sheep</v>
      </c>
      <c r="F171" s="388" t="s">
        <v>358</v>
      </c>
      <c r="G171" s="393"/>
      <c r="H171" s="391">
        <f ca="1">H127*Parameters!$K$11</f>
        <v>5.6478040491249997E-8</v>
      </c>
      <c r="I171" s="391">
        <f ca="1">I127*Parameters!$K$11</f>
        <v>5.6478040491249997E-8</v>
      </c>
      <c r="J171" s="391">
        <f ca="1">J127*Parameters!$K$11</f>
        <v>5.6478040491249997E-8</v>
      </c>
      <c r="K171" s="391">
        <f ca="1">K127*Parameters!$K$11</f>
        <v>5.6478040491249997E-8</v>
      </c>
      <c r="L171" s="391">
        <f ca="1">L127*Parameters!$K$11</f>
        <v>5.6478040491249997E-8</v>
      </c>
      <c r="M171" s="391">
        <f ca="1">M127*Parameters!$K$11</f>
        <v>5.6478040491249997E-8</v>
      </c>
      <c r="N171" s="391">
        <f ca="1">N127*Parameters!$K$11</f>
        <v>5.6478040491249997E-8</v>
      </c>
      <c r="O171" s="391">
        <f ca="1">O127*Parameters!$K$11</f>
        <v>5.6478040491249997E-8</v>
      </c>
      <c r="P171" s="391">
        <f ca="1">P127*Parameters!$K$11</f>
        <v>5.6478040491249997E-8</v>
      </c>
      <c r="Q171" s="391">
        <f ca="1">Q127*Parameters!$K$11</f>
        <v>5.6478040491249997E-8</v>
      </c>
      <c r="R171" s="391">
        <f ca="1">R127*Parameters!$K$11</f>
        <v>5.6478040491249997E-8</v>
      </c>
      <c r="S171" s="391">
        <f ca="1">S127*Parameters!$K$11</f>
        <v>5.6478040491249997E-8</v>
      </c>
      <c r="T171" s="391">
        <f ca="1">T127*Parameters!$K$11</f>
        <v>5.6478040491249997E-8</v>
      </c>
      <c r="U171" s="391">
        <f ca="1">U127*Parameters!$K$11</f>
        <v>5.6478040491249997E-8</v>
      </c>
      <c r="V171" s="391">
        <f ca="1">V127*Parameters!$K$11</f>
        <v>5.6478040491249997E-8</v>
      </c>
      <c r="W171" s="391">
        <f ca="1">W127*Parameters!$K$11</f>
        <v>5.6478040491249997E-8</v>
      </c>
      <c r="X171" s="391">
        <f ca="1">X127*Parameters!$K$11</f>
        <v>5.6478040491249997E-8</v>
      </c>
      <c r="Y171" s="391">
        <f ca="1">Y127*Parameters!$K$11</f>
        <v>5.6478040491249997E-8</v>
      </c>
      <c r="Z171" s="391">
        <f ca="1">Z127*Parameters!$K$11</f>
        <v>5.6478040491249997E-8</v>
      </c>
      <c r="AA171" s="391">
        <f ca="1">AA127*Parameters!$K$11</f>
        <v>5.6478040491249997E-8</v>
      </c>
      <c r="AB171" s="391">
        <f ca="1">AB127*Parameters!$K$11</f>
        <v>5.6478040491249997E-8</v>
      </c>
      <c r="AC171" s="391">
        <f ca="1">AC127*Parameters!$K$11</f>
        <v>5.6478040491249997E-8</v>
      </c>
      <c r="AD171" s="391">
        <f ca="1">AD127*Parameters!$K$11</f>
        <v>5.6478040491249997E-8</v>
      </c>
      <c r="AE171" s="391">
        <f ca="1">AE127*Parameters!$K$11</f>
        <v>5.6478040491249997E-8</v>
      </c>
      <c r="AF171" s="391">
        <f ca="1">AF127*Parameters!$K$11</f>
        <v>5.6478040491249997E-8</v>
      </c>
      <c r="AG171" s="391">
        <f ca="1">AG127*Parameters!$K$11</f>
        <v>5.6478040491249997E-8</v>
      </c>
      <c r="AH171" s="391">
        <f ca="1">AH127*Parameters!$K$11</f>
        <v>5.6478040491249997E-8</v>
      </c>
      <c r="AI171" s="391">
        <f ca="1">AI127*Parameters!$K$11</f>
        <v>5.6478040491249997E-8</v>
      </c>
      <c r="AJ171" s="391">
        <f ca="1">AJ127*Parameters!$K$11</f>
        <v>5.6478040491249997E-8</v>
      </c>
      <c r="AK171" s="391">
        <f ca="1">AK127*Parameters!$K$11</f>
        <v>5.6478040491249997E-8</v>
      </c>
      <c r="AL171" s="391">
        <f ca="1">AL127*Parameters!$K$11</f>
        <v>5.6478040491249997E-8</v>
      </c>
      <c r="AM171" s="391"/>
      <c r="AN171" s="391"/>
      <c r="AO171" s="391"/>
      <c r="AP171" s="391"/>
      <c r="AQ171" s="391"/>
    </row>
    <row r="172" spans="1:43" x14ac:dyDescent="0.25">
      <c r="A172" s="386" t="str">
        <f>B172&amp;"_"&amp;D172</f>
        <v>3Da3_NO</v>
      </c>
      <c r="B172" s="387" t="s">
        <v>341</v>
      </c>
      <c r="C172" s="387" t="s">
        <v>716</v>
      </c>
      <c r="D172" s="388" t="s">
        <v>76</v>
      </c>
      <c r="E172" s="389" t="str">
        <f t="shared" si="89"/>
        <v>Sheep</v>
      </c>
      <c r="F172" s="388" t="s">
        <v>358</v>
      </c>
      <c r="G172" s="390"/>
      <c r="H172" s="391">
        <f ca="1">H142*Parameters!$K$11</f>
        <v>5.5810999999999996E-7</v>
      </c>
      <c r="I172" s="391">
        <f ca="1">I142*Parameters!$K$11</f>
        <v>5.5810999999999996E-7</v>
      </c>
      <c r="J172" s="391">
        <f ca="1">J142*Parameters!$K$11</f>
        <v>5.5810999999999996E-7</v>
      </c>
      <c r="K172" s="391">
        <f ca="1">K142*Parameters!$K$11</f>
        <v>5.5810999999999996E-7</v>
      </c>
      <c r="L172" s="391">
        <f ca="1">L142*Parameters!$K$11</f>
        <v>5.5810999999999996E-7</v>
      </c>
      <c r="M172" s="391">
        <f ca="1">M142*Parameters!$K$11</f>
        <v>5.5810999999999996E-7</v>
      </c>
      <c r="N172" s="391">
        <f ca="1">N142*Parameters!$K$11</f>
        <v>5.5810999999999996E-7</v>
      </c>
      <c r="O172" s="391">
        <f ca="1">O142*Parameters!$K$11</f>
        <v>5.5810999999999996E-7</v>
      </c>
      <c r="P172" s="391">
        <f ca="1">P142*Parameters!$K$11</f>
        <v>5.5810999999999996E-7</v>
      </c>
      <c r="Q172" s="391">
        <f ca="1">Q142*Parameters!$K$11</f>
        <v>5.5810999999999996E-7</v>
      </c>
      <c r="R172" s="391">
        <f ca="1">R142*Parameters!$K$11</f>
        <v>5.5810999999999996E-7</v>
      </c>
      <c r="S172" s="391">
        <f ca="1">S142*Parameters!$K$11</f>
        <v>5.5810999999999996E-7</v>
      </c>
      <c r="T172" s="391">
        <f ca="1">T142*Parameters!$K$11</f>
        <v>5.5810999999999996E-7</v>
      </c>
      <c r="U172" s="391">
        <f ca="1">U142*Parameters!$K$11</f>
        <v>5.5810999999999996E-7</v>
      </c>
      <c r="V172" s="391">
        <f ca="1">V142*Parameters!$K$11</f>
        <v>5.5810999999999996E-7</v>
      </c>
      <c r="W172" s="391">
        <f ca="1">W142*Parameters!$K$11</f>
        <v>5.5810999999999996E-7</v>
      </c>
      <c r="X172" s="391">
        <f ca="1">X142*Parameters!$K$11</f>
        <v>5.5810999999999996E-7</v>
      </c>
      <c r="Y172" s="391">
        <f ca="1">Y142*Parameters!$K$11</f>
        <v>5.5810999999999996E-7</v>
      </c>
      <c r="Z172" s="391">
        <f ca="1">Z142*Parameters!$K$11</f>
        <v>5.5810999999999996E-7</v>
      </c>
      <c r="AA172" s="391">
        <f ca="1">AA142*Parameters!$K$11</f>
        <v>5.5810999999999996E-7</v>
      </c>
      <c r="AB172" s="391">
        <f ca="1">AB142*Parameters!$K$11</f>
        <v>5.5810999999999996E-7</v>
      </c>
      <c r="AC172" s="391">
        <f ca="1">AC142*Parameters!$K$11</f>
        <v>5.5810999999999996E-7</v>
      </c>
      <c r="AD172" s="391">
        <f ca="1">AD142*Parameters!$K$11</f>
        <v>5.5810999999999996E-7</v>
      </c>
      <c r="AE172" s="391">
        <f ca="1">AE142*Parameters!$K$11</f>
        <v>5.5810999999999996E-7</v>
      </c>
      <c r="AF172" s="391">
        <f ca="1">AF142*Parameters!$K$11</f>
        <v>5.5810999999999996E-7</v>
      </c>
      <c r="AG172" s="391">
        <f ca="1">AG142*Parameters!$K$11</f>
        <v>5.5810999999999996E-7</v>
      </c>
      <c r="AH172" s="391">
        <f ca="1">AH142*Parameters!$K$11</f>
        <v>5.5810999999999996E-7</v>
      </c>
      <c r="AI172" s="391">
        <f ca="1">AI142*Parameters!$K$11</f>
        <v>5.5810999999999996E-7</v>
      </c>
      <c r="AJ172" s="391">
        <f ca="1">AJ142*Parameters!$K$11</f>
        <v>5.5810999999999996E-7</v>
      </c>
      <c r="AK172" s="391">
        <f ca="1">AK142*Parameters!$K$11</f>
        <v>5.5810999999999996E-7</v>
      </c>
      <c r="AL172" s="391">
        <f ca="1">AL142*Parameters!$K$11</f>
        <v>5.5810999999999996E-7</v>
      </c>
      <c r="AM172" s="391"/>
      <c r="AN172" s="391"/>
      <c r="AO172" s="391"/>
      <c r="AP172" s="391"/>
      <c r="AQ172" s="391"/>
    </row>
    <row r="173" spans="1:43" x14ac:dyDescent="0.25">
      <c r="A173" s="68"/>
      <c r="B173" s="52"/>
      <c r="C173" s="12" t="s">
        <v>443</v>
      </c>
      <c r="D173" s="25" t="s">
        <v>162</v>
      </c>
      <c r="E173" s="46" t="str">
        <f t="shared" si="89"/>
        <v>Sheep</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Sheep</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Sheep</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Sheep</v>
      </c>
      <c r="F176" s="25" t="s">
        <v>245</v>
      </c>
      <c r="G176" s="205"/>
      <c r="H176" s="56" cm="1">
        <f t="array" aca="1" ref="H176" ca="1">VLOOKUP($A176,$A$12:$BA$1010,H$3-($H$3-8),0)*Parameters!$K$17</f>
        <v>9.0611062500000001E-4</v>
      </c>
      <c r="I176" s="56" cm="1">
        <f t="array" aca="1" ref="I176" ca="1">VLOOKUP($A176,$A$12:$BA$1010,I$3-($H$3-8),0)*Parameters!$K$17</f>
        <v>9.0611062500000001E-4</v>
      </c>
      <c r="J176" s="56" cm="1">
        <f t="array" aca="1" ref="J176" ca="1">VLOOKUP($A176,$A$12:$BA$1010,J$3-($H$3-8),0)*Parameters!$K$17</f>
        <v>9.0611062500000001E-4</v>
      </c>
      <c r="K176" s="56" cm="1">
        <f t="array" aca="1" ref="K176" ca="1">VLOOKUP($A176,$A$12:$BA$1010,K$3-($H$3-8),0)*Parameters!$K$17</f>
        <v>9.0611062500000001E-4</v>
      </c>
      <c r="L176" s="56" cm="1">
        <f t="array" aca="1" ref="L176" ca="1">VLOOKUP($A176,$A$12:$BA$1010,L$3-($H$3-8),0)*Parameters!$K$17</f>
        <v>9.0611062500000001E-4</v>
      </c>
      <c r="M176" s="56" cm="1">
        <f t="array" aca="1" ref="M176" ca="1">VLOOKUP($A176,$A$12:$BA$1010,M$3-($H$3-8),0)*Parameters!$K$17</f>
        <v>9.0611062500000001E-4</v>
      </c>
      <c r="N176" s="56" cm="1">
        <f t="array" aca="1" ref="N176" ca="1">VLOOKUP($A176,$A$12:$BA$1010,N$3-($H$3-8),0)*Parameters!$K$17</f>
        <v>9.0611062500000001E-4</v>
      </c>
      <c r="O176" s="56" cm="1">
        <f t="array" aca="1" ref="O176" ca="1">VLOOKUP($A176,$A$12:$BA$1010,O$3-($H$3-8),0)*Parameters!$K$17</f>
        <v>9.0611062500000001E-4</v>
      </c>
      <c r="P176" s="56" cm="1">
        <f t="array" aca="1" ref="P176" ca="1">VLOOKUP($A176,$A$12:$BA$1010,P$3-($H$3-8),0)*Parameters!$K$17</f>
        <v>9.0611062500000001E-4</v>
      </c>
      <c r="Q176" s="56" cm="1">
        <f t="array" aca="1" ref="Q176" ca="1">VLOOKUP($A176,$A$12:$BA$1010,Q$3-($H$3-8),0)*Parameters!$K$17</f>
        <v>9.0611062500000001E-4</v>
      </c>
      <c r="R176" s="56" cm="1">
        <f t="array" aca="1" ref="R176" ca="1">VLOOKUP($A176,$A$12:$BA$1010,R$3-($H$3-8),0)*Parameters!$K$17</f>
        <v>9.0611062500000001E-4</v>
      </c>
      <c r="S176" s="56" cm="1">
        <f t="array" aca="1" ref="S176" ca="1">VLOOKUP($A176,$A$12:$BA$1010,S$3-($H$3-8),0)*Parameters!$K$17</f>
        <v>9.0611062500000001E-4</v>
      </c>
      <c r="T176" s="56" cm="1">
        <f t="array" aca="1" ref="T176" ca="1">VLOOKUP($A176,$A$12:$BA$1010,T$3-($H$3-8),0)*Parameters!$K$17</f>
        <v>9.0611062500000001E-4</v>
      </c>
      <c r="U176" s="56" cm="1">
        <f t="array" aca="1" ref="U176" ca="1">VLOOKUP($A176,$A$12:$BA$1010,U$3-($H$3-8),0)*Parameters!$K$17</f>
        <v>9.0611062500000001E-4</v>
      </c>
      <c r="V176" s="56" cm="1">
        <f t="array" aca="1" ref="V176" ca="1">VLOOKUP($A176,$A$12:$BA$1010,V$3-($H$3-8),0)*Parameters!$K$17</f>
        <v>9.0611062500000001E-4</v>
      </c>
      <c r="W176" s="56" cm="1">
        <f t="array" aca="1" ref="W176" ca="1">VLOOKUP($A176,$A$12:$BA$1010,W$3-($H$3-8),0)*Parameters!$K$17</f>
        <v>9.0611062500000001E-4</v>
      </c>
      <c r="X176" s="56" cm="1">
        <f t="array" aca="1" ref="X176" ca="1">VLOOKUP($A176,$A$12:$BA$1010,X$3-($H$3-8),0)*Parameters!$K$17</f>
        <v>9.0611062500000001E-4</v>
      </c>
      <c r="Y176" s="56" cm="1">
        <f t="array" aca="1" ref="Y176" ca="1">VLOOKUP($A176,$A$12:$BA$1010,Y$3-($H$3-8),0)*Parameters!$K$17</f>
        <v>9.0611062500000001E-4</v>
      </c>
      <c r="Z176" s="56" cm="1">
        <f t="array" aca="1" ref="Z176" ca="1">VLOOKUP($A176,$A$12:$BA$1010,Z$3-($H$3-8),0)*Parameters!$K$17</f>
        <v>9.0611062500000001E-4</v>
      </c>
      <c r="AA176" s="56" cm="1">
        <f t="array" aca="1" ref="AA176" ca="1">VLOOKUP($A176,$A$12:$BA$1010,AA$3-($H$3-8),0)*Parameters!$K$17</f>
        <v>9.0611062500000001E-4</v>
      </c>
      <c r="AB176" s="56" cm="1">
        <f t="array" aca="1" ref="AB176" ca="1">VLOOKUP($A176,$A$12:$BA$1010,AB$3-($H$3-8),0)*Parameters!$K$17</f>
        <v>9.0611062500000001E-4</v>
      </c>
      <c r="AC176" s="56" cm="1">
        <f t="array" aca="1" ref="AC176" ca="1">VLOOKUP($A176,$A$12:$BA$1010,AC$3-($H$3-8),0)*Parameters!$K$17</f>
        <v>9.0611062500000001E-4</v>
      </c>
      <c r="AD176" s="56" cm="1">
        <f t="array" aca="1" ref="AD176" ca="1">VLOOKUP($A176,$A$12:$BA$1010,AD$3-($H$3-8),0)*Parameters!$K$17</f>
        <v>9.0611062500000001E-4</v>
      </c>
      <c r="AE176" s="56" cm="1">
        <f t="array" aca="1" ref="AE176" ca="1">VLOOKUP($A176,$A$12:$BA$1010,AE$3-($H$3-8),0)*Parameters!$K$17</f>
        <v>9.0611062500000001E-4</v>
      </c>
      <c r="AF176" s="56" cm="1">
        <f t="array" aca="1" ref="AF176" ca="1">VLOOKUP($A176,$A$12:$BA$1010,AF$3-($H$3-8),0)*Parameters!$K$17</f>
        <v>9.0611062500000001E-4</v>
      </c>
      <c r="AG176" s="56" cm="1">
        <f t="array" aca="1" ref="AG176" ca="1">VLOOKUP($A176,$A$12:$BA$1010,AG$3-($H$3-8),0)*Parameters!$K$17</f>
        <v>9.0611062500000001E-4</v>
      </c>
      <c r="AH176" s="56" cm="1">
        <f t="array" aca="1" ref="AH176" ca="1">VLOOKUP($A176,$A$12:$BA$1010,AH$3-($H$3-8),0)*Parameters!$K$17</f>
        <v>9.0611062500000001E-4</v>
      </c>
      <c r="AI176" s="56" cm="1">
        <f t="array" aca="1" ref="AI176" ca="1">VLOOKUP($A176,$A$12:$BA$1010,AI$3-($H$3-8),0)*Parameters!$K$17</f>
        <v>9.0611062500000001E-4</v>
      </c>
      <c r="AJ176" s="56" cm="1">
        <f t="array" aca="1" ref="AJ176" ca="1">VLOOKUP($A176,$A$12:$BA$1010,AJ$3-($H$3-8),0)*Parameters!$K$17</f>
        <v>9.0611062500000001E-4</v>
      </c>
      <c r="AK176" s="56" cm="1">
        <f t="array" aca="1" ref="AK176" ca="1">VLOOKUP($A176,$A$12:$BA$1010,AK$3-($H$3-8),0)*Parameters!$K$17</f>
        <v>9.0611062500000001E-4</v>
      </c>
      <c r="AL176" s="56" cm="1">
        <f t="array" aca="1" ref="AL176" ca="1">VLOOKUP($A176,$A$12:$BA$1010,AL$3-($H$3-8),0)*Parameters!$K$17</f>
        <v>9.0611062500000001E-4</v>
      </c>
      <c r="AM176" s="56"/>
      <c r="AN176" s="56"/>
      <c r="AO176" s="56"/>
      <c r="AP176" s="56"/>
      <c r="AQ176" s="56"/>
    </row>
    <row r="177" spans="1:43" x14ac:dyDescent="0.25">
      <c r="A177" s="382" t="s">
        <v>316</v>
      </c>
      <c r="B177" s="2"/>
      <c r="C177" s="2" t="s">
        <v>251</v>
      </c>
      <c r="D177" s="25" t="s">
        <v>162</v>
      </c>
      <c r="E177" s="46" t="str">
        <f t="shared" si="89"/>
        <v>Sheep</v>
      </c>
      <c r="F177" s="25" t="s">
        <v>245</v>
      </c>
      <c r="G177" s="205"/>
      <c r="H177" s="56" cm="1">
        <f t="array" aca="1" ref="H177" ca="1">VLOOKUP($A177,$A$12:$BA$1010,H$3-($H$3-8),0)*Parameters!$K$17</f>
        <v>6.359489999999998E-3</v>
      </c>
      <c r="I177" s="56" cm="1">
        <f t="array" aca="1" ref="I177" ca="1">VLOOKUP($A177,$A$12:$BA$1010,I$3-($H$3-8),0)*Parameters!$K$17</f>
        <v>6.359489999999998E-3</v>
      </c>
      <c r="J177" s="56" cm="1">
        <f t="array" aca="1" ref="J177" ca="1">VLOOKUP($A177,$A$12:$BA$1010,J$3-($H$3-8),0)*Parameters!$K$17</f>
        <v>6.359489999999998E-3</v>
      </c>
      <c r="K177" s="56" cm="1">
        <f t="array" aca="1" ref="K177" ca="1">VLOOKUP($A177,$A$12:$BA$1010,K$3-($H$3-8),0)*Parameters!$K$17</f>
        <v>6.359489999999998E-3</v>
      </c>
      <c r="L177" s="56" cm="1">
        <f t="array" aca="1" ref="L177" ca="1">VLOOKUP($A177,$A$12:$BA$1010,L$3-($H$3-8),0)*Parameters!$K$17</f>
        <v>6.359489999999998E-3</v>
      </c>
      <c r="M177" s="56" cm="1">
        <f t="array" aca="1" ref="M177" ca="1">VLOOKUP($A177,$A$12:$BA$1010,M$3-($H$3-8),0)*Parameters!$K$17</f>
        <v>6.359489999999998E-3</v>
      </c>
      <c r="N177" s="56" cm="1">
        <f t="array" aca="1" ref="N177" ca="1">VLOOKUP($A177,$A$12:$BA$1010,N$3-($H$3-8),0)*Parameters!$K$17</f>
        <v>6.359489999999998E-3</v>
      </c>
      <c r="O177" s="56" cm="1">
        <f t="array" aca="1" ref="O177" ca="1">VLOOKUP($A177,$A$12:$BA$1010,O$3-($H$3-8),0)*Parameters!$K$17</f>
        <v>6.359489999999998E-3</v>
      </c>
      <c r="P177" s="56" cm="1">
        <f t="array" aca="1" ref="P177" ca="1">VLOOKUP($A177,$A$12:$BA$1010,P$3-($H$3-8),0)*Parameters!$K$17</f>
        <v>6.359489999999998E-3</v>
      </c>
      <c r="Q177" s="56" cm="1">
        <f t="array" aca="1" ref="Q177" ca="1">VLOOKUP($A177,$A$12:$BA$1010,Q$3-($H$3-8),0)*Parameters!$K$17</f>
        <v>6.359489999999998E-3</v>
      </c>
      <c r="R177" s="56" cm="1">
        <f t="array" aca="1" ref="R177" ca="1">VLOOKUP($A177,$A$12:$BA$1010,R$3-($H$3-8),0)*Parameters!$K$17</f>
        <v>6.359489999999998E-3</v>
      </c>
      <c r="S177" s="56" cm="1">
        <f t="array" aca="1" ref="S177" ca="1">VLOOKUP($A177,$A$12:$BA$1010,S$3-($H$3-8),0)*Parameters!$K$17</f>
        <v>6.359489999999998E-3</v>
      </c>
      <c r="T177" s="56" cm="1">
        <f t="array" aca="1" ref="T177" ca="1">VLOOKUP($A177,$A$12:$BA$1010,T$3-($H$3-8),0)*Parameters!$K$17</f>
        <v>6.359489999999998E-3</v>
      </c>
      <c r="U177" s="56" cm="1">
        <f t="array" aca="1" ref="U177" ca="1">VLOOKUP($A177,$A$12:$BA$1010,U$3-($H$3-8),0)*Parameters!$K$17</f>
        <v>6.359489999999998E-3</v>
      </c>
      <c r="V177" s="56" cm="1">
        <f t="array" aca="1" ref="V177" ca="1">VLOOKUP($A177,$A$12:$BA$1010,V$3-($H$3-8),0)*Parameters!$K$17</f>
        <v>6.359489999999998E-3</v>
      </c>
      <c r="W177" s="56" cm="1">
        <f t="array" aca="1" ref="W177" ca="1">VLOOKUP($A177,$A$12:$BA$1010,W$3-($H$3-8),0)*Parameters!$K$17</f>
        <v>6.359489999999998E-3</v>
      </c>
      <c r="X177" s="56" cm="1">
        <f t="array" aca="1" ref="X177" ca="1">VLOOKUP($A177,$A$12:$BA$1010,X$3-($H$3-8),0)*Parameters!$K$17</f>
        <v>6.359489999999998E-3</v>
      </c>
      <c r="Y177" s="56" cm="1">
        <f t="array" aca="1" ref="Y177" ca="1">VLOOKUP($A177,$A$12:$BA$1010,Y$3-($H$3-8),0)*Parameters!$K$17</f>
        <v>6.359489999999998E-3</v>
      </c>
      <c r="Z177" s="56" cm="1">
        <f t="array" aca="1" ref="Z177" ca="1">VLOOKUP($A177,$A$12:$BA$1010,Z$3-($H$3-8),0)*Parameters!$K$17</f>
        <v>6.359489999999998E-3</v>
      </c>
      <c r="AA177" s="56" cm="1">
        <f t="array" aca="1" ref="AA177" ca="1">VLOOKUP($A177,$A$12:$BA$1010,AA$3-($H$3-8),0)*Parameters!$K$17</f>
        <v>6.359489999999998E-3</v>
      </c>
      <c r="AB177" s="56" cm="1">
        <f t="array" aca="1" ref="AB177" ca="1">VLOOKUP($A177,$A$12:$BA$1010,AB$3-($H$3-8),0)*Parameters!$K$17</f>
        <v>6.359489999999998E-3</v>
      </c>
      <c r="AC177" s="56" cm="1">
        <f t="array" aca="1" ref="AC177" ca="1">VLOOKUP($A177,$A$12:$BA$1010,AC$3-($H$3-8),0)*Parameters!$K$17</f>
        <v>6.359489999999998E-3</v>
      </c>
      <c r="AD177" s="56" cm="1">
        <f t="array" aca="1" ref="AD177" ca="1">VLOOKUP($A177,$A$12:$BA$1010,AD$3-($H$3-8),0)*Parameters!$K$17</f>
        <v>6.359489999999998E-3</v>
      </c>
      <c r="AE177" s="56" cm="1">
        <f t="array" aca="1" ref="AE177" ca="1">VLOOKUP($A177,$A$12:$BA$1010,AE$3-($H$3-8),0)*Parameters!$K$17</f>
        <v>6.359489999999998E-3</v>
      </c>
      <c r="AF177" s="56" cm="1">
        <f t="array" aca="1" ref="AF177" ca="1">VLOOKUP($A177,$A$12:$BA$1010,AF$3-($H$3-8),0)*Parameters!$K$17</f>
        <v>6.359489999999998E-3</v>
      </c>
      <c r="AG177" s="56" cm="1">
        <f t="array" aca="1" ref="AG177" ca="1">VLOOKUP($A177,$A$12:$BA$1010,AG$3-($H$3-8),0)*Parameters!$K$17</f>
        <v>6.359489999999998E-3</v>
      </c>
      <c r="AH177" s="56" cm="1">
        <f t="array" aca="1" ref="AH177" ca="1">VLOOKUP($A177,$A$12:$BA$1010,AH$3-($H$3-8),0)*Parameters!$K$17</f>
        <v>6.359489999999998E-3</v>
      </c>
      <c r="AI177" s="56" cm="1">
        <f t="array" aca="1" ref="AI177" ca="1">VLOOKUP($A177,$A$12:$BA$1010,AI$3-($H$3-8),0)*Parameters!$K$17</f>
        <v>6.359489999999998E-3</v>
      </c>
      <c r="AJ177" s="56" cm="1">
        <f t="array" aca="1" ref="AJ177" ca="1">VLOOKUP($A177,$A$12:$BA$1010,AJ$3-($H$3-8),0)*Parameters!$K$17</f>
        <v>6.359489999999998E-3</v>
      </c>
      <c r="AK177" s="56" cm="1">
        <f t="array" aca="1" ref="AK177" ca="1">VLOOKUP($A177,$A$12:$BA$1010,AK$3-($H$3-8),0)*Parameters!$K$17</f>
        <v>6.359489999999998E-3</v>
      </c>
      <c r="AL177" s="56" cm="1">
        <f t="array" aca="1" ref="AL177" ca="1">VLOOKUP($A177,$A$12:$BA$1010,AL$3-($H$3-8),0)*Parameters!$K$17</f>
        <v>6.359489999999998E-3</v>
      </c>
      <c r="AM177" s="56"/>
      <c r="AN177" s="56"/>
      <c r="AO177" s="56"/>
      <c r="AP177" s="56"/>
      <c r="AQ177" s="56"/>
    </row>
    <row r="178" spans="1:43" x14ac:dyDescent="0.25">
      <c r="A178" s="386" t="str">
        <f>B178&amp;"_"&amp;D178</f>
        <v>3B_N2</v>
      </c>
      <c r="B178" s="387" t="s">
        <v>165</v>
      </c>
      <c r="C178" s="387" t="s">
        <v>351</v>
      </c>
      <c r="D178" s="388" t="s">
        <v>162</v>
      </c>
      <c r="E178" s="389" t="str">
        <f t="shared" si="89"/>
        <v>Sheep</v>
      </c>
      <c r="F178" s="388" t="s">
        <v>358</v>
      </c>
      <c r="G178" s="390"/>
      <c r="H178" s="391">
        <f ca="1">SUM(H173:H177)*Parameters!$K$11</f>
        <v>7.2656006249999984E-9</v>
      </c>
      <c r="I178" s="391">
        <f ca="1">SUM(I173:I177)*Parameters!$K$11</f>
        <v>7.2656006249999984E-9</v>
      </c>
      <c r="J178" s="391">
        <f ca="1">SUM(J173:J177)*Parameters!$K$11</f>
        <v>7.2656006249999984E-9</v>
      </c>
      <c r="K178" s="391">
        <f ca="1">SUM(K173:K177)*Parameters!$K$11</f>
        <v>7.2656006249999984E-9</v>
      </c>
      <c r="L178" s="391">
        <f ca="1">SUM(L173:L177)*Parameters!$K$11</f>
        <v>7.2656006249999984E-9</v>
      </c>
      <c r="M178" s="391">
        <f ca="1">SUM(M173:M177)*Parameters!$K$11</f>
        <v>7.2656006249999984E-9</v>
      </c>
      <c r="N178" s="391">
        <f ca="1">SUM(N173:N177)*Parameters!$K$11</f>
        <v>7.2656006249999984E-9</v>
      </c>
      <c r="O178" s="391">
        <f ca="1">SUM(O173:O177)*Parameters!$K$11</f>
        <v>7.2656006249999984E-9</v>
      </c>
      <c r="P178" s="391">
        <f ca="1">SUM(P173:P177)*Parameters!$K$11</f>
        <v>7.2656006249999984E-9</v>
      </c>
      <c r="Q178" s="391">
        <f ca="1">SUM(Q173:Q177)*Parameters!$K$11</f>
        <v>7.2656006249999984E-9</v>
      </c>
      <c r="R178" s="391">
        <f ca="1">SUM(R173:R177)*Parameters!$K$11</f>
        <v>7.2656006249999984E-9</v>
      </c>
      <c r="S178" s="391">
        <f ca="1">SUM(S173:S177)*Parameters!$K$11</f>
        <v>7.2656006249999984E-9</v>
      </c>
      <c r="T178" s="391">
        <f ca="1">SUM(T173:T177)*Parameters!$K$11</f>
        <v>7.2656006249999984E-9</v>
      </c>
      <c r="U178" s="391">
        <f ca="1">SUM(U173:U177)*Parameters!$K$11</f>
        <v>7.2656006249999984E-9</v>
      </c>
      <c r="V178" s="391">
        <f ca="1">SUM(V173:V177)*Parameters!$K$11</f>
        <v>7.2656006249999984E-9</v>
      </c>
      <c r="W178" s="391">
        <f ca="1">SUM(W173:W177)*Parameters!$K$11</f>
        <v>7.2656006249999984E-9</v>
      </c>
      <c r="X178" s="391">
        <f ca="1">SUM(X173:X177)*Parameters!$K$11</f>
        <v>7.2656006249999984E-9</v>
      </c>
      <c r="Y178" s="391">
        <f ca="1">SUM(Y173:Y177)*Parameters!$K$11</f>
        <v>7.2656006249999984E-9</v>
      </c>
      <c r="Z178" s="391">
        <f ca="1">SUM(Z173:Z177)*Parameters!$K$11</f>
        <v>7.2656006249999984E-9</v>
      </c>
      <c r="AA178" s="391">
        <f ca="1">SUM(AA173:AA177)*Parameters!$K$11</f>
        <v>7.2656006249999984E-9</v>
      </c>
      <c r="AB178" s="391">
        <f ca="1">SUM(AB173:AB177)*Parameters!$K$11</f>
        <v>7.2656006249999984E-9</v>
      </c>
      <c r="AC178" s="391">
        <f ca="1">SUM(AC173:AC177)*Parameters!$K$11</f>
        <v>7.2656006249999984E-9</v>
      </c>
      <c r="AD178" s="391">
        <f ca="1">SUM(AD173:AD177)*Parameters!$K$11</f>
        <v>7.2656006249999984E-9</v>
      </c>
      <c r="AE178" s="391">
        <f ca="1">SUM(AE173:AE177)*Parameters!$K$11</f>
        <v>7.2656006249999984E-9</v>
      </c>
      <c r="AF178" s="391">
        <f ca="1">SUM(AF173:AF177)*Parameters!$K$11</f>
        <v>7.2656006249999984E-9</v>
      </c>
      <c r="AG178" s="391">
        <f ca="1">SUM(AG173:AG177)*Parameters!$K$11</f>
        <v>7.2656006249999984E-9</v>
      </c>
      <c r="AH178" s="391">
        <f ca="1">SUM(AH173:AH177)*Parameters!$K$11</f>
        <v>7.2656006249999984E-9</v>
      </c>
      <c r="AI178" s="391">
        <f ca="1">SUM(AI173:AI177)*Parameters!$K$11</f>
        <v>7.2656006249999984E-9</v>
      </c>
      <c r="AJ178" s="391">
        <f ca="1">SUM(AJ173:AJ177)*Parameters!$K$11</f>
        <v>7.2656006249999984E-9</v>
      </c>
      <c r="AK178" s="391">
        <f ca="1">SUM(AK173:AK177)*Parameters!$K$11</f>
        <v>7.2656006249999984E-9</v>
      </c>
      <c r="AL178" s="391">
        <f ca="1">SUM(AL173:AL177)*Parameters!$K$11</f>
        <v>7.2656006249999984E-9</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Sheep</v>
      </c>
      <c r="F180" s="25" t="s">
        <v>358</v>
      </c>
      <c r="G180" s="175"/>
      <c r="H180" s="146">
        <f ca="1">H24*Parameters!K$11</f>
        <v>1.5512499999999998E-5</v>
      </c>
      <c r="I180" s="146">
        <f ca="1">I24*Parameters!L$11</f>
        <v>1.5512499999999998E-5</v>
      </c>
      <c r="J180" s="146">
        <f ca="1">J24*Parameters!M$11</f>
        <v>1.5512499999999998E-5</v>
      </c>
      <c r="K180" s="146">
        <f ca="1">K24*Parameters!N$11</f>
        <v>1.5512499999999998E-5</v>
      </c>
      <c r="L180" s="146">
        <f ca="1">L24*Parameters!O$11</f>
        <v>1.5512499999999998E-5</v>
      </c>
      <c r="M180" s="146">
        <f ca="1">M24*Parameters!P$11</f>
        <v>1.5512499999999998E-5</v>
      </c>
      <c r="N180" s="146">
        <f ca="1">N24*Parameters!Q$11</f>
        <v>1.5512499999999998E-5</v>
      </c>
      <c r="O180" s="146">
        <f ca="1">O24*Parameters!R$11</f>
        <v>1.5512499999999998E-5</v>
      </c>
      <c r="P180" s="146">
        <f ca="1">P24*Parameters!S$11</f>
        <v>1.5512499999999998E-5</v>
      </c>
      <c r="Q180" s="146">
        <f ca="1">Q24*Parameters!T$11</f>
        <v>1.5512499999999998E-5</v>
      </c>
      <c r="R180" s="146">
        <f ca="1">R24*Parameters!U$11</f>
        <v>1.5512499999999998E-5</v>
      </c>
      <c r="S180" s="146">
        <f ca="1">S24*Parameters!V$11</f>
        <v>1.5512499999999998E-5</v>
      </c>
      <c r="T180" s="146">
        <f ca="1">T24*Parameters!W$11</f>
        <v>1.5512499999999998E-5</v>
      </c>
      <c r="U180" s="146">
        <f ca="1">U24*Parameters!X$11</f>
        <v>1.5512499999999998E-5</v>
      </c>
      <c r="V180" s="146">
        <f ca="1">V24*Parameters!Y$11</f>
        <v>1.5512499999999998E-5</v>
      </c>
      <c r="W180" s="146">
        <f ca="1">W24*Parameters!Z$11</f>
        <v>1.5512499999999998E-5</v>
      </c>
      <c r="X180" s="146">
        <f ca="1">X24*Parameters!AA$11</f>
        <v>1.5512499999999998E-5</v>
      </c>
      <c r="Y180" s="146">
        <f ca="1">Y24*Parameters!AB$11</f>
        <v>1.5512499999999998E-5</v>
      </c>
      <c r="Z180" s="146">
        <f ca="1">Z24*Parameters!AC$11</f>
        <v>1.5512499999999998E-5</v>
      </c>
      <c r="AA180" s="146">
        <f ca="1">AA24*Parameters!AD$11</f>
        <v>1.5512499999999998E-5</v>
      </c>
      <c r="AB180" s="146">
        <f ca="1">AB24*Parameters!AE$11</f>
        <v>1.5512499999999998E-5</v>
      </c>
      <c r="AC180" s="146">
        <f ca="1">AC24*Parameters!AF$11</f>
        <v>1.5512499999999998E-5</v>
      </c>
      <c r="AD180" s="146">
        <f ca="1">AD24*Parameters!AG$11</f>
        <v>1.5512499999999998E-5</v>
      </c>
      <c r="AE180" s="146">
        <f ca="1">AE24*Parameters!AH$11</f>
        <v>1.5512499999999998E-5</v>
      </c>
      <c r="AF180" s="146">
        <f ca="1">AF24*Parameters!AI$11</f>
        <v>1.5512499999999998E-5</v>
      </c>
      <c r="AG180" s="146">
        <f ca="1">AG24*Parameters!AJ$11</f>
        <v>1.5512499999999998E-5</v>
      </c>
      <c r="AH180" s="146">
        <f ca="1">AH24*Parameters!AK$11</f>
        <v>1.5512499999999998E-5</v>
      </c>
      <c r="AI180" s="146">
        <f ca="1">AI24*Parameters!AL$11</f>
        <v>1.5512499999999998E-5</v>
      </c>
      <c r="AJ180" s="146">
        <f ca="1">AJ24*Parameters!AM$11</f>
        <v>1.5512499999999998E-5</v>
      </c>
      <c r="AK180" s="146">
        <f ca="1">AK24*Parameters!AN$11</f>
        <v>1.5512499999999998E-5</v>
      </c>
      <c r="AL180" s="146">
        <f ca="1">AL24*Parameters!AO$11</f>
        <v>1.5512499999999998E-5</v>
      </c>
      <c r="AM180" s="146"/>
      <c r="AN180" s="146"/>
      <c r="AO180" s="146"/>
      <c r="AP180" s="146"/>
      <c r="AQ180" s="146"/>
    </row>
    <row r="181" spans="1:43" ht="18" x14ac:dyDescent="0.35">
      <c r="A181" s="68" t="s">
        <v>163</v>
      </c>
      <c r="B181" s="52"/>
      <c r="C181" s="63" t="s">
        <v>248</v>
      </c>
      <c r="D181" s="25" t="s">
        <v>153</v>
      </c>
      <c r="E181" s="46" t="str">
        <f t="shared" si="90"/>
        <v>Sheep</v>
      </c>
      <c r="F181" s="25" t="s">
        <v>358</v>
      </c>
      <c r="G181" s="175"/>
      <c r="H181" s="146">
        <f ca="1">H52*Parameters!K$11</f>
        <v>1.5999999999999998E-8</v>
      </c>
      <c r="I181" s="146">
        <f ca="1">I52*Parameters!L$11</f>
        <v>1.5999999999999998E-8</v>
      </c>
      <c r="J181" s="146">
        <f ca="1">J52*Parameters!M$11</f>
        <v>1.5999999999999998E-8</v>
      </c>
      <c r="K181" s="146">
        <f ca="1">K52*Parameters!N$11</f>
        <v>1.5999999999999998E-8</v>
      </c>
      <c r="L181" s="146">
        <f ca="1">L52*Parameters!O$11</f>
        <v>1.5999999999999998E-8</v>
      </c>
      <c r="M181" s="146">
        <f ca="1">M52*Parameters!P$11</f>
        <v>1.5999999999999998E-8</v>
      </c>
      <c r="N181" s="146">
        <f ca="1">N52*Parameters!Q$11</f>
        <v>1.5999999999999998E-8</v>
      </c>
      <c r="O181" s="146">
        <f ca="1">O52*Parameters!R$11</f>
        <v>1.5999999999999998E-8</v>
      </c>
      <c r="P181" s="146">
        <f ca="1">P52*Parameters!S$11</f>
        <v>1.5999999999999998E-8</v>
      </c>
      <c r="Q181" s="146">
        <f ca="1">Q52*Parameters!T$11</f>
        <v>1.5999999999999998E-8</v>
      </c>
      <c r="R181" s="146">
        <f ca="1">R52*Parameters!U$11</f>
        <v>1.5999999999999998E-8</v>
      </c>
      <c r="S181" s="146">
        <f ca="1">S52*Parameters!V$11</f>
        <v>1.5999999999999998E-8</v>
      </c>
      <c r="T181" s="146">
        <f ca="1">T52*Parameters!W$11</f>
        <v>1.5999999999999998E-8</v>
      </c>
      <c r="U181" s="146">
        <f ca="1">U52*Parameters!X$11</f>
        <v>1.5999999999999998E-8</v>
      </c>
      <c r="V181" s="146">
        <f ca="1">V52*Parameters!Y$11</f>
        <v>1.5999999999999998E-8</v>
      </c>
      <c r="W181" s="146">
        <f ca="1">W52*Parameters!Z$11</f>
        <v>1.5999999999999998E-8</v>
      </c>
      <c r="X181" s="146">
        <f ca="1">X52*Parameters!AA$11</f>
        <v>1.5999999999999998E-8</v>
      </c>
      <c r="Y181" s="146">
        <f ca="1">Y52*Parameters!AB$11</f>
        <v>1.5999999999999998E-8</v>
      </c>
      <c r="Z181" s="146">
        <f ca="1">Z52*Parameters!AC$11</f>
        <v>1.5999999999999998E-8</v>
      </c>
      <c r="AA181" s="146">
        <f ca="1">AA52*Parameters!AD$11</f>
        <v>1.5999999999999998E-8</v>
      </c>
      <c r="AB181" s="146">
        <f ca="1">AB52*Parameters!AE$11</f>
        <v>1.5999999999999998E-8</v>
      </c>
      <c r="AC181" s="146">
        <f ca="1">AC52*Parameters!AF$11</f>
        <v>1.5999999999999998E-8</v>
      </c>
      <c r="AD181" s="146">
        <f ca="1">AD52*Parameters!AG$11</f>
        <v>1.5999999999999998E-8</v>
      </c>
      <c r="AE181" s="146">
        <f ca="1">AE52*Parameters!AH$11</f>
        <v>1.5999999999999998E-8</v>
      </c>
      <c r="AF181" s="146">
        <f ca="1">AF52*Parameters!AI$11</f>
        <v>1.5999999999999998E-8</v>
      </c>
      <c r="AG181" s="146">
        <f ca="1">AG52*Parameters!AJ$11</f>
        <v>1.5999999999999998E-8</v>
      </c>
      <c r="AH181" s="146">
        <f ca="1">AH52*Parameters!AK$11</f>
        <v>1.5999999999999998E-8</v>
      </c>
      <c r="AI181" s="146">
        <f ca="1">AI52*Parameters!AL$11</f>
        <v>1.5999999999999998E-8</v>
      </c>
      <c r="AJ181" s="146">
        <f ca="1">AJ52*Parameters!AM$11</f>
        <v>1.5999999999999998E-8</v>
      </c>
      <c r="AK181" s="146">
        <f ca="1">AK52*Parameters!AN$11</f>
        <v>1.5999999999999998E-8</v>
      </c>
      <c r="AL181" s="146">
        <f ca="1">AL52*Parameters!AO$11</f>
        <v>1.5999999999999998E-8</v>
      </c>
      <c r="AM181" s="146"/>
      <c r="AN181" s="146"/>
      <c r="AO181" s="146"/>
      <c r="AP181" s="146"/>
      <c r="AQ181" s="146"/>
    </row>
    <row r="182" spans="1:43" ht="18" x14ac:dyDescent="0.25">
      <c r="A182" s="68" t="s">
        <v>164</v>
      </c>
      <c r="B182" s="52"/>
      <c r="C182" s="109" t="s">
        <v>398</v>
      </c>
      <c r="D182" s="25" t="s">
        <v>153</v>
      </c>
      <c r="E182" s="46" t="str">
        <f t="shared" si="90"/>
        <v>Sheep</v>
      </c>
      <c r="F182" s="25" t="s">
        <v>358</v>
      </c>
      <c r="G182" s="175"/>
      <c r="H182" s="146">
        <f ca="1">H21*Parameters!K$11</f>
        <v>1.395275E-5</v>
      </c>
      <c r="I182" s="146">
        <f ca="1">I21*Parameters!L$11</f>
        <v>1.395275E-5</v>
      </c>
      <c r="J182" s="146">
        <f ca="1">J21*Parameters!M$11</f>
        <v>1.395275E-5</v>
      </c>
      <c r="K182" s="146">
        <f ca="1">K21*Parameters!N$11</f>
        <v>1.395275E-5</v>
      </c>
      <c r="L182" s="146">
        <f ca="1">L21*Parameters!O$11</f>
        <v>1.395275E-5</v>
      </c>
      <c r="M182" s="146">
        <f ca="1">M21*Parameters!P$11</f>
        <v>1.395275E-5</v>
      </c>
      <c r="N182" s="146">
        <f ca="1">N21*Parameters!Q$11</f>
        <v>1.395275E-5</v>
      </c>
      <c r="O182" s="146">
        <f ca="1">O21*Parameters!R$11</f>
        <v>1.395275E-5</v>
      </c>
      <c r="P182" s="146">
        <f ca="1">P21*Parameters!S$11</f>
        <v>1.395275E-5</v>
      </c>
      <c r="Q182" s="146">
        <f ca="1">Q21*Parameters!T$11</f>
        <v>1.395275E-5</v>
      </c>
      <c r="R182" s="146">
        <f ca="1">R21*Parameters!U$11</f>
        <v>1.395275E-5</v>
      </c>
      <c r="S182" s="146">
        <f ca="1">S21*Parameters!V$11</f>
        <v>1.395275E-5</v>
      </c>
      <c r="T182" s="146">
        <f ca="1">T21*Parameters!W$11</f>
        <v>1.395275E-5</v>
      </c>
      <c r="U182" s="146">
        <f ca="1">U21*Parameters!X$11</f>
        <v>1.395275E-5</v>
      </c>
      <c r="V182" s="146">
        <f ca="1">V21*Parameters!Y$11</f>
        <v>1.395275E-5</v>
      </c>
      <c r="W182" s="146">
        <f ca="1">W21*Parameters!Z$11</f>
        <v>1.395275E-5</v>
      </c>
      <c r="X182" s="146">
        <f ca="1">X21*Parameters!AA$11</f>
        <v>1.395275E-5</v>
      </c>
      <c r="Y182" s="146">
        <f ca="1">Y21*Parameters!AB$11</f>
        <v>1.395275E-5</v>
      </c>
      <c r="Z182" s="146">
        <f ca="1">Z21*Parameters!AC$11</f>
        <v>1.395275E-5</v>
      </c>
      <c r="AA182" s="146">
        <f ca="1">AA21*Parameters!AD$11</f>
        <v>1.395275E-5</v>
      </c>
      <c r="AB182" s="146">
        <f ca="1">AB21*Parameters!AE$11</f>
        <v>1.395275E-5</v>
      </c>
      <c r="AC182" s="146">
        <f ca="1">AC21*Parameters!AF$11</f>
        <v>1.395275E-5</v>
      </c>
      <c r="AD182" s="146">
        <f ca="1">AD21*Parameters!AG$11</f>
        <v>1.395275E-5</v>
      </c>
      <c r="AE182" s="146">
        <f ca="1">AE21*Parameters!AH$11</f>
        <v>1.395275E-5</v>
      </c>
      <c r="AF182" s="146">
        <f ca="1">AF21*Parameters!AI$11</f>
        <v>1.395275E-5</v>
      </c>
      <c r="AG182" s="146">
        <f ca="1">AG21*Parameters!AJ$11</f>
        <v>1.395275E-5</v>
      </c>
      <c r="AH182" s="146">
        <f ca="1">AH21*Parameters!AK$11</f>
        <v>1.395275E-5</v>
      </c>
      <c r="AI182" s="146">
        <f ca="1">AI21*Parameters!AL$11</f>
        <v>1.395275E-5</v>
      </c>
      <c r="AJ182" s="146">
        <f ca="1">AJ21*Parameters!AM$11</f>
        <v>1.395275E-5</v>
      </c>
      <c r="AK182" s="146">
        <f ca="1">AK21*Parameters!AN$11</f>
        <v>1.395275E-5</v>
      </c>
      <c r="AL182" s="146">
        <f ca="1">AL21*Parameters!AO$11</f>
        <v>1.395275E-5</v>
      </c>
      <c r="AM182" s="146"/>
      <c r="AN182" s="146"/>
      <c r="AO182" s="146"/>
      <c r="AP182" s="146"/>
      <c r="AQ182" s="146"/>
    </row>
    <row r="183" spans="1:43" x14ac:dyDescent="0.25">
      <c r="A183" s="68" t="s">
        <v>164</v>
      </c>
      <c r="B183" s="52"/>
      <c r="C183" s="12" t="s">
        <v>702</v>
      </c>
      <c r="D183" s="25" t="s">
        <v>153</v>
      </c>
      <c r="E183" s="46" t="str">
        <f t="shared" si="90"/>
        <v>Sheep</v>
      </c>
      <c r="F183" s="25" t="s">
        <v>358</v>
      </c>
      <c r="G183" s="215"/>
      <c r="H183" s="62">
        <f ca="1">(SUM(H46:H48)+SUM(H88:H95)+H100*14/17)*Parameters!K$11</f>
        <v>1.6379898771874999E-7</v>
      </c>
      <c r="I183" s="62">
        <f ca="1">(SUM(I46:I48)+SUM(I88:I95)+I100*14/17)*Parameters!L$11</f>
        <v>1.6379898771874999E-7</v>
      </c>
      <c r="J183" s="62">
        <f ca="1">(SUM(J46:J48)+SUM(J88:J95)+J100*14/17)*Parameters!M$11</f>
        <v>1.6379898771874999E-7</v>
      </c>
      <c r="K183" s="62">
        <f ca="1">(SUM(K46:K48)+SUM(K88:K95)+K100*14/17)*Parameters!N$11</f>
        <v>1.6379898771874999E-7</v>
      </c>
      <c r="L183" s="62">
        <f ca="1">(SUM(L46:L48)+SUM(L88:L95)+L100*14/17)*Parameters!O$11</f>
        <v>1.6379898771874999E-7</v>
      </c>
      <c r="M183" s="62">
        <f ca="1">(SUM(M46:M48)+SUM(M88:M95)+M100*14/17)*Parameters!P$11</f>
        <v>1.6379898771874999E-7</v>
      </c>
      <c r="N183" s="62">
        <f ca="1">(SUM(N46:N48)+SUM(N88:N95)+N100*14/17)*Parameters!Q$11</f>
        <v>1.6379898771874999E-7</v>
      </c>
      <c r="O183" s="62">
        <f ca="1">(SUM(O46:O48)+SUM(O88:O95)+O100*14/17)*Parameters!R$11</f>
        <v>1.6379898771874999E-7</v>
      </c>
      <c r="P183" s="62">
        <f ca="1">(SUM(P46:P48)+SUM(P88:P95)+P100*14/17)*Parameters!S$11</f>
        <v>1.6379898771874999E-7</v>
      </c>
      <c r="Q183" s="62">
        <f ca="1">(SUM(Q46:Q48)+SUM(Q88:Q95)+Q100*14/17)*Parameters!T$11</f>
        <v>1.6379898771874999E-7</v>
      </c>
      <c r="R183" s="62">
        <f ca="1">(SUM(R46:R48)+SUM(R88:R95)+R100*14/17)*Parameters!U$11</f>
        <v>1.6379898771874999E-7</v>
      </c>
      <c r="S183" s="62">
        <f ca="1">(SUM(S46:S48)+SUM(S88:S95)+S100*14/17)*Parameters!V$11</f>
        <v>1.6379898771874999E-7</v>
      </c>
      <c r="T183" s="62">
        <f ca="1">(SUM(T46:T48)+SUM(T88:T95)+T100*14/17)*Parameters!W$11</f>
        <v>1.6379898771874999E-7</v>
      </c>
      <c r="U183" s="62">
        <f ca="1">(SUM(U46:U48)+SUM(U88:U95)+U100*14/17)*Parameters!X$11</f>
        <v>1.6379898771874999E-7</v>
      </c>
      <c r="V183" s="62">
        <f ca="1">(SUM(V46:V48)+SUM(V88:V95)+V100*14/17)*Parameters!Y$11</f>
        <v>1.6379898771874999E-7</v>
      </c>
      <c r="W183" s="62">
        <f ca="1">(SUM(W46:W48)+SUM(W88:W95)+W100*14/17)*Parameters!Z$11</f>
        <v>1.6379898771874999E-7</v>
      </c>
      <c r="X183" s="62">
        <f ca="1">(SUM(X46:X48)+SUM(X88:X95)+X100*14/17)*Parameters!AA$11</f>
        <v>1.6379898771874999E-7</v>
      </c>
      <c r="Y183" s="62">
        <f ca="1">(SUM(Y46:Y48)+SUM(Y88:Y95)+Y100*14/17)*Parameters!AB$11</f>
        <v>1.6379898771874999E-7</v>
      </c>
      <c r="Z183" s="62">
        <f ca="1">(SUM(Z46:Z48)+SUM(Z88:Z95)+Z100*14/17)*Parameters!AC$11</f>
        <v>1.6379898771874999E-7</v>
      </c>
      <c r="AA183" s="62">
        <f ca="1">(SUM(AA46:AA48)+SUM(AA88:AA95)+AA100*14/17)*Parameters!AD$11</f>
        <v>1.6379898771874999E-7</v>
      </c>
      <c r="AB183" s="62">
        <f ca="1">(SUM(AB46:AB48)+SUM(AB88:AB95)+AB100*14/17)*Parameters!AE$11</f>
        <v>1.6379898771874999E-7</v>
      </c>
      <c r="AC183" s="62">
        <f ca="1">(SUM(AC46:AC48)+SUM(AC88:AC95)+AC100*14/17)*Parameters!AF$11</f>
        <v>1.6379898771874999E-7</v>
      </c>
      <c r="AD183" s="62">
        <f ca="1">(SUM(AD46:AD48)+SUM(AD88:AD95)+AD100*14/17)*Parameters!AG$11</f>
        <v>1.6379898771874999E-7</v>
      </c>
      <c r="AE183" s="62">
        <f ca="1">(SUM(AE46:AE48)+SUM(AE88:AE95)+AE100*14/17)*Parameters!AH$11</f>
        <v>1.6379898771874999E-7</v>
      </c>
      <c r="AF183" s="62">
        <f ca="1">(SUM(AF46:AF48)+SUM(AF88:AF95)+AF100*14/17)*Parameters!AI$11</f>
        <v>1.6379898771874999E-7</v>
      </c>
      <c r="AG183" s="62">
        <f ca="1">(SUM(AG46:AG48)+SUM(AG88:AG95)+AG100*14/17)*Parameters!AJ$11</f>
        <v>1.6379898771874999E-7</v>
      </c>
      <c r="AH183" s="62">
        <f ca="1">(SUM(AH46:AH48)+SUM(AH88:AH95)+AH100*14/17)*Parameters!AK$11</f>
        <v>1.6379898771874999E-7</v>
      </c>
      <c r="AI183" s="62">
        <f ca="1">(SUM(AI46:AI48)+SUM(AI88:AI95)+AI100*14/17)*Parameters!AL$11</f>
        <v>1.6379898771874999E-7</v>
      </c>
      <c r="AJ183" s="62">
        <f ca="1">(SUM(AJ46:AJ48)+SUM(AJ88:AJ95)+AJ100*14/17)*Parameters!AM$11</f>
        <v>1.6379898771874999E-7</v>
      </c>
      <c r="AK183" s="62">
        <f ca="1">(SUM(AK46:AK48)+SUM(AK88:AK95)+AK100*14/17)*Parameters!AN$11</f>
        <v>1.6379898771874999E-7</v>
      </c>
      <c r="AL183" s="62">
        <f ca="1">(SUM(AL46:AL48)+SUM(AL88:AL95)+AL100*14/17)*Parameters!AO$11</f>
        <v>1.6379898771874999E-7</v>
      </c>
      <c r="AM183" s="62"/>
      <c r="AN183" s="62"/>
      <c r="AO183" s="62"/>
      <c r="AP183" s="62"/>
      <c r="AQ183" s="62"/>
    </row>
    <row r="184" spans="1:43" ht="18" x14ac:dyDescent="0.25">
      <c r="A184" s="68" t="s">
        <v>164</v>
      </c>
      <c r="B184" s="52"/>
      <c r="C184" s="110" t="s">
        <v>397</v>
      </c>
      <c r="D184" s="25"/>
      <c r="E184" s="46" t="str">
        <f t="shared" si="90"/>
        <v>Sheep</v>
      </c>
      <c r="F184" s="25" t="s">
        <v>358</v>
      </c>
      <c r="G184" s="175"/>
      <c r="H184" s="147">
        <f ca="1">(H108+H110)*Parameters!K$11</f>
        <v>1.4119510122812498E-6</v>
      </c>
      <c r="I184" s="147">
        <f ca="1">(I108+I110)*Parameters!L$11</f>
        <v>1.4119510122812498E-6</v>
      </c>
      <c r="J184" s="147">
        <f ca="1">(J108+J110)*Parameters!M$11</f>
        <v>1.4119510122812498E-6</v>
      </c>
      <c r="K184" s="147">
        <f ca="1">(K108+K110)*Parameters!N$11</f>
        <v>1.4119510122812498E-6</v>
      </c>
      <c r="L184" s="147">
        <f ca="1">(L108+L110)*Parameters!O$11</f>
        <v>1.4119510122812498E-6</v>
      </c>
      <c r="M184" s="147">
        <f ca="1">(M108+M110)*Parameters!P$11</f>
        <v>1.4119510122812498E-6</v>
      </c>
      <c r="N184" s="147">
        <f ca="1">(N108+N110)*Parameters!Q$11</f>
        <v>1.4119510122812498E-6</v>
      </c>
      <c r="O184" s="147">
        <f ca="1">(O108+O110)*Parameters!R$11</f>
        <v>1.4119510122812498E-6</v>
      </c>
      <c r="P184" s="147">
        <f ca="1">(P108+P110)*Parameters!S$11</f>
        <v>1.4119510122812498E-6</v>
      </c>
      <c r="Q184" s="147">
        <f ca="1">(Q108+Q110)*Parameters!T$11</f>
        <v>1.4119510122812498E-6</v>
      </c>
      <c r="R184" s="147">
        <f ca="1">(R108+R110)*Parameters!U$11</f>
        <v>1.4119510122812498E-6</v>
      </c>
      <c r="S184" s="147">
        <f ca="1">(S108+S110)*Parameters!V$11</f>
        <v>1.4119510122812498E-6</v>
      </c>
      <c r="T184" s="147">
        <f ca="1">(T108+T110)*Parameters!W$11</f>
        <v>1.4119510122812498E-6</v>
      </c>
      <c r="U184" s="147">
        <f ca="1">(U108+U110)*Parameters!X$11</f>
        <v>1.4119510122812498E-6</v>
      </c>
      <c r="V184" s="147">
        <f ca="1">(V108+V110)*Parameters!Y$11</f>
        <v>1.4119510122812498E-6</v>
      </c>
      <c r="W184" s="147">
        <f ca="1">(W108+W110)*Parameters!Z$11</f>
        <v>1.4119510122812498E-6</v>
      </c>
      <c r="X184" s="147">
        <f ca="1">(X108+X110)*Parameters!AA$11</f>
        <v>1.4119510122812498E-6</v>
      </c>
      <c r="Y184" s="147">
        <f ca="1">(Y108+Y110)*Parameters!AB$11</f>
        <v>1.4119510122812498E-6</v>
      </c>
      <c r="Z184" s="147">
        <f ca="1">(Z108+Z110)*Parameters!AC$11</f>
        <v>1.4119510122812498E-6</v>
      </c>
      <c r="AA184" s="147">
        <f ca="1">(AA108+AA110)*Parameters!AD$11</f>
        <v>1.4119510122812498E-6</v>
      </c>
      <c r="AB184" s="147">
        <f ca="1">(AB108+AB110)*Parameters!AE$11</f>
        <v>1.4119510122812498E-6</v>
      </c>
      <c r="AC184" s="147">
        <f ca="1">(AC108+AC110)*Parameters!AF$11</f>
        <v>1.4119510122812498E-6</v>
      </c>
      <c r="AD184" s="147">
        <f ca="1">(AD108+AD110)*Parameters!AG$11</f>
        <v>1.4119510122812498E-6</v>
      </c>
      <c r="AE184" s="147">
        <f ca="1">(AE108+AE110)*Parameters!AH$11</f>
        <v>1.4119510122812498E-6</v>
      </c>
      <c r="AF184" s="147">
        <f ca="1">(AF108+AF110)*Parameters!AI$11</f>
        <v>1.4119510122812498E-6</v>
      </c>
      <c r="AG184" s="147">
        <f ca="1">(AG108+AG110)*Parameters!AJ$11</f>
        <v>1.4119510122812498E-6</v>
      </c>
      <c r="AH184" s="147">
        <f ca="1">(AH108+AH110)*Parameters!AK$11</f>
        <v>1.4119510122812498E-6</v>
      </c>
      <c r="AI184" s="147">
        <f ca="1">(AI108+AI110)*Parameters!AL$11</f>
        <v>1.4119510122812498E-6</v>
      </c>
      <c r="AJ184" s="147">
        <f ca="1">(AJ108+AJ110)*Parameters!AM$11</f>
        <v>1.4119510122812498E-6</v>
      </c>
      <c r="AK184" s="147">
        <f ca="1">(AK108+AK110)*Parameters!AN$11</f>
        <v>1.4119510122812498E-6</v>
      </c>
      <c r="AL184" s="147">
        <f ca="1">(AL108+AL110)*Parameters!AO$11</f>
        <v>1.4119510122812498E-6</v>
      </c>
      <c r="AM184" s="147"/>
      <c r="AN184" s="147"/>
      <c r="AO184" s="147"/>
      <c r="AP184" s="147"/>
      <c r="AQ184" s="147"/>
    </row>
    <row r="185" spans="1:43" x14ac:dyDescent="0.25">
      <c r="A185" s="68" t="s">
        <v>720</v>
      </c>
      <c r="B185" s="52"/>
      <c r="C185" s="82" t="s">
        <v>410</v>
      </c>
      <c r="D185" s="25"/>
      <c r="E185" s="46" t="str">
        <f t="shared" si="90"/>
        <v>Sheep</v>
      </c>
      <c r="F185" s="25"/>
      <c r="G185" s="225" t="str">
        <f ca="1">IFERROR(IF(ABS(SUM($H185:AQ185))&lt;0.0000000001,"OK","Error - all years do not = 0"),"Error - check input data")</f>
        <v>OK</v>
      </c>
      <c r="H185" s="148">
        <f t="shared" ref="H185:AL185" ca="1" si="91">(H180+H181) - (H182+H183+H184)</f>
        <v>0</v>
      </c>
      <c r="I185" s="148">
        <f t="shared" ca="1" si="91"/>
        <v>0</v>
      </c>
      <c r="J185" s="148">
        <f t="shared" ca="1" si="91"/>
        <v>0</v>
      </c>
      <c r="K185" s="148">
        <f t="shared" ca="1" si="91"/>
        <v>0</v>
      </c>
      <c r="L185" s="148">
        <f t="shared" ca="1" si="91"/>
        <v>0</v>
      </c>
      <c r="M185" s="148">
        <f t="shared" ca="1" si="91"/>
        <v>0</v>
      </c>
      <c r="N185" s="148">
        <f t="shared" ca="1" si="91"/>
        <v>0</v>
      </c>
      <c r="O185" s="148">
        <f t="shared" ca="1" si="91"/>
        <v>0</v>
      </c>
      <c r="P185" s="148">
        <f t="shared" ca="1" si="91"/>
        <v>0</v>
      </c>
      <c r="Q185" s="148">
        <f t="shared" ca="1" si="91"/>
        <v>0</v>
      </c>
      <c r="R185" s="148">
        <f t="shared" ca="1" si="91"/>
        <v>0</v>
      </c>
      <c r="S185" s="148">
        <f t="shared" ca="1" si="91"/>
        <v>0</v>
      </c>
      <c r="T185" s="148">
        <f t="shared" ca="1" si="91"/>
        <v>0</v>
      </c>
      <c r="U185" s="148">
        <f t="shared" ca="1" si="91"/>
        <v>0</v>
      </c>
      <c r="V185" s="148">
        <f t="shared" ca="1" si="91"/>
        <v>0</v>
      </c>
      <c r="W185" s="148">
        <f t="shared" ca="1" si="91"/>
        <v>0</v>
      </c>
      <c r="X185" s="148">
        <f t="shared" ca="1" si="91"/>
        <v>0</v>
      </c>
      <c r="Y185" s="148">
        <f t="shared" ca="1" si="91"/>
        <v>0</v>
      </c>
      <c r="Z185" s="148">
        <f t="shared" ca="1" si="91"/>
        <v>0</v>
      </c>
      <c r="AA185" s="148">
        <f t="shared" ca="1" si="91"/>
        <v>0</v>
      </c>
      <c r="AB185" s="148">
        <f t="shared" ca="1" si="91"/>
        <v>0</v>
      </c>
      <c r="AC185" s="148">
        <f t="shared" ca="1" si="91"/>
        <v>0</v>
      </c>
      <c r="AD185" s="148">
        <f t="shared" ca="1" si="91"/>
        <v>0</v>
      </c>
      <c r="AE185" s="148">
        <f t="shared" ca="1" si="91"/>
        <v>0</v>
      </c>
      <c r="AF185" s="148">
        <f t="shared" ca="1" si="91"/>
        <v>0</v>
      </c>
      <c r="AG185" s="148">
        <f t="shared" ca="1" si="91"/>
        <v>0</v>
      </c>
      <c r="AH185" s="148">
        <f t="shared" ca="1" si="91"/>
        <v>0</v>
      </c>
      <c r="AI185" s="148">
        <f t="shared" ca="1" si="91"/>
        <v>0</v>
      </c>
      <c r="AJ185" s="148">
        <f t="shared" ca="1" si="91"/>
        <v>0</v>
      </c>
      <c r="AK185" s="148">
        <f t="shared" ca="1" si="91"/>
        <v>0</v>
      </c>
      <c r="AL185" s="148">
        <f t="shared" ca="1" si="91"/>
        <v>0</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Sheep</v>
      </c>
      <c r="F187" s="53" t="s">
        <v>122</v>
      </c>
      <c r="G187" s="181"/>
      <c r="H187" s="70">
        <f t="shared" ref="H187:AL187" ca="1" si="93">H24+H52</f>
        <v>15.528499999999999</v>
      </c>
      <c r="I187" s="70">
        <f t="shared" ca="1" si="93"/>
        <v>15.528499999999999</v>
      </c>
      <c r="J187" s="70">
        <f t="shared" ca="1" si="93"/>
        <v>15.528499999999999</v>
      </c>
      <c r="K187" s="70">
        <f t="shared" ca="1" si="93"/>
        <v>15.528499999999999</v>
      </c>
      <c r="L187" s="70">
        <f t="shared" ca="1" si="93"/>
        <v>15.528499999999999</v>
      </c>
      <c r="M187" s="70">
        <f t="shared" ca="1" si="93"/>
        <v>15.528499999999999</v>
      </c>
      <c r="N187" s="70">
        <f t="shared" ca="1" si="93"/>
        <v>15.528499999999999</v>
      </c>
      <c r="O187" s="70">
        <f t="shared" ca="1" si="93"/>
        <v>15.528499999999999</v>
      </c>
      <c r="P187" s="70">
        <f t="shared" ca="1" si="93"/>
        <v>15.528499999999999</v>
      </c>
      <c r="Q187" s="70">
        <f t="shared" ca="1" si="93"/>
        <v>15.528499999999999</v>
      </c>
      <c r="R187" s="70">
        <f t="shared" ca="1" si="93"/>
        <v>15.528499999999999</v>
      </c>
      <c r="S187" s="70">
        <f t="shared" ca="1" si="93"/>
        <v>15.528499999999999</v>
      </c>
      <c r="T187" s="70">
        <f t="shared" ca="1" si="93"/>
        <v>15.528499999999999</v>
      </c>
      <c r="U187" s="70">
        <f t="shared" ca="1" si="93"/>
        <v>15.528499999999999</v>
      </c>
      <c r="V187" s="70">
        <f t="shared" ca="1" si="93"/>
        <v>15.528499999999999</v>
      </c>
      <c r="W187" s="70">
        <f t="shared" ca="1" si="93"/>
        <v>15.528499999999999</v>
      </c>
      <c r="X187" s="70">
        <f t="shared" ca="1" si="93"/>
        <v>15.528499999999999</v>
      </c>
      <c r="Y187" s="70">
        <f t="shared" ca="1" si="93"/>
        <v>15.528499999999999</v>
      </c>
      <c r="Z187" s="70">
        <f t="shared" ca="1" si="93"/>
        <v>15.528499999999999</v>
      </c>
      <c r="AA187" s="70">
        <f t="shared" ca="1" si="93"/>
        <v>15.528499999999999</v>
      </c>
      <c r="AB187" s="70">
        <f t="shared" ca="1" si="93"/>
        <v>15.528499999999999</v>
      </c>
      <c r="AC187" s="70">
        <f t="shared" ca="1" si="93"/>
        <v>15.528499999999999</v>
      </c>
      <c r="AD187" s="70">
        <f t="shared" ca="1" si="93"/>
        <v>15.528499999999999</v>
      </c>
      <c r="AE187" s="70">
        <f t="shared" ca="1" si="93"/>
        <v>15.528499999999999</v>
      </c>
      <c r="AF187" s="70">
        <f t="shared" ca="1" si="93"/>
        <v>15.528499999999999</v>
      </c>
      <c r="AG187" s="70">
        <f t="shared" ca="1" si="93"/>
        <v>15.528499999999999</v>
      </c>
      <c r="AH187" s="70">
        <f t="shared" ca="1" si="93"/>
        <v>15.528499999999999</v>
      </c>
      <c r="AI187" s="70">
        <f t="shared" ca="1" si="93"/>
        <v>15.528499999999999</v>
      </c>
      <c r="AJ187" s="70">
        <f t="shared" ca="1" si="93"/>
        <v>15.528499999999999</v>
      </c>
      <c r="AK187" s="70">
        <f t="shared" ca="1" si="93"/>
        <v>15.528499999999999</v>
      </c>
      <c r="AL187" s="70">
        <f t="shared" ca="1" si="93"/>
        <v>15.528499999999999</v>
      </c>
      <c r="AM187" s="146"/>
      <c r="AN187" s="146"/>
      <c r="AO187" s="146"/>
      <c r="AP187" s="146"/>
      <c r="AQ187" s="146"/>
    </row>
    <row r="188" spans="1:43" ht="18.75" x14ac:dyDescent="0.35">
      <c r="A188" s="82" t="s">
        <v>395</v>
      </c>
      <c r="B188" s="52"/>
      <c r="C188" s="52" t="s">
        <v>237</v>
      </c>
      <c r="D188" s="53" t="s">
        <v>153</v>
      </c>
      <c r="E188" s="54" t="str">
        <f t="shared" si="92"/>
        <v>Sheep</v>
      </c>
      <c r="F188" s="53" t="s">
        <v>122</v>
      </c>
      <c r="G188" s="175" t="s">
        <v>718</v>
      </c>
      <c r="H188" s="70">
        <f ca="1">SUM(H46:H48)+SUM(H88:H95)+H100*Parameters!K$18+SUM(H116:H117)+SUM(H120:H120)+H122+H133+H136</f>
        <v>15.528499999999999</v>
      </c>
      <c r="I188" s="70">
        <f ca="1">SUM(I46:I48)+SUM(I88:I95)+I100*Parameters!L$18+SUM(I116:I117)+SUM(I120:I120)+I122+I133+I136</f>
        <v>15.528499999999999</v>
      </c>
      <c r="J188" s="70">
        <f ca="1">SUM(J46:J48)+SUM(J88:J95)+J100*Parameters!M$18+SUM(J116:J117)+SUM(J120:J120)+J122+J133+J136</f>
        <v>15.528499999999999</v>
      </c>
      <c r="K188" s="70">
        <f ca="1">SUM(K46:K48)+SUM(K88:K95)+K100*Parameters!N$18+SUM(K116:K117)+SUM(K120:K120)+K122+K133+K136</f>
        <v>15.528499999999999</v>
      </c>
      <c r="L188" s="70">
        <f ca="1">SUM(L46:L48)+SUM(L88:L95)+L100*Parameters!O$18+SUM(L116:L117)+SUM(L120:L120)+L122+L133+L136</f>
        <v>15.528499999999999</v>
      </c>
      <c r="M188" s="70">
        <f ca="1">SUM(M46:M48)+SUM(M88:M95)+M100*Parameters!P$18+SUM(M116:M117)+SUM(M120:M120)+M122+M133+M136</f>
        <v>15.528499999999999</v>
      </c>
      <c r="N188" s="70">
        <f ca="1">SUM(N46:N48)+SUM(N88:N95)+N100*Parameters!Q$18+SUM(N116:N117)+SUM(N120:N120)+N122+N133+N136</f>
        <v>15.528499999999999</v>
      </c>
      <c r="O188" s="70">
        <f ca="1">SUM(O46:O48)+SUM(O88:O95)+O100*Parameters!R$18+SUM(O116:O117)+SUM(O120:O120)+O122+O133+O136</f>
        <v>15.528499999999999</v>
      </c>
      <c r="P188" s="70">
        <f ca="1">SUM(P46:P48)+SUM(P88:P95)+P100*Parameters!S$18+SUM(P116:P117)+SUM(P120:P120)+P122+P133+P136</f>
        <v>15.528499999999999</v>
      </c>
      <c r="Q188" s="70">
        <f ca="1">SUM(Q46:Q48)+SUM(Q88:Q95)+Q100*Parameters!T$18+SUM(Q116:Q117)+SUM(Q120:Q120)+Q122+Q133+Q136</f>
        <v>15.528499999999999</v>
      </c>
      <c r="R188" s="70">
        <f ca="1">SUM(R46:R48)+SUM(R88:R95)+R100*Parameters!U$18+SUM(R116:R117)+SUM(R120:R120)+R122+R133+R136</f>
        <v>15.528499999999999</v>
      </c>
      <c r="S188" s="70">
        <f ca="1">SUM(S46:S48)+SUM(S88:S95)+S100*Parameters!V$18+SUM(S116:S117)+SUM(S120:S120)+S122+S133+S136</f>
        <v>15.528499999999999</v>
      </c>
      <c r="T188" s="70">
        <f ca="1">SUM(T46:T48)+SUM(T88:T95)+T100*Parameters!W$18+SUM(T116:T117)+SUM(T120:T120)+T122+T133+T136</f>
        <v>15.528499999999999</v>
      </c>
      <c r="U188" s="70">
        <f ca="1">SUM(U46:U48)+SUM(U88:U95)+U100*Parameters!X$18+SUM(U116:U117)+SUM(U120:U120)+U122+U133+U136</f>
        <v>15.528499999999999</v>
      </c>
      <c r="V188" s="70">
        <f ca="1">SUM(V46:V48)+SUM(V88:V95)+V100*Parameters!Y$18+SUM(V116:V117)+SUM(V120:V120)+V122+V133+V136</f>
        <v>15.528499999999999</v>
      </c>
      <c r="W188" s="70">
        <f ca="1">SUM(W46:W48)+SUM(W88:W95)+W100*Parameters!Z$18+SUM(W116:W117)+SUM(W120:W120)+W122+W133+W136</f>
        <v>15.528499999999999</v>
      </c>
      <c r="X188" s="70">
        <f ca="1">SUM(X46:X48)+SUM(X88:X95)+X100*Parameters!AA$18+SUM(X116:X117)+SUM(X120:X120)+X122+X133+X136</f>
        <v>15.528499999999999</v>
      </c>
      <c r="Y188" s="70">
        <f ca="1">SUM(Y46:Y48)+SUM(Y88:Y95)+Y100*Parameters!AB$18+SUM(Y116:Y117)+SUM(Y120:Y120)+Y122+Y133+Y136</f>
        <v>15.528499999999999</v>
      </c>
      <c r="Z188" s="70">
        <f ca="1">SUM(Z46:Z48)+SUM(Z88:Z95)+Z100*Parameters!AC$18+SUM(Z116:Z117)+SUM(Z120:Z120)+Z122+Z133+Z136</f>
        <v>15.528499999999999</v>
      </c>
      <c r="AA188" s="70">
        <f ca="1">SUM(AA46:AA48)+SUM(AA88:AA95)+AA100*Parameters!AD$18+SUM(AA116:AA117)+SUM(AA120:AA120)+AA122+AA133+AA136</f>
        <v>15.528499999999999</v>
      </c>
      <c r="AB188" s="70">
        <f ca="1">SUM(AB46:AB48)+SUM(AB88:AB95)+AB100*Parameters!AE$18+SUM(AB116:AB117)+SUM(AB120:AB120)+AB122+AB133+AB136</f>
        <v>15.528499999999999</v>
      </c>
      <c r="AC188" s="70">
        <f ca="1">SUM(AC46:AC48)+SUM(AC88:AC95)+AC100*Parameters!AF$18+SUM(AC116:AC117)+SUM(AC120:AC120)+AC122+AC133+AC136</f>
        <v>15.528499999999999</v>
      </c>
      <c r="AD188" s="70">
        <f ca="1">SUM(AD46:AD48)+SUM(AD88:AD95)+AD100*Parameters!AG$18+SUM(AD116:AD117)+SUM(AD120:AD120)+AD122+AD133+AD136</f>
        <v>15.528499999999999</v>
      </c>
      <c r="AE188" s="70">
        <f ca="1">SUM(AE46:AE48)+SUM(AE88:AE95)+AE100*Parameters!AH$18+SUM(AE116:AE117)+SUM(AE120:AE120)+AE122+AE133+AE136</f>
        <v>15.528499999999999</v>
      </c>
      <c r="AF188" s="70">
        <f ca="1">SUM(AF46:AF48)+SUM(AF88:AF95)+AF100*Parameters!AI$18+SUM(AF116:AF117)+SUM(AF120:AF120)+AF122+AF133+AF136</f>
        <v>15.528499999999999</v>
      </c>
      <c r="AG188" s="70">
        <f ca="1">SUM(AG46:AG48)+SUM(AG88:AG95)+AG100*Parameters!AJ$18+SUM(AG116:AG117)+SUM(AG120:AG120)+AG122+AG133+AG136</f>
        <v>15.528499999999999</v>
      </c>
      <c r="AH188" s="70">
        <f ca="1">SUM(AH46:AH48)+SUM(AH88:AH95)+AH100*Parameters!AK$18+SUM(AH116:AH117)+SUM(AH120:AH120)+AH122+AH133+AH136</f>
        <v>15.528499999999999</v>
      </c>
      <c r="AI188" s="70">
        <f ca="1">SUM(AI46:AI48)+SUM(AI88:AI95)+AI100*Parameters!AL$18+SUM(AI116:AI117)+SUM(AI120:AI120)+AI122+AI133+AI136</f>
        <v>15.528499999999999</v>
      </c>
      <c r="AJ188" s="70">
        <f ca="1">SUM(AJ46:AJ48)+SUM(AJ88:AJ95)+AJ100*Parameters!AM$18+SUM(AJ116:AJ117)+SUM(AJ120:AJ120)+AJ122+AJ133+AJ136</f>
        <v>15.528499999999999</v>
      </c>
      <c r="AK188" s="70">
        <f ca="1">SUM(AK46:AK48)+SUM(AK88:AK95)+AK100*Parameters!AN$18+SUM(AK116:AK117)+SUM(AK120:AK120)+AK122+AK133+AK136</f>
        <v>15.528499999999999</v>
      </c>
      <c r="AL188" s="70">
        <f ca="1">SUM(AL46:AL48)+SUM(AL88:AL95)+AL100*Parameters!AO$18+SUM(AL116:AL117)+SUM(AL120:AL120)+AL122+AL133+AL136</f>
        <v>15.528499999999999</v>
      </c>
      <c r="AM188" s="146"/>
      <c r="AN188" s="146"/>
      <c r="AO188" s="146"/>
      <c r="AP188" s="146"/>
      <c r="AQ188" s="146"/>
    </row>
    <row r="189" spans="1:43" x14ac:dyDescent="0.25">
      <c r="A189" s="106" t="s">
        <v>721</v>
      </c>
      <c r="B189" s="52"/>
      <c r="C189" s="82" t="s">
        <v>705</v>
      </c>
      <c r="D189" s="26" t="s">
        <v>153</v>
      </c>
      <c r="E189" s="108" t="str">
        <f t="shared" si="92"/>
        <v>Sheep</v>
      </c>
      <c r="F189" s="26" t="s">
        <v>122</v>
      </c>
      <c r="G189" s="225" t="str">
        <f ca="1">IFERROR(IF(SUM(H189:AQ189)=0,"OK","Error - all years do not = 0"),"Error - check input data")</f>
        <v>OK</v>
      </c>
      <c r="H189" s="74">
        <f ca="1">H187-H188</f>
        <v>0</v>
      </c>
      <c r="I189" s="74">
        <f t="shared" ref="I189:AL189" ca="1" si="94">I187-I188</f>
        <v>0</v>
      </c>
      <c r="J189" s="74">
        <f t="shared" ca="1" si="94"/>
        <v>0</v>
      </c>
      <c r="K189" s="74">
        <f t="shared" ca="1" si="94"/>
        <v>0</v>
      </c>
      <c r="L189" s="74">
        <f t="shared" ca="1" si="94"/>
        <v>0</v>
      </c>
      <c r="M189" s="74">
        <f t="shared" ca="1" si="94"/>
        <v>0</v>
      </c>
      <c r="N189" s="74">
        <f t="shared" ca="1" si="94"/>
        <v>0</v>
      </c>
      <c r="O189" s="74">
        <f t="shared" ca="1" si="94"/>
        <v>0</v>
      </c>
      <c r="P189" s="74">
        <f t="shared" ca="1" si="94"/>
        <v>0</v>
      </c>
      <c r="Q189" s="74">
        <f t="shared" ca="1" si="94"/>
        <v>0</v>
      </c>
      <c r="R189" s="74">
        <f t="shared" ca="1" si="94"/>
        <v>0</v>
      </c>
      <c r="S189" s="74">
        <f t="shared" ca="1" si="94"/>
        <v>0</v>
      </c>
      <c r="T189" s="74">
        <f t="shared" ca="1" si="94"/>
        <v>0</v>
      </c>
      <c r="U189" s="74">
        <f t="shared" ca="1" si="94"/>
        <v>0</v>
      </c>
      <c r="V189" s="74">
        <f t="shared" ca="1" si="94"/>
        <v>0</v>
      </c>
      <c r="W189" s="74">
        <f t="shared" ca="1" si="94"/>
        <v>0</v>
      </c>
      <c r="X189" s="74">
        <f t="shared" ca="1" si="94"/>
        <v>0</v>
      </c>
      <c r="Y189" s="74">
        <f t="shared" ca="1" si="94"/>
        <v>0</v>
      </c>
      <c r="Z189" s="74">
        <f t="shared" ca="1" si="94"/>
        <v>0</v>
      </c>
      <c r="AA189" s="74">
        <f t="shared" ca="1" si="94"/>
        <v>0</v>
      </c>
      <c r="AB189" s="74">
        <f t="shared" ca="1" si="94"/>
        <v>0</v>
      </c>
      <c r="AC189" s="74">
        <f t="shared" ca="1" si="94"/>
        <v>0</v>
      </c>
      <c r="AD189" s="74">
        <f t="shared" ca="1" si="94"/>
        <v>0</v>
      </c>
      <c r="AE189" s="74">
        <f t="shared" ca="1" si="94"/>
        <v>0</v>
      </c>
      <c r="AF189" s="74">
        <f t="shared" ca="1" si="94"/>
        <v>0</v>
      </c>
      <c r="AG189" s="74">
        <f t="shared" ca="1" si="94"/>
        <v>0</v>
      </c>
      <c r="AH189" s="74">
        <f t="shared" ca="1" si="94"/>
        <v>0</v>
      </c>
      <c r="AI189" s="74">
        <f t="shared" ca="1" si="94"/>
        <v>0</v>
      </c>
      <c r="AJ189" s="74">
        <f t="shared" ca="1" si="94"/>
        <v>0</v>
      </c>
      <c r="AK189" s="74">
        <f t="shared" ca="1" si="94"/>
        <v>0</v>
      </c>
      <c r="AL189" s="74">
        <f t="shared" ca="1" si="94"/>
        <v>0</v>
      </c>
      <c r="AM189" s="346"/>
      <c r="AN189" s="346"/>
      <c r="AO189" s="346"/>
      <c r="AP189" s="346"/>
      <c r="AQ189" s="346"/>
    </row>
  </sheetData>
  <sheetProtection sheet="1" formatCells="0" insertColumns="0" insertRows="0" sort="0" autoFilter="0" pivotTables="0"/>
  <autoFilter ref="A3:AI185" xr:uid="{00000000-0009-0000-0000-000009000000}"/>
  <mergeCells count="7">
    <mergeCell ref="A144:G144"/>
    <mergeCell ref="D4:G6"/>
    <mergeCell ref="I6:K6"/>
    <mergeCell ref="C7:C9"/>
    <mergeCell ref="D7:G9"/>
    <mergeCell ref="I7:K7"/>
    <mergeCell ref="I8:K8"/>
  </mergeCells>
  <conditionalFormatting sqref="G25 G111:G112 G189">
    <cfRule type="expression" dxfId="103" priority="8">
      <formula>$G25="CS"</formula>
    </cfRule>
  </conditionalFormatting>
  <conditionalFormatting sqref="G123:G124">
    <cfRule type="expression" dxfId="102" priority="2">
      <formula>$G123="CS"</formula>
    </cfRule>
  </conditionalFormatting>
  <conditionalFormatting sqref="G31">
    <cfRule type="expression" dxfId="101" priority="7">
      <formula>$G31="CS"</formula>
    </cfRule>
  </conditionalFormatting>
  <conditionalFormatting sqref="G37">
    <cfRule type="expression" dxfId="100" priority="6">
      <formula>$G37="CS"</formula>
    </cfRule>
  </conditionalFormatting>
  <conditionalFormatting sqref="G41">
    <cfRule type="expression" dxfId="99" priority="5">
      <formula>$G41="CS"</formula>
    </cfRule>
  </conditionalFormatting>
  <conditionalFormatting sqref="G56">
    <cfRule type="expression" dxfId="98" priority="4">
      <formula>$G56="CS"</formula>
    </cfRule>
  </conditionalFormatting>
  <conditionalFormatting sqref="G135">
    <cfRule type="expression" dxfId="97" priority="3">
      <formula>$G135="CS"</formula>
    </cfRule>
  </conditionalFormatting>
  <conditionalFormatting sqref="G185">
    <cfRule type="expression" dxfId="96" priority="1">
      <formula>$G185="CS"</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538</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Weight_Swine (finishing pigs)</v>
      </c>
      <c r="B13" s="25" t="s">
        <v>165</v>
      </c>
      <c r="C13" s="25" t="s">
        <v>121</v>
      </c>
      <c r="D13" s="77" t="str">
        <f ca="1">VLOOKUP(A13,Parameters,4,0)</f>
        <v>-</v>
      </c>
      <c r="E13" s="46" t="str">
        <f t="shared" ref="E13:E14" si="1">$A$1</f>
        <v>Swine (finishing pigs)</v>
      </c>
      <c r="F13" s="77" t="str">
        <f ca="1">VLOOKUP(A13,Parameters,6,0)</f>
        <v>kg</v>
      </c>
      <c r="G13" s="223"/>
      <c r="H13" s="14">
        <f ca="1">INDEX(Parameters,MATCH($A13,Parameters!$A:$A,0),MATCH(H$3,Parameters!$8:$8,0))</f>
        <v>65</v>
      </c>
      <c r="I13" s="14">
        <f ca="1">INDEX(Parameters,MATCH($A13,Parameters!$A:$A,0),MATCH(I$3,Parameters!$8:$8,0))</f>
        <v>65</v>
      </c>
      <c r="J13" s="14">
        <f ca="1">INDEX(Parameters,MATCH($A13,Parameters!$A:$A,0),MATCH(J$3,Parameters!$8:$8,0))</f>
        <v>65</v>
      </c>
      <c r="K13" s="14">
        <f ca="1">INDEX(Parameters,MATCH($A13,Parameters!$A:$A,0),MATCH(K$3,Parameters!$8:$8,0))</f>
        <v>65</v>
      </c>
      <c r="L13" s="14">
        <f ca="1">INDEX(Parameters,MATCH($A13,Parameters!$A:$A,0),MATCH(L$3,Parameters!$8:$8,0))</f>
        <v>65</v>
      </c>
      <c r="M13" s="14">
        <f ca="1">INDEX(Parameters,MATCH($A13,Parameters!$A:$A,0),MATCH(M$3,Parameters!$8:$8,0))</f>
        <v>65</v>
      </c>
      <c r="N13" s="14">
        <f ca="1">INDEX(Parameters,MATCH($A13,Parameters!$A:$A,0),MATCH(N$3,Parameters!$8:$8,0))</f>
        <v>65</v>
      </c>
      <c r="O13" s="14">
        <f ca="1">INDEX(Parameters,MATCH($A13,Parameters!$A:$A,0),MATCH(O$3,Parameters!$8:$8,0))</f>
        <v>65</v>
      </c>
      <c r="P13" s="14">
        <f ca="1">INDEX(Parameters,MATCH($A13,Parameters!$A:$A,0),MATCH(P$3,Parameters!$8:$8,0))</f>
        <v>65</v>
      </c>
      <c r="Q13" s="14">
        <f ca="1">INDEX(Parameters,MATCH($A13,Parameters!$A:$A,0),MATCH(Q$3,Parameters!$8:$8,0))</f>
        <v>65</v>
      </c>
      <c r="R13" s="14">
        <f ca="1">INDEX(Parameters,MATCH($A13,Parameters!$A:$A,0),MATCH(R$3,Parameters!$8:$8,0))</f>
        <v>65</v>
      </c>
      <c r="S13" s="14">
        <f ca="1">INDEX(Parameters,MATCH($A13,Parameters!$A:$A,0),MATCH(S$3,Parameters!$8:$8,0))</f>
        <v>65</v>
      </c>
      <c r="T13" s="14">
        <f ca="1">INDEX(Parameters,MATCH($A13,Parameters!$A:$A,0),MATCH(T$3,Parameters!$8:$8,0))</f>
        <v>65</v>
      </c>
      <c r="U13" s="14">
        <f ca="1">INDEX(Parameters,MATCH($A13,Parameters!$A:$A,0),MATCH(U$3,Parameters!$8:$8,0))</f>
        <v>65</v>
      </c>
      <c r="V13" s="14">
        <f ca="1">INDEX(Parameters,MATCH($A13,Parameters!$A:$A,0),MATCH(V$3,Parameters!$8:$8,0))</f>
        <v>65</v>
      </c>
      <c r="W13" s="14">
        <f ca="1">INDEX(Parameters,MATCH($A13,Parameters!$A:$A,0),MATCH(W$3,Parameters!$8:$8,0))</f>
        <v>65</v>
      </c>
      <c r="X13" s="14">
        <f ca="1">INDEX(Parameters,MATCH($A13,Parameters!$A:$A,0),MATCH(X$3,Parameters!$8:$8,0))</f>
        <v>65</v>
      </c>
      <c r="Y13" s="14">
        <f ca="1">INDEX(Parameters,MATCH($A13,Parameters!$A:$A,0),MATCH(Y$3,Parameters!$8:$8,0))</f>
        <v>65</v>
      </c>
      <c r="Z13" s="14">
        <f ca="1">INDEX(Parameters,MATCH($A13,Parameters!$A:$A,0),MATCH(Z$3,Parameters!$8:$8,0))</f>
        <v>65</v>
      </c>
      <c r="AA13" s="14">
        <f ca="1">INDEX(Parameters,MATCH($A13,Parameters!$A:$A,0),MATCH(AA$3,Parameters!$8:$8,0))</f>
        <v>65</v>
      </c>
      <c r="AB13" s="14">
        <f ca="1">INDEX(Parameters,MATCH($A13,Parameters!$A:$A,0),MATCH(AB$3,Parameters!$8:$8,0))</f>
        <v>65</v>
      </c>
      <c r="AC13" s="14">
        <f ca="1">INDEX(Parameters,MATCH($A13,Parameters!$A:$A,0),MATCH(AC$3,Parameters!$8:$8,0))</f>
        <v>65</v>
      </c>
      <c r="AD13" s="14">
        <f ca="1">INDEX(Parameters,MATCH($A13,Parameters!$A:$A,0),MATCH(AD$3,Parameters!$8:$8,0))</f>
        <v>65</v>
      </c>
      <c r="AE13" s="14">
        <f ca="1">INDEX(Parameters,MATCH($A13,Parameters!$A:$A,0),MATCH(AE$3,Parameters!$8:$8,0))</f>
        <v>65</v>
      </c>
      <c r="AF13" s="14">
        <f ca="1">INDEX(Parameters,MATCH($A13,Parameters!$A:$A,0),MATCH(AF$3,Parameters!$8:$8,0))</f>
        <v>65</v>
      </c>
      <c r="AG13" s="14">
        <f ca="1">INDEX(Parameters,MATCH($A13,Parameters!$A:$A,0),MATCH(AG$3,Parameters!$8:$8,0))</f>
        <v>65</v>
      </c>
      <c r="AH13" s="14">
        <f ca="1">INDEX(Parameters,MATCH($A13,Parameters!$A:$A,0),MATCH(AH$3,Parameters!$8:$8,0))</f>
        <v>65</v>
      </c>
      <c r="AI13" s="14">
        <f ca="1">INDEX(Parameters,MATCH($A13,Parameters!$A:$A,0),MATCH(AI$3,Parameters!$8:$8,0))</f>
        <v>65</v>
      </c>
      <c r="AJ13" s="14">
        <f ca="1">INDEX(Parameters,MATCH($A13,Parameters!$A:$A,0),MATCH(AJ$3,Parameters!$8:$8,0))</f>
        <v>65</v>
      </c>
      <c r="AK13" s="14">
        <f ca="1">INDEX(Parameters,MATCH($A13,Parameters!$A:$A,0),MATCH(AK$3,Parameters!$8:$8,0))</f>
        <v>65</v>
      </c>
      <c r="AL13" s="14">
        <f ca="1">INDEX(Parameters,MATCH($A13,Parameters!$A:$A,0),MATCH(AL$3,Parameters!$8:$8,0))</f>
        <v>65</v>
      </c>
      <c r="AM13" s="14"/>
      <c r="AN13" s="14"/>
      <c r="AO13" s="14"/>
      <c r="AP13" s="14"/>
      <c r="AQ13" s="14"/>
    </row>
    <row r="14" spans="1:43" ht="18" x14ac:dyDescent="0.35">
      <c r="A14" s="66" t="str">
        <f>C14&amp;"_"&amp;E14</f>
        <v>Nex_Swine (finishing pigs)</v>
      </c>
      <c r="B14" s="25" t="s">
        <v>165</v>
      </c>
      <c r="C14" s="34" t="s">
        <v>188</v>
      </c>
      <c r="D14" s="77" t="str">
        <f ca="1">VLOOKUP(A14,Parameters,4,0)</f>
        <v>N</v>
      </c>
      <c r="E14" s="46" t="str">
        <f t="shared" si="1"/>
        <v>Swine (finishing pigs)</v>
      </c>
      <c r="F14" s="77" t="str">
        <f ca="1">VLOOKUP(A14,Parameters,6,0)</f>
        <v>kg N/1000 kg animal mass day-1</v>
      </c>
      <c r="G14" s="221"/>
      <c r="H14" s="14">
        <f ca="1">INDEX(Parameters,MATCH($A14,Parameters!$A:$A,0),MATCH(H$3,Parameters!$8:$8,0))</f>
        <v>0.51</v>
      </c>
      <c r="I14" s="14">
        <f ca="1">INDEX(Parameters,MATCH($A14,Parameters!$A:$A,0),MATCH(I$3,Parameters!$8:$8,0))</f>
        <v>0.51</v>
      </c>
      <c r="J14" s="14">
        <f ca="1">INDEX(Parameters,MATCH($A14,Parameters!$A:$A,0),MATCH(J$3,Parameters!$8:$8,0))</f>
        <v>0.51</v>
      </c>
      <c r="K14" s="14">
        <f ca="1">INDEX(Parameters,MATCH($A14,Parameters!$A:$A,0),MATCH(K$3,Parameters!$8:$8,0))</f>
        <v>0.51</v>
      </c>
      <c r="L14" s="14">
        <f ca="1">INDEX(Parameters,MATCH($A14,Parameters!$A:$A,0),MATCH(L$3,Parameters!$8:$8,0))</f>
        <v>0.51</v>
      </c>
      <c r="M14" s="14">
        <f ca="1">INDEX(Parameters,MATCH($A14,Parameters!$A:$A,0),MATCH(M$3,Parameters!$8:$8,0))</f>
        <v>0.51</v>
      </c>
      <c r="N14" s="14">
        <f ca="1">INDEX(Parameters,MATCH($A14,Parameters!$A:$A,0),MATCH(N$3,Parameters!$8:$8,0))</f>
        <v>0.51</v>
      </c>
      <c r="O14" s="14">
        <f ca="1">INDEX(Parameters,MATCH($A14,Parameters!$A:$A,0),MATCH(O$3,Parameters!$8:$8,0))</f>
        <v>0.51</v>
      </c>
      <c r="P14" s="14">
        <f ca="1">INDEX(Parameters,MATCH($A14,Parameters!$A:$A,0),MATCH(P$3,Parameters!$8:$8,0))</f>
        <v>0.51</v>
      </c>
      <c r="Q14" s="14">
        <f ca="1">INDEX(Parameters,MATCH($A14,Parameters!$A:$A,0),MATCH(Q$3,Parameters!$8:$8,0))</f>
        <v>0.51</v>
      </c>
      <c r="R14" s="14">
        <f ca="1">INDEX(Parameters,MATCH($A14,Parameters!$A:$A,0),MATCH(R$3,Parameters!$8:$8,0))</f>
        <v>0.51</v>
      </c>
      <c r="S14" s="14">
        <f ca="1">INDEX(Parameters,MATCH($A14,Parameters!$A:$A,0),MATCH(S$3,Parameters!$8:$8,0))</f>
        <v>0.51</v>
      </c>
      <c r="T14" s="14">
        <f ca="1">INDEX(Parameters,MATCH($A14,Parameters!$A:$A,0),MATCH(T$3,Parameters!$8:$8,0))</f>
        <v>0.51</v>
      </c>
      <c r="U14" s="14">
        <f ca="1">INDEX(Parameters,MATCH($A14,Parameters!$A:$A,0),MATCH(U$3,Parameters!$8:$8,0))</f>
        <v>0.51</v>
      </c>
      <c r="V14" s="14">
        <f ca="1">INDEX(Parameters,MATCH($A14,Parameters!$A:$A,0),MATCH(V$3,Parameters!$8:$8,0))</f>
        <v>0.51</v>
      </c>
      <c r="W14" s="14">
        <f ca="1">INDEX(Parameters,MATCH($A14,Parameters!$A:$A,0),MATCH(W$3,Parameters!$8:$8,0))</f>
        <v>0.51</v>
      </c>
      <c r="X14" s="14">
        <f ca="1">INDEX(Parameters,MATCH($A14,Parameters!$A:$A,0),MATCH(X$3,Parameters!$8:$8,0))</f>
        <v>0.51</v>
      </c>
      <c r="Y14" s="14">
        <f ca="1">INDEX(Parameters,MATCH($A14,Parameters!$A:$A,0),MATCH(Y$3,Parameters!$8:$8,0))</f>
        <v>0.51</v>
      </c>
      <c r="Z14" s="14">
        <f ca="1">INDEX(Parameters,MATCH($A14,Parameters!$A:$A,0),MATCH(Z$3,Parameters!$8:$8,0))</f>
        <v>0.51</v>
      </c>
      <c r="AA14" s="14">
        <f ca="1">INDEX(Parameters,MATCH($A14,Parameters!$A:$A,0),MATCH(AA$3,Parameters!$8:$8,0))</f>
        <v>0.51</v>
      </c>
      <c r="AB14" s="14">
        <f ca="1">INDEX(Parameters,MATCH($A14,Parameters!$A:$A,0),MATCH(AB$3,Parameters!$8:$8,0))</f>
        <v>0.51</v>
      </c>
      <c r="AC14" s="14">
        <f ca="1">INDEX(Parameters,MATCH($A14,Parameters!$A:$A,0),MATCH(AC$3,Parameters!$8:$8,0))</f>
        <v>0.51</v>
      </c>
      <c r="AD14" s="14">
        <f ca="1">INDEX(Parameters,MATCH($A14,Parameters!$A:$A,0),MATCH(AD$3,Parameters!$8:$8,0))</f>
        <v>0.51</v>
      </c>
      <c r="AE14" s="14">
        <f ca="1">INDEX(Parameters,MATCH($A14,Parameters!$A:$A,0),MATCH(AE$3,Parameters!$8:$8,0))</f>
        <v>0.51</v>
      </c>
      <c r="AF14" s="14">
        <f ca="1">INDEX(Parameters,MATCH($A14,Parameters!$A:$A,0),MATCH(AF$3,Parameters!$8:$8,0))</f>
        <v>0.51</v>
      </c>
      <c r="AG14" s="14">
        <f ca="1">INDEX(Parameters,MATCH($A14,Parameters!$A:$A,0),MATCH(AG$3,Parameters!$8:$8,0))</f>
        <v>0.51</v>
      </c>
      <c r="AH14" s="14">
        <f ca="1">INDEX(Parameters,MATCH($A14,Parameters!$A:$A,0),MATCH(AH$3,Parameters!$8:$8,0))</f>
        <v>0.51</v>
      </c>
      <c r="AI14" s="14">
        <f ca="1">INDEX(Parameters,MATCH($A14,Parameters!$A:$A,0),MATCH(AI$3,Parameters!$8:$8,0))</f>
        <v>0.51</v>
      </c>
      <c r="AJ14" s="14">
        <f ca="1">INDEX(Parameters,MATCH($A14,Parameters!$A:$A,0),MATCH(AJ$3,Parameters!$8:$8,0))</f>
        <v>0.51</v>
      </c>
      <c r="AK14" s="14">
        <f ca="1">INDEX(Parameters,MATCH($A14,Parameters!$A:$A,0),MATCH(AK$3,Parameters!$8:$8,0))</f>
        <v>0.51</v>
      </c>
      <c r="AL14" s="14">
        <f ca="1">INDEX(Parameters,MATCH($A14,Parameters!$A:$A,0),MATCH(AL$3,Parameters!$8:$8,0))</f>
        <v>0.51</v>
      </c>
      <c r="AM14" s="14"/>
      <c r="AN14" s="14"/>
      <c r="AO14" s="14"/>
      <c r="AP14" s="14"/>
      <c r="AQ14" s="14"/>
    </row>
    <row r="15" spans="1:43" x14ac:dyDescent="0.25">
      <c r="A15" s="66" t="str">
        <f>C15&amp;"_"&amp;E15</f>
        <v>Number of livestock_Swine (finishing pigs)</v>
      </c>
      <c r="B15" s="25" t="s">
        <v>165</v>
      </c>
      <c r="C15" s="25" t="s">
        <v>114</v>
      </c>
      <c r="D15" s="25" t="s">
        <v>49</v>
      </c>
      <c r="E15" s="46" t="str">
        <f>$A$1</f>
        <v>Swine (finishing pigs)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Swine (finishing pigs)</v>
      </c>
      <c r="F16" s="25" t="s">
        <v>148</v>
      </c>
      <c r="G16" s="221"/>
      <c r="H16" s="14">
        <f ca="1">H13/1000*H14*Parameters!$K$10</f>
        <v>12.09975</v>
      </c>
      <c r="I16" s="14">
        <f ca="1">I13/1000*I14*Parameters!$K$10</f>
        <v>12.09975</v>
      </c>
      <c r="J16" s="14">
        <f ca="1">J13/1000*J14*Parameters!$K$10</f>
        <v>12.09975</v>
      </c>
      <c r="K16" s="14">
        <f ca="1">K13/1000*K14*Parameters!$K$10</f>
        <v>12.09975</v>
      </c>
      <c r="L16" s="14">
        <f ca="1">L13/1000*L14*Parameters!$K$10</f>
        <v>12.09975</v>
      </c>
      <c r="M16" s="14">
        <f ca="1">M13/1000*M14*Parameters!$K$10</f>
        <v>12.09975</v>
      </c>
      <c r="N16" s="14">
        <f ca="1">N13/1000*N14*Parameters!$K$10</f>
        <v>12.09975</v>
      </c>
      <c r="O16" s="14">
        <f ca="1">O13/1000*O14*Parameters!$K$10</f>
        <v>12.09975</v>
      </c>
      <c r="P16" s="14">
        <f ca="1">P13/1000*P14*Parameters!$K$10</f>
        <v>12.09975</v>
      </c>
      <c r="Q16" s="14">
        <f ca="1">Q13/1000*Q14*Parameters!$K$10</f>
        <v>12.09975</v>
      </c>
      <c r="R16" s="14">
        <f ca="1">R13/1000*R14*Parameters!$K$10</f>
        <v>12.09975</v>
      </c>
      <c r="S16" s="14">
        <f ca="1">S13/1000*S14*Parameters!$K$10</f>
        <v>12.09975</v>
      </c>
      <c r="T16" s="14">
        <f ca="1">T13/1000*T14*Parameters!$K$10</f>
        <v>12.09975</v>
      </c>
      <c r="U16" s="14">
        <f ca="1">U13/1000*U14*Parameters!$K$10</f>
        <v>12.09975</v>
      </c>
      <c r="V16" s="14">
        <f ca="1">V13/1000*V14*Parameters!$K$10</f>
        <v>12.09975</v>
      </c>
      <c r="W16" s="14">
        <f ca="1">W13/1000*W14*Parameters!$K$10</f>
        <v>12.09975</v>
      </c>
      <c r="X16" s="14">
        <f ca="1">X13/1000*X14*Parameters!$K$10</f>
        <v>12.09975</v>
      </c>
      <c r="Y16" s="14">
        <f ca="1">Y13/1000*Y14*Parameters!$K$10</f>
        <v>12.09975</v>
      </c>
      <c r="Z16" s="14">
        <f ca="1">Z13/1000*Z14*Parameters!$K$10</f>
        <v>12.09975</v>
      </c>
      <c r="AA16" s="14">
        <f ca="1">AA13/1000*AA14*Parameters!$K$10</f>
        <v>12.09975</v>
      </c>
      <c r="AB16" s="14">
        <f ca="1">AB13/1000*AB14*Parameters!$K$10</f>
        <v>12.09975</v>
      </c>
      <c r="AC16" s="14">
        <f ca="1">AC13/1000*AC14*Parameters!$K$10</f>
        <v>12.09975</v>
      </c>
      <c r="AD16" s="14">
        <f ca="1">AD13/1000*AD14*Parameters!$K$10</f>
        <v>12.09975</v>
      </c>
      <c r="AE16" s="14">
        <f ca="1">AE13/1000*AE14*Parameters!$K$10</f>
        <v>12.09975</v>
      </c>
      <c r="AF16" s="14">
        <f ca="1">AF13/1000*AF14*Parameters!$K$10</f>
        <v>12.09975</v>
      </c>
      <c r="AG16" s="14">
        <f ca="1">AG13/1000*AG14*Parameters!$K$10</f>
        <v>12.09975</v>
      </c>
      <c r="AH16" s="14">
        <f ca="1">AH13/1000*AH14*Parameters!$K$10</f>
        <v>12.09975</v>
      </c>
      <c r="AI16" s="14">
        <f ca="1">AI13/1000*AI14*Parameters!$K$10</f>
        <v>12.09975</v>
      </c>
      <c r="AJ16" s="14">
        <f ca="1">AJ13/1000*AJ14*Parameters!$K$10</f>
        <v>12.09975</v>
      </c>
      <c r="AK16" s="14">
        <f ca="1">AK13/1000*AK14*Parameters!$K$10</f>
        <v>12.09975</v>
      </c>
      <c r="AL16" s="14">
        <f ca="1">AL13/1000*AL14*Parameters!$K$10</f>
        <v>12.09975</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period_Swine (finishing pigs)</v>
      </c>
      <c r="B18" s="25" t="s">
        <v>165</v>
      </c>
      <c r="C18" s="25" t="s">
        <v>152</v>
      </c>
      <c r="D18" s="77" t="str">
        <f ca="1">VLOOKUP(A18,Parameters,4,0)</f>
        <v>-</v>
      </c>
      <c r="E18" s="46" t="str">
        <f t="shared" ref="E18:E107" si="2">$A$1</f>
        <v>Swine (finishing pigs)</v>
      </c>
      <c r="F18" s="77" t="str">
        <f ca="1">VLOOKUP(A18,Parameters,6,0)</f>
        <v>Days</v>
      </c>
      <c r="G18" s="223"/>
      <c r="H18" s="14">
        <f ca="1">INDEX(Parameters,MATCH($A18,Parameters!$A:$A,0),MATCH(H$3,Parameters!$8:$8,0))</f>
        <v>365</v>
      </c>
      <c r="I18" s="14">
        <f ca="1">INDEX(Parameters,MATCH($A18,Parameters!$A:$A,0),MATCH(I$3,Parameters!$8:$8,0))</f>
        <v>365</v>
      </c>
      <c r="J18" s="14">
        <f ca="1">INDEX(Parameters,MATCH($A18,Parameters!$A:$A,0),MATCH(J$3,Parameters!$8:$8,0))</f>
        <v>365</v>
      </c>
      <c r="K18" s="14">
        <f ca="1">INDEX(Parameters,MATCH($A18,Parameters!$A:$A,0),MATCH(K$3,Parameters!$8:$8,0))</f>
        <v>365</v>
      </c>
      <c r="L18" s="14">
        <f ca="1">INDEX(Parameters,MATCH($A18,Parameters!$A:$A,0),MATCH(L$3,Parameters!$8:$8,0))</f>
        <v>365</v>
      </c>
      <c r="M18" s="14">
        <f ca="1">INDEX(Parameters,MATCH($A18,Parameters!$A:$A,0),MATCH(M$3,Parameters!$8:$8,0))</f>
        <v>365</v>
      </c>
      <c r="N18" s="14">
        <f ca="1">INDEX(Parameters,MATCH($A18,Parameters!$A:$A,0),MATCH(N$3,Parameters!$8:$8,0))</f>
        <v>365</v>
      </c>
      <c r="O18" s="14">
        <f ca="1">INDEX(Parameters,MATCH($A18,Parameters!$A:$A,0),MATCH(O$3,Parameters!$8:$8,0))</f>
        <v>365</v>
      </c>
      <c r="P18" s="14">
        <f ca="1">INDEX(Parameters,MATCH($A18,Parameters!$A:$A,0),MATCH(P$3,Parameters!$8:$8,0))</f>
        <v>365</v>
      </c>
      <c r="Q18" s="14">
        <f ca="1">INDEX(Parameters,MATCH($A18,Parameters!$A:$A,0),MATCH(Q$3,Parameters!$8:$8,0))</f>
        <v>365</v>
      </c>
      <c r="R18" s="14">
        <f ca="1">INDEX(Parameters,MATCH($A18,Parameters!$A:$A,0),MATCH(R$3,Parameters!$8:$8,0))</f>
        <v>365</v>
      </c>
      <c r="S18" s="14">
        <f ca="1">INDEX(Parameters,MATCH($A18,Parameters!$A:$A,0),MATCH(S$3,Parameters!$8:$8,0))</f>
        <v>365</v>
      </c>
      <c r="T18" s="14">
        <f ca="1">INDEX(Parameters,MATCH($A18,Parameters!$A:$A,0),MATCH(T$3,Parameters!$8:$8,0))</f>
        <v>365</v>
      </c>
      <c r="U18" s="14">
        <f ca="1">INDEX(Parameters,MATCH($A18,Parameters!$A:$A,0),MATCH(U$3,Parameters!$8:$8,0))</f>
        <v>365</v>
      </c>
      <c r="V18" s="14">
        <f ca="1">INDEX(Parameters,MATCH($A18,Parameters!$A:$A,0),MATCH(V$3,Parameters!$8:$8,0))</f>
        <v>365</v>
      </c>
      <c r="W18" s="14">
        <f ca="1">INDEX(Parameters,MATCH($A18,Parameters!$A:$A,0),MATCH(W$3,Parameters!$8:$8,0))</f>
        <v>365</v>
      </c>
      <c r="X18" s="14">
        <f ca="1">INDEX(Parameters,MATCH($A18,Parameters!$A:$A,0),MATCH(X$3,Parameters!$8:$8,0))</f>
        <v>365</v>
      </c>
      <c r="Y18" s="14">
        <f ca="1">INDEX(Parameters,MATCH($A18,Parameters!$A:$A,0),MATCH(Y$3,Parameters!$8:$8,0))</f>
        <v>365</v>
      </c>
      <c r="Z18" s="14">
        <f ca="1">INDEX(Parameters,MATCH($A18,Parameters!$A:$A,0),MATCH(Z$3,Parameters!$8:$8,0))</f>
        <v>365</v>
      </c>
      <c r="AA18" s="14">
        <f ca="1">INDEX(Parameters,MATCH($A18,Parameters!$A:$A,0),MATCH(AA$3,Parameters!$8:$8,0))</f>
        <v>365</v>
      </c>
      <c r="AB18" s="14">
        <f ca="1">INDEX(Parameters,MATCH($A18,Parameters!$A:$A,0),MATCH(AB$3,Parameters!$8:$8,0))</f>
        <v>365</v>
      </c>
      <c r="AC18" s="14">
        <f ca="1">INDEX(Parameters,MATCH($A18,Parameters!$A:$A,0),MATCH(AC$3,Parameters!$8:$8,0))</f>
        <v>365</v>
      </c>
      <c r="AD18" s="14">
        <f ca="1">INDEX(Parameters,MATCH($A18,Parameters!$A:$A,0),MATCH(AD$3,Parameters!$8:$8,0))</f>
        <v>365</v>
      </c>
      <c r="AE18" s="14">
        <f ca="1">INDEX(Parameters,MATCH($A18,Parameters!$A:$A,0),MATCH(AE$3,Parameters!$8:$8,0))</f>
        <v>365</v>
      </c>
      <c r="AF18" s="14">
        <f ca="1">INDEX(Parameters,MATCH($A18,Parameters!$A:$A,0),MATCH(AF$3,Parameters!$8:$8,0))</f>
        <v>365</v>
      </c>
      <c r="AG18" s="14">
        <f ca="1">INDEX(Parameters,MATCH($A18,Parameters!$A:$A,0),MATCH(AG$3,Parameters!$8:$8,0))</f>
        <v>365</v>
      </c>
      <c r="AH18" s="14">
        <f ca="1">INDEX(Parameters,MATCH($A18,Parameters!$A:$A,0),MATCH(AH$3,Parameters!$8:$8,0))</f>
        <v>365</v>
      </c>
      <c r="AI18" s="14">
        <f ca="1">INDEX(Parameters,MATCH($A18,Parameters!$A:$A,0),MATCH(AI$3,Parameters!$8:$8,0))</f>
        <v>365</v>
      </c>
      <c r="AJ18" s="14">
        <f ca="1">INDEX(Parameters,MATCH($A18,Parameters!$A:$A,0),MATCH(AJ$3,Parameters!$8:$8,0))</f>
        <v>365</v>
      </c>
      <c r="AK18" s="14">
        <f ca="1">INDEX(Parameters,MATCH($A18,Parameters!$A:$A,0),MATCH(AK$3,Parameters!$8:$8,0))</f>
        <v>365</v>
      </c>
      <c r="AL18" s="14">
        <f ca="1">INDEX(Parameters,MATCH($A18,Parameters!$A:$A,0),MATCH(AL$3,Parameters!$8:$8,0))</f>
        <v>365</v>
      </c>
      <c r="AM18" s="14"/>
      <c r="AN18" s="14"/>
      <c r="AO18" s="14"/>
      <c r="AP18" s="14"/>
      <c r="AQ18" s="14"/>
    </row>
    <row r="19" spans="1:43" x14ac:dyDescent="0.25">
      <c r="A19" s="66" t="str">
        <f t="shared" ref="A19:A20" si="3">C19&amp;"_"&amp;E19</f>
        <v>Proportion of N excreted as TAN_Swine (finishing pigs)</v>
      </c>
      <c r="B19" s="25" t="s">
        <v>165</v>
      </c>
      <c r="C19" s="25" t="s">
        <v>486</v>
      </c>
      <c r="D19" s="77" t="str">
        <f ca="1">VLOOKUP(A19,Parameters,4,0)</f>
        <v>-</v>
      </c>
      <c r="E19" s="46" t="str">
        <f t="shared" si="2"/>
        <v>Swine (finishing pigs)</v>
      </c>
      <c r="F19" s="77" t="str">
        <f ca="1">VLOOKUP(A19,Parameters,6,0)</f>
        <v>Fraction</v>
      </c>
      <c r="G19" s="223"/>
      <c r="H19" s="162">
        <f ca="1">INDEX(Parameters,MATCH($A19,Parameters!$A:$A,0),MATCH(H$3,Parameters!$8:$8,0))</f>
        <v>0.7</v>
      </c>
      <c r="I19" s="162">
        <f ca="1">INDEX(Parameters,MATCH($A19,Parameters!$A:$A,0),MATCH(I$3,Parameters!$8:$8,0))</f>
        <v>0.7</v>
      </c>
      <c r="J19" s="162">
        <f ca="1">INDEX(Parameters,MATCH($A19,Parameters!$A:$A,0),MATCH(J$3,Parameters!$8:$8,0))</f>
        <v>0.7</v>
      </c>
      <c r="K19" s="162">
        <f ca="1">INDEX(Parameters,MATCH($A19,Parameters!$A:$A,0),MATCH(K$3,Parameters!$8:$8,0))</f>
        <v>0.7</v>
      </c>
      <c r="L19" s="162">
        <f ca="1">INDEX(Parameters,MATCH($A19,Parameters!$A:$A,0),MATCH(L$3,Parameters!$8:$8,0))</f>
        <v>0.7</v>
      </c>
      <c r="M19" s="162">
        <f ca="1">INDEX(Parameters,MATCH($A19,Parameters!$A:$A,0),MATCH(M$3,Parameters!$8:$8,0))</f>
        <v>0.7</v>
      </c>
      <c r="N19" s="162">
        <f ca="1">INDEX(Parameters,MATCH($A19,Parameters!$A:$A,0),MATCH(N$3,Parameters!$8:$8,0))</f>
        <v>0.7</v>
      </c>
      <c r="O19" s="162">
        <f ca="1">INDEX(Parameters,MATCH($A19,Parameters!$A:$A,0),MATCH(O$3,Parameters!$8:$8,0))</f>
        <v>0.7</v>
      </c>
      <c r="P19" s="162">
        <f ca="1">INDEX(Parameters,MATCH($A19,Parameters!$A:$A,0),MATCH(P$3,Parameters!$8:$8,0))</f>
        <v>0.7</v>
      </c>
      <c r="Q19" s="162">
        <f ca="1">INDEX(Parameters,MATCH($A19,Parameters!$A:$A,0),MATCH(Q$3,Parameters!$8:$8,0))</f>
        <v>0.7</v>
      </c>
      <c r="R19" s="162">
        <f ca="1">INDEX(Parameters,MATCH($A19,Parameters!$A:$A,0),MATCH(R$3,Parameters!$8:$8,0))</f>
        <v>0.7</v>
      </c>
      <c r="S19" s="162">
        <f ca="1">INDEX(Parameters,MATCH($A19,Parameters!$A:$A,0),MATCH(S$3,Parameters!$8:$8,0))</f>
        <v>0.7</v>
      </c>
      <c r="T19" s="162">
        <f ca="1">INDEX(Parameters,MATCH($A19,Parameters!$A:$A,0),MATCH(T$3,Parameters!$8:$8,0))</f>
        <v>0.7</v>
      </c>
      <c r="U19" s="162">
        <f ca="1">INDEX(Parameters,MATCH($A19,Parameters!$A:$A,0),MATCH(U$3,Parameters!$8:$8,0))</f>
        <v>0.7</v>
      </c>
      <c r="V19" s="162">
        <f ca="1">INDEX(Parameters,MATCH($A19,Parameters!$A:$A,0),MATCH(V$3,Parameters!$8:$8,0))</f>
        <v>0.7</v>
      </c>
      <c r="W19" s="162">
        <f ca="1">INDEX(Parameters,MATCH($A19,Parameters!$A:$A,0),MATCH(W$3,Parameters!$8:$8,0))</f>
        <v>0.7</v>
      </c>
      <c r="X19" s="162">
        <f ca="1">INDEX(Parameters,MATCH($A19,Parameters!$A:$A,0),MATCH(X$3,Parameters!$8:$8,0))</f>
        <v>0.7</v>
      </c>
      <c r="Y19" s="162">
        <f ca="1">INDEX(Parameters,MATCH($A19,Parameters!$A:$A,0),MATCH(Y$3,Parameters!$8:$8,0))</f>
        <v>0.7</v>
      </c>
      <c r="Z19" s="162">
        <f ca="1">INDEX(Parameters,MATCH($A19,Parameters!$A:$A,0),MATCH(Z$3,Parameters!$8:$8,0))</f>
        <v>0.7</v>
      </c>
      <c r="AA19" s="162">
        <f ca="1">INDEX(Parameters,MATCH($A19,Parameters!$A:$A,0),MATCH(AA$3,Parameters!$8:$8,0))</f>
        <v>0.7</v>
      </c>
      <c r="AB19" s="162">
        <f ca="1">INDEX(Parameters,MATCH($A19,Parameters!$A:$A,0),MATCH(AB$3,Parameters!$8:$8,0))</f>
        <v>0.7</v>
      </c>
      <c r="AC19" s="162">
        <f ca="1">INDEX(Parameters,MATCH($A19,Parameters!$A:$A,0),MATCH(AC$3,Parameters!$8:$8,0))</f>
        <v>0.7</v>
      </c>
      <c r="AD19" s="162">
        <f ca="1">INDEX(Parameters,MATCH($A19,Parameters!$A:$A,0),MATCH(AD$3,Parameters!$8:$8,0))</f>
        <v>0.7</v>
      </c>
      <c r="AE19" s="162">
        <f ca="1">INDEX(Parameters,MATCH($A19,Parameters!$A:$A,0),MATCH(AE$3,Parameters!$8:$8,0))</f>
        <v>0.7</v>
      </c>
      <c r="AF19" s="162">
        <f ca="1">INDEX(Parameters,MATCH($A19,Parameters!$A:$A,0),MATCH(AF$3,Parameters!$8:$8,0))</f>
        <v>0.7</v>
      </c>
      <c r="AG19" s="162">
        <f ca="1">INDEX(Parameters,MATCH($A19,Parameters!$A:$A,0),MATCH(AG$3,Parameters!$8:$8,0))</f>
        <v>0.7</v>
      </c>
      <c r="AH19" s="162">
        <f ca="1">INDEX(Parameters,MATCH($A19,Parameters!$A:$A,0),MATCH(AH$3,Parameters!$8:$8,0))</f>
        <v>0.7</v>
      </c>
      <c r="AI19" s="162">
        <f ca="1">INDEX(Parameters,MATCH($A19,Parameters!$A:$A,0),MATCH(AI$3,Parameters!$8:$8,0))</f>
        <v>0.7</v>
      </c>
      <c r="AJ19" s="162">
        <f ca="1">INDEX(Parameters,MATCH($A19,Parameters!$A:$A,0),MATCH(AJ$3,Parameters!$8:$8,0))</f>
        <v>0.7</v>
      </c>
      <c r="AK19" s="162">
        <f ca="1">INDEX(Parameters,MATCH($A19,Parameters!$A:$A,0),MATCH(AK$3,Parameters!$8:$8,0))</f>
        <v>0.7</v>
      </c>
      <c r="AL19" s="162">
        <f ca="1">INDEX(Parameters,MATCH($A19,Parameters!$A:$A,0),MATCH(AL$3,Parameters!$8:$8,0))</f>
        <v>0.7</v>
      </c>
      <c r="AM19" s="162"/>
      <c r="AN19" s="162"/>
      <c r="AO19" s="162"/>
      <c r="AP19" s="162"/>
      <c r="AQ19" s="162"/>
    </row>
    <row r="20" spans="1:43" x14ac:dyDescent="0.25">
      <c r="A20" s="66" t="str">
        <f t="shared" si="3"/>
        <v>Prop excreta on yards_Swine (finishing pigs)</v>
      </c>
      <c r="B20" s="25" t="s">
        <v>165</v>
      </c>
      <c r="C20" s="25" t="s">
        <v>480</v>
      </c>
      <c r="D20" s="77" t="str">
        <f ca="1">VLOOKUP(A20,Parameters,4,0)</f>
        <v>-</v>
      </c>
      <c r="E20" s="46" t="str">
        <f t="shared" si="2"/>
        <v>Swine (finishing pigs)</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Swine (finishing pigs)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Swine (finishing pigs)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Swine (finishing pigs)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Swine (finishing pigs)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Swine (finishing pigs)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Swine (finishing pigs)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Swine (finishing pigs)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Swine (finishing pigs)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Swine (finishing pigs)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Swine (finishing pigs)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Xhouse_slurry_Swine (finishing pigs)</v>
      </c>
      <c r="B33" s="25" t="s">
        <v>165</v>
      </c>
      <c r="C33" s="119" t="s">
        <v>442</v>
      </c>
      <c r="D33" s="77" t="str">
        <f>VLOOKUP(A33,Parameters,4,0)</f>
        <v>-</v>
      </c>
      <c r="E33" s="46" t="str">
        <f t="shared" si="2"/>
        <v>Swine (finishing pigs)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Swine (finishing pigs)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Swine (finishing pigs)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Swine (finishing pigs)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Swine (finishing pigs)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Swine (finishing pigs)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Swine (finishing pigs)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Swine (finishing pigs)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Swine (finishing pigs)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EF_NH3_house_slurry_Swine (finishing pigs)</v>
      </c>
      <c r="B43" s="25" t="s">
        <v>165</v>
      </c>
      <c r="C43" s="2" t="s">
        <v>178</v>
      </c>
      <c r="D43" s="77" t="str">
        <f ca="1">VLOOKUP(A43,Parameters,4,0)</f>
        <v>NH3-N</v>
      </c>
      <c r="E43" s="46" t="str">
        <f t="shared" si="2"/>
        <v>Swine (finishing pigs)</v>
      </c>
      <c r="F43" s="77" t="str">
        <f ca="1">VLOOKUP(A43,Parameters,6,0)</f>
        <v>Fraction TAN</v>
      </c>
      <c r="G43" s="175"/>
      <c r="H43" s="14">
        <f ca="1">INDEX(Parameters,MATCH($A43,Parameters!$A:$A,0),MATCH(H$3,Parameters!$8:$8,0))</f>
        <v>0.27</v>
      </c>
      <c r="I43" s="14">
        <f ca="1">INDEX(Parameters,MATCH($A43,Parameters!$A:$A,0),MATCH(I$3,Parameters!$8:$8,0))</f>
        <v>0.27</v>
      </c>
      <c r="J43" s="14">
        <f ca="1">INDEX(Parameters,MATCH($A43,Parameters!$A:$A,0),MATCH(J$3,Parameters!$8:$8,0))</f>
        <v>0.27</v>
      </c>
      <c r="K43" s="14">
        <f ca="1">INDEX(Parameters,MATCH($A43,Parameters!$A:$A,0),MATCH(K$3,Parameters!$8:$8,0))</f>
        <v>0.27</v>
      </c>
      <c r="L43" s="14">
        <f ca="1">INDEX(Parameters,MATCH($A43,Parameters!$A:$A,0),MATCH(L$3,Parameters!$8:$8,0))</f>
        <v>0.27</v>
      </c>
      <c r="M43" s="14">
        <f ca="1">INDEX(Parameters,MATCH($A43,Parameters!$A:$A,0),MATCH(M$3,Parameters!$8:$8,0))</f>
        <v>0.27</v>
      </c>
      <c r="N43" s="14">
        <f ca="1">INDEX(Parameters,MATCH($A43,Parameters!$A:$A,0),MATCH(N$3,Parameters!$8:$8,0))</f>
        <v>0.27</v>
      </c>
      <c r="O43" s="14">
        <f ca="1">INDEX(Parameters,MATCH($A43,Parameters!$A:$A,0),MATCH(O$3,Parameters!$8:$8,0))</f>
        <v>0.27</v>
      </c>
      <c r="P43" s="14">
        <f ca="1">INDEX(Parameters,MATCH($A43,Parameters!$A:$A,0),MATCH(P$3,Parameters!$8:$8,0))</f>
        <v>0.27</v>
      </c>
      <c r="Q43" s="14">
        <f ca="1">INDEX(Parameters,MATCH($A43,Parameters!$A:$A,0),MATCH(Q$3,Parameters!$8:$8,0))</f>
        <v>0.27</v>
      </c>
      <c r="R43" s="14">
        <f ca="1">INDEX(Parameters,MATCH($A43,Parameters!$A:$A,0),MATCH(R$3,Parameters!$8:$8,0))</f>
        <v>0.27</v>
      </c>
      <c r="S43" s="14">
        <f ca="1">INDEX(Parameters,MATCH($A43,Parameters!$A:$A,0),MATCH(S$3,Parameters!$8:$8,0))</f>
        <v>0.27</v>
      </c>
      <c r="T43" s="14">
        <f ca="1">INDEX(Parameters,MATCH($A43,Parameters!$A:$A,0),MATCH(T$3,Parameters!$8:$8,0))</f>
        <v>0.27</v>
      </c>
      <c r="U43" s="14">
        <f ca="1">INDEX(Parameters,MATCH($A43,Parameters!$A:$A,0),MATCH(U$3,Parameters!$8:$8,0))</f>
        <v>0.27</v>
      </c>
      <c r="V43" s="14">
        <f ca="1">INDEX(Parameters,MATCH($A43,Parameters!$A:$A,0),MATCH(V$3,Parameters!$8:$8,0))</f>
        <v>0.27</v>
      </c>
      <c r="W43" s="14">
        <f ca="1">INDEX(Parameters,MATCH($A43,Parameters!$A:$A,0),MATCH(W$3,Parameters!$8:$8,0))</f>
        <v>0.27</v>
      </c>
      <c r="X43" s="14">
        <f ca="1">INDEX(Parameters,MATCH($A43,Parameters!$A:$A,0),MATCH(X$3,Parameters!$8:$8,0))</f>
        <v>0.27</v>
      </c>
      <c r="Y43" s="14">
        <f ca="1">INDEX(Parameters,MATCH($A43,Parameters!$A:$A,0),MATCH(Y$3,Parameters!$8:$8,0))</f>
        <v>0.27</v>
      </c>
      <c r="Z43" s="14">
        <f ca="1">INDEX(Parameters,MATCH($A43,Parameters!$A:$A,0),MATCH(Z$3,Parameters!$8:$8,0))</f>
        <v>0.27</v>
      </c>
      <c r="AA43" s="14">
        <f ca="1">INDEX(Parameters,MATCH($A43,Parameters!$A:$A,0),MATCH(AA$3,Parameters!$8:$8,0))</f>
        <v>0.27</v>
      </c>
      <c r="AB43" s="14">
        <f ca="1">INDEX(Parameters,MATCH($A43,Parameters!$A:$A,0),MATCH(AB$3,Parameters!$8:$8,0))</f>
        <v>0.27</v>
      </c>
      <c r="AC43" s="14">
        <f ca="1">INDEX(Parameters,MATCH($A43,Parameters!$A:$A,0),MATCH(AC$3,Parameters!$8:$8,0))</f>
        <v>0.27</v>
      </c>
      <c r="AD43" s="14">
        <f ca="1">INDEX(Parameters,MATCH($A43,Parameters!$A:$A,0),MATCH(AD$3,Parameters!$8:$8,0))</f>
        <v>0.27</v>
      </c>
      <c r="AE43" s="14">
        <f ca="1">INDEX(Parameters,MATCH($A43,Parameters!$A:$A,0),MATCH(AE$3,Parameters!$8:$8,0))</f>
        <v>0.27</v>
      </c>
      <c r="AF43" s="14">
        <f ca="1">INDEX(Parameters,MATCH($A43,Parameters!$A:$A,0),MATCH(AF$3,Parameters!$8:$8,0))</f>
        <v>0.27</v>
      </c>
      <c r="AG43" s="14">
        <f ca="1">INDEX(Parameters,MATCH($A43,Parameters!$A:$A,0),MATCH(AG$3,Parameters!$8:$8,0))</f>
        <v>0.27</v>
      </c>
      <c r="AH43" s="14">
        <f ca="1">INDEX(Parameters,MATCH($A43,Parameters!$A:$A,0),MATCH(AH$3,Parameters!$8:$8,0))</f>
        <v>0.27</v>
      </c>
      <c r="AI43" s="14">
        <f ca="1">INDEX(Parameters,MATCH($A43,Parameters!$A:$A,0),MATCH(AI$3,Parameters!$8:$8,0))</f>
        <v>0.27</v>
      </c>
      <c r="AJ43" s="14">
        <f ca="1">INDEX(Parameters,MATCH($A43,Parameters!$A:$A,0),MATCH(AJ$3,Parameters!$8:$8,0))</f>
        <v>0.27</v>
      </c>
      <c r="AK43" s="14">
        <f ca="1">INDEX(Parameters,MATCH($A43,Parameters!$A:$A,0),MATCH(AK$3,Parameters!$8:$8,0))</f>
        <v>0.27</v>
      </c>
      <c r="AL43" s="14">
        <f ca="1">INDEX(Parameters,MATCH($A43,Parameters!$A:$A,0),MATCH(AL$3,Parameters!$8:$8,0))</f>
        <v>0.27</v>
      </c>
      <c r="AM43" s="14"/>
      <c r="AN43" s="14"/>
      <c r="AO43" s="14"/>
      <c r="AP43" s="14"/>
      <c r="AQ43" s="14"/>
    </row>
    <row r="44" spans="1:43" x14ac:dyDescent="0.25">
      <c r="A44" s="66" t="str">
        <f t="shared" si="20"/>
        <v>EF_NH3_house_solid_Swine (finishing pigs)</v>
      </c>
      <c r="B44" s="25" t="s">
        <v>165</v>
      </c>
      <c r="C44" s="2" t="s">
        <v>177</v>
      </c>
      <c r="D44" s="77" t="str">
        <f ca="1">VLOOKUP(A44,Parameters,4,0)</f>
        <v>NH3-N</v>
      </c>
      <c r="E44" s="46" t="str">
        <f t="shared" si="2"/>
        <v>Swine (finishing pigs)</v>
      </c>
      <c r="F44" s="77" t="str">
        <f ca="1">VLOOKUP(A44,Parameters,6,0)</f>
        <v>Fraction TAN</v>
      </c>
      <c r="G44" s="175"/>
      <c r="H44" s="14">
        <f ca="1">INDEX(Parameters,MATCH($A44,Parameters!$A:$A,0),MATCH(H$3,Parameters!$8:$8,0))</f>
        <v>0.23</v>
      </c>
      <c r="I44" s="14">
        <f ca="1">INDEX(Parameters,MATCH($A44,Parameters!$A:$A,0),MATCH(I$3,Parameters!$8:$8,0))</f>
        <v>0.23</v>
      </c>
      <c r="J44" s="14">
        <f ca="1">INDEX(Parameters,MATCH($A44,Parameters!$A:$A,0),MATCH(J$3,Parameters!$8:$8,0))</f>
        <v>0.23</v>
      </c>
      <c r="K44" s="14">
        <f ca="1">INDEX(Parameters,MATCH($A44,Parameters!$A:$A,0),MATCH(K$3,Parameters!$8:$8,0))</f>
        <v>0.23</v>
      </c>
      <c r="L44" s="14">
        <f ca="1">INDEX(Parameters,MATCH($A44,Parameters!$A:$A,0),MATCH(L$3,Parameters!$8:$8,0))</f>
        <v>0.23</v>
      </c>
      <c r="M44" s="14">
        <f ca="1">INDEX(Parameters,MATCH($A44,Parameters!$A:$A,0),MATCH(M$3,Parameters!$8:$8,0))</f>
        <v>0.23</v>
      </c>
      <c r="N44" s="14">
        <f ca="1">INDEX(Parameters,MATCH($A44,Parameters!$A:$A,0),MATCH(N$3,Parameters!$8:$8,0))</f>
        <v>0.23</v>
      </c>
      <c r="O44" s="14">
        <f ca="1">INDEX(Parameters,MATCH($A44,Parameters!$A:$A,0),MATCH(O$3,Parameters!$8:$8,0))</f>
        <v>0.23</v>
      </c>
      <c r="P44" s="14">
        <f ca="1">INDEX(Parameters,MATCH($A44,Parameters!$A:$A,0),MATCH(P$3,Parameters!$8:$8,0))</f>
        <v>0.23</v>
      </c>
      <c r="Q44" s="14">
        <f ca="1">INDEX(Parameters,MATCH($A44,Parameters!$A:$A,0),MATCH(Q$3,Parameters!$8:$8,0))</f>
        <v>0.23</v>
      </c>
      <c r="R44" s="14">
        <f ca="1">INDEX(Parameters,MATCH($A44,Parameters!$A:$A,0),MATCH(R$3,Parameters!$8:$8,0))</f>
        <v>0.23</v>
      </c>
      <c r="S44" s="14">
        <f ca="1">INDEX(Parameters,MATCH($A44,Parameters!$A:$A,0),MATCH(S$3,Parameters!$8:$8,0))</f>
        <v>0.23</v>
      </c>
      <c r="T44" s="14">
        <f ca="1">INDEX(Parameters,MATCH($A44,Parameters!$A:$A,0),MATCH(T$3,Parameters!$8:$8,0))</f>
        <v>0.23</v>
      </c>
      <c r="U44" s="14">
        <f ca="1">INDEX(Parameters,MATCH($A44,Parameters!$A:$A,0),MATCH(U$3,Parameters!$8:$8,0))</f>
        <v>0.23</v>
      </c>
      <c r="V44" s="14">
        <f ca="1">INDEX(Parameters,MATCH($A44,Parameters!$A:$A,0),MATCH(V$3,Parameters!$8:$8,0))</f>
        <v>0.23</v>
      </c>
      <c r="W44" s="14">
        <f ca="1">INDEX(Parameters,MATCH($A44,Parameters!$A:$A,0),MATCH(W$3,Parameters!$8:$8,0))</f>
        <v>0.23</v>
      </c>
      <c r="X44" s="14">
        <f ca="1">INDEX(Parameters,MATCH($A44,Parameters!$A:$A,0),MATCH(X$3,Parameters!$8:$8,0))</f>
        <v>0.23</v>
      </c>
      <c r="Y44" s="14">
        <f ca="1">INDEX(Parameters,MATCH($A44,Parameters!$A:$A,0),MATCH(Y$3,Parameters!$8:$8,0))</f>
        <v>0.23</v>
      </c>
      <c r="Z44" s="14">
        <f ca="1">INDEX(Parameters,MATCH($A44,Parameters!$A:$A,0),MATCH(Z$3,Parameters!$8:$8,0))</f>
        <v>0.23</v>
      </c>
      <c r="AA44" s="14">
        <f ca="1">INDEX(Parameters,MATCH($A44,Parameters!$A:$A,0),MATCH(AA$3,Parameters!$8:$8,0))</f>
        <v>0.23</v>
      </c>
      <c r="AB44" s="14">
        <f ca="1">INDEX(Parameters,MATCH($A44,Parameters!$A:$A,0),MATCH(AB$3,Parameters!$8:$8,0))</f>
        <v>0.23</v>
      </c>
      <c r="AC44" s="14">
        <f ca="1">INDEX(Parameters,MATCH($A44,Parameters!$A:$A,0),MATCH(AC$3,Parameters!$8:$8,0))</f>
        <v>0.23</v>
      </c>
      <c r="AD44" s="14">
        <f ca="1">INDEX(Parameters,MATCH($A44,Parameters!$A:$A,0),MATCH(AD$3,Parameters!$8:$8,0))</f>
        <v>0.23</v>
      </c>
      <c r="AE44" s="14">
        <f ca="1">INDEX(Parameters,MATCH($A44,Parameters!$A:$A,0),MATCH(AE$3,Parameters!$8:$8,0))</f>
        <v>0.23</v>
      </c>
      <c r="AF44" s="14">
        <f ca="1">INDEX(Parameters,MATCH($A44,Parameters!$A:$A,0),MATCH(AF$3,Parameters!$8:$8,0))</f>
        <v>0.23</v>
      </c>
      <c r="AG44" s="14">
        <f ca="1">INDEX(Parameters,MATCH($A44,Parameters!$A:$A,0),MATCH(AG$3,Parameters!$8:$8,0))</f>
        <v>0.23</v>
      </c>
      <c r="AH44" s="14">
        <f ca="1">INDEX(Parameters,MATCH($A44,Parameters!$A:$A,0),MATCH(AH$3,Parameters!$8:$8,0))</f>
        <v>0.23</v>
      </c>
      <c r="AI44" s="14">
        <f ca="1">INDEX(Parameters,MATCH($A44,Parameters!$A:$A,0),MATCH(AI$3,Parameters!$8:$8,0))</f>
        <v>0.23</v>
      </c>
      <c r="AJ44" s="14">
        <f ca="1">INDEX(Parameters,MATCH($A44,Parameters!$A:$A,0),MATCH(AJ$3,Parameters!$8:$8,0))</f>
        <v>0.23</v>
      </c>
      <c r="AK44" s="14">
        <f ca="1">INDEX(Parameters,MATCH($A44,Parameters!$A:$A,0),MATCH(AK$3,Parameters!$8:$8,0))</f>
        <v>0.23</v>
      </c>
      <c r="AL44" s="14">
        <f ca="1">INDEX(Parameters,MATCH($A44,Parameters!$A:$A,0),MATCH(AL$3,Parameters!$8:$8,0))</f>
        <v>0.23</v>
      </c>
      <c r="AM44" s="14"/>
      <c r="AN44" s="14"/>
      <c r="AO44" s="14"/>
      <c r="AP44" s="14"/>
      <c r="AQ44" s="14"/>
    </row>
    <row r="45" spans="1:43" x14ac:dyDescent="0.25">
      <c r="A45" s="66" t="str">
        <f t="shared" si="20"/>
        <v>EF_NH3_yard_Swine (finishing pigs)</v>
      </c>
      <c r="B45" s="25" t="s">
        <v>165</v>
      </c>
      <c r="C45" s="2" t="s">
        <v>487</v>
      </c>
      <c r="D45" s="77" t="str">
        <f ca="1">VLOOKUP(A45,Parameters,4,0)</f>
        <v>NH3-N</v>
      </c>
      <c r="E45" s="46" t="str">
        <f t="shared" si="2"/>
        <v>Swine (finishing pigs)</v>
      </c>
      <c r="F45" s="77" t="str">
        <f ca="1">VLOOKUP(A45,Parameters,6,0)</f>
        <v>Fraction TAN</v>
      </c>
      <c r="G45" s="215"/>
      <c r="H45" s="14">
        <f ca="1">INDEX(Parameters,MATCH($A45,Parameters!$A:$A,0),MATCH(H$3,Parameters!$8:$8,0))</f>
        <v>0.53</v>
      </c>
      <c r="I45" s="14">
        <f ca="1">INDEX(Parameters,MATCH($A45,Parameters!$A:$A,0),MATCH(I$3,Parameters!$8:$8,0))</f>
        <v>0.53</v>
      </c>
      <c r="J45" s="14">
        <f ca="1">INDEX(Parameters,MATCH($A45,Parameters!$A:$A,0),MATCH(J$3,Parameters!$8:$8,0))</f>
        <v>0.53</v>
      </c>
      <c r="K45" s="14">
        <f ca="1">INDEX(Parameters,MATCH($A45,Parameters!$A:$A,0),MATCH(K$3,Parameters!$8:$8,0))</f>
        <v>0.53</v>
      </c>
      <c r="L45" s="14">
        <f ca="1">INDEX(Parameters,MATCH($A45,Parameters!$A:$A,0),MATCH(L$3,Parameters!$8:$8,0))</f>
        <v>0.53</v>
      </c>
      <c r="M45" s="14">
        <f ca="1">INDEX(Parameters,MATCH($A45,Parameters!$A:$A,0),MATCH(M$3,Parameters!$8:$8,0))</f>
        <v>0.53</v>
      </c>
      <c r="N45" s="14">
        <f ca="1">INDEX(Parameters,MATCH($A45,Parameters!$A:$A,0),MATCH(N$3,Parameters!$8:$8,0))</f>
        <v>0.53</v>
      </c>
      <c r="O45" s="14">
        <f ca="1">INDEX(Parameters,MATCH($A45,Parameters!$A:$A,0),MATCH(O$3,Parameters!$8:$8,0))</f>
        <v>0.53</v>
      </c>
      <c r="P45" s="14">
        <f ca="1">INDEX(Parameters,MATCH($A45,Parameters!$A:$A,0),MATCH(P$3,Parameters!$8:$8,0))</f>
        <v>0.53</v>
      </c>
      <c r="Q45" s="14">
        <f ca="1">INDEX(Parameters,MATCH($A45,Parameters!$A:$A,0),MATCH(Q$3,Parameters!$8:$8,0))</f>
        <v>0.53</v>
      </c>
      <c r="R45" s="14">
        <f ca="1">INDEX(Parameters,MATCH($A45,Parameters!$A:$A,0),MATCH(R$3,Parameters!$8:$8,0))</f>
        <v>0.53</v>
      </c>
      <c r="S45" s="14">
        <f ca="1">INDEX(Parameters,MATCH($A45,Parameters!$A:$A,0),MATCH(S$3,Parameters!$8:$8,0))</f>
        <v>0.53</v>
      </c>
      <c r="T45" s="14">
        <f ca="1">INDEX(Parameters,MATCH($A45,Parameters!$A:$A,0),MATCH(T$3,Parameters!$8:$8,0))</f>
        <v>0.53</v>
      </c>
      <c r="U45" s="14">
        <f ca="1">INDEX(Parameters,MATCH($A45,Parameters!$A:$A,0),MATCH(U$3,Parameters!$8:$8,0))</f>
        <v>0.53</v>
      </c>
      <c r="V45" s="14">
        <f ca="1">INDEX(Parameters,MATCH($A45,Parameters!$A:$A,0),MATCH(V$3,Parameters!$8:$8,0))</f>
        <v>0.53</v>
      </c>
      <c r="W45" s="14">
        <f ca="1">INDEX(Parameters,MATCH($A45,Parameters!$A:$A,0),MATCH(W$3,Parameters!$8:$8,0))</f>
        <v>0.53</v>
      </c>
      <c r="X45" s="14">
        <f ca="1">INDEX(Parameters,MATCH($A45,Parameters!$A:$A,0),MATCH(X$3,Parameters!$8:$8,0))</f>
        <v>0.53</v>
      </c>
      <c r="Y45" s="14">
        <f ca="1">INDEX(Parameters,MATCH($A45,Parameters!$A:$A,0),MATCH(Y$3,Parameters!$8:$8,0))</f>
        <v>0.53</v>
      </c>
      <c r="Z45" s="14">
        <f ca="1">INDEX(Parameters,MATCH($A45,Parameters!$A:$A,0),MATCH(Z$3,Parameters!$8:$8,0))</f>
        <v>0.53</v>
      </c>
      <c r="AA45" s="14">
        <f ca="1">INDEX(Parameters,MATCH($A45,Parameters!$A:$A,0),MATCH(AA$3,Parameters!$8:$8,0))</f>
        <v>0.53</v>
      </c>
      <c r="AB45" s="14">
        <f ca="1">INDEX(Parameters,MATCH($A45,Parameters!$A:$A,0),MATCH(AB$3,Parameters!$8:$8,0))</f>
        <v>0.53</v>
      </c>
      <c r="AC45" s="14">
        <f ca="1">INDEX(Parameters,MATCH($A45,Parameters!$A:$A,0),MATCH(AC$3,Parameters!$8:$8,0))</f>
        <v>0.53</v>
      </c>
      <c r="AD45" s="14">
        <f ca="1">INDEX(Parameters,MATCH($A45,Parameters!$A:$A,0),MATCH(AD$3,Parameters!$8:$8,0))</f>
        <v>0.53</v>
      </c>
      <c r="AE45" s="14">
        <f ca="1">INDEX(Parameters,MATCH($A45,Parameters!$A:$A,0),MATCH(AE$3,Parameters!$8:$8,0))</f>
        <v>0.53</v>
      </c>
      <c r="AF45" s="14">
        <f ca="1">INDEX(Parameters,MATCH($A45,Parameters!$A:$A,0),MATCH(AF$3,Parameters!$8:$8,0))</f>
        <v>0.53</v>
      </c>
      <c r="AG45" s="14">
        <f ca="1">INDEX(Parameters,MATCH($A45,Parameters!$A:$A,0),MATCH(AG$3,Parameters!$8:$8,0))</f>
        <v>0.53</v>
      </c>
      <c r="AH45" s="14">
        <f ca="1">INDEX(Parameters,MATCH($A45,Parameters!$A:$A,0),MATCH(AH$3,Parameters!$8:$8,0))</f>
        <v>0.53</v>
      </c>
      <c r="AI45" s="14">
        <f ca="1">INDEX(Parameters,MATCH($A45,Parameters!$A:$A,0),MATCH(AI$3,Parameters!$8:$8,0))</f>
        <v>0.53</v>
      </c>
      <c r="AJ45" s="14">
        <f ca="1">INDEX(Parameters,MATCH($A45,Parameters!$A:$A,0),MATCH(AJ$3,Parameters!$8:$8,0))</f>
        <v>0.53</v>
      </c>
      <c r="AK45" s="14">
        <f ca="1">INDEX(Parameters,MATCH($A45,Parameters!$A:$A,0),MATCH(AK$3,Parameters!$8:$8,0))</f>
        <v>0.53</v>
      </c>
      <c r="AL45" s="14">
        <f ca="1">INDEX(Parameters,MATCH($A45,Parameters!$A:$A,0),MATCH(AL$3,Parameters!$8:$8,0))</f>
        <v>0.53</v>
      </c>
      <c r="AM45" s="14"/>
      <c r="AN45" s="14"/>
      <c r="AO45" s="14"/>
      <c r="AP45" s="14"/>
      <c r="AQ45" s="14"/>
    </row>
    <row r="46" spans="1:43" ht="18" x14ac:dyDescent="0.35">
      <c r="A46" s="89" t="s">
        <v>306</v>
      </c>
      <c r="B46" s="25" t="s">
        <v>165</v>
      </c>
      <c r="C46" s="73" t="s">
        <v>274</v>
      </c>
      <c r="D46" s="2" t="s">
        <v>252</v>
      </c>
      <c r="E46" s="46" t="str">
        <f t="shared" si="2"/>
        <v>Swine (finishing pigs)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Swine (finishing pigs)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Swine (finishing pigs)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Straw_Swine (finishing pigs)</v>
      </c>
      <c r="B50" s="25" t="s">
        <v>165</v>
      </c>
      <c r="C50" s="25" t="s">
        <v>169</v>
      </c>
      <c r="D50" s="77" t="str">
        <f ca="1">VLOOKUP(A50,Parameters,4,0)</f>
        <v>-</v>
      </c>
      <c r="E50" s="46" t="str">
        <f t="shared" si="2"/>
        <v>Swine (finishing pigs)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N_added_in_straw_Swine (finishing pigs)</v>
      </c>
      <c r="B51" s="25" t="s">
        <v>165</v>
      </c>
      <c r="C51" s="2" t="s">
        <v>173</v>
      </c>
      <c r="D51" s="77" t="str">
        <f ca="1">VLOOKUP(A51,Parameters,4,0)</f>
        <v>-</v>
      </c>
      <c r="E51" s="46" t="str">
        <f t="shared" si="2"/>
        <v>Swine (finishing pigs)</v>
      </c>
      <c r="F51" s="77" t="str">
        <f ca="1">VLOOKUP(A51,Parameters,6,0)</f>
        <v>kg/animal/yr</v>
      </c>
      <c r="G51" s="175"/>
      <c r="H51" s="56">
        <f ca="1">INDEX(Parameters,MATCH($A51,Parameters!$A:$A,0),MATCH(H$3,Parameters!$8:$8,0))</f>
        <v>0.8</v>
      </c>
      <c r="I51" s="56">
        <f ca="1">INDEX(Parameters,MATCH($A51,Parameters!$A:$A,0),MATCH(I$3,Parameters!$8:$8,0))</f>
        <v>0.8</v>
      </c>
      <c r="J51" s="56">
        <f ca="1">INDEX(Parameters,MATCH($A51,Parameters!$A:$A,0),MATCH(J$3,Parameters!$8:$8,0))</f>
        <v>0.8</v>
      </c>
      <c r="K51" s="56">
        <f ca="1">INDEX(Parameters,MATCH($A51,Parameters!$A:$A,0),MATCH(K$3,Parameters!$8:$8,0))</f>
        <v>0.8</v>
      </c>
      <c r="L51" s="56">
        <f ca="1">INDEX(Parameters,MATCH($A51,Parameters!$A:$A,0),MATCH(L$3,Parameters!$8:$8,0))</f>
        <v>0.8</v>
      </c>
      <c r="M51" s="56">
        <f ca="1">INDEX(Parameters,MATCH($A51,Parameters!$A:$A,0),MATCH(M$3,Parameters!$8:$8,0))</f>
        <v>0.8</v>
      </c>
      <c r="N51" s="56">
        <f ca="1">INDEX(Parameters,MATCH($A51,Parameters!$A:$A,0),MATCH(N$3,Parameters!$8:$8,0))</f>
        <v>0.8</v>
      </c>
      <c r="O51" s="56">
        <f ca="1">INDEX(Parameters,MATCH($A51,Parameters!$A:$A,0),MATCH(O$3,Parameters!$8:$8,0))</f>
        <v>0.8</v>
      </c>
      <c r="P51" s="56">
        <f ca="1">INDEX(Parameters,MATCH($A51,Parameters!$A:$A,0),MATCH(P$3,Parameters!$8:$8,0))</f>
        <v>0.8</v>
      </c>
      <c r="Q51" s="56">
        <f ca="1">INDEX(Parameters,MATCH($A51,Parameters!$A:$A,0),MATCH(Q$3,Parameters!$8:$8,0))</f>
        <v>0.8</v>
      </c>
      <c r="R51" s="56">
        <f ca="1">INDEX(Parameters,MATCH($A51,Parameters!$A:$A,0),MATCH(R$3,Parameters!$8:$8,0))</f>
        <v>0.8</v>
      </c>
      <c r="S51" s="56">
        <f ca="1">INDEX(Parameters,MATCH($A51,Parameters!$A:$A,0),MATCH(S$3,Parameters!$8:$8,0))</f>
        <v>0.8</v>
      </c>
      <c r="T51" s="56">
        <f ca="1">INDEX(Parameters,MATCH($A51,Parameters!$A:$A,0),MATCH(T$3,Parameters!$8:$8,0))</f>
        <v>0.8</v>
      </c>
      <c r="U51" s="56">
        <f ca="1">INDEX(Parameters,MATCH($A51,Parameters!$A:$A,0),MATCH(U$3,Parameters!$8:$8,0))</f>
        <v>0.8</v>
      </c>
      <c r="V51" s="56">
        <f ca="1">INDEX(Parameters,MATCH($A51,Parameters!$A:$A,0),MATCH(V$3,Parameters!$8:$8,0))</f>
        <v>0.8</v>
      </c>
      <c r="W51" s="56">
        <f ca="1">INDEX(Parameters,MATCH($A51,Parameters!$A:$A,0),MATCH(W$3,Parameters!$8:$8,0))</f>
        <v>0.8</v>
      </c>
      <c r="X51" s="56">
        <f ca="1">INDEX(Parameters,MATCH($A51,Parameters!$A:$A,0),MATCH(X$3,Parameters!$8:$8,0))</f>
        <v>0.8</v>
      </c>
      <c r="Y51" s="56">
        <f ca="1">INDEX(Parameters,MATCH($A51,Parameters!$A:$A,0),MATCH(Y$3,Parameters!$8:$8,0))</f>
        <v>0.8</v>
      </c>
      <c r="Z51" s="56">
        <f ca="1">INDEX(Parameters,MATCH($A51,Parameters!$A:$A,0),MATCH(Z$3,Parameters!$8:$8,0))</f>
        <v>0.8</v>
      </c>
      <c r="AA51" s="56">
        <f ca="1">INDEX(Parameters,MATCH($A51,Parameters!$A:$A,0),MATCH(AA$3,Parameters!$8:$8,0))</f>
        <v>0.8</v>
      </c>
      <c r="AB51" s="56">
        <f ca="1">INDEX(Parameters,MATCH($A51,Parameters!$A:$A,0),MATCH(AB$3,Parameters!$8:$8,0))</f>
        <v>0.8</v>
      </c>
      <c r="AC51" s="56">
        <f ca="1">INDEX(Parameters,MATCH($A51,Parameters!$A:$A,0),MATCH(AC$3,Parameters!$8:$8,0))</f>
        <v>0.8</v>
      </c>
      <c r="AD51" s="56">
        <f ca="1">INDEX(Parameters,MATCH($A51,Parameters!$A:$A,0),MATCH(AD$3,Parameters!$8:$8,0))</f>
        <v>0.8</v>
      </c>
      <c r="AE51" s="56">
        <f ca="1">INDEX(Parameters,MATCH($A51,Parameters!$A:$A,0),MATCH(AE$3,Parameters!$8:$8,0))</f>
        <v>0.8</v>
      </c>
      <c r="AF51" s="56">
        <f ca="1">INDEX(Parameters,MATCH($A51,Parameters!$A:$A,0),MATCH(AF$3,Parameters!$8:$8,0))</f>
        <v>0.8</v>
      </c>
      <c r="AG51" s="56">
        <f ca="1">INDEX(Parameters,MATCH($A51,Parameters!$A:$A,0),MATCH(AG$3,Parameters!$8:$8,0))</f>
        <v>0.8</v>
      </c>
      <c r="AH51" s="56">
        <f ca="1">INDEX(Parameters,MATCH($A51,Parameters!$A:$A,0),MATCH(AH$3,Parameters!$8:$8,0))</f>
        <v>0.8</v>
      </c>
      <c r="AI51" s="56">
        <f ca="1">INDEX(Parameters,MATCH($A51,Parameters!$A:$A,0),MATCH(AI$3,Parameters!$8:$8,0))</f>
        <v>0.8</v>
      </c>
      <c r="AJ51" s="56">
        <f ca="1">INDEX(Parameters,MATCH($A51,Parameters!$A:$A,0),MATCH(AJ$3,Parameters!$8:$8,0))</f>
        <v>0.8</v>
      </c>
      <c r="AK51" s="56">
        <f ca="1">INDEX(Parameters,MATCH($A51,Parameters!$A:$A,0),MATCH(AK$3,Parameters!$8:$8,0))</f>
        <v>0.8</v>
      </c>
      <c r="AL51" s="56">
        <f ca="1">INDEX(Parameters,MATCH($A51,Parameters!$A:$A,0),MATCH(AL$3,Parameters!$8:$8,0))</f>
        <v>0.8</v>
      </c>
      <c r="AM51" s="56"/>
      <c r="AN51" s="56"/>
      <c r="AO51" s="56"/>
      <c r="AP51" s="56"/>
      <c r="AQ51" s="56"/>
    </row>
    <row r="52" spans="1:43" ht="18" x14ac:dyDescent="0.35">
      <c r="A52" s="68"/>
      <c r="B52" s="25" t="s">
        <v>165</v>
      </c>
      <c r="C52" s="63" t="s">
        <v>184</v>
      </c>
      <c r="D52" s="25" t="s">
        <v>153</v>
      </c>
      <c r="E52" s="46" t="str">
        <f t="shared" si="2"/>
        <v>Swine (finishing pigs)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fimm_Swine (finishing pigs)</v>
      </c>
      <c r="B53" s="25" t="s">
        <v>165</v>
      </c>
      <c r="C53" s="63" t="s">
        <v>185</v>
      </c>
      <c r="D53" s="77" t="str">
        <f ca="1">VLOOKUP(A53,Parameters,4,0)</f>
        <v>N</v>
      </c>
      <c r="E53" s="46" t="str">
        <f t="shared" si="2"/>
        <v>Swine (finishing pigs)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Swine (finishing pigs)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Swine (finishing pigs)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Swine (finishing pigs)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xstore_slurry_Swine (finishing pigs)</v>
      </c>
      <c r="B58" s="25" t="s">
        <v>165</v>
      </c>
      <c r="C58" s="63" t="s">
        <v>380</v>
      </c>
      <c r="D58" s="77" t="str">
        <f>VLOOKUP(A58,Parameters,4,0)</f>
        <v>-</v>
      </c>
      <c r="E58" s="46" t="str">
        <f t="shared" si="2"/>
        <v>Swine (finishing pigs)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xstore_solid_Swine (finishing pigs)</v>
      </c>
      <c r="B59" s="25" t="s">
        <v>165</v>
      </c>
      <c r="C59" s="63" t="s">
        <v>190</v>
      </c>
      <c r="D59" s="77" t="str">
        <f>VLOOKUP(A59,Parameters,4,0)</f>
        <v>-</v>
      </c>
      <c r="E59" s="46" t="str">
        <f t="shared" si="2"/>
        <v>Swine (finishing pigs)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Swine (finishing pigs)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Swine (finishing pigs)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Swine (finishing pigs)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Swine (finishing pigs)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xbiogas_slurry_Swine (finishing pigs)</v>
      </c>
      <c r="B65" s="25" t="s">
        <v>165</v>
      </c>
      <c r="C65" s="63" t="s">
        <v>287</v>
      </c>
      <c r="D65" s="77" t="str">
        <f>VLOOKUP(A65,Parameters,4,0)</f>
        <v>-</v>
      </c>
      <c r="E65" s="46" t="str">
        <f t="shared" si="2"/>
        <v>Swine (finishing pigs)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Swine (finishing pigs)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Swine (finishing pigs)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xbiogas_solid_Swine (finishing pigs)</v>
      </c>
      <c r="B68" s="25" t="s">
        <v>165</v>
      </c>
      <c r="C68" s="101" t="s">
        <v>367</v>
      </c>
      <c r="D68" s="77" t="str">
        <f>VLOOKUP(A68,Parameters,4,0)</f>
        <v>-</v>
      </c>
      <c r="E68" s="46" t="str">
        <f t="shared" si="2"/>
        <v>Swine (finishing pigs)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Swine (finishing pigs)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Swine (finishing pigs)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Swine (finishing pigs)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Swine (finishing pigs)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Swine (finishing pigs)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Swine (finishing pigs)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fmin_Swine (finishing pigs)</v>
      </c>
      <c r="B77" s="25" t="s">
        <v>165</v>
      </c>
      <c r="C77" s="42" t="s">
        <v>195</v>
      </c>
      <c r="D77" s="77" t="str">
        <f ca="1">VLOOKUP(A77,Parameters,4,0)</f>
        <v>N</v>
      </c>
      <c r="E77" s="46" t="str">
        <f t="shared" si="2"/>
        <v>Swine (finishing pigs)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Swine (finishing pigs)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EF_NH3_storage_slurry_Swine (finishing pigs)</v>
      </c>
      <c r="B80" s="25" t="s">
        <v>165</v>
      </c>
      <c r="C80" s="2" t="s">
        <v>209</v>
      </c>
      <c r="D80" s="77" t="str">
        <f t="shared" ref="D80:D87" ca="1" si="47">VLOOKUP(A80,Parameters,4,0)</f>
        <v>NH3-N</v>
      </c>
      <c r="E80" s="46" t="str">
        <f t="shared" si="2"/>
        <v>Swine (finishing pigs)</v>
      </c>
      <c r="F80" s="77" t="str">
        <f t="shared" ref="F80:F87" ca="1" si="48">VLOOKUP(A80,Parameters,6,0)</f>
        <v>Fraction TAN</v>
      </c>
      <c r="G80" s="175"/>
      <c r="H80" s="62">
        <f ca="1">INDEX(Parameters,MATCH($A80,Parameters!$A:$A,0),MATCH(H$3,Parameters!$8:$8,0))</f>
        <v>0.11</v>
      </c>
      <c r="I80" s="62">
        <f ca="1">INDEX(Parameters,MATCH($A80,Parameters!$A:$A,0),MATCH(I$3,Parameters!$8:$8,0))</f>
        <v>0.11</v>
      </c>
      <c r="J80" s="62">
        <f ca="1">INDEX(Parameters,MATCH($A80,Parameters!$A:$A,0),MATCH(J$3,Parameters!$8:$8,0))</f>
        <v>0.11</v>
      </c>
      <c r="K80" s="62">
        <f ca="1">INDEX(Parameters,MATCH($A80,Parameters!$A:$A,0),MATCH(K$3,Parameters!$8:$8,0))</f>
        <v>0.11</v>
      </c>
      <c r="L80" s="62">
        <f ca="1">INDEX(Parameters,MATCH($A80,Parameters!$A:$A,0),MATCH(L$3,Parameters!$8:$8,0))</f>
        <v>0.11</v>
      </c>
      <c r="M80" s="62">
        <f ca="1">INDEX(Parameters,MATCH($A80,Parameters!$A:$A,0),MATCH(M$3,Parameters!$8:$8,0))</f>
        <v>0.11</v>
      </c>
      <c r="N80" s="62">
        <f ca="1">INDEX(Parameters,MATCH($A80,Parameters!$A:$A,0),MATCH(N$3,Parameters!$8:$8,0))</f>
        <v>0.11</v>
      </c>
      <c r="O80" s="62">
        <f ca="1">INDEX(Parameters,MATCH($A80,Parameters!$A:$A,0),MATCH(O$3,Parameters!$8:$8,0))</f>
        <v>0.11</v>
      </c>
      <c r="P80" s="62">
        <f ca="1">INDEX(Parameters,MATCH($A80,Parameters!$A:$A,0),MATCH(P$3,Parameters!$8:$8,0))</f>
        <v>0.11</v>
      </c>
      <c r="Q80" s="62">
        <f ca="1">INDEX(Parameters,MATCH($A80,Parameters!$A:$A,0),MATCH(Q$3,Parameters!$8:$8,0))</f>
        <v>0.11</v>
      </c>
      <c r="R80" s="62">
        <f ca="1">INDEX(Parameters,MATCH($A80,Parameters!$A:$A,0),MATCH(R$3,Parameters!$8:$8,0))</f>
        <v>0.11</v>
      </c>
      <c r="S80" s="62">
        <f ca="1">INDEX(Parameters,MATCH($A80,Parameters!$A:$A,0),MATCH(S$3,Parameters!$8:$8,0))</f>
        <v>0.11</v>
      </c>
      <c r="T80" s="62">
        <f ca="1">INDEX(Parameters,MATCH($A80,Parameters!$A:$A,0),MATCH(T$3,Parameters!$8:$8,0))</f>
        <v>0.11</v>
      </c>
      <c r="U80" s="62">
        <f ca="1">INDEX(Parameters,MATCH($A80,Parameters!$A:$A,0),MATCH(U$3,Parameters!$8:$8,0))</f>
        <v>0.11</v>
      </c>
      <c r="V80" s="62">
        <f ca="1">INDEX(Parameters,MATCH($A80,Parameters!$A:$A,0),MATCH(V$3,Parameters!$8:$8,0))</f>
        <v>0.11</v>
      </c>
      <c r="W80" s="62">
        <f ca="1">INDEX(Parameters,MATCH($A80,Parameters!$A:$A,0),MATCH(W$3,Parameters!$8:$8,0))</f>
        <v>0.11</v>
      </c>
      <c r="X80" s="62">
        <f ca="1">INDEX(Parameters,MATCH($A80,Parameters!$A:$A,0),MATCH(X$3,Parameters!$8:$8,0))</f>
        <v>0.11</v>
      </c>
      <c r="Y80" s="62">
        <f ca="1">INDEX(Parameters,MATCH($A80,Parameters!$A:$A,0),MATCH(Y$3,Parameters!$8:$8,0))</f>
        <v>0.11</v>
      </c>
      <c r="Z80" s="62">
        <f ca="1">INDEX(Parameters,MATCH($A80,Parameters!$A:$A,0),MATCH(Z$3,Parameters!$8:$8,0))</f>
        <v>0.11</v>
      </c>
      <c r="AA80" s="62">
        <f ca="1">INDEX(Parameters,MATCH($A80,Parameters!$A:$A,0),MATCH(AA$3,Parameters!$8:$8,0))</f>
        <v>0.11</v>
      </c>
      <c r="AB80" s="62">
        <f ca="1">INDEX(Parameters,MATCH($A80,Parameters!$A:$A,0),MATCH(AB$3,Parameters!$8:$8,0))</f>
        <v>0.11</v>
      </c>
      <c r="AC80" s="62">
        <f ca="1">INDEX(Parameters,MATCH($A80,Parameters!$A:$A,0),MATCH(AC$3,Parameters!$8:$8,0))</f>
        <v>0.11</v>
      </c>
      <c r="AD80" s="62">
        <f ca="1">INDEX(Parameters,MATCH($A80,Parameters!$A:$A,0),MATCH(AD$3,Parameters!$8:$8,0))</f>
        <v>0.11</v>
      </c>
      <c r="AE80" s="62">
        <f ca="1">INDEX(Parameters,MATCH($A80,Parameters!$A:$A,0),MATCH(AE$3,Parameters!$8:$8,0))</f>
        <v>0.11</v>
      </c>
      <c r="AF80" s="62">
        <f ca="1">INDEX(Parameters,MATCH($A80,Parameters!$A:$A,0),MATCH(AF$3,Parameters!$8:$8,0))</f>
        <v>0.11</v>
      </c>
      <c r="AG80" s="62">
        <f ca="1">INDEX(Parameters,MATCH($A80,Parameters!$A:$A,0),MATCH(AG$3,Parameters!$8:$8,0))</f>
        <v>0.11</v>
      </c>
      <c r="AH80" s="62">
        <f ca="1">INDEX(Parameters,MATCH($A80,Parameters!$A:$A,0),MATCH(AH$3,Parameters!$8:$8,0))</f>
        <v>0.11</v>
      </c>
      <c r="AI80" s="62">
        <f ca="1">INDEX(Parameters,MATCH($A80,Parameters!$A:$A,0),MATCH(AI$3,Parameters!$8:$8,0))</f>
        <v>0.11</v>
      </c>
      <c r="AJ80" s="62">
        <f ca="1">INDEX(Parameters,MATCH($A80,Parameters!$A:$A,0),MATCH(AJ$3,Parameters!$8:$8,0))</f>
        <v>0.11</v>
      </c>
      <c r="AK80" s="62">
        <f ca="1">INDEX(Parameters,MATCH($A80,Parameters!$A:$A,0),MATCH(AK$3,Parameters!$8:$8,0))</f>
        <v>0.11</v>
      </c>
      <c r="AL80" s="62">
        <f ca="1">INDEX(Parameters,MATCH($A80,Parameters!$A:$A,0),MATCH(AL$3,Parameters!$8:$8,0))</f>
        <v>0.11</v>
      </c>
      <c r="AM80" s="62"/>
      <c r="AN80" s="62"/>
      <c r="AO80" s="62"/>
      <c r="AP80" s="62"/>
      <c r="AQ80" s="62"/>
    </row>
    <row r="81" spans="1:43" x14ac:dyDescent="0.25">
      <c r="A81" s="66" t="str">
        <f t="shared" si="46"/>
        <v>EF_N2O_storage_slurry_Swine (finishing pigs)</v>
      </c>
      <c r="B81" s="25" t="s">
        <v>165</v>
      </c>
      <c r="C81" s="2" t="s">
        <v>215</v>
      </c>
      <c r="D81" s="77" t="str">
        <f t="shared" ca="1" si="47"/>
        <v>N2O-N</v>
      </c>
      <c r="E81" s="46" t="str">
        <f t="shared" si="2"/>
        <v>Swine (finishing pigs)</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EF_NO_storage_slurry_Swine (finishing pigs)</v>
      </c>
      <c r="B82" s="25" t="s">
        <v>165</v>
      </c>
      <c r="C82" s="2" t="s">
        <v>212</v>
      </c>
      <c r="D82" s="77" t="str">
        <f t="shared" ca="1" si="47"/>
        <v>NO-N</v>
      </c>
      <c r="E82" s="46" t="str">
        <f t="shared" si="2"/>
        <v>Swine (finishing pigs)</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EF_N2_storage_slurry_Swine (finishing pigs)</v>
      </c>
      <c r="B83" s="25" t="s">
        <v>165</v>
      </c>
      <c r="C83" s="2" t="s">
        <v>213</v>
      </c>
      <c r="D83" s="77" t="str">
        <f t="shared" ca="1" si="47"/>
        <v>N2-N</v>
      </c>
      <c r="E83" s="46" t="str">
        <f t="shared" si="2"/>
        <v>Swine (finishing pigs)</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EF_NH3_storage_solid_Swine (finishing pigs)</v>
      </c>
      <c r="B84" s="25" t="s">
        <v>165</v>
      </c>
      <c r="C84" s="2" t="s">
        <v>207</v>
      </c>
      <c r="D84" s="77" t="str">
        <f t="shared" ca="1" si="47"/>
        <v>NH3-N</v>
      </c>
      <c r="E84" s="46" t="str">
        <f t="shared" si="2"/>
        <v>Swine (finishing pigs)</v>
      </c>
      <c r="F84" s="77" t="str">
        <f t="shared" ca="1" si="48"/>
        <v>Fraction TAN</v>
      </c>
      <c r="G84" s="175"/>
      <c r="H84" s="62">
        <f ca="1">INDEX(Parameters,MATCH($A84,Parameters!$A:$A,0),MATCH(H$3,Parameters!$8:$8,0))</f>
        <v>0.28999999999999998</v>
      </c>
      <c r="I84" s="62">
        <f ca="1">INDEX(Parameters,MATCH($A84,Parameters!$A:$A,0),MATCH(I$3,Parameters!$8:$8,0))</f>
        <v>0.28999999999999998</v>
      </c>
      <c r="J84" s="62">
        <f ca="1">INDEX(Parameters,MATCH($A84,Parameters!$A:$A,0),MATCH(J$3,Parameters!$8:$8,0))</f>
        <v>0.28999999999999998</v>
      </c>
      <c r="K84" s="62">
        <f ca="1">INDEX(Parameters,MATCH($A84,Parameters!$A:$A,0),MATCH(K$3,Parameters!$8:$8,0))</f>
        <v>0.28999999999999998</v>
      </c>
      <c r="L84" s="62">
        <f ca="1">INDEX(Parameters,MATCH($A84,Parameters!$A:$A,0),MATCH(L$3,Parameters!$8:$8,0))</f>
        <v>0.28999999999999998</v>
      </c>
      <c r="M84" s="62">
        <f ca="1">INDEX(Parameters,MATCH($A84,Parameters!$A:$A,0),MATCH(M$3,Parameters!$8:$8,0))</f>
        <v>0.28999999999999998</v>
      </c>
      <c r="N84" s="62">
        <f ca="1">INDEX(Parameters,MATCH($A84,Parameters!$A:$A,0),MATCH(N$3,Parameters!$8:$8,0))</f>
        <v>0.28999999999999998</v>
      </c>
      <c r="O84" s="62">
        <f ca="1">INDEX(Parameters,MATCH($A84,Parameters!$A:$A,0),MATCH(O$3,Parameters!$8:$8,0))</f>
        <v>0.28999999999999998</v>
      </c>
      <c r="P84" s="62">
        <f ca="1">INDEX(Parameters,MATCH($A84,Parameters!$A:$A,0),MATCH(P$3,Parameters!$8:$8,0))</f>
        <v>0.28999999999999998</v>
      </c>
      <c r="Q84" s="62">
        <f ca="1">INDEX(Parameters,MATCH($A84,Parameters!$A:$A,0),MATCH(Q$3,Parameters!$8:$8,0))</f>
        <v>0.28999999999999998</v>
      </c>
      <c r="R84" s="62">
        <f ca="1">INDEX(Parameters,MATCH($A84,Parameters!$A:$A,0),MATCH(R$3,Parameters!$8:$8,0))</f>
        <v>0.28999999999999998</v>
      </c>
      <c r="S84" s="62">
        <f ca="1">INDEX(Parameters,MATCH($A84,Parameters!$A:$A,0),MATCH(S$3,Parameters!$8:$8,0))</f>
        <v>0.28999999999999998</v>
      </c>
      <c r="T84" s="62">
        <f ca="1">INDEX(Parameters,MATCH($A84,Parameters!$A:$A,0),MATCH(T$3,Parameters!$8:$8,0))</f>
        <v>0.28999999999999998</v>
      </c>
      <c r="U84" s="62">
        <f ca="1">INDEX(Parameters,MATCH($A84,Parameters!$A:$A,0),MATCH(U$3,Parameters!$8:$8,0))</f>
        <v>0.28999999999999998</v>
      </c>
      <c r="V84" s="62">
        <f ca="1">INDEX(Parameters,MATCH($A84,Parameters!$A:$A,0),MATCH(V$3,Parameters!$8:$8,0))</f>
        <v>0.28999999999999998</v>
      </c>
      <c r="W84" s="62">
        <f ca="1">INDEX(Parameters,MATCH($A84,Parameters!$A:$A,0),MATCH(W$3,Parameters!$8:$8,0))</f>
        <v>0.28999999999999998</v>
      </c>
      <c r="X84" s="62">
        <f ca="1">INDEX(Parameters,MATCH($A84,Parameters!$A:$A,0),MATCH(X$3,Parameters!$8:$8,0))</f>
        <v>0.28999999999999998</v>
      </c>
      <c r="Y84" s="62">
        <f ca="1">INDEX(Parameters,MATCH($A84,Parameters!$A:$A,0),MATCH(Y$3,Parameters!$8:$8,0))</f>
        <v>0.28999999999999998</v>
      </c>
      <c r="Z84" s="62">
        <f ca="1">INDEX(Parameters,MATCH($A84,Parameters!$A:$A,0),MATCH(Z$3,Parameters!$8:$8,0))</f>
        <v>0.28999999999999998</v>
      </c>
      <c r="AA84" s="62">
        <f ca="1">INDEX(Parameters,MATCH($A84,Parameters!$A:$A,0),MATCH(AA$3,Parameters!$8:$8,0))</f>
        <v>0.28999999999999998</v>
      </c>
      <c r="AB84" s="62">
        <f ca="1">INDEX(Parameters,MATCH($A84,Parameters!$A:$A,0),MATCH(AB$3,Parameters!$8:$8,0))</f>
        <v>0.28999999999999998</v>
      </c>
      <c r="AC84" s="62">
        <f ca="1">INDEX(Parameters,MATCH($A84,Parameters!$A:$A,0),MATCH(AC$3,Parameters!$8:$8,0))</f>
        <v>0.28999999999999998</v>
      </c>
      <c r="AD84" s="62">
        <f ca="1">INDEX(Parameters,MATCH($A84,Parameters!$A:$A,0),MATCH(AD$3,Parameters!$8:$8,0))</f>
        <v>0.28999999999999998</v>
      </c>
      <c r="AE84" s="62">
        <f ca="1">INDEX(Parameters,MATCH($A84,Parameters!$A:$A,0),MATCH(AE$3,Parameters!$8:$8,0))</f>
        <v>0.28999999999999998</v>
      </c>
      <c r="AF84" s="62">
        <f ca="1">INDEX(Parameters,MATCH($A84,Parameters!$A:$A,0),MATCH(AF$3,Parameters!$8:$8,0))</f>
        <v>0.28999999999999998</v>
      </c>
      <c r="AG84" s="62">
        <f ca="1">INDEX(Parameters,MATCH($A84,Parameters!$A:$A,0),MATCH(AG$3,Parameters!$8:$8,0))</f>
        <v>0.28999999999999998</v>
      </c>
      <c r="AH84" s="62">
        <f ca="1">INDEX(Parameters,MATCH($A84,Parameters!$A:$A,0),MATCH(AH$3,Parameters!$8:$8,0))</f>
        <v>0.28999999999999998</v>
      </c>
      <c r="AI84" s="62">
        <f ca="1">INDEX(Parameters,MATCH($A84,Parameters!$A:$A,0),MATCH(AI$3,Parameters!$8:$8,0))</f>
        <v>0.28999999999999998</v>
      </c>
      <c r="AJ84" s="62">
        <f ca="1">INDEX(Parameters,MATCH($A84,Parameters!$A:$A,0),MATCH(AJ$3,Parameters!$8:$8,0))</f>
        <v>0.28999999999999998</v>
      </c>
      <c r="AK84" s="62">
        <f ca="1">INDEX(Parameters,MATCH($A84,Parameters!$A:$A,0),MATCH(AK$3,Parameters!$8:$8,0))</f>
        <v>0.28999999999999998</v>
      </c>
      <c r="AL84" s="62">
        <f ca="1">INDEX(Parameters,MATCH($A84,Parameters!$A:$A,0),MATCH(AL$3,Parameters!$8:$8,0))</f>
        <v>0.28999999999999998</v>
      </c>
      <c r="AM84" s="62"/>
      <c r="AN84" s="62"/>
      <c r="AO84" s="62"/>
      <c r="AP84" s="62"/>
      <c r="AQ84" s="62"/>
    </row>
    <row r="85" spans="1:43" x14ac:dyDescent="0.25">
      <c r="A85" s="66" t="str">
        <f t="shared" si="46"/>
        <v>EF_N2O_storage_solid_Swine (finishing pigs)</v>
      </c>
      <c r="B85" s="25" t="s">
        <v>165</v>
      </c>
      <c r="C85" s="2" t="s">
        <v>218</v>
      </c>
      <c r="D85" s="77" t="str">
        <f t="shared" ca="1" si="47"/>
        <v>N2O-N</v>
      </c>
      <c r="E85" s="46" t="str">
        <f t="shared" si="2"/>
        <v>Swine (finishing pigs)</v>
      </c>
      <c r="F85" s="77" t="str">
        <f t="shared" ca="1" si="48"/>
        <v>Fraction TAN</v>
      </c>
      <c r="G85" s="175"/>
      <c r="H85" s="62">
        <f ca="1">INDEX(Parameters,MATCH($A85,Parameters!$A:$A,0),MATCH(H$3,Parameters!$8:$8,0))</f>
        <v>0.01</v>
      </c>
      <c r="I85" s="62">
        <f ca="1">INDEX(Parameters,MATCH($A85,Parameters!$A:$A,0),MATCH(I$3,Parameters!$8:$8,0))</f>
        <v>0.01</v>
      </c>
      <c r="J85" s="62">
        <f ca="1">INDEX(Parameters,MATCH($A85,Parameters!$A:$A,0),MATCH(J$3,Parameters!$8:$8,0))</f>
        <v>0.01</v>
      </c>
      <c r="K85" s="62">
        <f ca="1">INDEX(Parameters,MATCH($A85,Parameters!$A:$A,0),MATCH(K$3,Parameters!$8:$8,0))</f>
        <v>0.01</v>
      </c>
      <c r="L85" s="62">
        <f ca="1">INDEX(Parameters,MATCH($A85,Parameters!$A:$A,0),MATCH(L$3,Parameters!$8:$8,0))</f>
        <v>0.01</v>
      </c>
      <c r="M85" s="62">
        <f ca="1">INDEX(Parameters,MATCH($A85,Parameters!$A:$A,0),MATCH(M$3,Parameters!$8:$8,0))</f>
        <v>0.01</v>
      </c>
      <c r="N85" s="62">
        <f ca="1">INDEX(Parameters,MATCH($A85,Parameters!$A:$A,0),MATCH(N$3,Parameters!$8:$8,0))</f>
        <v>0.01</v>
      </c>
      <c r="O85" s="62">
        <f ca="1">INDEX(Parameters,MATCH($A85,Parameters!$A:$A,0),MATCH(O$3,Parameters!$8:$8,0))</f>
        <v>0.01</v>
      </c>
      <c r="P85" s="62">
        <f ca="1">INDEX(Parameters,MATCH($A85,Parameters!$A:$A,0),MATCH(P$3,Parameters!$8:$8,0))</f>
        <v>0.01</v>
      </c>
      <c r="Q85" s="62">
        <f ca="1">INDEX(Parameters,MATCH($A85,Parameters!$A:$A,0),MATCH(Q$3,Parameters!$8:$8,0))</f>
        <v>0.01</v>
      </c>
      <c r="R85" s="62">
        <f ca="1">INDEX(Parameters,MATCH($A85,Parameters!$A:$A,0),MATCH(R$3,Parameters!$8:$8,0))</f>
        <v>0.01</v>
      </c>
      <c r="S85" s="62">
        <f ca="1">INDEX(Parameters,MATCH($A85,Parameters!$A:$A,0),MATCH(S$3,Parameters!$8:$8,0))</f>
        <v>0.01</v>
      </c>
      <c r="T85" s="62">
        <f ca="1">INDEX(Parameters,MATCH($A85,Parameters!$A:$A,0),MATCH(T$3,Parameters!$8:$8,0))</f>
        <v>0.01</v>
      </c>
      <c r="U85" s="62">
        <f ca="1">INDEX(Parameters,MATCH($A85,Parameters!$A:$A,0),MATCH(U$3,Parameters!$8:$8,0))</f>
        <v>0.01</v>
      </c>
      <c r="V85" s="62">
        <f ca="1">INDEX(Parameters,MATCH($A85,Parameters!$A:$A,0),MATCH(V$3,Parameters!$8:$8,0))</f>
        <v>0.01</v>
      </c>
      <c r="W85" s="62">
        <f ca="1">INDEX(Parameters,MATCH($A85,Parameters!$A:$A,0),MATCH(W$3,Parameters!$8:$8,0))</f>
        <v>0.01</v>
      </c>
      <c r="X85" s="62">
        <f ca="1">INDEX(Parameters,MATCH($A85,Parameters!$A:$A,0),MATCH(X$3,Parameters!$8:$8,0))</f>
        <v>0.01</v>
      </c>
      <c r="Y85" s="62">
        <f ca="1">INDEX(Parameters,MATCH($A85,Parameters!$A:$A,0),MATCH(Y$3,Parameters!$8:$8,0))</f>
        <v>0.01</v>
      </c>
      <c r="Z85" s="62">
        <f ca="1">INDEX(Parameters,MATCH($A85,Parameters!$A:$A,0),MATCH(Z$3,Parameters!$8:$8,0))</f>
        <v>0.01</v>
      </c>
      <c r="AA85" s="62">
        <f ca="1">INDEX(Parameters,MATCH($A85,Parameters!$A:$A,0),MATCH(AA$3,Parameters!$8:$8,0))</f>
        <v>0.01</v>
      </c>
      <c r="AB85" s="62">
        <f ca="1">INDEX(Parameters,MATCH($A85,Parameters!$A:$A,0),MATCH(AB$3,Parameters!$8:$8,0))</f>
        <v>0.01</v>
      </c>
      <c r="AC85" s="62">
        <f ca="1">INDEX(Parameters,MATCH($A85,Parameters!$A:$A,0),MATCH(AC$3,Parameters!$8:$8,0))</f>
        <v>0.01</v>
      </c>
      <c r="AD85" s="62">
        <f ca="1">INDEX(Parameters,MATCH($A85,Parameters!$A:$A,0),MATCH(AD$3,Parameters!$8:$8,0))</f>
        <v>0.01</v>
      </c>
      <c r="AE85" s="62">
        <f ca="1">INDEX(Parameters,MATCH($A85,Parameters!$A:$A,0),MATCH(AE$3,Parameters!$8:$8,0))</f>
        <v>0.01</v>
      </c>
      <c r="AF85" s="62">
        <f ca="1">INDEX(Parameters,MATCH($A85,Parameters!$A:$A,0),MATCH(AF$3,Parameters!$8:$8,0))</f>
        <v>0.01</v>
      </c>
      <c r="AG85" s="62">
        <f ca="1">INDEX(Parameters,MATCH($A85,Parameters!$A:$A,0),MATCH(AG$3,Parameters!$8:$8,0))</f>
        <v>0.01</v>
      </c>
      <c r="AH85" s="62">
        <f ca="1">INDEX(Parameters,MATCH($A85,Parameters!$A:$A,0),MATCH(AH$3,Parameters!$8:$8,0))</f>
        <v>0.01</v>
      </c>
      <c r="AI85" s="62">
        <f ca="1">INDEX(Parameters,MATCH($A85,Parameters!$A:$A,0),MATCH(AI$3,Parameters!$8:$8,0))</f>
        <v>0.01</v>
      </c>
      <c r="AJ85" s="62">
        <f ca="1">INDEX(Parameters,MATCH($A85,Parameters!$A:$A,0),MATCH(AJ$3,Parameters!$8:$8,0))</f>
        <v>0.01</v>
      </c>
      <c r="AK85" s="62">
        <f ca="1">INDEX(Parameters,MATCH($A85,Parameters!$A:$A,0),MATCH(AK$3,Parameters!$8:$8,0))</f>
        <v>0.01</v>
      </c>
      <c r="AL85" s="62">
        <f ca="1">INDEX(Parameters,MATCH($A85,Parameters!$A:$A,0),MATCH(AL$3,Parameters!$8:$8,0))</f>
        <v>0.01</v>
      </c>
      <c r="AM85" s="62"/>
      <c r="AN85" s="62"/>
      <c r="AO85" s="62"/>
      <c r="AP85" s="62"/>
      <c r="AQ85" s="62"/>
    </row>
    <row r="86" spans="1:43" x14ac:dyDescent="0.25">
      <c r="A86" s="66" t="str">
        <f t="shared" si="46"/>
        <v>EF_NO_storage_solid_Swine (finishing pigs)</v>
      </c>
      <c r="B86" s="25" t="s">
        <v>165</v>
      </c>
      <c r="C86" s="2" t="s">
        <v>210</v>
      </c>
      <c r="D86" s="77" t="str">
        <f t="shared" ca="1" si="47"/>
        <v>NO-N</v>
      </c>
      <c r="E86" s="46" t="str">
        <f t="shared" si="2"/>
        <v>Swine (finishing pigs)</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EF_N2_storage_solid_Swine (finishing pigs)</v>
      </c>
      <c r="B87" s="25" t="s">
        <v>165</v>
      </c>
      <c r="C87" s="2" t="s">
        <v>211</v>
      </c>
      <c r="D87" s="77" t="str">
        <f t="shared" ca="1" si="47"/>
        <v>N2-N</v>
      </c>
      <c r="E87" s="46" t="str">
        <f t="shared" si="2"/>
        <v>Swine (finishing pigs)</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Swine (finishing pigs)</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Swine (finishing pigs)</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Swine (finishing pigs)</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Swine (finishing pigs)</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Swine (finishing pigs)</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Swine (finishing pigs)</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Swine (finishing pigs)</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Swine (finishing pigs)</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Swine (finishing pigs)</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Swine (finishing pigs)</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Swine (finishing pigs)</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Swine (finishing pigs)</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Swine (finishing pigs)</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Swine (finishing pigs)</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fmin_biogas_Swine (finishing pigs)</v>
      </c>
      <c r="B103" s="25" t="s">
        <v>523</v>
      </c>
      <c r="C103" s="42" t="s">
        <v>522</v>
      </c>
      <c r="D103" s="77" t="str">
        <f ca="1">VLOOKUP(A103,Parameters,4,0)</f>
        <v>N</v>
      </c>
      <c r="E103" s="46" t="str">
        <f t="shared" si="2"/>
        <v>Swine (finishing pigs)</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Swine (finishing pigs)</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Swine (finishing pigs)</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Swine (finishing pigs)</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Swine (finishing pigs)</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Swine (finishing pigs)</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Swine (finishing pigs)</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EF_NH3_applic_slurry_Swine (finishing pigs)</v>
      </c>
      <c r="B114" s="25" t="s">
        <v>128</v>
      </c>
      <c r="C114" s="2" t="s">
        <v>322</v>
      </c>
      <c r="D114" s="77" t="str">
        <f ca="1">VLOOKUP(A114,Parameters,4,0)</f>
        <v>NH3-N</v>
      </c>
      <c r="E114" s="46" t="str">
        <f t="shared" ref="E114:E136" si="69">$A$1</f>
        <v>Swine (finishing pigs)</v>
      </c>
      <c r="F114" s="77" t="str">
        <f ca="1">VLOOKUP(A114,Parameters,6,0)</f>
        <v>Fraction TAN</v>
      </c>
      <c r="G114" s="175"/>
      <c r="H114" s="56">
        <f ca="1">INDEX(Parameters,MATCH($A114,Parameters!$A:$A,0),MATCH(H$3,Parameters!$8:$8,0))</f>
        <v>0.4</v>
      </c>
      <c r="I114" s="56">
        <f ca="1">INDEX(Parameters,MATCH($A114,Parameters!$A:$A,0),MATCH(I$3,Parameters!$8:$8,0))</f>
        <v>0.4</v>
      </c>
      <c r="J114" s="56">
        <f ca="1">INDEX(Parameters,MATCH($A114,Parameters!$A:$A,0),MATCH(J$3,Parameters!$8:$8,0))</f>
        <v>0.4</v>
      </c>
      <c r="K114" s="56">
        <f ca="1">INDEX(Parameters,MATCH($A114,Parameters!$A:$A,0),MATCH(K$3,Parameters!$8:$8,0))</f>
        <v>0.4</v>
      </c>
      <c r="L114" s="56">
        <f ca="1">INDEX(Parameters,MATCH($A114,Parameters!$A:$A,0),MATCH(L$3,Parameters!$8:$8,0))</f>
        <v>0.4</v>
      </c>
      <c r="M114" s="56">
        <f ca="1">INDEX(Parameters,MATCH($A114,Parameters!$A:$A,0),MATCH(M$3,Parameters!$8:$8,0))</f>
        <v>0.4</v>
      </c>
      <c r="N114" s="56">
        <f ca="1">INDEX(Parameters,MATCH($A114,Parameters!$A:$A,0),MATCH(N$3,Parameters!$8:$8,0))</f>
        <v>0.4</v>
      </c>
      <c r="O114" s="56">
        <f ca="1">INDEX(Parameters,MATCH($A114,Parameters!$A:$A,0),MATCH(O$3,Parameters!$8:$8,0))</f>
        <v>0.4</v>
      </c>
      <c r="P114" s="56">
        <f ca="1">INDEX(Parameters,MATCH($A114,Parameters!$A:$A,0),MATCH(P$3,Parameters!$8:$8,0))</f>
        <v>0.4</v>
      </c>
      <c r="Q114" s="56">
        <f ca="1">INDEX(Parameters,MATCH($A114,Parameters!$A:$A,0),MATCH(Q$3,Parameters!$8:$8,0))</f>
        <v>0.4</v>
      </c>
      <c r="R114" s="56">
        <f ca="1">INDEX(Parameters,MATCH($A114,Parameters!$A:$A,0),MATCH(R$3,Parameters!$8:$8,0))</f>
        <v>0.4</v>
      </c>
      <c r="S114" s="56">
        <f ca="1">INDEX(Parameters,MATCH($A114,Parameters!$A:$A,0),MATCH(S$3,Parameters!$8:$8,0))</f>
        <v>0.4</v>
      </c>
      <c r="T114" s="56">
        <f ca="1">INDEX(Parameters,MATCH($A114,Parameters!$A:$A,0),MATCH(T$3,Parameters!$8:$8,0))</f>
        <v>0.4</v>
      </c>
      <c r="U114" s="56">
        <f ca="1">INDEX(Parameters,MATCH($A114,Parameters!$A:$A,0),MATCH(U$3,Parameters!$8:$8,0))</f>
        <v>0.4</v>
      </c>
      <c r="V114" s="56">
        <f ca="1">INDEX(Parameters,MATCH($A114,Parameters!$A:$A,0),MATCH(V$3,Parameters!$8:$8,0))</f>
        <v>0.4</v>
      </c>
      <c r="W114" s="56">
        <f ca="1">INDEX(Parameters,MATCH($A114,Parameters!$A:$A,0),MATCH(W$3,Parameters!$8:$8,0))</f>
        <v>0.4</v>
      </c>
      <c r="X114" s="56">
        <f ca="1">INDEX(Parameters,MATCH($A114,Parameters!$A:$A,0),MATCH(X$3,Parameters!$8:$8,0))</f>
        <v>0.4</v>
      </c>
      <c r="Y114" s="56">
        <f ca="1">INDEX(Parameters,MATCH($A114,Parameters!$A:$A,0),MATCH(Y$3,Parameters!$8:$8,0))</f>
        <v>0.4</v>
      </c>
      <c r="Z114" s="56">
        <f ca="1">INDEX(Parameters,MATCH($A114,Parameters!$A:$A,0),MATCH(Z$3,Parameters!$8:$8,0))</f>
        <v>0.4</v>
      </c>
      <c r="AA114" s="56">
        <f ca="1">INDEX(Parameters,MATCH($A114,Parameters!$A:$A,0),MATCH(AA$3,Parameters!$8:$8,0))</f>
        <v>0.4</v>
      </c>
      <c r="AB114" s="56">
        <f ca="1">INDEX(Parameters,MATCH($A114,Parameters!$A:$A,0),MATCH(AB$3,Parameters!$8:$8,0))</f>
        <v>0.4</v>
      </c>
      <c r="AC114" s="56">
        <f ca="1">INDEX(Parameters,MATCH($A114,Parameters!$A:$A,0),MATCH(AC$3,Parameters!$8:$8,0))</f>
        <v>0.4</v>
      </c>
      <c r="AD114" s="56">
        <f ca="1">INDEX(Parameters,MATCH($A114,Parameters!$A:$A,0),MATCH(AD$3,Parameters!$8:$8,0))</f>
        <v>0.4</v>
      </c>
      <c r="AE114" s="56">
        <f ca="1">INDEX(Parameters,MATCH($A114,Parameters!$A:$A,0),MATCH(AE$3,Parameters!$8:$8,0))</f>
        <v>0.4</v>
      </c>
      <c r="AF114" s="56">
        <f ca="1">INDEX(Parameters,MATCH($A114,Parameters!$A:$A,0),MATCH(AF$3,Parameters!$8:$8,0))</f>
        <v>0.4</v>
      </c>
      <c r="AG114" s="56">
        <f ca="1">INDEX(Parameters,MATCH($A114,Parameters!$A:$A,0),MATCH(AG$3,Parameters!$8:$8,0))</f>
        <v>0.4</v>
      </c>
      <c r="AH114" s="56">
        <f ca="1">INDEX(Parameters,MATCH($A114,Parameters!$A:$A,0),MATCH(AH$3,Parameters!$8:$8,0))</f>
        <v>0.4</v>
      </c>
      <c r="AI114" s="56">
        <f ca="1">INDEX(Parameters,MATCH($A114,Parameters!$A:$A,0),MATCH(AI$3,Parameters!$8:$8,0))</f>
        <v>0.4</v>
      </c>
      <c r="AJ114" s="56">
        <f ca="1">INDEX(Parameters,MATCH($A114,Parameters!$A:$A,0),MATCH(AJ$3,Parameters!$8:$8,0))</f>
        <v>0.4</v>
      </c>
      <c r="AK114" s="56">
        <f ca="1">INDEX(Parameters,MATCH($A114,Parameters!$A:$A,0),MATCH(AK$3,Parameters!$8:$8,0))</f>
        <v>0.4</v>
      </c>
      <c r="AL114" s="56">
        <f ca="1">INDEX(Parameters,MATCH($A114,Parameters!$A:$A,0),MATCH(AL$3,Parameters!$8:$8,0))</f>
        <v>0.4</v>
      </c>
      <c r="AM114" s="56"/>
      <c r="AN114" s="56"/>
      <c r="AO114" s="56"/>
      <c r="AP114" s="56"/>
      <c r="AQ114" s="56"/>
    </row>
    <row r="115" spans="1:43" x14ac:dyDescent="0.25">
      <c r="A115" s="66" t="str">
        <f t="shared" si="68"/>
        <v>EF_NH3_applic_solid_Swine (finishing pigs)</v>
      </c>
      <c r="B115" s="25" t="s">
        <v>128</v>
      </c>
      <c r="C115" s="2" t="s">
        <v>323</v>
      </c>
      <c r="D115" s="77" t="str">
        <f ca="1">VLOOKUP(A115,Parameters,4,0)</f>
        <v>NH3-N</v>
      </c>
      <c r="E115" s="46" t="str">
        <f t="shared" si="69"/>
        <v>Swine (finishing pigs)</v>
      </c>
      <c r="F115" s="77" t="str">
        <f ca="1">VLOOKUP(A115,Parameters,6,0)</f>
        <v>Fraction TAN</v>
      </c>
      <c r="G115" s="175"/>
      <c r="H115" s="56">
        <f ca="1">INDEX(Parameters,MATCH($A115,Parameters!$A:$A,0),MATCH(H$3,Parameters!$8:$8,0))</f>
        <v>0.45</v>
      </c>
      <c r="I115" s="56">
        <f ca="1">INDEX(Parameters,MATCH($A115,Parameters!$A:$A,0),MATCH(I$3,Parameters!$8:$8,0))</f>
        <v>0.45</v>
      </c>
      <c r="J115" s="56">
        <f ca="1">INDEX(Parameters,MATCH($A115,Parameters!$A:$A,0),MATCH(J$3,Parameters!$8:$8,0))</f>
        <v>0.45</v>
      </c>
      <c r="K115" s="56">
        <f ca="1">INDEX(Parameters,MATCH($A115,Parameters!$A:$A,0),MATCH(K$3,Parameters!$8:$8,0))</f>
        <v>0.45</v>
      </c>
      <c r="L115" s="56">
        <f ca="1">INDEX(Parameters,MATCH($A115,Parameters!$A:$A,0),MATCH(L$3,Parameters!$8:$8,0))</f>
        <v>0.45</v>
      </c>
      <c r="M115" s="56">
        <f ca="1">INDEX(Parameters,MATCH($A115,Parameters!$A:$A,0),MATCH(M$3,Parameters!$8:$8,0))</f>
        <v>0.45</v>
      </c>
      <c r="N115" s="56">
        <f ca="1">INDEX(Parameters,MATCH($A115,Parameters!$A:$A,0),MATCH(N$3,Parameters!$8:$8,0))</f>
        <v>0.45</v>
      </c>
      <c r="O115" s="56">
        <f ca="1">INDEX(Parameters,MATCH($A115,Parameters!$A:$A,0),MATCH(O$3,Parameters!$8:$8,0))</f>
        <v>0.45</v>
      </c>
      <c r="P115" s="56">
        <f ca="1">INDEX(Parameters,MATCH($A115,Parameters!$A:$A,0),MATCH(P$3,Parameters!$8:$8,0))</f>
        <v>0.45</v>
      </c>
      <c r="Q115" s="56">
        <f ca="1">INDEX(Parameters,MATCH($A115,Parameters!$A:$A,0),MATCH(Q$3,Parameters!$8:$8,0))</f>
        <v>0.45</v>
      </c>
      <c r="R115" s="56">
        <f ca="1">INDEX(Parameters,MATCH($A115,Parameters!$A:$A,0),MATCH(R$3,Parameters!$8:$8,0))</f>
        <v>0.45</v>
      </c>
      <c r="S115" s="56">
        <f ca="1">INDEX(Parameters,MATCH($A115,Parameters!$A:$A,0),MATCH(S$3,Parameters!$8:$8,0))</f>
        <v>0.45</v>
      </c>
      <c r="T115" s="56">
        <f ca="1">INDEX(Parameters,MATCH($A115,Parameters!$A:$A,0),MATCH(T$3,Parameters!$8:$8,0))</f>
        <v>0.45</v>
      </c>
      <c r="U115" s="56">
        <f ca="1">INDEX(Parameters,MATCH($A115,Parameters!$A:$A,0),MATCH(U$3,Parameters!$8:$8,0))</f>
        <v>0.45</v>
      </c>
      <c r="V115" s="56">
        <f ca="1">INDEX(Parameters,MATCH($A115,Parameters!$A:$A,0),MATCH(V$3,Parameters!$8:$8,0))</f>
        <v>0.45</v>
      </c>
      <c r="W115" s="56">
        <f ca="1">INDEX(Parameters,MATCH($A115,Parameters!$A:$A,0),MATCH(W$3,Parameters!$8:$8,0))</f>
        <v>0.45</v>
      </c>
      <c r="X115" s="56">
        <f ca="1">INDEX(Parameters,MATCH($A115,Parameters!$A:$A,0),MATCH(X$3,Parameters!$8:$8,0))</f>
        <v>0.45</v>
      </c>
      <c r="Y115" s="56">
        <f ca="1">INDEX(Parameters,MATCH($A115,Parameters!$A:$A,0),MATCH(Y$3,Parameters!$8:$8,0))</f>
        <v>0.45</v>
      </c>
      <c r="Z115" s="56">
        <f ca="1">INDEX(Parameters,MATCH($A115,Parameters!$A:$A,0),MATCH(Z$3,Parameters!$8:$8,0))</f>
        <v>0.45</v>
      </c>
      <c r="AA115" s="56">
        <f ca="1">INDEX(Parameters,MATCH($A115,Parameters!$A:$A,0),MATCH(AA$3,Parameters!$8:$8,0))</f>
        <v>0.45</v>
      </c>
      <c r="AB115" s="56">
        <f ca="1">INDEX(Parameters,MATCH($A115,Parameters!$A:$A,0),MATCH(AB$3,Parameters!$8:$8,0))</f>
        <v>0.45</v>
      </c>
      <c r="AC115" s="56">
        <f ca="1">INDEX(Parameters,MATCH($A115,Parameters!$A:$A,0),MATCH(AC$3,Parameters!$8:$8,0))</f>
        <v>0.45</v>
      </c>
      <c r="AD115" s="56">
        <f ca="1">INDEX(Parameters,MATCH($A115,Parameters!$A:$A,0),MATCH(AD$3,Parameters!$8:$8,0))</f>
        <v>0.45</v>
      </c>
      <c r="AE115" s="56">
        <f ca="1">INDEX(Parameters,MATCH($A115,Parameters!$A:$A,0),MATCH(AE$3,Parameters!$8:$8,0))</f>
        <v>0.45</v>
      </c>
      <c r="AF115" s="56">
        <f ca="1">INDEX(Parameters,MATCH($A115,Parameters!$A:$A,0),MATCH(AF$3,Parameters!$8:$8,0))</f>
        <v>0.45</v>
      </c>
      <c r="AG115" s="56">
        <f ca="1">INDEX(Parameters,MATCH($A115,Parameters!$A:$A,0),MATCH(AG$3,Parameters!$8:$8,0))</f>
        <v>0.45</v>
      </c>
      <c r="AH115" s="56">
        <f ca="1">INDEX(Parameters,MATCH($A115,Parameters!$A:$A,0),MATCH(AH$3,Parameters!$8:$8,0))</f>
        <v>0.45</v>
      </c>
      <c r="AI115" s="56">
        <f ca="1">INDEX(Parameters,MATCH($A115,Parameters!$A:$A,0),MATCH(AI$3,Parameters!$8:$8,0))</f>
        <v>0.45</v>
      </c>
      <c r="AJ115" s="56">
        <f ca="1">INDEX(Parameters,MATCH($A115,Parameters!$A:$A,0),MATCH(AJ$3,Parameters!$8:$8,0))</f>
        <v>0.45</v>
      </c>
      <c r="AK115" s="56">
        <f ca="1">INDEX(Parameters,MATCH($A115,Parameters!$A:$A,0),MATCH(AK$3,Parameters!$8:$8,0))</f>
        <v>0.45</v>
      </c>
      <c r="AL115" s="56">
        <f ca="1">INDEX(Parameters,MATCH($A115,Parameters!$A:$A,0),MATCH(AL$3,Parameters!$8:$8,0))</f>
        <v>0.45</v>
      </c>
      <c r="AM115" s="56"/>
      <c r="AN115" s="56"/>
      <c r="AO115" s="56"/>
      <c r="AP115" s="56"/>
      <c r="AQ115" s="56"/>
    </row>
    <row r="116" spans="1:43" ht="18.75" x14ac:dyDescent="0.35">
      <c r="A116" s="382" t="s">
        <v>319</v>
      </c>
      <c r="B116" s="25" t="s">
        <v>128</v>
      </c>
      <c r="C116" s="69" t="s">
        <v>226</v>
      </c>
      <c r="D116" s="25" t="s">
        <v>252</v>
      </c>
      <c r="E116" s="46" t="str">
        <f t="shared" si="69"/>
        <v>Swine (finishing pigs)</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Swine (finishing pigs)</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Swine (finishing pigs)</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Swine (finishing pigs)</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Swine (finishing pigs)</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Swine (finishing pigs)</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Swine (finishing pigs)</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Swine (finishing pigs)</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Swine (finishing pigs)</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Swine (finishing pigs)</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Swine (finishing pigs)</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EF_NH3_grazing_Swine (finishing pigs)</v>
      </c>
      <c r="B132" s="52"/>
      <c r="C132" s="2" t="s">
        <v>231</v>
      </c>
      <c r="D132" s="77" t="str">
        <f ca="1">VLOOKUP(A132,Parameters,4,0)</f>
        <v>NH3-N</v>
      </c>
      <c r="E132" s="46" t="str">
        <f t="shared" si="69"/>
        <v>Swine (finishing pigs)</v>
      </c>
      <c r="F132" s="77" t="str">
        <f ca="1">VLOOKUP(A132,Parameters,6,0)</f>
        <v>Fraction TAN</v>
      </c>
      <c r="G132" s="358"/>
      <c r="H132" s="56">
        <f ca="1">INDEX(Parameters,MATCH($A132,Parameters!$A:$A,0),MATCH(H$3,Parameters!$8:$8,0))</f>
        <v>0</v>
      </c>
      <c r="I132" s="56">
        <f ca="1">INDEX(Parameters,MATCH($A132,Parameters!$A:$A,0),MATCH(I$3,Parameters!$8:$8,0))</f>
        <v>0</v>
      </c>
      <c r="J132" s="56">
        <f ca="1">INDEX(Parameters,MATCH($A132,Parameters!$A:$A,0),MATCH(J$3,Parameters!$8:$8,0))</f>
        <v>0</v>
      </c>
      <c r="K132" s="56">
        <f ca="1">INDEX(Parameters,MATCH($A132,Parameters!$A:$A,0),MATCH(K$3,Parameters!$8:$8,0))</f>
        <v>0</v>
      </c>
      <c r="L132" s="56">
        <f ca="1">INDEX(Parameters,MATCH($A132,Parameters!$A:$A,0),MATCH(L$3,Parameters!$8:$8,0))</f>
        <v>0</v>
      </c>
      <c r="M132" s="56">
        <f ca="1">INDEX(Parameters,MATCH($A132,Parameters!$A:$A,0),MATCH(M$3,Parameters!$8:$8,0))</f>
        <v>0</v>
      </c>
      <c r="N132" s="56">
        <f ca="1">INDEX(Parameters,MATCH($A132,Parameters!$A:$A,0),MATCH(N$3,Parameters!$8:$8,0))</f>
        <v>0</v>
      </c>
      <c r="O132" s="56">
        <f ca="1">INDEX(Parameters,MATCH($A132,Parameters!$A:$A,0),MATCH(O$3,Parameters!$8:$8,0))</f>
        <v>0</v>
      </c>
      <c r="P132" s="56">
        <f ca="1">INDEX(Parameters,MATCH($A132,Parameters!$A:$A,0),MATCH(P$3,Parameters!$8:$8,0))</f>
        <v>0</v>
      </c>
      <c r="Q132" s="56">
        <f ca="1">INDEX(Parameters,MATCH($A132,Parameters!$A:$A,0),MATCH(Q$3,Parameters!$8:$8,0))</f>
        <v>0</v>
      </c>
      <c r="R132" s="56">
        <f ca="1">INDEX(Parameters,MATCH($A132,Parameters!$A:$A,0),MATCH(R$3,Parameters!$8:$8,0))</f>
        <v>0</v>
      </c>
      <c r="S132" s="56">
        <f ca="1">INDEX(Parameters,MATCH($A132,Parameters!$A:$A,0),MATCH(S$3,Parameters!$8:$8,0))</f>
        <v>0</v>
      </c>
      <c r="T132" s="56">
        <f ca="1">INDEX(Parameters,MATCH($A132,Parameters!$A:$A,0),MATCH(T$3,Parameters!$8:$8,0))</f>
        <v>0</v>
      </c>
      <c r="U132" s="56">
        <f ca="1">INDEX(Parameters,MATCH($A132,Parameters!$A:$A,0),MATCH(U$3,Parameters!$8:$8,0))</f>
        <v>0</v>
      </c>
      <c r="V132" s="56">
        <f ca="1">INDEX(Parameters,MATCH($A132,Parameters!$A:$A,0),MATCH(V$3,Parameters!$8:$8,0))</f>
        <v>0</v>
      </c>
      <c r="W132" s="56">
        <f ca="1">INDEX(Parameters,MATCH($A132,Parameters!$A:$A,0),MATCH(W$3,Parameters!$8:$8,0))</f>
        <v>0</v>
      </c>
      <c r="X132" s="56">
        <f ca="1">INDEX(Parameters,MATCH($A132,Parameters!$A:$A,0),MATCH(X$3,Parameters!$8:$8,0))</f>
        <v>0</v>
      </c>
      <c r="Y132" s="56">
        <f ca="1">INDEX(Parameters,MATCH($A132,Parameters!$A:$A,0),MATCH(Y$3,Parameters!$8:$8,0))</f>
        <v>0</v>
      </c>
      <c r="Z132" s="56">
        <f ca="1">INDEX(Parameters,MATCH($A132,Parameters!$A:$A,0),MATCH(Z$3,Parameters!$8:$8,0))</f>
        <v>0</v>
      </c>
      <c r="AA132" s="56">
        <f ca="1">INDEX(Parameters,MATCH($A132,Parameters!$A:$A,0),MATCH(AA$3,Parameters!$8:$8,0))</f>
        <v>0</v>
      </c>
      <c r="AB132" s="56">
        <f ca="1">INDEX(Parameters,MATCH($A132,Parameters!$A:$A,0),MATCH(AB$3,Parameters!$8:$8,0))</f>
        <v>0</v>
      </c>
      <c r="AC132" s="56">
        <f ca="1">INDEX(Parameters,MATCH($A132,Parameters!$A:$A,0),MATCH(AC$3,Parameters!$8:$8,0))</f>
        <v>0</v>
      </c>
      <c r="AD132" s="56">
        <f ca="1">INDEX(Parameters,MATCH($A132,Parameters!$A:$A,0),MATCH(AD$3,Parameters!$8:$8,0))</f>
        <v>0</v>
      </c>
      <c r="AE132" s="56">
        <f ca="1">INDEX(Parameters,MATCH($A132,Parameters!$A:$A,0),MATCH(AE$3,Parameters!$8:$8,0))</f>
        <v>0</v>
      </c>
      <c r="AF132" s="56">
        <f ca="1">INDEX(Parameters,MATCH($A132,Parameters!$A:$A,0),MATCH(AF$3,Parameters!$8:$8,0))</f>
        <v>0</v>
      </c>
      <c r="AG132" s="56">
        <f ca="1">INDEX(Parameters,MATCH($A132,Parameters!$A:$A,0),MATCH(AG$3,Parameters!$8:$8,0))</f>
        <v>0</v>
      </c>
      <c r="AH132" s="56">
        <f ca="1">INDEX(Parameters,MATCH($A132,Parameters!$A:$A,0),MATCH(AH$3,Parameters!$8:$8,0))</f>
        <v>0</v>
      </c>
      <c r="AI132" s="56">
        <f ca="1">INDEX(Parameters,MATCH($A132,Parameters!$A:$A,0),MATCH(AI$3,Parameters!$8:$8,0))</f>
        <v>0</v>
      </c>
      <c r="AJ132" s="56">
        <f ca="1">INDEX(Parameters,MATCH($A132,Parameters!$A:$A,0),MATCH(AJ$3,Parameters!$8:$8,0))</f>
        <v>0</v>
      </c>
      <c r="AK132" s="56">
        <f ca="1">INDEX(Parameters,MATCH($A132,Parameters!$A:$A,0),MATCH(AK$3,Parameters!$8:$8,0))</f>
        <v>0</v>
      </c>
      <c r="AL132" s="56">
        <f ca="1">INDEX(Parameters,MATCH($A132,Parameters!$A:$A,0),MATCH(AL$3,Parameters!$8:$8,0))</f>
        <v>0</v>
      </c>
      <c r="AM132" s="56"/>
      <c r="AN132" s="56"/>
      <c r="AO132" s="56"/>
      <c r="AP132" s="56"/>
      <c r="AQ132" s="56"/>
    </row>
    <row r="133" spans="1:43" ht="18" x14ac:dyDescent="0.35">
      <c r="A133" s="89" t="s">
        <v>329</v>
      </c>
      <c r="B133" s="2" t="s">
        <v>341</v>
      </c>
      <c r="C133" s="63" t="s">
        <v>233</v>
      </c>
      <c r="D133" s="25" t="s">
        <v>252</v>
      </c>
      <c r="E133" s="46" t="str">
        <f t="shared" si="69"/>
        <v>Swine (finishing pigs)</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Swine (finishing pigs)</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Swine (finishing pigs)</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Swine (finishing pigs)</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EF_N2O_Grazing_Swine (finishing pigs)</v>
      </c>
      <c r="B138" s="2"/>
      <c r="C138" s="42" t="s">
        <v>755</v>
      </c>
      <c r="D138" s="77" t="str">
        <f ca="1">VLOOKUP(A138,Parameters,4,0)</f>
        <v>N2O-N</v>
      </c>
      <c r="E138" s="46" t="str">
        <f t="shared" ref="E138:E142" si="88">$A$1</f>
        <v>Swine (finishing pigs)</v>
      </c>
      <c r="F138" s="77" t="str">
        <f ca="1">VLOOKUP(A138,Parameters,6,0)</f>
        <v>kg N2O-N/kg N input</v>
      </c>
      <c r="G138" s="176"/>
      <c r="H138" s="56">
        <f ca="1">INDEX(Parameters,MATCH($A138,Parameters!$A:$A,0),MATCH(H$3,Parameters!$8:$8,0))</f>
        <v>0.02</v>
      </c>
      <c r="I138" s="56">
        <f ca="1">INDEX(Parameters,MATCH($A138,Parameters!$A:$A,0),MATCH(I$3,Parameters!$8:$8,0))</f>
        <v>0.02</v>
      </c>
      <c r="J138" s="56">
        <f ca="1">INDEX(Parameters,MATCH($A138,Parameters!$A:$A,0),MATCH(J$3,Parameters!$8:$8,0))</f>
        <v>0.02</v>
      </c>
      <c r="K138" s="56">
        <f ca="1">INDEX(Parameters,MATCH($A138,Parameters!$A:$A,0),MATCH(K$3,Parameters!$8:$8,0))</f>
        <v>0.02</v>
      </c>
      <c r="L138" s="56">
        <f ca="1">INDEX(Parameters,MATCH($A138,Parameters!$A:$A,0),MATCH(L$3,Parameters!$8:$8,0))</f>
        <v>0.02</v>
      </c>
      <c r="M138" s="56">
        <f ca="1">INDEX(Parameters,MATCH($A138,Parameters!$A:$A,0),MATCH(M$3,Parameters!$8:$8,0))</f>
        <v>0.02</v>
      </c>
      <c r="N138" s="56">
        <f ca="1">INDEX(Parameters,MATCH($A138,Parameters!$A:$A,0),MATCH(N$3,Parameters!$8:$8,0))</f>
        <v>0.02</v>
      </c>
      <c r="O138" s="56">
        <f ca="1">INDEX(Parameters,MATCH($A138,Parameters!$A:$A,0),MATCH(O$3,Parameters!$8:$8,0))</f>
        <v>0.02</v>
      </c>
      <c r="P138" s="56">
        <f ca="1">INDEX(Parameters,MATCH($A138,Parameters!$A:$A,0),MATCH(P$3,Parameters!$8:$8,0))</f>
        <v>0.02</v>
      </c>
      <c r="Q138" s="56">
        <f ca="1">INDEX(Parameters,MATCH($A138,Parameters!$A:$A,0),MATCH(Q$3,Parameters!$8:$8,0))</f>
        <v>0.02</v>
      </c>
      <c r="R138" s="56">
        <f ca="1">INDEX(Parameters,MATCH($A138,Parameters!$A:$A,0),MATCH(R$3,Parameters!$8:$8,0))</f>
        <v>0.02</v>
      </c>
      <c r="S138" s="56">
        <f ca="1">INDEX(Parameters,MATCH($A138,Parameters!$A:$A,0),MATCH(S$3,Parameters!$8:$8,0))</f>
        <v>0.02</v>
      </c>
      <c r="T138" s="56">
        <f ca="1">INDEX(Parameters,MATCH($A138,Parameters!$A:$A,0),MATCH(T$3,Parameters!$8:$8,0))</f>
        <v>0.02</v>
      </c>
      <c r="U138" s="56">
        <f ca="1">INDEX(Parameters,MATCH($A138,Parameters!$A:$A,0),MATCH(U$3,Parameters!$8:$8,0))</f>
        <v>0.02</v>
      </c>
      <c r="V138" s="56">
        <f ca="1">INDEX(Parameters,MATCH($A138,Parameters!$A:$A,0),MATCH(V$3,Parameters!$8:$8,0))</f>
        <v>0.02</v>
      </c>
      <c r="W138" s="56">
        <f ca="1">INDEX(Parameters,MATCH($A138,Parameters!$A:$A,0),MATCH(W$3,Parameters!$8:$8,0))</f>
        <v>0.02</v>
      </c>
      <c r="X138" s="56">
        <f ca="1">INDEX(Parameters,MATCH($A138,Parameters!$A:$A,0),MATCH(X$3,Parameters!$8:$8,0))</f>
        <v>0.02</v>
      </c>
      <c r="Y138" s="56">
        <f ca="1">INDEX(Parameters,MATCH($A138,Parameters!$A:$A,0),MATCH(Y$3,Parameters!$8:$8,0))</f>
        <v>0.02</v>
      </c>
      <c r="Z138" s="56">
        <f ca="1">INDEX(Parameters,MATCH($A138,Parameters!$A:$A,0),MATCH(Z$3,Parameters!$8:$8,0))</f>
        <v>0.02</v>
      </c>
      <c r="AA138" s="56">
        <f ca="1">INDEX(Parameters,MATCH($A138,Parameters!$A:$A,0),MATCH(AA$3,Parameters!$8:$8,0))</f>
        <v>0.02</v>
      </c>
      <c r="AB138" s="56">
        <f ca="1">INDEX(Parameters,MATCH($A138,Parameters!$A:$A,0),MATCH(AB$3,Parameters!$8:$8,0))</f>
        <v>0.02</v>
      </c>
      <c r="AC138" s="56">
        <f ca="1">INDEX(Parameters,MATCH($A138,Parameters!$A:$A,0),MATCH(AC$3,Parameters!$8:$8,0))</f>
        <v>0.02</v>
      </c>
      <c r="AD138" s="56">
        <f ca="1">INDEX(Parameters,MATCH($A138,Parameters!$A:$A,0),MATCH(AD$3,Parameters!$8:$8,0))</f>
        <v>0.02</v>
      </c>
      <c r="AE138" s="56">
        <f ca="1">INDEX(Parameters,MATCH($A138,Parameters!$A:$A,0),MATCH(AE$3,Parameters!$8:$8,0))</f>
        <v>0.02</v>
      </c>
      <c r="AF138" s="56">
        <f ca="1">INDEX(Parameters,MATCH($A138,Parameters!$A:$A,0),MATCH(AF$3,Parameters!$8:$8,0))</f>
        <v>0.02</v>
      </c>
      <c r="AG138" s="56">
        <f ca="1">INDEX(Parameters,MATCH($A138,Parameters!$A:$A,0),MATCH(AG$3,Parameters!$8:$8,0))</f>
        <v>0.02</v>
      </c>
      <c r="AH138" s="56">
        <f ca="1">INDEX(Parameters,MATCH($A138,Parameters!$A:$A,0),MATCH(AH$3,Parameters!$8:$8,0))</f>
        <v>0.02</v>
      </c>
      <c r="AI138" s="56">
        <f ca="1">INDEX(Parameters,MATCH($A138,Parameters!$A:$A,0),MATCH(AI$3,Parameters!$8:$8,0))</f>
        <v>0.02</v>
      </c>
      <c r="AJ138" s="56">
        <f ca="1">INDEX(Parameters,MATCH($A138,Parameters!$A:$A,0),MATCH(AJ$3,Parameters!$8:$8,0))</f>
        <v>0.02</v>
      </c>
      <c r="AK138" s="56">
        <f ca="1">INDEX(Parameters,MATCH($A138,Parameters!$A:$A,0),MATCH(AK$3,Parameters!$8:$8,0))</f>
        <v>0.02</v>
      </c>
      <c r="AL138" s="56">
        <f ca="1">INDEX(Parameters,MATCH($A138,Parameters!$A:$A,0),MATCH(AL$3,Parameters!$8:$8,0))</f>
        <v>0.02</v>
      </c>
      <c r="AM138" s="56"/>
      <c r="AN138" s="56"/>
      <c r="AO138" s="56"/>
      <c r="AP138" s="56"/>
      <c r="AQ138" s="56"/>
    </row>
    <row r="139" spans="1:43" x14ac:dyDescent="0.25">
      <c r="A139" s="89" t="s">
        <v>303</v>
      </c>
      <c r="B139" s="2"/>
      <c r="C139" s="99" t="s">
        <v>342</v>
      </c>
      <c r="D139" s="25" t="s">
        <v>350</v>
      </c>
      <c r="E139" s="46" t="str">
        <f t="shared" si="88"/>
        <v>Swine (finishing pigs)</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Swine (finishing pigs)</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Swine (finishing pigs)</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Swine (finishing pigs)</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Swine (finishing pigs)</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Swine (finishing pigs)</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Swine (finishing pigs)</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Swine (finishing pigs)</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Swine (finishing pigs)</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Swine (finishing pigs)</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Swine (finishing pigs)</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Swine (finishing pigs)</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Swine (finishing pigs)</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Swine (finishing pigs)</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Swine (finishing pigs)</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Swine (finishing pigs)</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Swine (finishing pigs)</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Swine (finishing pigs)</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Swine (finishing pigs)</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Swine (finishing pigs)</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Swine (finishing pigs)</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Swine (finishing pigs)</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Swine (finishing pigs)</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Swine (finishing pigs)</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Swine (finishing pigs)</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Swine (finishing pigs)</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Swine (finishing pigs)</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Swine (finishing pigs)</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Swine (finishing pigs)</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Swine (finishing pigs)</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Swine (finishing pigs)</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Swine (finishing pigs)</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Swine (finishing pigs)</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Swine (finishing pigs)</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Swine (finishing pigs)</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Swine (finishing pigs)</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Swine (finishing pigs)</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Swine (finishing pigs)</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Swine (finishing pigs)</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Swine (finishing pigs)</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Swine (finishing pigs)</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Swine (finishing pigs)</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Swine (finishing pigs)</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Swine (finishing pigs)</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Swine (finishing pigs)</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Swine (finishing pigs)</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Swine (finishing pigs)</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0A000000}"/>
  <mergeCells count="7">
    <mergeCell ref="A144:G144"/>
    <mergeCell ref="D4:G6"/>
    <mergeCell ref="I6:K6"/>
    <mergeCell ref="C7:C9"/>
    <mergeCell ref="D7:G9"/>
    <mergeCell ref="I7:K7"/>
    <mergeCell ref="I8:K8"/>
  </mergeCells>
  <conditionalFormatting sqref="G25 G111:G112 G189">
    <cfRule type="expression" dxfId="95" priority="8">
      <formula>$G25="CS"</formula>
    </cfRule>
  </conditionalFormatting>
  <conditionalFormatting sqref="G123:G124">
    <cfRule type="expression" dxfId="94" priority="2">
      <formula>$G123="CS"</formula>
    </cfRule>
  </conditionalFormatting>
  <conditionalFormatting sqref="G31">
    <cfRule type="expression" dxfId="93" priority="7">
      <formula>$G31="CS"</formula>
    </cfRule>
  </conditionalFormatting>
  <conditionalFormatting sqref="G37">
    <cfRule type="expression" dxfId="92" priority="6">
      <formula>$G37="CS"</formula>
    </cfRule>
  </conditionalFormatting>
  <conditionalFormatting sqref="G41">
    <cfRule type="expression" dxfId="91" priority="5">
      <formula>$G41="CS"</formula>
    </cfRule>
  </conditionalFormatting>
  <conditionalFormatting sqref="G56">
    <cfRule type="expression" dxfId="90" priority="4">
      <formula>$G56="CS"</formula>
    </cfRule>
  </conditionalFormatting>
  <conditionalFormatting sqref="G135">
    <cfRule type="expression" dxfId="89" priority="3">
      <formula>$G135="CS"</formula>
    </cfRule>
  </conditionalFormatting>
  <conditionalFormatting sqref="G185">
    <cfRule type="expression" dxfId="88" priority="1">
      <formula>$G185="CS"</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E18C"/>
  </sheetPr>
  <dimension ref="A1:AQ189"/>
  <sheetViews>
    <sheetView topLeftCell="D1" workbookViewId="0">
      <selection activeCell="AL54" sqref="AL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145</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Weight_Swine (sows)</v>
      </c>
      <c r="B13" s="25" t="s">
        <v>165</v>
      </c>
      <c r="C13" s="25" t="s">
        <v>121</v>
      </c>
      <c r="D13" s="77" t="str">
        <f ca="1">VLOOKUP(A13,Parameters,4,0)</f>
        <v>-</v>
      </c>
      <c r="E13" s="46" t="str">
        <f t="shared" ref="E13:E14" si="1">$A$1</f>
        <v>Swine (sows)</v>
      </c>
      <c r="F13" s="77" t="str">
        <f ca="1">VLOOKUP(A13,Parameters,6,0)</f>
        <v>kg</v>
      </c>
      <c r="G13" s="223"/>
      <c r="H13" s="14">
        <f ca="1">INDEX(Parameters,MATCH($A13,Parameters!$A:$A,0),MATCH(H$3,Parameters!$8:$8,0))</f>
        <v>225</v>
      </c>
      <c r="I13" s="14">
        <f ca="1">INDEX(Parameters,MATCH($A13,Parameters!$A:$A,0),MATCH(I$3,Parameters!$8:$8,0))</f>
        <v>225</v>
      </c>
      <c r="J13" s="14">
        <f ca="1">INDEX(Parameters,MATCH($A13,Parameters!$A:$A,0),MATCH(J$3,Parameters!$8:$8,0))</f>
        <v>225</v>
      </c>
      <c r="K13" s="14">
        <f ca="1">INDEX(Parameters,MATCH($A13,Parameters!$A:$A,0),MATCH(K$3,Parameters!$8:$8,0))</f>
        <v>225</v>
      </c>
      <c r="L13" s="14">
        <f ca="1">INDEX(Parameters,MATCH($A13,Parameters!$A:$A,0),MATCH(L$3,Parameters!$8:$8,0))</f>
        <v>225</v>
      </c>
      <c r="M13" s="14">
        <f ca="1">INDEX(Parameters,MATCH($A13,Parameters!$A:$A,0),MATCH(M$3,Parameters!$8:$8,0))</f>
        <v>225</v>
      </c>
      <c r="N13" s="14">
        <f ca="1">INDEX(Parameters,MATCH($A13,Parameters!$A:$A,0),MATCH(N$3,Parameters!$8:$8,0))</f>
        <v>225</v>
      </c>
      <c r="O13" s="14">
        <f ca="1">INDEX(Parameters,MATCH($A13,Parameters!$A:$A,0),MATCH(O$3,Parameters!$8:$8,0))</f>
        <v>225</v>
      </c>
      <c r="P13" s="14">
        <f ca="1">INDEX(Parameters,MATCH($A13,Parameters!$A:$A,0),MATCH(P$3,Parameters!$8:$8,0))</f>
        <v>225</v>
      </c>
      <c r="Q13" s="14">
        <f ca="1">INDEX(Parameters,MATCH($A13,Parameters!$A:$A,0),MATCH(Q$3,Parameters!$8:$8,0))</f>
        <v>225</v>
      </c>
      <c r="R13" s="14">
        <f ca="1">INDEX(Parameters,MATCH($A13,Parameters!$A:$A,0),MATCH(R$3,Parameters!$8:$8,0))</f>
        <v>225</v>
      </c>
      <c r="S13" s="14">
        <f ca="1">INDEX(Parameters,MATCH($A13,Parameters!$A:$A,0),MATCH(S$3,Parameters!$8:$8,0))</f>
        <v>225</v>
      </c>
      <c r="T13" s="14">
        <f ca="1">INDEX(Parameters,MATCH($A13,Parameters!$A:$A,0),MATCH(T$3,Parameters!$8:$8,0))</f>
        <v>225</v>
      </c>
      <c r="U13" s="14">
        <f ca="1">INDEX(Parameters,MATCH($A13,Parameters!$A:$A,0),MATCH(U$3,Parameters!$8:$8,0))</f>
        <v>225</v>
      </c>
      <c r="V13" s="14">
        <f ca="1">INDEX(Parameters,MATCH($A13,Parameters!$A:$A,0),MATCH(V$3,Parameters!$8:$8,0))</f>
        <v>225</v>
      </c>
      <c r="W13" s="14">
        <f ca="1">INDEX(Parameters,MATCH($A13,Parameters!$A:$A,0),MATCH(W$3,Parameters!$8:$8,0))</f>
        <v>225</v>
      </c>
      <c r="X13" s="14">
        <f ca="1">INDEX(Parameters,MATCH($A13,Parameters!$A:$A,0),MATCH(X$3,Parameters!$8:$8,0))</f>
        <v>225</v>
      </c>
      <c r="Y13" s="14">
        <f ca="1">INDEX(Parameters,MATCH($A13,Parameters!$A:$A,0),MATCH(Y$3,Parameters!$8:$8,0))</f>
        <v>225</v>
      </c>
      <c r="Z13" s="14">
        <f ca="1">INDEX(Parameters,MATCH($A13,Parameters!$A:$A,0),MATCH(Z$3,Parameters!$8:$8,0))</f>
        <v>225</v>
      </c>
      <c r="AA13" s="14">
        <f ca="1">INDEX(Parameters,MATCH($A13,Parameters!$A:$A,0),MATCH(AA$3,Parameters!$8:$8,0))</f>
        <v>225</v>
      </c>
      <c r="AB13" s="14">
        <f ca="1">INDEX(Parameters,MATCH($A13,Parameters!$A:$A,0),MATCH(AB$3,Parameters!$8:$8,0))</f>
        <v>225</v>
      </c>
      <c r="AC13" s="14">
        <f ca="1">INDEX(Parameters,MATCH($A13,Parameters!$A:$A,0),MATCH(AC$3,Parameters!$8:$8,0))</f>
        <v>225</v>
      </c>
      <c r="AD13" s="14">
        <f ca="1">INDEX(Parameters,MATCH($A13,Parameters!$A:$A,0),MATCH(AD$3,Parameters!$8:$8,0))</f>
        <v>225</v>
      </c>
      <c r="AE13" s="14">
        <f ca="1">INDEX(Parameters,MATCH($A13,Parameters!$A:$A,0),MATCH(AE$3,Parameters!$8:$8,0))</f>
        <v>225</v>
      </c>
      <c r="AF13" s="14">
        <f ca="1">INDEX(Parameters,MATCH($A13,Parameters!$A:$A,0),MATCH(AF$3,Parameters!$8:$8,0))</f>
        <v>225</v>
      </c>
      <c r="AG13" s="14">
        <f ca="1">INDEX(Parameters,MATCH($A13,Parameters!$A:$A,0),MATCH(AG$3,Parameters!$8:$8,0))</f>
        <v>225</v>
      </c>
      <c r="AH13" s="14">
        <f ca="1">INDEX(Parameters,MATCH($A13,Parameters!$A:$A,0),MATCH(AH$3,Parameters!$8:$8,0))</f>
        <v>225</v>
      </c>
      <c r="AI13" s="14">
        <f ca="1">INDEX(Parameters,MATCH($A13,Parameters!$A:$A,0),MATCH(AI$3,Parameters!$8:$8,0))</f>
        <v>225</v>
      </c>
      <c r="AJ13" s="14">
        <f ca="1">INDEX(Parameters,MATCH($A13,Parameters!$A:$A,0),MATCH(AJ$3,Parameters!$8:$8,0))</f>
        <v>225</v>
      </c>
      <c r="AK13" s="14">
        <f ca="1">INDEX(Parameters,MATCH($A13,Parameters!$A:$A,0),MATCH(AK$3,Parameters!$8:$8,0))</f>
        <v>225</v>
      </c>
      <c r="AL13" s="14">
        <f ca="1">INDEX(Parameters,MATCH($A13,Parameters!$A:$A,0),MATCH(AL$3,Parameters!$8:$8,0))</f>
        <v>225</v>
      </c>
      <c r="AM13" s="14"/>
      <c r="AN13" s="14"/>
      <c r="AO13" s="14"/>
      <c r="AP13" s="14"/>
      <c r="AQ13" s="14"/>
    </row>
    <row r="14" spans="1:43" ht="18" x14ac:dyDescent="0.35">
      <c r="A14" s="66" t="str">
        <f>C14&amp;"_"&amp;E14</f>
        <v>Nex_Swine (sows)</v>
      </c>
      <c r="B14" s="25" t="s">
        <v>165</v>
      </c>
      <c r="C14" s="34" t="s">
        <v>188</v>
      </c>
      <c r="D14" s="77" t="str">
        <f ca="1">VLOOKUP(A14,Parameters,4,0)</f>
        <v>N</v>
      </c>
      <c r="E14" s="46" t="str">
        <f t="shared" si="1"/>
        <v>Swine (sows)</v>
      </c>
      <c r="F14" s="77" t="str">
        <f ca="1">VLOOKUP(A14,Parameters,6,0)</f>
        <v>kg N/1000 kg animal mass day-1</v>
      </c>
      <c r="G14" s="221"/>
      <c r="H14" s="14">
        <f ca="1">INDEX(Parameters,MATCH($A14,Parameters!$A:$A,0),MATCH(H$3,Parameters!$8:$8,0))</f>
        <v>0.42</v>
      </c>
      <c r="I14" s="14">
        <f ca="1">INDEX(Parameters,MATCH($A14,Parameters!$A:$A,0),MATCH(I$3,Parameters!$8:$8,0))</f>
        <v>0.42</v>
      </c>
      <c r="J14" s="14">
        <f ca="1">INDEX(Parameters,MATCH($A14,Parameters!$A:$A,0),MATCH(J$3,Parameters!$8:$8,0))</f>
        <v>0.42</v>
      </c>
      <c r="K14" s="14">
        <f ca="1">INDEX(Parameters,MATCH($A14,Parameters!$A:$A,0),MATCH(K$3,Parameters!$8:$8,0))</f>
        <v>0.42</v>
      </c>
      <c r="L14" s="14">
        <f ca="1">INDEX(Parameters,MATCH($A14,Parameters!$A:$A,0),MATCH(L$3,Parameters!$8:$8,0))</f>
        <v>0.42</v>
      </c>
      <c r="M14" s="14">
        <f ca="1">INDEX(Parameters,MATCH($A14,Parameters!$A:$A,0),MATCH(M$3,Parameters!$8:$8,0))</f>
        <v>0.42</v>
      </c>
      <c r="N14" s="14">
        <f ca="1">INDEX(Parameters,MATCH($A14,Parameters!$A:$A,0),MATCH(N$3,Parameters!$8:$8,0))</f>
        <v>0.42</v>
      </c>
      <c r="O14" s="14">
        <f ca="1">INDEX(Parameters,MATCH($A14,Parameters!$A:$A,0),MATCH(O$3,Parameters!$8:$8,0))</f>
        <v>0.42</v>
      </c>
      <c r="P14" s="14">
        <f ca="1">INDEX(Parameters,MATCH($A14,Parameters!$A:$A,0),MATCH(P$3,Parameters!$8:$8,0))</f>
        <v>0.42</v>
      </c>
      <c r="Q14" s="14">
        <f ca="1">INDEX(Parameters,MATCH($A14,Parameters!$A:$A,0),MATCH(Q$3,Parameters!$8:$8,0))</f>
        <v>0.42</v>
      </c>
      <c r="R14" s="14">
        <f ca="1">INDEX(Parameters,MATCH($A14,Parameters!$A:$A,0),MATCH(R$3,Parameters!$8:$8,0))</f>
        <v>0.42</v>
      </c>
      <c r="S14" s="14">
        <f ca="1">INDEX(Parameters,MATCH($A14,Parameters!$A:$A,0),MATCH(S$3,Parameters!$8:$8,0))</f>
        <v>0.42</v>
      </c>
      <c r="T14" s="14">
        <f ca="1">INDEX(Parameters,MATCH($A14,Parameters!$A:$A,0),MATCH(T$3,Parameters!$8:$8,0))</f>
        <v>0.42</v>
      </c>
      <c r="U14" s="14">
        <f ca="1">INDEX(Parameters,MATCH($A14,Parameters!$A:$A,0),MATCH(U$3,Parameters!$8:$8,0))</f>
        <v>0.42</v>
      </c>
      <c r="V14" s="14">
        <f ca="1">INDEX(Parameters,MATCH($A14,Parameters!$A:$A,0),MATCH(V$3,Parameters!$8:$8,0))</f>
        <v>0.42</v>
      </c>
      <c r="W14" s="14">
        <f ca="1">INDEX(Parameters,MATCH($A14,Parameters!$A:$A,0),MATCH(W$3,Parameters!$8:$8,0))</f>
        <v>0.42</v>
      </c>
      <c r="X14" s="14">
        <f ca="1">INDEX(Parameters,MATCH($A14,Parameters!$A:$A,0),MATCH(X$3,Parameters!$8:$8,0))</f>
        <v>0.42</v>
      </c>
      <c r="Y14" s="14">
        <f ca="1">INDEX(Parameters,MATCH($A14,Parameters!$A:$A,0),MATCH(Y$3,Parameters!$8:$8,0))</f>
        <v>0.42</v>
      </c>
      <c r="Z14" s="14">
        <f ca="1">INDEX(Parameters,MATCH($A14,Parameters!$A:$A,0),MATCH(Z$3,Parameters!$8:$8,0))</f>
        <v>0.42</v>
      </c>
      <c r="AA14" s="14">
        <f ca="1">INDEX(Parameters,MATCH($A14,Parameters!$A:$A,0),MATCH(AA$3,Parameters!$8:$8,0))</f>
        <v>0.42</v>
      </c>
      <c r="AB14" s="14">
        <f ca="1">INDEX(Parameters,MATCH($A14,Parameters!$A:$A,0),MATCH(AB$3,Parameters!$8:$8,0))</f>
        <v>0.42</v>
      </c>
      <c r="AC14" s="14">
        <f ca="1">INDEX(Parameters,MATCH($A14,Parameters!$A:$A,0),MATCH(AC$3,Parameters!$8:$8,0))</f>
        <v>0.42</v>
      </c>
      <c r="AD14" s="14">
        <f ca="1">INDEX(Parameters,MATCH($A14,Parameters!$A:$A,0),MATCH(AD$3,Parameters!$8:$8,0))</f>
        <v>0.42</v>
      </c>
      <c r="AE14" s="14">
        <f ca="1">INDEX(Parameters,MATCH($A14,Parameters!$A:$A,0),MATCH(AE$3,Parameters!$8:$8,0))</f>
        <v>0.42</v>
      </c>
      <c r="AF14" s="14">
        <f ca="1">INDEX(Parameters,MATCH($A14,Parameters!$A:$A,0),MATCH(AF$3,Parameters!$8:$8,0))</f>
        <v>0.42</v>
      </c>
      <c r="AG14" s="14">
        <f ca="1">INDEX(Parameters,MATCH($A14,Parameters!$A:$A,0),MATCH(AG$3,Parameters!$8:$8,0))</f>
        <v>0.42</v>
      </c>
      <c r="AH14" s="14">
        <f ca="1">INDEX(Parameters,MATCH($A14,Parameters!$A:$A,0),MATCH(AH$3,Parameters!$8:$8,0))</f>
        <v>0.42</v>
      </c>
      <c r="AI14" s="14">
        <f ca="1">INDEX(Parameters,MATCH($A14,Parameters!$A:$A,0),MATCH(AI$3,Parameters!$8:$8,0))</f>
        <v>0.42</v>
      </c>
      <c r="AJ14" s="14">
        <f ca="1">INDEX(Parameters,MATCH($A14,Parameters!$A:$A,0),MATCH(AJ$3,Parameters!$8:$8,0))</f>
        <v>0.42</v>
      </c>
      <c r="AK14" s="14">
        <f ca="1">INDEX(Parameters,MATCH($A14,Parameters!$A:$A,0),MATCH(AK$3,Parameters!$8:$8,0))</f>
        <v>0.42</v>
      </c>
      <c r="AL14" s="14">
        <f ca="1">INDEX(Parameters,MATCH($A14,Parameters!$A:$A,0),MATCH(AL$3,Parameters!$8:$8,0))</f>
        <v>0.42</v>
      </c>
      <c r="AM14" s="14"/>
      <c r="AN14" s="14"/>
      <c r="AO14" s="14"/>
      <c r="AP14" s="14"/>
      <c r="AQ14" s="14"/>
    </row>
    <row r="15" spans="1:43" x14ac:dyDescent="0.25">
      <c r="A15" s="66" t="str">
        <f>C15&amp;"_"&amp;E15</f>
        <v>Number of livestock_Swine (sows)</v>
      </c>
      <c r="B15" s="25" t="s">
        <v>165</v>
      </c>
      <c r="C15" s="25" t="s">
        <v>114</v>
      </c>
      <c r="D15" s="25" t="s">
        <v>49</v>
      </c>
      <c r="E15" s="46" t="str">
        <f>$A$1</f>
        <v>Swine (sows)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Swine (sows)</v>
      </c>
      <c r="F16" s="25" t="s">
        <v>148</v>
      </c>
      <c r="G16" s="221"/>
      <c r="H16" s="14">
        <f ca="1">H13/1000*H14*Parameters!$K$10</f>
        <v>34.4925</v>
      </c>
      <c r="I16" s="14">
        <f ca="1">I13/1000*I14*Parameters!$K$10</f>
        <v>34.4925</v>
      </c>
      <c r="J16" s="14">
        <f ca="1">J13/1000*J14*Parameters!$K$10</f>
        <v>34.4925</v>
      </c>
      <c r="K16" s="14">
        <f ca="1">K13/1000*K14*Parameters!$K$10</f>
        <v>34.4925</v>
      </c>
      <c r="L16" s="14">
        <f ca="1">L13/1000*L14*Parameters!$K$10</f>
        <v>34.4925</v>
      </c>
      <c r="M16" s="14">
        <f ca="1">M13/1000*M14*Parameters!$K$10</f>
        <v>34.4925</v>
      </c>
      <c r="N16" s="14">
        <f ca="1">N13/1000*N14*Parameters!$K$10</f>
        <v>34.4925</v>
      </c>
      <c r="O16" s="14">
        <f ca="1">O13/1000*O14*Parameters!$K$10</f>
        <v>34.4925</v>
      </c>
      <c r="P16" s="14">
        <f ca="1">P13/1000*P14*Parameters!$K$10</f>
        <v>34.4925</v>
      </c>
      <c r="Q16" s="14">
        <f ca="1">Q13/1000*Q14*Parameters!$K$10</f>
        <v>34.4925</v>
      </c>
      <c r="R16" s="14">
        <f ca="1">R13/1000*R14*Parameters!$K$10</f>
        <v>34.4925</v>
      </c>
      <c r="S16" s="14">
        <f ca="1">S13/1000*S14*Parameters!$K$10</f>
        <v>34.4925</v>
      </c>
      <c r="T16" s="14">
        <f ca="1">T13/1000*T14*Parameters!$K$10</f>
        <v>34.4925</v>
      </c>
      <c r="U16" s="14">
        <f ca="1">U13/1000*U14*Parameters!$K$10</f>
        <v>34.4925</v>
      </c>
      <c r="V16" s="14">
        <f ca="1">V13/1000*V14*Parameters!$K$10</f>
        <v>34.4925</v>
      </c>
      <c r="W16" s="14">
        <f ca="1">W13/1000*W14*Parameters!$K$10</f>
        <v>34.4925</v>
      </c>
      <c r="X16" s="14">
        <f ca="1">X13/1000*X14*Parameters!$K$10</f>
        <v>34.4925</v>
      </c>
      <c r="Y16" s="14">
        <f ca="1">Y13/1000*Y14*Parameters!$K$10</f>
        <v>34.4925</v>
      </c>
      <c r="Z16" s="14">
        <f ca="1">Z13/1000*Z14*Parameters!$K$10</f>
        <v>34.4925</v>
      </c>
      <c r="AA16" s="14">
        <f ca="1">AA13/1000*AA14*Parameters!$K$10</f>
        <v>34.4925</v>
      </c>
      <c r="AB16" s="14">
        <f ca="1">AB13/1000*AB14*Parameters!$K$10</f>
        <v>34.4925</v>
      </c>
      <c r="AC16" s="14">
        <f ca="1">AC13/1000*AC14*Parameters!$K$10</f>
        <v>34.4925</v>
      </c>
      <c r="AD16" s="14">
        <f ca="1">AD13/1000*AD14*Parameters!$K$10</f>
        <v>34.4925</v>
      </c>
      <c r="AE16" s="14">
        <f ca="1">AE13/1000*AE14*Parameters!$K$10</f>
        <v>34.4925</v>
      </c>
      <c r="AF16" s="14">
        <f ca="1">AF13/1000*AF14*Parameters!$K$10</f>
        <v>34.4925</v>
      </c>
      <c r="AG16" s="14">
        <f ca="1">AG13/1000*AG14*Parameters!$K$10</f>
        <v>34.4925</v>
      </c>
      <c r="AH16" s="14">
        <f ca="1">AH13/1000*AH14*Parameters!$K$10</f>
        <v>34.4925</v>
      </c>
      <c r="AI16" s="14">
        <f ca="1">AI13/1000*AI14*Parameters!$K$10</f>
        <v>34.4925</v>
      </c>
      <c r="AJ16" s="14">
        <f ca="1">AJ13/1000*AJ14*Parameters!$K$10</f>
        <v>34.4925</v>
      </c>
      <c r="AK16" s="14">
        <f ca="1">AK13/1000*AK14*Parameters!$K$10</f>
        <v>34.4925</v>
      </c>
      <c r="AL16" s="14">
        <f ca="1">AL13/1000*AL14*Parameters!$K$10</f>
        <v>34.4925</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period_Swine (sows)</v>
      </c>
      <c r="B18" s="25" t="s">
        <v>165</v>
      </c>
      <c r="C18" s="25" t="s">
        <v>152</v>
      </c>
      <c r="D18" s="77" t="str">
        <f ca="1">VLOOKUP(A18,Parameters,4,0)</f>
        <v>-</v>
      </c>
      <c r="E18" s="46" t="str">
        <f t="shared" ref="E18:E107" si="2">$A$1</f>
        <v>Swine (sows)</v>
      </c>
      <c r="F18" s="77" t="str">
        <f ca="1">VLOOKUP(A18,Parameters,6,0)</f>
        <v>Days</v>
      </c>
      <c r="G18" s="223"/>
      <c r="H18" s="14">
        <f ca="1">INDEX(Parameters,MATCH($A18,Parameters!$A:$A,0),MATCH(H$3,Parameters!$8:$8,0))</f>
        <v>365</v>
      </c>
      <c r="I18" s="14">
        <f ca="1">INDEX(Parameters,MATCH($A18,Parameters!$A:$A,0),MATCH(I$3,Parameters!$8:$8,0))</f>
        <v>365</v>
      </c>
      <c r="J18" s="14">
        <f ca="1">INDEX(Parameters,MATCH($A18,Parameters!$A:$A,0),MATCH(J$3,Parameters!$8:$8,0))</f>
        <v>365</v>
      </c>
      <c r="K18" s="14">
        <f ca="1">INDEX(Parameters,MATCH($A18,Parameters!$A:$A,0),MATCH(K$3,Parameters!$8:$8,0))</f>
        <v>365</v>
      </c>
      <c r="L18" s="14">
        <f ca="1">INDEX(Parameters,MATCH($A18,Parameters!$A:$A,0),MATCH(L$3,Parameters!$8:$8,0))</f>
        <v>365</v>
      </c>
      <c r="M18" s="14">
        <f ca="1">INDEX(Parameters,MATCH($A18,Parameters!$A:$A,0),MATCH(M$3,Parameters!$8:$8,0))</f>
        <v>365</v>
      </c>
      <c r="N18" s="14">
        <f ca="1">INDEX(Parameters,MATCH($A18,Parameters!$A:$A,0),MATCH(N$3,Parameters!$8:$8,0))</f>
        <v>365</v>
      </c>
      <c r="O18" s="14">
        <f ca="1">INDEX(Parameters,MATCH($A18,Parameters!$A:$A,0),MATCH(O$3,Parameters!$8:$8,0))</f>
        <v>365</v>
      </c>
      <c r="P18" s="14">
        <f ca="1">INDEX(Parameters,MATCH($A18,Parameters!$A:$A,0),MATCH(P$3,Parameters!$8:$8,0))</f>
        <v>365</v>
      </c>
      <c r="Q18" s="14">
        <f ca="1">INDEX(Parameters,MATCH($A18,Parameters!$A:$A,0),MATCH(Q$3,Parameters!$8:$8,0))</f>
        <v>365</v>
      </c>
      <c r="R18" s="14">
        <f ca="1">INDEX(Parameters,MATCH($A18,Parameters!$A:$A,0),MATCH(R$3,Parameters!$8:$8,0))</f>
        <v>365</v>
      </c>
      <c r="S18" s="14">
        <f ca="1">INDEX(Parameters,MATCH($A18,Parameters!$A:$A,0),MATCH(S$3,Parameters!$8:$8,0))</f>
        <v>365</v>
      </c>
      <c r="T18" s="14">
        <f ca="1">INDEX(Parameters,MATCH($A18,Parameters!$A:$A,0),MATCH(T$3,Parameters!$8:$8,0))</f>
        <v>365</v>
      </c>
      <c r="U18" s="14">
        <f ca="1">INDEX(Parameters,MATCH($A18,Parameters!$A:$A,0),MATCH(U$3,Parameters!$8:$8,0))</f>
        <v>365</v>
      </c>
      <c r="V18" s="14">
        <f ca="1">INDEX(Parameters,MATCH($A18,Parameters!$A:$A,0),MATCH(V$3,Parameters!$8:$8,0))</f>
        <v>365</v>
      </c>
      <c r="W18" s="14">
        <f ca="1">INDEX(Parameters,MATCH($A18,Parameters!$A:$A,0),MATCH(W$3,Parameters!$8:$8,0))</f>
        <v>365</v>
      </c>
      <c r="X18" s="14">
        <f ca="1">INDEX(Parameters,MATCH($A18,Parameters!$A:$A,0),MATCH(X$3,Parameters!$8:$8,0))</f>
        <v>365</v>
      </c>
      <c r="Y18" s="14">
        <f ca="1">INDEX(Parameters,MATCH($A18,Parameters!$A:$A,0),MATCH(Y$3,Parameters!$8:$8,0))</f>
        <v>365</v>
      </c>
      <c r="Z18" s="14">
        <f ca="1">INDEX(Parameters,MATCH($A18,Parameters!$A:$A,0),MATCH(Z$3,Parameters!$8:$8,0))</f>
        <v>365</v>
      </c>
      <c r="AA18" s="14">
        <f ca="1">INDEX(Parameters,MATCH($A18,Parameters!$A:$A,0),MATCH(AA$3,Parameters!$8:$8,0))</f>
        <v>365</v>
      </c>
      <c r="AB18" s="14">
        <f ca="1">INDEX(Parameters,MATCH($A18,Parameters!$A:$A,0),MATCH(AB$3,Parameters!$8:$8,0))</f>
        <v>365</v>
      </c>
      <c r="AC18" s="14">
        <f ca="1">INDEX(Parameters,MATCH($A18,Parameters!$A:$A,0),MATCH(AC$3,Parameters!$8:$8,0))</f>
        <v>365</v>
      </c>
      <c r="AD18" s="14">
        <f ca="1">INDEX(Parameters,MATCH($A18,Parameters!$A:$A,0),MATCH(AD$3,Parameters!$8:$8,0))</f>
        <v>365</v>
      </c>
      <c r="AE18" s="14">
        <f ca="1">INDEX(Parameters,MATCH($A18,Parameters!$A:$A,0),MATCH(AE$3,Parameters!$8:$8,0))</f>
        <v>365</v>
      </c>
      <c r="AF18" s="14">
        <f ca="1">INDEX(Parameters,MATCH($A18,Parameters!$A:$A,0),MATCH(AF$3,Parameters!$8:$8,0))</f>
        <v>365</v>
      </c>
      <c r="AG18" s="14">
        <f ca="1">INDEX(Parameters,MATCH($A18,Parameters!$A:$A,0),MATCH(AG$3,Parameters!$8:$8,0))</f>
        <v>365</v>
      </c>
      <c r="AH18" s="14">
        <f ca="1">INDEX(Parameters,MATCH($A18,Parameters!$A:$A,0),MATCH(AH$3,Parameters!$8:$8,0))</f>
        <v>365</v>
      </c>
      <c r="AI18" s="14">
        <f ca="1">INDEX(Parameters,MATCH($A18,Parameters!$A:$A,0),MATCH(AI$3,Parameters!$8:$8,0))</f>
        <v>365</v>
      </c>
      <c r="AJ18" s="14">
        <f ca="1">INDEX(Parameters,MATCH($A18,Parameters!$A:$A,0),MATCH(AJ$3,Parameters!$8:$8,0))</f>
        <v>365</v>
      </c>
      <c r="AK18" s="14">
        <f ca="1">INDEX(Parameters,MATCH($A18,Parameters!$A:$A,0),MATCH(AK$3,Parameters!$8:$8,0))</f>
        <v>365</v>
      </c>
      <c r="AL18" s="14">
        <f ca="1">INDEX(Parameters,MATCH($A18,Parameters!$A:$A,0),MATCH(AL$3,Parameters!$8:$8,0))</f>
        <v>365</v>
      </c>
      <c r="AM18" s="14"/>
      <c r="AN18" s="14"/>
      <c r="AO18" s="14"/>
      <c r="AP18" s="14"/>
      <c r="AQ18" s="14"/>
    </row>
    <row r="19" spans="1:43" x14ac:dyDescent="0.25">
      <c r="A19" s="66" t="str">
        <f t="shared" ref="A19:A20" si="3">C19&amp;"_"&amp;E19</f>
        <v>Proportion of N excreted as TAN_Swine (sows)</v>
      </c>
      <c r="B19" s="25" t="s">
        <v>165</v>
      </c>
      <c r="C19" s="25" t="s">
        <v>486</v>
      </c>
      <c r="D19" s="77" t="str">
        <f ca="1">VLOOKUP(A19,Parameters,4,0)</f>
        <v>-</v>
      </c>
      <c r="E19" s="46" t="str">
        <f t="shared" si="2"/>
        <v>Swine (sows)</v>
      </c>
      <c r="F19" s="77" t="str">
        <f ca="1">VLOOKUP(A19,Parameters,6,0)</f>
        <v>Fraction</v>
      </c>
      <c r="G19" s="223"/>
      <c r="H19" s="162">
        <f ca="1">INDEX(Parameters,MATCH($A19,Parameters!$A:$A,0),MATCH(H$3,Parameters!$8:$8,0))</f>
        <v>0.7</v>
      </c>
      <c r="I19" s="162">
        <f ca="1">INDEX(Parameters,MATCH($A19,Parameters!$A:$A,0),MATCH(I$3,Parameters!$8:$8,0))</f>
        <v>0.7</v>
      </c>
      <c r="J19" s="162">
        <f ca="1">INDEX(Parameters,MATCH($A19,Parameters!$A:$A,0),MATCH(J$3,Parameters!$8:$8,0))</f>
        <v>0.7</v>
      </c>
      <c r="K19" s="162">
        <f ca="1">INDEX(Parameters,MATCH($A19,Parameters!$A:$A,0),MATCH(K$3,Parameters!$8:$8,0))</f>
        <v>0.7</v>
      </c>
      <c r="L19" s="162">
        <f ca="1">INDEX(Parameters,MATCH($A19,Parameters!$A:$A,0),MATCH(L$3,Parameters!$8:$8,0))</f>
        <v>0.7</v>
      </c>
      <c r="M19" s="162">
        <f ca="1">INDEX(Parameters,MATCH($A19,Parameters!$A:$A,0),MATCH(M$3,Parameters!$8:$8,0))</f>
        <v>0.7</v>
      </c>
      <c r="N19" s="162">
        <f ca="1">INDEX(Parameters,MATCH($A19,Parameters!$A:$A,0),MATCH(N$3,Parameters!$8:$8,0))</f>
        <v>0.7</v>
      </c>
      <c r="O19" s="162">
        <f ca="1">INDEX(Parameters,MATCH($A19,Parameters!$A:$A,0),MATCH(O$3,Parameters!$8:$8,0))</f>
        <v>0.7</v>
      </c>
      <c r="P19" s="162">
        <f ca="1">INDEX(Parameters,MATCH($A19,Parameters!$A:$A,0),MATCH(P$3,Parameters!$8:$8,0))</f>
        <v>0.7</v>
      </c>
      <c r="Q19" s="162">
        <f ca="1">INDEX(Parameters,MATCH($A19,Parameters!$A:$A,0),MATCH(Q$3,Parameters!$8:$8,0))</f>
        <v>0.7</v>
      </c>
      <c r="R19" s="162">
        <f ca="1">INDEX(Parameters,MATCH($A19,Parameters!$A:$A,0),MATCH(R$3,Parameters!$8:$8,0))</f>
        <v>0.7</v>
      </c>
      <c r="S19" s="162">
        <f ca="1">INDEX(Parameters,MATCH($A19,Parameters!$A:$A,0),MATCH(S$3,Parameters!$8:$8,0))</f>
        <v>0.7</v>
      </c>
      <c r="T19" s="162">
        <f ca="1">INDEX(Parameters,MATCH($A19,Parameters!$A:$A,0),MATCH(T$3,Parameters!$8:$8,0))</f>
        <v>0.7</v>
      </c>
      <c r="U19" s="162">
        <f ca="1">INDEX(Parameters,MATCH($A19,Parameters!$A:$A,0),MATCH(U$3,Parameters!$8:$8,0))</f>
        <v>0.7</v>
      </c>
      <c r="V19" s="162">
        <f ca="1">INDEX(Parameters,MATCH($A19,Parameters!$A:$A,0),MATCH(V$3,Parameters!$8:$8,0))</f>
        <v>0.7</v>
      </c>
      <c r="W19" s="162">
        <f ca="1">INDEX(Parameters,MATCH($A19,Parameters!$A:$A,0),MATCH(W$3,Parameters!$8:$8,0))</f>
        <v>0.7</v>
      </c>
      <c r="X19" s="162">
        <f ca="1">INDEX(Parameters,MATCH($A19,Parameters!$A:$A,0),MATCH(X$3,Parameters!$8:$8,0))</f>
        <v>0.7</v>
      </c>
      <c r="Y19" s="162">
        <f ca="1">INDEX(Parameters,MATCH($A19,Parameters!$A:$A,0),MATCH(Y$3,Parameters!$8:$8,0))</f>
        <v>0.7</v>
      </c>
      <c r="Z19" s="162">
        <f ca="1">INDEX(Parameters,MATCH($A19,Parameters!$A:$A,0),MATCH(Z$3,Parameters!$8:$8,0))</f>
        <v>0.7</v>
      </c>
      <c r="AA19" s="162">
        <f ca="1">INDEX(Parameters,MATCH($A19,Parameters!$A:$A,0),MATCH(AA$3,Parameters!$8:$8,0))</f>
        <v>0.7</v>
      </c>
      <c r="AB19" s="162">
        <f ca="1">INDEX(Parameters,MATCH($A19,Parameters!$A:$A,0),MATCH(AB$3,Parameters!$8:$8,0))</f>
        <v>0.7</v>
      </c>
      <c r="AC19" s="162">
        <f ca="1">INDEX(Parameters,MATCH($A19,Parameters!$A:$A,0),MATCH(AC$3,Parameters!$8:$8,0))</f>
        <v>0.7</v>
      </c>
      <c r="AD19" s="162">
        <f ca="1">INDEX(Parameters,MATCH($A19,Parameters!$A:$A,0),MATCH(AD$3,Parameters!$8:$8,0))</f>
        <v>0.7</v>
      </c>
      <c r="AE19" s="162">
        <f ca="1">INDEX(Parameters,MATCH($A19,Parameters!$A:$A,0),MATCH(AE$3,Parameters!$8:$8,0))</f>
        <v>0.7</v>
      </c>
      <c r="AF19" s="162">
        <f ca="1">INDEX(Parameters,MATCH($A19,Parameters!$A:$A,0),MATCH(AF$3,Parameters!$8:$8,0))</f>
        <v>0.7</v>
      </c>
      <c r="AG19" s="162">
        <f ca="1">INDEX(Parameters,MATCH($A19,Parameters!$A:$A,0),MATCH(AG$3,Parameters!$8:$8,0))</f>
        <v>0.7</v>
      </c>
      <c r="AH19" s="162">
        <f ca="1">INDEX(Parameters,MATCH($A19,Parameters!$A:$A,0),MATCH(AH$3,Parameters!$8:$8,0))</f>
        <v>0.7</v>
      </c>
      <c r="AI19" s="162">
        <f ca="1">INDEX(Parameters,MATCH($A19,Parameters!$A:$A,0),MATCH(AI$3,Parameters!$8:$8,0))</f>
        <v>0.7</v>
      </c>
      <c r="AJ19" s="162">
        <f ca="1">INDEX(Parameters,MATCH($A19,Parameters!$A:$A,0),MATCH(AJ$3,Parameters!$8:$8,0))</f>
        <v>0.7</v>
      </c>
      <c r="AK19" s="162">
        <f ca="1">INDEX(Parameters,MATCH($A19,Parameters!$A:$A,0),MATCH(AK$3,Parameters!$8:$8,0))</f>
        <v>0.7</v>
      </c>
      <c r="AL19" s="162">
        <f ca="1">INDEX(Parameters,MATCH($A19,Parameters!$A:$A,0),MATCH(AL$3,Parameters!$8:$8,0))</f>
        <v>0.7</v>
      </c>
      <c r="AM19" s="162"/>
      <c r="AN19" s="162"/>
      <c r="AO19" s="162"/>
      <c r="AP19" s="162"/>
      <c r="AQ19" s="162"/>
    </row>
    <row r="20" spans="1:43" x14ac:dyDescent="0.25">
      <c r="A20" s="66" t="str">
        <f t="shared" si="3"/>
        <v>Prop excreta on yards_Swine (sows)</v>
      </c>
      <c r="B20" s="25" t="s">
        <v>165</v>
      </c>
      <c r="C20" s="25" t="s">
        <v>480</v>
      </c>
      <c r="D20" s="77" t="str">
        <f ca="1">VLOOKUP(A20,Parameters,4,0)</f>
        <v>-</v>
      </c>
      <c r="E20" s="46" t="str">
        <f t="shared" si="2"/>
        <v>Swine (sows)</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Swine (sows)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Swine (sows)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Swine (sows)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Swine (sows)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Swine (sows)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Swine (sows)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Swine (sows)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Swine (sows)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Swine (sows)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Swine (sows)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Xhouse_slurry_Swine (sows)</v>
      </c>
      <c r="B33" s="25" t="s">
        <v>165</v>
      </c>
      <c r="C33" s="119" t="s">
        <v>442</v>
      </c>
      <c r="D33" s="77" t="str">
        <f>VLOOKUP(A33,Parameters,4,0)</f>
        <v>-</v>
      </c>
      <c r="E33" s="46" t="str">
        <f t="shared" si="2"/>
        <v>Swine (sows)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Swine (sows)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Swine (sows)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Swine (sows)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Swine (sows)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Swine (sows)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Swine (sows)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Swine (sows)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Swine (sows)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EF_NH3_house_slurry_Swine (sows)</v>
      </c>
      <c r="B43" s="25" t="s">
        <v>165</v>
      </c>
      <c r="C43" s="2" t="s">
        <v>178</v>
      </c>
      <c r="D43" s="77" t="str">
        <f ca="1">VLOOKUP(A43,Parameters,4,0)</f>
        <v>NH3-N</v>
      </c>
      <c r="E43" s="46" t="str">
        <f t="shared" si="2"/>
        <v>Swine (sows)</v>
      </c>
      <c r="F43" s="77" t="str">
        <f ca="1">VLOOKUP(A43,Parameters,6,0)</f>
        <v>Fraction TAN</v>
      </c>
      <c r="G43" s="175"/>
      <c r="H43" s="14">
        <f ca="1">INDEX(Parameters,MATCH($A43,Parameters!$A:$A,0),MATCH(H$3,Parameters!$8:$8,0))</f>
        <v>0.35</v>
      </c>
      <c r="I43" s="14">
        <f ca="1">INDEX(Parameters,MATCH($A43,Parameters!$A:$A,0),MATCH(I$3,Parameters!$8:$8,0))</f>
        <v>0.35</v>
      </c>
      <c r="J43" s="14">
        <f ca="1">INDEX(Parameters,MATCH($A43,Parameters!$A:$A,0),MATCH(J$3,Parameters!$8:$8,0))</f>
        <v>0.35</v>
      </c>
      <c r="K43" s="14">
        <f ca="1">INDEX(Parameters,MATCH($A43,Parameters!$A:$A,0),MATCH(K$3,Parameters!$8:$8,0))</f>
        <v>0.35</v>
      </c>
      <c r="L43" s="14">
        <f ca="1">INDEX(Parameters,MATCH($A43,Parameters!$A:$A,0),MATCH(L$3,Parameters!$8:$8,0))</f>
        <v>0.35</v>
      </c>
      <c r="M43" s="14">
        <f ca="1">INDEX(Parameters,MATCH($A43,Parameters!$A:$A,0),MATCH(M$3,Parameters!$8:$8,0))</f>
        <v>0.35</v>
      </c>
      <c r="N43" s="14">
        <f ca="1">INDEX(Parameters,MATCH($A43,Parameters!$A:$A,0),MATCH(N$3,Parameters!$8:$8,0))</f>
        <v>0.35</v>
      </c>
      <c r="O43" s="14">
        <f ca="1">INDEX(Parameters,MATCH($A43,Parameters!$A:$A,0),MATCH(O$3,Parameters!$8:$8,0))</f>
        <v>0.35</v>
      </c>
      <c r="P43" s="14">
        <f ca="1">INDEX(Parameters,MATCH($A43,Parameters!$A:$A,0),MATCH(P$3,Parameters!$8:$8,0))</f>
        <v>0.35</v>
      </c>
      <c r="Q43" s="14">
        <f ca="1">INDEX(Parameters,MATCH($A43,Parameters!$A:$A,0),MATCH(Q$3,Parameters!$8:$8,0))</f>
        <v>0.35</v>
      </c>
      <c r="R43" s="14">
        <f ca="1">INDEX(Parameters,MATCH($A43,Parameters!$A:$A,0),MATCH(R$3,Parameters!$8:$8,0))</f>
        <v>0.35</v>
      </c>
      <c r="S43" s="14">
        <f ca="1">INDEX(Parameters,MATCH($A43,Parameters!$A:$A,0),MATCH(S$3,Parameters!$8:$8,0))</f>
        <v>0.35</v>
      </c>
      <c r="T43" s="14">
        <f ca="1">INDEX(Parameters,MATCH($A43,Parameters!$A:$A,0),MATCH(T$3,Parameters!$8:$8,0))</f>
        <v>0.35</v>
      </c>
      <c r="U43" s="14">
        <f ca="1">INDEX(Parameters,MATCH($A43,Parameters!$A:$A,0),MATCH(U$3,Parameters!$8:$8,0))</f>
        <v>0.35</v>
      </c>
      <c r="V43" s="14">
        <f ca="1">INDEX(Parameters,MATCH($A43,Parameters!$A:$A,0),MATCH(V$3,Parameters!$8:$8,0))</f>
        <v>0.35</v>
      </c>
      <c r="W43" s="14">
        <f ca="1">INDEX(Parameters,MATCH($A43,Parameters!$A:$A,0),MATCH(W$3,Parameters!$8:$8,0))</f>
        <v>0.35</v>
      </c>
      <c r="X43" s="14">
        <f ca="1">INDEX(Parameters,MATCH($A43,Parameters!$A:$A,0),MATCH(X$3,Parameters!$8:$8,0))</f>
        <v>0.35</v>
      </c>
      <c r="Y43" s="14">
        <f ca="1">INDEX(Parameters,MATCH($A43,Parameters!$A:$A,0),MATCH(Y$3,Parameters!$8:$8,0))</f>
        <v>0.35</v>
      </c>
      <c r="Z43" s="14">
        <f ca="1">INDEX(Parameters,MATCH($A43,Parameters!$A:$A,0),MATCH(Z$3,Parameters!$8:$8,0))</f>
        <v>0.35</v>
      </c>
      <c r="AA43" s="14">
        <f ca="1">INDEX(Parameters,MATCH($A43,Parameters!$A:$A,0),MATCH(AA$3,Parameters!$8:$8,0))</f>
        <v>0.35</v>
      </c>
      <c r="AB43" s="14">
        <f ca="1">INDEX(Parameters,MATCH($A43,Parameters!$A:$A,0),MATCH(AB$3,Parameters!$8:$8,0))</f>
        <v>0.35</v>
      </c>
      <c r="AC43" s="14">
        <f ca="1">INDEX(Parameters,MATCH($A43,Parameters!$A:$A,0),MATCH(AC$3,Parameters!$8:$8,0))</f>
        <v>0.35</v>
      </c>
      <c r="AD43" s="14">
        <f ca="1">INDEX(Parameters,MATCH($A43,Parameters!$A:$A,0),MATCH(AD$3,Parameters!$8:$8,0))</f>
        <v>0.35</v>
      </c>
      <c r="AE43" s="14">
        <f ca="1">INDEX(Parameters,MATCH($A43,Parameters!$A:$A,0),MATCH(AE$3,Parameters!$8:$8,0))</f>
        <v>0.35</v>
      </c>
      <c r="AF43" s="14">
        <f ca="1">INDEX(Parameters,MATCH($A43,Parameters!$A:$A,0),MATCH(AF$3,Parameters!$8:$8,0))</f>
        <v>0.35</v>
      </c>
      <c r="AG43" s="14">
        <f ca="1">INDEX(Parameters,MATCH($A43,Parameters!$A:$A,0),MATCH(AG$3,Parameters!$8:$8,0))</f>
        <v>0.35</v>
      </c>
      <c r="AH43" s="14">
        <f ca="1">INDEX(Parameters,MATCH($A43,Parameters!$A:$A,0),MATCH(AH$3,Parameters!$8:$8,0))</f>
        <v>0.35</v>
      </c>
      <c r="AI43" s="14">
        <f ca="1">INDEX(Parameters,MATCH($A43,Parameters!$A:$A,0),MATCH(AI$3,Parameters!$8:$8,0))</f>
        <v>0.35</v>
      </c>
      <c r="AJ43" s="14">
        <f ca="1">INDEX(Parameters,MATCH($A43,Parameters!$A:$A,0),MATCH(AJ$3,Parameters!$8:$8,0))</f>
        <v>0.35</v>
      </c>
      <c r="AK43" s="14">
        <f ca="1">INDEX(Parameters,MATCH($A43,Parameters!$A:$A,0),MATCH(AK$3,Parameters!$8:$8,0))</f>
        <v>0.35</v>
      </c>
      <c r="AL43" s="14">
        <f ca="1">INDEX(Parameters,MATCH($A43,Parameters!$A:$A,0),MATCH(AL$3,Parameters!$8:$8,0))</f>
        <v>0.35</v>
      </c>
      <c r="AM43" s="14"/>
      <c r="AN43" s="14"/>
      <c r="AO43" s="14"/>
      <c r="AP43" s="14"/>
      <c r="AQ43" s="14"/>
    </row>
    <row r="44" spans="1:43" x14ac:dyDescent="0.25">
      <c r="A44" s="66" t="str">
        <f t="shared" si="20"/>
        <v>EF_NH3_house_solid_Swine (sows)</v>
      </c>
      <c r="B44" s="25" t="s">
        <v>165</v>
      </c>
      <c r="C44" s="2" t="s">
        <v>177</v>
      </c>
      <c r="D44" s="77" t="str">
        <f ca="1">VLOOKUP(A44,Parameters,4,0)</f>
        <v>NH3-N</v>
      </c>
      <c r="E44" s="46" t="str">
        <f t="shared" si="2"/>
        <v>Swine (sows)</v>
      </c>
      <c r="F44" s="77" t="str">
        <f ca="1">VLOOKUP(A44,Parameters,6,0)</f>
        <v>Fraction TAN</v>
      </c>
      <c r="G44" s="175"/>
      <c r="H44" s="14">
        <f ca="1">INDEX(Parameters,MATCH($A44,Parameters!$A:$A,0),MATCH(H$3,Parameters!$8:$8,0))</f>
        <v>0.24</v>
      </c>
      <c r="I44" s="14">
        <f ca="1">INDEX(Parameters,MATCH($A44,Parameters!$A:$A,0),MATCH(I$3,Parameters!$8:$8,0))</f>
        <v>0.24</v>
      </c>
      <c r="J44" s="14">
        <f ca="1">INDEX(Parameters,MATCH($A44,Parameters!$A:$A,0),MATCH(J$3,Parameters!$8:$8,0))</f>
        <v>0.24</v>
      </c>
      <c r="K44" s="14">
        <f ca="1">INDEX(Parameters,MATCH($A44,Parameters!$A:$A,0),MATCH(K$3,Parameters!$8:$8,0))</f>
        <v>0.24</v>
      </c>
      <c r="L44" s="14">
        <f ca="1">INDEX(Parameters,MATCH($A44,Parameters!$A:$A,0),MATCH(L$3,Parameters!$8:$8,0))</f>
        <v>0.24</v>
      </c>
      <c r="M44" s="14">
        <f ca="1">INDEX(Parameters,MATCH($A44,Parameters!$A:$A,0),MATCH(M$3,Parameters!$8:$8,0))</f>
        <v>0.24</v>
      </c>
      <c r="N44" s="14">
        <f ca="1">INDEX(Parameters,MATCH($A44,Parameters!$A:$A,0),MATCH(N$3,Parameters!$8:$8,0))</f>
        <v>0.24</v>
      </c>
      <c r="O44" s="14">
        <f ca="1">INDEX(Parameters,MATCH($A44,Parameters!$A:$A,0),MATCH(O$3,Parameters!$8:$8,0))</f>
        <v>0.24</v>
      </c>
      <c r="P44" s="14">
        <f ca="1">INDEX(Parameters,MATCH($A44,Parameters!$A:$A,0),MATCH(P$3,Parameters!$8:$8,0))</f>
        <v>0.24</v>
      </c>
      <c r="Q44" s="14">
        <f ca="1">INDEX(Parameters,MATCH($A44,Parameters!$A:$A,0),MATCH(Q$3,Parameters!$8:$8,0))</f>
        <v>0.24</v>
      </c>
      <c r="R44" s="14">
        <f ca="1">INDEX(Parameters,MATCH($A44,Parameters!$A:$A,0),MATCH(R$3,Parameters!$8:$8,0))</f>
        <v>0.24</v>
      </c>
      <c r="S44" s="14">
        <f ca="1">INDEX(Parameters,MATCH($A44,Parameters!$A:$A,0),MATCH(S$3,Parameters!$8:$8,0))</f>
        <v>0.24</v>
      </c>
      <c r="T44" s="14">
        <f ca="1">INDEX(Parameters,MATCH($A44,Parameters!$A:$A,0),MATCH(T$3,Parameters!$8:$8,0))</f>
        <v>0.24</v>
      </c>
      <c r="U44" s="14">
        <f ca="1">INDEX(Parameters,MATCH($A44,Parameters!$A:$A,0),MATCH(U$3,Parameters!$8:$8,0))</f>
        <v>0.24</v>
      </c>
      <c r="V44" s="14">
        <f ca="1">INDEX(Parameters,MATCH($A44,Parameters!$A:$A,0),MATCH(V$3,Parameters!$8:$8,0))</f>
        <v>0.24</v>
      </c>
      <c r="W44" s="14">
        <f ca="1">INDEX(Parameters,MATCH($A44,Parameters!$A:$A,0),MATCH(W$3,Parameters!$8:$8,0))</f>
        <v>0.24</v>
      </c>
      <c r="X44" s="14">
        <f ca="1">INDEX(Parameters,MATCH($A44,Parameters!$A:$A,0),MATCH(X$3,Parameters!$8:$8,0))</f>
        <v>0.24</v>
      </c>
      <c r="Y44" s="14">
        <f ca="1">INDEX(Parameters,MATCH($A44,Parameters!$A:$A,0),MATCH(Y$3,Parameters!$8:$8,0))</f>
        <v>0.24</v>
      </c>
      <c r="Z44" s="14">
        <f ca="1">INDEX(Parameters,MATCH($A44,Parameters!$A:$A,0),MATCH(Z$3,Parameters!$8:$8,0))</f>
        <v>0.24</v>
      </c>
      <c r="AA44" s="14">
        <f ca="1">INDEX(Parameters,MATCH($A44,Parameters!$A:$A,0),MATCH(AA$3,Parameters!$8:$8,0))</f>
        <v>0.24</v>
      </c>
      <c r="AB44" s="14">
        <f ca="1">INDEX(Parameters,MATCH($A44,Parameters!$A:$A,0),MATCH(AB$3,Parameters!$8:$8,0))</f>
        <v>0.24</v>
      </c>
      <c r="AC44" s="14">
        <f ca="1">INDEX(Parameters,MATCH($A44,Parameters!$A:$A,0),MATCH(AC$3,Parameters!$8:$8,0))</f>
        <v>0.24</v>
      </c>
      <c r="AD44" s="14">
        <f ca="1">INDEX(Parameters,MATCH($A44,Parameters!$A:$A,0),MATCH(AD$3,Parameters!$8:$8,0))</f>
        <v>0.24</v>
      </c>
      <c r="AE44" s="14">
        <f ca="1">INDEX(Parameters,MATCH($A44,Parameters!$A:$A,0),MATCH(AE$3,Parameters!$8:$8,0))</f>
        <v>0.24</v>
      </c>
      <c r="AF44" s="14">
        <f ca="1">INDEX(Parameters,MATCH($A44,Parameters!$A:$A,0),MATCH(AF$3,Parameters!$8:$8,0))</f>
        <v>0.24</v>
      </c>
      <c r="AG44" s="14">
        <f ca="1">INDEX(Parameters,MATCH($A44,Parameters!$A:$A,0),MATCH(AG$3,Parameters!$8:$8,0))</f>
        <v>0.24</v>
      </c>
      <c r="AH44" s="14">
        <f ca="1">INDEX(Parameters,MATCH($A44,Parameters!$A:$A,0),MATCH(AH$3,Parameters!$8:$8,0))</f>
        <v>0.24</v>
      </c>
      <c r="AI44" s="14">
        <f ca="1">INDEX(Parameters,MATCH($A44,Parameters!$A:$A,0),MATCH(AI$3,Parameters!$8:$8,0))</f>
        <v>0.24</v>
      </c>
      <c r="AJ44" s="14">
        <f ca="1">INDEX(Parameters,MATCH($A44,Parameters!$A:$A,0),MATCH(AJ$3,Parameters!$8:$8,0))</f>
        <v>0.24</v>
      </c>
      <c r="AK44" s="14">
        <f ca="1">INDEX(Parameters,MATCH($A44,Parameters!$A:$A,0),MATCH(AK$3,Parameters!$8:$8,0))</f>
        <v>0.24</v>
      </c>
      <c r="AL44" s="14">
        <f ca="1">INDEX(Parameters,MATCH($A44,Parameters!$A:$A,0),MATCH(AL$3,Parameters!$8:$8,0))</f>
        <v>0.24</v>
      </c>
      <c r="AM44" s="14"/>
      <c r="AN44" s="14"/>
      <c r="AO44" s="14"/>
      <c r="AP44" s="14"/>
      <c r="AQ44" s="14"/>
    </row>
    <row r="45" spans="1:43" x14ac:dyDescent="0.25">
      <c r="A45" s="66" t="str">
        <f t="shared" si="20"/>
        <v>EF_NH3_yard_Swine (sows)</v>
      </c>
      <c r="B45" s="25" t="s">
        <v>165</v>
      </c>
      <c r="C45" s="2" t="s">
        <v>487</v>
      </c>
      <c r="D45" s="77" t="str">
        <f ca="1">VLOOKUP(A45,Parameters,4,0)</f>
        <v>NH3-N</v>
      </c>
      <c r="E45" s="46" t="str">
        <f t="shared" si="2"/>
        <v>Swine (sows)</v>
      </c>
      <c r="F45" s="77" t="str">
        <f ca="1">VLOOKUP(A45,Parameters,6,0)</f>
        <v>Fraction TAN</v>
      </c>
      <c r="G45" s="215"/>
      <c r="H45" s="14">
        <f ca="1">INDEX(Parameters,MATCH($A45,Parameters!$A:$A,0),MATCH(H$3,Parameters!$8:$8,0))</f>
        <v>0</v>
      </c>
      <c r="I45" s="14">
        <f ca="1">INDEX(Parameters,MATCH($A45,Parameters!$A:$A,0),MATCH(I$3,Parameters!$8:$8,0))</f>
        <v>0</v>
      </c>
      <c r="J45" s="14">
        <f ca="1">INDEX(Parameters,MATCH($A45,Parameters!$A:$A,0),MATCH(J$3,Parameters!$8:$8,0))</f>
        <v>0</v>
      </c>
      <c r="K45" s="14">
        <f ca="1">INDEX(Parameters,MATCH($A45,Parameters!$A:$A,0),MATCH(K$3,Parameters!$8:$8,0))</f>
        <v>0</v>
      </c>
      <c r="L45" s="14">
        <f ca="1">INDEX(Parameters,MATCH($A45,Parameters!$A:$A,0),MATCH(L$3,Parameters!$8:$8,0))</f>
        <v>0</v>
      </c>
      <c r="M45" s="14">
        <f ca="1">INDEX(Parameters,MATCH($A45,Parameters!$A:$A,0),MATCH(M$3,Parameters!$8:$8,0))</f>
        <v>0</v>
      </c>
      <c r="N45" s="14">
        <f ca="1">INDEX(Parameters,MATCH($A45,Parameters!$A:$A,0),MATCH(N$3,Parameters!$8:$8,0))</f>
        <v>0</v>
      </c>
      <c r="O45" s="14">
        <f ca="1">INDEX(Parameters,MATCH($A45,Parameters!$A:$A,0),MATCH(O$3,Parameters!$8:$8,0))</f>
        <v>0</v>
      </c>
      <c r="P45" s="14">
        <f ca="1">INDEX(Parameters,MATCH($A45,Parameters!$A:$A,0),MATCH(P$3,Parameters!$8:$8,0))</f>
        <v>0</v>
      </c>
      <c r="Q45" s="14">
        <f ca="1">INDEX(Parameters,MATCH($A45,Parameters!$A:$A,0),MATCH(Q$3,Parameters!$8:$8,0))</f>
        <v>0</v>
      </c>
      <c r="R45" s="14">
        <f ca="1">INDEX(Parameters,MATCH($A45,Parameters!$A:$A,0),MATCH(R$3,Parameters!$8:$8,0))</f>
        <v>0</v>
      </c>
      <c r="S45" s="14">
        <f ca="1">INDEX(Parameters,MATCH($A45,Parameters!$A:$A,0),MATCH(S$3,Parameters!$8:$8,0))</f>
        <v>0</v>
      </c>
      <c r="T45" s="14">
        <f ca="1">INDEX(Parameters,MATCH($A45,Parameters!$A:$A,0),MATCH(T$3,Parameters!$8:$8,0))</f>
        <v>0</v>
      </c>
      <c r="U45" s="14">
        <f ca="1">INDEX(Parameters,MATCH($A45,Parameters!$A:$A,0),MATCH(U$3,Parameters!$8:$8,0))</f>
        <v>0</v>
      </c>
      <c r="V45" s="14">
        <f ca="1">INDEX(Parameters,MATCH($A45,Parameters!$A:$A,0),MATCH(V$3,Parameters!$8:$8,0))</f>
        <v>0</v>
      </c>
      <c r="W45" s="14">
        <f ca="1">INDEX(Parameters,MATCH($A45,Parameters!$A:$A,0),MATCH(W$3,Parameters!$8:$8,0))</f>
        <v>0</v>
      </c>
      <c r="X45" s="14">
        <f ca="1">INDEX(Parameters,MATCH($A45,Parameters!$A:$A,0),MATCH(X$3,Parameters!$8:$8,0))</f>
        <v>0</v>
      </c>
      <c r="Y45" s="14">
        <f ca="1">INDEX(Parameters,MATCH($A45,Parameters!$A:$A,0),MATCH(Y$3,Parameters!$8:$8,0))</f>
        <v>0</v>
      </c>
      <c r="Z45" s="14">
        <f ca="1">INDEX(Parameters,MATCH($A45,Parameters!$A:$A,0),MATCH(Z$3,Parameters!$8:$8,0))</f>
        <v>0</v>
      </c>
      <c r="AA45" s="14">
        <f ca="1">INDEX(Parameters,MATCH($A45,Parameters!$A:$A,0),MATCH(AA$3,Parameters!$8:$8,0))</f>
        <v>0</v>
      </c>
      <c r="AB45" s="14">
        <f ca="1">INDEX(Parameters,MATCH($A45,Parameters!$A:$A,0),MATCH(AB$3,Parameters!$8:$8,0))</f>
        <v>0</v>
      </c>
      <c r="AC45" s="14">
        <f ca="1">INDEX(Parameters,MATCH($A45,Parameters!$A:$A,0),MATCH(AC$3,Parameters!$8:$8,0))</f>
        <v>0</v>
      </c>
      <c r="AD45" s="14">
        <f ca="1">INDEX(Parameters,MATCH($A45,Parameters!$A:$A,0),MATCH(AD$3,Parameters!$8:$8,0))</f>
        <v>0</v>
      </c>
      <c r="AE45" s="14">
        <f ca="1">INDEX(Parameters,MATCH($A45,Parameters!$A:$A,0),MATCH(AE$3,Parameters!$8:$8,0))</f>
        <v>0</v>
      </c>
      <c r="AF45" s="14">
        <f ca="1">INDEX(Parameters,MATCH($A45,Parameters!$A:$A,0),MATCH(AF$3,Parameters!$8:$8,0))</f>
        <v>0</v>
      </c>
      <c r="AG45" s="14">
        <f ca="1">INDEX(Parameters,MATCH($A45,Parameters!$A:$A,0),MATCH(AG$3,Parameters!$8:$8,0))</f>
        <v>0</v>
      </c>
      <c r="AH45" s="14">
        <f ca="1">INDEX(Parameters,MATCH($A45,Parameters!$A:$A,0),MATCH(AH$3,Parameters!$8:$8,0))</f>
        <v>0</v>
      </c>
      <c r="AI45" s="14">
        <f ca="1">INDEX(Parameters,MATCH($A45,Parameters!$A:$A,0),MATCH(AI$3,Parameters!$8:$8,0))</f>
        <v>0</v>
      </c>
      <c r="AJ45" s="14">
        <f ca="1">INDEX(Parameters,MATCH($A45,Parameters!$A:$A,0),MATCH(AJ$3,Parameters!$8:$8,0))</f>
        <v>0</v>
      </c>
      <c r="AK45" s="14">
        <f ca="1">INDEX(Parameters,MATCH($A45,Parameters!$A:$A,0),MATCH(AK$3,Parameters!$8:$8,0))</f>
        <v>0</v>
      </c>
      <c r="AL45" s="14">
        <f ca="1">INDEX(Parameters,MATCH($A45,Parameters!$A:$A,0),MATCH(AL$3,Parameters!$8:$8,0))</f>
        <v>0</v>
      </c>
      <c r="AM45" s="14"/>
      <c r="AN45" s="14"/>
      <c r="AO45" s="14"/>
      <c r="AP45" s="14"/>
      <c r="AQ45" s="14"/>
    </row>
    <row r="46" spans="1:43" ht="18" x14ac:dyDescent="0.35">
      <c r="A46" s="89" t="s">
        <v>306</v>
      </c>
      <c r="B46" s="25" t="s">
        <v>165</v>
      </c>
      <c r="C46" s="73" t="s">
        <v>274</v>
      </c>
      <c r="D46" s="2" t="s">
        <v>252</v>
      </c>
      <c r="E46" s="46" t="str">
        <f t="shared" si="2"/>
        <v>Swine (sows)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Swine (sows)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Swine (sows)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Straw_Swine (sows)</v>
      </c>
      <c r="B50" s="25" t="s">
        <v>165</v>
      </c>
      <c r="C50" s="25" t="s">
        <v>169</v>
      </c>
      <c r="D50" s="77" t="str">
        <f ca="1">VLOOKUP(A50,Parameters,4,0)</f>
        <v>-</v>
      </c>
      <c r="E50" s="46" t="str">
        <f t="shared" si="2"/>
        <v>Swine (sows)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N_added_in_straw_Swine (sows)</v>
      </c>
      <c r="B51" s="25" t="s">
        <v>165</v>
      </c>
      <c r="C51" s="2" t="s">
        <v>173</v>
      </c>
      <c r="D51" s="77" t="str">
        <f ca="1">VLOOKUP(A51,Parameters,4,0)</f>
        <v>-</v>
      </c>
      <c r="E51" s="46" t="str">
        <f t="shared" si="2"/>
        <v>Swine (sows)</v>
      </c>
      <c r="F51" s="77" t="str">
        <f ca="1">VLOOKUP(A51,Parameters,6,0)</f>
        <v>kg/animal/yr</v>
      </c>
      <c r="G51" s="175"/>
      <c r="H51" s="56">
        <f ca="1">INDEX(Parameters,MATCH($A51,Parameters!$A:$A,0),MATCH(H$3,Parameters!$8:$8,0))</f>
        <v>2.4</v>
      </c>
      <c r="I51" s="56">
        <f ca="1">INDEX(Parameters,MATCH($A51,Parameters!$A:$A,0),MATCH(I$3,Parameters!$8:$8,0))</f>
        <v>2.4</v>
      </c>
      <c r="J51" s="56">
        <f ca="1">INDEX(Parameters,MATCH($A51,Parameters!$A:$A,0),MATCH(J$3,Parameters!$8:$8,0))</f>
        <v>2.4</v>
      </c>
      <c r="K51" s="56">
        <f ca="1">INDEX(Parameters,MATCH($A51,Parameters!$A:$A,0),MATCH(K$3,Parameters!$8:$8,0))</f>
        <v>2.4</v>
      </c>
      <c r="L51" s="56">
        <f ca="1">INDEX(Parameters,MATCH($A51,Parameters!$A:$A,0),MATCH(L$3,Parameters!$8:$8,0))</f>
        <v>2.4</v>
      </c>
      <c r="M51" s="56">
        <f ca="1">INDEX(Parameters,MATCH($A51,Parameters!$A:$A,0),MATCH(M$3,Parameters!$8:$8,0))</f>
        <v>2.4</v>
      </c>
      <c r="N51" s="56">
        <f ca="1">INDEX(Parameters,MATCH($A51,Parameters!$A:$A,0),MATCH(N$3,Parameters!$8:$8,0))</f>
        <v>2.4</v>
      </c>
      <c r="O51" s="56">
        <f ca="1">INDEX(Parameters,MATCH($A51,Parameters!$A:$A,0),MATCH(O$3,Parameters!$8:$8,0))</f>
        <v>2.4</v>
      </c>
      <c r="P51" s="56">
        <f ca="1">INDEX(Parameters,MATCH($A51,Parameters!$A:$A,0),MATCH(P$3,Parameters!$8:$8,0))</f>
        <v>2.4</v>
      </c>
      <c r="Q51" s="56">
        <f ca="1">INDEX(Parameters,MATCH($A51,Parameters!$A:$A,0),MATCH(Q$3,Parameters!$8:$8,0))</f>
        <v>2.4</v>
      </c>
      <c r="R51" s="56">
        <f ca="1">INDEX(Parameters,MATCH($A51,Parameters!$A:$A,0),MATCH(R$3,Parameters!$8:$8,0))</f>
        <v>2.4</v>
      </c>
      <c r="S51" s="56">
        <f ca="1">INDEX(Parameters,MATCH($A51,Parameters!$A:$A,0),MATCH(S$3,Parameters!$8:$8,0))</f>
        <v>2.4</v>
      </c>
      <c r="T51" s="56">
        <f ca="1">INDEX(Parameters,MATCH($A51,Parameters!$A:$A,0),MATCH(T$3,Parameters!$8:$8,0))</f>
        <v>2.4</v>
      </c>
      <c r="U51" s="56">
        <f ca="1">INDEX(Parameters,MATCH($A51,Parameters!$A:$A,0),MATCH(U$3,Parameters!$8:$8,0))</f>
        <v>2.4</v>
      </c>
      <c r="V51" s="56">
        <f ca="1">INDEX(Parameters,MATCH($A51,Parameters!$A:$A,0),MATCH(V$3,Parameters!$8:$8,0))</f>
        <v>2.4</v>
      </c>
      <c r="W51" s="56">
        <f ca="1">INDEX(Parameters,MATCH($A51,Parameters!$A:$A,0),MATCH(W$3,Parameters!$8:$8,0))</f>
        <v>2.4</v>
      </c>
      <c r="X51" s="56">
        <f ca="1">INDEX(Parameters,MATCH($A51,Parameters!$A:$A,0),MATCH(X$3,Parameters!$8:$8,0))</f>
        <v>2.4</v>
      </c>
      <c r="Y51" s="56">
        <f ca="1">INDEX(Parameters,MATCH($A51,Parameters!$A:$A,0),MATCH(Y$3,Parameters!$8:$8,0))</f>
        <v>2.4</v>
      </c>
      <c r="Z51" s="56">
        <f ca="1">INDEX(Parameters,MATCH($A51,Parameters!$A:$A,0),MATCH(Z$3,Parameters!$8:$8,0))</f>
        <v>2.4</v>
      </c>
      <c r="AA51" s="56">
        <f ca="1">INDEX(Parameters,MATCH($A51,Parameters!$A:$A,0),MATCH(AA$3,Parameters!$8:$8,0))</f>
        <v>2.4</v>
      </c>
      <c r="AB51" s="56">
        <f ca="1">INDEX(Parameters,MATCH($A51,Parameters!$A:$A,0),MATCH(AB$3,Parameters!$8:$8,0))</f>
        <v>2.4</v>
      </c>
      <c r="AC51" s="56">
        <f ca="1">INDEX(Parameters,MATCH($A51,Parameters!$A:$A,0),MATCH(AC$3,Parameters!$8:$8,0))</f>
        <v>2.4</v>
      </c>
      <c r="AD51" s="56">
        <f ca="1">INDEX(Parameters,MATCH($A51,Parameters!$A:$A,0),MATCH(AD$3,Parameters!$8:$8,0))</f>
        <v>2.4</v>
      </c>
      <c r="AE51" s="56">
        <f ca="1">INDEX(Parameters,MATCH($A51,Parameters!$A:$A,0),MATCH(AE$3,Parameters!$8:$8,0))</f>
        <v>2.4</v>
      </c>
      <c r="AF51" s="56">
        <f ca="1">INDEX(Parameters,MATCH($A51,Parameters!$A:$A,0),MATCH(AF$3,Parameters!$8:$8,0))</f>
        <v>2.4</v>
      </c>
      <c r="AG51" s="56">
        <f ca="1">INDEX(Parameters,MATCH($A51,Parameters!$A:$A,0),MATCH(AG$3,Parameters!$8:$8,0))</f>
        <v>2.4</v>
      </c>
      <c r="AH51" s="56">
        <f ca="1">INDEX(Parameters,MATCH($A51,Parameters!$A:$A,0),MATCH(AH$3,Parameters!$8:$8,0))</f>
        <v>2.4</v>
      </c>
      <c r="AI51" s="56">
        <f ca="1">INDEX(Parameters,MATCH($A51,Parameters!$A:$A,0),MATCH(AI$3,Parameters!$8:$8,0))</f>
        <v>2.4</v>
      </c>
      <c r="AJ51" s="56">
        <f ca="1">INDEX(Parameters,MATCH($A51,Parameters!$A:$A,0),MATCH(AJ$3,Parameters!$8:$8,0))</f>
        <v>2.4</v>
      </c>
      <c r="AK51" s="56">
        <f ca="1">INDEX(Parameters,MATCH($A51,Parameters!$A:$A,0),MATCH(AK$3,Parameters!$8:$8,0))</f>
        <v>2.4</v>
      </c>
      <c r="AL51" s="56">
        <f ca="1">INDEX(Parameters,MATCH($A51,Parameters!$A:$A,0),MATCH(AL$3,Parameters!$8:$8,0))</f>
        <v>2.4</v>
      </c>
      <c r="AM51" s="56"/>
      <c r="AN51" s="56"/>
      <c r="AO51" s="56"/>
      <c r="AP51" s="56"/>
      <c r="AQ51" s="56"/>
    </row>
    <row r="52" spans="1:43" ht="18" x14ac:dyDescent="0.35">
      <c r="A52" s="68"/>
      <c r="B52" s="25" t="s">
        <v>165</v>
      </c>
      <c r="C52" s="63" t="s">
        <v>184</v>
      </c>
      <c r="D52" s="25" t="s">
        <v>153</v>
      </c>
      <c r="E52" s="46" t="str">
        <f t="shared" si="2"/>
        <v>Swine (sows)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fimm_Swine (sows)</v>
      </c>
      <c r="B53" s="25" t="s">
        <v>165</v>
      </c>
      <c r="C53" s="63" t="s">
        <v>185</v>
      </c>
      <c r="D53" s="77" t="str">
        <f ca="1">VLOOKUP(A53,Parameters,4,0)</f>
        <v>N</v>
      </c>
      <c r="E53" s="46" t="str">
        <f t="shared" si="2"/>
        <v>Swine (sows)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Swine (sows)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Swine (sows)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Swine (sows)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xstore_slurry_Swine (sows)</v>
      </c>
      <c r="B58" s="25" t="s">
        <v>165</v>
      </c>
      <c r="C58" s="63" t="s">
        <v>380</v>
      </c>
      <c r="D58" s="77" t="str">
        <f>VLOOKUP(A58,Parameters,4,0)</f>
        <v>-</v>
      </c>
      <c r="E58" s="46" t="str">
        <f t="shared" si="2"/>
        <v>Swine (sows)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xstore_solid_Swine (sows)</v>
      </c>
      <c r="B59" s="25" t="s">
        <v>165</v>
      </c>
      <c r="C59" s="63" t="s">
        <v>190</v>
      </c>
      <c r="D59" s="77" t="str">
        <f>VLOOKUP(A59,Parameters,4,0)</f>
        <v>-</v>
      </c>
      <c r="E59" s="46" t="str">
        <f t="shared" si="2"/>
        <v>Swine (sows)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Swine (sows)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Swine (sows)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Swine (sows)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Swine (sows)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xbiogas_slurry_Swine (sows)</v>
      </c>
      <c r="B65" s="25" t="s">
        <v>165</v>
      </c>
      <c r="C65" s="63" t="s">
        <v>287</v>
      </c>
      <c r="D65" s="77" t="str">
        <f>VLOOKUP(A65,Parameters,4,0)</f>
        <v>-</v>
      </c>
      <c r="E65" s="46" t="str">
        <f t="shared" si="2"/>
        <v>Swine (sows)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Swine (sows)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Swine (sows)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xbiogas_solid_Swine (sows)</v>
      </c>
      <c r="B68" s="25" t="s">
        <v>165</v>
      </c>
      <c r="C68" s="101" t="s">
        <v>367</v>
      </c>
      <c r="D68" s="77" t="str">
        <f>VLOOKUP(A68,Parameters,4,0)</f>
        <v>-</v>
      </c>
      <c r="E68" s="46" t="str">
        <f t="shared" si="2"/>
        <v>Swine (sows)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Swine (sows)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Swine (sows)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Swine (sows)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Swine (sows)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Swine (sows)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Swine (sows)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fmin_Swine (sows)</v>
      </c>
      <c r="B77" s="25" t="s">
        <v>165</v>
      </c>
      <c r="C77" s="42" t="s">
        <v>195</v>
      </c>
      <c r="D77" s="77" t="str">
        <f ca="1">VLOOKUP(A77,Parameters,4,0)</f>
        <v>N</v>
      </c>
      <c r="E77" s="46" t="str">
        <f t="shared" si="2"/>
        <v>Swine (sows)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Swine (sows)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EF_NH3_storage_slurry_Swine (sows)</v>
      </c>
      <c r="B80" s="25" t="s">
        <v>165</v>
      </c>
      <c r="C80" s="2" t="s">
        <v>209</v>
      </c>
      <c r="D80" s="77" t="str">
        <f t="shared" ref="D80:D87" ca="1" si="47">VLOOKUP(A80,Parameters,4,0)</f>
        <v>NH3-N</v>
      </c>
      <c r="E80" s="46" t="str">
        <f t="shared" si="2"/>
        <v>Swine (sows)</v>
      </c>
      <c r="F80" s="77" t="str">
        <f t="shared" ref="F80:F87" ca="1" si="48">VLOOKUP(A80,Parameters,6,0)</f>
        <v>Fraction TAN</v>
      </c>
      <c r="G80" s="175"/>
      <c r="H80" s="62">
        <f ca="1">INDEX(Parameters,MATCH($A80,Parameters!$A:$A,0),MATCH(H$3,Parameters!$8:$8,0))</f>
        <v>0.11</v>
      </c>
      <c r="I80" s="62">
        <f ca="1">INDEX(Parameters,MATCH($A80,Parameters!$A:$A,0),MATCH(I$3,Parameters!$8:$8,0))</f>
        <v>0.11</v>
      </c>
      <c r="J80" s="62">
        <f ca="1">INDEX(Parameters,MATCH($A80,Parameters!$A:$A,0),MATCH(J$3,Parameters!$8:$8,0))</f>
        <v>0.11</v>
      </c>
      <c r="K80" s="62">
        <f ca="1">INDEX(Parameters,MATCH($A80,Parameters!$A:$A,0),MATCH(K$3,Parameters!$8:$8,0))</f>
        <v>0.11</v>
      </c>
      <c r="L80" s="62">
        <f ca="1">INDEX(Parameters,MATCH($A80,Parameters!$A:$A,0),MATCH(L$3,Parameters!$8:$8,0))</f>
        <v>0.11</v>
      </c>
      <c r="M80" s="62">
        <f ca="1">INDEX(Parameters,MATCH($A80,Parameters!$A:$A,0),MATCH(M$3,Parameters!$8:$8,0))</f>
        <v>0.11</v>
      </c>
      <c r="N80" s="62">
        <f ca="1">INDEX(Parameters,MATCH($A80,Parameters!$A:$A,0),MATCH(N$3,Parameters!$8:$8,0))</f>
        <v>0.11</v>
      </c>
      <c r="O80" s="62">
        <f ca="1">INDEX(Parameters,MATCH($A80,Parameters!$A:$A,0),MATCH(O$3,Parameters!$8:$8,0))</f>
        <v>0.11</v>
      </c>
      <c r="P80" s="62">
        <f ca="1">INDEX(Parameters,MATCH($A80,Parameters!$A:$A,0),MATCH(P$3,Parameters!$8:$8,0))</f>
        <v>0.11</v>
      </c>
      <c r="Q80" s="62">
        <f ca="1">INDEX(Parameters,MATCH($A80,Parameters!$A:$A,0),MATCH(Q$3,Parameters!$8:$8,0))</f>
        <v>0.11</v>
      </c>
      <c r="R80" s="62">
        <f ca="1">INDEX(Parameters,MATCH($A80,Parameters!$A:$A,0),MATCH(R$3,Parameters!$8:$8,0))</f>
        <v>0.11</v>
      </c>
      <c r="S80" s="62">
        <f ca="1">INDEX(Parameters,MATCH($A80,Parameters!$A:$A,0),MATCH(S$3,Parameters!$8:$8,0))</f>
        <v>0.11</v>
      </c>
      <c r="T80" s="62">
        <f ca="1">INDEX(Parameters,MATCH($A80,Parameters!$A:$A,0),MATCH(T$3,Parameters!$8:$8,0))</f>
        <v>0.11</v>
      </c>
      <c r="U80" s="62">
        <f ca="1">INDEX(Parameters,MATCH($A80,Parameters!$A:$A,0),MATCH(U$3,Parameters!$8:$8,0))</f>
        <v>0.11</v>
      </c>
      <c r="V80" s="62">
        <f ca="1">INDEX(Parameters,MATCH($A80,Parameters!$A:$A,0),MATCH(V$3,Parameters!$8:$8,0))</f>
        <v>0.11</v>
      </c>
      <c r="W80" s="62">
        <f ca="1">INDEX(Parameters,MATCH($A80,Parameters!$A:$A,0),MATCH(W$3,Parameters!$8:$8,0))</f>
        <v>0.11</v>
      </c>
      <c r="X80" s="62">
        <f ca="1">INDEX(Parameters,MATCH($A80,Parameters!$A:$A,0),MATCH(X$3,Parameters!$8:$8,0))</f>
        <v>0.11</v>
      </c>
      <c r="Y80" s="62">
        <f ca="1">INDEX(Parameters,MATCH($A80,Parameters!$A:$A,0),MATCH(Y$3,Parameters!$8:$8,0))</f>
        <v>0.11</v>
      </c>
      <c r="Z80" s="62">
        <f ca="1">INDEX(Parameters,MATCH($A80,Parameters!$A:$A,0),MATCH(Z$3,Parameters!$8:$8,0))</f>
        <v>0.11</v>
      </c>
      <c r="AA80" s="62">
        <f ca="1">INDEX(Parameters,MATCH($A80,Parameters!$A:$A,0),MATCH(AA$3,Parameters!$8:$8,0))</f>
        <v>0.11</v>
      </c>
      <c r="AB80" s="62">
        <f ca="1">INDEX(Parameters,MATCH($A80,Parameters!$A:$A,0),MATCH(AB$3,Parameters!$8:$8,0))</f>
        <v>0.11</v>
      </c>
      <c r="AC80" s="62">
        <f ca="1">INDEX(Parameters,MATCH($A80,Parameters!$A:$A,0),MATCH(AC$3,Parameters!$8:$8,0))</f>
        <v>0.11</v>
      </c>
      <c r="AD80" s="62">
        <f ca="1">INDEX(Parameters,MATCH($A80,Parameters!$A:$A,0),MATCH(AD$3,Parameters!$8:$8,0))</f>
        <v>0.11</v>
      </c>
      <c r="AE80" s="62">
        <f ca="1">INDEX(Parameters,MATCH($A80,Parameters!$A:$A,0),MATCH(AE$3,Parameters!$8:$8,0))</f>
        <v>0.11</v>
      </c>
      <c r="AF80" s="62">
        <f ca="1">INDEX(Parameters,MATCH($A80,Parameters!$A:$A,0),MATCH(AF$3,Parameters!$8:$8,0))</f>
        <v>0.11</v>
      </c>
      <c r="AG80" s="62">
        <f ca="1">INDEX(Parameters,MATCH($A80,Parameters!$A:$A,0),MATCH(AG$3,Parameters!$8:$8,0))</f>
        <v>0.11</v>
      </c>
      <c r="AH80" s="62">
        <f ca="1">INDEX(Parameters,MATCH($A80,Parameters!$A:$A,0),MATCH(AH$3,Parameters!$8:$8,0))</f>
        <v>0.11</v>
      </c>
      <c r="AI80" s="62">
        <f ca="1">INDEX(Parameters,MATCH($A80,Parameters!$A:$A,0),MATCH(AI$3,Parameters!$8:$8,0))</f>
        <v>0.11</v>
      </c>
      <c r="AJ80" s="62">
        <f ca="1">INDEX(Parameters,MATCH($A80,Parameters!$A:$A,0),MATCH(AJ$3,Parameters!$8:$8,0))</f>
        <v>0.11</v>
      </c>
      <c r="AK80" s="62">
        <f ca="1">INDEX(Parameters,MATCH($A80,Parameters!$A:$A,0),MATCH(AK$3,Parameters!$8:$8,0))</f>
        <v>0.11</v>
      </c>
      <c r="AL80" s="62">
        <f ca="1">INDEX(Parameters,MATCH($A80,Parameters!$A:$A,0),MATCH(AL$3,Parameters!$8:$8,0))</f>
        <v>0.11</v>
      </c>
      <c r="AM80" s="62"/>
      <c r="AN80" s="62"/>
      <c r="AO80" s="62"/>
      <c r="AP80" s="62"/>
      <c r="AQ80" s="62"/>
    </row>
    <row r="81" spans="1:43" x14ac:dyDescent="0.25">
      <c r="A81" s="66" t="str">
        <f t="shared" si="46"/>
        <v>EF_N2O_storage_slurry_Swine (sows)</v>
      </c>
      <c r="B81" s="25" t="s">
        <v>165</v>
      </c>
      <c r="C81" s="2" t="s">
        <v>215</v>
      </c>
      <c r="D81" s="77" t="str">
        <f t="shared" ca="1" si="47"/>
        <v>N2O-N</v>
      </c>
      <c r="E81" s="46" t="str">
        <f t="shared" si="2"/>
        <v>Swine (sows)</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EF_NO_storage_slurry_Swine (sows)</v>
      </c>
      <c r="B82" s="25" t="s">
        <v>165</v>
      </c>
      <c r="C82" s="2" t="s">
        <v>212</v>
      </c>
      <c r="D82" s="77" t="str">
        <f t="shared" ca="1" si="47"/>
        <v>NO-N</v>
      </c>
      <c r="E82" s="46" t="str">
        <f t="shared" si="2"/>
        <v>Swine (sows)</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EF_N2_storage_slurry_Swine (sows)</v>
      </c>
      <c r="B83" s="25" t="s">
        <v>165</v>
      </c>
      <c r="C83" s="2" t="s">
        <v>213</v>
      </c>
      <c r="D83" s="77" t="str">
        <f t="shared" ca="1" si="47"/>
        <v>N2-N</v>
      </c>
      <c r="E83" s="46" t="str">
        <f t="shared" si="2"/>
        <v>Swine (sows)</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EF_NH3_storage_solid_Swine (sows)</v>
      </c>
      <c r="B84" s="25" t="s">
        <v>165</v>
      </c>
      <c r="C84" s="2" t="s">
        <v>207</v>
      </c>
      <c r="D84" s="77" t="str">
        <f t="shared" ca="1" si="47"/>
        <v>NH3-N</v>
      </c>
      <c r="E84" s="46" t="str">
        <f t="shared" si="2"/>
        <v>Swine (sows)</v>
      </c>
      <c r="F84" s="77" t="str">
        <f t="shared" ca="1" si="48"/>
        <v>Fraction TAN</v>
      </c>
      <c r="G84" s="175"/>
      <c r="H84" s="62">
        <f ca="1">INDEX(Parameters,MATCH($A84,Parameters!$A:$A,0),MATCH(H$3,Parameters!$8:$8,0))</f>
        <v>0.28999999999999998</v>
      </c>
      <c r="I84" s="62">
        <f ca="1">INDEX(Parameters,MATCH($A84,Parameters!$A:$A,0),MATCH(I$3,Parameters!$8:$8,0))</f>
        <v>0.28999999999999998</v>
      </c>
      <c r="J84" s="62">
        <f ca="1">INDEX(Parameters,MATCH($A84,Parameters!$A:$A,0),MATCH(J$3,Parameters!$8:$8,0))</f>
        <v>0.28999999999999998</v>
      </c>
      <c r="K84" s="62">
        <f ca="1">INDEX(Parameters,MATCH($A84,Parameters!$A:$A,0),MATCH(K$3,Parameters!$8:$8,0))</f>
        <v>0.28999999999999998</v>
      </c>
      <c r="L84" s="62">
        <f ca="1">INDEX(Parameters,MATCH($A84,Parameters!$A:$A,0),MATCH(L$3,Parameters!$8:$8,0))</f>
        <v>0.28999999999999998</v>
      </c>
      <c r="M84" s="62">
        <f ca="1">INDEX(Parameters,MATCH($A84,Parameters!$A:$A,0),MATCH(M$3,Parameters!$8:$8,0))</f>
        <v>0.28999999999999998</v>
      </c>
      <c r="N84" s="62">
        <f ca="1">INDEX(Parameters,MATCH($A84,Parameters!$A:$A,0),MATCH(N$3,Parameters!$8:$8,0))</f>
        <v>0.28999999999999998</v>
      </c>
      <c r="O84" s="62">
        <f ca="1">INDEX(Parameters,MATCH($A84,Parameters!$A:$A,0),MATCH(O$3,Parameters!$8:$8,0))</f>
        <v>0.28999999999999998</v>
      </c>
      <c r="P84" s="62">
        <f ca="1">INDEX(Parameters,MATCH($A84,Parameters!$A:$A,0),MATCH(P$3,Parameters!$8:$8,0))</f>
        <v>0.28999999999999998</v>
      </c>
      <c r="Q84" s="62">
        <f ca="1">INDEX(Parameters,MATCH($A84,Parameters!$A:$A,0),MATCH(Q$3,Parameters!$8:$8,0))</f>
        <v>0.28999999999999998</v>
      </c>
      <c r="R84" s="62">
        <f ca="1">INDEX(Parameters,MATCH($A84,Parameters!$A:$A,0),MATCH(R$3,Parameters!$8:$8,0))</f>
        <v>0.28999999999999998</v>
      </c>
      <c r="S84" s="62">
        <f ca="1">INDEX(Parameters,MATCH($A84,Parameters!$A:$A,0),MATCH(S$3,Parameters!$8:$8,0))</f>
        <v>0.28999999999999998</v>
      </c>
      <c r="T84" s="62">
        <f ca="1">INDEX(Parameters,MATCH($A84,Parameters!$A:$A,0),MATCH(T$3,Parameters!$8:$8,0))</f>
        <v>0.28999999999999998</v>
      </c>
      <c r="U84" s="62">
        <f ca="1">INDEX(Parameters,MATCH($A84,Parameters!$A:$A,0),MATCH(U$3,Parameters!$8:$8,0))</f>
        <v>0.28999999999999998</v>
      </c>
      <c r="V84" s="62">
        <f ca="1">INDEX(Parameters,MATCH($A84,Parameters!$A:$A,0),MATCH(V$3,Parameters!$8:$8,0))</f>
        <v>0.28999999999999998</v>
      </c>
      <c r="W84" s="62">
        <f ca="1">INDEX(Parameters,MATCH($A84,Parameters!$A:$A,0),MATCH(W$3,Parameters!$8:$8,0))</f>
        <v>0.28999999999999998</v>
      </c>
      <c r="X84" s="62">
        <f ca="1">INDEX(Parameters,MATCH($A84,Parameters!$A:$A,0),MATCH(X$3,Parameters!$8:$8,0))</f>
        <v>0.28999999999999998</v>
      </c>
      <c r="Y84" s="62">
        <f ca="1">INDEX(Parameters,MATCH($A84,Parameters!$A:$A,0),MATCH(Y$3,Parameters!$8:$8,0))</f>
        <v>0.28999999999999998</v>
      </c>
      <c r="Z84" s="62">
        <f ca="1">INDEX(Parameters,MATCH($A84,Parameters!$A:$A,0),MATCH(Z$3,Parameters!$8:$8,0))</f>
        <v>0.28999999999999998</v>
      </c>
      <c r="AA84" s="62">
        <f ca="1">INDEX(Parameters,MATCH($A84,Parameters!$A:$A,0),MATCH(AA$3,Parameters!$8:$8,0))</f>
        <v>0.28999999999999998</v>
      </c>
      <c r="AB84" s="62">
        <f ca="1">INDEX(Parameters,MATCH($A84,Parameters!$A:$A,0),MATCH(AB$3,Parameters!$8:$8,0))</f>
        <v>0.28999999999999998</v>
      </c>
      <c r="AC84" s="62">
        <f ca="1">INDEX(Parameters,MATCH($A84,Parameters!$A:$A,0),MATCH(AC$3,Parameters!$8:$8,0))</f>
        <v>0.28999999999999998</v>
      </c>
      <c r="AD84" s="62">
        <f ca="1">INDEX(Parameters,MATCH($A84,Parameters!$A:$A,0),MATCH(AD$3,Parameters!$8:$8,0))</f>
        <v>0.28999999999999998</v>
      </c>
      <c r="AE84" s="62">
        <f ca="1">INDEX(Parameters,MATCH($A84,Parameters!$A:$A,0),MATCH(AE$3,Parameters!$8:$8,0))</f>
        <v>0.28999999999999998</v>
      </c>
      <c r="AF84" s="62">
        <f ca="1">INDEX(Parameters,MATCH($A84,Parameters!$A:$A,0),MATCH(AF$3,Parameters!$8:$8,0))</f>
        <v>0.28999999999999998</v>
      </c>
      <c r="AG84" s="62">
        <f ca="1">INDEX(Parameters,MATCH($A84,Parameters!$A:$A,0),MATCH(AG$3,Parameters!$8:$8,0))</f>
        <v>0.28999999999999998</v>
      </c>
      <c r="AH84" s="62">
        <f ca="1">INDEX(Parameters,MATCH($A84,Parameters!$A:$A,0),MATCH(AH$3,Parameters!$8:$8,0))</f>
        <v>0.28999999999999998</v>
      </c>
      <c r="AI84" s="62">
        <f ca="1">INDEX(Parameters,MATCH($A84,Parameters!$A:$A,0),MATCH(AI$3,Parameters!$8:$8,0))</f>
        <v>0.28999999999999998</v>
      </c>
      <c r="AJ84" s="62">
        <f ca="1">INDEX(Parameters,MATCH($A84,Parameters!$A:$A,0),MATCH(AJ$3,Parameters!$8:$8,0))</f>
        <v>0.28999999999999998</v>
      </c>
      <c r="AK84" s="62">
        <f ca="1">INDEX(Parameters,MATCH($A84,Parameters!$A:$A,0),MATCH(AK$3,Parameters!$8:$8,0))</f>
        <v>0.28999999999999998</v>
      </c>
      <c r="AL84" s="62">
        <f ca="1">INDEX(Parameters,MATCH($A84,Parameters!$A:$A,0),MATCH(AL$3,Parameters!$8:$8,0))</f>
        <v>0.28999999999999998</v>
      </c>
      <c r="AM84" s="62"/>
      <c r="AN84" s="62"/>
      <c r="AO84" s="62"/>
      <c r="AP84" s="62"/>
      <c r="AQ84" s="62"/>
    </row>
    <row r="85" spans="1:43" x14ac:dyDescent="0.25">
      <c r="A85" s="66" t="str">
        <f t="shared" si="46"/>
        <v>EF_N2O_storage_solid_Swine (sows)</v>
      </c>
      <c r="B85" s="25" t="s">
        <v>165</v>
      </c>
      <c r="C85" s="2" t="s">
        <v>218</v>
      </c>
      <c r="D85" s="77" t="str">
        <f t="shared" ca="1" si="47"/>
        <v>N2O-N</v>
      </c>
      <c r="E85" s="46" t="str">
        <f t="shared" si="2"/>
        <v>Swine (sows)</v>
      </c>
      <c r="F85" s="77" t="str">
        <f t="shared" ca="1" si="48"/>
        <v>Fraction TAN</v>
      </c>
      <c r="G85" s="175"/>
      <c r="H85" s="62">
        <f ca="1">INDEX(Parameters,MATCH($A85,Parameters!$A:$A,0),MATCH(H$3,Parameters!$8:$8,0))</f>
        <v>0.01</v>
      </c>
      <c r="I85" s="62">
        <f ca="1">INDEX(Parameters,MATCH($A85,Parameters!$A:$A,0),MATCH(I$3,Parameters!$8:$8,0))</f>
        <v>0.01</v>
      </c>
      <c r="J85" s="62">
        <f ca="1">INDEX(Parameters,MATCH($A85,Parameters!$A:$A,0),MATCH(J$3,Parameters!$8:$8,0))</f>
        <v>0.01</v>
      </c>
      <c r="K85" s="62">
        <f ca="1">INDEX(Parameters,MATCH($A85,Parameters!$A:$A,0),MATCH(K$3,Parameters!$8:$8,0))</f>
        <v>0.01</v>
      </c>
      <c r="L85" s="62">
        <f ca="1">INDEX(Parameters,MATCH($A85,Parameters!$A:$A,0),MATCH(L$3,Parameters!$8:$8,0))</f>
        <v>0.01</v>
      </c>
      <c r="M85" s="62">
        <f ca="1">INDEX(Parameters,MATCH($A85,Parameters!$A:$A,0),MATCH(M$3,Parameters!$8:$8,0))</f>
        <v>0.01</v>
      </c>
      <c r="N85" s="62">
        <f ca="1">INDEX(Parameters,MATCH($A85,Parameters!$A:$A,0),MATCH(N$3,Parameters!$8:$8,0))</f>
        <v>0.01</v>
      </c>
      <c r="O85" s="62">
        <f ca="1">INDEX(Parameters,MATCH($A85,Parameters!$A:$A,0),MATCH(O$3,Parameters!$8:$8,0))</f>
        <v>0.01</v>
      </c>
      <c r="P85" s="62">
        <f ca="1">INDEX(Parameters,MATCH($A85,Parameters!$A:$A,0),MATCH(P$3,Parameters!$8:$8,0))</f>
        <v>0.01</v>
      </c>
      <c r="Q85" s="62">
        <f ca="1">INDEX(Parameters,MATCH($A85,Parameters!$A:$A,0),MATCH(Q$3,Parameters!$8:$8,0))</f>
        <v>0.01</v>
      </c>
      <c r="R85" s="62">
        <f ca="1">INDEX(Parameters,MATCH($A85,Parameters!$A:$A,0),MATCH(R$3,Parameters!$8:$8,0))</f>
        <v>0.01</v>
      </c>
      <c r="S85" s="62">
        <f ca="1">INDEX(Parameters,MATCH($A85,Parameters!$A:$A,0),MATCH(S$3,Parameters!$8:$8,0))</f>
        <v>0.01</v>
      </c>
      <c r="T85" s="62">
        <f ca="1">INDEX(Parameters,MATCH($A85,Parameters!$A:$A,0),MATCH(T$3,Parameters!$8:$8,0))</f>
        <v>0.01</v>
      </c>
      <c r="U85" s="62">
        <f ca="1">INDEX(Parameters,MATCH($A85,Parameters!$A:$A,0),MATCH(U$3,Parameters!$8:$8,0))</f>
        <v>0.01</v>
      </c>
      <c r="V85" s="62">
        <f ca="1">INDEX(Parameters,MATCH($A85,Parameters!$A:$A,0),MATCH(V$3,Parameters!$8:$8,0))</f>
        <v>0.01</v>
      </c>
      <c r="W85" s="62">
        <f ca="1">INDEX(Parameters,MATCH($A85,Parameters!$A:$A,0),MATCH(W$3,Parameters!$8:$8,0))</f>
        <v>0.01</v>
      </c>
      <c r="X85" s="62">
        <f ca="1">INDEX(Parameters,MATCH($A85,Parameters!$A:$A,0),MATCH(X$3,Parameters!$8:$8,0))</f>
        <v>0.01</v>
      </c>
      <c r="Y85" s="62">
        <f ca="1">INDEX(Parameters,MATCH($A85,Parameters!$A:$A,0),MATCH(Y$3,Parameters!$8:$8,0))</f>
        <v>0.01</v>
      </c>
      <c r="Z85" s="62">
        <f ca="1">INDEX(Parameters,MATCH($A85,Parameters!$A:$A,0),MATCH(Z$3,Parameters!$8:$8,0))</f>
        <v>0.01</v>
      </c>
      <c r="AA85" s="62">
        <f ca="1">INDEX(Parameters,MATCH($A85,Parameters!$A:$A,0),MATCH(AA$3,Parameters!$8:$8,0))</f>
        <v>0.01</v>
      </c>
      <c r="AB85" s="62">
        <f ca="1">INDEX(Parameters,MATCH($A85,Parameters!$A:$A,0),MATCH(AB$3,Parameters!$8:$8,0))</f>
        <v>0.01</v>
      </c>
      <c r="AC85" s="62">
        <f ca="1">INDEX(Parameters,MATCH($A85,Parameters!$A:$A,0),MATCH(AC$3,Parameters!$8:$8,0))</f>
        <v>0.01</v>
      </c>
      <c r="AD85" s="62">
        <f ca="1">INDEX(Parameters,MATCH($A85,Parameters!$A:$A,0),MATCH(AD$3,Parameters!$8:$8,0))</f>
        <v>0.01</v>
      </c>
      <c r="AE85" s="62">
        <f ca="1">INDEX(Parameters,MATCH($A85,Parameters!$A:$A,0),MATCH(AE$3,Parameters!$8:$8,0))</f>
        <v>0.01</v>
      </c>
      <c r="AF85" s="62">
        <f ca="1">INDEX(Parameters,MATCH($A85,Parameters!$A:$A,0),MATCH(AF$3,Parameters!$8:$8,0))</f>
        <v>0.01</v>
      </c>
      <c r="AG85" s="62">
        <f ca="1">INDEX(Parameters,MATCH($A85,Parameters!$A:$A,0),MATCH(AG$3,Parameters!$8:$8,0))</f>
        <v>0.01</v>
      </c>
      <c r="AH85" s="62">
        <f ca="1">INDEX(Parameters,MATCH($A85,Parameters!$A:$A,0),MATCH(AH$3,Parameters!$8:$8,0))</f>
        <v>0.01</v>
      </c>
      <c r="AI85" s="62">
        <f ca="1">INDEX(Parameters,MATCH($A85,Parameters!$A:$A,0),MATCH(AI$3,Parameters!$8:$8,0))</f>
        <v>0.01</v>
      </c>
      <c r="AJ85" s="62">
        <f ca="1">INDEX(Parameters,MATCH($A85,Parameters!$A:$A,0),MATCH(AJ$3,Parameters!$8:$8,0))</f>
        <v>0.01</v>
      </c>
      <c r="AK85" s="62">
        <f ca="1">INDEX(Parameters,MATCH($A85,Parameters!$A:$A,0),MATCH(AK$3,Parameters!$8:$8,0))</f>
        <v>0.01</v>
      </c>
      <c r="AL85" s="62">
        <f ca="1">INDEX(Parameters,MATCH($A85,Parameters!$A:$A,0),MATCH(AL$3,Parameters!$8:$8,0))</f>
        <v>0.01</v>
      </c>
      <c r="AM85" s="62"/>
      <c r="AN85" s="62"/>
      <c r="AO85" s="62"/>
      <c r="AP85" s="62"/>
      <c r="AQ85" s="62"/>
    </row>
    <row r="86" spans="1:43" x14ac:dyDescent="0.25">
      <c r="A86" s="66" t="str">
        <f t="shared" si="46"/>
        <v>EF_NO_storage_solid_Swine (sows)</v>
      </c>
      <c r="B86" s="25" t="s">
        <v>165</v>
      </c>
      <c r="C86" s="2" t="s">
        <v>210</v>
      </c>
      <c r="D86" s="77" t="str">
        <f t="shared" ca="1" si="47"/>
        <v>NO-N</v>
      </c>
      <c r="E86" s="46" t="str">
        <f t="shared" si="2"/>
        <v>Swine (sows)</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EF_N2_storage_solid_Swine (sows)</v>
      </c>
      <c r="B87" s="25" t="s">
        <v>165</v>
      </c>
      <c r="C87" s="2" t="s">
        <v>211</v>
      </c>
      <c r="D87" s="77" t="str">
        <f t="shared" ca="1" si="47"/>
        <v>N2-N</v>
      </c>
      <c r="E87" s="46" t="str">
        <f t="shared" si="2"/>
        <v>Swine (sows)</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Swine (sows)</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Swine (sows)</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Swine (sows)</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Swine (sows)</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Swine (sows)</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Swine (sows)</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Swine (sows)</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Swine (sows)</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Swine (sows)</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Swine (sows)</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Swine (sows)</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Swine (sows)</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Swine (sows)</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Swine (sows)</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fmin_biogas_Swine (sows)</v>
      </c>
      <c r="B103" s="25" t="s">
        <v>523</v>
      </c>
      <c r="C103" s="42" t="s">
        <v>522</v>
      </c>
      <c r="D103" s="77" t="str">
        <f ca="1">VLOOKUP(A103,Parameters,4,0)</f>
        <v>N</v>
      </c>
      <c r="E103" s="46" t="str">
        <f t="shared" si="2"/>
        <v>Swine (sows)</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Swine (sows)</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Swine (sows)</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Swine (sows)</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Swine (sows)</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Swine (sows)</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Swine (sows)</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EF_NH3_applic_slurry_Swine (sows)</v>
      </c>
      <c r="B114" s="25" t="s">
        <v>128</v>
      </c>
      <c r="C114" s="2" t="s">
        <v>322</v>
      </c>
      <c r="D114" s="77" t="str">
        <f ca="1">VLOOKUP(A114,Parameters,4,0)</f>
        <v>NH3-N</v>
      </c>
      <c r="E114" s="46" t="str">
        <f t="shared" ref="E114:E136" si="69">$A$1</f>
        <v>Swine (sows)</v>
      </c>
      <c r="F114" s="77" t="str">
        <f ca="1">VLOOKUP(A114,Parameters,6,0)</f>
        <v>Fraction TAN</v>
      </c>
      <c r="G114" s="175"/>
      <c r="H114" s="56">
        <f ca="1">INDEX(Parameters,MATCH($A114,Parameters!$A:$A,0),MATCH(H$3,Parameters!$8:$8,0))</f>
        <v>0.28999999999999998</v>
      </c>
      <c r="I114" s="56">
        <f ca="1">INDEX(Parameters,MATCH($A114,Parameters!$A:$A,0),MATCH(I$3,Parameters!$8:$8,0))</f>
        <v>0.28999999999999998</v>
      </c>
      <c r="J114" s="56">
        <f ca="1">INDEX(Parameters,MATCH($A114,Parameters!$A:$A,0),MATCH(J$3,Parameters!$8:$8,0))</f>
        <v>0.28999999999999998</v>
      </c>
      <c r="K114" s="56">
        <f ca="1">INDEX(Parameters,MATCH($A114,Parameters!$A:$A,0),MATCH(K$3,Parameters!$8:$8,0))</f>
        <v>0.28999999999999998</v>
      </c>
      <c r="L114" s="56">
        <f ca="1">INDEX(Parameters,MATCH($A114,Parameters!$A:$A,0),MATCH(L$3,Parameters!$8:$8,0))</f>
        <v>0.28999999999999998</v>
      </c>
      <c r="M114" s="56">
        <f ca="1">INDEX(Parameters,MATCH($A114,Parameters!$A:$A,0),MATCH(M$3,Parameters!$8:$8,0))</f>
        <v>0.28999999999999998</v>
      </c>
      <c r="N114" s="56">
        <f ca="1">INDEX(Parameters,MATCH($A114,Parameters!$A:$A,0),MATCH(N$3,Parameters!$8:$8,0))</f>
        <v>0.28999999999999998</v>
      </c>
      <c r="O114" s="56">
        <f ca="1">INDEX(Parameters,MATCH($A114,Parameters!$A:$A,0),MATCH(O$3,Parameters!$8:$8,0))</f>
        <v>0.28999999999999998</v>
      </c>
      <c r="P114" s="56">
        <f ca="1">INDEX(Parameters,MATCH($A114,Parameters!$A:$A,0),MATCH(P$3,Parameters!$8:$8,0))</f>
        <v>0.28999999999999998</v>
      </c>
      <c r="Q114" s="56">
        <f ca="1">INDEX(Parameters,MATCH($A114,Parameters!$A:$A,0),MATCH(Q$3,Parameters!$8:$8,0))</f>
        <v>0.28999999999999998</v>
      </c>
      <c r="R114" s="56">
        <f ca="1">INDEX(Parameters,MATCH($A114,Parameters!$A:$A,0),MATCH(R$3,Parameters!$8:$8,0))</f>
        <v>0.28999999999999998</v>
      </c>
      <c r="S114" s="56">
        <f ca="1">INDEX(Parameters,MATCH($A114,Parameters!$A:$A,0),MATCH(S$3,Parameters!$8:$8,0))</f>
        <v>0.28999999999999998</v>
      </c>
      <c r="T114" s="56">
        <f ca="1">INDEX(Parameters,MATCH($A114,Parameters!$A:$A,0),MATCH(T$3,Parameters!$8:$8,0))</f>
        <v>0.28999999999999998</v>
      </c>
      <c r="U114" s="56">
        <f ca="1">INDEX(Parameters,MATCH($A114,Parameters!$A:$A,0),MATCH(U$3,Parameters!$8:$8,0))</f>
        <v>0.28999999999999998</v>
      </c>
      <c r="V114" s="56">
        <f ca="1">INDEX(Parameters,MATCH($A114,Parameters!$A:$A,0),MATCH(V$3,Parameters!$8:$8,0))</f>
        <v>0.28999999999999998</v>
      </c>
      <c r="W114" s="56">
        <f ca="1">INDEX(Parameters,MATCH($A114,Parameters!$A:$A,0),MATCH(W$3,Parameters!$8:$8,0))</f>
        <v>0.28999999999999998</v>
      </c>
      <c r="X114" s="56">
        <f ca="1">INDEX(Parameters,MATCH($A114,Parameters!$A:$A,0),MATCH(X$3,Parameters!$8:$8,0))</f>
        <v>0.28999999999999998</v>
      </c>
      <c r="Y114" s="56">
        <f ca="1">INDEX(Parameters,MATCH($A114,Parameters!$A:$A,0),MATCH(Y$3,Parameters!$8:$8,0))</f>
        <v>0.28999999999999998</v>
      </c>
      <c r="Z114" s="56">
        <f ca="1">INDEX(Parameters,MATCH($A114,Parameters!$A:$A,0),MATCH(Z$3,Parameters!$8:$8,0))</f>
        <v>0.28999999999999998</v>
      </c>
      <c r="AA114" s="56">
        <f ca="1">INDEX(Parameters,MATCH($A114,Parameters!$A:$A,0),MATCH(AA$3,Parameters!$8:$8,0))</f>
        <v>0.28999999999999998</v>
      </c>
      <c r="AB114" s="56">
        <f ca="1">INDEX(Parameters,MATCH($A114,Parameters!$A:$A,0),MATCH(AB$3,Parameters!$8:$8,0))</f>
        <v>0.28999999999999998</v>
      </c>
      <c r="AC114" s="56">
        <f ca="1">INDEX(Parameters,MATCH($A114,Parameters!$A:$A,0),MATCH(AC$3,Parameters!$8:$8,0))</f>
        <v>0.28999999999999998</v>
      </c>
      <c r="AD114" s="56">
        <f ca="1">INDEX(Parameters,MATCH($A114,Parameters!$A:$A,0),MATCH(AD$3,Parameters!$8:$8,0))</f>
        <v>0.28999999999999998</v>
      </c>
      <c r="AE114" s="56">
        <f ca="1">INDEX(Parameters,MATCH($A114,Parameters!$A:$A,0),MATCH(AE$3,Parameters!$8:$8,0))</f>
        <v>0.28999999999999998</v>
      </c>
      <c r="AF114" s="56">
        <f ca="1">INDEX(Parameters,MATCH($A114,Parameters!$A:$A,0),MATCH(AF$3,Parameters!$8:$8,0))</f>
        <v>0.28999999999999998</v>
      </c>
      <c r="AG114" s="56">
        <f ca="1">INDEX(Parameters,MATCH($A114,Parameters!$A:$A,0),MATCH(AG$3,Parameters!$8:$8,0))</f>
        <v>0.28999999999999998</v>
      </c>
      <c r="AH114" s="56">
        <f ca="1">INDEX(Parameters,MATCH($A114,Parameters!$A:$A,0),MATCH(AH$3,Parameters!$8:$8,0))</f>
        <v>0.28999999999999998</v>
      </c>
      <c r="AI114" s="56">
        <f ca="1">INDEX(Parameters,MATCH($A114,Parameters!$A:$A,0),MATCH(AI$3,Parameters!$8:$8,0))</f>
        <v>0.28999999999999998</v>
      </c>
      <c r="AJ114" s="56">
        <f ca="1">INDEX(Parameters,MATCH($A114,Parameters!$A:$A,0),MATCH(AJ$3,Parameters!$8:$8,0))</f>
        <v>0.28999999999999998</v>
      </c>
      <c r="AK114" s="56">
        <f ca="1">INDEX(Parameters,MATCH($A114,Parameters!$A:$A,0),MATCH(AK$3,Parameters!$8:$8,0))</f>
        <v>0.28999999999999998</v>
      </c>
      <c r="AL114" s="56">
        <f ca="1">INDEX(Parameters,MATCH($A114,Parameters!$A:$A,0),MATCH(AL$3,Parameters!$8:$8,0))</f>
        <v>0.28999999999999998</v>
      </c>
      <c r="AM114" s="56"/>
      <c r="AN114" s="56"/>
      <c r="AO114" s="56"/>
      <c r="AP114" s="56"/>
      <c r="AQ114" s="56"/>
    </row>
    <row r="115" spans="1:43" x14ac:dyDescent="0.25">
      <c r="A115" s="66" t="str">
        <f t="shared" si="68"/>
        <v>EF_NH3_applic_solid_Swine (sows)</v>
      </c>
      <c r="B115" s="25" t="s">
        <v>128</v>
      </c>
      <c r="C115" s="2" t="s">
        <v>323</v>
      </c>
      <c r="D115" s="77" t="str">
        <f ca="1">VLOOKUP(A115,Parameters,4,0)</f>
        <v>NH3-N</v>
      </c>
      <c r="E115" s="46" t="str">
        <f t="shared" si="69"/>
        <v>Swine (sows)</v>
      </c>
      <c r="F115" s="77" t="str">
        <f ca="1">VLOOKUP(A115,Parameters,6,0)</f>
        <v>Fraction TAN</v>
      </c>
      <c r="G115" s="175"/>
      <c r="H115" s="56">
        <f ca="1">INDEX(Parameters,MATCH($A115,Parameters!$A:$A,0),MATCH(H$3,Parameters!$8:$8,0))</f>
        <v>0.45</v>
      </c>
      <c r="I115" s="56">
        <f ca="1">INDEX(Parameters,MATCH($A115,Parameters!$A:$A,0),MATCH(I$3,Parameters!$8:$8,0))</f>
        <v>0.45</v>
      </c>
      <c r="J115" s="56">
        <f ca="1">INDEX(Parameters,MATCH($A115,Parameters!$A:$A,0),MATCH(J$3,Parameters!$8:$8,0))</f>
        <v>0.45</v>
      </c>
      <c r="K115" s="56">
        <f ca="1">INDEX(Parameters,MATCH($A115,Parameters!$A:$A,0),MATCH(K$3,Parameters!$8:$8,0))</f>
        <v>0.45</v>
      </c>
      <c r="L115" s="56">
        <f ca="1">INDEX(Parameters,MATCH($A115,Parameters!$A:$A,0),MATCH(L$3,Parameters!$8:$8,0))</f>
        <v>0.45</v>
      </c>
      <c r="M115" s="56">
        <f ca="1">INDEX(Parameters,MATCH($A115,Parameters!$A:$A,0),MATCH(M$3,Parameters!$8:$8,0))</f>
        <v>0.45</v>
      </c>
      <c r="N115" s="56">
        <f ca="1">INDEX(Parameters,MATCH($A115,Parameters!$A:$A,0),MATCH(N$3,Parameters!$8:$8,0))</f>
        <v>0.45</v>
      </c>
      <c r="O115" s="56">
        <f ca="1">INDEX(Parameters,MATCH($A115,Parameters!$A:$A,0),MATCH(O$3,Parameters!$8:$8,0))</f>
        <v>0.45</v>
      </c>
      <c r="P115" s="56">
        <f ca="1">INDEX(Parameters,MATCH($A115,Parameters!$A:$A,0),MATCH(P$3,Parameters!$8:$8,0))</f>
        <v>0.45</v>
      </c>
      <c r="Q115" s="56">
        <f ca="1">INDEX(Parameters,MATCH($A115,Parameters!$A:$A,0),MATCH(Q$3,Parameters!$8:$8,0))</f>
        <v>0.45</v>
      </c>
      <c r="R115" s="56">
        <f ca="1">INDEX(Parameters,MATCH($A115,Parameters!$A:$A,0),MATCH(R$3,Parameters!$8:$8,0))</f>
        <v>0.45</v>
      </c>
      <c r="S115" s="56">
        <f ca="1">INDEX(Parameters,MATCH($A115,Parameters!$A:$A,0),MATCH(S$3,Parameters!$8:$8,0))</f>
        <v>0.45</v>
      </c>
      <c r="T115" s="56">
        <f ca="1">INDEX(Parameters,MATCH($A115,Parameters!$A:$A,0),MATCH(T$3,Parameters!$8:$8,0))</f>
        <v>0.45</v>
      </c>
      <c r="U115" s="56">
        <f ca="1">INDEX(Parameters,MATCH($A115,Parameters!$A:$A,0),MATCH(U$3,Parameters!$8:$8,0))</f>
        <v>0.45</v>
      </c>
      <c r="V115" s="56">
        <f ca="1">INDEX(Parameters,MATCH($A115,Parameters!$A:$A,0),MATCH(V$3,Parameters!$8:$8,0))</f>
        <v>0.45</v>
      </c>
      <c r="W115" s="56">
        <f ca="1">INDEX(Parameters,MATCH($A115,Parameters!$A:$A,0),MATCH(W$3,Parameters!$8:$8,0))</f>
        <v>0.45</v>
      </c>
      <c r="X115" s="56">
        <f ca="1">INDEX(Parameters,MATCH($A115,Parameters!$A:$A,0),MATCH(X$3,Parameters!$8:$8,0))</f>
        <v>0.45</v>
      </c>
      <c r="Y115" s="56">
        <f ca="1">INDEX(Parameters,MATCH($A115,Parameters!$A:$A,0),MATCH(Y$3,Parameters!$8:$8,0))</f>
        <v>0.45</v>
      </c>
      <c r="Z115" s="56">
        <f ca="1">INDEX(Parameters,MATCH($A115,Parameters!$A:$A,0),MATCH(Z$3,Parameters!$8:$8,0))</f>
        <v>0.45</v>
      </c>
      <c r="AA115" s="56">
        <f ca="1">INDEX(Parameters,MATCH($A115,Parameters!$A:$A,0),MATCH(AA$3,Parameters!$8:$8,0))</f>
        <v>0.45</v>
      </c>
      <c r="AB115" s="56">
        <f ca="1">INDEX(Parameters,MATCH($A115,Parameters!$A:$A,0),MATCH(AB$3,Parameters!$8:$8,0))</f>
        <v>0.45</v>
      </c>
      <c r="AC115" s="56">
        <f ca="1">INDEX(Parameters,MATCH($A115,Parameters!$A:$A,0),MATCH(AC$3,Parameters!$8:$8,0))</f>
        <v>0.45</v>
      </c>
      <c r="AD115" s="56">
        <f ca="1">INDEX(Parameters,MATCH($A115,Parameters!$A:$A,0),MATCH(AD$3,Parameters!$8:$8,0))</f>
        <v>0.45</v>
      </c>
      <c r="AE115" s="56">
        <f ca="1">INDEX(Parameters,MATCH($A115,Parameters!$A:$A,0),MATCH(AE$3,Parameters!$8:$8,0))</f>
        <v>0.45</v>
      </c>
      <c r="AF115" s="56">
        <f ca="1">INDEX(Parameters,MATCH($A115,Parameters!$A:$A,0),MATCH(AF$3,Parameters!$8:$8,0))</f>
        <v>0.45</v>
      </c>
      <c r="AG115" s="56">
        <f ca="1">INDEX(Parameters,MATCH($A115,Parameters!$A:$A,0),MATCH(AG$3,Parameters!$8:$8,0))</f>
        <v>0.45</v>
      </c>
      <c r="AH115" s="56">
        <f ca="1">INDEX(Parameters,MATCH($A115,Parameters!$A:$A,0),MATCH(AH$3,Parameters!$8:$8,0))</f>
        <v>0.45</v>
      </c>
      <c r="AI115" s="56">
        <f ca="1">INDEX(Parameters,MATCH($A115,Parameters!$A:$A,0),MATCH(AI$3,Parameters!$8:$8,0))</f>
        <v>0.45</v>
      </c>
      <c r="AJ115" s="56">
        <f ca="1">INDEX(Parameters,MATCH($A115,Parameters!$A:$A,0),MATCH(AJ$3,Parameters!$8:$8,0))</f>
        <v>0.45</v>
      </c>
      <c r="AK115" s="56">
        <f ca="1">INDEX(Parameters,MATCH($A115,Parameters!$A:$A,0),MATCH(AK$3,Parameters!$8:$8,0))</f>
        <v>0.45</v>
      </c>
      <c r="AL115" s="56">
        <f ca="1">INDEX(Parameters,MATCH($A115,Parameters!$A:$A,0),MATCH(AL$3,Parameters!$8:$8,0))</f>
        <v>0.45</v>
      </c>
      <c r="AM115" s="56"/>
      <c r="AN115" s="56"/>
      <c r="AO115" s="56"/>
      <c r="AP115" s="56"/>
      <c r="AQ115" s="56"/>
    </row>
    <row r="116" spans="1:43" ht="18.75" x14ac:dyDescent="0.35">
      <c r="A116" s="382" t="s">
        <v>319</v>
      </c>
      <c r="B116" s="25" t="s">
        <v>128</v>
      </c>
      <c r="C116" s="69" t="s">
        <v>226</v>
      </c>
      <c r="D116" s="25" t="s">
        <v>252</v>
      </c>
      <c r="E116" s="46" t="str">
        <f t="shared" si="69"/>
        <v>Swine (sows)</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Swine (sows)</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Swine (sows)</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Swine (sows)</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Swine (sows)</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Swine (sows)</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Swine (sows)</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Swine (sows)</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Swine (sows)</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Swine (sows)</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Swine (sows)</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EF_NH3_grazing_Swine (sows)</v>
      </c>
      <c r="B132" s="52"/>
      <c r="C132" s="2" t="s">
        <v>231</v>
      </c>
      <c r="D132" s="77" t="str">
        <f ca="1">VLOOKUP(A132,Parameters,4,0)</f>
        <v>NH3-N</v>
      </c>
      <c r="E132" s="46" t="str">
        <f t="shared" si="69"/>
        <v>Swine (sows)</v>
      </c>
      <c r="F132" s="77" t="str">
        <f ca="1">VLOOKUP(A132,Parameters,6,0)</f>
        <v>Fraction TAN</v>
      </c>
      <c r="G132" s="358"/>
      <c r="H132" s="56">
        <f ca="1">INDEX(Parameters,MATCH($A132,Parameters!$A:$A,0),MATCH(H$3,Parameters!$8:$8,0))</f>
        <v>0.31</v>
      </c>
      <c r="I132" s="56">
        <f ca="1">INDEX(Parameters,MATCH($A132,Parameters!$A:$A,0),MATCH(I$3,Parameters!$8:$8,0))</f>
        <v>0.31</v>
      </c>
      <c r="J132" s="56">
        <f ca="1">INDEX(Parameters,MATCH($A132,Parameters!$A:$A,0),MATCH(J$3,Parameters!$8:$8,0))</f>
        <v>0.31</v>
      </c>
      <c r="K132" s="56">
        <f ca="1">INDEX(Parameters,MATCH($A132,Parameters!$A:$A,0),MATCH(K$3,Parameters!$8:$8,0))</f>
        <v>0.31</v>
      </c>
      <c r="L132" s="56">
        <f ca="1">INDEX(Parameters,MATCH($A132,Parameters!$A:$A,0),MATCH(L$3,Parameters!$8:$8,0))</f>
        <v>0.31</v>
      </c>
      <c r="M132" s="56">
        <f ca="1">INDEX(Parameters,MATCH($A132,Parameters!$A:$A,0),MATCH(M$3,Parameters!$8:$8,0))</f>
        <v>0.31</v>
      </c>
      <c r="N132" s="56">
        <f ca="1">INDEX(Parameters,MATCH($A132,Parameters!$A:$A,0),MATCH(N$3,Parameters!$8:$8,0))</f>
        <v>0.31</v>
      </c>
      <c r="O132" s="56">
        <f ca="1">INDEX(Parameters,MATCH($A132,Parameters!$A:$A,0),MATCH(O$3,Parameters!$8:$8,0))</f>
        <v>0.31</v>
      </c>
      <c r="P132" s="56">
        <f ca="1">INDEX(Parameters,MATCH($A132,Parameters!$A:$A,0),MATCH(P$3,Parameters!$8:$8,0))</f>
        <v>0.31</v>
      </c>
      <c r="Q132" s="56">
        <f ca="1">INDEX(Parameters,MATCH($A132,Parameters!$A:$A,0),MATCH(Q$3,Parameters!$8:$8,0))</f>
        <v>0.31</v>
      </c>
      <c r="R132" s="56">
        <f ca="1">INDEX(Parameters,MATCH($A132,Parameters!$A:$A,0),MATCH(R$3,Parameters!$8:$8,0))</f>
        <v>0.31</v>
      </c>
      <c r="S132" s="56">
        <f ca="1">INDEX(Parameters,MATCH($A132,Parameters!$A:$A,0),MATCH(S$3,Parameters!$8:$8,0))</f>
        <v>0.31</v>
      </c>
      <c r="T132" s="56">
        <f ca="1">INDEX(Parameters,MATCH($A132,Parameters!$A:$A,0),MATCH(T$3,Parameters!$8:$8,0))</f>
        <v>0.31</v>
      </c>
      <c r="U132" s="56">
        <f ca="1">INDEX(Parameters,MATCH($A132,Parameters!$A:$A,0),MATCH(U$3,Parameters!$8:$8,0))</f>
        <v>0.31</v>
      </c>
      <c r="V132" s="56">
        <f ca="1">INDEX(Parameters,MATCH($A132,Parameters!$A:$A,0),MATCH(V$3,Parameters!$8:$8,0))</f>
        <v>0.31</v>
      </c>
      <c r="W132" s="56">
        <f ca="1">INDEX(Parameters,MATCH($A132,Parameters!$A:$A,0),MATCH(W$3,Parameters!$8:$8,0))</f>
        <v>0.31</v>
      </c>
      <c r="X132" s="56">
        <f ca="1">INDEX(Parameters,MATCH($A132,Parameters!$A:$A,0),MATCH(X$3,Parameters!$8:$8,0))</f>
        <v>0.31</v>
      </c>
      <c r="Y132" s="56">
        <f ca="1">INDEX(Parameters,MATCH($A132,Parameters!$A:$A,0),MATCH(Y$3,Parameters!$8:$8,0))</f>
        <v>0.31</v>
      </c>
      <c r="Z132" s="56">
        <f ca="1">INDEX(Parameters,MATCH($A132,Parameters!$A:$A,0),MATCH(Z$3,Parameters!$8:$8,0))</f>
        <v>0.31</v>
      </c>
      <c r="AA132" s="56">
        <f ca="1">INDEX(Parameters,MATCH($A132,Parameters!$A:$A,0),MATCH(AA$3,Parameters!$8:$8,0))</f>
        <v>0.31</v>
      </c>
      <c r="AB132" s="56">
        <f ca="1">INDEX(Parameters,MATCH($A132,Parameters!$A:$A,0),MATCH(AB$3,Parameters!$8:$8,0))</f>
        <v>0.31</v>
      </c>
      <c r="AC132" s="56">
        <f ca="1">INDEX(Parameters,MATCH($A132,Parameters!$A:$A,0),MATCH(AC$3,Parameters!$8:$8,0))</f>
        <v>0.31</v>
      </c>
      <c r="AD132" s="56">
        <f ca="1">INDEX(Parameters,MATCH($A132,Parameters!$A:$A,0),MATCH(AD$3,Parameters!$8:$8,0))</f>
        <v>0.31</v>
      </c>
      <c r="AE132" s="56">
        <f ca="1">INDEX(Parameters,MATCH($A132,Parameters!$A:$A,0),MATCH(AE$3,Parameters!$8:$8,0))</f>
        <v>0.31</v>
      </c>
      <c r="AF132" s="56">
        <f ca="1">INDEX(Parameters,MATCH($A132,Parameters!$A:$A,0),MATCH(AF$3,Parameters!$8:$8,0))</f>
        <v>0.31</v>
      </c>
      <c r="AG132" s="56">
        <f ca="1">INDEX(Parameters,MATCH($A132,Parameters!$A:$A,0),MATCH(AG$3,Parameters!$8:$8,0))</f>
        <v>0.31</v>
      </c>
      <c r="AH132" s="56">
        <f ca="1">INDEX(Parameters,MATCH($A132,Parameters!$A:$A,0),MATCH(AH$3,Parameters!$8:$8,0))</f>
        <v>0.31</v>
      </c>
      <c r="AI132" s="56">
        <f ca="1">INDEX(Parameters,MATCH($A132,Parameters!$A:$A,0),MATCH(AI$3,Parameters!$8:$8,0))</f>
        <v>0.31</v>
      </c>
      <c r="AJ132" s="56">
        <f ca="1">INDEX(Parameters,MATCH($A132,Parameters!$A:$A,0),MATCH(AJ$3,Parameters!$8:$8,0))</f>
        <v>0.31</v>
      </c>
      <c r="AK132" s="56">
        <f ca="1">INDEX(Parameters,MATCH($A132,Parameters!$A:$A,0),MATCH(AK$3,Parameters!$8:$8,0))</f>
        <v>0.31</v>
      </c>
      <c r="AL132" s="56">
        <f ca="1">INDEX(Parameters,MATCH($A132,Parameters!$A:$A,0),MATCH(AL$3,Parameters!$8:$8,0))</f>
        <v>0.31</v>
      </c>
      <c r="AM132" s="56"/>
      <c r="AN132" s="56"/>
      <c r="AO132" s="56"/>
      <c r="AP132" s="56"/>
      <c r="AQ132" s="56"/>
    </row>
    <row r="133" spans="1:43" ht="18" x14ac:dyDescent="0.35">
      <c r="A133" s="89" t="s">
        <v>329</v>
      </c>
      <c r="B133" s="2" t="s">
        <v>341</v>
      </c>
      <c r="C133" s="63" t="s">
        <v>233</v>
      </c>
      <c r="D133" s="25" t="s">
        <v>252</v>
      </c>
      <c r="E133" s="46" t="str">
        <f t="shared" si="69"/>
        <v>Swine (sows)</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Swine (sows)</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Swine (sows)</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Swine (sows)</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EF_N2O_Grazing_Swine (sows)</v>
      </c>
      <c r="B138" s="2"/>
      <c r="C138" s="42" t="s">
        <v>755</v>
      </c>
      <c r="D138" s="77" t="str">
        <f ca="1">VLOOKUP(A138,Parameters,4,0)</f>
        <v>N2O-N</v>
      </c>
      <c r="E138" s="46" t="str">
        <f t="shared" ref="E138:E142" si="88">$A$1</f>
        <v>Swine (sows)</v>
      </c>
      <c r="F138" s="77" t="str">
        <f ca="1">VLOOKUP(A138,Parameters,6,0)</f>
        <v>kg N2O-N/kg N input</v>
      </c>
      <c r="G138" s="176"/>
      <c r="H138" s="56">
        <f ca="1">INDEX(Parameters,MATCH($A138,Parameters!$A:$A,0),MATCH(H$3,Parameters!$8:$8,0))</f>
        <v>0.02</v>
      </c>
      <c r="I138" s="56">
        <f ca="1">INDEX(Parameters,MATCH($A138,Parameters!$A:$A,0),MATCH(I$3,Parameters!$8:$8,0))</f>
        <v>0.02</v>
      </c>
      <c r="J138" s="56">
        <f ca="1">INDEX(Parameters,MATCH($A138,Parameters!$A:$A,0),MATCH(J$3,Parameters!$8:$8,0))</f>
        <v>0.02</v>
      </c>
      <c r="K138" s="56">
        <f ca="1">INDEX(Parameters,MATCH($A138,Parameters!$A:$A,0),MATCH(K$3,Parameters!$8:$8,0))</f>
        <v>0.02</v>
      </c>
      <c r="L138" s="56">
        <f ca="1">INDEX(Parameters,MATCH($A138,Parameters!$A:$A,0),MATCH(L$3,Parameters!$8:$8,0))</f>
        <v>0.02</v>
      </c>
      <c r="M138" s="56">
        <f ca="1">INDEX(Parameters,MATCH($A138,Parameters!$A:$A,0),MATCH(M$3,Parameters!$8:$8,0))</f>
        <v>0.02</v>
      </c>
      <c r="N138" s="56">
        <f ca="1">INDEX(Parameters,MATCH($A138,Parameters!$A:$A,0),MATCH(N$3,Parameters!$8:$8,0))</f>
        <v>0.02</v>
      </c>
      <c r="O138" s="56">
        <f ca="1">INDEX(Parameters,MATCH($A138,Parameters!$A:$A,0),MATCH(O$3,Parameters!$8:$8,0))</f>
        <v>0.02</v>
      </c>
      <c r="P138" s="56">
        <f ca="1">INDEX(Parameters,MATCH($A138,Parameters!$A:$A,0),MATCH(P$3,Parameters!$8:$8,0))</f>
        <v>0.02</v>
      </c>
      <c r="Q138" s="56">
        <f ca="1">INDEX(Parameters,MATCH($A138,Parameters!$A:$A,0),MATCH(Q$3,Parameters!$8:$8,0))</f>
        <v>0.02</v>
      </c>
      <c r="R138" s="56">
        <f ca="1">INDEX(Parameters,MATCH($A138,Parameters!$A:$A,0),MATCH(R$3,Parameters!$8:$8,0))</f>
        <v>0.02</v>
      </c>
      <c r="S138" s="56">
        <f ca="1">INDEX(Parameters,MATCH($A138,Parameters!$A:$A,0),MATCH(S$3,Parameters!$8:$8,0))</f>
        <v>0.02</v>
      </c>
      <c r="T138" s="56">
        <f ca="1">INDEX(Parameters,MATCH($A138,Parameters!$A:$A,0),MATCH(T$3,Parameters!$8:$8,0))</f>
        <v>0.02</v>
      </c>
      <c r="U138" s="56">
        <f ca="1">INDEX(Parameters,MATCH($A138,Parameters!$A:$A,0),MATCH(U$3,Parameters!$8:$8,0))</f>
        <v>0.02</v>
      </c>
      <c r="V138" s="56">
        <f ca="1">INDEX(Parameters,MATCH($A138,Parameters!$A:$A,0),MATCH(V$3,Parameters!$8:$8,0))</f>
        <v>0.02</v>
      </c>
      <c r="W138" s="56">
        <f ca="1">INDEX(Parameters,MATCH($A138,Parameters!$A:$A,0),MATCH(W$3,Parameters!$8:$8,0))</f>
        <v>0.02</v>
      </c>
      <c r="X138" s="56">
        <f ca="1">INDEX(Parameters,MATCH($A138,Parameters!$A:$A,0),MATCH(X$3,Parameters!$8:$8,0))</f>
        <v>0.02</v>
      </c>
      <c r="Y138" s="56">
        <f ca="1">INDEX(Parameters,MATCH($A138,Parameters!$A:$A,0),MATCH(Y$3,Parameters!$8:$8,0))</f>
        <v>0.02</v>
      </c>
      <c r="Z138" s="56">
        <f ca="1">INDEX(Parameters,MATCH($A138,Parameters!$A:$A,0),MATCH(Z$3,Parameters!$8:$8,0))</f>
        <v>0.02</v>
      </c>
      <c r="AA138" s="56">
        <f ca="1">INDEX(Parameters,MATCH($A138,Parameters!$A:$A,0),MATCH(AA$3,Parameters!$8:$8,0))</f>
        <v>0.02</v>
      </c>
      <c r="AB138" s="56">
        <f ca="1">INDEX(Parameters,MATCH($A138,Parameters!$A:$A,0),MATCH(AB$3,Parameters!$8:$8,0))</f>
        <v>0.02</v>
      </c>
      <c r="AC138" s="56">
        <f ca="1">INDEX(Parameters,MATCH($A138,Parameters!$A:$A,0),MATCH(AC$3,Parameters!$8:$8,0))</f>
        <v>0.02</v>
      </c>
      <c r="AD138" s="56">
        <f ca="1">INDEX(Parameters,MATCH($A138,Parameters!$A:$A,0),MATCH(AD$3,Parameters!$8:$8,0))</f>
        <v>0.02</v>
      </c>
      <c r="AE138" s="56">
        <f ca="1">INDEX(Parameters,MATCH($A138,Parameters!$A:$A,0),MATCH(AE$3,Parameters!$8:$8,0))</f>
        <v>0.02</v>
      </c>
      <c r="AF138" s="56">
        <f ca="1">INDEX(Parameters,MATCH($A138,Parameters!$A:$A,0),MATCH(AF$3,Parameters!$8:$8,0))</f>
        <v>0.02</v>
      </c>
      <c r="AG138" s="56">
        <f ca="1">INDEX(Parameters,MATCH($A138,Parameters!$A:$A,0),MATCH(AG$3,Parameters!$8:$8,0))</f>
        <v>0.02</v>
      </c>
      <c r="AH138" s="56">
        <f ca="1">INDEX(Parameters,MATCH($A138,Parameters!$A:$A,0),MATCH(AH$3,Parameters!$8:$8,0))</f>
        <v>0.02</v>
      </c>
      <c r="AI138" s="56">
        <f ca="1">INDEX(Parameters,MATCH($A138,Parameters!$A:$A,0),MATCH(AI$3,Parameters!$8:$8,0))</f>
        <v>0.02</v>
      </c>
      <c r="AJ138" s="56">
        <f ca="1">INDEX(Parameters,MATCH($A138,Parameters!$A:$A,0),MATCH(AJ$3,Parameters!$8:$8,0))</f>
        <v>0.02</v>
      </c>
      <c r="AK138" s="56">
        <f ca="1">INDEX(Parameters,MATCH($A138,Parameters!$A:$A,0),MATCH(AK$3,Parameters!$8:$8,0))</f>
        <v>0.02</v>
      </c>
      <c r="AL138" s="56">
        <f ca="1">INDEX(Parameters,MATCH($A138,Parameters!$A:$A,0),MATCH(AL$3,Parameters!$8:$8,0))</f>
        <v>0.02</v>
      </c>
      <c r="AM138" s="56"/>
      <c r="AN138" s="56"/>
      <c r="AO138" s="56"/>
      <c r="AP138" s="56"/>
      <c r="AQ138" s="56"/>
    </row>
    <row r="139" spans="1:43" x14ac:dyDescent="0.25">
      <c r="A139" s="89" t="s">
        <v>303</v>
      </c>
      <c r="B139" s="2"/>
      <c r="C139" s="99" t="s">
        <v>342</v>
      </c>
      <c r="D139" s="25" t="s">
        <v>350</v>
      </c>
      <c r="E139" s="46" t="str">
        <f t="shared" si="88"/>
        <v>Swine (sows)</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Swine (sows)</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Swine (sows)</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Swine (sows)</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Swine (sows)</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Swine (sows)</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Swine (sows)</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Swine (sows)</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Swine (sows)</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Swine (sows)</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Swine (sows)</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Swine (sows)</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Swine (sows)</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Swine (sows)</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Swine (sows)</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Swine (sows)</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Swine (sows)</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Swine (sows)</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Swine (sows)</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Swine (sows)</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Swine (sows)</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Swine (sows)</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Swine (sows)</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Swine (sows)</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Swine (sows)</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Swine (sows)</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Swine (sows)</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Swine (sows)</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Swine (sows)</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Swine (sows)</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Swine (sows)</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Swine (sows)</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Swine (sows)</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Swine (sows)</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Swine (sows)</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Swine (sows)</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Swine (sows)</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Swine (sows)</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Swine (sows)</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Swine (sows)</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Swine (sows)</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Swine (sows)</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Swine (sows)</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Swine (sows)</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Swine (sows)</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Swine (sows)</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Swine (sows)</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0B000000}"/>
  <mergeCells count="7">
    <mergeCell ref="A144:G144"/>
    <mergeCell ref="D4:G6"/>
    <mergeCell ref="I6:K6"/>
    <mergeCell ref="C7:C9"/>
    <mergeCell ref="D7:G9"/>
    <mergeCell ref="I7:K7"/>
    <mergeCell ref="I8:K8"/>
  </mergeCells>
  <conditionalFormatting sqref="G25 G111:G112 G189">
    <cfRule type="expression" dxfId="87" priority="8">
      <formula>$G25="CS"</formula>
    </cfRule>
  </conditionalFormatting>
  <conditionalFormatting sqref="G123:G124">
    <cfRule type="expression" dxfId="86" priority="2">
      <formula>$G123="CS"</formula>
    </cfRule>
  </conditionalFormatting>
  <conditionalFormatting sqref="G31">
    <cfRule type="expression" dxfId="85" priority="7">
      <formula>$G31="CS"</formula>
    </cfRule>
  </conditionalFormatting>
  <conditionalFormatting sqref="G37">
    <cfRule type="expression" dxfId="84" priority="6">
      <formula>$G37="CS"</formula>
    </cfRule>
  </conditionalFormatting>
  <conditionalFormatting sqref="G41">
    <cfRule type="expression" dxfId="83" priority="5">
      <formula>$G41="CS"</formula>
    </cfRule>
  </conditionalFormatting>
  <conditionalFormatting sqref="G56">
    <cfRule type="expression" dxfId="82" priority="4">
      <formula>$G56="CS"</formula>
    </cfRule>
  </conditionalFormatting>
  <conditionalFormatting sqref="G135">
    <cfRule type="expression" dxfId="81" priority="3">
      <formula>$G135="CS"</formula>
    </cfRule>
  </conditionalFormatting>
  <conditionalFormatting sqref="G185">
    <cfRule type="expression" dxfId="80" priority="1">
      <formula>$G185="CS"</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80</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Weight_Buffalo</v>
      </c>
      <c r="B13" s="25" t="s">
        <v>165</v>
      </c>
      <c r="C13" s="25" t="s">
        <v>121</v>
      </c>
      <c r="D13" s="77" t="str">
        <f ca="1">VLOOKUP(A13,Parameters,4,0)</f>
        <v>-</v>
      </c>
      <c r="E13" s="46" t="str">
        <f t="shared" ref="E13:E14" si="1">$A$1</f>
        <v>Buffalo</v>
      </c>
      <c r="F13" s="77" t="str">
        <f ca="1">VLOOKUP(A13,Parameters,6,0)</f>
        <v>kg</v>
      </c>
      <c r="G13" s="223"/>
      <c r="H13" s="14">
        <f ca="1">INDEX(Parameters,MATCH($A13,Parameters!$A:$A,0),MATCH(H$3,Parameters!$8:$8,0))</f>
        <v>700</v>
      </c>
      <c r="I13" s="14">
        <f ca="1">INDEX(Parameters,MATCH($A13,Parameters!$A:$A,0),MATCH(I$3,Parameters!$8:$8,0))</f>
        <v>700</v>
      </c>
      <c r="J13" s="14">
        <f ca="1">INDEX(Parameters,MATCH($A13,Parameters!$A:$A,0),MATCH(J$3,Parameters!$8:$8,0))</f>
        <v>700</v>
      </c>
      <c r="K13" s="14">
        <f ca="1">INDEX(Parameters,MATCH($A13,Parameters!$A:$A,0),MATCH(K$3,Parameters!$8:$8,0))</f>
        <v>700</v>
      </c>
      <c r="L13" s="14">
        <f ca="1">INDEX(Parameters,MATCH($A13,Parameters!$A:$A,0),MATCH(L$3,Parameters!$8:$8,0))</f>
        <v>700</v>
      </c>
      <c r="M13" s="14">
        <f ca="1">INDEX(Parameters,MATCH($A13,Parameters!$A:$A,0),MATCH(M$3,Parameters!$8:$8,0))</f>
        <v>700</v>
      </c>
      <c r="N13" s="14">
        <f ca="1">INDEX(Parameters,MATCH($A13,Parameters!$A:$A,0),MATCH(N$3,Parameters!$8:$8,0))</f>
        <v>700</v>
      </c>
      <c r="O13" s="14">
        <f ca="1">INDEX(Parameters,MATCH($A13,Parameters!$A:$A,0),MATCH(O$3,Parameters!$8:$8,0))</f>
        <v>700</v>
      </c>
      <c r="P13" s="14">
        <f ca="1">INDEX(Parameters,MATCH($A13,Parameters!$A:$A,0),MATCH(P$3,Parameters!$8:$8,0))</f>
        <v>700</v>
      </c>
      <c r="Q13" s="14">
        <f ca="1">INDEX(Parameters,MATCH($A13,Parameters!$A:$A,0),MATCH(Q$3,Parameters!$8:$8,0))</f>
        <v>700</v>
      </c>
      <c r="R13" s="14">
        <f ca="1">INDEX(Parameters,MATCH($A13,Parameters!$A:$A,0),MATCH(R$3,Parameters!$8:$8,0))</f>
        <v>700</v>
      </c>
      <c r="S13" s="14">
        <f ca="1">INDEX(Parameters,MATCH($A13,Parameters!$A:$A,0),MATCH(S$3,Parameters!$8:$8,0))</f>
        <v>700</v>
      </c>
      <c r="T13" s="14">
        <f ca="1">INDEX(Parameters,MATCH($A13,Parameters!$A:$A,0),MATCH(T$3,Parameters!$8:$8,0))</f>
        <v>700</v>
      </c>
      <c r="U13" s="14">
        <f ca="1">INDEX(Parameters,MATCH($A13,Parameters!$A:$A,0),MATCH(U$3,Parameters!$8:$8,0))</f>
        <v>700</v>
      </c>
      <c r="V13" s="14">
        <f ca="1">INDEX(Parameters,MATCH($A13,Parameters!$A:$A,0),MATCH(V$3,Parameters!$8:$8,0))</f>
        <v>700</v>
      </c>
      <c r="W13" s="14">
        <f ca="1">INDEX(Parameters,MATCH($A13,Parameters!$A:$A,0),MATCH(W$3,Parameters!$8:$8,0))</f>
        <v>700</v>
      </c>
      <c r="X13" s="14">
        <f ca="1">INDEX(Parameters,MATCH($A13,Parameters!$A:$A,0),MATCH(X$3,Parameters!$8:$8,0))</f>
        <v>700</v>
      </c>
      <c r="Y13" s="14">
        <f ca="1">INDEX(Parameters,MATCH($A13,Parameters!$A:$A,0),MATCH(Y$3,Parameters!$8:$8,0))</f>
        <v>700</v>
      </c>
      <c r="Z13" s="14">
        <f ca="1">INDEX(Parameters,MATCH($A13,Parameters!$A:$A,0),MATCH(Z$3,Parameters!$8:$8,0))</f>
        <v>700</v>
      </c>
      <c r="AA13" s="14">
        <f ca="1">INDEX(Parameters,MATCH($A13,Parameters!$A:$A,0),MATCH(AA$3,Parameters!$8:$8,0))</f>
        <v>700</v>
      </c>
      <c r="AB13" s="14">
        <f ca="1">INDEX(Parameters,MATCH($A13,Parameters!$A:$A,0),MATCH(AB$3,Parameters!$8:$8,0))</f>
        <v>700</v>
      </c>
      <c r="AC13" s="14">
        <f ca="1">INDEX(Parameters,MATCH($A13,Parameters!$A:$A,0),MATCH(AC$3,Parameters!$8:$8,0))</f>
        <v>700</v>
      </c>
      <c r="AD13" s="14">
        <f ca="1">INDEX(Parameters,MATCH($A13,Parameters!$A:$A,0),MATCH(AD$3,Parameters!$8:$8,0))</f>
        <v>700</v>
      </c>
      <c r="AE13" s="14">
        <f ca="1">INDEX(Parameters,MATCH($A13,Parameters!$A:$A,0),MATCH(AE$3,Parameters!$8:$8,0))</f>
        <v>700</v>
      </c>
      <c r="AF13" s="14">
        <f ca="1">INDEX(Parameters,MATCH($A13,Parameters!$A:$A,0),MATCH(AF$3,Parameters!$8:$8,0))</f>
        <v>700</v>
      </c>
      <c r="AG13" s="14">
        <f ca="1">INDEX(Parameters,MATCH($A13,Parameters!$A:$A,0),MATCH(AG$3,Parameters!$8:$8,0))</f>
        <v>700</v>
      </c>
      <c r="AH13" s="14">
        <f ca="1">INDEX(Parameters,MATCH($A13,Parameters!$A:$A,0),MATCH(AH$3,Parameters!$8:$8,0))</f>
        <v>700</v>
      </c>
      <c r="AI13" s="14">
        <f ca="1">INDEX(Parameters,MATCH($A13,Parameters!$A:$A,0),MATCH(AI$3,Parameters!$8:$8,0))</f>
        <v>700</v>
      </c>
      <c r="AJ13" s="14">
        <f ca="1">INDEX(Parameters,MATCH($A13,Parameters!$A:$A,0),MATCH(AJ$3,Parameters!$8:$8,0))</f>
        <v>700</v>
      </c>
      <c r="AK13" s="14">
        <f ca="1">INDEX(Parameters,MATCH($A13,Parameters!$A:$A,0),MATCH(AK$3,Parameters!$8:$8,0))</f>
        <v>700</v>
      </c>
      <c r="AL13" s="14">
        <f ca="1">INDEX(Parameters,MATCH($A13,Parameters!$A:$A,0),MATCH(AL$3,Parameters!$8:$8,0))</f>
        <v>700</v>
      </c>
      <c r="AM13" s="14"/>
      <c r="AN13" s="14"/>
      <c r="AO13" s="14"/>
      <c r="AP13" s="14"/>
      <c r="AQ13" s="14"/>
    </row>
    <row r="14" spans="1:43" ht="18" x14ac:dyDescent="0.35">
      <c r="A14" s="66" t="str">
        <f>C14&amp;"_"&amp;E14</f>
        <v>Nex_Buffalo</v>
      </c>
      <c r="B14" s="25" t="s">
        <v>165</v>
      </c>
      <c r="C14" s="34" t="s">
        <v>188</v>
      </c>
      <c r="D14" s="77" t="str">
        <f ca="1">VLOOKUP(A14,Parameters,4,0)</f>
        <v>N</v>
      </c>
      <c r="E14" s="46" t="str">
        <f t="shared" si="1"/>
        <v>Buffalo</v>
      </c>
      <c r="F14" s="77" t="str">
        <f ca="1">VLOOKUP(A14,Parameters,6,0)</f>
        <v>kg N/1000 kg animal mass day-1</v>
      </c>
      <c r="G14" s="221"/>
      <c r="H14" s="14">
        <f ca="1">INDEX(Parameters,MATCH($A14,Parameters!$A:$A,0),MATCH(H$3,Parameters!$8:$8,0))</f>
        <v>0.32</v>
      </c>
      <c r="I14" s="14">
        <f ca="1">INDEX(Parameters,MATCH($A14,Parameters!$A:$A,0),MATCH(I$3,Parameters!$8:$8,0))</f>
        <v>0.32</v>
      </c>
      <c r="J14" s="14">
        <f ca="1">INDEX(Parameters,MATCH($A14,Parameters!$A:$A,0),MATCH(J$3,Parameters!$8:$8,0))</f>
        <v>0.32</v>
      </c>
      <c r="K14" s="14">
        <f ca="1">INDEX(Parameters,MATCH($A14,Parameters!$A:$A,0),MATCH(K$3,Parameters!$8:$8,0))</f>
        <v>0.32</v>
      </c>
      <c r="L14" s="14">
        <f ca="1">INDEX(Parameters,MATCH($A14,Parameters!$A:$A,0),MATCH(L$3,Parameters!$8:$8,0))</f>
        <v>0.32</v>
      </c>
      <c r="M14" s="14">
        <f ca="1">INDEX(Parameters,MATCH($A14,Parameters!$A:$A,0),MATCH(M$3,Parameters!$8:$8,0))</f>
        <v>0.32</v>
      </c>
      <c r="N14" s="14">
        <f ca="1">INDEX(Parameters,MATCH($A14,Parameters!$A:$A,0),MATCH(N$3,Parameters!$8:$8,0))</f>
        <v>0.32</v>
      </c>
      <c r="O14" s="14">
        <f ca="1">INDEX(Parameters,MATCH($A14,Parameters!$A:$A,0),MATCH(O$3,Parameters!$8:$8,0))</f>
        <v>0.32</v>
      </c>
      <c r="P14" s="14">
        <f ca="1">INDEX(Parameters,MATCH($A14,Parameters!$A:$A,0),MATCH(P$3,Parameters!$8:$8,0))</f>
        <v>0.32</v>
      </c>
      <c r="Q14" s="14">
        <f ca="1">INDEX(Parameters,MATCH($A14,Parameters!$A:$A,0),MATCH(Q$3,Parameters!$8:$8,0))</f>
        <v>0.32</v>
      </c>
      <c r="R14" s="14">
        <f ca="1">INDEX(Parameters,MATCH($A14,Parameters!$A:$A,0),MATCH(R$3,Parameters!$8:$8,0))</f>
        <v>0.32</v>
      </c>
      <c r="S14" s="14">
        <f ca="1">INDEX(Parameters,MATCH($A14,Parameters!$A:$A,0),MATCH(S$3,Parameters!$8:$8,0))</f>
        <v>0.32</v>
      </c>
      <c r="T14" s="14">
        <f ca="1">INDEX(Parameters,MATCH($A14,Parameters!$A:$A,0),MATCH(T$3,Parameters!$8:$8,0))</f>
        <v>0.32</v>
      </c>
      <c r="U14" s="14">
        <f ca="1">INDEX(Parameters,MATCH($A14,Parameters!$A:$A,0),MATCH(U$3,Parameters!$8:$8,0))</f>
        <v>0.32</v>
      </c>
      <c r="V14" s="14">
        <f ca="1">INDEX(Parameters,MATCH($A14,Parameters!$A:$A,0),MATCH(V$3,Parameters!$8:$8,0))</f>
        <v>0.32</v>
      </c>
      <c r="W14" s="14">
        <f ca="1">INDEX(Parameters,MATCH($A14,Parameters!$A:$A,0),MATCH(W$3,Parameters!$8:$8,0))</f>
        <v>0.32</v>
      </c>
      <c r="X14" s="14">
        <f ca="1">INDEX(Parameters,MATCH($A14,Parameters!$A:$A,0),MATCH(X$3,Parameters!$8:$8,0))</f>
        <v>0.32</v>
      </c>
      <c r="Y14" s="14">
        <f ca="1">INDEX(Parameters,MATCH($A14,Parameters!$A:$A,0),MATCH(Y$3,Parameters!$8:$8,0))</f>
        <v>0.32</v>
      </c>
      <c r="Z14" s="14">
        <f ca="1">INDEX(Parameters,MATCH($A14,Parameters!$A:$A,0),MATCH(Z$3,Parameters!$8:$8,0))</f>
        <v>0.32</v>
      </c>
      <c r="AA14" s="14">
        <f ca="1">INDEX(Parameters,MATCH($A14,Parameters!$A:$A,0),MATCH(AA$3,Parameters!$8:$8,0))</f>
        <v>0.32</v>
      </c>
      <c r="AB14" s="14">
        <f ca="1">INDEX(Parameters,MATCH($A14,Parameters!$A:$A,0),MATCH(AB$3,Parameters!$8:$8,0))</f>
        <v>0.32</v>
      </c>
      <c r="AC14" s="14">
        <f ca="1">INDEX(Parameters,MATCH($A14,Parameters!$A:$A,0),MATCH(AC$3,Parameters!$8:$8,0))</f>
        <v>0.32</v>
      </c>
      <c r="AD14" s="14">
        <f ca="1">INDEX(Parameters,MATCH($A14,Parameters!$A:$A,0),MATCH(AD$3,Parameters!$8:$8,0))</f>
        <v>0.32</v>
      </c>
      <c r="AE14" s="14">
        <f ca="1">INDEX(Parameters,MATCH($A14,Parameters!$A:$A,0),MATCH(AE$3,Parameters!$8:$8,0))</f>
        <v>0.32</v>
      </c>
      <c r="AF14" s="14">
        <f ca="1">INDEX(Parameters,MATCH($A14,Parameters!$A:$A,0),MATCH(AF$3,Parameters!$8:$8,0))</f>
        <v>0.32</v>
      </c>
      <c r="AG14" s="14">
        <f ca="1">INDEX(Parameters,MATCH($A14,Parameters!$A:$A,0),MATCH(AG$3,Parameters!$8:$8,0))</f>
        <v>0.32</v>
      </c>
      <c r="AH14" s="14">
        <f ca="1">INDEX(Parameters,MATCH($A14,Parameters!$A:$A,0),MATCH(AH$3,Parameters!$8:$8,0))</f>
        <v>0.32</v>
      </c>
      <c r="AI14" s="14">
        <f ca="1">INDEX(Parameters,MATCH($A14,Parameters!$A:$A,0),MATCH(AI$3,Parameters!$8:$8,0))</f>
        <v>0.32</v>
      </c>
      <c r="AJ14" s="14">
        <f ca="1">INDEX(Parameters,MATCH($A14,Parameters!$A:$A,0),MATCH(AJ$3,Parameters!$8:$8,0))</f>
        <v>0.32</v>
      </c>
      <c r="AK14" s="14">
        <f ca="1">INDEX(Parameters,MATCH($A14,Parameters!$A:$A,0),MATCH(AK$3,Parameters!$8:$8,0))</f>
        <v>0.32</v>
      </c>
      <c r="AL14" s="14">
        <f ca="1">INDEX(Parameters,MATCH($A14,Parameters!$A:$A,0),MATCH(AL$3,Parameters!$8:$8,0))</f>
        <v>0.32</v>
      </c>
      <c r="AM14" s="14"/>
      <c r="AN14" s="14"/>
      <c r="AO14" s="14"/>
      <c r="AP14" s="14"/>
      <c r="AQ14" s="14"/>
    </row>
    <row r="15" spans="1:43" x14ac:dyDescent="0.25">
      <c r="A15" s="66" t="str">
        <f>C15&amp;"_"&amp;E15</f>
        <v>Number of livestock_Buffalo</v>
      </c>
      <c r="B15" s="25" t="s">
        <v>165</v>
      </c>
      <c r="C15" s="25" t="s">
        <v>114</v>
      </c>
      <c r="D15" s="25" t="s">
        <v>49</v>
      </c>
      <c r="E15" s="46" t="str">
        <f>$A$1</f>
        <v>Buffalo</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Buffalo</v>
      </c>
      <c r="F16" s="25" t="s">
        <v>148</v>
      </c>
      <c r="G16" s="221"/>
      <c r="H16" s="14">
        <f ca="1">H13/1000*H14*Parameters!$K$10</f>
        <v>81.759999999999991</v>
      </c>
      <c r="I16" s="14">
        <f ca="1">I13/1000*I14*Parameters!$K$10</f>
        <v>81.759999999999991</v>
      </c>
      <c r="J16" s="14">
        <f ca="1">J13/1000*J14*Parameters!$K$10</f>
        <v>81.759999999999991</v>
      </c>
      <c r="K16" s="14">
        <f ca="1">K13/1000*K14*Parameters!$K$10</f>
        <v>81.759999999999991</v>
      </c>
      <c r="L16" s="14">
        <f ca="1">L13/1000*L14*Parameters!$K$10</f>
        <v>81.759999999999991</v>
      </c>
      <c r="M16" s="14">
        <f ca="1">M13/1000*M14*Parameters!$K$10</f>
        <v>81.759999999999991</v>
      </c>
      <c r="N16" s="14">
        <f ca="1">N13/1000*N14*Parameters!$K$10</f>
        <v>81.759999999999991</v>
      </c>
      <c r="O16" s="14">
        <f ca="1">O13/1000*O14*Parameters!$K$10</f>
        <v>81.759999999999991</v>
      </c>
      <c r="P16" s="14">
        <f ca="1">P13/1000*P14*Parameters!$K$10</f>
        <v>81.759999999999991</v>
      </c>
      <c r="Q16" s="14">
        <f ca="1">Q13/1000*Q14*Parameters!$K$10</f>
        <v>81.759999999999991</v>
      </c>
      <c r="R16" s="14">
        <f ca="1">R13/1000*R14*Parameters!$K$10</f>
        <v>81.759999999999991</v>
      </c>
      <c r="S16" s="14">
        <f ca="1">S13/1000*S14*Parameters!$K$10</f>
        <v>81.759999999999991</v>
      </c>
      <c r="T16" s="14">
        <f ca="1">T13/1000*T14*Parameters!$K$10</f>
        <v>81.759999999999991</v>
      </c>
      <c r="U16" s="14">
        <f ca="1">U13/1000*U14*Parameters!$K$10</f>
        <v>81.759999999999991</v>
      </c>
      <c r="V16" s="14">
        <f ca="1">V13/1000*V14*Parameters!$K$10</f>
        <v>81.759999999999991</v>
      </c>
      <c r="W16" s="14">
        <f ca="1">W13/1000*W14*Parameters!$K$10</f>
        <v>81.759999999999991</v>
      </c>
      <c r="X16" s="14">
        <f ca="1">X13/1000*X14*Parameters!$K$10</f>
        <v>81.759999999999991</v>
      </c>
      <c r="Y16" s="14">
        <f ca="1">Y13/1000*Y14*Parameters!$K$10</f>
        <v>81.759999999999991</v>
      </c>
      <c r="Z16" s="14">
        <f ca="1">Z13/1000*Z14*Parameters!$K$10</f>
        <v>81.759999999999991</v>
      </c>
      <c r="AA16" s="14">
        <f ca="1">AA13/1000*AA14*Parameters!$K$10</f>
        <v>81.759999999999991</v>
      </c>
      <c r="AB16" s="14">
        <f ca="1">AB13/1000*AB14*Parameters!$K$10</f>
        <v>81.759999999999991</v>
      </c>
      <c r="AC16" s="14">
        <f ca="1">AC13/1000*AC14*Parameters!$K$10</f>
        <v>81.759999999999991</v>
      </c>
      <c r="AD16" s="14">
        <f ca="1">AD13/1000*AD14*Parameters!$K$10</f>
        <v>81.759999999999991</v>
      </c>
      <c r="AE16" s="14">
        <f ca="1">AE13/1000*AE14*Parameters!$K$10</f>
        <v>81.759999999999991</v>
      </c>
      <c r="AF16" s="14">
        <f ca="1">AF13/1000*AF14*Parameters!$K$10</f>
        <v>81.759999999999991</v>
      </c>
      <c r="AG16" s="14">
        <f ca="1">AG13/1000*AG14*Parameters!$K$10</f>
        <v>81.759999999999991</v>
      </c>
      <c r="AH16" s="14">
        <f ca="1">AH13/1000*AH14*Parameters!$K$10</f>
        <v>81.759999999999991</v>
      </c>
      <c r="AI16" s="14">
        <f ca="1">AI13/1000*AI14*Parameters!$K$10</f>
        <v>81.759999999999991</v>
      </c>
      <c r="AJ16" s="14">
        <f ca="1">AJ13/1000*AJ14*Parameters!$K$10</f>
        <v>81.759999999999991</v>
      </c>
      <c r="AK16" s="14">
        <f ca="1">AK13/1000*AK14*Parameters!$K$10</f>
        <v>81.759999999999991</v>
      </c>
      <c r="AL16" s="14">
        <f ca="1">AL13/1000*AL14*Parameters!$K$10</f>
        <v>81.759999999999991</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period_Buffalo</v>
      </c>
      <c r="B18" s="25" t="s">
        <v>165</v>
      </c>
      <c r="C18" s="25" t="s">
        <v>152</v>
      </c>
      <c r="D18" s="77" t="str">
        <f ca="1">VLOOKUP(A18,Parameters,4,0)</f>
        <v>-</v>
      </c>
      <c r="E18" s="46" t="str">
        <f t="shared" ref="E18:E107" si="2">$A$1</f>
        <v>Buffalo</v>
      </c>
      <c r="F18" s="77" t="str">
        <f ca="1">VLOOKUP(A18,Parameters,6,0)</f>
        <v>Days</v>
      </c>
      <c r="G18" s="223"/>
      <c r="H18" s="14">
        <f ca="1">INDEX(Parameters,MATCH($A18,Parameters!$A:$A,0),MATCH(H$3,Parameters!$8:$8,0))</f>
        <v>225</v>
      </c>
      <c r="I18" s="14">
        <f ca="1">INDEX(Parameters,MATCH($A18,Parameters!$A:$A,0),MATCH(I$3,Parameters!$8:$8,0))</f>
        <v>225</v>
      </c>
      <c r="J18" s="14">
        <f ca="1">INDEX(Parameters,MATCH($A18,Parameters!$A:$A,0),MATCH(J$3,Parameters!$8:$8,0))</f>
        <v>225</v>
      </c>
      <c r="K18" s="14">
        <f ca="1">INDEX(Parameters,MATCH($A18,Parameters!$A:$A,0),MATCH(K$3,Parameters!$8:$8,0))</f>
        <v>225</v>
      </c>
      <c r="L18" s="14">
        <f ca="1">INDEX(Parameters,MATCH($A18,Parameters!$A:$A,0),MATCH(L$3,Parameters!$8:$8,0))</f>
        <v>225</v>
      </c>
      <c r="M18" s="14">
        <f ca="1">INDEX(Parameters,MATCH($A18,Parameters!$A:$A,0),MATCH(M$3,Parameters!$8:$8,0))</f>
        <v>225</v>
      </c>
      <c r="N18" s="14">
        <f ca="1">INDEX(Parameters,MATCH($A18,Parameters!$A:$A,0),MATCH(N$3,Parameters!$8:$8,0))</f>
        <v>225</v>
      </c>
      <c r="O18" s="14">
        <f ca="1">INDEX(Parameters,MATCH($A18,Parameters!$A:$A,0),MATCH(O$3,Parameters!$8:$8,0))</f>
        <v>225</v>
      </c>
      <c r="P18" s="14">
        <f ca="1">INDEX(Parameters,MATCH($A18,Parameters!$A:$A,0),MATCH(P$3,Parameters!$8:$8,0))</f>
        <v>225</v>
      </c>
      <c r="Q18" s="14">
        <f ca="1">INDEX(Parameters,MATCH($A18,Parameters!$A:$A,0),MATCH(Q$3,Parameters!$8:$8,0))</f>
        <v>225</v>
      </c>
      <c r="R18" s="14">
        <f ca="1">INDEX(Parameters,MATCH($A18,Parameters!$A:$A,0),MATCH(R$3,Parameters!$8:$8,0))</f>
        <v>225</v>
      </c>
      <c r="S18" s="14">
        <f ca="1">INDEX(Parameters,MATCH($A18,Parameters!$A:$A,0),MATCH(S$3,Parameters!$8:$8,0))</f>
        <v>225</v>
      </c>
      <c r="T18" s="14">
        <f ca="1">INDEX(Parameters,MATCH($A18,Parameters!$A:$A,0),MATCH(T$3,Parameters!$8:$8,0))</f>
        <v>225</v>
      </c>
      <c r="U18" s="14">
        <f ca="1">INDEX(Parameters,MATCH($A18,Parameters!$A:$A,0),MATCH(U$3,Parameters!$8:$8,0))</f>
        <v>225</v>
      </c>
      <c r="V18" s="14">
        <f ca="1">INDEX(Parameters,MATCH($A18,Parameters!$A:$A,0),MATCH(V$3,Parameters!$8:$8,0))</f>
        <v>225</v>
      </c>
      <c r="W18" s="14">
        <f ca="1">INDEX(Parameters,MATCH($A18,Parameters!$A:$A,0),MATCH(W$3,Parameters!$8:$8,0))</f>
        <v>225</v>
      </c>
      <c r="X18" s="14">
        <f ca="1">INDEX(Parameters,MATCH($A18,Parameters!$A:$A,0),MATCH(X$3,Parameters!$8:$8,0))</f>
        <v>225</v>
      </c>
      <c r="Y18" s="14">
        <f ca="1">INDEX(Parameters,MATCH($A18,Parameters!$A:$A,0),MATCH(Y$3,Parameters!$8:$8,0))</f>
        <v>225</v>
      </c>
      <c r="Z18" s="14">
        <f ca="1">INDEX(Parameters,MATCH($A18,Parameters!$A:$A,0),MATCH(Z$3,Parameters!$8:$8,0))</f>
        <v>225</v>
      </c>
      <c r="AA18" s="14">
        <f ca="1">INDEX(Parameters,MATCH($A18,Parameters!$A:$A,0),MATCH(AA$3,Parameters!$8:$8,0))</f>
        <v>225</v>
      </c>
      <c r="AB18" s="14">
        <f ca="1">INDEX(Parameters,MATCH($A18,Parameters!$A:$A,0),MATCH(AB$3,Parameters!$8:$8,0))</f>
        <v>225</v>
      </c>
      <c r="AC18" s="14">
        <f ca="1">INDEX(Parameters,MATCH($A18,Parameters!$A:$A,0),MATCH(AC$3,Parameters!$8:$8,0))</f>
        <v>225</v>
      </c>
      <c r="AD18" s="14">
        <f ca="1">INDEX(Parameters,MATCH($A18,Parameters!$A:$A,0),MATCH(AD$3,Parameters!$8:$8,0))</f>
        <v>225</v>
      </c>
      <c r="AE18" s="14">
        <f ca="1">INDEX(Parameters,MATCH($A18,Parameters!$A:$A,0),MATCH(AE$3,Parameters!$8:$8,0))</f>
        <v>225</v>
      </c>
      <c r="AF18" s="14">
        <f ca="1">INDEX(Parameters,MATCH($A18,Parameters!$A:$A,0),MATCH(AF$3,Parameters!$8:$8,0))</f>
        <v>225</v>
      </c>
      <c r="AG18" s="14">
        <f ca="1">INDEX(Parameters,MATCH($A18,Parameters!$A:$A,0),MATCH(AG$3,Parameters!$8:$8,0))</f>
        <v>225</v>
      </c>
      <c r="AH18" s="14">
        <f ca="1">INDEX(Parameters,MATCH($A18,Parameters!$A:$A,0),MATCH(AH$3,Parameters!$8:$8,0))</f>
        <v>225</v>
      </c>
      <c r="AI18" s="14">
        <f ca="1">INDEX(Parameters,MATCH($A18,Parameters!$A:$A,0),MATCH(AI$3,Parameters!$8:$8,0))</f>
        <v>225</v>
      </c>
      <c r="AJ18" s="14">
        <f ca="1">INDEX(Parameters,MATCH($A18,Parameters!$A:$A,0),MATCH(AJ$3,Parameters!$8:$8,0))</f>
        <v>225</v>
      </c>
      <c r="AK18" s="14">
        <f ca="1">INDEX(Parameters,MATCH($A18,Parameters!$A:$A,0),MATCH(AK$3,Parameters!$8:$8,0))</f>
        <v>225</v>
      </c>
      <c r="AL18" s="14">
        <f ca="1">INDEX(Parameters,MATCH($A18,Parameters!$A:$A,0),MATCH(AL$3,Parameters!$8:$8,0))</f>
        <v>225</v>
      </c>
      <c r="AM18" s="14"/>
      <c r="AN18" s="14"/>
      <c r="AO18" s="14"/>
      <c r="AP18" s="14"/>
      <c r="AQ18" s="14"/>
    </row>
    <row r="19" spans="1:43" x14ac:dyDescent="0.25">
      <c r="A19" s="66" t="str">
        <f t="shared" ref="A19:A20" si="3">C19&amp;"_"&amp;E19</f>
        <v>Proportion of N excreted as TAN_Buffalo</v>
      </c>
      <c r="B19" s="25" t="s">
        <v>165</v>
      </c>
      <c r="C19" s="25" t="s">
        <v>486</v>
      </c>
      <c r="D19" s="77" t="str">
        <f ca="1">VLOOKUP(A19,Parameters,4,0)</f>
        <v>-</v>
      </c>
      <c r="E19" s="46" t="str">
        <f t="shared" si="2"/>
        <v>Buffalo</v>
      </c>
      <c r="F19" s="77" t="str">
        <f ca="1">VLOOKUP(A19,Parameters,6,0)</f>
        <v>Fraction</v>
      </c>
      <c r="G19" s="223"/>
      <c r="H19" s="162">
        <f ca="1">INDEX(Parameters,MATCH($A19,Parameters!$A:$A,0),MATCH(H$3,Parameters!$8:$8,0))</f>
        <v>0.5</v>
      </c>
      <c r="I19" s="162">
        <f ca="1">INDEX(Parameters,MATCH($A19,Parameters!$A:$A,0),MATCH(I$3,Parameters!$8:$8,0))</f>
        <v>0.5</v>
      </c>
      <c r="J19" s="162">
        <f ca="1">INDEX(Parameters,MATCH($A19,Parameters!$A:$A,0),MATCH(J$3,Parameters!$8:$8,0))</f>
        <v>0.5</v>
      </c>
      <c r="K19" s="162">
        <f ca="1">INDEX(Parameters,MATCH($A19,Parameters!$A:$A,0),MATCH(K$3,Parameters!$8:$8,0))</f>
        <v>0.5</v>
      </c>
      <c r="L19" s="162">
        <f ca="1">INDEX(Parameters,MATCH($A19,Parameters!$A:$A,0),MATCH(L$3,Parameters!$8:$8,0))</f>
        <v>0.5</v>
      </c>
      <c r="M19" s="162">
        <f ca="1">INDEX(Parameters,MATCH($A19,Parameters!$A:$A,0),MATCH(M$3,Parameters!$8:$8,0))</f>
        <v>0.5</v>
      </c>
      <c r="N19" s="162">
        <f ca="1">INDEX(Parameters,MATCH($A19,Parameters!$A:$A,0),MATCH(N$3,Parameters!$8:$8,0))</f>
        <v>0.5</v>
      </c>
      <c r="O19" s="162">
        <f ca="1">INDEX(Parameters,MATCH($A19,Parameters!$A:$A,0),MATCH(O$3,Parameters!$8:$8,0))</f>
        <v>0.5</v>
      </c>
      <c r="P19" s="162">
        <f ca="1">INDEX(Parameters,MATCH($A19,Parameters!$A:$A,0),MATCH(P$3,Parameters!$8:$8,0))</f>
        <v>0.5</v>
      </c>
      <c r="Q19" s="162">
        <f ca="1">INDEX(Parameters,MATCH($A19,Parameters!$A:$A,0),MATCH(Q$3,Parameters!$8:$8,0))</f>
        <v>0.5</v>
      </c>
      <c r="R19" s="162">
        <f ca="1">INDEX(Parameters,MATCH($A19,Parameters!$A:$A,0),MATCH(R$3,Parameters!$8:$8,0))</f>
        <v>0.5</v>
      </c>
      <c r="S19" s="162">
        <f ca="1">INDEX(Parameters,MATCH($A19,Parameters!$A:$A,0),MATCH(S$3,Parameters!$8:$8,0))</f>
        <v>0.5</v>
      </c>
      <c r="T19" s="162">
        <f ca="1">INDEX(Parameters,MATCH($A19,Parameters!$A:$A,0),MATCH(T$3,Parameters!$8:$8,0))</f>
        <v>0.5</v>
      </c>
      <c r="U19" s="162">
        <f ca="1">INDEX(Parameters,MATCH($A19,Parameters!$A:$A,0),MATCH(U$3,Parameters!$8:$8,0))</f>
        <v>0.5</v>
      </c>
      <c r="V19" s="162">
        <f ca="1">INDEX(Parameters,MATCH($A19,Parameters!$A:$A,0),MATCH(V$3,Parameters!$8:$8,0))</f>
        <v>0.5</v>
      </c>
      <c r="W19" s="162">
        <f ca="1">INDEX(Parameters,MATCH($A19,Parameters!$A:$A,0),MATCH(W$3,Parameters!$8:$8,0))</f>
        <v>0.5</v>
      </c>
      <c r="X19" s="162">
        <f ca="1">INDEX(Parameters,MATCH($A19,Parameters!$A:$A,0),MATCH(X$3,Parameters!$8:$8,0))</f>
        <v>0.5</v>
      </c>
      <c r="Y19" s="162">
        <f ca="1">INDEX(Parameters,MATCH($A19,Parameters!$A:$A,0),MATCH(Y$3,Parameters!$8:$8,0))</f>
        <v>0.5</v>
      </c>
      <c r="Z19" s="162">
        <f ca="1">INDEX(Parameters,MATCH($A19,Parameters!$A:$A,0),MATCH(Z$3,Parameters!$8:$8,0))</f>
        <v>0.5</v>
      </c>
      <c r="AA19" s="162">
        <f ca="1">INDEX(Parameters,MATCH($A19,Parameters!$A:$A,0),MATCH(AA$3,Parameters!$8:$8,0))</f>
        <v>0.5</v>
      </c>
      <c r="AB19" s="162">
        <f ca="1">INDEX(Parameters,MATCH($A19,Parameters!$A:$A,0),MATCH(AB$3,Parameters!$8:$8,0))</f>
        <v>0.5</v>
      </c>
      <c r="AC19" s="162">
        <f ca="1">INDEX(Parameters,MATCH($A19,Parameters!$A:$A,0),MATCH(AC$3,Parameters!$8:$8,0))</f>
        <v>0.5</v>
      </c>
      <c r="AD19" s="162">
        <f ca="1">INDEX(Parameters,MATCH($A19,Parameters!$A:$A,0),MATCH(AD$3,Parameters!$8:$8,0))</f>
        <v>0.5</v>
      </c>
      <c r="AE19" s="162">
        <f ca="1">INDEX(Parameters,MATCH($A19,Parameters!$A:$A,0),MATCH(AE$3,Parameters!$8:$8,0))</f>
        <v>0.5</v>
      </c>
      <c r="AF19" s="162">
        <f ca="1">INDEX(Parameters,MATCH($A19,Parameters!$A:$A,0),MATCH(AF$3,Parameters!$8:$8,0))</f>
        <v>0.5</v>
      </c>
      <c r="AG19" s="162">
        <f ca="1">INDEX(Parameters,MATCH($A19,Parameters!$A:$A,0),MATCH(AG$3,Parameters!$8:$8,0))</f>
        <v>0.5</v>
      </c>
      <c r="AH19" s="162">
        <f ca="1">INDEX(Parameters,MATCH($A19,Parameters!$A:$A,0),MATCH(AH$3,Parameters!$8:$8,0))</f>
        <v>0.5</v>
      </c>
      <c r="AI19" s="162">
        <f ca="1">INDEX(Parameters,MATCH($A19,Parameters!$A:$A,0),MATCH(AI$3,Parameters!$8:$8,0))</f>
        <v>0.5</v>
      </c>
      <c r="AJ19" s="162">
        <f ca="1">INDEX(Parameters,MATCH($A19,Parameters!$A:$A,0),MATCH(AJ$3,Parameters!$8:$8,0))</f>
        <v>0.5</v>
      </c>
      <c r="AK19" s="162">
        <f ca="1">INDEX(Parameters,MATCH($A19,Parameters!$A:$A,0),MATCH(AK$3,Parameters!$8:$8,0))</f>
        <v>0.5</v>
      </c>
      <c r="AL19" s="162">
        <f ca="1">INDEX(Parameters,MATCH($A19,Parameters!$A:$A,0),MATCH(AL$3,Parameters!$8:$8,0))</f>
        <v>0.5</v>
      </c>
      <c r="AM19" s="162"/>
      <c r="AN19" s="162"/>
      <c r="AO19" s="162"/>
      <c r="AP19" s="162"/>
      <c r="AQ19" s="162"/>
    </row>
    <row r="20" spans="1:43" x14ac:dyDescent="0.25">
      <c r="A20" s="66" t="str">
        <f t="shared" si="3"/>
        <v>Prop excreta on yards_Buffalo</v>
      </c>
      <c r="B20" s="25" t="s">
        <v>165</v>
      </c>
      <c r="C20" s="25" t="s">
        <v>480</v>
      </c>
      <c r="D20" s="77" t="str">
        <f ca="1">VLOOKUP(A20,Parameters,4,0)</f>
        <v>-</v>
      </c>
      <c r="E20" s="46" t="str">
        <f t="shared" si="2"/>
        <v>Buffalo</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Buffalo</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Buffalo</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Buffalo</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Buffalo</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Buffalo</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Buffalo</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Buffalo</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Buffalo</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Buffalo</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Buffalo</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Xhouse_slurry_Buffalo</v>
      </c>
      <c r="B33" s="25" t="s">
        <v>165</v>
      </c>
      <c r="C33" s="119" t="s">
        <v>442</v>
      </c>
      <c r="D33" s="77" t="str">
        <f>VLOOKUP(A33,Parameters,4,0)</f>
        <v>-</v>
      </c>
      <c r="E33" s="46" t="str">
        <f t="shared" si="2"/>
        <v>Buffalo</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Buffalo</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Buffalo</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Buffalo</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Buffalo</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Buffalo</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Buffalo</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Buffalo</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Buffalo</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EF_NH3_house_slurry_Buffalo</v>
      </c>
      <c r="B43" s="25" t="s">
        <v>165</v>
      </c>
      <c r="C43" s="2" t="s">
        <v>178</v>
      </c>
      <c r="D43" s="77" t="str">
        <f ca="1">VLOOKUP(A43,Parameters,4,0)</f>
        <v>NH3-N</v>
      </c>
      <c r="E43" s="46" t="str">
        <f t="shared" si="2"/>
        <v>Buffalo</v>
      </c>
      <c r="F43" s="77" t="str">
        <f ca="1">VLOOKUP(A43,Parameters,6,0)</f>
        <v>Fraction TAN</v>
      </c>
      <c r="G43" s="175"/>
      <c r="H43" s="14">
        <f ca="1">INDEX(Parameters,MATCH($A43,Parameters!$A:$A,0),MATCH(H$3,Parameters!$8:$8,0))</f>
        <v>0</v>
      </c>
      <c r="I43" s="14">
        <f ca="1">INDEX(Parameters,MATCH($A43,Parameters!$A:$A,0),MATCH(I$3,Parameters!$8:$8,0))</f>
        <v>0</v>
      </c>
      <c r="J43" s="14">
        <f ca="1">INDEX(Parameters,MATCH($A43,Parameters!$A:$A,0),MATCH(J$3,Parameters!$8:$8,0))</f>
        <v>0</v>
      </c>
      <c r="K43" s="14">
        <f ca="1">INDEX(Parameters,MATCH($A43,Parameters!$A:$A,0),MATCH(K$3,Parameters!$8:$8,0))</f>
        <v>0</v>
      </c>
      <c r="L43" s="14">
        <f ca="1">INDEX(Parameters,MATCH($A43,Parameters!$A:$A,0),MATCH(L$3,Parameters!$8:$8,0))</f>
        <v>0</v>
      </c>
      <c r="M43" s="14">
        <f ca="1">INDEX(Parameters,MATCH($A43,Parameters!$A:$A,0),MATCH(M$3,Parameters!$8:$8,0))</f>
        <v>0</v>
      </c>
      <c r="N43" s="14">
        <f ca="1">INDEX(Parameters,MATCH($A43,Parameters!$A:$A,0),MATCH(N$3,Parameters!$8:$8,0))</f>
        <v>0</v>
      </c>
      <c r="O43" s="14">
        <f ca="1">INDEX(Parameters,MATCH($A43,Parameters!$A:$A,0),MATCH(O$3,Parameters!$8:$8,0))</f>
        <v>0</v>
      </c>
      <c r="P43" s="14">
        <f ca="1">INDEX(Parameters,MATCH($A43,Parameters!$A:$A,0),MATCH(P$3,Parameters!$8:$8,0))</f>
        <v>0</v>
      </c>
      <c r="Q43" s="14">
        <f ca="1">INDEX(Parameters,MATCH($A43,Parameters!$A:$A,0),MATCH(Q$3,Parameters!$8:$8,0))</f>
        <v>0</v>
      </c>
      <c r="R43" s="14">
        <f ca="1">INDEX(Parameters,MATCH($A43,Parameters!$A:$A,0),MATCH(R$3,Parameters!$8:$8,0))</f>
        <v>0</v>
      </c>
      <c r="S43" s="14">
        <f ca="1">INDEX(Parameters,MATCH($A43,Parameters!$A:$A,0),MATCH(S$3,Parameters!$8:$8,0))</f>
        <v>0</v>
      </c>
      <c r="T43" s="14">
        <f ca="1">INDEX(Parameters,MATCH($A43,Parameters!$A:$A,0),MATCH(T$3,Parameters!$8:$8,0))</f>
        <v>0</v>
      </c>
      <c r="U43" s="14">
        <f ca="1">INDEX(Parameters,MATCH($A43,Parameters!$A:$A,0),MATCH(U$3,Parameters!$8:$8,0))</f>
        <v>0</v>
      </c>
      <c r="V43" s="14">
        <f ca="1">INDEX(Parameters,MATCH($A43,Parameters!$A:$A,0),MATCH(V$3,Parameters!$8:$8,0))</f>
        <v>0</v>
      </c>
      <c r="W43" s="14">
        <f ca="1">INDEX(Parameters,MATCH($A43,Parameters!$A:$A,0),MATCH(W$3,Parameters!$8:$8,0))</f>
        <v>0</v>
      </c>
      <c r="X43" s="14">
        <f ca="1">INDEX(Parameters,MATCH($A43,Parameters!$A:$A,0),MATCH(X$3,Parameters!$8:$8,0))</f>
        <v>0</v>
      </c>
      <c r="Y43" s="14">
        <f ca="1">INDEX(Parameters,MATCH($A43,Parameters!$A:$A,0),MATCH(Y$3,Parameters!$8:$8,0))</f>
        <v>0</v>
      </c>
      <c r="Z43" s="14">
        <f ca="1">INDEX(Parameters,MATCH($A43,Parameters!$A:$A,0),MATCH(Z$3,Parameters!$8:$8,0))</f>
        <v>0</v>
      </c>
      <c r="AA43" s="14">
        <f ca="1">INDEX(Parameters,MATCH($A43,Parameters!$A:$A,0),MATCH(AA$3,Parameters!$8:$8,0))</f>
        <v>0</v>
      </c>
      <c r="AB43" s="14">
        <f ca="1">INDEX(Parameters,MATCH($A43,Parameters!$A:$A,0),MATCH(AB$3,Parameters!$8:$8,0))</f>
        <v>0</v>
      </c>
      <c r="AC43" s="14">
        <f ca="1">INDEX(Parameters,MATCH($A43,Parameters!$A:$A,0),MATCH(AC$3,Parameters!$8:$8,0))</f>
        <v>0</v>
      </c>
      <c r="AD43" s="14">
        <f ca="1">INDEX(Parameters,MATCH($A43,Parameters!$A:$A,0),MATCH(AD$3,Parameters!$8:$8,0))</f>
        <v>0</v>
      </c>
      <c r="AE43" s="14">
        <f ca="1">INDEX(Parameters,MATCH($A43,Parameters!$A:$A,0),MATCH(AE$3,Parameters!$8:$8,0))</f>
        <v>0</v>
      </c>
      <c r="AF43" s="14">
        <f ca="1">INDEX(Parameters,MATCH($A43,Parameters!$A:$A,0),MATCH(AF$3,Parameters!$8:$8,0))</f>
        <v>0</v>
      </c>
      <c r="AG43" s="14">
        <f ca="1">INDEX(Parameters,MATCH($A43,Parameters!$A:$A,0),MATCH(AG$3,Parameters!$8:$8,0))</f>
        <v>0</v>
      </c>
      <c r="AH43" s="14">
        <f ca="1">INDEX(Parameters,MATCH($A43,Parameters!$A:$A,0),MATCH(AH$3,Parameters!$8:$8,0))</f>
        <v>0</v>
      </c>
      <c r="AI43" s="14">
        <f ca="1">INDEX(Parameters,MATCH($A43,Parameters!$A:$A,0),MATCH(AI$3,Parameters!$8:$8,0))</f>
        <v>0</v>
      </c>
      <c r="AJ43" s="14">
        <f ca="1">INDEX(Parameters,MATCH($A43,Parameters!$A:$A,0),MATCH(AJ$3,Parameters!$8:$8,0))</f>
        <v>0</v>
      </c>
      <c r="AK43" s="14">
        <f ca="1">INDEX(Parameters,MATCH($A43,Parameters!$A:$A,0),MATCH(AK$3,Parameters!$8:$8,0))</f>
        <v>0</v>
      </c>
      <c r="AL43" s="14">
        <f ca="1">INDEX(Parameters,MATCH($A43,Parameters!$A:$A,0),MATCH(AL$3,Parameters!$8:$8,0))</f>
        <v>0</v>
      </c>
      <c r="AM43" s="14"/>
      <c r="AN43" s="14"/>
      <c r="AO43" s="14"/>
      <c r="AP43" s="14"/>
      <c r="AQ43" s="14"/>
    </row>
    <row r="44" spans="1:43" x14ac:dyDescent="0.25">
      <c r="A44" s="66" t="str">
        <f t="shared" si="20"/>
        <v>EF_NH3_house_solid_Buffalo</v>
      </c>
      <c r="B44" s="25" t="s">
        <v>165</v>
      </c>
      <c r="C44" s="2" t="s">
        <v>177</v>
      </c>
      <c r="D44" s="77" t="str">
        <f ca="1">VLOOKUP(A44,Parameters,4,0)</f>
        <v>NH3-N</v>
      </c>
      <c r="E44" s="46" t="str">
        <f t="shared" si="2"/>
        <v>Buffalo</v>
      </c>
      <c r="F44" s="77" t="str">
        <f ca="1">VLOOKUP(A44,Parameters,6,0)</f>
        <v>Fraction TAN</v>
      </c>
      <c r="G44" s="175"/>
      <c r="H44" s="14">
        <f ca="1">INDEX(Parameters,MATCH($A44,Parameters!$A:$A,0),MATCH(H$3,Parameters!$8:$8,0))</f>
        <v>0.2</v>
      </c>
      <c r="I44" s="14">
        <f ca="1">INDEX(Parameters,MATCH($A44,Parameters!$A:$A,0),MATCH(I$3,Parameters!$8:$8,0))</f>
        <v>0.2</v>
      </c>
      <c r="J44" s="14">
        <f ca="1">INDEX(Parameters,MATCH($A44,Parameters!$A:$A,0),MATCH(J$3,Parameters!$8:$8,0))</f>
        <v>0.2</v>
      </c>
      <c r="K44" s="14">
        <f ca="1">INDEX(Parameters,MATCH($A44,Parameters!$A:$A,0),MATCH(K$3,Parameters!$8:$8,0))</f>
        <v>0.2</v>
      </c>
      <c r="L44" s="14">
        <f ca="1">INDEX(Parameters,MATCH($A44,Parameters!$A:$A,0),MATCH(L$3,Parameters!$8:$8,0))</f>
        <v>0.2</v>
      </c>
      <c r="M44" s="14">
        <f ca="1">INDEX(Parameters,MATCH($A44,Parameters!$A:$A,0),MATCH(M$3,Parameters!$8:$8,0))</f>
        <v>0.2</v>
      </c>
      <c r="N44" s="14">
        <f ca="1">INDEX(Parameters,MATCH($A44,Parameters!$A:$A,0),MATCH(N$3,Parameters!$8:$8,0))</f>
        <v>0.2</v>
      </c>
      <c r="O44" s="14">
        <f ca="1">INDEX(Parameters,MATCH($A44,Parameters!$A:$A,0),MATCH(O$3,Parameters!$8:$8,0))</f>
        <v>0.2</v>
      </c>
      <c r="P44" s="14">
        <f ca="1">INDEX(Parameters,MATCH($A44,Parameters!$A:$A,0),MATCH(P$3,Parameters!$8:$8,0))</f>
        <v>0.2</v>
      </c>
      <c r="Q44" s="14">
        <f ca="1">INDEX(Parameters,MATCH($A44,Parameters!$A:$A,0),MATCH(Q$3,Parameters!$8:$8,0))</f>
        <v>0.2</v>
      </c>
      <c r="R44" s="14">
        <f ca="1">INDEX(Parameters,MATCH($A44,Parameters!$A:$A,0),MATCH(R$3,Parameters!$8:$8,0))</f>
        <v>0.2</v>
      </c>
      <c r="S44" s="14">
        <f ca="1">INDEX(Parameters,MATCH($A44,Parameters!$A:$A,0),MATCH(S$3,Parameters!$8:$8,0))</f>
        <v>0.2</v>
      </c>
      <c r="T44" s="14">
        <f ca="1">INDEX(Parameters,MATCH($A44,Parameters!$A:$A,0),MATCH(T$3,Parameters!$8:$8,0))</f>
        <v>0.2</v>
      </c>
      <c r="U44" s="14">
        <f ca="1">INDEX(Parameters,MATCH($A44,Parameters!$A:$A,0),MATCH(U$3,Parameters!$8:$8,0))</f>
        <v>0.2</v>
      </c>
      <c r="V44" s="14">
        <f ca="1">INDEX(Parameters,MATCH($A44,Parameters!$A:$A,0),MATCH(V$3,Parameters!$8:$8,0))</f>
        <v>0.2</v>
      </c>
      <c r="W44" s="14">
        <f ca="1">INDEX(Parameters,MATCH($A44,Parameters!$A:$A,0),MATCH(W$3,Parameters!$8:$8,0))</f>
        <v>0.2</v>
      </c>
      <c r="X44" s="14">
        <f ca="1">INDEX(Parameters,MATCH($A44,Parameters!$A:$A,0),MATCH(X$3,Parameters!$8:$8,0))</f>
        <v>0.2</v>
      </c>
      <c r="Y44" s="14">
        <f ca="1">INDEX(Parameters,MATCH($A44,Parameters!$A:$A,0),MATCH(Y$3,Parameters!$8:$8,0))</f>
        <v>0.2</v>
      </c>
      <c r="Z44" s="14">
        <f ca="1">INDEX(Parameters,MATCH($A44,Parameters!$A:$A,0),MATCH(Z$3,Parameters!$8:$8,0))</f>
        <v>0.2</v>
      </c>
      <c r="AA44" s="14">
        <f ca="1">INDEX(Parameters,MATCH($A44,Parameters!$A:$A,0),MATCH(AA$3,Parameters!$8:$8,0))</f>
        <v>0.2</v>
      </c>
      <c r="AB44" s="14">
        <f ca="1">INDEX(Parameters,MATCH($A44,Parameters!$A:$A,0),MATCH(AB$3,Parameters!$8:$8,0))</f>
        <v>0.2</v>
      </c>
      <c r="AC44" s="14">
        <f ca="1">INDEX(Parameters,MATCH($A44,Parameters!$A:$A,0),MATCH(AC$3,Parameters!$8:$8,0))</f>
        <v>0.2</v>
      </c>
      <c r="AD44" s="14">
        <f ca="1">INDEX(Parameters,MATCH($A44,Parameters!$A:$A,0),MATCH(AD$3,Parameters!$8:$8,0))</f>
        <v>0.2</v>
      </c>
      <c r="AE44" s="14">
        <f ca="1">INDEX(Parameters,MATCH($A44,Parameters!$A:$A,0),MATCH(AE$3,Parameters!$8:$8,0))</f>
        <v>0.2</v>
      </c>
      <c r="AF44" s="14">
        <f ca="1">INDEX(Parameters,MATCH($A44,Parameters!$A:$A,0),MATCH(AF$3,Parameters!$8:$8,0))</f>
        <v>0.2</v>
      </c>
      <c r="AG44" s="14">
        <f ca="1">INDEX(Parameters,MATCH($A44,Parameters!$A:$A,0),MATCH(AG$3,Parameters!$8:$8,0))</f>
        <v>0.2</v>
      </c>
      <c r="AH44" s="14">
        <f ca="1">INDEX(Parameters,MATCH($A44,Parameters!$A:$A,0),MATCH(AH$3,Parameters!$8:$8,0))</f>
        <v>0.2</v>
      </c>
      <c r="AI44" s="14">
        <f ca="1">INDEX(Parameters,MATCH($A44,Parameters!$A:$A,0),MATCH(AI$3,Parameters!$8:$8,0))</f>
        <v>0.2</v>
      </c>
      <c r="AJ44" s="14">
        <f ca="1">INDEX(Parameters,MATCH($A44,Parameters!$A:$A,0),MATCH(AJ$3,Parameters!$8:$8,0))</f>
        <v>0.2</v>
      </c>
      <c r="AK44" s="14">
        <f ca="1">INDEX(Parameters,MATCH($A44,Parameters!$A:$A,0),MATCH(AK$3,Parameters!$8:$8,0))</f>
        <v>0.2</v>
      </c>
      <c r="AL44" s="14">
        <f ca="1">INDEX(Parameters,MATCH($A44,Parameters!$A:$A,0),MATCH(AL$3,Parameters!$8:$8,0))</f>
        <v>0.2</v>
      </c>
      <c r="AM44" s="14"/>
      <c r="AN44" s="14"/>
      <c r="AO44" s="14"/>
      <c r="AP44" s="14"/>
      <c r="AQ44" s="14"/>
    </row>
    <row r="45" spans="1:43" x14ac:dyDescent="0.25">
      <c r="A45" s="66" t="str">
        <f t="shared" si="20"/>
        <v>EF_NH3_yard_Buffalo</v>
      </c>
      <c r="B45" s="25" t="s">
        <v>165</v>
      </c>
      <c r="C45" s="2" t="s">
        <v>487</v>
      </c>
      <c r="D45" s="77" t="str">
        <f ca="1">VLOOKUP(A45,Parameters,4,0)</f>
        <v>NH3-N</v>
      </c>
      <c r="E45" s="46" t="str">
        <f t="shared" si="2"/>
        <v>Buffalo</v>
      </c>
      <c r="F45" s="77" t="str">
        <f ca="1">VLOOKUP(A45,Parameters,6,0)</f>
        <v>Fraction TAN</v>
      </c>
      <c r="G45" s="215"/>
      <c r="H45" s="14">
        <f ca="1">INDEX(Parameters,MATCH($A45,Parameters!$A:$A,0),MATCH(H$3,Parameters!$8:$8,0))</f>
        <v>0</v>
      </c>
      <c r="I45" s="14">
        <f ca="1">INDEX(Parameters,MATCH($A45,Parameters!$A:$A,0),MATCH(I$3,Parameters!$8:$8,0))</f>
        <v>0</v>
      </c>
      <c r="J45" s="14">
        <f ca="1">INDEX(Parameters,MATCH($A45,Parameters!$A:$A,0),MATCH(J$3,Parameters!$8:$8,0))</f>
        <v>0</v>
      </c>
      <c r="K45" s="14">
        <f ca="1">INDEX(Parameters,MATCH($A45,Parameters!$A:$A,0),MATCH(K$3,Parameters!$8:$8,0))</f>
        <v>0</v>
      </c>
      <c r="L45" s="14">
        <f ca="1">INDEX(Parameters,MATCH($A45,Parameters!$A:$A,0),MATCH(L$3,Parameters!$8:$8,0))</f>
        <v>0</v>
      </c>
      <c r="M45" s="14">
        <f ca="1">INDEX(Parameters,MATCH($A45,Parameters!$A:$A,0),MATCH(M$3,Parameters!$8:$8,0))</f>
        <v>0</v>
      </c>
      <c r="N45" s="14">
        <f ca="1">INDEX(Parameters,MATCH($A45,Parameters!$A:$A,0),MATCH(N$3,Parameters!$8:$8,0))</f>
        <v>0</v>
      </c>
      <c r="O45" s="14">
        <f ca="1">INDEX(Parameters,MATCH($A45,Parameters!$A:$A,0),MATCH(O$3,Parameters!$8:$8,0))</f>
        <v>0</v>
      </c>
      <c r="P45" s="14">
        <f ca="1">INDEX(Parameters,MATCH($A45,Parameters!$A:$A,0),MATCH(P$3,Parameters!$8:$8,0))</f>
        <v>0</v>
      </c>
      <c r="Q45" s="14">
        <f ca="1">INDEX(Parameters,MATCH($A45,Parameters!$A:$A,0),MATCH(Q$3,Parameters!$8:$8,0))</f>
        <v>0</v>
      </c>
      <c r="R45" s="14">
        <f ca="1">INDEX(Parameters,MATCH($A45,Parameters!$A:$A,0),MATCH(R$3,Parameters!$8:$8,0))</f>
        <v>0</v>
      </c>
      <c r="S45" s="14">
        <f ca="1">INDEX(Parameters,MATCH($A45,Parameters!$A:$A,0),MATCH(S$3,Parameters!$8:$8,0))</f>
        <v>0</v>
      </c>
      <c r="T45" s="14">
        <f ca="1">INDEX(Parameters,MATCH($A45,Parameters!$A:$A,0),MATCH(T$3,Parameters!$8:$8,0))</f>
        <v>0</v>
      </c>
      <c r="U45" s="14">
        <f ca="1">INDEX(Parameters,MATCH($A45,Parameters!$A:$A,0),MATCH(U$3,Parameters!$8:$8,0))</f>
        <v>0</v>
      </c>
      <c r="V45" s="14">
        <f ca="1">INDEX(Parameters,MATCH($A45,Parameters!$A:$A,0),MATCH(V$3,Parameters!$8:$8,0))</f>
        <v>0</v>
      </c>
      <c r="W45" s="14">
        <f ca="1">INDEX(Parameters,MATCH($A45,Parameters!$A:$A,0),MATCH(W$3,Parameters!$8:$8,0))</f>
        <v>0</v>
      </c>
      <c r="X45" s="14">
        <f ca="1">INDEX(Parameters,MATCH($A45,Parameters!$A:$A,0),MATCH(X$3,Parameters!$8:$8,0))</f>
        <v>0</v>
      </c>
      <c r="Y45" s="14">
        <f ca="1">INDEX(Parameters,MATCH($A45,Parameters!$A:$A,0),MATCH(Y$3,Parameters!$8:$8,0))</f>
        <v>0</v>
      </c>
      <c r="Z45" s="14">
        <f ca="1">INDEX(Parameters,MATCH($A45,Parameters!$A:$A,0),MATCH(Z$3,Parameters!$8:$8,0))</f>
        <v>0</v>
      </c>
      <c r="AA45" s="14">
        <f ca="1">INDEX(Parameters,MATCH($A45,Parameters!$A:$A,0),MATCH(AA$3,Parameters!$8:$8,0))</f>
        <v>0</v>
      </c>
      <c r="AB45" s="14">
        <f ca="1">INDEX(Parameters,MATCH($A45,Parameters!$A:$A,0),MATCH(AB$3,Parameters!$8:$8,0))</f>
        <v>0</v>
      </c>
      <c r="AC45" s="14">
        <f ca="1">INDEX(Parameters,MATCH($A45,Parameters!$A:$A,0),MATCH(AC$3,Parameters!$8:$8,0))</f>
        <v>0</v>
      </c>
      <c r="AD45" s="14">
        <f ca="1">INDEX(Parameters,MATCH($A45,Parameters!$A:$A,0),MATCH(AD$3,Parameters!$8:$8,0))</f>
        <v>0</v>
      </c>
      <c r="AE45" s="14">
        <f ca="1">INDEX(Parameters,MATCH($A45,Parameters!$A:$A,0),MATCH(AE$3,Parameters!$8:$8,0))</f>
        <v>0</v>
      </c>
      <c r="AF45" s="14">
        <f ca="1">INDEX(Parameters,MATCH($A45,Parameters!$A:$A,0),MATCH(AF$3,Parameters!$8:$8,0))</f>
        <v>0</v>
      </c>
      <c r="AG45" s="14">
        <f ca="1">INDEX(Parameters,MATCH($A45,Parameters!$A:$A,0),MATCH(AG$3,Parameters!$8:$8,0))</f>
        <v>0</v>
      </c>
      <c r="AH45" s="14">
        <f ca="1">INDEX(Parameters,MATCH($A45,Parameters!$A:$A,0),MATCH(AH$3,Parameters!$8:$8,0))</f>
        <v>0</v>
      </c>
      <c r="AI45" s="14">
        <f ca="1">INDEX(Parameters,MATCH($A45,Parameters!$A:$A,0),MATCH(AI$3,Parameters!$8:$8,0))</f>
        <v>0</v>
      </c>
      <c r="AJ45" s="14">
        <f ca="1">INDEX(Parameters,MATCH($A45,Parameters!$A:$A,0),MATCH(AJ$3,Parameters!$8:$8,0))</f>
        <v>0</v>
      </c>
      <c r="AK45" s="14">
        <f ca="1">INDEX(Parameters,MATCH($A45,Parameters!$A:$A,0),MATCH(AK$3,Parameters!$8:$8,0))</f>
        <v>0</v>
      </c>
      <c r="AL45" s="14">
        <f ca="1">INDEX(Parameters,MATCH($A45,Parameters!$A:$A,0),MATCH(AL$3,Parameters!$8:$8,0))</f>
        <v>0</v>
      </c>
      <c r="AM45" s="14"/>
      <c r="AN45" s="14"/>
      <c r="AO45" s="14"/>
      <c r="AP45" s="14"/>
      <c r="AQ45" s="14"/>
    </row>
    <row r="46" spans="1:43" ht="18" x14ac:dyDescent="0.35">
      <c r="A46" s="89" t="s">
        <v>306</v>
      </c>
      <c r="B46" s="25" t="s">
        <v>165</v>
      </c>
      <c r="C46" s="73" t="s">
        <v>274</v>
      </c>
      <c r="D46" s="2" t="s">
        <v>252</v>
      </c>
      <c r="E46" s="46" t="str">
        <f t="shared" si="2"/>
        <v>Buffalo</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Buffalo</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Buffalo</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Straw_Buffalo</v>
      </c>
      <c r="B50" s="25" t="s">
        <v>165</v>
      </c>
      <c r="C50" s="25" t="s">
        <v>169</v>
      </c>
      <c r="D50" s="77" t="str">
        <f ca="1">VLOOKUP(A50,Parameters,4,0)</f>
        <v>-</v>
      </c>
      <c r="E50" s="46" t="str">
        <f t="shared" si="2"/>
        <v>Buffalo</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N_added_in_straw_Buffalo</v>
      </c>
      <c r="B51" s="25" t="s">
        <v>165</v>
      </c>
      <c r="C51" s="2" t="s">
        <v>173</v>
      </c>
      <c r="D51" s="77" t="str">
        <f ca="1">VLOOKUP(A51,Parameters,4,0)</f>
        <v>-</v>
      </c>
      <c r="E51" s="46" t="str">
        <f t="shared" si="2"/>
        <v>Buffalo</v>
      </c>
      <c r="F51" s="77" t="str">
        <f ca="1">VLOOKUP(A51,Parameters,6,0)</f>
        <v>kg/animal/yr</v>
      </c>
      <c r="G51" s="175"/>
      <c r="H51" s="56">
        <f ca="1">INDEX(Parameters,MATCH($A51,Parameters!$A:$A,0),MATCH(H$3,Parameters!$8:$8,0))</f>
        <v>6</v>
      </c>
      <c r="I51" s="56">
        <f ca="1">INDEX(Parameters,MATCH($A51,Parameters!$A:$A,0),MATCH(I$3,Parameters!$8:$8,0))</f>
        <v>6</v>
      </c>
      <c r="J51" s="56">
        <f ca="1">INDEX(Parameters,MATCH($A51,Parameters!$A:$A,0),MATCH(J$3,Parameters!$8:$8,0))</f>
        <v>6</v>
      </c>
      <c r="K51" s="56">
        <f ca="1">INDEX(Parameters,MATCH($A51,Parameters!$A:$A,0),MATCH(K$3,Parameters!$8:$8,0))</f>
        <v>6</v>
      </c>
      <c r="L51" s="56">
        <f ca="1">INDEX(Parameters,MATCH($A51,Parameters!$A:$A,0),MATCH(L$3,Parameters!$8:$8,0))</f>
        <v>6</v>
      </c>
      <c r="M51" s="56">
        <f ca="1">INDEX(Parameters,MATCH($A51,Parameters!$A:$A,0),MATCH(M$3,Parameters!$8:$8,0))</f>
        <v>6</v>
      </c>
      <c r="N51" s="56">
        <f ca="1">INDEX(Parameters,MATCH($A51,Parameters!$A:$A,0),MATCH(N$3,Parameters!$8:$8,0))</f>
        <v>6</v>
      </c>
      <c r="O51" s="56">
        <f ca="1">INDEX(Parameters,MATCH($A51,Parameters!$A:$A,0),MATCH(O$3,Parameters!$8:$8,0))</f>
        <v>6</v>
      </c>
      <c r="P51" s="56">
        <f ca="1">INDEX(Parameters,MATCH($A51,Parameters!$A:$A,0),MATCH(P$3,Parameters!$8:$8,0))</f>
        <v>6</v>
      </c>
      <c r="Q51" s="56">
        <f ca="1">INDEX(Parameters,MATCH($A51,Parameters!$A:$A,0),MATCH(Q$3,Parameters!$8:$8,0))</f>
        <v>6</v>
      </c>
      <c r="R51" s="56">
        <f ca="1">INDEX(Parameters,MATCH($A51,Parameters!$A:$A,0),MATCH(R$3,Parameters!$8:$8,0))</f>
        <v>6</v>
      </c>
      <c r="S51" s="56">
        <f ca="1">INDEX(Parameters,MATCH($A51,Parameters!$A:$A,0),MATCH(S$3,Parameters!$8:$8,0))</f>
        <v>6</v>
      </c>
      <c r="T51" s="56">
        <f ca="1">INDEX(Parameters,MATCH($A51,Parameters!$A:$A,0),MATCH(T$3,Parameters!$8:$8,0))</f>
        <v>6</v>
      </c>
      <c r="U51" s="56">
        <f ca="1">INDEX(Parameters,MATCH($A51,Parameters!$A:$A,0),MATCH(U$3,Parameters!$8:$8,0))</f>
        <v>6</v>
      </c>
      <c r="V51" s="56">
        <f ca="1">INDEX(Parameters,MATCH($A51,Parameters!$A:$A,0),MATCH(V$3,Parameters!$8:$8,0))</f>
        <v>6</v>
      </c>
      <c r="W51" s="56">
        <f ca="1">INDEX(Parameters,MATCH($A51,Parameters!$A:$A,0),MATCH(W$3,Parameters!$8:$8,0))</f>
        <v>6</v>
      </c>
      <c r="X51" s="56">
        <f ca="1">INDEX(Parameters,MATCH($A51,Parameters!$A:$A,0),MATCH(X$3,Parameters!$8:$8,0))</f>
        <v>6</v>
      </c>
      <c r="Y51" s="56">
        <f ca="1">INDEX(Parameters,MATCH($A51,Parameters!$A:$A,0),MATCH(Y$3,Parameters!$8:$8,0))</f>
        <v>6</v>
      </c>
      <c r="Z51" s="56">
        <f ca="1">INDEX(Parameters,MATCH($A51,Parameters!$A:$A,0),MATCH(Z$3,Parameters!$8:$8,0))</f>
        <v>6</v>
      </c>
      <c r="AA51" s="56">
        <f ca="1">INDEX(Parameters,MATCH($A51,Parameters!$A:$A,0),MATCH(AA$3,Parameters!$8:$8,0))</f>
        <v>6</v>
      </c>
      <c r="AB51" s="56">
        <f ca="1">INDEX(Parameters,MATCH($A51,Parameters!$A:$A,0),MATCH(AB$3,Parameters!$8:$8,0))</f>
        <v>6</v>
      </c>
      <c r="AC51" s="56">
        <f ca="1">INDEX(Parameters,MATCH($A51,Parameters!$A:$A,0),MATCH(AC$3,Parameters!$8:$8,0))</f>
        <v>6</v>
      </c>
      <c r="AD51" s="56">
        <f ca="1">INDEX(Parameters,MATCH($A51,Parameters!$A:$A,0),MATCH(AD$3,Parameters!$8:$8,0))</f>
        <v>6</v>
      </c>
      <c r="AE51" s="56">
        <f ca="1">INDEX(Parameters,MATCH($A51,Parameters!$A:$A,0),MATCH(AE$3,Parameters!$8:$8,0))</f>
        <v>6</v>
      </c>
      <c r="AF51" s="56">
        <f ca="1">INDEX(Parameters,MATCH($A51,Parameters!$A:$A,0),MATCH(AF$3,Parameters!$8:$8,0))</f>
        <v>6</v>
      </c>
      <c r="AG51" s="56">
        <f ca="1">INDEX(Parameters,MATCH($A51,Parameters!$A:$A,0),MATCH(AG$3,Parameters!$8:$8,0))</f>
        <v>6</v>
      </c>
      <c r="AH51" s="56">
        <f ca="1">INDEX(Parameters,MATCH($A51,Parameters!$A:$A,0),MATCH(AH$3,Parameters!$8:$8,0))</f>
        <v>6</v>
      </c>
      <c r="AI51" s="56">
        <f ca="1">INDEX(Parameters,MATCH($A51,Parameters!$A:$A,0),MATCH(AI$3,Parameters!$8:$8,0))</f>
        <v>6</v>
      </c>
      <c r="AJ51" s="56">
        <f ca="1">INDEX(Parameters,MATCH($A51,Parameters!$A:$A,0),MATCH(AJ$3,Parameters!$8:$8,0))</f>
        <v>6</v>
      </c>
      <c r="AK51" s="56">
        <f ca="1">INDEX(Parameters,MATCH($A51,Parameters!$A:$A,0),MATCH(AK$3,Parameters!$8:$8,0))</f>
        <v>6</v>
      </c>
      <c r="AL51" s="56">
        <f ca="1">INDEX(Parameters,MATCH($A51,Parameters!$A:$A,0),MATCH(AL$3,Parameters!$8:$8,0))</f>
        <v>6</v>
      </c>
      <c r="AM51" s="56"/>
      <c r="AN51" s="56"/>
      <c r="AO51" s="56"/>
      <c r="AP51" s="56"/>
      <c r="AQ51" s="56"/>
    </row>
    <row r="52" spans="1:43" ht="18" x14ac:dyDescent="0.35">
      <c r="A52" s="68"/>
      <c r="B52" s="25" t="s">
        <v>165</v>
      </c>
      <c r="C52" s="63" t="s">
        <v>184</v>
      </c>
      <c r="D52" s="25" t="s">
        <v>153</v>
      </c>
      <c r="E52" s="46" t="str">
        <f t="shared" si="2"/>
        <v>Buffalo</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fimm_Buffalo</v>
      </c>
      <c r="B53" s="25" t="s">
        <v>165</v>
      </c>
      <c r="C53" s="63" t="s">
        <v>185</v>
      </c>
      <c r="D53" s="77" t="str">
        <f ca="1">VLOOKUP(A53,Parameters,4,0)</f>
        <v>N</v>
      </c>
      <c r="E53" s="46" t="str">
        <f t="shared" si="2"/>
        <v>Buffalo</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Buffalo</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Buffalo</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Buffalo</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xstore_slurry_Buffalo</v>
      </c>
      <c r="B58" s="25" t="s">
        <v>165</v>
      </c>
      <c r="C58" s="63" t="s">
        <v>380</v>
      </c>
      <c r="D58" s="77" t="str">
        <f>VLOOKUP(A58,Parameters,4,0)</f>
        <v>-</v>
      </c>
      <c r="E58" s="46" t="str">
        <f t="shared" si="2"/>
        <v>Buffalo</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xstore_solid_Buffalo</v>
      </c>
      <c r="B59" s="25" t="s">
        <v>165</v>
      </c>
      <c r="C59" s="63" t="s">
        <v>190</v>
      </c>
      <c r="D59" s="77" t="str">
        <f>VLOOKUP(A59,Parameters,4,0)</f>
        <v>-</v>
      </c>
      <c r="E59" s="46" t="str">
        <f t="shared" si="2"/>
        <v>Buffalo</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Buffalo</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Buffalo</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Buffalo</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Buffalo</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xbiogas_slurry_Buffalo</v>
      </c>
      <c r="B65" s="25" t="s">
        <v>165</v>
      </c>
      <c r="C65" s="63" t="s">
        <v>287</v>
      </c>
      <c r="D65" s="77" t="str">
        <f>VLOOKUP(A65,Parameters,4,0)</f>
        <v>-</v>
      </c>
      <c r="E65" s="46" t="str">
        <f t="shared" si="2"/>
        <v>Buffalo</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Buffalo</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Buffalo</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xbiogas_solid_Buffalo</v>
      </c>
      <c r="B68" s="25" t="s">
        <v>165</v>
      </c>
      <c r="C68" s="101" t="s">
        <v>367</v>
      </c>
      <c r="D68" s="77" t="str">
        <f>VLOOKUP(A68,Parameters,4,0)</f>
        <v>-</v>
      </c>
      <c r="E68" s="46" t="str">
        <f t="shared" si="2"/>
        <v>Buffalo</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Buffalo</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Buffalo</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Buffalo</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Buffalo</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Buffalo</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Buffalo</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fmin_Buffalo</v>
      </c>
      <c r="B77" s="25" t="s">
        <v>165</v>
      </c>
      <c r="C77" s="42" t="s">
        <v>195</v>
      </c>
      <c r="D77" s="77" t="str">
        <f ca="1">VLOOKUP(A77,Parameters,4,0)</f>
        <v>N</v>
      </c>
      <c r="E77" s="46" t="str">
        <f t="shared" si="2"/>
        <v>Buffalo</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Buffalo</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EF_NH3_storage_slurry_Buffalo</v>
      </c>
      <c r="B80" s="25" t="s">
        <v>165</v>
      </c>
      <c r="C80" s="2" t="s">
        <v>209</v>
      </c>
      <c r="D80" s="77" t="str">
        <f t="shared" ref="D80:D87" ca="1" si="47">VLOOKUP(A80,Parameters,4,0)</f>
        <v>NH3-N</v>
      </c>
      <c r="E80" s="46" t="str">
        <f t="shared" si="2"/>
        <v>Buffalo</v>
      </c>
      <c r="F80" s="77" t="str">
        <f t="shared" ref="F80:F87" ca="1" si="48">VLOOKUP(A80,Parameters,6,0)</f>
        <v>Fraction TAN</v>
      </c>
      <c r="G80" s="175"/>
      <c r="H80" s="62">
        <f ca="1">INDEX(Parameters,MATCH($A80,Parameters!$A:$A,0),MATCH(H$3,Parameters!$8:$8,0))</f>
        <v>0</v>
      </c>
      <c r="I80" s="62">
        <f ca="1">INDEX(Parameters,MATCH($A80,Parameters!$A:$A,0),MATCH(I$3,Parameters!$8:$8,0))</f>
        <v>0</v>
      </c>
      <c r="J80" s="62">
        <f ca="1">INDEX(Parameters,MATCH($A80,Parameters!$A:$A,0),MATCH(J$3,Parameters!$8:$8,0))</f>
        <v>0</v>
      </c>
      <c r="K80" s="62">
        <f ca="1">INDEX(Parameters,MATCH($A80,Parameters!$A:$A,0),MATCH(K$3,Parameters!$8:$8,0))</f>
        <v>0</v>
      </c>
      <c r="L80" s="62">
        <f ca="1">INDEX(Parameters,MATCH($A80,Parameters!$A:$A,0),MATCH(L$3,Parameters!$8:$8,0))</f>
        <v>0</v>
      </c>
      <c r="M80" s="62">
        <f ca="1">INDEX(Parameters,MATCH($A80,Parameters!$A:$A,0),MATCH(M$3,Parameters!$8:$8,0))</f>
        <v>0</v>
      </c>
      <c r="N80" s="62">
        <f ca="1">INDEX(Parameters,MATCH($A80,Parameters!$A:$A,0),MATCH(N$3,Parameters!$8:$8,0))</f>
        <v>0</v>
      </c>
      <c r="O80" s="62">
        <f ca="1">INDEX(Parameters,MATCH($A80,Parameters!$A:$A,0),MATCH(O$3,Parameters!$8:$8,0))</f>
        <v>0</v>
      </c>
      <c r="P80" s="62">
        <f ca="1">INDEX(Parameters,MATCH($A80,Parameters!$A:$A,0),MATCH(P$3,Parameters!$8:$8,0))</f>
        <v>0</v>
      </c>
      <c r="Q80" s="62">
        <f ca="1">INDEX(Parameters,MATCH($A80,Parameters!$A:$A,0),MATCH(Q$3,Parameters!$8:$8,0))</f>
        <v>0</v>
      </c>
      <c r="R80" s="62">
        <f ca="1">INDEX(Parameters,MATCH($A80,Parameters!$A:$A,0),MATCH(R$3,Parameters!$8:$8,0))</f>
        <v>0</v>
      </c>
      <c r="S80" s="62">
        <f ca="1">INDEX(Parameters,MATCH($A80,Parameters!$A:$A,0),MATCH(S$3,Parameters!$8:$8,0))</f>
        <v>0</v>
      </c>
      <c r="T80" s="62">
        <f ca="1">INDEX(Parameters,MATCH($A80,Parameters!$A:$A,0),MATCH(T$3,Parameters!$8:$8,0))</f>
        <v>0</v>
      </c>
      <c r="U80" s="62">
        <f ca="1">INDEX(Parameters,MATCH($A80,Parameters!$A:$A,0),MATCH(U$3,Parameters!$8:$8,0))</f>
        <v>0</v>
      </c>
      <c r="V80" s="62">
        <f ca="1">INDEX(Parameters,MATCH($A80,Parameters!$A:$A,0),MATCH(V$3,Parameters!$8:$8,0))</f>
        <v>0</v>
      </c>
      <c r="W80" s="62">
        <f ca="1">INDEX(Parameters,MATCH($A80,Parameters!$A:$A,0),MATCH(W$3,Parameters!$8:$8,0))</f>
        <v>0</v>
      </c>
      <c r="X80" s="62">
        <f ca="1">INDEX(Parameters,MATCH($A80,Parameters!$A:$A,0),MATCH(X$3,Parameters!$8:$8,0))</f>
        <v>0</v>
      </c>
      <c r="Y80" s="62">
        <f ca="1">INDEX(Parameters,MATCH($A80,Parameters!$A:$A,0),MATCH(Y$3,Parameters!$8:$8,0))</f>
        <v>0</v>
      </c>
      <c r="Z80" s="62">
        <f ca="1">INDEX(Parameters,MATCH($A80,Parameters!$A:$A,0),MATCH(Z$3,Parameters!$8:$8,0))</f>
        <v>0</v>
      </c>
      <c r="AA80" s="62">
        <f ca="1">INDEX(Parameters,MATCH($A80,Parameters!$A:$A,0),MATCH(AA$3,Parameters!$8:$8,0))</f>
        <v>0</v>
      </c>
      <c r="AB80" s="62">
        <f ca="1">INDEX(Parameters,MATCH($A80,Parameters!$A:$A,0),MATCH(AB$3,Parameters!$8:$8,0))</f>
        <v>0</v>
      </c>
      <c r="AC80" s="62">
        <f ca="1">INDEX(Parameters,MATCH($A80,Parameters!$A:$A,0),MATCH(AC$3,Parameters!$8:$8,0))</f>
        <v>0</v>
      </c>
      <c r="AD80" s="62">
        <f ca="1">INDEX(Parameters,MATCH($A80,Parameters!$A:$A,0),MATCH(AD$3,Parameters!$8:$8,0))</f>
        <v>0</v>
      </c>
      <c r="AE80" s="62">
        <f ca="1">INDEX(Parameters,MATCH($A80,Parameters!$A:$A,0),MATCH(AE$3,Parameters!$8:$8,0))</f>
        <v>0</v>
      </c>
      <c r="AF80" s="62">
        <f ca="1">INDEX(Parameters,MATCH($A80,Parameters!$A:$A,0),MATCH(AF$3,Parameters!$8:$8,0))</f>
        <v>0</v>
      </c>
      <c r="AG80" s="62">
        <f ca="1">INDEX(Parameters,MATCH($A80,Parameters!$A:$A,0),MATCH(AG$3,Parameters!$8:$8,0))</f>
        <v>0</v>
      </c>
      <c r="AH80" s="62">
        <f ca="1">INDEX(Parameters,MATCH($A80,Parameters!$A:$A,0),MATCH(AH$3,Parameters!$8:$8,0))</f>
        <v>0</v>
      </c>
      <c r="AI80" s="62">
        <f ca="1">INDEX(Parameters,MATCH($A80,Parameters!$A:$A,0),MATCH(AI$3,Parameters!$8:$8,0))</f>
        <v>0</v>
      </c>
      <c r="AJ80" s="62">
        <f ca="1">INDEX(Parameters,MATCH($A80,Parameters!$A:$A,0),MATCH(AJ$3,Parameters!$8:$8,0))</f>
        <v>0</v>
      </c>
      <c r="AK80" s="62">
        <f ca="1">INDEX(Parameters,MATCH($A80,Parameters!$A:$A,0),MATCH(AK$3,Parameters!$8:$8,0))</f>
        <v>0</v>
      </c>
      <c r="AL80" s="62">
        <f ca="1">INDEX(Parameters,MATCH($A80,Parameters!$A:$A,0),MATCH(AL$3,Parameters!$8:$8,0))</f>
        <v>0</v>
      </c>
      <c r="AM80" s="62"/>
      <c r="AN80" s="62"/>
      <c r="AO80" s="62"/>
      <c r="AP80" s="62"/>
      <c r="AQ80" s="62"/>
    </row>
    <row r="81" spans="1:43" x14ac:dyDescent="0.25">
      <c r="A81" s="66" t="str">
        <f t="shared" si="46"/>
        <v>EF_N2O_storage_slurry_Buffalo</v>
      </c>
      <c r="B81" s="25" t="s">
        <v>165</v>
      </c>
      <c r="C81" s="2" t="s">
        <v>215</v>
      </c>
      <c r="D81" s="77" t="str">
        <f t="shared" ca="1" si="47"/>
        <v>N2O-N</v>
      </c>
      <c r="E81" s="46" t="str">
        <f t="shared" si="2"/>
        <v>Buffalo</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EF_NO_storage_slurry_Buffalo</v>
      </c>
      <c r="B82" s="25" t="s">
        <v>165</v>
      </c>
      <c r="C82" s="2" t="s">
        <v>212</v>
      </c>
      <c r="D82" s="77" t="str">
        <f t="shared" ca="1" si="47"/>
        <v>NO-N</v>
      </c>
      <c r="E82" s="46" t="str">
        <f t="shared" si="2"/>
        <v>Buffalo</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EF_N2_storage_slurry_Buffalo</v>
      </c>
      <c r="B83" s="25" t="s">
        <v>165</v>
      </c>
      <c r="C83" s="2" t="s">
        <v>213</v>
      </c>
      <c r="D83" s="77" t="str">
        <f t="shared" ca="1" si="47"/>
        <v>N2-N</v>
      </c>
      <c r="E83" s="46" t="str">
        <f t="shared" si="2"/>
        <v>Buffalo</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EF_NH3_storage_solid_Buffalo</v>
      </c>
      <c r="B84" s="25" t="s">
        <v>165</v>
      </c>
      <c r="C84" s="2" t="s">
        <v>207</v>
      </c>
      <c r="D84" s="77" t="str">
        <f t="shared" ca="1" si="47"/>
        <v>NH3-N</v>
      </c>
      <c r="E84" s="46" t="str">
        <f t="shared" si="2"/>
        <v>Buffalo</v>
      </c>
      <c r="F84" s="77" t="str">
        <f t="shared" ca="1" si="48"/>
        <v>Fraction TAN</v>
      </c>
      <c r="G84" s="175"/>
      <c r="H84" s="62">
        <f ca="1">INDEX(Parameters,MATCH($A84,Parameters!$A:$A,0),MATCH(H$3,Parameters!$8:$8,0))</f>
        <v>0.17</v>
      </c>
      <c r="I84" s="62">
        <f ca="1">INDEX(Parameters,MATCH($A84,Parameters!$A:$A,0),MATCH(I$3,Parameters!$8:$8,0))</f>
        <v>0.17</v>
      </c>
      <c r="J84" s="62">
        <f ca="1">INDEX(Parameters,MATCH($A84,Parameters!$A:$A,0),MATCH(J$3,Parameters!$8:$8,0))</f>
        <v>0.17</v>
      </c>
      <c r="K84" s="62">
        <f ca="1">INDEX(Parameters,MATCH($A84,Parameters!$A:$A,0),MATCH(K$3,Parameters!$8:$8,0))</f>
        <v>0.17</v>
      </c>
      <c r="L84" s="62">
        <f ca="1">INDEX(Parameters,MATCH($A84,Parameters!$A:$A,0),MATCH(L$3,Parameters!$8:$8,0))</f>
        <v>0.17</v>
      </c>
      <c r="M84" s="62">
        <f ca="1">INDEX(Parameters,MATCH($A84,Parameters!$A:$A,0),MATCH(M$3,Parameters!$8:$8,0))</f>
        <v>0.17</v>
      </c>
      <c r="N84" s="62">
        <f ca="1">INDEX(Parameters,MATCH($A84,Parameters!$A:$A,0),MATCH(N$3,Parameters!$8:$8,0))</f>
        <v>0.17</v>
      </c>
      <c r="O84" s="62">
        <f ca="1">INDEX(Parameters,MATCH($A84,Parameters!$A:$A,0),MATCH(O$3,Parameters!$8:$8,0))</f>
        <v>0.17</v>
      </c>
      <c r="P84" s="62">
        <f ca="1">INDEX(Parameters,MATCH($A84,Parameters!$A:$A,0),MATCH(P$3,Parameters!$8:$8,0))</f>
        <v>0.17</v>
      </c>
      <c r="Q84" s="62">
        <f ca="1">INDEX(Parameters,MATCH($A84,Parameters!$A:$A,0),MATCH(Q$3,Parameters!$8:$8,0))</f>
        <v>0.17</v>
      </c>
      <c r="R84" s="62">
        <f ca="1">INDEX(Parameters,MATCH($A84,Parameters!$A:$A,0),MATCH(R$3,Parameters!$8:$8,0))</f>
        <v>0.17</v>
      </c>
      <c r="S84" s="62">
        <f ca="1">INDEX(Parameters,MATCH($A84,Parameters!$A:$A,0),MATCH(S$3,Parameters!$8:$8,0))</f>
        <v>0.17</v>
      </c>
      <c r="T84" s="62">
        <f ca="1">INDEX(Parameters,MATCH($A84,Parameters!$A:$A,0),MATCH(T$3,Parameters!$8:$8,0))</f>
        <v>0.17</v>
      </c>
      <c r="U84" s="62">
        <f ca="1">INDEX(Parameters,MATCH($A84,Parameters!$A:$A,0),MATCH(U$3,Parameters!$8:$8,0))</f>
        <v>0.17</v>
      </c>
      <c r="V84" s="62">
        <f ca="1">INDEX(Parameters,MATCH($A84,Parameters!$A:$A,0),MATCH(V$3,Parameters!$8:$8,0))</f>
        <v>0.17</v>
      </c>
      <c r="W84" s="62">
        <f ca="1">INDEX(Parameters,MATCH($A84,Parameters!$A:$A,0),MATCH(W$3,Parameters!$8:$8,0))</f>
        <v>0.17</v>
      </c>
      <c r="X84" s="62">
        <f ca="1">INDEX(Parameters,MATCH($A84,Parameters!$A:$A,0),MATCH(X$3,Parameters!$8:$8,0))</f>
        <v>0.17</v>
      </c>
      <c r="Y84" s="62">
        <f ca="1">INDEX(Parameters,MATCH($A84,Parameters!$A:$A,0),MATCH(Y$3,Parameters!$8:$8,0))</f>
        <v>0.17</v>
      </c>
      <c r="Z84" s="62">
        <f ca="1">INDEX(Parameters,MATCH($A84,Parameters!$A:$A,0),MATCH(Z$3,Parameters!$8:$8,0))</f>
        <v>0.17</v>
      </c>
      <c r="AA84" s="62">
        <f ca="1">INDEX(Parameters,MATCH($A84,Parameters!$A:$A,0),MATCH(AA$3,Parameters!$8:$8,0))</f>
        <v>0.17</v>
      </c>
      <c r="AB84" s="62">
        <f ca="1">INDEX(Parameters,MATCH($A84,Parameters!$A:$A,0),MATCH(AB$3,Parameters!$8:$8,0))</f>
        <v>0.17</v>
      </c>
      <c r="AC84" s="62">
        <f ca="1">INDEX(Parameters,MATCH($A84,Parameters!$A:$A,0),MATCH(AC$3,Parameters!$8:$8,0))</f>
        <v>0.17</v>
      </c>
      <c r="AD84" s="62">
        <f ca="1">INDEX(Parameters,MATCH($A84,Parameters!$A:$A,0),MATCH(AD$3,Parameters!$8:$8,0))</f>
        <v>0.17</v>
      </c>
      <c r="AE84" s="62">
        <f ca="1">INDEX(Parameters,MATCH($A84,Parameters!$A:$A,0),MATCH(AE$3,Parameters!$8:$8,0))</f>
        <v>0.17</v>
      </c>
      <c r="AF84" s="62">
        <f ca="1">INDEX(Parameters,MATCH($A84,Parameters!$A:$A,0),MATCH(AF$3,Parameters!$8:$8,0))</f>
        <v>0.17</v>
      </c>
      <c r="AG84" s="62">
        <f ca="1">INDEX(Parameters,MATCH($A84,Parameters!$A:$A,0),MATCH(AG$3,Parameters!$8:$8,0))</f>
        <v>0.17</v>
      </c>
      <c r="AH84" s="62">
        <f ca="1">INDEX(Parameters,MATCH($A84,Parameters!$A:$A,0),MATCH(AH$3,Parameters!$8:$8,0))</f>
        <v>0.17</v>
      </c>
      <c r="AI84" s="62">
        <f ca="1">INDEX(Parameters,MATCH($A84,Parameters!$A:$A,0),MATCH(AI$3,Parameters!$8:$8,0))</f>
        <v>0.17</v>
      </c>
      <c r="AJ84" s="62">
        <f ca="1">INDEX(Parameters,MATCH($A84,Parameters!$A:$A,0),MATCH(AJ$3,Parameters!$8:$8,0))</f>
        <v>0.17</v>
      </c>
      <c r="AK84" s="62">
        <f ca="1">INDEX(Parameters,MATCH($A84,Parameters!$A:$A,0),MATCH(AK$3,Parameters!$8:$8,0))</f>
        <v>0.17</v>
      </c>
      <c r="AL84" s="62">
        <f ca="1">INDEX(Parameters,MATCH($A84,Parameters!$A:$A,0),MATCH(AL$3,Parameters!$8:$8,0))</f>
        <v>0.17</v>
      </c>
      <c r="AM84" s="62"/>
      <c r="AN84" s="62"/>
      <c r="AO84" s="62"/>
      <c r="AP84" s="62"/>
      <c r="AQ84" s="62"/>
    </row>
    <row r="85" spans="1:43" x14ac:dyDescent="0.25">
      <c r="A85" s="66" t="str">
        <f t="shared" si="46"/>
        <v>EF_N2O_storage_solid_Buffalo</v>
      </c>
      <c r="B85" s="25" t="s">
        <v>165</v>
      </c>
      <c r="C85" s="2" t="s">
        <v>218</v>
      </c>
      <c r="D85" s="77" t="str">
        <f t="shared" ca="1" si="47"/>
        <v>N2O-N</v>
      </c>
      <c r="E85" s="46" t="str">
        <f t="shared" si="2"/>
        <v>Buffalo</v>
      </c>
      <c r="F85" s="77" t="str">
        <f t="shared" ca="1" si="48"/>
        <v>Fraction TAN</v>
      </c>
      <c r="G85" s="175"/>
      <c r="H85" s="62">
        <f ca="1">INDEX(Parameters,MATCH($A85,Parameters!$A:$A,0),MATCH(H$3,Parameters!$8:$8,0))</f>
        <v>0.02</v>
      </c>
      <c r="I85" s="62">
        <f ca="1">INDEX(Parameters,MATCH($A85,Parameters!$A:$A,0),MATCH(I$3,Parameters!$8:$8,0))</f>
        <v>0.02</v>
      </c>
      <c r="J85" s="62">
        <f ca="1">INDEX(Parameters,MATCH($A85,Parameters!$A:$A,0),MATCH(J$3,Parameters!$8:$8,0))</f>
        <v>0.02</v>
      </c>
      <c r="K85" s="62">
        <f ca="1">INDEX(Parameters,MATCH($A85,Parameters!$A:$A,0),MATCH(K$3,Parameters!$8:$8,0))</f>
        <v>0.02</v>
      </c>
      <c r="L85" s="62">
        <f ca="1">INDEX(Parameters,MATCH($A85,Parameters!$A:$A,0),MATCH(L$3,Parameters!$8:$8,0))</f>
        <v>0.02</v>
      </c>
      <c r="M85" s="62">
        <f ca="1">INDEX(Parameters,MATCH($A85,Parameters!$A:$A,0),MATCH(M$3,Parameters!$8:$8,0))</f>
        <v>0.02</v>
      </c>
      <c r="N85" s="62">
        <f ca="1">INDEX(Parameters,MATCH($A85,Parameters!$A:$A,0),MATCH(N$3,Parameters!$8:$8,0))</f>
        <v>0.02</v>
      </c>
      <c r="O85" s="62">
        <f ca="1">INDEX(Parameters,MATCH($A85,Parameters!$A:$A,0),MATCH(O$3,Parameters!$8:$8,0))</f>
        <v>0.02</v>
      </c>
      <c r="P85" s="62">
        <f ca="1">INDEX(Parameters,MATCH($A85,Parameters!$A:$A,0),MATCH(P$3,Parameters!$8:$8,0))</f>
        <v>0.02</v>
      </c>
      <c r="Q85" s="62">
        <f ca="1">INDEX(Parameters,MATCH($A85,Parameters!$A:$A,0),MATCH(Q$3,Parameters!$8:$8,0))</f>
        <v>0.02</v>
      </c>
      <c r="R85" s="62">
        <f ca="1">INDEX(Parameters,MATCH($A85,Parameters!$A:$A,0),MATCH(R$3,Parameters!$8:$8,0))</f>
        <v>0.02</v>
      </c>
      <c r="S85" s="62">
        <f ca="1">INDEX(Parameters,MATCH($A85,Parameters!$A:$A,0),MATCH(S$3,Parameters!$8:$8,0))</f>
        <v>0.02</v>
      </c>
      <c r="T85" s="62">
        <f ca="1">INDEX(Parameters,MATCH($A85,Parameters!$A:$A,0),MATCH(T$3,Parameters!$8:$8,0))</f>
        <v>0.02</v>
      </c>
      <c r="U85" s="62">
        <f ca="1">INDEX(Parameters,MATCH($A85,Parameters!$A:$A,0),MATCH(U$3,Parameters!$8:$8,0))</f>
        <v>0.02</v>
      </c>
      <c r="V85" s="62">
        <f ca="1">INDEX(Parameters,MATCH($A85,Parameters!$A:$A,0),MATCH(V$3,Parameters!$8:$8,0))</f>
        <v>0.02</v>
      </c>
      <c r="W85" s="62">
        <f ca="1">INDEX(Parameters,MATCH($A85,Parameters!$A:$A,0),MATCH(W$3,Parameters!$8:$8,0))</f>
        <v>0.02</v>
      </c>
      <c r="X85" s="62">
        <f ca="1">INDEX(Parameters,MATCH($A85,Parameters!$A:$A,0),MATCH(X$3,Parameters!$8:$8,0))</f>
        <v>0.02</v>
      </c>
      <c r="Y85" s="62">
        <f ca="1">INDEX(Parameters,MATCH($A85,Parameters!$A:$A,0),MATCH(Y$3,Parameters!$8:$8,0))</f>
        <v>0.02</v>
      </c>
      <c r="Z85" s="62">
        <f ca="1">INDEX(Parameters,MATCH($A85,Parameters!$A:$A,0),MATCH(Z$3,Parameters!$8:$8,0))</f>
        <v>0.02</v>
      </c>
      <c r="AA85" s="62">
        <f ca="1">INDEX(Parameters,MATCH($A85,Parameters!$A:$A,0),MATCH(AA$3,Parameters!$8:$8,0))</f>
        <v>0.02</v>
      </c>
      <c r="AB85" s="62">
        <f ca="1">INDEX(Parameters,MATCH($A85,Parameters!$A:$A,0),MATCH(AB$3,Parameters!$8:$8,0))</f>
        <v>0.02</v>
      </c>
      <c r="AC85" s="62">
        <f ca="1">INDEX(Parameters,MATCH($A85,Parameters!$A:$A,0),MATCH(AC$3,Parameters!$8:$8,0))</f>
        <v>0.02</v>
      </c>
      <c r="AD85" s="62">
        <f ca="1">INDEX(Parameters,MATCH($A85,Parameters!$A:$A,0),MATCH(AD$3,Parameters!$8:$8,0))</f>
        <v>0.02</v>
      </c>
      <c r="AE85" s="62">
        <f ca="1">INDEX(Parameters,MATCH($A85,Parameters!$A:$A,0),MATCH(AE$3,Parameters!$8:$8,0))</f>
        <v>0.02</v>
      </c>
      <c r="AF85" s="62">
        <f ca="1">INDEX(Parameters,MATCH($A85,Parameters!$A:$A,0),MATCH(AF$3,Parameters!$8:$8,0))</f>
        <v>0.02</v>
      </c>
      <c r="AG85" s="62">
        <f ca="1">INDEX(Parameters,MATCH($A85,Parameters!$A:$A,0),MATCH(AG$3,Parameters!$8:$8,0))</f>
        <v>0.02</v>
      </c>
      <c r="AH85" s="62">
        <f ca="1">INDEX(Parameters,MATCH($A85,Parameters!$A:$A,0),MATCH(AH$3,Parameters!$8:$8,0))</f>
        <v>0.02</v>
      </c>
      <c r="AI85" s="62">
        <f ca="1">INDEX(Parameters,MATCH($A85,Parameters!$A:$A,0),MATCH(AI$3,Parameters!$8:$8,0))</f>
        <v>0.02</v>
      </c>
      <c r="AJ85" s="62">
        <f ca="1">INDEX(Parameters,MATCH($A85,Parameters!$A:$A,0),MATCH(AJ$3,Parameters!$8:$8,0))</f>
        <v>0.02</v>
      </c>
      <c r="AK85" s="62">
        <f ca="1">INDEX(Parameters,MATCH($A85,Parameters!$A:$A,0),MATCH(AK$3,Parameters!$8:$8,0))</f>
        <v>0.02</v>
      </c>
      <c r="AL85" s="62">
        <f ca="1">INDEX(Parameters,MATCH($A85,Parameters!$A:$A,0),MATCH(AL$3,Parameters!$8:$8,0))</f>
        <v>0.02</v>
      </c>
      <c r="AM85" s="62"/>
      <c r="AN85" s="62"/>
      <c r="AO85" s="62"/>
      <c r="AP85" s="62"/>
      <c r="AQ85" s="62"/>
    </row>
    <row r="86" spans="1:43" x14ac:dyDescent="0.25">
      <c r="A86" s="66" t="str">
        <f t="shared" si="46"/>
        <v>EF_NO_storage_solid_Buffalo</v>
      </c>
      <c r="B86" s="25" t="s">
        <v>165</v>
      </c>
      <c r="C86" s="2" t="s">
        <v>210</v>
      </c>
      <c r="D86" s="77" t="str">
        <f t="shared" ca="1" si="47"/>
        <v>NO-N</v>
      </c>
      <c r="E86" s="46" t="str">
        <f t="shared" si="2"/>
        <v>Buffalo</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EF_N2_storage_solid_Buffalo</v>
      </c>
      <c r="B87" s="25" t="s">
        <v>165</v>
      </c>
      <c r="C87" s="2" t="s">
        <v>211</v>
      </c>
      <c r="D87" s="77" t="str">
        <f t="shared" ca="1" si="47"/>
        <v>N2-N</v>
      </c>
      <c r="E87" s="46" t="str">
        <f t="shared" si="2"/>
        <v>Buffalo</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Buffalo</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Buffalo</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Buffalo</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Buffalo</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Buffalo</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Buffalo</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Buffalo</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Buffalo</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Buffalo</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Buffalo</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Buffalo</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Buffalo</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Buffalo</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Buffalo</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fmin_biogas_Buffalo</v>
      </c>
      <c r="B103" s="25" t="s">
        <v>523</v>
      </c>
      <c r="C103" s="42" t="s">
        <v>522</v>
      </c>
      <c r="D103" s="77" t="str">
        <f ca="1">VLOOKUP(A103,Parameters,4,0)</f>
        <v>N</v>
      </c>
      <c r="E103" s="46" t="str">
        <f t="shared" si="2"/>
        <v>Buffalo</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Buffalo</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Buffalo</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Buffalo</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Buffalo</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Buffalo</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Buffalo</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EF_NH3_applic_slurry_Buffalo</v>
      </c>
      <c r="B114" s="25" t="s">
        <v>128</v>
      </c>
      <c r="C114" s="2" t="s">
        <v>322</v>
      </c>
      <c r="D114" s="77" t="str">
        <f ca="1">VLOOKUP(A114,Parameters,4,0)</f>
        <v>NH3-N</v>
      </c>
      <c r="E114" s="46" t="str">
        <f t="shared" ref="E114:E136" si="69">$A$1</f>
        <v>Buffalo</v>
      </c>
      <c r="F114" s="77" t="str">
        <f ca="1">VLOOKUP(A114,Parameters,6,0)</f>
        <v>Fraction TAN</v>
      </c>
      <c r="G114" s="175"/>
      <c r="H114" s="56">
        <f ca="1">INDEX(Parameters,MATCH($A114,Parameters!$A:$A,0),MATCH(H$3,Parameters!$8:$8,0))</f>
        <v>0</v>
      </c>
      <c r="I114" s="56">
        <f ca="1">INDEX(Parameters,MATCH($A114,Parameters!$A:$A,0),MATCH(I$3,Parameters!$8:$8,0))</f>
        <v>0</v>
      </c>
      <c r="J114" s="56">
        <f ca="1">INDEX(Parameters,MATCH($A114,Parameters!$A:$A,0),MATCH(J$3,Parameters!$8:$8,0))</f>
        <v>0</v>
      </c>
      <c r="K114" s="56">
        <f ca="1">INDEX(Parameters,MATCH($A114,Parameters!$A:$A,0),MATCH(K$3,Parameters!$8:$8,0))</f>
        <v>0</v>
      </c>
      <c r="L114" s="56">
        <f ca="1">INDEX(Parameters,MATCH($A114,Parameters!$A:$A,0),MATCH(L$3,Parameters!$8:$8,0))</f>
        <v>0</v>
      </c>
      <c r="M114" s="56">
        <f ca="1">INDEX(Parameters,MATCH($A114,Parameters!$A:$A,0),MATCH(M$3,Parameters!$8:$8,0))</f>
        <v>0</v>
      </c>
      <c r="N114" s="56">
        <f ca="1">INDEX(Parameters,MATCH($A114,Parameters!$A:$A,0),MATCH(N$3,Parameters!$8:$8,0))</f>
        <v>0</v>
      </c>
      <c r="O114" s="56">
        <f ca="1">INDEX(Parameters,MATCH($A114,Parameters!$A:$A,0),MATCH(O$3,Parameters!$8:$8,0))</f>
        <v>0</v>
      </c>
      <c r="P114" s="56">
        <f ca="1">INDEX(Parameters,MATCH($A114,Parameters!$A:$A,0),MATCH(P$3,Parameters!$8:$8,0))</f>
        <v>0</v>
      </c>
      <c r="Q114" s="56">
        <f ca="1">INDEX(Parameters,MATCH($A114,Parameters!$A:$A,0),MATCH(Q$3,Parameters!$8:$8,0))</f>
        <v>0</v>
      </c>
      <c r="R114" s="56">
        <f ca="1">INDEX(Parameters,MATCH($A114,Parameters!$A:$A,0),MATCH(R$3,Parameters!$8:$8,0))</f>
        <v>0</v>
      </c>
      <c r="S114" s="56">
        <f ca="1">INDEX(Parameters,MATCH($A114,Parameters!$A:$A,0),MATCH(S$3,Parameters!$8:$8,0))</f>
        <v>0</v>
      </c>
      <c r="T114" s="56">
        <f ca="1">INDEX(Parameters,MATCH($A114,Parameters!$A:$A,0),MATCH(T$3,Parameters!$8:$8,0))</f>
        <v>0</v>
      </c>
      <c r="U114" s="56">
        <f ca="1">INDEX(Parameters,MATCH($A114,Parameters!$A:$A,0),MATCH(U$3,Parameters!$8:$8,0))</f>
        <v>0</v>
      </c>
      <c r="V114" s="56">
        <f ca="1">INDEX(Parameters,MATCH($A114,Parameters!$A:$A,0),MATCH(V$3,Parameters!$8:$8,0))</f>
        <v>0</v>
      </c>
      <c r="W114" s="56">
        <f ca="1">INDEX(Parameters,MATCH($A114,Parameters!$A:$A,0),MATCH(W$3,Parameters!$8:$8,0))</f>
        <v>0</v>
      </c>
      <c r="X114" s="56">
        <f ca="1">INDEX(Parameters,MATCH($A114,Parameters!$A:$A,0),MATCH(X$3,Parameters!$8:$8,0))</f>
        <v>0</v>
      </c>
      <c r="Y114" s="56">
        <f ca="1">INDEX(Parameters,MATCH($A114,Parameters!$A:$A,0),MATCH(Y$3,Parameters!$8:$8,0))</f>
        <v>0</v>
      </c>
      <c r="Z114" s="56">
        <f ca="1">INDEX(Parameters,MATCH($A114,Parameters!$A:$A,0),MATCH(Z$3,Parameters!$8:$8,0))</f>
        <v>0</v>
      </c>
      <c r="AA114" s="56">
        <f ca="1">INDEX(Parameters,MATCH($A114,Parameters!$A:$A,0),MATCH(AA$3,Parameters!$8:$8,0))</f>
        <v>0</v>
      </c>
      <c r="AB114" s="56">
        <f ca="1">INDEX(Parameters,MATCH($A114,Parameters!$A:$A,0),MATCH(AB$3,Parameters!$8:$8,0))</f>
        <v>0</v>
      </c>
      <c r="AC114" s="56">
        <f ca="1">INDEX(Parameters,MATCH($A114,Parameters!$A:$A,0),MATCH(AC$3,Parameters!$8:$8,0))</f>
        <v>0</v>
      </c>
      <c r="AD114" s="56">
        <f ca="1">INDEX(Parameters,MATCH($A114,Parameters!$A:$A,0),MATCH(AD$3,Parameters!$8:$8,0))</f>
        <v>0</v>
      </c>
      <c r="AE114" s="56">
        <f ca="1">INDEX(Parameters,MATCH($A114,Parameters!$A:$A,0),MATCH(AE$3,Parameters!$8:$8,0))</f>
        <v>0</v>
      </c>
      <c r="AF114" s="56">
        <f ca="1">INDEX(Parameters,MATCH($A114,Parameters!$A:$A,0),MATCH(AF$3,Parameters!$8:$8,0))</f>
        <v>0</v>
      </c>
      <c r="AG114" s="56">
        <f ca="1">INDEX(Parameters,MATCH($A114,Parameters!$A:$A,0),MATCH(AG$3,Parameters!$8:$8,0))</f>
        <v>0</v>
      </c>
      <c r="AH114" s="56">
        <f ca="1">INDEX(Parameters,MATCH($A114,Parameters!$A:$A,0),MATCH(AH$3,Parameters!$8:$8,0))</f>
        <v>0</v>
      </c>
      <c r="AI114" s="56">
        <f ca="1">INDEX(Parameters,MATCH($A114,Parameters!$A:$A,0),MATCH(AI$3,Parameters!$8:$8,0))</f>
        <v>0</v>
      </c>
      <c r="AJ114" s="56">
        <f ca="1">INDEX(Parameters,MATCH($A114,Parameters!$A:$A,0),MATCH(AJ$3,Parameters!$8:$8,0))</f>
        <v>0</v>
      </c>
      <c r="AK114" s="56">
        <f ca="1">INDEX(Parameters,MATCH($A114,Parameters!$A:$A,0),MATCH(AK$3,Parameters!$8:$8,0))</f>
        <v>0</v>
      </c>
      <c r="AL114" s="56">
        <f ca="1">INDEX(Parameters,MATCH($A114,Parameters!$A:$A,0),MATCH(AL$3,Parameters!$8:$8,0))</f>
        <v>0</v>
      </c>
      <c r="AM114" s="56"/>
      <c r="AN114" s="56"/>
      <c r="AO114" s="56"/>
      <c r="AP114" s="56"/>
      <c r="AQ114" s="56"/>
    </row>
    <row r="115" spans="1:43" x14ac:dyDescent="0.25">
      <c r="A115" s="66" t="str">
        <f t="shared" si="68"/>
        <v>EF_NH3_applic_solid_Buffalo</v>
      </c>
      <c r="B115" s="25" t="s">
        <v>128</v>
      </c>
      <c r="C115" s="2" t="s">
        <v>323</v>
      </c>
      <c r="D115" s="77" t="str">
        <f ca="1">VLOOKUP(A115,Parameters,4,0)</f>
        <v>NH3-N</v>
      </c>
      <c r="E115" s="46" t="str">
        <f t="shared" si="69"/>
        <v>Buffalo</v>
      </c>
      <c r="F115" s="77" t="str">
        <f ca="1">VLOOKUP(A115,Parameters,6,0)</f>
        <v>Fraction TAN</v>
      </c>
      <c r="G115" s="175"/>
      <c r="H115" s="56">
        <f ca="1">INDEX(Parameters,MATCH($A115,Parameters!$A:$A,0),MATCH(H$3,Parameters!$8:$8,0))</f>
        <v>0.55000000000000004</v>
      </c>
      <c r="I115" s="56">
        <f ca="1">INDEX(Parameters,MATCH($A115,Parameters!$A:$A,0),MATCH(I$3,Parameters!$8:$8,0))</f>
        <v>0.55000000000000004</v>
      </c>
      <c r="J115" s="56">
        <f ca="1">INDEX(Parameters,MATCH($A115,Parameters!$A:$A,0),MATCH(J$3,Parameters!$8:$8,0))</f>
        <v>0.55000000000000004</v>
      </c>
      <c r="K115" s="56">
        <f ca="1">INDEX(Parameters,MATCH($A115,Parameters!$A:$A,0),MATCH(K$3,Parameters!$8:$8,0))</f>
        <v>0.55000000000000004</v>
      </c>
      <c r="L115" s="56">
        <f ca="1">INDEX(Parameters,MATCH($A115,Parameters!$A:$A,0),MATCH(L$3,Parameters!$8:$8,0))</f>
        <v>0.55000000000000004</v>
      </c>
      <c r="M115" s="56">
        <f ca="1">INDEX(Parameters,MATCH($A115,Parameters!$A:$A,0),MATCH(M$3,Parameters!$8:$8,0))</f>
        <v>0.55000000000000004</v>
      </c>
      <c r="N115" s="56">
        <f ca="1">INDEX(Parameters,MATCH($A115,Parameters!$A:$A,0),MATCH(N$3,Parameters!$8:$8,0))</f>
        <v>0.55000000000000004</v>
      </c>
      <c r="O115" s="56">
        <f ca="1">INDEX(Parameters,MATCH($A115,Parameters!$A:$A,0),MATCH(O$3,Parameters!$8:$8,0))</f>
        <v>0.55000000000000004</v>
      </c>
      <c r="P115" s="56">
        <f ca="1">INDEX(Parameters,MATCH($A115,Parameters!$A:$A,0),MATCH(P$3,Parameters!$8:$8,0))</f>
        <v>0.55000000000000004</v>
      </c>
      <c r="Q115" s="56">
        <f ca="1">INDEX(Parameters,MATCH($A115,Parameters!$A:$A,0),MATCH(Q$3,Parameters!$8:$8,0))</f>
        <v>0.55000000000000004</v>
      </c>
      <c r="R115" s="56">
        <f ca="1">INDEX(Parameters,MATCH($A115,Parameters!$A:$A,0),MATCH(R$3,Parameters!$8:$8,0))</f>
        <v>0.55000000000000004</v>
      </c>
      <c r="S115" s="56">
        <f ca="1">INDEX(Parameters,MATCH($A115,Parameters!$A:$A,0),MATCH(S$3,Parameters!$8:$8,0))</f>
        <v>0.55000000000000004</v>
      </c>
      <c r="T115" s="56">
        <f ca="1">INDEX(Parameters,MATCH($A115,Parameters!$A:$A,0),MATCH(T$3,Parameters!$8:$8,0))</f>
        <v>0.55000000000000004</v>
      </c>
      <c r="U115" s="56">
        <f ca="1">INDEX(Parameters,MATCH($A115,Parameters!$A:$A,0),MATCH(U$3,Parameters!$8:$8,0))</f>
        <v>0.55000000000000004</v>
      </c>
      <c r="V115" s="56">
        <f ca="1">INDEX(Parameters,MATCH($A115,Parameters!$A:$A,0),MATCH(V$3,Parameters!$8:$8,0))</f>
        <v>0.55000000000000004</v>
      </c>
      <c r="W115" s="56">
        <f ca="1">INDEX(Parameters,MATCH($A115,Parameters!$A:$A,0),MATCH(W$3,Parameters!$8:$8,0))</f>
        <v>0.55000000000000004</v>
      </c>
      <c r="X115" s="56">
        <f ca="1">INDEX(Parameters,MATCH($A115,Parameters!$A:$A,0),MATCH(X$3,Parameters!$8:$8,0))</f>
        <v>0.55000000000000004</v>
      </c>
      <c r="Y115" s="56">
        <f ca="1">INDEX(Parameters,MATCH($A115,Parameters!$A:$A,0),MATCH(Y$3,Parameters!$8:$8,0))</f>
        <v>0.55000000000000004</v>
      </c>
      <c r="Z115" s="56">
        <f ca="1">INDEX(Parameters,MATCH($A115,Parameters!$A:$A,0),MATCH(Z$3,Parameters!$8:$8,0))</f>
        <v>0.55000000000000004</v>
      </c>
      <c r="AA115" s="56">
        <f ca="1">INDEX(Parameters,MATCH($A115,Parameters!$A:$A,0),MATCH(AA$3,Parameters!$8:$8,0))</f>
        <v>0.55000000000000004</v>
      </c>
      <c r="AB115" s="56">
        <f ca="1">INDEX(Parameters,MATCH($A115,Parameters!$A:$A,0),MATCH(AB$3,Parameters!$8:$8,0))</f>
        <v>0.55000000000000004</v>
      </c>
      <c r="AC115" s="56">
        <f ca="1">INDEX(Parameters,MATCH($A115,Parameters!$A:$A,0),MATCH(AC$3,Parameters!$8:$8,0))</f>
        <v>0.55000000000000004</v>
      </c>
      <c r="AD115" s="56">
        <f ca="1">INDEX(Parameters,MATCH($A115,Parameters!$A:$A,0),MATCH(AD$3,Parameters!$8:$8,0))</f>
        <v>0.55000000000000004</v>
      </c>
      <c r="AE115" s="56">
        <f ca="1">INDEX(Parameters,MATCH($A115,Parameters!$A:$A,0),MATCH(AE$3,Parameters!$8:$8,0))</f>
        <v>0.55000000000000004</v>
      </c>
      <c r="AF115" s="56">
        <f ca="1">INDEX(Parameters,MATCH($A115,Parameters!$A:$A,0),MATCH(AF$3,Parameters!$8:$8,0))</f>
        <v>0.55000000000000004</v>
      </c>
      <c r="AG115" s="56">
        <f ca="1">INDEX(Parameters,MATCH($A115,Parameters!$A:$A,0),MATCH(AG$3,Parameters!$8:$8,0))</f>
        <v>0.55000000000000004</v>
      </c>
      <c r="AH115" s="56">
        <f ca="1">INDEX(Parameters,MATCH($A115,Parameters!$A:$A,0),MATCH(AH$3,Parameters!$8:$8,0))</f>
        <v>0.55000000000000004</v>
      </c>
      <c r="AI115" s="56">
        <f ca="1">INDEX(Parameters,MATCH($A115,Parameters!$A:$A,0),MATCH(AI$3,Parameters!$8:$8,0))</f>
        <v>0.55000000000000004</v>
      </c>
      <c r="AJ115" s="56">
        <f ca="1">INDEX(Parameters,MATCH($A115,Parameters!$A:$A,0),MATCH(AJ$3,Parameters!$8:$8,0))</f>
        <v>0.55000000000000004</v>
      </c>
      <c r="AK115" s="56">
        <f ca="1">INDEX(Parameters,MATCH($A115,Parameters!$A:$A,0),MATCH(AK$3,Parameters!$8:$8,0))</f>
        <v>0.55000000000000004</v>
      </c>
      <c r="AL115" s="56">
        <f ca="1">INDEX(Parameters,MATCH($A115,Parameters!$A:$A,0),MATCH(AL$3,Parameters!$8:$8,0))</f>
        <v>0.55000000000000004</v>
      </c>
      <c r="AM115" s="56"/>
      <c r="AN115" s="56"/>
      <c r="AO115" s="56"/>
      <c r="AP115" s="56"/>
      <c r="AQ115" s="56"/>
    </row>
    <row r="116" spans="1:43" ht="18.75" x14ac:dyDescent="0.35">
      <c r="A116" s="382" t="s">
        <v>319</v>
      </c>
      <c r="B116" s="25" t="s">
        <v>128</v>
      </c>
      <c r="C116" s="69" t="s">
        <v>226</v>
      </c>
      <c r="D116" s="25" t="s">
        <v>252</v>
      </c>
      <c r="E116" s="46" t="str">
        <f t="shared" si="69"/>
        <v>Buffalo</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Buffalo</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Buffalo</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Buffalo</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Buffalo</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Buffalo</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Buffalo</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Buffalo</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Buffalo</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Buffalo</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Buffalo</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EF_NH3_grazing_Buffalo</v>
      </c>
      <c r="B132" s="52"/>
      <c r="C132" s="2" t="s">
        <v>231</v>
      </c>
      <c r="D132" s="77" t="str">
        <f ca="1">VLOOKUP(A132,Parameters,4,0)</f>
        <v>NH3-N</v>
      </c>
      <c r="E132" s="46" t="str">
        <f t="shared" si="69"/>
        <v>Buffalo</v>
      </c>
      <c r="F132" s="77" t="str">
        <f ca="1">VLOOKUP(A132,Parameters,6,0)</f>
        <v>Fraction TAN</v>
      </c>
      <c r="G132" s="358"/>
      <c r="H132" s="56">
        <f ca="1">INDEX(Parameters,MATCH($A132,Parameters!$A:$A,0),MATCH(H$3,Parameters!$8:$8,0))</f>
        <v>0.14000000000000001</v>
      </c>
      <c r="I132" s="56">
        <f ca="1">INDEX(Parameters,MATCH($A132,Parameters!$A:$A,0),MATCH(I$3,Parameters!$8:$8,0))</f>
        <v>0.14000000000000001</v>
      </c>
      <c r="J132" s="56">
        <f ca="1">INDEX(Parameters,MATCH($A132,Parameters!$A:$A,0),MATCH(J$3,Parameters!$8:$8,0))</f>
        <v>0.14000000000000001</v>
      </c>
      <c r="K132" s="56">
        <f ca="1">INDEX(Parameters,MATCH($A132,Parameters!$A:$A,0),MATCH(K$3,Parameters!$8:$8,0))</f>
        <v>0.14000000000000001</v>
      </c>
      <c r="L132" s="56">
        <f ca="1">INDEX(Parameters,MATCH($A132,Parameters!$A:$A,0),MATCH(L$3,Parameters!$8:$8,0))</f>
        <v>0.14000000000000001</v>
      </c>
      <c r="M132" s="56">
        <f ca="1">INDEX(Parameters,MATCH($A132,Parameters!$A:$A,0),MATCH(M$3,Parameters!$8:$8,0))</f>
        <v>0.14000000000000001</v>
      </c>
      <c r="N132" s="56">
        <f ca="1">INDEX(Parameters,MATCH($A132,Parameters!$A:$A,0),MATCH(N$3,Parameters!$8:$8,0))</f>
        <v>0.14000000000000001</v>
      </c>
      <c r="O132" s="56">
        <f ca="1">INDEX(Parameters,MATCH($A132,Parameters!$A:$A,0),MATCH(O$3,Parameters!$8:$8,0))</f>
        <v>0.14000000000000001</v>
      </c>
      <c r="P132" s="56">
        <f ca="1">INDEX(Parameters,MATCH($A132,Parameters!$A:$A,0),MATCH(P$3,Parameters!$8:$8,0))</f>
        <v>0.14000000000000001</v>
      </c>
      <c r="Q132" s="56">
        <f ca="1">INDEX(Parameters,MATCH($A132,Parameters!$A:$A,0),MATCH(Q$3,Parameters!$8:$8,0))</f>
        <v>0.14000000000000001</v>
      </c>
      <c r="R132" s="56">
        <f ca="1">INDEX(Parameters,MATCH($A132,Parameters!$A:$A,0),MATCH(R$3,Parameters!$8:$8,0))</f>
        <v>0.14000000000000001</v>
      </c>
      <c r="S132" s="56">
        <f ca="1">INDEX(Parameters,MATCH($A132,Parameters!$A:$A,0),MATCH(S$3,Parameters!$8:$8,0))</f>
        <v>0.14000000000000001</v>
      </c>
      <c r="T132" s="56">
        <f ca="1">INDEX(Parameters,MATCH($A132,Parameters!$A:$A,0),MATCH(T$3,Parameters!$8:$8,0))</f>
        <v>0.14000000000000001</v>
      </c>
      <c r="U132" s="56">
        <f ca="1">INDEX(Parameters,MATCH($A132,Parameters!$A:$A,0),MATCH(U$3,Parameters!$8:$8,0))</f>
        <v>0.14000000000000001</v>
      </c>
      <c r="V132" s="56">
        <f ca="1">INDEX(Parameters,MATCH($A132,Parameters!$A:$A,0),MATCH(V$3,Parameters!$8:$8,0))</f>
        <v>0.14000000000000001</v>
      </c>
      <c r="W132" s="56">
        <f ca="1">INDEX(Parameters,MATCH($A132,Parameters!$A:$A,0),MATCH(W$3,Parameters!$8:$8,0))</f>
        <v>0.14000000000000001</v>
      </c>
      <c r="X132" s="56">
        <f ca="1">INDEX(Parameters,MATCH($A132,Parameters!$A:$A,0),MATCH(X$3,Parameters!$8:$8,0))</f>
        <v>0.14000000000000001</v>
      </c>
      <c r="Y132" s="56">
        <f ca="1">INDEX(Parameters,MATCH($A132,Parameters!$A:$A,0),MATCH(Y$3,Parameters!$8:$8,0))</f>
        <v>0.14000000000000001</v>
      </c>
      <c r="Z132" s="56">
        <f ca="1">INDEX(Parameters,MATCH($A132,Parameters!$A:$A,0),MATCH(Z$3,Parameters!$8:$8,0))</f>
        <v>0.14000000000000001</v>
      </c>
      <c r="AA132" s="56">
        <f ca="1">INDEX(Parameters,MATCH($A132,Parameters!$A:$A,0),MATCH(AA$3,Parameters!$8:$8,0))</f>
        <v>0.14000000000000001</v>
      </c>
      <c r="AB132" s="56">
        <f ca="1">INDEX(Parameters,MATCH($A132,Parameters!$A:$A,0),MATCH(AB$3,Parameters!$8:$8,0))</f>
        <v>0.14000000000000001</v>
      </c>
      <c r="AC132" s="56">
        <f ca="1">INDEX(Parameters,MATCH($A132,Parameters!$A:$A,0),MATCH(AC$3,Parameters!$8:$8,0))</f>
        <v>0.14000000000000001</v>
      </c>
      <c r="AD132" s="56">
        <f ca="1">INDEX(Parameters,MATCH($A132,Parameters!$A:$A,0),MATCH(AD$3,Parameters!$8:$8,0))</f>
        <v>0.14000000000000001</v>
      </c>
      <c r="AE132" s="56">
        <f ca="1">INDEX(Parameters,MATCH($A132,Parameters!$A:$A,0),MATCH(AE$3,Parameters!$8:$8,0))</f>
        <v>0.14000000000000001</v>
      </c>
      <c r="AF132" s="56">
        <f ca="1">INDEX(Parameters,MATCH($A132,Parameters!$A:$A,0),MATCH(AF$3,Parameters!$8:$8,0))</f>
        <v>0.14000000000000001</v>
      </c>
      <c r="AG132" s="56">
        <f ca="1">INDEX(Parameters,MATCH($A132,Parameters!$A:$A,0),MATCH(AG$3,Parameters!$8:$8,0))</f>
        <v>0.14000000000000001</v>
      </c>
      <c r="AH132" s="56">
        <f ca="1">INDEX(Parameters,MATCH($A132,Parameters!$A:$A,0),MATCH(AH$3,Parameters!$8:$8,0))</f>
        <v>0.14000000000000001</v>
      </c>
      <c r="AI132" s="56">
        <f ca="1">INDEX(Parameters,MATCH($A132,Parameters!$A:$A,0),MATCH(AI$3,Parameters!$8:$8,0))</f>
        <v>0.14000000000000001</v>
      </c>
      <c r="AJ132" s="56">
        <f ca="1">INDEX(Parameters,MATCH($A132,Parameters!$A:$A,0),MATCH(AJ$3,Parameters!$8:$8,0))</f>
        <v>0.14000000000000001</v>
      </c>
      <c r="AK132" s="56">
        <f ca="1">INDEX(Parameters,MATCH($A132,Parameters!$A:$A,0),MATCH(AK$3,Parameters!$8:$8,0))</f>
        <v>0.14000000000000001</v>
      </c>
      <c r="AL132" s="56">
        <f ca="1">INDEX(Parameters,MATCH($A132,Parameters!$A:$A,0),MATCH(AL$3,Parameters!$8:$8,0))</f>
        <v>0.14000000000000001</v>
      </c>
      <c r="AM132" s="56"/>
      <c r="AN132" s="56"/>
      <c r="AO132" s="56"/>
      <c r="AP132" s="56"/>
      <c r="AQ132" s="56"/>
    </row>
    <row r="133" spans="1:43" ht="18" x14ac:dyDescent="0.35">
      <c r="A133" s="89" t="s">
        <v>329</v>
      </c>
      <c r="B133" s="2" t="s">
        <v>341</v>
      </c>
      <c r="C133" s="63" t="s">
        <v>233</v>
      </c>
      <c r="D133" s="25" t="s">
        <v>252</v>
      </c>
      <c r="E133" s="46" t="str">
        <f t="shared" si="69"/>
        <v>Buffalo</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Buffalo</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Buffalo</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Buffalo</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EF_N2O_Grazing_Buffalo</v>
      </c>
      <c r="B138" s="2"/>
      <c r="C138" s="42" t="s">
        <v>755</v>
      </c>
      <c r="D138" s="77" t="str">
        <f ca="1">VLOOKUP(A138,Parameters,4,0)</f>
        <v>N2O-N</v>
      </c>
      <c r="E138" s="46" t="str">
        <f t="shared" ref="E138:E142" si="88">$A$1</f>
        <v>Buffalo</v>
      </c>
      <c r="F138" s="77" t="str">
        <f ca="1">VLOOKUP(A138,Parameters,6,0)</f>
        <v>kg N2O-N/kg N input</v>
      </c>
      <c r="G138" s="176"/>
      <c r="H138" s="56">
        <f ca="1">INDEX(Parameters,MATCH($A138,Parameters!$A:$A,0),MATCH(H$3,Parameters!$8:$8,0))</f>
        <v>0.02</v>
      </c>
      <c r="I138" s="56">
        <f ca="1">INDEX(Parameters,MATCH($A138,Parameters!$A:$A,0),MATCH(I$3,Parameters!$8:$8,0))</f>
        <v>0.02</v>
      </c>
      <c r="J138" s="56">
        <f ca="1">INDEX(Parameters,MATCH($A138,Parameters!$A:$A,0),MATCH(J$3,Parameters!$8:$8,0))</f>
        <v>0.02</v>
      </c>
      <c r="K138" s="56">
        <f ca="1">INDEX(Parameters,MATCH($A138,Parameters!$A:$A,0),MATCH(K$3,Parameters!$8:$8,0))</f>
        <v>0.02</v>
      </c>
      <c r="L138" s="56">
        <f ca="1">INDEX(Parameters,MATCH($A138,Parameters!$A:$A,0),MATCH(L$3,Parameters!$8:$8,0))</f>
        <v>0.02</v>
      </c>
      <c r="M138" s="56">
        <f ca="1">INDEX(Parameters,MATCH($A138,Parameters!$A:$A,0),MATCH(M$3,Parameters!$8:$8,0))</f>
        <v>0.02</v>
      </c>
      <c r="N138" s="56">
        <f ca="1">INDEX(Parameters,MATCH($A138,Parameters!$A:$A,0),MATCH(N$3,Parameters!$8:$8,0))</f>
        <v>0.02</v>
      </c>
      <c r="O138" s="56">
        <f ca="1">INDEX(Parameters,MATCH($A138,Parameters!$A:$A,0),MATCH(O$3,Parameters!$8:$8,0))</f>
        <v>0.02</v>
      </c>
      <c r="P138" s="56">
        <f ca="1">INDEX(Parameters,MATCH($A138,Parameters!$A:$A,0),MATCH(P$3,Parameters!$8:$8,0))</f>
        <v>0.02</v>
      </c>
      <c r="Q138" s="56">
        <f ca="1">INDEX(Parameters,MATCH($A138,Parameters!$A:$A,0),MATCH(Q$3,Parameters!$8:$8,0))</f>
        <v>0.02</v>
      </c>
      <c r="R138" s="56">
        <f ca="1">INDEX(Parameters,MATCH($A138,Parameters!$A:$A,0),MATCH(R$3,Parameters!$8:$8,0))</f>
        <v>0.02</v>
      </c>
      <c r="S138" s="56">
        <f ca="1">INDEX(Parameters,MATCH($A138,Parameters!$A:$A,0),MATCH(S$3,Parameters!$8:$8,0))</f>
        <v>0.02</v>
      </c>
      <c r="T138" s="56">
        <f ca="1">INDEX(Parameters,MATCH($A138,Parameters!$A:$A,0),MATCH(T$3,Parameters!$8:$8,0))</f>
        <v>0.02</v>
      </c>
      <c r="U138" s="56">
        <f ca="1">INDEX(Parameters,MATCH($A138,Parameters!$A:$A,0),MATCH(U$3,Parameters!$8:$8,0))</f>
        <v>0.02</v>
      </c>
      <c r="V138" s="56">
        <f ca="1">INDEX(Parameters,MATCH($A138,Parameters!$A:$A,0),MATCH(V$3,Parameters!$8:$8,0))</f>
        <v>0.02</v>
      </c>
      <c r="W138" s="56">
        <f ca="1">INDEX(Parameters,MATCH($A138,Parameters!$A:$A,0),MATCH(W$3,Parameters!$8:$8,0))</f>
        <v>0.02</v>
      </c>
      <c r="X138" s="56">
        <f ca="1">INDEX(Parameters,MATCH($A138,Parameters!$A:$A,0),MATCH(X$3,Parameters!$8:$8,0))</f>
        <v>0.02</v>
      </c>
      <c r="Y138" s="56">
        <f ca="1">INDEX(Parameters,MATCH($A138,Parameters!$A:$A,0),MATCH(Y$3,Parameters!$8:$8,0))</f>
        <v>0.02</v>
      </c>
      <c r="Z138" s="56">
        <f ca="1">INDEX(Parameters,MATCH($A138,Parameters!$A:$A,0),MATCH(Z$3,Parameters!$8:$8,0))</f>
        <v>0.02</v>
      </c>
      <c r="AA138" s="56">
        <f ca="1">INDEX(Parameters,MATCH($A138,Parameters!$A:$A,0),MATCH(AA$3,Parameters!$8:$8,0))</f>
        <v>0.02</v>
      </c>
      <c r="AB138" s="56">
        <f ca="1">INDEX(Parameters,MATCH($A138,Parameters!$A:$A,0),MATCH(AB$3,Parameters!$8:$8,0))</f>
        <v>0.02</v>
      </c>
      <c r="AC138" s="56">
        <f ca="1">INDEX(Parameters,MATCH($A138,Parameters!$A:$A,0),MATCH(AC$3,Parameters!$8:$8,0))</f>
        <v>0.02</v>
      </c>
      <c r="AD138" s="56">
        <f ca="1">INDEX(Parameters,MATCH($A138,Parameters!$A:$A,0),MATCH(AD$3,Parameters!$8:$8,0))</f>
        <v>0.02</v>
      </c>
      <c r="AE138" s="56">
        <f ca="1">INDEX(Parameters,MATCH($A138,Parameters!$A:$A,0),MATCH(AE$3,Parameters!$8:$8,0))</f>
        <v>0.02</v>
      </c>
      <c r="AF138" s="56">
        <f ca="1">INDEX(Parameters,MATCH($A138,Parameters!$A:$A,0),MATCH(AF$3,Parameters!$8:$8,0))</f>
        <v>0.02</v>
      </c>
      <c r="AG138" s="56">
        <f ca="1">INDEX(Parameters,MATCH($A138,Parameters!$A:$A,0),MATCH(AG$3,Parameters!$8:$8,0))</f>
        <v>0.02</v>
      </c>
      <c r="AH138" s="56">
        <f ca="1">INDEX(Parameters,MATCH($A138,Parameters!$A:$A,0),MATCH(AH$3,Parameters!$8:$8,0))</f>
        <v>0.02</v>
      </c>
      <c r="AI138" s="56">
        <f ca="1">INDEX(Parameters,MATCH($A138,Parameters!$A:$A,0),MATCH(AI$3,Parameters!$8:$8,0))</f>
        <v>0.02</v>
      </c>
      <c r="AJ138" s="56">
        <f ca="1">INDEX(Parameters,MATCH($A138,Parameters!$A:$A,0),MATCH(AJ$3,Parameters!$8:$8,0))</f>
        <v>0.02</v>
      </c>
      <c r="AK138" s="56">
        <f ca="1">INDEX(Parameters,MATCH($A138,Parameters!$A:$A,0),MATCH(AK$3,Parameters!$8:$8,0))</f>
        <v>0.02</v>
      </c>
      <c r="AL138" s="56">
        <f ca="1">INDEX(Parameters,MATCH($A138,Parameters!$A:$A,0),MATCH(AL$3,Parameters!$8:$8,0))</f>
        <v>0.02</v>
      </c>
      <c r="AM138" s="56"/>
      <c r="AN138" s="56"/>
      <c r="AO138" s="56"/>
      <c r="AP138" s="56"/>
      <c r="AQ138" s="56"/>
    </row>
    <row r="139" spans="1:43" x14ac:dyDescent="0.25">
      <c r="A139" s="89" t="s">
        <v>303</v>
      </c>
      <c r="B139" s="2"/>
      <c r="C139" s="99" t="s">
        <v>342</v>
      </c>
      <c r="D139" s="25" t="s">
        <v>350</v>
      </c>
      <c r="E139" s="46" t="str">
        <f t="shared" si="88"/>
        <v>Buffalo</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Buffalo</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Buffalo</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Buffalo</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Buffalo</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Buffalo</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Buffalo</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Buffalo</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Buffalo</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Buffalo</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Buffalo</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Buffalo</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Buffalo</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Buffalo</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Buffalo</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Buffalo</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Buffalo</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Buffalo</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Buffalo</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Buffalo</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Buffalo</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Buffalo</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Buffalo</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Buffalo</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Buffalo</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Buffalo</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Buffalo</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Buffalo</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Buffalo</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Buffalo</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Buffalo</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Buffalo</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Buffalo</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Buffalo</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Buffalo</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Buffalo</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Buffalo</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Buffalo</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Buffalo</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Buffalo</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Buffalo</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Buffalo</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Buffalo</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Buffalo</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Buffalo</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Buffalo</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Buffalo</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0C000000}"/>
  <mergeCells count="7">
    <mergeCell ref="A144:G144"/>
    <mergeCell ref="D4:G6"/>
    <mergeCell ref="I6:K6"/>
    <mergeCell ref="C7:C9"/>
    <mergeCell ref="D7:G9"/>
    <mergeCell ref="I7:K7"/>
    <mergeCell ref="I8:K8"/>
  </mergeCells>
  <conditionalFormatting sqref="G25 G111:G112 G189">
    <cfRule type="expression" dxfId="79" priority="8">
      <formula>$G25="CS"</formula>
    </cfRule>
  </conditionalFormatting>
  <conditionalFormatting sqref="G123:G124">
    <cfRule type="expression" dxfId="78" priority="2">
      <formula>$G123="CS"</formula>
    </cfRule>
  </conditionalFormatting>
  <conditionalFormatting sqref="G31">
    <cfRule type="expression" dxfId="77" priority="7">
      <formula>$G31="CS"</formula>
    </cfRule>
  </conditionalFormatting>
  <conditionalFormatting sqref="G37">
    <cfRule type="expression" dxfId="76" priority="6">
      <formula>$G37="CS"</formula>
    </cfRule>
  </conditionalFormatting>
  <conditionalFormatting sqref="G41">
    <cfRule type="expression" dxfId="75" priority="5">
      <formula>$G41="CS"</formula>
    </cfRule>
  </conditionalFormatting>
  <conditionalFormatting sqref="G56">
    <cfRule type="expression" dxfId="74" priority="4">
      <formula>$G56="CS"</formula>
    </cfRule>
  </conditionalFormatting>
  <conditionalFormatting sqref="G135">
    <cfRule type="expression" dxfId="73" priority="3">
      <formula>$G135="CS"</formula>
    </cfRule>
  </conditionalFormatting>
  <conditionalFormatting sqref="G185">
    <cfRule type="expression" dxfId="72" priority="1">
      <formula>$G185="CS"</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81</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Weight_Goats</v>
      </c>
      <c r="B13" s="25" t="s">
        <v>165</v>
      </c>
      <c r="C13" s="25" t="s">
        <v>121</v>
      </c>
      <c r="D13" s="77" t="str">
        <f ca="1">VLOOKUP(A13,Parameters,4,0)</f>
        <v>-</v>
      </c>
      <c r="E13" s="46" t="str">
        <f t="shared" ref="E13:E14" si="1">$A$1</f>
        <v>Goats</v>
      </c>
      <c r="F13" s="77" t="str">
        <f ca="1">VLOOKUP(A13,Parameters,6,0)</f>
        <v>kg</v>
      </c>
      <c r="G13" s="223"/>
      <c r="H13" s="14">
        <f ca="1">INDEX(Parameters,MATCH($A13,Parameters!$A:$A,0),MATCH(H$3,Parameters!$8:$8,0))</f>
        <v>50</v>
      </c>
      <c r="I13" s="14">
        <f ca="1">INDEX(Parameters,MATCH($A13,Parameters!$A:$A,0),MATCH(I$3,Parameters!$8:$8,0))</f>
        <v>50</v>
      </c>
      <c r="J13" s="14">
        <f ca="1">INDEX(Parameters,MATCH($A13,Parameters!$A:$A,0),MATCH(J$3,Parameters!$8:$8,0))</f>
        <v>50</v>
      </c>
      <c r="K13" s="14">
        <f ca="1">INDEX(Parameters,MATCH($A13,Parameters!$A:$A,0),MATCH(K$3,Parameters!$8:$8,0))</f>
        <v>50</v>
      </c>
      <c r="L13" s="14">
        <f ca="1">INDEX(Parameters,MATCH($A13,Parameters!$A:$A,0),MATCH(L$3,Parameters!$8:$8,0))</f>
        <v>50</v>
      </c>
      <c r="M13" s="14">
        <f ca="1">INDEX(Parameters,MATCH($A13,Parameters!$A:$A,0),MATCH(M$3,Parameters!$8:$8,0))</f>
        <v>50</v>
      </c>
      <c r="N13" s="14">
        <f ca="1">INDEX(Parameters,MATCH($A13,Parameters!$A:$A,0),MATCH(N$3,Parameters!$8:$8,0))</f>
        <v>50</v>
      </c>
      <c r="O13" s="14">
        <f ca="1">INDEX(Parameters,MATCH($A13,Parameters!$A:$A,0),MATCH(O$3,Parameters!$8:$8,0))</f>
        <v>50</v>
      </c>
      <c r="P13" s="14">
        <f ca="1">INDEX(Parameters,MATCH($A13,Parameters!$A:$A,0),MATCH(P$3,Parameters!$8:$8,0))</f>
        <v>50</v>
      </c>
      <c r="Q13" s="14">
        <f ca="1">INDEX(Parameters,MATCH($A13,Parameters!$A:$A,0),MATCH(Q$3,Parameters!$8:$8,0))</f>
        <v>50</v>
      </c>
      <c r="R13" s="14">
        <f ca="1">INDEX(Parameters,MATCH($A13,Parameters!$A:$A,0),MATCH(R$3,Parameters!$8:$8,0))</f>
        <v>50</v>
      </c>
      <c r="S13" s="14">
        <f ca="1">INDEX(Parameters,MATCH($A13,Parameters!$A:$A,0),MATCH(S$3,Parameters!$8:$8,0))</f>
        <v>50</v>
      </c>
      <c r="T13" s="14">
        <f ca="1">INDEX(Parameters,MATCH($A13,Parameters!$A:$A,0),MATCH(T$3,Parameters!$8:$8,0))</f>
        <v>50</v>
      </c>
      <c r="U13" s="14">
        <f ca="1">INDEX(Parameters,MATCH($A13,Parameters!$A:$A,0),MATCH(U$3,Parameters!$8:$8,0))</f>
        <v>50</v>
      </c>
      <c r="V13" s="14">
        <f ca="1">INDEX(Parameters,MATCH($A13,Parameters!$A:$A,0),MATCH(V$3,Parameters!$8:$8,0))</f>
        <v>50</v>
      </c>
      <c r="W13" s="14">
        <f ca="1">INDEX(Parameters,MATCH($A13,Parameters!$A:$A,0),MATCH(W$3,Parameters!$8:$8,0))</f>
        <v>50</v>
      </c>
      <c r="X13" s="14">
        <f ca="1">INDEX(Parameters,MATCH($A13,Parameters!$A:$A,0),MATCH(X$3,Parameters!$8:$8,0))</f>
        <v>50</v>
      </c>
      <c r="Y13" s="14">
        <f ca="1">INDEX(Parameters,MATCH($A13,Parameters!$A:$A,0),MATCH(Y$3,Parameters!$8:$8,0))</f>
        <v>50</v>
      </c>
      <c r="Z13" s="14">
        <f ca="1">INDEX(Parameters,MATCH($A13,Parameters!$A:$A,0),MATCH(Z$3,Parameters!$8:$8,0))</f>
        <v>50</v>
      </c>
      <c r="AA13" s="14">
        <f ca="1">INDEX(Parameters,MATCH($A13,Parameters!$A:$A,0),MATCH(AA$3,Parameters!$8:$8,0))</f>
        <v>50</v>
      </c>
      <c r="AB13" s="14">
        <f ca="1">INDEX(Parameters,MATCH($A13,Parameters!$A:$A,0),MATCH(AB$3,Parameters!$8:$8,0))</f>
        <v>50</v>
      </c>
      <c r="AC13" s="14">
        <f ca="1">INDEX(Parameters,MATCH($A13,Parameters!$A:$A,0),MATCH(AC$3,Parameters!$8:$8,0))</f>
        <v>50</v>
      </c>
      <c r="AD13" s="14">
        <f ca="1">INDEX(Parameters,MATCH($A13,Parameters!$A:$A,0),MATCH(AD$3,Parameters!$8:$8,0))</f>
        <v>50</v>
      </c>
      <c r="AE13" s="14">
        <f ca="1">INDEX(Parameters,MATCH($A13,Parameters!$A:$A,0),MATCH(AE$3,Parameters!$8:$8,0))</f>
        <v>50</v>
      </c>
      <c r="AF13" s="14">
        <f ca="1">INDEX(Parameters,MATCH($A13,Parameters!$A:$A,0),MATCH(AF$3,Parameters!$8:$8,0))</f>
        <v>50</v>
      </c>
      <c r="AG13" s="14">
        <f ca="1">INDEX(Parameters,MATCH($A13,Parameters!$A:$A,0),MATCH(AG$3,Parameters!$8:$8,0))</f>
        <v>50</v>
      </c>
      <c r="AH13" s="14">
        <f ca="1">INDEX(Parameters,MATCH($A13,Parameters!$A:$A,0),MATCH(AH$3,Parameters!$8:$8,0))</f>
        <v>50</v>
      </c>
      <c r="AI13" s="14">
        <f ca="1">INDEX(Parameters,MATCH($A13,Parameters!$A:$A,0),MATCH(AI$3,Parameters!$8:$8,0))</f>
        <v>50</v>
      </c>
      <c r="AJ13" s="14">
        <f ca="1">INDEX(Parameters,MATCH($A13,Parameters!$A:$A,0),MATCH(AJ$3,Parameters!$8:$8,0))</f>
        <v>50</v>
      </c>
      <c r="AK13" s="14">
        <f ca="1">INDEX(Parameters,MATCH($A13,Parameters!$A:$A,0),MATCH(AK$3,Parameters!$8:$8,0))</f>
        <v>50</v>
      </c>
      <c r="AL13" s="14">
        <f ca="1">INDEX(Parameters,MATCH($A13,Parameters!$A:$A,0),MATCH(AL$3,Parameters!$8:$8,0))</f>
        <v>50</v>
      </c>
      <c r="AM13" s="14"/>
      <c r="AN13" s="14"/>
      <c r="AO13" s="14"/>
      <c r="AP13" s="14"/>
      <c r="AQ13" s="14"/>
    </row>
    <row r="14" spans="1:43" ht="18" x14ac:dyDescent="0.35">
      <c r="A14" s="66" t="str">
        <f>C14&amp;"_"&amp;E14</f>
        <v>Nex_Goats</v>
      </c>
      <c r="B14" s="25" t="s">
        <v>165</v>
      </c>
      <c r="C14" s="34" t="s">
        <v>188</v>
      </c>
      <c r="D14" s="77" t="str">
        <f ca="1">VLOOKUP(A14,Parameters,4,0)</f>
        <v>N</v>
      </c>
      <c r="E14" s="46" t="str">
        <f t="shared" si="1"/>
        <v>Goats</v>
      </c>
      <c r="F14" s="77" t="str">
        <f ca="1">VLOOKUP(A14,Parameters,6,0)</f>
        <v>kg N/1000 kg animal mass day-1</v>
      </c>
      <c r="G14" s="221"/>
      <c r="H14" s="14">
        <f ca="1">INDEX(Parameters,MATCH($A14,Parameters!$A:$A,0),MATCH(H$3,Parameters!$8:$8,0))</f>
        <v>1.28</v>
      </c>
      <c r="I14" s="14">
        <f ca="1">INDEX(Parameters,MATCH($A14,Parameters!$A:$A,0),MATCH(I$3,Parameters!$8:$8,0))</f>
        <v>1.28</v>
      </c>
      <c r="J14" s="14">
        <f ca="1">INDEX(Parameters,MATCH($A14,Parameters!$A:$A,0),MATCH(J$3,Parameters!$8:$8,0))</f>
        <v>1.28</v>
      </c>
      <c r="K14" s="14">
        <f ca="1">INDEX(Parameters,MATCH($A14,Parameters!$A:$A,0),MATCH(K$3,Parameters!$8:$8,0))</f>
        <v>1.28</v>
      </c>
      <c r="L14" s="14">
        <f ca="1">INDEX(Parameters,MATCH($A14,Parameters!$A:$A,0),MATCH(L$3,Parameters!$8:$8,0))</f>
        <v>1.28</v>
      </c>
      <c r="M14" s="14">
        <f ca="1">INDEX(Parameters,MATCH($A14,Parameters!$A:$A,0),MATCH(M$3,Parameters!$8:$8,0))</f>
        <v>1.28</v>
      </c>
      <c r="N14" s="14">
        <f ca="1">INDEX(Parameters,MATCH($A14,Parameters!$A:$A,0),MATCH(N$3,Parameters!$8:$8,0))</f>
        <v>1.28</v>
      </c>
      <c r="O14" s="14">
        <f ca="1">INDEX(Parameters,MATCH($A14,Parameters!$A:$A,0),MATCH(O$3,Parameters!$8:$8,0))</f>
        <v>1.28</v>
      </c>
      <c r="P14" s="14">
        <f ca="1">INDEX(Parameters,MATCH($A14,Parameters!$A:$A,0),MATCH(P$3,Parameters!$8:$8,0))</f>
        <v>1.28</v>
      </c>
      <c r="Q14" s="14">
        <f ca="1">INDEX(Parameters,MATCH($A14,Parameters!$A:$A,0),MATCH(Q$3,Parameters!$8:$8,0))</f>
        <v>1.28</v>
      </c>
      <c r="R14" s="14">
        <f ca="1">INDEX(Parameters,MATCH($A14,Parameters!$A:$A,0),MATCH(R$3,Parameters!$8:$8,0))</f>
        <v>1.28</v>
      </c>
      <c r="S14" s="14">
        <f ca="1">INDEX(Parameters,MATCH($A14,Parameters!$A:$A,0),MATCH(S$3,Parameters!$8:$8,0))</f>
        <v>1.28</v>
      </c>
      <c r="T14" s="14">
        <f ca="1">INDEX(Parameters,MATCH($A14,Parameters!$A:$A,0),MATCH(T$3,Parameters!$8:$8,0))</f>
        <v>1.28</v>
      </c>
      <c r="U14" s="14">
        <f ca="1">INDEX(Parameters,MATCH($A14,Parameters!$A:$A,0),MATCH(U$3,Parameters!$8:$8,0))</f>
        <v>1.28</v>
      </c>
      <c r="V14" s="14">
        <f ca="1">INDEX(Parameters,MATCH($A14,Parameters!$A:$A,0),MATCH(V$3,Parameters!$8:$8,0))</f>
        <v>1.28</v>
      </c>
      <c r="W14" s="14">
        <f ca="1">INDEX(Parameters,MATCH($A14,Parameters!$A:$A,0),MATCH(W$3,Parameters!$8:$8,0))</f>
        <v>1.28</v>
      </c>
      <c r="X14" s="14">
        <f ca="1">INDEX(Parameters,MATCH($A14,Parameters!$A:$A,0),MATCH(X$3,Parameters!$8:$8,0))</f>
        <v>1.28</v>
      </c>
      <c r="Y14" s="14">
        <f ca="1">INDEX(Parameters,MATCH($A14,Parameters!$A:$A,0),MATCH(Y$3,Parameters!$8:$8,0))</f>
        <v>1.28</v>
      </c>
      <c r="Z14" s="14">
        <f ca="1">INDEX(Parameters,MATCH($A14,Parameters!$A:$A,0),MATCH(Z$3,Parameters!$8:$8,0))</f>
        <v>1.28</v>
      </c>
      <c r="AA14" s="14">
        <f ca="1">INDEX(Parameters,MATCH($A14,Parameters!$A:$A,0),MATCH(AA$3,Parameters!$8:$8,0))</f>
        <v>1.28</v>
      </c>
      <c r="AB14" s="14">
        <f ca="1">INDEX(Parameters,MATCH($A14,Parameters!$A:$A,0),MATCH(AB$3,Parameters!$8:$8,0))</f>
        <v>1.28</v>
      </c>
      <c r="AC14" s="14">
        <f ca="1">INDEX(Parameters,MATCH($A14,Parameters!$A:$A,0),MATCH(AC$3,Parameters!$8:$8,0))</f>
        <v>1.28</v>
      </c>
      <c r="AD14" s="14">
        <f ca="1">INDEX(Parameters,MATCH($A14,Parameters!$A:$A,0),MATCH(AD$3,Parameters!$8:$8,0))</f>
        <v>1.28</v>
      </c>
      <c r="AE14" s="14">
        <f ca="1">INDEX(Parameters,MATCH($A14,Parameters!$A:$A,0),MATCH(AE$3,Parameters!$8:$8,0))</f>
        <v>1.28</v>
      </c>
      <c r="AF14" s="14">
        <f ca="1">INDEX(Parameters,MATCH($A14,Parameters!$A:$A,0),MATCH(AF$3,Parameters!$8:$8,0))</f>
        <v>1.28</v>
      </c>
      <c r="AG14" s="14">
        <f ca="1">INDEX(Parameters,MATCH($A14,Parameters!$A:$A,0),MATCH(AG$3,Parameters!$8:$8,0))</f>
        <v>1.28</v>
      </c>
      <c r="AH14" s="14">
        <f ca="1">INDEX(Parameters,MATCH($A14,Parameters!$A:$A,0),MATCH(AH$3,Parameters!$8:$8,0))</f>
        <v>1.28</v>
      </c>
      <c r="AI14" s="14">
        <f ca="1">INDEX(Parameters,MATCH($A14,Parameters!$A:$A,0),MATCH(AI$3,Parameters!$8:$8,0))</f>
        <v>1.28</v>
      </c>
      <c r="AJ14" s="14">
        <f ca="1">INDEX(Parameters,MATCH($A14,Parameters!$A:$A,0),MATCH(AJ$3,Parameters!$8:$8,0))</f>
        <v>1.28</v>
      </c>
      <c r="AK14" s="14">
        <f ca="1">INDEX(Parameters,MATCH($A14,Parameters!$A:$A,0),MATCH(AK$3,Parameters!$8:$8,0))</f>
        <v>1.28</v>
      </c>
      <c r="AL14" s="14">
        <f ca="1">INDEX(Parameters,MATCH($A14,Parameters!$A:$A,0),MATCH(AL$3,Parameters!$8:$8,0))</f>
        <v>1.28</v>
      </c>
      <c r="AM14" s="14"/>
      <c r="AN14" s="14"/>
      <c r="AO14" s="14"/>
      <c r="AP14" s="14"/>
      <c r="AQ14" s="14"/>
    </row>
    <row r="15" spans="1:43" x14ac:dyDescent="0.25">
      <c r="A15" s="66" t="str">
        <f>C15&amp;"_"&amp;E15</f>
        <v>Number of livestock_Goats</v>
      </c>
      <c r="B15" s="25" t="s">
        <v>165</v>
      </c>
      <c r="C15" s="25" t="s">
        <v>114</v>
      </c>
      <c r="D15" s="25" t="s">
        <v>49</v>
      </c>
      <c r="E15" s="46" t="str">
        <f>$A$1</f>
        <v>Goats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Goats</v>
      </c>
      <c r="F16" s="25" t="s">
        <v>148</v>
      </c>
      <c r="G16" s="221"/>
      <c r="H16" s="14">
        <f ca="1">H13/1000*H14*Parameters!$K$10</f>
        <v>23.36</v>
      </c>
      <c r="I16" s="14">
        <f ca="1">I13/1000*I14*Parameters!$K$10</f>
        <v>23.36</v>
      </c>
      <c r="J16" s="14">
        <f ca="1">J13/1000*J14*Parameters!$K$10</f>
        <v>23.36</v>
      </c>
      <c r="K16" s="14">
        <f ca="1">K13/1000*K14*Parameters!$K$10</f>
        <v>23.36</v>
      </c>
      <c r="L16" s="14">
        <f ca="1">L13/1000*L14*Parameters!$K$10</f>
        <v>23.36</v>
      </c>
      <c r="M16" s="14">
        <f ca="1">M13/1000*M14*Parameters!$K$10</f>
        <v>23.36</v>
      </c>
      <c r="N16" s="14">
        <f ca="1">N13/1000*N14*Parameters!$K$10</f>
        <v>23.36</v>
      </c>
      <c r="O16" s="14">
        <f ca="1">O13/1000*O14*Parameters!$K$10</f>
        <v>23.36</v>
      </c>
      <c r="P16" s="14">
        <f ca="1">P13/1000*P14*Parameters!$K$10</f>
        <v>23.36</v>
      </c>
      <c r="Q16" s="14">
        <f ca="1">Q13/1000*Q14*Parameters!$K$10</f>
        <v>23.36</v>
      </c>
      <c r="R16" s="14">
        <f ca="1">R13/1000*R14*Parameters!$K$10</f>
        <v>23.36</v>
      </c>
      <c r="S16" s="14">
        <f ca="1">S13/1000*S14*Parameters!$K$10</f>
        <v>23.36</v>
      </c>
      <c r="T16" s="14">
        <f ca="1">T13/1000*T14*Parameters!$K$10</f>
        <v>23.36</v>
      </c>
      <c r="U16" s="14">
        <f ca="1">U13/1000*U14*Parameters!$K$10</f>
        <v>23.36</v>
      </c>
      <c r="V16" s="14">
        <f ca="1">V13/1000*V14*Parameters!$K$10</f>
        <v>23.36</v>
      </c>
      <c r="W16" s="14">
        <f ca="1">W13/1000*W14*Parameters!$K$10</f>
        <v>23.36</v>
      </c>
      <c r="X16" s="14">
        <f ca="1">X13/1000*X14*Parameters!$K$10</f>
        <v>23.36</v>
      </c>
      <c r="Y16" s="14">
        <f ca="1">Y13/1000*Y14*Parameters!$K$10</f>
        <v>23.36</v>
      </c>
      <c r="Z16" s="14">
        <f ca="1">Z13/1000*Z14*Parameters!$K$10</f>
        <v>23.36</v>
      </c>
      <c r="AA16" s="14">
        <f ca="1">AA13/1000*AA14*Parameters!$K$10</f>
        <v>23.36</v>
      </c>
      <c r="AB16" s="14">
        <f ca="1">AB13/1000*AB14*Parameters!$K$10</f>
        <v>23.36</v>
      </c>
      <c r="AC16" s="14">
        <f ca="1">AC13/1000*AC14*Parameters!$K$10</f>
        <v>23.36</v>
      </c>
      <c r="AD16" s="14">
        <f ca="1">AD13/1000*AD14*Parameters!$K$10</f>
        <v>23.36</v>
      </c>
      <c r="AE16" s="14">
        <f ca="1">AE13/1000*AE14*Parameters!$K$10</f>
        <v>23.36</v>
      </c>
      <c r="AF16" s="14">
        <f ca="1">AF13/1000*AF14*Parameters!$K$10</f>
        <v>23.36</v>
      </c>
      <c r="AG16" s="14">
        <f ca="1">AG13/1000*AG14*Parameters!$K$10</f>
        <v>23.36</v>
      </c>
      <c r="AH16" s="14">
        <f ca="1">AH13/1000*AH14*Parameters!$K$10</f>
        <v>23.36</v>
      </c>
      <c r="AI16" s="14">
        <f ca="1">AI13/1000*AI14*Parameters!$K$10</f>
        <v>23.36</v>
      </c>
      <c r="AJ16" s="14">
        <f ca="1">AJ13/1000*AJ14*Parameters!$K$10</f>
        <v>23.36</v>
      </c>
      <c r="AK16" s="14">
        <f ca="1">AK13/1000*AK14*Parameters!$K$10</f>
        <v>23.36</v>
      </c>
      <c r="AL16" s="14">
        <f ca="1">AL13/1000*AL14*Parameters!$K$10</f>
        <v>23.36</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period_Goats</v>
      </c>
      <c r="B18" s="25" t="s">
        <v>165</v>
      </c>
      <c r="C18" s="25" t="s">
        <v>152</v>
      </c>
      <c r="D18" s="77" t="str">
        <f ca="1">VLOOKUP(A18,Parameters,4,0)</f>
        <v>-</v>
      </c>
      <c r="E18" s="46" t="str">
        <f t="shared" ref="E18:E107" si="2">$A$1</f>
        <v>Goats</v>
      </c>
      <c r="F18" s="77" t="str">
        <f ca="1">VLOOKUP(A18,Parameters,6,0)</f>
        <v>Days</v>
      </c>
      <c r="G18" s="223"/>
      <c r="H18" s="14">
        <f ca="1">INDEX(Parameters,MATCH($A18,Parameters!$A:$A,0),MATCH(H$3,Parameters!$8:$8,0))</f>
        <v>30</v>
      </c>
      <c r="I18" s="14">
        <f ca="1">INDEX(Parameters,MATCH($A18,Parameters!$A:$A,0),MATCH(I$3,Parameters!$8:$8,0))</f>
        <v>30</v>
      </c>
      <c r="J18" s="14">
        <f ca="1">INDEX(Parameters,MATCH($A18,Parameters!$A:$A,0),MATCH(J$3,Parameters!$8:$8,0))</f>
        <v>30</v>
      </c>
      <c r="K18" s="14">
        <f ca="1">INDEX(Parameters,MATCH($A18,Parameters!$A:$A,0),MATCH(K$3,Parameters!$8:$8,0))</f>
        <v>30</v>
      </c>
      <c r="L18" s="14">
        <f ca="1">INDEX(Parameters,MATCH($A18,Parameters!$A:$A,0),MATCH(L$3,Parameters!$8:$8,0))</f>
        <v>30</v>
      </c>
      <c r="M18" s="14">
        <f ca="1">INDEX(Parameters,MATCH($A18,Parameters!$A:$A,0),MATCH(M$3,Parameters!$8:$8,0))</f>
        <v>30</v>
      </c>
      <c r="N18" s="14">
        <f ca="1">INDEX(Parameters,MATCH($A18,Parameters!$A:$A,0),MATCH(N$3,Parameters!$8:$8,0))</f>
        <v>30</v>
      </c>
      <c r="O18" s="14">
        <f ca="1">INDEX(Parameters,MATCH($A18,Parameters!$A:$A,0),MATCH(O$3,Parameters!$8:$8,0))</f>
        <v>30</v>
      </c>
      <c r="P18" s="14">
        <f ca="1">INDEX(Parameters,MATCH($A18,Parameters!$A:$A,0),MATCH(P$3,Parameters!$8:$8,0))</f>
        <v>30</v>
      </c>
      <c r="Q18" s="14">
        <f ca="1">INDEX(Parameters,MATCH($A18,Parameters!$A:$A,0),MATCH(Q$3,Parameters!$8:$8,0))</f>
        <v>30</v>
      </c>
      <c r="R18" s="14">
        <f ca="1">INDEX(Parameters,MATCH($A18,Parameters!$A:$A,0),MATCH(R$3,Parameters!$8:$8,0))</f>
        <v>30</v>
      </c>
      <c r="S18" s="14">
        <f ca="1">INDEX(Parameters,MATCH($A18,Parameters!$A:$A,0),MATCH(S$3,Parameters!$8:$8,0))</f>
        <v>30</v>
      </c>
      <c r="T18" s="14">
        <f ca="1">INDEX(Parameters,MATCH($A18,Parameters!$A:$A,0),MATCH(T$3,Parameters!$8:$8,0))</f>
        <v>30</v>
      </c>
      <c r="U18" s="14">
        <f ca="1">INDEX(Parameters,MATCH($A18,Parameters!$A:$A,0),MATCH(U$3,Parameters!$8:$8,0))</f>
        <v>30</v>
      </c>
      <c r="V18" s="14">
        <f ca="1">INDEX(Parameters,MATCH($A18,Parameters!$A:$A,0),MATCH(V$3,Parameters!$8:$8,0))</f>
        <v>30</v>
      </c>
      <c r="W18" s="14">
        <f ca="1">INDEX(Parameters,MATCH($A18,Parameters!$A:$A,0),MATCH(W$3,Parameters!$8:$8,0))</f>
        <v>30</v>
      </c>
      <c r="X18" s="14">
        <f ca="1">INDEX(Parameters,MATCH($A18,Parameters!$A:$A,0),MATCH(X$3,Parameters!$8:$8,0))</f>
        <v>30</v>
      </c>
      <c r="Y18" s="14">
        <f ca="1">INDEX(Parameters,MATCH($A18,Parameters!$A:$A,0),MATCH(Y$3,Parameters!$8:$8,0))</f>
        <v>30</v>
      </c>
      <c r="Z18" s="14">
        <f ca="1">INDEX(Parameters,MATCH($A18,Parameters!$A:$A,0),MATCH(Z$3,Parameters!$8:$8,0))</f>
        <v>30</v>
      </c>
      <c r="AA18" s="14">
        <f ca="1">INDEX(Parameters,MATCH($A18,Parameters!$A:$A,0),MATCH(AA$3,Parameters!$8:$8,0))</f>
        <v>30</v>
      </c>
      <c r="AB18" s="14">
        <f ca="1">INDEX(Parameters,MATCH($A18,Parameters!$A:$A,0),MATCH(AB$3,Parameters!$8:$8,0))</f>
        <v>30</v>
      </c>
      <c r="AC18" s="14">
        <f ca="1">INDEX(Parameters,MATCH($A18,Parameters!$A:$A,0),MATCH(AC$3,Parameters!$8:$8,0))</f>
        <v>30</v>
      </c>
      <c r="AD18" s="14">
        <f ca="1">INDEX(Parameters,MATCH($A18,Parameters!$A:$A,0),MATCH(AD$3,Parameters!$8:$8,0))</f>
        <v>30</v>
      </c>
      <c r="AE18" s="14">
        <f ca="1">INDEX(Parameters,MATCH($A18,Parameters!$A:$A,0),MATCH(AE$3,Parameters!$8:$8,0))</f>
        <v>30</v>
      </c>
      <c r="AF18" s="14">
        <f ca="1">INDEX(Parameters,MATCH($A18,Parameters!$A:$A,0),MATCH(AF$3,Parameters!$8:$8,0))</f>
        <v>30</v>
      </c>
      <c r="AG18" s="14">
        <f ca="1">INDEX(Parameters,MATCH($A18,Parameters!$A:$A,0),MATCH(AG$3,Parameters!$8:$8,0))</f>
        <v>30</v>
      </c>
      <c r="AH18" s="14">
        <f ca="1">INDEX(Parameters,MATCH($A18,Parameters!$A:$A,0),MATCH(AH$3,Parameters!$8:$8,0))</f>
        <v>30</v>
      </c>
      <c r="AI18" s="14">
        <f ca="1">INDEX(Parameters,MATCH($A18,Parameters!$A:$A,0),MATCH(AI$3,Parameters!$8:$8,0))</f>
        <v>30</v>
      </c>
      <c r="AJ18" s="14">
        <f ca="1">INDEX(Parameters,MATCH($A18,Parameters!$A:$A,0),MATCH(AJ$3,Parameters!$8:$8,0))</f>
        <v>30</v>
      </c>
      <c r="AK18" s="14">
        <f ca="1">INDEX(Parameters,MATCH($A18,Parameters!$A:$A,0),MATCH(AK$3,Parameters!$8:$8,0))</f>
        <v>30</v>
      </c>
      <c r="AL18" s="14">
        <f ca="1">INDEX(Parameters,MATCH($A18,Parameters!$A:$A,0),MATCH(AL$3,Parameters!$8:$8,0))</f>
        <v>30</v>
      </c>
      <c r="AM18" s="14"/>
      <c r="AN18" s="14"/>
      <c r="AO18" s="14"/>
      <c r="AP18" s="14"/>
      <c r="AQ18" s="14"/>
    </row>
    <row r="19" spans="1:43" x14ac:dyDescent="0.25">
      <c r="A19" s="66" t="str">
        <f t="shared" ref="A19:A20" si="3">C19&amp;"_"&amp;E19</f>
        <v>Proportion of N excreted as TAN_Goats</v>
      </c>
      <c r="B19" s="25" t="s">
        <v>165</v>
      </c>
      <c r="C19" s="25" t="s">
        <v>486</v>
      </c>
      <c r="D19" s="77" t="str">
        <f ca="1">VLOOKUP(A19,Parameters,4,0)</f>
        <v>-</v>
      </c>
      <c r="E19" s="46" t="str">
        <f t="shared" si="2"/>
        <v>Goats</v>
      </c>
      <c r="F19" s="77" t="str">
        <f ca="1">VLOOKUP(A19,Parameters,6,0)</f>
        <v>Fraction</v>
      </c>
      <c r="G19" s="223"/>
      <c r="H19" s="162">
        <f ca="1">INDEX(Parameters,MATCH($A19,Parameters!$A:$A,0),MATCH(H$3,Parameters!$8:$8,0))</f>
        <v>0.5</v>
      </c>
      <c r="I19" s="162">
        <f ca="1">INDEX(Parameters,MATCH($A19,Parameters!$A:$A,0),MATCH(I$3,Parameters!$8:$8,0))</f>
        <v>0.5</v>
      </c>
      <c r="J19" s="162">
        <f ca="1">INDEX(Parameters,MATCH($A19,Parameters!$A:$A,0),MATCH(J$3,Parameters!$8:$8,0))</f>
        <v>0.5</v>
      </c>
      <c r="K19" s="162">
        <f ca="1">INDEX(Parameters,MATCH($A19,Parameters!$A:$A,0),MATCH(K$3,Parameters!$8:$8,0))</f>
        <v>0.5</v>
      </c>
      <c r="L19" s="162">
        <f ca="1">INDEX(Parameters,MATCH($A19,Parameters!$A:$A,0),MATCH(L$3,Parameters!$8:$8,0))</f>
        <v>0.5</v>
      </c>
      <c r="M19" s="162">
        <f ca="1">INDEX(Parameters,MATCH($A19,Parameters!$A:$A,0),MATCH(M$3,Parameters!$8:$8,0))</f>
        <v>0.5</v>
      </c>
      <c r="N19" s="162">
        <f ca="1">INDEX(Parameters,MATCH($A19,Parameters!$A:$A,0),MATCH(N$3,Parameters!$8:$8,0))</f>
        <v>0.5</v>
      </c>
      <c r="O19" s="162">
        <f ca="1">INDEX(Parameters,MATCH($A19,Parameters!$A:$A,0),MATCH(O$3,Parameters!$8:$8,0))</f>
        <v>0.5</v>
      </c>
      <c r="P19" s="162">
        <f ca="1">INDEX(Parameters,MATCH($A19,Parameters!$A:$A,0),MATCH(P$3,Parameters!$8:$8,0))</f>
        <v>0.5</v>
      </c>
      <c r="Q19" s="162">
        <f ca="1">INDEX(Parameters,MATCH($A19,Parameters!$A:$A,0),MATCH(Q$3,Parameters!$8:$8,0))</f>
        <v>0.5</v>
      </c>
      <c r="R19" s="162">
        <f ca="1">INDEX(Parameters,MATCH($A19,Parameters!$A:$A,0),MATCH(R$3,Parameters!$8:$8,0))</f>
        <v>0.5</v>
      </c>
      <c r="S19" s="162">
        <f ca="1">INDEX(Parameters,MATCH($A19,Parameters!$A:$A,0),MATCH(S$3,Parameters!$8:$8,0))</f>
        <v>0.5</v>
      </c>
      <c r="T19" s="162">
        <f ca="1">INDEX(Parameters,MATCH($A19,Parameters!$A:$A,0),MATCH(T$3,Parameters!$8:$8,0))</f>
        <v>0.5</v>
      </c>
      <c r="U19" s="162">
        <f ca="1">INDEX(Parameters,MATCH($A19,Parameters!$A:$A,0),MATCH(U$3,Parameters!$8:$8,0))</f>
        <v>0.5</v>
      </c>
      <c r="V19" s="162">
        <f ca="1">INDEX(Parameters,MATCH($A19,Parameters!$A:$A,0),MATCH(V$3,Parameters!$8:$8,0))</f>
        <v>0.5</v>
      </c>
      <c r="W19" s="162">
        <f ca="1">INDEX(Parameters,MATCH($A19,Parameters!$A:$A,0),MATCH(W$3,Parameters!$8:$8,0))</f>
        <v>0.5</v>
      </c>
      <c r="X19" s="162">
        <f ca="1">INDEX(Parameters,MATCH($A19,Parameters!$A:$A,0),MATCH(X$3,Parameters!$8:$8,0))</f>
        <v>0.5</v>
      </c>
      <c r="Y19" s="162">
        <f ca="1">INDEX(Parameters,MATCH($A19,Parameters!$A:$A,0),MATCH(Y$3,Parameters!$8:$8,0))</f>
        <v>0.5</v>
      </c>
      <c r="Z19" s="162">
        <f ca="1">INDEX(Parameters,MATCH($A19,Parameters!$A:$A,0),MATCH(Z$3,Parameters!$8:$8,0))</f>
        <v>0.5</v>
      </c>
      <c r="AA19" s="162">
        <f ca="1">INDEX(Parameters,MATCH($A19,Parameters!$A:$A,0),MATCH(AA$3,Parameters!$8:$8,0))</f>
        <v>0.5</v>
      </c>
      <c r="AB19" s="162">
        <f ca="1">INDEX(Parameters,MATCH($A19,Parameters!$A:$A,0),MATCH(AB$3,Parameters!$8:$8,0))</f>
        <v>0.5</v>
      </c>
      <c r="AC19" s="162">
        <f ca="1">INDEX(Parameters,MATCH($A19,Parameters!$A:$A,0),MATCH(AC$3,Parameters!$8:$8,0))</f>
        <v>0.5</v>
      </c>
      <c r="AD19" s="162">
        <f ca="1">INDEX(Parameters,MATCH($A19,Parameters!$A:$A,0),MATCH(AD$3,Parameters!$8:$8,0))</f>
        <v>0.5</v>
      </c>
      <c r="AE19" s="162">
        <f ca="1">INDEX(Parameters,MATCH($A19,Parameters!$A:$A,0),MATCH(AE$3,Parameters!$8:$8,0))</f>
        <v>0.5</v>
      </c>
      <c r="AF19" s="162">
        <f ca="1">INDEX(Parameters,MATCH($A19,Parameters!$A:$A,0),MATCH(AF$3,Parameters!$8:$8,0))</f>
        <v>0.5</v>
      </c>
      <c r="AG19" s="162">
        <f ca="1">INDEX(Parameters,MATCH($A19,Parameters!$A:$A,0),MATCH(AG$3,Parameters!$8:$8,0))</f>
        <v>0.5</v>
      </c>
      <c r="AH19" s="162">
        <f ca="1">INDEX(Parameters,MATCH($A19,Parameters!$A:$A,0),MATCH(AH$3,Parameters!$8:$8,0))</f>
        <v>0.5</v>
      </c>
      <c r="AI19" s="162">
        <f ca="1">INDEX(Parameters,MATCH($A19,Parameters!$A:$A,0),MATCH(AI$3,Parameters!$8:$8,0))</f>
        <v>0.5</v>
      </c>
      <c r="AJ19" s="162">
        <f ca="1">INDEX(Parameters,MATCH($A19,Parameters!$A:$A,0),MATCH(AJ$3,Parameters!$8:$8,0))</f>
        <v>0.5</v>
      </c>
      <c r="AK19" s="162">
        <f ca="1">INDEX(Parameters,MATCH($A19,Parameters!$A:$A,0),MATCH(AK$3,Parameters!$8:$8,0))</f>
        <v>0.5</v>
      </c>
      <c r="AL19" s="162">
        <f ca="1">INDEX(Parameters,MATCH($A19,Parameters!$A:$A,0),MATCH(AL$3,Parameters!$8:$8,0))</f>
        <v>0.5</v>
      </c>
      <c r="AM19" s="162"/>
      <c r="AN19" s="162"/>
      <c r="AO19" s="162"/>
      <c r="AP19" s="162"/>
      <c r="AQ19" s="162"/>
    </row>
    <row r="20" spans="1:43" x14ac:dyDescent="0.25">
      <c r="A20" s="66" t="str">
        <f t="shared" si="3"/>
        <v>Prop excreta on yards_Goats</v>
      </c>
      <c r="B20" s="25" t="s">
        <v>165</v>
      </c>
      <c r="C20" s="25" t="s">
        <v>480</v>
      </c>
      <c r="D20" s="77" t="str">
        <f ca="1">VLOOKUP(A20,Parameters,4,0)</f>
        <v>-</v>
      </c>
      <c r="E20" s="46" t="str">
        <f t="shared" si="2"/>
        <v>Goats</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Goats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Goats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Goats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Goats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Goats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Goats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Goats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Goats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Goats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Goats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Xhouse_slurry_Goats</v>
      </c>
      <c r="B33" s="25" t="s">
        <v>165</v>
      </c>
      <c r="C33" s="119" t="s">
        <v>442</v>
      </c>
      <c r="D33" s="77" t="str">
        <f>VLOOKUP(A33,Parameters,4,0)</f>
        <v>-</v>
      </c>
      <c r="E33" s="46" t="str">
        <f t="shared" si="2"/>
        <v>Goats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Goats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Goats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Goats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Goats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Goats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Goats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Goats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Goats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EF_NH3_house_slurry_Goats</v>
      </c>
      <c r="B43" s="25" t="s">
        <v>165</v>
      </c>
      <c r="C43" s="2" t="s">
        <v>178</v>
      </c>
      <c r="D43" s="77" t="str">
        <f ca="1">VLOOKUP(A43,Parameters,4,0)</f>
        <v>NH3-N</v>
      </c>
      <c r="E43" s="46" t="str">
        <f t="shared" si="2"/>
        <v>Goats</v>
      </c>
      <c r="F43" s="77" t="str">
        <f ca="1">VLOOKUP(A43,Parameters,6,0)</f>
        <v>Fraction TAN</v>
      </c>
      <c r="G43" s="175"/>
      <c r="H43" s="14">
        <f ca="1">INDEX(Parameters,MATCH($A43,Parameters!$A:$A,0),MATCH(H$3,Parameters!$8:$8,0))</f>
        <v>0</v>
      </c>
      <c r="I43" s="14">
        <f ca="1">INDEX(Parameters,MATCH($A43,Parameters!$A:$A,0),MATCH(I$3,Parameters!$8:$8,0))</f>
        <v>0</v>
      </c>
      <c r="J43" s="14">
        <f ca="1">INDEX(Parameters,MATCH($A43,Parameters!$A:$A,0),MATCH(J$3,Parameters!$8:$8,0))</f>
        <v>0</v>
      </c>
      <c r="K43" s="14">
        <f ca="1">INDEX(Parameters,MATCH($A43,Parameters!$A:$A,0),MATCH(K$3,Parameters!$8:$8,0))</f>
        <v>0</v>
      </c>
      <c r="L43" s="14">
        <f ca="1">INDEX(Parameters,MATCH($A43,Parameters!$A:$A,0),MATCH(L$3,Parameters!$8:$8,0))</f>
        <v>0</v>
      </c>
      <c r="M43" s="14">
        <f ca="1">INDEX(Parameters,MATCH($A43,Parameters!$A:$A,0),MATCH(M$3,Parameters!$8:$8,0))</f>
        <v>0</v>
      </c>
      <c r="N43" s="14">
        <f ca="1">INDEX(Parameters,MATCH($A43,Parameters!$A:$A,0),MATCH(N$3,Parameters!$8:$8,0))</f>
        <v>0</v>
      </c>
      <c r="O43" s="14">
        <f ca="1">INDEX(Parameters,MATCH($A43,Parameters!$A:$A,0),MATCH(O$3,Parameters!$8:$8,0))</f>
        <v>0</v>
      </c>
      <c r="P43" s="14">
        <f ca="1">INDEX(Parameters,MATCH($A43,Parameters!$A:$A,0),MATCH(P$3,Parameters!$8:$8,0))</f>
        <v>0</v>
      </c>
      <c r="Q43" s="14">
        <f ca="1">INDEX(Parameters,MATCH($A43,Parameters!$A:$A,0),MATCH(Q$3,Parameters!$8:$8,0))</f>
        <v>0</v>
      </c>
      <c r="R43" s="14">
        <f ca="1">INDEX(Parameters,MATCH($A43,Parameters!$A:$A,0),MATCH(R$3,Parameters!$8:$8,0))</f>
        <v>0</v>
      </c>
      <c r="S43" s="14">
        <f ca="1">INDEX(Parameters,MATCH($A43,Parameters!$A:$A,0),MATCH(S$3,Parameters!$8:$8,0))</f>
        <v>0</v>
      </c>
      <c r="T43" s="14">
        <f ca="1">INDEX(Parameters,MATCH($A43,Parameters!$A:$A,0),MATCH(T$3,Parameters!$8:$8,0))</f>
        <v>0</v>
      </c>
      <c r="U43" s="14">
        <f ca="1">INDEX(Parameters,MATCH($A43,Parameters!$A:$A,0),MATCH(U$3,Parameters!$8:$8,0))</f>
        <v>0</v>
      </c>
      <c r="V43" s="14">
        <f ca="1">INDEX(Parameters,MATCH($A43,Parameters!$A:$A,0),MATCH(V$3,Parameters!$8:$8,0))</f>
        <v>0</v>
      </c>
      <c r="W43" s="14">
        <f ca="1">INDEX(Parameters,MATCH($A43,Parameters!$A:$A,0),MATCH(W$3,Parameters!$8:$8,0))</f>
        <v>0</v>
      </c>
      <c r="X43" s="14">
        <f ca="1">INDEX(Parameters,MATCH($A43,Parameters!$A:$A,0),MATCH(X$3,Parameters!$8:$8,0))</f>
        <v>0</v>
      </c>
      <c r="Y43" s="14">
        <f ca="1">INDEX(Parameters,MATCH($A43,Parameters!$A:$A,0),MATCH(Y$3,Parameters!$8:$8,0))</f>
        <v>0</v>
      </c>
      <c r="Z43" s="14">
        <f ca="1">INDEX(Parameters,MATCH($A43,Parameters!$A:$A,0),MATCH(Z$3,Parameters!$8:$8,0))</f>
        <v>0</v>
      </c>
      <c r="AA43" s="14">
        <f ca="1">INDEX(Parameters,MATCH($A43,Parameters!$A:$A,0),MATCH(AA$3,Parameters!$8:$8,0))</f>
        <v>0</v>
      </c>
      <c r="AB43" s="14">
        <f ca="1">INDEX(Parameters,MATCH($A43,Parameters!$A:$A,0),MATCH(AB$3,Parameters!$8:$8,0))</f>
        <v>0</v>
      </c>
      <c r="AC43" s="14">
        <f ca="1">INDEX(Parameters,MATCH($A43,Parameters!$A:$A,0),MATCH(AC$3,Parameters!$8:$8,0))</f>
        <v>0</v>
      </c>
      <c r="AD43" s="14">
        <f ca="1">INDEX(Parameters,MATCH($A43,Parameters!$A:$A,0),MATCH(AD$3,Parameters!$8:$8,0))</f>
        <v>0</v>
      </c>
      <c r="AE43" s="14">
        <f ca="1">INDEX(Parameters,MATCH($A43,Parameters!$A:$A,0),MATCH(AE$3,Parameters!$8:$8,0))</f>
        <v>0</v>
      </c>
      <c r="AF43" s="14">
        <f ca="1">INDEX(Parameters,MATCH($A43,Parameters!$A:$A,0),MATCH(AF$3,Parameters!$8:$8,0))</f>
        <v>0</v>
      </c>
      <c r="AG43" s="14">
        <f ca="1">INDEX(Parameters,MATCH($A43,Parameters!$A:$A,0),MATCH(AG$3,Parameters!$8:$8,0))</f>
        <v>0</v>
      </c>
      <c r="AH43" s="14">
        <f ca="1">INDEX(Parameters,MATCH($A43,Parameters!$A:$A,0),MATCH(AH$3,Parameters!$8:$8,0))</f>
        <v>0</v>
      </c>
      <c r="AI43" s="14">
        <f ca="1">INDEX(Parameters,MATCH($A43,Parameters!$A:$A,0),MATCH(AI$3,Parameters!$8:$8,0))</f>
        <v>0</v>
      </c>
      <c r="AJ43" s="14">
        <f ca="1">INDEX(Parameters,MATCH($A43,Parameters!$A:$A,0),MATCH(AJ$3,Parameters!$8:$8,0))</f>
        <v>0</v>
      </c>
      <c r="AK43" s="14">
        <f ca="1">INDEX(Parameters,MATCH($A43,Parameters!$A:$A,0),MATCH(AK$3,Parameters!$8:$8,0))</f>
        <v>0</v>
      </c>
      <c r="AL43" s="14">
        <f ca="1">INDEX(Parameters,MATCH($A43,Parameters!$A:$A,0),MATCH(AL$3,Parameters!$8:$8,0))</f>
        <v>0</v>
      </c>
      <c r="AM43" s="14"/>
      <c r="AN43" s="14"/>
      <c r="AO43" s="14"/>
      <c r="AP43" s="14"/>
      <c r="AQ43" s="14"/>
    </row>
    <row r="44" spans="1:43" x14ac:dyDescent="0.25">
      <c r="A44" s="66" t="str">
        <f t="shared" si="20"/>
        <v>EF_NH3_house_solid_Goats</v>
      </c>
      <c r="B44" s="25" t="s">
        <v>165</v>
      </c>
      <c r="C44" s="2" t="s">
        <v>177</v>
      </c>
      <c r="D44" s="77" t="str">
        <f ca="1">VLOOKUP(A44,Parameters,4,0)</f>
        <v>NH3-N</v>
      </c>
      <c r="E44" s="46" t="str">
        <f t="shared" si="2"/>
        <v>Goats</v>
      </c>
      <c r="F44" s="77" t="str">
        <f ca="1">VLOOKUP(A44,Parameters,6,0)</f>
        <v>Fraction TAN</v>
      </c>
      <c r="G44" s="175"/>
      <c r="H44" s="14">
        <f ca="1">INDEX(Parameters,MATCH($A44,Parameters!$A:$A,0),MATCH(H$3,Parameters!$8:$8,0))</f>
        <v>0.22</v>
      </c>
      <c r="I44" s="14">
        <f ca="1">INDEX(Parameters,MATCH($A44,Parameters!$A:$A,0),MATCH(I$3,Parameters!$8:$8,0))</f>
        <v>0.22</v>
      </c>
      <c r="J44" s="14">
        <f ca="1">INDEX(Parameters,MATCH($A44,Parameters!$A:$A,0),MATCH(J$3,Parameters!$8:$8,0))</f>
        <v>0.22</v>
      </c>
      <c r="K44" s="14">
        <f ca="1">INDEX(Parameters,MATCH($A44,Parameters!$A:$A,0),MATCH(K$3,Parameters!$8:$8,0))</f>
        <v>0.22</v>
      </c>
      <c r="L44" s="14">
        <f ca="1">INDEX(Parameters,MATCH($A44,Parameters!$A:$A,0),MATCH(L$3,Parameters!$8:$8,0))</f>
        <v>0.22</v>
      </c>
      <c r="M44" s="14">
        <f ca="1">INDEX(Parameters,MATCH($A44,Parameters!$A:$A,0),MATCH(M$3,Parameters!$8:$8,0))</f>
        <v>0.22</v>
      </c>
      <c r="N44" s="14">
        <f ca="1">INDEX(Parameters,MATCH($A44,Parameters!$A:$A,0),MATCH(N$3,Parameters!$8:$8,0))</f>
        <v>0.22</v>
      </c>
      <c r="O44" s="14">
        <f ca="1">INDEX(Parameters,MATCH($A44,Parameters!$A:$A,0),MATCH(O$3,Parameters!$8:$8,0))</f>
        <v>0.22</v>
      </c>
      <c r="P44" s="14">
        <f ca="1">INDEX(Parameters,MATCH($A44,Parameters!$A:$A,0),MATCH(P$3,Parameters!$8:$8,0))</f>
        <v>0.22</v>
      </c>
      <c r="Q44" s="14">
        <f ca="1">INDEX(Parameters,MATCH($A44,Parameters!$A:$A,0),MATCH(Q$3,Parameters!$8:$8,0))</f>
        <v>0.22</v>
      </c>
      <c r="R44" s="14">
        <f ca="1">INDEX(Parameters,MATCH($A44,Parameters!$A:$A,0),MATCH(R$3,Parameters!$8:$8,0))</f>
        <v>0.22</v>
      </c>
      <c r="S44" s="14">
        <f ca="1">INDEX(Parameters,MATCH($A44,Parameters!$A:$A,0),MATCH(S$3,Parameters!$8:$8,0))</f>
        <v>0.22</v>
      </c>
      <c r="T44" s="14">
        <f ca="1">INDEX(Parameters,MATCH($A44,Parameters!$A:$A,0),MATCH(T$3,Parameters!$8:$8,0))</f>
        <v>0.22</v>
      </c>
      <c r="U44" s="14">
        <f ca="1">INDEX(Parameters,MATCH($A44,Parameters!$A:$A,0),MATCH(U$3,Parameters!$8:$8,0))</f>
        <v>0.22</v>
      </c>
      <c r="V44" s="14">
        <f ca="1">INDEX(Parameters,MATCH($A44,Parameters!$A:$A,0),MATCH(V$3,Parameters!$8:$8,0))</f>
        <v>0.22</v>
      </c>
      <c r="W44" s="14">
        <f ca="1">INDEX(Parameters,MATCH($A44,Parameters!$A:$A,0),MATCH(W$3,Parameters!$8:$8,0))</f>
        <v>0.22</v>
      </c>
      <c r="X44" s="14">
        <f ca="1">INDEX(Parameters,MATCH($A44,Parameters!$A:$A,0),MATCH(X$3,Parameters!$8:$8,0))</f>
        <v>0.22</v>
      </c>
      <c r="Y44" s="14">
        <f ca="1">INDEX(Parameters,MATCH($A44,Parameters!$A:$A,0),MATCH(Y$3,Parameters!$8:$8,0))</f>
        <v>0.22</v>
      </c>
      <c r="Z44" s="14">
        <f ca="1">INDEX(Parameters,MATCH($A44,Parameters!$A:$A,0),MATCH(Z$3,Parameters!$8:$8,0))</f>
        <v>0.22</v>
      </c>
      <c r="AA44" s="14">
        <f ca="1">INDEX(Parameters,MATCH($A44,Parameters!$A:$A,0),MATCH(AA$3,Parameters!$8:$8,0))</f>
        <v>0.22</v>
      </c>
      <c r="AB44" s="14">
        <f ca="1">INDEX(Parameters,MATCH($A44,Parameters!$A:$A,0),MATCH(AB$3,Parameters!$8:$8,0))</f>
        <v>0.22</v>
      </c>
      <c r="AC44" s="14">
        <f ca="1">INDEX(Parameters,MATCH($A44,Parameters!$A:$A,0),MATCH(AC$3,Parameters!$8:$8,0))</f>
        <v>0.22</v>
      </c>
      <c r="AD44" s="14">
        <f ca="1">INDEX(Parameters,MATCH($A44,Parameters!$A:$A,0),MATCH(AD$3,Parameters!$8:$8,0))</f>
        <v>0.22</v>
      </c>
      <c r="AE44" s="14">
        <f ca="1">INDEX(Parameters,MATCH($A44,Parameters!$A:$A,0),MATCH(AE$3,Parameters!$8:$8,0))</f>
        <v>0.22</v>
      </c>
      <c r="AF44" s="14">
        <f ca="1">INDEX(Parameters,MATCH($A44,Parameters!$A:$A,0),MATCH(AF$3,Parameters!$8:$8,0))</f>
        <v>0.22</v>
      </c>
      <c r="AG44" s="14">
        <f ca="1">INDEX(Parameters,MATCH($A44,Parameters!$A:$A,0),MATCH(AG$3,Parameters!$8:$8,0))</f>
        <v>0.22</v>
      </c>
      <c r="AH44" s="14">
        <f ca="1">INDEX(Parameters,MATCH($A44,Parameters!$A:$A,0),MATCH(AH$3,Parameters!$8:$8,0))</f>
        <v>0.22</v>
      </c>
      <c r="AI44" s="14">
        <f ca="1">INDEX(Parameters,MATCH($A44,Parameters!$A:$A,0),MATCH(AI$3,Parameters!$8:$8,0))</f>
        <v>0.22</v>
      </c>
      <c r="AJ44" s="14">
        <f ca="1">INDEX(Parameters,MATCH($A44,Parameters!$A:$A,0),MATCH(AJ$3,Parameters!$8:$8,0))</f>
        <v>0.22</v>
      </c>
      <c r="AK44" s="14">
        <f ca="1">INDEX(Parameters,MATCH($A44,Parameters!$A:$A,0),MATCH(AK$3,Parameters!$8:$8,0))</f>
        <v>0.22</v>
      </c>
      <c r="AL44" s="14">
        <f ca="1">INDEX(Parameters,MATCH($A44,Parameters!$A:$A,0),MATCH(AL$3,Parameters!$8:$8,0))</f>
        <v>0.22</v>
      </c>
      <c r="AM44" s="14"/>
      <c r="AN44" s="14"/>
      <c r="AO44" s="14"/>
      <c r="AP44" s="14"/>
      <c r="AQ44" s="14"/>
    </row>
    <row r="45" spans="1:43" x14ac:dyDescent="0.25">
      <c r="A45" s="66" t="str">
        <f t="shared" si="20"/>
        <v>EF_NH3_yard_Goats</v>
      </c>
      <c r="B45" s="25" t="s">
        <v>165</v>
      </c>
      <c r="C45" s="2" t="s">
        <v>487</v>
      </c>
      <c r="D45" s="77" t="str">
        <f ca="1">VLOOKUP(A45,Parameters,4,0)</f>
        <v>NH3-N</v>
      </c>
      <c r="E45" s="46" t="str">
        <f t="shared" si="2"/>
        <v>Goats</v>
      </c>
      <c r="F45" s="77" t="str">
        <f ca="1">VLOOKUP(A45,Parameters,6,0)</f>
        <v>Fraction TAN</v>
      </c>
      <c r="G45" s="215"/>
      <c r="H45" s="14">
        <f ca="1">INDEX(Parameters,MATCH($A45,Parameters!$A:$A,0),MATCH(H$3,Parameters!$8:$8,0))</f>
        <v>0.75</v>
      </c>
      <c r="I45" s="14">
        <f ca="1">INDEX(Parameters,MATCH($A45,Parameters!$A:$A,0),MATCH(I$3,Parameters!$8:$8,0))</f>
        <v>0.75</v>
      </c>
      <c r="J45" s="14">
        <f ca="1">INDEX(Parameters,MATCH($A45,Parameters!$A:$A,0),MATCH(J$3,Parameters!$8:$8,0))</f>
        <v>0.75</v>
      </c>
      <c r="K45" s="14">
        <f ca="1">INDEX(Parameters,MATCH($A45,Parameters!$A:$A,0),MATCH(K$3,Parameters!$8:$8,0))</f>
        <v>0.75</v>
      </c>
      <c r="L45" s="14">
        <f ca="1">INDEX(Parameters,MATCH($A45,Parameters!$A:$A,0),MATCH(L$3,Parameters!$8:$8,0))</f>
        <v>0.75</v>
      </c>
      <c r="M45" s="14">
        <f ca="1">INDEX(Parameters,MATCH($A45,Parameters!$A:$A,0),MATCH(M$3,Parameters!$8:$8,0))</f>
        <v>0.75</v>
      </c>
      <c r="N45" s="14">
        <f ca="1">INDEX(Parameters,MATCH($A45,Parameters!$A:$A,0),MATCH(N$3,Parameters!$8:$8,0))</f>
        <v>0.75</v>
      </c>
      <c r="O45" s="14">
        <f ca="1">INDEX(Parameters,MATCH($A45,Parameters!$A:$A,0),MATCH(O$3,Parameters!$8:$8,0))</f>
        <v>0.75</v>
      </c>
      <c r="P45" s="14">
        <f ca="1">INDEX(Parameters,MATCH($A45,Parameters!$A:$A,0),MATCH(P$3,Parameters!$8:$8,0))</f>
        <v>0.75</v>
      </c>
      <c r="Q45" s="14">
        <f ca="1">INDEX(Parameters,MATCH($A45,Parameters!$A:$A,0),MATCH(Q$3,Parameters!$8:$8,0))</f>
        <v>0.75</v>
      </c>
      <c r="R45" s="14">
        <f ca="1">INDEX(Parameters,MATCH($A45,Parameters!$A:$A,0),MATCH(R$3,Parameters!$8:$8,0))</f>
        <v>0.75</v>
      </c>
      <c r="S45" s="14">
        <f ca="1">INDEX(Parameters,MATCH($A45,Parameters!$A:$A,0),MATCH(S$3,Parameters!$8:$8,0))</f>
        <v>0.75</v>
      </c>
      <c r="T45" s="14">
        <f ca="1">INDEX(Parameters,MATCH($A45,Parameters!$A:$A,0),MATCH(T$3,Parameters!$8:$8,0))</f>
        <v>0.75</v>
      </c>
      <c r="U45" s="14">
        <f ca="1">INDEX(Parameters,MATCH($A45,Parameters!$A:$A,0),MATCH(U$3,Parameters!$8:$8,0))</f>
        <v>0.75</v>
      </c>
      <c r="V45" s="14">
        <f ca="1">INDEX(Parameters,MATCH($A45,Parameters!$A:$A,0),MATCH(V$3,Parameters!$8:$8,0))</f>
        <v>0.75</v>
      </c>
      <c r="W45" s="14">
        <f ca="1">INDEX(Parameters,MATCH($A45,Parameters!$A:$A,0),MATCH(W$3,Parameters!$8:$8,0))</f>
        <v>0.75</v>
      </c>
      <c r="X45" s="14">
        <f ca="1">INDEX(Parameters,MATCH($A45,Parameters!$A:$A,0),MATCH(X$3,Parameters!$8:$8,0))</f>
        <v>0.75</v>
      </c>
      <c r="Y45" s="14">
        <f ca="1">INDEX(Parameters,MATCH($A45,Parameters!$A:$A,0),MATCH(Y$3,Parameters!$8:$8,0))</f>
        <v>0.75</v>
      </c>
      <c r="Z45" s="14">
        <f ca="1">INDEX(Parameters,MATCH($A45,Parameters!$A:$A,0),MATCH(Z$3,Parameters!$8:$8,0))</f>
        <v>0.75</v>
      </c>
      <c r="AA45" s="14">
        <f ca="1">INDEX(Parameters,MATCH($A45,Parameters!$A:$A,0),MATCH(AA$3,Parameters!$8:$8,0))</f>
        <v>0.75</v>
      </c>
      <c r="AB45" s="14">
        <f ca="1">INDEX(Parameters,MATCH($A45,Parameters!$A:$A,0),MATCH(AB$3,Parameters!$8:$8,0))</f>
        <v>0.75</v>
      </c>
      <c r="AC45" s="14">
        <f ca="1">INDEX(Parameters,MATCH($A45,Parameters!$A:$A,0),MATCH(AC$3,Parameters!$8:$8,0))</f>
        <v>0.75</v>
      </c>
      <c r="AD45" s="14">
        <f ca="1">INDEX(Parameters,MATCH($A45,Parameters!$A:$A,0),MATCH(AD$3,Parameters!$8:$8,0))</f>
        <v>0.75</v>
      </c>
      <c r="AE45" s="14">
        <f ca="1">INDEX(Parameters,MATCH($A45,Parameters!$A:$A,0),MATCH(AE$3,Parameters!$8:$8,0))</f>
        <v>0.75</v>
      </c>
      <c r="AF45" s="14">
        <f ca="1">INDEX(Parameters,MATCH($A45,Parameters!$A:$A,0),MATCH(AF$3,Parameters!$8:$8,0))</f>
        <v>0.75</v>
      </c>
      <c r="AG45" s="14">
        <f ca="1">INDEX(Parameters,MATCH($A45,Parameters!$A:$A,0),MATCH(AG$3,Parameters!$8:$8,0))</f>
        <v>0.75</v>
      </c>
      <c r="AH45" s="14">
        <f ca="1">INDEX(Parameters,MATCH($A45,Parameters!$A:$A,0),MATCH(AH$3,Parameters!$8:$8,0))</f>
        <v>0.75</v>
      </c>
      <c r="AI45" s="14">
        <f ca="1">INDEX(Parameters,MATCH($A45,Parameters!$A:$A,0),MATCH(AI$3,Parameters!$8:$8,0))</f>
        <v>0.75</v>
      </c>
      <c r="AJ45" s="14">
        <f ca="1">INDEX(Parameters,MATCH($A45,Parameters!$A:$A,0),MATCH(AJ$3,Parameters!$8:$8,0))</f>
        <v>0.75</v>
      </c>
      <c r="AK45" s="14">
        <f ca="1">INDEX(Parameters,MATCH($A45,Parameters!$A:$A,0),MATCH(AK$3,Parameters!$8:$8,0))</f>
        <v>0.75</v>
      </c>
      <c r="AL45" s="14">
        <f ca="1">INDEX(Parameters,MATCH($A45,Parameters!$A:$A,0),MATCH(AL$3,Parameters!$8:$8,0))</f>
        <v>0.75</v>
      </c>
      <c r="AM45" s="14"/>
      <c r="AN45" s="14"/>
      <c r="AO45" s="14"/>
      <c r="AP45" s="14"/>
      <c r="AQ45" s="14"/>
    </row>
    <row r="46" spans="1:43" ht="18" x14ac:dyDescent="0.35">
      <c r="A46" s="89" t="s">
        <v>306</v>
      </c>
      <c r="B46" s="25" t="s">
        <v>165</v>
      </c>
      <c r="C46" s="73" t="s">
        <v>274</v>
      </c>
      <c r="D46" s="2" t="s">
        <v>252</v>
      </c>
      <c r="E46" s="46" t="str">
        <f t="shared" si="2"/>
        <v>Goats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Goats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Goats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Straw_Goats</v>
      </c>
      <c r="B50" s="25" t="s">
        <v>165</v>
      </c>
      <c r="C50" s="25" t="s">
        <v>169</v>
      </c>
      <c r="D50" s="77" t="str">
        <f ca="1">VLOOKUP(A50,Parameters,4,0)</f>
        <v>-</v>
      </c>
      <c r="E50" s="46" t="str">
        <f t="shared" si="2"/>
        <v>Goats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N_added_in_straw_Goats</v>
      </c>
      <c r="B51" s="25" t="s">
        <v>165</v>
      </c>
      <c r="C51" s="2" t="s">
        <v>173</v>
      </c>
      <c r="D51" s="77" t="str">
        <f ca="1">VLOOKUP(A51,Parameters,4,0)</f>
        <v>-</v>
      </c>
      <c r="E51" s="46" t="str">
        <f t="shared" si="2"/>
        <v>Goats</v>
      </c>
      <c r="F51" s="77" t="str">
        <f ca="1">VLOOKUP(A51,Parameters,6,0)</f>
        <v>kg/animal/yr</v>
      </c>
      <c r="G51" s="175"/>
      <c r="H51" s="56">
        <f ca="1">INDEX(Parameters,MATCH($A51,Parameters!$A:$A,0),MATCH(H$3,Parameters!$8:$8,0))</f>
        <v>0.08</v>
      </c>
      <c r="I51" s="56">
        <f ca="1">INDEX(Parameters,MATCH($A51,Parameters!$A:$A,0),MATCH(I$3,Parameters!$8:$8,0))</f>
        <v>0.08</v>
      </c>
      <c r="J51" s="56">
        <f ca="1">INDEX(Parameters,MATCH($A51,Parameters!$A:$A,0),MATCH(J$3,Parameters!$8:$8,0))</f>
        <v>0.08</v>
      </c>
      <c r="K51" s="56">
        <f ca="1">INDEX(Parameters,MATCH($A51,Parameters!$A:$A,0),MATCH(K$3,Parameters!$8:$8,0))</f>
        <v>0.08</v>
      </c>
      <c r="L51" s="56">
        <f ca="1">INDEX(Parameters,MATCH($A51,Parameters!$A:$A,0),MATCH(L$3,Parameters!$8:$8,0))</f>
        <v>0.08</v>
      </c>
      <c r="M51" s="56">
        <f ca="1">INDEX(Parameters,MATCH($A51,Parameters!$A:$A,0),MATCH(M$3,Parameters!$8:$8,0))</f>
        <v>0.08</v>
      </c>
      <c r="N51" s="56">
        <f ca="1">INDEX(Parameters,MATCH($A51,Parameters!$A:$A,0),MATCH(N$3,Parameters!$8:$8,0))</f>
        <v>0.08</v>
      </c>
      <c r="O51" s="56">
        <f ca="1">INDEX(Parameters,MATCH($A51,Parameters!$A:$A,0),MATCH(O$3,Parameters!$8:$8,0))</f>
        <v>0.08</v>
      </c>
      <c r="P51" s="56">
        <f ca="1">INDEX(Parameters,MATCH($A51,Parameters!$A:$A,0),MATCH(P$3,Parameters!$8:$8,0))</f>
        <v>0.08</v>
      </c>
      <c r="Q51" s="56">
        <f ca="1">INDEX(Parameters,MATCH($A51,Parameters!$A:$A,0),MATCH(Q$3,Parameters!$8:$8,0))</f>
        <v>0.08</v>
      </c>
      <c r="R51" s="56">
        <f ca="1">INDEX(Parameters,MATCH($A51,Parameters!$A:$A,0),MATCH(R$3,Parameters!$8:$8,0))</f>
        <v>0.08</v>
      </c>
      <c r="S51" s="56">
        <f ca="1">INDEX(Parameters,MATCH($A51,Parameters!$A:$A,0),MATCH(S$3,Parameters!$8:$8,0))</f>
        <v>0.08</v>
      </c>
      <c r="T51" s="56">
        <f ca="1">INDEX(Parameters,MATCH($A51,Parameters!$A:$A,0),MATCH(T$3,Parameters!$8:$8,0))</f>
        <v>0.08</v>
      </c>
      <c r="U51" s="56">
        <f ca="1">INDEX(Parameters,MATCH($A51,Parameters!$A:$A,0),MATCH(U$3,Parameters!$8:$8,0))</f>
        <v>0.08</v>
      </c>
      <c r="V51" s="56">
        <f ca="1">INDEX(Parameters,MATCH($A51,Parameters!$A:$A,0),MATCH(V$3,Parameters!$8:$8,0))</f>
        <v>0.08</v>
      </c>
      <c r="W51" s="56">
        <f ca="1">INDEX(Parameters,MATCH($A51,Parameters!$A:$A,0),MATCH(W$3,Parameters!$8:$8,0))</f>
        <v>0.08</v>
      </c>
      <c r="X51" s="56">
        <f ca="1">INDEX(Parameters,MATCH($A51,Parameters!$A:$A,0),MATCH(X$3,Parameters!$8:$8,0))</f>
        <v>0.08</v>
      </c>
      <c r="Y51" s="56">
        <f ca="1">INDEX(Parameters,MATCH($A51,Parameters!$A:$A,0),MATCH(Y$3,Parameters!$8:$8,0))</f>
        <v>0.08</v>
      </c>
      <c r="Z51" s="56">
        <f ca="1">INDEX(Parameters,MATCH($A51,Parameters!$A:$A,0),MATCH(Z$3,Parameters!$8:$8,0))</f>
        <v>0.08</v>
      </c>
      <c r="AA51" s="56">
        <f ca="1">INDEX(Parameters,MATCH($A51,Parameters!$A:$A,0),MATCH(AA$3,Parameters!$8:$8,0))</f>
        <v>0.08</v>
      </c>
      <c r="AB51" s="56">
        <f ca="1">INDEX(Parameters,MATCH($A51,Parameters!$A:$A,0),MATCH(AB$3,Parameters!$8:$8,0))</f>
        <v>0.08</v>
      </c>
      <c r="AC51" s="56">
        <f ca="1">INDEX(Parameters,MATCH($A51,Parameters!$A:$A,0),MATCH(AC$3,Parameters!$8:$8,0))</f>
        <v>0.08</v>
      </c>
      <c r="AD51" s="56">
        <f ca="1">INDEX(Parameters,MATCH($A51,Parameters!$A:$A,0),MATCH(AD$3,Parameters!$8:$8,0))</f>
        <v>0.08</v>
      </c>
      <c r="AE51" s="56">
        <f ca="1">INDEX(Parameters,MATCH($A51,Parameters!$A:$A,0),MATCH(AE$3,Parameters!$8:$8,0))</f>
        <v>0.08</v>
      </c>
      <c r="AF51" s="56">
        <f ca="1">INDEX(Parameters,MATCH($A51,Parameters!$A:$A,0),MATCH(AF$3,Parameters!$8:$8,0))</f>
        <v>0.08</v>
      </c>
      <c r="AG51" s="56">
        <f ca="1">INDEX(Parameters,MATCH($A51,Parameters!$A:$A,0),MATCH(AG$3,Parameters!$8:$8,0))</f>
        <v>0.08</v>
      </c>
      <c r="AH51" s="56">
        <f ca="1">INDEX(Parameters,MATCH($A51,Parameters!$A:$A,0),MATCH(AH$3,Parameters!$8:$8,0))</f>
        <v>0.08</v>
      </c>
      <c r="AI51" s="56">
        <f ca="1">INDEX(Parameters,MATCH($A51,Parameters!$A:$A,0),MATCH(AI$3,Parameters!$8:$8,0))</f>
        <v>0.08</v>
      </c>
      <c r="AJ51" s="56">
        <f ca="1">INDEX(Parameters,MATCH($A51,Parameters!$A:$A,0),MATCH(AJ$3,Parameters!$8:$8,0))</f>
        <v>0.08</v>
      </c>
      <c r="AK51" s="56">
        <f ca="1">INDEX(Parameters,MATCH($A51,Parameters!$A:$A,0),MATCH(AK$3,Parameters!$8:$8,0))</f>
        <v>0.08</v>
      </c>
      <c r="AL51" s="56">
        <f ca="1">INDEX(Parameters,MATCH($A51,Parameters!$A:$A,0),MATCH(AL$3,Parameters!$8:$8,0))</f>
        <v>0.08</v>
      </c>
      <c r="AM51" s="56"/>
      <c r="AN51" s="56"/>
      <c r="AO51" s="56"/>
      <c r="AP51" s="56"/>
      <c r="AQ51" s="56"/>
    </row>
    <row r="52" spans="1:43" ht="18" x14ac:dyDescent="0.35">
      <c r="A52" s="68"/>
      <c r="B52" s="25" t="s">
        <v>165</v>
      </c>
      <c r="C52" s="63" t="s">
        <v>184</v>
      </c>
      <c r="D52" s="25" t="s">
        <v>153</v>
      </c>
      <c r="E52" s="46" t="str">
        <f t="shared" si="2"/>
        <v>Goats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fimm_Goats</v>
      </c>
      <c r="B53" s="25" t="s">
        <v>165</v>
      </c>
      <c r="C53" s="63" t="s">
        <v>185</v>
      </c>
      <c r="D53" s="77" t="str">
        <f ca="1">VLOOKUP(A53,Parameters,4,0)</f>
        <v>N</v>
      </c>
      <c r="E53" s="46" t="str">
        <f t="shared" si="2"/>
        <v>Goats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Goats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Goats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Goats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xstore_slurry_Goats</v>
      </c>
      <c r="B58" s="25" t="s">
        <v>165</v>
      </c>
      <c r="C58" s="63" t="s">
        <v>380</v>
      </c>
      <c r="D58" s="77" t="str">
        <f>VLOOKUP(A58,Parameters,4,0)</f>
        <v>-</v>
      </c>
      <c r="E58" s="46" t="str">
        <f t="shared" si="2"/>
        <v>Goats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xstore_solid_Goats</v>
      </c>
      <c r="B59" s="25" t="s">
        <v>165</v>
      </c>
      <c r="C59" s="63" t="s">
        <v>190</v>
      </c>
      <c r="D59" s="77" t="str">
        <f>VLOOKUP(A59,Parameters,4,0)</f>
        <v>-</v>
      </c>
      <c r="E59" s="46" t="str">
        <f t="shared" si="2"/>
        <v>Goats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Goats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Goats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Goats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Goats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xbiogas_slurry_Goats</v>
      </c>
      <c r="B65" s="25" t="s">
        <v>165</v>
      </c>
      <c r="C65" s="63" t="s">
        <v>287</v>
      </c>
      <c r="D65" s="77" t="str">
        <f>VLOOKUP(A65,Parameters,4,0)</f>
        <v>-</v>
      </c>
      <c r="E65" s="46" t="str">
        <f t="shared" si="2"/>
        <v>Goats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Goats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Goats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xbiogas_solid_Goats</v>
      </c>
      <c r="B68" s="25" t="s">
        <v>165</v>
      </c>
      <c r="C68" s="101" t="s">
        <v>367</v>
      </c>
      <c r="D68" s="77" t="str">
        <f>VLOOKUP(A68,Parameters,4,0)</f>
        <v>-</v>
      </c>
      <c r="E68" s="46" t="str">
        <f t="shared" si="2"/>
        <v>Goats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Goats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Goats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Goats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Goats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Goats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Goats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fmin_Goats</v>
      </c>
      <c r="B77" s="25" t="s">
        <v>165</v>
      </c>
      <c r="C77" s="42" t="s">
        <v>195</v>
      </c>
      <c r="D77" s="77" t="str">
        <f ca="1">VLOOKUP(A77,Parameters,4,0)</f>
        <v>N</v>
      </c>
      <c r="E77" s="46" t="str">
        <f t="shared" si="2"/>
        <v>Goats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Goats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EF_NH3_storage_slurry_Goats</v>
      </c>
      <c r="B80" s="25" t="s">
        <v>165</v>
      </c>
      <c r="C80" s="2" t="s">
        <v>209</v>
      </c>
      <c r="D80" s="77" t="str">
        <f t="shared" ref="D80:D87" ca="1" si="47">VLOOKUP(A80,Parameters,4,0)</f>
        <v>NH3-N</v>
      </c>
      <c r="E80" s="46" t="str">
        <f t="shared" si="2"/>
        <v>Goats</v>
      </c>
      <c r="F80" s="77" t="str">
        <f t="shared" ref="F80:F87" ca="1" si="48">VLOOKUP(A80,Parameters,6,0)</f>
        <v>Fraction TAN</v>
      </c>
      <c r="G80" s="175"/>
      <c r="H80" s="62">
        <f ca="1">INDEX(Parameters,MATCH($A80,Parameters!$A:$A,0),MATCH(H$3,Parameters!$8:$8,0))</f>
        <v>0</v>
      </c>
      <c r="I80" s="62">
        <f ca="1">INDEX(Parameters,MATCH($A80,Parameters!$A:$A,0),MATCH(I$3,Parameters!$8:$8,0))</f>
        <v>0</v>
      </c>
      <c r="J80" s="62">
        <f ca="1">INDEX(Parameters,MATCH($A80,Parameters!$A:$A,0),MATCH(J$3,Parameters!$8:$8,0))</f>
        <v>0</v>
      </c>
      <c r="K80" s="62">
        <f ca="1">INDEX(Parameters,MATCH($A80,Parameters!$A:$A,0),MATCH(K$3,Parameters!$8:$8,0))</f>
        <v>0</v>
      </c>
      <c r="L80" s="62">
        <f ca="1">INDEX(Parameters,MATCH($A80,Parameters!$A:$A,0),MATCH(L$3,Parameters!$8:$8,0))</f>
        <v>0</v>
      </c>
      <c r="M80" s="62">
        <f ca="1">INDEX(Parameters,MATCH($A80,Parameters!$A:$A,0),MATCH(M$3,Parameters!$8:$8,0))</f>
        <v>0</v>
      </c>
      <c r="N80" s="62">
        <f ca="1">INDEX(Parameters,MATCH($A80,Parameters!$A:$A,0),MATCH(N$3,Parameters!$8:$8,0))</f>
        <v>0</v>
      </c>
      <c r="O80" s="62">
        <f ca="1">INDEX(Parameters,MATCH($A80,Parameters!$A:$A,0),MATCH(O$3,Parameters!$8:$8,0))</f>
        <v>0</v>
      </c>
      <c r="P80" s="62">
        <f ca="1">INDEX(Parameters,MATCH($A80,Parameters!$A:$A,0),MATCH(P$3,Parameters!$8:$8,0))</f>
        <v>0</v>
      </c>
      <c r="Q80" s="62">
        <f ca="1">INDEX(Parameters,MATCH($A80,Parameters!$A:$A,0),MATCH(Q$3,Parameters!$8:$8,0))</f>
        <v>0</v>
      </c>
      <c r="R80" s="62">
        <f ca="1">INDEX(Parameters,MATCH($A80,Parameters!$A:$A,0),MATCH(R$3,Parameters!$8:$8,0))</f>
        <v>0</v>
      </c>
      <c r="S80" s="62">
        <f ca="1">INDEX(Parameters,MATCH($A80,Parameters!$A:$A,0),MATCH(S$3,Parameters!$8:$8,0))</f>
        <v>0</v>
      </c>
      <c r="T80" s="62">
        <f ca="1">INDEX(Parameters,MATCH($A80,Parameters!$A:$A,0),MATCH(T$3,Parameters!$8:$8,0))</f>
        <v>0</v>
      </c>
      <c r="U80" s="62">
        <f ca="1">INDEX(Parameters,MATCH($A80,Parameters!$A:$A,0),MATCH(U$3,Parameters!$8:$8,0))</f>
        <v>0</v>
      </c>
      <c r="V80" s="62">
        <f ca="1">INDEX(Parameters,MATCH($A80,Parameters!$A:$A,0),MATCH(V$3,Parameters!$8:$8,0))</f>
        <v>0</v>
      </c>
      <c r="W80" s="62">
        <f ca="1">INDEX(Parameters,MATCH($A80,Parameters!$A:$A,0),MATCH(W$3,Parameters!$8:$8,0))</f>
        <v>0</v>
      </c>
      <c r="X80" s="62">
        <f ca="1">INDEX(Parameters,MATCH($A80,Parameters!$A:$A,0),MATCH(X$3,Parameters!$8:$8,0))</f>
        <v>0</v>
      </c>
      <c r="Y80" s="62">
        <f ca="1">INDEX(Parameters,MATCH($A80,Parameters!$A:$A,0),MATCH(Y$3,Parameters!$8:$8,0))</f>
        <v>0</v>
      </c>
      <c r="Z80" s="62">
        <f ca="1">INDEX(Parameters,MATCH($A80,Parameters!$A:$A,0),MATCH(Z$3,Parameters!$8:$8,0))</f>
        <v>0</v>
      </c>
      <c r="AA80" s="62">
        <f ca="1">INDEX(Parameters,MATCH($A80,Parameters!$A:$A,0),MATCH(AA$3,Parameters!$8:$8,0))</f>
        <v>0</v>
      </c>
      <c r="AB80" s="62">
        <f ca="1">INDEX(Parameters,MATCH($A80,Parameters!$A:$A,0),MATCH(AB$3,Parameters!$8:$8,0))</f>
        <v>0</v>
      </c>
      <c r="AC80" s="62">
        <f ca="1">INDEX(Parameters,MATCH($A80,Parameters!$A:$A,0),MATCH(AC$3,Parameters!$8:$8,0))</f>
        <v>0</v>
      </c>
      <c r="AD80" s="62">
        <f ca="1">INDEX(Parameters,MATCH($A80,Parameters!$A:$A,0),MATCH(AD$3,Parameters!$8:$8,0))</f>
        <v>0</v>
      </c>
      <c r="AE80" s="62">
        <f ca="1">INDEX(Parameters,MATCH($A80,Parameters!$A:$A,0),MATCH(AE$3,Parameters!$8:$8,0))</f>
        <v>0</v>
      </c>
      <c r="AF80" s="62">
        <f ca="1">INDEX(Parameters,MATCH($A80,Parameters!$A:$A,0),MATCH(AF$3,Parameters!$8:$8,0))</f>
        <v>0</v>
      </c>
      <c r="AG80" s="62">
        <f ca="1">INDEX(Parameters,MATCH($A80,Parameters!$A:$A,0),MATCH(AG$3,Parameters!$8:$8,0))</f>
        <v>0</v>
      </c>
      <c r="AH80" s="62">
        <f ca="1">INDEX(Parameters,MATCH($A80,Parameters!$A:$A,0),MATCH(AH$3,Parameters!$8:$8,0))</f>
        <v>0</v>
      </c>
      <c r="AI80" s="62">
        <f ca="1">INDEX(Parameters,MATCH($A80,Parameters!$A:$A,0),MATCH(AI$3,Parameters!$8:$8,0))</f>
        <v>0</v>
      </c>
      <c r="AJ80" s="62">
        <f ca="1">INDEX(Parameters,MATCH($A80,Parameters!$A:$A,0),MATCH(AJ$3,Parameters!$8:$8,0))</f>
        <v>0</v>
      </c>
      <c r="AK80" s="62">
        <f ca="1">INDEX(Parameters,MATCH($A80,Parameters!$A:$A,0),MATCH(AK$3,Parameters!$8:$8,0))</f>
        <v>0</v>
      </c>
      <c r="AL80" s="62">
        <f ca="1">INDEX(Parameters,MATCH($A80,Parameters!$A:$A,0),MATCH(AL$3,Parameters!$8:$8,0))</f>
        <v>0</v>
      </c>
      <c r="AM80" s="62"/>
      <c r="AN80" s="62"/>
      <c r="AO80" s="62"/>
      <c r="AP80" s="62"/>
      <c r="AQ80" s="62"/>
    </row>
    <row r="81" spans="1:43" x14ac:dyDescent="0.25">
      <c r="A81" s="66" t="str">
        <f t="shared" si="46"/>
        <v>EF_N2O_storage_slurry_Goats</v>
      </c>
      <c r="B81" s="25" t="s">
        <v>165</v>
      </c>
      <c r="C81" s="2" t="s">
        <v>215</v>
      </c>
      <c r="D81" s="77" t="str">
        <f t="shared" ca="1" si="47"/>
        <v>N2O-N</v>
      </c>
      <c r="E81" s="46" t="str">
        <f t="shared" si="2"/>
        <v>Goats</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EF_NO_storage_slurry_Goats</v>
      </c>
      <c r="B82" s="25" t="s">
        <v>165</v>
      </c>
      <c r="C82" s="2" t="s">
        <v>212</v>
      </c>
      <c r="D82" s="77" t="str">
        <f t="shared" ca="1" si="47"/>
        <v>NO-N</v>
      </c>
      <c r="E82" s="46" t="str">
        <f t="shared" si="2"/>
        <v>Goats</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EF_N2_storage_slurry_Goats</v>
      </c>
      <c r="B83" s="25" t="s">
        <v>165</v>
      </c>
      <c r="C83" s="2" t="s">
        <v>213</v>
      </c>
      <c r="D83" s="77" t="str">
        <f t="shared" ca="1" si="47"/>
        <v>N2-N</v>
      </c>
      <c r="E83" s="46" t="str">
        <f t="shared" si="2"/>
        <v>Goats</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EF_NH3_storage_solid_Goats</v>
      </c>
      <c r="B84" s="25" t="s">
        <v>165</v>
      </c>
      <c r="C84" s="2" t="s">
        <v>207</v>
      </c>
      <c r="D84" s="77" t="str">
        <f t="shared" ca="1" si="47"/>
        <v>NH3-N</v>
      </c>
      <c r="E84" s="46" t="str">
        <f t="shared" si="2"/>
        <v>Goats</v>
      </c>
      <c r="F84" s="77" t="str">
        <f t="shared" ca="1" si="48"/>
        <v>Fraction TAN</v>
      </c>
      <c r="G84" s="175"/>
      <c r="H84" s="62">
        <f ca="1">INDEX(Parameters,MATCH($A84,Parameters!$A:$A,0),MATCH(H$3,Parameters!$8:$8,0))</f>
        <v>0.28000000000000003</v>
      </c>
      <c r="I84" s="62">
        <f ca="1">INDEX(Parameters,MATCH($A84,Parameters!$A:$A,0),MATCH(I$3,Parameters!$8:$8,0))</f>
        <v>0.28000000000000003</v>
      </c>
      <c r="J84" s="62">
        <f ca="1">INDEX(Parameters,MATCH($A84,Parameters!$A:$A,0),MATCH(J$3,Parameters!$8:$8,0))</f>
        <v>0.28000000000000003</v>
      </c>
      <c r="K84" s="62">
        <f ca="1">INDEX(Parameters,MATCH($A84,Parameters!$A:$A,0),MATCH(K$3,Parameters!$8:$8,0))</f>
        <v>0.28000000000000003</v>
      </c>
      <c r="L84" s="62">
        <f ca="1">INDEX(Parameters,MATCH($A84,Parameters!$A:$A,0),MATCH(L$3,Parameters!$8:$8,0))</f>
        <v>0.28000000000000003</v>
      </c>
      <c r="M84" s="62">
        <f ca="1">INDEX(Parameters,MATCH($A84,Parameters!$A:$A,0),MATCH(M$3,Parameters!$8:$8,0))</f>
        <v>0.28000000000000003</v>
      </c>
      <c r="N84" s="62">
        <f ca="1">INDEX(Parameters,MATCH($A84,Parameters!$A:$A,0),MATCH(N$3,Parameters!$8:$8,0))</f>
        <v>0.28000000000000003</v>
      </c>
      <c r="O84" s="62">
        <f ca="1">INDEX(Parameters,MATCH($A84,Parameters!$A:$A,0),MATCH(O$3,Parameters!$8:$8,0))</f>
        <v>0.28000000000000003</v>
      </c>
      <c r="P84" s="62">
        <f ca="1">INDEX(Parameters,MATCH($A84,Parameters!$A:$A,0),MATCH(P$3,Parameters!$8:$8,0))</f>
        <v>0.28000000000000003</v>
      </c>
      <c r="Q84" s="62">
        <f ca="1">INDEX(Parameters,MATCH($A84,Parameters!$A:$A,0),MATCH(Q$3,Parameters!$8:$8,0))</f>
        <v>0.28000000000000003</v>
      </c>
      <c r="R84" s="62">
        <f ca="1">INDEX(Parameters,MATCH($A84,Parameters!$A:$A,0),MATCH(R$3,Parameters!$8:$8,0))</f>
        <v>0.28000000000000003</v>
      </c>
      <c r="S84" s="62">
        <f ca="1">INDEX(Parameters,MATCH($A84,Parameters!$A:$A,0),MATCH(S$3,Parameters!$8:$8,0))</f>
        <v>0.28000000000000003</v>
      </c>
      <c r="T84" s="62">
        <f ca="1">INDEX(Parameters,MATCH($A84,Parameters!$A:$A,0),MATCH(T$3,Parameters!$8:$8,0))</f>
        <v>0.28000000000000003</v>
      </c>
      <c r="U84" s="62">
        <f ca="1">INDEX(Parameters,MATCH($A84,Parameters!$A:$A,0),MATCH(U$3,Parameters!$8:$8,0))</f>
        <v>0.28000000000000003</v>
      </c>
      <c r="V84" s="62">
        <f ca="1">INDEX(Parameters,MATCH($A84,Parameters!$A:$A,0),MATCH(V$3,Parameters!$8:$8,0))</f>
        <v>0.28000000000000003</v>
      </c>
      <c r="W84" s="62">
        <f ca="1">INDEX(Parameters,MATCH($A84,Parameters!$A:$A,0),MATCH(W$3,Parameters!$8:$8,0))</f>
        <v>0.28000000000000003</v>
      </c>
      <c r="X84" s="62">
        <f ca="1">INDEX(Parameters,MATCH($A84,Parameters!$A:$A,0),MATCH(X$3,Parameters!$8:$8,0))</f>
        <v>0.28000000000000003</v>
      </c>
      <c r="Y84" s="62">
        <f ca="1">INDEX(Parameters,MATCH($A84,Parameters!$A:$A,0),MATCH(Y$3,Parameters!$8:$8,0))</f>
        <v>0.28000000000000003</v>
      </c>
      <c r="Z84" s="62">
        <f ca="1">INDEX(Parameters,MATCH($A84,Parameters!$A:$A,0),MATCH(Z$3,Parameters!$8:$8,0))</f>
        <v>0.28000000000000003</v>
      </c>
      <c r="AA84" s="62">
        <f ca="1">INDEX(Parameters,MATCH($A84,Parameters!$A:$A,0),MATCH(AA$3,Parameters!$8:$8,0))</f>
        <v>0.28000000000000003</v>
      </c>
      <c r="AB84" s="62">
        <f ca="1">INDEX(Parameters,MATCH($A84,Parameters!$A:$A,0),MATCH(AB$3,Parameters!$8:$8,0))</f>
        <v>0.28000000000000003</v>
      </c>
      <c r="AC84" s="62">
        <f ca="1">INDEX(Parameters,MATCH($A84,Parameters!$A:$A,0),MATCH(AC$3,Parameters!$8:$8,0))</f>
        <v>0.28000000000000003</v>
      </c>
      <c r="AD84" s="62">
        <f ca="1">INDEX(Parameters,MATCH($A84,Parameters!$A:$A,0),MATCH(AD$3,Parameters!$8:$8,0))</f>
        <v>0.28000000000000003</v>
      </c>
      <c r="AE84" s="62">
        <f ca="1">INDEX(Parameters,MATCH($A84,Parameters!$A:$A,0),MATCH(AE$3,Parameters!$8:$8,0))</f>
        <v>0.28000000000000003</v>
      </c>
      <c r="AF84" s="62">
        <f ca="1">INDEX(Parameters,MATCH($A84,Parameters!$A:$A,0),MATCH(AF$3,Parameters!$8:$8,0))</f>
        <v>0.28000000000000003</v>
      </c>
      <c r="AG84" s="62">
        <f ca="1">INDEX(Parameters,MATCH($A84,Parameters!$A:$A,0),MATCH(AG$3,Parameters!$8:$8,0))</f>
        <v>0.28000000000000003</v>
      </c>
      <c r="AH84" s="62">
        <f ca="1">INDEX(Parameters,MATCH($A84,Parameters!$A:$A,0),MATCH(AH$3,Parameters!$8:$8,0))</f>
        <v>0.28000000000000003</v>
      </c>
      <c r="AI84" s="62">
        <f ca="1">INDEX(Parameters,MATCH($A84,Parameters!$A:$A,0),MATCH(AI$3,Parameters!$8:$8,0))</f>
        <v>0.28000000000000003</v>
      </c>
      <c r="AJ84" s="62">
        <f ca="1">INDEX(Parameters,MATCH($A84,Parameters!$A:$A,0),MATCH(AJ$3,Parameters!$8:$8,0))</f>
        <v>0.28000000000000003</v>
      </c>
      <c r="AK84" s="62">
        <f ca="1">INDEX(Parameters,MATCH($A84,Parameters!$A:$A,0),MATCH(AK$3,Parameters!$8:$8,0))</f>
        <v>0.28000000000000003</v>
      </c>
      <c r="AL84" s="62">
        <f ca="1">INDEX(Parameters,MATCH($A84,Parameters!$A:$A,0),MATCH(AL$3,Parameters!$8:$8,0))</f>
        <v>0.28000000000000003</v>
      </c>
      <c r="AM84" s="62"/>
      <c r="AN84" s="62"/>
      <c r="AO84" s="62"/>
      <c r="AP84" s="62"/>
      <c r="AQ84" s="62"/>
    </row>
    <row r="85" spans="1:43" x14ac:dyDescent="0.25">
      <c r="A85" s="66" t="str">
        <f t="shared" si="46"/>
        <v>EF_N2O_storage_solid_Goats</v>
      </c>
      <c r="B85" s="25" t="s">
        <v>165</v>
      </c>
      <c r="C85" s="2" t="s">
        <v>218</v>
      </c>
      <c r="D85" s="77" t="str">
        <f t="shared" ca="1" si="47"/>
        <v>N2O-N</v>
      </c>
      <c r="E85" s="46" t="str">
        <f t="shared" si="2"/>
        <v>Goats</v>
      </c>
      <c r="F85" s="77" t="str">
        <f t="shared" ca="1" si="48"/>
        <v>Fraction TAN</v>
      </c>
      <c r="G85" s="175"/>
      <c r="H85" s="62">
        <f ca="1">INDEX(Parameters,MATCH($A85,Parameters!$A:$A,0),MATCH(H$3,Parameters!$8:$8,0))</f>
        <v>0.02</v>
      </c>
      <c r="I85" s="62">
        <f ca="1">INDEX(Parameters,MATCH($A85,Parameters!$A:$A,0),MATCH(I$3,Parameters!$8:$8,0))</f>
        <v>0.02</v>
      </c>
      <c r="J85" s="62">
        <f ca="1">INDEX(Parameters,MATCH($A85,Parameters!$A:$A,0),MATCH(J$3,Parameters!$8:$8,0))</f>
        <v>0.02</v>
      </c>
      <c r="K85" s="62">
        <f ca="1">INDEX(Parameters,MATCH($A85,Parameters!$A:$A,0),MATCH(K$3,Parameters!$8:$8,0))</f>
        <v>0.02</v>
      </c>
      <c r="L85" s="62">
        <f ca="1">INDEX(Parameters,MATCH($A85,Parameters!$A:$A,0),MATCH(L$3,Parameters!$8:$8,0))</f>
        <v>0.02</v>
      </c>
      <c r="M85" s="62">
        <f ca="1">INDEX(Parameters,MATCH($A85,Parameters!$A:$A,0),MATCH(M$3,Parameters!$8:$8,0))</f>
        <v>0.02</v>
      </c>
      <c r="N85" s="62">
        <f ca="1">INDEX(Parameters,MATCH($A85,Parameters!$A:$A,0),MATCH(N$3,Parameters!$8:$8,0))</f>
        <v>0.02</v>
      </c>
      <c r="O85" s="62">
        <f ca="1">INDEX(Parameters,MATCH($A85,Parameters!$A:$A,0),MATCH(O$3,Parameters!$8:$8,0))</f>
        <v>0.02</v>
      </c>
      <c r="P85" s="62">
        <f ca="1">INDEX(Parameters,MATCH($A85,Parameters!$A:$A,0),MATCH(P$3,Parameters!$8:$8,0))</f>
        <v>0.02</v>
      </c>
      <c r="Q85" s="62">
        <f ca="1">INDEX(Parameters,MATCH($A85,Parameters!$A:$A,0),MATCH(Q$3,Parameters!$8:$8,0))</f>
        <v>0.02</v>
      </c>
      <c r="R85" s="62">
        <f ca="1">INDEX(Parameters,MATCH($A85,Parameters!$A:$A,0),MATCH(R$3,Parameters!$8:$8,0))</f>
        <v>0.02</v>
      </c>
      <c r="S85" s="62">
        <f ca="1">INDEX(Parameters,MATCH($A85,Parameters!$A:$A,0),MATCH(S$3,Parameters!$8:$8,0))</f>
        <v>0.02</v>
      </c>
      <c r="T85" s="62">
        <f ca="1">INDEX(Parameters,MATCH($A85,Parameters!$A:$A,0),MATCH(T$3,Parameters!$8:$8,0))</f>
        <v>0.02</v>
      </c>
      <c r="U85" s="62">
        <f ca="1">INDEX(Parameters,MATCH($A85,Parameters!$A:$A,0),MATCH(U$3,Parameters!$8:$8,0))</f>
        <v>0.02</v>
      </c>
      <c r="V85" s="62">
        <f ca="1">INDEX(Parameters,MATCH($A85,Parameters!$A:$A,0),MATCH(V$3,Parameters!$8:$8,0))</f>
        <v>0.02</v>
      </c>
      <c r="W85" s="62">
        <f ca="1">INDEX(Parameters,MATCH($A85,Parameters!$A:$A,0),MATCH(W$3,Parameters!$8:$8,0))</f>
        <v>0.02</v>
      </c>
      <c r="X85" s="62">
        <f ca="1">INDEX(Parameters,MATCH($A85,Parameters!$A:$A,0),MATCH(X$3,Parameters!$8:$8,0))</f>
        <v>0.02</v>
      </c>
      <c r="Y85" s="62">
        <f ca="1">INDEX(Parameters,MATCH($A85,Parameters!$A:$A,0),MATCH(Y$3,Parameters!$8:$8,0))</f>
        <v>0.02</v>
      </c>
      <c r="Z85" s="62">
        <f ca="1">INDEX(Parameters,MATCH($A85,Parameters!$A:$A,0),MATCH(Z$3,Parameters!$8:$8,0))</f>
        <v>0.02</v>
      </c>
      <c r="AA85" s="62">
        <f ca="1">INDEX(Parameters,MATCH($A85,Parameters!$A:$A,0),MATCH(AA$3,Parameters!$8:$8,0))</f>
        <v>0.02</v>
      </c>
      <c r="AB85" s="62">
        <f ca="1">INDEX(Parameters,MATCH($A85,Parameters!$A:$A,0),MATCH(AB$3,Parameters!$8:$8,0))</f>
        <v>0.02</v>
      </c>
      <c r="AC85" s="62">
        <f ca="1">INDEX(Parameters,MATCH($A85,Parameters!$A:$A,0),MATCH(AC$3,Parameters!$8:$8,0))</f>
        <v>0.02</v>
      </c>
      <c r="AD85" s="62">
        <f ca="1">INDEX(Parameters,MATCH($A85,Parameters!$A:$A,0),MATCH(AD$3,Parameters!$8:$8,0))</f>
        <v>0.02</v>
      </c>
      <c r="AE85" s="62">
        <f ca="1">INDEX(Parameters,MATCH($A85,Parameters!$A:$A,0),MATCH(AE$3,Parameters!$8:$8,0))</f>
        <v>0.02</v>
      </c>
      <c r="AF85" s="62">
        <f ca="1">INDEX(Parameters,MATCH($A85,Parameters!$A:$A,0),MATCH(AF$3,Parameters!$8:$8,0))</f>
        <v>0.02</v>
      </c>
      <c r="AG85" s="62">
        <f ca="1">INDEX(Parameters,MATCH($A85,Parameters!$A:$A,0),MATCH(AG$3,Parameters!$8:$8,0))</f>
        <v>0.02</v>
      </c>
      <c r="AH85" s="62">
        <f ca="1">INDEX(Parameters,MATCH($A85,Parameters!$A:$A,0),MATCH(AH$3,Parameters!$8:$8,0))</f>
        <v>0.02</v>
      </c>
      <c r="AI85" s="62">
        <f ca="1">INDEX(Parameters,MATCH($A85,Parameters!$A:$A,0),MATCH(AI$3,Parameters!$8:$8,0))</f>
        <v>0.02</v>
      </c>
      <c r="AJ85" s="62">
        <f ca="1">INDEX(Parameters,MATCH($A85,Parameters!$A:$A,0),MATCH(AJ$3,Parameters!$8:$8,0))</f>
        <v>0.02</v>
      </c>
      <c r="AK85" s="62">
        <f ca="1">INDEX(Parameters,MATCH($A85,Parameters!$A:$A,0),MATCH(AK$3,Parameters!$8:$8,0))</f>
        <v>0.02</v>
      </c>
      <c r="AL85" s="62">
        <f ca="1">INDEX(Parameters,MATCH($A85,Parameters!$A:$A,0),MATCH(AL$3,Parameters!$8:$8,0))</f>
        <v>0.02</v>
      </c>
      <c r="AM85" s="62"/>
      <c r="AN85" s="62"/>
      <c r="AO85" s="62"/>
      <c r="AP85" s="62"/>
      <c r="AQ85" s="62"/>
    </row>
    <row r="86" spans="1:43" x14ac:dyDescent="0.25">
      <c r="A86" s="66" t="str">
        <f t="shared" si="46"/>
        <v>EF_NO_storage_solid_Goats</v>
      </c>
      <c r="B86" s="25" t="s">
        <v>165</v>
      </c>
      <c r="C86" s="2" t="s">
        <v>210</v>
      </c>
      <c r="D86" s="77" t="str">
        <f t="shared" ca="1" si="47"/>
        <v>NO-N</v>
      </c>
      <c r="E86" s="46" t="str">
        <f t="shared" si="2"/>
        <v>Goats</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EF_N2_storage_solid_Goats</v>
      </c>
      <c r="B87" s="25" t="s">
        <v>165</v>
      </c>
      <c r="C87" s="2" t="s">
        <v>211</v>
      </c>
      <c r="D87" s="77" t="str">
        <f t="shared" ca="1" si="47"/>
        <v>N2-N</v>
      </c>
      <c r="E87" s="46" t="str">
        <f t="shared" si="2"/>
        <v>Goats</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Goats</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Goats</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Goats</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Goats</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Goats</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Goats</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Goats</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Goats</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Goats</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Goats</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Goats</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Goats</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Goats</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Goats</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fmin_biogas_Goats</v>
      </c>
      <c r="B103" s="25" t="s">
        <v>523</v>
      </c>
      <c r="C103" s="42" t="s">
        <v>522</v>
      </c>
      <c r="D103" s="77" t="str">
        <f ca="1">VLOOKUP(A103,Parameters,4,0)</f>
        <v>N</v>
      </c>
      <c r="E103" s="46" t="str">
        <f t="shared" si="2"/>
        <v>Goats</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Goats</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Goats</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Goats</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Goats</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Goats</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Goats</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EF_NH3_applic_slurry_Goats</v>
      </c>
      <c r="B114" s="25" t="s">
        <v>128</v>
      </c>
      <c r="C114" s="2" t="s">
        <v>322</v>
      </c>
      <c r="D114" s="77" t="str">
        <f ca="1">VLOOKUP(A114,Parameters,4,0)</f>
        <v>NH3-N</v>
      </c>
      <c r="E114" s="46" t="str">
        <f t="shared" ref="E114:E136" si="69">$A$1</f>
        <v>Goats</v>
      </c>
      <c r="F114" s="77" t="str">
        <f ca="1">VLOOKUP(A114,Parameters,6,0)</f>
        <v>Fraction TAN</v>
      </c>
      <c r="G114" s="175"/>
      <c r="H114" s="56">
        <f ca="1">INDEX(Parameters,MATCH($A114,Parameters!$A:$A,0),MATCH(H$3,Parameters!$8:$8,0))</f>
        <v>0</v>
      </c>
      <c r="I114" s="56">
        <f ca="1">INDEX(Parameters,MATCH($A114,Parameters!$A:$A,0),MATCH(I$3,Parameters!$8:$8,0))</f>
        <v>0</v>
      </c>
      <c r="J114" s="56">
        <f ca="1">INDEX(Parameters,MATCH($A114,Parameters!$A:$A,0),MATCH(J$3,Parameters!$8:$8,0))</f>
        <v>0</v>
      </c>
      <c r="K114" s="56">
        <f ca="1">INDEX(Parameters,MATCH($A114,Parameters!$A:$A,0),MATCH(K$3,Parameters!$8:$8,0))</f>
        <v>0</v>
      </c>
      <c r="L114" s="56">
        <f ca="1">INDEX(Parameters,MATCH($A114,Parameters!$A:$A,0),MATCH(L$3,Parameters!$8:$8,0))</f>
        <v>0</v>
      </c>
      <c r="M114" s="56">
        <f ca="1">INDEX(Parameters,MATCH($A114,Parameters!$A:$A,0),MATCH(M$3,Parameters!$8:$8,0))</f>
        <v>0</v>
      </c>
      <c r="N114" s="56">
        <f ca="1">INDEX(Parameters,MATCH($A114,Parameters!$A:$A,0),MATCH(N$3,Parameters!$8:$8,0))</f>
        <v>0</v>
      </c>
      <c r="O114" s="56">
        <f ca="1">INDEX(Parameters,MATCH($A114,Parameters!$A:$A,0),MATCH(O$3,Parameters!$8:$8,0))</f>
        <v>0</v>
      </c>
      <c r="P114" s="56">
        <f ca="1">INDEX(Parameters,MATCH($A114,Parameters!$A:$A,0),MATCH(P$3,Parameters!$8:$8,0))</f>
        <v>0</v>
      </c>
      <c r="Q114" s="56">
        <f ca="1">INDEX(Parameters,MATCH($A114,Parameters!$A:$A,0),MATCH(Q$3,Parameters!$8:$8,0))</f>
        <v>0</v>
      </c>
      <c r="R114" s="56">
        <f ca="1">INDEX(Parameters,MATCH($A114,Parameters!$A:$A,0),MATCH(R$3,Parameters!$8:$8,0))</f>
        <v>0</v>
      </c>
      <c r="S114" s="56">
        <f ca="1">INDEX(Parameters,MATCH($A114,Parameters!$A:$A,0),MATCH(S$3,Parameters!$8:$8,0))</f>
        <v>0</v>
      </c>
      <c r="T114" s="56">
        <f ca="1">INDEX(Parameters,MATCH($A114,Parameters!$A:$A,0),MATCH(T$3,Parameters!$8:$8,0))</f>
        <v>0</v>
      </c>
      <c r="U114" s="56">
        <f ca="1">INDEX(Parameters,MATCH($A114,Parameters!$A:$A,0),MATCH(U$3,Parameters!$8:$8,0))</f>
        <v>0</v>
      </c>
      <c r="V114" s="56">
        <f ca="1">INDEX(Parameters,MATCH($A114,Parameters!$A:$A,0),MATCH(V$3,Parameters!$8:$8,0))</f>
        <v>0</v>
      </c>
      <c r="W114" s="56">
        <f ca="1">INDEX(Parameters,MATCH($A114,Parameters!$A:$A,0),MATCH(W$3,Parameters!$8:$8,0))</f>
        <v>0</v>
      </c>
      <c r="X114" s="56">
        <f ca="1">INDEX(Parameters,MATCH($A114,Parameters!$A:$A,0),MATCH(X$3,Parameters!$8:$8,0))</f>
        <v>0</v>
      </c>
      <c r="Y114" s="56">
        <f ca="1">INDEX(Parameters,MATCH($A114,Parameters!$A:$A,0),MATCH(Y$3,Parameters!$8:$8,0))</f>
        <v>0</v>
      </c>
      <c r="Z114" s="56">
        <f ca="1">INDEX(Parameters,MATCH($A114,Parameters!$A:$A,0),MATCH(Z$3,Parameters!$8:$8,0))</f>
        <v>0</v>
      </c>
      <c r="AA114" s="56">
        <f ca="1">INDEX(Parameters,MATCH($A114,Parameters!$A:$A,0),MATCH(AA$3,Parameters!$8:$8,0))</f>
        <v>0</v>
      </c>
      <c r="AB114" s="56">
        <f ca="1">INDEX(Parameters,MATCH($A114,Parameters!$A:$A,0),MATCH(AB$3,Parameters!$8:$8,0))</f>
        <v>0</v>
      </c>
      <c r="AC114" s="56">
        <f ca="1">INDEX(Parameters,MATCH($A114,Parameters!$A:$A,0),MATCH(AC$3,Parameters!$8:$8,0))</f>
        <v>0</v>
      </c>
      <c r="AD114" s="56">
        <f ca="1">INDEX(Parameters,MATCH($A114,Parameters!$A:$A,0),MATCH(AD$3,Parameters!$8:$8,0))</f>
        <v>0</v>
      </c>
      <c r="AE114" s="56">
        <f ca="1">INDEX(Parameters,MATCH($A114,Parameters!$A:$A,0),MATCH(AE$3,Parameters!$8:$8,0))</f>
        <v>0</v>
      </c>
      <c r="AF114" s="56">
        <f ca="1">INDEX(Parameters,MATCH($A114,Parameters!$A:$A,0),MATCH(AF$3,Parameters!$8:$8,0))</f>
        <v>0</v>
      </c>
      <c r="AG114" s="56">
        <f ca="1">INDEX(Parameters,MATCH($A114,Parameters!$A:$A,0),MATCH(AG$3,Parameters!$8:$8,0))</f>
        <v>0</v>
      </c>
      <c r="AH114" s="56">
        <f ca="1">INDEX(Parameters,MATCH($A114,Parameters!$A:$A,0),MATCH(AH$3,Parameters!$8:$8,0))</f>
        <v>0</v>
      </c>
      <c r="AI114" s="56">
        <f ca="1">INDEX(Parameters,MATCH($A114,Parameters!$A:$A,0),MATCH(AI$3,Parameters!$8:$8,0))</f>
        <v>0</v>
      </c>
      <c r="AJ114" s="56">
        <f ca="1">INDEX(Parameters,MATCH($A114,Parameters!$A:$A,0),MATCH(AJ$3,Parameters!$8:$8,0))</f>
        <v>0</v>
      </c>
      <c r="AK114" s="56">
        <f ca="1">INDEX(Parameters,MATCH($A114,Parameters!$A:$A,0),MATCH(AK$3,Parameters!$8:$8,0))</f>
        <v>0</v>
      </c>
      <c r="AL114" s="56">
        <f ca="1">INDEX(Parameters,MATCH($A114,Parameters!$A:$A,0),MATCH(AL$3,Parameters!$8:$8,0))</f>
        <v>0</v>
      </c>
      <c r="AM114" s="56"/>
      <c r="AN114" s="56"/>
      <c r="AO114" s="56"/>
      <c r="AP114" s="56"/>
      <c r="AQ114" s="56"/>
    </row>
    <row r="115" spans="1:43" x14ac:dyDescent="0.25">
      <c r="A115" s="66" t="str">
        <f t="shared" si="68"/>
        <v>EF_NH3_applic_solid_Goats</v>
      </c>
      <c r="B115" s="25" t="s">
        <v>128</v>
      </c>
      <c r="C115" s="2" t="s">
        <v>323</v>
      </c>
      <c r="D115" s="77" t="str">
        <f ca="1">VLOOKUP(A115,Parameters,4,0)</f>
        <v>NH3-N</v>
      </c>
      <c r="E115" s="46" t="str">
        <f t="shared" si="69"/>
        <v>Goats</v>
      </c>
      <c r="F115" s="77" t="str">
        <f ca="1">VLOOKUP(A115,Parameters,6,0)</f>
        <v>Fraction TAN</v>
      </c>
      <c r="G115" s="175"/>
      <c r="H115" s="56">
        <f ca="1">INDEX(Parameters,MATCH($A115,Parameters!$A:$A,0),MATCH(H$3,Parameters!$8:$8,0))</f>
        <v>0.9</v>
      </c>
      <c r="I115" s="56">
        <f ca="1">INDEX(Parameters,MATCH($A115,Parameters!$A:$A,0),MATCH(I$3,Parameters!$8:$8,0))</f>
        <v>0.9</v>
      </c>
      <c r="J115" s="56">
        <f ca="1">INDEX(Parameters,MATCH($A115,Parameters!$A:$A,0),MATCH(J$3,Parameters!$8:$8,0))</f>
        <v>0.9</v>
      </c>
      <c r="K115" s="56">
        <f ca="1">INDEX(Parameters,MATCH($A115,Parameters!$A:$A,0),MATCH(K$3,Parameters!$8:$8,0))</f>
        <v>0.9</v>
      </c>
      <c r="L115" s="56">
        <f ca="1">INDEX(Parameters,MATCH($A115,Parameters!$A:$A,0),MATCH(L$3,Parameters!$8:$8,0))</f>
        <v>0.9</v>
      </c>
      <c r="M115" s="56">
        <f ca="1">INDEX(Parameters,MATCH($A115,Parameters!$A:$A,0),MATCH(M$3,Parameters!$8:$8,0))</f>
        <v>0.9</v>
      </c>
      <c r="N115" s="56">
        <f ca="1">INDEX(Parameters,MATCH($A115,Parameters!$A:$A,0),MATCH(N$3,Parameters!$8:$8,0))</f>
        <v>0.9</v>
      </c>
      <c r="O115" s="56">
        <f ca="1">INDEX(Parameters,MATCH($A115,Parameters!$A:$A,0),MATCH(O$3,Parameters!$8:$8,0))</f>
        <v>0.9</v>
      </c>
      <c r="P115" s="56">
        <f ca="1">INDEX(Parameters,MATCH($A115,Parameters!$A:$A,0),MATCH(P$3,Parameters!$8:$8,0))</f>
        <v>0.9</v>
      </c>
      <c r="Q115" s="56">
        <f ca="1">INDEX(Parameters,MATCH($A115,Parameters!$A:$A,0),MATCH(Q$3,Parameters!$8:$8,0))</f>
        <v>0.9</v>
      </c>
      <c r="R115" s="56">
        <f ca="1">INDEX(Parameters,MATCH($A115,Parameters!$A:$A,0),MATCH(R$3,Parameters!$8:$8,0))</f>
        <v>0.9</v>
      </c>
      <c r="S115" s="56">
        <f ca="1">INDEX(Parameters,MATCH($A115,Parameters!$A:$A,0),MATCH(S$3,Parameters!$8:$8,0))</f>
        <v>0.9</v>
      </c>
      <c r="T115" s="56">
        <f ca="1">INDEX(Parameters,MATCH($A115,Parameters!$A:$A,0),MATCH(T$3,Parameters!$8:$8,0))</f>
        <v>0.9</v>
      </c>
      <c r="U115" s="56">
        <f ca="1">INDEX(Parameters,MATCH($A115,Parameters!$A:$A,0),MATCH(U$3,Parameters!$8:$8,0))</f>
        <v>0.9</v>
      </c>
      <c r="V115" s="56">
        <f ca="1">INDEX(Parameters,MATCH($A115,Parameters!$A:$A,0),MATCH(V$3,Parameters!$8:$8,0))</f>
        <v>0.9</v>
      </c>
      <c r="W115" s="56">
        <f ca="1">INDEX(Parameters,MATCH($A115,Parameters!$A:$A,0),MATCH(W$3,Parameters!$8:$8,0))</f>
        <v>0.9</v>
      </c>
      <c r="X115" s="56">
        <f ca="1">INDEX(Parameters,MATCH($A115,Parameters!$A:$A,0),MATCH(X$3,Parameters!$8:$8,0))</f>
        <v>0.9</v>
      </c>
      <c r="Y115" s="56">
        <f ca="1">INDEX(Parameters,MATCH($A115,Parameters!$A:$A,0),MATCH(Y$3,Parameters!$8:$8,0))</f>
        <v>0.9</v>
      </c>
      <c r="Z115" s="56">
        <f ca="1">INDEX(Parameters,MATCH($A115,Parameters!$A:$A,0),MATCH(Z$3,Parameters!$8:$8,0))</f>
        <v>0.9</v>
      </c>
      <c r="AA115" s="56">
        <f ca="1">INDEX(Parameters,MATCH($A115,Parameters!$A:$A,0),MATCH(AA$3,Parameters!$8:$8,0))</f>
        <v>0.9</v>
      </c>
      <c r="AB115" s="56">
        <f ca="1">INDEX(Parameters,MATCH($A115,Parameters!$A:$A,0),MATCH(AB$3,Parameters!$8:$8,0))</f>
        <v>0.9</v>
      </c>
      <c r="AC115" s="56">
        <f ca="1">INDEX(Parameters,MATCH($A115,Parameters!$A:$A,0),MATCH(AC$3,Parameters!$8:$8,0))</f>
        <v>0.9</v>
      </c>
      <c r="AD115" s="56">
        <f ca="1">INDEX(Parameters,MATCH($A115,Parameters!$A:$A,0),MATCH(AD$3,Parameters!$8:$8,0))</f>
        <v>0.9</v>
      </c>
      <c r="AE115" s="56">
        <f ca="1">INDEX(Parameters,MATCH($A115,Parameters!$A:$A,0),MATCH(AE$3,Parameters!$8:$8,0))</f>
        <v>0.9</v>
      </c>
      <c r="AF115" s="56">
        <f ca="1">INDEX(Parameters,MATCH($A115,Parameters!$A:$A,0),MATCH(AF$3,Parameters!$8:$8,0))</f>
        <v>0.9</v>
      </c>
      <c r="AG115" s="56">
        <f ca="1">INDEX(Parameters,MATCH($A115,Parameters!$A:$A,0),MATCH(AG$3,Parameters!$8:$8,0))</f>
        <v>0.9</v>
      </c>
      <c r="AH115" s="56">
        <f ca="1">INDEX(Parameters,MATCH($A115,Parameters!$A:$A,0),MATCH(AH$3,Parameters!$8:$8,0))</f>
        <v>0.9</v>
      </c>
      <c r="AI115" s="56">
        <f ca="1">INDEX(Parameters,MATCH($A115,Parameters!$A:$A,0),MATCH(AI$3,Parameters!$8:$8,0))</f>
        <v>0.9</v>
      </c>
      <c r="AJ115" s="56">
        <f ca="1">INDEX(Parameters,MATCH($A115,Parameters!$A:$A,0),MATCH(AJ$3,Parameters!$8:$8,0))</f>
        <v>0.9</v>
      </c>
      <c r="AK115" s="56">
        <f ca="1">INDEX(Parameters,MATCH($A115,Parameters!$A:$A,0),MATCH(AK$3,Parameters!$8:$8,0))</f>
        <v>0.9</v>
      </c>
      <c r="AL115" s="56">
        <f ca="1">INDEX(Parameters,MATCH($A115,Parameters!$A:$A,0),MATCH(AL$3,Parameters!$8:$8,0))</f>
        <v>0.9</v>
      </c>
      <c r="AM115" s="56"/>
      <c r="AN115" s="56"/>
      <c r="AO115" s="56"/>
      <c r="AP115" s="56"/>
      <c r="AQ115" s="56"/>
    </row>
    <row r="116" spans="1:43" ht="18.75" x14ac:dyDescent="0.35">
      <c r="A116" s="382" t="s">
        <v>319</v>
      </c>
      <c r="B116" s="25" t="s">
        <v>128</v>
      </c>
      <c r="C116" s="69" t="s">
        <v>226</v>
      </c>
      <c r="D116" s="25" t="s">
        <v>252</v>
      </c>
      <c r="E116" s="46" t="str">
        <f t="shared" si="69"/>
        <v>Goats</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Goats</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Goats</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Goats</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Goats</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Goats</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Goats</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Goats</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Goats</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Goats</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Goats</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EF_NH3_grazing_Goats</v>
      </c>
      <c r="B132" s="52"/>
      <c r="C132" s="2" t="s">
        <v>231</v>
      </c>
      <c r="D132" s="77" t="str">
        <f ca="1">VLOOKUP(A132,Parameters,4,0)</f>
        <v>NH3-N</v>
      </c>
      <c r="E132" s="46" t="str">
        <f t="shared" si="69"/>
        <v>Goats</v>
      </c>
      <c r="F132" s="77" t="str">
        <f ca="1">VLOOKUP(A132,Parameters,6,0)</f>
        <v>Fraction TAN</v>
      </c>
      <c r="G132" s="358"/>
      <c r="H132" s="56">
        <f ca="1">INDEX(Parameters,MATCH($A132,Parameters!$A:$A,0),MATCH(H$3,Parameters!$8:$8,0))</f>
        <v>0.09</v>
      </c>
      <c r="I132" s="56">
        <f ca="1">INDEX(Parameters,MATCH($A132,Parameters!$A:$A,0),MATCH(I$3,Parameters!$8:$8,0))</f>
        <v>0.09</v>
      </c>
      <c r="J132" s="56">
        <f ca="1">INDEX(Parameters,MATCH($A132,Parameters!$A:$A,0),MATCH(J$3,Parameters!$8:$8,0))</f>
        <v>0.09</v>
      </c>
      <c r="K132" s="56">
        <f ca="1">INDEX(Parameters,MATCH($A132,Parameters!$A:$A,0),MATCH(K$3,Parameters!$8:$8,0))</f>
        <v>0.09</v>
      </c>
      <c r="L132" s="56">
        <f ca="1">INDEX(Parameters,MATCH($A132,Parameters!$A:$A,0),MATCH(L$3,Parameters!$8:$8,0))</f>
        <v>0.09</v>
      </c>
      <c r="M132" s="56">
        <f ca="1">INDEX(Parameters,MATCH($A132,Parameters!$A:$A,0),MATCH(M$3,Parameters!$8:$8,0))</f>
        <v>0.09</v>
      </c>
      <c r="N132" s="56">
        <f ca="1">INDEX(Parameters,MATCH($A132,Parameters!$A:$A,0),MATCH(N$3,Parameters!$8:$8,0))</f>
        <v>0.09</v>
      </c>
      <c r="O132" s="56">
        <f ca="1">INDEX(Parameters,MATCH($A132,Parameters!$A:$A,0),MATCH(O$3,Parameters!$8:$8,0))</f>
        <v>0.09</v>
      </c>
      <c r="P132" s="56">
        <f ca="1">INDEX(Parameters,MATCH($A132,Parameters!$A:$A,0),MATCH(P$3,Parameters!$8:$8,0))</f>
        <v>0.09</v>
      </c>
      <c r="Q132" s="56">
        <f ca="1">INDEX(Parameters,MATCH($A132,Parameters!$A:$A,0),MATCH(Q$3,Parameters!$8:$8,0))</f>
        <v>0.09</v>
      </c>
      <c r="R132" s="56">
        <f ca="1">INDEX(Parameters,MATCH($A132,Parameters!$A:$A,0),MATCH(R$3,Parameters!$8:$8,0))</f>
        <v>0.09</v>
      </c>
      <c r="S132" s="56">
        <f ca="1">INDEX(Parameters,MATCH($A132,Parameters!$A:$A,0),MATCH(S$3,Parameters!$8:$8,0))</f>
        <v>0.09</v>
      </c>
      <c r="T132" s="56">
        <f ca="1">INDEX(Parameters,MATCH($A132,Parameters!$A:$A,0),MATCH(T$3,Parameters!$8:$8,0))</f>
        <v>0.09</v>
      </c>
      <c r="U132" s="56">
        <f ca="1">INDEX(Parameters,MATCH($A132,Parameters!$A:$A,0),MATCH(U$3,Parameters!$8:$8,0))</f>
        <v>0.09</v>
      </c>
      <c r="V132" s="56">
        <f ca="1">INDEX(Parameters,MATCH($A132,Parameters!$A:$A,0),MATCH(V$3,Parameters!$8:$8,0))</f>
        <v>0.09</v>
      </c>
      <c r="W132" s="56">
        <f ca="1">INDEX(Parameters,MATCH($A132,Parameters!$A:$A,0),MATCH(W$3,Parameters!$8:$8,0))</f>
        <v>0.09</v>
      </c>
      <c r="X132" s="56">
        <f ca="1">INDEX(Parameters,MATCH($A132,Parameters!$A:$A,0),MATCH(X$3,Parameters!$8:$8,0))</f>
        <v>0.09</v>
      </c>
      <c r="Y132" s="56">
        <f ca="1">INDEX(Parameters,MATCH($A132,Parameters!$A:$A,0),MATCH(Y$3,Parameters!$8:$8,0))</f>
        <v>0.09</v>
      </c>
      <c r="Z132" s="56">
        <f ca="1">INDEX(Parameters,MATCH($A132,Parameters!$A:$A,0),MATCH(Z$3,Parameters!$8:$8,0))</f>
        <v>0.09</v>
      </c>
      <c r="AA132" s="56">
        <f ca="1">INDEX(Parameters,MATCH($A132,Parameters!$A:$A,0),MATCH(AA$3,Parameters!$8:$8,0))</f>
        <v>0.09</v>
      </c>
      <c r="AB132" s="56">
        <f ca="1">INDEX(Parameters,MATCH($A132,Parameters!$A:$A,0),MATCH(AB$3,Parameters!$8:$8,0))</f>
        <v>0.09</v>
      </c>
      <c r="AC132" s="56">
        <f ca="1">INDEX(Parameters,MATCH($A132,Parameters!$A:$A,0),MATCH(AC$3,Parameters!$8:$8,0))</f>
        <v>0.09</v>
      </c>
      <c r="AD132" s="56">
        <f ca="1">INDEX(Parameters,MATCH($A132,Parameters!$A:$A,0),MATCH(AD$3,Parameters!$8:$8,0))</f>
        <v>0.09</v>
      </c>
      <c r="AE132" s="56">
        <f ca="1">INDEX(Parameters,MATCH($A132,Parameters!$A:$A,0),MATCH(AE$3,Parameters!$8:$8,0))</f>
        <v>0.09</v>
      </c>
      <c r="AF132" s="56">
        <f ca="1">INDEX(Parameters,MATCH($A132,Parameters!$A:$A,0),MATCH(AF$3,Parameters!$8:$8,0))</f>
        <v>0.09</v>
      </c>
      <c r="AG132" s="56">
        <f ca="1">INDEX(Parameters,MATCH($A132,Parameters!$A:$A,0),MATCH(AG$3,Parameters!$8:$8,0))</f>
        <v>0.09</v>
      </c>
      <c r="AH132" s="56">
        <f ca="1">INDEX(Parameters,MATCH($A132,Parameters!$A:$A,0),MATCH(AH$3,Parameters!$8:$8,0))</f>
        <v>0.09</v>
      </c>
      <c r="AI132" s="56">
        <f ca="1">INDEX(Parameters,MATCH($A132,Parameters!$A:$A,0),MATCH(AI$3,Parameters!$8:$8,0))</f>
        <v>0.09</v>
      </c>
      <c r="AJ132" s="56">
        <f ca="1">INDEX(Parameters,MATCH($A132,Parameters!$A:$A,0),MATCH(AJ$3,Parameters!$8:$8,0))</f>
        <v>0.09</v>
      </c>
      <c r="AK132" s="56">
        <f ca="1">INDEX(Parameters,MATCH($A132,Parameters!$A:$A,0),MATCH(AK$3,Parameters!$8:$8,0))</f>
        <v>0.09</v>
      </c>
      <c r="AL132" s="56">
        <f ca="1">INDEX(Parameters,MATCH($A132,Parameters!$A:$A,0),MATCH(AL$3,Parameters!$8:$8,0))</f>
        <v>0.09</v>
      </c>
      <c r="AM132" s="56"/>
      <c r="AN132" s="56"/>
      <c r="AO132" s="56"/>
      <c r="AP132" s="56"/>
      <c r="AQ132" s="56"/>
    </row>
    <row r="133" spans="1:43" ht="18" x14ac:dyDescent="0.35">
      <c r="A133" s="89" t="s">
        <v>329</v>
      </c>
      <c r="B133" s="2" t="s">
        <v>341</v>
      </c>
      <c r="C133" s="63" t="s">
        <v>233</v>
      </c>
      <c r="D133" s="25" t="s">
        <v>252</v>
      </c>
      <c r="E133" s="46" t="str">
        <f t="shared" si="69"/>
        <v>Goats</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Goats</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Goats</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Goats</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EF_N2O_Grazing_Goats</v>
      </c>
      <c r="B138" s="2"/>
      <c r="C138" s="42" t="s">
        <v>755</v>
      </c>
      <c r="D138" s="77" t="str">
        <f ca="1">VLOOKUP(A138,Parameters,4,0)</f>
        <v>N2O-N</v>
      </c>
      <c r="E138" s="46" t="str">
        <f t="shared" ref="E138:E142" si="88">$A$1</f>
        <v>Goats</v>
      </c>
      <c r="F138" s="77" t="str">
        <f ca="1">VLOOKUP(A138,Parameters,6,0)</f>
        <v>kg N2O-N/kg N input</v>
      </c>
      <c r="G138" s="176"/>
      <c r="H138" s="56">
        <f ca="1">INDEX(Parameters,MATCH($A138,Parameters!$A:$A,0),MATCH(H$3,Parameters!$8:$8,0))</f>
        <v>0.01</v>
      </c>
      <c r="I138" s="56">
        <f ca="1">INDEX(Parameters,MATCH($A138,Parameters!$A:$A,0),MATCH(I$3,Parameters!$8:$8,0))</f>
        <v>0.01</v>
      </c>
      <c r="J138" s="56">
        <f ca="1">INDEX(Parameters,MATCH($A138,Parameters!$A:$A,0),MATCH(J$3,Parameters!$8:$8,0))</f>
        <v>0.01</v>
      </c>
      <c r="K138" s="56">
        <f ca="1">INDEX(Parameters,MATCH($A138,Parameters!$A:$A,0),MATCH(K$3,Parameters!$8:$8,0))</f>
        <v>0.01</v>
      </c>
      <c r="L138" s="56">
        <f ca="1">INDEX(Parameters,MATCH($A138,Parameters!$A:$A,0),MATCH(L$3,Parameters!$8:$8,0))</f>
        <v>0.01</v>
      </c>
      <c r="M138" s="56">
        <f ca="1">INDEX(Parameters,MATCH($A138,Parameters!$A:$A,0),MATCH(M$3,Parameters!$8:$8,0))</f>
        <v>0.01</v>
      </c>
      <c r="N138" s="56">
        <f ca="1">INDEX(Parameters,MATCH($A138,Parameters!$A:$A,0),MATCH(N$3,Parameters!$8:$8,0))</f>
        <v>0.01</v>
      </c>
      <c r="O138" s="56">
        <f ca="1">INDEX(Parameters,MATCH($A138,Parameters!$A:$A,0),MATCH(O$3,Parameters!$8:$8,0))</f>
        <v>0.01</v>
      </c>
      <c r="P138" s="56">
        <f ca="1">INDEX(Parameters,MATCH($A138,Parameters!$A:$A,0),MATCH(P$3,Parameters!$8:$8,0))</f>
        <v>0.01</v>
      </c>
      <c r="Q138" s="56">
        <f ca="1">INDEX(Parameters,MATCH($A138,Parameters!$A:$A,0),MATCH(Q$3,Parameters!$8:$8,0))</f>
        <v>0.01</v>
      </c>
      <c r="R138" s="56">
        <f ca="1">INDEX(Parameters,MATCH($A138,Parameters!$A:$A,0),MATCH(R$3,Parameters!$8:$8,0))</f>
        <v>0.01</v>
      </c>
      <c r="S138" s="56">
        <f ca="1">INDEX(Parameters,MATCH($A138,Parameters!$A:$A,0),MATCH(S$3,Parameters!$8:$8,0))</f>
        <v>0.01</v>
      </c>
      <c r="T138" s="56">
        <f ca="1">INDEX(Parameters,MATCH($A138,Parameters!$A:$A,0),MATCH(T$3,Parameters!$8:$8,0))</f>
        <v>0.01</v>
      </c>
      <c r="U138" s="56">
        <f ca="1">INDEX(Parameters,MATCH($A138,Parameters!$A:$A,0),MATCH(U$3,Parameters!$8:$8,0))</f>
        <v>0.01</v>
      </c>
      <c r="V138" s="56">
        <f ca="1">INDEX(Parameters,MATCH($A138,Parameters!$A:$A,0),MATCH(V$3,Parameters!$8:$8,0))</f>
        <v>0.01</v>
      </c>
      <c r="W138" s="56">
        <f ca="1">INDEX(Parameters,MATCH($A138,Parameters!$A:$A,0),MATCH(W$3,Parameters!$8:$8,0))</f>
        <v>0.01</v>
      </c>
      <c r="X138" s="56">
        <f ca="1">INDEX(Parameters,MATCH($A138,Parameters!$A:$A,0),MATCH(X$3,Parameters!$8:$8,0))</f>
        <v>0.01</v>
      </c>
      <c r="Y138" s="56">
        <f ca="1">INDEX(Parameters,MATCH($A138,Parameters!$A:$A,0),MATCH(Y$3,Parameters!$8:$8,0))</f>
        <v>0.01</v>
      </c>
      <c r="Z138" s="56">
        <f ca="1">INDEX(Parameters,MATCH($A138,Parameters!$A:$A,0),MATCH(Z$3,Parameters!$8:$8,0))</f>
        <v>0.01</v>
      </c>
      <c r="AA138" s="56">
        <f ca="1">INDEX(Parameters,MATCH($A138,Parameters!$A:$A,0),MATCH(AA$3,Parameters!$8:$8,0))</f>
        <v>0.01</v>
      </c>
      <c r="AB138" s="56">
        <f ca="1">INDEX(Parameters,MATCH($A138,Parameters!$A:$A,0),MATCH(AB$3,Parameters!$8:$8,0))</f>
        <v>0.01</v>
      </c>
      <c r="AC138" s="56">
        <f ca="1">INDEX(Parameters,MATCH($A138,Parameters!$A:$A,0),MATCH(AC$3,Parameters!$8:$8,0))</f>
        <v>0.01</v>
      </c>
      <c r="AD138" s="56">
        <f ca="1">INDEX(Parameters,MATCH($A138,Parameters!$A:$A,0),MATCH(AD$3,Parameters!$8:$8,0))</f>
        <v>0.01</v>
      </c>
      <c r="AE138" s="56">
        <f ca="1">INDEX(Parameters,MATCH($A138,Parameters!$A:$A,0),MATCH(AE$3,Parameters!$8:$8,0))</f>
        <v>0.01</v>
      </c>
      <c r="AF138" s="56">
        <f ca="1">INDEX(Parameters,MATCH($A138,Parameters!$A:$A,0),MATCH(AF$3,Parameters!$8:$8,0))</f>
        <v>0.01</v>
      </c>
      <c r="AG138" s="56">
        <f ca="1">INDEX(Parameters,MATCH($A138,Parameters!$A:$A,0),MATCH(AG$3,Parameters!$8:$8,0))</f>
        <v>0.01</v>
      </c>
      <c r="AH138" s="56">
        <f ca="1">INDEX(Parameters,MATCH($A138,Parameters!$A:$A,0),MATCH(AH$3,Parameters!$8:$8,0))</f>
        <v>0.01</v>
      </c>
      <c r="AI138" s="56">
        <f ca="1">INDEX(Parameters,MATCH($A138,Parameters!$A:$A,0),MATCH(AI$3,Parameters!$8:$8,0))</f>
        <v>0.01</v>
      </c>
      <c r="AJ138" s="56">
        <f ca="1">INDEX(Parameters,MATCH($A138,Parameters!$A:$A,0),MATCH(AJ$3,Parameters!$8:$8,0))</f>
        <v>0.01</v>
      </c>
      <c r="AK138" s="56">
        <f ca="1">INDEX(Parameters,MATCH($A138,Parameters!$A:$A,0),MATCH(AK$3,Parameters!$8:$8,0))</f>
        <v>0.01</v>
      </c>
      <c r="AL138" s="56">
        <f ca="1">INDEX(Parameters,MATCH($A138,Parameters!$A:$A,0),MATCH(AL$3,Parameters!$8:$8,0))</f>
        <v>0.01</v>
      </c>
      <c r="AM138" s="56"/>
      <c r="AN138" s="56"/>
      <c r="AO138" s="56"/>
      <c r="AP138" s="56"/>
      <c r="AQ138" s="56"/>
    </row>
    <row r="139" spans="1:43" x14ac:dyDescent="0.25">
      <c r="A139" s="89" t="s">
        <v>303</v>
      </c>
      <c r="B139" s="2"/>
      <c r="C139" s="99" t="s">
        <v>342</v>
      </c>
      <c r="D139" s="25" t="s">
        <v>350</v>
      </c>
      <c r="E139" s="46" t="str">
        <f t="shared" si="88"/>
        <v>Goats</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Goats</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Goats</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Goats</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Goats</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Goats</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Goats</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Goats</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Goats</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Goats</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Goats</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Goats</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Goats</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Goats</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Goats</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Goats</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Goats</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Goats</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Goats</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Goats</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Goats</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Goats</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Goats</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Goats</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Goats</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Goats</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Goats</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Goats</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Goats</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Goats</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Goats</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Goats</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Goats</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Goats</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Goats</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Goats</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Goats</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Goats</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Goats</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Goats</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Goats</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Goats</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Goats</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Goats</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Goats</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Goats</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Goats</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0D000000}"/>
  <mergeCells count="7">
    <mergeCell ref="A144:G144"/>
    <mergeCell ref="D4:G6"/>
    <mergeCell ref="I6:K6"/>
    <mergeCell ref="C7:C9"/>
    <mergeCell ref="D7:G9"/>
    <mergeCell ref="I7:K7"/>
    <mergeCell ref="I8:K8"/>
  </mergeCells>
  <conditionalFormatting sqref="G25 G111:G112 G189">
    <cfRule type="expression" dxfId="71" priority="8">
      <formula>$G25="CS"</formula>
    </cfRule>
  </conditionalFormatting>
  <conditionalFormatting sqref="G123:G124">
    <cfRule type="expression" dxfId="70" priority="2">
      <formula>$G123="CS"</formula>
    </cfRule>
  </conditionalFormatting>
  <conditionalFormatting sqref="G31">
    <cfRule type="expression" dxfId="69" priority="7">
      <formula>$G31="CS"</formula>
    </cfRule>
  </conditionalFormatting>
  <conditionalFormatting sqref="G37">
    <cfRule type="expression" dxfId="68" priority="6">
      <formula>$G37="CS"</formula>
    </cfRule>
  </conditionalFormatting>
  <conditionalFormatting sqref="G41">
    <cfRule type="expression" dxfId="67" priority="5">
      <formula>$G41="CS"</formula>
    </cfRule>
  </conditionalFormatting>
  <conditionalFormatting sqref="G56">
    <cfRule type="expression" dxfId="66" priority="4">
      <formula>$G56="CS"</formula>
    </cfRule>
  </conditionalFormatting>
  <conditionalFormatting sqref="G135">
    <cfRule type="expression" dxfId="65" priority="3">
      <formula>$G135="CS"</formula>
    </cfRule>
  </conditionalFormatting>
  <conditionalFormatting sqref="G185">
    <cfRule type="expression" dxfId="64" priority="1">
      <formula>$G185="CS"</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82</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Weight_Horses</v>
      </c>
      <c r="B13" s="25" t="s">
        <v>165</v>
      </c>
      <c r="C13" s="25" t="s">
        <v>121</v>
      </c>
      <c r="D13" s="77" t="str">
        <f ca="1">VLOOKUP(A13,Parameters,4,0)</f>
        <v>-</v>
      </c>
      <c r="E13" s="46" t="str">
        <f t="shared" ref="E13:E14" si="1">$A$1</f>
        <v>Horses</v>
      </c>
      <c r="F13" s="77" t="str">
        <f ca="1">VLOOKUP(A13,Parameters,6,0)</f>
        <v>kg</v>
      </c>
      <c r="G13" s="223"/>
      <c r="H13" s="14">
        <f ca="1">INDEX(Parameters,MATCH($A13,Parameters!$A:$A,0),MATCH(H$3,Parameters!$8:$8,0))</f>
        <v>500</v>
      </c>
      <c r="I13" s="14">
        <f ca="1">INDEX(Parameters,MATCH($A13,Parameters!$A:$A,0),MATCH(I$3,Parameters!$8:$8,0))</f>
        <v>500</v>
      </c>
      <c r="J13" s="14">
        <f ca="1">INDEX(Parameters,MATCH($A13,Parameters!$A:$A,0),MATCH(J$3,Parameters!$8:$8,0))</f>
        <v>500</v>
      </c>
      <c r="K13" s="14">
        <f ca="1">INDEX(Parameters,MATCH($A13,Parameters!$A:$A,0),MATCH(K$3,Parameters!$8:$8,0))</f>
        <v>500</v>
      </c>
      <c r="L13" s="14">
        <f ca="1">INDEX(Parameters,MATCH($A13,Parameters!$A:$A,0),MATCH(L$3,Parameters!$8:$8,0))</f>
        <v>500</v>
      </c>
      <c r="M13" s="14">
        <f ca="1">INDEX(Parameters,MATCH($A13,Parameters!$A:$A,0),MATCH(M$3,Parameters!$8:$8,0))</f>
        <v>500</v>
      </c>
      <c r="N13" s="14">
        <f ca="1">INDEX(Parameters,MATCH($A13,Parameters!$A:$A,0),MATCH(N$3,Parameters!$8:$8,0))</f>
        <v>500</v>
      </c>
      <c r="O13" s="14">
        <f ca="1">INDEX(Parameters,MATCH($A13,Parameters!$A:$A,0),MATCH(O$3,Parameters!$8:$8,0))</f>
        <v>500</v>
      </c>
      <c r="P13" s="14">
        <f ca="1">INDEX(Parameters,MATCH($A13,Parameters!$A:$A,0),MATCH(P$3,Parameters!$8:$8,0))</f>
        <v>500</v>
      </c>
      <c r="Q13" s="14">
        <f ca="1">INDEX(Parameters,MATCH($A13,Parameters!$A:$A,0),MATCH(Q$3,Parameters!$8:$8,0))</f>
        <v>500</v>
      </c>
      <c r="R13" s="14">
        <f ca="1">INDEX(Parameters,MATCH($A13,Parameters!$A:$A,0),MATCH(R$3,Parameters!$8:$8,0))</f>
        <v>500</v>
      </c>
      <c r="S13" s="14">
        <f ca="1">INDEX(Parameters,MATCH($A13,Parameters!$A:$A,0),MATCH(S$3,Parameters!$8:$8,0))</f>
        <v>500</v>
      </c>
      <c r="T13" s="14">
        <f ca="1">INDEX(Parameters,MATCH($A13,Parameters!$A:$A,0),MATCH(T$3,Parameters!$8:$8,0))</f>
        <v>500</v>
      </c>
      <c r="U13" s="14">
        <f ca="1">INDEX(Parameters,MATCH($A13,Parameters!$A:$A,0),MATCH(U$3,Parameters!$8:$8,0))</f>
        <v>500</v>
      </c>
      <c r="V13" s="14">
        <f ca="1">INDEX(Parameters,MATCH($A13,Parameters!$A:$A,0),MATCH(V$3,Parameters!$8:$8,0))</f>
        <v>500</v>
      </c>
      <c r="W13" s="14">
        <f ca="1">INDEX(Parameters,MATCH($A13,Parameters!$A:$A,0),MATCH(W$3,Parameters!$8:$8,0))</f>
        <v>500</v>
      </c>
      <c r="X13" s="14">
        <f ca="1">INDEX(Parameters,MATCH($A13,Parameters!$A:$A,0),MATCH(X$3,Parameters!$8:$8,0))</f>
        <v>500</v>
      </c>
      <c r="Y13" s="14">
        <f ca="1">INDEX(Parameters,MATCH($A13,Parameters!$A:$A,0),MATCH(Y$3,Parameters!$8:$8,0))</f>
        <v>500</v>
      </c>
      <c r="Z13" s="14">
        <f ca="1">INDEX(Parameters,MATCH($A13,Parameters!$A:$A,0),MATCH(Z$3,Parameters!$8:$8,0))</f>
        <v>500</v>
      </c>
      <c r="AA13" s="14">
        <f ca="1">INDEX(Parameters,MATCH($A13,Parameters!$A:$A,0),MATCH(AA$3,Parameters!$8:$8,0))</f>
        <v>500</v>
      </c>
      <c r="AB13" s="14">
        <f ca="1">INDEX(Parameters,MATCH($A13,Parameters!$A:$A,0),MATCH(AB$3,Parameters!$8:$8,0))</f>
        <v>500</v>
      </c>
      <c r="AC13" s="14">
        <f ca="1">INDEX(Parameters,MATCH($A13,Parameters!$A:$A,0),MATCH(AC$3,Parameters!$8:$8,0))</f>
        <v>500</v>
      </c>
      <c r="AD13" s="14">
        <f ca="1">INDEX(Parameters,MATCH($A13,Parameters!$A:$A,0),MATCH(AD$3,Parameters!$8:$8,0))</f>
        <v>500</v>
      </c>
      <c r="AE13" s="14">
        <f ca="1">INDEX(Parameters,MATCH($A13,Parameters!$A:$A,0),MATCH(AE$3,Parameters!$8:$8,0))</f>
        <v>500</v>
      </c>
      <c r="AF13" s="14">
        <f ca="1">INDEX(Parameters,MATCH($A13,Parameters!$A:$A,0),MATCH(AF$3,Parameters!$8:$8,0))</f>
        <v>500</v>
      </c>
      <c r="AG13" s="14">
        <f ca="1">INDEX(Parameters,MATCH($A13,Parameters!$A:$A,0),MATCH(AG$3,Parameters!$8:$8,0))</f>
        <v>500</v>
      </c>
      <c r="AH13" s="14">
        <f ca="1">INDEX(Parameters,MATCH($A13,Parameters!$A:$A,0),MATCH(AH$3,Parameters!$8:$8,0))</f>
        <v>500</v>
      </c>
      <c r="AI13" s="14">
        <f ca="1">INDEX(Parameters,MATCH($A13,Parameters!$A:$A,0),MATCH(AI$3,Parameters!$8:$8,0))</f>
        <v>500</v>
      </c>
      <c r="AJ13" s="14">
        <f ca="1">INDEX(Parameters,MATCH($A13,Parameters!$A:$A,0),MATCH(AJ$3,Parameters!$8:$8,0))</f>
        <v>500</v>
      </c>
      <c r="AK13" s="14">
        <f ca="1">INDEX(Parameters,MATCH($A13,Parameters!$A:$A,0),MATCH(AK$3,Parameters!$8:$8,0))</f>
        <v>500</v>
      </c>
      <c r="AL13" s="14">
        <f ca="1">INDEX(Parameters,MATCH($A13,Parameters!$A:$A,0),MATCH(AL$3,Parameters!$8:$8,0))</f>
        <v>500</v>
      </c>
      <c r="AM13" s="14"/>
      <c r="AN13" s="14"/>
      <c r="AO13" s="14"/>
      <c r="AP13" s="14"/>
      <c r="AQ13" s="14"/>
    </row>
    <row r="14" spans="1:43" ht="18" x14ac:dyDescent="0.35">
      <c r="A14" s="66" t="str">
        <f>C14&amp;"_"&amp;E14</f>
        <v>Nex_Horses</v>
      </c>
      <c r="B14" s="25" t="s">
        <v>165</v>
      </c>
      <c r="C14" s="34" t="s">
        <v>188</v>
      </c>
      <c r="D14" s="77" t="str">
        <f ca="1">VLOOKUP(A14,Parameters,4,0)</f>
        <v>N</v>
      </c>
      <c r="E14" s="46" t="str">
        <f t="shared" si="1"/>
        <v>Horses</v>
      </c>
      <c r="F14" s="77" t="str">
        <f ca="1">VLOOKUP(A14,Parameters,6,0)</f>
        <v>kg N/1000 kg animal mass day-1</v>
      </c>
      <c r="G14" s="221"/>
      <c r="H14" s="14">
        <f ca="1">INDEX(Parameters,MATCH($A14,Parameters!$A:$A,0),MATCH(H$3,Parameters!$8:$8,0))</f>
        <v>0.26</v>
      </c>
      <c r="I14" s="14">
        <f ca="1">INDEX(Parameters,MATCH($A14,Parameters!$A:$A,0),MATCH(I$3,Parameters!$8:$8,0))</f>
        <v>0.26</v>
      </c>
      <c r="J14" s="14">
        <f ca="1">INDEX(Parameters,MATCH($A14,Parameters!$A:$A,0),MATCH(J$3,Parameters!$8:$8,0))</f>
        <v>0.26</v>
      </c>
      <c r="K14" s="14">
        <f ca="1">INDEX(Parameters,MATCH($A14,Parameters!$A:$A,0),MATCH(K$3,Parameters!$8:$8,0))</f>
        <v>0.26</v>
      </c>
      <c r="L14" s="14">
        <f ca="1">INDEX(Parameters,MATCH($A14,Parameters!$A:$A,0),MATCH(L$3,Parameters!$8:$8,0))</f>
        <v>0.26</v>
      </c>
      <c r="M14" s="14">
        <f ca="1">INDEX(Parameters,MATCH($A14,Parameters!$A:$A,0),MATCH(M$3,Parameters!$8:$8,0))</f>
        <v>0.26</v>
      </c>
      <c r="N14" s="14">
        <f ca="1">INDEX(Parameters,MATCH($A14,Parameters!$A:$A,0),MATCH(N$3,Parameters!$8:$8,0))</f>
        <v>0.26</v>
      </c>
      <c r="O14" s="14">
        <f ca="1">INDEX(Parameters,MATCH($A14,Parameters!$A:$A,0),MATCH(O$3,Parameters!$8:$8,0))</f>
        <v>0.26</v>
      </c>
      <c r="P14" s="14">
        <f ca="1">INDEX(Parameters,MATCH($A14,Parameters!$A:$A,0),MATCH(P$3,Parameters!$8:$8,0))</f>
        <v>0.26</v>
      </c>
      <c r="Q14" s="14">
        <f ca="1">INDEX(Parameters,MATCH($A14,Parameters!$A:$A,0),MATCH(Q$3,Parameters!$8:$8,0))</f>
        <v>0.26</v>
      </c>
      <c r="R14" s="14">
        <f ca="1">INDEX(Parameters,MATCH($A14,Parameters!$A:$A,0),MATCH(R$3,Parameters!$8:$8,0))</f>
        <v>0.26</v>
      </c>
      <c r="S14" s="14">
        <f ca="1">INDEX(Parameters,MATCH($A14,Parameters!$A:$A,0),MATCH(S$3,Parameters!$8:$8,0))</f>
        <v>0.26</v>
      </c>
      <c r="T14" s="14">
        <f ca="1">INDEX(Parameters,MATCH($A14,Parameters!$A:$A,0),MATCH(T$3,Parameters!$8:$8,0))</f>
        <v>0.26</v>
      </c>
      <c r="U14" s="14">
        <f ca="1">INDEX(Parameters,MATCH($A14,Parameters!$A:$A,0),MATCH(U$3,Parameters!$8:$8,0))</f>
        <v>0.26</v>
      </c>
      <c r="V14" s="14">
        <f ca="1">INDEX(Parameters,MATCH($A14,Parameters!$A:$A,0),MATCH(V$3,Parameters!$8:$8,0))</f>
        <v>0.26</v>
      </c>
      <c r="W14" s="14">
        <f ca="1">INDEX(Parameters,MATCH($A14,Parameters!$A:$A,0),MATCH(W$3,Parameters!$8:$8,0))</f>
        <v>0.26</v>
      </c>
      <c r="X14" s="14">
        <f ca="1">INDEX(Parameters,MATCH($A14,Parameters!$A:$A,0),MATCH(X$3,Parameters!$8:$8,0))</f>
        <v>0.26</v>
      </c>
      <c r="Y14" s="14">
        <f ca="1">INDEX(Parameters,MATCH($A14,Parameters!$A:$A,0),MATCH(Y$3,Parameters!$8:$8,0))</f>
        <v>0.26</v>
      </c>
      <c r="Z14" s="14">
        <f ca="1">INDEX(Parameters,MATCH($A14,Parameters!$A:$A,0),MATCH(Z$3,Parameters!$8:$8,0))</f>
        <v>0.26</v>
      </c>
      <c r="AA14" s="14">
        <f ca="1">INDEX(Parameters,MATCH($A14,Parameters!$A:$A,0),MATCH(AA$3,Parameters!$8:$8,0))</f>
        <v>0.26</v>
      </c>
      <c r="AB14" s="14">
        <f ca="1">INDEX(Parameters,MATCH($A14,Parameters!$A:$A,0),MATCH(AB$3,Parameters!$8:$8,0))</f>
        <v>0.26</v>
      </c>
      <c r="AC14" s="14">
        <f ca="1">INDEX(Parameters,MATCH($A14,Parameters!$A:$A,0),MATCH(AC$3,Parameters!$8:$8,0))</f>
        <v>0.26</v>
      </c>
      <c r="AD14" s="14">
        <f ca="1">INDEX(Parameters,MATCH($A14,Parameters!$A:$A,0),MATCH(AD$3,Parameters!$8:$8,0))</f>
        <v>0.26</v>
      </c>
      <c r="AE14" s="14">
        <f ca="1">INDEX(Parameters,MATCH($A14,Parameters!$A:$A,0),MATCH(AE$3,Parameters!$8:$8,0))</f>
        <v>0.26</v>
      </c>
      <c r="AF14" s="14">
        <f ca="1">INDEX(Parameters,MATCH($A14,Parameters!$A:$A,0),MATCH(AF$3,Parameters!$8:$8,0))</f>
        <v>0.26</v>
      </c>
      <c r="AG14" s="14">
        <f ca="1">INDEX(Parameters,MATCH($A14,Parameters!$A:$A,0),MATCH(AG$3,Parameters!$8:$8,0))</f>
        <v>0.26</v>
      </c>
      <c r="AH14" s="14">
        <f ca="1">INDEX(Parameters,MATCH($A14,Parameters!$A:$A,0),MATCH(AH$3,Parameters!$8:$8,0))</f>
        <v>0.26</v>
      </c>
      <c r="AI14" s="14">
        <f ca="1">INDEX(Parameters,MATCH($A14,Parameters!$A:$A,0),MATCH(AI$3,Parameters!$8:$8,0))</f>
        <v>0.26</v>
      </c>
      <c r="AJ14" s="14">
        <f ca="1">INDEX(Parameters,MATCH($A14,Parameters!$A:$A,0),MATCH(AJ$3,Parameters!$8:$8,0))</f>
        <v>0.26</v>
      </c>
      <c r="AK14" s="14">
        <f ca="1">INDEX(Parameters,MATCH($A14,Parameters!$A:$A,0),MATCH(AK$3,Parameters!$8:$8,0))</f>
        <v>0.26</v>
      </c>
      <c r="AL14" s="14">
        <f ca="1">INDEX(Parameters,MATCH($A14,Parameters!$A:$A,0),MATCH(AL$3,Parameters!$8:$8,0))</f>
        <v>0.26</v>
      </c>
      <c r="AM14" s="14"/>
      <c r="AN14" s="14"/>
      <c r="AO14" s="14"/>
      <c r="AP14" s="14"/>
      <c r="AQ14" s="14"/>
    </row>
    <row r="15" spans="1:43" x14ac:dyDescent="0.25">
      <c r="A15" s="66" t="str">
        <f>C15&amp;"_"&amp;E15</f>
        <v>Number of livestock_Horses</v>
      </c>
      <c r="B15" s="25" t="s">
        <v>165</v>
      </c>
      <c r="C15" s="25" t="s">
        <v>114</v>
      </c>
      <c r="D15" s="25" t="s">
        <v>49</v>
      </c>
      <c r="E15" s="46" t="str">
        <f>$A$1</f>
        <v>Horses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Horses</v>
      </c>
      <c r="F16" s="25" t="s">
        <v>148</v>
      </c>
      <c r="G16" s="221"/>
      <c r="H16" s="14">
        <f ca="1">H13/1000*H14*Parameters!$K$10</f>
        <v>47.45</v>
      </c>
      <c r="I16" s="14">
        <f ca="1">I13/1000*I14*Parameters!$K$10</f>
        <v>47.45</v>
      </c>
      <c r="J16" s="14">
        <f ca="1">J13/1000*J14*Parameters!$K$10</f>
        <v>47.45</v>
      </c>
      <c r="K16" s="14">
        <f ca="1">K13/1000*K14*Parameters!$K$10</f>
        <v>47.45</v>
      </c>
      <c r="L16" s="14">
        <f ca="1">L13/1000*L14*Parameters!$K$10</f>
        <v>47.45</v>
      </c>
      <c r="M16" s="14">
        <f ca="1">M13/1000*M14*Parameters!$K$10</f>
        <v>47.45</v>
      </c>
      <c r="N16" s="14">
        <f ca="1">N13/1000*N14*Parameters!$K$10</f>
        <v>47.45</v>
      </c>
      <c r="O16" s="14">
        <f ca="1">O13/1000*O14*Parameters!$K$10</f>
        <v>47.45</v>
      </c>
      <c r="P16" s="14">
        <f ca="1">P13/1000*P14*Parameters!$K$10</f>
        <v>47.45</v>
      </c>
      <c r="Q16" s="14">
        <f ca="1">Q13/1000*Q14*Parameters!$K$10</f>
        <v>47.45</v>
      </c>
      <c r="R16" s="14">
        <f ca="1">R13/1000*R14*Parameters!$K$10</f>
        <v>47.45</v>
      </c>
      <c r="S16" s="14">
        <f ca="1">S13/1000*S14*Parameters!$K$10</f>
        <v>47.45</v>
      </c>
      <c r="T16" s="14">
        <f ca="1">T13/1000*T14*Parameters!$K$10</f>
        <v>47.45</v>
      </c>
      <c r="U16" s="14">
        <f ca="1">U13/1000*U14*Parameters!$K$10</f>
        <v>47.45</v>
      </c>
      <c r="V16" s="14">
        <f ca="1">V13/1000*V14*Parameters!$K$10</f>
        <v>47.45</v>
      </c>
      <c r="W16" s="14">
        <f ca="1">W13/1000*W14*Parameters!$K$10</f>
        <v>47.45</v>
      </c>
      <c r="X16" s="14">
        <f ca="1">X13/1000*X14*Parameters!$K$10</f>
        <v>47.45</v>
      </c>
      <c r="Y16" s="14">
        <f ca="1">Y13/1000*Y14*Parameters!$K$10</f>
        <v>47.45</v>
      </c>
      <c r="Z16" s="14">
        <f ca="1">Z13/1000*Z14*Parameters!$K$10</f>
        <v>47.45</v>
      </c>
      <c r="AA16" s="14">
        <f ca="1">AA13/1000*AA14*Parameters!$K$10</f>
        <v>47.45</v>
      </c>
      <c r="AB16" s="14">
        <f ca="1">AB13/1000*AB14*Parameters!$K$10</f>
        <v>47.45</v>
      </c>
      <c r="AC16" s="14">
        <f ca="1">AC13/1000*AC14*Parameters!$K$10</f>
        <v>47.45</v>
      </c>
      <c r="AD16" s="14">
        <f ca="1">AD13/1000*AD14*Parameters!$K$10</f>
        <v>47.45</v>
      </c>
      <c r="AE16" s="14">
        <f ca="1">AE13/1000*AE14*Parameters!$K$10</f>
        <v>47.45</v>
      </c>
      <c r="AF16" s="14">
        <f ca="1">AF13/1000*AF14*Parameters!$K$10</f>
        <v>47.45</v>
      </c>
      <c r="AG16" s="14">
        <f ca="1">AG13/1000*AG14*Parameters!$K$10</f>
        <v>47.45</v>
      </c>
      <c r="AH16" s="14">
        <f ca="1">AH13/1000*AH14*Parameters!$K$10</f>
        <v>47.45</v>
      </c>
      <c r="AI16" s="14">
        <f ca="1">AI13/1000*AI14*Parameters!$K$10</f>
        <v>47.45</v>
      </c>
      <c r="AJ16" s="14">
        <f ca="1">AJ13/1000*AJ14*Parameters!$K$10</f>
        <v>47.45</v>
      </c>
      <c r="AK16" s="14">
        <f ca="1">AK13/1000*AK14*Parameters!$K$10</f>
        <v>47.45</v>
      </c>
      <c r="AL16" s="14">
        <f ca="1">AL13/1000*AL14*Parameters!$K$10</f>
        <v>47.45</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period_Horses</v>
      </c>
      <c r="B18" s="25" t="s">
        <v>165</v>
      </c>
      <c r="C18" s="25" t="s">
        <v>152</v>
      </c>
      <c r="D18" s="77" t="str">
        <f ca="1">VLOOKUP(A18,Parameters,4,0)</f>
        <v>-</v>
      </c>
      <c r="E18" s="46" t="str">
        <f t="shared" ref="E18:E107" si="2">$A$1</f>
        <v>Horses</v>
      </c>
      <c r="F18" s="77" t="str">
        <f ca="1">VLOOKUP(A18,Parameters,6,0)</f>
        <v>Days</v>
      </c>
      <c r="G18" s="223"/>
      <c r="H18" s="14">
        <f ca="1">INDEX(Parameters,MATCH($A18,Parameters!$A:$A,0),MATCH(H$3,Parameters!$8:$8,0))</f>
        <v>180</v>
      </c>
      <c r="I18" s="14">
        <f ca="1">INDEX(Parameters,MATCH($A18,Parameters!$A:$A,0),MATCH(I$3,Parameters!$8:$8,0))</f>
        <v>180</v>
      </c>
      <c r="J18" s="14">
        <f ca="1">INDEX(Parameters,MATCH($A18,Parameters!$A:$A,0),MATCH(J$3,Parameters!$8:$8,0))</f>
        <v>180</v>
      </c>
      <c r="K18" s="14">
        <f ca="1">INDEX(Parameters,MATCH($A18,Parameters!$A:$A,0),MATCH(K$3,Parameters!$8:$8,0))</f>
        <v>180</v>
      </c>
      <c r="L18" s="14">
        <f ca="1">INDEX(Parameters,MATCH($A18,Parameters!$A:$A,0),MATCH(L$3,Parameters!$8:$8,0))</f>
        <v>180</v>
      </c>
      <c r="M18" s="14">
        <f ca="1">INDEX(Parameters,MATCH($A18,Parameters!$A:$A,0),MATCH(M$3,Parameters!$8:$8,0))</f>
        <v>180</v>
      </c>
      <c r="N18" s="14">
        <f ca="1">INDEX(Parameters,MATCH($A18,Parameters!$A:$A,0),MATCH(N$3,Parameters!$8:$8,0))</f>
        <v>180</v>
      </c>
      <c r="O18" s="14">
        <f ca="1">INDEX(Parameters,MATCH($A18,Parameters!$A:$A,0),MATCH(O$3,Parameters!$8:$8,0))</f>
        <v>180</v>
      </c>
      <c r="P18" s="14">
        <f ca="1">INDEX(Parameters,MATCH($A18,Parameters!$A:$A,0),MATCH(P$3,Parameters!$8:$8,0))</f>
        <v>180</v>
      </c>
      <c r="Q18" s="14">
        <f ca="1">INDEX(Parameters,MATCH($A18,Parameters!$A:$A,0),MATCH(Q$3,Parameters!$8:$8,0))</f>
        <v>180</v>
      </c>
      <c r="R18" s="14">
        <f ca="1">INDEX(Parameters,MATCH($A18,Parameters!$A:$A,0),MATCH(R$3,Parameters!$8:$8,0))</f>
        <v>180</v>
      </c>
      <c r="S18" s="14">
        <f ca="1">INDEX(Parameters,MATCH($A18,Parameters!$A:$A,0),MATCH(S$3,Parameters!$8:$8,0))</f>
        <v>180</v>
      </c>
      <c r="T18" s="14">
        <f ca="1">INDEX(Parameters,MATCH($A18,Parameters!$A:$A,0),MATCH(T$3,Parameters!$8:$8,0))</f>
        <v>180</v>
      </c>
      <c r="U18" s="14">
        <f ca="1">INDEX(Parameters,MATCH($A18,Parameters!$A:$A,0),MATCH(U$3,Parameters!$8:$8,0))</f>
        <v>180</v>
      </c>
      <c r="V18" s="14">
        <f ca="1">INDEX(Parameters,MATCH($A18,Parameters!$A:$A,0),MATCH(V$3,Parameters!$8:$8,0))</f>
        <v>180</v>
      </c>
      <c r="W18" s="14">
        <f ca="1">INDEX(Parameters,MATCH($A18,Parameters!$A:$A,0),MATCH(W$3,Parameters!$8:$8,0))</f>
        <v>180</v>
      </c>
      <c r="X18" s="14">
        <f ca="1">INDEX(Parameters,MATCH($A18,Parameters!$A:$A,0),MATCH(X$3,Parameters!$8:$8,0))</f>
        <v>180</v>
      </c>
      <c r="Y18" s="14">
        <f ca="1">INDEX(Parameters,MATCH($A18,Parameters!$A:$A,0),MATCH(Y$3,Parameters!$8:$8,0))</f>
        <v>180</v>
      </c>
      <c r="Z18" s="14">
        <f ca="1">INDEX(Parameters,MATCH($A18,Parameters!$A:$A,0),MATCH(Z$3,Parameters!$8:$8,0))</f>
        <v>180</v>
      </c>
      <c r="AA18" s="14">
        <f ca="1">INDEX(Parameters,MATCH($A18,Parameters!$A:$A,0),MATCH(AA$3,Parameters!$8:$8,0))</f>
        <v>180</v>
      </c>
      <c r="AB18" s="14">
        <f ca="1">INDEX(Parameters,MATCH($A18,Parameters!$A:$A,0),MATCH(AB$3,Parameters!$8:$8,0))</f>
        <v>180</v>
      </c>
      <c r="AC18" s="14">
        <f ca="1">INDEX(Parameters,MATCH($A18,Parameters!$A:$A,0),MATCH(AC$3,Parameters!$8:$8,0))</f>
        <v>180</v>
      </c>
      <c r="AD18" s="14">
        <f ca="1">INDEX(Parameters,MATCH($A18,Parameters!$A:$A,0),MATCH(AD$3,Parameters!$8:$8,0))</f>
        <v>180</v>
      </c>
      <c r="AE18" s="14">
        <f ca="1">INDEX(Parameters,MATCH($A18,Parameters!$A:$A,0),MATCH(AE$3,Parameters!$8:$8,0))</f>
        <v>180</v>
      </c>
      <c r="AF18" s="14">
        <f ca="1">INDEX(Parameters,MATCH($A18,Parameters!$A:$A,0),MATCH(AF$3,Parameters!$8:$8,0))</f>
        <v>180</v>
      </c>
      <c r="AG18" s="14">
        <f ca="1">INDEX(Parameters,MATCH($A18,Parameters!$A:$A,0),MATCH(AG$3,Parameters!$8:$8,0))</f>
        <v>180</v>
      </c>
      <c r="AH18" s="14">
        <f ca="1">INDEX(Parameters,MATCH($A18,Parameters!$A:$A,0),MATCH(AH$3,Parameters!$8:$8,0))</f>
        <v>180</v>
      </c>
      <c r="AI18" s="14">
        <f ca="1">INDEX(Parameters,MATCH($A18,Parameters!$A:$A,0),MATCH(AI$3,Parameters!$8:$8,0))</f>
        <v>180</v>
      </c>
      <c r="AJ18" s="14">
        <f ca="1">INDEX(Parameters,MATCH($A18,Parameters!$A:$A,0),MATCH(AJ$3,Parameters!$8:$8,0))</f>
        <v>180</v>
      </c>
      <c r="AK18" s="14">
        <f ca="1">INDEX(Parameters,MATCH($A18,Parameters!$A:$A,0),MATCH(AK$3,Parameters!$8:$8,0))</f>
        <v>180</v>
      </c>
      <c r="AL18" s="14">
        <f ca="1">INDEX(Parameters,MATCH($A18,Parameters!$A:$A,0),MATCH(AL$3,Parameters!$8:$8,0))</f>
        <v>180</v>
      </c>
      <c r="AM18" s="14"/>
      <c r="AN18" s="14"/>
      <c r="AO18" s="14"/>
      <c r="AP18" s="14"/>
      <c r="AQ18" s="14"/>
    </row>
    <row r="19" spans="1:43" x14ac:dyDescent="0.25">
      <c r="A19" s="66" t="str">
        <f t="shared" ref="A19:A20" si="3">C19&amp;"_"&amp;E19</f>
        <v>Proportion of N excreted as TAN_Horses</v>
      </c>
      <c r="B19" s="25" t="s">
        <v>165</v>
      </c>
      <c r="C19" s="25" t="s">
        <v>486</v>
      </c>
      <c r="D19" s="77" t="str">
        <f ca="1">VLOOKUP(A19,Parameters,4,0)</f>
        <v>-</v>
      </c>
      <c r="E19" s="46" t="str">
        <f t="shared" si="2"/>
        <v>Horses</v>
      </c>
      <c r="F19" s="77" t="str">
        <f ca="1">VLOOKUP(A19,Parameters,6,0)</f>
        <v>Fraction</v>
      </c>
      <c r="G19" s="223"/>
      <c r="H19" s="162">
        <f ca="1">INDEX(Parameters,MATCH($A19,Parameters!$A:$A,0),MATCH(H$3,Parameters!$8:$8,0))</f>
        <v>0.6</v>
      </c>
      <c r="I19" s="162">
        <f ca="1">INDEX(Parameters,MATCH($A19,Parameters!$A:$A,0),MATCH(I$3,Parameters!$8:$8,0))</f>
        <v>0.6</v>
      </c>
      <c r="J19" s="162">
        <f ca="1">INDEX(Parameters,MATCH($A19,Parameters!$A:$A,0),MATCH(J$3,Parameters!$8:$8,0))</f>
        <v>0.6</v>
      </c>
      <c r="K19" s="162">
        <f ca="1">INDEX(Parameters,MATCH($A19,Parameters!$A:$A,0),MATCH(K$3,Parameters!$8:$8,0))</f>
        <v>0.6</v>
      </c>
      <c r="L19" s="162">
        <f ca="1">INDEX(Parameters,MATCH($A19,Parameters!$A:$A,0),MATCH(L$3,Parameters!$8:$8,0))</f>
        <v>0.6</v>
      </c>
      <c r="M19" s="162">
        <f ca="1">INDEX(Parameters,MATCH($A19,Parameters!$A:$A,0),MATCH(M$3,Parameters!$8:$8,0))</f>
        <v>0.6</v>
      </c>
      <c r="N19" s="162">
        <f ca="1">INDEX(Parameters,MATCH($A19,Parameters!$A:$A,0),MATCH(N$3,Parameters!$8:$8,0))</f>
        <v>0.6</v>
      </c>
      <c r="O19" s="162">
        <f ca="1">INDEX(Parameters,MATCH($A19,Parameters!$A:$A,0),MATCH(O$3,Parameters!$8:$8,0))</f>
        <v>0.6</v>
      </c>
      <c r="P19" s="162">
        <f ca="1">INDEX(Parameters,MATCH($A19,Parameters!$A:$A,0),MATCH(P$3,Parameters!$8:$8,0))</f>
        <v>0.6</v>
      </c>
      <c r="Q19" s="162">
        <f ca="1">INDEX(Parameters,MATCH($A19,Parameters!$A:$A,0),MATCH(Q$3,Parameters!$8:$8,0))</f>
        <v>0.6</v>
      </c>
      <c r="R19" s="162">
        <f ca="1">INDEX(Parameters,MATCH($A19,Parameters!$A:$A,0),MATCH(R$3,Parameters!$8:$8,0))</f>
        <v>0.6</v>
      </c>
      <c r="S19" s="162">
        <f ca="1">INDEX(Parameters,MATCH($A19,Parameters!$A:$A,0),MATCH(S$3,Parameters!$8:$8,0))</f>
        <v>0.6</v>
      </c>
      <c r="T19" s="162">
        <f ca="1">INDEX(Parameters,MATCH($A19,Parameters!$A:$A,0),MATCH(T$3,Parameters!$8:$8,0))</f>
        <v>0.6</v>
      </c>
      <c r="U19" s="162">
        <f ca="1">INDEX(Parameters,MATCH($A19,Parameters!$A:$A,0),MATCH(U$3,Parameters!$8:$8,0))</f>
        <v>0.6</v>
      </c>
      <c r="V19" s="162">
        <f ca="1">INDEX(Parameters,MATCH($A19,Parameters!$A:$A,0),MATCH(V$3,Parameters!$8:$8,0))</f>
        <v>0.6</v>
      </c>
      <c r="W19" s="162">
        <f ca="1">INDEX(Parameters,MATCH($A19,Parameters!$A:$A,0),MATCH(W$3,Parameters!$8:$8,0))</f>
        <v>0.6</v>
      </c>
      <c r="X19" s="162">
        <f ca="1">INDEX(Parameters,MATCH($A19,Parameters!$A:$A,0),MATCH(X$3,Parameters!$8:$8,0))</f>
        <v>0.6</v>
      </c>
      <c r="Y19" s="162">
        <f ca="1">INDEX(Parameters,MATCH($A19,Parameters!$A:$A,0),MATCH(Y$3,Parameters!$8:$8,0))</f>
        <v>0.6</v>
      </c>
      <c r="Z19" s="162">
        <f ca="1">INDEX(Parameters,MATCH($A19,Parameters!$A:$A,0),MATCH(Z$3,Parameters!$8:$8,0))</f>
        <v>0.6</v>
      </c>
      <c r="AA19" s="162">
        <f ca="1">INDEX(Parameters,MATCH($A19,Parameters!$A:$A,0),MATCH(AA$3,Parameters!$8:$8,0))</f>
        <v>0.6</v>
      </c>
      <c r="AB19" s="162">
        <f ca="1">INDEX(Parameters,MATCH($A19,Parameters!$A:$A,0),MATCH(AB$3,Parameters!$8:$8,0))</f>
        <v>0.6</v>
      </c>
      <c r="AC19" s="162">
        <f ca="1">INDEX(Parameters,MATCH($A19,Parameters!$A:$A,0),MATCH(AC$3,Parameters!$8:$8,0))</f>
        <v>0.6</v>
      </c>
      <c r="AD19" s="162">
        <f ca="1">INDEX(Parameters,MATCH($A19,Parameters!$A:$A,0),MATCH(AD$3,Parameters!$8:$8,0))</f>
        <v>0.6</v>
      </c>
      <c r="AE19" s="162">
        <f ca="1">INDEX(Parameters,MATCH($A19,Parameters!$A:$A,0),MATCH(AE$3,Parameters!$8:$8,0))</f>
        <v>0.6</v>
      </c>
      <c r="AF19" s="162">
        <f ca="1">INDEX(Parameters,MATCH($A19,Parameters!$A:$A,0),MATCH(AF$3,Parameters!$8:$8,0))</f>
        <v>0.6</v>
      </c>
      <c r="AG19" s="162">
        <f ca="1">INDEX(Parameters,MATCH($A19,Parameters!$A:$A,0),MATCH(AG$3,Parameters!$8:$8,0))</f>
        <v>0.6</v>
      </c>
      <c r="AH19" s="162">
        <f ca="1">INDEX(Parameters,MATCH($A19,Parameters!$A:$A,0),MATCH(AH$3,Parameters!$8:$8,0))</f>
        <v>0.6</v>
      </c>
      <c r="AI19" s="162">
        <f ca="1">INDEX(Parameters,MATCH($A19,Parameters!$A:$A,0),MATCH(AI$3,Parameters!$8:$8,0))</f>
        <v>0.6</v>
      </c>
      <c r="AJ19" s="162">
        <f ca="1">INDEX(Parameters,MATCH($A19,Parameters!$A:$A,0),MATCH(AJ$3,Parameters!$8:$8,0))</f>
        <v>0.6</v>
      </c>
      <c r="AK19" s="162">
        <f ca="1">INDEX(Parameters,MATCH($A19,Parameters!$A:$A,0),MATCH(AK$3,Parameters!$8:$8,0))</f>
        <v>0.6</v>
      </c>
      <c r="AL19" s="162">
        <f ca="1">INDEX(Parameters,MATCH($A19,Parameters!$A:$A,0),MATCH(AL$3,Parameters!$8:$8,0))</f>
        <v>0.6</v>
      </c>
      <c r="AM19" s="162"/>
      <c r="AN19" s="162"/>
      <c r="AO19" s="162"/>
      <c r="AP19" s="162"/>
      <c r="AQ19" s="162"/>
    </row>
    <row r="20" spans="1:43" x14ac:dyDescent="0.25">
      <c r="A20" s="66" t="str">
        <f t="shared" si="3"/>
        <v>Prop excreta on yards_Horses</v>
      </c>
      <c r="B20" s="25" t="s">
        <v>165</v>
      </c>
      <c r="C20" s="25" t="s">
        <v>480</v>
      </c>
      <c r="D20" s="77" t="str">
        <f ca="1">VLOOKUP(A20,Parameters,4,0)</f>
        <v>-</v>
      </c>
      <c r="E20" s="46" t="str">
        <f t="shared" si="2"/>
        <v>Horses</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Horses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Horses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Horses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Horses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Horses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Horses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Horses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Horses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Horses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Horses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Xhouse_slurry_Horses</v>
      </c>
      <c r="B33" s="25" t="s">
        <v>165</v>
      </c>
      <c r="C33" s="119" t="s">
        <v>442</v>
      </c>
      <c r="D33" s="77" t="str">
        <f>VLOOKUP(A33,Parameters,4,0)</f>
        <v>-</v>
      </c>
      <c r="E33" s="46" t="str">
        <f t="shared" si="2"/>
        <v>Horses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Horses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Horses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Horses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Horses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Horses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Horses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Horses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Horses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EF_NH3_house_slurry_Horses</v>
      </c>
      <c r="B43" s="25" t="s">
        <v>165</v>
      </c>
      <c r="C43" s="2" t="s">
        <v>178</v>
      </c>
      <c r="D43" s="77" t="str">
        <f ca="1">VLOOKUP(A43,Parameters,4,0)</f>
        <v>NH3-N</v>
      </c>
      <c r="E43" s="46" t="str">
        <f t="shared" si="2"/>
        <v>Horses</v>
      </c>
      <c r="F43" s="77" t="str">
        <f ca="1">VLOOKUP(A43,Parameters,6,0)</f>
        <v>Fraction TAN</v>
      </c>
      <c r="G43" s="175"/>
      <c r="H43" s="14">
        <f ca="1">INDEX(Parameters,MATCH($A43,Parameters!$A:$A,0),MATCH(H$3,Parameters!$8:$8,0))</f>
        <v>0</v>
      </c>
      <c r="I43" s="14">
        <f ca="1">INDEX(Parameters,MATCH($A43,Parameters!$A:$A,0),MATCH(I$3,Parameters!$8:$8,0))</f>
        <v>0</v>
      </c>
      <c r="J43" s="14">
        <f ca="1">INDEX(Parameters,MATCH($A43,Parameters!$A:$A,0),MATCH(J$3,Parameters!$8:$8,0))</f>
        <v>0</v>
      </c>
      <c r="K43" s="14">
        <f ca="1">INDEX(Parameters,MATCH($A43,Parameters!$A:$A,0),MATCH(K$3,Parameters!$8:$8,0))</f>
        <v>0</v>
      </c>
      <c r="L43" s="14">
        <f ca="1">INDEX(Parameters,MATCH($A43,Parameters!$A:$A,0),MATCH(L$3,Parameters!$8:$8,0))</f>
        <v>0</v>
      </c>
      <c r="M43" s="14">
        <f ca="1">INDEX(Parameters,MATCH($A43,Parameters!$A:$A,0),MATCH(M$3,Parameters!$8:$8,0))</f>
        <v>0</v>
      </c>
      <c r="N43" s="14">
        <f ca="1">INDEX(Parameters,MATCH($A43,Parameters!$A:$A,0),MATCH(N$3,Parameters!$8:$8,0))</f>
        <v>0</v>
      </c>
      <c r="O43" s="14">
        <f ca="1">INDEX(Parameters,MATCH($A43,Parameters!$A:$A,0),MATCH(O$3,Parameters!$8:$8,0))</f>
        <v>0</v>
      </c>
      <c r="P43" s="14">
        <f ca="1">INDEX(Parameters,MATCH($A43,Parameters!$A:$A,0),MATCH(P$3,Parameters!$8:$8,0))</f>
        <v>0</v>
      </c>
      <c r="Q43" s="14">
        <f ca="1">INDEX(Parameters,MATCH($A43,Parameters!$A:$A,0),MATCH(Q$3,Parameters!$8:$8,0))</f>
        <v>0</v>
      </c>
      <c r="R43" s="14">
        <f ca="1">INDEX(Parameters,MATCH($A43,Parameters!$A:$A,0),MATCH(R$3,Parameters!$8:$8,0))</f>
        <v>0</v>
      </c>
      <c r="S43" s="14">
        <f ca="1">INDEX(Parameters,MATCH($A43,Parameters!$A:$A,0),MATCH(S$3,Parameters!$8:$8,0))</f>
        <v>0</v>
      </c>
      <c r="T43" s="14">
        <f ca="1">INDEX(Parameters,MATCH($A43,Parameters!$A:$A,0),MATCH(T$3,Parameters!$8:$8,0))</f>
        <v>0</v>
      </c>
      <c r="U43" s="14">
        <f ca="1">INDEX(Parameters,MATCH($A43,Parameters!$A:$A,0),MATCH(U$3,Parameters!$8:$8,0))</f>
        <v>0</v>
      </c>
      <c r="V43" s="14">
        <f ca="1">INDEX(Parameters,MATCH($A43,Parameters!$A:$A,0),MATCH(V$3,Parameters!$8:$8,0))</f>
        <v>0</v>
      </c>
      <c r="W43" s="14">
        <f ca="1">INDEX(Parameters,MATCH($A43,Parameters!$A:$A,0),MATCH(W$3,Parameters!$8:$8,0))</f>
        <v>0</v>
      </c>
      <c r="X43" s="14">
        <f ca="1">INDEX(Parameters,MATCH($A43,Parameters!$A:$A,0),MATCH(X$3,Parameters!$8:$8,0))</f>
        <v>0</v>
      </c>
      <c r="Y43" s="14">
        <f ca="1">INDEX(Parameters,MATCH($A43,Parameters!$A:$A,0),MATCH(Y$3,Parameters!$8:$8,0))</f>
        <v>0</v>
      </c>
      <c r="Z43" s="14">
        <f ca="1">INDEX(Parameters,MATCH($A43,Parameters!$A:$A,0),MATCH(Z$3,Parameters!$8:$8,0))</f>
        <v>0</v>
      </c>
      <c r="AA43" s="14">
        <f ca="1">INDEX(Parameters,MATCH($A43,Parameters!$A:$A,0),MATCH(AA$3,Parameters!$8:$8,0))</f>
        <v>0</v>
      </c>
      <c r="AB43" s="14">
        <f ca="1">INDEX(Parameters,MATCH($A43,Parameters!$A:$A,0),MATCH(AB$3,Parameters!$8:$8,0))</f>
        <v>0</v>
      </c>
      <c r="AC43" s="14">
        <f ca="1">INDEX(Parameters,MATCH($A43,Parameters!$A:$A,0),MATCH(AC$3,Parameters!$8:$8,0))</f>
        <v>0</v>
      </c>
      <c r="AD43" s="14">
        <f ca="1">INDEX(Parameters,MATCH($A43,Parameters!$A:$A,0),MATCH(AD$3,Parameters!$8:$8,0))</f>
        <v>0</v>
      </c>
      <c r="AE43" s="14">
        <f ca="1">INDEX(Parameters,MATCH($A43,Parameters!$A:$A,0),MATCH(AE$3,Parameters!$8:$8,0))</f>
        <v>0</v>
      </c>
      <c r="AF43" s="14">
        <f ca="1">INDEX(Parameters,MATCH($A43,Parameters!$A:$A,0),MATCH(AF$3,Parameters!$8:$8,0))</f>
        <v>0</v>
      </c>
      <c r="AG43" s="14">
        <f ca="1">INDEX(Parameters,MATCH($A43,Parameters!$A:$A,0),MATCH(AG$3,Parameters!$8:$8,0))</f>
        <v>0</v>
      </c>
      <c r="AH43" s="14">
        <f ca="1">INDEX(Parameters,MATCH($A43,Parameters!$A:$A,0),MATCH(AH$3,Parameters!$8:$8,0))</f>
        <v>0</v>
      </c>
      <c r="AI43" s="14">
        <f ca="1">INDEX(Parameters,MATCH($A43,Parameters!$A:$A,0),MATCH(AI$3,Parameters!$8:$8,0))</f>
        <v>0</v>
      </c>
      <c r="AJ43" s="14">
        <f ca="1">INDEX(Parameters,MATCH($A43,Parameters!$A:$A,0),MATCH(AJ$3,Parameters!$8:$8,0))</f>
        <v>0</v>
      </c>
      <c r="AK43" s="14">
        <f ca="1">INDEX(Parameters,MATCH($A43,Parameters!$A:$A,0),MATCH(AK$3,Parameters!$8:$8,0))</f>
        <v>0</v>
      </c>
      <c r="AL43" s="14">
        <f ca="1">INDEX(Parameters,MATCH($A43,Parameters!$A:$A,0),MATCH(AL$3,Parameters!$8:$8,0))</f>
        <v>0</v>
      </c>
      <c r="AM43" s="14"/>
      <c r="AN43" s="14"/>
      <c r="AO43" s="14"/>
      <c r="AP43" s="14"/>
      <c r="AQ43" s="14"/>
    </row>
    <row r="44" spans="1:43" x14ac:dyDescent="0.25">
      <c r="A44" s="66" t="str">
        <f t="shared" si="20"/>
        <v>EF_NH3_house_solid_Horses</v>
      </c>
      <c r="B44" s="25" t="s">
        <v>165</v>
      </c>
      <c r="C44" s="2" t="s">
        <v>177</v>
      </c>
      <c r="D44" s="77" t="str">
        <f ca="1">VLOOKUP(A44,Parameters,4,0)</f>
        <v>NH3-N</v>
      </c>
      <c r="E44" s="46" t="str">
        <f t="shared" si="2"/>
        <v>Horses</v>
      </c>
      <c r="F44" s="77" t="str">
        <f ca="1">VLOOKUP(A44,Parameters,6,0)</f>
        <v>Fraction TAN</v>
      </c>
      <c r="G44" s="175"/>
      <c r="H44" s="14">
        <f ca="1">INDEX(Parameters,MATCH($A44,Parameters!$A:$A,0),MATCH(H$3,Parameters!$8:$8,0))</f>
        <v>0.22</v>
      </c>
      <c r="I44" s="14">
        <f ca="1">INDEX(Parameters,MATCH($A44,Parameters!$A:$A,0),MATCH(I$3,Parameters!$8:$8,0))</f>
        <v>0.22</v>
      </c>
      <c r="J44" s="14">
        <f ca="1">INDEX(Parameters,MATCH($A44,Parameters!$A:$A,0),MATCH(J$3,Parameters!$8:$8,0))</f>
        <v>0.22</v>
      </c>
      <c r="K44" s="14">
        <f ca="1">INDEX(Parameters,MATCH($A44,Parameters!$A:$A,0),MATCH(K$3,Parameters!$8:$8,0))</f>
        <v>0.22</v>
      </c>
      <c r="L44" s="14">
        <f ca="1">INDEX(Parameters,MATCH($A44,Parameters!$A:$A,0),MATCH(L$3,Parameters!$8:$8,0))</f>
        <v>0.22</v>
      </c>
      <c r="M44" s="14">
        <f ca="1">INDEX(Parameters,MATCH($A44,Parameters!$A:$A,0),MATCH(M$3,Parameters!$8:$8,0))</f>
        <v>0.22</v>
      </c>
      <c r="N44" s="14">
        <f ca="1">INDEX(Parameters,MATCH($A44,Parameters!$A:$A,0),MATCH(N$3,Parameters!$8:$8,0))</f>
        <v>0.22</v>
      </c>
      <c r="O44" s="14">
        <f ca="1">INDEX(Parameters,MATCH($A44,Parameters!$A:$A,0),MATCH(O$3,Parameters!$8:$8,0))</f>
        <v>0.22</v>
      </c>
      <c r="P44" s="14">
        <f ca="1">INDEX(Parameters,MATCH($A44,Parameters!$A:$A,0),MATCH(P$3,Parameters!$8:$8,0))</f>
        <v>0.22</v>
      </c>
      <c r="Q44" s="14">
        <f ca="1">INDEX(Parameters,MATCH($A44,Parameters!$A:$A,0),MATCH(Q$3,Parameters!$8:$8,0))</f>
        <v>0.22</v>
      </c>
      <c r="R44" s="14">
        <f ca="1">INDEX(Parameters,MATCH($A44,Parameters!$A:$A,0),MATCH(R$3,Parameters!$8:$8,0))</f>
        <v>0.22</v>
      </c>
      <c r="S44" s="14">
        <f ca="1">INDEX(Parameters,MATCH($A44,Parameters!$A:$A,0),MATCH(S$3,Parameters!$8:$8,0))</f>
        <v>0.22</v>
      </c>
      <c r="T44" s="14">
        <f ca="1">INDEX(Parameters,MATCH($A44,Parameters!$A:$A,0),MATCH(T$3,Parameters!$8:$8,0))</f>
        <v>0.22</v>
      </c>
      <c r="U44" s="14">
        <f ca="1">INDEX(Parameters,MATCH($A44,Parameters!$A:$A,0),MATCH(U$3,Parameters!$8:$8,0))</f>
        <v>0.22</v>
      </c>
      <c r="V44" s="14">
        <f ca="1">INDEX(Parameters,MATCH($A44,Parameters!$A:$A,0),MATCH(V$3,Parameters!$8:$8,0))</f>
        <v>0.22</v>
      </c>
      <c r="W44" s="14">
        <f ca="1">INDEX(Parameters,MATCH($A44,Parameters!$A:$A,0),MATCH(W$3,Parameters!$8:$8,0))</f>
        <v>0.22</v>
      </c>
      <c r="X44" s="14">
        <f ca="1">INDEX(Parameters,MATCH($A44,Parameters!$A:$A,0),MATCH(X$3,Parameters!$8:$8,0))</f>
        <v>0.22</v>
      </c>
      <c r="Y44" s="14">
        <f ca="1">INDEX(Parameters,MATCH($A44,Parameters!$A:$A,0),MATCH(Y$3,Parameters!$8:$8,0))</f>
        <v>0.22</v>
      </c>
      <c r="Z44" s="14">
        <f ca="1">INDEX(Parameters,MATCH($A44,Parameters!$A:$A,0),MATCH(Z$3,Parameters!$8:$8,0))</f>
        <v>0.22</v>
      </c>
      <c r="AA44" s="14">
        <f ca="1">INDEX(Parameters,MATCH($A44,Parameters!$A:$A,0),MATCH(AA$3,Parameters!$8:$8,0))</f>
        <v>0.22</v>
      </c>
      <c r="AB44" s="14">
        <f ca="1">INDEX(Parameters,MATCH($A44,Parameters!$A:$A,0),MATCH(AB$3,Parameters!$8:$8,0))</f>
        <v>0.22</v>
      </c>
      <c r="AC44" s="14">
        <f ca="1">INDEX(Parameters,MATCH($A44,Parameters!$A:$A,0),MATCH(AC$3,Parameters!$8:$8,0))</f>
        <v>0.22</v>
      </c>
      <c r="AD44" s="14">
        <f ca="1">INDEX(Parameters,MATCH($A44,Parameters!$A:$A,0),MATCH(AD$3,Parameters!$8:$8,0))</f>
        <v>0.22</v>
      </c>
      <c r="AE44" s="14">
        <f ca="1">INDEX(Parameters,MATCH($A44,Parameters!$A:$A,0),MATCH(AE$3,Parameters!$8:$8,0))</f>
        <v>0.22</v>
      </c>
      <c r="AF44" s="14">
        <f ca="1">INDEX(Parameters,MATCH($A44,Parameters!$A:$A,0),MATCH(AF$3,Parameters!$8:$8,0))</f>
        <v>0.22</v>
      </c>
      <c r="AG44" s="14">
        <f ca="1">INDEX(Parameters,MATCH($A44,Parameters!$A:$A,0),MATCH(AG$3,Parameters!$8:$8,0))</f>
        <v>0.22</v>
      </c>
      <c r="AH44" s="14">
        <f ca="1">INDEX(Parameters,MATCH($A44,Parameters!$A:$A,0),MATCH(AH$3,Parameters!$8:$8,0))</f>
        <v>0.22</v>
      </c>
      <c r="AI44" s="14">
        <f ca="1">INDEX(Parameters,MATCH($A44,Parameters!$A:$A,0),MATCH(AI$3,Parameters!$8:$8,0))</f>
        <v>0.22</v>
      </c>
      <c r="AJ44" s="14">
        <f ca="1">INDEX(Parameters,MATCH($A44,Parameters!$A:$A,0),MATCH(AJ$3,Parameters!$8:$8,0))</f>
        <v>0.22</v>
      </c>
      <c r="AK44" s="14">
        <f ca="1">INDEX(Parameters,MATCH($A44,Parameters!$A:$A,0),MATCH(AK$3,Parameters!$8:$8,0))</f>
        <v>0.22</v>
      </c>
      <c r="AL44" s="14">
        <f ca="1">INDEX(Parameters,MATCH($A44,Parameters!$A:$A,0),MATCH(AL$3,Parameters!$8:$8,0))</f>
        <v>0.22</v>
      </c>
      <c r="AM44" s="14"/>
      <c r="AN44" s="14"/>
      <c r="AO44" s="14"/>
      <c r="AP44" s="14"/>
      <c r="AQ44" s="14"/>
    </row>
    <row r="45" spans="1:43" x14ac:dyDescent="0.25">
      <c r="A45" s="66" t="str">
        <f t="shared" si="20"/>
        <v>EF_NH3_yard_Horses</v>
      </c>
      <c r="B45" s="25" t="s">
        <v>165</v>
      </c>
      <c r="C45" s="2" t="s">
        <v>487</v>
      </c>
      <c r="D45" s="77" t="str">
        <f ca="1">VLOOKUP(A45,Parameters,4,0)</f>
        <v>NH3-N</v>
      </c>
      <c r="E45" s="46" t="str">
        <f t="shared" si="2"/>
        <v>Horses</v>
      </c>
      <c r="F45" s="77" t="str">
        <f ca="1">VLOOKUP(A45,Parameters,6,0)</f>
        <v>Fraction TAN</v>
      </c>
      <c r="G45" s="215"/>
      <c r="H45" s="14">
        <f ca="1">INDEX(Parameters,MATCH($A45,Parameters!$A:$A,0),MATCH(H$3,Parameters!$8:$8,0))</f>
        <v>0</v>
      </c>
      <c r="I45" s="14">
        <f ca="1">INDEX(Parameters,MATCH($A45,Parameters!$A:$A,0),MATCH(I$3,Parameters!$8:$8,0))</f>
        <v>0</v>
      </c>
      <c r="J45" s="14">
        <f ca="1">INDEX(Parameters,MATCH($A45,Parameters!$A:$A,0),MATCH(J$3,Parameters!$8:$8,0))</f>
        <v>0</v>
      </c>
      <c r="K45" s="14">
        <f ca="1">INDEX(Parameters,MATCH($A45,Parameters!$A:$A,0),MATCH(K$3,Parameters!$8:$8,0))</f>
        <v>0</v>
      </c>
      <c r="L45" s="14">
        <f ca="1">INDEX(Parameters,MATCH($A45,Parameters!$A:$A,0),MATCH(L$3,Parameters!$8:$8,0))</f>
        <v>0</v>
      </c>
      <c r="M45" s="14">
        <f ca="1">INDEX(Parameters,MATCH($A45,Parameters!$A:$A,0),MATCH(M$3,Parameters!$8:$8,0))</f>
        <v>0</v>
      </c>
      <c r="N45" s="14">
        <f ca="1">INDEX(Parameters,MATCH($A45,Parameters!$A:$A,0),MATCH(N$3,Parameters!$8:$8,0))</f>
        <v>0</v>
      </c>
      <c r="O45" s="14">
        <f ca="1">INDEX(Parameters,MATCH($A45,Parameters!$A:$A,0),MATCH(O$3,Parameters!$8:$8,0))</f>
        <v>0</v>
      </c>
      <c r="P45" s="14">
        <f ca="1">INDEX(Parameters,MATCH($A45,Parameters!$A:$A,0),MATCH(P$3,Parameters!$8:$8,0))</f>
        <v>0</v>
      </c>
      <c r="Q45" s="14">
        <f ca="1">INDEX(Parameters,MATCH($A45,Parameters!$A:$A,0),MATCH(Q$3,Parameters!$8:$8,0))</f>
        <v>0</v>
      </c>
      <c r="R45" s="14">
        <f ca="1">INDEX(Parameters,MATCH($A45,Parameters!$A:$A,0),MATCH(R$3,Parameters!$8:$8,0))</f>
        <v>0</v>
      </c>
      <c r="S45" s="14">
        <f ca="1">INDEX(Parameters,MATCH($A45,Parameters!$A:$A,0),MATCH(S$3,Parameters!$8:$8,0))</f>
        <v>0</v>
      </c>
      <c r="T45" s="14">
        <f ca="1">INDEX(Parameters,MATCH($A45,Parameters!$A:$A,0),MATCH(T$3,Parameters!$8:$8,0))</f>
        <v>0</v>
      </c>
      <c r="U45" s="14">
        <f ca="1">INDEX(Parameters,MATCH($A45,Parameters!$A:$A,0),MATCH(U$3,Parameters!$8:$8,0))</f>
        <v>0</v>
      </c>
      <c r="V45" s="14">
        <f ca="1">INDEX(Parameters,MATCH($A45,Parameters!$A:$A,0),MATCH(V$3,Parameters!$8:$8,0))</f>
        <v>0</v>
      </c>
      <c r="W45" s="14">
        <f ca="1">INDEX(Parameters,MATCH($A45,Parameters!$A:$A,0),MATCH(W$3,Parameters!$8:$8,0))</f>
        <v>0</v>
      </c>
      <c r="X45" s="14">
        <f ca="1">INDEX(Parameters,MATCH($A45,Parameters!$A:$A,0),MATCH(X$3,Parameters!$8:$8,0))</f>
        <v>0</v>
      </c>
      <c r="Y45" s="14">
        <f ca="1">INDEX(Parameters,MATCH($A45,Parameters!$A:$A,0),MATCH(Y$3,Parameters!$8:$8,0))</f>
        <v>0</v>
      </c>
      <c r="Z45" s="14">
        <f ca="1">INDEX(Parameters,MATCH($A45,Parameters!$A:$A,0),MATCH(Z$3,Parameters!$8:$8,0))</f>
        <v>0</v>
      </c>
      <c r="AA45" s="14">
        <f ca="1">INDEX(Parameters,MATCH($A45,Parameters!$A:$A,0),MATCH(AA$3,Parameters!$8:$8,0))</f>
        <v>0</v>
      </c>
      <c r="AB45" s="14">
        <f ca="1">INDEX(Parameters,MATCH($A45,Parameters!$A:$A,0),MATCH(AB$3,Parameters!$8:$8,0))</f>
        <v>0</v>
      </c>
      <c r="AC45" s="14">
        <f ca="1">INDEX(Parameters,MATCH($A45,Parameters!$A:$A,0),MATCH(AC$3,Parameters!$8:$8,0))</f>
        <v>0</v>
      </c>
      <c r="AD45" s="14">
        <f ca="1">INDEX(Parameters,MATCH($A45,Parameters!$A:$A,0),MATCH(AD$3,Parameters!$8:$8,0))</f>
        <v>0</v>
      </c>
      <c r="AE45" s="14">
        <f ca="1">INDEX(Parameters,MATCH($A45,Parameters!$A:$A,0),MATCH(AE$3,Parameters!$8:$8,0))</f>
        <v>0</v>
      </c>
      <c r="AF45" s="14">
        <f ca="1">INDEX(Parameters,MATCH($A45,Parameters!$A:$A,0),MATCH(AF$3,Parameters!$8:$8,0))</f>
        <v>0</v>
      </c>
      <c r="AG45" s="14">
        <f ca="1">INDEX(Parameters,MATCH($A45,Parameters!$A:$A,0),MATCH(AG$3,Parameters!$8:$8,0))</f>
        <v>0</v>
      </c>
      <c r="AH45" s="14">
        <f ca="1">INDEX(Parameters,MATCH($A45,Parameters!$A:$A,0),MATCH(AH$3,Parameters!$8:$8,0))</f>
        <v>0</v>
      </c>
      <c r="AI45" s="14">
        <f ca="1">INDEX(Parameters,MATCH($A45,Parameters!$A:$A,0),MATCH(AI$3,Parameters!$8:$8,0))</f>
        <v>0</v>
      </c>
      <c r="AJ45" s="14">
        <f ca="1">INDEX(Parameters,MATCH($A45,Parameters!$A:$A,0),MATCH(AJ$3,Parameters!$8:$8,0))</f>
        <v>0</v>
      </c>
      <c r="AK45" s="14">
        <f ca="1">INDEX(Parameters,MATCH($A45,Parameters!$A:$A,0),MATCH(AK$3,Parameters!$8:$8,0))</f>
        <v>0</v>
      </c>
      <c r="AL45" s="14">
        <f ca="1">INDEX(Parameters,MATCH($A45,Parameters!$A:$A,0),MATCH(AL$3,Parameters!$8:$8,0))</f>
        <v>0</v>
      </c>
      <c r="AM45" s="14"/>
      <c r="AN45" s="14"/>
      <c r="AO45" s="14"/>
      <c r="AP45" s="14"/>
      <c r="AQ45" s="14"/>
    </row>
    <row r="46" spans="1:43" ht="18" x14ac:dyDescent="0.35">
      <c r="A46" s="89" t="s">
        <v>306</v>
      </c>
      <c r="B46" s="25" t="s">
        <v>165</v>
      </c>
      <c r="C46" s="73" t="s">
        <v>274</v>
      </c>
      <c r="D46" s="2" t="s">
        <v>252</v>
      </c>
      <c r="E46" s="46" t="str">
        <f t="shared" si="2"/>
        <v>Horses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Horses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Horses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Straw_Horses</v>
      </c>
      <c r="B50" s="25" t="s">
        <v>165</v>
      </c>
      <c r="C50" s="25" t="s">
        <v>169</v>
      </c>
      <c r="D50" s="77" t="str">
        <f ca="1">VLOOKUP(A50,Parameters,4,0)</f>
        <v>-</v>
      </c>
      <c r="E50" s="46" t="str">
        <f t="shared" si="2"/>
        <v>Horses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N_added_in_straw_Horses</v>
      </c>
      <c r="B51" s="25" t="s">
        <v>165</v>
      </c>
      <c r="C51" s="2" t="s">
        <v>173</v>
      </c>
      <c r="D51" s="77" t="str">
        <f ca="1">VLOOKUP(A51,Parameters,4,0)</f>
        <v>-</v>
      </c>
      <c r="E51" s="46" t="str">
        <f t="shared" si="2"/>
        <v>Horses</v>
      </c>
      <c r="F51" s="77" t="str">
        <f ca="1">VLOOKUP(A51,Parameters,6,0)</f>
        <v>kg/animal/yr</v>
      </c>
      <c r="G51" s="175"/>
      <c r="H51" s="56">
        <f ca="1">INDEX(Parameters,MATCH($A51,Parameters!$A:$A,0),MATCH(H$3,Parameters!$8:$8,0))</f>
        <v>2</v>
      </c>
      <c r="I51" s="56">
        <f ca="1">INDEX(Parameters,MATCH($A51,Parameters!$A:$A,0),MATCH(I$3,Parameters!$8:$8,0))</f>
        <v>2</v>
      </c>
      <c r="J51" s="56">
        <f ca="1">INDEX(Parameters,MATCH($A51,Parameters!$A:$A,0),MATCH(J$3,Parameters!$8:$8,0))</f>
        <v>2</v>
      </c>
      <c r="K51" s="56">
        <f ca="1">INDEX(Parameters,MATCH($A51,Parameters!$A:$A,0),MATCH(K$3,Parameters!$8:$8,0))</f>
        <v>2</v>
      </c>
      <c r="L51" s="56">
        <f ca="1">INDEX(Parameters,MATCH($A51,Parameters!$A:$A,0),MATCH(L$3,Parameters!$8:$8,0))</f>
        <v>2</v>
      </c>
      <c r="M51" s="56">
        <f ca="1">INDEX(Parameters,MATCH($A51,Parameters!$A:$A,0),MATCH(M$3,Parameters!$8:$8,0))</f>
        <v>2</v>
      </c>
      <c r="N51" s="56">
        <f ca="1">INDEX(Parameters,MATCH($A51,Parameters!$A:$A,0),MATCH(N$3,Parameters!$8:$8,0))</f>
        <v>2</v>
      </c>
      <c r="O51" s="56">
        <f ca="1">INDEX(Parameters,MATCH($A51,Parameters!$A:$A,0),MATCH(O$3,Parameters!$8:$8,0))</f>
        <v>2</v>
      </c>
      <c r="P51" s="56">
        <f ca="1">INDEX(Parameters,MATCH($A51,Parameters!$A:$A,0),MATCH(P$3,Parameters!$8:$8,0))</f>
        <v>2</v>
      </c>
      <c r="Q51" s="56">
        <f ca="1">INDEX(Parameters,MATCH($A51,Parameters!$A:$A,0),MATCH(Q$3,Parameters!$8:$8,0))</f>
        <v>2</v>
      </c>
      <c r="R51" s="56">
        <f ca="1">INDEX(Parameters,MATCH($A51,Parameters!$A:$A,0),MATCH(R$3,Parameters!$8:$8,0))</f>
        <v>2</v>
      </c>
      <c r="S51" s="56">
        <f ca="1">INDEX(Parameters,MATCH($A51,Parameters!$A:$A,0),MATCH(S$3,Parameters!$8:$8,0))</f>
        <v>2</v>
      </c>
      <c r="T51" s="56">
        <f ca="1">INDEX(Parameters,MATCH($A51,Parameters!$A:$A,0),MATCH(T$3,Parameters!$8:$8,0))</f>
        <v>2</v>
      </c>
      <c r="U51" s="56">
        <f ca="1">INDEX(Parameters,MATCH($A51,Parameters!$A:$A,0),MATCH(U$3,Parameters!$8:$8,0))</f>
        <v>2</v>
      </c>
      <c r="V51" s="56">
        <f ca="1">INDEX(Parameters,MATCH($A51,Parameters!$A:$A,0),MATCH(V$3,Parameters!$8:$8,0))</f>
        <v>2</v>
      </c>
      <c r="W51" s="56">
        <f ca="1">INDEX(Parameters,MATCH($A51,Parameters!$A:$A,0),MATCH(W$3,Parameters!$8:$8,0))</f>
        <v>2</v>
      </c>
      <c r="X51" s="56">
        <f ca="1">INDEX(Parameters,MATCH($A51,Parameters!$A:$A,0),MATCH(X$3,Parameters!$8:$8,0))</f>
        <v>2</v>
      </c>
      <c r="Y51" s="56">
        <f ca="1">INDEX(Parameters,MATCH($A51,Parameters!$A:$A,0),MATCH(Y$3,Parameters!$8:$8,0))</f>
        <v>2</v>
      </c>
      <c r="Z51" s="56">
        <f ca="1">INDEX(Parameters,MATCH($A51,Parameters!$A:$A,0),MATCH(Z$3,Parameters!$8:$8,0))</f>
        <v>2</v>
      </c>
      <c r="AA51" s="56">
        <f ca="1">INDEX(Parameters,MATCH($A51,Parameters!$A:$A,0),MATCH(AA$3,Parameters!$8:$8,0))</f>
        <v>2</v>
      </c>
      <c r="AB51" s="56">
        <f ca="1">INDEX(Parameters,MATCH($A51,Parameters!$A:$A,0),MATCH(AB$3,Parameters!$8:$8,0))</f>
        <v>2</v>
      </c>
      <c r="AC51" s="56">
        <f ca="1">INDEX(Parameters,MATCH($A51,Parameters!$A:$A,0),MATCH(AC$3,Parameters!$8:$8,0))</f>
        <v>2</v>
      </c>
      <c r="AD51" s="56">
        <f ca="1">INDEX(Parameters,MATCH($A51,Parameters!$A:$A,0),MATCH(AD$3,Parameters!$8:$8,0))</f>
        <v>2</v>
      </c>
      <c r="AE51" s="56">
        <f ca="1">INDEX(Parameters,MATCH($A51,Parameters!$A:$A,0),MATCH(AE$3,Parameters!$8:$8,0))</f>
        <v>2</v>
      </c>
      <c r="AF51" s="56">
        <f ca="1">INDEX(Parameters,MATCH($A51,Parameters!$A:$A,0),MATCH(AF$3,Parameters!$8:$8,0))</f>
        <v>2</v>
      </c>
      <c r="AG51" s="56">
        <f ca="1">INDEX(Parameters,MATCH($A51,Parameters!$A:$A,0),MATCH(AG$3,Parameters!$8:$8,0))</f>
        <v>2</v>
      </c>
      <c r="AH51" s="56">
        <f ca="1">INDEX(Parameters,MATCH($A51,Parameters!$A:$A,0),MATCH(AH$3,Parameters!$8:$8,0))</f>
        <v>2</v>
      </c>
      <c r="AI51" s="56">
        <f ca="1">INDEX(Parameters,MATCH($A51,Parameters!$A:$A,0),MATCH(AI$3,Parameters!$8:$8,0))</f>
        <v>2</v>
      </c>
      <c r="AJ51" s="56">
        <f ca="1">INDEX(Parameters,MATCH($A51,Parameters!$A:$A,0),MATCH(AJ$3,Parameters!$8:$8,0))</f>
        <v>2</v>
      </c>
      <c r="AK51" s="56">
        <f ca="1">INDEX(Parameters,MATCH($A51,Parameters!$A:$A,0),MATCH(AK$3,Parameters!$8:$8,0))</f>
        <v>2</v>
      </c>
      <c r="AL51" s="56">
        <f ca="1">INDEX(Parameters,MATCH($A51,Parameters!$A:$A,0),MATCH(AL$3,Parameters!$8:$8,0))</f>
        <v>2</v>
      </c>
      <c r="AM51" s="56"/>
      <c r="AN51" s="56"/>
      <c r="AO51" s="56"/>
      <c r="AP51" s="56"/>
      <c r="AQ51" s="56"/>
    </row>
    <row r="52" spans="1:43" ht="18" x14ac:dyDescent="0.35">
      <c r="A52" s="68"/>
      <c r="B52" s="25" t="s">
        <v>165</v>
      </c>
      <c r="C52" s="63" t="s">
        <v>184</v>
      </c>
      <c r="D52" s="25" t="s">
        <v>153</v>
      </c>
      <c r="E52" s="46" t="str">
        <f t="shared" si="2"/>
        <v>Horses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fimm_Horses</v>
      </c>
      <c r="B53" s="25" t="s">
        <v>165</v>
      </c>
      <c r="C53" s="63" t="s">
        <v>185</v>
      </c>
      <c r="D53" s="77" t="str">
        <f ca="1">VLOOKUP(A53,Parameters,4,0)</f>
        <v>N</v>
      </c>
      <c r="E53" s="46" t="str">
        <f t="shared" si="2"/>
        <v>Horses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Horses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Horses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Horses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xstore_slurry_Horses</v>
      </c>
      <c r="B58" s="25" t="s">
        <v>165</v>
      </c>
      <c r="C58" s="63" t="s">
        <v>380</v>
      </c>
      <c r="D58" s="77" t="str">
        <f>VLOOKUP(A58,Parameters,4,0)</f>
        <v>-</v>
      </c>
      <c r="E58" s="46" t="str">
        <f t="shared" si="2"/>
        <v>Horses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xstore_solid_Horses</v>
      </c>
      <c r="B59" s="25" t="s">
        <v>165</v>
      </c>
      <c r="C59" s="63" t="s">
        <v>190</v>
      </c>
      <c r="D59" s="77" t="str">
        <f>VLOOKUP(A59,Parameters,4,0)</f>
        <v>-</v>
      </c>
      <c r="E59" s="46" t="str">
        <f t="shared" si="2"/>
        <v>Horses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Horses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Horses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Horses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Horses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xbiogas_slurry_Horses</v>
      </c>
      <c r="B65" s="25" t="s">
        <v>165</v>
      </c>
      <c r="C65" s="63" t="s">
        <v>287</v>
      </c>
      <c r="D65" s="77" t="str">
        <f>VLOOKUP(A65,Parameters,4,0)</f>
        <v>-</v>
      </c>
      <c r="E65" s="46" t="str">
        <f t="shared" si="2"/>
        <v>Horses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Horses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Horses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xbiogas_solid_Horses</v>
      </c>
      <c r="B68" s="25" t="s">
        <v>165</v>
      </c>
      <c r="C68" s="101" t="s">
        <v>367</v>
      </c>
      <c r="D68" s="77" t="str">
        <f>VLOOKUP(A68,Parameters,4,0)</f>
        <v>-</v>
      </c>
      <c r="E68" s="46" t="str">
        <f t="shared" si="2"/>
        <v>Horses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Horses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Horses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Horses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Horses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Horses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Horses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fmin_Horses</v>
      </c>
      <c r="B77" s="25" t="s">
        <v>165</v>
      </c>
      <c r="C77" s="42" t="s">
        <v>195</v>
      </c>
      <c r="D77" s="77" t="str">
        <f ca="1">VLOOKUP(A77,Parameters,4,0)</f>
        <v>N</v>
      </c>
      <c r="E77" s="46" t="str">
        <f t="shared" si="2"/>
        <v>Horses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Horses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EF_NH3_storage_slurry_Horses</v>
      </c>
      <c r="B80" s="25" t="s">
        <v>165</v>
      </c>
      <c r="C80" s="2" t="s">
        <v>209</v>
      </c>
      <c r="D80" s="77" t="str">
        <f t="shared" ref="D80:D87" ca="1" si="47">VLOOKUP(A80,Parameters,4,0)</f>
        <v>NH3-N</v>
      </c>
      <c r="E80" s="46" t="str">
        <f t="shared" si="2"/>
        <v>Horses</v>
      </c>
      <c r="F80" s="77" t="str">
        <f t="shared" ref="F80:F87" ca="1" si="48">VLOOKUP(A80,Parameters,6,0)</f>
        <v>Fraction TAN</v>
      </c>
      <c r="G80" s="175"/>
      <c r="H80" s="62">
        <f ca="1">INDEX(Parameters,MATCH($A80,Parameters!$A:$A,0),MATCH(H$3,Parameters!$8:$8,0))</f>
        <v>0</v>
      </c>
      <c r="I80" s="62">
        <f ca="1">INDEX(Parameters,MATCH($A80,Parameters!$A:$A,0),MATCH(I$3,Parameters!$8:$8,0))</f>
        <v>0</v>
      </c>
      <c r="J80" s="62">
        <f ca="1">INDEX(Parameters,MATCH($A80,Parameters!$A:$A,0),MATCH(J$3,Parameters!$8:$8,0))</f>
        <v>0</v>
      </c>
      <c r="K80" s="62">
        <f ca="1">INDEX(Parameters,MATCH($A80,Parameters!$A:$A,0),MATCH(K$3,Parameters!$8:$8,0))</f>
        <v>0</v>
      </c>
      <c r="L80" s="62">
        <f ca="1">INDEX(Parameters,MATCH($A80,Parameters!$A:$A,0),MATCH(L$3,Parameters!$8:$8,0))</f>
        <v>0</v>
      </c>
      <c r="M80" s="62">
        <f ca="1">INDEX(Parameters,MATCH($A80,Parameters!$A:$A,0),MATCH(M$3,Parameters!$8:$8,0))</f>
        <v>0</v>
      </c>
      <c r="N80" s="62">
        <f ca="1">INDEX(Parameters,MATCH($A80,Parameters!$A:$A,0),MATCH(N$3,Parameters!$8:$8,0))</f>
        <v>0</v>
      </c>
      <c r="O80" s="62">
        <f ca="1">INDEX(Parameters,MATCH($A80,Parameters!$A:$A,0),MATCH(O$3,Parameters!$8:$8,0))</f>
        <v>0</v>
      </c>
      <c r="P80" s="62">
        <f ca="1">INDEX(Parameters,MATCH($A80,Parameters!$A:$A,0),MATCH(P$3,Parameters!$8:$8,0))</f>
        <v>0</v>
      </c>
      <c r="Q80" s="62">
        <f ca="1">INDEX(Parameters,MATCH($A80,Parameters!$A:$A,0),MATCH(Q$3,Parameters!$8:$8,0))</f>
        <v>0</v>
      </c>
      <c r="R80" s="62">
        <f ca="1">INDEX(Parameters,MATCH($A80,Parameters!$A:$A,0),MATCH(R$3,Parameters!$8:$8,0))</f>
        <v>0</v>
      </c>
      <c r="S80" s="62">
        <f ca="1">INDEX(Parameters,MATCH($A80,Parameters!$A:$A,0),MATCH(S$3,Parameters!$8:$8,0))</f>
        <v>0</v>
      </c>
      <c r="T80" s="62">
        <f ca="1">INDEX(Parameters,MATCH($A80,Parameters!$A:$A,0),MATCH(T$3,Parameters!$8:$8,0))</f>
        <v>0</v>
      </c>
      <c r="U80" s="62">
        <f ca="1">INDEX(Parameters,MATCH($A80,Parameters!$A:$A,0),MATCH(U$3,Parameters!$8:$8,0))</f>
        <v>0</v>
      </c>
      <c r="V80" s="62">
        <f ca="1">INDEX(Parameters,MATCH($A80,Parameters!$A:$A,0),MATCH(V$3,Parameters!$8:$8,0))</f>
        <v>0</v>
      </c>
      <c r="W80" s="62">
        <f ca="1">INDEX(Parameters,MATCH($A80,Parameters!$A:$A,0),MATCH(W$3,Parameters!$8:$8,0))</f>
        <v>0</v>
      </c>
      <c r="X80" s="62">
        <f ca="1">INDEX(Parameters,MATCH($A80,Parameters!$A:$A,0),MATCH(X$3,Parameters!$8:$8,0))</f>
        <v>0</v>
      </c>
      <c r="Y80" s="62">
        <f ca="1">INDEX(Parameters,MATCH($A80,Parameters!$A:$A,0),MATCH(Y$3,Parameters!$8:$8,0))</f>
        <v>0</v>
      </c>
      <c r="Z80" s="62">
        <f ca="1">INDEX(Parameters,MATCH($A80,Parameters!$A:$A,0),MATCH(Z$3,Parameters!$8:$8,0))</f>
        <v>0</v>
      </c>
      <c r="AA80" s="62">
        <f ca="1">INDEX(Parameters,MATCH($A80,Parameters!$A:$A,0),MATCH(AA$3,Parameters!$8:$8,0))</f>
        <v>0</v>
      </c>
      <c r="AB80" s="62">
        <f ca="1">INDEX(Parameters,MATCH($A80,Parameters!$A:$A,0),MATCH(AB$3,Parameters!$8:$8,0))</f>
        <v>0</v>
      </c>
      <c r="AC80" s="62">
        <f ca="1">INDEX(Parameters,MATCH($A80,Parameters!$A:$A,0),MATCH(AC$3,Parameters!$8:$8,0))</f>
        <v>0</v>
      </c>
      <c r="AD80" s="62">
        <f ca="1">INDEX(Parameters,MATCH($A80,Parameters!$A:$A,0),MATCH(AD$3,Parameters!$8:$8,0))</f>
        <v>0</v>
      </c>
      <c r="AE80" s="62">
        <f ca="1">INDEX(Parameters,MATCH($A80,Parameters!$A:$A,0),MATCH(AE$3,Parameters!$8:$8,0))</f>
        <v>0</v>
      </c>
      <c r="AF80" s="62">
        <f ca="1">INDEX(Parameters,MATCH($A80,Parameters!$A:$A,0),MATCH(AF$3,Parameters!$8:$8,0))</f>
        <v>0</v>
      </c>
      <c r="AG80" s="62">
        <f ca="1">INDEX(Parameters,MATCH($A80,Parameters!$A:$A,0),MATCH(AG$3,Parameters!$8:$8,0))</f>
        <v>0</v>
      </c>
      <c r="AH80" s="62">
        <f ca="1">INDEX(Parameters,MATCH($A80,Parameters!$A:$A,0),MATCH(AH$3,Parameters!$8:$8,0))</f>
        <v>0</v>
      </c>
      <c r="AI80" s="62">
        <f ca="1">INDEX(Parameters,MATCH($A80,Parameters!$A:$A,0),MATCH(AI$3,Parameters!$8:$8,0))</f>
        <v>0</v>
      </c>
      <c r="AJ80" s="62">
        <f ca="1">INDEX(Parameters,MATCH($A80,Parameters!$A:$A,0),MATCH(AJ$3,Parameters!$8:$8,0))</f>
        <v>0</v>
      </c>
      <c r="AK80" s="62">
        <f ca="1">INDEX(Parameters,MATCH($A80,Parameters!$A:$A,0),MATCH(AK$3,Parameters!$8:$8,0))</f>
        <v>0</v>
      </c>
      <c r="AL80" s="62">
        <f ca="1">INDEX(Parameters,MATCH($A80,Parameters!$A:$A,0),MATCH(AL$3,Parameters!$8:$8,0))</f>
        <v>0</v>
      </c>
      <c r="AM80" s="62"/>
      <c r="AN80" s="62"/>
      <c r="AO80" s="62"/>
      <c r="AP80" s="62"/>
      <c r="AQ80" s="62"/>
    </row>
    <row r="81" spans="1:43" x14ac:dyDescent="0.25">
      <c r="A81" s="66" t="str">
        <f t="shared" si="46"/>
        <v>EF_N2O_storage_slurry_Horses</v>
      </c>
      <c r="B81" s="25" t="s">
        <v>165</v>
      </c>
      <c r="C81" s="2" t="s">
        <v>215</v>
      </c>
      <c r="D81" s="77" t="str">
        <f t="shared" ca="1" si="47"/>
        <v>N2O-N</v>
      </c>
      <c r="E81" s="46" t="str">
        <f t="shared" si="2"/>
        <v>Horses</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EF_NO_storage_slurry_Horses</v>
      </c>
      <c r="B82" s="25" t="s">
        <v>165</v>
      </c>
      <c r="C82" s="2" t="s">
        <v>212</v>
      </c>
      <c r="D82" s="77" t="str">
        <f t="shared" ca="1" si="47"/>
        <v>NO-N</v>
      </c>
      <c r="E82" s="46" t="str">
        <f t="shared" si="2"/>
        <v>Horses</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EF_N2_storage_slurry_Horses</v>
      </c>
      <c r="B83" s="25" t="s">
        <v>165</v>
      </c>
      <c r="C83" s="2" t="s">
        <v>213</v>
      </c>
      <c r="D83" s="77" t="str">
        <f t="shared" ca="1" si="47"/>
        <v>N2-N</v>
      </c>
      <c r="E83" s="46" t="str">
        <f t="shared" si="2"/>
        <v>Horses</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EF_NH3_storage_solid_Horses</v>
      </c>
      <c r="B84" s="25" t="s">
        <v>165</v>
      </c>
      <c r="C84" s="2" t="s">
        <v>207</v>
      </c>
      <c r="D84" s="77" t="str">
        <f t="shared" ca="1" si="47"/>
        <v>NH3-N</v>
      </c>
      <c r="E84" s="46" t="str">
        <f t="shared" si="2"/>
        <v>Horses</v>
      </c>
      <c r="F84" s="77" t="str">
        <f t="shared" ca="1" si="48"/>
        <v>Fraction TAN</v>
      </c>
      <c r="G84" s="175"/>
      <c r="H84" s="62">
        <f ca="1">INDEX(Parameters,MATCH($A84,Parameters!$A:$A,0),MATCH(H$3,Parameters!$8:$8,0))</f>
        <v>0.35</v>
      </c>
      <c r="I84" s="62">
        <f ca="1">INDEX(Parameters,MATCH($A84,Parameters!$A:$A,0),MATCH(I$3,Parameters!$8:$8,0))</f>
        <v>0.35</v>
      </c>
      <c r="J84" s="62">
        <f ca="1">INDEX(Parameters,MATCH($A84,Parameters!$A:$A,0),MATCH(J$3,Parameters!$8:$8,0))</f>
        <v>0.35</v>
      </c>
      <c r="K84" s="62">
        <f ca="1">INDEX(Parameters,MATCH($A84,Parameters!$A:$A,0),MATCH(K$3,Parameters!$8:$8,0))</f>
        <v>0.35</v>
      </c>
      <c r="L84" s="62">
        <f ca="1">INDEX(Parameters,MATCH($A84,Parameters!$A:$A,0),MATCH(L$3,Parameters!$8:$8,0))</f>
        <v>0.35</v>
      </c>
      <c r="M84" s="62">
        <f ca="1">INDEX(Parameters,MATCH($A84,Parameters!$A:$A,0),MATCH(M$3,Parameters!$8:$8,0))</f>
        <v>0.35</v>
      </c>
      <c r="N84" s="62">
        <f ca="1">INDEX(Parameters,MATCH($A84,Parameters!$A:$A,0),MATCH(N$3,Parameters!$8:$8,0))</f>
        <v>0.35</v>
      </c>
      <c r="O84" s="62">
        <f ca="1">INDEX(Parameters,MATCH($A84,Parameters!$A:$A,0),MATCH(O$3,Parameters!$8:$8,0))</f>
        <v>0.35</v>
      </c>
      <c r="P84" s="62">
        <f ca="1">INDEX(Parameters,MATCH($A84,Parameters!$A:$A,0),MATCH(P$3,Parameters!$8:$8,0))</f>
        <v>0.35</v>
      </c>
      <c r="Q84" s="62">
        <f ca="1">INDEX(Parameters,MATCH($A84,Parameters!$A:$A,0),MATCH(Q$3,Parameters!$8:$8,0))</f>
        <v>0.35</v>
      </c>
      <c r="R84" s="62">
        <f ca="1">INDEX(Parameters,MATCH($A84,Parameters!$A:$A,0),MATCH(R$3,Parameters!$8:$8,0))</f>
        <v>0.35</v>
      </c>
      <c r="S84" s="62">
        <f ca="1">INDEX(Parameters,MATCH($A84,Parameters!$A:$A,0),MATCH(S$3,Parameters!$8:$8,0))</f>
        <v>0.35</v>
      </c>
      <c r="T84" s="62">
        <f ca="1">INDEX(Parameters,MATCH($A84,Parameters!$A:$A,0),MATCH(T$3,Parameters!$8:$8,0))</f>
        <v>0.35</v>
      </c>
      <c r="U84" s="62">
        <f ca="1">INDEX(Parameters,MATCH($A84,Parameters!$A:$A,0),MATCH(U$3,Parameters!$8:$8,0))</f>
        <v>0.35</v>
      </c>
      <c r="V84" s="62">
        <f ca="1">INDEX(Parameters,MATCH($A84,Parameters!$A:$A,0),MATCH(V$3,Parameters!$8:$8,0))</f>
        <v>0.35</v>
      </c>
      <c r="W84" s="62">
        <f ca="1">INDEX(Parameters,MATCH($A84,Parameters!$A:$A,0),MATCH(W$3,Parameters!$8:$8,0))</f>
        <v>0.35</v>
      </c>
      <c r="X84" s="62">
        <f ca="1">INDEX(Parameters,MATCH($A84,Parameters!$A:$A,0),MATCH(X$3,Parameters!$8:$8,0))</f>
        <v>0.35</v>
      </c>
      <c r="Y84" s="62">
        <f ca="1">INDEX(Parameters,MATCH($A84,Parameters!$A:$A,0),MATCH(Y$3,Parameters!$8:$8,0))</f>
        <v>0.35</v>
      </c>
      <c r="Z84" s="62">
        <f ca="1">INDEX(Parameters,MATCH($A84,Parameters!$A:$A,0),MATCH(Z$3,Parameters!$8:$8,0))</f>
        <v>0.35</v>
      </c>
      <c r="AA84" s="62">
        <f ca="1">INDEX(Parameters,MATCH($A84,Parameters!$A:$A,0),MATCH(AA$3,Parameters!$8:$8,0))</f>
        <v>0.35</v>
      </c>
      <c r="AB84" s="62">
        <f ca="1">INDEX(Parameters,MATCH($A84,Parameters!$A:$A,0),MATCH(AB$3,Parameters!$8:$8,0))</f>
        <v>0.35</v>
      </c>
      <c r="AC84" s="62">
        <f ca="1">INDEX(Parameters,MATCH($A84,Parameters!$A:$A,0),MATCH(AC$3,Parameters!$8:$8,0))</f>
        <v>0.35</v>
      </c>
      <c r="AD84" s="62">
        <f ca="1">INDEX(Parameters,MATCH($A84,Parameters!$A:$A,0),MATCH(AD$3,Parameters!$8:$8,0))</f>
        <v>0.35</v>
      </c>
      <c r="AE84" s="62">
        <f ca="1">INDEX(Parameters,MATCH($A84,Parameters!$A:$A,0),MATCH(AE$3,Parameters!$8:$8,0))</f>
        <v>0.35</v>
      </c>
      <c r="AF84" s="62">
        <f ca="1">INDEX(Parameters,MATCH($A84,Parameters!$A:$A,0),MATCH(AF$3,Parameters!$8:$8,0))</f>
        <v>0.35</v>
      </c>
      <c r="AG84" s="62">
        <f ca="1">INDEX(Parameters,MATCH($A84,Parameters!$A:$A,0),MATCH(AG$3,Parameters!$8:$8,0))</f>
        <v>0.35</v>
      </c>
      <c r="AH84" s="62">
        <f ca="1">INDEX(Parameters,MATCH($A84,Parameters!$A:$A,0),MATCH(AH$3,Parameters!$8:$8,0))</f>
        <v>0.35</v>
      </c>
      <c r="AI84" s="62">
        <f ca="1">INDEX(Parameters,MATCH($A84,Parameters!$A:$A,0),MATCH(AI$3,Parameters!$8:$8,0))</f>
        <v>0.35</v>
      </c>
      <c r="AJ84" s="62">
        <f ca="1">INDEX(Parameters,MATCH($A84,Parameters!$A:$A,0),MATCH(AJ$3,Parameters!$8:$8,0))</f>
        <v>0.35</v>
      </c>
      <c r="AK84" s="62">
        <f ca="1">INDEX(Parameters,MATCH($A84,Parameters!$A:$A,0),MATCH(AK$3,Parameters!$8:$8,0))</f>
        <v>0.35</v>
      </c>
      <c r="AL84" s="62">
        <f ca="1">INDEX(Parameters,MATCH($A84,Parameters!$A:$A,0),MATCH(AL$3,Parameters!$8:$8,0))</f>
        <v>0.35</v>
      </c>
      <c r="AM84" s="62"/>
      <c r="AN84" s="62"/>
      <c r="AO84" s="62"/>
      <c r="AP84" s="62"/>
      <c r="AQ84" s="62"/>
    </row>
    <row r="85" spans="1:43" x14ac:dyDescent="0.25">
      <c r="A85" s="66" t="str">
        <f t="shared" si="46"/>
        <v>EF_N2O_storage_solid_Horses</v>
      </c>
      <c r="B85" s="25" t="s">
        <v>165</v>
      </c>
      <c r="C85" s="2" t="s">
        <v>218</v>
      </c>
      <c r="D85" s="77" t="str">
        <f t="shared" ca="1" si="47"/>
        <v>N2O-N</v>
      </c>
      <c r="E85" s="46" t="str">
        <f t="shared" si="2"/>
        <v>Horses</v>
      </c>
      <c r="F85" s="77" t="str">
        <f t="shared" ca="1" si="48"/>
        <v>Fraction TAN</v>
      </c>
      <c r="G85" s="175"/>
      <c r="H85" s="62">
        <f ca="1">INDEX(Parameters,MATCH($A85,Parameters!$A:$A,0),MATCH(H$3,Parameters!$8:$8,0))</f>
        <v>0.02</v>
      </c>
      <c r="I85" s="62">
        <f ca="1">INDEX(Parameters,MATCH($A85,Parameters!$A:$A,0),MATCH(I$3,Parameters!$8:$8,0))</f>
        <v>0.02</v>
      </c>
      <c r="J85" s="62">
        <f ca="1">INDEX(Parameters,MATCH($A85,Parameters!$A:$A,0),MATCH(J$3,Parameters!$8:$8,0))</f>
        <v>0.02</v>
      </c>
      <c r="K85" s="62">
        <f ca="1">INDEX(Parameters,MATCH($A85,Parameters!$A:$A,0),MATCH(K$3,Parameters!$8:$8,0))</f>
        <v>0.02</v>
      </c>
      <c r="L85" s="62">
        <f ca="1">INDEX(Parameters,MATCH($A85,Parameters!$A:$A,0),MATCH(L$3,Parameters!$8:$8,0))</f>
        <v>0.02</v>
      </c>
      <c r="M85" s="62">
        <f ca="1">INDEX(Parameters,MATCH($A85,Parameters!$A:$A,0),MATCH(M$3,Parameters!$8:$8,0))</f>
        <v>0.02</v>
      </c>
      <c r="N85" s="62">
        <f ca="1">INDEX(Parameters,MATCH($A85,Parameters!$A:$A,0),MATCH(N$3,Parameters!$8:$8,0))</f>
        <v>0.02</v>
      </c>
      <c r="O85" s="62">
        <f ca="1">INDEX(Parameters,MATCH($A85,Parameters!$A:$A,0),MATCH(O$3,Parameters!$8:$8,0))</f>
        <v>0.02</v>
      </c>
      <c r="P85" s="62">
        <f ca="1">INDEX(Parameters,MATCH($A85,Parameters!$A:$A,0),MATCH(P$3,Parameters!$8:$8,0))</f>
        <v>0.02</v>
      </c>
      <c r="Q85" s="62">
        <f ca="1">INDEX(Parameters,MATCH($A85,Parameters!$A:$A,0),MATCH(Q$3,Parameters!$8:$8,0))</f>
        <v>0.02</v>
      </c>
      <c r="R85" s="62">
        <f ca="1">INDEX(Parameters,MATCH($A85,Parameters!$A:$A,0),MATCH(R$3,Parameters!$8:$8,0))</f>
        <v>0.02</v>
      </c>
      <c r="S85" s="62">
        <f ca="1">INDEX(Parameters,MATCH($A85,Parameters!$A:$A,0),MATCH(S$3,Parameters!$8:$8,0))</f>
        <v>0.02</v>
      </c>
      <c r="T85" s="62">
        <f ca="1">INDEX(Parameters,MATCH($A85,Parameters!$A:$A,0),MATCH(T$3,Parameters!$8:$8,0))</f>
        <v>0.02</v>
      </c>
      <c r="U85" s="62">
        <f ca="1">INDEX(Parameters,MATCH($A85,Parameters!$A:$A,0),MATCH(U$3,Parameters!$8:$8,0))</f>
        <v>0.02</v>
      </c>
      <c r="V85" s="62">
        <f ca="1">INDEX(Parameters,MATCH($A85,Parameters!$A:$A,0),MATCH(V$3,Parameters!$8:$8,0))</f>
        <v>0.02</v>
      </c>
      <c r="W85" s="62">
        <f ca="1">INDEX(Parameters,MATCH($A85,Parameters!$A:$A,0),MATCH(W$3,Parameters!$8:$8,0))</f>
        <v>0.02</v>
      </c>
      <c r="X85" s="62">
        <f ca="1">INDEX(Parameters,MATCH($A85,Parameters!$A:$A,0),MATCH(X$3,Parameters!$8:$8,0))</f>
        <v>0.02</v>
      </c>
      <c r="Y85" s="62">
        <f ca="1">INDEX(Parameters,MATCH($A85,Parameters!$A:$A,0),MATCH(Y$3,Parameters!$8:$8,0))</f>
        <v>0.02</v>
      </c>
      <c r="Z85" s="62">
        <f ca="1">INDEX(Parameters,MATCH($A85,Parameters!$A:$A,0),MATCH(Z$3,Parameters!$8:$8,0))</f>
        <v>0.02</v>
      </c>
      <c r="AA85" s="62">
        <f ca="1">INDEX(Parameters,MATCH($A85,Parameters!$A:$A,0),MATCH(AA$3,Parameters!$8:$8,0))</f>
        <v>0.02</v>
      </c>
      <c r="AB85" s="62">
        <f ca="1">INDEX(Parameters,MATCH($A85,Parameters!$A:$A,0),MATCH(AB$3,Parameters!$8:$8,0))</f>
        <v>0.02</v>
      </c>
      <c r="AC85" s="62">
        <f ca="1">INDEX(Parameters,MATCH($A85,Parameters!$A:$A,0),MATCH(AC$3,Parameters!$8:$8,0))</f>
        <v>0.02</v>
      </c>
      <c r="AD85" s="62">
        <f ca="1">INDEX(Parameters,MATCH($A85,Parameters!$A:$A,0),MATCH(AD$3,Parameters!$8:$8,0))</f>
        <v>0.02</v>
      </c>
      <c r="AE85" s="62">
        <f ca="1">INDEX(Parameters,MATCH($A85,Parameters!$A:$A,0),MATCH(AE$3,Parameters!$8:$8,0))</f>
        <v>0.02</v>
      </c>
      <c r="AF85" s="62">
        <f ca="1">INDEX(Parameters,MATCH($A85,Parameters!$A:$A,0),MATCH(AF$3,Parameters!$8:$8,0))</f>
        <v>0.02</v>
      </c>
      <c r="AG85" s="62">
        <f ca="1">INDEX(Parameters,MATCH($A85,Parameters!$A:$A,0),MATCH(AG$3,Parameters!$8:$8,0))</f>
        <v>0.02</v>
      </c>
      <c r="AH85" s="62">
        <f ca="1">INDEX(Parameters,MATCH($A85,Parameters!$A:$A,0),MATCH(AH$3,Parameters!$8:$8,0))</f>
        <v>0.02</v>
      </c>
      <c r="AI85" s="62">
        <f ca="1">INDEX(Parameters,MATCH($A85,Parameters!$A:$A,0),MATCH(AI$3,Parameters!$8:$8,0))</f>
        <v>0.02</v>
      </c>
      <c r="AJ85" s="62">
        <f ca="1">INDEX(Parameters,MATCH($A85,Parameters!$A:$A,0),MATCH(AJ$3,Parameters!$8:$8,0))</f>
        <v>0.02</v>
      </c>
      <c r="AK85" s="62">
        <f ca="1">INDEX(Parameters,MATCH($A85,Parameters!$A:$A,0),MATCH(AK$3,Parameters!$8:$8,0))</f>
        <v>0.02</v>
      </c>
      <c r="AL85" s="62">
        <f ca="1">INDEX(Parameters,MATCH($A85,Parameters!$A:$A,0),MATCH(AL$3,Parameters!$8:$8,0))</f>
        <v>0.02</v>
      </c>
      <c r="AM85" s="62"/>
      <c r="AN85" s="62"/>
      <c r="AO85" s="62"/>
      <c r="AP85" s="62"/>
      <c r="AQ85" s="62"/>
    </row>
    <row r="86" spans="1:43" x14ac:dyDescent="0.25">
      <c r="A86" s="66" t="str">
        <f t="shared" si="46"/>
        <v>EF_NO_storage_solid_Horses</v>
      </c>
      <c r="B86" s="25" t="s">
        <v>165</v>
      </c>
      <c r="C86" s="2" t="s">
        <v>210</v>
      </c>
      <c r="D86" s="77" t="str">
        <f t="shared" ca="1" si="47"/>
        <v>NO-N</v>
      </c>
      <c r="E86" s="46" t="str">
        <f t="shared" si="2"/>
        <v>Horses</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EF_N2_storage_solid_Horses</v>
      </c>
      <c r="B87" s="25" t="s">
        <v>165</v>
      </c>
      <c r="C87" s="2" t="s">
        <v>211</v>
      </c>
      <c r="D87" s="77" t="str">
        <f t="shared" ca="1" si="47"/>
        <v>N2-N</v>
      </c>
      <c r="E87" s="46" t="str">
        <f t="shared" si="2"/>
        <v>Horses</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Horses</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Horses</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Horses</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Horses</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Horses</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Horses</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Horses</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Horses</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Horses</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Horses</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Horses</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Horses</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Horses</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Horses</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fmin_biogas_Horses</v>
      </c>
      <c r="B103" s="25" t="s">
        <v>523</v>
      </c>
      <c r="C103" s="42" t="s">
        <v>522</v>
      </c>
      <c r="D103" s="77" t="str">
        <f ca="1">VLOOKUP(A103,Parameters,4,0)</f>
        <v>N</v>
      </c>
      <c r="E103" s="46" t="str">
        <f t="shared" si="2"/>
        <v>Horses</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Horses</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Horses</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Horses</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Horses</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Horses</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Horses</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EF_NH3_applic_slurry_Horses</v>
      </c>
      <c r="B114" s="25" t="s">
        <v>128</v>
      </c>
      <c r="C114" s="2" t="s">
        <v>322</v>
      </c>
      <c r="D114" s="77" t="str">
        <f ca="1">VLOOKUP(A114,Parameters,4,0)</f>
        <v>NH3-N</v>
      </c>
      <c r="E114" s="46" t="str">
        <f t="shared" ref="E114:E136" si="69">$A$1</f>
        <v>Horses</v>
      </c>
      <c r="F114" s="77" t="str">
        <f ca="1">VLOOKUP(A114,Parameters,6,0)</f>
        <v>Fraction TAN</v>
      </c>
      <c r="G114" s="175"/>
      <c r="H114" s="56">
        <f ca="1">INDEX(Parameters,MATCH($A114,Parameters!$A:$A,0),MATCH(H$3,Parameters!$8:$8,0))</f>
        <v>0</v>
      </c>
      <c r="I114" s="56">
        <f ca="1">INDEX(Parameters,MATCH($A114,Parameters!$A:$A,0),MATCH(I$3,Parameters!$8:$8,0))</f>
        <v>0</v>
      </c>
      <c r="J114" s="56">
        <f ca="1">INDEX(Parameters,MATCH($A114,Parameters!$A:$A,0),MATCH(J$3,Parameters!$8:$8,0))</f>
        <v>0</v>
      </c>
      <c r="K114" s="56">
        <f ca="1">INDEX(Parameters,MATCH($A114,Parameters!$A:$A,0),MATCH(K$3,Parameters!$8:$8,0))</f>
        <v>0</v>
      </c>
      <c r="L114" s="56">
        <f ca="1">INDEX(Parameters,MATCH($A114,Parameters!$A:$A,0),MATCH(L$3,Parameters!$8:$8,0))</f>
        <v>0</v>
      </c>
      <c r="M114" s="56">
        <f ca="1">INDEX(Parameters,MATCH($A114,Parameters!$A:$A,0),MATCH(M$3,Parameters!$8:$8,0))</f>
        <v>0</v>
      </c>
      <c r="N114" s="56">
        <f ca="1">INDEX(Parameters,MATCH($A114,Parameters!$A:$A,0),MATCH(N$3,Parameters!$8:$8,0))</f>
        <v>0</v>
      </c>
      <c r="O114" s="56">
        <f ca="1">INDEX(Parameters,MATCH($A114,Parameters!$A:$A,0),MATCH(O$3,Parameters!$8:$8,0))</f>
        <v>0</v>
      </c>
      <c r="P114" s="56">
        <f ca="1">INDEX(Parameters,MATCH($A114,Parameters!$A:$A,0),MATCH(P$3,Parameters!$8:$8,0))</f>
        <v>0</v>
      </c>
      <c r="Q114" s="56">
        <f ca="1">INDEX(Parameters,MATCH($A114,Parameters!$A:$A,0),MATCH(Q$3,Parameters!$8:$8,0))</f>
        <v>0</v>
      </c>
      <c r="R114" s="56">
        <f ca="1">INDEX(Parameters,MATCH($A114,Parameters!$A:$A,0),MATCH(R$3,Parameters!$8:$8,0))</f>
        <v>0</v>
      </c>
      <c r="S114" s="56">
        <f ca="1">INDEX(Parameters,MATCH($A114,Parameters!$A:$A,0),MATCH(S$3,Parameters!$8:$8,0))</f>
        <v>0</v>
      </c>
      <c r="T114" s="56">
        <f ca="1">INDEX(Parameters,MATCH($A114,Parameters!$A:$A,0),MATCH(T$3,Parameters!$8:$8,0))</f>
        <v>0</v>
      </c>
      <c r="U114" s="56">
        <f ca="1">INDEX(Parameters,MATCH($A114,Parameters!$A:$A,0),MATCH(U$3,Parameters!$8:$8,0))</f>
        <v>0</v>
      </c>
      <c r="V114" s="56">
        <f ca="1">INDEX(Parameters,MATCH($A114,Parameters!$A:$A,0),MATCH(V$3,Parameters!$8:$8,0))</f>
        <v>0</v>
      </c>
      <c r="W114" s="56">
        <f ca="1">INDEX(Parameters,MATCH($A114,Parameters!$A:$A,0),MATCH(W$3,Parameters!$8:$8,0))</f>
        <v>0</v>
      </c>
      <c r="X114" s="56">
        <f ca="1">INDEX(Parameters,MATCH($A114,Parameters!$A:$A,0),MATCH(X$3,Parameters!$8:$8,0))</f>
        <v>0</v>
      </c>
      <c r="Y114" s="56">
        <f ca="1">INDEX(Parameters,MATCH($A114,Parameters!$A:$A,0),MATCH(Y$3,Parameters!$8:$8,0))</f>
        <v>0</v>
      </c>
      <c r="Z114" s="56">
        <f ca="1">INDEX(Parameters,MATCH($A114,Parameters!$A:$A,0),MATCH(Z$3,Parameters!$8:$8,0))</f>
        <v>0</v>
      </c>
      <c r="AA114" s="56">
        <f ca="1">INDEX(Parameters,MATCH($A114,Parameters!$A:$A,0),MATCH(AA$3,Parameters!$8:$8,0))</f>
        <v>0</v>
      </c>
      <c r="AB114" s="56">
        <f ca="1">INDEX(Parameters,MATCH($A114,Parameters!$A:$A,0),MATCH(AB$3,Parameters!$8:$8,0))</f>
        <v>0</v>
      </c>
      <c r="AC114" s="56">
        <f ca="1">INDEX(Parameters,MATCH($A114,Parameters!$A:$A,0),MATCH(AC$3,Parameters!$8:$8,0))</f>
        <v>0</v>
      </c>
      <c r="AD114" s="56">
        <f ca="1">INDEX(Parameters,MATCH($A114,Parameters!$A:$A,0),MATCH(AD$3,Parameters!$8:$8,0))</f>
        <v>0</v>
      </c>
      <c r="AE114" s="56">
        <f ca="1">INDEX(Parameters,MATCH($A114,Parameters!$A:$A,0),MATCH(AE$3,Parameters!$8:$8,0))</f>
        <v>0</v>
      </c>
      <c r="AF114" s="56">
        <f ca="1">INDEX(Parameters,MATCH($A114,Parameters!$A:$A,0),MATCH(AF$3,Parameters!$8:$8,0))</f>
        <v>0</v>
      </c>
      <c r="AG114" s="56">
        <f ca="1">INDEX(Parameters,MATCH($A114,Parameters!$A:$A,0),MATCH(AG$3,Parameters!$8:$8,0))</f>
        <v>0</v>
      </c>
      <c r="AH114" s="56">
        <f ca="1">INDEX(Parameters,MATCH($A114,Parameters!$A:$A,0),MATCH(AH$3,Parameters!$8:$8,0))</f>
        <v>0</v>
      </c>
      <c r="AI114" s="56">
        <f ca="1">INDEX(Parameters,MATCH($A114,Parameters!$A:$A,0),MATCH(AI$3,Parameters!$8:$8,0))</f>
        <v>0</v>
      </c>
      <c r="AJ114" s="56">
        <f ca="1">INDEX(Parameters,MATCH($A114,Parameters!$A:$A,0),MATCH(AJ$3,Parameters!$8:$8,0))</f>
        <v>0</v>
      </c>
      <c r="AK114" s="56">
        <f ca="1">INDEX(Parameters,MATCH($A114,Parameters!$A:$A,0),MATCH(AK$3,Parameters!$8:$8,0))</f>
        <v>0</v>
      </c>
      <c r="AL114" s="56">
        <f ca="1">INDEX(Parameters,MATCH($A114,Parameters!$A:$A,0),MATCH(AL$3,Parameters!$8:$8,0))</f>
        <v>0</v>
      </c>
      <c r="AM114" s="56"/>
      <c r="AN114" s="56"/>
      <c r="AO114" s="56"/>
      <c r="AP114" s="56"/>
      <c r="AQ114" s="56"/>
    </row>
    <row r="115" spans="1:43" x14ac:dyDescent="0.25">
      <c r="A115" s="66" t="str">
        <f t="shared" si="68"/>
        <v>EF_NH3_applic_solid_Horses</v>
      </c>
      <c r="B115" s="25" t="s">
        <v>128</v>
      </c>
      <c r="C115" s="2" t="s">
        <v>323</v>
      </c>
      <c r="D115" s="77" t="str">
        <f ca="1">VLOOKUP(A115,Parameters,4,0)</f>
        <v>NH3-N</v>
      </c>
      <c r="E115" s="46" t="str">
        <f t="shared" si="69"/>
        <v>Horses</v>
      </c>
      <c r="F115" s="77" t="str">
        <f ca="1">VLOOKUP(A115,Parameters,6,0)</f>
        <v>Fraction TAN</v>
      </c>
      <c r="G115" s="175"/>
      <c r="H115" s="56">
        <f ca="1">INDEX(Parameters,MATCH($A115,Parameters!$A:$A,0),MATCH(H$3,Parameters!$8:$8,0))</f>
        <v>0.9</v>
      </c>
      <c r="I115" s="56">
        <f ca="1">INDEX(Parameters,MATCH($A115,Parameters!$A:$A,0),MATCH(I$3,Parameters!$8:$8,0))</f>
        <v>0.9</v>
      </c>
      <c r="J115" s="56">
        <f ca="1">INDEX(Parameters,MATCH($A115,Parameters!$A:$A,0),MATCH(J$3,Parameters!$8:$8,0))</f>
        <v>0.9</v>
      </c>
      <c r="K115" s="56">
        <f ca="1">INDEX(Parameters,MATCH($A115,Parameters!$A:$A,0),MATCH(K$3,Parameters!$8:$8,0))</f>
        <v>0.9</v>
      </c>
      <c r="L115" s="56">
        <f ca="1">INDEX(Parameters,MATCH($A115,Parameters!$A:$A,0),MATCH(L$3,Parameters!$8:$8,0))</f>
        <v>0.9</v>
      </c>
      <c r="M115" s="56">
        <f ca="1">INDEX(Parameters,MATCH($A115,Parameters!$A:$A,0),MATCH(M$3,Parameters!$8:$8,0))</f>
        <v>0.9</v>
      </c>
      <c r="N115" s="56">
        <f ca="1">INDEX(Parameters,MATCH($A115,Parameters!$A:$A,0),MATCH(N$3,Parameters!$8:$8,0))</f>
        <v>0.9</v>
      </c>
      <c r="O115" s="56">
        <f ca="1">INDEX(Parameters,MATCH($A115,Parameters!$A:$A,0),MATCH(O$3,Parameters!$8:$8,0))</f>
        <v>0.9</v>
      </c>
      <c r="P115" s="56">
        <f ca="1">INDEX(Parameters,MATCH($A115,Parameters!$A:$A,0),MATCH(P$3,Parameters!$8:$8,0))</f>
        <v>0.9</v>
      </c>
      <c r="Q115" s="56">
        <f ca="1">INDEX(Parameters,MATCH($A115,Parameters!$A:$A,0),MATCH(Q$3,Parameters!$8:$8,0))</f>
        <v>0.9</v>
      </c>
      <c r="R115" s="56">
        <f ca="1">INDEX(Parameters,MATCH($A115,Parameters!$A:$A,0),MATCH(R$3,Parameters!$8:$8,0))</f>
        <v>0.9</v>
      </c>
      <c r="S115" s="56">
        <f ca="1">INDEX(Parameters,MATCH($A115,Parameters!$A:$A,0),MATCH(S$3,Parameters!$8:$8,0))</f>
        <v>0.9</v>
      </c>
      <c r="T115" s="56">
        <f ca="1">INDEX(Parameters,MATCH($A115,Parameters!$A:$A,0),MATCH(T$3,Parameters!$8:$8,0))</f>
        <v>0.9</v>
      </c>
      <c r="U115" s="56">
        <f ca="1">INDEX(Parameters,MATCH($A115,Parameters!$A:$A,0),MATCH(U$3,Parameters!$8:$8,0))</f>
        <v>0.9</v>
      </c>
      <c r="V115" s="56">
        <f ca="1">INDEX(Parameters,MATCH($A115,Parameters!$A:$A,0),MATCH(V$3,Parameters!$8:$8,0))</f>
        <v>0.9</v>
      </c>
      <c r="W115" s="56">
        <f ca="1">INDEX(Parameters,MATCH($A115,Parameters!$A:$A,0),MATCH(W$3,Parameters!$8:$8,0))</f>
        <v>0.9</v>
      </c>
      <c r="X115" s="56">
        <f ca="1">INDEX(Parameters,MATCH($A115,Parameters!$A:$A,0),MATCH(X$3,Parameters!$8:$8,0))</f>
        <v>0.9</v>
      </c>
      <c r="Y115" s="56">
        <f ca="1">INDEX(Parameters,MATCH($A115,Parameters!$A:$A,0),MATCH(Y$3,Parameters!$8:$8,0))</f>
        <v>0.9</v>
      </c>
      <c r="Z115" s="56">
        <f ca="1">INDEX(Parameters,MATCH($A115,Parameters!$A:$A,0),MATCH(Z$3,Parameters!$8:$8,0))</f>
        <v>0.9</v>
      </c>
      <c r="AA115" s="56">
        <f ca="1">INDEX(Parameters,MATCH($A115,Parameters!$A:$A,0),MATCH(AA$3,Parameters!$8:$8,0))</f>
        <v>0.9</v>
      </c>
      <c r="AB115" s="56">
        <f ca="1">INDEX(Parameters,MATCH($A115,Parameters!$A:$A,0),MATCH(AB$3,Parameters!$8:$8,0))</f>
        <v>0.9</v>
      </c>
      <c r="AC115" s="56">
        <f ca="1">INDEX(Parameters,MATCH($A115,Parameters!$A:$A,0),MATCH(AC$3,Parameters!$8:$8,0))</f>
        <v>0.9</v>
      </c>
      <c r="AD115" s="56">
        <f ca="1">INDEX(Parameters,MATCH($A115,Parameters!$A:$A,0),MATCH(AD$3,Parameters!$8:$8,0))</f>
        <v>0.9</v>
      </c>
      <c r="AE115" s="56">
        <f ca="1">INDEX(Parameters,MATCH($A115,Parameters!$A:$A,0),MATCH(AE$3,Parameters!$8:$8,0))</f>
        <v>0.9</v>
      </c>
      <c r="AF115" s="56">
        <f ca="1">INDEX(Parameters,MATCH($A115,Parameters!$A:$A,0),MATCH(AF$3,Parameters!$8:$8,0))</f>
        <v>0.9</v>
      </c>
      <c r="AG115" s="56">
        <f ca="1">INDEX(Parameters,MATCH($A115,Parameters!$A:$A,0),MATCH(AG$3,Parameters!$8:$8,0))</f>
        <v>0.9</v>
      </c>
      <c r="AH115" s="56">
        <f ca="1">INDEX(Parameters,MATCH($A115,Parameters!$A:$A,0),MATCH(AH$3,Parameters!$8:$8,0))</f>
        <v>0.9</v>
      </c>
      <c r="AI115" s="56">
        <f ca="1">INDEX(Parameters,MATCH($A115,Parameters!$A:$A,0),MATCH(AI$3,Parameters!$8:$8,0))</f>
        <v>0.9</v>
      </c>
      <c r="AJ115" s="56">
        <f ca="1">INDEX(Parameters,MATCH($A115,Parameters!$A:$A,0),MATCH(AJ$3,Parameters!$8:$8,0))</f>
        <v>0.9</v>
      </c>
      <c r="AK115" s="56">
        <f ca="1">INDEX(Parameters,MATCH($A115,Parameters!$A:$A,0),MATCH(AK$3,Parameters!$8:$8,0))</f>
        <v>0.9</v>
      </c>
      <c r="AL115" s="56">
        <f ca="1">INDEX(Parameters,MATCH($A115,Parameters!$A:$A,0),MATCH(AL$3,Parameters!$8:$8,0))</f>
        <v>0.9</v>
      </c>
      <c r="AM115" s="56"/>
      <c r="AN115" s="56"/>
      <c r="AO115" s="56"/>
      <c r="AP115" s="56"/>
      <c r="AQ115" s="56"/>
    </row>
    <row r="116" spans="1:43" ht="18.75" x14ac:dyDescent="0.35">
      <c r="A116" s="382" t="s">
        <v>319</v>
      </c>
      <c r="B116" s="25" t="s">
        <v>128</v>
      </c>
      <c r="C116" s="69" t="s">
        <v>226</v>
      </c>
      <c r="D116" s="25" t="s">
        <v>252</v>
      </c>
      <c r="E116" s="46" t="str">
        <f t="shared" si="69"/>
        <v>Horses</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Horses</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Horses</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Horses</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Horses</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Horses</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Horses</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Horses</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Horses</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Horses</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Horses</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EF_NH3_grazing_Horses</v>
      </c>
      <c r="B132" s="52"/>
      <c r="C132" s="2" t="s">
        <v>231</v>
      </c>
      <c r="D132" s="77" t="str">
        <f ca="1">VLOOKUP(A132,Parameters,4,0)</f>
        <v>NH3-N</v>
      </c>
      <c r="E132" s="46" t="str">
        <f t="shared" si="69"/>
        <v>Horses</v>
      </c>
      <c r="F132" s="77" t="str">
        <f ca="1">VLOOKUP(A132,Parameters,6,0)</f>
        <v>Fraction TAN</v>
      </c>
      <c r="G132" s="358"/>
      <c r="H132" s="56">
        <f ca="1">INDEX(Parameters,MATCH($A132,Parameters!$A:$A,0),MATCH(H$3,Parameters!$8:$8,0))</f>
        <v>0.35</v>
      </c>
      <c r="I132" s="56">
        <f ca="1">INDEX(Parameters,MATCH($A132,Parameters!$A:$A,0),MATCH(I$3,Parameters!$8:$8,0))</f>
        <v>0.35</v>
      </c>
      <c r="J132" s="56">
        <f ca="1">INDEX(Parameters,MATCH($A132,Parameters!$A:$A,0),MATCH(J$3,Parameters!$8:$8,0))</f>
        <v>0.35</v>
      </c>
      <c r="K132" s="56">
        <f ca="1">INDEX(Parameters,MATCH($A132,Parameters!$A:$A,0),MATCH(K$3,Parameters!$8:$8,0))</f>
        <v>0.35</v>
      </c>
      <c r="L132" s="56">
        <f ca="1">INDEX(Parameters,MATCH($A132,Parameters!$A:$A,0),MATCH(L$3,Parameters!$8:$8,0))</f>
        <v>0.35</v>
      </c>
      <c r="M132" s="56">
        <f ca="1">INDEX(Parameters,MATCH($A132,Parameters!$A:$A,0),MATCH(M$3,Parameters!$8:$8,0))</f>
        <v>0.35</v>
      </c>
      <c r="N132" s="56">
        <f ca="1">INDEX(Parameters,MATCH($A132,Parameters!$A:$A,0),MATCH(N$3,Parameters!$8:$8,0))</f>
        <v>0.35</v>
      </c>
      <c r="O132" s="56">
        <f ca="1">INDEX(Parameters,MATCH($A132,Parameters!$A:$A,0),MATCH(O$3,Parameters!$8:$8,0))</f>
        <v>0.35</v>
      </c>
      <c r="P132" s="56">
        <f ca="1">INDEX(Parameters,MATCH($A132,Parameters!$A:$A,0),MATCH(P$3,Parameters!$8:$8,0))</f>
        <v>0.35</v>
      </c>
      <c r="Q132" s="56">
        <f ca="1">INDEX(Parameters,MATCH($A132,Parameters!$A:$A,0),MATCH(Q$3,Parameters!$8:$8,0))</f>
        <v>0.35</v>
      </c>
      <c r="R132" s="56">
        <f ca="1">INDEX(Parameters,MATCH($A132,Parameters!$A:$A,0),MATCH(R$3,Parameters!$8:$8,0))</f>
        <v>0.35</v>
      </c>
      <c r="S132" s="56">
        <f ca="1">INDEX(Parameters,MATCH($A132,Parameters!$A:$A,0),MATCH(S$3,Parameters!$8:$8,0))</f>
        <v>0.35</v>
      </c>
      <c r="T132" s="56">
        <f ca="1">INDEX(Parameters,MATCH($A132,Parameters!$A:$A,0),MATCH(T$3,Parameters!$8:$8,0))</f>
        <v>0.35</v>
      </c>
      <c r="U132" s="56">
        <f ca="1">INDEX(Parameters,MATCH($A132,Parameters!$A:$A,0),MATCH(U$3,Parameters!$8:$8,0))</f>
        <v>0.35</v>
      </c>
      <c r="V132" s="56">
        <f ca="1">INDEX(Parameters,MATCH($A132,Parameters!$A:$A,0),MATCH(V$3,Parameters!$8:$8,0))</f>
        <v>0.35</v>
      </c>
      <c r="W132" s="56">
        <f ca="1">INDEX(Parameters,MATCH($A132,Parameters!$A:$A,0),MATCH(W$3,Parameters!$8:$8,0))</f>
        <v>0.35</v>
      </c>
      <c r="X132" s="56">
        <f ca="1">INDEX(Parameters,MATCH($A132,Parameters!$A:$A,0),MATCH(X$3,Parameters!$8:$8,0))</f>
        <v>0.35</v>
      </c>
      <c r="Y132" s="56">
        <f ca="1">INDEX(Parameters,MATCH($A132,Parameters!$A:$A,0),MATCH(Y$3,Parameters!$8:$8,0))</f>
        <v>0.35</v>
      </c>
      <c r="Z132" s="56">
        <f ca="1">INDEX(Parameters,MATCH($A132,Parameters!$A:$A,0),MATCH(Z$3,Parameters!$8:$8,0))</f>
        <v>0.35</v>
      </c>
      <c r="AA132" s="56">
        <f ca="1">INDEX(Parameters,MATCH($A132,Parameters!$A:$A,0),MATCH(AA$3,Parameters!$8:$8,0))</f>
        <v>0.35</v>
      </c>
      <c r="AB132" s="56">
        <f ca="1">INDEX(Parameters,MATCH($A132,Parameters!$A:$A,0),MATCH(AB$3,Parameters!$8:$8,0))</f>
        <v>0.35</v>
      </c>
      <c r="AC132" s="56">
        <f ca="1">INDEX(Parameters,MATCH($A132,Parameters!$A:$A,0),MATCH(AC$3,Parameters!$8:$8,0))</f>
        <v>0.35</v>
      </c>
      <c r="AD132" s="56">
        <f ca="1">INDEX(Parameters,MATCH($A132,Parameters!$A:$A,0),MATCH(AD$3,Parameters!$8:$8,0))</f>
        <v>0.35</v>
      </c>
      <c r="AE132" s="56">
        <f ca="1">INDEX(Parameters,MATCH($A132,Parameters!$A:$A,0),MATCH(AE$3,Parameters!$8:$8,0))</f>
        <v>0.35</v>
      </c>
      <c r="AF132" s="56">
        <f ca="1">INDEX(Parameters,MATCH($A132,Parameters!$A:$A,0),MATCH(AF$3,Parameters!$8:$8,0))</f>
        <v>0.35</v>
      </c>
      <c r="AG132" s="56">
        <f ca="1">INDEX(Parameters,MATCH($A132,Parameters!$A:$A,0),MATCH(AG$3,Parameters!$8:$8,0))</f>
        <v>0.35</v>
      </c>
      <c r="AH132" s="56">
        <f ca="1">INDEX(Parameters,MATCH($A132,Parameters!$A:$A,0),MATCH(AH$3,Parameters!$8:$8,0))</f>
        <v>0.35</v>
      </c>
      <c r="AI132" s="56">
        <f ca="1">INDEX(Parameters,MATCH($A132,Parameters!$A:$A,0),MATCH(AI$3,Parameters!$8:$8,0))</f>
        <v>0.35</v>
      </c>
      <c r="AJ132" s="56">
        <f ca="1">INDEX(Parameters,MATCH($A132,Parameters!$A:$A,0),MATCH(AJ$3,Parameters!$8:$8,0))</f>
        <v>0.35</v>
      </c>
      <c r="AK132" s="56">
        <f ca="1">INDEX(Parameters,MATCH($A132,Parameters!$A:$A,0),MATCH(AK$3,Parameters!$8:$8,0))</f>
        <v>0.35</v>
      </c>
      <c r="AL132" s="56">
        <f ca="1">INDEX(Parameters,MATCH($A132,Parameters!$A:$A,0),MATCH(AL$3,Parameters!$8:$8,0))</f>
        <v>0.35</v>
      </c>
      <c r="AM132" s="56"/>
      <c r="AN132" s="56"/>
      <c r="AO132" s="56"/>
      <c r="AP132" s="56"/>
      <c r="AQ132" s="56"/>
    </row>
    <row r="133" spans="1:43" ht="18" x14ac:dyDescent="0.35">
      <c r="A133" s="89" t="s">
        <v>329</v>
      </c>
      <c r="B133" s="2" t="s">
        <v>341</v>
      </c>
      <c r="C133" s="63" t="s">
        <v>233</v>
      </c>
      <c r="D133" s="25" t="s">
        <v>252</v>
      </c>
      <c r="E133" s="46" t="str">
        <f t="shared" si="69"/>
        <v>Horses</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Horses</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Horses</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Horses</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EF_N2O_Grazing_Horses</v>
      </c>
      <c r="B138" s="2"/>
      <c r="C138" s="42" t="s">
        <v>755</v>
      </c>
      <c r="D138" s="77" t="str">
        <f ca="1">VLOOKUP(A138,Parameters,4,0)</f>
        <v>N2O-N</v>
      </c>
      <c r="E138" s="46" t="str">
        <f t="shared" ref="E138:E142" si="88">$A$1</f>
        <v>Horses</v>
      </c>
      <c r="F138" s="77" t="str">
        <f ca="1">VLOOKUP(A138,Parameters,6,0)</f>
        <v>kg N2O-N/kg N input</v>
      </c>
      <c r="G138" s="176"/>
      <c r="H138" s="56">
        <f ca="1">INDEX(Parameters,MATCH($A138,Parameters!$A:$A,0),MATCH(H$3,Parameters!$8:$8,0))</f>
        <v>0.01</v>
      </c>
      <c r="I138" s="56">
        <f ca="1">INDEX(Parameters,MATCH($A138,Parameters!$A:$A,0),MATCH(I$3,Parameters!$8:$8,0))</f>
        <v>0.01</v>
      </c>
      <c r="J138" s="56">
        <f ca="1">INDEX(Parameters,MATCH($A138,Parameters!$A:$A,0),MATCH(J$3,Parameters!$8:$8,0))</f>
        <v>0.01</v>
      </c>
      <c r="K138" s="56">
        <f ca="1">INDEX(Parameters,MATCH($A138,Parameters!$A:$A,0),MATCH(K$3,Parameters!$8:$8,0))</f>
        <v>0.01</v>
      </c>
      <c r="L138" s="56">
        <f ca="1">INDEX(Parameters,MATCH($A138,Parameters!$A:$A,0),MATCH(L$3,Parameters!$8:$8,0))</f>
        <v>0.01</v>
      </c>
      <c r="M138" s="56">
        <f ca="1">INDEX(Parameters,MATCH($A138,Parameters!$A:$A,0),MATCH(M$3,Parameters!$8:$8,0))</f>
        <v>0.01</v>
      </c>
      <c r="N138" s="56">
        <f ca="1">INDEX(Parameters,MATCH($A138,Parameters!$A:$A,0),MATCH(N$3,Parameters!$8:$8,0))</f>
        <v>0.01</v>
      </c>
      <c r="O138" s="56">
        <f ca="1">INDEX(Parameters,MATCH($A138,Parameters!$A:$A,0),MATCH(O$3,Parameters!$8:$8,0))</f>
        <v>0.01</v>
      </c>
      <c r="P138" s="56">
        <f ca="1">INDEX(Parameters,MATCH($A138,Parameters!$A:$A,0),MATCH(P$3,Parameters!$8:$8,0))</f>
        <v>0.01</v>
      </c>
      <c r="Q138" s="56">
        <f ca="1">INDEX(Parameters,MATCH($A138,Parameters!$A:$A,0),MATCH(Q$3,Parameters!$8:$8,0))</f>
        <v>0.01</v>
      </c>
      <c r="R138" s="56">
        <f ca="1">INDEX(Parameters,MATCH($A138,Parameters!$A:$A,0),MATCH(R$3,Parameters!$8:$8,0))</f>
        <v>0.01</v>
      </c>
      <c r="S138" s="56">
        <f ca="1">INDEX(Parameters,MATCH($A138,Parameters!$A:$A,0),MATCH(S$3,Parameters!$8:$8,0))</f>
        <v>0.01</v>
      </c>
      <c r="T138" s="56">
        <f ca="1">INDEX(Parameters,MATCH($A138,Parameters!$A:$A,0),MATCH(T$3,Parameters!$8:$8,0))</f>
        <v>0.01</v>
      </c>
      <c r="U138" s="56">
        <f ca="1">INDEX(Parameters,MATCH($A138,Parameters!$A:$A,0),MATCH(U$3,Parameters!$8:$8,0))</f>
        <v>0.01</v>
      </c>
      <c r="V138" s="56">
        <f ca="1">INDEX(Parameters,MATCH($A138,Parameters!$A:$A,0),MATCH(V$3,Parameters!$8:$8,0))</f>
        <v>0.01</v>
      </c>
      <c r="W138" s="56">
        <f ca="1">INDEX(Parameters,MATCH($A138,Parameters!$A:$A,0),MATCH(W$3,Parameters!$8:$8,0))</f>
        <v>0.01</v>
      </c>
      <c r="X138" s="56">
        <f ca="1">INDEX(Parameters,MATCH($A138,Parameters!$A:$A,0),MATCH(X$3,Parameters!$8:$8,0))</f>
        <v>0.01</v>
      </c>
      <c r="Y138" s="56">
        <f ca="1">INDEX(Parameters,MATCH($A138,Parameters!$A:$A,0),MATCH(Y$3,Parameters!$8:$8,0))</f>
        <v>0.01</v>
      </c>
      <c r="Z138" s="56">
        <f ca="1">INDEX(Parameters,MATCH($A138,Parameters!$A:$A,0),MATCH(Z$3,Parameters!$8:$8,0))</f>
        <v>0.01</v>
      </c>
      <c r="AA138" s="56">
        <f ca="1">INDEX(Parameters,MATCH($A138,Parameters!$A:$A,0),MATCH(AA$3,Parameters!$8:$8,0))</f>
        <v>0.01</v>
      </c>
      <c r="AB138" s="56">
        <f ca="1">INDEX(Parameters,MATCH($A138,Parameters!$A:$A,0),MATCH(AB$3,Parameters!$8:$8,0))</f>
        <v>0.01</v>
      </c>
      <c r="AC138" s="56">
        <f ca="1">INDEX(Parameters,MATCH($A138,Parameters!$A:$A,0),MATCH(AC$3,Parameters!$8:$8,0))</f>
        <v>0.01</v>
      </c>
      <c r="AD138" s="56">
        <f ca="1">INDEX(Parameters,MATCH($A138,Parameters!$A:$A,0),MATCH(AD$3,Parameters!$8:$8,0))</f>
        <v>0.01</v>
      </c>
      <c r="AE138" s="56">
        <f ca="1">INDEX(Parameters,MATCH($A138,Parameters!$A:$A,0),MATCH(AE$3,Parameters!$8:$8,0))</f>
        <v>0.01</v>
      </c>
      <c r="AF138" s="56">
        <f ca="1">INDEX(Parameters,MATCH($A138,Parameters!$A:$A,0),MATCH(AF$3,Parameters!$8:$8,0))</f>
        <v>0.01</v>
      </c>
      <c r="AG138" s="56">
        <f ca="1">INDEX(Parameters,MATCH($A138,Parameters!$A:$A,0),MATCH(AG$3,Parameters!$8:$8,0))</f>
        <v>0.01</v>
      </c>
      <c r="AH138" s="56">
        <f ca="1">INDEX(Parameters,MATCH($A138,Parameters!$A:$A,0),MATCH(AH$3,Parameters!$8:$8,0))</f>
        <v>0.01</v>
      </c>
      <c r="AI138" s="56">
        <f ca="1">INDEX(Parameters,MATCH($A138,Parameters!$A:$A,0),MATCH(AI$3,Parameters!$8:$8,0))</f>
        <v>0.01</v>
      </c>
      <c r="AJ138" s="56">
        <f ca="1">INDEX(Parameters,MATCH($A138,Parameters!$A:$A,0),MATCH(AJ$3,Parameters!$8:$8,0))</f>
        <v>0.01</v>
      </c>
      <c r="AK138" s="56">
        <f ca="1">INDEX(Parameters,MATCH($A138,Parameters!$A:$A,0),MATCH(AK$3,Parameters!$8:$8,0))</f>
        <v>0.01</v>
      </c>
      <c r="AL138" s="56">
        <f ca="1">INDEX(Parameters,MATCH($A138,Parameters!$A:$A,0),MATCH(AL$3,Parameters!$8:$8,0))</f>
        <v>0.01</v>
      </c>
      <c r="AM138" s="56"/>
      <c r="AN138" s="56"/>
      <c r="AO138" s="56"/>
      <c r="AP138" s="56"/>
      <c r="AQ138" s="56"/>
    </row>
    <row r="139" spans="1:43" x14ac:dyDescent="0.25">
      <c r="A139" s="89" t="s">
        <v>303</v>
      </c>
      <c r="B139" s="2"/>
      <c r="C139" s="99" t="s">
        <v>342</v>
      </c>
      <c r="D139" s="25" t="s">
        <v>350</v>
      </c>
      <c r="E139" s="46" t="str">
        <f t="shared" si="88"/>
        <v>Horses</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Horses</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Horses</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Horses</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Horses</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Horses</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Horses</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Horses</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Horses</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Horses</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Horses</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Horses</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Horses</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Horses</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Horses</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Horses</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Horses</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Horses</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Horses</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Horses</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Horses</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Horses</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Horses</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Horses</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Horses</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Horses</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Horses</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Horses</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Horses</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Horses</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Horses</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Horses</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Horses</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Horses</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Horses</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Horses</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Horses</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Horses</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Horses</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Horses</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Horses</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Horses</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Horses</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Horses</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Horses</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Horses</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Horses</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0E000000}"/>
  <mergeCells count="7">
    <mergeCell ref="A144:G144"/>
    <mergeCell ref="D4:G6"/>
    <mergeCell ref="I6:K6"/>
    <mergeCell ref="C7:C9"/>
    <mergeCell ref="D7:G9"/>
    <mergeCell ref="I7:K7"/>
    <mergeCell ref="I8:K8"/>
  </mergeCells>
  <conditionalFormatting sqref="G25 G111:G112 G189">
    <cfRule type="expression" dxfId="63" priority="8">
      <formula>$G25="CS"</formula>
    </cfRule>
  </conditionalFormatting>
  <conditionalFormatting sqref="G123:G124">
    <cfRule type="expression" dxfId="62" priority="2">
      <formula>$G123="CS"</formula>
    </cfRule>
  </conditionalFormatting>
  <conditionalFormatting sqref="G31">
    <cfRule type="expression" dxfId="61" priority="7">
      <formula>$G31="CS"</formula>
    </cfRule>
  </conditionalFormatting>
  <conditionalFormatting sqref="G37">
    <cfRule type="expression" dxfId="60" priority="6">
      <formula>$G37="CS"</formula>
    </cfRule>
  </conditionalFormatting>
  <conditionalFormatting sqref="G41">
    <cfRule type="expression" dxfId="59" priority="5">
      <formula>$G41="CS"</formula>
    </cfRule>
  </conditionalFormatting>
  <conditionalFormatting sqref="G56">
    <cfRule type="expression" dxfId="58" priority="4">
      <formula>$G56="CS"</formula>
    </cfRule>
  </conditionalFormatting>
  <conditionalFormatting sqref="G135">
    <cfRule type="expression" dxfId="57" priority="3">
      <formula>$G135="CS"</formula>
    </cfRule>
  </conditionalFormatting>
  <conditionalFormatting sqref="G185">
    <cfRule type="expression" dxfId="56" priority="1">
      <formula>$G185="CS"</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83</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Weight_Mules and asses</v>
      </c>
      <c r="B13" s="25" t="s">
        <v>165</v>
      </c>
      <c r="C13" s="25" t="s">
        <v>121</v>
      </c>
      <c r="D13" s="77" t="str">
        <f ca="1">VLOOKUP(A13,Parameters,4,0)</f>
        <v>-</v>
      </c>
      <c r="E13" s="46" t="str">
        <f t="shared" ref="E13:E14" si="1">$A$1</f>
        <v>Mules and asses</v>
      </c>
      <c r="F13" s="77" t="str">
        <f ca="1">VLOOKUP(A13,Parameters,6,0)</f>
        <v>kg</v>
      </c>
      <c r="G13" s="223"/>
      <c r="H13" s="14">
        <f ca="1">INDEX(Parameters,MATCH($A13,Parameters!$A:$A,0),MATCH(H$3,Parameters!$8:$8,0))</f>
        <v>350</v>
      </c>
      <c r="I13" s="14">
        <f ca="1">INDEX(Parameters,MATCH($A13,Parameters!$A:$A,0),MATCH(I$3,Parameters!$8:$8,0))</f>
        <v>350</v>
      </c>
      <c r="J13" s="14">
        <f ca="1">INDEX(Parameters,MATCH($A13,Parameters!$A:$A,0),MATCH(J$3,Parameters!$8:$8,0))</f>
        <v>350</v>
      </c>
      <c r="K13" s="14">
        <f ca="1">INDEX(Parameters,MATCH($A13,Parameters!$A:$A,0),MATCH(K$3,Parameters!$8:$8,0))</f>
        <v>350</v>
      </c>
      <c r="L13" s="14">
        <f ca="1">INDEX(Parameters,MATCH($A13,Parameters!$A:$A,0),MATCH(L$3,Parameters!$8:$8,0))</f>
        <v>350</v>
      </c>
      <c r="M13" s="14">
        <f ca="1">INDEX(Parameters,MATCH($A13,Parameters!$A:$A,0),MATCH(M$3,Parameters!$8:$8,0))</f>
        <v>350</v>
      </c>
      <c r="N13" s="14">
        <f ca="1">INDEX(Parameters,MATCH($A13,Parameters!$A:$A,0),MATCH(N$3,Parameters!$8:$8,0))</f>
        <v>350</v>
      </c>
      <c r="O13" s="14">
        <f ca="1">INDEX(Parameters,MATCH($A13,Parameters!$A:$A,0),MATCH(O$3,Parameters!$8:$8,0))</f>
        <v>350</v>
      </c>
      <c r="P13" s="14">
        <f ca="1">INDEX(Parameters,MATCH($A13,Parameters!$A:$A,0),MATCH(P$3,Parameters!$8:$8,0))</f>
        <v>350</v>
      </c>
      <c r="Q13" s="14">
        <f ca="1">INDEX(Parameters,MATCH($A13,Parameters!$A:$A,0),MATCH(Q$3,Parameters!$8:$8,0))</f>
        <v>350</v>
      </c>
      <c r="R13" s="14">
        <f ca="1">INDEX(Parameters,MATCH($A13,Parameters!$A:$A,0),MATCH(R$3,Parameters!$8:$8,0))</f>
        <v>350</v>
      </c>
      <c r="S13" s="14">
        <f ca="1">INDEX(Parameters,MATCH($A13,Parameters!$A:$A,0),MATCH(S$3,Parameters!$8:$8,0))</f>
        <v>350</v>
      </c>
      <c r="T13" s="14">
        <f ca="1">INDEX(Parameters,MATCH($A13,Parameters!$A:$A,0),MATCH(T$3,Parameters!$8:$8,0))</f>
        <v>350</v>
      </c>
      <c r="U13" s="14">
        <f ca="1">INDEX(Parameters,MATCH($A13,Parameters!$A:$A,0),MATCH(U$3,Parameters!$8:$8,0))</f>
        <v>350</v>
      </c>
      <c r="V13" s="14">
        <f ca="1">INDEX(Parameters,MATCH($A13,Parameters!$A:$A,0),MATCH(V$3,Parameters!$8:$8,0))</f>
        <v>350</v>
      </c>
      <c r="W13" s="14">
        <f ca="1">INDEX(Parameters,MATCH($A13,Parameters!$A:$A,0),MATCH(W$3,Parameters!$8:$8,0))</f>
        <v>350</v>
      </c>
      <c r="X13" s="14">
        <f ca="1">INDEX(Parameters,MATCH($A13,Parameters!$A:$A,0),MATCH(X$3,Parameters!$8:$8,0))</f>
        <v>350</v>
      </c>
      <c r="Y13" s="14">
        <f ca="1">INDEX(Parameters,MATCH($A13,Parameters!$A:$A,0),MATCH(Y$3,Parameters!$8:$8,0))</f>
        <v>350</v>
      </c>
      <c r="Z13" s="14">
        <f ca="1">INDEX(Parameters,MATCH($A13,Parameters!$A:$A,0),MATCH(Z$3,Parameters!$8:$8,0))</f>
        <v>350</v>
      </c>
      <c r="AA13" s="14">
        <f ca="1">INDEX(Parameters,MATCH($A13,Parameters!$A:$A,0),MATCH(AA$3,Parameters!$8:$8,0))</f>
        <v>350</v>
      </c>
      <c r="AB13" s="14">
        <f ca="1">INDEX(Parameters,MATCH($A13,Parameters!$A:$A,0),MATCH(AB$3,Parameters!$8:$8,0))</f>
        <v>350</v>
      </c>
      <c r="AC13" s="14">
        <f ca="1">INDEX(Parameters,MATCH($A13,Parameters!$A:$A,0),MATCH(AC$3,Parameters!$8:$8,0))</f>
        <v>350</v>
      </c>
      <c r="AD13" s="14">
        <f ca="1">INDEX(Parameters,MATCH($A13,Parameters!$A:$A,0),MATCH(AD$3,Parameters!$8:$8,0))</f>
        <v>350</v>
      </c>
      <c r="AE13" s="14">
        <f ca="1">INDEX(Parameters,MATCH($A13,Parameters!$A:$A,0),MATCH(AE$3,Parameters!$8:$8,0))</f>
        <v>350</v>
      </c>
      <c r="AF13" s="14">
        <f ca="1">INDEX(Parameters,MATCH($A13,Parameters!$A:$A,0),MATCH(AF$3,Parameters!$8:$8,0))</f>
        <v>350</v>
      </c>
      <c r="AG13" s="14">
        <f ca="1">INDEX(Parameters,MATCH($A13,Parameters!$A:$A,0),MATCH(AG$3,Parameters!$8:$8,0))</f>
        <v>350</v>
      </c>
      <c r="AH13" s="14">
        <f ca="1">INDEX(Parameters,MATCH($A13,Parameters!$A:$A,0),MATCH(AH$3,Parameters!$8:$8,0))</f>
        <v>350</v>
      </c>
      <c r="AI13" s="14">
        <f ca="1">INDEX(Parameters,MATCH($A13,Parameters!$A:$A,0),MATCH(AI$3,Parameters!$8:$8,0))</f>
        <v>350</v>
      </c>
      <c r="AJ13" s="14">
        <f ca="1">INDEX(Parameters,MATCH($A13,Parameters!$A:$A,0),MATCH(AJ$3,Parameters!$8:$8,0))</f>
        <v>350</v>
      </c>
      <c r="AK13" s="14">
        <f ca="1">INDEX(Parameters,MATCH($A13,Parameters!$A:$A,0),MATCH(AK$3,Parameters!$8:$8,0))</f>
        <v>350</v>
      </c>
      <c r="AL13" s="14">
        <f ca="1">INDEX(Parameters,MATCH($A13,Parameters!$A:$A,0),MATCH(AL$3,Parameters!$8:$8,0))</f>
        <v>350</v>
      </c>
      <c r="AM13" s="14"/>
      <c r="AN13" s="14"/>
      <c r="AO13" s="14"/>
      <c r="AP13" s="14"/>
      <c r="AQ13" s="14"/>
    </row>
    <row r="14" spans="1:43" ht="18" x14ac:dyDescent="0.35">
      <c r="A14" s="66" t="str">
        <f>C14&amp;"_"&amp;E14</f>
        <v>Nex_Mules and asses</v>
      </c>
      <c r="B14" s="25" t="s">
        <v>165</v>
      </c>
      <c r="C14" s="34" t="s">
        <v>188</v>
      </c>
      <c r="D14" s="77" t="str">
        <f ca="1">VLOOKUP(A14,Parameters,4,0)</f>
        <v>N</v>
      </c>
      <c r="E14" s="46" t="str">
        <f t="shared" si="1"/>
        <v>Mules and asses</v>
      </c>
      <c r="F14" s="77" t="str">
        <f ca="1">VLOOKUP(A14,Parameters,6,0)</f>
        <v>kg N/1000 kg animal mass day-1</v>
      </c>
      <c r="G14" s="221"/>
      <c r="H14" s="14">
        <f ca="1">INDEX(Parameters,MATCH($A14,Parameters!$A:$A,0),MATCH(H$3,Parameters!$8:$8,0))</f>
        <v>0.26</v>
      </c>
      <c r="I14" s="14">
        <f ca="1">INDEX(Parameters,MATCH($A14,Parameters!$A:$A,0),MATCH(I$3,Parameters!$8:$8,0))</f>
        <v>0.26</v>
      </c>
      <c r="J14" s="14">
        <f ca="1">INDEX(Parameters,MATCH($A14,Parameters!$A:$A,0),MATCH(J$3,Parameters!$8:$8,0))</f>
        <v>0.26</v>
      </c>
      <c r="K14" s="14">
        <f ca="1">INDEX(Parameters,MATCH($A14,Parameters!$A:$A,0),MATCH(K$3,Parameters!$8:$8,0))</f>
        <v>0.26</v>
      </c>
      <c r="L14" s="14">
        <f ca="1">INDEX(Parameters,MATCH($A14,Parameters!$A:$A,0),MATCH(L$3,Parameters!$8:$8,0))</f>
        <v>0.26</v>
      </c>
      <c r="M14" s="14">
        <f ca="1">INDEX(Parameters,MATCH($A14,Parameters!$A:$A,0),MATCH(M$3,Parameters!$8:$8,0))</f>
        <v>0.26</v>
      </c>
      <c r="N14" s="14">
        <f ca="1">INDEX(Parameters,MATCH($A14,Parameters!$A:$A,0),MATCH(N$3,Parameters!$8:$8,0))</f>
        <v>0.26</v>
      </c>
      <c r="O14" s="14">
        <f ca="1">INDEX(Parameters,MATCH($A14,Parameters!$A:$A,0),MATCH(O$3,Parameters!$8:$8,0))</f>
        <v>0.26</v>
      </c>
      <c r="P14" s="14">
        <f ca="1">INDEX(Parameters,MATCH($A14,Parameters!$A:$A,0),MATCH(P$3,Parameters!$8:$8,0))</f>
        <v>0.26</v>
      </c>
      <c r="Q14" s="14">
        <f ca="1">INDEX(Parameters,MATCH($A14,Parameters!$A:$A,0),MATCH(Q$3,Parameters!$8:$8,0))</f>
        <v>0.26</v>
      </c>
      <c r="R14" s="14">
        <f ca="1">INDEX(Parameters,MATCH($A14,Parameters!$A:$A,0),MATCH(R$3,Parameters!$8:$8,0))</f>
        <v>0.26</v>
      </c>
      <c r="S14" s="14">
        <f ca="1">INDEX(Parameters,MATCH($A14,Parameters!$A:$A,0),MATCH(S$3,Parameters!$8:$8,0))</f>
        <v>0.26</v>
      </c>
      <c r="T14" s="14">
        <f ca="1">INDEX(Parameters,MATCH($A14,Parameters!$A:$A,0),MATCH(T$3,Parameters!$8:$8,0))</f>
        <v>0.26</v>
      </c>
      <c r="U14" s="14">
        <f ca="1">INDEX(Parameters,MATCH($A14,Parameters!$A:$A,0),MATCH(U$3,Parameters!$8:$8,0))</f>
        <v>0.26</v>
      </c>
      <c r="V14" s="14">
        <f ca="1">INDEX(Parameters,MATCH($A14,Parameters!$A:$A,0),MATCH(V$3,Parameters!$8:$8,0))</f>
        <v>0.26</v>
      </c>
      <c r="W14" s="14">
        <f ca="1">INDEX(Parameters,MATCH($A14,Parameters!$A:$A,0),MATCH(W$3,Parameters!$8:$8,0))</f>
        <v>0.26</v>
      </c>
      <c r="X14" s="14">
        <f ca="1">INDEX(Parameters,MATCH($A14,Parameters!$A:$A,0),MATCH(X$3,Parameters!$8:$8,0))</f>
        <v>0.26</v>
      </c>
      <c r="Y14" s="14">
        <f ca="1">INDEX(Parameters,MATCH($A14,Parameters!$A:$A,0),MATCH(Y$3,Parameters!$8:$8,0))</f>
        <v>0.26</v>
      </c>
      <c r="Z14" s="14">
        <f ca="1">INDEX(Parameters,MATCH($A14,Parameters!$A:$A,0),MATCH(Z$3,Parameters!$8:$8,0))</f>
        <v>0.26</v>
      </c>
      <c r="AA14" s="14">
        <f ca="1">INDEX(Parameters,MATCH($A14,Parameters!$A:$A,0),MATCH(AA$3,Parameters!$8:$8,0))</f>
        <v>0.26</v>
      </c>
      <c r="AB14" s="14">
        <f ca="1">INDEX(Parameters,MATCH($A14,Parameters!$A:$A,0),MATCH(AB$3,Parameters!$8:$8,0))</f>
        <v>0.26</v>
      </c>
      <c r="AC14" s="14">
        <f ca="1">INDEX(Parameters,MATCH($A14,Parameters!$A:$A,0),MATCH(AC$3,Parameters!$8:$8,0))</f>
        <v>0.26</v>
      </c>
      <c r="AD14" s="14">
        <f ca="1">INDEX(Parameters,MATCH($A14,Parameters!$A:$A,0),MATCH(AD$3,Parameters!$8:$8,0))</f>
        <v>0.26</v>
      </c>
      <c r="AE14" s="14">
        <f ca="1">INDEX(Parameters,MATCH($A14,Parameters!$A:$A,0),MATCH(AE$3,Parameters!$8:$8,0))</f>
        <v>0.26</v>
      </c>
      <c r="AF14" s="14">
        <f ca="1">INDEX(Parameters,MATCH($A14,Parameters!$A:$A,0),MATCH(AF$3,Parameters!$8:$8,0))</f>
        <v>0.26</v>
      </c>
      <c r="AG14" s="14">
        <f ca="1">INDEX(Parameters,MATCH($A14,Parameters!$A:$A,0),MATCH(AG$3,Parameters!$8:$8,0))</f>
        <v>0.26</v>
      </c>
      <c r="AH14" s="14">
        <f ca="1">INDEX(Parameters,MATCH($A14,Parameters!$A:$A,0),MATCH(AH$3,Parameters!$8:$8,0))</f>
        <v>0.26</v>
      </c>
      <c r="AI14" s="14">
        <f ca="1">INDEX(Parameters,MATCH($A14,Parameters!$A:$A,0),MATCH(AI$3,Parameters!$8:$8,0))</f>
        <v>0.26</v>
      </c>
      <c r="AJ14" s="14">
        <f ca="1">INDEX(Parameters,MATCH($A14,Parameters!$A:$A,0),MATCH(AJ$3,Parameters!$8:$8,0))</f>
        <v>0.26</v>
      </c>
      <c r="AK14" s="14">
        <f ca="1">INDEX(Parameters,MATCH($A14,Parameters!$A:$A,0),MATCH(AK$3,Parameters!$8:$8,0))</f>
        <v>0.26</v>
      </c>
      <c r="AL14" s="14">
        <f ca="1">INDEX(Parameters,MATCH($A14,Parameters!$A:$A,0),MATCH(AL$3,Parameters!$8:$8,0))</f>
        <v>0.26</v>
      </c>
      <c r="AM14" s="14"/>
      <c r="AN14" s="14"/>
      <c r="AO14" s="14"/>
      <c r="AP14" s="14"/>
      <c r="AQ14" s="14"/>
    </row>
    <row r="15" spans="1:43" x14ac:dyDescent="0.25">
      <c r="A15" s="66" t="str">
        <f>C15&amp;"_"&amp;E15</f>
        <v>Number of livestock_Mules and asses</v>
      </c>
      <c r="B15" s="25" t="s">
        <v>165</v>
      </c>
      <c r="C15" s="25" t="s">
        <v>114</v>
      </c>
      <c r="D15" s="25" t="s">
        <v>49</v>
      </c>
      <c r="E15" s="46" t="str">
        <f>$A$1</f>
        <v>Mules and asses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Mules and asses</v>
      </c>
      <c r="F16" s="25" t="s">
        <v>148</v>
      </c>
      <c r="G16" s="221"/>
      <c r="H16" s="14">
        <f ca="1">H13/1000*H14*Parameters!$K$10</f>
        <v>33.214999999999996</v>
      </c>
      <c r="I16" s="14">
        <f ca="1">I13/1000*I14*Parameters!$K$10</f>
        <v>33.214999999999996</v>
      </c>
      <c r="J16" s="14">
        <f ca="1">J13/1000*J14*Parameters!$K$10</f>
        <v>33.214999999999996</v>
      </c>
      <c r="K16" s="14">
        <f ca="1">K13/1000*K14*Parameters!$K$10</f>
        <v>33.214999999999996</v>
      </c>
      <c r="L16" s="14">
        <f ca="1">L13/1000*L14*Parameters!$K$10</f>
        <v>33.214999999999996</v>
      </c>
      <c r="M16" s="14">
        <f ca="1">M13/1000*M14*Parameters!$K$10</f>
        <v>33.214999999999996</v>
      </c>
      <c r="N16" s="14">
        <f ca="1">N13/1000*N14*Parameters!$K$10</f>
        <v>33.214999999999996</v>
      </c>
      <c r="O16" s="14">
        <f ca="1">O13/1000*O14*Parameters!$K$10</f>
        <v>33.214999999999996</v>
      </c>
      <c r="P16" s="14">
        <f ca="1">P13/1000*P14*Parameters!$K$10</f>
        <v>33.214999999999996</v>
      </c>
      <c r="Q16" s="14">
        <f ca="1">Q13/1000*Q14*Parameters!$K$10</f>
        <v>33.214999999999996</v>
      </c>
      <c r="R16" s="14">
        <f ca="1">R13/1000*R14*Parameters!$K$10</f>
        <v>33.214999999999996</v>
      </c>
      <c r="S16" s="14">
        <f ca="1">S13/1000*S14*Parameters!$K$10</f>
        <v>33.214999999999996</v>
      </c>
      <c r="T16" s="14">
        <f ca="1">T13/1000*T14*Parameters!$K$10</f>
        <v>33.214999999999996</v>
      </c>
      <c r="U16" s="14">
        <f ca="1">U13/1000*U14*Parameters!$K$10</f>
        <v>33.214999999999996</v>
      </c>
      <c r="V16" s="14">
        <f ca="1">V13/1000*V14*Parameters!$K$10</f>
        <v>33.214999999999996</v>
      </c>
      <c r="W16" s="14">
        <f ca="1">W13/1000*W14*Parameters!$K$10</f>
        <v>33.214999999999996</v>
      </c>
      <c r="X16" s="14">
        <f ca="1">X13/1000*X14*Parameters!$K$10</f>
        <v>33.214999999999996</v>
      </c>
      <c r="Y16" s="14">
        <f ca="1">Y13/1000*Y14*Parameters!$K$10</f>
        <v>33.214999999999996</v>
      </c>
      <c r="Z16" s="14">
        <f ca="1">Z13/1000*Z14*Parameters!$K$10</f>
        <v>33.214999999999996</v>
      </c>
      <c r="AA16" s="14">
        <f ca="1">AA13/1000*AA14*Parameters!$K$10</f>
        <v>33.214999999999996</v>
      </c>
      <c r="AB16" s="14">
        <f ca="1">AB13/1000*AB14*Parameters!$K$10</f>
        <v>33.214999999999996</v>
      </c>
      <c r="AC16" s="14">
        <f ca="1">AC13/1000*AC14*Parameters!$K$10</f>
        <v>33.214999999999996</v>
      </c>
      <c r="AD16" s="14">
        <f ca="1">AD13/1000*AD14*Parameters!$K$10</f>
        <v>33.214999999999996</v>
      </c>
      <c r="AE16" s="14">
        <f ca="1">AE13/1000*AE14*Parameters!$K$10</f>
        <v>33.214999999999996</v>
      </c>
      <c r="AF16" s="14">
        <f ca="1">AF13/1000*AF14*Parameters!$K$10</f>
        <v>33.214999999999996</v>
      </c>
      <c r="AG16" s="14">
        <f ca="1">AG13/1000*AG14*Parameters!$K$10</f>
        <v>33.214999999999996</v>
      </c>
      <c r="AH16" s="14">
        <f ca="1">AH13/1000*AH14*Parameters!$K$10</f>
        <v>33.214999999999996</v>
      </c>
      <c r="AI16" s="14">
        <f ca="1">AI13/1000*AI14*Parameters!$K$10</f>
        <v>33.214999999999996</v>
      </c>
      <c r="AJ16" s="14">
        <f ca="1">AJ13/1000*AJ14*Parameters!$K$10</f>
        <v>33.214999999999996</v>
      </c>
      <c r="AK16" s="14">
        <f ca="1">AK13/1000*AK14*Parameters!$K$10</f>
        <v>33.214999999999996</v>
      </c>
      <c r="AL16" s="14">
        <f ca="1">AL13/1000*AL14*Parameters!$K$10</f>
        <v>33.214999999999996</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period_Mules and asses</v>
      </c>
      <c r="B18" s="25" t="s">
        <v>165</v>
      </c>
      <c r="C18" s="25" t="s">
        <v>152</v>
      </c>
      <c r="D18" s="77" t="str">
        <f ca="1">VLOOKUP(A18,Parameters,4,0)</f>
        <v>-</v>
      </c>
      <c r="E18" s="46" t="str">
        <f t="shared" ref="E18:E107" si="2">$A$1</f>
        <v>Mules and asses</v>
      </c>
      <c r="F18" s="77" t="str">
        <f ca="1">VLOOKUP(A18,Parameters,6,0)</f>
        <v>Days</v>
      </c>
      <c r="G18" s="223"/>
      <c r="H18" s="14">
        <f ca="1">INDEX(Parameters,MATCH($A18,Parameters!$A:$A,0),MATCH(H$3,Parameters!$8:$8,0))</f>
        <v>180</v>
      </c>
      <c r="I18" s="14">
        <f ca="1">INDEX(Parameters,MATCH($A18,Parameters!$A:$A,0),MATCH(I$3,Parameters!$8:$8,0))</f>
        <v>180</v>
      </c>
      <c r="J18" s="14">
        <f ca="1">INDEX(Parameters,MATCH($A18,Parameters!$A:$A,0),MATCH(J$3,Parameters!$8:$8,0))</f>
        <v>180</v>
      </c>
      <c r="K18" s="14">
        <f ca="1">INDEX(Parameters,MATCH($A18,Parameters!$A:$A,0),MATCH(K$3,Parameters!$8:$8,0))</f>
        <v>180</v>
      </c>
      <c r="L18" s="14">
        <f ca="1">INDEX(Parameters,MATCH($A18,Parameters!$A:$A,0),MATCH(L$3,Parameters!$8:$8,0))</f>
        <v>180</v>
      </c>
      <c r="M18" s="14">
        <f ca="1">INDEX(Parameters,MATCH($A18,Parameters!$A:$A,0),MATCH(M$3,Parameters!$8:$8,0))</f>
        <v>180</v>
      </c>
      <c r="N18" s="14">
        <f ca="1">INDEX(Parameters,MATCH($A18,Parameters!$A:$A,0),MATCH(N$3,Parameters!$8:$8,0))</f>
        <v>180</v>
      </c>
      <c r="O18" s="14">
        <f ca="1">INDEX(Parameters,MATCH($A18,Parameters!$A:$A,0),MATCH(O$3,Parameters!$8:$8,0))</f>
        <v>180</v>
      </c>
      <c r="P18" s="14">
        <f ca="1">INDEX(Parameters,MATCH($A18,Parameters!$A:$A,0),MATCH(P$3,Parameters!$8:$8,0))</f>
        <v>180</v>
      </c>
      <c r="Q18" s="14">
        <f ca="1">INDEX(Parameters,MATCH($A18,Parameters!$A:$A,0),MATCH(Q$3,Parameters!$8:$8,0))</f>
        <v>180</v>
      </c>
      <c r="R18" s="14">
        <f ca="1">INDEX(Parameters,MATCH($A18,Parameters!$A:$A,0),MATCH(R$3,Parameters!$8:$8,0))</f>
        <v>180</v>
      </c>
      <c r="S18" s="14">
        <f ca="1">INDEX(Parameters,MATCH($A18,Parameters!$A:$A,0),MATCH(S$3,Parameters!$8:$8,0))</f>
        <v>180</v>
      </c>
      <c r="T18" s="14">
        <f ca="1">INDEX(Parameters,MATCH($A18,Parameters!$A:$A,0),MATCH(T$3,Parameters!$8:$8,0))</f>
        <v>180</v>
      </c>
      <c r="U18" s="14">
        <f ca="1">INDEX(Parameters,MATCH($A18,Parameters!$A:$A,0),MATCH(U$3,Parameters!$8:$8,0))</f>
        <v>180</v>
      </c>
      <c r="V18" s="14">
        <f ca="1">INDEX(Parameters,MATCH($A18,Parameters!$A:$A,0),MATCH(V$3,Parameters!$8:$8,0))</f>
        <v>180</v>
      </c>
      <c r="W18" s="14">
        <f ca="1">INDEX(Parameters,MATCH($A18,Parameters!$A:$A,0),MATCH(W$3,Parameters!$8:$8,0))</f>
        <v>180</v>
      </c>
      <c r="X18" s="14">
        <f ca="1">INDEX(Parameters,MATCH($A18,Parameters!$A:$A,0),MATCH(X$3,Parameters!$8:$8,0))</f>
        <v>180</v>
      </c>
      <c r="Y18" s="14">
        <f ca="1">INDEX(Parameters,MATCH($A18,Parameters!$A:$A,0),MATCH(Y$3,Parameters!$8:$8,0))</f>
        <v>180</v>
      </c>
      <c r="Z18" s="14">
        <f ca="1">INDEX(Parameters,MATCH($A18,Parameters!$A:$A,0),MATCH(Z$3,Parameters!$8:$8,0))</f>
        <v>180</v>
      </c>
      <c r="AA18" s="14">
        <f ca="1">INDEX(Parameters,MATCH($A18,Parameters!$A:$A,0),MATCH(AA$3,Parameters!$8:$8,0))</f>
        <v>180</v>
      </c>
      <c r="AB18" s="14">
        <f ca="1">INDEX(Parameters,MATCH($A18,Parameters!$A:$A,0),MATCH(AB$3,Parameters!$8:$8,0))</f>
        <v>180</v>
      </c>
      <c r="AC18" s="14">
        <f ca="1">INDEX(Parameters,MATCH($A18,Parameters!$A:$A,0),MATCH(AC$3,Parameters!$8:$8,0))</f>
        <v>180</v>
      </c>
      <c r="AD18" s="14">
        <f ca="1">INDEX(Parameters,MATCH($A18,Parameters!$A:$A,0),MATCH(AD$3,Parameters!$8:$8,0))</f>
        <v>180</v>
      </c>
      <c r="AE18" s="14">
        <f ca="1">INDEX(Parameters,MATCH($A18,Parameters!$A:$A,0),MATCH(AE$3,Parameters!$8:$8,0))</f>
        <v>180</v>
      </c>
      <c r="AF18" s="14">
        <f ca="1">INDEX(Parameters,MATCH($A18,Parameters!$A:$A,0),MATCH(AF$3,Parameters!$8:$8,0))</f>
        <v>180</v>
      </c>
      <c r="AG18" s="14">
        <f ca="1">INDEX(Parameters,MATCH($A18,Parameters!$A:$A,0),MATCH(AG$3,Parameters!$8:$8,0))</f>
        <v>180</v>
      </c>
      <c r="AH18" s="14">
        <f ca="1">INDEX(Parameters,MATCH($A18,Parameters!$A:$A,0),MATCH(AH$3,Parameters!$8:$8,0))</f>
        <v>180</v>
      </c>
      <c r="AI18" s="14">
        <f ca="1">INDEX(Parameters,MATCH($A18,Parameters!$A:$A,0),MATCH(AI$3,Parameters!$8:$8,0))</f>
        <v>180</v>
      </c>
      <c r="AJ18" s="14">
        <f ca="1">INDEX(Parameters,MATCH($A18,Parameters!$A:$A,0),MATCH(AJ$3,Parameters!$8:$8,0))</f>
        <v>180</v>
      </c>
      <c r="AK18" s="14">
        <f ca="1">INDEX(Parameters,MATCH($A18,Parameters!$A:$A,0),MATCH(AK$3,Parameters!$8:$8,0))</f>
        <v>180</v>
      </c>
      <c r="AL18" s="14">
        <f ca="1">INDEX(Parameters,MATCH($A18,Parameters!$A:$A,0),MATCH(AL$3,Parameters!$8:$8,0))</f>
        <v>180</v>
      </c>
      <c r="AM18" s="14"/>
      <c r="AN18" s="14"/>
      <c r="AO18" s="14"/>
      <c r="AP18" s="14"/>
      <c r="AQ18" s="14"/>
    </row>
    <row r="19" spans="1:43" x14ac:dyDescent="0.25">
      <c r="A19" s="66" t="str">
        <f t="shared" ref="A19:A20" si="3">C19&amp;"_"&amp;E19</f>
        <v>Proportion of N excreted as TAN_Mules and asses</v>
      </c>
      <c r="B19" s="25" t="s">
        <v>165</v>
      </c>
      <c r="C19" s="25" t="s">
        <v>486</v>
      </c>
      <c r="D19" s="77" t="str">
        <f ca="1">VLOOKUP(A19,Parameters,4,0)</f>
        <v>-</v>
      </c>
      <c r="E19" s="46" t="str">
        <f t="shared" si="2"/>
        <v>Mules and asses</v>
      </c>
      <c r="F19" s="77" t="str">
        <f ca="1">VLOOKUP(A19,Parameters,6,0)</f>
        <v>Fraction</v>
      </c>
      <c r="G19" s="223"/>
      <c r="H19" s="162">
        <f ca="1">INDEX(Parameters,MATCH($A19,Parameters!$A:$A,0),MATCH(H$3,Parameters!$8:$8,0))</f>
        <v>0.6</v>
      </c>
      <c r="I19" s="162">
        <f ca="1">INDEX(Parameters,MATCH($A19,Parameters!$A:$A,0),MATCH(I$3,Parameters!$8:$8,0))</f>
        <v>0.6</v>
      </c>
      <c r="J19" s="162">
        <f ca="1">INDEX(Parameters,MATCH($A19,Parameters!$A:$A,0),MATCH(J$3,Parameters!$8:$8,0))</f>
        <v>0.6</v>
      </c>
      <c r="K19" s="162">
        <f ca="1">INDEX(Parameters,MATCH($A19,Parameters!$A:$A,0),MATCH(K$3,Parameters!$8:$8,0))</f>
        <v>0.6</v>
      </c>
      <c r="L19" s="162">
        <f ca="1">INDEX(Parameters,MATCH($A19,Parameters!$A:$A,0),MATCH(L$3,Parameters!$8:$8,0))</f>
        <v>0.6</v>
      </c>
      <c r="M19" s="162">
        <f ca="1">INDEX(Parameters,MATCH($A19,Parameters!$A:$A,0),MATCH(M$3,Parameters!$8:$8,0))</f>
        <v>0.6</v>
      </c>
      <c r="N19" s="162">
        <f ca="1">INDEX(Parameters,MATCH($A19,Parameters!$A:$A,0),MATCH(N$3,Parameters!$8:$8,0))</f>
        <v>0.6</v>
      </c>
      <c r="O19" s="162">
        <f ca="1">INDEX(Parameters,MATCH($A19,Parameters!$A:$A,0),MATCH(O$3,Parameters!$8:$8,0))</f>
        <v>0.6</v>
      </c>
      <c r="P19" s="162">
        <f ca="1">INDEX(Parameters,MATCH($A19,Parameters!$A:$A,0),MATCH(P$3,Parameters!$8:$8,0))</f>
        <v>0.6</v>
      </c>
      <c r="Q19" s="162">
        <f ca="1">INDEX(Parameters,MATCH($A19,Parameters!$A:$A,0),MATCH(Q$3,Parameters!$8:$8,0))</f>
        <v>0.6</v>
      </c>
      <c r="R19" s="162">
        <f ca="1">INDEX(Parameters,MATCH($A19,Parameters!$A:$A,0),MATCH(R$3,Parameters!$8:$8,0))</f>
        <v>0.6</v>
      </c>
      <c r="S19" s="162">
        <f ca="1">INDEX(Parameters,MATCH($A19,Parameters!$A:$A,0),MATCH(S$3,Parameters!$8:$8,0))</f>
        <v>0.6</v>
      </c>
      <c r="T19" s="162">
        <f ca="1">INDEX(Parameters,MATCH($A19,Parameters!$A:$A,0),MATCH(T$3,Parameters!$8:$8,0))</f>
        <v>0.6</v>
      </c>
      <c r="U19" s="162">
        <f ca="1">INDEX(Parameters,MATCH($A19,Parameters!$A:$A,0),MATCH(U$3,Parameters!$8:$8,0))</f>
        <v>0.6</v>
      </c>
      <c r="V19" s="162">
        <f ca="1">INDEX(Parameters,MATCH($A19,Parameters!$A:$A,0),MATCH(V$3,Parameters!$8:$8,0))</f>
        <v>0.6</v>
      </c>
      <c r="W19" s="162">
        <f ca="1">INDEX(Parameters,MATCH($A19,Parameters!$A:$A,0),MATCH(W$3,Parameters!$8:$8,0))</f>
        <v>0.6</v>
      </c>
      <c r="X19" s="162">
        <f ca="1">INDEX(Parameters,MATCH($A19,Parameters!$A:$A,0),MATCH(X$3,Parameters!$8:$8,0))</f>
        <v>0.6</v>
      </c>
      <c r="Y19" s="162">
        <f ca="1">INDEX(Parameters,MATCH($A19,Parameters!$A:$A,0),MATCH(Y$3,Parameters!$8:$8,0))</f>
        <v>0.6</v>
      </c>
      <c r="Z19" s="162">
        <f ca="1">INDEX(Parameters,MATCH($A19,Parameters!$A:$A,0),MATCH(Z$3,Parameters!$8:$8,0))</f>
        <v>0.6</v>
      </c>
      <c r="AA19" s="162">
        <f ca="1">INDEX(Parameters,MATCH($A19,Parameters!$A:$A,0),MATCH(AA$3,Parameters!$8:$8,0))</f>
        <v>0.6</v>
      </c>
      <c r="AB19" s="162">
        <f ca="1">INDEX(Parameters,MATCH($A19,Parameters!$A:$A,0),MATCH(AB$3,Parameters!$8:$8,0))</f>
        <v>0.6</v>
      </c>
      <c r="AC19" s="162">
        <f ca="1">INDEX(Parameters,MATCH($A19,Parameters!$A:$A,0),MATCH(AC$3,Parameters!$8:$8,0))</f>
        <v>0.6</v>
      </c>
      <c r="AD19" s="162">
        <f ca="1">INDEX(Parameters,MATCH($A19,Parameters!$A:$A,0),MATCH(AD$3,Parameters!$8:$8,0))</f>
        <v>0.6</v>
      </c>
      <c r="AE19" s="162">
        <f ca="1">INDEX(Parameters,MATCH($A19,Parameters!$A:$A,0),MATCH(AE$3,Parameters!$8:$8,0))</f>
        <v>0.6</v>
      </c>
      <c r="AF19" s="162">
        <f ca="1">INDEX(Parameters,MATCH($A19,Parameters!$A:$A,0),MATCH(AF$3,Parameters!$8:$8,0))</f>
        <v>0.6</v>
      </c>
      <c r="AG19" s="162">
        <f ca="1">INDEX(Parameters,MATCH($A19,Parameters!$A:$A,0),MATCH(AG$3,Parameters!$8:$8,0))</f>
        <v>0.6</v>
      </c>
      <c r="AH19" s="162">
        <f ca="1">INDEX(Parameters,MATCH($A19,Parameters!$A:$A,0),MATCH(AH$3,Parameters!$8:$8,0))</f>
        <v>0.6</v>
      </c>
      <c r="AI19" s="162">
        <f ca="1">INDEX(Parameters,MATCH($A19,Parameters!$A:$A,0),MATCH(AI$3,Parameters!$8:$8,0))</f>
        <v>0.6</v>
      </c>
      <c r="AJ19" s="162">
        <f ca="1">INDEX(Parameters,MATCH($A19,Parameters!$A:$A,0),MATCH(AJ$3,Parameters!$8:$8,0))</f>
        <v>0.6</v>
      </c>
      <c r="AK19" s="162">
        <f ca="1">INDEX(Parameters,MATCH($A19,Parameters!$A:$A,0),MATCH(AK$3,Parameters!$8:$8,0))</f>
        <v>0.6</v>
      </c>
      <c r="AL19" s="162">
        <f ca="1">INDEX(Parameters,MATCH($A19,Parameters!$A:$A,0),MATCH(AL$3,Parameters!$8:$8,0))</f>
        <v>0.6</v>
      </c>
      <c r="AM19" s="162"/>
      <c r="AN19" s="162"/>
      <c r="AO19" s="162"/>
      <c r="AP19" s="162"/>
      <c r="AQ19" s="162"/>
    </row>
    <row r="20" spans="1:43" x14ac:dyDescent="0.25">
      <c r="A20" s="66" t="str">
        <f t="shared" si="3"/>
        <v>Prop excreta on yards_Mules and asses</v>
      </c>
      <c r="B20" s="25" t="s">
        <v>165</v>
      </c>
      <c r="C20" s="25" t="s">
        <v>480</v>
      </c>
      <c r="D20" s="77" t="str">
        <f ca="1">VLOOKUP(A20,Parameters,4,0)</f>
        <v>-</v>
      </c>
      <c r="E20" s="46" t="str">
        <f t="shared" si="2"/>
        <v>Mules and asses</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Mules and asses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Mules and asses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Mules and asses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Mules and asses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Mules and asses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Mules and asses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Mules and asses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Mules and asses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Mules and asses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Mules and asses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Xhouse_slurry_Mules and asses</v>
      </c>
      <c r="B33" s="25" t="s">
        <v>165</v>
      </c>
      <c r="C33" s="119" t="s">
        <v>442</v>
      </c>
      <c r="D33" s="77" t="str">
        <f>VLOOKUP(A33,Parameters,4,0)</f>
        <v>-</v>
      </c>
      <c r="E33" s="46" t="str">
        <f t="shared" si="2"/>
        <v>Mules and asses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Mules and asses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Mules and asses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Mules and asses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Mules and asses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Mules and asses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Mules and asses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Mules and asses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Mules and asses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EF_NH3_house_slurry_Mules and asses</v>
      </c>
      <c r="B43" s="25" t="s">
        <v>165</v>
      </c>
      <c r="C43" s="2" t="s">
        <v>178</v>
      </c>
      <c r="D43" s="77" t="str">
        <f ca="1">VLOOKUP(A43,Parameters,4,0)</f>
        <v>NH3-N</v>
      </c>
      <c r="E43" s="46" t="str">
        <f t="shared" si="2"/>
        <v>Mules and asses</v>
      </c>
      <c r="F43" s="77" t="str">
        <f ca="1">VLOOKUP(A43,Parameters,6,0)</f>
        <v>Fraction TAN</v>
      </c>
      <c r="G43" s="175"/>
      <c r="H43" s="14">
        <f ca="1">INDEX(Parameters,MATCH($A43,Parameters!$A:$A,0),MATCH(H$3,Parameters!$8:$8,0))</f>
        <v>0</v>
      </c>
      <c r="I43" s="14">
        <f ca="1">INDEX(Parameters,MATCH($A43,Parameters!$A:$A,0),MATCH(I$3,Parameters!$8:$8,0))</f>
        <v>0</v>
      </c>
      <c r="J43" s="14">
        <f ca="1">INDEX(Parameters,MATCH($A43,Parameters!$A:$A,0),MATCH(J$3,Parameters!$8:$8,0))</f>
        <v>0</v>
      </c>
      <c r="K43" s="14">
        <f ca="1">INDEX(Parameters,MATCH($A43,Parameters!$A:$A,0),MATCH(K$3,Parameters!$8:$8,0))</f>
        <v>0</v>
      </c>
      <c r="L43" s="14">
        <f ca="1">INDEX(Parameters,MATCH($A43,Parameters!$A:$A,0),MATCH(L$3,Parameters!$8:$8,0))</f>
        <v>0</v>
      </c>
      <c r="M43" s="14">
        <f ca="1">INDEX(Parameters,MATCH($A43,Parameters!$A:$A,0),MATCH(M$3,Parameters!$8:$8,0))</f>
        <v>0</v>
      </c>
      <c r="N43" s="14">
        <f ca="1">INDEX(Parameters,MATCH($A43,Parameters!$A:$A,0),MATCH(N$3,Parameters!$8:$8,0))</f>
        <v>0</v>
      </c>
      <c r="O43" s="14">
        <f ca="1">INDEX(Parameters,MATCH($A43,Parameters!$A:$A,0),MATCH(O$3,Parameters!$8:$8,0))</f>
        <v>0</v>
      </c>
      <c r="P43" s="14">
        <f ca="1">INDEX(Parameters,MATCH($A43,Parameters!$A:$A,0),MATCH(P$3,Parameters!$8:$8,0))</f>
        <v>0</v>
      </c>
      <c r="Q43" s="14">
        <f ca="1">INDEX(Parameters,MATCH($A43,Parameters!$A:$A,0),MATCH(Q$3,Parameters!$8:$8,0))</f>
        <v>0</v>
      </c>
      <c r="R43" s="14">
        <f ca="1">INDEX(Parameters,MATCH($A43,Parameters!$A:$A,0),MATCH(R$3,Parameters!$8:$8,0))</f>
        <v>0</v>
      </c>
      <c r="S43" s="14">
        <f ca="1">INDEX(Parameters,MATCH($A43,Parameters!$A:$A,0),MATCH(S$3,Parameters!$8:$8,0))</f>
        <v>0</v>
      </c>
      <c r="T43" s="14">
        <f ca="1">INDEX(Parameters,MATCH($A43,Parameters!$A:$A,0),MATCH(T$3,Parameters!$8:$8,0))</f>
        <v>0</v>
      </c>
      <c r="U43" s="14">
        <f ca="1">INDEX(Parameters,MATCH($A43,Parameters!$A:$A,0),MATCH(U$3,Parameters!$8:$8,0))</f>
        <v>0</v>
      </c>
      <c r="V43" s="14">
        <f ca="1">INDEX(Parameters,MATCH($A43,Parameters!$A:$A,0),MATCH(V$3,Parameters!$8:$8,0))</f>
        <v>0</v>
      </c>
      <c r="W43" s="14">
        <f ca="1">INDEX(Parameters,MATCH($A43,Parameters!$A:$A,0),MATCH(W$3,Parameters!$8:$8,0))</f>
        <v>0</v>
      </c>
      <c r="X43" s="14">
        <f ca="1">INDEX(Parameters,MATCH($A43,Parameters!$A:$A,0),MATCH(X$3,Parameters!$8:$8,0))</f>
        <v>0</v>
      </c>
      <c r="Y43" s="14">
        <f ca="1">INDEX(Parameters,MATCH($A43,Parameters!$A:$A,0),MATCH(Y$3,Parameters!$8:$8,0))</f>
        <v>0</v>
      </c>
      <c r="Z43" s="14">
        <f ca="1">INDEX(Parameters,MATCH($A43,Parameters!$A:$A,0),MATCH(Z$3,Parameters!$8:$8,0))</f>
        <v>0</v>
      </c>
      <c r="AA43" s="14">
        <f ca="1">INDEX(Parameters,MATCH($A43,Parameters!$A:$A,0),MATCH(AA$3,Parameters!$8:$8,0))</f>
        <v>0</v>
      </c>
      <c r="AB43" s="14">
        <f ca="1">INDEX(Parameters,MATCH($A43,Parameters!$A:$A,0),MATCH(AB$3,Parameters!$8:$8,0))</f>
        <v>0</v>
      </c>
      <c r="AC43" s="14">
        <f ca="1">INDEX(Parameters,MATCH($A43,Parameters!$A:$A,0),MATCH(AC$3,Parameters!$8:$8,0))</f>
        <v>0</v>
      </c>
      <c r="AD43" s="14">
        <f ca="1">INDEX(Parameters,MATCH($A43,Parameters!$A:$A,0),MATCH(AD$3,Parameters!$8:$8,0))</f>
        <v>0</v>
      </c>
      <c r="AE43" s="14">
        <f ca="1">INDEX(Parameters,MATCH($A43,Parameters!$A:$A,0),MATCH(AE$3,Parameters!$8:$8,0))</f>
        <v>0</v>
      </c>
      <c r="AF43" s="14">
        <f ca="1">INDEX(Parameters,MATCH($A43,Parameters!$A:$A,0),MATCH(AF$3,Parameters!$8:$8,0))</f>
        <v>0</v>
      </c>
      <c r="AG43" s="14">
        <f ca="1">INDEX(Parameters,MATCH($A43,Parameters!$A:$A,0),MATCH(AG$3,Parameters!$8:$8,0))</f>
        <v>0</v>
      </c>
      <c r="AH43" s="14">
        <f ca="1">INDEX(Parameters,MATCH($A43,Parameters!$A:$A,0),MATCH(AH$3,Parameters!$8:$8,0))</f>
        <v>0</v>
      </c>
      <c r="AI43" s="14">
        <f ca="1">INDEX(Parameters,MATCH($A43,Parameters!$A:$A,0),MATCH(AI$3,Parameters!$8:$8,0))</f>
        <v>0</v>
      </c>
      <c r="AJ43" s="14">
        <f ca="1">INDEX(Parameters,MATCH($A43,Parameters!$A:$A,0),MATCH(AJ$3,Parameters!$8:$8,0))</f>
        <v>0</v>
      </c>
      <c r="AK43" s="14">
        <f ca="1">INDEX(Parameters,MATCH($A43,Parameters!$A:$A,0),MATCH(AK$3,Parameters!$8:$8,0))</f>
        <v>0</v>
      </c>
      <c r="AL43" s="14">
        <f ca="1">INDEX(Parameters,MATCH($A43,Parameters!$A:$A,0),MATCH(AL$3,Parameters!$8:$8,0))</f>
        <v>0</v>
      </c>
      <c r="AM43" s="14"/>
      <c r="AN43" s="14"/>
      <c r="AO43" s="14"/>
      <c r="AP43" s="14"/>
      <c r="AQ43" s="14"/>
    </row>
    <row r="44" spans="1:43" x14ac:dyDescent="0.25">
      <c r="A44" s="66" t="str">
        <f t="shared" si="20"/>
        <v>EF_NH3_house_solid_Mules and asses</v>
      </c>
      <c r="B44" s="25" t="s">
        <v>165</v>
      </c>
      <c r="C44" s="2" t="s">
        <v>177</v>
      </c>
      <c r="D44" s="77" t="str">
        <f ca="1">VLOOKUP(A44,Parameters,4,0)</f>
        <v>NH3-N</v>
      </c>
      <c r="E44" s="46" t="str">
        <f t="shared" si="2"/>
        <v>Mules and asses</v>
      </c>
      <c r="F44" s="77" t="str">
        <f ca="1">VLOOKUP(A44,Parameters,6,0)</f>
        <v>Fraction TAN</v>
      </c>
      <c r="G44" s="175"/>
      <c r="H44" s="14">
        <f ca="1">INDEX(Parameters,MATCH($A44,Parameters!$A:$A,0),MATCH(H$3,Parameters!$8:$8,0))</f>
        <v>0.22</v>
      </c>
      <c r="I44" s="14">
        <f ca="1">INDEX(Parameters,MATCH($A44,Parameters!$A:$A,0),MATCH(I$3,Parameters!$8:$8,0))</f>
        <v>0.22</v>
      </c>
      <c r="J44" s="14">
        <f ca="1">INDEX(Parameters,MATCH($A44,Parameters!$A:$A,0),MATCH(J$3,Parameters!$8:$8,0))</f>
        <v>0.22</v>
      </c>
      <c r="K44" s="14">
        <f ca="1">INDEX(Parameters,MATCH($A44,Parameters!$A:$A,0),MATCH(K$3,Parameters!$8:$8,0))</f>
        <v>0.22</v>
      </c>
      <c r="L44" s="14">
        <f ca="1">INDEX(Parameters,MATCH($A44,Parameters!$A:$A,0),MATCH(L$3,Parameters!$8:$8,0))</f>
        <v>0.22</v>
      </c>
      <c r="M44" s="14">
        <f ca="1">INDEX(Parameters,MATCH($A44,Parameters!$A:$A,0),MATCH(M$3,Parameters!$8:$8,0))</f>
        <v>0.22</v>
      </c>
      <c r="N44" s="14">
        <f ca="1">INDEX(Parameters,MATCH($A44,Parameters!$A:$A,0),MATCH(N$3,Parameters!$8:$8,0))</f>
        <v>0.22</v>
      </c>
      <c r="O44" s="14">
        <f ca="1">INDEX(Parameters,MATCH($A44,Parameters!$A:$A,0),MATCH(O$3,Parameters!$8:$8,0))</f>
        <v>0.22</v>
      </c>
      <c r="P44" s="14">
        <f ca="1">INDEX(Parameters,MATCH($A44,Parameters!$A:$A,0),MATCH(P$3,Parameters!$8:$8,0))</f>
        <v>0.22</v>
      </c>
      <c r="Q44" s="14">
        <f ca="1">INDEX(Parameters,MATCH($A44,Parameters!$A:$A,0),MATCH(Q$3,Parameters!$8:$8,0))</f>
        <v>0.22</v>
      </c>
      <c r="R44" s="14">
        <f ca="1">INDEX(Parameters,MATCH($A44,Parameters!$A:$A,0),MATCH(R$3,Parameters!$8:$8,0))</f>
        <v>0.22</v>
      </c>
      <c r="S44" s="14">
        <f ca="1">INDEX(Parameters,MATCH($A44,Parameters!$A:$A,0),MATCH(S$3,Parameters!$8:$8,0))</f>
        <v>0.22</v>
      </c>
      <c r="T44" s="14">
        <f ca="1">INDEX(Parameters,MATCH($A44,Parameters!$A:$A,0),MATCH(T$3,Parameters!$8:$8,0))</f>
        <v>0.22</v>
      </c>
      <c r="U44" s="14">
        <f ca="1">INDEX(Parameters,MATCH($A44,Parameters!$A:$A,0),MATCH(U$3,Parameters!$8:$8,0))</f>
        <v>0.22</v>
      </c>
      <c r="V44" s="14">
        <f ca="1">INDEX(Parameters,MATCH($A44,Parameters!$A:$A,0),MATCH(V$3,Parameters!$8:$8,0))</f>
        <v>0.22</v>
      </c>
      <c r="W44" s="14">
        <f ca="1">INDEX(Parameters,MATCH($A44,Parameters!$A:$A,0),MATCH(W$3,Parameters!$8:$8,0))</f>
        <v>0.22</v>
      </c>
      <c r="X44" s="14">
        <f ca="1">INDEX(Parameters,MATCH($A44,Parameters!$A:$A,0),MATCH(X$3,Parameters!$8:$8,0))</f>
        <v>0.22</v>
      </c>
      <c r="Y44" s="14">
        <f ca="1">INDEX(Parameters,MATCH($A44,Parameters!$A:$A,0),MATCH(Y$3,Parameters!$8:$8,0))</f>
        <v>0.22</v>
      </c>
      <c r="Z44" s="14">
        <f ca="1">INDEX(Parameters,MATCH($A44,Parameters!$A:$A,0),MATCH(Z$3,Parameters!$8:$8,0))</f>
        <v>0.22</v>
      </c>
      <c r="AA44" s="14">
        <f ca="1">INDEX(Parameters,MATCH($A44,Parameters!$A:$A,0),MATCH(AA$3,Parameters!$8:$8,0))</f>
        <v>0.22</v>
      </c>
      <c r="AB44" s="14">
        <f ca="1">INDEX(Parameters,MATCH($A44,Parameters!$A:$A,0),MATCH(AB$3,Parameters!$8:$8,0))</f>
        <v>0.22</v>
      </c>
      <c r="AC44" s="14">
        <f ca="1">INDEX(Parameters,MATCH($A44,Parameters!$A:$A,0),MATCH(AC$3,Parameters!$8:$8,0))</f>
        <v>0.22</v>
      </c>
      <c r="AD44" s="14">
        <f ca="1">INDEX(Parameters,MATCH($A44,Parameters!$A:$A,0),MATCH(AD$3,Parameters!$8:$8,0))</f>
        <v>0.22</v>
      </c>
      <c r="AE44" s="14">
        <f ca="1">INDEX(Parameters,MATCH($A44,Parameters!$A:$A,0),MATCH(AE$3,Parameters!$8:$8,0))</f>
        <v>0.22</v>
      </c>
      <c r="AF44" s="14">
        <f ca="1">INDEX(Parameters,MATCH($A44,Parameters!$A:$A,0),MATCH(AF$3,Parameters!$8:$8,0))</f>
        <v>0.22</v>
      </c>
      <c r="AG44" s="14">
        <f ca="1">INDEX(Parameters,MATCH($A44,Parameters!$A:$A,0),MATCH(AG$3,Parameters!$8:$8,0))</f>
        <v>0.22</v>
      </c>
      <c r="AH44" s="14">
        <f ca="1">INDEX(Parameters,MATCH($A44,Parameters!$A:$A,0),MATCH(AH$3,Parameters!$8:$8,0))</f>
        <v>0.22</v>
      </c>
      <c r="AI44" s="14">
        <f ca="1">INDEX(Parameters,MATCH($A44,Parameters!$A:$A,0),MATCH(AI$3,Parameters!$8:$8,0))</f>
        <v>0.22</v>
      </c>
      <c r="AJ44" s="14">
        <f ca="1">INDEX(Parameters,MATCH($A44,Parameters!$A:$A,0),MATCH(AJ$3,Parameters!$8:$8,0))</f>
        <v>0.22</v>
      </c>
      <c r="AK44" s="14">
        <f ca="1">INDEX(Parameters,MATCH($A44,Parameters!$A:$A,0),MATCH(AK$3,Parameters!$8:$8,0))</f>
        <v>0.22</v>
      </c>
      <c r="AL44" s="14">
        <f ca="1">INDEX(Parameters,MATCH($A44,Parameters!$A:$A,0),MATCH(AL$3,Parameters!$8:$8,0))</f>
        <v>0.22</v>
      </c>
      <c r="AM44" s="14"/>
      <c r="AN44" s="14"/>
      <c r="AO44" s="14"/>
      <c r="AP44" s="14"/>
      <c r="AQ44" s="14"/>
    </row>
    <row r="45" spans="1:43" x14ac:dyDescent="0.25">
      <c r="A45" s="66" t="str">
        <f t="shared" si="20"/>
        <v>EF_NH3_yard_Mules and asses</v>
      </c>
      <c r="B45" s="25" t="s">
        <v>165</v>
      </c>
      <c r="C45" s="2" t="s">
        <v>487</v>
      </c>
      <c r="D45" s="77" t="str">
        <f ca="1">VLOOKUP(A45,Parameters,4,0)</f>
        <v>NH3-N</v>
      </c>
      <c r="E45" s="46" t="str">
        <f t="shared" si="2"/>
        <v>Mules and asses</v>
      </c>
      <c r="F45" s="77" t="str">
        <f ca="1">VLOOKUP(A45,Parameters,6,0)</f>
        <v>Fraction TAN</v>
      </c>
      <c r="G45" s="215"/>
      <c r="H45" s="14">
        <f ca="1">INDEX(Parameters,MATCH($A45,Parameters!$A:$A,0),MATCH(H$3,Parameters!$8:$8,0))</f>
        <v>0</v>
      </c>
      <c r="I45" s="14">
        <f ca="1">INDEX(Parameters,MATCH($A45,Parameters!$A:$A,0),MATCH(I$3,Parameters!$8:$8,0))</f>
        <v>0</v>
      </c>
      <c r="J45" s="14">
        <f ca="1">INDEX(Parameters,MATCH($A45,Parameters!$A:$A,0),MATCH(J$3,Parameters!$8:$8,0))</f>
        <v>0</v>
      </c>
      <c r="K45" s="14">
        <f ca="1">INDEX(Parameters,MATCH($A45,Parameters!$A:$A,0),MATCH(K$3,Parameters!$8:$8,0))</f>
        <v>0</v>
      </c>
      <c r="L45" s="14">
        <f ca="1">INDEX(Parameters,MATCH($A45,Parameters!$A:$A,0),MATCH(L$3,Parameters!$8:$8,0))</f>
        <v>0</v>
      </c>
      <c r="M45" s="14">
        <f ca="1">INDEX(Parameters,MATCH($A45,Parameters!$A:$A,0),MATCH(M$3,Parameters!$8:$8,0))</f>
        <v>0</v>
      </c>
      <c r="N45" s="14">
        <f ca="1">INDEX(Parameters,MATCH($A45,Parameters!$A:$A,0),MATCH(N$3,Parameters!$8:$8,0))</f>
        <v>0</v>
      </c>
      <c r="O45" s="14">
        <f ca="1">INDEX(Parameters,MATCH($A45,Parameters!$A:$A,0),MATCH(O$3,Parameters!$8:$8,0))</f>
        <v>0</v>
      </c>
      <c r="P45" s="14">
        <f ca="1">INDEX(Parameters,MATCH($A45,Parameters!$A:$A,0),MATCH(P$3,Parameters!$8:$8,0))</f>
        <v>0</v>
      </c>
      <c r="Q45" s="14">
        <f ca="1">INDEX(Parameters,MATCH($A45,Parameters!$A:$A,0),MATCH(Q$3,Parameters!$8:$8,0))</f>
        <v>0</v>
      </c>
      <c r="R45" s="14">
        <f ca="1">INDEX(Parameters,MATCH($A45,Parameters!$A:$A,0),MATCH(R$3,Parameters!$8:$8,0))</f>
        <v>0</v>
      </c>
      <c r="S45" s="14">
        <f ca="1">INDEX(Parameters,MATCH($A45,Parameters!$A:$A,0),MATCH(S$3,Parameters!$8:$8,0))</f>
        <v>0</v>
      </c>
      <c r="T45" s="14">
        <f ca="1">INDEX(Parameters,MATCH($A45,Parameters!$A:$A,0),MATCH(T$3,Parameters!$8:$8,0))</f>
        <v>0</v>
      </c>
      <c r="U45" s="14">
        <f ca="1">INDEX(Parameters,MATCH($A45,Parameters!$A:$A,0),MATCH(U$3,Parameters!$8:$8,0))</f>
        <v>0</v>
      </c>
      <c r="V45" s="14">
        <f ca="1">INDEX(Parameters,MATCH($A45,Parameters!$A:$A,0),MATCH(V$3,Parameters!$8:$8,0))</f>
        <v>0</v>
      </c>
      <c r="W45" s="14">
        <f ca="1">INDEX(Parameters,MATCH($A45,Parameters!$A:$A,0),MATCH(W$3,Parameters!$8:$8,0))</f>
        <v>0</v>
      </c>
      <c r="X45" s="14">
        <f ca="1">INDEX(Parameters,MATCH($A45,Parameters!$A:$A,0),MATCH(X$3,Parameters!$8:$8,0))</f>
        <v>0</v>
      </c>
      <c r="Y45" s="14">
        <f ca="1">INDEX(Parameters,MATCH($A45,Parameters!$A:$A,0),MATCH(Y$3,Parameters!$8:$8,0))</f>
        <v>0</v>
      </c>
      <c r="Z45" s="14">
        <f ca="1">INDEX(Parameters,MATCH($A45,Parameters!$A:$A,0),MATCH(Z$3,Parameters!$8:$8,0))</f>
        <v>0</v>
      </c>
      <c r="AA45" s="14">
        <f ca="1">INDEX(Parameters,MATCH($A45,Parameters!$A:$A,0),MATCH(AA$3,Parameters!$8:$8,0))</f>
        <v>0</v>
      </c>
      <c r="AB45" s="14">
        <f ca="1">INDEX(Parameters,MATCH($A45,Parameters!$A:$A,0),MATCH(AB$3,Parameters!$8:$8,0))</f>
        <v>0</v>
      </c>
      <c r="AC45" s="14">
        <f ca="1">INDEX(Parameters,MATCH($A45,Parameters!$A:$A,0),MATCH(AC$3,Parameters!$8:$8,0))</f>
        <v>0</v>
      </c>
      <c r="AD45" s="14">
        <f ca="1">INDEX(Parameters,MATCH($A45,Parameters!$A:$A,0),MATCH(AD$3,Parameters!$8:$8,0))</f>
        <v>0</v>
      </c>
      <c r="AE45" s="14">
        <f ca="1">INDEX(Parameters,MATCH($A45,Parameters!$A:$A,0),MATCH(AE$3,Parameters!$8:$8,0))</f>
        <v>0</v>
      </c>
      <c r="AF45" s="14">
        <f ca="1">INDEX(Parameters,MATCH($A45,Parameters!$A:$A,0),MATCH(AF$3,Parameters!$8:$8,0))</f>
        <v>0</v>
      </c>
      <c r="AG45" s="14">
        <f ca="1">INDEX(Parameters,MATCH($A45,Parameters!$A:$A,0),MATCH(AG$3,Parameters!$8:$8,0))</f>
        <v>0</v>
      </c>
      <c r="AH45" s="14">
        <f ca="1">INDEX(Parameters,MATCH($A45,Parameters!$A:$A,0),MATCH(AH$3,Parameters!$8:$8,0))</f>
        <v>0</v>
      </c>
      <c r="AI45" s="14">
        <f ca="1">INDEX(Parameters,MATCH($A45,Parameters!$A:$A,0),MATCH(AI$3,Parameters!$8:$8,0))</f>
        <v>0</v>
      </c>
      <c r="AJ45" s="14">
        <f ca="1">INDEX(Parameters,MATCH($A45,Parameters!$A:$A,0),MATCH(AJ$3,Parameters!$8:$8,0))</f>
        <v>0</v>
      </c>
      <c r="AK45" s="14">
        <f ca="1">INDEX(Parameters,MATCH($A45,Parameters!$A:$A,0),MATCH(AK$3,Parameters!$8:$8,0))</f>
        <v>0</v>
      </c>
      <c r="AL45" s="14">
        <f ca="1">INDEX(Parameters,MATCH($A45,Parameters!$A:$A,0),MATCH(AL$3,Parameters!$8:$8,0))</f>
        <v>0</v>
      </c>
      <c r="AM45" s="14"/>
      <c r="AN45" s="14"/>
      <c r="AO45" s="14"/>
      <c r="AP45" s="14"/>
      <c r="AQ45" s="14"/>
    </row>
    <row r="46" spans="1:43" ht="18" x14ac:dyDescent="0.35">
      <c r="A46" s="89" t="s">
        <v>306</v>
      </c>
      <c r="B46" s="25" t="s">
        <v>165</v>
      </c>
      <c r="C46" s="73" t="s">
        <v>274</v>
      </c>
      <c r="D46" s="2" t="s">
        <v>252</v>
      </c>
      <c r="E46" s="46" t="str">
        <f t="shared" si="2"/>
        <v>Mules and asses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Mules and asses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Mules and asses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Straw_Mules and asses</v>
      </c>
      <c r="B50" s="25" t="s">
        <v>165</v>
      </c>
      <c r="C50" s="25" t="s">
        <v>169</v>
      </c>
      <c r="D50" s="77" t="str">
        <f ca="1">VLOOKUP(A50,Parameters,4,0)</f>
        <v>-</v>
      </c>
      <c r="E50" s="46" t="str">
        <f t="shared" si="2"/>
        <v>Mules and asses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N_added_in_straw_Mules and asses</v>
      </c>
      <c r="B51" s="25" t="s">
        <v>165</v>
      </c>
      <c r="C51" s="2" t="s">
        <v>173</v>
      </c>
      <c r="D51" s="77" t="str">
        <f ca="1">VLOOKUP(A51,Parameters,4,0)</f>
        <v>-</v>
      </c>
      <c r="E51" s="46" t="str">
        <f t="shared" si="2"/>
        <v>Mules and asses</v>
      </c>
      <c r="F51" s="77" t="str">
        <f ca="1">VLOOKUP(A51,Parameters,6,0)</f>
        <v>kg/animal/yr</v>
      </c>
      <c r="G51" s="175"/>
      <c r="H51" s="56">
        <f ca="1">INDEX(Parameters,MATCH($A51,Parameters!$A:$A,0),MATCH(H$3,Parameters!$8:$8,0))</f>
        <v>2</v>
      </c>
      <c r="I51" s="56">
        <f ca="1">INDEX(Parameters,MATCH($A51,Parameters!$A:$A,0),MATCH(I$3,Parameters!$8:$8,0))</f>
        <v>2</v>
      </c>
      <c r="J51" s="56">
        <f ca="1">INDEX(Parameters,MATCH($A51,Parameters!$A:$A,0),MATCH(J$3,Parameters!$8:$8,0))</f>
        <v>2</v>
      </c>
      <c r="K51" s="56">
        <f ca="1">INDEX(Parameters,MATCH($A51,Parameters!$A:$A,0),MATCH(K$3,Parameters!$8:$8,0))</f>
        <v>2</v>
      </c>
      <c r="L51" s="56">
        <f ca="1">INDEX(Parameters,MATCH($A51,Parameters!$A:$A,0),MATCH(L$3,Parameters!$8:$8,0))</f>
        <v>2</v>
      </c>
      <c r="M51" s="56">
        <f ca="1">INDEX(Parameters,MATCH($A51,Parameters!$A:$A,0),MATCH(M$3,Parameters!$8:$8,0))</f>
        <v>2</v>
      </c>
      <c r="N51" s="56">
        <f ca="1">INDEX(Parameters,MATCH($A51,Parameters!$A:$A,0),MATCH(N$3,Parameters!$8:$8,0))</f>
        <v>2</v>
      </c>
      <c r="O51" s="56">
        <f ca="1">INDEX(Parameters,MATCH($A51,Parameters!$A:$A,0),MATCH(O$3,Parameters!$8:$8,0))</f>
        <v>2</v>
      </c>
      <c r="P51" s="56">
        <f ca="1">INDEX(Parameters,MATCH($A51,Parameters!$A:$A,0),MATCH(P$3,Parameters!$8:$8,0))</f>
        <v>2</v>
      </c>
      <c r="Q51" s="56">
        <f ca="1">INDEX(Parameters,MATCH($A51,Parameters!$A:$A,0),MATCH(Q$3,Parameters!$8:$8,0))</f>
        <v>2</v>
      </c>
      <c r="R51" s="56">
        <f ca="1">INDEX(Parameters,MATCH($A51,Parameters!$A:$A,0),MATCH(R$3,Parameters!$8:$8,0))</f>
        <v>2</v>
      </c>
      <c r="S51" s="56">
        <f ca="1">INDEX(Parameters,MATCH($A51,Parameters!$A:$A,0),MATCH(S$3,Parameters!$8:$8,0))</f>
        <v>2</v>
      </c>
      <c r="T51" s="56">
        <f ca="1">INDEX(Parameters,MATCH($A51,Parameters!$A:$A,0),MATCH(T$3,Parameters!$8:$8,0))</f>
        <v>2</v>
      </c>
      <c r="U51" s="56">
        <f ca="1">INDEX(Parameters,MATCH($A51,Parameters!$A:$A,0),MATCH(U$3,Parameters!$8:$8,0))</f>
        <v>2</v>
      </c>
      <c r="V51" s="56">
        <f ca="1">INDEX(Parameters,MATCH($A51,Parameters!$A:$A,0),MATCH(V$3,Parameters!$8:$8,0))</f>
        <v>2</v>
      </c>
      <c r="W51" s="56">
        <f ca="1">INDEX(Parameters,MATCH($A51,Parameters!$A:$A,0),MATCH(W$3,Parameters!$8:$8,0))</f>
        <v>2</v>
      </c>
      <c r="X51" s="56">
        <f ca="1">INDEX(Parameters,MATCH($A51,Parameters!$A:$A,0),MATCH(X$3,Parameters!$8:$8,0))</f>
        <v>2</v>
      </c>
      <c r="Y51" s="56">
        <f ca="1">INDEX(Parameters,MATCH($A51,Parameters!$A:$A,0),MATCH(Y$3,Parameters!$8:$8,0))</f>
        <v>2</v>
      </c>
      <c r="Z51" s="56">
        <f ca="1">INDEX(Parameters,MATCH($A51,Parameters!$A:$A,0),MATCH(Z$3,Parameters!$8:$8,0))</f>
        <v>2</v>
      </c>
      <c r="AA51" s="56">
        <f ca="1">INDEX(Parameters,MATCH($A51,Parameters!$A:$A,0),MATCH(AA$3,Parameters!$8:$8,0))</f>
        <v>2</v>
      </c>
      <c r="AB51" s="56">
        <f ca="1">INDEX(Parameters,MATCH($A51,Parameters!$A:$A,0),MATCH(AB$3,Parameters!$8:$8,0))</f>
        <v>2</v>
      </c>
      <c r="AC51" s="56">
        <f ca="1">INDEX(Parameters,MATCH($A51,Parameters!$A:$A,0),MATCH(AC$3,Parameters!$8:$8,0))</f>
        <v>2</v>
      </c>
      <c r="AD51" s="56">
        <f ca="1">INDEX(Parameters,MATCH($A51,Parameters!$A:$A,0),MATCH(AD$3,Parameters!$8:$8,0))</f>
        <v>2</v>
      </c>
      <c r="AE51" s="56">
        <f ca="1">INDEX(Parameters,MATCH($A51,Parameters!$A:$A,0),MATCH(AE$3,Parameters!$8:$8,0))</f>
        <v>2</v>
      </c>
      <c r="AF51" s="56">
        <f ca="1">INDEX(Parameters,MATCH($A51,Parameters!$A:$A,0),MATCH(AF$3,Parameters!$8:$8,0))</f>
        <v>2</v>
      </c>
      <c r="AG51" s="56">
        <f ca="1">INDEX(Parameters,MATCH($A51,Parameters!$A:$A,0),MATCH(AG$3,Parameters!$8:$8,0))</f>
        <v>2</v>
      </c>
      <c r="AH51" s="56">
        <f ca="1">INDEX(Parameters,MATCH($A51,Parameters!$A:$A,0),MATCH(AH$3,Parameters!$8:$8,0))</f>
        <v>2</v>
      </c>
      <c r="AI51" s="56">
        <f ca="1">INDEX(Parameters,MATCH($A51,Parameters!$A:$A,0),MATCH(AI$3,Parameters!$8:$8,0))</f>
        <v>2</v>
      </c>
      <c r="AJ51" s="56">
        <f ca="1">INDEX(Parameters,MATCH($A51,Parameters!$A:$A,0),MATCH(AJ$3,Parameters!$8:$8,0))</f>
        <v>2</v>
      </c>
      <c r="AK51" s="56">
        <f ca="1">INDEX(Parameters,MATCH($A51,Parameters!$A:$A,0),MATCH(AK$3,Parameters!$8:$8,0))</f>
        <v>2</v>
      </c>
      <c r="AL51" s="56">
        <f ca="1">INDEX(Parameters,MATCH($A51,Parameters!$A:$A,0),MATCH(AL$3,Parameters!$8:$8,0))</f>
        <v>2</v>
      </c>
      <c r="AM51" s="56"/>
      <c r="AN51" s="56"/>
      <c r="AO51" s="56"/>
      <c r="AP51" s="56"/>
      <c r="AQ51" s="56"/>
    </row>
    <row r="52" spans="1:43" ht="18" x14ac:dyDescent="0.35">
      <c r="A52" s="68"/>
      <c r="B52" s="25" t="s">
        <v>165</v>
      </c>
      <c r="C52" s="63" t="s">
        <v>184</v>
      </c>
      <c r="D52" s="25" t="s">
        <v>153</v>
      </c>
      <c r="E52" s="46" t="str">
        <f t="shared" si="2"/>
        <v>Mules and asses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fimm_Mules and asses</v>
      </c>
      <c r="B53" s="25" t="s">
        <v>165</v>
      </c>
      <c r="C53" s="63" t="s">
        <v>185</v>
      </c>
      <c r="D53" s="77" t="str">
        <f ca="1">VLOOKUP(A53,Parameters,4,0)</f>
        <v>N</v>
      </c>
      <c r="E53" s="46" t="str">
        <f t="shared" si="2"/>
        <v>Mules and asses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Mules and asses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Mules and asses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Mules and asses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xstore_slurry_Mules and asses</v>
      </c>
      <c r="B58" s="25" t="s">
        <v>165</v>
      </c>
      <c r="C58" s="63" t="s">
        <v>380</v>
      </c>
      <c r="D58" s="77" t="str">
        <f>VLOOKUP(A58,Parameters,4,0)</f>
        <v>-</v>
      </c>
      <c r="E58" s="46" t="str">
        <f t="shared" si="2"/>
        <v>Mules and asses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xstore_solid_Mules and asses</v>
      </c>
      <c r="B59" s="25" t="s">
        <v>165</v>
      </c>
      <c r="C59" s="63" t="s">
        <v>190</v>
      </c>
      <c r="D59" s="77" t="str">
        <f>VLOOKUP(A59,Parameters,4,0)</f>
        <v>-</v>
      </c>
      <c r="E59" s="46" t="str">
        <f t="shared" si="2"/>
        <v>Mules and asses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Mules and asses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Mules and asses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Mules and asses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Mules and asses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xbiogas_slurry_Mules and asses</v>
      </c>
      <c r="B65" s="25" t="s">
        <v>165</v>
      </c>
      <c r="C65" s="63" t="s">
        <v>287</v>
      </c>
      <c r="D65" s="77" t="str">
        <f>VLOOKUP(A65,Parameters,4,0)</f>
        <v>-</v>
      </c>
      <c r="E65" s="46" t="str">
        <f t="shared" si="2"/>
        <v>Mules and asses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Mules and asses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Mules and asses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xbiogas_solid_Mules and asses</v>
      </c>
      <c r="B68" s="25" t="s">
        <v>165</v>
      </c>
      <c r="C68" s="101" t="s">
        <v>367</v>
      </c>
      <c r="D68" s="77" t="str">
        <f>VLOOKUP(A68,Parameters,4,0)</f>
        <v>-</v>
      </c>
      <c r="E68" s="46" t="str">
        <f t="shared" si="2"/>
        <v>Mules and asses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Mules and asses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Mules and asses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Mules and asses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Mules and asses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Mules and asses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Mules and asses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fmin_Mules and asses</v>
      </c>
      <c r="B77" s="25" t="s">
        <v>165</v>
      </c>
      <c r="C77" s="42" t="s">
        <v>195</v>
      </c>
      <c r="D77" s="77" t="str">
        <f ca="1">VLOOKUP(A77,Parameters,4,0)</f>
        <v>N</v>
      </c>
      <c r="E77" s="46" t="str">
        <f t="shared" si="2"/>
        <v>Mules and asses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Mules and asses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EF_NH3_storage_slurry_Mules and asses</v>
      </c>
      <c r="B80" s="25" t="s">
        <v>165</v>
      </c>
      <c r="C80" s="2" t="s">
        <v>209</v>
      </c>
      <c r="D80" s="77" t="str">
        <f t="shared" ref="D80:D87" ca="1" si="47">VLOOKUP(A80,Parameters,4,0)</f>
        <v>NH3-N</v>
      </c>
      <c r="E80" s="46" t="str">
        <f t="shared" si="2"/>
        <v>Mules and asses</v>
      </c>
      <c r="F80" s="77" t="str">
        <f t="shared" ref="F80:F87" ca="1" si="48">VLOOKUP(A80,Parameters,6,0)</f>
        <v>Fraction TAN</v>
      </c>
      <c r="G80" s="175"/>
      <c r="H80" s="62">
        <f ca="1">INDEX(Parameters,MATCH($A80,Parameters!$A:$A,0),MATCH(H$3,Parameters!$8:$8,0))</f>
        <v>0</v>
      </c>
      <c r="I80" s="62">
        <f ca="1">INDEX(Parameters,MATCH($A80,Parameters!$A:$A,0),MATCH(I$3,Parameters!$8:$8,0))</f>
        <v>0</v>
      </c>
      <c r="J80" s="62">
        <f ca="1">INDEX(Parameters,MATCH($A80,Parameters!$A:$A,0),MATCH(J$3,Parameters!$8:$8,0))</f>
        <v>0</v>
      </c>
      <c r="K80" s="62">
        <f ca="1">INDEX(Parameters,MATCH($A80,Parameters!$A:$A,0),MATCH(K$3,Parameters!$8:$8,0))</f>
        <v>0</v>
      </c>
      <c r="L80" s="62">
        <f ca="1">INDEX(Parameters,MATCH($A80,Parameters!$A:$A,0),MATCH(L$3,Parameters!$8:$8,0))</f>
        <v>0</v>
      </c>
      <c r="M80" s="62">
        <f ca="1">INDEX(Parameters,MATCH($A80,Parameters!$A:$A,0),MATCH(M$3,Parameters!$8:$8,0))</f>
        <v>0</v>
      </c>
      <c r="N80" s="62">
        <f ca="1">INDEX(Parameters,MATCH($A80,Parameters!$A:$A,0),MATCH(N$3,Parameters!$8:$8,0))</f>
        <v>0</v>
      </c>
      <c r="O80" s="62">
        <f ca="1">INDEX(Parameters,MATCH($A80,Parameters!$A:$A,0),MATCH(O$3,Parameters!$8:$8,0))</f>
        <v>0</v>
      </c>
      <c r="P80" s="62">
        <f ca="1">INDEX(Parameters,MATCH($A80,Parameters!$A:$A,0),MATCH(P$3,Parameters!$8:$8,0))</f>
        <v>0</v>
      </c>
      <c r="Q80" s="62">
        <f ca="1">INDEX(Parameters,MATCH($A80,Parameters!$A:$A,0),MATCH(Q$3,Parameters!$8:$8,0))</f>
        <v>0</v>
      </c>
      <c r="R80" s="62">
        <f ca="1">INDEX(Parameters,MATCH($A80,Parameters!$A:$A,0),MATCH(R$3,Parameters!$8:$8,0))</f>
        <v>0</v>
      </c>
      <c r="S80" s="62">
        <f ca="1">INDEX(Parameters,MATCH($A80,Parameters!$A:$A,0),MATCH(S$3,Parameters!$8:$8,0))</f>
        <v>0</v>
      </c>
      <c r="T80" s="62">
        <f ca="1">INDEX(Parameters,MATCH($A80,Parameters!$A:$A,0),MATCH(T$3,Parameters!$8:$8,0))</f>
        <v>0</v>
      </c>
      <c r="U80" s="62">
        <f ca="1">INDEX(Parameters,MATCH($A80,Parameters!$A:$A,0),MATCH(U$3,Parameters!$8:$8,0))</f>
        <v>0</v>
      </c>
      <c r="V80" s="62">
        <f ca="1">INDEX(Parameters,MATCH($A80,Parameters!$A:$A,0),MATCH(V$3,Parameters!$8:$8,0))</f>
        <v>0</v>
      </c>
      <c r="W80" s="62">
        <f ca="1">INDEX(Parameters,MATCH($A80,Parameters!$A:$A,0),MATCH(W$3,Parameters!$8:$8,0))</f>
        <v>0</v>
      </c>
      <c r="X80" s="62">
        <f ca="1">INDEX(Parameters,MATCH($A80,Parameters!$A:$A,0),MATCH(X$3,Parameters!$8:$8,0))</f>
        <v>0</v>
      </c>
      <c r="Y80" s="62">
        <f ca="1">INDEX(Parameters,MATCH($A80,Parameters!$A:$A,0),MATCH(Y$3,Parameters!$8:$8,0))</f>
        <v>0</v>
      </c>
      <c r="Z80" s="62">
        <f ca="1">INDEX(Parameters,MATCH($A80,Parameters!$A:$A,0),MATCH(Z$3,Parameters!$8:$8,0))</f>
        <v>0</v>
      </c>
      <c r="AA80" s="62">
        <f ca="1">INDEX(Parameters,MATCH($A80,Parameters!$A:$A,0),MATCH(AA$3,Parameters!$8:$8,0))</f>
        <v>0</v>
      </c>
      <c r="AB80" s="62">
        <f ca="1">INDEX(Parameters,MATCH($A80,Parameters!$A:$A,0),MATCH(AB$3,Parameters!$8:$8,0))</f>
        <v>0</v>
      </c>
      <c r="AC80" s="62">
        <f ca="1">INDEX(Parameters,MATCH($A80,Parameters!$A:$A,0),MATCH(AC$3,Parameters!$8:$8,0))</f>
        <v>0</v>
      </c>
      <c r="AD80" s="62">
        <f ca="1">INDEX(Parameters,MATCH($A80,Parameters!$A:$A,0),MATCH(AD$3,Parameters!$8:$8,0))</f>
        <v>0</v>
      </c>
      <c r="AE80" s="62">
        <f ca="1">INDEX(Parameters,MATCH($A80,Parameters!$A:$A,0),MATCH(AE$3,Parameters!$8:$8,0))</f>
        <v>0</v>
      </c>
      <c r="AF80" s="62">
        <f ca="1">INDEX(Parameters,MATCH($A80,Parameters!$A:$A,0),MATCH(AF$3,Parameters!$8:$8,0))</f>
        <v>0</v>
      </c>
      <c r="AG80" s="62">
        <f ca="1">INDEX(Parameters,MATCH($A80,Parameters!$A:$A,0),MATCH(AG$3,Parameters!$8:$8,0))</f>
        <v>0</v>
      </c>
      <c r="AH80" s="62">
        <f ca="1">INDEX(Parameters,MATCH($A80,Parameters!$A:$A,0),MATCH(AH$3,Parameters!$8:$8,0))</f>
        <v>0</v>
      </c>
      <c r="AI80" s="62">
        <f ca="1">INDEX(Parameters,MATCH($A80,Parameters!$A:$A,0),MATCH(AI$3,Parameters!$8:$8,0))</f>
        <v>0</v>
      </c>
      <c r="AJ80" s="62">
        <f ca="1">INDEX(Parameters,MATCH($A80,Parameters!$A:$A,0),MATCH(AJ$3,Parameters!$8:$8,0))</f>
        <v>0</v>
      </c>
      <c r="AK80" s="62">
        <f ca="1">INDEX(Parameters,MATCH($A80,Parameters!$A:$A,0),MATCH(AK$3,Parameters!$8:$8,0))</f>
        <v>0</v>
      </c>
      <c r="AL80" s="62">
        <f ca="1">INDEX(Parameters,MATCH($A80,Parameters!$A:$A,0),MATCH(AL$3,Parameters!$8:$8,0))</f>
        <v>0</v>
      </c>
      <c r="AM80" s="62"/>
      <c r="AN80" s="62"/>
      <c r="AO80" s="62"/>
      <c r="AP80" s="62"/>
      <c r="AQ80" s="62"/>
    </row>
    <row r="81" spans="1:43" x14ac:dyDescent="0.25">
      <c r="A81" s="66" t="str">
        <f t="shared" si="46"/>
        <v>EF_N2O_storage_slurry_Mules and asses</v>
      </c>
      <c r="B81" s="25" t="s">
        <v>165</v>
      </c>
      <c r="C81" s="2" t="s">
        <v>215</v>
      </c>
      <c r="D81" s="77" t="str">
        <f t="shared" ca="1" si="47"/>
        <v>N2O-N</v>
      </c>
      <c r="E81" s="46" t="str">
        <f t="shared" si="2"/>
        <v>Mules and asses</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EF_NO_storage_slurry_Mules and asses</v>
      </c>
      <c r="B82" s="25" t="s">
        <v>165</v>
      </c>
      <c r="C82" s="2" t="s">
        <v>212</v>
      </c>
      <c r="D82" s="77" t="str">
        <f t="shared" ca="1" si="47"/>
        <v>NO-N</v>
      </c>
      <c r="E82" s="46" t="str">
        <f t="shared" si="2"/>
        <v>Mules and asses</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EF_N2_storage_slurry_Mules and asses</v>
      </c>
      <c r="B83" s="25" t="s">
        <v>165</v>
      </c>
      <c r="C83" s="2" t="s">
        <v>213</v>
      </c>
      <c r="D83" s="77" t="str">
        <f t="shared" ca="1" si="47"/>
        <v>N2-N</v>
      </c>
      <c r="E83" s="46" t="str">
        <f t="shared" si="2"/>
        <v>Mules and asses</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EF_NH3_storage_solid_Mules and asses</v>
      </c>
      <c r="B84" s="25" t="s">
        <v>165</v>
      </c>
      <c r="C84" s="2" t="s">
        <v>207</v>
      </c>
      <c r="D84" s="77" t="str">
        <f t="shared" ca="1" si="47"/>
        <v>NH3-N</v>
      </c>
      <c r="E84" s="46" t="str">
        <f t="shared" si="2"/>
        <v>Mules and asses</v>
      </c>
      <c r="F84" s="77" t="str">
        <f t="shared" ca="1" si="48"/>
        <v>Fraction TAN</v>
      </c>
      <c r="G84" s="175"/>
      <c r="H84" s="62">
        <f ca="1">INDEX(Parameters,MATCH($A84,Parameters!$A:$A,0),MATCH(H$3,Parameters!$8:$8,0))</f>
        <v>0.35</v>
      </c>
      <c r="I84" s="62">
        <f ca="1">INDEX(Parameters,MATCH($A84,Parameters!$A:$A,0),MATCH(I$3,Parameters!$8:$8,0))</f>
        <v>0.35</v>
      </c>
      <c r="J84" s="62">
        <f ca="1">INDEX(Parameters,MATCH($A84,Parameters!$A:$A,0),MATCH(J$3,Parameters!$8:$8,0))</f>
        <v>0.35</v>
      </c>
      <c r="K84" s="62">
        <f ca="1">INDEX(Parameters,MATCH($A84,Parameters!$A:$A,0),MATCH(K$3,Parameters!$8:$8,0))</f>
        <v>0.35</v>
      </c>
      <c r="L84" s="62">
        <f ca="1">INDEX(Parameters,MATCH($A84,Parameters!$A:$A,0),MATCH(L$3,Parameters!$8:$8,0))</f>
        <v>0.35</v>
      </c>
      <c r="M84" s="62">
        <f ca="1">INDEX(Parameters,MATCH($A84,Parameters!$A:$A,0),MATCH(M$3,Parameters!$8:$8,0))</f>
        <v>0.35</v>
      </c>
      <c r="N84" s="62">
        <f ca="1">INDEX(Parameters,MATCH($A84,Parameters!$A:$A,0),MATCH(N$3,Parameters!$8:$8,0))</f>
        <v>0.35</v>
      </c>
      <c r="O84" s="62">
        <f ca="1">INDEX(Parameters,MATCH($A84,Parameters!$A:$A,0),MATCH(O$3,Parameters!$8:$8,0))</f>
        <v>0.35</v>
      </c>
      <c r="P84" s="62">
        <f ca="1">INDEX(Parameters,MATCH($A84,Parameters!$A:$A,0),MATCH(P$3,Parameters!$8:$8,0))</f>
        <v>0.35</v>
      </c>
      <c r="Q84" s="62">
        <f ca="1">INDEX(Parameters,MATCH($A84,Parameters!$A:$A,0),MATCH(Q$3,Parameters!$8:$8,0))</f>
        <v>0.35</v>
      </c>
      <c r="R84" s="62">
        <f ca="1">INDEX(Parameters,MATCH($A84,Parameters!$A:$A,0),MATCH(R$3,Parameters!$8:$8,0))</f>
        <v>0.35</v>
      </c>
      <c r="S84" s="62">
        <f ca="1">INDEX(Parameters,MATCH($A84,Parameters!$A:$A,0),MATCH(S$3,Parameters!$8:$8,0))</f>
        <v>0.35</v>
      </c>
      <c r="T84" s="62">
        <f ca="1">INDEX(Parameters,MATCH($A84,Parameters!$A:$A,0),MATCH(T$3,Parameters!$8:$8,0))</f>
        <v>0.35</v>
      </c>
      <c r="U84" s="62">
        <f ca="1">INDEX(Parameters,MATCH($A84,Parameters!$A:$A,0),MATCH(U$3,Parameters!$8:$8,0))</f>
        <v>0.35</v>
      </c>
      <c r="V84" s="62">
        <f ca="1">INDEX(Parameters,MATCH($A84,Parameters!$A:$A,0),MATCH(V$3,Parameters!$8:$8,0))</f>
        <v>0.35</v>
      </c>
      <c r="W84" s="62">
        <f ca="1">INDEX(Parameters,MATCH($A84,Parameters!$A:$A,0),MATCH(W$3,Parameters!$8:$8,0))</f>
        <v>0.35</v>
      </c>
      <c r="X84" s="62">
        <f ca="1">INDEX(Parameters,MATCH($A84,Parameters!$A:$A,0),MATCH(X$3,Parameters!$8:$8,0))</f>
        <v>0.35</v>
      </c>
      <c r="Y84" s="62">
        <f ca="1">INDEX(Parameters,MATCH($A84,Parameters!$A:$A,0),MATCH(Y$3,Parameters!$8:$8,0))</f>
        <v>0.35</v>
      </c>
      <c r="Z84" s="62">
        <f ca="1">INDEX(Parameters,MATCH($A84,Parameters!$A:$A,0),MATCH(Z$3,Parameters!$8:$8,0))</f>
        <v>0.35</v>
      </c>
      <c r="AA84" s="62">
        <f ca="1">INDEX(Parameters,MATCH($A84,Parameters!$A:$A,0),MATCH(AA$3,Parameters!$8:$8,0))</f>
        <v>0.35</v>
      </c>
      <c r="AB84" s="62">
        <f ca="1">INDEX(Parameters,MATCH($A84,Parameters!$A:$A,0),MATCH(AB$3,Parameters!$8:$8,0))</f>
        <v>0.35</v>
      </c>
      <c r="AC84" s="62">
        <f ca="1">INDEX(Parameters,MATCH($A84,Parameters!$A:$A,0),MATCH(AC$3,Parameters!$8:$8,0))</f>
        <v>0.35</v>
      </c>
      <c r="AD84" s="62">
        <f ca="1">INDEX(Parameters,MATCH($A84,Parameters!$A:$A,0),MATCH(AD$3,Parameters!$8:$8,0))</f>
        <v>0.35</v>
      </c>
      <c r="AE84" s="62">
        <f ca="1">INDEX(Parameters,MATCH($A84,Parameters!$A:$A,0),MATCH(AE$3,Parameters!$8:$8,0))</f>
        <v>0.35</v>
      </c>
      <c r="AF84" s="62">
        <f ca="1">INDEX(Parameters,MATCH($A84,Parameters!$A:$A,0),MATCH(AF$3,Parameters!$8:$8,0))</f>
        <v>0.35</v>
      </c>
      <c r="AG84" s="62">
        <f ca="1">INDEX(Parameters,MATCH($A84,Parameters!$A:$A,0),MATCH(AG$3,Parameters!$8:$8,0))</f>
        <v>0.35</v>
      </c>
      <c r="AH84" s="62">
        <f ca="1">INDEX(Parameters,MATCH($A84,Parameters!$A:$A,0),MATCH(AH$3,Parameters!$8:$8,0))</f>
        <v>0.35</v>
      </c>
      <c r="AI84" s="62">
        <f ca="1">INDEX(Parameters,MATCH($A84,Parameters!$A:$A,0),MATCH(AI$3,Parameters!$8:$8,0))</f>
        <v>0.35</v>
      </c>
      <c r="AJ84" s="62">
        <f ca="1">INDEX(Parameters,MATCH($A84,Parameters!$A:$A,0),MATCH(AJ$3,Parameters!$8:$8,0))</f>
        <v>0.35</v>
      </c>
      <c r="AK84" s="62">
        <f ca="1">INDEX(Parameters,MATCH($A84,Parameters!$A:$A,0),MATCH(AK$3,Parameters!$8:$8,0))</f>
        <v>0.35</v>
      </c>
      <c r="AL84" s="62">
        <f ca="1">INDEX(Parameters,MATCH($A84,Parameters!$A:$A,0),MATCH(AL$3,Parameters!$8:$8,0))</f>
        <v>0.35</v>
      </c>
      <c r="AM84" s="62"/>
      <c r="AN84" s="62"/>
      <c r="AO84" s="62"/>
      <c r="AP84" s="62"/>
      <c r="AQ84" s="62"/>
    </row>
    <row r="85" spans="1:43" x14ac:dyDescent="0.25">
      <c r="A85" s="66" t="str">
        <f t="shared" si="46"/>
        <v>EF_N2O_storage_solid_Mules and asses</v>
      </c>
      <c r="B85" s="25" t="s">
        <v>165</v>
      </c>
      <c r="C85" s="2" t="s">
        <v>218</v>
      </c>
      <c r="D85" s="77" t="str">
        <f t="shared" ca="1" si="47"/>
        <v>N2O-N</v>
      </c>
      <c r="E85" s="46" t="str">
        <f t="shared" si="2"/>
        <v>Mules and asses</v>
      </c>
      <c r="F85" s="77" t="str">
        <f t="shared" ca="1" si="48"/>
        <v>Fraction TAN</v>
      </c>
      <c r="G85" s="175"/>
      <c r="H85" s="62">
        <f ca="1">INDEX(Parameters,MATCH($A85,Parameters!$A:$A,0),MATCH(H$3,Parameters!$8:$8,0))</f>
        <v>0.02</v>
      </c>
      <c r="I85" s="62">
        <f ca="1">INDEX(Parameters,MATCH($A85,Parameters!$A:$A,0),MATCH(I$3,Parameters!$8:$8,0))</f>
        <v>0.02</v>
      </c>
      <c r="J85" s="62">
        <f ca="1">INDEX(Parameters,MATCH($A85,Parameters!$A:$A,0),MATCH(J$3,Parameters!$8:$8,0))</f>
        <v>0.02</v>
      </c>
      <c r="K85" s="62">
        <f ca="1">INDEX(Parameters,MATCH($A85,Parameters!$A:$A,0),MATCH(K$3,Parameters!$8:$8,0))</f>
        <v>0.02</v>
      </c>
      <c r="L85" s="62">
        <f ca="1">INDEX(Parameters,MATCH($A85,Parameters!$A:$A,0),MATCH(L$3,Parameters!$8:$8,0))</f>
        <v>0.02</v>
      </c>
      <c r="M85" s="62">
        <f ca="1">INDEX(Parameters,MATCH($A85,Parameters!$A:$A,0),MATCH(M$3,Parameters!$8:$8,0))</f>
        <v>0.02</v>
      </c>
      <c r="N85" s="62">
        <f ca="1">INDEX(Parameters,MATCH($A85,Parameters!$A:$A,0),MATCH(N$3,Parameters!$8:$8,0))</f>
        <v>0.02</v>
      </c>
      <c r="O85" s="62">
        <f ca="1">INDEX(Parameters,MATCH($A85,Parameters!$A:$A,0),MATCH(O$3,Parameters!$8:$8,0))</f>
        <v>0.02</v>
      </c>
      <c r="P85" s="62">
        <f ca="1">INDEX(Parameters,MATCH($A85,Parameters!$A:$A,0),MATCH(P$3,Parameters!$8:$8,0))</f>
        <v>0.02</v>
      </c>
      <c r="Q85" s="62">
        <f ca="1">INDEX(Parameters,MATCH($A85,Parameters!$A:$A,0),MATCH(Q$3,Parameters!$8:$8,0))</f>
        <v>0.02</v>
      </c>
      <c r="R85" s="62">
        <f ca="1">INDEX(Parameters,MATCH($A85,Parameters!$A:$A,0),MATCH(R$3,Parameters!$8:$8,0))</f>
        <v>0.02</v>
      </c>
      <c r="S85" s="62">
        <f ca="1">INDEX(Parameters,MATCH($A85,Parameters!$A:$A,0),MATCH(S$3,Parameters!$8:$8,0))</f>
        <v>0.02</v>
      </c>
      <c r="T85" s="62">
        <f ca="1">INDEX(Parameters,MATCH($A85,Parameters!$A:$A,0),MATCH(T$3,Parameters!$8:$8,0))</f>
        <v>0.02</v>
      </c>
      <c r="U85" s="62">
        <f ca="1">INDEX(Parameters,MATCH($A85,Parameters!$A:$A,0),MATCH(U$3,Parameters!$8:$8,0))</f>
        <v>0.02</v>
      </c>
      <c r="V85" s="62">
        <f ca="1">INDEX(Parameters,MATCH($A85,Parameters!$A:$A,0),MATCH(V$3,Parameters!$8:$8,0))</f>
        <v>0.02</v>
      </c>
      <c r="W85" s="62">
        <f ca="1">INDEX(Parameters,MATCH($A85,Parameters!$A:$A,0),MATCH(W$3,Parameters!$8:$8,0))</f>
        <v>0.02</v>
      </c>
      <c r="X85" s="62">
        <f ca="1">INDEX(Parameters,MATCH($A85,Parameters!$A:$A,0),MATCH(X$3,Parameters!$8:$8,0))</f>
        <v>0.02</v>
      </c>
      <c r="Y85" s="62">
        <f ca="1">INDEX(Parameters,MATCH($A85,Parameters!$A:$A,0),MATCH(Y$3,Parameters!$8:$8,0))</f>
        <v>0.02</v>
      </c>
      <c r="Z85" s="62">
        <f ca="1">INDEX(Parameters,MATCH($A85,Parameters!$A:$A,0),MATCH(Z$3,Parameters!$8:$8,0))</f>
        <v>0.02</v>
      </c>
      <c r="AA85" s="62">
        <f ca="1">INDEX(Parameters,MATCH($A85,Parameters!$A:$A,0),MATCH(AA$3,Parameters!$8:$8,0))</f>
        <v>0.02</v>
      </c>
      <c r="AB85" s="62">
        <f ca="1">INDEX(Parameters,MATCH($A85,Parameters!$A:$A,0),MATCH(AB$3,Parameters!$8:$8,0))</f>
        <v>0.02</v>
      </c>
      <c r="AC85" s="62">
        <f ca="1">INDEX(Parameters,MATCH($A85,Parameters!$A:$A,0),MATCH(AC$3,Parameters!$8:$8,0))</f>
        <v>0.02</v>
      </c>
      <c r="AD85" s="62">
        <f ca="1">INDEX(Parameters,MATCH($A85,Parameters!$A:$A,0),MATCH(AD$3,Parameters!$8:$8,0))</f>
        <v>0.02</v>
      </c>
      <c r="AE85" s="62">
        <f ca="1">INDEX(Parameters,MATCH($A85,Parameters!$A:$A,0),MATCH(AE$3,Parameters!$8:$8,0))</f>
        <v>0.02</v>
      </c>
      <c r="AF85" s="62">
        <f ca="1">INDEX(Parameters,MATCH($A85,Parameters!$A:$A,0),MATCH(AF$3,Parameters!$8:$8,0))</f>
        <v>0.02</v>
      </c>
      <c r="AG85" s="62">
        <f ca="1">INDEX(Parameters,MATCH($A85,Parameters!$A:$A,0),MATCH(AG$3,Parameters!$8:$8,0))</f>
        <v>0.02</v>
      </c>
      <c r="AH85" s="62">
        <f ca="1">INDEX(Parameters,MATCH($A85,Parameters!$A:$A,0),MATCH(AH$3,Parameters!$8:$8,0))</f>
        <v>0.02</v>
      </c>
      <c r="AI85" s="62">
        <f ca="1">INDEX(Parameters,MATCH($A85,Parameters!$A:$A,0),MATCH(AI$3,Parameters!$8:$8,0))</f>
        <v>0.02</v>
      </c>
      <c r="AJ85" s="62">
        <f ca="1">INDEX(Parameters,MATCH($A85,Parameters!$A:$A,0),MATCH(AJ$3,Parameters!$8:$8,0))</f>
        <v>0.02</v>
      </c>
      <c r="AK85" s="62">
        <f ca="1">INDEX(Parameters,MATCH($A85,Parameters!$A:$A,0),MATCH(AK$3,Parameters!$8:$8,0))</f>
        <v>0.02</v>
      </c>
      <c r="AL85" s="62">
        <f ca="1">INDEX(Parameters,MATCH($A85,Parameters!$A:$A,0),MATCH(AL$3,Parameters!$8:$8,0))</f>
        <v>0.02</v>
      </c>
      <c r="AM85" s="62"/>
      <c r="AN85" s="62"/>
      <c r="AO85" s="62"/>
      <c r="AP85" s="62"/>
      <c r="AQ85" s="62"/>
    </row>
    <row r="86" spans="1:43" x14ac:dyDescent="0.25">
      <c r="A86" s="66" t="str">
        <f t="shared" si="46"/>
        <v>EF_NO_storage_solid_Mules and asses</v>
      </c>
      <c r="B86" s="25" t="s">
        <v>165</v>
      </c>
      <c r="C86" s="2" t="s">
        <v>210</v>
      </c>
      <c r="D86" s="77" t="str">
        <f t="shared" ca="1" si="47"/>
        <v>NO-N</v>
      </c>
      <c r="E86" s="46" t="str">
        <f t="shared" si="2"/>
        <v>Mules and asses</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EF_N2_storage_solid_Mules and asses</v>
      </c>
      <c r="B87" s="25" t="s">
        <v>165</v>
      </c>
      <c r="C87" s="2" t="s">
        <v>211</v>
      </c>
      <c r="D87" s="77" t="str">
        <f t="shared" ca="1" si="47"/>
        <v>N2-N</v>
      </c>
      <c r="E87" s="46" t="str">
        <f t="shared" si="2"/>
        <v>Mules and asses</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Mules and asses</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Mules and asses</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Mules and asses</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Mules and asses</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Mules and asses</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Mules and asses</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Mules and asses</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Mules and asses</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Mules and asses</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Mules and asses</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Mules and asses</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Mules and asses</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Mules and asses</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Mules and asses</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fmin_biogas_Mules and asses</v>
      </c>
      <c r="B103" s="25" t="s">
        <v>523</v>
      </c>
      <c r="C103" s="42" t="s">
        <v>522</v>
      </c>
      <c r="D103" s="77" t="str">
        <f ca="1">VLOOKUP(A103,Parameters,4,0)</f>
        <v>N</v>
      </c>
      <c r="E103" s="46" t="str">
        <f t="shared" si="2"/>
        <v>Mules and asses</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Mules and asses</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Mules and asses</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Mules and asses</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Mules and asses</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Mules and asses</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Mules and asses</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EF_NH3_applic_slurry_Mules and asses</v>
      </c>
      <c r="B114" s="25" t="s">
        <v>128</v>
      </c>
      <c r="C114" s="2" t="s">
        <v>322</v>
      </c>
      <c r="D114" s="77" t="str">
        <f ca="1">VLOOKUP(A114,Parameters,4,0)</f>
        <v>NH3-N</v>
      </c>
      <c r="E114" s="46" t="str">
        <f t="shared" ref="E114:E136" si="69">$A$1</f>
        <v>Mules and asses</v>
      </c>
      <c r="F114" s="77" t="str">
        <f ca="1">VLOOKUP(A114,Parameters,6,0)</f>
        <v>Fraction TAN</v>
      </c>
      <c r="G114" s="175"/>
      <c r="H114" s="56">
        <f ca="1">INDEX(Parameters,MATCH($A114,Parameters!$A:$A,0),MATCH(H$3,Parameters!$8:$8,0))</f>
        <v>0</v>
      </c>
      <c r="I114" s="56">
        <f ca="1">INDEX(Parameters,MATCH($A114,Parameters!$A:$A,0),MATCH(I$3,Parameters!$8:$8,0))</f>
        <v>0</v>
      </c>
      <c r="J114" s="56">
        <f ca="1">INDEX(Parameters,MATCH($A114,Parameters!$A:$A,0),MATCH(J$3,Parameters!$8:$8,0))</f>
        <v>0</v>
      </c>
      <c r="K114" s="56">
        <f ca="1">INDEX(Parameters,MATCH($A114,Parameters!$A:$A,0),MATCH(K$3,Parameters!$8:$8,0))</f>
        <v>0</v>
      </c>
      <c r="L114" s="56">
        <f ca="1">INDEX(Parameters,MATCH($A114,Parameters!$A:$A,0),MATCH(L$3,Parameters!$8:$8,0))</f>
        <v>0</v>
      </c>
      <c r="M114" s="56">
        <f ca="1">INDEX(Parameters,MATCH($A114,Parameters!$A:$A,0),MATCH(M$3,Parameters!$8:$8,0))</f>
        <v>0</v>
      </c>
      <c r="N114" s="56">
        <f ca="1">INDEX(Parameters,MATCH($A114,Parameters!$A:$A,0),MATCH(N$3,Parameters!$8:$8,0))</f>
        <v>0</v>
      </c>
      <c r="O114" s="56">
        <f ca="1">INDEX(Parameters,MATCH($A114,Parameters!$A:$A,0),MATCH(O$3,Parameters!$8:$8,0))</f>
        <v>0</v>
      </c>
      <c r="P114" s="56">
        <f ca="1">INDEX(Parameters,MATCH($A114,Parameters!$A:$A,0),MATCH(P$3,Parameters!$8:$8,0))</f>
        <v>0</v>
      </c>
      <c r="Q114" s="56">
        <f ca="1">INDEX(Parameters,MATCH($A114,Parameters!$A:$A,0),MATCH(Q$3,Parameters!$8:$8,0))</f>
        <v>0</v>
      </c>
      <c r="R114" s="56">
        <f ca="1">INDEX(Parameters,MATCH($A114,Parameters!$A:$A,0),MATCH(R$3,Parameters!$8:$8,0))</f>
        <v>0</v>
      </c>
      <c r="S114" s="56">
        <f ca="1">INDEX(Parameters,MATCH($A114,Parameters!$A:$A,0),MATCH(S$3,Parameters!$8:$8,0))</f>
        <v>0</v>
      </c>
      <c r="T114" s="56">
        <f ca="1">INDEX(Parameters,MATCH($A114,Parameters!$A:$A,0),MATCH(T$3,Parameters!$8:$8,0))</f>
        <v>0</v>
      </c>
      <c r="U114" s="56">
        <f ca="1">INDEX(Parameters,MATCH($A114,Parameters!$A:$A,0),MATCH(U$3,Parameters!$8:$8,0))</f>
        <v>0</v>
      </c>
      <c r="V114" s="56">
        <f ca="1">INDEX(Parameters,MATCH($A114,Parameters!$A:$A,0),MATCH(V$3,Parameters!$8:$8,0))</f>
        <v>0</v>
      </c>
      <c r="W114" s="56">
        <f ca="1">INDEX(Parameters,MATCH($A114,Parameters!$A:$A,0),MATCH(W$3,Parameters!$8:$8,0))</f>
        <v>0</v>
      </c>
      <c r="X114" s="56">
        <f ca="1">INDEX(Parameters,MATCH($A114,Parameters!$A:$A,0),MATCH(X$3,Parameters!$8:$8,0))</f>
        <v>0</v>
      </c>
      <c r="Y114" s="56">
        <f ca="1">INDEX(Parameters,MATCH($A114,Parameters!$A:$A,0),MATCH(Y$3,Parameters!$8:$8,0))</f>
        <v>0</v>
      </c>
      <c r="Z114" s="56">
        <f ca="1">INDEX(Parameters,MATCH($A114,Parameters!$A:$A,0),MATCH(Z$3,Parameters!$8:$8,0))</f>
        <v>0</v>
      </c>
      <c r="AA114" s="56">
        <f ca="1">INDEX(Parameters,MATCH($A114,Parameters!$A:$A,0),MATCH(AA$3,Parameters!$8:$8,0))</f>
        <v>0</v>
      </c>
      <c r="AB114" s="56">
        <f ca="1">INDEX(Parameters,MATCH($A114,Parameters!$A:$A,0),MATCH(AB$3,Parameters!$8:$8,0))</f>
        <v>0</v>
      </c>
      <c r="AC114" s="56">
        <f ca="1">INDEX(Parameters,MATCH($A114,Parameters!$A:$A,0),MATCH(AC$3,Parameters!$8:$8,0))</f>
        <v>0</v>
      </c>
      <c r="AD114" s="56">
        <f ca="1">INDEX(Parameters,MATCH($A114,Parameters!$A:$A,0),MATCH(AD$3,Parameters!$8:$8,0))</f>
        <v>0</v>
      </c>
      <c r="AE114" s="56">
        <f ca="1">INDEX(Parameters,MATCH($A114,Parameters!$A:$A,0),MATCH(AE$3,Parameters!$8:$8,0))</f>
        <v>0</v>
      </c>
      <c r="AF114" s="56">
        <f ca="1">INDEX(Parameters,MATCH($A114,Parameters!$A:$A,0),MATCH(AF$3,Parameters!$8:$8,0))</f>
        <v>0</v>
      </c>
      <c r="AG114" s="56">
        <f ca="1">INDEX(Parameters,MATCH($A114,Parameters!$A:$A,0),MATCH(AG$3,Parameters!$8:$8,0))</f>
        <v>0</v>
      </c>
      <c r="AH114" s="56">
        <f ca="1">INDEX(Parameters,MATCH($A114,Parameters!$A:$A,0),MATCH(AH$3,Parameters!$8:$8,0))</f>
        <v>0</v>
      </c>
      <c r="AI114" s="56">
        <f ca="1">INDEX(Parameters,MATCH($A114,Parameters!$A:$A,0),MATCH(AI$3,Parameters!$8:$8,0))</f>
        <v>0</v>
      </c>
      <c r="AJ114" s="56">
        <f ca="1">INDEX(Parameters,MATCH($A114,Parameters!$A:$A,0),MATCH(AJ$3,Parameters!$8:$8,0))</f>
        <v>0</v>
      </c>
      <c r="AK114" s="56">
        <f ca="1">INDEX(Parameters,MATCH($A114,Parameters!$A:$A,0),MATCH(AK$3,Parameters!$8:$8,0))</f>
        <v>0</v>
      </c>
      <c r="AL114" s="56">
        <f ca="1">INDEX(Parameters,MATCH($A114,Parameters!$A:$A,0),MATCH(AL$3,Parameters!$8:$8,0))</f>
        <v>0</v>
      </c>
      <c r="AM114" s="56"/>
      <c r="AN114" s="56"/>
      <c r="AO114" s="56"/>
      <c r="AP114" s="56"/>
      <c r="AQ114" s="56"/>
    </row>
    <row r="115" spans="1:43" x14ac:dyDescent="0.25">
      <c r="A115" s="66" t="str">
        <f t="shared" si="68"/>
        <v>EF_NH3_applic_solid_Mules and asses</v>
      </c>
      <c r="B115" s="25" t="s">
        <v>128</v>
      </c>
      <c r="C115" s="2" t="s">
        <v>323</v>
      </c>
      <c r="D115" s="77" t="str">
        <f ca="1">VLOOKUP(A115,Parameters,4,0)</f>
        <v>NH3-N</v>
      </c>
      <c r="E115" s="46" t="str">
        <f t="shared" si="69"/>
        <v>Mules and asses</v>
      </c>
      <c r="F115" s="77" t="str">
        <f ca="1">VLOOKUP(A115,Parameters,6,0)</f>
        <v>Fraction TAN</v>
      </c>
      <c r="G115" s="175"/>
      <c r="H115" s="56">
        <f ca="1">INDEX(Parameters,MATCH($A115,Parameters!$A:$A,0),MATCH(H$3,Parameters!$8:$8,0))</f>
        <v>0.9</v>
      </c>
      <c r="I115" s="56">
        <f ca="1">INDEX(Parameters,MATCH($A115,Parameters!$A:$A,0),MATCH(I$3,Parameters!$8:$8,0))</f>
        <v>0.9</v>
      </c>
      <c r="J115" s="56">
        <f ca="1">INDEX(Parameters,MATCH($A115,Parameters!$A:$A,0),MATCH(J$3,Parameters!$8:$8,0))</f>
        <v>0.9</v>
      </c>
      <c r="K115" s="56">
        <f ca="1">INDEX(Parameters,MATCH($A115,Parameters!$A:$A,0),MATCH(K$3,Parameters!$8:$8,0))</f>
        <v>0.9</v>
      </c>
      <c r="L115" s="56">
        <f ca="1">INDEX(Parameters,MATCH($A115,Parameters!$A:$A,0),MATCH(L$3,Parameters!$8:$8,0))</f>
        <v>0.9</v>
      </c>
      <c r="M115" s="56">
        <f ca="1">INDEX(Parameters,MATCH($A115,Parameters!$A:$A,0),MATCH(M$3,Parameters!$8:$8,0))</f>
        <v>0.9</v>
      </c>
      <c r="N115" s="56">
        <f ca="1">INDEX(Parameters,MATCH($A115,Parameters!$A:$A,0),MATCH(N$3,Parameters!$8:$8,0))</f>
        <v>0.9</v>
      </c>
      <c r="O115" s="56">
        <f ca="1">INDEX(Parameters,MATCH($A115,Parameters!$A:$A,0),MATCH(O$3,Parameters!$8:$8,0))</f>
        <v>0.9</v>
      </c>
      <c r="P115" s="56">
        <f ca="1">INDEX(Parameters,MATCH($A115,Parameters!$A:$A,0),MATCH(P$3,Parameters!$8:$8,0))</f>
        <v>0.9</v>
      </c>
      <c r="Q115" s="56">
        <f ca="1">INDEX(Parameters,MATCH($A115,Parameters!$A:$A,0),MATCH(Q$3,Parameters!$8:$8,0))</f>
        <v>0.9</v>
      </c>
      <c r="R115" s="56">
        <f ca="1">INDEX(Parameters,MATCH($A115,Parameters!$A:$A,0),MATCH(R$3,Parameters!$8:$8,0))</f>
        <v>0.9</v>
      </c>
      <c r="S115" s="56">
        <f ca="1">INDEX(Parameters,MATCH($A115,Parameters!$A:$A,0),MATCH(S$3,Parameters!$8:$8,0))</f>
        <v>0.9</v>
      </c>
      <c r="T115" s="56">
        <f ca="1">INDEX(Parameters,MATCH($A115,Parameters!$A:$A,0),MATCH(T$3,Parameters!$8:$8,0))</f>
        <v>0.9</v>
      </c>
      <c r="U115" s="56">
        <f ca="1">INDEX(Parameters,MATCH($A115,Parameters!$A:$A,0),MATCH(U$3,Parameters!$8:$8,0))</f>
        <v>0.9</v>
      </c>
      <c r="V115" s="56">
        <f ca="1">INDEX(Parameters,MATCH($A115,Parameters!$A:$A,0),MATCH(V$3,Parameters!$8:$8,0))</f>
        <v>0.9</v>
      </c>
      <c r="W115" s="56">
        <f ca="1">INDEX(Parameters,MATCH($A115,Parameters!$A:$A,0),MATCH(W$3,Parameters!$8:$8,0))</f>
        <v>0.9</v>
      </c>
      <c r="X115" s="56">
        <f ca="1">INDEX(Parameters,MATCH($A115,Parameters!$A:$A,0),MATCH(X$3,Parameters!$8:$8,0))</f>
        <v>0.9</v>
      </c>
      <c r="Y115" s="56">
        <f ca="1">INDEX(Parameters,MATCH($A115,Parameters!$A:$A,0),MATCH(Y$3,Parameters!$8:$8,0))</f>
        <v>0.9</v>
      </c>
      <c r="Z115" s="56">
        <f ca="1">INDEX(Parameters,MATCH($A115,Parameters!$A:$A,0),MATCH(Z$3,Parameters!$8:$8,0))</f>
        <v>0.9</v>
      </c>
      <c r="AA115" s="56">
        <f ca="1">INDEX(Parameters,MATCH($A115,Parameters!$A:$A,0),MATCH(AA$3,Parameters!$8:$8,0))</f>
        <v>0.9</v>
      </c>
      <c r="AB115" s="56">
        <f ca="1">INDEX(Parameters,MATCH($A115,Parameters!$A:$A,0),MATCH(AB$3,Parameters!$8:$8,0))</f>
        <v>0.9</v>
      </c>
      <c r="AC115" s="56">
        <f ca="1">INDEX(Parameters,MATCH($A115,Parameters!$A:$A,0),MATCH(AC$3,Parameters!$8:$8,0))</f>
        <v>0.9</v>
      </c>
      <c r="AD115" s="56">
        <f ca="1">INDEX(Parameters,MATCH($A115,Parameters!$A:$A,0),MATCH(AD$3,Parameters!$8:$8,0))</f>
        <v>0.9</v>
      </c>
      <c r="AE115" s="56">
        <f ca="1">INDEX(Parameters,MATCH($A115,Parameters!$A:$A,0),MATCH(AE$3,Parameters!$8:$8,0))</f>
        <v>0.9</v>
      </c>
      <c r="AF115" s="56">
        <f ca="1">INDEX(Parameters,MATCH($A115,Parameters!$A:$A,0),MATCH(AF$3,Parameters!$8:$8,0))</f>
        <v>0.9</v>
      </c>
      <c r="AG115" s="56">
        <f ca="1">INDEX(Parameters,MATCH($A115,Parameters!$A:$A,0),MATCH(AG$3,Parameters!$8:$8,0))</f>
        <v>0.9</v>
      </c>
      <c r="AH115" s="56">
        <f ca="1">INDEX(Parameters,MATCH($A115,Parameters!$A:$A,0),MATCH(AH$3,Parameters!$8:$8,0))</f>
        <v>0.9</v>
      </c>
      <c r="AI115" s="56">
        <f ca="1">INDEX(Parameters,MATCH($A115,Parameters!$A:$A,0),MATCH(AI$3,Parameters!$8:$8,0))</f>
        <v>0.9</v>
      </c>
      <c r="AJ115" s="56">
        <f ca="1">INDEX(Parameters,MATCH($A115,Parameters!$A:$A,0),MATCH(AJ$3,Parameters!$8:$8,0))</f>
        <v>0.9</v>
      </c>
      <c r="AK115" s="56">
        <f ca="1">INDEX(Parameters,MATCH($A115,Parameters!$A:$A,0),MATCH(AK$3,Parameters!$8:$8,0))</f>
        <v>0.9</v>
      </c>
      <c r="AL115" s="56">
        <f ca="1">INDEX(Parameters,MATCH($A115,Parameters!$A:$A,0),MATCH(AL$3,Parameters!$8:$8,0))</f>
        <v>0.9</v>
      </c>
      <c r="AM115" s="56"/>
      <c r="AN115" s="56"/>
      <c r="AO115" s="56"/>
      <c r="AP115" s="56"/>
      <c r="AQ115" s="56"/>
    </row>
    <row r="116" spans="1:43" ht="18.75" x14ac:dyDescent="0.35">
      <c r="A116" s="382" t="s">
        <v>319</v>
      </c>
      <c r="B116" s="25" t="s">
        <v>128</v>
      </c>
      <c r="C116" s="69" t="s">
        <v>226</v>
      </c>
      <c r="D116" s="25" t="s">
        <v>252</v>
      </c>
      <c r="E116" s="46" t="str">
        <f t="shared" si="69"/>
        <v>Mules and asses</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Mules and asses</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Mules and asses</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Mules and asses</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Mules and asses</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Mules and asses</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Mules and asses</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Mules and asses</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Mules and asses</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Mules and asses</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Mules and asses</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EF_NH3_grazing_Mules and asses</v>
      </c>
      <c r="B132" s="52"/>
      <c r="C132" s="2" t="s">
        <v>231</v>
      </c>
      <c r="D132" s="77" t="str">
        <f ca="1">VLOOKUP(A132,Parameters,4,0)</f>
        <v>NH3-N</v>
      </c>
      <c r="E132" s="46" t="str">
        <f t="shared" si="69"/>
        <v>Mules and asses</v>
      </c>
      <c r="F132" s="77" t="str">
        <f ca="1">VLOOKUP(A132,Parameters,6,0)</f>
        <v>Fraction TAN</v>
      </c>
      <c r="G132" s="358"/>
      <c r="H132" s="56">
        <f ca="1">INDEX(Parameters,MATCH($A132,Parameters!$A:$A,0),MATCH(H$3,Parameters!$8:$8,0))</f>
        <v>0.35</v>
      </c>
      <c r="I132" s="56">
        <f ca="1">INDEX(Parameters,MATCH($A132,Parameters!$A:$A,0),MATCH(I$3,Parameters!$8:$8,0))</f>
        <v>0.35</v>
      </c>
      <c r="J132" s="56">
        <f ca="1">INDEX(Parameters,MATCH($A132,Parameters!$A:$A,0),MATCH(J$3,Parameters!$8:$8,0))</f>
        <v>0.35</v>
      </c>
      <c r="K132" s="56">
        <f ca="1">INDEX(Parameters,MATCH($A132,Parameters!$A:$A,0),MATCH(K$3,Parameters!$8:$8,0))</f>
        <v>0.35</v>
      </c>
      <c r="L132" s="56">
        <f ca="1">INDEX(Parameters,MATCH($A132,Parameters!$A:$A,0),MATCH(L$3,Parameters!$8:$8,0))</f>
        <v>0.35</v>
      </c>
      <c r="M132" s="56">
        <f ca="1">INDEX(Parameters,MATCH($A132,Parameters!$A:$A,0),MATCH(M$3,Parameters!$8:$8,0))</f>
        <v>0.35</v>
      </c>
      <c r="N132" s="56">
        <f ca="1">INDEX(Parameters,MATCH($A132,Parameters!$A:$A,0),MATCH(N$3,Parameters!$8:$8,0))</f>
        <v>0.35</v>
      </c>
      <c r="O132" s="56">
        <f ca="1">INDEX(Parameters,MATCH($A132,Parameters!$A:$A,0),MATCH(O$3,Parameters!$8:$8,0))</f>
        <v>0.35</v>
      </c>
      <c r="P132" s="56">
        <f ca="1">INDEX(Parameters,MATCH($A132,Parameters!$A:$A,0),MATCH(P$3,Parameters!$8:$8,0))</f>
        <v>0.35</v>
      </c>
      <c r="Q132" s="56">
        <f ca="1">INDEX(Parameters,MATCH($A132,Parameters!$A:$A,0),MATCH(Q$3,Parameters!$8:$8,0))</f>
        <v>0.35</v>
      </c>
      <c r="R132" s="56">
        <f ca="1">INDEX(Parameters,MATCH($A132,Parameters!$A:$A,0),MATCH(R$3,Parameters!$8:$8,0))</f>
        <v>0.35</v>
      </c>
      <c r="S132" s="56">
        <f ca="1">INDEX(Parameters,MATCH($A132,Parameters!$A:$A,0),MATCH(S$3,Parameters!$8:$8,0))</f>
        <v>0.35</v>
      </c>
      <c r="T132" s="56">
        <f ca="1">INDEX(Parameters,MATCH($A132,Parameters!$A:$A,0),MATCH(T$3,Parameters!$8:$8,0))</f>
        <v>0.35</v>
      </c>
      <c r="U132" s="56">
        <f ca="1">INDEX(Parameters,MATCH($A132,Parameters!$A:$A,0),MATCH(U$3,Parameters!$8:$8,0))</f>
        <v>0.35</v>
      </c>
      <c r="V132" s="56">
        <f ca="1">INDEX(Parameters,MATCH($A132,Parameters!$A:$A,0),MATCH(V$3,Parameters!$8:$8,0))</f>
        <v>0.35</v>
      </c>
      <c r="W132" s="56">
        <f ca="1">INDEX(Parameters,MATCH($A132,Parameters!$A:$A,0),MATCH(W$3,Parameters!$8:$8,0))</f>
        <v>0.35</v>
      </c>
      <c r="X132" s="56">
        <f ca="1">INDEX(Parameters,MATCH($A132,Parameters!$A:$A,0),MATCH(X$3,Parameters!$8:$8,0))</f>
        <v>0.35</v>
      </c>
      <c r="Y132" s="56">
        <f ca="1">INDEX(Parameters,MATCH($A132,Parameters!$A:$A,0),MATCH(Y$3,Parameters!$8:$8,0))</f>
        <v>0.35</v>
      </c>
      <c r="Z132" s="56">
        <f ca="1">INDEX(Parameters,MATCH($A132,Parameters!$A:$A,0),MATCH(Z$3,Parameters!$8:$8,0))</f>
        <v>0.35</v>
      </c>
      <c r="AA132" s="56">
        <f ca="1">INDEX(Parameters,MATCH($A132,Parameters!$A:$A,0),MATCH(AA$3,Parameters!$8:$8,0))</f>
        <v>0.35</v>
      </c>
      <c r="AB132" s="56">
        <f ca="1">INDEX(Parameters,MATCH($A132,Parameters!$A:$A,0),MATCH(AB$3,Parameters!$8:$8,0))</f>
        <v>0.35</v>
      </c>
      <c r="AC132" s="56">
        <f ca="1">INDEX(Parameters,MATCH($A132,Parameters!$A:$A,0),MATCH(AC$3,Parameters!$8:$8,0))</f>
        <v>0.35</v>
      </c>
      <c r="AD132" s="56">
        <f ca="1">INDEX(Parameters,MATCH($A132,Parameters!$A:$A,0),MATCH(AD$3,Parameters!$8:$8,0))</f>
        <v>0.35</v>
      </c>
      <c r="AE132" s="56">
        <f ca="1">INDEX(Parameters,MATCH($A132,Parameters!$A:$A,0),MATCH(AE$3,Parameters!$8:$8,0))</f>
        <v>0.35</v>
      </c>
      <c r="AF132" s="56">
        <f ca="1">INDEX(Parameters,MATCH($A132,Parameters!$A:$A,0),MATCH(AF$3,Parameters!$8:$8,0))</f>
        <v>0.35</v>
      </c>
      <c r="AG132" s="56">
        <f ca="1">INDEX(Parameters,MATCH($A132,Parameters!$A:$A,0),MATCH(AG$3,Parameters!$8:$8,0))</f>
        <v>0.35</v>
      </c>
      <c r="AH132" s="56">
        <f ca="1">INDEX(Parameters,MATCH($A132,Parameters!$A:$A,0),MATCH(AH$3,Parameters!$8:$8,0))</f>
        <v>0.35</v>
      </c>
      <c r="AI132" s="56">
        <f ca="1">INDEX(Parameters,MATCH($A132,Parameters!$A:$A,0),MATCH(AI$3,Parameters!$8:$8,0))</f>
        <v>0.35</v>
      </c>
      <c r="AJ132" s="56">
        <f ca="1">INDEX(Parameters,MATCH($A132,Parameters!$A:$A,0),MATCH(AJ$3,Parameters!$8:$8,0))</f>
        <v>0.35</v>
      </c>
      <c r="AK132" s="56">
        <f ca="1">INDEX(Parameters,MATCH($A132,Parameters!$A:$A,0),MATCH(AK$3,Parameters!$8:$8,0))</f>
        <v>0.35</v>
      </c>
      <c r="AL132" s="56">
        <f ca="1">INDEX(Parameters,MATCH($A132,Parameters!$A:$A,0),MATCH(AL$3,Parameters!$8:$8,0))</f>
        <v>0.35</v>
      </c>
      <c r="AM132" s="56"/>
      <c r="AN132" s="56"/>
      <c r="AO132" s="56"/>
      <c r="AP132" s="56"/>
      <c r="AQ132" s="56"/>
    </row>
    <row r="133" spans="1:43" ht="18" x14ac:dyDescent="0.35">
      <c r="A133" s="89" t="s">
        <v>329</v>
      </c>
      <c r="B133" s="2" t="s">
        <v>341</v>
      </c>
      <c r="C133" s="63" t="s">
        <v>233</v>
      </c>
      <c r="D133" s="25" t="s">
        <v>252</v>
      </c>
      <c r="E133" s="46" t="str">
        <f t="shared" si="69"/>
        <v>Mules and asses</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Mules and asses</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Mules and asses</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Mules and asses</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EF_N2O_Grazing_Mules and asses</v>
      </c>
      <c r="B138" s="2"/>
      <c r="C138" s="42" t="s">
        <v>755</v>
      </c>
      <c r="D138" s="77" t="str">
        <f ca="1">VLOOKUP(A138,Parameters,4,0)</f>
        <v>N2O-N</v>
      </c>
      <c r="E138" s="46" t="str">
        <f t="shared" ref="E138:E142" si="88">$A$1</f>
        <v>Mules and asses</v>
      </c>
      <c r="F138" s="77" t="str">
        <f ca="1">VLOOKUP(A138,Parameters,6,0)</f>
        <v>kg N2O-N/kg N input</v>
      </c>
      <c r="G138" s="176"/>
      <c r="H138" s="56">
        <f ca="1">INDEX(Parameters,MATCH($A138,Parameters!$A:$A,0),MATCH(H$3,Parameters!$8:$8,0))</f>
        <v>0.01</v>
      </c>
      <c r="I138" s="56">
        <f ca="1">INDEX(Parameters,MATCH($A138,Parameters!$A:$A,0),MATCH(I$3,Parameters!$8:$8,0))</f>
        <v>0.01</v>
      </c>
      <c r="J138" s="56">
        <f ca="1">INDEX(Parameters,MATCH($A138,Parameters!$A:$A,0),MATCH(J$3,Parameters!$8:$8,0))</f>
        <v>0.01</v>
      </c>
      <c r="K138" s="56">
        <f ca="1">INDEX(Parameters,MATCH($A138,Parameters!$A:$A,0),MATCH(K$3,Parameters!$8:$8,0))</f>
        <v>0.01</v>
      </c>
      <c r="L138" s="56">
        <f ca="1">INDEX(Parameters,MATCH($A138,Parameters!$A:$A,0),MATCH(L$3,Parameters!$8:$8,0))</f>
        <v>0.01</v>
      </c>
      <c r="M138" s="56">
        <f ca="1">INDEX(Parameters,MATCH($A138,Parameters!$A:$A,0),MATCH(M$3,Parameters!$8:$8,0))</f>
        <v>0.01</v>
      </c>
      <c r="N138" s="56">
        <f ca="1">INDEX(Parameters,MATCH($A138,Parameters!$A:$A,0),MATCH(N$3,Parameters!$8:$8,0))</f>
        <v>0.01</v>
      </c>
      <c r="O138" s="56">
        <f ca="1">INDEX(Parameters,MATCH($A138,Parameters!$A:$A,0),MATCH(O$3,Parameters!$8:$8,0))</f>
        <v>0.01</v>
      </c>
      <c r="P138" s="56">
        <f ca="1">INDEX(Parameters,MATCH($A138,Parameters!$A:$A,0),MATCH(P$3,Parameters!$8:$8,0))</f>
        <v>0.01</v>
      </c>
      <c r="Q138" s="56">
        <f ca="1">INDEX(Parameters,MATCH($A138,Parameters!$A:$A,0),MATCH(Q$3,Parameters!$8:$8,0))</f>
        <v>0.01</v>
      </c>
      <c r="R138" s="56">
        <f ca="1">INDEX(Parameters,MATCH($A138,Parameters!$A:$A,0),MATCH(R$3,Parameters!$8:$8,0))</f>
        <v>0.01</v>
      </c>
      <c r="S138" s="56">
        <f ca="1">INDEX(Parameters,MATCH($A138,Parameters!$A:$A,0),MATCH(S$3,Parameters!$8:$8,0))</f>
        <v>0.01</v>
      </c>
      <c r="T138" s="56">
        <f ca="1">INDEX(Parameters,MATCH($A138,Parameters!$A:$A,0),MATCH(T$3,Parameters!$8:$8,0))</f>
        <v>0.01</v>
      </c>
      <c r="U138" s="56">
        <f ca="1">INDEX(Parameters,MATCH($A138,Parameters!$A:$A,0),MATCH(U$3,Parameters!$8:$8,0))</f>
        <v>0.01</v>
      </c>
      <c r="V138" s="56">
        <f ca="1">INDEX(Parameters,MATCH($A138,Parameters!$A:$A,0),MATCH(V$3,Parameters!$8:$8,0))</f>
        <v>0.01</v>
      </c>
      <c r="W138" s="56">
        <f ca="1">INDEX(Parameters,MATCH($A138,Parameters!$A:$A,0),MATCH(W$3,Parameters!$8:$8,0))</f>
        <v>0.01</v>
      </c>
      <c r="X138" s="56">
        <f ca="1">INDEX(Parameters,MATCH($A138,Parameters!$A:$A,0),MATCH(X$3,Parameters!$8:$8,0))</f>
        <v>0.01</v>
      </c>
      <c r="Y138" s="56">
        <f ca="1">INDEX(Parameters,MATCH($A138,Parameters!$A:$A,0),MATCH(Y$3,Parameters!$8:$8,0))</f>
        <v>0.01</v>
      </c>
      <c r="Z138" s="56">
        <f ca="1">INDEX(Parameters,MATCH($A138,Parameters!$A:$A,0),MATCH(Z$3,Parameters!$8:$8,0))</f>
        <v>0.01</v>
      </c>
      <c r="AA138" s="56">
        <f ca="1">INDEX(Parameters,MATCH($A138,Parameters!$A:$A,0),MATCH(AA$3,Parameters!$8:$8,0))</f>
        <v>0.01</v>
      </c>
      <c r="AB138" s="56">
        <f ca="1">INDEX(Parameters,MATCH($A138,Parameters!$A:$A,0),MATCH(AB$3,Parameters!$8:$8,0))</f>
        <v>0.01</v>
      </c>
      <c r="AC138" s="56">
        <f ca="1">INDEX(Parameters,MATCH($A138,Parameters!$A:$A,0),MATCH(AC$3,Parameters!$8:$8,0))</f>
        <v>0.01</v>
      </c>
      <c r="AD138" s="56">
        <f ca="1">INDEX(Parameters,MATCH($A138,Parameters!$A:$A,0),MATCH(AD$3,Parameters!$8:$8,0))</f>
        <v>0.01</v>
      </c>
      <c r="AE138" s="56">
        <f ca="1">INDEX(Parameters,MATCH($A138,Parameters!$A:$A,0),MATCH(AE$3,Parameters!$8:$8,0))</f>
        <v>0.01</v>
      </c>
      <c r="AF138" s="56">
        <f ca="1">INDEX(Parameters,MATCH($A138,Parameters!$A:$A,0),MATCH(AF$3,Parameters!$8:$8,0))</f>
        <v>0.01</v>
      </c>
      <c r="AG138" s="56">
        <f ca="1">INDEX(Parameters,MATCH($A138,Parameters!$A:$A,0),MATCH(AG$3,Parameters!$8:$8,0))</f>
        <v>0.01</v>
      </c>
      <c r="AH138" s="56">
        <f ca="1">INDEX(Parameters,MATCH($A138,Parameters!$A:$A,0),MATCH(AH$3,Parameters!$8:$8,0))</f>
        <v>0.01</v>
      </c>
      <c r="AI138" s="56">
        <f ca="1">INDEX(Parameters,MATCH($A138,Parameters!$A:$A,0),MATCH(AI$3,Parameters!$8:$8,0))</f>
        <v>0.01</v>
      </c>
      <c r="AJ138" s="56">
        <f ca="1">INDEX(Parameters,MATCH($A138,Parameters!$A:$A,0),MATCH(AJ$3,Parameters!$8:$8,0))</f>
        <v>0.01</v>
      </c>
      <c r="AK138" s="56">
        <f ca="1">INDEX(Parameters,MATCH($A138,Parameters!$A:$A,0),MATCH(AK$3,Parameters!$8:$8,0))</f>
        <v>0.01</v>
      </c>
      <c r="AL138" s="56">
        <f ca="1">INDEX(Parameters,MATCH($A138,Parameters!$A:$A,0),MATCH(AL$3,Parameters!$8:$8,0))</f>
        <v>0.01</v>
      </c>
      <c r="AM138" s="56"/>
      <c r="AN138" s="56"/>
      <c r="AO138" s="56"/>
      <c r="AP138" s="56"/>
      <c r="AQ138" s="56"/>
    </row>
    <row r="139" spans="1:43" x14ac:dyDescent="0.25">
      <c r="A139" s="89" t="s">
        <v>303</v>
      </c>
      <c r="B139" s="2"/>
      <c r="C139" s="99" t="s">
        <v>342</v>
      </c>
      <c r="D139" s="25" t="s">
        <v>350</v>
      </c>
      <c r="E139" s="46" t="str">
        <f t="shared" si="88"/>
        <v>Mules and asses</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Mules and asses</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Mules and asses</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Mules and asses</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Mules and asses</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Mules and asses</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Mules and asses</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Mules and asses</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Mules and asses</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Mules and asses</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Mules and asses</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Mules and asses</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Mules and asses</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Mules and asses</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Mules and asses</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Mules and asses</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Mules and asses</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Mules and asses</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Mules and asses</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Mules and asses</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Mules and asses</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Mules and asses</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Mules and asses</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Mules and asses</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Mules and asses</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Mules and asses</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Mules and asses</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Mules and asses</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Mules and asses</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Mules and asses</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Mules and asses</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Mules and asses</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Mules and asses</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Mules and asses</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Mules and asses</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Mules and asses</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Mules and asses</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Mules and asses</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Mules and asses</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Mules and asses</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Mules and asses</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Mules and asses</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Mules and asses</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Mules and asses</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Mules and asses</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Mules and asses</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Mules and asses</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0F000000}"/>
  <mergeCells count="7">
    <mergeCell ref="A144:G144"/>
    <mergeCell ref="D4:G6"/>
    <mergeCell ref="I6:K6"/>
    <mergeCell ref="C7:C9"/>
    <mergeCell ref="D7:G9"/>
    <mergeCell ref="I7:K7"/>
    <mergeCell ref="I8:K8"/>
  </mergeCells>
  <conditionalFormatting sqref="G25 G111:G112 G189">
    <cfRule type="expression" dxfId="55" priority="8">
      <formula>$G25="CS"</formula>
    </cfRule>
  </conditionalFormatting>
  <conditionalFormatting sqref="G123:G124">
    <cfRule type="expression" dxfId="54" priority="2">
      <formula>$G123="CS"</formula>
    </cfRule>
  </conditionalFormatting>
  <conditionalFormatting sqref="G31">
    <cfRule type="expression" dxfId="53" priority="7">
      <formula>$G31="CS"</formula>
    </cfRule>
  </conditionalFormatting>
  <conditionalFormatting sqref="G37">
    <cfRule type="expression" dxfId="52" priority="6">
      <formula>$G37="CS"</formula>
    </cfRule>
  </conditionalFormatting>
  <conditionalFormatting sqref="G41">
    <cfRule type="expression" dxfId="51" priority="5">
      <formula>$G41="CS"</formula>
    </cfRule>
  </conditionalFormatting>
  <conditionalFormatting sqref="G56">
    <cfRule type="expression" dxfId="50" priority="4">
      <formula>$G56="CS"</formula>
    </cfRule>
  </conditionalFormatting>
  <conditionalFormatting sqref="G135">
    <cfRule type="expression" dxfId="49" priority="3">
      <formula>$G135="CS"</formula>
    </cfRule>
  </conditionalFormatting>
  <conditionalFormatting sqref="G185">
    <cfRule type="expression" dxfId="48" priority="1">
      <formula>$G185="CS"</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85</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Weight_Laying hens</v>
      </c>
      <c r="B13" s="25" t="s">
        <v>165</v>
      </c>
      <c r="C13" s="25" t="s">
        <v>121</v>
      </c>
      <c r="D13" s="77" t="str">
        <f ca="1">VLOOKUP(A13,Parameters,4,0)</f>
        <v>-</v>
      </c>
      <c r="E13" s="46" t="str">
        <f t="shared" ref="E13:E14" si="1">$A$1</f>
        <v>Laying hens</v>
      </c>
      <c r="F13" s="77" t="str">
        <f ca="1">VLOOKUP(A13,Parameters,6,0)</f>
        <v>kg</v>
      </c>
      <c r="G13" s="223"/>
      <c r="H13" s="14">
        <f ca="1">INDEX(Parameters,MATCH($A13,Parameters!$A:$A,0),MATCH(H$3,Parameters!$8:$8,0))</f>
        <v>2.2000000000000002</v>
      </c>
      <c r="I13" s="14">
        <f ca="1">INDEX(Parameters,MATCH($A13,Parameters!$A:$A,0),MATCH(I$3,Parameters!$8:$8,0))</f>
        <v>2.2000000000000002</v>
      </c>
      <c r="J13" s="14">
        <f ca="1">INDEX(Parameters,MATCH($A13,Parameters!$A:$A,0),MATCH(J$3,Parameters!$8:$8,0))</f>
        <v>2.2000000000000002</v>
      </c>
      <c r="K13" s="14">
        <f ca="1">INDEX(Parameters,MATCH($A13,Parameters!$A:$A,0),MATCH(K$3,Parameters!$8:$8,0))</f>
        <v>2.2000000000000002</v>
      </c>
      <c r="L13" s="14">
        <f ca="1">INDEX(Parameters,MATCH($A13,Parameters!$A:$A,0),MATCH(L$3,Parameters!$8:$8,0))</f>
        <v>2.2000000000000002</v>
      </c>
      <c r="M13" s="14">
        <f ca="1">INDEX(Parameters,MATCH($A13,Parameters!$A:$A,0),MATCH(M$3,Parameters!$8:$8,0))</f>
        <v>2.2000000000000002</v>
      </c>
      <c r="N13" s="14">
        <f ca="1">INDEX(Parameters,MATCH($A13,Parameters!$A:$A,0),MATCH(N$3,Parameters!$8:$8,0))</f>
        <v>2.2000000000000002</v>
      </c>
      <c r="O13" s="14">
        <f ca="1">INDEX(Parameters,MATCH($A13,Parameters!$A:$A,0),MATCH(O$3,Parameters!$8:$8,0))</f>
        <v>2.2000000000000002</v>
      </c>
      <c r="P13" s="14">
        <f ca="1">INDEX(Parameters,MATCH($A13,Parameters!$A:$A,0),MATCH(P$3,Parameters!$8:$8,0))</f>
        <v>2.2000000000000002</v>
      </c>
      <c r="Q13" s="14">
        <f ca="1">INDEX(Parameters,MATCH($A13,Parameters!$A:$A,0),MATCH(Q$3,Parameters!$8:$8,0))</f>
        <v>2.2000000000000002</v>
      </c>
      <c r="R13" s="14">
        <f ca="1">INDEX(Parameters,MATCH($A13,Parameters!$A:$A,0),MATCH(R$3,Parameters!$8:$8,0))</f>
        <v>2.2000000000000002</v>
      </c>
      <c r="S13" s="14">
        <f ca="1">INDEX(Parameters,MATCH($A13,Parameters!$A:$A,0),MATCH(S$3,Parameters!$8:$8,0))</f>
        <v>2.2000000000000002</v>
      </c>
      <c r="T13" s="14">
        <f ca="1">INDEX(Parameters,MATCH($A13,Parameters!$A:$A,0),MATCH(T$3,Parameters!$8:$8,0))</f>
        <v>2.2000000000000002</v>
      </c>
      <c r="U13" s="14">
        <f ca="1">INDEX(Parameters,MATCH($A13,Parameters!$A:$A,0),MATCH(U$3,Parameters!$8:$8,0))</f>
        <v>2.2000000000000002</v>
      </c>
      <c r="V13" s="14">
        <f ca="1">INDEX(Parameters,MATCH($A13,Parameters!$A:$A,0),MATCH(V$3,Parameters!$8:$8,0))</f>
        <v>2.2000000000000002</v>
      </c>
      <c r="W13" s="14">
        <f ca="1">INDEX(Parameters,MATCH($A13,Parameters!$A:$A,0),MATCH(W$3,Parameters!$8:$8,0))</f>
        <v>2.2000000000000002</v>
      </c>
      <c r="X13" s="14">
        <f ca="1">INDEX(Parameters,MATCH($A13,Parameters!$A:$A,0),MATCH(X$3,Parameters!$8:$8,0))</f>
        <v>2.2000000000000002</v>
      </c>
      <c r="Y13" s="14">
        <f ca="1">INDEX(Parameters,MATCH($A13,Parameters!$A:$A,0),MATCH(Y$3,Parameters!$8:$8,0))</f>
        <v>2.2000000000000002</v>
      </c>
      <c r="Z13" s="14">
        <f ca="1">INDEX(Parameters,MATCH($A13,Parameters!$A:$A,0),MATCH(Z$3,Parameters!$8:$8,0))</f>
        <v>2.2000000000000002</v>
      </c>
      <c r="AA13" s="14">
        <f ca="1">INDEX(Parameters,MATCH($A13,Parameters!$A:$A,0),MATCH(AA$3,Parameters!$8:$8,0))</f>
        <v>2.2000000000000002</v>
      </c>
      <c r="AB13" s="14">
        <f ca="1">INDEX(Parameters,MATCH($A13,Parameters!$A:$A,0),MATCH(AB$3,Parameters!$8:$8,0))</f>
        <v>2.2000000000000002</v>
      </c>
      <c r="AC13" s="14">
        <f ca="1">INDEX(Parameters,MATCH($A13,Parameters!$A:$A,0),MATCH(AC$3,Parameters!$8:$8,0))</f>
        <v>2.2000000000000002</v>
      </c>
      <c r="AD13" s="14">
        <f ca="1">INDEX(Parameters,MATCH($A13,Parameters!$A:$A,0),MATCH(AD$3,Parameters!$8:$8,0))</f>
        <v>2.2000000000000002</v>
      </c>
      <c r="AE13" s="14">
        <f ca="1">INDEX(Parameters,MATCH($A13,Parameters!$A:$A,0),MATCH(AE$3,Parameters!$8:$8,0))</f>
        <v>2.2000000000000002</v>
      </c>
      <c r="AF13" s="14">
        <f ca="1">INDEX(Parameters,MATCH($A13,Parameters!$A:$A,0),MATCH(AF$3,Parameters!$8:$8,0))</f>
        <v>2.2000000000000002</v>
      </c>
      <c r="AG13" s="14">
        <f ca="1">INDEX(Parameters,MATCH($A13,Parameters!$A:$A,0),MATCH(AG$3,Parameters!$8:$8,0))</f>
        <v>2.2000000000000002</v>
      </c>
      <c r="AH13" s="14">
        <f ca="1">INDEX(Parameters,MATCH($A13,Parameters!$A:$A,0),MATCH(AH$3,Parameters!$8:$8,0))</f>
        <v>2.2000000000000002</v>
      </c>
      <c r="AI13" s="14">
        <f ca="1">INDEX(Parameters,MATCH($A13,Parameters!$A:$A,0),MATCH(AI$3,Parameters!$8:$8,0))</f>
        <v>2.2000000000000002</v>
      </c>
      <c r="AJ13" s="14">
        <f ca="1">INDEX(Parameters,MATCH($A13,Parameters!$A:$A,0),MATCH(AJ$3,Parameters!$8:$8,0))</f>
        <v>2.2000000000000002</v>
      </c>
      <c r="AK13" s="14">
        <f ca="1">INDEX(Parameters,MATCH($A13,Parameters!$A:$A,0),MATCH(AK$3,Parameters!$8:$8,0))</f>
        <v>2.2000000000000002</v>
      </c>
      <c r="AL13" s="14">
        <f ca="1">INDEX(Parameters,MATCH($A13,Parameters!$A:$A,0),MATCH(AL$3,Parameters!$8:$8,0))</f>
        <v>2.2000000000000002</v>
      </c>
      <c r="AM13" s="14"/>
      <c r="AN13" s="14"/>
      <c r="AO13" s="14"/>
      <c r="AP13" s="14"/>
      <c r="AQ13" s="14"/>
    </row>
    <row r="14" spans="1:43" ht="18" x14ac:dyDescent="0.35">
      <c r="A14" s="66" t="str">
        <f>C14&amp;"_"&amp;E14</f>
        <v>Nex_Laying hens</v>
      </c>
      <c r="B14" s="25" t="s">
        <v>165</v>
      </c>
      <c r="C14" s="34" t="s">
        <v>188</v>
      </c>
      <c r="D14" s="77" t="str">
        <f ca="1">VLOOKUP(A14,Parameters,4,0)</f>
        <v>N</v>
      </c>
      <c r="E14" s="46" t="str">
        <f t="shared" si="1"/>
        <v>Laying hens</v>
      </c>
      <c r="F14" s="77" t="str">
        <f ca="1">VLOOKUP(A14,Parameters,6,0)</f>
        <v>kg N/1000 kg animal mass day-1</v>
      </c>
      <c r="G14" s="221"/>
      <c r="H14" s="14">
        <f ca="1">INDEX(Parameters,MATCH($A14,Parameters!$A:$A,0),MATCH(H$3,Parameters!$8:$8,0))</f>
        <v>0.96</v>
      </c>
      <c r="I14" s="14">
        <f ca="1">INDEX(Parameters,MATCH($A14,Parameters!$A:$A,0),MATCH(I$3,Parameters!$8:$8,0))</f>
        <v>0.96</v>
      </c>
      <c r="J14" s="14">
        <f ca="1">INDEX(Parameters,MATCH($A14,Parameters!$A:$A,0),MATCH(J$3,Parameters!$8:$8,0))</f>
        <v>0.96</v>
      </c>
      <c r="K14" s="14">
        <f ca="1">INDEX(Parameters,MATCH($A14,Parameters!$A:$A,0),MATCH(K$3,Parameters!$8:$8,0))</f>
        <v>0.96</v>
      </c>
      <c r="L14" s="14">
        <f ca="1">INDEX(Parameters,MATCH($A14,Parameters!$A:$A,0),MATCH(L$3,Parameters!$8:$8,0))</f>
        <v>0.96</v>
      </c>
      <c r="M14" s="14">
        <f ca="1">INDEX(Parameters,MATCH($A14,Parameters!$A:$A,0),MATCH(M$3,Parameters!$8:$8,0))</f>
        <v>0.96</v>
      </c>
      <c r="N14" s="14">
        <f ca="1">INDEX(Parameters,MATCH($A14,Parameters!$A:$A,0),MATCH(N$3,Parameters!$8:$8,0))</f>
        <v>0.96</v>
      </c>
      <c r="O14" s="14">
        <f ca="1">INDEX(Parameters,MATCH($A14,Parameters!$A:$A,0),MATCH(O$3,Parameters!$8:$8,0))</f>
        <v>0.96</v>
      </c>
      <c r="P14" s="14">
        <f ca="1">INDEX(Parameters,MATCH($A14,Parameters!$A:$A,0),MATCH(P$3,Parameters!$8:$8,0))</f>
        <v>0.96</v>
      </c>
      <c r="Q14" s="14">
        <f ca="1">INDEX(Parameters,MATCH($A14,Parameters!$A:$A,0),MATCH(Q$3,Parameters!$8:$8,0))</f>
        <v>0.96</v>
      </c>
      <c r="R14" s="14">
        <f ca="1">INDEX(Parameters,MATCH($A14,Parameters!$A:$A,0),MATCH(R$3,Parameters!$8:$8,0))</f>
        <v>0.96</v>
      </c>
      <c r="S14" s="14">
        <f ca="1">INDEX(Parameters,MATCH($A14,Parameters!$A:$A,0),MATCH(S$3,Parameters!$8:$8,0))</f>
        <v>0.96</v>
      </c>
      <c r="T14" s="14">
        <f ca="1">INDEX(Parameters,MATCH($A14,Parameters!$A:$A,0),MATCH(T$3,Parameters!$8:$8,0))</f>
        <v>0.96</v>
      </c>
      <c r="U14" s="14">
        <f ca="1">INDEX(Parameters,MATCH($A14,Parameters!$A:$A,0),MATCH(U$3,Parameters!$8:$8,0))</f>
        <v>0.96</v>
      </c>
      <c r="V14" s="14">
        <f ca="1">INDEX(Parameters,MATCH($A14,Parameters!$A:$A,0),MATCH(V$3,Parameters!$8:$8,0))</f>
        <v>0.96</v>
      </c>
      <c r="W14" s="14">
        <f ca="1">INDEX(Parameters,MATCH($A14,Parameters!$A:$A,0),MATCH(W$3,Parameters!$8:$8,0))</f>
        <v>0.96</v>
      </c>
      <c r="X14" s="14">
        <f ca="1">INDEX(Parameters,MATCH($A14,Parameters!$A:$A,0),MATCH(X$3,Parameters!$8:$8,0))</f>
        <v>0.96</v>
      </c>
      <c r="Y14" s="14">
        <f ca="1">INDEX(Parameters,MATCH($A14,Parameters!$A:$A,0),MATCH(Y$3,Parameters!$8:$8,0))</f>
        <v>0.96</v>
      </c>
      <c r="Z14" s="14">
        <f ca="1">INDEX(Parameters,MATCH($A14,Parameters!$A:$A,0),MATCH(Z$3,Parameters!$8:$8,0))</f>
        <v>0.96</v>
      </c>
      <c r="AA14" s="14">
        <f ca="1">INDEX(Parameters,MATCH($A14,Parameters!$A:$A,0),MATCH(AA$3,Parameters!$8:$8,0))</f>
        <v>0.96</v>
      </c>
      <c r="AB14" s="14">
        <f ca="1">INDEX(Parameters,MATCH($A14,Parameters!$A:$A,0),MATCH(AB$3,Parameters!$8:$8,0))</f>
        <v>0.96</v>
      </c>
      <c r="AC14" s="14">
        <f ca="1">INDEX(Parameters,MATCH($A14,Parameters!$A:$A,0),MATCH(AC$3,Parameters!$8:$8,0))</f>
        <v>0.96</v>
      </c>
      <c r="AD14" s="14">
        <f ca="1">INDEX(Parameters,MATCH($A14,Parameters!$A:$A,0),MATCH(AD$3,Parameters!$8:$8,0))</f>
        <v>0.96</v>
      </c>
      <c r="AE14" s="14">
        <f ca="1">INDEX(Parameters,MATCH($A14,Parameters!$A:$A,0),MATCH(AE$3,Parameters!$8:$8,0))</f>
        <v>0.96</v>
      </c>
      <c r="AF14" s="14">
        <f ca="1">INDEX(Parameters,MATCH($A14,Parameters!$A:$A,0),MATCH(AF$3,Parameters!$8:$8,0))</f>
        <v>0.96</v>
      </c>
      <c r="AG14" s="14">
        <f ca="1">INDEX(Parameters,MATCH($A14,Parameters!$A:$A,0),MATCH(AG$3,Parameters!$8:$8,0))</f>
        <v>0.96</v>
      </c>
      <c r="AH14" s="14">
        <f ca="1">INDEX(Parameters,MATCH($A14,Parameters!$A:$A,0),MATCH(AH$3,Parameters!$8:$8,0))</f>
        <v>0.96</v>
      </c>
      <c r="AI14" s="14">
        <f ca="1">INDEX(Parameters,MATCH($A14,Parameters!$A:$A,0),MATCH(AI$3,Parameters!$8:$8,0))</f>
        <v>0.96</v>
      </c>
      <c r="AJ14" s="14">
        <f ca="1">INDEX(Parameters,MATCH($A14,Parameters!$A:$A,0),MATCH(AJ$3,Parameters!$8:$8,0))</f>
        <v>0.96</v>
      </c>
      <c r="AK14" s="14">
        <f ca="1">INDEX(Parameters,MATCH($A14,Parameters!$A:$A,0),MATCH(AK$3,Parameters!$8:$8,0))</f>
        <v>0.96</v>
      </c>
      <c r="AL14" s="14">
        <f ca="1">INDEX(Parameters,MATCH($A14,Parameters!$A:$A,0),MATCH(AL$3,Parameters!$8:$8,0))</f>
        <v>0.96</v>
      </c>
      <c r="AM14" s="14"/>
      <c r="AN14" s="14"/>
      <c r="AO14" s="14"/>
      <c r="AP14" s="14"/>
      <c r="AQ14" s="14"/>
    </row>
    <row r="15" spans="1:43" x14ac:dyDescent="0.25">
      <c r="A15" s="66" t="str">
        <f>C15&amp;"_"&amp;E15</f>
        <v>Number of livestock_Laying hens</v>
      </c>
      <c r="B15" s="25" t="s">
        <v>165</v>
      </c>
      <c r="C15" s="25" t="s">
        <v>114</v>
      </c>
      <c r="D15" s="25" t="s">
        <v>49</v>
      </c>
      <c r="E15" s="46" t="str">
        <f>$A$1</f>
        <v>Laying hens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Laying hens</v>
      </c>
      <c r="F16" s="25" t="s">
        <v>148</v>
      </c>
      <c r="G16" s="221"/>
      <c r="H16" s="14">
        <f ca="1">H13/1000*H14*Parameters!$K$10</f>
        <v>0.77088000000000001</v>
      </c>
      <c r="I16" s="14">
        <f ca="1">I13/1000*I14*Parameters!$K$10</f>
        <v>0.77088000000000001</v>
      </c>
      <c r="J16" s="14">
        <f ca="1">J13/1000*J14*Parameters!$K$10</f>
        <v>0.77088000000000001</v>
      </c>
      <c r="K16" s="14">
        <f ca="1">K13/1000*K14*Parameters!$K$10</f>
        <v>0.77088000000000001</v>
      </c>
      <c r="L16" s="14">
        <f ca="1">L13/1000*L14*Parameters!$K$10</f>
        <v>0.77088000000000001</v>
      </c>
      <c r="M16" s="14">
        <f ca="1">M13/1000*M14*Parameters!$K$10</f>
        <v>0.77088000000000001</v>
      </c>
      <c r="N16" s="14">
        <f ca="1">N13/1000*N14*Parameters!$K$10</f>
        <v>0.77088000000000001</v>
      </c>
      <c r="O16" s="14">
        <f ca="1">O13/1000*O14*Parameters!$K$10</f>
        <v>0.77088000000000001</v>
      </c>
      <c r="P16" s="14">
        <f ca="1">P13/1000*P14*Parameters!$K$10</f>
        <v>0.77088000000000001</v>
      </c>
      <c r="Q16" s="14">
        <f ca="1">Q13/1000*Q14*Parameters!$K$10</f>
        <v>0.77088000000000001</v>
      </c>
      <c r="R16" s="14">
        <f ca="1">R13/1000*R14*Parameters!$K$10</f>
        <v>0.77088000000000001</v>
      </c>
      <c r="S16" s="14">
        <f ca="1">S13/1000*S14*Parameters!$K$10</f>
        <v>0.77088000000000001</v>
      </c>
      <c r="T16" s="14">
        <f ca="1">T13/1000*T14*Parameters!$K$10</f>
        <v>0.77088000000000001</v>
      </c>
      <c r="U16" s="14">
        <f ca="1">U13/1000*U14*Parameters!$K$10</f>
        <v>0.77088000000000001</v>
      </c>
      <c r="V16" s="14">
        <f ca="1">V13/1000*V14*Parameters!$K$10</f>
        <v>0.77088000000000001</v>
      </c>
      <c r="W16" s="14">
        <f ca="1">W13/1000*W14*Parameters!$K$10</f>
        <v>0.77088000000000001</v>
      </c>
      <c r="X16" s="14">
        <f ca="1">X13/1000*X14*Parameters!$K$10</f>
        <v>0.77088000000000001</v>
      </c>
      <c r="Y16" s="14">
        <f ca="1">Y13/1000*Y14*Parameters!$K$10</f>
        <v>0.77088000000000001</v>
      </c>
      <c r="Z16" s="14">
        <f ca="1">Z13/1000*Z14*Parameters!$K$10</f>
        <v>0.77088000000000001</v>
      </c>
      <c r="AA16" s="14">
        <f ca="1">AA13/1000*AA14*Parameters!$K$10</f>
        <v>0.77088000000000001</v>
      </c>
      <c r="AB16" s="14">
        <f ca="1">AB13/1000*AB14*Parameters!$K$10</f>
        <v>0.77088000000000001</v>
      </c>
      <c r="AC16" s="14">
        <f ca="1">AC13/1000*AC14*Parameters!$K$10</f>
        <v>0.77088000000000001</v>
      </c>
      <c r="AD16" s="14">
        <f ca="1">AD13/1000*AD14*Parameters!$K$10</f>
        <v>0.77088000000000001</v>
      </c>
      <c r="AE16" s="14">
        <f ca="1">AE13/1000*AE14*Parameters!$K$10</f>
        <v>0.77088000000000001</v>
      </c>
      <c r="AF16" s="14">
        <f ca="1">AF13/1000*AF14*Parameters!$K$10</f>
        <v>0.77088000000000001</v>
      </c>
      <c r="AG16" s="14">
        <f ca="1">AG13/1000*AG14*Parameters!$K$10</f>
        <v>0.77088000000000001</v>
      </c>
      <c r="AH16" s="14">
        <f ca="1">AH13/1000*AH14*Parameters!$K$10</f>
        <v>0.77088000000000001</v>
      </c>
      <c r="AI16" s="14">
        <f ca="1">AI13/1000*AI14*Parameters!$K$10</f>
        <v>0.77088000000000001</v>
      </c>
      <c r="AJ16" s="14">
        <f ca="1">AJ13/1000*AJ14*Parameters!$K$10</f>
        <v>0.77088000000000001</v>
      </c>
      <c r="AK16" s="14">
        <f ca="1">AK13/1000*AK14*Parameters!$K$10</f>
        <v>0.77088000000000001</v>
      </c>
      <c r="AL16" s="14">
        <f ca="1">AL13/1000*AL14*Parameters!$K$10</f>
        <v>0.77088000000000001</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period_Laying hens</v>
      </c>
      <c r="B18" s="25" t="s">
        <v>165</v>
      </c>
      <c r="C18" s="25" t="s">
        <v>152</v>
      </c>
      <c r="D18" s="77" t="str">
        <f ca="1">VLOOKUP(A18,Parameters,4,0)</f>
        <v>-</v>
      </c>
      <c r="E18" s="46" t="str">
        <f t="shared" ref="E18:E107" si="2">$A$1</f>
        <v>Laying hens</v>
      </c>
      <c r="F18" s="77" t="str">
        <f ca="1">VLOOKUP(A18,Parameters,6,0)</f>
        <v>Days</v>
      </c>
      <c r="G18" s="223"/>
      <c r="H18" s="14">
        <f ca="1">INDEX(Parameters,MATCH($A18,Parameters!$A:$A,0),MATCH(H$3,Parameters!$8:$8,0))</f>
        <v>365</v>
      </c>
      <c r="I18" s="14">
        <f ca="1">INDEX(Parameters,MATCH($A18,Parameters!$A:$A,0),MATCH(I$3,Parameters!$8:$8,0))</f>
        <v>365</v>
      </c>
      <c r="J18" s="14">
        <f ca="1">INDEX(Parameters,MATCH($A18,Parameters!$A:$A,0),MATCH(J$3,Parameters!$8:$8,0))</f>
        <v>365</v>
      </c>
      <c r="K18" s="14">
        <f ca="1">INDEX(Parameters,MATCH($A18,Parameters!$A:$A,0),MATCH(K$3,Parameters!$8:$8,0))</f>
        <v>365</v>
      </c>
      <c r="L18" s="14">
        <f ca="1">INDEX(Parameters,MATCH($A18,Parameters!$A:$A,0),MATCH(L$3,Parameters!$8:$8,0))</f>
        <v>365</v>
      </c>
      <c r="M18" s="14">
        <f ca="1">INDEX(Parameters,MATCH($A18,Parameters!$A:$A,0),MATCH(M$3,Parameters!$8:$8,0))</f>
        <v>365</v>
      </c>
      <c r="N18" s="14">
        <f ca="1">INDEX(Parameters,MATCH($A18,Parameters!$A:$A,0),MATCH(N$3,Parameters!$8:$8,0))</f>
        <v>365</v>
      </c>
      <c r="O18" s="14">
        <f ca="1">INDEX(Parameters,MATCH($A18,Parameters!$A:$A,0),MATCH(O$3,Parameters!$8:$8,0))</f>
        <v>365</v>
      </c>
      <c r="P18" s="14">
        <f ca="1">INDEX(Parameters,MATCH($A18,Parameters!$A:$A,0),MATCH(P$3,Parameters!$8:$8,0))</f>
        <v>365</v>
      </c>
      <c r="Q18" s="14">
        <f ca="1">INDEX(Parameters,MATCH($A18,Parameters!$A:$A,0),MATCH(Q$3,Parameters!$8:$8,0))</f>
        <v>365</v>
      </c>
      <c r="R18" s="14">
        <f ca="1">INDEX(Parameters,MATCH($A18,Parameters!$A:$A,0),MATCH(R$3,Parameters!$8:$8,0))</f>
        <v>365</v>
      </c>
      <c r="S18" s="14">
        <f ca="1">INDEX(Parameters,MATCH($A18,Parameters!$A:$A,0),MATCH(S$3,Parameters!$8:$8,0))</f>
        <v>365</v>
      </c>
      <c r="T18" s="14">
        <f ca="1">INDEX(Parameters,MATCH($A18,Parameters!$A:$A,0),MATCH(T$3,Parameters!$8:$8,0))</f>
        <v>365</v>
      </c>
      <c r="U18" s="14">
        <f ca="1">INDEX(Parameters,MATCH($A18,Parameters!$A:$A,0),MATCH(U$3,Parameters!$8:$8,0))</f>
        <v>365</v>
      </c>
      <c r="V18" s="14">
        <f ca="1">INDEX(Parameters,MATCH($A18,Parameters!$A:$A,0),MATCH(V$3,Parameters!$8:$8,0))</f>
        <v>365</v>
      </c>
      <c r="W18" s="14">
        <f ca="1">INDEX(Parameters,MATCH($A18,Parameters!$A:$A,0),MATCH(W$3,Parameters!$8:$8,0))</f>
        <v>365</v>
      </c>
      <c r="X18" s="14">
        <f ca="1">INDEX(Parameters,MATCH($A18,Parameters!$A:$A,0),MATCH(X$3,Parameters!$8:$8,0))</f>
        <v>365</v>
      </c>
      <c r="Y18" s="14">
        <f ca="1">INDEX(Parameters,MATCH($A18,Parameters!$A:$A,0),MATCH(Y$3,Parameters!$8:$8,0))</f>
        <v>365</v>
      </c>
      <c r="Z18" s="14">
        <f ca="1">INDEX(Parameters,MATCH($A18,Parameters!$A:$A,0),MATCH(Z$3,Parameters!$8:$8,0))</f>
        <v>365</v>
      </c>
      <c r="AA18" s="14">
        <f ca="1">INDEX(Parameters,MATCH($A18,Parameters!$A:$A,0),MATCH(AA$3,Parameters!$8:$8,0))</f>
        <v>365</v>
      </c>
      <c r="AB18" s="14">
        <f ca="1">INDEX(Parameters,MATCH($A18,Parameters!$A:$A,0),MATCH(AB$3,Parameters!$8:$8,0))</f>
        <v>365</v>
      </c>
      <c r="AC18" s="14">
        <f ca="1">INDEX(Parameters,MATCH($A18,Parameters!$A:$A,0),MATCH(AC$3,Parameters!$8:$8,0))</f>
        <v>365</v>
      </c>
      <c r="AD18" s="14">
        <f ca="1">INDEX(Parameters,MATCH($A18,Parameters!$A:$A,0),MATCH(AD$3,Parameters!$8:$8,0))</f>
        <v>365</v>
      </c>
      <c r="AE18" s="14">
        <f ca="1">INDEX(Parameters,MATCH($A18,Parameters!$A:$A,0),MATCH(AE$3,Parameters!$8:$8,0))</f>
        <v>365</v>
      </c>
      <c r="AF18" s="14">
        <f ca="1">INDEX(Parameters,MATCH($A18,Parameters!$A:$A,0),MATCH(AF$3,Parameters!$8:$8,0))</f>
        <v>365</v>
      </c>
      <c r="AG18" s="14">
        <f ca="1">INDEX(Parameters,MATCH($A18,Parameters!$A:$A,0),MATCH(AG$3,Parameters!$8:$8,0))</f>
        <v>365</v>
      </c>
      <c r="AH18" s="14">
        <f ca="1">INDEX(Parameters,MATCH($A18,Parameters!$A:$A,0),MATCH(AH$3,Parameters!$8:$8,0))</f>
        <v>365</v>
      </c>
      <c r="AI18" s="14">
        <f ca="1">INDEX(Parameters,MATCH($A18,Parameters!$A:$A,0),MATCH(AI$3,Parameters!$8:$8,0))</f>
        <v>365</v>
      </c>
      <c r="AJ18" s="14">
        <f ca="1">INDEX(Parameters,MATCH($A18,Parameters!$A:$A,0),MATCH(AJ$3,Parameters!$8:$8,0))</f>
        <v>365</v>
      </c>
      <c r="AK18" s="14">
        <f ca="1">INDEX(Parameters,MATCH($A18,Parameters!$A:$A,0),MATCH(AK$3,Parameters!$8:$8,0))</f>
        <v>365</v>
      </c>
      <c r="AL18" s="14">
        <f ca="1">INDEX(Parameters,MATCH($A18,Parameters!$A:$A,0),MATCH(AL$3,Parameters!$8:$8,0))</f>
        <v>365</v>
      </c>
      <c r="AM18" s="14"/>
      <c r="AN18" s="14"/>
      <c r="AO18" s="14"/>
      <c r="AP18" s="14"/>
      <c r="AQ18" s="14"/>
    </row>
    <row r="19" spans="1:43" x14ac:dyDescent="0.25">
      <c r="A19" s="66" t="str">
        <f t="shared" ref="A19:A20" si="3">C19&amp;"_"&amp;E19</f>
        <v>Proportion of N excreted as TAN_Laying hens</v>
      </c>
      <c r="B19" s="25" t="s">
        <v>165</v>
      </c>
      <c r="C19" s="25" t="s">
        <v>486</v>
      </c>
      <c r="D19" s="77" t="str">
        <f ca="1">VLOOKUP(A19,Parameters,4,0)</f>
        <v>-</v>
      </c>
      <c r="E19" s="46" t="str">
        <f t="shared" si="2"/>
        <v>Laying hens</v>
      </c>
      <c r="F19" s="77" t="str">
        <f ca="1">VLOOKUP(A19,Parameters,6,0)</f>
        <v>Fraction</v>
      </c>
      <c r="G19" s="223"/>
      <c r="H19" s="162">
        <f ca="1">INDEX(Parameters,MATCH($A19,Parameters!$A:$A,0),MATCH(H$3,Parameters!$8:$8,0))</f>
        <v>0.7</v>
      </c>
      <c r="I19" s="162">
        <f ca="1">INDEX(Parameters,MATCH($A19,Parameters!$A:$A,0),MATCH(I$3,Parameters!$8:$8,0))</f>
        <v>0.7</v>
      </c>
      <c r="J19" s="162">
        <f ca="1">INDEX(Parameters,MATCH($A19,Parameters!$A:$A,0),MATCH(J$3,Parameters!$8:$8,0))</f>
        <v>0.7</v>
      </c>
      <c r="K19" s="162">
        <f ca="1">INDEX(Parameters,MATCH($A19,Parameters!$A:$A,0),MATCH(K$3,Parameters!$8:$8,0))</f>
        <v>0.7</v>
      </c>
      <c r="L19" s="162">
        <f ca="1">INDEX(Parameters,MATCH($A19,Parameters!$A:$A,0),MATCH(L$3,Parameters!$8:$8,0))</f>
        <v>0.7</v>
      </c>
      <c r="M19" s="162">
        <f ca="1">INDEX(Parameters,MATCH($A19,Parameters!$A:$A,0),MATCH(M$3,Parameters!$8:$8,0))</f>
        <v>0.7</v>
      </c>
      <c r="N19" s="162">
        <f ca="1">INDEX(Parameters,MATCH($A19,Parameters!$A:$A,0),MATCH(N$3,Parameters!$8:$8,0))</f>
        <v>0.7</v>
      </c>
      <c r="O19" s="162">
        <f ca="1">INDEX(Parameters,MATCH($A19,Parameters!$A:$A,0),MATCH(O$3,Parameters!$8:$8,0))</f>
        <v>0.7</v>
      </c>
      <c r="P19" s="162">
        <f ca="1">INDEX(Parameters,MATCH($A19,Parameters!$A:$A,0),MATCH(P$3,Parameters!$8:$8,0))</f>
        <v>0.7</v>
      </c>
      <c r="Q19" s="162">
        <f ca="1">INDEX(Parameters,MATCH($A19,Parameters!$A:$A,0),MATCH(Q$3,Parameters!$8:$8,0))</f>
        <v>0.7</v>
      </c>
      <c r="R19" s="162">
        <f ca="1">INDEX(Parameters,MATCH($A19,Parameters!$A:$A,0),MATCH(R$3,Parameters!$8:$8,0))</f>
        <v>0.7</v>
      </c>
      <c r="S19" s="162">
        <f ca="1">INDEX(Parameters,MATCH($A19,Parameters!$A:$A,0),MATCH(S$3,Parameters!$8:$8,0))</f>
        <v>0.7</v>
      </c>
      <c r="T19" s="162">
        <f ca="1">INDEX(Parameters,MATCH($A19,Parameters!$A:$A,0),MATCH(T$3,Parameters!$8:$8,0))</f>
        <v>0.7</v>
      </c>
      <c r="U19" s="162">
        <f ca="1">INDEX(Parameters,MATCH($A19,Parameters!$A:$A,0),MATCH(U$3,Parameters!$8:$8,0))</f>
        <v>0.7</v>
      </c>
      <c r="V19" s="162">
        <f ca="1">INDEX(Parameters,MATCH($A19,Parameters!$A:$A,0),MATCH(V$3,Parameters!$8:$8,0))</f>
        <v>0.7</v>
      </c>
      <c r="W19" s="162">
        <f ca="1">INDEX(Parameters,MATCH($A19,Parameters!$A:$A,0),MATCH(W$3,Parameters!$8:$8,0))</f>
        <v>0.7</v>
      </c>
      <c r="X19" s="162">
        <f ca="1">INDEX(Parameters,MATCH($A19,Parameters!$A:$A,0),MATCH(X$3,Parameters!$8:$8,0))</f>
        <v>0.7</v>
      </c>
      <c r="Y19" s="162">
        <f ca="1">INDEX(Parameters,MATCH($A19,Parameters!$A:$A,0),MATCH(Y$3,Parameters!$8:$8,0))</f>
        <v>0.7</v>
      </c>
      <c r="Z19" s="162">
        <f ca="1">INDEX(Parameters,MATCH($A19,Parameters!$A:$A,0),MATCH(Z$3,Parameters!$8:$8,0))</f>
        <v>0.7</v>
      </c>
      <c r="AA19" s="162">
        <f ca="1">INDEX(Parameters,MATCH($A19,Parameters!$A:$A,0),MATCH(AA$3,Parameters!$8:$8,0))</f>
        <v>0.7</v>
      </c>
      <c r="AB19" s="162">
        <f ca="1">INDEX(Parameters,MATCH($A19,Parameters!$A:$A,0),MATCH(AB$3,Parameters!$8:$8,0))</f>
        <v>0.7</v>
      </c>
      <c r="AC19" s="162">
        <f ca="1">INDEX(Parameters,MATCH($A19,Parameters!$A:$A,0),MATCH(AC$3,Parameters!$8:$8,0))</f>
        <v>0.7</v>
      </c>
      <c r="AD19" s="162">
        <f ca="1">INDEX(Parameters,MATCH($A19,Parameters!$A:$A,0),MATCH(AD$3,Parameters!$8:$8,0))</f>
        <v>0.7</v>
      </c>
      <c r="AE19" s="162">
        <f ca="1">INDEX(Parameters,MATCH($A19,Parameters!$A:$A,0),MATCH(AE$3,Parameters!$8:$8,0))</f>
        <v>0.7</v>
      </c>
      <c r="AF19" s="162">
        <f ca="1">INDEX(Parameters,MATCH($A19,Parameters!$A:$A,0),MATCH(AF$3,Parameters!$8:$8,0))</f>
        <v>0.7</v>
      </c>
      <c r="AG19" s="162">
        <f ca="1">INDEX(Parameters,MATCH($A19,Parameters!$A:$A,0),MATCH(AG$3,Parameters!$8:$8,0))</f>
        <v>0.7</v>
      </c>
      <c r="AH19" s="162">
        <f ca="1">INDEX(Parameters,MATCH($A19,Parameters!$A:$A,0),MATCH(AH$3,Parameters!$8:$8,0))</f>
        <v>0.7</v>
      </c>
      <c r="AI19" s="162">
        <f ca="1">INDEX(Parameters,MATCH($A19,Parameters!$A:$A,0),MATCH(AI$3,Parameters!$8:$8,0))</f>
        <v>0.7</v>
      </c>
      <c r="AJ19" s="162">
        <f ca="1">INDEX(Parameters,MATCH($A19,Parameters!$A:$A,0),MATCH(AJ$3,Parameters!$8:$8,0))</f>
        <v>0.7</v>
      </c>
      <c r="AK19" s="162">
        <f ca="1">INDEX(Parameters,MATCH($A19,Parameters!$A:$A,0),MATCH(AK$3,Parameters!$8:$8,0))</f>
        <v>0.7</v>
      </c>
      <c r="AL19" s="162">
        <f ca="1">INDEX(Parameters,MATCH($A19,Parameters!$A:$A,0),MATCH(AL$3,Parameters!$8:$8,0))</f>
        <v>0.7</v>
      </c>
      <c r="AM19" s="162"/>
      <c r="AN19" s="162"/>
      <c r="AO19" s="162"/>
      <c r="AP19" s="162"/>
      <c r="AQ19" s="162"/>
    </row>
    <row r="20" spans="1:43" x14ac:dyDescent="0.25">
      <c r="A20" s="66" t="str">
        <f t="shared" si="3"/>
        <v>Prop excreta on yards_Laying hens</v>
      </c>
      <c r="B20" s="25" t="s">
        <v>165</v>
      </c>
      <c r="C20" s="25" t="s">
        <v>480</v>
      </c>
      <c r="D20" s="77" t="str">
        <f ca="1">VLOOKUP(A20,Parameters,4,0)</f>
        <v>-</v>
      </c>
      <c r="E20" s="46" t="str">
        <f t="shared" si="2"/>
        <v>Laying hens</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Laying hens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Laying hens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Laying hens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Laying hens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Laying hens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Laying hens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Laying hens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Laying hens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Laying hens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Laying hens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Xhouse_slurry_Laying hens</v>
      </c>
      <c r="B33" s="25" t="s">
        <v>165</v>
      </c>
      <c r="C33" s="119" t="s">
        <v>442</v>
      </c>
      <c r="D33" s="77" t="str">
        <f>VLOOKUP(A33,Parameters,4,0)</f>
        <v>-</v>
      </c>
      <c r="E33" s="46" t="str">
        <f t="shared" si="2"/>
        <v>Laying hens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Laying hens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Laying hens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Laying hens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Laying hens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Laying hens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Laying hens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Laying hens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Laying hens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EF_NH3_house_slurry_Laying hens</v>
      </c>
      <c r="B43" s="25" t="s">
        <v>165</v>
      </c>
      <c r="C43" s="2" t="s">
        <v>178</v>
      </c>
      <c r="D43" s="77" t="str">
        <f ca="1">VLOOKUP(A43,Parameters,4,0)</f>
        <v>NH3-N</v>
      </c>
      <c r="E43" s="46" t="str">
        <f t="shared" si="2"/>
        <v>Laying hens</v>
      </c>
      <c r="F43" s="77" t="str">
        <f ca="1">VLOOKUP(A43,Parameters,6,0)</f>
        <v>Fraction TAN</v>
      </c>
      <c r="G43" s="175"/>
      <c r="H43" s="14">
        <f ca="1">INDEX(Parameters,MATCH($A43,Parameters!$A:$A,0),MATCH(H$3,Parameters!$8:$8,0))</f>
        <v>0.41</v>
      </c>
      <c r="I43" s="14">
        <f ca="1">INDEX(Parameters,MATCH($A43,Parameters!$A:$A,0),MATCH(I$3,Parameters!$8:$8,0))</f>
        <v>0.41</v>
      </c>
      <c r="J43" s="14">
        <f ca="1">INDEX(Parameters,MATCH($A43,Parameters!$A:$A,0),MATCH(J$3,Parameters!$8:$8,0))</f>
        <v>0.41</v>
      </c>
      <c r="K43" s="14">
        <f ca="1">INDEX(Parameters,MATCH($A43,Parameters!$A:$A,0),MATCH(K$3,Parameters!$8:$8,0))</f>
        <v>0.41</v>
      </c>
      <c r="L43" s="14">
        <f ca="1">INDEX(Parameters,MATCH($A43,Parameters!$A:$A,0),MATCH(L$3,Parameters!$8:$8,0))</f>
        <v>0.41</v>
      </c>
      <c r="M43" s="14">
        <f ca="1">INDEX(Parameters,MATCH($A43,Parameters!$A:$A,0),MATCH(M$3,Parameters!$8:$8,0))</f>
        <v>0.41</v>
      </c>
      <c r="N43" s="14">
        <f ca="1">INDEX(Parameters,MATCH($A43,Parameters!$A:$A,0),MATCH(N$3,Parameters!$8:$8,0))</f>
        <v>0.41</v>
      </c>
      <c r="O43" s="14">
        <f ca="1">INDEX(Parameters,MATCH($A43,Parameters!$A:$A,0),MATCH(O$3,Parameters!$8:$8,0))</f>
        <v>0.41</v>
      </c>
      <c r="P43" s="14">
        <f ca="1">INDEX(Parameters,MATCH($A43,Parameters!$A:$A,0),MATCH(P$3,Parameters!$8:$8,0))</f>
        <v>0.41</v>
      </c>
      <c r="Q43" s="14">
        <f ca="1">INDEX(Parameters,MATCH($A43,Parameters!$A:$A,0),MATCH(Q$3,Parameters!$8:$8,0))</f>
        <v>0.41</v>
      </c>
      <c r="R43" s="14">
        <f ca="1">INDEX(Parameters,MATCH($A43,Parameters!$A:$A,0),MATCH(R$3,Parameters!$8:$8,0))</f>
        <v>0.41</v>
      </c>
      <c r="S43" s="14">
        <f ca="1">INDEX(Parameters,MATCH($A43,Parameters!$A:$A,0),MATCH(S$3,Parameters!$8:$8,0))</f>
        <v>0.41</v>
      </c>
      <c r="T43" s="14">
        <f ca="1">INDEX(Parameters,MATCH($A43,Parameters!$A:$A,0),MATCH(T$3,Parameters!$8:$8,0))</f>
        <v>0.41</v>
      </c>
      <c r="U43" s="14">
        <f ca="1">INDEX(Parameters,MATCH($A43,Parameters!$A:$A,0),MATCH(U$3,Parameters!$8:$8,0))</f>
        <v>0.41</v>
      </c>
      <c r="V43" s="14">
        <f ca="1">INDEX(Parameters,MATCH($A43,Parameters!$A:$A,0),MATCH(V$3,Parameters!$8:$8,0))</f>
        <v>0.41</v>
      </c>
      <c r="W43" s="14">
        <f ca="1">INDEX(Parameters,MATCH($A43,Parameters!$A:$A,0),MATCH(W$3,Parameters!$8:$8,0))</f>
        <v>0.41</v>
      </c>
      <c r="X43" s="14">
        <f ca="1">INDEX(Parameters,MATCH($A43,Parameters!$A:$A,0),MATCH(X$3,Parameters!$8:$8,0))</f>
        <v>0.41</v>
      </c>
      <c r="Y43" s="14">
        <f ca="1">INDEX(Parameters,MATCH($A43,Parameters!$A:$A,0),MATCH(Y$3,Parameters!$8:$8,0))</f>
        <v>0.41</v>
      </c>
      <c r="Z43" s="14">
        <f ca="1">INDEX(Parameters,MATCH($A43,Parameters!$A:$A,0),MATCH(Z$3,Parameters!$8:$8,0))</f>
        <v>0.41</v>
      </c>
      <c r="AA43" s="14">
        <f ca="1">INDEX(Parameters,MATCH($A43,Parameters!$A:$A,0),MATCH(AA$3,Parameters!$8:$8,0))</f>
        <v>0.41</v>
      </c>
      <c r="AB43" s="14">
        <f ca="1">INDEX(Parameters,MATCH($A43,Parameters!$A:$A,0),MATCH(AB$3,Parameters!$8:$8,0))</f>
        <v>0.41</v>
      </c>
      <c r="AC43" s="14">
        <f ca="1">INDEX(Parameters,MATCH($A43,Parameters!$A:$A,0),MATCH(AC$3,Parameters!$8:$8,0))</f>
        <v>0.41</v>
      </c>
      <c r="AD43" s="14">
        <f ca="1">INDEX(Parameters,MATCH($A43,Parameters!$A:$A,0),MATCH(AD$3,Parameters!$8:$8,0))</f>
        <v>0.41</v>
      </c>
      <c r="AE43" s="14">
        <f ca="1">INDEX(Parameters,MATCH($A43,Parameters!$A:$A,0),MATCH(AE$3,Parameters!$8:$8,0))</f>
        <v>0.41</v>
      </c>
      <c r="AF43" s="14">
        <f ca="1">INDEX(Parameters,MATCH($A43,Parameters!$A:$A,0),MATCH(AF$3,Parameters!$8:$8,0))</f>
        <v>0.41</v>
      </c>
      <c r="AG43" s="14">
        <f ca="1">INDEX(Parameters,MATCH($A43,Parameters!$A:$A,0),MATCH(AG$3,Parameters!$8:$8,0))</f>
        <v>0.41</v>
      </c>
      <c r="AH43" s="14">
        <f ca="1">INDEX(Parameters,MATCH($A43,Parameters!$A:$A,0),MATCH(AH$3,Parameters!$8:$8,0))</f>
        <v>0.41</v>
      </c>
      <c r="AI43" s="14">
        <f ca="1">INDEX(Parameters,MATCH($A43,Parameters!$A:$A,0),MATCH(AI$3,Parameters!$8:$8,0))</f>
        <v>0.41</v>
      </c>
      <c r="AJ43" s="14">
        <f ca="1">INDEX(Parameters,MATCH($A43,Parameters!$A:$A,0),MATCH(AJ$3,Parameters!$8:$8,0))</f>
        <v>0.41</v>
      </c>
      <c r="AK43" s="14">
        <f ca="1">INDEX(Parameters,MATCH($A43,Parameters!$A:$A,0),MATCH(AK$3,Parameters!$8:$8,0))</f>
        <v>0.41</v>
      </c>
      <c r="AL43" s="14">
        <f ca="1">INDEX(Parameters,MATCH($A43,Parameters!$A:$A,0),MATCH(AL$3,Parameters!$8:$8,0))</f>
        <v>0.41</v>
      </c>
      <c r="AM43" s="14"/>
      <c r="AN43" s="14"/>
      <c r="AO43" s="14"/>
      <c r="AP43" s="14"/>
      <c r="AQ43" s="14"/>
    </row>
    <row r="44" spans="1:43" x14ac:dyDescent="0.25">
      <c r="A44" s="66" t="str">
        <f t="shared" si="20"/>
        <v>EF_NH3_house_solid_Laying hens</v>
      </c>
      <c r="B44" s="25" t="s">
        <v>165</v>
      </c>
      <c r="C44" s="2" t="s">
        <v>177</v>
      </c>
      <c r="D44" s="77" t="str">
        <f ca="1">VLOOKUP(A44,Parameters,4,0)</f>
        <v>NH3-N</v>
      </c>
      <c r="E44" s="46" t="str">
        <f t="shared" si="2"/>
        <v>Laying hens</v>
      </c>
      <c r="F44" s="77" t="str">
        <f ca="1">VLOOKUP(A44,Parameters,6,0)</f>
        <v>Fraction TAN</v>
      </c>
      <c r="G44" s="175"/>
      <c r="H44" s="14">
        <f ca="1">INDEX(Parameters,MATCH($A44,Parameters!$A:$A,0),MATCH(H$3,Parameters!$8:$8,0))</f>
        <v>0.2</v>
      </c>
      <c r="I44" s="14">
        <f ca="1">INDEX(Parameters,MATCH($A44,Parameters!$A:$A,0),MATCH(I$3,Parameters!$8:$8,0))</f>
        <v>0.2</v>
      </c>
      <c r="J44" s="14">
        <f ca="1">INDEX(Parameters,MATCH($A44,Parameters!$A:$A,0),MATCH(J$3,Parameters!$8:$8,0))</f>
        <v>0.2</v>
      </c>
      <c r="K44" s="14">
        <f ca="1">INDEX(Parameters,MATCH($A44,Parameters!$A:$A,0),MATCH(K$3,Parameters!$8:$8,0))</f>
        <v>0.2</v>
      </c>
      <c r="L44" s="14">
        <f ca="1">INDEX(Parameters,MATCH($A44,Parameters!$A:$A,0),MATCH(L$3,Parameters!$8:$8,0))</f>
        <v>0.2</v>
      </c>
      <c r="M44" s="14">
        <f ca="1">INDEX(Parameters,MATCH($A44,Parameters!$A:$A,0),MATCH(M$3,Parameters!$8:$8,0))</f>
        <v>0.2</v>
      </c>
      <c r="N44" s="14">
        <f ca="1">INDEX(Parameters,MATCH($A44,Parameters!$A:$A,0),MATCH(N$3,Parameters!$8:$8,0))</f>
        <v>0.2</v>
      </c>
      <c r="O44" s="14">
        <f ca="1">INDEX(Parameters,MATCH($A44,Parameters!$A:$A,0),MATCH(O$3,Parameters!$8:$8,0))</f>
        <v>0.2</v>
      </c>
      <c r="P44" s="14">
        <f ca="1">INDEX(Parameters,MATCH($A44,Parameters!$A:$A,0),MATCH(P$3,Parameters!$8:$8,0))</f>
        <v>0.2</v>
      </c>
      <c r="Q44" s="14">
        <f ca="1">INDEX(Parameters,MATCH($A44,Parameters!$A:$A,0),MATCH(Q$3,Parameters!$8:$8,0))</f>
        <v>0.2</v>
      </c>
      <c r="R44" s="14">
        <f ca="1">INDEX(Parameters,MATCH($A44,Parameters!$A:$A,0),MATCH(R$3,Parameters!$8:$8,0))</f>
        <v>0.2</v>
      </c>
      <c r="S44" s="14">
        <f ca="1">INDEX(Parameters,MATCH($A44,Parameters!$A:$A,0),MATCH(S$3,Parameters!$8:$8,0))</f>
        <v>0.2</v>
      </c>
      <c r="T44" s="14">
        <f ca="1">INDEX(Parameters,MATCH($A44,Parameters!$A:$A,0),MATCH(T$3,Parameters!$8:$8,0))</f>
        <v>0.2</v>
      </c>
      <c r="U44" s="14">
        <f ca="1">INDEX(Parameters,MATCH($A44,Parameters!$A:$A,0),MATCH(U$3,Parameters!$8:$8,0))</f>
        <v>0.2</v>
      </c>
      <c r="V44" s="14">
        <f ca="1">INDEX(Parameters,MATCH($A44,Parameters!$A:$A,0),MATCH(V$3,Parameters!$8:$8,0))</f>
        <v>0.2</v>
      </c>
      <c r="W44" s="14">
        <f ca="1">INDEX(Parameters,MATCH($A44,Parameters!$A:$A,0),MATCH(W$3,Parameters!$8:$8,0))</f>
        <v>0.2</v>
      </c>
      <c r="X44" s="14">
        <f ca="1">INDEX(Parameters,MATCH($A44,Parameters!$A:$A,0),MATCH(X$3,Parameters!$8:$8,0))</f>
        <v>0.2</v>
      </c>
      <c r="Y44" s="14">
        <f ca="1">INDEX(Parameters,MATCH($A44,Parameters!$A:$A,0),MATCH(Y$3,Parameters!$8:$8,0))</f>
        <v>0.2</v>
      </c>
      <c r="Z44" s="14">
        <f ca="1">INDEX(Parameters,MATCH($A44,Parameters!$A:$A,0),MATCH(Z$3,Parameters!$8:$8,0))</f>
        <v>0.2</v>
      </c>
      <c r="AA44" s="14">
        <f ca="1">INDEX(Parameters,MATCH($A44,Parameters!$A:$A,0),MATCH(AA$3,Parameters!$8:$8,0))</f>
        <v>0.2</v>
      </c>
      <c r="AB44" s="14">
        <f ca="1">INDEX(Parameters,MATCH($A44,Parameters!$A:$A,0),MATCH(AB$3,Parameters!$8:$8,0))</f>
        <v>0.2</v>
      </c>
      <c r="AC44" s="14">
        <f ca="1">INDEX(Parameters,MATCH($A44,Parameters!$A:$A,0),MATCH(AC$3,Parameters!$8:$8,0))</f>
        <v>0.2</v>
      </c>
      <c r="AD44" s="14">
        <f ca="1">INDEX(Parameters,MATCH($A44,Parameters!$A:$A,0),MATCH(AD$3,Parameters!$8:$8,0))</f>
        <v>0.2</v>
      </c>
      <c r="AE44" s="14">
        <f ca="1">INDEX(Parameters,MATCH($A44,Parameters!$A:$A,0),MATCH(AE$3,Parameters!$8:$8,0))</f>
        <v>0.2</v>
      </c>
      <c r="AF44" s="14">
        <f ca="1">INDEX(Parameters,MATCH($A44,Parameters!$A:$A,0),MATCH(AF$3,Parameters!$8:$8,0))</f>
        <v>0.2</v>
      </c>
      <c r="AG44" s="14">
        <f ca="1">INDEX(Parameters,MATCH($A44,Parameters!$A:$A,0),MATCH(AG$3,Parameters!$8:$8,0))</f>
        <v>0.2</v>
      </c>
      <c r="AH44" s="14">
        <f ca="1">INDEX(Parameters,MATCH($A44,Parameters!$A:$A,0),MATCH(AH$3,Parameters!$8:$8,0))</f>
        <v>0.2</v>
      </c>
      <c r="AI44" s="14">
        <f ca="1">INDEX(Parameters,MATCH($A44,Parameters!$A:$A,0),MATCH(AI$3,Parameters!$8:$8,0))</f>
        <v>0.2</v>
      </c>
      <c r="AJ44" s="14">
        <f ca="1">INDEX(Parameters,MATCH($A44,Parameters!$A:$A,0),MATCH(AJ$3,Parameters!$8:$8,0))</f>
        <v>0.2</v>
      </c>
      <c r="AK44" s="14">
        <f ca="1">INDEX(Parameters,MATCH($A44,Parameters!$A:$A,0),MATCH(AK$3,Parameters!$8:$8,0))</f>
        <v>0.2</v>
      </c>
      <c r="AL44" s="14">
        <f ca="1">INDEX(Parameters,MATCH($A44,Parameters!$A:$A,0),MATCH(AL$3,Parameters!$8:$8,0))</f>
        <v>0.2</v>
      </c>
      <c r="AM44" s="14"/>
      <c r="AN44" s="14"/>
      <c r="AO44" s="14"/>
      <c r="AP44" s="14"/>
      <c r="AQ44" s="14"/>
    </row>
    <row r="45" spans="1:43" x14ac:dyDescent="0.25">
      <c r="A45" s="66" t="str">
        <f t="shared" si="20"/>
        <v>EF_NH3_yard_Laying hens</v>
      </c>
      <c r="B45" s="25" t="s">
        <v>165</v>
      </c>
      <c r="C45" s="2" t="s">
        <v>487</v>
      </c>
      <c r="D45" s="77" t="str">
        <f ca="1">VLOOKUP(A45,Parameters,4,0)</f>
        <v>NH3-N</v>
      </c>
      <c r="E45" s="46" t="str">
        <f t="shared" si="2"/>
        <v>Laying hens</v>
      </c>
      <c r="F45" s="77" t="str">
        <f ca="1">VLOOKUP(A45,Parameters,6,0)</f>
        <v>Fraction TAN</v>
      </c>
      <c r="G45" s="215"/>
      <c r="H45" s="14">
        <f ca="1">INDEX(Parameters,MATCH($A45,Parameters!$A:$A,0),MATCH(H$3,Parameters!$8:$8,0))</f>
        <v>0</v>
      </c>
      <c r="I45" s="14">
        <f ca="1">INDEX(Parameters,MATCH($A45,Parameters!$A:$A,0),MATCH(I$3,Parameters!$8:$8,0))</f>
        <v>0</v>
      </c>
      <c r="J45" s="14">
        <f ca="1">INDEX(Parameters,MATCH($A45,Parameters!$A:$A,0),MATCH(J$3,Parameters!$8:$8,0))</f>
        <v>0</v>
      </c>
      <c r="K45" s="14">
        <f ca="1">INDEX(Parameters,MATCH($A45,Parameters!$A:$A,0),MATCH(K$3,Parameters!$8:$8,0))</f>
        <v>0</v>
      </c>
      <c r="L45" s="14">
        <f ca="1">INDEX(Parameters,MATCH($A45,Parameters!$A:$A,0),MATCH(L$3,Parameters!$8:$8,0))</f>
        <v>0</v>
      </c>
      <c r="M45" s="14">
        <f ca="1">INDEX(Parameters,MATCH($A45,Parameters!$A:$A,0),MATCH(M$3,Parameters!$8:$8,0))</f>
        <v>0</v>
      </c>
      <c r="N45" s="14">
        <f ca="1">INDEX(Parameters,MATCH($A45,Parameters!$A:$A,0),MATCH(N$3,Parameters!$8:$8,0))</f>
        <v>0</v>
      </c>
      <c r="O45" s="14">
        <f ca="1">INDEX(Parameters,MATCH($A45,Parameters!$A:$A,0),MATCH(O$3,Parameters!$8:$8,0))</f>
        <v>0</v>
      </c>
      <c r="P45" s="14">
        <f ca="1">INDEX(Parameters,MATCH($A45,Parameters!$A:$A,0),MATCH(P$3,Parameters!$8:$8,0))</f>
        <v>0</v>
      </c>
      <c r="Q45" s="14">
        <f ca="1">INDEX(Parameters,MATCH($A45,Parameters!$A:$A,0),MATCH(Q$3,Parameters!$8:$8,0))</f>
        <v>0</v>
      </c>
      <c r="R45" s="14">
        <f ca="1">INDEX(Parameters,MATCH($A45,Parameters!$A:$A,0),MATCH(R$3,Parameters!$8:$8,0))</f>
        <v>0</v>
      </c>
      <c r="S45" s="14">
        <f ca="1">INDEX(Parameters,MATCH($A45,Parameters!$A:$A,0),MATCH(S$3,Parameters!$8:$8,0))</f>
        <v>0</v>
      </c>
      <c r="T45" s="14">
        <f ca="1">INDEX(Parameters,MATCH($A45,Parameters!$A:$A,0),MATCH(T$3,Parameters!$8:$8,0))</f>
        <v>0</v>
      </c>
      <c r="U45" s="14">
        <f ca="1">INDEX(Parameters,MATCH($A45,Parameters!$A:$A,0),MATCH(U$3,Parameters!$8:$8,0))</f>
        <v>0</v>
      </c>
      <c r="V45" s="14">
        <f ca="1">INDEX(Parameters,MATCH($A45,Parameters!$A:$A,0),MATCH(V$3,Parameters!$8:$8,0))</f>
        <v>0</v>
      </c>
      <c r="W45" s="14">
        <f ca="1">INDEX(Parameters,MATCH($A45,Parameters!$A:$A,0),MATCH(W$3,Parameters!$8:$8,0))</f>
        <v>0</v>
      </c>
      <c r="X45" s="14">
        <f ca="1">INDEX(Parameters,MATCH($A45,Parameters!$A:$A,0),MATCH(X$3,Parameters!$8:$8,0))</f>
        <v>0</v>
      </c>
      <c r="Y45" s="14">
        <f ca="1">INDEX(Parameters,MATCH($A45,Parameters!$A:$A,0),MATCH(Y$3,Parameters!$8:$8,0))</f>
        <v>0</v>
      </c>
      <c r="Z45" s="14">
        <f ca="1">INDEX(Parameters,MATCH($A45,Parameters!$A:$A,0),MATCH(Z$3,Parameters!$8:$8,0))</f>
        <v>0</v>
      </c>
      <c r="AA45" s="14">
        <f ca="1">INDEX(Parameters,MATCH($A45,Parameters!$A:$A,0),MATCH(AA$3,Parameters!$8:$8,0))</f>
        <v>0</v>
      </c>
      <c r="AB45" s="14">
        <f ca="1">INDEX(Parameters,MATCH($A45,Parameters!$A:$A,0),MATCH(AB$3,Parameters!$8:$8,0))</f>
        <v>0</v>
      </c>
      <c r="AC45" s="14">
        <f ca="1">INDEX(Parameters,MATCH($A45,Parameters!$A:$A,0),MATCH(AC$3,Parameters!$8:$8,0))</f>
        <v>0</v>
      </c>
      <c r="AD45" s="14">
        <f ca="1">INDEX(Parameters,MATCH($A45,Parameters!$A:$A,0),MATCH(AD$3,Parameters!$8:$8,0))</f>
        <v>0</v>
      </c>
      <c r="AE45" s="14">
        <f ca="1">INDEX(Parameters,MATCH($A45,Parameters!$A:$A,0),MATCH(AE$3,Parameters!$8:$8,0))</f>
        <v>0</v>
      </c>
      <c r="AF45" s="14">
        <f ca="1">INDEX(Parameters,MATCH($A45,Parameters!$A:$A,0),MATCH(AF$3,Parameters!$8:$8,0))</f>
        <v>0</v>
      </c>
      <c r="AG45" s="14">
        <f ca="1">INDEX(Parameters,MATCH($A45,Parameters!$A:$A,0),MATCH(AG$3,Parameters!$8:$8,0))</f>
        <v>0</v>
      </c>
      <c r="AH45" s="14">
        <f ca="1">INDEX(Parameters,MATCH($A45,Parameters!$A:$A,0),MATCH(AH$3,Parameters!$8:$8,0))</f>
        <v>0</v>
      </c>
      <c r="AI45" s="14">
        <f ca="1">INDEX(Parameters,MATCH($A45,Parameters!$A:$A,0),MATCH(AI$3,Parameters!$8:$8,0))</f>
        <v>0</v>
      </c>
      <c r="AJ45" s="14">
        <f ca="1">INDEX(Parameters,MATCH($A45,Parameters!$A:$A,0),MATCH(AJ$3,Parameters!$8:$8,0))</f>
        <v>0</v>
      </c>
      <c r="AK45" s="14">
        <f ca="1">INDEX(Parameters,MATCH($A45,Parameters!$A:$A,0),MATCH(AK$3,Parameters!$8:$8,0))</f>
        <v>0</v>
      </c>
      <c r="AL45" s="14">
        <f ca="1">INDEX(Parameters,MATCH($A45,Parameters!$A:$A,0),MATCH(AL$3,Parameters!$8:$8,0))</f>
        <v>0</v>
      </c>
      <c r="AM45" s="14"/>
      <c r="AN45" s="14"/>
      <c r="AO45" s="14"/>
      <c r="AP45" s="14"/>
      <c r="AQ45" s="14"/>
    </row>
    <row r="46" spans="1:43" ht="18" x14ac:dyDescent="0.35">
      <c r="A46" s="89" t="s">
        <v>306</v>
      </c>
      <c r="B46" s="25" t="s">
        <v>165</v>
      </c>
      <c r="C46" s="73" t="s">
        <v>274</v>
      </c>
      <c r="D46" s="2" t="s">
        <v>252</v>
      </c>
      <c r="E46" s="46" t="str">
        <f t="shared" si="2"/>
        <v>Laying hens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Laying hens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Laying hens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Straw_Laying hens</v>
      </c>
      <c r="B50" s="25" t="s">
        <v>165</v>
      </c>
      <c r="C50" s="25" t="s">
        <v>169</v>
      </c>
      <c r="D50" s="77" t="str">
        <f ca="1">VLOOKUP(A50,Parameters,4,0)</f>
        <v>-</v>
      </c>
      <c r="E50" s="46" t="str">
        <f t="shared" si="2"/>
        <v>Laying hens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N_added_in_straw_Laying hens</v>
      </c>
      <c r="B51" s="25" t="s">
        <v>165</v>
      </c>
      <c r="C51" s="2" t="s">
        <v>173</v>
      </c>
      <c r="D51" s="77" t="str">
        <f ca="1">VLOOKUP(A51,Parameters,4,0)</f>
        <v>-</v>
      </c>
      <c r="E51" s="46" t="str">
        <f t="shared" si="2"/>
        <v>Laying hens</v>
      </c>
      <c r="F51" s="77" t="str">
        <f ca="1">VLOOKUP(A51,Parameters,6,0)</f>
        <v>kg/animal/yr</v>
      </c>
      <c r="G51" s="175"/>
      <c r="H51" s="56">
        <f ca="1">INDEX(Parameters,MATCH($A51,Parameters!$A:$A,0),MATCH(H$3,Parameters!$8:$8,0))</f>
        <v>0</v>
      </c>
      <c r="I51" s="56">
        <f ca="1">INDEX(Parameters,MATCH($A51,Parameters!$A:$A,0),MATCH(I$3,Parameters!$8:$8,0))</f>
        <v>0</v>
      </c>
      <c r="J51" s="56">
        <f ca="1">INDEX(Parameters,MATCH($A51,Parameters!$A:$A,0),MATCH(J$3,Parameters!$8:$8,0))</f>
        <v>0</v>
      </c>
      <c r="K51" s="56">
        <f ca="1">INDEX(Parameters,MATCH($A51,Parameters!$A:$A,0),MATCH(K$3,Parameters!$8:$8,0))</f>
        <v>0</v>
      </c>
      <c r="L51" s="56">
        <f ca="1">INDEX(Parameters,MATCH($A51,Parameters!$A:$A,0),MATCH(L$3,Parameters!$8:$8,0))</f>
        <v>0</v>
      </c>
      <c r="M51" s="56">
        <f ca="1">INDEX(Parameters,MATCH($A51,Parameters!$A:$A,0),MATCH(M$3,Parameters!$8:$8,0))</f>
        <v>0</v>
      </c>
      <c r="N51" s="56">
        <f ca="1">INDEX(Parameters,MATCH($A51,Parameters!$A:$A,0),MATCH(N$3,Parameters!$8:$8,0))</f>
        <v>0</v>
      </c>
      <c r="O51" s="56">
        <f ca="1">INDEX(Parameters,MATCH($A51,Parameters!$A:$A,0),MATCH(O$3,Parameters!$8:$8,0))</f>
        <v>0</v>
      </c>
      <c r="P51" s="56">
        <f ca="1">INDEX(Parameters,MATCH($A51,Parameters!$A:$A,0),MATCH(P$3,Parameters!$8:$8,0))</f>
        <v>0</v>
      </c>
      <c r="Q51" s="56">
        <f ca="1">INDEX(Parameters,MATCH($A51,Parameters!$A:$A,0),MATCH(Q$3,Parameters!$8:$8,0))</f>
        <v>0</v>
      </c>
      <c r="R51" s="56">
        <f ca="1">INDEX(Parameters,MATCH($A51,Parameters!$A:$A,0),MATCH(R$3,Parameters!$8:$8,0))</f>
        <v>0</v>
      </c>
      <c r="S51" s="56">
        <f ca="1">INDEX(Parameters,MATCH($A51,Parameters!$A:$A,0),MATCH(S$3,Parameters!$8:$8,0))</f>
        <v>0</v>
      </c>
      <c r="T51" s="56">
        <f ca="1">INDEX(Parameters,MATCH($A51,Parameters!$A:$A,0),MATCH(T$3,Parameters!$8:$8,0))</f>
        <v>0</v>
      </c>
      <c r="U51" s="56">
        <f ca="1">INDEX(Parameters,MATCH($A51,Parameters!$A:$A,0),MATCH(U$3,Parameters!$8:$8,0))</f>
        <v>0</v>
      </c>
      <c r="V51" s="56">
        <f ca="1">INDEX(Parameters,MATCH($A51,Parameters!$A:$A,0),MATCH(V$3,Parameters!$8:$8,0))</f>
        <v>0</v>
      </c>
      <c r="W51" s="56">
        <f ca="1">INDEX(Parameters,MATCH($A51,Parameters!$A:$A,0),MATCH(W$3,Parameters!$8:$8,0))</f>
        <v>0</v>
      </c>
      <c r="X51" s="56">
        <f ca="1">INDEX(Parameters,MATCH($A51,Parameters!$A:$A,0),MATCH(X$3,Parameters!$8:$8,0))</f>
        <v>0</v>
      </c>
      <c r="Y51" s="56">
        <f ca="1">INDEX(Parameters,MATCH($A51,Parameters!$A:$A,0),MATCH(Y$3,Parameters!$8:$8,0))</f>
        <v>0</v>
      </c>
      <c r="Z51" s="56">
        <f ca="1">INDEX(Parameters,MATCH($A51,Parameters!$A:$A,0),MATCH(Z$3,Parameters!$8:$8,0))</f>
        <v>0</v>
      </c>
      <c r="AA51" s="56">
        <f ca="1">INDEX(Parameters,MATCH($A51,Parameters!$A:$A,0),MATCH(AA$3,Parameters!$8:$8,0))</f>
        <v>0</v>
      </c>
      <c r="AB51" s="56">
        <f ca="1">INDEX(Parameters,MATCH($A51,Parameters!$A:$A,0),MATCH(AB$3,Parameters!$8:$8,0))</f>
        <v>0</v>
      </c>
      <c r="AC51" s="56">
        <f ca="1">INDEX(Parameters,MATCH($A51,Parameters!$A:$A,0),MATCH(AC$3,Parameters!$8:$8,0))</f>
        <v>0</v>
      </c>
      <c r="AD51" s="56">
        <f ca="1">INDEX(Parameters,MATCH($A51,Parameters!$A:$A,0),MATCH(AD$3,Parameters!$8:$8,0))</f>
        <v>0</v>
      </c>
      <c r="AE51" s="56">
        <f ca="1">INDEX(Parameters,MATCH($A51,Parameters!$A:$A,0),MATCH(AE$3,Parameters!$8:$8,0))</f>
        <v>0</v>
      </c>
      <c r="AF51" s="56">
        <f ca="1">INDEX(Parameters,MATCH($A51,Parameters!$A:$A,0),MATCH(AF$3,Parameters!$8:$8,0))</f>
        <v>0</v>
      </c>
      <c r="AG51" s="56">
        <f ca="1">INDEX(Parameters,MATCH($A51,Parameters!$A:$A,0),MATCH(AG$3,Parameters!$8:$8,0))</f>
        <v>0</v>
      </c>
      <c r="AH51" s="56">
        <f ca="1">INDEX(Parameters,MATCH($A51,Parameters!$A:$A,0),MATCH(AH$3,Parameters!$8:$8,0))</f>
        <v>0</v>
      </c>
      <c r="AI51" s="56">
        <f ca="1">INDEX(Parameters,MATCH($A51,Parameters!$A:$A,0),MATCH(AI$3,Parameters!$8:$8,0))</f>
        <v>0</v>
      </c>
      <c r="AJ51" s="56">
        <f ca="1">INDEX(Parameters,MATCH($A51,Parameters!$A:$A,0),MATCH(AJ$3,Parameters!$8:$8,0))</f>
        <v>0</v>
      </c>
      <c r="AK51" s="56">
        <f ca="1">INDEX(Parameters,MATCH($A51,Parameters!$A:$A,0),MATCH(AK$3,Parameters!$8:$8,0))</f>
        <v>0</v>
      </c>
      <c r="AL51" s="56">
        <f ca="1">INDEX(Parameters,MATCH($A51,Parameters!$A:$A,0),MATCH(AL$3,Parameters!$8:$8,0))</f>
        <v>0</v>
      </c>
      <c r="AM51" s="56"/>
      <c r="AN51" s="56"/>
      <c r="AO51" s="56"/>
      <c r="AP51" s="56"/>
      <c r="AQ51" s="56"/>
    </row>
    <row r="52" spans="1:43" ht="18" x14ac:dyDescent="0.35">
      <c r="A52" s="68"/>
      <c r="B52" s="25" t="s">
        <v>165</v>
      </c>
      <c r="C52" s="63" t="s">
        <v>184</v>
      </c>
      <c r="D52" s="25" t="s">
        <v>153</v>
      </c>
      <c r="E52" s="46" t="str">
        <f t="shared" si="2"/>
        <v>Laying hens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fimm_Laying hens</v>
      </c>
      <c r="B53" s="25" t="s">
        <v>165</v>
      </c>
      <c r="C53" s="63" t="s">
        <v>185</v>
      </c>
      <c r="D53" s="77" t="str">
        <f ca="1">VLOOKUP(A53,Parameters,4,0)</f>
        <v>N</v>
      </c>
      <c r="E53" s="46" t="str">
        <f t="shared" si="2"/>
        <v>Laying hens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Laying hens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Laying hens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Laying hens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xstore_slurry_Laying hens</v>
      </c>
      <c r="B58" s="25" t="s">
        <v>165</v>
      </c>
      <c r="C58" s="63" t="s">
        <v>380</v>
      </c>
      <c r="D58" s="77" t="str">
        <f>VLOOKUP(A58,Parameters,4,0)</f>
        <v>-</v>
      </c>
      <c r="E58" s="46" t="str">
        <f t="shared" si="2"/>
        <v>Laying hens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xstore_solid_Laying hens</v>
      </c>
      <c r="B59" s="25" t="s">
        <v>165</v>
      </c>
      <c r="C59" s="63" t="s">
        <v>190</v>
      </c>
      <c r="D59" s="77" t="str">
        <f>VLOOKUP(A59,Parameters,4,0)</f>
        <v>-</v>
      </c>
      <c r="E59" s="46" t="str">
        <f t="shared" si="2"/>
        <v>Laying hens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Laying hens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Laying hens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Laying hens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Laying hens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xbiogas_slurry_Laying hens</v>
      </c>
      <c r="B65" s="25" t="s">
        <v>165</v>
      </c>
      <c r="C65" s="63" t="s">
        <v>287</v>
      </c>
      <c r="D65" s="77" t="str">
        <f>VLOOKUP(A65,Parameters,4,0)</f>
        <v>-</v>
      </c>
      <c r="E65" s="46" t="str">
        <f t="shared" si="2"/>
        <v>Laying hens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Laying hens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Laying hens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xbiogas_solid_Laying hens</v>
      </c>
      <c r="B68" s="25" t="s">
        <v>165</v>
      </c>
      <c r="C68" s="101" t="s">
        <v>367</v>
      </c>
      <c r="D68" s="77" t="str">
        <f>VLOOKUP(A68,Parameters,4,0)</f>
        <v>-</v>
      </c>
      <c r="E68" s="46" t="str">
        <f t="shared" si="2"/>
        <v>Laying hens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Laying hens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Laying hens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Laying hens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Laying hens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Laying hens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Laying hens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fmin_Laying hens</v>
      </c>
      <c r="B77" s="25" t="s">
        <v>165</v>
      </c>
      <c r="C77" s="42" t="s">
        <v>195</v>
      </c>
      <c r="D77" s="77" t="str">
        <f ca="1">VLOOKUP(A77,Parameters,4,0)</f>
        <v>N</v>
      </c>
      <c r="E77" s="46" t="str">
        <f t="shared" si="2"/>
        <v>Laying hens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Laying hens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EF_NH3_storage_slurry_Laying hens</v>
      </c>
      <c r="B80" s="25" t="s">
        <v>165</v>
      </c>
      <c r="C80" s="2" t="s">
        <v>209</v>
      </c>
      <c r="D80" s="77" t="str">
        <f t="shared" ref="D80:D87" ca="1" si="47">VLOOKUP(A80,Parameters,4,0)</f>
        <v>NH3-N</v>
      </c>
      <c r="E80" s="46" t="str">
        <f t="shared" si="2"/>
        <v>Laying hens</v>
      </c>
      <c r="F80" s="77" t="str">
        <f t="shared" ref="F80:F87" ca="1" si="48">VLOOKUP(A80,Parameters,6,0)</f>
        <v>Fraction TAN</v>
      </c>
      <c r="G80" s="175"/>
      <c r="H80" s="62">
        <f ca="1">INDEX(Parameters,MATCH($A80,Parameters!$A:$A,0),MATCH(H$3,Parameters!$8:$8,0))</f>
        <v>0.14000000000000001</v>
      </c>
      <c r="I80" s="62">
        <f ca="1">INDEX(Parameters,MATCH($A80,Parameters!$A:$A,0),MATCH(I$3,Parameters!$8:$8,0))</f>
        <v>0.14000000000000001</v>
      </c>
      <c r="J80" s="62">
        <f ca="1">INDEX(Parameters,MATCH($A80,Parameters!$A:$A,0),MATCH(J$3,Parameters!$8:$8,0))</f>
        <v>0.14000000000000001</v>
      </c>
      <c r="K80" s="62">
        <f ca="1">INDEX(Parameters,MATCH($A80,Parameters!$A:$A,0),MATCH(K$3,Parameters!$8:$8,0))</f>
        <v>0.14000000000000001</v>
      </c>
      <c r="L80" s="62">
        <f ca="1">INDEX(Parameters,MATCH($A80,Parameters!$A:$A,0),MATCH(L$3,Parameters!$8:$8,0))</f>
        <v>0.14000000000000001</v>
      </c>
      <c r="M80" s="62">
        <f ca="1">INDEX(Parameters,MATCH($A80,Parameters!$A:$A,0),MATCH(M$3,Parameters!$8:$8,0))</f>
        <v>0.14000000000000001</v>
      </c>
      <c r="N80" s="62">
        <f ca="1">INDEX(Parameters,MATCH($A80,Parameters!$A:$A,0),MATCH(N$3,Parameters!$8:$8,0))</f>
        <v>0.14000000000000001</v>
      </c>
      <c r="O80" s="62">
        <f ca="1">INDEX(Parameters,MATCH($A80,Parameters!$A:$A,0),MATCH(O$3,Parameters!$8:$8,0))</f>
        <v>0.14000000000000001</v>
      </c>
      <c r="P80" s="62">
        <f ca="1">INDEX(Parameters,MATCH($A80,Parameters!$A:$A,0),MATCH(P$3,Parameters!$8:$8,0))</f>
        <v>0.14000000000000001</v>
      </c>
      <c r="Q80" s="62">
        <f ca="1">INDEX(Parameters,MATCH($A80,Parameters!$A:$A,0),MATCH(Q$3,Parameters!$8:$8,0))</f>
        <v>0.14000000000000001</v>
      </c>
      <c r="R80" s="62">
        <f ca="1">INDEX(Parameters,MATCH($A80,Parameters!$A:$A,0),MATCH(R$3,Parameters!$8:$8,0))</f>
        <v>0.14000000000000001</v>
      </c>
      <c r="S80" s="62">
        <f ca="1">INDEX(Parameters,MATCH($A80,Parameters!$A:$A,0),MATCH(S$3,Parameters!$8:$8,0))</f>
        <v>0.14000000000000001</v>
      </c>
      <c r="T80" s="62">
        <f ca="1">INDEX(Parameters,MATCH($A80,Parameters!$A:$A,0),MATCH(T$3,Parameters!$8:$8,0))</f>
        <v>0.14000000000000001</v>
      </c>
      <c r="U80" s="62">
        <f ca="1">INDEX(Parameters,MATCH($A80,Parameters!$A:$A,0),MATCH(U$3,Parameters!$8:$8,0))</f>
        <v>0.14000000000000001</v>
      </c>
      <c r="V80" s="62">
        <f ca="1">INDEX(Parameters,MATCH($A80,Parameters!$A:$A,0),MATCH(V$3,Parameters!$8:$8,0))</f>
        <v>0.14000000000000001</v>
      </c>
      <c r="W80" s="62">
        <f ca="1">INDEX(Parameters,MATCH($A80,Parameters!$A:$A,0),MATCH(W$3,Parameters!$8:$8,0))</f>
        <v>0.14000000000000001</v>
      </c>
      <c r="X80" s="62">
        <f ca="1">INDEX(Parameters,MATCH($A80,Parameters!$A:$A,0),MATCH(X$3,Parameters!$8:$8,0))</f>
        <v>0.14000000000000001</v>
      </c>
      <c r="Y80" s="62">
        <f ca="1">INDEX(Parameters,MATCH($A80,Parameters!$A:$A,0),MATCH(Y$3,Parameters!$8:$8,0))</f>
        <v>0.14000000000000001</v>
      </c>
      <c r="Z80" s="62">
        <f ca="1">INDEX(Parameters,MATCH($A80,Parameters!$A:$A,0),MATCH(Z$3,Parameters!$8:$8,0))</f>
        <v>0.14000000000000001</v>
      </c>
      <c r="AA80" s="62">
        <f ca="1">INDEX(Parameters,MATCH($A80,Parameters!$A:$A,0),MATCH(AA$3,Parameters!$8:$8,0))</f>
        <v>0.14000000000000001</v>
      </c>
      <c r="AB80" s="62">
        <f ca="1">INDEX(Parameters,MATCH($A80,Parameters!$A:$A,0),MATCH(AB$3,Parameters!$8:$8,0))</f>
        <v>0.14000000000000001</v>
      </c>
      <c r="AC80" s="62">
        <f ca="1">INDEX(Parameters,MATCH($A80,Parameters!$A:$A,0),MATCH(AC$3,Parameters!$8:$8,0))</f>
        <v>0.14000000000000001</v>
      </c>
      <c r="AD80" s="62">
        <f ca="1">INDEX(Parameters,MATCH($A80,Parameters!$A:$A,0),MATCH(AD$3,Parameters!$8:$8,0))</f>
        <v>0.14000000000000001</v>
      </c>
      <c r="AE80" s="62">
        <f ca="1">INDEX(Parameters,MATCH($A80,Parameters!$A:$A,0),MATCH(AE$3,Parameters!$8:$8,0))</f>
        <v>0.14000000000000001</v>
      </c>
      <c r="AF80" s="62">
        <f ca="1">INDEX(Parameters,MATCH($A80,Parameters!$A:$A,0),MATCH(AF$3,Parameters!$8:$8,0))</f>
        <v>0.14000000000000001</v>
      </c>
      <c r="AG80" s="62">
        <f ca="1">INDEX(Parameters,MATCH($A80,Parameters!$A:$A,0),MATCH(AG$3,Parameters!$8:$8,0))</f>
        <v>0.14000000000000001</v>
      </c>
      <c r="AH80" s="62">
        <f ca="1">INDEX(Parameters,MATCH($A80,Parameters!$A:$A,0),MATCH(AH$3,Parameters!$8:$8,0))</f>
        <v>0.14000000000000001</v>
      </c>
      <c r="AI80" s="62">
        <f ca="1">INDEX(Parameters,MATCH($A80,Parameters!$A:$A,0),MATCH(AI$3,Parameters!$8:$8,0))</f>
        <v>0.14000000000000001</v>
      </c>
      <c r="AJ80" s="62">
        <f ca="1">INDEX(Parameters,MATCH($A80,Parameters!$A:$A,0),MATCH(AJ$3,Parameters!$8:$8,0))</f>
        <v>0.14000000000000001</v>
      </c>
      <c r="AK80" s="62">
        <f ca="1">INDEX(Parameters,MATCH($A80,Parameters!$A:$A,0),MATCH(AK$3,Parameters!$8:$8,0))</f>
        <v>0.14000000000000001</v>
      </c>
      <c r="AL80" s="62">
        <f ca="1">INDEX(Parameters,MATCH($A80,Parameters!$A:$A,0),MATCH(AL$3,Parameters!$8:$8,0))</f>
        <v>0.14000000000000001</v>
      </c>
      <c r="AM80" s="62"/>
      <c r="AN80" s="62"/>
      <c r="AO80" s="62"/>
      <c r="AP80" s="62"/>
      <c r="AQ80" s="62"/>
    </row>
    <row r="81" spans="1:43" x14ac:dyDescent="0.25">
      <c r="A81" s="66" t="str">
        <f t="shared" si="46"/>
        <v>EF_N2O_storage_slurry_Laying hens</v>
      </c>
      <c r="B81" s="25" t="s">
        <v>165</v>
      </c>
      <c r="C81" s="2" t="s">
        <v>215</v>
      </c>
      <c r="D81" s="77" t="str">
        <f t="shared" ca="1" si="47"/>
        <v>N2O-N</v>
      </c>
      <c r="E81" s="46" t="str">
        <f t="shared" si="2"/>
        <v>Laying hens</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EF_NO_storage_slurry_Laying hens</v>
      </c>
      <c r="B82" s="25" t="s">
        <v>165</v>
      </c>
      <c r="C82" s="2" t="s">
        <v>212</v>
      </c>
      <c r="D82" s="77" t="str">
        <f t="shared" ca="1" si="47"/>
        <v>NO-N</v>
      </c>
      <c r="E82" s="46" t="str">
        <f t="shared" si="2"/>
        <v>Laying hens</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EF_N2_storage_slurry_Laying hens</v>
      </c>
      <c r="B83" s="25" t="s">
        <v>165</v>
      </c>
      <c r="C83" s="2" t="s">
        <v>213</v>
      </c>
      <c r="D83" s="77" t="str">
        <f t="shared" ca="1" si="47"/>
        <v>N2-N</v>
      </c>
      <c r="E83" s="46" t="str">
        <f t="shared" si="2"/>
        <v>Laying hens</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EF_NH3_storage_solid_Laying hens</v>
      </c>
      <c r="B84" s="25" t="s">
        <v>165</v>
      </c>
      <c r="C84" s="2" t="s">
        <v>207</v>
      </c>
      <c r="D84" s="77" t="str">
        <f t="shared" ca="1" si="47"/>
        <v>NH3-N</v>
      </c>
      <c r="E84" s="46" t="str">
        <f t="shared" si="2"/>
        <v>Laying hens</v>
      </c>
      <c r="F84" s="77" t="str">
        <f t="shared" ca="1" si="48"/>
        <v>Fraction TAN</v>
      </c>
      <c r="G84" s="175"/>
      <c r="H84" s="62">
        <f ca="1">INDEX(Parameters,MATCH($A84,Parameters!$A:$A,0),MATCH(H$3,Parameters!$8:$8,0))</f>
        <v>0.08</v>
      </c>
      <c r="I84" s="62">
        <f ca="1">INDEX(Parameters,MATCH($A84,Parameters!$A:$A,0),MATCH(I$3,Parameters!$8:$8,0))</f>
        <v>0.08</v>
      </c>
      <c r="J84" s="62">
        <f ca="1">INDEX(Parameters,MATCH($A84,Parameters!$A:$A,0),MATCH(J$3,Parameters!$8:$8,0))</f>
        <v>0.08</v>
      </c>
      <c r="K84" s="62">
        <f ca="1">INDEX(Parameters,MATCH($A84,Parameters!$A:$A,0),MATCH(K$3,Parameters!$8:$8,0))</f>
        <v>0.08</v>
      </c>
      <c r="L84" s="62">
        <f ca="1">INDEX(Parameters,MATCH($A84,Parameters!$A:$A,0),MATCH(L$3,Parameters!$8:$8,0))</f>
        <v>0.08</v>
      </c>
      <c r="M84" s="62">
        <f ca="1">INDEX(Parameters,MATCH($A84,Parameters!$A:$A,0),MATCH(M$3,Parameters!$8:$8,0))</f>
        <v>0.08</v>
      </c>
      <c r="N84" s="62">
        <f ca="1">INDEX(Parameters,MATCH($A84,Parameters!$A:$A,0),MATCH(N$3,Parameters!$8:$8,0))</f>
        <v>0.08</v>
      </c>
      <c r="O84" s="62">
        <f ca="1">INDEX(Parameters,MATCH($A84,Parameters!$A:$A,0),MATCH(O$3,Parameters!$8:$8,0))</f>
        <v>0.08</v>
      </c>
      <c r="P84" s="62">
        <f ca="1">INDEX(Parameters,MATCH($A84,Parameters!$A:$A,0),MATCH(P$3,Parameters!$8:$8,0))</f>
        <v>0.08</v>
      </c>
      <c r="Q84" s="62">
        <f ca="1">INDEX(Parameters,MATCH($A84,Parameters!$A:$A,0),MATCH(Q$3,Parameters!$8:$8,0))</f>
        <v>0.08</v>
      </c>
      <c r="R84" s="62">
        <f ca="1">INDEX(Parameters,MATCH($A84,Parameters!$A:$A,0),MATCH(R$3,Parameters!$8:$8,0))</f>
        <v>0.08</v>
      </c>
      <c r="S84" s="62">
        <f ca="1">INDEX(Parameters,MATCH($A84,Parameters!$A:$A,0),MATCH(S$3,Parameters!$8:$8,0))</f>
        <v>0.08</v>
      </c>
      <c r="T84" s="62">
        <f ca="1">INDEX(Parameters,MATCH($A84,Parameters!$A:$A,0),MATCH(T$3,Parameters!$8:$8,0))</f>
        <v>0.08</v>
      </c>
      <c r="U84" s="62">
        <f ca="1">INDEX(Parameters,MATCH($A84,Parameters!$A:$A,0),MATCH(U$3,Parameters!$8:$8,0))</f>
        <v>0.08</v>
      </c>
      <c r="V84" s="62">
        <f ca="1">INDEX(Parameters,MATCH($A84,Parameters!$A:$A,0),MATCH(V$3,Parameters!$8:$8,0))</f>
        <v>0.08</v>
      </c>
      <c r="W84" s="62">
        <f ca="1">INDEX(Parameters,MATCH($A84,Parameters!$A:$A,0),MATCH(W$3,Parameters!$8:$8,0))</f>
        <v>0.08</v>
      </c>
      <c r="X84" s="62">
        <f ca="1">INDEX(Parameters,MATCH($A84,Parameters!$A:$A,0),MATCH(X$3,Parameters!$8:$8,0))</f>
        <v>0.08</v>
      </c>
      <c r="Y84" s="62">
        <f ca="1">INDEX(Parameters,MATCH($A84,Parameters!$A:$A,0),MATCH(Y$3,Parameters!$8:$8,0))</f>
        <v>0.08</v>
      </c>
      <c r="Z84" s="62">
        <f ca="1">INDEX(Parameters,MATCH($A84,Parameters!$A:$A,0),MATCH(Z$3,Parameters!$8:$8,0))</f>
        <v>0.08</v>
      </c>
      <c r="AA84" s="62">
        <f ca="1">INDEX(Parameters,MATCH($A84,Parameters!$A:$A,0),MATCH(AA$3,Parameters!$8:$8,0))</f>
        <v>0.08</v>
      </c>
      <c r="AB84" s="62">
        <f ca="1">INDEX(Parameters,MATCH($A84,Parameters!$A:$A,0),MATCH(AB$3,Parameters!$8:$8,0))</f>
        <v>0.08</v>
      </c>
      <c r="AC84" s="62">
        <f ca="1">INDEX(Parameters,MATCH($A84,Parameters!$A:$A,0),MATCH(AC$3,Parameters!$8:$8,0))</f>
        <v>0.08</v>
      </c>
      <c r="AD84" s="62">
        <f ca="1">INDEX(Parameters,MATCH($A84,Parameters!$A:$A,0),MATCH(AD$3,Parameters!$8:$8,0))</f>
        <v>0.08</v>
      </c>
      <c r="AE84" s="62">
        <f ca="1">INDEX(Parameters,MATCH($A84,Parameters!$A:$A,0),MATCH(AE$3,Parameters!$8:$8,0))</f>
        <v>0.08</v>
      </c>
      <c r="AF84" s="62">
        <f ca="1">INDEX(Parameters,MATCH($A84,Parameters!$A:$A,0),MATCH(AF$3,Parameters!$8:$8,0))</f>
        <v>0.08</v>
      </c>
      <c r="AG84" s="62">
        <f ca="1">INDEX(Parameters,MATCH($A84,Parameters!$A:$A,0),MATCH(AG$3,Parameters!$8:$8,0))</f>
        <v>0.08</v>
      </c>
      <c r="AH84" s="62">
        <f ca="1">INDEX(Parameters,MATCH($A84,Parameters!$A:$A,0),MATCH(AH$3,Parameters!$8:$8,0))</f>
        <v>0.08</v>
      </c>
      <c r="AI84" s="62">
        <f ca="1">INDEX(Parameters,MATCH($A84,Parameters!$A:$A,0),MATCH(AI$3,Parameters!$8:$8,0))</f>
        <v>0.08</v>
      </c>
      <c r="AJ84" s="62">
        <f ca="1">INDEX(Parameters,MATCH($A84,Parameters!$A:$A,0),MATCH(AJ$3,Parameters!$8:$8,0))</f>
        <v>0.08</v>
      </c>
      <c r="AK84" s="62">
        <f ca="1">INDEX(Parameters,MATCH($A84,Parameters!$A:$A,0),MATCH(AK$3,Parameters!$8:$8,0))</f>
        <v>0.08</v>
      </c>
      <c r="AL84" s="62">
        <f ca="1">INDEX(Parameters,MATCH($A84,Parameters!$A:$A,0),MATCH(AL$3,Parameters!$8:$8,0))</f>
        <v>0.08</v>
      </c>
      <c r="AM84" s="62"/>
      <c r="AN84" s="62"/>
      <c r="AO84" s="62"/>
      <c r="AP84" s="62"/>
      <c r="AQ84" s="62"/>
    </row>
    <row r="85" spans="1:43" x14ac:dyDescent="0.25">
      <c r="A85" s="66" t="str">
        <f t="shared" si="46"/>
        <v>EF_N2O_storage_solid_Laying hens</v>
      </c>
      <c r="B85" s="25" t="s">
        <v>165</v>
      </c>
      <c r="C85" s="2" t="s">
        <v>218</v>
      </c>
      <c r="D85" s="77" t="str">
        <f t="shared" ca="1" si="47"/>
        <v>N2O-N</v>
      </c>
      <c r="E85" s="46" t="str">
        <f t="shared" si="2"/>
        <v>Laying hens</v>
      </c>
      <c r="F85" s="77" t="str">
        <f t="shared" ca="1" si="48"/>
        <v>Fraction TAN</v>
      </c>
      <c r="G85" s="175"/>
      <c r="H85" s="62">
        <f ca="1">INDEX(Parameters,MATCH($A85,Parameters!$A:$A,0),MATCH(H$3,Parameters!$8:$8,0))</f>
        <v>2E-3</v>
      </c>
      <c r="I85" s="62">
        <f ca="1">INDEX(Parameters,MATCH($A85,Parameters!$A:$A,0),MATCH(I$3,Parameters!$8:$8,0))</f>
        <v>2E-3</v>
      </c>
      <c r="J85" s="62">
        <f ca="1">INDEX(Parameters,MATCH($A85,Parameters!$A:$A,0),MATCH(J$3,Parameters!$8:$8,0))</f>
        <v>2E-3</v>
      </c>
      <c r="K85" s="62">
        <f ca="1">INDEX(Parameters,MATCH($A85,Parameters!$A:$A,0),MATCH(K$3,Parameters!$8:$8,0))</f>
        <v>2E-3</v>
      </c>
      <c r="L85" s="62">
        <f ca="1">INDEX(Parameters,MATCH($A85,Parameters!$A:$A,0),MATCH(L$3,Parameters!$8:$8,0))</f>
        <v>2E-3</v>
      </c>
      <c r="M85" s="62">
        <f ca="1">INDEX(Parameters,MATCH($A85,Parameters!$A:$A,0),MATCH(M$3,Parameters!$8:$8,0))</f>
        <v>2E-3</v>
      </c>
      <c r="N85" s="62">
        <f ca="1">INDEX(Parameters,MATCH($A85,Parameters!$A:$A,0),MATCH(N$3,Parameters!$8:$8,0))</f>
        <v>2E-3</v>
      </c>
      <c r="O85" s="62">
        <f ca="1">INDEX(Parameters,MATCH($A85,Parameters!$A:$A,0),MATCH(O$3,Parameters!$8:$8,0))</f>
        <v>2E-3</v>
      </c>
      <c r="P85" s="62">
        <f ca="1">INDEX(Parameters,MATCH($A85,Parameters!$A:$A,0),MATCH(P$3,Parameters!$8:$8,0))</f>
        <v>2E-3</v>
      </c>
      <c r="Q85" s="62">
        <f ca="1">INDEX(Parameters,MATCH($A85,Parameters!$A:$A,0),MATCH(Q$3,Parameters!$8:$8,0))</f>
        <v>2E-3</v>
      </c>
      <c r="R85" s="62">
        <f ca="1">INDEX(Parameters,MATCH($A85,Parameters!$A:$A,0),MATCH(R$3,Parameters!$8:$8,0))</f>
        <v>2E-3</v>
      </c>
      <c r="S85" s="62">
        <f ca="1">INDEX(Parameters,MATCH($A85,Parameters!$A:$A,0),MATCH(S$3,Parameters!$8:$8,0))</f>
        <v>2E-3</v>
      </c>
      <c r="T85" s="62">
        <f ca="1">INDEX(Parameters,MATCH($A85,Parameters!$A:$A,0),MATCH(T$3,Parameters!$8:$8,0))</f>
        <v>2E-3</v>
      </c>
      <c r="U85" s="62">
        <f ca="1">INDEX(Parameters,MATCH($A85,Parameters!$A:$A,0),MATCH(U$3,Parameters!$8:$8,0))</f>
        <v>2E-3</v>
      </c>
      <c r="V85" s="62">
        <f ca="1">INDEX(Parameters,MATCH($A85,Parameters!$A:$A,0),MATCH(V$3,Parameters!$8:$8,0))</f>
        <v>2E-3</v>
      </c>
      <c r="W85" s="62">
        <f ca="1">INDEX(Parameters,MATCH($A85,Parameters!$A:$A,0),MATCH(W$3,Parameters!$8:$8,0))</f>
        <v>2E-3</v>
      </c>
      <c r="X85" s="62">
        <f ca="1">INDEX(Parameters,MATCH($A85,Parameters!$A:$A,0),MATCH(X$3,Parameters!$8:$8,0))</f>
        <v>2E-3</v>
      </c>
      <c r="Y85" s="62">
        <f ca="1">INDEX(Parameters,MATCH($A85,Parameters!$A:$A,0),MATCH(Y$3,Parameters!$8:$8,0))</f>
        <v>2E-3</v>
      </c>
      <c r="Z85" s="62">
        <f ca="1">INDEX(Parameters,MATCH($A85,Parameters!$A:$A,0),MATCH(Z$3,Parameters!$8:$8,0))</f>
        <v>2E-3</v>
      </c>
      <c r="AA85" s="62">
        <f ca="1">INDEX(Parameters,MATCH($A85,Parameters!$A:$A,0),MATCH(AA$3,Parameters!$8:$8,0))</f>
        <v>2E-3</v>
      </c>
      <c r="AB85" s="62">
        <f ca="1">INDEX(Parameters,MATCH($A85,Parameters!$A:$A,0),MATCH(AB$3,Parameters!$8:$8,0))</f>
        <v>2E-3</v>
      </c>
      <c r="AC85" s="62">
        <f ca="1">INDEX(Parameters,MATCH($A85,Parameters!$A:$A,0),MATCH(AC$3,Parameters!$8:$8,0))</f>
        <v>2E-3</v>
      </c>
      <c r="AD85" s="62">
        <f ca="1">INDEX(Parameters,MATCH($A85,Parameters!$A:$A,0),MATCH(AD$3,Parameters!$8:$8,0))</f>
        <v>2E-3</v>
      </c>
      <c r="AE85" s="62">
        <f ca="1">INDEX(Parameters,MATCH($A85,Parameters!$A:$A,0),MATCH(AE$3,Parameters!$8:$8,0))</f>
        <v>2E-3</v>
      </c>
      <c r="AF85" s="62">
        <f ca="1">INDEX(Parameters,MATCH($A85,Parameters!$A:$A,0),MATCH(AF$3,Parameters!$8:$8,0))</f>
        <v>2E-3</v>
      </c>
      <c r="AG85" s="62">
        <f ca="1">INDEX(Parameters,MATCH($A85,Parameters!$A:$A,0),MATCH(AG$3,Parameters!$8:$8,0))</f>
        <v>2E-3</v>
      </c>
      <c r="AH85" s="62">
        <f ca="1">INDEX(Parameters,MATCH($A85,Parameters!$A:$A,0),MATCH(AH$3,Parameters!$8:$8,0))</f>
        <v>2E-3</v>
      </c>
      <c r="AI85" s="62">
        <f ca="1">INDEX(Parameters,MATCH($A85,Parameters!$A:$A,0),MATCH(AI$3,Parameters!$8:$8,0))</f>
        <v>2E-3</v>
      </c>
      <c r="AJ85" s="62">
        <f ca="1">INDEX(Parameters,MATCH($A85,Parameters!$A:$A,0),MATCH(AJ$3,Parameters!$8:$8,0))</f>
        <v>2E-3</v>
      </c>
      <c r="AK85" s="62">
        <f ca="1">INDEX(Parameters,MATCH($A85,Parameters!$A:$A,0),MATCH(AK$3,Parameters!$8:$8,0))</f>
        <v>2E-3</v>
      </c>
      <c r="AL85" s="62">
        <f ca="1">INDEX(Parameters,MATCH($A85,Parameters!$A:$A,0),MATCH(AL$3,Parameters!$8:$8,0))</f>
        <v>2E-3</v>
      </c>
      <c r="AM85" s="62"/>
      <c r="AN85" s="62"/>
      <c r="AO85" s="62"/>
      <c r="AP85" s="62"/>
      <c r="AQ85" s="62"/>
    </row>
    <row r="86" spans="1:43" x14ac:dyDescent="0.25">
      <c r="A86" s="66" t="str">
        <f t="shared" si="46"/>
        <v>EF_NO_storage_solid_Laying hens</v>
      </c>
      <c r="B86" s="25" t="s">
        <v>165</v>
      </c>
      <c r="C86" s="2" t="s">
        <v>210</v>
      </c>
      <c r="D86" s="77" t="str">
        <f t="shared" ca="1" si="47"/>
        <v>NO-N</v>
      </c>
      <c r="E86" s="46" t="str">
        <f t="shared" si="2"/>
        <v>Laying hens</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EF_N2_storage_solid_Laying hens</v>
      </c>
      <c r="B87" s="25" t="s">
        <v>165</v>
      </c>
      <c r="C87" s="2" t="s">
        <v>211</v>
      </c>
      <c r="D87" s="77" t="str">
        <f t="shared" ca="1" si="47"/>
        <v>N2-N</v>
      </c>
      <c r="E87" s="46" t="str">
        <f t="shared" si="2"/>
        <v>Laying hens</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Laying hens</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Laying hens</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Laying hens</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Laying hens</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Laying hens</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Laying hens</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Laying hens</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Laying hens</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Laying hens</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Laying hens</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Laying hens</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Laying hens</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Laying hens</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Laying hens</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fmin_biogas_Laying hens</v>
      </c>
      <c r="B103" s="25" t="s">
        <v>523</v>
      </c>
      <c r="C103" s="42" t="s">
        <v>522</v>
      </c>
      <c r="D103" s="77" t="str">
        <f ca="1">VLOOKUP(A103,Parameters,4,0)</f>
        <v>N</v>
      </c>
      <c r="E103" s="46" t="str">
        <f t="shared" si="2"/>
        <v>Laying hens</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Laying hens</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Laying hens</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Laying hens</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Laying hens</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Laying hens</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Laying hens</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EF_NH3_applic_slurry_Laying hens</v>
      </c>
      <c r="B114" s="25" t="s">
        <v>128</v>
      </c>
      <c r="C114" s="2" t="s">
        <v>322</v>
      </c>
      <c r="D114" s="77" t="str">
        <f ca="1">VLOOKUP(A114,Parameters,4,0)</f>
        <v>NH3-N</v>
      </c>
      <c r="E114" s="46" t="str">
        <f t="shared" ref="E114:E136" si="69">$A$1</f>
        <v>Laying hens</v>
      </c>
      <c r="F114" s="77" t="str">
        <f ca="1">VLOOKUP(A114,Parameters,6,0)</f>
        <v>Fraction TAN</v>
      </c>
      <c r="G114" s="175"/>
      <c r="H114" s="56">
        <f ca="1">INDEX(Parameters,MATCH($A114,Parameters!$A:$A,0),MATCH(H$3,Parameters!$8:$8,0))</f>
        <v>0.69</v>
      </c>
      <c r="I114" s="56">
        <f ca="1">INDEX(Parameters,MATCH($A114,Parameters!$A:$A,0),MATCH(I$3,Parameters!$8:$8,0))</f>
        <v>0.69</v>
      </c>
      <c r="J114" s="56">
        <f ca="1">INDEX(Parameters,MATCH($A114,Parameters!$A:$A,0),MATCH(J$3,Parameters!$8:$8,0))</f>
        <v>0.69</v>
      </c>
      <c r="K114" s="56">
        <f ca="1">INDEX(Parameters,MATCH($A114,Parameters!$A:$A,0),MATCH(K$3,Parameters!$8:$8,0))</f>
        <v>0.69</v>
      </c>
      <c r="L114" s="56">
        <f ca="1">INDEX(Parameters,MATCH($A114,Parameters!$A:$A,0),MATCH(L$3,Parameters!$8:$8,0))</f>
        <v>0.69</v>
      </c>
      <c r="M114" s="56">
        <f ca="1">INDEX(Parameters,MATCH($A114,Parameters!$A:$A,0),MATCH(M$3,Parameters!$8:$8,0))</f>
        <v>0.69</v>
      </c>
      <c r="N114" s="56">
        <f ca="1">INDEX(Parameters,MATCH($A114,Parameters!$A:$A,0),MATCH(N$3,Parameters!$8:$8,0))</f>
        <v>0.69</v>
      </c>
      <c r="O114" s="56">
        <f ca="1">INDEX(Parameters,MATCH($A114,Parameters!$A:$A,0),MATCH(O$3,Parameters!$8:$8,0))</f>
        <v>0.69</v>
      </c>
      <c r="P114" s="56">
        <f ca="1">INDEX(Parameters,MATCH($A114,Parameters!$A:$A,0),MATCH(P$3,Parameters!$8:$8,0))</f>
        <v>0.69</v>
      </c>
      <c r="Q114" s="56">
        <f ca="1">INDEX(Parameters,MATCH($A114,Parameters!$A:$A,0),MATCH(Q$3,Parameters!$8:$8,0))</f>
        <v>0.69</v>
      </c>
      <c r="R114" s="56">
        <f ca="1">INDEX(Parameters,MATCH($A114,Parameters!$A:$A,0),MATCH(R$3,Parameters!$8:$8,0))</f>
        <v>0.69</v>
      </c>
      <c r="S114" s="56">
        <f ca="1">INDEX(Parameters,MATCH($A114,Parameters!$A:$A,0),MATCH(S$3,Parameters!$8:$8,0))</f>
        <v>0.69</v>
      </c>
      <c r="T114" s="56">
        <f ca="1">INDEX(Parameters,MATCH($A114,Parameters!$A:$A,0),MATCH(T$3,Parameters!$8:$8,0))</f>
        <v>0.69</v>
      </c>
      <c r="U114" s="56">
        <f ca="1">INDEX(Parameters,MATCH($A114,Parameters!$A:$A,0),MATCH(U$3,Parameters!$8:$8,0))</f>
        <v>0.69</v>
      </c>
      <c r="V114" s="56">
        <f ca="1">INDEX(Parameters,MATCH($A114,Parameters!$A:$A,0),MATCH(V$3,Parameters!$8:$8,0))</f>
        <v>0.69</v>
      </c>
      <c r="W114" s="56">
        <f ca="1">INDEX(Parameters,MATCH($A114,Parameters!$A:$A,0),MATCH(W$3,Parameters!$8:$8,0))</f>
        <v>0.69</v>
      </c>
      <c r="X114" s="56">
        <f ca="1">INDEX(Parameters,MATCH($A114,Parameters!$A:$A,0),MATCH(X$3,Parameters!$8:$8,0))</f>
        <v>0.69</v>
      </c>
      <c r="Y114" s="56">
        <f ca="1">INDEX(Parameters,MATCH($A114,Parameters!$A:$A,0),MATCH(Y$3,Parameters!$8:$8,0))</f>
        <v>0.69</v>
      </c>
      <c r="Z114" s="56">
        <f ca="1">INDEX(Parameters,MATCH($A114,Parameters!$A:$A,0),MATCH(Z$3,Parameters!$8:$8,0))</f>
        <v>0.69</v>
      </c>
      <c r="AA114" s="56">
        <f ca="1">INDEX(Parameters,MATCH($A114,Parameters!$A:$A,0),MATCH(AA$3,Parameters!$8:$8,0))</f>
        <v>0.69</v>
      </c>
      <c r="AB114" s="56">
        <f ca="1">INDEX(Parameters,MATCH($A114,Parameters!$A:$A,0),MATCH(AB$3,Parameters!$8:$8,0))</f>
        <v>0.69</v>
      </c>
      <c r="AC114" s="56">
        <f ca="1">INDEX(Parameters,MATCH($A114,Parameters!$A:$A,0),MATCH(AC$3,Parameters!$8:$8,0))</f>
        <v>0.69</v>
      </c>
      <c r="AD114" s="56">
        <f ca="1">INDEX(Parameters,MATCH($A114,Parameters!$A:$A,0),MATCH(AD$3,Parameters!$8:$8,0))</f>
        <v>0.69</v>
      </c>
      <c r="AE114" s="56">
        <f ca="1">INDEX(Parameters,MATCH($A114,Parameters!$A:$A,0),MATCH(AE$3,Parameters!$8:$8,0))</f>
        <v>0.69</v>
      </c>
      <c r="AF114" s="56">
        <f ca="1">INDEX(Parameters,MATCH($A114,Parameters!$A:$A,0),MATCH(AF$3,Parameters!$8:$8,0))</f>
        <v>0.69</v>
      </c>
      <c r="AG114" s="56">
        <f ca="1">INDEX(Parameters,MATCH($A114,Parameters!$A:$A,0),MATCH(AG$3,Parameters!$8:$8,0))</f>
        <v>0.69</v>
      </c>
      <c r="AH114" s="56">
        <f ca="1">INDEX(Parameters,MATCH($A114,Parameters!$A:$A,0),MATCH(AH$3,Parameters!$8:$8,0))</f>
        <v>0.69</v>
      </c>
      <c r="AI114" s="56">
        <f ca="1">INDEX(Parameters,MATCH($A114,Parameters!$A:$A,0),MATCH(AI$3,Parameters!$8:$8,0))</f>
        <v>0.69</v>
      </c>
      <c r="AJ114" s="56">
        <f ca="1">INDEX(Parameters,MATCH($A114,Parameters!$A:$A,0),MATCH(AJ$3,Parameters!$8:$8,0))</f>
        <v>0.69</v>
      </c>
      <c r="AK114" s="56">
        <f ca="1">INDEX(Parameters,MATCH($A114,Parameters!$A:$A,0),MATCH(AK$3,Parameters!$8:$8,0))</f>
        <v>0.69</v>
      </c>
      <c r="AL114" s="56">
        <f ca="1">INDEX(Parameters,MATCH($A114,Parameters!$A:$A,0),MATCH(AL$3,Parameters!$8:$8,0))</f>
        <v>0.69</v>
      </c>
      <c r="AM114" s="56"/>
      <c r="AN114" s="56"/>
      <c r="AO114" s="56"/>
      <c r="AP114" s="56"/>
      <c r="AQ114" s="56"/>
    </row>
    <row r="115" spans="1:43" x14ac:dyDescent="0.25">
      <c r="A115" s="66" t="str">
        <f t="shared" si="68"/>
        <v>EF_NH3_applic_solid_Laying hens</v>
      </c>
      <c r="B115" s="25" t="s">
        <v>128</v>
      </c>
      <c r="C115" s="2" t="s">
        <v>323</v>
      </c>
      <c r="D115" s="77" t="str">
        <f ca="1">VLOOKUP(A115,Parameters,4,0)</f>
        <v>NH3-N</v>
      </c>
      <c r="E115" s="46" t="str">
        <f t="shared" si="69"/>
        <v>Laying hens</v>
      </c>
      <c r="F115" s="77" t="str">
        <f ca="1">VLOOKUP(A115,Parameters,6,0)</f>
        <v>Fraction TAN</v>
      </c>
      <c r="G115" s="175"/>
      <c r="H115" s="56">
        <f ca="1">INDEX(Parameters,MATCH($A115,Parameters!$A:$A,0),MATCH(H$3,Parameters!$8:$8,0))</f>
        <v>0.45</v>
      </c>
      <c r="I115" s="56">
        <f ca="1">INDEX(Parameters,MATCH($A115,Parameters!$A:$A,0),MATCH(I$3,Parameters!$8:$8,0))</f>
        <v>0.45</v>
      </c>
      <c r="J115" s="56">
        <f ca="1">INDEX(Parameters,MATCH($A115,Parameters!$A:$A,0),MATCH(J$3,Parameters!$8:$8,0))</f>
        <v>0.45</v>
      </c>
      <c r="K115" s="56">
        <f ca="1">INDEX(Parameters,MATCH($A115,Parameters!$A:$A,0),MATCH(K$3,Parameters!$8:$8,0))</f>
        <v>0.45</v>
      </c>
      <c r="L115" s="56">
        <f ca="1">INDEX(Parameters,MATCH($A115,Parameters!$A:$A,0),MATCH(L$3,Parameters!$8:$8,0))</f>
        <v>0.45</v>
      </c>
      <c r="M115" s="56">
        <f ca="1">INDEX(Parameters,MATCH($A115,Parameters!$A:$A,0),MATCH(M$3,Parameters!$8:$8,0))</f>
        <v>0.45</v>
      </c>
      <c r="N115" s="56">
        <f ca="1">INDEX(Parameters,MATCH($A115,Parameters!$A:$A,0),MATCH(N$3,Parameters!$8:$8,0))</f>
        <v>0.45</v>
      </c>
      <c r="O115" s="56">
        <f ca="1">INDEX(Parameters,MATCH($A115,Parameters!$A:$A,0),MATCH(O$3,Parameters!$8:$8,0))</f>
        <v>0.45</v>
      </c>
      <c r="P115" s="56">
        <f ca="1">INDEX(Parameters,MATCH($A115,Parameters!$A:$A,0),MATCH(P$3,Parameters!$8:$8,0))</f>
        <v>0.45</v>
      </c>
      <c r="Q115" s="56">
        <f ca="1">INDEX(Parameters,MATCH($A115,Parameters!$A:$A,0),MATCH(Q$3,Parameters!$8:$8,0))</f>
        <v>0.45</v>
      </c>
      <c r="R115" s="56">
        <f ca="1">INDEX(Parameters,MATCH($A115,Parameters!$A:$A,0),MATCH(R$3,Parameters!$8:$8,0))</f>
        <v>0.45</v>
      </c>
      <c r="S115" s="56">
        <f ca="1">INDEX(Parameters,MATCH($A115,Parameters!$A:$A,0),MATCH(S$3,Parameters!$8:$8,0))</f>
        <v>0.45</v>
      </c>
      <c r="T115" s="56">
        <f ca="1">INDEX(Parameters,MATCH($A115,Parameters!$A:$A,0),MATCH(T$3,Parameters!$8:$8,0))</f>
        <v>0.45</v>
      </c>
      <c r="U115" s="56">
        <f ca="1">INDEX(Parameters,MATCH($A115,Parameters!$A:$A,0),MATCH(U$3,Parameters!$8:$8,0))</f>
        <v>0.45</v>
      </c>
      <c r="V115" s="56">
        <f ca="1">INDEX(Parameters,MATCH($A115,Parameters!$A:$A,0),MATCH(V$3,Parameters!$8:$8,0))</f>
        <v>0.45</v>
      </c>
      <c r="W115" s="56">
        <f ca="1">INDEX(Parameters,MATCH($A115,Parameters!$A:$A,0),MATCH(W$3,Parameters!$8:$8,0))</f>
        <v>0.45</v>
      </c>
      <c r="X115" s="56">
        <f ca="1">INDEX(Parameters,MATCH($A115,Parameters!$A:$A,0),MATCH(X$3,Parameters!$8:$8,0))</f>
        <v>0.45</v>
      </c>
      <c r="Y115" s="56">
        <f ca="1">INDEX(Parameters,MATCH($A115,Parameters!$A:$A,0),MATCH(Y$3,Parameters!$8:$8,0))</f>
        <v>0.45</v>
      </c>
      <c r="Z115" s="56">
        <f ca="1">INDEX(Parameters,MATCH($A115,Parameters!$A:$A,0),MATCH(Z$3,Parameters!$8:$8,0))</f>
        <v>0.45</v>
      </c>
      <c r="AA115" s="56">
        <f ca="1">INDEX(Parameters,MATCH($A115,Parameters!$A:$A,0),MATCH(AA$3,Parameters!$8:$8,0))</f>
        <v>0.45</v>
      </c>
      <c r="AB115" s="56">
        <f ca="1">INDEX(Parameters,MATCH($A115,Parameters!$A:$A,0),MATCH(AB$3,Parameters!$8:$8,0))</f>
        <v>0.45</v>
      </c>
      <c r="AC115" s="56">
        <f ca="1">INDEX(Parameters,MATCH($A115,Parameters!$A:$A,0),MATCH(AC$3,Parameters!$8:$8,0))</f>
        <v>0.45</v>
      </c>
      <c r="AD115" s="56">
        <f ca="1">INDEX(Parameters,MATCH($A115,Parameters!$A:$A,0),MATCH(AD$3,Parameters!$8:$8,0))</f>
        <v>0.45</v>
      </c>
      <c r="AE115" s="56">
        <f ca="1">INDEX(Parameters,MATCH($A115,Parameters!$A:$A,0),MATCH(AE$3,Parameters!$8:$8,0))</f>
        <v>0.45</v>
      </c>
      <c r="AF115" s="56">
        <f ca="1">INDEX(Parameters,MATCH($A115,Parameters!$A:$A,0),MATCH(AF$3,Parameters!$8:$8,0))</f>
        <v>0.45</v>
      </c>
      <c r="AG115" s="56">
        <f ca="1">INDEX(Parameters,MATCH($A115,Parameters!$A:$A,0),MATCH(AG$3,Parameters!$8:$8,0))</f>
        <v>0.45</v>
      </c>
      <c r="AH115" s="56">
        <f ca="1">INDEX(Parameters,MATCH($A115,Parameters!$A:$A,0),MATCH(AH$3,Parameters!$8:$8,0))</f>
        <v>0.45</v>
      </c>
      <c r="AI115" s="56">
        <f ca="1">INDEX(Parameters,MATCH($A115,Parameters!$A:$A,0),MATCH(AI$3,Parameters!$8:$8,0))</f>
        <v>0.45</v>
      </c>
      <c r="AJ115" s="56">
        <f ca="1">INDEX(Parameters,MATCH($A115,Parameters!$A:$A,0),MATCH(AJ$3,Parameters!$8:$8,0))</f>
        <v>0.45</v>
      </c>
      <c r="AK115" s="56">
        <f ca="1">INDEX(Parameters,MATCH($A115,Parameters!$A:$A,0),MATCH(AK$3,Parameters!$8:$8,0))</f>
        <v>0.45</v>
      </c>
      <c r="AL115" s="56">
        <f ca="1">INDEX(Parameters,MATCH($A115,Parameters!$A:$A,0),MATCH(AL$3,Parameters!$8:$8,0))</f>
        <v>0.45</v>
      </c>
      <c r="AM115" s="56"/>
      <c r="AN115" s="56"/>
      <c r="AO115" s="56"/>
      <c r="AP115" s="56"/>
      <c r="AQ115" s="56"/>
    </row>
    <row r="116" spans="1:43" ht="18.75" x14ac:dyDescent="0.35">
      <c r="A116" s="382" t="s">
        <v>319</v>
      </c>
      <c r="B116" s="25" t="s">
        <v>128</v>
      </c>
      <c r="C116" s="69" t="s">
        <v>226</v>
      </c>
      <c r="D116" s="25" t="s">
        <v>252</v>
      </c>
      <c r="E116" s="46" t="str">
        <f t="shared" si="69"/>
        <v>Laying hens</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Laying hens</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Laying hens</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Laying hens</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Laying hens</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Laying hens</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Laying hens</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Laying hens</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Laying hens</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Laying hens</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Laying hens</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EF_NH3_grazing_Laying hens</v>
      </c>
      <c r="B132" s="52"/>
      <c r="C132" s="2" t="s">
        <v>231</v>
      </c>
      <c r="D132" s="77" t="str">
        <f ca="1">VLOOKUP(A132,Parameters,4,0)</f>
        <v>NH3-N</v>
      </c>
      <c r="E132" s="46" t="str">
        <f t="shared" si="69"/>
        <v>Laying hens</v>
      </c>
      <c r="F132" s="77" t="str">
        <f ca="1">VLOOKUP(A132,Parameters,6,0)</f>
        <v>Fraction TAN</v>
      </c>
      <c r="G132" s="358"/>
      <c r="H132" s="56">
        <f ca="1">INDEX(Parameters,MATCH($A132,Parameters!$A:$A,0),MATCH(H$3,Parameters!$8:$8,0))</f>
        <v>0</v>
      </c>
      <c r="I132" s="56">
        <f ca="1">INDEX(Parameters,MATCH($A132,Parameters!$A:$A,0),MATCH(I$3,Parameters!$8:$8,0))</f>
        <v>0</v>
      </c>
      <c r="J132" s="56">
        <f ca="1">INDEX(Parameters,MATCH($A132,Parameters!$A:$A,0),MATCH(J$3,Parameters!$8:$8,0))</f>
        <v>0</v>
      </c>
      <c r="K132" s="56">
        <f ca="1">INDEX(Parameters,MATCH($A132,Parameters!$A:$A,0),MATCH(K$3,Parameters!$8:$8,0))</f>
        <v>0</v>
      </c>
      <c r="L132" s="56">
        <f ca="1">INDEX(Parameters,MATCH($A132,Parameters!$A:$A,0),MATCH(L$3,Parameters!$8:$8,0))</f>
        <v>0</v>
      </c>
      <c r="M132" s="56">
        <f ca="1">INDEX(Parameters,MATCH($A132,Parameters!$A:$A,0),MATCH(M$3,Parameters!$8:$8,0))</f>
        <v>0</v>
      </c>
      <c r="N132" s="56">
        <f ca="1">INDEX(Parameters,MATCH($A132,Parameters!$A:$A,0),MATCH(N$3,Parameters!$8:$8,0))</f>
        <v>0</v>
      </c>
      <c r="O132" s="56">
        <f ca="1">INDEX(Parameters,MATCH($A132,Parameters!$A:$A,0),MATCH(O$3,Parameters!$8:$8,0))</f>
        <v>0</v>
      </c>
      <c r="P132" s="56">
        <f ca="1">INDEX(Parameters,MATCH($A132,Parameters!$A:$A,0),MATCH(P$3,Parameters!$8:$8,0))</f>
        <v>0</v>
      </c>
      <c r="Q132" s="56">
        <f ca="1">INDEX(Parameters,MATCH($A132,Parameters!$A:$A,0),MATCH(Q$3,Parameters!$8:$8,0))</f>
        <v>0</v>
      </c>
      <c r="R132" s="56">
        <f ca="1">INDEX(Parameters,MATCH($A132,Parameters!$A:$A,0),MATCH(R$3,Parameters!$8:$8,0))</f>
        <v>0</v>
      </c>
      <c r="S132" s="56">
        <f ca="1">INDEX(Parameters,MATCH($A132,Parameters!$A:$A,0),MATCH(S$3,Parameters!$8:$8,0))</f>
        <v>0</v>
      </c>
      <c r="T132" s="56">
        <f ca="1">INDEX(Parameters,MATCH($A132,Parameters!$A:$A,0),MATCH(T$3,Parameters!$8:$8,0))</f>
        <v>0</v>
      </c>
      <c r="U132" s="56">
        <f ca="1">INDEX(Parameters,MATCH($A132,Parameters!$A:$A,0),MATCH(U$3,Parameters!$8:$8,0))</f>
        <v>0</v>
      </c>
      <c r="V132" s="56">
        <f ca="1">INDEX(Parameters,MATCH($A132,Parameters!$A:$A,0),MATCH(V$3,Parameters!$8:$8,0))</f>
        <v>0</v>
      </c>
      <c r="W132" s="56">
        <f ca="1">INDEX(Parameters,MATCH($A132,Parameters!$A:$A,0),MATCH(W$3,Parameters!$8:$8,0))</f>
        <v>0</v>
      </c>
      <c r="X132" s="56">
        <f ca="1">INDEX(Parameters,MATCH($A132,Parameters!$A:$A,0),MATCH(X$3,Parameters!$8:$8,0))</f>
        <v>0</v>
      </c>
      <c r="Y132" s="56">
        <f ca="1">INDEX(Parameters,MATCH($A132,Parameters!$A:$A,0),MATCH(Y$3,Parameters!$8:$8,0))</f>
        <v>0</v>
      </c>
      <c r="Z132" s="56">
        <f ca="1">INDEX(Parameters,MATCH($A132,Parameters!$A:$A,0),MATCH(Z$3,Parameters!$8:$8,0))</f>
        <v>0</v>
      </c>
      <c r="AA132" s="56">
        <f ca="1">INDEX(Parameters,MATCH($A132,Parameters!$A:$A,0),MATCH(AA$3,Parameters!$8:$8,0))</f>
        <v>0</v>
      </c>
      <c r="AB132" s="56">
        <f ca="1">INDEX(Parameters,MATCH($A132,Parameters!$A:$A,0),MATCH(AB$3,Parameters!$8:$8,0))</f>
        <v>0</v>
      </c>
      <c r="AC132" s="56">
        <f ca="1">INDEX(Parameters,MATCH($A132,Parameters!$A:$A,0),MATCH(AC$3,Parameters!$8:$8,0))</f>
        <v>0</v>
      </c>
      <c r="AD132" s="56">
        <f ca="1">INDEX(Parameters,MATCH($A132,Parameters!$A:$A,0),MATCH(AD$3,Parameters!$8:$8,0))</f>
        <v>0</v>
      </c>
      <c r="AE132" s="56">
        <f ca="1">INDEX(Parameters,MATCH($A132,Parameters!$A:$A,0),MATCH(AE$3,Parameters!$8:$8,0))</f>
        <v>0</v>
      </c>
      <c r="AF132" s="56">
        <f ca="1">INDEX(Parameters,MATCH($A132,Parameters!$A:$A,0),MATCH(AF$3,Parameters!$8:$8,0))</f>
        <v>0</v>
      </c>
      <c r="AG132" s="56">
        <f ca="1">INDEX(Parameters,MATCH($A132,Parameters!$A:$A,0),MATCH(AG$3,Parameters!$8:$8,0))</f>
        <v>0</v>
      </c>
      <c r="AH132" s="56">
        <f ca="1">INDEX(Parameters,MATCH($A132,Parameters!$A:$A,0),MATCH(AH$3,Parameters!$8:$8,0))</f>
        <v>0</v>
      </c>
      <c r="AI132" s="56">
        <f ca="1">INDEX(Parameters,MATCH($A132,Parameters!$A:$A,0),MATCH(AI$3,Parameters!$8:$8,0))</f>
        <v>0</v>
      </c>
      <c r="AJ132" s="56">
        <f ca="1">INDEX(Parameters,MATCH($A132,Parameters!$A:$A,0),MATCH(AJ$3,Parameters!$8:$8,0))</f>
        <v>0</v>
      </c>
      <c r="AK132" s="56">
        <f ca="1">INDEX(Parameters,MATCH($A132,Parameters!$A:$A,0),MATCH(AK$3,Parameters!$8:$8,0))</f>
        <v>0</v>
      </c>
      <c r="AL132" s="56">
        <f ca="1">INDEX(Parameters,MATCH($A132,Parameters!$A:$A,0),MATCH(AL$3,Parameters!$8:$8,0))</f>
        <v>0</v>
      </c>
      <c r="AM132" s="56"/>
      <c r="AN132" s="56"/>
      <c r="AO132" s="56"/>
      <c r="AP132" s="56"/>
      <c r="AQ132" s="56"/>
    </row>
    <row r="133" spans="1:43" ht="18" x14ac:dyDescent="0.35">
      <c r="A133" s="89" t="s">
        <v>329</v>
      </c>
      <c r="B133" s="2" t="s">
        <v>341</v>
      </c>
      <c r="C133" s="63" t="s">
        <v>233</v>
      </c>
      <c r="D133" s="25" t="s">
        <v>252</v>
      </c>
      <c r="E133" s="46" t="str">
        <f t="shared" si="69"/>
        <v>Laying hens</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Laying hens</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Laying hens</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Laying hens</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EF_N2O_Grazing_Laying hens</v>
      </c>
      <c r="B138" s="2"/>
      <c r="C138" s="42" t="s">
        <v>755</v>
      </c>
      <c r="D138" s="77" t="str">
        <f ca="1">VLOOKUP(A138,Parameters,4,0)</f>
        <v>N2O-N</v>
      </c>
      <c r="E138" s="46" t="str">
        <f t="shared" ref="E138:E142" si="88">$A$1</f>
        <v>Laying hens</v>
      </c>
      <c r="F138" s="77" t="str">
        <f ca="1">VLOOKUP(A138,Parameters,6,0)</f>
        <v>kg N2O-N/kg N input</v>
      </c>
      <c r="G138" s="176"/>
      <c r="H138" s="56">
        <f ca="1">INDEX(Parameters,MATCH($A138,Parameters!$A:$A,0),MATCH(H$3,Parameters!$8:$8,0))</f>
        <v>0.02</v>
      </c>
      <c r="I138" s="56">
        <f ca="1">INDEX(Parameters,MATCH($A138,Parameters!$A:$A,0),MATCH(I$3,Parameters!$8:$8,0))</f>
        <v>0.02</v>
      </c>
      <c r="J138" s="56">
        <f ca="1">INDEX(Parameters,MATCH($A138,Parameters!$A:$A,0),MATCH(J$3,Parameters!$8:$8,0))</f>
        <v>0.02</v>
      </c>
      <c r="K138" s="56">
        <f ca="1">INDEX(Parameters,MATCH($A138,Parameters!$A:$A,0),MATCH(K$3,Parameters!$8:$8,0))</f>
        <v>0.02</v>
      </c>
      <c r="L138" s="56">
        <f ca="1">INDEX(Parameters,MATCH($A138,Parameters!$A:$A,0),MATCH(L$3,Parameters!$8:$8,0))</f>
        <v>0.02</v>
      </c>
      <c r="M138" s="56">
        <f ca="1">INDEX(Parameters,MATCH($A138,Parameters!$A:$A,0),MATCH(M$3,Parameters!$8:$8,0))</f>
        <v>0.02</v>
      </c>
      <c r="N138" s="56">
        <f ca="1">INDEX(Parameters,MATCH($A138,Parameters!$A:$A,0),MATCH(N$3,Parameters!$8:$8,0))</f>
        <v>0.02</v>
      </c>
      <c r="O138" s="56">
        <f ca="1">INDEX(Parameters,MATCH($A138,Parameters!$A:$A,0),MATCH(O$3,Parameters!$8:$8,0))</f>
        <v>0.02</v>
      </c>
      <c r="P138" s="56">
        <f ca="1">INDEX(Parameters,MATCH($A138,Parameters!$A:$A,0),MATCH(P$3,Parameters!$8:$8,0))</f>
        <v>0.02</v>
      </c>
      <c r="Q138" s="56">
        <f ca="1">INDEX(Parameters,MATCH($A138,Parameters!$A:$A,0),MATCH(Q$3,Parameters!$8:$8,0))</f>
        <v>0.02</v>
      </c>
      <c r="R138" s="56">
        <f ca="1">INDEX(Parameters,MATCH($A138,Parameters!$A:$A,0),MATCH(R$3,Parameters!$8:$8,0))</f>
        <v>0.02</v>
      </c>
      <c r="S138" s="56">
        <f ca="1">INDEX(Parameters,MATCH($A138,Parameters!$A:$A,0),MATCH(S$3,Parameters!$8:$8,0))</f>
        <v>0.02</v>
      </c>
      <c r="T138" s="56">
        <f ca="1">INDEX(Parameters,MATCH($A138,Parameters!$A:$A,0),MATCH(T$3,Parameters!$8:$8,0))</f>
        <v>0.02</v>
      </c>
      <c r="U138" s="56">
        <f ca="1">INDEX(Parameters,MATCH($A138,Parameters!$A:$A,0),MATCH(U$3,Parameters!$8:$8,0))</f>
        <v>0.02</v>
      </c>
      <c r="V138" s="56">
        <f ca="1">INDEX(Parameters,MATCH($A138,Parameters!$A:$A,0),MATCH(V$3,Parameters!$8:$8,0))</f>
        <v>0.02</v>
      </c>
      <c r="W138" s="56">
        <f ca="1">INDEX(Parameters,MATCH($A138,Parameters!$A:$A,0),MATCH(W$3,Parameters!$8:$8,0))</f>
        <v>0.02</v>
      </c>
      <c r="X138" s="56">
        <f ca="1">INDEX(Parameters,MATCH($A138,Parameters!$A:$A,0),MATCH(X$3,Parameters!$8:$8,0))</f>
        <v>0.02</v>
      </c>
      <c r="Y138" s="56">
        <f ca="1">INDEX(Parameters,MATCH($A138,Parameters!$A:$A,0),MATCH(Y$3,Parameters!$8:$8,0))</f>
        <v>0.02</v>
      </c>
      <c r="Z138" s="56">
        <f ca="1">INDEX(Parameters,MATCH($A138,Parameters!$A:$A,0),MATCH(Z$3,Parameters!$8:$8,0))</f>
        <v>0.02</v>
      </c>
      <c r="AA138" s="56">
        <f ca="1">INDEX(Parameters,MATCH($A138,Parameters!$A:$A,0),MATCH(AA$3,Parameters!$8:$8,0))</f>
        <v>0.02</v>
      </c>
      <c r="AB138" s="56">
        <f ca="1">INDEX(Parameters,MATCH($A138,Parameters!$A:$A,0),MATCH(AB$3,Parameters!$8:$8,0))</f>
        <v>0.02</v>
      </c>
      <c r="AC138" s="56">
        <f ca="1">INDEX(Parameters,MATCH($A138,Parameters!$A:$A,0),MATCH(AC$3,Parameters!$8:$8,0))</f>
        <v>0.02</v>
      </c>
      <c r="AD138" s="56">
        <f ca="1">INDEX(Parameters,MATCH($A138,Parameters!$A:$A,0),MATCH(AD$3,Parameters!$8:$8,0))</f>
        <v>0.02</v>
      </c>
      <c r="AE138" s="56">
        <f ca="1">INDEX(Parameters,MATCH($A138,Parameters!$A:$A,0),MATCH(AE$3,Parameters!$8:$8,0))</f>
        <v>0.02</v>
      </c>
      <c r="AF138" s="56">
        <f ca="1">INDEX(Parameters,MATCH($A138,Parameters!$A:$A,0),MATCH(AF$3,Parameters!$8:$8,0))</f>
        <v>0.02</v>
      </c>
      <c r="AG138" s="56">
        <f ca="1">INDEX(Parameters,MATCH($A138,Parameters!$A:$A,0),MATCH(AG$3,Parameters!$8:$8,0))</f>
        <v>0.02</v>
      </c>
      <c r="AH138" s="56">
        <f ca="1">INDEX(Parameters,MATCH($A138,Parameters!$A:$A,0),MATCH(AH$3,Parameters!$8:$8,0))</f>
        <v>0.02</v>
      </c>
      <c r="AI138" s="56">
        <f ca="1">INDEX(Parameters,MATCH($A138,Parameters!$A:$A,0),MATCH(AI$3,Parameters!$8:$8,0))</f>
        <v>0.02</v>
      </c>
      <c r="AJ138" s="56">
        <f ca="1">INDEX(Parameters,MATCH($A138,Parameters!$A:$A,0),MATCH(AJ$3,Parameters!$8:$8,0))</f>
        <v>0.02</v>
      </c>
      <c r="AK138" s="56">
        <f ca="1">INDEX(Parameters,MATCH($A138,Parameters!$A:$A,0),MATCH(AK$3,Parameters!$8:$8,0))</f>
        <v>0.02</v>
      </c>
      <c r="AL138" s="56">
        <f ca="1">INDEX(Parameters,MATCH($A138,Parameters!$A:$A,0),MATCH(AL$3,Parameters!$8:$8,0))</f>
        <v>0.02</v>
      </c>
      <c r="AM138" s="56"/>
      <c r="AN138" s="56"/>
      <c r="AO138" s="56"/>
      <c r="AP138" s="56"/>
      <c r="AQ138" s="56"/>
    </row>
    <row r="139" spans="1:43" x14ac:dyDescent="0.25">
      <c r="A139" s="89" t="s">
        <v>303</v>
      </c>
      <c r="B139" s="2"/>
      <c r="C139" s="99" t="s">
        <v>342</v>
      </c>
      <c r="D139" s="25" t="s">
        <v>350</v>
      </c>
      <c r="E139" s="46" t="str">
        <f t="shared" si="88"/>
        <v>Laying hens</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Laying hens</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Laying hens</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Laying hens</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Laying hens</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Laying hens</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Laying hens</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Laying hens</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Laying hens</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Laying hens</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Laying hens</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Laying hens</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Laying hens</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Laying hens</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Laying hens</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Laying hens</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Laying hens</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Laying hens</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Laying hens</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Laying hens</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Laying hens</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Laying hens</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Laying hens</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Laying hens</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Laying hens</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Laying hens</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Laying hens</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Laying hens</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Laying hens</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Laying hens</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Laying hens</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Laying hens</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Laying hens</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Laying hens</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Laying hens</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Laying hens</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Laying hens</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Laying hens</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Laying hens</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Laying hens</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Laying hens</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Laying hens</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Laying hens</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Laying hens</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Laying hens</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Laying hens</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Laying hens</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10000000}"/>
  <mergeCells count="7">
    <mergeCell ref="A144:G144"/>
    <mergeCell ref="D4:G6"/>
    <mergeCell ref="I6:K6"/>
    <mergeCell ref="C7:C9"/>
    <mergeCell ref="D7:G9"/>
    <mergeCell ref="I7:K7"/>
    <mergeCell ref="I8:K8"/>
  </mergeCells>
  <conditionalFormatting sqref="G25 G111:G112 G189">
    <cfRule type="expression" dxfId="47" priority="8">
      <formula>$G25="CS"</formula>
    </cfRule>
  </conditionalFormatting>
  <conditionalFormatting sqref="G123:G124">
    <cfRule type="expression" dxfId="46" priority="2">
      <formula>$G123="CS"</formula>
    </cfRule>
  </conditionalFormatting>
  <conditionalFormatting sqref="G31">
    <cfRule type="expression" dxfId="45" priority="7">
      <formula>$G31="CS"</formula>
    </cfRule>
  </conditionalFormatting>
  <conditionalFormatting sqref="G37">
    <cfRule type="expression" dxfId="44" priority="6">
      <formula>$G37="CS"</formula>
    </cfRule>
  </conditionalFormatting>
  <conditionalFormatting sqref="G41">
    <cfRule type="expression" dxfId="43" priority="5">
      <formula>$G41="CS"</formula>
    </cfRule>
  </conditionalFormatting>
  <conditionalFormatting sqref="G56">
    <cfRule type="expression" dxfId="42" priority="4">
      <formula>$G56="CS"</formula>
    </cfRule>
  </conditionalFormatting>
  <conditionalFormatting sqref="G135">
    <cfRule type="expression" dxfId="41" priority="3">
      <formula>$G135="CS"</formula>
    </cfRule>
  </conditionalFormatting>
  <conditionalFormatting sqref="G185">
    <cfRule type="expression" dxfId="40" priority="1">
      <formula>$G185="CS"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84</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Weight_Broilers</v>
      </c>
      <c r="B13" s="25" t="s">
        <v>165</v>
      </c>
      <c r="C13" s="25" t="s">
        <v>121</v>
      </c>
      <c r="D13" s="77" t="str">
        <f ca="1">VLOOKUP(A13,Parameters,4,0)</f>
        <v>-</v>
      </c>
      <c r="E13" s="46" t="str">
        <f t="shared" ref="E13:E14" si="1">$A$1</f>
        <v>Broilers</v>
      </c>
      <c r="F13" s="77" t="str">
        <f ca="1">VLOOKUP(A13,Parameters,6,0)</f>
        <v>kg</v>
      </c>
      <c r="G13" s="223"/>
      <c r="H13" s="14">
        <f ca="1">INDEX(Parameters,MATCH($A13,Parameters!$A:$A,0),MATCH(H$3,Parameters!$8:$8,0))</f>
        <v>1</v>
      </c>
      <c r="I13" s="14">
        <f ca="1">INDEX(Parameters,MATCH($A13,Parameters!$A:$A,0),MATCH(I$3,Parameters!$8:$8,0))</f>
        <v>1</v>
      </c>
      <c r="J13" s="14">
        <f ca="1">INDEX(Parameters,MATCH($A13,Parameters!$A:$A,0),MATCH(J$3,Parameters!$8:$8,0))</f>
        <v>1</v>
      </c>
      <c r="K13" s="14">
        <f ca="1">INDEX(Parameters,MATCH($A13,Parameters!$A:$A,0),MATCH(K$3,Parameters!$8:$8,0))</f>
        <v>1</v>
      </c>
      <c r="L13" s="14">
        <f ca="1">INDEX(Parameters,MATCH($A13,Parameters!$A:$A,0),MATCH(L$3,Parameters!$8:$8,0))</f>
        <v>1</v>
      </c>
      <c r="M13" s="14">
        <f ca="1">INDEX(Parameters,MATCH($A13,Parameters!$A:$A,0),MATCH(M$3,Parameters!$8:$8,0))</f>
        <v>1</v>
      </c>
      <c r="N13" s="14">
        <f ca="1">INDEX(Parameters,MATCH($A13,Parameters!$A:$A,0),MATCH(N$3,Parameters!$8:$8,0))</f>
        <v>1</v>
      </c>
      <c r="O13" s="14">
        <f ca="1">INDEX(Parameters,MATCH($A13,Parameters!$A:$A,0),MATCH(O$3,Parameters!$8:$8,0))</f>
        <v>1</v>
      </c>
      <c r="P13" s="14">
        <f ca="1">INDEX(Parameters,MATCH($A13,Parameters!$A:$A,0),MATCH(P$3,Parameters!$8:$8,0))</f>
        <v>1</v>
      </c>
      <c r="Q13" s="14">
        <f ca="1">INDEX(Parameters,MATCH($A13,Parameters!$A:$A,0),MATCH(Q$3,Parameters!$8:$8,0))</f>
        <v>1</v>
      </c>
      <c r="R13" s="14">
        <f ca="1">INDEX(Parameters,MATCH($A13,Parameters!$A:$A,0),MATCH(R$3,Parameters!$8:$8,0))</f>
        <v>1</v>
      </c>
      <c r="S13" s="14">
        <f ca="1">INDEX(Parameters,MATCH($A13,Parameters!$A:$A,0),MATCH(S$3,Parameters!$8:$8,0))</f>
        <v>1</v>
      </c>
      <c r="T13" s="14">
        <f ca="1">INDEX(Parameters,MATCH($A13,Parameters!$A:$A,0),MATCH(T$3,Parameters!$8:$8,0))</f>
        <v>1</v>
      </c>
      <c r="U13" s="14">
        <f ca="1">INDEX(Parameters,MATCH($A13,Parameters!$A:$A,0),MATCH(U$3,Parameters!$8:$8,0))</f>
        <v>1</v>
      </c>
      <c r="V13" s="14">
        <f ca="1">INDEX(Parameters,MATCH($A13,Parameters!$A:$A,0),MATCH(V$3,Parameters!$8:$8,0))</f>
        <v>1</v>
      </c>
      <c r="W13" s="14">
        <f ca="1">INDEX(Parameters,MATCH($A13,Parameters!$A:$A,0),MATCH(W$3,Parameters!$8:$8,0))</f>
        <v>1</v>
      </c>
      <c r="X13" s="14">
        <f ca="1">INDEX(Parameters,MATCH($A13,Parameters!$A:$A,0),MATCH(X$3,Parameters!$8:$8,0))</f>
        <v>1</v>
      </c>
      <c r="Y13" s="14">
        <f ca="1">INDEX(Parameters,MATCH($A13,Parameters!$A:$A,0),MATCH(Y$3,Parameters!$8:$8,0))</f>
        <v>1</v>
      </c>
      <c r="Z13" s="14">
        <f ca="1">INDEX(Parameters,MATCH($A13,Parameters!$A:$A,0),MATCH(Z$3,Parameters!$8:$8,0))</f>
        <v>1</v>
      </c>
      <c r="AA13" s="14">
        <f ca="1">INDEX(Parameters,MATCH($A13,Parameters!$A:$A,0),MATCH(AA$3,Parameters!$8:$8,0))</f>
        <v>1</v>
      </c>
      <c r="AB13" s="14">
        <f ca="1">INDEX(Parameters,MATCH($A13,Parameters!$A:$A,0),MATCH(AB$3,Parameters!$8:$8,0))</f>
        <v>1</v>
      </c>
      <c r="AC13" s="14">
        <f ca="1">INDEX(Parameters,MATCH($A13,Parameters!$A:$A,0),MATCH(AC$3,Parameters!$8:$8,0))</f>
        <v>1</v>
      </c>
      <c r="AD13" s="14">
        <f ca="1">INDEX(Parameters,MATCH($A13,Parameters!$A:$A,0),MATCH(AD$3,Parameters!$8:$8,0))</f>
        <v>1</v>
      </c>
      <c r="AE13" s="14">
        <f ca="1">INDEX(Parameters,MATCH($A13,Parameters!$A:$A,0),MATCH(AE$3,Parameters!$8:$8,0))</f>
        <v>1</v>
      </c>
      <c r="AF13" s="14">
        <f ca="1">INDEX(Parameters,MATCH($A13,Parameters!$A:$A,0),MATCH(AF$3,Parameters!$8:$8,0))</f>
        <v>1</v>
      </c>
      <c r="AG13" s="14">
        <f ca="1">INDEX(Parameters,MATCH($A13,Parameters!$A:$A,0),MATCH(AG$3,Parameters!$8:$8,0))</f>
        <v>1</v>
      </c>
      <c r="AH13" s="14">
        <f ca="1">INDEX(Parameters,MATCH($A13,Parameters!$A:$A,0),MATCH(AH$3,Parameters!$8:$8,0))</f>
        <v>1</v>
      </c>
      <c r="AI13" s="14">
        <f ca="1">INDEX(Parameters,MATCH($A13,Parameters!$A:$A,0),MATCH(AI$3,Parameters!$8:$8,0))</f>
        <v>1</v>
      </c>
      <c r="AJ13" s="14">
        <f ca="1">INDEX(Parameters,MATCH($A13,Parameters!$A:$A,0),MATCH(AJ$3,Parameters!$8:$8,0))</f>
        <v>1</v>
      </c>
      <c r="AK13" s="14">
        <f ca="1">INDEX(Parameters,MATCH($A13,Parameters!$A:$A,0),MATCH(AK$3,Parameters!$8:$8,0))</f>
        <v>1</v>
      </c>
      <c r="AL13" s="14">
        <f ca="1">INDEX(Parameters,MATCH($A13,Parameters!$A:$A,0),MATCH(AL$3,Parameters!$8:$8,0))</f>
        <v>1</v>
      </c>
      <c r="AM13" s="14"/>
      <c r="AN13" s="14"/>
      <c r="AO13" s="14"/>
      <c r="AP13" s="14"/>
      <c r="AQ13" s="14"/>
    </row>
    <row r="14" spans="1:43" ht="18" x14ac:dyDescent="0.35">
      <c r="A14" s="66" t="str">
        <f>C14&amp;"_"&amp;E14</f>
        <v>Nex_Broilers</v>
      </c>
      <c r="B14" s="25" t="s">
        <v>165</v>
      </c>
      <c r="C14" s="34" t="s">
        <v>188</v>
      </c>
      <c r="D14" s="77" t="str">
        <f ca="1">VLOOKUP(A14,Parameters,4,0)</f>
        <v>N</v>
      </c>
      <c r="E14" s="46" t="str">
        <f t="shared" si="1"/>
        <v>Broilers</v>
      </c>
      <c r="F14" s="77" t="str">
        <f ca="1">VLOOKUP(A14,Parameters,6,0)</f>
        <v>kg N/1000 kg animal mass day-1</v>
      </c>
      <c r="G14" s="221"/>
      <c r="H14" s="14">
        <f ca="1">INDEX(Parameters,MATCH($A14,Parameters!$A:$A,0),MATCH(H$3,Parameters!$8:$8,0))</f>
        <v>1.1000000000000001</v>
      </c>
      <c r="I14" s="14">
        <f ca="1">INDEX(Parameters,MATCH($A14,Parameters!$A:$A,0),MATCH(I$3,Parameters!$8:$8,0))</f>
        <v>1.1000000000000001</v>
      </c>
      <c r="J14" s="14">
        <f ca="1">INDEX(Parameters,MATCH($A14,Parameters!$A:$A,0),MATCH(J$3,Parameters!$8:$8,0))</f>
        <v>1.1000000000000001</v>
      </c>
      <c r="K14" s="14">
        <f ca="1">INDEX(Parameters,MATCH($A14,Parameters!$A:$A,0),MATCH(K$3,Parameters!$8:$8,0))</f>
        <v>1.1000000000000001</v>
      </c>
      <c r="L14" s="14">
        <f ca="1">INDEX(Parameters,MATCH($A14,Parameters!$A:$A,0),MATCH(L$3,Parameters!$8:$8,0))</f>
        <v>1.1000000000000001</v>
      </c>
      <c r="M14" s="14">
        <f ca="1">INDEX(Parameters,MATCH($A14,Parameters!$A:$A,0),MATCH(M$3,Parameters!$8:$8,0))</f>
        <v>1.1000000000000001</v>
      </c>
      <c r="N14" s="14">
        <f ca="1">INDEX(Parameters,MATCH($A14,Parameters!$A:$A,0),MATCH(N$3,Parameters!$8:$8,0))</f>
        <v>1.1000000000000001</v>
      </c>
      <c r="O14" s="14">
        <f ca="1">INDEX(Parameters,MATCH($A14,Parameters!$A:$A,0),MATCH(O$3,Parameters!$8:$8,0))</f>
        <v>1.1000000000000001</v>
      </c>
      <c r="P14" s="14">
        <f ca="1">INDEX(Parameters,MATCH($A14,Parameters!$A:$A,0),MATCH(P$3,Parameters!$8:$8,0))</f>
        <v>1.1000000000000001</v>
      </c>
      <c r="Q14" s="14">
        <f ca="1">INDEX(Parameters,MATCH($A14,Parameters!$A:$A,0),MATCH(Q$3,Parameters!$8:$8,0))</f>
        <v>1.1000000000000001</v>
      </c>
      <c r="R14" s="14">
        <f ca="1">INDEX(Parameters,MATCH($A14,Parameters!$A:$A,0),MATCH(R$3,Parameters!$8:$8,0))</f>
        <v>1.1000000000000001</v>
      </c>
      <c r="S14" s="14">
        <f ca="1">INDEX(Parameters,MATCH($A14,Parameters!$A:$A,0),MATCH(S$3,Parameters!$8:$8,0))</f>
        <v>1.1000000000000001</v>
      </c>
      <c r="T14" s="14">
        <f ca="1">INDEX(Parameters,MATCH($A14,Parameters!$A:$A,0),MATCH(T$3,Parameters!$8:$8,0))</f>
        <v>1.1000000000000001</v>
      </c>
      <c r="U14" s="14">
        <f ca="1">INDEX(Parameters,MATCH($A14,Parameters!$A:$A,0),MATCH(U$3,Parameters!$8:$8,0))</f>
        <v>1.1000000000000001</v>
      </c>
      <c r="V14" s="14">
        <f ca="1">INDEX(Parameters,MATCH($A14,Parameters!$A:$A,0),MATCH(V$3,Parameters!$8:$8,0))</f>
        <v>1.1000000000000001</v>
      </c>
      <c r="W14" s="14">
        <f ca="1">INDEX(Parameters,MATCH($A14,Parameters!$A:$A,0),MATCH(W$3,Parameters!$8:$8,0))</f>
        <v>1.1000000000000001</v>
      </c>
      <c r="X14" s="14">
        <f ca="1">INDEX(Parameters,MATCH($A14,Parameters!$A:$A,0),MATCH(X$3,Parameters!$8:$8,0))</f>
        <v>1.1000000000000001</v>
      </c>
      <c r="Y14" s="14">
        <f ca="1">INDEX(Parameters,MATCH($A14,Parameters!$A:$A,0),MATCH(Y$3,Parameters!$8:$8,0))</f>
        <v>1.1000000000000001</v>
      </c>
      <c r="Z14" s="14">
        <f ca="1">INDEX(Parameters,MATCH($A14,Parameters!$A:$A,0),MATCH(Z$3,Parameters!$8:$8,0))</f>
        <v>1.1000000000000001</v>
      </c>
      <c r="AA14" s="14">
        <f ca="1">INDEX(Parameters,MATCH($A14,Parameters!$A:$A,0),MATCH(AA$3,Parameters!$8:$8,0))</f>
        <v>1.1000000000000001</v>
      </c>
      <c r="AB14" s="14">
        <f ca="1">INDEX(Parameters,MATCH($A14,Parameters!$A:$A,0),MATCH(AB$3,Parameters!$8:$8,0))</f>
        <v>1.1000000000000001</v>
      </c>
      <c r="AC14" s="14">
        <f ca="1">INDEX(Parameters,MATCH($A14,Parameters!$A:$A,0),MATCH(AC$3,Parameters!$8:$8,0))</f>
        <v>1.1000000000000001</v>
      </c>
      <c r="AD14" s="14">
        <f ca="1">INDEX(Parameters,MATCH($A14,Parameters!$A:$A,0),MATCH(AD$3,Parameters!$8:$8,0))</f>
        <v>1.1000000000000001</v>
      </c>
      <c r="AE14" s="14">
        <f ca="1">INDEX(Parameters,MATCH($A14,Parameters!$A:$A,0),MATCH(AE$3,Parameters!$8:$8,0))</f>
        <v>1.1000000000000001</v>
      </c>
      <c r="AF14" s="14">
        <f ca="1">INDEX(Parameters,MATCH($A14,Parameters!$A:$A,0),MATCH(AF$3,Parameters!$8:$8,0))</f>
        <v>1.1000000000000001</v>
      </c>
      <c r="AG14" s="14">
        <f ca="1">INDEX(Parameters,MATCH($A14,Parameters!$A:$A,0),MATCH(AG$3,Parameters!$8:$8,0))</f>
        <v>1.1000000000000001</v>
      </c>
      <c r="AH14" s="14">
        <f ca="1">INDEX(Parameters,MATCH($A14,Parameters!$A:$A,0),MATCH(AH$3,Parameters!$8:$8,0))</f>
        <v>1.1000000000000001</v>
      </c>
      <c r="AI14" s="14">
        <f ca="1">INDEX(Parameters,MATCH($A14,Parameters!$A:$A,0),MATCH(AI$3,Parameters!$8:$8,0))</f>
        <v>1.1000000000000001</v>
      </c>
      <c r="AJ14" s="14">
        <f ca="1">INDEX(Parameters,MATCH($A14,Parameters!$A:$A,0),MATCH(AJ$3,Parameters!$8:$8,0))</f>
        <v>1.1000000000000001</v>
      </c>
      <c r="AK14" s="14">
        <f ca="1">INDEX(Parameters,MATCH($A14,Parameters!$A:$A,0),MATCH(AK$3,Parameters!$8:$8,0))</f>
        <v>1.1000000000000001</v>
      </c>
      <c r="AL14" s="14">
        <f ca="1">INDEX(Parameters,MATCH($A14,Parameters!$A:$A,0),MATCH(AL$3,Parameters!$8:$8,0))</f>
        <v>1.1000000000000001</v>
      </c>
      <c r="AM14" s="14"/>
      <c r="AN14" s="14"/>
      <c r="AO14" s="14"/>
      <c r="AP14" s="14"/>
      <c r="AQ14" s="14"/>
    </row>
    <row r="15" spans="1:43" x14ac:dyDescent="0.25">
      <c r="A15" s="66" t="str">
        <f>C15&amp;"_"&amp;E15</f>
        <v>Number of livestock_Broilers</v>
      </c>
      <c r="B15" s="25" t="s">
        <v>165</v>
      </c>
      <c r="C15" s="25" t="s">
        <v>114</v>
      </c>
      <c r="D15" s="25" t="s">
        <v>49</v>
      </c>
      <c r="E15" s="46" t="str">
        <f>$A$1</f>
        <v>Broilers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Broilers</v>
      </c>
      <c r="F16" s="25" t="s">
        <v>148</v>
      </c>
      <c r="G16" s="221"/>
      <c r="H16" s="14">
        <f ca="1">H13/1000*H14*Parameters!$K$10</f>
        <v>0.40150000000000002</v>
      </c>
      <c r="I16" s="14">
        <f ca="1">I13/1000*I14*Parameters!$K$10</f>
        <v>0.40150000000000002</v>
      </c>
      <c r="J16" s="14">
        <f ca="1">J13/1000*J14*Parameters!$K$10</f>
        <v>0.40150000000000002</v>
      </c>
      <c r="K16" s="14">
        <f ca="1">K13/1000*K14*Parameters!$K$10</f>
        <v>0.40150000000000002</v>
      </c>
      <c r="L16" s="14">
        <f ca="1">L13/1000*L14*Parameters!$K$10</f>
        <v>0.40150000000000002</v>
      </c>
      <c r="M16" s="14">
        <f ca="1">M13/1000*M14*Parameters!$K$10</f>
        <v>0.40150000000000002</v>
      </c>
      <c r="N16" s="14">
        <f ca="1">N13/1000*N14*Parameters!$K$10</f>
        <v>0.40150000000000002</v>
      </c>
      <c r="O16" s="14">
        <f ca="1">O13/1000*O14*Parameters!$K$10</f>
        <v>0.40150000000000002</v>
      </c>
      <c r="P16" s="14">
        <f ca="1">P13/1000*P14*Parameters!$K$10</f>
        <v>0.40150000000000002</v>
      </c>
      <c r="Q16" s="14">
        <f ca="1">Q13/1000*Q14*Parameters!$K$10</f>
        <v>0.40150000000000002</v>
      </c>
      <c r="R16" s="14">
        <f ca="1">R13/1000*R14*Parameters!$K$10</f>
        <v>0.40150000000000002</v>
      </c>
      <c r="S16" s="14">
        <f ca="1">S13/1000*S14*Parameters!$K$10</f>
        <v>0.40150000000000002</v>
      </c>
      <c r="T16" s="14">
        <f ca="1">T13/1000*T14*Parameters!$K$10</f>
        <v>0.40150000000000002</v>
      </c>
      <c r="U16" s="14">
        <f ca="1">U13/1000*U14*Parameters!$K$10</f>
        <v>0.40150000000000002</v>
      </c>
      <c r="V16" s="14">
        <f ca="1">V13/1000*V14*Parameters!$K$10</f>
        <v>0.40150000000000002</v>
      </c>
      <c r="W16" s="14">
        <f ca="1">W13/1000*W14*Parameters!$K$10</f>
        <v>0.40150000000000002</v>
      </c>
      <c r="X16" s="14">
        <f ca="1">X13/1000*X14*Parameters!$K$10</f>
        <v>0.40150000000000002</v>
      </c>
      <c r="Y16" s="14">
        <f ca="1">Y13/1000*Y14*Parameters!$K$10</f>
        <v>0.40150000000000002</v>
      </c>
      <c r="Z16" s="14">
        <f ca="1">Z13/1000*Z14*Parameters!$K$10</f>
        <v>0.40150000000000002</v>
      </c>
      <c r="AA16" s="14">
        <f ca="1">AA13/1000*AA14*Parameters!$K$10</f>
        <v>0.40150000000000002</v>
      </c>
      <c r="AB16" s="14">
        <f ca="1">AB13/1000*AB14*Parameters!$K$10</f>
        <v>0.40150000000000002</v>
      </c>
      <c r="AC16" s="14">
        <f ca="1">AC13/1000*AC14*Parameters!$K$10</f>
        <v>0.40150000000000002</v>
      </c>
      <c r="AD16" s="14">
        <f ca="1">AD13/1000*AD14*Parameters!$K$10</f>
        <v>0.40150000000000002</v>
      </c>
      <c r="AE16" s="14">
        <f ca="1">AE13/1000*AE14*Parameters!$K$10</f>
        <v>0.40150000000000002</v>
      </c>
      <c r="AF16" s="14">
        <f ca="1">AF13/1000*AF14*Parameters!$K$10</f>
        <v>0.40150000000000002</v>
      </c>
      <c r="AG16" s="14">
        <f ca="1">AG13/1000*AG14*Parameters!$K$10</f>
        <v>0.40150000000000002</v>
      </c>
      <c r="AH16" s="14">
        <f ca="1">AH13/1000*AH14*Parameters!$K$10</f>
        <v>0.40150000000000002</v>
      </c>
      <c r="AI16" s="14">
        <f ca="1">AI13/1000*AI14*Parameters!$K$10</f>
        <v>0.40150000000000002</v>
      </c>
      <c r="AJ16" s="14">
        <f ca="1">AJ13/1000*AJ14*Parameters!$K$10</f>
        <v>0.40150000000000002</v>
      </c>
      <c r="AK16" s="14">
        <f ca="1">AK13/1000*AK14*Parameters!$K$10</f>
        <v>0.40150000000000002</v>
      </c>
      <c r="AL16" s="14">
        <f ca="1">AL13/1000*AL14*Parameters!$K$10</f>
        <v>0.40150000000000002</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period_Broilers</v>
      </c>
      <c r="B18" s="25" t="s">
        <v>165</v>
      </c>
      <c r="C18" s="25" t="s">
        <v>152</v>
      </c>
      <c r="D18" s="77" t="str">
        <f ca="1">VLOOKUP(A18,Parameters,4,0)</f>
        <v>-</v>
      </c>
      <c r="E18" s="46" t="str">
        <f t="shared" ref="E18:E107" si="2">$A$1</f>
        <v>Broilers</v>
      </c>
      <c r="F18" s="77" t="str">
        <f ca="1">VLOOKUP(A18,Parameters,6,0)</f>
        <v>Days</v>
      </c>
      <c r="G18" s="223"/>
      <c r="H18" s="14">
        <f ca="1">INDEX(Parameters,MATCH($A18,Parameters!$A:$A,0),MATCH(H$3,Parameters!$8:$8,0))</f>
        <v>365</v>
      </c>
      <c r="I18" s="14">
        <f ca="1">INDEX(Parameters,MATCH($A18,Parameters!$A:$A,0),MATCH(I$3,Parameters!$8:$8,0))</f>
        <v>365</v>
      </c>
      <c r="J18" s="14">
        <f ca="1">INDEX(Parameters,MATCH($A18,Parameters!$A:$A,0),MATCH(J$3,Parameters!$8:$8,0))</f>
        <v>365</v>
      </c>
      <c r="K18" s="14">
        <f ca="1">INDEX(Parameters,MATCH($A18,Parameters!$A:$A,0),MATCH(K$3,Parameters!$8:$8,0))</f>
        <v>365</v>
      </c>
      <c r="L18" s="14">
        <f ca="1">INDEX(Parameters,MATCH($A18,Parameters!$A:$A,0),MATCH(L$3,Parameters!$8:$8,0))</f>
        <v>365</v>
      </c>
      <c r="M18" s="14">
        <f ca="1">INDEX(Parameters,MATCH($A18,Parameters!$A:$A,0),MATCH(M$3,Parameters!$8:$8,0))</f>
        <v>365</v>
      </c>
      <c r="N18" s="14">
        <f ca="1">INDEX(Parameters,MATCH($A18,Parameters!$A:$A,0),MATCH(N$3,Parameters!$8:$8,0))</f>
        <v>365</v>
      </c>
      <c r="O18" s="14">
        <f ca="1">INDEX(Parameters,MATCH($A18,Parameters!$A:$A,0),MATCH(O$3,Parameters!$8:$8,0))</f>
        <v>365</v>
      </c>
      <c r="P18" s="14">
        <f ca="1">INDEX(Parameters,MATCH($A18,Parameters!$A:$A,0),MATCH(P$3,Parameters!$8:$8,0))</f>
        <v>365</v>
      </c>
      <c r="Q18" s="14">
        <f ca="1">INDEX(Parameters,MATCH($A18,Parameters!$A:$A,0),MATCH(Q$3,Parameters!$8:$8,0))</f>
        <v>365</v>
      </c>
      <c r="R18" s="14">
        <f ca="1">INDEX(Parameters,MATCH($A18,Parameters!$A:$A,0),MATCH(R$3,Parameters!$8:$8,0))</f>
        <v>365</v>
      </c>
      <c r="S18" s="14">
        <f ca="1">INDEX(Parameters,MATCH($A18,Parameters!$A:$A,0),MATCH(S$3,Parameters!$8:$8,0))</f>
        <v>365</v>
      </c>
      <c r="T18" s="14">
        <f ca="1">INDEX(Parameters,MATCH($A18,Parameters!$A:$A,0),MATCH(T$3,Parameters!$8:$8,0))</f>
        <v>365</v>
      </c>
      <c r="U18" s="14">
        <f ca="1">INDEX(Parameters,MATCH($A18,Parameters!$A:$A,0),MATCH(U$3,Parameters!$8:$8,0))</f>
        <v>365</v>
      </c>
      <c r="V18" s="14">
        <f ca="1">INDEX(Parameters,MATCH($A18,Parameters!$A:$A,0),MATCH(V$3,Parameters!$8:$8,0))</f>
        <v>365</v>
      </c>
      <c r="W18" s="14">
        <f ca="1">INDEX(Parameters,MATCH($A18,Parameters!$A:$A,0),MATCH(W$3,Parameters!$8:$8,0))</f>
        <v>365</v>
      </c>
      <c r="X18" s="14">
        <f ca="1">INDEX(Parameters,MATCH($A18,Parameters!$A:$A,0),MATCH(X$3,Parameters!$8:$8,0))</f>
        <v>365</v>
      </c>
      <c r="Y18" s="14">
        <f ca="1">INDEX(Parameters,MATCH($A18,Parameters!$A:$A,0),MATCH(Y$3,Parameters!$8:$8,0))</f>
        <v>365</v>
      </c>
      <c r="Z18" s="14">
        <f ca="1">INDEX(Parameters,MATCH($A18,Parameters!$A:$A,0),MATCH(Z$3,Parameters!$8:$8,0))</f>
        <v>365</v>
      </c>
      <c r="AA18" s="14">
        <f ca="1">INDEX(Parameters,MATCH($A18,Parameters!$A:$A,0),MATCH(AA$3,Parameters!$8:$8,0))</f>
        <v>365</v>
      </c>
      <c r="AB18" s="14">
        <f ca="1">INDEX(Parameters,MATCH($A18,Parameters!$A:$A,0),MATCH(AB$3,Parameters!$8:$8,0))</f>
        <v>365</v>
      </c>
      <c r="AC18" s="14">
        <f ca="1">INDEX(Parameters,MATCH($A18,Parameters!$A:$A,0),MATCH(AC$3,Parameters!$8:$8,0))</f>
        <v>365</v>
      </c>
      <c r="AD18" s="14">
        <f ca="1">INDEX(Parameters,MATCH($A18,Parameters!$A:$A,0),MATCH(AD$3,Parameters!$8:$8,0))</f>
        <v>365</v>
      </c>
      <c r="AE18" s="14">
        <f ca="1">INDEX(Parameters,MATCH($A18,Parameters!$A:$A,0),MATCH(AE$3,Parameters!$8:$8,0))</f>
        <v>365</v>
      </c>
      <c r="AF18" s="14">
        <f ca="1">INDEX(Parameters,MATCH($A18,Parameters!$A:$A,0),MATCH(AF$3,Parameters!$8:$8,0))</f>
        <v>365</v>
      </c>
      <c r="AG18" s="14">
        <f ca="1">INDEX(Parameters,MATCH($A18,Parameters!$A:$A,0),MATCH(AG$3,Parameters!$8:$8,0))</f>
        <v>365</v>
      </c>
      <c r="AH18" s="14">
        <f ca="1">INDEX(Parameters,MATCH($A18,Parameters!$A:$A,0),MATCH(AH$3,Parameters!$8:$8,0))</f>
        <v>365</v>
      </c>
      <c r="AI18" s="14">
        <f ca="1">INDEX(Parameters,MATCH($A18,Parameters!$A:$A,0),MATCH(AI$3,Parameters!$8:$8,0))</f>
        <v>365</v>
      </c>
      <c r="AJ18" s="14">
        <f ca="1">INDEX(Parameters,MATCH($A18,Parameters!$A:$A,0),MATCH(AJ$3,Parameters!$8:$8,0))</f>
        <v>365</v>
      </c>
      <c r="AK18" s="14">
        <f ca="1">INDEX(Parameters,MATCH($A18,Parameters!$A:$A,0),MATCH(AK$3,Parameters!$8:$8,0))</f>
        <v>365</v>
      </c>
      <c r="AL18" s="14">
        <f ca="1">INDEX(Parameters,MATCH($A18,Parameters!$A:$A,0),MATCH(AL$3,Parameters!$8:$8,0))</f>
        <v>365</v>
      </c>
      <c r="AM18" s="14"/>
      <c r="AN18" s="14"/>
      <c r="AO18" s="14"/>
      <c r="AP18" s="14"/>
      <c r="AQ18" s="14"/>
    </row>
    <row r="19" spans="1:43" x14ac:dyDescent="0.25">
      <c r="A19" s="66" t="str">
        <f t="shared" ref="A19:A20" si="3">C19&amp;"_"&amp;E19</f>
        <v>Proportion of N excreted as TAN_Broilers</v>
      </c>
      <c r="B19" s="25" t="s">
        <v>165</v>
      </c>
      <c r="C19" s="25" t="s">
        <v>486</v>
      </c>
      <c r="D19" s="77" t="str">
        <f ca="1">VLOOKUP(A19,Parameters,4,0)</f>
        <v>-</v>
      </c>
      <c r="E19" s="46" t="str">
        <f t="shared" si="2"/>
        <v>Broilers</v>
      </c>
      <c r="F19" s="77" t="str">
        <f ca="1">VLOOKUP(A19,Parameters,6,0)</f>
        <v>Fraction</v>
      </c>
      <c r="G19" s="223"/>
      <c r="H19" s="162">
        <f ca="1">INDEX(Parameters,MATCH($A19,Parameters!$A:$A,0),MATCH(H$3,Parameters!$8:$8,0))</f>
        <v>0.7</v>
      </c>
      <c r="I19" s="162">
        <f ca="1">INDEX(Parameters,MATCH($A19,Parameters!$A:$A,0),MATCH(I$3,Parameters!$8:$8,0))</f>
        <v>0.7</v>
      </c>
      <c r="J19" s="162">
        <f ca="1">INDEX(Parameters,MATCH($A19,Parameters!$A:$A,0),MATCH(J$3,Parameters!$8:$8,0))</f>
        <v>0.7</v>
      </c>
      <c r="K19" s="162">
        <f ca="1">INDEX(Parameters,MATCH($A19,Parameters!$A:$A,0),MATCH(K$3,Parameters!$8:$8,0))</f>
        <v>0.7</v>
      </c>
      <c r="L19" s="162">
        <f ca="1">INDEX(Parameters,MATCH($A19,Parameters!$A:$A,0),MATCH(L$3,Parameters!$8:$8,0))</f>
        <v>0.7</v>
      </c>
      <c r="M19" s="162">
        <f ca="1">INDEX(Parameters,MATCH($A19,Parameters!$A:$A,0),MATCH(M$3,Parameters!$8:$8,0))</f>
        <v>0.7</v>
      </c>
      <c r="N19" s="162">
        <f ca="1">INDEX(Parameters,MATCH($A19,Parameters!$A:$A,0),MATCH(N$3,Parameters!$8:$8,0))</f>
        <v>0.7</v>
      </c>
      <c r="O19" s="162">
        <f ca="1">INDEX(Parameters,MATCH($A19,Parameters!$A:$A,0),MATCH(O$3,Parameters!$8:$8,0))</f>
        <v>0.7</v>
      </c>
      <c r="P19" s="162">
        <f ca="1">INDEX(Parameters,MATCH($A19,Parameters!$A:$A,0),MATCH(P$3,Parameters!$8:$8,0))</f>
        <v>0.7</v>
      </c>
      <c r="Q19" s="162">
        <f ca="1">INDEX(Parameters,MATCH($A19,Parameters!$A:$A,0),MATCH(Q$3,Parameters!$8:$8,0))</f>
        <v>0.7</v>
      </c>
      <c r="R19" s="162">
        <f ca="1">INDEX(Parameters,MATCH($A19,Parameters!$A:$A,0),MATCH(R$3,Parameters!$8:$8,0))</f>
        <v>0.7</v>
      </c>
      <c r="S19" s="162">
        <f ca="1">INDEX(Parameters,MATCH($A19,Parameters!$A:$A,0),MATCH(S$3,Parameters!$8:$8,0))</f>
        <v>0.7</v>
      </c>
      <c r="T19" s="162">
        <f ca="1">INDEX(Parameters,MATCH($A19,Parameters!$A:$A,0),MATCH(T$3,Parameters!$8:$8,0))</f>
        <v>0.7</v>
      </c>
      <c r="U19" s="162">
        <f ca="1">INDEX(Parameters,MATCH($A19,Parameters!$A:$A,0),MATCH(U$3,Parameters!$8:$8,0))</f>
        <v>0.7</v>
      </c>
      <c r="V19" s="162">
        <f ca="1">INDEX(Parameters,MATCH($A19,Parameters!$A:$A,0),MATCH(V$3,Parameters!$8:$8,0))</f>
        <v>0.7</v>
      </c>
      <c r="W19" s="162">
        <f ca="1">INDEX(Parameters,MATCH($A19,Parameters!$A:$A,0),MATCH(W$3,Parameters!$8:$8,0))</f>
        <v>0.7</v>
      </c>
      <c r="X19" s="162">
        <f ca="1">INDEX(Parameters,MATCH($A19,Parameters!$A:$A,0),MATCH(X$3,Parameters!$8:$8,0))</f>
        <v>0.7</v>
      </c>
      <c r="Y19" s="162">
        <f ca="1">INDEX(Parameters,MATCH($A19,Parameters!$A:$A,0),MATCH(Y$3,Parameters!$8:$8,0))</f>
        <v>0.7</v>
      </c>
      <c r="Z19" s="162">
        <f ca="1">INDEX(Parameters,MATCH($A19,Parameters!$A:$A,0),MATCH(Z$3,Parameters!$8:$8,0))</f>
        <v>0.7</v>
      </c>
      <c r="AA19" s="162">
        <f ca="1">INDEX(Parameters,MATCH($A19,Parameters!$A:$A,0),MATCH(AA$3,Parameters!$8:$8,0))</f>
        <v>0.7</v>
      </c>
      <c r="AB19" s="162">
        <f ca="1">INDEX(Parameters,MATCH($A19,Parameters!$A:$A,0),MATCH(AB$3,Parameters!$8:$8,0))</f>
        <v>0.7</v>
      </c>
      <c r="AC19" s="162">
        <f ca="1">INDEX(Parameters,MATCH($A19,Parameters!$A:$A,0),MATCH(AC$3,Parameters!$8:$8,0))</f>
        <v>0.7</v>
      </c>
      <c r="AD19" s="162">
        <f ca="1">INDEX(Parameters,MATCH($A19,Parameters!$A:$A,0),MATCH(AD$3,Parameters!$8:$8,0))</f>
        <v>0.7</v>
      </c>
      <c r="AE19" s="162">
        <f ca="1">INDEX(Parameters,MATCH($A19,Parameters!$A:$A,0),MATCH(AE$3,Parameters!$8:$8,0))</f>
        <v>0.7</v>
      </c>
      <c r="AF19" s="162">
        <f ca="1">INDEX(Parameters,MATCH($A19,Parameters!$A:$A,0),MATCH(AF$3,Parameters!$8:$8,0))</f>
        <v>0.7</v>
      </c>
      <c r="AG19" s="162">
        <f ca="1">INDEX(Parameters,MATCH($A19,Parameters!$A:$A,0),MATCH(AG$3,Parameters!$8:$8,0))</f>
        <v>0.7</v>
      </c>
      <c r="AH19" s="162">
        <f ca="1">INDEX(Parameters,MATCH($A19,Parameters!$A:$A,0),MATCH(AH$3,Parameters!$8:$8,0))</f>
        <v>0.7</v>
      </c>
      <c r="AI19" s="162">
        <f ca="1">INDEX(Parameters,MATCH($A19,Parameters!$A:$A,0),MATCH(AI$3,Parameters!$8:$8,0))</f>
        <v>0.7</v>
      </c>
      <c r="AJ19" s="162">
        <f ca="1">INDEX(Parameters,MATCH($A19,Parameters!$A:$A,0),MATCH(AJ$3,Parameters!$8:$8,0))</f>
        <v>0.7</v>
      </c>
      <c r="AK19" s="162">
        <f ca="1">INDEX(Parameters,MATCH($A19,Parameters!$A:$A,0),MATCH(AK$3,Parameters!$8:$8,0))</f>
        <v>0.7</v>
      </c>
      <c r="AL19" s="162">
        <f ca="1">INDEX(Parameters,MATCH($A19,Parameters!$A:$A,0),MATCH(AL$3,Parameters!$8:$8,0))</f>
        <v>0.7</v>
      </c>
      <c r="AM19" s="162"/>
      <c r="AN19" s="162"/>
      <c r="AO19" s="162"/>
      <c r="AP19" s="162"/>
      <c r="AQ19" s="162"/>
    </row>
    <row r="20" spans="1:43" x14ac:dyDescent="0.25">
      <c r="A20" s="66" t="str">
        <f t="shared" si="3"/>
        <v>Prop excreta on yards_Broilers</v>
      </c>
      <c r="B20" s="25" t="s">
        <v>165</v>
      </c>
      <c r="C20" s="25" t="s">
        <v>480</v>
      </c>
      <c r="D20" s="77" t="str">
        <f ca="1">VLOOKUP(A20,Parameters,4,0)</f>
        <v>-</v>
      </c>
      <c r="E20" s="46" t="str">
        <f t="shared" si="2"/>
        <v>Broilers</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Broilers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Broilers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Broilers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Broilers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Broilers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Broilers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Broilers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Broilers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Broilers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Broilers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Xhouse_slurry_Broilers</v>
      </c>
      <c r="B33" s="25" t="s">
        <v>165</v>
      </c>
      <c r="C33" s="119" t="s">
        <v>442</v>
      </c>
      <c r="D33" s="77" t="str">
        <f>VLOOKUP(A33,Parameters,4,0)</f>
        <v>-</v>
      </c>
      <c r="E33" s="46" t="str">
        <f t="shared" si="2"/>
        <v>Broilers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Broilers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Broilers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Broilers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Broilers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Broilers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Broilers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Broilers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Broilers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EF_NH3_house_slurry_Broilers</v>
      </c>
      <c r="B43" s="25" t="s">
        <v>165</v>
      </c>
      <c r="C43" s="2" t="s">
        <v>178</v>
      </c>
      <c r="D43" s="77" t="str">
        <f ca="1">VLOOKUP(A43,Parameters,4,0)</f>
        <v>NH3-N</v>
      </c>
      <c r="E43" s="46" t="str">
        <f t="shared" si="2"/>
        <v>Broilers</v>
      </c>
      <c r="F43" s="77" t="str">
        <f ca="1">VLOOKUP(A43,Parameters,6,0)</f>
        <v>Fraction TAN</v>
      </c>
      <c r="G43" s="175"/>
      <c r="H43" s="14">
        <f ca="1">INDEX(Parameters,MATCH($A43,Parameters!$A:$A,0),MATCH(H$3,Parameters!$8:$8,0))</f>
        <v>0</v>
      </c>
      <c r="I43" s="14">
        <f ca="1">INDEX(Parameters,MATCH($A43,Parameters!$A:$A,0),MATCH(I$3,Parameters!$8:$8,0))</f>
        <v>0</v>
      </c>
      <c r="J43" s="14">
        <f ca="1">INDEX(Parameters,MATCH($A43,Parameters!$A:$A,0),MATCH(J$3,Parameters!$8:$8,0))</f>
        <v>0</v>
      </c>
      <c r="K43" s="14">
        <f ca="1">INDEX(Parameters,MATCH($A43,Parameters!$A:$A,0),MATCH(K$3,Parameters!$8:$8,0))</f>
        <v>0</v>
      </c>
      <c r="L43" s="14">
        <f ca="1">INDEX(Parameters,MATCH($A43,Parameters!$A:$A,0),MATCH(L$3,Parameters!$8:$8,0))</f>
        <v>0</v>
      </c>
      <c r="M43" s="14">
        <f ca="1">INDEX(Parameters,MATCH($A43,Parameters!$A:$A,0),MATCH(M$3,Parameters!$8:$8,0))</f>
        <v>0</v>
      </c>
      <c r="N43" s="14">
        <f ca="1">INDEX(Parameters,MATCH($A43,Parameters!$A:$A,0),MATCH(N$3,Parameters!$8:$8,0))</f>
        <v>0</v>
      </c>
      <c r="O43" s="14">
        <f ca="1">INDEX(Parameters,MATCH($A43,Parameters!$A:$A,0),MATCH(O$3,Parameters!$8:$8,0))</f>
        <v>0</v>
      </c>
      <c r="P43" s="14">
        <f ca="1">INDEX(Parameters,MATCH($A43,Parameters!$A:$A,0),MATCH(P$3,Parameters!$8:$8,0))</f>
        <v>0</v>
      </c>
      <c r="Q43" s="14">
        <f ca="1">INDEX(Parameters,MATCH($A43,Parameters!$A:$A,0),MATCH(Q$3,Parameters!$8:$8,0))</f>
        <v>0</v>
      </c>
      <c r="R43" s="14">
        <f ca="1">INDEX(Parameters,MATCH($A43,Parameters!$A:$A,0),MATCH(R$3,Parameters!$8:$8,0))</f>
        <v>0</v>
      </c>
      <c r="S43" s="14">
        <f ca="1">INDEX(Parameters,MATCH($A43,Parameters!$A:$A,0),MATCH(S$3,Parameters!$8:$8,0))</f>
        <v>0</v>
      </c>
      <c r="T43" s="14">
        <f ca="1">INDEX(Parameters,MATCH($A43,Parameters!$A:$A,0),MATCH(T$3,Parameters!$8:$8,0))</f>
        <v>0</v>
      </c>
      <c r="U43" s="14">
        <f ca="1">INDEX(Parameters,MATCH($A43,Parameters!$A:$A,0),MATCH(U$3,Parameters!$8:$8,0))</f>
        <v>0</v>
      </c>
      <c r="V43" s="14">
        <f ca="1">INDEX(Parameters,MATCH($A43,Parameters!$A:$A,0),MATCH(V$3,Parameters!$8:$8,0))</f>
        <v>0</v>
      </c>
      <c r="W43" s="14">
        <f ca="1">INDEX(Parameters,MATCH($A43,Parameters!$A:$A,0),MATCH(W$3,Parameters!$8:$8,0))</f>
        <v>0</v>
      </c>
      <c r="X43" s="14">
        <f ca="1">INDEX(Parameters,MATCH($A43,Parameters!$A:$A,0),MATCH(X$3,Parameters!$8:$8,0))</f>
        <v>0</v>
      </c>
      <c r="Y43" s="14">
        <f ca="1">INDEX(Parameters,MATCH($A43,Parameters!$A:$A,0),MATCH(Y$3,Parameters!$8:$8,0))</f>
        <v>0</v>
      </c>
      <c r="Z43" s="14">
        <f ca="1">INDEX(Parameters,MATCH($A43,Parameters!$A:$A,0),MATCH(Z$3,Parameters!$8:$8,0))</f>
        <v>0</v>
      </c>
      <c r="AA43" s="14">
        <f ca="1">INDEX(Parameters,MATCH($A43,Parameters!$A:$A,0),MATCH(AA$3,Parameters!$8:$8,0))</f>
        <v>0</v>
      </c>
      <c r="AB43" s="14">
        <f ca="1">INDEX(Parameters,MATCH($A43,Parameters!$A:$A,0),MATCH(AB$3,Parameters!$8:$8,0))</f>
        <v>0</v>
      </c>
      <c r="AC43" s="14">
        <f ca="1">INDEX(Parameters,MATCH($A43,Parameters!$A:$A,0),MATCH(AC$3,Parameters!$8:$8,0))</f>
        <v>0</v>
      </c>
      <c r="AD43" s="14">
        <f ca="1">INDEX(Parameters,MATCH($A43,Parameters!$A:$A,0),MATCH(AD$3,Parameters!$8:$8,0))</f>
        <v>0</v>
      </c>
      <c r="AE43" s="14">
        <f ca="1">INDEX(Parameters,MATCH($A43,Parameters!$A:$A,0),MATCH(AE$3,Parameters!$8:$8,0))</f>
        <v>0</v>
      </c>
      <c r="AF43" s="14">
        <f ca="1">INDEX(Parameters,MATCH($A43,Parameters!$A:$A,0),MATCH(AF$3,Parameters!$8:$8,0))</f>
        <v>0</v>
      </c>
      <c r="AG43" s="14">
        <f ca="1">INDEX(Parameters,MATCH($A43,Parameters!$A:$A,0),MATCH(AG$3,Parameters!$8:$8,0))</f>
        <v>0</v>
      </c>
      <c r="AH43" s="14">
        <f ca="1">INDEX(Parameters,MATCH($A43,Parameters!$A:$A,0),MATCH(AH$3,Parameters!$8:$8,0))</f>
        <v>0</v>
      </c>
      <c r="AI43" s="14">
        <f ca="1">INDEX(Parameters,MATCH($A43,Parameters!$A:$A,0),MATCH(AI$3,Parameters!$8:$8,0))</f>
        <v>0</v>
      </c>
      <c r="AJ43" s="14">
        <f ca="1">INDEX(Parameters,MATCH($A43,Parameters!$A:$A,0),MATCH(AJ$3,Parameters!$8:$8,0))</f>
        <v>0</v>
      </c>
      <c r="AK43" s="14">
        <f ca="1">INDEX(Parameters,MATCH($A43,Parameters!$A:$A,0),MATCH(AK$3,Parameters!$8:$8,0))</f>
        <v>0</v>
      </c>
      <c r="AL43" s="14">
        <f ca="1">INDEX(Parameters,MATCH($A43,Parameters!$A:$A,0),MATCH(AL$3,Parameters!$8:$8,0))</f>
        <v>0</v>
      </c>
      <c r="AM43" s="14"/>
      <c r="AN43" s="14"/>
      <c r="AO43" s="14"/>
      <c r="AP43" s="14"/>
      <c r="AQ43" s="14"/>
    </row>
    <row r="44" spans="1:43" x14ac:dyDescent="0.25">
      <c r="A44" s="66" t="str">
        <f t="shared" si="20"/>
        <v>EF_NH3_house_solid_Broilers</v>
      </c>
      <c r="B44" s="25" t="s">
        <v>165</v>
      </c>
      <c r="C44" s="2" t="s">
        <v>177</v>
      </c>
      <c r="D44" s="77" t="str">
        <f ca="1">VLOOKUP(A44,Parameters,4,0)</f>
        <v>NH3-N</v>
      </c>
      <c r="E44" s="46" t="str">
        <f t="shared" si="2"/>
        <v>Broilers</v>
      </c>
      <c r="F44" s="77" t="str">
        <f ca="1">VLOOKUP(A44,Parameters,6,0)</f>
        <v>Fraction TAN</v>
      </c>
      <c r="G44" s="175"/>
      <c r="H44" s="14">
        <f ca="1">INDEX(Parameters,MATCH($A44,Parameters!$A:$A,0),MATCH(H$3,Parameters!$8:$8,0))</f>
        <v>0.21</v>
      </c>
      <c r="I44" s="14">
        <f ca="1">INDEX(Parameters,MATCH($A44,Parameters!$A:$A,0),MATCH(I$3,Parameters!$8:$8,0))</f>
        <v>0.21</v>
      </c>
      <c r="J44" s="14">
        <f ca="1">INDEX(Parameters,MATCH($A44,Parameters!$A:$A,0),MATCH(J$3,Parameters!$8:$8,0))</f>
        <v>0.21</v>
      </c>
      <c r="K44" s="14">
        <f ca="1">INDEX(Parameters,MATCH($A44,Parameters!$A:$A,0),MATCH(K$3,Parameters!$8:$8,0))</f>
        <v>0.21</v>
      </c>
      <c r="L44" s="14">
        <f ca="1">INDEX(Parameters,MATCH($A44,Parameters!$A:$A,0),MATCH(L$3,Parameters!$8:$8,0))</f>
        <v>0.21</v>
      </c>
      <c r="M44" s="14">
        <f ca="1">INDEX(Parameters,MATCH($A44,Parameters!$A:$A,0),MATCH(M$3,Parameters!$8:$8,0))</f>
        <v>0.21</v>
      </c>
      <c r="N44" s="14">
        <f ca="1">INDEX(Parameters,MATCH($A44,Parameters!$A:$A,0),MATCH(N$3,Parameters!$8:$8,0))</f>
        <v>0.21</v>
      </c>
      <c r="O44" s="14">
        <f ca="1">INDEX(Parameters,MATCH($A44,Parameters!$A:$A,0),MATCH(O$3,Parameters!$8:$8,0))</f>
        <v>0.21</v>
      </c>
      <c r="P44" s="14">
        <f ca="1">INDEX(Parameters,MATCH($A44,Parameters!$A:$A,0),MATCH(P$3,Parameters!$8:$8,0))</f>
        <v>0.21</v>
      </c>
      <c r="Q44" s="14">
        <f ca="1">INDEX(Parameters,MATCH($A44,Parameters!$A:$A,0),MATCH(Q$3,Parameters!$8:$8,0))</f>
        <v>0.21</v>
      </c>
      <c r="R44" s="14">
        <f ca="1">INDEX(Parameters,MATCH($A44,Parameters!$A:$A,0),MATCH(R$3,Parameters!$8:$8,0))</f>
        <v>0.21</v>
      </c>
      <c r="S44" s="14">
        <f ca="1">INDEX(Parameters,MATCH($A44,Parameters!$A:$A,0),MATCH(S$3,Parameters!$8:$8,0))</f>
        <v>0.21</v>
      </c>
      <c r="T44" s="14">
        <f ca="1">INDEX(Parameters,MATCH($A44,Parameters!$A:$A,0),MATCH(T$3,Parameters!$8:$8,0))</f>
        <v>0.21</v>
      </c>
      <c r="U44" s="14">
        <f ca="1">INDEX(Parameters,MATCH($A44,Parameters!$A:$A,0),MATCH(U$3,Parameters!$8:$8,0))</f>
        <v>0.21</v>
      </c>
      <c r="V44" s="14">
        <f ca="1">INDEX(Parameters,MATCH($A44,Parameters!$A:$A,0),MATCH(V$3,Parameters!$8:$8,0))</f>
        <v>0.21</v>
      </c>
      <c r="W44" s="14">
        <f ca="1">INDEX(Parameters,MATCH($A44,Parameters!$A:$A,0),MATCH(W$3,Parameters!$8:$8,0))</f>
        <v>0.21</v>
      </c>
      <c r="X44" s="14">
        <f ca="1">INDEX(Parameters,MATCH($A44,Parameters!$A:$A,0),MATCH(X$3,Parameters!$8:$8,0))</f>
        <v>0.21</v>
      </c>
      <c r="Y44" s="14">
        <f ca="1">INDEX(Parameters,MATCH($A44,Parameters!$A:$A,0),MATCH(Y$3,Parameters!$8:$8,0))</f>
        <v>0.21</v>
      </c>
      <c r="Z44" s="14">
        <f ca="1">INDEX(Parameters,MATCH($A44,Parameters!$A:$A,0),MATCH(Z$3,Parameters!$8:$8,0))</f>
        <v>0.21</v>
      </c>
      <c r="AA44" s="14">
        <f ca="1">INDEX(Parameters,MATCH($A44,Parameters!$A:$A,0),MATCH(AA$3,Parameters!$8:$8,0))</f>
        <v>0.21</v>
      </c>
      <c r="AB44" s="14">
        <f ca="1">INDEX(Parameters,MATCH($A44,Parameters!$A:$A,0),MATCH(AB$3,Parameters!$8:$8,0))</f>
        <v>0.21</v>
      </c>
      <c r="AC44" s="14">
        <f ca="1">INDEX(Parameters,MATCH($A44,Parameters!$A:$A,0),MATCH(AC$3,Parameters!$8:$8,0))</f>
        <v>0.21</v>
      </c>
      <c r="AD44" s="14">
        <f ca="1">INDEX(Parameters,MATCH($A44,Parameters!$A:$A,0),MATCH(AD$3,Parameters!$8:$8,0))</f>
        <v>0.21</v>
      </c>
      <c r="AE44" s="14">
        <f ca="1">INDEX(Parameters,MATCH($A44,Parameters!$A:$A,0),MATCH(AE$3,Parameters!$8:$8,0))</f>
        <v>0.21</v>
      </c>
      <c r="AF44" s="14">
        <f ca="1">INDEX(Parameters,MATCH($A44,Parameters!$A:$A,0),MATCH(AF$3,Parameters!$8:$8,0))</f>
        <v>0.21</v>
      </c>
      <c r="AG44" s="14">
        <f ca="1">INDEX(Parameters,MATCH($A44,Parameters!$A:$A,0),MATCH(AG$3,Parameters!$8:$8,0))</f>
        <v>0.21</v>
      </c>
      <c r="AH44" s="14">
        <f ca="1">INDEX(Parameters,MATCH($A44,Parameters!$A:$A,0),MATCH(AH$3,Parameters!$8:$8,0))</f>
        <v>0.21</v>
      </c>
      <c r="AI44" s="14">
        <f ca="1">INDEX(Parameters,MATCH($A44,Parameters!$A:$A,0),MATCH(AI$3,Parameters!$8:$8,0))</f>
        <v>0.21</v>
      </c>
      <c r="AJ44" s="14">
        <f ca="1">INDEX(Parameters,MATCH($A44,Parameters!$A:$A,0),MATCH(AJ$3,Parameters!$8:$8,0))</f>
        <v>0.21</v>
      </c>
      <c r="AK44" s="14">
        <f ca="1">INDEX(Parameters,MATCH($A44,Parameters!$A:$A,0),MATCH(AK$3,Parameters!$8:$8,0))</f>
        <v>0.21</v>
      </c>
      <c r="AL44" s="14">
        <f ca="1">INDEX(Parameters,MATCH($A44,Parameters!$A:$A,0),MATCH(AL$3,Parameters!$8:$8,0))</f>
        <v>0.21</v>
      </c>
      <c r="AM44" s="14"/>
      <c r="AN44" s="14"/>
      <c r="AO44" s="14"/>
      <c r="AP44" s="14"/>
      <c r="AQ44" s="14"/>
    </row>
    <row r="45" spans="1:43" x14ac:dyDescent="0.25">
      <c r="A45" s="66" t="str">
        <f t="shared" si="20"/>
        <v>EF_NH3_yard_Broilers</v>
      </c>
      <c r="B45" s="25" t="s">
        <v>165</v>
      </c>
      <c r="C45" s="2" t="s">
        <v>487</v>
      </c>
      <c r="D45" s="77" t="str">
        <f ca="1">VLOOKUP(A45,Parameters,4,0)</f>
        <v>NH3-N</v>
      </c>
      <c r="E45" s="46" t="str">
        <f t="shared" si="2"/>
        <v>Broilers</v>
      </c>
      <c r="F45" s="77" t="str">
        <f ca="1">VLOOKUP(A45,Parameters,6,0)</f>
        <v>Fraction TAN</v>
      </c>
      <c r="G45" s="215"/>
      <c r="H45" s="14">
        <f ca="1">INDEX(Parameters,MATCH($A45,Parameters!$A:$A,0),MATCH(H$3,Parameters!$8:$8,0))</f>
        <v>0</v>
      </c>
      <c r="I45" s="14">
        <f ca="1">INDEX(Parameters,MATCH($A45,Parameters!$A:$A,0),MATCH(I$3,Parameters!$8:$8,0))</f>
        <v>0</v>
      </c>
      <c r="J45" s="14">
        <f ca="1">INDEX(Parameters,MATCH($A45,Parameters!$A:$A,0),MATCH(J$3,Parameters!$8:$8,0))</f>
        <v>0</v>
      </c>
      <c r="K45" s="14">
        <f ca="1">INDEX(Parameters,MATCH($A45,Parameters!$A:$A,0),MATCH(K$3,Parameters!$8:$8,0))</f>
        <v>0</v>
      </c>
      <c r="L45" s="14">
        <f ca="1">INDEX(Parameters,MATCH($A45,Parameters!$A:$A,0),MATCH(L$3,Parameters!$8:$8,0))</f>
        <v>0</v>
      </c>
      <c r="M45" s="14">
        <f ca="1">INDEX(Parameters,MATCH($A45,Parameters!$A:$A,0),MATCH(M$3,Parameters!$8:$8,0))</f>
        <v>0</v>
      </c>
      <c r="N45" s="14">
        <f ca="1">INDEX(Parameters,MATCH($A45,Parameters!$A:$A,0),MATCH(N$3,Parameters!$8:$8,0))</f>
        <v>0</v>
      </c>
      <c r="O45" s="14">
        <f ca="1">INDEX(Parameters,MATCH($A45,Parameters!$A:$A,0),MATCH(O$3,Parameters!$8:$8,0))</f>
        <v>0</v>
      </c>
      <c r="P45" s="14">
        <f ca="1">INDEX(Parameters,MATCH($A45,Parameters!$A:$A,0),MATCH(P$3,Parameters!$8:$8,0))</f>
        <v>0</v>
      </c>
      <c r="Q45" s="14">
        <f ca="1">INDEX(Parameters,MATCH($A45,Parameters!$A:$A,0),MATCH(Q$3,Parameters!$8:$8,0))</f>
        <v>0</v>
      </c>
      <c r="R45" s="14">
        <f ca="1">INDEX(Parameters,MATCH($A45,Parameters!$A:$A,0),MATCH(R$3,Parameters!$8:$8,0))</f>
        <v>0</v>
      </c>
      <c r="S45" s="14">
        <f ca="1">INDEX(Parameters,MATCH($A45,Parameters!$A:$A,0),MATCH(S$3,Parameters!$8:$8,0))</f>
        <v>0</v>
      </c>
      <c r="T45" s="14">
        <f ca="1">INDEX(Parameters,MATCH($A45,Parameters!$A:$A,0),MATCH(T$3,Parameters!$8:$8,0))</f>
        <v>0</v>
      </c>
      <c r="U45" s="14">
        <f ca="1">INDEX(Parameters,MATCH($A45,Parameters!$A:$A,0),MATCH(U$3,Parameters!$8:$8,0))</f>
        <v>0</v>
      </c>
      <c r="V45" s="14">
        <f ca="1">INDEX(Parameters,MATCH($A45,Parameters!$A:$A,0),MATCH(V$3,Parameters!$8:$8,0))</f>
        <v>0</v>
      </c>
      <c r="W45" s="14">
        <f ca="1">INDEX(Parameters,MATCH($A45,Parameters!$A:$A,0),MATCH(W$3,Parameters!$8:$8,0))</f>
        <v>0</v>
      </c>
      <c r="X45" s="14">
        <f ca="1">INDEX(Parameters,MATCH($A45,Parameters!$A:$A,0),MATCH(X$3,Parameters!$8:$8,0))</f>
        <v>0</v>
      </c>
      <c r="Y45" s="14">
        <f ca="1">INDEX(Parameters,MATCH($A45,Parameters!$A:$A,0),MATCH(Y$3,Parameters!$8:$8,0))</f>
        <v>0</v>
      </c>
      <c r="Z45" s="14">
        <f ca="1">INDEX(Parameters,MATCH($A45,Parameters!$A:$A,0),MATCH(Z$3,Parameters!$8:$8,0))</f>
        <v>0</v>
      </c>
      <c r="AA45" s="14">
        <f ca="1">INDEX(Parameters,MATCH($A45,Parameters!$A:$A,0),MATCH(AA$3,Parameters!$8:$8,0))</f>
        <v>0</v>
      </c>
      <c r="AB45" s="14">
        <f ca="1">INDEX(Parameters,MATCH($A45,Parameters!$A:$A,0),MATCH(AB$3,Parameters!$8:$8,0))</f>
        <v>0</v>
      </c>
      <c r="AC45" s="14">
        <f ca="1">INDEX(Parameters,MATCH($A45,Parameters!$A:$A,0),MATCH(AC$3,Parameters!$8:$8,0))</f>
        <v>0</v>
      </c>
      <c r="AD45" s="14">
        <f ca="1">INDEX(Parameters,MATCH($A45,Parameters!$A:$A,0),MATCH(AD$3,Parameters!$8:$8,0))</f>
        <v>0</v>
      </c>
      <c r="AE45" s="14">
        <f ca="1">INDEX(Parameters,MATCH($A45,Parameters!$A:$A,0),MATCH(AE$3,Parameters!$8:$8,0))</f>
        <v>0</v>
      </c>
      <c r="AF45" s="14">
        <f ca="1">INDEX(Parameters,MATCH($A45,Parameters!$A:$A,0),MATCH(AF$3,Parameters!$8:$8,0))</f>
        <v>0</v>
      </c>
      <c r="AG45" s="14">
        <f ca="1">INDEX(Parameters,MATCH($A45,Parameters!$A:$A,0),MATCH(AG$3,Parameters!$8:$8,0))</f>
        <v>0</v>
      </c>
      <c r="AH45" s="14">
        <f ca="1">INDEX(Parameters,MATCH($A45,Parameters!$A:$A,0),MATCH(AH$3,Parameters!$8:$8,0))</f>
        <v>0</v>
      </c>
      <c r="AI45" s="14">
        <f ca="1">INDEX(Parameters,MATCH($A45,Parameters!$A:$A,0),MATCH(AI$3,Parameters!$8:$8,0))</f>
        <v>0</v>
      </c>
      <c r="AJ45" s="14">
        <f ca="1">INDEX(Parameters,MATCH($A45,Parameters!$A:$A,0),MATCH(AJ$3,Parameters!$8:$8,0))</f>
        <v>0</v>
      </c>
      <c r="AK45" s="14">
        <f ca="1">INDEX(Parameters,MATCH($A45,Parameters!$A:$A,0),MATCH(AK$3,Parameters!$8:$8,0))</f>
        <v>0</v>
      </c>
      <c r="AL45" s="14">
        <f ca="1">INDEX(Parameters,MATCH($A45,Parameters!$A:$A,0),MATCH(AL$3,Parameters!$8:$8,0))</f>
        <v>0</v>
      </c>
      <c r="AM45" s="14"/>
      <c r="AN45" s="14"/>
      <c r="AO45" s="14"/>
      <c r="AP45" s="14"/>
      <c r="AQ45" s="14"/>
    </row>
    <row r="46" spans="1:43" ht="18" x14ac:dyDescent="0.35">
      <c r="A46" s="89" t="s">
        <v>306</v>
      </c>
      <c r="B46" s="25" t="s">
        <v>165</v>
      </c>
      <c r="C46" s="73" t="s">
        <v>274</v>
      </c>
      <c r="D46" s="2" t="s">
        <v>252</v>
      </c>
      <c r="E46" s="46" t="str">
        <f t="shared" si="2"/>
        <v>Broilers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Broilers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Broilers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Straw_Broilers</v>
      </c>
      <c r="B50" s="25" t="s">
        <v>165</v>
      </c>
      <c r="C50" s="25" t="s">
        <v>169</v>
      </c>
      <c r="D50" s="77" t="str">
        <f ca="1">VLOOKUP(A50,Parameters,4,0)</f>
        <v>-</v>
      </c>
      <c r="E50" s="46" t="str">
        <f t="shared" si="2"/>
        <v>Broilers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N_added_in_straw_Broilers</v>
      </c>
      <c r="B51" s="25" t="s">
        <v>165</v>
      </c>
      <c r="C51" s="2" t="s">
        <v>173</v>
      </c>
      <c r="D51" s="77" t="str">
        <f ca="1">VLOOKUP(A51,Parameters,4,0)</f>
        <v>-</v>
      </c>
      <c r="E51" s="46" t="str">
        <f t="shared" si="2"/>
        <v>Broilers</v>
      </c>
      <c r="F51" s="77" t="str">
        <f ca="1">VLOOKUP(A51,Parameters,6,0)</f>
        <v>kg/animal/yr</v>
      </c>
      <c r="G51" s="175"/>
      <c r="H51" s="56">
        <f ca="1">INDEX(Parameters,MATCH($A51,Parameters!$A:$A,0),MATCH(H$3,Parameters!$8:$8,0))</f>
        <v>0</v>
      </c>
      <c r="I51" s="56">
        <f ca="1">INDEX(Parameters,MATCH($A51,Parameters!$A:$A,0),MATCH(I$3,Parameters!$8:$8,0))</f>
        <v>0</v>
      </c>
      <c r="J51" s="56">
        <f ca="1">INDEX(Parameters,MATCH($A51,Parameters!$A:$A,0),MATCH(J$3,Parameters!$8:$8,0))</f>
        <v>0</v>
      </c>
      <c r="K51" s="56">
        <f ca="1">INDEX(Parameters,MATCH($A51,Parameters!$A:$A,0),MATCH(K$3,Parameters!$8:$8,0))</f>
        <v>0</v>
      </c>
      <c r="L51" s="56">
        <f ca="1">INDEX(Parameters,MATCH($A51,Parameters!$A:$A,0),MATCH(L$3,Parameters!$8:$8,0))</f>
        <v>0</v>
      </c>
      <c r="M51" s="56">
        <f ca="1">INDEX(Parameters,MATCH($A51,Parameters!$A:$A,0),MATCH(M$3,Parameters!$8:$8,0))</f>
        <v>0</v>
      </c>
      <c r="N51" s="56">
        <f ca="1">INDEX(Parameters,MATCH($A51,Parameters!$A:$A,0),MATCH(N$3,Parameters!$8:$8,0))</f>
        <v>0</v>
      </c>
      <c r="O51" s="56">
        <f ca="1">INDEX(Parameters,MATCH($A51,Parameters!$A:$A,0),MATCH(O$3,Parameters!$8:$8,0))</f>
        <v>0</v>
      </c>
      <c r="P51" s="56">
        <f ca="1">INDEX(Parameters,MATCH($A51,Parameters!$A:$A,0),MATCH(P$3,Parameters!$8:$8,0))</f>
        <v>0</v>
      </c>
      <c r="Q51" s="56">
        <f ca="1">INDEX(Parameters,MATCH($A51,Parameters!$A:$A,0),MATCH(Q$3,Parameters!$8:$8,0))</f>
        <v>0</v>
      </c>
      <c r="R51" s="56">
        <f ca="1">INDEX(Parameters,MATCH($A51,Parameters!$A:$A,0),MATCH(R$3,Parameters!$8:$8,0))</f>
        <v>0</v>
      </c>
      <c r="S51" s="56">
        <f ca="1">INDEX(Parameters,MATCH($A51,Parameters!$A:$A,0),MATCH(S$3,Parameters!$8:$8,0))</f>
        <v>0</v>
      </c>
      <c r="T51" s="56">
        <f ca="1">INDEX(Parameters,MATCH($A51,Parameters!$A:$A,0),MATCH(T$3,Parameters!$8:$8,0))</f>
        <v>0</v>
      </c>
      <c r="U51" s="56">
        <f ca="1">INDEX(Parameters,MATCH($A51,Parameters!$A:$A,0),MATCH(U$3,Parameters!$8:$8,0))</f>
        <v>0</v>
      </c>
      <c r="V51" s="56">
        <f ca="1">INDEX(Parameters,MATCH($A51,Parameters!$A:$A,0),MATCH(V$3,Parameters!$8:$8,0))</f>
        <v>0</v>
      </c>
      <c r="W51" s="56">
        <f ca="1">INDEX(Parameters,MATCH($A51,Parameters!$A:$A,0),MATCH(W$3,Parameters!$8:$8,0))</f>
        <v>0</v>
      </c>
      <c r="X51" s="56">
        <f ca="1">INDEX(Parameters,MATCH($A51,Parameters!$A:$A,0),MATCH(X$3,Parameters!$8:$8,0))</f>
        <v>0</v>
      </c>
      <c r="Y51" s="56">
        <f ca="1">INDEX(Parameters,MATCH($A51,Parameters!$A:$A,0),MATCH(Y$3,Parameters!$8:$8,0))</f>
        <v>0</v>
      </c>
      <c r="Z51" s="56">
        <f ca="1">INDEX(Parameters,MATCH($A51,Parameters!$A:$A,0),MATCH(Z$3,Parameters!$8:$8,0))</f>
        <v>0</v>
      </c>
      <c r="AA51" s="56">
        <f ca="1">INDEX(Parameters,MATCH($A51,Parameters!$A:$A,0),MATCH(AA$3,Parameters!$8:$8,0))</f>
        <v>0</v>
      </c>
      <c r="AB51" s="56">
        <f ca="1">INDEX(Parameters,MATCH($A51,Parameters!$A:$A,0),MATCH(AB$3,Parameters!$8:$8,0))</f>
        <v>0</v>
      </c>
      <c r="AC51" s="56">
        <f ca="1">INDEX(Parameters,MATCH($A51,Parameters!$A:$A,0),MATCH(AC$3,Parameters!$8:$8,0))</f>
        <v>0</v>
      </c>
      <c r="AD51" s="56">
        <f ca="1">INDEX(Parameters,MATCH($A51,Parameters!$A:$A,0),MATCH(AD$3,Parameters!$8:$8,0))</f>
        <v>0</v>
      </c>
      <c r="AE51" s="56">
        <f ca="1">INDEX(Parameters,MATCH($A51,Parameters!$A:$A,0),MATCH(AE$3,Parameters!$8:$8,0))</f>
        <v>0</v>
      </c>
      <c r="AF51" s="56">
        <f ca="1">INDEX(Parameters,MATCH($A51,Parameters!$A:$A,0),MATCH(AF$3,Parameters!$8:$8,0))</f>
        <v>0</v>
      </c>
      <c r="AG51" s="56">
        <f ca="1">INDEX(Parameters,MATCH($A51,Parameters!$A:$A,0),MATCH(AG$3,Parameters!$8:$8,0))</f>
        <v>0</v>
      </c>
      <c r="AH51" s="56">
        <f ca="1">INDEX(Parameters,MATCH($A51,Parameters!$A:$A,0),MATCH(AH$3,Parameters!$8:$8,0))</f>
        <v>0</v>
      </c>
      <c r="AI51" s="56">
        <f ca="1">INDEX(Parameters,MATCH($A51,Parameters!$A:$A,0),MATCH(AI$3,Parameters!$8:$8,0))</f>
        <v>0</v>
      </c>
      <c r="AJ51" s="56">
        <f ca="1">INDEX(Parameters,MATCH($A51,Parameters!$A:$A,0),MATCH(AJ$3,Parameters!$8:$8,0))</f>
        <v>0</v>
      </c>
      <c r="AK51" s="56">
        <f ca="1">INDEX(Parameters,MATCH($A51,Parameters!$A:$A,0),MATCH(AK$3,Parameters!$8:$8,0))</f>
        <v>0</v>
      </c>
      <c r="AL51" s="56">
        <f ca="1">INDEX(Parameters,MATCH($A51,Parameters!$A:$A,0),MATCH(AL$3,Parameters!$8:$8,0))</f>
        <v>0</v>
      </c>
      <c r="AM51" s="56"/>
      <c r="AN51" s="56"/>
      <c r="AO51" s="56"/>
      <c r="AP51" s="56"/>
      <c r="AQ51" s="56"/>
    </row>
    <row r="52" spans="1:43" ht="18" x14ac:dyDescent="0.35">
      <c r="A52" s="68"/>
      <c r="B52" s="25" t="s">
        <v>165</v>
      </c>
      <c r="C52" s="63" t="s">
        <v>184</v>
      </c>
      <c r="D52" s="25" t="s">
        <v>153</v>
      </c>
      <c r="E52" s="46" t="str">
        <f t="shared" si="2"/>
        <v>Broilers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fimm_Broilers</v>
      </c>
      <c r="B53" s="25" t="s">
        <v>165</v>
      </c>
      <c r="C53" s="63" t="s">
        <v>185</v>
      </c>
      <c r="D53" s="77" t="str">
        <f ca="1">VLOOKUP(A53,Parameters,4,0)</f>
        <v>N</v>
      </c>
      <c r="E53" s="46" t="str">
        <f t="shared" si="2"/>
        <v>Broilers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Broilers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Broilers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Broilers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xstore_slurry_Broilers</v>
      </c>
      <c r="B58" s="25" t="s">
        <v>165</v>
      </c>
      <c r="C58" s="63" t="s">
        <v>380</v>
      </c>
      <c r="D58" s="77" t="str">
        <f>VLOOKUP(A58,Parameters,4,0)</f>
        <v>-</v>
      </c>
      <c r="E58" s="46" t="str">
        <f t="shared" si="2"/>
        <v>Broilers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xstore_solid_Broilers</v>
      </c>
      <c r="B59" s="25" t="s">
        <v>165</v>
      </c>
      <c r="C59" s="63" t="s">
        <v>190</v>
      </c>
      <c r="D59" s="77" t="str">
        <f>VLOOKUP(A59,Parameters,4,0)</f>
        <v>-</v>
      </c>
      <c r="E59" s="46" t="str">
        <f t="shared" si="2"/>
        <v>Broilers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Broilers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Broilers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Broilers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Broilers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xbiogas_slurry_Broilers</v>
      </c>
      <c r="B65" s="25" t="s">
        <v>165</v>
      </c>
      <c r="C65" s="63" t="s">
        <v>287</v>
      </c>
      <c r="D65" s="77" t="str">
        <f>VLOOKUP(A65,Parameters,4,0)</f>
        <v>-</v>
      </c>
      <c r="E65" s="46" t="str">
        <f t="shared" si="2"/>
        <v>Broilers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Broilers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Broilers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xbiogas_solid_Broilers</v>
      </c>
      <c r="B68" s="25" t="s">
        <v>165</v>
      </c>
      <c r="C68" s="101" t="s">
        <v>367</v>
      </c>
      <c r="D68" s="77" t="str">
        <f>VLOOKUP(A68,Parameters,4,0)</f>
        <v>-</v>
      </c>
      <c r="E68" s="46" t="str">
        <f t="shared" si="2"/>
        <v>Broilers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Broilers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Broilers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Broilers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Broilers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Broilers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Broilers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fmin_Broilers</v>
      </c>
      <c r="B77" s="25" t="s">
        <v>165</v>
      </c>
      <c r="C77" s="42" t="s">
        <v>195</v>
      </c>
      <c r="D77" s="77" t="str">
        <f ca="1">VLOOKUP(A77,Parameters,4,0)</f>
        <v>N</v>
      </c>
      <c r="E77" s="46" t="str">
        <f t="shared" si="2"/>
        <v>Broilers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Broilers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EF_NH3_storage_slurry_Broilers</v>
      </c>
      <c r="B80" s="25" t="s">
        <v>165</v>
      </c>
      <c r="C80" s="2" t="s">
        <v>209</v>
      </c>
      <c r="D80" s="77" t="str">
        <f t="shared" ref="D80:D87" ca="1" si="47">VLOOKUP(A80,Parameters,4,0)</f>
        <v>NH3-N</v>
      </c>
      <c r="E80" s="46" t="str">
        <f t="shared" si="2"/>
        <v>Broilers</v>
      </c>
      <c r="F80" s="77" t="str">
        <f t="shared" ref="F80:F87" ca="1" si="48">VLOOKUP(A80,Parameters,6,0)</f>
        <v>Fraction TAN</v>
      </c>
      <c r="G80" s="175"/>
      <c r="H80" s="62">
        <f ca="1">INDEX(Parameters,MATCH($A80,Parameters!$A:$A,0),MATCH(H$3,Parameters!$8:$8,0))</f>
        <v>0</v>
      </c>
      <c r="I80" s="62">
        <f ca="1">INDEX(Parameters,MATCH($A80,Parameters!$A:$A,0),MATCH(I$3,Parameters!$8:$8,0))</f>
        <v>0</v>
      </c>
      <c r="J80" s="62">
        <f ca="1">INDEX(Parameters,MATCH($A80,Parameters!$A:$A,0),MATCH(J$3,Parameters!$8:$8,0))</f>
        <v>0</v>
      </c>
      <c r="K80" s="62">
        <f ca="1">INDEX(Parameters,MATCH($A80,Parameters!$A:$A,0),MATCH(K$3,Parameters!$8:$8,0))</f>
        <v>0</v>
      </c>
      <c r="L80" s="62">
        <f ca="1">INDEX(Parameters,MATCH($A80,Parameters!$A:$A,0),MATCH(L$3,Parameters!$8:$8,0))</f>
        <v>0</v>
      </c>
      <c r="M80" s="62">
        <f ca="1">INDEX(Parameters,MATCH($A80,Parameters!$A:$A,0),MATCH(M$3,Parameters!$8:$8,0))</f>
        <v>0</v>
      </c>
      <c r="N80" s="62">
        <f ca="1">INDEX(Parameters,MATCH($A80,Parameters!$A:$A,0),MATCH(N$3,Parameters!$8:$8,0))</f>
        <v>0</v>
      </c>
      <c r="O80" s="62">
        <f ca="1">INDEX(Parameters,MATCH($A80,Parameters!$A:$A,0),MATCH(O$3,Parameters!$8:$8,0))</f>
        <v>0</v>
      </c>
      <c r="P80" s="62">
        <f ca="1">INDEX(Parameters,MATCH($A80,Parameters!$A:$A,0),MATCH(P$3,Parameters!$8:$8,0))</f>
        <v>0</v>
      </c>
      <c r="Q80" s="62">
        <f ca="1">INDEX(Parameters,MATCH($A80,Parameters!$A:$A,0),MATCH(Q$3,Parameters!$8:$8,0))</f>
        <v>0</v>
      </c>
      <c r="R80" s="62">
        <f ca="1">INDEX(Parameters,MATCH($A80,Parameters!$A:$A,0),MATCH(R$3,Parameters!$8:$8,0))</f>
        <v>0</v>
      </c>
      <c r="S80" s="62">
        <f ca="1">INDEX(Parameters,MATCH($A80,Parameters!$A:$A,0),MATCH(S$3,Parameters!$8:$8,0))</f>
        <v>0</v>
      </c>
      <c r="T80" s="62">
        <f ca="1">INDEX(Parameters,MATCH($A80,Parameters!$A:$A,0),MATCH(T$3,Parameters!$8:$8,0))</f>
        <v>0</v>
      </c>
      <c r="U80" s="62">
        <f ca="1">INDEX(Parameters,MATCH($A80,Parameters!$A:$A,0),MATCH(U$3,Parameters!$8:$8,0))</f>
        <v>0</v>
      </c>
      <c r="V80" s="62">
        <f ca="1">INDEX(Parameters,MATCH($A80,Parameters!$A:$A,0),MATCH(V$3,Parameters!$8:$8,0))</f>
        <v>0</v>
      </c>
      <c r="W80" s="62">
        <f ca="1">INDEX(Parameters,MATCH($A80,Parameters!$A:$A,0),MATCH(W$3,Parameters!$8:$8,0))</f>
        <v>0</v>
      </c>
      <c r="X80" s="62">
        <f ca="1">INDEX(Parameters,MATCH($A80,Parameters!$A:$A,0),MATCH(X$3,Parameters!$8:$8,0))</f>
        <v>0</v>
      </c>
      <c r="Y80" s="62">
        <f ca="1">INDEX(Parameters,MATCH($A80,Parameters!$A:$A,0),MATCH(Y$3,Parameters!$8:$8,0))</f>
        <v>0</v>
      </c>
      <c r="Z80" s="62">
        <f ca="1">INDEX(Parameters,MATCH($A80,Parameters!$A:$A,0),MATCH(Z$3,Parameters!$8:$8,0))</f>
        <v>0</v>
      </c>
      <c r="AA80" s="62">
        <f ca="1">INDEX(Parameters,MATCH($A80,Parameters!$A:$A,0),MATCH(AA$3,Parameters!$8:$8,0))</f>
        <v>0</v>
      </c>
      <c r="AB80" s="62">
        <f ca="1">INDEX(Parameters,MATCH($A80,Parameters!$A:$A,0),MATCH(AB$3,Parameters!$8:$8,0))</f>
        <v>0</v>
      </c>
      <c r="AC80" s="62">
        <f ca="1">INDEX(Parameters,MATCH($A80,Parameters!$A:$A,0),MATCH(AC$3,Parameters!$8:$8,0))</f>
        <v>0</v>
      </c>
      <c r="AD80" s="62">
        <f ca="1">INDEX(Parameters,MATCH($A80,Parameters!$A:$A,0),MATCH(AD$3,Parameters!$8:$8,0))</f>
        <v>0</v>
      </c>
      <c r="AE80" s="62">
        <f ca="1">INDEX(Parameters,MATCH($A80,Parameters!$A:$A,0),MATCH(AE$3,Parameters!$8:$8,0))</f>
        <v>0</v>
      </c>
      <c r="AF80" s="62">
        <f ca="1">INDEX(Parameters,MATCH($A80,Parameters!$A:$A,0),MATCH(AF$3,Parameters!$8:$8,0))</f>
        <v>0</v>
      </c>
      <c r="AG80" s="62">
        <f ca="1">INDEX(Parameters,MATCH($A80,Parameters!$A:$A,0),MATCH(AG$3,Parameters!$8:$8,0))</f>
        <v>0</v>
      </c>
      <c r="AH80" s="62">
        <f ca="1">INDEX(Parameters,MATCH($A80,Parameters!$A:$A,0),MATCH(AH$3,Parameters!$8:$8,0))</f>
        <v>0</v>
      </c>
      <c r="AI80" s="62">
        <f ca="1">INDEX(Parameters,MATCH($A80,Parameters!$A:$A,0),MATCH(AI$3,Parameters!$8:$8,0))</f>
        <v>0</v>
      </c>
      <c r="AJ80" s="62">
        <f ca="1">INDEX(Parameters,MATCH($A80,Parameters!$A:$A,0),MATCH(AJ$3,Parameters!$8:$8,0))</f>
        <v>0</v>
      </c>
      <c r="AK80" s="62">
        <f ca="1">INDEX(Parameters,MATCH($A80,Parameters!$A:$A,0),MATCH(AK$3,Parameters!$8:$8,0))</f>
        <v>0</v>
      </c>
      <c r="AL80" s="62">
        <f ca="1">INDEX(Parameters,MATCH($A80,Parameters!$A:$A,0),MATCH(AL$3,Parameters!$8:$8,0))</f>
        <v>0</v>
      </c>
      <c r="AM80" s="62"/>
      <c r="AN80" s="62"/>
      <c r="AO80" s="62"/>
      <c r="AP80" s="62"/>
      <c r="AQ80" s="62"/>
    </row>
    <row r="81" spans="1:43" x14ac:dyDescent="0.25">
      <c r="A81" s="66" t="str">
        <f t="shared" si="46"/>
        <v>EF_N2O_storage_slurry_Broilers</v>
      </c>
      <c r="B81" s="25" t="s">
        <v>165</v>
      </c>
      <c r="C81" s="2" t="s">
        <v>215</v>
      </c>
      <c r="D81" s="77" t="str">
        <f t="shared" ca="1" si="47"/>
        <v>N2O-N</v>
      </c>
      <c r="E81" s="46" t="str">
        <f t="shared" si="2"/>
        <v>Broilers</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EF_NO_storage_slurry_Broilers</v>
      </c>
      <c r="B82" s="25" t="s">
        <v>165</v>
      </c>
      <c r="C82" s="2" t="s">
        <v>212</v>
      </c>
      <c r="D82" s="77" t="str">
        <f t="shared" ca="1" si="47"/>
        <v>NO-N</v>
      </c>
      <c r="E82" s="46" t="str">
        <f t="shared" si="2"/>
        <v>Broilers</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EF_N2_storage_slurry_Broilers</v>
      </c>
      <c r="B83" s="25" t="s">
        <v>165</v>
      </c>
      <c r="C83" s="2" t="s">
        <v>213</v>
      </c>
      <c r="D83" s="77" t="str">
        <f t="shared" ca="1" si="47"/>
        <v>N2-N</v>
      </c>
      <c r="E83" s="46" t="str">
        <f t="shared" si="2"/>
        <v>Broilers</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EF_NH3_storage_solid_Broilers</v>
      </c>
      <c r="B84" s="25" t="s">
        <v>165</v>
      </c>
      <c r="C84" s="2" t="s">
        <v>207</v>
      </c>
      <c r="D84" s="77" t="str">
        <f t="shared" ca="1" si="47"/>
        <v>NH3-N</v>
      </c>
      <c r="E84" s="46" t="str">
        <f t="shared" si="2"/>
        <v>Broilers</v>
      </c>
      <c r="F84" s="77" t="str">
        <f t="shared" ca="1" si="48"/>
        <v>Fraction TAN</v>
      </c>
      <c r="G84" s="175"/>
      <c r="H84" s="62">
        <f ca="1">INDEX(Parameters,MATCH($A84,Parameters!$A:$A,0),MATCH(H$3,Parameters!$8:$8,0))</f>
        <v>0.3</v>
      </c>
      <c r="I84" s="62">
        <f ca="1">INDEX(Parameters,MATCH($A84,Parameters!$A:$A,0),MATCH(I$3,Parameters!$8:$8,0))</f>
        <v>0.3</v>
      </c>
      <c r="J84" s="62">
        <f ca="1">INDEX(Parameters,MATCH($A84,Parameters!$A:$A,0),MATCH(J$3,Parameters!$8:$8,0))</f>
        <v>0.3</v>
      </c>
      <c r="K84" s="62">
        <f ca="1">INDEX(Parameters,MATCH($A84,Parameters!$A:$A,0),MATCH(K$3,Parameters!$8:$8,0))</f>
        <v>0.3</v>
      </c>
      <c r="L84" s="62">
        <f ca="1">INDEX(Parameters,MATCH($A84,Parameters!$A:$A,0),MATCH(L$3,Parameters!$8:$8,0))</f>
        <v>0.3</v>
      </c>
      <c r="M84" s="62">
        <f ca="1">INDEX(Parameters,MATCH($A84,Parameters!$A:$A,0),MATCH(M$3,Parameters!$8:$8,0))</f>
        <v>0.3</v>
      </c>
      <c r="N84" s="62">
        <f ca="1">INDEX(Parameters,MATCH($A84,Parameters!$A:$A,0),MATCH(N$3,Parameters!$8:$8,0))</f>
        <v>0.3</v>
      </c>
      <c r="O84" s="62">
        <f ca="1">INDEX(Parameters,MATCH($A84,Parameters!$A:$A,0),MATCH(O$3,Parameters!$8:$8,0))</f>
        <v>0.3</v>
      </c>
      <c r="P84" s="62">
        <f ca="1">INDEX(Parameters,MATCH($A84,Parameters!$A:$A,0),MATCH(P$3,Parameters!$8:$8,0))</f>
        <v>0.3</v>
      </c>
      <c r="Q84" s="62">
        <f ca="1">INDEX(Parameters,MATCH($A84,Parameters!$A:$A,0),MATCH(Q$3,Parameters!$8:$8,0))</f>
        <v>0.3</v>
      </c>
      <c r="R84" s="62">
        <f ca="1">INDEX(Parameters,MATCH($A84,Parameters!$A:$A,0),MATCH(R$3,Parameters!$8:$8,0))</f>
        <v>0.3</v>
      </c>
      <c r="S84" s="62">
        <f ca="1">INDEX(Parameters,MATCH($A84,Parameters!$A:$A,0),MATCH(S$3,Parameters!$8:$8,0))</f>
        <v>0.3</v>
      </c>
      <c r="T84" s="62">
        <f ca="1">INDEX(Parameters,MATCH($A84,Parameters!$A:$A,0),MATCH(T$3,Parameters!$8:$8,0))</f>
        <v>0.3</v>
      </c>
      <c r="U84" s="62">
        <f ca="1">INDEX(Parameters,MATCH($A84,Parameters!$A:$A,0),MATCH(U$3,Parameters!$8:$8,0))</f>
        <v>0.3</v>
      </c>
      <c r="V84" s="62">
        <f ca="1">INDEX(Parameters,MATCH($A84,Parameters!$A:$A,0),MATCH(V$3,Parameters!$8:$8,0))</f>
        <v>0.3</v>
      </c>
      <c r="W84" s="62">
        <f ca="1">INDEX(Parameters,MATCH($A84,Parameters!$A:$A,0),MATCH(W$3,Parameters!$8:$8,0))</f>
        <v>0.3</v>
      </c>
      <c r="X84" s="62">
        <f ca="1">INDEX(Parameters,MATCH($A84,Parameters!$A:$A,0),MATCH(X$3,Parameters!$8:$8,0))</f>
        <v>0.3</v>
      </c>
      <c r="Y84" s="62">
        <f ca="1">INDEX(Parameters,MATCH($A84,Parameters!$A:$A,0),MATCH(Y$3,Parameters!$8:$8,0))</f>
        <v>0.3</v>
      </c>
      <c r="Z84" s="62">
        <f ca="1">INDEX(Parameters,MATCH($A84,Parameters!$A:$A,0),MATCH(Z$3,Parameters!$8:$8,0))</f>
        <v>0.3</v>
      </c>
      <c r="AA84" s="62">
        <f ca="1">INDEX(Parameters,MATCH($A84,Parameters!$A:$A,0),MATCH(AA$3,Parameters!$8:$8,0))</f>
        <v>0.3</v>
      </c>
      <c r="AB84" s="62">
        <f ca="1">INDEX(Parameters,MATCH($A84,Parameters!$A:$A,0),MATCH(AB$3,Parameters!$8:$8,0))</f>
        <v>0.3</v>
      </c>
      <c r="AC84" s="62">
        <f ca="1">INDEX(Parameters,MATCH($A84,Parameters!$A:$A,0),MATCH(AC$3,Parameters!$8:$8,0))</f>
        <v>0.3</v>
      </c>
      <c r="AD84" s="62">
        <f ca="1">INDEX(Parameters,MATCH($A84,Parameters!$A:$A,0),MATCH(AD$3,Parameters!$8:$8,0))</f>
        <v>0.3</v>
      </c>
      <c r="AE84" s="62">
        <f ca="1">INDEX(Parameters,MATCH($A84,Parameters!$A:$A,0),MATCH(AE$3,Parameters!$8:$8,0))</f>
        <v>0.3</v>
      </c>
      <c r="AF84" s="62">
        <f ca="1">INDEX(Parameters,MATCH($A84,Parameters!$A:$A,0),MATCH(AF$3,Parameters!$8:$8,0))</f>
        <v>0.3</v>
      </c>
      <c r="AG84" s="62">
        <f ca="1">INDEX(Parameters,MATCH($A84,Parameters!$A:$A,0),MATCH(AG$3,Parameters!$8:$8,0))</f>
        <v>0.3</v>
      </c>
      <c r="AH84" s="62">
        <f ca="1">INDEX(Parameters,MATCH($A84,Parameters!$A:$A,0),MATCH(AH$3,Parameters!$8:$8,0))</f>
        <v>0.3</v>
      </c>
      <c r="AI84" s="62">
        <f ca="1">INDEX(Parameters,MATCH($A84,Parameters!$A:$A,0),MATCH(AI$3,Parameters!$8:$8,0))</f>
        <v>0.3</v>
      </c>
      <c r="AJ84" s="62">
        <f ca="1">INDEX(Parameters,MATCH($A84,Parameters!$A:$A,0),MATCH(AJ$3,Parameters!$8:$8,0))</f>
        <v>0.3</v>
      </c>
      <c r="AK84" s="62">
        <f ca="1">INDEX(Parameters,MATCH($A84,Parameters!$A:$A,0),MATCH(AK$3,Parameters!$8:$8,0))</f>
        <v>0.3</v>
      </c>
      <c r="AL84" s="62">
        <f ca="1">INDEX(Parameters,MATCH($A84,Parameters!$A:$A,0),MATCH(AL$3,Parameters!$8:$8,0))</f>
        <v>0.3</v>
      </c>
      <c r="AM84" s="62"/>
      <c r="AN84" s="62"/>
      <c r="AO84" s="62"/>
      <c r="AP84" s="62"/>
      <c r="AQ84" s="62"/>
    </row>
    <row r="85" spans="1:43" x14ac:dyDescent="0.25">
      <c r="A85" s="66" t="str">
        <f t="shared" si="46"/>
        <v>EF_N2O_storage_solid_Broilers</v>
      </c>
      <c r="B85" s="25" t="s">
        <v>165</v>
      </c>
      <c r="C85" s="2" t="s">
        <v>218</v>
      </c>
      <c r="D85" s="77" t="str">
        <f t="shared" ca="1" si="47"/>
        <v>N2O-N</v>
      </c>
      <c r="E85" s="46" t="str">
        <f t="shared" si="2"/>
        <v>Broilers</v>
      </c>
      <c r="F85" s="77" t="str">
        <f t="shared" ca="1" si="48"/>
        <v>Fraction TAN</v>
      </c>
      <c r="G85" s="175"/>
      <c r="H85" s="62">
        <f ca="1">INDEX(Parameters,MATCH($A85,Parameters!$A:$A,0),MATCH(H$3,Parameters!$8:$8,0))</f>
        <v>2E-3</v>
      </c>
      <c r="I85" s="62">
        <f ca="1">INDEX(Parameters,MATCH($A85,Parameters!$A:$A,0),MATCH(I$3,Parameters!$8:$8,0))</f>
        <v>2E-3</v>
      </c>
      <c r="J85" s="62">
        <f ca="1">INDEX(Parameters,MATCH($A85,Parameters!$A:$A,0),MATCH(J$3,Parameters!$8:$8,0))</f>
        <v>2E-3</v>
      </c>
      <c r="K85" s="62">
        <f ca="1">INDEX(Parameters,MATCH($A85,Parameters!$A:$A,0),MATCH(K$3,Parameters!$8:$8,0))</f>
        <v>2E-3</v>
      </c>
      <c r="L85" s="62">
        <f ca="1">INDEX(Parameters,MATCH($A85,Parameters!$A:$A,0),MATCH(L$3,Parameters!$8:$8,0))</f>
        <v>2E-3</v>
      </c>
      <c r="M85" s="62">
        <f ca="1">INDEX(Parameters,MATCH($A85,Parameters!$A:$A,0),MATCH(M$3,Parameters!$8:$8,0))</f>
        <v>2E-3</v>
      </c>
      <c r="N85" s="62">
        <f ca="1">INDEX(Parameters,MATCH($A85,Parameters!$A:$A,0),MATCH(N$3,Parameters!$8:$8,0))</f>
        <v>2E-3</v>
      </c>
      <c r="O85" s="62">
        <f ca="1">INDEX(Parameters,MATCH($A85,Parameters!$A:$A,0),MATCH(O$3,Parameters!$8:$8,0))</f>
        <v>2E-3</v>
      </c>
      <c r="P85" s="62">
        <f ca="1">INDEX(Parameters,MATCH($A85,Parameters!$A:$A,0),MATCH(P$3,Parameters!$8:$8,0))</f>
        <v>2E-3</v>
      </c>
      <c r="Q85" s="62">
        <f ca="1">INDEX(Parameters,MATCH($A85,Parameters!$A:$A,0),MATCH(Q$3,Parameters!$8:$8,0))</f>
        <v>2E-3</v>
      </c>
      <c r="R85" s="62">
        <f ca="1">INDEX(Parameters,MATCH($A85,Parameters!$A:$A,0),MATCH(R$3,Parameters!$8:$8,0))</f>
        <v>2E-3</v>
      </c>
      <c r="S85" s="62">
        <f ca="1">INDEX(Parameters,MATCH($A85,Parameters!$A:$A,0),MATCH(S$3,Parameters!$8:$8,0))</f>
        <v>2E-3</v>
      </c>
      <c r="T85" s="62">
        <f ca="1">INDEX(Parameters,MATCH($A85,Parameters!$A:$A,0),MATCH(T$3,Parameters!$8:$8,0))</f>
        <v>2E-3</v>
      </c>
      <c r="U85" s="62">
        <f ca="1">INDEX(Parameters,MATCH($A85,Parameters!$A:$A,0),MATCH(U$3,Parameters!$8:$8,0))</f>
        <v>2E-3</v>
      </c>
      <c r="V85" s="62">
        <f ca="1">INDEX(Parameters,MATCH($A85,Parameters!$A:$A,0),MATCH(V$3,Parameters!$8:$8,0))</f>
        <v>2E-3</v>
      </c>
      <c r="W85" s="62">
        <f ca="1">INDEX(Parameters,MATCH($A85,Parameters!$A:$A,0),MATCH(W$3,Parameters!$8:$8,0))</f>
        <v>2E-3</v>
      </c>
      <c r="X85" s="62">
        <f ca="1">INDEX(Parameters,MATCH($A85,Parameters!$A:$A,0),MATCH(X$3,Parameters!$8:$8,0))</f>
        <v>2E-3</v>
      </c>
      <c r="Y85" s="62">
        <f ca="1">INDEX(Parameters,MATCH($A85,Parameters!$A:$A,0),MATCH(Y$3,Parameters!$8:$8,0))</f>
        <v>2E-3</v>
      </c>
      <c r="Z85" s="62">
        <f ca="1">INDEX(Parameters,MATCH($A85,Parameters!$A:$A,0),MATCH(Z$3,Parameters!$8:$8,0))</f>
        <v>2E-3</v>
      </c>
      <c r="AA85" s="62">
        <f ca="1">INDEX(Parameters,MATCH($A85,Parameters!$A:$A,0),MATCH(AA$3,Parameters!$8:$8,0))</f>
        <v>2E-3</v>
      </c>
      <c r="AB85" s="62">
        <f ca="1">INDEX(Parameters,MATCH($A85,Parameters!$A:$A,0),MATCH(AB$3,Parameters!$8:$8,0))</f>
        <v>2E-3</v>
      </c>
      <c r="AC85" s="62">
        <f ca="1">INDEX(Parameters,MATCH($A85,Parameters!$A:$A,0),MATCH(AC$3,Parameters!$8:$8,0))</f>
        <v>2E-3</v>
      </c>
      <c r="AD85" s="62">
        <f ca="1">INDEX(Parameters,MATCH($A85,Parameters!$A:$A,0),MATCH(AD$3,Parameters!$8:$8,0))</f>
        <v>2E-3</v>
      </c>
      <c r="AE85" s="62">
        <f ca="1">INDEX(Parameters,MATCH($A85,Parameters!$A:$A,0),MATCH(AE$3,Parameters!$8:$8,0))</f>
        <v>2E-3</v>
      </c>
      <c r="AF85" s="62">
        <f ca="1">INDEX(Parameters,MATCH($A85,Parameters!$A:$A,0),MATCH(AF$3,Parameters!$8:$8,0))</f>
        <v>2E-3</v>
      </c>
      <c r="AG85" s="62">
        <f ca="1">INDEX(Parameters,MATCH($A85,Parameters!$A:$A,0),MATCH(AG$3,Parameters!$8:$8,0))</f>
        <v>2E-3</v>
      </c>
      <c r="AH85" s="62">
        <f ca="1">INDEX(Parameters,MATCH($A85,Parameters!$A:$A,0),MATCH(AH$3,Parameters!$8:$8,0))</f>
        <v>2E-3</v>
      </c>
      <c r="AI85" s="62">
        <f ca="1">INDEX(Parameters,MATCH($A85,Parameters!$A:$A,0),MATCH(AI$3,Parameters!$8:$8,0))</f>
        <v>2E-3</v>
      </c>
      <c r="AJ85" s="62">
        <f ca="1">INDEX(Parameters,MATCH($A85,Parameters!$A:$A,0),MATCH(AJ$3,Parameters!$8:$8,0))</f>
        <v>2E-3</v>
      </c>
      <c r="AK85" s="62">
        <f ca="1">INDEX(Parameters,MATCH($A85,Parameters!$A:$A,0),MATCH(AK$3,Parameters!$8:$8,0))</f>
        <v>2E-3</v>
      </c>
      <c r="AL85" s="62">
        <f ca="1">INDEX(Parameters,MATCH($A85,Parameters!$A:$A,0),MATCH(AL$3,Parameters!$8:$8,0))</f>
        <v>2E-3</v>
      </c>
      <c r="AM85" s="62"/>
      <c r="AN85" s="62"/>
      <c r="AO85" s="62"/>
      <c r="AP85" s="62"/>
      <c r="AQ85" s="62"/>
    </row>
    <row r="86" spans="1:43" x14ac:dyDescent="0.25">
      <c r="A86" s="66" t="str">
        <f t="shared" si="46"/>
        <v>EF_NO_storage_solid_Broilers</v>
      </c>
      <c r="B86" s="25" t="s">
        <v>165</v>
      </c>
      <c r="C86" s="2" t="s">
        <v>210</v>
      </c>
      <c r="D86" s="77" t="str">
        <f t="shared" ca="1" si="47"/>
        <v>NO-N</v>
      </c>
      <c r="E86" s="46" t="str">
        <f t="shared" si="2"/>
        <v>Broilers</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EF_N2_storage_solid_Broilers</v>
      </c>
      <c r="B87" s="25" t="s">
        <v>165</v>
      </c>
      <c r="C87" s="2" t="s">
        <v>211</v>
      </c>
      <c r="D87" s="77" t="str">
        <f t="shared" ca="1" si="47"/>
        <v>N2-N</v>
      </c>
      <c r="E87" s="46" t="str">
        <f t="shared" si="2"/>
        <v>Broilers</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Broilers</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Broilers</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Broilers</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Broilers</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Broilers</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Broilers</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Broilers</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Broilers</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Broilers</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Broilers</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Broilers</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Broilers</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Broilers</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Broilers</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fmin_biogas_Broilers</v>
      </c>
      <c r="B103" s="25" t="s">
        <v>523</v>
      </c>
      <c r="C103" s="42" t="s">
        <v>522</v>
      </c>
      <c r="D103" s="77" t="str">
        <f ca="1">VLOOKUP(A103,Parameters,4,0)</f>
        <v>N</v>
      </c>
      <c r="E103" s="46" t="str">
        <f t="shared" si="2"/>
        <v>Broilers</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Broilers</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Broilers</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Broilers</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Broilers</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Broilers</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Broilers</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EF_NH3_applic_slurry_Broilers</v>
      </c>
      <c r="B114" s="25" t="s">
        <v>128</v>
      </c>
      <c r="C114" s="2" t="s">
        <v>322</v>
      </c>
      <c r="D114" s="77" t="str">
        <f ca="1">VLOOKUP(A114,Parameters,4,0)</f>
        <v>NH3-N</v>
      </c>
      <c r="E114" s="46" t="str">
        <f t="shared" ref="E114:E136" si="69">$A$1</f>
        <v>Broilers</v>
      </c>
      <c r="F114" s="77" t="str">
        <f ca="1">VLOOKUP(A114,Parameters,6,0)</f>
        <v>Fraction TAN</v>
      </c>
      <c r="G114" s="175"/>
      <c r="H114" s="56">
        <f ca="1">INDEX(Parameters,MATCH($A114,Parameters!$A:$A,0),MATCH(H$3,Parameters!$8:$8,0))</f>
        <v>0</v>
      </c>
      <c r="I114" s="56">
        <f ca="1">INDEX(Parameters,MATCH($A114,Parameters!$A:$A,0),MATCH(I$3,Parameters!$8:$8,0))</f>
        <v>0</v>
      </c>
      <c r="J114" s="56">
        <f ca="1">INDEX(Parameters,MATCH($A114,Parameters!$A:$A,0),MATCH(J$3,Parameters!$8:$8,0))</f>
        <v>0</v>
      </c>
      <c r="K114" s="56">
        <f ca="1">INDEX(Parameters,MATCH($A114,Parameters!$A:$A,0),MATCH(K$3,Parameters!$8:$8,0))</f>
        <v>0</v>
      </c>
      <c r="L114" s="56">
        <f ca="1">INDEX(Parameters,MATCH($A114,Parameters!$A:$A,0),MATCH(L$3,Parameters!$8:$8,0))</f>
        <v>0</v>
      </c>
      <c r="M114" s="56">
        <f ca="1">INDEX(Parameters,MATCH($A114,Parameters!$A:$A,0),MATCH(M$3,Parameters!$8:$8,0))</f>
        <v>0</v>
      </c>
      <c r="N114" s="56">
        <f ca="1">INDEX(Parameters,MATCH($A114,Parameters!$A:$A,0),MATCH(N$3,Parameters!$8:$8,0))</f>
        <v>0</v>
      </c>
      <c r="O114" s="56">
        <f ca="1">INDEX(Parameters,MATCH($A114,Parameters!$A:$A,0),MATCH(O$3,Parameters!$8:$8,0))</f>
        <v>0</v>
      </c>
      <c r="P114" s="56">
        <f ca="1">INDEX(Parameters,MATCH($A114,Parameters!$A:$A,0),MATCH(P$3,Parameters!$8:$8,0))</f>
        <v>0</v>
      </c>
      <c r="Q114" s="56">
        <f ca="1">INDEX(Parameters,MATCH($A114,Parameters!$A:$A,0),MATCH(Q$3,Parameters!$8:$8,0))</f>
        <v>0</v>
      </c>
      <c r="R114" s="56">
        <f ca="1">INDEX(Parameters,MATCH($A114,Parameters!$A:$A,0),MATCH(R$3,Parameters!$8:$8,0))</f>
        <v>0</v>
      </c>
      <c r="S114" s="56">
        <f ca="1">INDEX(Parameters,MATCH($A114,Parameters!$A:$A,0),MATCH(S$3,Parameters!$8:$8,0))</f>
        <v>0</v>
      </c>
      <c r="T114" s="56">
        <f ca="1">INDEX(Parameters,MATCH($A114,Parameters!$A:$A,0),MATCH(T$3,Parameters!$8:$8,0))</f>
        <v>0</v>
      </c>
      <c r="U114" s="56">
        <f ca="1">INDEX(Parameters,MATCH($A114,Parameters!$A:$A,0),MATCH(U$3,Parameters!$8:$8,0))</f>
        <v>0</v>
      </c>
      <c r="V114" s="56">
        <f ca="1">INDEX(Parameters,MATCH($A114,Parameters!$A:$A,0),MATCH(V$3,Parameters!$8:$8,0))</f>
        <v>0</v>
      </c>
      <c r="W114" s="56">
        <f ca="1">INDEX(Parameters,MATCH($A114,Parameters!$A:$A,0),MATCH(W$3,Parameters!$8:$8,0))</f>
        <v>0</v>
      </c>
      <c r="X114" s="56">
        <f ca="1">INDEX(Parameters,MATCH($A114,Parameters!$A:$A,0),MATCH(X$3,Parameters!$8:$8,0))</f>
        <v>0</v>
      </c>
      <c r="Y114" s="56">
        <f ca="1">INDEX(Parameters,MATCH($A114,Parameters!$A:$A,0),MATCH(Y$3,Parameters!$8:$8,0))</f>
        <v>0</v>
      </c>
      <c r="Z114" s="56">
        <f ca="1">INDEX(Parameters,MATCH($A114,Parameters!$A:$A,0),MATCH(Z$3,Parameters!$8:$8,0))</f>
        <v>0</v>
      </c>
      <c r="AA114" s="56">
        <f ca="1">INDEX(Parameters,MATCH($A114,Parameters!$A:$A,0),MATCH(AA$3,Parameters!$8:$8,0))</f>
        <v>0</v>
      </c>
      <c r="AB114" s="56">
        <f ca="1">INDEX(Parameters,MATCH($A114,Parameters!$A:$A,0),MATCH(AB$3,Parameters!$8:$8,0))</f>
        <v>0</v>
      </c>
      <c r="AC114" s="56">
        <f ca="1">INDEX(Parameters,MATCH($A114,Parameters!$A:$A,0),MATCH(AC$3,Parameters!$8:$8,0))</f>
        <v>0</v>
      </c>
      <c r="AD114" s="56">
        <f ca="1">INDEX(Parameters,MATCH($A114,Parameters!$A:$A,0),MATCH(AD$3,Parameters!$8:$8,0))</f>
        <v>0</v>
      </c>
      <c r="AE114" s="56">
        <f ca="1">INDEX(Parameters,MATCH($A114,Parameters!$A:$A,0),MATCH(AE$3,Parameters!$8:$8,0))</f>
        <v>0</v>
      </c>
      <c r="AF114" s="56">
        <f ca="1">INDEX(Parameters,MATCH($A114,Parameters!$A:$A,0),MATCH(AF$3,Parameters!$8:$8,0))</f>
        <v>0</v>
      </c>
      <c r="AG114" s="56">
        <f ca="1">INDEX(Parameters,MATCH($A114,Parameters!$A:$A,0),MATCH(AG$3,Parameters!$8:$8,0))</f>
        <v>0</v>
      </c>
      <c r="AH114" s="56">
        <f ca="1">INDEX(Parameters,MATCH($A114,Parameters!$A:$A,0),MATCH(AH$3,Parameters!$8:$8,0))</f>
        <v>0</v>
      </c>
      <c r="AI114" s="56">
        <f ca="1">INDEX(Parameters,MATCH($A114,Parameters!$A:$A,0),MATCH(AI$3,Parameters!$8:$8,0))</f>
        <v>0</v>
      </c>
      <c r="AJ114" s="56">
        <f ca="1">INDEX(Parameters,MATCH($A114,Parameters!$A:$A,0),MATCH(AJ$3,Parameters!$8:$8,0))</f>
        <v>0</v>
      </c>
      <c r="AK114" s="56">
        <f ca="1">INDEX(Parameters,MATCH($A114,Parameters!$A:$A,0),MATCH(AK$3,Parameters!$8:$8,0))</f>
        <v>0</v>
      </c>
      <c r="AL114" s="56">
        <f ca="1">INDEX(Parameters,MATCH($A114,Parameters!$A:$A,0),MATCH(AL$3,Parameters!$8:$8,0))</f>
        <v>0</v>
      </c>
      <c r="AM114" s="56"/>
      <c r="AN114" s="56"/>
      <c r="AO114" s="56"/>
      <c r="AP114" s="56"/>
      <c r="AQ114" s="56"/>
    </row>
    <row r="115" spans="1:43" x14ac:dyDescent="0.25">
      <c r="A115" s="66" t="str">
        <f t="shared" si="68"/>
        <v>EF_NH3_applic_solid_Broilers</v>
      </c>
      <c r="B115" s="25" t="s">
        <v>128</v>
      </c>
      <c r="C115" s="2" t="s">
        <v>323</v>
      </c>
      <c r="D115" s="77" t="str">
        <f ca="1">VLOOKUP(A115,Parameters,4,0)</f>
        <v>NH3-N</v>
      </c>
      <c r="E115" s="46" t="str">
        <f t="shared" si="69"/>
        <v>Broilers</v>
      </c>
      <c r="F115" s="77" t="str">
        <f ca="1">VLOOKUP(A115,Parameters,6,0)</f>
        <v>Fraction TAN</v>
      </c>
      <c r="G115" s="175"/>
      <c r="H115" s="56">
        <f ca="1">INDEX(Parameters,MATCH($A115,Parameters!$A:$A,0),MATCH(H$3,Parameters!$8:$8,0))</f>
        <v>0.38</v>
      </c>
      <c r="I115" s="56">
        <f ca="1">INDEX(Parameters,MATCH($A115,Parameters!$A:$A,0),MATCH(I$3,Parameters!$8:$8,0))</f>
        <v>0.38</v>
      </c>
      <c r="J115" s="56">
        <f ca="1">INDEX(Parameters,MATCH($A115,Parameters!$A:$A,0),MATCH(J$3,Parameters!$8:$8,0))</f>
        <v>0.38</v>
      </c>
      <c r="K115" s="56">
        <f ca="1">INDEX(Parameters,MATCH($A115,Parameters!$A:$A,0),MATCH(K$3,Parameters!$8:$8,0))</f>
        <v>0.38</v>
      </c>
      <c r="L115" s="56">
        <f ca="1">INDEX(Parameters,MATCH($A115,Parameters!$A:$A,0),MATCH(L$3,Parameters!$8:$8,0))</f>
        <v>0.38</v>
      </c>
      <c r="M115" s="56">
        <f ca="1">INDEX(Parameters,MATCH($A115,Parameters!$A:$A,0),MATCH(M$3,Parameters!$8:$8,0))</f>
        <v>0.38</v>
      </c>
      <c r="N115" s="56">
        <f ca="1">INDEX(Parameters,MATCH($A115,Parameters!$A:$A,0),MATCH(N$3,Parameters!$8:$8,0))</f>
        <v>0.38</v>
      </c>
      <c r="O115" s="56">
        <f ca="1">INDEX(Parameters,MATCH($A115,Parameters!$A:$A,0),MATCH(O$3,Parameters!$8:$8,0))</f>
        <v>0.38</v>
      </c>
      <c r="P115" s="56">
        <f ca="1">INDEX(Parameters,MATCH($A115,Parameters!$A:$A,0),MATCH(P$3,Parameters!$8:$8,0))</f>
        <v>0.38</v>
      </c>
      <c r="Q115" s="56">
        <f ca="1">INDEX(Parameters,MATCH($A115,Parameters!$A:$A,0),MATCH(Q$3,Parameters!$8:$8,0))</f>
        <v>0.38</v>
      </c>
      <c r="R115" s="56">
        <f ca="1">INDEX(Parameters,MATCH($A115,Parameters!$A:$A,0),MATCH(R$3,Parameters!$8:$8,0))</f>
        <v>0.38</v>
      </c>
      <c r="S115" s="56">
        <f ca="1">INDEX(Parameters,MATCH($A115,Parameters!$A:$A,0),MATCH(S$3,Parameters!$8:$8,0))</f>
        <v>0.38</v>
      </c>
      <c r="T115" s="56">
        <f ca="1">INDEX(Parameters,MATCH($A115,Parameters!$A:$A,0),MATCH(T$3,Parameters!$8:$8,0))</f>
        <v>0.38</v>
      </c>
      <c r="U115" s="56">
        <f ca="1">INDEX(Parameters,MATCH($A115,Parameters!$A:$A,0),MATCH(U$3,Parameters!$8:$8,0))</f>
        <v>0.38</v>
      </c>
      <c r="V115" s="56">
        <f ca="1">INDEX(Parameters,MATCH($A115,Parameters!$A:$A,0),MATCH(V$3,Parameters!$8:$8,0))</f>
        <v>0.38</v>
      </c>
      <c r="W115" s="56">
        <f ca="1">INDEX(Parameters,MATCH($A115,Parameters!$A:$A,0),MATCH(W$3,Parameters!$8:$8,0))</f>
        <v>0.38</v>
      </c>
      <c r="X115" s="56">
        <f ca="1">INDEX(Parameters,MATCH($A115,Parameters!$A:$A,0),MATCH(X$3,Parameters!$8:$8,0))</f>
        <v>0.38</v>
      </c>
      <c r="Y115" s="56">
        <f ca="1">INDEX(Parameters,MATCH($A115,Parameters!$A:$A,0),MATCH(Y$3,Parameters!$8:$8,0))</f>
        <v>0.38</v>
      </c>
      <c r="Z115" s="56">
        <f ca="1">INDEX(Parameters,MATCH($A115,Parameters!$A:$A,0),MATCH(Z$3,Parameters!$8:$8,0))</f>
        <v>0.38</v>
      </c>
      <c r="AA115" s="56">
        <f ca="1">INDEX(Parameters,MATCH($A115,Parameters!$A:$A,0),MATCH(AA$3,Parameters!$8:$8,0))</f>
        <v>0.38</v>
      </c>
      <c r="AB115" s="56">
        <f ca="1">INDEX(Parameters,MATCH($A115,Parameters!$A:$A,0),MATCH(AB$3,Parameters!$8:$8,0))</f>
        <v>0.38</v>
      </c>
      <c r="AC115" s="56">
        <f ca="1">INDEX(Parameters,MATCH($A115,Parameters!$A:$A,0),MATCH(AC$3,Parameters!$8:$8,0))</f>
        <v>0.38</v>
      </c>
      <c r="AD115" s="56">
        <f ca="1">INDEX(Parameters,MATCH($A115,Parameters!$A:$A,0),MATCH(AD$3,Parameters!$8:$8,0))</f>
        <v>0.38</v>
      </c>
      <c r="AE115" s="56">
        <f ca="1">INDEX(Parameters,MATCH($A115,Parameters!$A:$A,0),MATCH(AE$3,Parameters!$8:$8,0))</f>
        <v>0.38</v>
      </c>
      <c r="AF115" s="56">
        <f ca="1">INDEX(Parameters,MATCH($A115,Parameters!$A:$A,0),MATCH(AF$3,Parameters!$8:$8,0))</f>
        <v>0.38</v>
      </c>
      <c r="AG115" s="56">
        <f ca="1">INDEX(Parameters,MATCH($A115,Parameters!$A:$A,0),MATCH(AG$3,Parameters!$8:$8,0))</f>
        <v>0.38</v>
      </c>
      <c r="AH115" s="56">
        <f ca="1">INDEX(Parameters,MATCH($A115,Parameters!$A:$A,0),MATCH(AH$3,Parameters!$8:$8,0))</f>
        <v>0.38</v>
      </c>
      <c r="AI115" s="56">
        <f ca="1">INDEX(Parameters,MATCH($A115,Parameters!$A:$A,0),MATCH(AI$3,Parameters!$8:$8,0))</f>
        <v>0.38</v>
      </c>
      <c r="AJ115" s="56">
        <f ca="1">INDEX(Parameters,MATCH($A115,Parameters!$A:$A,0),MATCH(AJ$3,Parameters!$8:$8,0))</f>
        <v>0.38</v>
      </c>
      <c r="AK115" s="56">
        <f ca="1">INDEX(Parameters,MATCH($A115,Parameters!$A:$A,0),MATCH(AK$3,Parameters!$8:$8,0))</f>
        <v>0.38</v>
      </c>
      <c r="AL115" s="56">
        <f ca="1">INDEX(Parameters,MATCH($A115,Parameters!$A:$A,0),MATCH(AL$3,Parameters!$8:$8,0))</f>
        <v>0.38</v>
      </c>
      <c r="AM115" s="56"/>
      <c r="AN115" s="56"/>
      <c r="AO115" s="56"/>
      <c r="AP115" s="56"/>
      <c r="AQ115" s="56"/>
    </row>
    <row r="116" spans="1:43" ht="18.75" x14ac:dyDescent="0.35">
      <c r="A116" s="382" t="s">
        <v>319</v>
      </c>
      <c r="B116" s="25" t="s">
        <v>128</v>
      </c>
      <c r="C116" s="69" t="s">
        <v>226</v>
      </c>
      <c r="D116" s="25" t="s">
        <v>252</v>
      </c>
      <c r="E116" s="46" t="str">
        <f t="shared" si="69"/>
        <v>Broilers</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Broilers</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Broilers</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Broilers</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Broilers</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Broilers</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Broilers</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Broilers</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Broilers</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Broilers</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Broilers</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EF_NH3_grazing_Broilers</v>
      </c>
      <c r="B132" s="52"/>
      <c r="C132" s="2" t="s">
        <v>231</v>
      </c>
      <c r="D132" s="77" t="str">
        <f ca="1">VLOOKUP(A132,Parameters,4,0)</f>
        <v>NH3-N</v>
      </c>
      <c r="E132" s="46" t="str">
        <f t="shared" si="69"/>
        <v>Broilers</v>
      </c>
      <c r="F132" s="77" t="str">
        <f ca="1">VLOOKUP(A132,Parameters,6,0)</f>
        <v>Fraction TAN</v>
      </c>
      <c r="G132" s="358"/>
      <c r="H132" s="56">
        <f ca="1">INDEX(Parameters,MATCH($A132,Parameters!$A:$A,0),MATCH(H$3,Parameters!$8:$8,0))</f>
        <v>0</v>
      </c>
      <c r="I132" s="56">
        <f ca="1">INDEX(Parameters,MATCH($A132,Parameters!$A:$A,0),MATCH(I$3,Parameters!$8:$8,0))</f>
        <v>0</v>
      </c>
      <c r="J132" s="56">
        <f ca="1">INDEX(Parameters,MATCH($A132,Parameters!$A:$A,0),MATCH(J$3,Parameters!$8:$8,0))</f>
        <v>0</v>
      </c>
      <c r="K132" s="56">
        <f ca="1">INDEX(Parameters,MATCH($A132,Parameters!$A:$A,0),MATCH(K$3,Parameters!$8:$8,0))</f>
        <v>0</v>
      </c>
      <c r="L132" s="56">
        <f ca="1">INDEX(Parameters,MATCH($A132,Parameters!$A:$A,0),MATCH(L$3,Parameters!$8:$8,0))</f>
        <v>0</v>
      </c>
      <c r="M132" s="56">
        <f ca="1">INDEX(Parameters,MATCH($A132,Parameters!$A:$A,0),MATCH(M$3,Parameters!$8:$8,0))</f>
        <v>0</v>
      </c>
      <c r="N132" s="56">
        <f ca="1">INDEX(Parameters,MATCH($A132,Parameters!$A:$A,0),MATCH(N$3,Parameters!$8:$8,0))</f>
        <v>0</v>
      </c>
      <c r="O132" s="56">
        <f ca="1">INDEX(Parameters,MATCH($A132,Parameters!$A:$A,0),MATCH(O$3,Parameters!$8:$8,0))</f>
        <v>0</v>
      </c>
      <c r="P132" s="56">
        <f ca="1">INDEX(Parameters,MATCH($A132,Parameters!$A:$A,0),MATCH(P$3,Parameters!$8:$8,0))</f>
        <v>0</v>
      </c>
      <c r="Q132" s="56">
        <f ca="1">INDEX(Parameters,MATCH($A132,Parameters!$A:$A,0),MATCH(Q$3,Parameters!$8:$8,0))</f>
        <v>0</v>
      </c>
      <c r="R132" s="56">
        <f ca="1">INDEX(Parameters,MATCH($A132,Parameters!$A:$A,0),MATCH(R$3,Parameters!$8:$8,0))</f>
        <v>0</v>
      </c>
      <c r="S132" s="56">
        <f ca="1">INDEX(Parameters,MATCH($A132,Parameters!$A:$A,0),MATCH(S$3,Parameters!$8:$8,0))</f>
        <v>0</v>
      </c>
      <c r="T132" s="56">
        <f ca="1">INDEX(Parameters,MATCH($A132,Parameters!$A:$A,0),MATCH(T$3,Parameters!$8:$8,0))</f>
        <v>0</v>
      </c>
      <c r="U132" s="56">
        <f ca="1">INDEX(Parameters,MATCH($A132,Parameters!$A:$A,0),MATCH(U$3,Parameters!$8:$8,0))</f>
        <v>0</v>
      </c>
      <c r="V132" s="56">
        <f ca="1">INDEX(Parameters,MATCH($A132,Parameters!$A:$A,0),MATCH(V$3,Parameters!$8:$8,0))</f>
        <v>0</v>
      </c>
      <c r="W132" s="56">
        <f ca="1">INDEX(Parameters,MATCH($A132,Parameters!$A:$A,0),MATCH(W$3,Parameters!$8:$8,0))</f>
        <v>0</v>
      </c>
      <c r="X132" s="56">
        <f ca="1">INDEX(Parameters,MATCH($A132,Parameters!$A:$A,0),MATCH(X$3,Parameters!$8:$8,0))</f>
        <v>0</v>
      </c>
      <c r="Y132" s="56">
        <f ca="1">INDEX(Parameters,MATCH($A132,Parameters!$A:$A,0),MATCH(Y$3,Parameters!$8:$8,0))</f>
        <v>0</v>
      </c>
      <c r="Z132" s="56">
        <f ca="1">INDEX(Parameters,MATCH($A132,Parameters!$A:$A,0),MATCH(Z$3,Parameters!$8:$8,0))</f>
        <v>0</v>
      </c>
      <c r="AA132" s="56">
        <f ca="1">INDEX(Parameters,MATCH($A132,Parameters!$A:$A,0),MATCH(AA$3,Parameters!$8:$8,0))</f>
        <v>0</v>
      </c>
      <c r="AB132" s="56">
        <f ca="1">INDEX(Parameters,MATCH($A132,Parameters!$A:$A,0),MATCH(AB$3,Parameters!$8:$8,0))</f>
        <v>0</v>
      </c>
      <c r="AC132" s="56">
        <f ca="1">INDEX(Parameters,MATCH($A132,Parameters!$A:$A,0),MATCH(AC$3,Parameters!$8:$8,0))</f>
        <v>0</v>
      </c>
      <c r="AD132" s="56">
        <f ca="1">INDEX(Parameters,MATCH($A132,Parameters!$A:$A,0),MATCH(AD$3,Parameters!$8:$8,0))</f>
        <v>0</v>
      </c>
      <c r="AE132" s="56">
        <f ca="1">INDEX(Parameters,MATCH($A132,Parameters!$A:$A,0),MATCH(AE$3,Parameters!$8:$8,0))</f>
        <v>0</v>
      </c>
      <c r="AF132" s="56">
        <f ca="1">INDEX(Parameters,MATCH($A132,Parameters!$A:$A,0),MATCH(AF$3,Parameters!$8:$8,0))</f>
        <v>0</v>
      </c>
      <c r="AG132" s="56">
        <f ca="1">INDEX(Parameters,MATCH($A132,Parameters!$A:$A,0),MATCH(AG$3,Parameters!$8:$8,0))</f>
        <v>0</v>
      </c>
      <c r="AH132" s="56">
        <f ca="1">INDEX(Parameters,MATCH($A132,Parameters!$A:$A,0),MATCH(AH$3,Parameters!$8:$8,0))</f>
        <v>0</v>
      </c>
      <c r="AI132" s="56">
        <f ca="1">INDEX(Parameters,MATCH($A132,Parameters!$A:$A,0),MATCH(AI$3,Parameters!$8:$8,0))</f>
        <v>0</v>
      </c>
      <c r="AJ132" s="56">
        <f ca="1">INDEX(Parameters,MATCH($A132,Parameters!$A:$A,0),MATCH(AJ$3,Parameters!$8:$8,0))</f>
        <v>0</v>
      </c>
      <c r="AK132" s="56">
        <f ca="1">INDEX(Parameters,MATCH($A132,Parameters!$A:$A,0),MATCH(AK$3,Parameters!$8:$8,0))</f>
        <v>0</v>
      </c>
      <c r="AL132" s="56">
        <f ca="1">INDEX(Parameters,MATCH($A132,Parameters!$A:$A,0),MATCH(AL$3,Parameters!$8:$8,0))</f>
        <v>0</v>
      </c>
      <c r="AM132" s="56"/>
      <c r="AN132" s="56"/>
      <c r="AO132" s="56"/>
      <c r="AP132" s="56"/>
      <c r="AQ132" s="56"/>
    </row>
    <row r="133" spans="1:43" ht="18" x14ac:dyDescent="0.35">
      <c r="A133" s="89" t="s">
        <v>329</v>
      </c>
      <c r="B133" s="2" t="s">
        <v>341</v>
      </c>
      <c r="C133" s="63" t="s">
        <v>233</v>
      </c>
      <c r="D133" s="25" t="s">
        <v>252</v>
      </c>
      <c r="E133" s="46" t="str">
        <f t="shared" si="69"/>
        <v>Broilers</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Broilers</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Broilers</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Broilers</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EF_N2O_Grazing_Broilers</v>
      </c>
      <c r="B138" s="2"/>
      <c r="C138" s="42" t="s">
        <v>755</v>
      </c>
      <c r="D138" s="77" t="str">
        <f ca="1">VLOOKUP(A138,Parameters,4,0)</f>
        <v>N2O-N</v>
      </c>
      <c r="E138" s="46" t="str">
        <f t="shared" ref="E138:E142" si="88">$A$1</f>
        <v>Broilers</v>
      </c>
      <c r="F138" s="77" t="str">
        <f ca="1">VLOOKUP(A138,Parameters,6,0)</f>
        <v>kg N2O-N/kg N input</v>
      </c>
      <c r="G138" s="176"/>
      <c r="H138" s="56">
        <f ca="1">INDEX(Parameters,MATCH($A138,Parameters!$A:$A,0),MATCH(H$3,Parameters!$8:$8,0))</f>
        <v>0.02</v>
      </c>
      <c r="I138" s="56">
        <f ca="1">INDEX(Parameters,MATCH($A138,Parameters!$A:$A,0),MATCH(I$3,Parameters!$8:$8,0))</f>
        <v>0.02</v>
      </c>
      <c r="J138" s="56">
        <f ca="1">INDEX(Parameters,MATCH($A138,Parameters!$A:$A,0),MATCH(J$3,Parameters!$8:$8,0))</f>
        <v>0.02</v>
      </c>
      <c r="K138" s="56">
        <f ca="1">INDEX(Parameters,MATCH($A138,Parameters!$A:$A,0),MATCH(K$3,Parameters!$8:$8,0))</f>
        <v>0.02</v>
      </c>
      <c r="L138" s="56">
        <f ca="1">INDEX(Parameters,MATCH($A138,Parameters!$A:$A,0),MATCH(L$3,Parameters!$8:$8,0))</f>
        <v>0.02</v>
      </c>
      <c r="M138" s="56">
        <f ca="1">INDEX(Parameters,MATCH($A138,Parameters!$A:$A,0),MATCH(M$3,Parameters!$8:$8,0))</f>
        <v>0.02</v>
      </c>
      <c r="N138" s="56">
        <f ca="1">INDEX(Parameters,MATCH($A138,Parameters!$A:$A,0),MATCH(N$3,Parameters!$8:$8,0))</f>
        <v>0.02</v>
      </c>
      <c r="O138" s="56">
        <f ca="1">INDEX(Parameters,MATCH($A138,Parameters!$A:$A,0),MATCH(O$3,Parameters!$8:$8,0))</f>
        <v>0.02</v>
      </c>
      <c r="P138" s="56">
        <f ca="1">INDEX(Parameters,MATCH($A138,Parameters!$A:$A,0),MATCH(P$3,Parameters!$8:$8,0))</f>
        <v>0.02</v>
      </c>
      <c r="Q138" s="56">
        <f ca="1">INDEX(Parameters,MATCH($A138,Parameters!$A:$A,0),MATCH(Q$3,Parameters!$8:$8,0))</f>
        <v>0.02</v>
      </c>
      <c r="R138" s="56">
        <f ca="1">INDEX(Parameters,MATCH($A138,Parameters!$A:$A,0),MATCH(R$3,Parameters!$8:$8,0))</f>
        <v>0.02</v>
      </c>
      <c r="S138" s="56">
        <f ca="1">INDEX(Parameters,MATCH($A138,Parameters!$A:$A,0),MATCH(S$3,Parameters!$8:$8,0))</f>
        <v>0.02</v>
      </c>
      <c r="T138" s="56">
        <f ca="1">INDEX(Parameters,MATCH($A138,Parameters!$A:$A,0),MATCH(T$3,Parameters!$8:$8,0))</f>
        <v>0.02</v>
      </c>
      <c r="U138" s="56">
        <f ca="1">INDEX(Parameters,MATCH($A138,Parameters!$A:$A,0),MATCH(U$3,Parameters!$8:$8,0))</f>
        <v>0.02</v>
      </c>
      <c r="V138" s="56">
        <f ca="1">INDEX(Parameters,MATCH($A138,Parameters!$A:$A,0),MATCH(V$3,Parameters!$8:$8,0))</f>
        <v>0.02</v>
      </c>
      <c r="W138" s="56">
        <f ca="1">INDEX(Parameters,MATCH($A138,Parameters!$A:$A,0),MATCH(W$3,Parameters!$8:$8,0))</f>
        <v>0.02</v>
      </c>
      <c r="X138" s="56">
        <f ca="1">INDEX(Parameters,MATCH($A138,Parameters!$A:$A,0),MATCH(X$3,Parameters!$8:$8,0))</f>
        <v>0.02</v>
      </c>
      <c r="Y138" s="56">
        <f ca="1">INDEX(Parameters,MATCH($A138,Parameters!$A:$A,0),MATCH(Y$3,Parameters!$8:$8,0))</f>
        <v>0.02</v>
      </c>
      <c r="Z138" s="56">
        <f ca="1">INDEX(Parameters,MATCH($A138,Parameters!$A:$A,0),MATCH(Z$3,Parameters!$8:$8,0))</f>
        <v>0.02</v>
      </c>
      <c r="AA138" s="56">
        <f ca="1">INDEX(Parameters,MATCH($A138,Parameters!$A:$A,0),MATCH(AA$3,Parameters!$8:$8,0))</f>
        <v>0.02</v>
      </c>
      <c r="AB138" s="56">
        <f ca="1">INDEX(Parameters,MATCH($A138,Parameters!$A:$A,0),MATCH(AB$3,Parameters!$8:$8,0))</f>
        <v>0.02</v>
      </c>
      <c r="AC138" s="56">
        <f ca="1">INDEX(Parameters,MATCH($A138,Parameters!$A:$A,0),MATCH(AC$3,Parameters!$8:$8,0))</f>
        <v>0.02</v>
      </c>
      <c r="AD138" s="56">
        <f ca="1">INDEX(Parameters,MATCH($A138,Parameters!$A:$A,0),MATCH(AD$3,Parameters!$8:$8,0))</f>
        <v>0.02</v>
      </c>
      <c r="AE138" s="56">
        <f ca="1">INDEX(Parameters,MATCH($A138,Parameters!$A:$A,0),MATCH(AE$3,Parameters!$8:$8,0))</f>
        <v>0.02</v>
      </c>
      <c r="AF138" s="56">
        <f ca="1">INDEX(Parameters,MATCH($A138,Parameters!$A:$A,0),MATCH(AF$3,Parameters!$8:$8,0))</f>
        <v>0.02</v>
      </c>
      <c r="AG138" s="56">
        <f ca="1">INDEX(Parameters,MATCH($A138,Parameters!$A:$A,0),MATCH(AG$3,Parameters!$8:$8,0))</f>
        <v>0.02</v>
      </c>
      <c r="AH138" s="56">
        <f ca="1">INDEX(Parameters,MATCH($A138,Parameters!$A:$A,0),MATCH(AH$3,Parameters!$8:$8,0))</f>
        <v>0.02</v>
      </c>
      <c r="AI138" s="56">
        <f ca="1">INDEX(Parameters,MATCH($A138,Parameters!$A:$A,0),MATCH(AI$3,Parameters!$8:$8,0))</f>
        <v>0.02</v>
      </c>
      <c r="AJ138" s="56">
        <f ca="1">INDEX(Parameters,MATCH($A138,Parameters!$A:$A,0),MATCH(AJ$3,Parameters!$8:$8,0))</f>
        <v>0.02</v>
      </c>
      <c r="AK138" s="56">
        <f ca="1">INDEX(Parameters,MATCH($A138,Parameters!$A:$A,0),MATCH(AK$3,Parameters!$8:$8,0))</f>
        <v>0.02</v>
      </c>
      <c r="AL138" s="56">
        <f ca="1">INDEX(Parameters,MATCH($A138,Parameters!$A:$A,0),MATCH(AL$3,Parameters!$8:$8,0))</f>
        <v>0.02</v>
      </c>
      <c r="AM138" s="56"/>
      <c r="AN138" s="56"/>
      <c r="AO138" s="56"/>
      <c r="AP138" s="56"/>
      <c r="AQ138" s="56"/>
    </row>
    <row r="139" spans="1:43" x14ac:dyDescent="0.25">
      <c r="A139" s="89" t="s">
        <v>303</v>
      </c>
      <c r="B139" s="2"/>
      <c r="C139" s="99" t="s">
        <v>342</v>
      </c>
      <c r="D139" s="25" t="s">
        <v>350</v>
      </c>
      <c r="E139" s="46" t="str">
        <f t="shared" si="88"/>
        <v>Broilers</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Broilers</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Broilers</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Broilers</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Broilers</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Broilers</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Broilers</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Broilers</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Broilers</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Broilers</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Broilers</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Broilers</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Broilers</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Broilers</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Broilers</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Broilers</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Broilers</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Broilers</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Broilers</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Broilers</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Broilers</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Broilers</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Broilers</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Broilers</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Broilers</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Broilers</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Broilers</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Broilers</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Broilers</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Broilers</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Broilers</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Broilers</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Broilers</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Broilers</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Broilers</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Broilers</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Broilers</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Broilers</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Broilers</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Broilers</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Broilers</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Broilers</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Broilers</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Broilers</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Broilers</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Broilers</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Broilers</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11000000}"/>
  <mergeCells count="7">
    <mergeCell ref="A144:G144"/>
    <mergeCell ref="D4:G6"/>
    <mergeCell ref="I6:K6"/>
    <mergeCell ref="C7:C9"/>
    <mergeCell ref="D7:G9"/>
    <mergeCell ref="I7:K7"/>
    <mergeCell ref="I8:K8"/>
  </mergeCells>
  <conditionalFormatting sqref="G25 G111:G112 G189">
    <cfRule type="expression" dxfId="39" priority="8">
      <formula>$G25="CS"</formula>
    </cfRule>
  </conditionalFormatting>
  <conditionalFormatting sqref="G123:G124">
    <cfRule type="expression" dxfId="38" priority="2">
      <formula>$G123="CS"</formula>
    </cfRule>
  </conditionalFormatting>
  <conditionalFormatting sqref="G31">
    <cfRule type="expression" dxfId="37" priority="7">
      <formula>$G31="CS"</formula>
    </cfRule>
  </conditionalFormatting>
  <conditionalFormatting sqref="G37">
    <cfRule type="expression" dxfId="36" priority="6">
      <formula>$G37="CS"</formula>
    </cfRule>
  </conditionalFormatting>
  <conditionalFormatting sqref="G41">
    <cfRule type="expression" dxfId="35" priority="5">
      <formula>$G41="CS"</formula>
    </cfRule>
  </conditionalFormatting>
  <conditionalFormatting sqref="G56">
    <cfRule type="expression" dxfId="34" priority="4">
      <formula>$G56="CS"</formula>
    </cfRule>
  </conditionalFormatting>
  <conditionalFormatting sqref="G135">
    <cfRule type="expression" dxfId="33" priority="3">
      <formula>$G135="CS"</formula>
    </cfRule>
  </conditionalFormatting>
  <conditionalFormatting sqref="G185">
    <cfRule type="expression" dxfId="32" priority="1">
      <formula>$G185="CS"</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87</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Weight_Turkeys</v>
      </c>
      <c r="B13" s="25" t="s">
        <v>165</v>
      </c>
      <c r="C13" s="25" t="s">
        <v>121</v>
      </c>
      <c r="D13" s="77" t="str">
        <f ca="1">VLOOKUP(A13,Parameters,4,0)</f>
        <v>-</v>
      </c>
      <c r="E13" s="46" t="str">
        <f t="shared" ref="E13:E14" si="1">$A$1</f>
        <v>Turkeys</v>
      </c>
      <c r="F13" s="77" t="str">
        <f ca="1">VLOOKUP(A13,Parameters,6,0)</f>
        <v>kg</v>
      </c>
      <c r="G13" s="223"/>
      <c r="H13" s="14">
        <f ca="1">INDEX(Parameters,MATCH($A13,Parameters!$A:$A,0),MATCH(H$3,Parameters!$8:$8,0))</f>
        <v>6.8</v>
      </c>
      <c r="I13" s="14">
        <f ca="1">INDEX(Parameters,MATCH($A13,Parameters!$A:$A,0),MATCH(I$3,Parameters!$8:$8,0))</f>
        <v>6.8</v>
      </c>
      <c r="J13" s="14">
        <f ca="1">INDEX(Parameters,MATCH($A13,Parameters!$A:$A,0),MATCH(J$3,Parameters!$8:$8,0))</f>
        <v>6.8</v>
      </c>
      <c r="K13" s="14">
        <f ca="1">INDEX(Parameters,MATCH($A13,Parameters!$A:$A,0),MATCH(K$3,Parameters!$8:$8,0))</f>
        <v>6.8</v>
      </c>
      <c r="L13" s="14">
        <f ca="1">INDEX(Parameters,MATCH($A13,Parameters!$A:$A,0),MATCH(L$3,Parameters!$8:$8,0))</f>
        <v>6.8</v>
      </c>
      <c r="M13" s="14">
        <f ca="1">INDEX(Parameters,MATCH($A13,Parameters!$A:$A,0),MATCH(M$3,Parameters!$8:$8,0))</f>
        <v>6.8</v>
      </c>
      <c r="N13" s="14">
        <f ca="1">INDEX(Parameters,MATCH($A13,Parameters!$A:$A,0),MATCH(N$3,Parameters!$8:$8,0))</f>
        <v>6.8</v>
      </c>
      <c r="O13" s="14">
        <f ca="1">INDEX(Parameters,MATCH($A13,Parameters!$A:$A,0),MATCH(O$3,Parameters!$8:$8,0))</f>
        <v>6.8</v>
      </c>
      <c r="P13" s="14">
        <f ca="1">INDEX(Parameters,MATCH($A13,Parameters!$A:$A,0),MATCH(P$3,Parameters!$8:$8,0))</f>
        <v>6.8</v>
      </c>
      <c r="Q13" s="14">
        <f ca="1">INDEX(Parameters,MATCH($A13,Parameters!$A:$A,0),MATCH(Q$3,Parameters!$8:$8,0))</f>
        <v>6.8</v>
      </c>
      <c r="R13" s="14">
        <f ca="1">INDEX(Parameters,MATCH($A13,Parameters!$A:$A,0),MATCH(R$3,Parameters!$8:$8,0))</f>
        <v>6.8</v>
      </c>
      <c r="S13" s="14">
        <f ca="1">INDEX(Parameters,MATCH($A13,Parameters!$A:$A,0),MATCH(S$3,Parameters!$8:$8,0))</f>
        <v>6.8</v>
      </c>
      <c r="T13" s="14">
        <f ca="1">INDEX(Parameters,MATCH($A13,Parameters!$A:$A,0),MATCH(T$3,Parameters!$8:$8,0))</f>
        <v>6.8</v>
      </c>
      <c r="U13" s="14">
        <f ca="1">INDEX(Parameters,MATCH($A13,Parameters!$A:$A,0),MATCH(U$3,Parameters!$8:$8,0))</f>
        <v>6.8</v>
      </c>
      <c r="V13" s="14">
        <f ca="1">INDEX(Parameters,MATCH($A13,Parameters!$A:$A,0),MATCH(V$3,Parameters!$8:$8,0))</f>
        <v>6.8</v>
      </c>
      <c r="W13" s="14">
        <f ca="1">INDEX(Parameters,MATCH($A13,Parameters!$A:$A,0),MATCH(W$3,Parameters!$8:$8,0))</f>
        <v>6.8</v>
      </c>
      <c r="X13" s="14">
        <f ca="1">INDEX(Parameters,MATCH($A13,Parameters!$A:$A,0),MATCH(X$3,Parameters!$8:$8,0))</f>
        <v>6.8</v>
      </c>
      <c r="Y13" s="14">
        <f ca="1">INDEX(Parameters,MATCH($A13,Parameters!$A:$A,0),MATCH(Y$3,Parameters!$8:$8,0))</f>
        <v>6.8</v>
      </c>
      <c r="Z13" s="14">
        <f ca="1">INDEX(Parameters,MATCH($A13,Parameters!$A:$A,0),MATCH(Z$3,Parameters!$8:$8,0))</f>
        <v>6.8</v>
      </c>
      <c r="AA13" s="14">
        <f ca="1">INDEX(Parameters,MATCH($A13,Parameters!$A:$A,0),MATCH(AA$3,Parameters!$8:$8,0))</f>
        <v>6.8</v>
      </c>
      <c r="AB13" s="14">
        <f ca="1">INDEX(Parameters,MATCH($A13,Parameters!$A:$A,0),MATCH(AB$3,Parameters!$8:$8,0))</f>
        <v>6.8</v>
      </c>
      <c r="AC13" s="14">
        <f ca="1">INDEX(Parameters,MATCH($A13,Parameters!$A:$A,0),MATCH(AC$3,Parameters!$8:$8,0))</f>
        <v>6.8</v>
      </c>
      <c r="AD13" s="14">
        <f ca="1">INDEX(Parameters,MATCH($A13,Parameters!$A:$A,0),MATCH(AD$3,Parameters!$8:$8,0))</f>
        <v>6.8</v>
      </c>
      <c r="AE13" s="14">
        <f ca="1">INDEX(Parameters,MATCH($A13,Parameters!$A:$A,0),MATCH(AE$3,Parameters!$8:$8,0))</f>
        <v>6.8</v>
      </c>
      <c r="AF13" s="14">
        <f ca="1">INDEX(Parameters,MATCH($A13,Parameters!$A:$A,0),MATCH(AF$3,Parameters!$8:$8,0))</f>
        <v>6.8</v>
      </c>
      <c r="AG13" s="14">
        <f ca="1">INDEX(Parameters,MATCH($A13,Parameters!$A:$A,0),MATCH(AG$3,Parameters!$8:$8,0))</f>
        <v>6.8</v>
      </c>
      <c r="AH13" s="14">
        <f ca="1">INDEX(Parameters,MATCH($A13,Parameters!$A:$A,0),MATCH(AH$3,Parameters!$8:$8,0))</f>
        <v>6.8</v>
      </c>
      <c r="AI13" s="14">
        <f ca="1">INDEX(Parameters,MATCH($A13,Parameters!$A:$A,0),MATCH(AI$3,Parameters!$8:$8,0))</f>
        <v>6.8</v>
      </c>
      <c r="AJ13" s="14">
        <f ca="1">INDEX(Parameters,MATCH($A13,Parameters!$A:$A,0),MATCH(AJ$3,Parameters!$8:$8,0))</f>
        <v>6.8</v>
      </c>
      <c r="AK13" s="14">
        <f ca="1">INDEX(Parameters,MATCH($A13,Parameters!$A:$A,0),MATCH(AK$3,Parameters!$8:$8,0))</f>
        <v>6.8</v>
      </c>
      <c r="AL13" s="14">
        <f ca="1">INDEX(Parameters,MATCH($A13,Parameters!$A:$A,0),MATCH(AL$3,Parameters!$8:$8,0))</f>
        <v>6.8</v>
      </c>
      <c r="AM13" s="14"/>
      <c r="AN13" s="14"/>
      <c r="AO13" s="14"/>
      <c r="AP13" s="14"/>
      <c r="AQ13" s="14"/>
    </row>
    <row r="14" spans="1:43" ht="18" x14ac:dyDescent="0.35">
      <c r="A14" s="66" t="str">
        <f>C14&amp;"_"&amp;E14</f>
        <v>Nex_Turkeys</v>
      </c>
      <c r="B14" s="25" t="s">
        <v>165</v>
      </c>
      <c r="C14" s="34" t="s">
        <v>188</v>
      </c>
      <c r="D14" s="77" t="str">
        <f ca="1">VLOOKUP(A14,Parameters,4,0)</f>
        <v>N</v>
      </c>
      <c r="E14" s="46" t="str">
        <f t="shared" si="1"/>
        <v>Turkeys</v>
      </c>
      <c r="F14" s="77" t="str">
        <f ca="1">VLOOKUP(A14,Parameters,6,0)</f>
        <v>kg N/1000 kg animal mass day-1</v>
      </c>
      <c r="G14" s="221"/>
      <c r="H14" s="14">
        <f ca="1">INDEX(Parameters,MATCH($A14,Parameters!$A:$A,0),MATCH(H$3,Parameters!$8:$8,0))</f>
        <v>0.74</v>
      </c>
      <c r="I14" s="14">
        <f ca="1">INDEX(Parameters,MATCH($A14,Parameters!$A:$A,0),MATCH(I$3,Parameters!$8:$8,0))</f>
        <v>0.74</v>
      </c>
      <c r="J14" s="14">
        <f ca="1">INDEX(Parameters,MATCH($A14,Parameters!$A:$A,0),MATCH(J$3,Parameters!$8:$8,0))</f>
        <v>0.74</v>
      </c>
      <c r="K14" s="14">
        <f ca="1">INDEX(Parameters,MATCH($A14,Parameters!$A:$A,0),MATCH(K$3,Parameters!$8:$8,0))</f>
        <v>0.74</v>
      </c>
      <c r="L14" s="14">
        <f ca="1">INDEX(Parameters,MATCH($A14,Parameters!$A:$A,0),MATCH(L$3,Parameters!$8:$8,0))</f>
        <v>0.74</v>
      </c>
      <c r="M14" s="14">
        <f ca="1">INDEX(Parameters,MATCH($A14,Parameters!$A:$A,0),MATCH(M$3,Parameters!$8:$8,0))</f>
        <v>0.74</v>
      </c>
      <c r="N14" s="14">
        <f ca="1">INDEX(Parameters,MATCH($A14,Parameters!$A:$A,0),MATCH(N$3,Parameters!$8:$8,0))</f>
        <v>0.74</v>
      </c>
      <c r="O14" s="14">
        <f ca="1">INDEX(Parameters,MATCH($A14,Parameters!$A:$A,0),MATCH(O$3,Parameters!$8:$8,0))</f>
        <v>0.74</v>
      </c>
      <c r="P14" s="14">
        <f ca="1">INDEX(Parameters,MATCH($A14,Parameters!$A:$A,0),MATCH(P$3,Parameters!$8:$8,0))</f>
        <v>0.74</v>
      </c>
      <c r="Q14" s="14">
        <f ca="1">INDEX(Parameters,MATCH($A14,Parameters!$A:$A,0),MATCH(Q$3,Parameters!$8:$8,0))</f>
        <v>0.74</v>
      </c>
      <c r="R14" s="14">
        <f ca="1">INDEX(Parameters,MATCH($A14,Parameters!$A:$A,0),MATCH(R$3,Parameters!$8:$8,0))</f>
        <v>0.74</v>
      </c>
      <c r="S14" s="14">
        <f ca="1">INDEX(Parameters,MATCH($A14,Parameters!$A:$A,0),MATCH(S$3,Parameters!$8:$8,0))</f>
        <v>0.74</v>
      </c>
      <c r="T14" s="14">
        <f ca="1">INDEX(Parameters,MATCH($A14,Parameters!$A:$A,0),MATCH(T$3,Parameters!$8:$8,0))</f>
        <v>0.74</v>
      </c>
      <c r="U14" s="14">
        <f ca="1">INDEX(Parameters,MATCH($A14,Parameters!$A:$A,0),MATCH(U$3,Parameters!$8:$8,0))</f>
        <v>0.74</v>
      </c>
      <c r="V14" s="14">
        <f ca="1">INDEX(Parameters,MATCH($A14,Parameters!$A:$A,0),MATCH(V$3,Parameters!$8:$8,0))</f>
        <v>0.74</v>
      </c>
      <c r="W14" s="14">
        <f ca="1">INDEX(Parameters,MATCH($A14,Parameters!$A:$A,0),MATCH(W$3,Parameters!$8:$8,0))</f>
        <v>0.74</v>
      </c>
      <c r="X14" s="14">
        <f ca="1">INDEX(Parameters,MATCH($A14,Parameters!$A:$A,0),MATCH(X$3,Parameters!$8:$8,0))</f>
        <v>0.74</v>
      </c>
      <c r="Y14" s="14">
        <f ca="1">INDEX(Parameters,MATCH($A14,Parameters!$A:$A,0),MATCH(Y$3,Parameters!$8:$8,0))</f>
        <v>0.74</v>
      </c>
      <c r="Z14" s="14">
        <f ca="1">INDEX(Parameters,MATCH($A14,Parameters!$A:$A,0),MATCH(Z$3,Parameters!$8:$8,0))</f>
        <v>0.74</v>
      </c>
      <c r="AA14" s="14">
        <f ca="1">INDEX(Parameters,MATCH($A14,Parameters!$A:$A,0),MATCH(AA$3,Parameters!$8:$8,0))</f>
        <v>0.74</v>
      </c>
      <c r="AB14" s="14">
        <f ca="1">INDEX(Parameters,MATCH($A14,Parameters!$A:$A,0),MATCH(AB$3,Parameters!$8:$8,0))</f>
        <v>0.74</v>
      </c>
      <c r="AC14" s="14">
        <f ca="1">INDEX(Parameters,MATCH($A14,Parameters!$A:$A,0),MATCH(AC$3,Parameters!$8:$8,0))</f>
        <v>0.74</v>
      </c>
      <c r="AD14" s="14">
        <f ca="1">INDEX(Parameters,MATCH($A14,Parameters!$A:$A,0),MATCH(AD$3,Parameters!$8:$8,0))</f>
        <v>0.74</v>
      </c>
      <c r="AE14" s="14">
        <f ca="1">INDEX(Parameters,MATCH($A14,Parameters!$A:$A,0),MATCH(AE$3,Parameters!$8:$8,0))</f>
        <v>0.74</v>
      </c>
      <c r="AF14" s="14">
        <f ca="1">INDEX(Parameters,MATCH($A14,Parameters!$A:$A,0),MATCH(AF$3,Parameters!$8:$8,0))</f>
        <v>0.74</v>
      </c>
      <c r="AG14" s="14">
        <f ca="1">INDEX(Parameters,MATCH($A14,Parameters!$A:$A,0),MATCH(AG$3,Parameters!$8:$8,0))</f>
        <v>0.74</v>
      </c>
      <c r="AH14" s="14">
        <f ca="1">INDEX(Parameters,MATCH($A14,Parameters!$A:$A,0),MATCH(AH$3,Parameters!$8:$8,0))</f>
        <v>0.74</v>
      </c>
      <c r="AI14" s="14">
        <f ca="1">INDEX(Parameters,MATCH($A14,Parameters!$A:$A,0),MATCH(AI$3,Parameters!$8:$8,0))</f>
        <v>0.74</v>
      </c>
      <c r="AJ14" s="14">
        <f ca="1">INDEX(Parameters,MATCH($A14,Parameters!$A:$A,0),MATCH(AJ$3,Parameters!$8:$8,0))</f>
        <v>0.74</v>
      </c>
      <c r="AK14" s="14">
        <f ca="1">INDEX(Parameters,MATCH($A14,Parameters!$A:$A,0),MATCH(AK$3,Parameters!$8:$8,0))</f>
        <v>0.74</v>
      </c>
      <c r="AL14" s="14">
        <f ca="1">INDEX(Parameters,MATCH($A14,Parameters!$A:$A,0),MATCH(AL$3,Parameters!$8:$8,0))</f>
        <v>0.74</v>
      </c>
      <c r="AM14" s="14"/>
      <c r="AN14" s="14"/>
      <c r="AO14" s="14"/>
      <c r="AP14" s="14"/>
      <c r="AQ14" s="14"/>
    </row>
    <row r="15" spans="1:43" x14ac:dyDescent="0.25">
      <c r="A15" s="66" t="str">
        <f>C15&amp;"_"&amp;E15</f>
        <v>Number of livestock_Turkeys</v>
      </c>
      <c r="B15" s="25" t="s">
        <v>165</v>
      </c>
      <c r="C15" s="25" t="s">
        <v>114</v>
      </c>
      <c r="D15" s="25" t="s">
        <v>49</v>
      </c>
      <c r="E15" s="46" t="str">
        <f>$A$1</f>
        <v>Turkeys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Turkeys</v>
      </c>
      <c r="F16" s="25" t="s">
        <v>148</v>
      </c>
      <c r="G16" s="221"/>
      <c r="H16" s="14">
        <f ca="1">H13/1000*H14*Parameters!$K$10</f>
        <v>1.8366800000000001</v>
      </c>
      <c r="I16" s="14">
        <f ca="1">I13/1000*I14*Parameters!$K$10</f>
        <v>1.8366800000000001</v>
      </c>
      <c r="J16" s="14">
        <f ca="1">J13/1000*J14*Parameters!$K$10</f>
        <v>1.8366800000000001</v>
      </c>
      <c r="K16" s="14">
        <f ca="1">K13/1000*K14*Parameters!$K$10</f>
        <v>1.8366800000000001</v>
      </c>
      <c r="L16" s="14">
        <f ca="1">L13/1000*L14*Parameters!$K$10</f>
        <v>1.8366800000000001</v>
      </c>
      <c r="M16" s="14">
        <f ca="1">M13/1000*M14*Parameters!$K$10</f>
        <v>1.8366800000000001</v>
      </c>
      <c r="N16" s="14">
        <f ca="1">N13/1000*N14*Parameters!$K$10</f>
        <v>1.8366800000000001</v>
      </c>
      <c r="O16" s="14">
        <f ca="1">O13/1000*O14*Parameters!$K$10</f>
        <v>1.8366800000000001</v>
      </c>
      <c r="P16" s="14">
        <f ca="1">P13/1000*P14*Parameters!$K$10</f>
        <v>1.8366800000000001</v>
      </c>
      <c r="Q16" s="14">
        <f ca="1">Q13/1000*Q14*Parameters!$K$10</f>
        <v>1.8366800000000001</v>
      </c>
      <c r="R16" s="14">
        <f ca="1">R13/1000*R14*Parameters!$K$10</f>
        <v>1.8366800000000001</v>
      </c>
      <c r="S16" s="14">
        <f ca="1">S13/1000*S14*Parameters!$K$10</f>
        <v>1.8366800000000001</v>
      </c>
      <c r="T16" s="14">
        <f ca="1">T13/1000*T14*Parameters!$K$10</f>
        <v>1.8366800000000001</v>
      </c>
      <c r="U16" s="14">
        <f ca="1">U13/1000*U14*Parameters!$K$10</f>
        <v>1.8366800000000001</v>
      </c>
      <c r="V16" s="14">
        <f ca="1">V13/1000*V14*Parameters!$K$10</f>
        <v>1.8366800000000001</v>
      </c>
      <c r="W16" s="14">
        <f ca="1">W13/1000*W14*Parameters!$K$10</f>
        <v>1.8366800000000001</v>
      </c>
      <c r="X16" s="14">
        <f ca="1">X13/1000*X14*Parameters!$K$10</f>
        <v>1.8366800000000001</v>
      </c>
      <c r="Y16" s="14">
        <f ca="1">Y13/1000*Y14*Parameters!$K$10</f>
        <v>1.8366800000000001</v>
      </c>
      <c r="Z16" s="14">
        <f ca="1">Z13/1000*Z14*Parameters!$K$10</f>
        <v>1.8366800000000001</v>
      </c>
      <c r="AA16" s="14">
        <f ca="1">AA13/1000*AA14*Parameters!$K$10</f>
        <v>1.8366800000000001</v>
      </c>
      <c r="AB16" s="14">
        <f ca="1">AB13/1000*AB14*Parameters!$K$10</f>
        <v>1.8366800000000001</v>
      </c>
      <c r="AC16" s="14">
        <f ca="1">AC13/1000*AC14*Parameters!$K$10</f>
        <v>1.8366800000000001</v>
      </c>
      <c r="AD16" s="14">
        <f ca="1">AD13/1000*AD14*Parameters!$K$10</f>
        <v>1.8366800000000001</v>
      </c>
      <c r="AE16" s="14">
        <f ca="1">AE13/1000*AE14*Parameters!$K$10</f>
        <v>1.8366800000000001</v>
      </c>
      <c r="AF16" s="14">
        <f ca="1">AF13/1000*AF14*Parameters!$K$10</f>
        <v>1.8366800000000001</v>
      </c>
      <c r="AG16" s="14">
        <f ca="1">AG13/1000*AG14*Parameters!$K$10</f>
        <v>1.8366800000000001</v>
      </c>
      <c r="AH16" s="14">
        <f ca="1">AH13/1000*AH14*Parameters!$K$10</f>
        <v>1.8366800000000001</v>
      </c>
      <c r="AI16" s="14">
        <f ca="1">AI13/1000*AI14*Parameters!$K$10</f>
        <v>1.8366800000000001</v>
      </c>
      <c r="AJ16" s="14">
        <f ca="1">AJ13/1000*AJ14*Parameters!$K$10</f>
        <v>1.8366800000000001</v>
      </c>
      <c r="AK16" s="14">
        <f ca="1">AK13/1000*AK14*Parameters!$K$10</f>
        <v>1.8366800000000001</v>
      </c>
      <c r="AL16" s="14">
        <f ca="1">AL13/1000*AL14*Parameters!$K$10</f>
        <v>1.8366800000000001</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period_Turkeys</v>
      </c>
      <c r="B18" s="25" t="s">
        <v>165</v>
      </c>
      <c r="C18" s="25" t="s">
        <v>152</v>
      </c>
      <c r="D18" s="77" t="str">
        <f ca="1">VLOOKUP(A18,Parameters,4,0)</f>
        <v>-</v>
      </c>
      <c r="E18" s="46" t="str">
        <f t="shared" ref="E18:E107" si="2">$A$1</f>
        <v>Turkeys</v>
      </c>
      <c r="F18" s="77" t="str">
        <f ca="1">VLOOKUP(A18,Parameters,6,0)</f>
        <v>Days</v>
      </c>
      <c r="G18" s="223"/>
      <c r="H18" s="14">
        <f ca="1">INDEX(Parameters,MATCH($A18,Parameters!$A:$A,0),MATCH(H$3,Parameters!$8:$8,0))</f>
        <v>365</v>
      </c>
      <c r="I18" s="14">
        <f ca="1">INDEX(Parameters,MATCH($A18,Parameters!$A:$A,0),MATCH(I$3,Parameters!$8:$8,0))</f>
        <v>365</v>
      </c>
      <c r="J18" s="14">
        <f ca="1">INDEX(Parameters,MATCH($A18,Parameters!$A:$A,0),MATCH(J$3,Parameters!$8:$8,0))</f>
        <v>365</v>
      </c>
      <c r="K18" s="14">
        <f ca="1">INDEX(Parameters,MATCH($A18,Parameters!$A:$A,0),MATCH(K$3,Parameters!$8:$8,0))</f>
        <v>365</v>
      </c>
      <c r="L18" s="14">
        <f ca="1">INDEX(Parameters,MATCH($A18,Parameters!$A:$A,0),MATCH(L$3,Parameters!$8:$8,0))</f>
        <v>365</v>
      </c>
      <c r="M18" s="14">
        <f ca="1">INDEX(Parameters,MATCH($A18,Parameters!$A:$A,0),MATCH(M$3,Parameters!$8:$8,0))</f>
        <v>365</v>
      </c>
      <c r="N18" s="14">
        <f ca="1">INDEX(Parameters,MATCH($A18,Parameters!$A:$A,0),MATCH(N$3,Parameters!$8:$8,0))</f>
        <v>365</v>
      </c>
      <c r="O18" s="14">
        <f ca="1">INDEX(Parameters,MATCH($A18,Parameters!$A:$A,0),MATCH(O$3,Parameters!$8:$8,0))</f>
        <v>365</v>
      </c>
      <c r="P18" s="14">
        <f ca="1">INDEX(Parameters,MATCH($A18,Parameters!$A:$A,0),MATCH(P$3,Parameters!$8:$8,0))</f>
        <v>365</v>
      </c>
      <c r="Q18" s="14">
        <f ca="1">INDEX(Parameters,MATCH($A18,Parameters!$A:$A,0),MATCH(Q$3,Parameters!$8:$8,0))</f>
        <v>365</v>
      </c>
      <c r="R18" s="14">
        <f ca="1">INDEX(Parameters,MATCH($A18,Parameters!$A:$A,0),MATCH(R$3,Parameters!$8:$8,0))</f>
        <v>365</v>
      </c>
      <c r="S18" s="14">
        <f ca="1">INDEX(Parameters,MATCH($A18,Parameters!$A:$A,0),MATCH(S$3,Parameters!$8:$8,0))</f>
        <v>365</v>
      </c>
      <c r="T18" s="14">
        <f ca="1">INDEX(Parameters,MATCH($A18,Parameters!$A:$A,0),MATCH(T$3,Parameters!$8:$8,0))</f>
        <v>365</v>
      </c>
      <c r="U18" s="14">
        <f ca="1">INDEX(Parameters,MATCH($A18,Parameters!$A:$A,0),MATCH(U$3,Parameters!$8:$8,0))</f>
        <v>365</v>
      </c>
      <c r="V18" s="14">
        <f ca="1">INDEX(Parameters,MATCH($A18,Parameters!$A:$A,0),MATCH(V$3,Parameters!$8:$8,0))</f>
        <v>365</v>
      </c>
      <c r="W18" s="14">
        <f ca="1">INDEX(Parameters,MATCH($A18,Parameters!$A:$A,0),MATCH(W$3,Parameters!$8:$8,0))</f>
        <v>365</v>
      </c>
      <c r="X18" s="14">
        <f ca="1">INDEX(Parameters,MATCH($A18,Parameters!$A:$A,0),MATCH(X$3,Parameters!$8:$8,0))</f>
        <v>365</v>
      </c>
      <c r="Y18" s="14">
        <f ca="1">INDEX(Parameters,MATCH($A18,Parameters!$A:$A,0),MATCH(Y$3,Parameters!$8:$8,0))</f>
        <v>365</v>
      </c>
      <c r="Z18" s="14">
        <f ca="1">INDEX(Parameters,MATCH($A18,Parameters!$A:$A,0),MATCH(Z$3,Parameters!$8:$8,0))</f>
        <v>365</v>
      </c>
      <c r="AA18" s="14">
        <f ca="1">INDEX(Parameters,MATCH($A18,Parameters!$A:$A,0),MATCH(AA$3,Parameters!$8:$8,0))</f>
        <v>365</v>
      </c>
      <c r="AB18" s="14">
        <f ca="1">INDEX(Parameters,MATCH($A18,Parameters!$A:$A,0),MATCH(AB$3,Parameters!$8:$8,0))</f>
        <v>365</v>
      </c>
      <c r="AC18" s="14">
        <f ca="1">INDEX(Parameters,MATCH($A18,Parameters!$A:$A,0),MATCH(AC$3,Parameters!$8:$8,0))</f>
        <v>365</v>
      </c>
      <c r="AD18" s="14">
        <f ca="1">INDEX(Parameters,MATCH($A18,Parameters!$A:$A,0),MATCH(AD$3,Parameters!$8:$8,0))</f>
        <v>365</v>
      </c>
      <c r="AE18" s="14">
        <f ca="1">INDEX(Parameters,MATCH($A18,Parameters!$A:$A,0),MATCH(AE$3,Parameters!$8:$8,0))</f>
        <v>365</v>
      </c>
      <c r="AF18" s="14">
        <f ca="1">INDEX(Parameters,MATCH($A18,Parameters!$A:$A,0),MATCH(AF$3,Parameters!$8:$8,0))</f>
        <v>365</v>
      </c>
      <c r="AG18" s="14">
        <f ca="1">INDEX(Parameters,MATCH($A18,Parameters!$A:$A,0),MATCH(AG$3,Parameters!$8:$8,0))</f>
        <v>365</v>
      </c>
      <c r="AH18" s="14">
        <f ca="1">INDEX(Parameters,MATCH($A18,Parameters!$A:$A,0),MATCH(AH$3,Parameters!$8:$8,0))</f>
        <v>365</v>
      </c>
      <c r="AI18" s="14">
        <f ca="1">INDEX(Parameters,MATCH($A18,Parameters!$A:$A,0),MATCH(AI$3,Parameters!$8:$8,0))</f>
        <v>365</v>
      </c>
      <c r="AJ18" s="14">
        <f ca="1">INDEX(Parameters,MATCH($A18,Parameters!$A:$A,0),MATCH(AJ$3,Parameters!$8:$8,0))</f>
        <v>365</v>
      </c>
      <c r="AK18" s="14">
        <f ca="1">INDEX(Parameters,MATCH($A18,Parameters!$A:$A,0),MATCH(AK$3,Parameters!$8:$8,0))</f>
        <v>365</v>
      </c>
      <c r="AL18" s="14">
        <f ca="1">INDEX(Parameters,MATCH($A18,Parameters!$A:$A,0),MATCH(AL$3,Parameters!$8:$8,0))</f>
        <v>365</v>
      </c>
      <c r="AM18" s="14"/>
      <c r="AN18" s="14"/>
      <c r="AO18" s="14"/>
      <c r="AP18" s="14"/>
      <c r="AQ18" s="14"/>
    </row>
    <row r="19" spans="1:43" x14ac:dyDescent="0.25">
      <c r="A19" s="66" t="str">
        <f t="shared" ref="A19:A20" si="3">C19&amp;"_"&amp;E19</f>
        <v>Proportion of N excreted as TAN_Turkeys</v>
      </c>
      <c r="B19" s="25" t="s">
        <v>165</v>
      </c>
      <c r="C19" s="25" t="s">
        <v>486</v>
      </c>
      <c r="D19" s="77" t="str">
        <f ca="1">VLOOKUP(A19,Parameters,4,0)</f>
        <v>-</v>
      </c>
      <c r="E19" s="46" t="str">
        <f t="shared" si="2"/>
        <v>Turkeys</v>
      </c>
      <c r="F19" s="77" t="str">
        <f ca="1">VLOOKUP(A19,Parameters,6,0)</f>
        <v>Fraction</v>
      </c>
      <c r="G19" s="223"/>
      <c r="H19" s="162">
        <f ca="1">INDEX(Parameters,MATCH($A19,Parameters!$A:$A,0),MATCH(H$3,Parameters!$8:$8,0))</f>
        <v>0.7</v>
      </c>
      <c r="I19" s="162">
        <f ca="1">INDEX(Parameters,MATCH($A19,Parameters!$A:$A,0),MATCH(I$3,Parameters!$8:$8,0))</f>
        <v>0.7</v>
      </c>
      <c r="J19" s="162">
        <f ca="1">INDEX(Parameters,MATCH($A19,Parameters!$A:$A,0),MATCH(J$3,Parameters!$8:$8,0))</f>
        <v>0.7</v>
      </c>
      <c r="K19" s="162">
        <f ca="1">INDEX(Parameters,MATCH($A19,Parameters!$A:$A,0),MATCH(K$3,Parameters!$8:$8,0))</f>
        <v>0.7</v>
      </c>
      <c r="L19" s="162">
        <f ca="1">INDEX(Parameters,MATCH($A19,Parameters!$A:$A,0),MATCH(L$3,Parameters!$8:$8,0))</f>
        <v>0.7</v>
      </c>
      <c r="M19" s="162">
        <f ca="1">INDEX(Parameters,MATCH($A19,Parameters!$A:$A,0),MATCH(M$3,Parameters!$8:$8,0))</f>
        <v>0.7</v>
      </c>
      <c r="N19" s="162">
        <f ca="1">INDEX(Parameters,MATCH($A19,Parameters!$A:$A,0),MATCH(N$3,Parameters!$8:$8,0))</f>
        <v>0.7</v>
      </c>
      <c r="O19" s="162">
        <f ca="1">INDEX(Parameters,MATCH($A19,Parameters!$A:$A,0),MATCH(O$3,Parameters!$8:$8,0))</f>
        <v>0.7</v>
      </c>
      <c r="P19" s="162">
        <f ca="1">INDEX(Parameters,MATCH($A19,Parameters!$A:$A,0),MATCH(P$3,Parameters!$8:$8,0))</f>
        <v>0.7</v>
      </c>
      <c r="Q19" s="162">
        <f ca="1">INDEX(Parameters,MATCH($A19,Parameters!$A:$A,0),MATCH(Q$3,Parameters!$8:$8,0))</f>
        <v>0.7</v>
      </c>
      <c r="R19" s="162">
        <f ca="1">INDEX(Parameters,MATCH($A19,Parameters!$A:$A,0),MATCH(R$3,Parameters!$8:$8,0))</f>
        <v>0.7</v>
      </c>
      <c r="S19" s="162">
        <f ca="1">INDEX(Parameters,MATCH($A19,Parameters!$A:$A,0),MATCH(S$3,Parameters!$8:$8,0))</f>
        <v>0.7</v>
      </c>
      <c r="T19" s="162">
        <f ca="1">INDEX(Parameters,MATCH($A19,Parameters!$A:$A,0),MATCH(T$3,Parameters!$8:$8,0))</f>
        <v>0.7</v>
      </c>
      <c r="U19" s="162">
        <f ca="1">INDEX(Parameters,MATCH($A19,Parameters!$A:$A,0),MATCH(U$3,Parameters!$8:$8,0))</f>
        <v>0.7</v>
      </c>
      <c r="V19" s="162">
        <f ca="1">INDEX(Parameters,MATCH($A19,Parameters!$A:$A,0),MATCH(V$3,Parameters!$8:$8,0))</f>
        <v>0.7</v>
      </c>
      <c r="W19" s="162">
        <f ca="1">INDEX(Parameters,MATCH($A19,Parameters!$A:$A,0),MATCH(W$3,Parameters!$8:$8,0))</f>
        <v>0.7</v>
      </c>
      <c r="X19" s="162">
        <f ca="1">INDEX(Parameters,MATCH($A19,Parameters!$A:$A,0),MATCH(X$3,Parameters!$8:$8,0))</f>
        <v>0.7</v>
      </c>
      <c r="Y19" s="162">
        <f ca="1">INDEX(Parameters,MATCH($A19,Parameters!$A:$A,0),MATCH(Y$3,Parameters!$8:$8,0))</f>
        <v>0.7</v>
      </c>
      <c r="Z19" s="162">
        <f ca="1">INDEX(Parameters,MATCH($A19,Parameters!$A:$A,0),MATCH(Z$3,Parameters!$8:$8,0))</f>
        <v>0.7</v>
      </c>
      <c r="AA19" s="162">
        <f ca="1">INDEX(Parameters,MATCH($A19,Parameters!$A:$A,0),MATCH(AA$3,Parameters!$8:$8,0))</f>
        <v>0.7</v>
      </c>
      <c r="AB19" s="162">
        <f ca="1">INDEX(Parameters,MATCH($A19,Parameters!$A:$A,0),MATCH(AB$3,Parameters!$8:$8,0))</f>
        <v>0.7</v>
      </c>
      <c r="AC19" s="162">
        <f ca="1">INDEX(Parameters,MATCH($A19,Parameters!$A:$A,0),MATCH(AC$3,Parameters!$8:$8,0))</f>
        <v>0.7</v>
      </c>
      <c r="AD19" s="162">
        <f ca="1">INDEX(Parameters,MATCH($A19,Parameters!$A:$A,0),MATCH(AD$3,Parameters!$8:$8,0))</f>
        <v>0.7</v>
      </c>
      <c r="AE19" s="162">
        <f ca="1">INDEX(Parameters,MATCH($A19,Parameters!$A:$A,0),MATCH(AE$3,Parameters!$8:$8,0))</f>
        <v>0.7</v>
      </c>
      <c r="AF19" s="162">
        <f ca="1">INDEX(Parameters,MATCH($A19,Parameters!$A:$A,0),MATCH(AF$3,Parameters!$8:$8,0))</f>
        <v>0.7</v>
      </c>
      <c r="AG19" s="162">
        <f ca="1">INDEX(Parameters,MATCH($A19,Parameters!$A:$A,0),MATCH(AG$3,Parameters!$8:$8,0))</f>
        <v>0.7</v>
      </c>
      <c r="AH19" s="162">
        <f ca="1">INDEX(Parameters,MATCH($A19,Parameters!$A:$A,0),MATCH(AH$3,Parameters!$8:$8,0))</f>
        <v>0.7</v>
      </c>
      <c r="AI19" s="162">
        <f ca="1">INDEX(Parameters,MATCH($A19,Parameters!$A:$A,0),MATCH(AI$3,Parameters!$8:$8,0))</f>
        <v>0.7</v>
      </c>
      <c r="AJ19" s="162">
        <f ca="1">INDEX(Parameters,MATCH($A19,Parameters!$A:$A,0),MATCH(AJ$3,Parameters!$8:$8,0))</f>
        <v>0.7</v>
      </c>
      <c r="AK19" s="162">
        <f ca="1">INDEX(Parameters,MATCH($A19,Parameters!$A:$A,0),MATCH(AK$3,Parameters!$8:$8,0))</f>
        <v>0.7</v>
      </c>
      <c r="AL19" s="162">
        <f ca="1">INDEX(Parameters,MATCH($A19,Parameters!$A:$A,0),MATCH(AL$3,Parameters!$8:$8,0))</f>
        <v>0.7</v>
      </c>
      <c r="AM19" s="162"/>
      <c r="AN19" s="162"/>
      <c r="AO19" s="162"/>
      <c r="AP19" s="162"/>
      <c r="AQ19" s="162"/>
    </row>
    <row r="20" spans="1:43" x14ac:dyDescent="0.25">
      <c r="A20" s="66" t="str">
        <f t="shared" si="3"/>
        <v>Prop excreta on yards_Turkeys</v>
      </c>
      <c r="B20" s="25" t="s">
        <v>165</v>
      </c>
      <c r="C20" s="25" t="s">
        <v>480</v>
      </c>
      <c r="D20" s="77" t="str">
        <f ca="1">VLOOKUP(A20,Parameters,4,0)</f>
        <v>-</v>
      </c>
      <c r="E20" s="46" t="str">
        <f t="shared" si="2"/>
        <v>Turkeys</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Turkeys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Turkeys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Turkeys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Turkeys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Turkeys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Turkeys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Turkeys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Turkeys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Turkeys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Turkeys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Xhouse_slurry_Turkeys</v>
      </c>
      <c r="B33" s="25" t="s">
        <v>165</v>
      </c>
      <c r="C33" s="119" t="s">
        <v>442</v>
      </c>
      <c r="D33" s="77" t="str">
        <f>VLOOKUP(A33,Parameters,4,0)</f>
        <v>-</v>
      </c>
      <c r="E33" s="46" t="str">
        <f t="shared" si="2"/>
        <v>Turkeys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Turkeys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Turkeys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Turkeys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Turkeys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Turkeys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Turkeys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Turkeys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Turkeys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EF_NH3_house_slurry_Turkeys</v>
      </c>
      <c r="B43" s="25" t="s">
        <v>165</v>
      </c>
      <c r="C43" s="2" t="s">
        <v>178</v>
      </c>
      <c r="D43" s="77" t="str">
        <f ca="1">VLOOKUP(A43,Parameters,4,0)</f>
        <v>NH3-N</v>
      </c>
      <c r="E43" s="46" t="str">
        <f t="shared" si="2"/>
        <v>Turkeys</v>
      </c>
      <c r="F43" s="77" t="str">
        <f ca="1">VLOOKUP(A43,Parameters,6,0)</f>
        <v>Fraction TAN</v>
      </c>
      <c r="G43" s="175"/>
      <c r="H43" s="14">
        <f ca="1">INDEX(Parameters,MATCH($A43,Parameters!$A:$A,0),MATCH(H$3,Parameters!$8:$8,0))</f>
        <v>0</v>
      </c>
      <c r="I43" s="14">
        <f ca="1">INDEX(Parameters,MATCH($A43,Parameters!$A:$A,0),MATCH(I$3,Parameters!$8:$8,0))</f>
        <v>0</v>
      </c>
      <c r="J43" s="14">
        <f ca="1">INDEX(Parameters,MATCH($A43,Parameters!$A:$A,0),MATCH(J$3,Parameters!$8:$8,0))</f>
        <v>0</v>
      </c>
      <c r="K43" s="14">
        <f ca="1">INDEX(Parameters,MATCH($A43,Parameters!$A:$A,0),MATCH(K$3,Parameters!$8:$8,0))</f>
        <v>0</v>
      </c>
      <c r="L43" s="14">
        <f ca="1">INDEX(Parameters,MATCH($A43,Parameters!$A:$A,0),MATCH(L$3,Parameters!$8:$8,0))</f>
        <v>0</v>
      </c>
      <c r="M43" s="14">
        <f ca="1">INDEX(Parameters,MATCH($A43,Parameters!$A:$A,0),MATCH(M$3,Parameters!$8:$8,0))</f>
        <v>0</v>
      </c>
      <c r="N43" s="14">
        <f ca="1">INDEX(Parameters,MATCH($A43,Parameters!$A:$A,0),MATCH(N$3,Parameters!$8:$8,0))</f>
        <v>0</v>
      </c>
      <c r="O43" s="14">
        <f ca="1">INDEX(Parameters,MATCH($A43,Parameters!$A:$A,0),MATCH(O$3,Parameters!$8:$8,0))</f>
        <v>0</v>
      </c>
      <c r="P43" s="14">
        <f ca="1">INDEX(Parameters,MATCH($A43,Parameters!$A:$A,0),MATCH(P$3,Parameters!$8:$8,0))</f>
        <v>0</v>
      </c>
      <c r="Q43" s="14">
        <f ca="1">INDEX(Parameters,MATCH($A43,Parameters!$A:$A,0),MATCH(Q$3,Parameters!$8:$8,0))</f>
        <v>0</v>
      </c>
      <c r="R43" s="14">
        <f ca="1">INDEX(Parameters,MATCH($A43,Parameters!$A:$A,0),MATCH(R$3,Parameters!$8:$8,0))</f>
        <v>0</v>
      </c>
      <c r="S43" s="14">
        <f ca="1">INDEX(Parameters,MATCH($A43,Parameters!$A:$A,0),MATCH(S$3,Parameters!$8:$8,0))</f>
        <v>0</v>
      </c>
      <c r="T43" s="14">
        <f ca="1">INDEX(Parameters,MATCH($A43,Parameters!$A:$A,0),MATCH(T$3,Parameters!$8:$8,0))</f>
        <v>0</v>
      </c>
      <c r="U43" s="14">
        <f ca="1">INDEX(Parameters,MATCH($A43,Parameters!$A:$A,0),MATCH(U$3,Parameters!$8:$8,0))</f>
        <v>0</v>
      </c>
      <c r="V43" s="14">
        <f ca="1">INDEX(Parameters,MATCH($A43,Parameters!$A:$A,0),MATCH(V$3,Parameters!$8:$8,0))</f>
        <v>0</v>
      </c>
      <c r="W43" s="14">
        <f ca="1">INDEX(Parameters,MATCH($A43,Parameters!$A:$A,0),MATCH(W$3,Parameters!$8:$8,0))</f>
        <v>0</v>
      </c>
      <c r="X43" s="14">
        <f ca="1">INDEX(Parameters,MATCH($A43,Parameters!$A:$A,0),MATCH(X$3,Parameters!$8:$8,0))</f>
        <v>0</v>
      </c>
      <c r="Y43" s="14">
        <f ca="1">INDEX(Parameters,MATCH($A43,Parameters!$A:$A,0),MATCH(Y$3,Parameters!$8:$8,0))</f>
        <v>0</v>
      </c>
      <c r="Z43" s="14">
        <f ca="1">INDEX(Parameters,MATCH($A43,Parameters!$A:$A,0),MATCH(Z$3,Parameters!$8:$8,0))</f>
        <v>0</v>
      </c>
      <c r="AA43" s="14">
        <f ca="1">INDEX(Parameters,MATCH($A43,Parameters!$A:$A,0),MATCH(AA$3,Parameters!$8:$8,0))</f>
        <v>0</v>
      </c>
      <c r="AB43" s="14">
        <f ca="1">INDEX(Parameters,MATCH($A43,Parameters!$A:$A,0),MATCH(AB$3,Parameters!$8:$8,0))</f>
        <v>0</v>
      </c>
      <c r="AC43" s="14">
        <f ca="1">INDEX(Parameters,MATCH($A43,Parameters!$A:$A,0),MATCH(AC$3,Parameters!$8:$8,0))</f>
        <v>0</v>
      </c>
      <c r="AD43" s="14">
        <f ca="1">INDEX(Parameters,MATCH($A43,Parameters!$A:$A,0),MATCH(AD$3,Parameters!$8:$8,0))</f>
        <v>0</v>
      </c>
      <c r="AE43" s="14">
        <f ca="1">INDEX(Parameters,MATCH($A43,Parameters!$A:$A,0),MATCH(AE$3,Parameters!$8:$8,0))</f>
        <v>0</v>
      </c>
      <c r="AF43" s="14">
        <f ca="1">INDEX(Parameters,MATCH($A43,Parameters!$A:$A,0),MATCH(AF$3,Parameters!$8:$8,0))</f>
        <v>0</v>
      </c>
      <c r="AG43" s="14">
        <f ca="1">INDEX(Parameters,MATCH($A43,Parameters!$A:$A,0),MATCH(AG$3,Parameters!$8:$8,0))</f>
        <v>0</v>
      </c>
      <c r="AH43" s="14">
        <f ca="1">INDEX(Parameters,MATCH($A43,Parameters!$A:$A,0),MATCH(AH$3,Parameters!$8:$8,0))</f>
        <v>0</v>
      </c>
      <c r="AI43" s="14">
        <f ca="1">INDEX(Parameters,MATCH($A43,Parameters!$A:$A,0),MATCH(AI$3,Parameters!$8:$8,0))</f>
        <v>0</v>
      </c>
      <c r="AJ43" s="14">
        <f ca="1">INDEX(Parameters,MATCH($A43,Parameters!$A:$A,0),MATCH(AJ$3,Parameters!$8:$8,0))</f>
        <v>0</v>
      </c>
      <c r="AK43" s="14">
        <f ca="1">INDEX(Parameters,MATCH($A43,Parameters!$A:$A,0),MATCH(AK$3,Parameters!$8:$8,0))</f>
        <v>0</v>
      </c>
      <c r="AL43" s="14">
        <f ca="1">INDEX(Parameters,MATCH($A43,Parameters!$A:$A,0),MATCH(AL$3,Parameters!$8:$8,0))</f>
        <v>0</v>
      </c>
      <c r="AM43" s="14"/>
      <c r="AN43" s="14"/>
      <c r="AO43" s="14"/>
      <c r="AP43" s="14"/>
      <c r="AQ43" s="14"/>
    </row>
    <row r="44" spans="1:43" x14ac:dyDescent="0.25">
      <c r="A44" s="66" t="str">
        <f t="shared" si="20"/>
        <v>EF_NH3_house_solid_Turkeys</v>
      </c>
      <c r="B44" s="25" t="s">
        <v>165</v>
      </c>
      <c r="C44" s="2" t="s">
        <v>177</v>
      </c>
      <c r="D44" s="77" t="str">
        <f ca="1">VLOOKUP(A44,Parameters,4,0)</f>
        <v>NH3-N</v>
      </c>
      <c r="E44" s="46" t="str">
        <f t="shared" si="2"/>
        <v>Turkeys</v>
      </c>
      <c r="F44" s="77" t="str">
        <f ca="1">VLOOKUP(A44,Parameters,6,0)</f>
        <v>Fraction TAN</v>
      </c>
      <c r="G44" s="175"/>
      <c r="H44" s="14">
        <f ca="1">INDEX(Parameters,MATCH($A44,Parameters!$A:$A,0),MATCH(H$3,Parameters!$8:$8,0))</f>
        <v>0.35</v>
      </c>
      <c r="I44" s="14">
        <f ca="1">INDEX(Parameters,MATCH($A44,Parameters!$A:$A,0),MATCH(I$3,Parameters!$8:$8,0))</f>
        <v>0.35</v>
      </c>
      <c r="J44" s="14">
        <f ca="1">INDEX(Parameters,MATCH($A44,Parameters!$A:$A,0),MATCH(J$3,Parameters!$8:$8,0))</f>
        <v>0.35</v>
      </c>
      <c r="K44" s="14">
        <f ca="1">INDEX(Parameters,MATCH($A44,Parameters!$A:$A,0),MATCH(K$3,Parameters!$8:$8,0))</f>
        <v>0.35</v>
      </c>
      <c r="L44" s="14">
        <f ca="1">INDEX(Parameters,MATCH($A44,Parameters!$A:$A,0),MATCH(L$3,Parameters!$8:$8,0))</f>
        <v>0.35</v>
      </c>
      <c r="M44" s="14">
        <f ca="1">INDEX(Parameters,MATCH($A44,Parameters!$A:$A,0),MATCH(M$3,Parameters!$8:$8,0))</f>
        <v>0.35</v>
      </c>
      <c r="N44" s="14">
        <f ca="1">INDEX(Parameters,MATCH($A44,Parameters!$A:$A,0),MATCH(N$3,Parameters!$8:$8,0))</f>
        <v>0.35</v>
      </c>
      <c r="O44" s="14">
        <f ca="1">INDEX(Parameters,MATCH($A44,Parameters!$A:$A,0),MATCH(O$3,Parameters!$8:$8,0))</f>
        <v>0.35</v>
      </c>
      <c r="P44" s="14">
        <f ca="1">INDEX(Parameters,MATCH($A44,Parameters!$A:$A,0),MATCH(P$3,Parameters!$8:$8,0))</f>
        <v>0.35</v>
      </c>
      <c r="Q44" s="14">
        <f ca="1">INDEX(Parameters,MATCH($A44,Parameters!$A:$A,0),MATCH(Q$3,Parameters!$8:$8,0))</f>
        <v>0.35</v>
      </c>
      <c r="R44" s="14">
        <f ca="1">INDEX(Parameters,MATCH($A44,Parameters!$A:$A,0),MATCH(R$3,Parameters!$8:$8,0))</f>
        <v>0.35</v>
      </c>
      <c r="S44" s="14">
        <f ca="1">INDEX(Parameters,MATCH($A44,Parameters!$A:$A,0),MATCH(S$3,Parameters!$8:$8,0))</f>
        <v>0.35</v>
      </c>
      <c r="T44" s="14">
        <f ca="1">INDEX(Parameters,MATCH($A44,Parameters!$A:$A,0),MATCH(T$3,Parameters!$8:$8,0))</f>
        <v>0.35</v>
      </c>
      <c r="U44" s="14">
        <f ca="1">INDEX(Parameters,MATCH($A44,Parameters!$A:$A,0),MATCH(U$3,Parameters!$8:$8,0))</f>
        <v>0.35</v>
      </c>
      <c r="V44" s="14">
        <f ca="1">INDEX(Parameters,MATCH($A44,Parameters!$A:$A,0),MATCH(V$3,Parameters!$8:$8,0))</f>
        <v>0.35</v>
      </c>
      <c r="W44" s="14">
        <f ca="1">INDEX(Parameters,MATCH($A44,Parameters!$A:$A,0),MATCH(W$3,Parameters!$8:$8,0))</f>
        <v>0.35</v>
      </c>
      <c r="X44" s="14">
        <f ca="1">INDEX(Parameters,MATCH($A44,Parameters!$A:$A,0),MATCH(X$3,Parameters!$8:$8,0))</f>
        <v>0.35</v>
      </c>
      <c r="Y44" s="14">
        <f ca="1">INDEX(Parameters,MATCH($A44,Parameters!$A:$A,0),MATCH(Y$3,Parameters!$8:$8,0))</f>
        <v>0.35</v>
      </c>
      <c r="Z44" s="14">
        <f ca="1">INDEX(Parameters,MATCH($A44,Parameters!$A:$A,0),MATCH(Z$3,Parameters!$8:$8,0))</f>
        <v>0.35</v>
      </c>
      <c r="AA44" s="14">
        <f ca="1">INDEX(Parameters,MATCH($A44,Parameters!$A:$A,0),MATCH(AA$3,Parameters!$8:$8,0))</f>
        <v>0.35</v>
      </c>
      <c r="AB44" s="14">
        <f ca="1">INDEX(Parameters,MATCH($A44,Parameters!$A:$A,0),MATCH(AB$3,Parameters!$8:$8,0))</f>
        <v>0.35</v>
      </c>
      <c r="AC44" s="14">
        <f ca="1">INDEX(Parameters,MATCH($A44,Parameters!$A:$A,0),MATCH(AC$3,Parameters!$8:$8,0))</f>
        <v>0.35</v>
      </c>
      <c r="AD44" s="14">
        <f ca="1">INDEX(Parameters,MATCH($A44,Parameters!$A:$A,0),MATCH(AD$3,Parameters!$8:$8,0))</f>
        <v>0.35</v>
      </c>
      <c r="AE44" s="14">
        <f ca="1">INDEX(Parameters,MATCH($A44,Parameters!$A:$A,0),MATCH(AE$3,Parameters!$8:$8,0))</f>
        <v>0.35</v>
      </c>
      <c r="AF44" s="14">
        <f ca="1">INDEX(Parameters,MATCH($A44,Parameters!$A:$A,0),MATCH(AF$3,Parameters!$8:$8,0))</f>
        <v>0.35</v>
      </c>
      <c r="AG44" s="14">
        <f ca="1">INDEX(Parameters,MATCH($A44,Parameters!$A:$A,0),MATCH(AG$3,Parameters!$8:$8,0))</f>
        <v>0.35</v>
      </c>
      <c r="AH44" s="14">
        <f ca="1">INDEX(Parameters,MATCH($A44,Parameters!$A:$A,0),MATCH(AH$3,Parameters!$8:$8,0))</f>
        <v>0.35</v>
      </c>
      <c r="AI44" s="14">
        <f ca="1">INDEX(Parameters,MATCH($A44,Parameters!$A:$A,0),MATCH(AI$3,Parameters!$8:$8,0))</f>
        <v>0.35</v>
      </c>
      <c r="AJ44" s="14">
        <f ca="1">INDEX(Parameters,MATCH($A44,Parameters!$A:$A,0),MATCH(AJ$3,Parameters!$8:$8,0))</f>
        <v>0.35</v>
      </c>
      <c r="AK44" s="14">
        <f ca="1">INDEX(Parameters,MATCH($A44,Parameters!$A:$A,0),MATCH(AK$3,Parameters!$8:$8,0))</f>
        <v>0.35</v>
      </c>
      <c r="AL44" s="14">
        <f ca="1">INDEX(Parameters,MATCH($A44,Parameters!$A:$A,0),MATCH(AL$3,Parameters!$8:$8,0))</f>
        <v>0.35</v>
      </c>
      <c r="AM44" s="14"/>
      <c r="AN44" s="14"/>
      <c r="AO44" s="14"/>
      <c r="AP44" s="14"/>
      <c r="AQ44" s="14"/>
    </row>
    <row r="45" spans="1:43" x14ac:dyDescent="0.25">
      <c r="A45" s="66" t="str">
        <f t="shared" si="20"/>
        <v>EF_NH3_yard_Turkeys</v>
      </c>
      <c r="B45" s="25" t="s">
        <v>165</v>
      </c>
      <c r="C45" s="2" t="s">
        <v>487</v>
      </c>
      <c r="D45" s="77" t="str">
        <f ca="1">VLOOKUP(A45,Parameters,4,0)</f>
        <v>NH3-N</v>
      </c>
      <c r="E45" s="46" t="str">
        <f t="shared" si="2"/>
        <v>Turkeys</v>
      </c>
      <c r="F45" s="77" t="str">
        <f ca="1">VLOOKUP(A45,Parameters,6,0)</f>
        <v>Fraction TAN</v>
      </c>
      <c r="G45" s="215"/>
      <c r="H45" s="14">
        <f ca="1">INDEX(Parameters,MATCH($A45,Parameters!$A:$A,0),MATCH(H$3,Parameters!$8:$8,0))</f>
        <v>0</v>
      </c>
      <c r="I45" s="14">
        <f ca="1">INDEX(Parameters,MATCH($A45,Parameters!$A:$A,0),MATCH(I$3,Parameters!$8:$8,0))</f>
        <v>0</v>
      </c>
      <c r="J45" s="14">
        <f ca="1">INDEX(Parameters,MATCH($A45,Parameters!$A:$A,0),MATCH(J$3,Parameters!$8:$8,0))</f>
        <v>0</v>
      </c>
      <c r="K45" s="14">
        <f ca="1">INDEX(Parameters,MATCH($A45,Parameters!$A:$A,0),MATCH(K$3,Parameters!$8:$8,0))</f>
        <v>0</v>
      </c>
      <c r="L45" s="14">
        <f ca="1">INDEX(Parameters,MATCH($A45,Parameters!$A:$A,0),MATCH(L$3,Parameters!$8:$8,0))</f>
        <v>0</v>
      </c>
      <c r="M45" s="14">
        <f ca="1">INDEX(Parameters,MATCH($A45,Parameters!$A:$A,0),MATCH(M$3,Parameters!$8:$8,0))</f>
        <v>0</v>
      </c>
      <c r="N45" s="14">
        <f ca="1">INDEX(Parameters,MATCH($A45,Parameters!$A:$A,0),MATCH(N$3,Parameters!$8:$8,0))</f>
        <v>0</v>
      </c>
      <c r="O45" s="14">
        <f ca="1">INDEX(Parameters,MATCH($A45,Parameters!$A:$A,0),MATCH(O$3,Parameters!$8:$8,0))</f>
        <v>0</v>
      </c>
      <c r="P45" s="14">
        <f ca="1">INDEX(Parameters,MATCH($A45,Parameters!$A:$A,0),MATCH(P$3,Parameters!$8:$8,0))</f>
        <v>0</v>
      </c>
      <c r="Q45" s="14">
        <f ca="1">INDEX(Parameters,MATCH($A45,Parameters!$A:$A,0),MATCH(Q$3,Parameters!$8:$8,0))</f>
        <v>0</v>
      </c>
      <c r="R45" s="14">
        <f ca="1">INDEX(Parameters,MATCH($A45,Parameters!$A:$A,0),MATCH(R$3,Parameters!$8:$8,0))</f>
        <v>0</v>
      </c>
      <c r="S45" s="14">
        <f ca="1">INDEX(Parameters,MATCH($A45,Parameters!$A:$A,0),MATCH(S$3,Parameters!$8:$8,0))</f>
        <v>0</v>
      </c>
      <c r="T45" s="14">
        <f ca="1">INDEX(Parameters,MATCH($A45,Parameters!$A:$A,0),MATCH(T$3,Parameters!$8:$8,0))</f>
        <v>0</v>
      </c>
      <c r="U45" s="14">
        <f ca="1">INDEX(Parameters,MATCH($A45,Parameters!$A:$A,0),MATCH(U$3,Parameters!$8:$8,0))</f>
        <v>0</v>
      </c>
      <c r="V45" s="14">
        <f ca="1">INDEX(Parameters,MATCH($A45,Parameters!$A:$A,0),MATCH(V$3,Parameters!$8:$8,0))</f>
        <v>0</v>
      </c>
      <c r="W45" s="14">
        <f ca="1">INDEX(Parameters,MATCH($A45,Parameters!$A:$A,0),MATCH(W$3,Parameters!$8:$8,0))</f>
        <v>0</v>
      </c>
      <c r="X45" s="14">
        <f ca="1">INDEX(Parameters,MATCH($A45,Parameters!$A:$A,0),MATCH(X$3,Parameters!$8:$8,0))</f>
        <v>0</v>
      </c>
      <c r="Y45" s="14">
        <f ca="1">INDEX(Parameters,MATCH($A45,Parameters!$A:$A,0),MATCH(Y$3,Parameters!$8:$8,0))</f>
        <v>0</v>
      </c>
      <c r="Z45" s="14">
        <f ca="1">INDEX(Parameters,MATCH($A45,Parameters!$A:$A,0),MATCH(Z$3,Parameters!$8:$8,0))</f>
        <v>0</v>
      </c>
      <c r="AA45" s="14">
        <f ca="1">INDEX(Parameters,MATCH($A45,Parameters!$A:$A,0),MATCH(AA$3,Parameters!$8:$8,0))</f>
        <v>0</v>
      </c>
      <c r="AB45" s="14">
        <f ca="1">INDEX(Parameters,MATCH($A45,Parameters!$A:$A,0),MATCH(AB$3,Parameters!$8:$8,0))</f>
        <v>0</v>
      </c>
      <c r="AC45" s="14">
        <f ca="1">INDEX(Parameters,MATCH($A45,Parameters!$A:$A,0),MATCH(AC$3,Parameters!$8:$8,0))</f>
        <v>0</v>
      </c>
      <c r="AD45" s="14">
        <f ca="1">INDEX(Parameters,MATCH($A45,Parameters!$A:$A,0),MATCH(AD$3,Parameters!$8:$8,0))</f>
        <v>0</v>
      </c>
      <c r="AE45" s="14">
        <f ca="1">INDEX(Parameters,MATCH($A45,Parameters!$A:$A,0),MATCH(AE$3,Parameters!$8:$8,0))</f>
        <v>0</v>
      </c>
      <c r="AF45" s="14">
        <f ca="1">INDEX(Parameters,MATCH($A45,Parameters!$A:$A,0),MATCH(AF$3,Parameters!$8:$8,0))</f>
        <v>0</v>
      </c>
      <c r="AG45" s="14">
        <f ca="1">INDEX(Parameters,MATCH($A45,Parameters!$A:$A,0),MATCH(AG$3,Parameters!$8:$8,0))</f>
        <v>0</v>
      </c>
      <c r="AH45" s="14">
        <f ca="1">INDEX(Parameters,MATCH($A45,Parameters!$A:$A,0),MATCH(AH$3,Parameters!$8:$8,0))</f>
        <v>0</v>
      </c>
      <c r="AI45" s="14">
        <f ca="1">INDEX(Parameters,MATCH($A45,Parameters!$A:$A,0),MATCH(AI$3,Parameters!$8:$8,0))</f>
        <v>0</v>
      </c>
      <c r="AJ45" s="14">
        <f ca="1">INDEX(Parameters,MATCH($A45,Parameters!$A:$A,0),MATCH(AJ$3,Parameters!$8:$8,0))</f>
        <v>0</v>
      </c>
      <c r="AK45" s="14">
        <f ca="1">INDEX(Parameters,MATCH($A45,Parameters!$A:$A,0),MATCH(AK$3,Parameters!$8:$8,0))</f>
        <v>0</v>
      </c>
      <c r="AL45" s="14">
        <f ca="1">INDEX(Parameters,MATCH($A45,Parameters!$A:$A,0),MATCH(AL$3,Parameters!$8:$8,0))</f>
        <v>0</v>
      </c>
      <c r="AM45" s="14"/>
      <c r="AN45" s="14"/>
      <c r="AO45" s="14"/>
      <c r="AP45" s="14"/>
      <c r="AQ45" s="14"/>
    </row>
    <row r="46" spans="1:43" ht="18" x14ac:dyDescent="0.35">
      <c r="A46" s="89" t="s">
        <v>306</v>
      </c>
      <c r="B46" s="25" t="s">
        <v>165</v>
      </c>
      <c r="C46" s="73" t="s">
        <v>274</v>
      </c>
      <c r="D46" s="2" t="s">
        <v>252</v>
      </c>
      <c r="E46" s="46" t="str">
        <f t="shared" si="2"/>
        <v>Turkeys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Turkeys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Turkeys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Straw_Turkeys</v>
      </c>
      <c r="B50" s="25" t="s">
        <v>165</v>
      </c>
      <c r="C50" s="25" t="s">
        <v>169</v>
      </c>
      <c r="D50" s="77" t="str">
        <f ca="1">VLOOKUP(A50,Parameters,4,0)</f>
        <v>-</v>
      </c>
      <c r="E50" s="46" t="str">
        <f t="shared" si="2"/>
        <v>Turkeys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N_added_in_straw_Turkeys</v>
      </c>
      <c r="B51" s="25" t="s">
        <v>165</v>
      </c>
      <c r="C51" s="2" t="s">
        <v>173</v>
      </c>
      <c r="D51" s="77" t="str">
        <f ca="1">VLOOKUP(A51,Parameters,4,0)</f>
        <v>-</v>
      </c>
      <c r="E51" s="46" t="str">
        <f t="shared" si="2"/>
        <v>Turkeys</v>
      </c>
      <c r="F51" s="77" t="str">
        <f ca="1">VLOOKUP(A51,Parameters,6,0)</f>
        <v>kg/animal/yr</v>
      </c>
      <c r="G51" s="175"/>
      <c r="H51" s="56">
        <f ca="1">INDEX(Parameters,MATCH($A51,Parameters!$A:$A,0),MATCH(H$3,Parameters!$8:$8,0))</f>
        <v>0</v>
      </c>
      <c r="I51" s="56">
        <f ca="1">INDEX(Parameters,MATCH($A51,Parameters!$A:$A,0),MATCH(I$3,Parameters!$8:$8,0))</f>
        <v>0</v>
      </c>
      <c r="J51" s="56">
        <f ca="1">INDEX(Parameters,MATCH($A51,Parameters!$A:$A,0),MATCH(J$3,Parameters!$8:$8,0))</f>
        <v>0</v>
      </c>
      <c r="K51" s="56">
        <f ca="1">INDEX(Parameters,MATCH($A51,Parameters!$A:$A,0),MATCH(K$3,Parameters!$8:$8,0))</f>
        <v>0</v>
      </c>
      <c r="L51" s="56">
        <f ca="1">INDEX(Parameters,MATCH($A51,Parameters!$A:$A,0),MATCH(L$3,Parameters!$8:$8,0))</f>
        <v>0</v>
      </c>
      <c r="M51" s="56">
        <f ca="1">INDEX(Parameters,MATCH($A51,Parameters!$A:$A,0),MATCH(M$3,Parameters!$8:$8,0))</f>
        <v>0</v>
      </c>
      <c r="N51" s="56">
        <f ca="1">INDEX(Parameters,MATCH($A51,Parameters!$A:$A,0),MATCH(N$3,Parameters!$8:$8,0))</f>
        <v>0</v>
      </c>
      <c r="O51" s="56">
        <f ca="1">INDEX(Parameters,MATCH($A51,Parameters!$A:$A,0),MATCH(O$3,Parameters!$8:$8,0))</f>
        <v>0</v>
      </c>
      <c r="P51" s="56">
        <f ca="1">INDEX(Parameters,MATCH($A51,Parameters!$A:$A,0),MATCH(P$3,Parameters!$8:$8,0))</f>
        <v>0</v>
      </c>
      <c r="Q51" s="56">
        <f ca="1">INDEX(Parameters,MATCH($A51,Parameters!$A:$A,0),MATCH(Q$3,Parameters!$8:$8,0))</f>
        <v>0</v>
      </c>
      <c r="R51" s="56">
        <f ca="1">INDEX(Parameters,MATCH($A51,Parameters!$A:$A,0),MATCH(R$3,Parameters!$8:$8,0))</f>
        <v>0</v>
      </c>
      <c r="S51" s="56">
        <f ca="1">INDEX(Parameters,MATCH($A51,Parameters!$A:$A,0),MATCH(S$3,Parameters!$8:$8,0))</f>
        <v>0</v>
      </c>
      <c r="T51" s="56">
        <f ca="1">INDEX(Parameters,MATCH($A51,Parameters!$A:$A,0),MATCH(T$3,Parameters!$8:$8,0))</f>
        <v>0</v>
      </c>
      <c r="U51" s="56">
        <f ca="1">INDEX(Parameters,MATCH($A51,Parameters!$A:$A,0),MATCH(U$3,Parameters!$8:$8,0))</f>
        <v>0</v>
      </c>
      <c r="V51" s="56">
        <f ca="1">INDEX(Parameters,MATCH($A51,Parameters!$A:$A,0),MATCH(V$3,Parameters!$8:$8,0))</f>
        <v>0</v>
      </c>
      <c r="W51" s="56">
        <f ca="1">INDEX(Parameters,MATCH($A51,Parameters!$A:$A,0),MATCH(W$3,Parameters!$8:$8,0))</f>
        <v>0</v>
      </c>
      <c r="X51" s="56">
        <f ca="1">INDEX(Parameters,MATCH($A51,Parameters!$A:$A,0),MATCH(X$3,Parameters!$8:$8,0))</f>
        <v>0</v>
      </c>
      <c r="Y51" s="56">
        <f ca="1">INDEX(Parameters,MATCH($A51,Parameters!$A:$A,0),MATCH(Y$3,Parameters!$8:$8,0))</f>
        <v>0</v>
      </c>
      <c r="Z51" s="56">
        <f ca="1">INDEX(Parameters,MATCH($A51,Parameters!$A:$A,0),MATCH(Z$3,Parameters!$8:$8,0))</f>
        <v>0</v>
      </c>
      <c r="AA51" s="56">
        <f ca="1">INDEX(Parameters,MATCH($A51,Parameters!$A:$A,0),MATCH(AA$3,Parameters!$8:$8,0))</f>
        <v>0</v>
      </c>
      <c r="AB51" s="56">
        <f ca="1">INDEX(Parameters,MATCH($A51,Parameters!$A:$A,0),MATCH(AB$3,Parameters!$8:$8,0))</f>
        <v>0</v>
      </c>
      <c r="AC51" s="56">
        <f ca="1">INDEX(Parameters,MATCH($A51,Parameters!$A:$A,0),MATCH(AC$3,Parameters!$8:$8,0))</f>
        <v>0</v>
      </c>
      <c r="AD51" s="56">
        <f ca="1">INDEX(Parameters,MATCH($A51,Parameters!$A:$A,0),MATCH(AD$3,Parameters!$8:$8,0))</f>
        <v>0</v>
      </c>
      <c r="AE51" s="56">
        <f ca="1">INDEX(Parameters,MATCH($A51,Parameters!$A:$A,0),MATCH(AE$3,Parameters!$8:$8,0))</f>
        <v>0</v>
      </c>
      <c r="AF51" s="56">
        <f ca="1">INDEX(Parameters,MATCH($A51,Parameters!$A:$A,0),MATCH(AF$3,Parameters!$8:$8,0))</f>
        <v>0</v>
      </c>
      <c r="AG51" s="56">
        <f ca="1">INDEX(Parameters,MATCH($A51,Parameters!$A:$A,0),MATCH(AG$3,Parameters!$8:$8,0))</f>
        <v>0</v>
      </c>
      <c r="AH51" s="56">
        <f ca="1">INDEX(Parameters,MATCH($A51,Parameters!$A:$A,0),MATCH(AH$3,Parameters!$8:$8,0))</f>
        <v>0</v>
      </c>
      <c r="AI51" s="56">
        <f ca="1">INDEX(Parameters,MATCH($A51,Parameters!$A:$A,0),MATCH(AI$3,Parameters!$8:$8,0))</f>
        <v>0</v>
      </c>
      <c r="AJ51" s="56">
        <f ca="1">INDEX(Parameters,MATCH($A51,Parameters!$A:$A,0),MATCH(AJ$3,Parameters!$8:$8,0))</f>
        <v>0</v>
      </c>
      <c r="AK51" s="56">
        <f ca="1">INDEX(Parameters,MATCH($A51,Parameters!$A:$A,0),MATCH(AK$3,Parameters!$8:$8,0))</f>
        <v>0</v>
      </c>
      <c r="AL51" s="56">
        <f ca="1">INDEX(Parameters,MATCH($A51,Parameters!$A:$A,0),MATCH(AL$3,Parameters!$8:$8,0))</f>
        <v>0</v>
      </c>
      <c r="AM51" s="56"/>
      <c r="AN51" s="56"/>
      <c r="AO51" s="56"/>
      <c r="AP51" s="56"/>
      <c r="AQ51" s="56"/>
    </row>
    <row r="52" spans="1:43" ht="18" x14ac:dyDescent="0.35">
      <c r="A52" s="68"/>
      <c r="B52" s="25" t="s">
        <v>165</v>
      </c>
      <c r="C52" s="63" t="s">
        <v>184</v>
      </c>
      <c r="D52" s="25" t="s">
        <v>153</v>
      </c>
      <c r="E52" s="46" t="str">
        <f t="shared" si="2"/>
        <v>Turkeys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fimm_Turkeys</v>
      </c>
      <c r="B53" s="25" t="s">
        <v>165</v>
      </c>
      <c r="C53" s="63" t="s">
        <v>185</v>
      </c>
      <c r="D53" s="77" t="str">
        <f ca="1">VLOOKUP(A53,Parameters,4,0)</f>
        <v>N</v>
      </c>
      <c r="E53" s="46" t="str">
        <f t="shared" si="2"/>
        <v>Turkeys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Turkeys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Turkeys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Turkeys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xstore_slurry_Turkeys</v>
      </c>
      <c r="B58" s="25" t="s">
        <v>165</v>
      </c>
      <c r="C58" s="63" t="s">
        <v>380</v>
      </c>
      <c r="D58" s="77" t="str">
        <f>VLOOKUP(A58,Parameters,4,0)</f>
        <v>-</v>
      </c>
      <c r="E58" s="46" t="str">
        <f t="shared" si="2"/>
        <v>Turkeys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xstore_solid_Turkeys</v>
      </c>
      <c r="B59" s="25" t="s">
        <v>165</v>
      </c>
      <c r="C59" s="63" t="s">
        <v>190</v>
      </c>
      <c r="D59" s="77" t="str">
        <f>VLOOKUP(A59,Parameters,4,0)</f>
        <v>-</v>
      </c>
      <c r="E59" s="46" t="str">
        <f t="shared" si="2"/>
        <v>Turkeys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Turkeys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Turkeys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Turkeys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Turkeys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xbiogas_slurry_Turkeys</v>
      </c>
      <c r="B65" s="25" t="s">
        <v>165</v>
      </c>
      <c r="C65" s="63" t="s">
        <v>287</v>
      </c>
      <c r="D65" s="77" t="str">
        <f>VLOOKUP(A65,Parameters,4,0)</f>
        <v>-</v>
      </c>
      <c r="E65" s="46" t="str">
        <f t="shared" si="2"/>
        <v>Turkeys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Turkeys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Turkeys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xbiogas_solid_Turkeys</v>
      </c>
      <c r="B68" s="25" t="s">
        <v>165</v>
      </c>
      <c r="C68" s="101" t="s">
        <v>367</v>
      </c>
      <c r="D68" s="77" t="str">
        <f>VLOOKUP(A68,Parameters,4,0)</f>
        <v>-</v>
      </c>
      <c r="E68" s="46" t="str">
        <f t="shared" si="2"/>
        <v>Turkeys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Turkeys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Turkeys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Turkeys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Turkeys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Turkeys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Turkeys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fmin_Turkeys</v>
      </c>
      <c r="B77" s="25" t="s">
        <v>165</v>
      </c>
      <c r="C77" s="42" t="s">
        <v>195</v>
      </c>
      <c r="D77" s="77" t="str">
        <f ca="1">VLOOKUP(A77,Parameters,4,0)</f>
        <v>N</v>
      </c>
      <c r="E77" s="46" t="str">
        <f t="shared" si="2"/>
        <v>Turkeys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Turkeys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EF_NH3_storage_slurry_Turkeys</v>
      </c>
      <c r="B80" s="25" t="s">
        <v>165</v>
      </c>
      <c r="C80" s="2" t="s">
        <v>209</v>
      </c>
      <c r="D80" s="77" t="str">
        <f t="shared" ref="D80:D87" ca="1" si="47">VLOOKUP(A80,Parameters,4,0)</f>
        <v>NH3-N</v>
      </c>
      <c r="E80" s="46" t="str">
        <f t="shared" si="2"/>
        <v>Turkeys</v>
      </c>
      <c r="F80" s="77" t="str">
        <f t="shared" ref="F80:F87" ca="1" si="48">VLOOKUP(A80,Parameters,6,0)</f>
        <v>Fraction TAN</v>
      </c>
      <c r="G80" s="175"/>
      <c r="H80" s="62">
        <f ca="1">INDEX(Parameters,MATCH($A80,Parameters!$A:$A,0),MATCH(H$3,Parameters!$8:$8,0))</f>
        <v>0</v>
      </c>
      <c r="I80" s="62">
        <f ca="1">INDEX(Parameters,MATCH($A80,Parameters!$A:$A,0),MATCH(I$3,Parameters!$8:$8,0))</f>
        <v>0</v>
      </c>
      <c r="J80" s="62">
        <f ca="1">INDEX(Parameters,MATCH($A80,Parameters!$A:$A,0),MATCH(J$3,Parameters!$8:$8,0))</f>
        <v>0</v>
      </c>
      <c r="K80" s="62">
        <f ca="1">INDEX(Parameters,MATCH($A80,Parameters!$A:$A,0),MATCH(K$3,Parameters!$8:$8,0))</f>
        <v>0</v>
      </c>
      <c r="L80" s="62">
        <f ca="1">INDEX(Parameters,MATCH($A80,Parameters!$A:$A,0),MATCH(L$3,Parameters!$8:$8,0))</f>
        <v>0</v>
      </c>
      <c r="M80" s="62">
        <f ca="1">INDEX(Parameters,MATCH($A80,Parameters!$A:$A,0),MATCH(M$3,Parameters!$8:$8,0))</f>
        <v>0</v>
      </c>
      <c r="N80" s="62">
        <f ca="1">INDEX(Parameters,MATCH($A80,Parameters!$A:$A,0),MATCH(N$3,Parameters!$8:$8,0))</f>
        <v>0</v>
      </c>
      <c r="O80" s="62">
        <f ca="1">INDEX(Parameters,MATCH($A80,Parameters!$A:$A,0),MATCH(O$3,Parameters!$8:$8,0))</f>
        <v>0</v>
      </c>
      <c r="P80" s="62">
        <f ca="1">INDEX(Parameters,MATCH($A80,Parameters!$A:$A,0),MATCH(P$3,Parameters!$8:$8,0))</f>
        <v>0</v>
      </c>
      <c r="Q80" s="62">
        <f ca="1">INDEX(Parameters,MATCH($A80,Parameters!$A:$A,0),MATCH(Q$3,Parameters!$8:$8,0))</f>
        <v>0</v>
      </c>
      <c r="R80" s="62">
        <f ca="1">INDEX(Parameters,MATCH($A80,Parameters!$A:$A,0),MATCH(R$3,Parameters!$8:$8,0))</f>
        <v>0</v>
      </c>
      <c r="S80" s="62">
        <f ca="1">INDEX(Parameters,MATCH($A80,Parameters!$A:$A,0),MATCH(S$3,Parameters!$8:$8,0))</f>
        <v>0</v>
      </c>
      <c r="T80" s="62">
        <f ca="1">INDEX(Parameters,MATCH($A80,Parameters!$A:$A,0),MATCH(T$3,Parameters!$8:$8,0))</f>
        <v>0</v>
      </c>
      <c r="U80" s="62">
        <f ca="1">INDEX(Parameters,MATCH($A80,Parameters!$A:$A,0),MATCH(U$3,Parameters!$8:$8,0))</f>
        <v>0</v>
      </c>
      <c r="V80" s="62">
        <f ca="1">INDEX(Parameters,MATCH($A80,Parameters!$A:$A,0),MATCH(V$3,Parameters!$8:$8,0))</f>
        <v>0</v>
      </c>
      <c r="W80" s="62">
        <f ca="1">INDEX(Parameters,MATCH($A80,Parameters!$A:$A,0),MATCH(W$3,Parameters!$8:$8,0))</f>
        <v>0</v>
      </c>
      <c r="X80" s="62">
        <f ca="1">INDEX(Parameters,MATCH($A80,Parameters!$A:$A,0),MATCH(X$3,Parameters!$8:$8,0))</f>
        <v>0</v>
      </c>
      <c r="Y80" s="62">
        <f ca="1">INDEX(Parameters,MATCH($A80,Parameters!$A:$A,0),MATCH(Y$3,Parameters!$8:$8,0))</f>
        <v>0</v>
      </c>
      <c r="Z80" s="62">
        <f ca="1">INDEX(Parameters,MATCH($A80,Parameters!$A:$A,0),MATCH(Z$3,Parameters!$8:$8,0))</f>
        <v>0</v>
      </c>
      <c r="AA80" s="62">
        <f ca="1">INDEX(Parameters,MATCH($A80,Parameters!$A:$A,0),MATCH(AA$3,Parameters!$8:$8,0))</f>
        <v>0</v>
      </c>
      <c r="AB80" s="62">
        <f ca="1">INDEX(Parameters,MATCH($A80,Parameters!$A:$A,0),MATCH(AB$3,Parameters!$8:$8,0))</f>
        <v>0</v>
      </c>
      <c r="AC80" s="62">
        <f ca="1">INDEX(Parameters,MATCH($A80,Parameters!$A:$A,0),MATCH(AC$3,Parameters!$8:$8,0))</f>
        <v>0</v>
      </c>
      <c r="AD80" s="62">
        <f ca="1">INDEX(Parameters,MATCH($A80,Parameters!$A:$A,0),MATCH(AD$3,Parameters!$8:$8,0))</f>
        <v>0</v>
      </c>
      <c r="AE80" s="62">
        <f ca="1">INDEX(Parameters,MATCH($A80,Parameters!$A:$A,0),MATCH(AE$3,Parameters!$8:$8,0))</f>
        <v>0</v>
      </c>
      <c r="AF80" s="62">
        <f ca="1">INDEX(Parameters,MATCH($A80,Parameters!$A:$A,0),MATCH(AF$3,Parameters!$8:$8,0))</f>
        <v>0</v>
      </c>
      <c r="AG80" s="62">
        <f ca="1">INDEX(Parameters,MATCH($A80,Parameters!$A:$A,0),MATCH(AG$3,Parameters!$8:$8,0))</f>
        <v>0</v>
      </c>
      <c r="AH80" s="62">
        <f ca="1">INDEX(Parameters,MATCH($A80,Parameters!$A:$A,0),MATCH(AH$3,Parameters!$8:$8,0))</f>
        <v>0</v>
      </c>
      <c r="AI80" s="62">
        <f ca="1">INDEX(Parameters,MATCH($A80,Parameters!$A:$A,0),MATCH(AI$3,Parameters!$8:$8,0))</f>
        <v>0</v>
      </c>
      <c r="AJ80" s="62">
        <f ca="1">INDEX(Parameters,MATCH($A80,Parameters!$A:$A,0),MATCH(AJ$3,Parameters!$8:$8,0))</f>
        <v>0</v>
      </c>
      <c r="AK80" s="62">
        <f ca="1">INDEX(Parameters,MATCH($A80,Parameters!$A:$A,0),MATCH(AK$3,Parameters!$8:$8,0))</f>
        <v>0</v>
      </c>
      <c r="AL80" s="62">
        <f ca="1">INDEX(Parameters,MATCH($A80,Parameters!$A:$A,0),MATCH(AL$3,Parameters!$8:$8,0))</f>
        <v>0</v>
      </c>
      <c r="AM80" s="62"/>
      <c r="AN80" s="62"/>
      <c r="AO80" s="62"/>
      <c r="AP80" s="62"/>
      <c r="AQ80" s="62"/>
    </row>
    <row r="81" spans="1:43" x14ac:dyDescent="0.25">
      <c r="A81" s="66" t="str">
        <f t="shared" si="46"/>
        <v>EF_N2O_storage_slurry_Turkeys</v>
      </c>
      <c r="B81" s="25" t="s">
        <v>165</v>
      </c>
      <c r="C81" s="2" t="s">
        <v>215</v>
      </c>
      <c r="D81" s="77" t="str">
        <f t="shared" ca="1" si="47"/>
        <v>N2O-N</v>
      </c>
      <c r="E81" s="46" t="str">
        <f t="shared" si="2"/>
        <v>Turkeys</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EF_NO_storage_slurry_Turkeys</v>
      </c>
      <c r="B82" s="25" t="s">
        <v>165</v>
      </c>
      <c r="C82" s="2" t="s">
        <v>212</v>
      </c>
      <c r="D82" s="77" t="str">
        <f t="shared" ca="1" si="47"/>
        <v>NO-N</v>
      </c>
      <c r="E82" s="46" t="str">
        <f t="shared" si="2"/>
        <v>Turkeys</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EF_N2_storage_slurry_Turkeys</v>
      </c>
      <c r="B83" s="25" t="s">
        <v>165</v>
      </c>
      <c r="C83" s="2" t="s">
        <v>213</v>
      </c>
      <c r="D83" s="77" t="str">
        <f t="shared" ca="1" si="47"/>
        <v>N2-N</v>
      </c>
      <c r="E83" s="46" t="str">
        <f t="shared" si="2"/>
        <v>Turkeys</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EF_NH3_storage_solid_Turkeys</v>
      </c>
      <c r="B84" s="25" t="s">
        <v>165</v>
      </c>
      <c r="C84" s="2" t="s">
        <v>207</v>
      </c>
      <c r="D84" s="77" t="str">
        <f t="shared" ca="1" si="47"/>
        <v>NH3-N</v>
      </c>
      <c r="E84" s="46" t="str">
        <f t="shared" si="2"/>
        <v>Turkeys</v>
      </c>
      <c r="F84" s="77" t="str">
        <f t="shared" ca="1" si="48"/>
        <v>Fraction TAN</v>
      </c>
      <c r="G84" s="175"/>
      <c r="H84" s="62">
        <f ca="1">INDEX(Parameters,MATCH($A84,Parameters!$A:$A,0),MATCH(H$3,Parameters!$8:$8,0))</f>
        <v>0.24</v>
      </c>
      <c r="I84" s="62">
        <f ca="1">INDEX(Parameters,MATCH($A84,Parameters!$A:$A,0),MATCH(I$3,Parameters!$8:$8,0))</f>
        <v>0.24</v>
      </c>
      <c r="J84" s="62">
        <f ca="1">INDEX(Parameters,MATCH($A84,Parameters!$A:$A,0),MATCH(J$3,Parameters!$8:$8,0))</f>
        <v>0.24</v>
      </c>
      <c r="K84" s="62">
        <f ca="1">INDEX(Parameters,MATCH($A84,Parameters!$A:$A,0),MATCH(K$3,Parameters!$8:$8,0))</f>
        <v>0.24</v>
      </c>
      <c r="L84" s="62">
        <f ca="1">INDEX(Parameters,MATCH($A84,Parameters!$A:$A,0),MATCH(L$3,Parameters!$8:$8,0))</f>
        <v>0.24</v>
      </c>
      <c r="M84" s="62">
        <f ca="1">INDEX(Parameters,MATCH($A84,Parameters!$A:$A,0),MATCH(M$3,Parameters!$8:$8,0))</f>
        <v>0.24</v>
      </c>
      <c r="N84" s="62">
        <f ca="1">INDEX(Parameters,MATCH($A84,Parameters!$A:$A,0),MATCH(N$3,Parameters!$8:$8,0))</f>
        <v>0.24</v>
      </c>
      <c r="O84" s="62">
        <f ca="1">INDEX(Parameters,MATCH($A84,Parameters!$A:$A,0),MATCH(O$3,Parameters!$8:$8,0))</f>
        <v>0.24</v>
      </c>
      <c r="P84" s="62">
        <f ca="1">INDEX(Parameters,MATCH($A84,Parameters!$A:$A,0),MATCH(P$3,Parameters!$8:$8,0))</f>
        <v>0.24</v>
      </c>
      <c r="Q84" s="62">
        <f ca="1">INDEX(Parameters,MATCH($A84,Parameters!$A:$A,0),MATCH(Q$3,Parameters!$8:$8,0))</f>
        <v>0.24</v>
      </c>
      <c r="R84" s="62">
        <f ca="1">INDEX(Parameters,MATCH($A84,Parameters!$A:$A,0),MATCH(R$3,Parameters!$8:$8,0))</f>
        <v>0.24</v>
      </c>
      <c r="S84" s="62">
        <f ca="1">INDEX(Parameters,MATCH($A84,Parameters!$A:$A,0),MATCH(S$3,Parameters!$8:$8,0))</f>
        <v>0.24</v>
      </c>
      <c r="T84" s="62">
        <f ca="1">INDEX(Parameters,MATCH($A84,Parameters!$A:$A,0),MATCH(T$3,Parameters!$8:$8,0))</f>
        <v>0.24</v>
      </c>
      <c r="U84" s="62">
        <f ca="1">INDEX(Parameters,MATCH($A84,Parameters!$A:$A,0),MATCH(U$3,Parameters!$8:$8,0))</f>
        <v>0.24</v>
      </c>
      <c r="V84" s="62">
        <f ca="1">INDEX(Parameters,MATCH($A84,Parameters!$A:$A,0),MATCH(V$3,Parameters!$8:$8,0))</f>
        <v>0.24</v>
      </c>
      <c r="W84" s="62">
        <f ca="1">INDEX(Parameters,MATCH($A84,Parameters!$A:$A,0),MATCH(W$3,Parameters!$8:$8,0))</f>
        <v>0.24</v>
      </c>
      <c r="X84" s="62">
        <f ca="1">INDEX(Parameters,MATCH($A84,Parameters!$A:$A,0),MATCH(X$3,Parameters!$8:$8,0))</f>
        <v>0.24</v>
      </c>
      <c r="Y84" s="62">
        <f ca="1">INDEX(Parameters,MATCH($A84,Parameters!$A:$A,0),MATCH(Y$3,Parameters!$8:$8,0))</f>
        <v>0.24</v>
      </c>
      <c r="Z84" s="62">
        <f ca="1">INDEX(Parameters,MATCH($A84,Parameters!$A:$A,0),MATCH(Z$3,Parameters!$8:$8,0))</f>
        <v>0.24</v>
      </c>
      <c r="AA84" s="62">
        <f ca="1">INDEX(Parameters,MATCH($A84,Parameters!$A:$A,0),MATCH(AA$3,Parameters!$8:$8,0))</f>
        <v>0.24</v>
      </c>
      <c r="AB84" s="62">
        <f ca="1">INDEX(Parameters,MATCH($A84,Parameters!$A:$A,0),MATCH(AB$3,Parameters!$8:$8,0))</f>
        <v>0.24</v>
      </c>
      <c r="AC84" s="62">
        <f ca="1">INDEX(Parameters,MATCH($A84,Parameters!$A:$A,0),MATCH(AC$3,Parameters!$8:$8,0))</f>
        <v>0.24</v>
      </c>
      <c r="AD84" s="62">
        <f ca="1">INDEX(Parameters,MATCH($A84,Parameters!$A:$A,0),MATCH(AD$3,Parameters!$8:$8,0))</f>
        <v>0.24</v>
      </c>
      <c r="AE84" s="62">
        <f ca="1">INDEX(Parameters,MATCH($A84,Parameters!$A:$A,0),MATCH(AE$3,Parameters!$8:$8,0))</f>
        <v>0.24</v>
      </c>
      <c r="AF84" s="62">
        <f ca="1">INDEX(Parameters,MATCH($A84,Parameters!$A:$A,0),MATCH(AF$3,Parameters!$8:$8,0))</f>
        <v>0.24</v>
      </c>
      <c r="AG84" s="62">
        <f ca="1">INDEX(Parameters,MATCH($A84,Parameters!$A:$A,0),MATCH(AG$3,Parameters!$8:$8,0))</f>
        <v>0.24</v>
      </c>
      <c r="AH84" s="62">
        <f ca="1">INDEX(Parameters,MATCH($A84,Parameters!$A:$A,0),MATCH(AH$3,Parameters!$8:$8,0))</f>
        <v>0.24</v>
      </c>
      <c r="AI84" s="62">
        <f ca="1">INDEX(Parameters,MATCH($A84,Parameters!$A:$A,0),MATCH(AI$3,Parameters!$8:$8,0))</f>
        <v>0.24</v>
      </c>
      <c r="AJ84" s="62">
        <f ca="1">INDEX(Parameters,MATCH($A84,Parameters!$A:$A,0),MATCH(AJ$3,Parameters!$8:$8,0))</f>
        <v>0.24</v>
      </c>
      <c r="AK84" s="62">
        <f ca="1">INDEX(Parameters,MATCH($A84,Parameters!$A:$A,0),MATCH(AK$3,Parameters!$8:$8,0))</f>
        <v>0.24</v>
      </c>
      <c r="AL84" s="62">
        <f ca="1">INDEX(Parameters,MATCH($A84,Parameters!$A:$A,0),MATCH(AL$3,Parameters!$8:$8,0))</f>
        <v>0.24</v>
      </c>
      <c r="AM84" s="62"/>
      <c r="AN84" s="62"/>
      <c r="AO84" s="62"/>
      <c r="AP84" s="62"/>
      <c r="AQ84" s="62"/>
    </row>
    <row r="85" spans="1:43" x14ac:dyDescent="0.25">
      <c r="A85" s="66" t="str">
        <f t="shared" si="46"/>
        <v>EF_N2O_storage_solid_Turkeys</v>
      </c>
      <c r="B85" s="25" t="s">
        <v>165</v>
      </c>
      <c r="C85" s="2" t="s">
        <v>218</v>
      </c>
      <c r="D85" s="77" t="str">
        <f t="shared" ca="1" si="47"/>
        <v>N2O-N</v>
      </c>
      <c r="E85" s="46" t="str">
        <f t="shared" si="2"/>
        <v>Turkeys</v>
      </c>
      <c r="F85" s="77" t="str">
        <f t="shared" ca="1" si="48"/>
        <v>Fraction TAN</v>
      </c>
      <c r="G85" s="175"/>
      <c r="H85" s="62">
        <f ca="1">INDEX(Parameters,MATCH($A85,Parameters!$A:$A,0),MATCH(H$3,Parameters!$8:$8,0))</f>
        <v>2E-3</v>
      </c>
      <c r="I85" s="62">
        <f ca="1">INDEX(Parameters,MATCH($A85,Parameters!$A:$A,0),MATCH(I$3,Parameters!$8:$8,0))</f>
        <v>2E-3</v>
      </c>
      <c r="J85" s="62">
        <f ca="1">INDEX(Parameters,MATCH($A85,Parameters!$A:$A,0),MATCH(J$3,Parameters!$8:$8,0))</f>
        <v>2E-3</v>
      </c>
      <c r="K85" s="62">
        <f ca="1">INDEX(Parameters,MATCH($A85,Parameters!$A:$A,0),MATCH(K$3,Parameters!$8:$8,0))</f>
        <v>2E-3</v>
      </c>
      <c r="L85" s="62">
        <f ca="1">INDEX(Parameters,MATCH($A85,Parameters!$A:$A,0),MATCH(L$3,Parameters!$8:$8,0))</f>
        <v>2E-3</v>
      </c>
      <c r="M85" s="62">
        <f ca="1">INDEX(Parameters,MATCH($A85,Parameters!$A:$A,0),MATCH(M$3,Parameters!$8:$8,0))</f>
        <v>2E-3</v>
      </c>
      <c r="N85" s="62">
        <f ca="1">INDEX(Parameters,MATCH($A85,Parameters!$A:$A,0),MATCH(N$3,Parameters!$8:$8,0))</f>
        <v>2E-3</v>
      </c>
      <c r="O85" s="62">
        <f ca="1">INDEX(Parameters,MATCH($A85,Parameters!$A:$A,0),MATCH(O$3,Parameters!$8:$8,0))</f>
        <v>2E-3</v>
      </c>
      <c r="P85" s="62">
        <f ca="1">INDEX(Parameters,MATCH($A85,Parameters!$A:$A,0),MATCH(P$3,Parameters!$8:$8,0))</f>
        <v>2E-3</v>
      </c>
      <c r="Q85" s="62">
        <f ca="1">INDEX(Parameters,MATCH($A85,Parameters!$A:$A,0),MATCH(Q$3,Parameters!$8:$8,0))</f>
        <v>2E-3</v>
      </c>
      <c r="R85" s="62">
        <f ca="1">INDEX(Parameters,MATCH($A85,Parameters!$A:$A,0),MATCH(R$3,Parameters!$8:$8,0))</f>
        <v>2E-3</v>
      </c>
      <c r="S85" s="62">
        <f ca="1">INDEX(Parameters,MATCH($A85,Parameters!$A:$A,0),MATCH(S$3,Parameters!$8:$8,0))</f>
        <v>2E-3</v>
      </c>
      <c r="T85" s="62">
        <f ca="1">INDEX(Parameters,MATCH($A85,Parameters!$A:$A,0),MATCH(T$3,Parameters!$8:$8,0))</f>
        <v>2E-3</v>
      </c>
      <c r="U85" s="62">
        <f ca="1">INDEX(Parameters,MATCH($A85,Parameters!$A:$A,0),MATCH(U$3,Parameters!$8:$8,0))</f>
        <v>2E-3</v>
      </c>
      <c r="V85" s="62">
        <f ca="1">INDEX(Parameters,MATCH($A85,Parameters!$A:$A,0),MATCH(V$3,Parameters!$8:$8,0))</f>
        <v>2E-3</v>
      </c>
      <c r="W85" s="62">
        <f ca="1">INDEX(Parameters,MATCH($A85,Parameters!$A:$A,0),MATCH(W$3,Parameters!$8:$8,0))</f>
        <v>2E-3</v>
      </c>
      <c r="X85" s="62">
        <f ca="1">INDEX(Parameters,MATCH($A85,Parameters!$A:$A,0),MATCH(X$3,Parameters!$8:$8,0))</f>
        <v>2E-3</v>
      </c>
      <c r="Y85" s="62">
        <f ca="1">INDEX(Parameters,MATCH($A85,Parameters!$A:$A,0),MATCH(Y$3,Parameters!$8:$8,0))</f>
        <v>2E-3</v>
      </c>
      <c r="Z85" s="62">
        <f ca="1">INDEX(Parameters,MATCH($A85,Parameters!$A:$A,0),MATCH(Z$3,Parameters!$8:$8,0))</f>
        <v>2E-3</v>
      </c>
      <c r="AA85" s="62">
        <f ca="1">INDEX(Parameters,MATCH($A85,Parameters!$A:$A,0),MATCH(AA$3,Parameters!$8:$8,0))</f>
        <v>2E-3</v>
      </c>
      <c r="AB85" s="62">
        <f ca="1">INDEX(Parameters,MATCH($A85,Parameters!$A:$A,0),MATCH(AB$3,Parameters!$8:$8,0))</f>
        <v>2E-3</v>
      </c>
      <c r="AC85" s="62">
        <f ca="1">INDEX(Parameters,MATCH($A85,Parameters!$A:$A,0),MATCH(AC$3,Parameters!$8:$8,0))</f>
        <v>2E-3</v>
      </c>
      <c r="AD85" s="62">
        <f ca="1">INDEX(Parameters,MATCH($A85,Parameters!$A:$A,0),MATCH(AD$3,Parameters!$8:$8,0))</f>
        <v>2E-3</v>
      </c>
      <c r="AE85" s="62">
        <f ca="1">INDEX(Parameters,MATCH($A85,Parameters!$A:$A,0),MATCH(AE$3,Parameters!$8:$8,0))</f>
        <v>2E-3</v>
      </c>
      <c r="AF85" s="62">
        <f ca="1">INDEX(Parameters,MATCH($A85,Parameters!$A:$A,0),MATCH(AF$3,Parameters!$8:$8,0))</f>
        <v>2E-3</v>
      </c>
      <c r="AG85" s="62">
        <f ca="1">INDEX(Parameters,MATCH($A85,Parameters!$A:$A,0),MATCH(AG$3,Parameters!$8:$8,0))</f>
        <v>2E-3</v>
      </c>
      <c r="AH85" s="62">
        <f ca="1">INDEX(Parameters,MATCH($A85,Parameters!$A:$A,0),MATCH(AH$3,Parameters!$8:$8,0))</f>
        <v>2E-3</v>
      </c>
      <c r="AI85" s="62">
        <f ca="1">INDEX(Parameters,MATCH($A85,Parameters!$A:$A,0),MATCH(AI$3,Parameters!$8:$8,0))</f>
        <v>2E-3</v>
      </c>
      <c r="AJ85" s="62">
        <f ca="1">INDEX(Parameters,MATCH($A85,Parameters!$A:$A,0),MATCH(AJ$3,Parameters!$8:$8,0))</f>
        <v>2E-3</v>
      </c>
      <c r="AK85" s="62">
        <f ca="1">INDEX(Parameters,MATCH($A85,Parameters!$A:$A,0),MATCH(AK$3,Parameters!$8:$8,0))</f>
        <v>2E-3</v>
      </c>
      <c r="AL85" s="62">
        <f ca="1">INDEX(Parameters,MATCH($A85,Parameters!$A:$A,0),MATCH(AL$3,Parameters!$8:$8,0))</f>
        <v>2E-3</v>
      </c>
      <c r="AM85" s="62"/>
      <c r="AN85" s="62"/>
      <c r="AO85" s="62"/>
      <c r="AP85" s="62"/>
      <c r="AQ85" s="62"/>
    </row>
    <row r="86" spans="1:43" x14ac:dyDescent="0.25">
      <c r="A86" s="66" t="str">
        <f t="shared" si="46"/>
        <v>EF_NO_storage_solid_Turkeys</v>
      </c>
      <c r="B86" s="25" t="s">
        <v>165</v>
      </c>
      <c r="C86" s="2" t="s">
        <v>210</v>
      </c>
      <c r="D86" s="77" t="str">
        <f t="shared" ca="1" si="47"/>
        <v>NO-N</v>
      </c>
      <c r="E86" s="46" t="str">
        <f t="shared" si="2"/>
        <v>Turkeys</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EF_N2_storage_solid_Turkeys</v>
      </c>
      <c r="B87" s="25" t="s">
        <v>165</v>
      </c>
      <c r="C87" s="2" t="s">
        <v>211</v>
      </c>
      <c r="D87" s="77" t="str">
        <f t="shared" ca="1" si="47"/>
        <v>N2-N</v>
      </c>
      <c r="E87" s="46" t="str">
        <f t="shared" si="2"/>
        <v>Turkeys</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Turkeys</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Turkeys</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Turkeys</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Turkeys</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Turkeys</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Turkeys</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Turkeys</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Turkeys</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Turkeys</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Turkeys</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Turkeys</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Turkeys</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Turkeys</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Turkeys</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fmin_biogas_Turkeys</v>
      </c>
      <c r="B103" s="25" t="s">
        <v>523</v>
      </c>
      <c r="C103" s="42" t="s">
        <v>522</v>
      </c>
      <c r="D103" s="77" t="str">
        <f ca="1">VLOOKUP(A103,Parameters,4,0)</f>
        <v>N</v>
      </c>
      <c r="E103" s="46" t="str">
        <f t="shared" si="2"/>
        <v>Turkeys</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Turkeys</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Turkeys</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Turkeys</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Turkeys</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Turkeys</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Turkeys</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EF_NH3_applic_slurry_Turkeys</v>
      </c>
      <c r="B114" s="25" t="s">
        <v>128</v>
      </c>
      <c r="C114" s="2" t="s">
        <v>322</v>
      </c>
      <c r="D114" s="77" t="str">
        <f ca="1">VLOOKUP(A114,Parameters,4,0)</f>
        <v>NH3-N</v>
      </c>
      <c r="E114" s="46" t="str">
        <f t="shared" ref="E114:E136" si="69">$A$1</f>
        <v>Turkeys</v>
      </c>
      <c r="F114" s="77" t="str">
        <f ca="1">VLOOKUP(A114,Parameters,6,0)</f>
        <v>Fraction TAN</v>
      </c>
      <c r="G114" s="175"/>
      <c r="H114" s="56">
        <f ca="1">INDEX(Parameters,MATCH($A114,Parameters!$A:$A,0),MATCH(H$3,Parameters!$8:$8,0))</f>
        <v>0</v>
      </c>
      <c r="I114" s="56">
        <f ca="1">INDEX(Parameters,MATCH($A114,Parameters!$A:$A,0),MATCH(I$3,Parameters!$8:$8,0))</f>
        <v>0</v>
      </c>
      <c r="J114" s="56">
        <f ca="1">INDEX(Parameters,MATCH($A114,Parameters!$A:$A,0),MATCH(J$3,Parameters!$8:$8,0))</f>
        <v>0</v>
      </c>
      <c r="K114" s="56">
        <f ca="1">INDEX(Parameters,MATCH($A114,Parameters!$A:$A,0),MATCH(K$3,Parameters!$8:$8,0))</f>
        <v>0</v>
      </c>
      <c r="L114" s="56">
        <f ca="1">INDEX(Parameters,MATCH($A114,Parameters!$A:$A,0),MATCH(L$3,Parameters!$8:$8,0))</f>
        <v>0</v>
      </c>
      <c r="M114" s="56">
        <f ca="1">INDEX(Parameters,MATCH($A114,Parameters!$A:$A,0),MATCH(M$3,Parameters!$8:$8,0))</f>
        <v>0</v>
      </c>
      <c r="N114" s="56">
        <f ca="1">INDEX(Parameters,MATCH($A114,Parameters!$A:$A,0),MATCH(N$3,Parameters!$8:$8,0))</f>
        <v>0</v>
      </c>
      <c r="O114" s="56">
        <f ca="1">INDEX(Parameters,MATCH($A114,Parameters!$A:$A,0),MATCH(O$3,Parameters!$8:$8,0))</f>
        <v>0</v>
      </c>
      <c r="P114" s="56">
        <f ca="1">INDEX(Parameters,MATCH($A114,Parameters!$A:$A,0),MATCH(P$3,Parameters!$8:$8,0))</f>
        <v>0</v>
      </c>
      <c r="Q114" s="56">
        <f ca="1">INDEX(Parameters,MATCH($A114,Parameters!$A:$A,0),MATCH(Q$3,Parameters!$8:$8,0))</f>
        <v>0</v>
      </c>
      <c r="R114" s="56">
        <f ca="1">INDEX(Parameters,MATCH($A114,Parameters!$A:$A,0),MATCH(R$3,Parameters!$8:$8,0))</f>
        <v>0</v>
      </c>
      <c r="S114" s="56">
        <f ca="1">INDEX(Parameters,MATCH($A114,Parameters!$A:$A,0),MATCH(S$3,Parameters!$8:$8,0))</f>
        <v>0</v>
      </c>
      <c r="T114" s="56">
        <f ca="1">INDEX(Parameters,MATCH($A114,Parameters!$A:$A,0),MATCH(T$3,Parameters!$8:$8,0))</f>
        <v>0</v>
      </c>
      <c r="U114" s="56">
        <f ca="1">INDEX(Parameters,MATCH($A114,Parameters!$A:$A,0),MATCH(U$3,Parameters!$8:$8,0))</f>
        <v>0</v>
      </c>
      <c r="V114" s="56">
        <f ca="1">INDEX(Parameters,MATCH($A114,Parameters!$A:$A,0),MATCH(V$3,Parameters!$8:$8,0))</f>
        <v>0</v>
      </c>
      <c r="W114" s="56">
        <f ca="1">INDEX(Parameters,MATCH($A114,Parameters!$A:$A,0),MATCH(W$3,Parameters!$8:$8,0))</f>
        <v>0</v>
      </c>
      <c r="X114" s="56">
        <f ca="1">INDEX(Parameters,MATCH($A114,Parameters!$A:$A,0),MATCH(X$3,Parameters!$8:$8,0))</f>
        <v>0</v>
      </c>
      <c r="Y114" s="56">
        <f ca="1">INDEX(Parameters,MATCH($A114,Parameters!$A:$A,0),MATCH(Y$3,Parameters!$8:$8,0))</f>
        <v>0</v>
      </c>
      <c r="Z114" s="56">
        <f ca="1">INDEX(Parameters,MATCH($A114,Parameters!$A:$A,0),MATCH(Z$3,Parameters!$8:$8,0))</f>
        <v>0</v>
      </c>
      <c r="AA114" s="56">
        <f ca="1">INDEX(Parameters,MATCH($A114,Parameters!$A:$A,0),MATCH(AA$3,Parameters!$8:$8,0))</f>
        <v>0</v>
      </c>
      <c r="AB114" s="56">
        <f ca="1">INDEX(Parameters,MATCH($A114,Parameters!$A:$A,0),MATCH(AB$3,Parameters!$8:$8,0))</f>
        <v>0</v>
      </c>
      <c r="AC114" s="56">
        <f ca="1">INDEX(Parameters,MATCH($A114,Parameters!$A:$A,0),MATCH(AC$3,Parameters!$8:$8,0))</f>
        <v>0</v>
      </c>
      <c r="AD114" s="56">
        <f ca="1">INDEX(Parameters,MATCH($A114,Parameters!$A:$A,0),MATCH(AD$3,Parameters!$8:$8,0))</f>
        <v>0</v>
      </c>
      <c r="AE114" s="56">
        <f ca="1">INDEX(Parameters,MATCH($A114,Parameters!$A:$A,0),MATCH(AE$3,Parameters!$8:$8,0))</f>
        <v>0</v>
      </c>
      <c r="AF114" s="56">
        <f ca="1">INDEX(Parameters,MATCH($A114,Parameters!$A:$A,0),MATCH(AF$3,Parameters!$8:$8,0))</f>
        <v>0</v>
      </c>
      <c r="AG114" s="56">
        <f ca="1">INDEX(Parameters,MATCH($A114,Parameters!$A:$A,0),MATCH(AG$3,Parameters!$8:$8,0))</f>
        <v>0</v>
      </c>
      <c r="AH114" s="56">
        <f ca="1">INDEX(Parameters,MATCH($A114,Parameters!$A:$A,0),MATCH(AH$3,Parameters!$8:$8,0))</f>
        <v>0</v>
      </c>
      <c r="AI114" s="56">
        <f ca="1">INDEX(Parameters,MATCH($A114,Parameters!$A:$A,0),MATCH(AI$3,Parameters!$8:$8,0))</f>
        <v>0</v>
      </c>
      <c r="AJ114" s="56">
        <f ca="1">INDEX(Parameters,MATCH($A114,Parameters!$A:$A,0),MATCH(AJ$3,Parameters!$8:$8,0))</f>
        <v>0</v>
      </c>
      <c r="AK114" s="56">
        <f ca="1">INDEX(Parameters,MATCH($A114,Parameters!$A:$A,0),MATCH(AK$3,Parameters!$8:$8,0))</f>
        <v>0</v>
      </c>
      <c r="AL114" s="56">
        <f ca="1">INDEX(Parameters,MATCH($A114,Parameters!$A:$A,0),MATCH(AL$3,Parameters!$8:$8,0))</f>
        <v>0</v>
      </c>
      <c r="AM114" s="56"/>
      <c r="AN114" s="56"/>
      <c r="AO114" s="56"/>
      <c r="AP114" s="56"/>
      <c r="AQ114" s="56"/>
    </row>
    <row r="115" spans="1:43" x14ac:dyDescent="0.25">
      <c r="A115" s="66" t="str">
        <f t="shared" si="68"/>
        <v>EF_NH3_applic_solid_Turkeys</v>
      </c>
      <c r="B115" s="25" t="s">
        <v>128</v>
      </c>
      <c r="C115" s="2" t="s">
        <v>323</v>
      </c>
      <c r="D115" s="77" t="str">
        <f ca="1">VLOOKUP(A115,Parameters,4,0)</f>
        <v>NH3-N</v>
      </c>
      <c r="E115" s="46" t="str">
        <f t="shared" si="69"/>
        <v>Turkeys</v>
      </c>
      <c r="F115" s="77" t="str">
        <f ca="1">VLOOKUP(A115,Parameters,6,0)</f>
        <v>Fraction TAN</v>
      </c>
      <c r="G115" s="175"/>
      <c r="H115" s="56">
        <f ca="1">INDEX(Parameters,MATCH($A115,Parameters!$A:$A,0),MATCH(H$3,Parameters!$8:$8,0))</f>
        <v>0.54</v>
      </c>
      <c r="I115" s="56">
        <f ca="1">INDEX(Parameters,MATCH($A115,Parameters!$A:$A,0),MATCH(I$3,Parameters!$8:$8,0))</f>
        <v>0.54</v>
      </c>
      <c r="J115" s="56">
        <f ca="1">INDEX(Parameters,MATCH($A115,Parameters!$A:$A,0),MATCH(J$3,Parameters!$8:$8,0))</f>
        <v>0.54</v>
      </c>
      <c r="K115" s="56">
        <f ca="1">INDEX(Parameters,MATCH($A115,Parameters!$A:$A,0),MATCH(K$3,Parameters!$8:$8,0))</f>
        <v>0.54</v>
      </c>
      <c r="L115" s="56">
        <f ca="1">INDEX(Parameters,MATCH($A115,Parameters!$A:$A,0),MATCH(L$3,Parameters!$8:$8,0))</f>
        <v>0.54</v>
      </c>
      <c r="M115" s="56">
        <f ca="1">INDEX(Parameters,MATCH($A115,Parameters!$A:$A,0),MATCH(M$3,Parameters!$8:$8,0))</f>
        <v>0.54</v>
      </c>
      <c r="N115" s="56">
        <f ca="1">INDEX(Parameters,MATCH($A115,Parameters!$A:$A,0),MATCH(N$3,Parameters!$8:$8,0))</f>
        <v>0.54</v>
      </c>
      <c r="O115" s="56">
        <f ca="1">INDEX(Parameters,MATCH($A115,Parameters!$A:$A,0),MATCH(O$3,Parameters!$8:$8,0))</f>
        <v>0.54</v>
      </c>
      <c r="P115" s="56">
        <f ca="1">INDEX(Parameters,MATCH($A115,Parameters!$A:$A,0),MATCH(P$3,Parameters!$8:$8,0))</f>
        <v>0.54</v>
      </c>
      <c r="Q115" s="56">
        <f ca="1">INDEX(Parameters,MATCH($A115,Parameters!$A:$A,0),MATCH(Q$3,Parameters!$8:$8,0))</f>
        <v>0.54</v>
      </c>
      <c r="R115" s="56">
        <f ca="1">INDEX(Parameters,MATCH($A115,Parameters!$A:$A,0),MATCH(R$3,Parameters!$8:$8,0))</f>
        <v>0.54</v>
      </c>
      <c r="S115" s="56">
        <f ca="1">INDEX(Parameters,MATCH($A115,Parameters!$A:$A,0),MATCH(S$3,Parameters!$8:$8,0))</f>
        <v>0.54</v>
      </c>
      <c r="T115" s="56">
        <f ca="1">INDEX(Parameters,MATCH($A115,Parameters!$A:$A,0),MATCH(T$3,Parameters!$8:$8,0))</f>
        <v>0.54</v>
      </c>
      <c r="U115" s="56">
        <f ca="1">INDEX(Parameters,MATCH($A115,Parameters!$A:$A,0),MATCH(U$3,Parameters!$8:$8,0))</f>
        <v>0.54</v>
      </c>
      <c r="V115" s="56">
        <f ca="1">INDEX(Parameters,MATCH($A115,Parameters!$A:$A,0),MATCH(V$3,Parameters!$8:$8,0))</f>
        <v>0.54</v>
      </c>
      <c r="W115" s="56">
        <f ca="1">INDEX(Parameters,MATCH($A115,Parameters!$A:$A,0),MATCH(W$3,Parameters!$8:$8,0))</f>
        <v>0.54</v>
      </c>
      <c r="X115" s="56">
        <f ca="1">INDEX(Parameters,MATCH($A115,Parameters!$A:$A,0),MATCH(X$3,Parameters!$8:$8,0))</f>
        <v>0.54</v>
      </c>
      <c r="Y115" s="56">
        <f ca="1">INDEX(Parameters,MATCH($A115,Parameters!$A:$A,0),MATCH(Y$3,Parameters!$8:$8,0))</f>
        <v>0.54</v>
      </c>
      <c r="Z115" s="56">
        <f ca="1">INDEX(Parameters,MATCH($A115,Parameters!$A:$A,0),MATCH(Z$3,Parameters!$8:$8,0))</f>
        <v>0.54</v>
      </c>
      <c r="AA115" s="56">
        <f ca="1">INDEX(Parameters,MATCH($A115,Parameters!$A:$A,0),MATCH(AA$3,Parameters!$8:$8,0))</f>
        <v>0.54</v>
      </c>
      <c r="AB115" s="56">
        <f ca="1">INDEX(Parameters,MATCH($A115,Parameters!$A:$A,0),MATCH(AB$3,Parameters!$8:$8,0))</f>
        <v>0.54</v>
      </c>
      <c r="AC115" s="56">
        <f ca="1">INDEX(Parameters,MATCH($A115,Parameters!$A:$A,0),MATCH(AC$3,Parameters!$8:$8,0))</f>
        <v>0.54</v>
      </c>
      <c r="AD115" s="56">
        <f ca="1">INDEX(Parameters,MATCH($A115,Parameters!$A:$A,0),MATCH(AD$3,Parameters!$8:$8,0))</f>
        <v>0.54</v>
      </c>
      <c r="AE115" s="56">
        <f ca="1">INDEX(Parameters,MATCH($A115,Parameters!$A:$A,0),MATCH(AE$3,Parameters!$8:$8,0))</f>
        <v>0.54</v>
      </c>
      <c r="AF115" s="56">
        <f ca="1">INDEX(Parameters,MATCH($A115,Parameters!$A:$A,0),MATCH(AF$3,Parameters!$8:$8,0))</f>
        <v>0.54</v>
      </c>
      <c r="AG115" s="56">
        <f ca="1">INDEX(Parameters,MATCH($A115,Parameters!$A:$A,0),MATCH(AG$3,Parameters!$8:$8,0))</f>
        <v>0.54</v>
      </c>
      <c r="AH115" s="56">
        <f ca="1">INDEX(Parameters,MATCH($A115,Parameters!$A:$A,0),MATCH(AH$3,Parameters!$8:$8,0))</f>
        <v>0.54</v>
      </c>
      <c r="AI115" s="56">
        <f ca="1">INDEX(Parameters,MATCH($A115,Parameters!$A:$A,0),MATCH(AI$3,Parameters!$8:$8,0))</f>
        <v>0.54</v>
      </c>
      <c r="AJ115" s="56">
        <f ca="1">INDEX(Parameters,MATCH($A115,Parameters!$A:$A,0),MATCH(AJ$3,Parameters!$8:$8,0))</f>
        <v>0.54</v>
      </c>
      <c r="AK115" s="56">
        <f ca="1">INDEX(Parameters,MATCH($A115,Parameters!$A:$A,0),MATCH(AK$3,Parameters!$8:$8,0))</f>
        <v>0.54</v>
      </c>
      <c r="AL115" s="56">
        <f ca="1">INDEX(Parameters,MATCH($A115,Parameters!$A:$A,0),MATCH(AL$3,Parameters!$8:$8,0))</f>
        <v>0.54</v>
      </c>
      <c r="AM115" s="56"/>
      <c r="AN115" s="56"/>
      <c r="AO115" s="56"/>
      <c r="AP115" s="56"/>
      <c r="AQ115" s="56"/>
    </row>
    <row r="116" spans="1:43" ht="18.75" x14ac:dyDescent="0.35">
      <c r="A116" s="382" t="s">
        <v>319</v>
      </c>
      <c r="B116" s="25" t="s">
        <v>128</v>
      </c>
      <c r="C116" s="69" t="s">
        <v>226</v>
      </c>
      <c r="D116" s="25" t="s">
        <v>252</v>
      </c>
      <c r="E116" s="46" t="str">
        <f t="shared" si="69"/>
        <v>Turkeys</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Turkeys</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Turkeys</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Turkeys</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Turkeys</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Turkeys</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Turkeys</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Turkeys</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Turkeys</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Turkeys</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Turkeys</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EF_NH3_grazing_Turkeys</v>
      </c>
      <c r="B132" s="52"/>
      <c r="C132" s="2" t="s">
        <v>231</v>
      </c>
      <c r="D132" s="77" t="str">
        <f ca="1">VLOOKUP(A132,Parameters,4,0)</f>
        <v>NH3-N</v>
      </c>
      <c r="E132" s="46" t="str">
        <f t="shared" si="69"/>
        <v>Turkeys</v>
      </c>
      <c r="F132" s="77" t="str">
        <f ca="1">VLOOKUP(A132,Parameters,6,0)</f>
        <v>Fraction TAN</v>
      </c>
      <c r="G132" s="358"/>
      <c r="H132" s="56">
        <f ca="1">INDEX(Parameters,MATCH($A132,Parameters!$A:$A,0),MATCH(H$3,Parameters!$8:$8,0))</f>
        <v>0</v>
      </c>
      <c r="I132" s="56">
        <f ca="1">INDEX(Parameters,MATCH($A132,Parameters!$A:$A,0),MATCH(I$3,Parameters!$8:$8,0))</f>
        <v>0</v>
      </c>
      <c r="J132" s="56">
        <f ca="1">INDEX(Parameters,MATCH($A132,Parameters!$A:$A,0),MATCH(J$3,Parameters!$8:$8,0))</f>
        <v>0</v>
      </c>
      <c r="K132" s="56">
        <f ca="1">INDEX(Parameters,MATCH($A132,Parameters!$A:$A,0),MATCH(K$3,Parameters!$8:$8,0))</f>
        <v>0</v>
      </c>
      <c r="L132" s="56">
        <f ca="1">INDEX(Parameters,MATCH($A132,Parameters!$A:$A,0),MATCH(L$3,Parameters!$8:$8,0))</f>
        <v>0</v>
      </c>
      <c r="M132" s="56">
        <f ca="1">INDEX(Parameters,MATCH($A132,Parameters!$A:$A,0),MATCH(M$3,Parameters!$8:$8,0))</f>
        <v>0</v>
      </c>
      <c r="N132" s="56">
        <f ca="1">INDEX(Parameters,MATCH($A132,Parameters!$A:$A,0),MATCH(N$3,Parameters!$8:$8,0))</f>
        <v>0</v>
      </c>
      <c r="O132" s="56">
        <f ca="1">INDEX(Parameters,MATCH($A132,Parameters!$A:$A,0),MATCH(O$3,Parameters!$8:$8,0))</f>
        <v>0</v>
      </c>
      <c r="P132" s="56">
        <f ca="1">INDEX(Parameters,MATCH($A132,Parameters!$A:$A,0),MATCH(P$3,Parameters!$8:$8,0))</f>
        <v>0</v>
      </c>
      <c r="Q132" s="56">
        <f ca="1">INDEX(Parameters,MATCH($A132,Parameters!$A:$A,0),MATCH(Q$3,Parameters!$8:$8,0))</f>
        <v>0</v>
      </c>
      <c r="R132" s="56">
        <f ca="1">INDEX(Parameters,MATCH($A132,Parameters!$A:$A,0),MATCH(R$3,Parameters!$8:$8,0))</f>
        <v>0</v>
      </c>
      <c r="S132" s="56">
        <f ca="1">INDEX(Parameters,MATCH($A132,Parameters!$A:$A,0),MATCH(S$3,Parameters!$8:$8,0))</f>
        <v>0</v>
      </c>
      <c r="T132" s="56">
        <f ca="1">INDEX(Parameters,MATCH($A132,Parameters!$A:$A,0),MATCH(T$3,Parameters!$8:$8,0))</f>
        <v>0</v>
      </c>
      <c r="U132" s="56">
        <f ca="1">INDEX(Parameters,MATCH($A132,Parameters!$A:$A,0),MATCH(U$3,Parameters!$8:$8,0))</f>
        <v>0</v>
      </c>
      <c r="V132" s="56">
        <f ca="1">INDEX(Parameters,MATCH($A132,Parameters!$A:$A,0),MATCH(V$3,Parameters!$8:$8,0))</f>
        <v>0</v>
      </c>
      <c r="W132" s="56">
        <f ca="1">INDEX(Parameters,MATCH($A132,Parameters!$A:$A,0),MATCH(W$3,Parameters!$8:$8,0))</f>
        <v>0</v>
      </c>
      <c r="X132" s="56">
        <f ca="1">INDEX(Parameters,MATCH($A132,Parameters!$A:$A,0),MATCH(X$3,Parameters!$8:$8,0))</f>
        <v>0</v>
      </c>
      <c r="Y132" s="56">
        <f ca="1">INDEX(Parameters,MATCH($A132,Parameters!$A:$A,0),MATCH(Y$3,Parameters!$8:$8,0))</f>
        <v>0</v>
      </c>
      <c r="Z132" s="56">
        <f ca="1">INDEX(Parameters,MATCH($A132,Parameters!$A:$A,0),MATCH(Z$3,Parameters!$8:$8,0))</f>
        <v>0</v>
      </c>
      <c r="AA132" s="56">
        <f ca="1">INDEX(Parameters,MATCH($A132,Parameters!$A:$A,0),MATCH(AA$3,Parameters!$8:$8,0))</f>
        <v>0</v>
      </c>
      <c r="AB132" s="56">
        <f ca="1">INDEX(Parameters,MATCH($A132,Parameters!$A:$A,0),MATCH(AB$3,Parameters!$8:$8,0))</f>
        <v>0</v>
      </c>
      <c r="AC132" s="56">
        <f ca="1">INDEX(Parameters,MATCH($A132,Parameters!$A:$A,0),MATCH(AC$3,Parameters!$8:$8,0))</f>
        <v>0</v>
      </c>
      <c r="AD132" s="56">
        <f ca="1">INDEX(Parameters,MATCH($A132,Parameters!$A:$A,0),MATCH(AD$3,Parameters!$8:$8,0))</f>
        <v>0</v>
      </c>
      <c r="AE132" s="56">
        <f ca="1">INDEX(Parameters,MATCH($A132,Parameters!$A:$A,0),MATCH(AE$3,Parameters!$8:$8,0))</f>
        <v>0</v>
      </c>
      <c r="AF132" s="56">
        <f ca="1">INDEX(Parameters,MATCH($A132,Parameters!$A:$A,0),MATCH(AF$3,Parameters!$8:$8,0))</f>
        <v>0</v>
      </c>
      <c r="AG132" s="56">
        <f ca="1">INDEX(Parameters,MATCH($A132,Parameters!$A:$A,0),MATCH(AG$3,Parameters!$8:$8,0))</f>
        <v>0</v>
      </c>
      <c r="AH132" s="56">
        <f ca="1">INDEX(Parameters,MATCH($A132,Parameters!$A:$A,0),MATCH(AH$3,Parameters!$8:$8,0))</f>
        <v>0</v>
      </c>
      <c r="AI132" s="56">
        <f ca="1">INDEX(Parameters,MATCH($A132,Parameters!$A:$A,0),MATCH(AI$3,Parameters!$8:$8,0))</f>
        <v>0</v>
      </c>
      <c r="AJ132" s="56">
        <f ca="1">INDEX(Parameters,MATCH($A132,Parameters!$A:$A,0),MATCH(AJ$3,Parameters!$8:$8,0))</f>
        <v>0</v>
      </c>
      <c r="AK132" s="56">
        <f ca="1">INDEX(Parameters,MATCH($A132,Parameters!$A:$A,0),MATCH(AK$3,Parameters!$8:$8,0))</f>
        <v>0</v>
      </c>
      <c r="AL132" s="56">
        <f ca="1">INDEX(Parameters,MATCH($A132,Parameters!$A:$A,0),MATCH(AL$3,Parameters!$8:$8,0))</f>
        <v>0</v>
      </c>
      <c r="AM132" s="56"/>
      <c r="AN132" s="56"/>
      <c r="AO132" s="56"/>
      <c r="AP132" s="56"/>
      <c r="AQ132" s="56"/>
    </row>
    <row r="133" spans="1:43" ht="18" x14ac:dyDescent="0.35">
      <c r="A133" s="89" t="s">
        <v>329</v>
      </c>
      <c r="B133" s="2" t="s">
        <v>341</v>
      </c>
      <c r="C133" s="63" t="s">
        <v>233</v>
      </c>
      <c r="D133" s="25" t="s">
        <v>252</v>
      </c>
      <c r="E133" s="46" t="str">
        <f t="shared" si="69"/>
        <v>Turkeys</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Turkeys</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Turkeys</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Turkeys</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EF_N2O_Grazing_Turkeys</v>
      </c>
      <c r="B138" s="2"/>
      <c r="C138" s="42" t="s">
        <v>755</v>
      </c>
      <c r="D138" s="77" t="str">
        <f ca="1">VLOOKUP(A138,Parameters,4,0)</f>
        <v>N2O-N</v>
      </c>
      <c r="E138" s="46" t="str">
        <f t="shared" ref="E138:E142" si="88">$A$1</f>
        <v>Turkeys</v>
      </c>
      <c r="F138" s="77" t="str">
        <f ca="1">VLOOKUP(A138,Parameters,6,0)</f>
        <v>kg N2O-N/kg N input</v>
      </c>
      <c r="G138" s="176"/>
      <c r="H138" s="56">
        <f ca="1">INDEX(Parameters,MATCH($A138,Parameters!$A:$A,0),MATCH(H$3,Parameters!$8:$8,0))</f>
        <v>0.02</v>
      </c>
      <c r="I138" s="56">
        <f ca="1">INDEX(Parameters,MATCH($A138,Parameters!$A:$A,0),MATCH(I$3,Parameters!$8:$8,0))</f>
        <v>0.02</v>
      </c>
      <c r="J138" s="56">
        <f ca="1">INDEX(Parameters,MATCH($A138,Parameters!$A:$A,0),MATCH(J$3,Parameters!$8:$8,0))</f>
        <v>0.02</v>
      </c>
      <c r="K138" s="56">
        <f ca="1">INDEX(Parameters,MATCH($A138,Parameters!$A:$A,0),MATCH(K$3,Parameters!$8:$8,0))</f>
        <v>0.02</v>
      </c>
      <c r="L138" s="56">
        <f ca="1">INDEX(Parameters,MATCH($A138,Parameters!$A:$A,0),MATCH(L$3,Parameters!$8:$8,0))</f>
        <v>0.02</v>
      </c>
      <c r="M138" s="56">
        <f ca="1">INDEX(Parameters,MATCH($A138,Parameters!$A:$A,0),MATCH(M$3,Parameters!$8:$8,0))</f>
        <v>0.02</v>
      </c>
      <c r="N138" s="56">
        <f ca="1">INDEX(Parameters,MATCH($A138,Parameters!$A:$A,0),MATCH(N$3,Parameters!$8:$8,0))</f>
        <v>0.02</v>
      </c>
      <c r="O138" s="56">
        <f ca="1">INDEX(Parameters,MATCH($A138,Parameters!$A:$A,0),MATCH(O$3,Parameters!$8:$8,0))</f>
        <v>0.02</v>
      </c>
      <c r="P138" s="56">
        <f ca="1">INDEX(Parameters,MATCH($A138,Parameters!$A:$A,0),MATCH(P$3,Parameters!$8:$8,0))</f>
        <v>0.02</v>
      </c>
      <c r="Q138" s="56">
        <f ca="1">INDEX(Parameters,MATCH($A138,Parameters!$A:$A,0),MATCH(Q$3,Parameters!$8:$8,0))</f>
        <v>0.02</v>
      </c>
      <c r="R138" s="56">
        <f ca="1">INDEX(Parameters,MATCH($A138,Parameters!$A:$A,0),MATCH(R$3,Parameters!$8:$8,0))</f>
        <v>0.02</v>
      </c>
      <c r="S138" s="56">
        <f ca="1">INDEX(Parameters,MATCH($A138,Parameters!$A:$A,0),MATCH(S$3,Parameters!$8:$8,0))</f>
        <v>0.02</v>
      </c>
      <c r="T138" s="56">
        <f ca="1">INDEX(Parameters,MATCH($A138,Parameters!$A:$A,0),MATCH(T$3,Parameters!$8:$8,0))</f>
        <v>0.02</v>
      </c>
      <c r="U138" s="56">
        <f ca="1">INDEX(Parameters,MATCH($A138,Parameters!$A:$A,0),MATCH(U$3,Parameters!$8:$8,0))</f>
        <v>0.02</v>
      </c>
      <c r="V138" s="56">
        <f ca="1">INDEX(Parameters,MATCH($A138,Parameters!$A:$A,0),MATCH(V$3,Parameters!$8:$8,0))</f>
        <v>0.02</v>
      </c>
      <c r="W138" s="56">
        <f ca="1">INDEX(Parameters,MATCH($A138,Parameters!$A:$A,0),MATCH(W$3,Parameters!$8:$8,0))</f>
        <v>0.02</v>
      </c>
      <c r="X138" s="56">
        <f ca="1">INDEX(Parameters,MATCH($A138,Parameters!$A:$A,0),MATCH(X$3,Parameters!$8:$8,0))</f>
        <v>0.02</v>
      </c>
      <c r="Y138" s="56">
        <f ca="1">INDEX(Parameters,MATCH($A138,Parameters!$A:$A,0),MATCH(Y$3,Parameters!$8:$8,0))</f>
        <v>0.02</v>
      </c>
      <c r="Z138" s="56">
        <f ca="1">INDEX(Parameters,MATCH($A138,Parameters!$A:$A,0),MATCH(Z$3,Parameters!$8:$8,0))</f>
        <v>0.02</v>
      </c>
      <c r="AA138" s="56">
        <f ca="1">INDEX(Parameters,MATCH($A138,Parameters!$A:$A,0),MATCH(AA$3,Parameters!$8:$8,0))</f>
        <v>0.02</v>
      </c>
      <c r="AB138" s="56">
        <f ca="1">INDEX(Parameters,MATCH($A138,Parameters!$A:$A,0),MATCH(AB$3,Parameters!$8:$8,0))</f>
        <v>0.02</v>
      </c>
      <c r="AC138" s="56">
        <f ca="1">INDEX(Parameters,MATCH($A138,Parameters!$A:$A,0),MATCH(AC$3,Parameters!$8:$8,0))</f>
        <v>0.02</v>
      </c>
      <c r="AD138" s="56">
        <f ca="1">INDEX(Parameters,MATCH($A138,Parameters!$A:$A,0),MATCH(AD$3,Parameters!$8:$8,0))</f>
        <v>0.02</v>
      </c>
      <c r="AE138" s="56">
        <f ca="1">INDEX(Parameters,MATCH($A138,Parameters!$A:$A,0),MATCH(AE$3,Parameters!$8:$8,0))</f>
        <v>0.02</v>
      </c>
      <c r="AF138" s="56">
        <f ca="1">INDEX(Parameters,MATCH($A138,Parameters!$A:$A,0),MATCH(AF$3,Parameters!$8:$8,0))</f>
        <v>0.02</v>
      </c>
      <c r="AG138" s="56">
        <f ca="1">INDEX(Parameters,MATCH($A138,Parameters!$A:$A,0),MATCH(AG$3,Parameters!$8:$8,0))</f>
        <v>0.02</v>
      </c>
      <c r="AH138" s="56">
        <f ca="1">INDEX(Parameters,MATCH($A138,Parameters!$A:$A,0),MATCH(AH$3,Parameters!$8:$8,0))</f>
        <v>0.02</v>
      </c>
      <c r="AI138" s="56">
        <f ca="1">INDEX(Parameters,MATCH($A138,Parameters!$A:$A,0),MATCH(AI$3,Parameters!$8:$8,0))</f>
        <v>0.02</v>
      </c>
      <c r="AJ138" s="56">
        <f ca="1">INDEX(Parameters,MATCH($A138,Parameters!$A:$A,0),MATCH(AJ$3,Parameters!$8:$8,0))</f>
        <v>0.02</v>
      </c>
      <c r="AK138" s="56">
        <f ca="1">INDEX(Parameters,MATCH($A138,Parameters!$A:$A,0),MATCH(AK$3,Parameters!$8:$8,0))</f>
        <v>0.02</v>
      </c>
      <c r="AL138" s="56">
        <f ca="1">INDEX(Parameters,MATCH($A138,Parameters!$A:$A,0),MATCH(AL$3,Parameters!$8:$8,0))</f>
        <v>0.02</v>
      </c>
      <c r="AM138" s="56"/>
      <c r="AN138" s="56"/>
      <c r="AO138" s="56"/>
      <c r="AP138" s="56"/>
      <c r="AQ138" s="56"/>
    </row>
    <row r="139" spans="1:43" x14ac:dyDescent="0.25">
      <c r="A139" s="89" t="s">
        <v>303</v>
      </c>
      <c r="B139" s="2"/>
      <c r="C139" s="99" t="s">
        <v>342</v>
      </c>
      <c r="D139" s="25" t="s">
        <v>350</v>
      </c>
      <c r="E139" s="46" t="str">
        <f t="shared" si="88"/>
        <v>Turkeys</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Turkeys</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Turkeys</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Turkeys</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Turkeys</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Turkeys</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Turkeys</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Turkeys</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Turkeys</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Turkeys</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Turkeys</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Turkeys</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Turkeys</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Turkeys</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Turkeys</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Turkeys</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Turkeys</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Turkeys</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Turkeys</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Turkeys</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Turkeys</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Turkeys</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Turkeys</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Turkeys</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Turkeys</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Turkeys</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Turkeys</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Turkeys</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Turkeys</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Turkeys</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Turkeys</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Turkeys</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Turkeys</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Turkeys</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Turkeys</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Turkeys</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Turkeys</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Turkeys</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Turkeys</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Turkeys</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Turkeys</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Turkeys</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Turkeys</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Turkeys</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Turkeys</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Turkeys</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Turkeys</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12000000}"/>
  <mergeCells count="7">
    <mergeCell ref="A144:G144"/>
    <mergeCell ref="D4:G6"/>
    <mergeCell ref="I6:K6"/>
    <mergeCell ref="C7:C9"/>
    <mergeCell ref="D7:G9"/>
    <mergeCell ref="I7:K7"/>
    <mergeCell ref="I8:K8"/>
  </mergeCells>
  <conditionalFormatting sqref="G25 G111:G112 G189">
    <cfRule type="expression" dxfId="31" priority="8">
      <formula>$G25="CS"</formula>
    </cfRule>
  </conditionalFormatting>
  <conditionalFormatting sqref="G123:G124">
    <cfRule type="expression" dxfId="30" priority="2">
      <formula>$G123="CS"</formula>
    </cfRule>
  </conditionalFormatting>
  <conditionalFormatting sqref="G31">
    <cfRule type="expression" dxfId="29" priority="7">
      <formula>$G31="CS"</formula>
    </cfRule>
  </conditionalFormatting>
  <conditionalFormatting sqref="G37">
    <cfRule type="expression" dxfId="28" priority="6">
      <formula>$G37="CS"</formula>
    </cfRule>
  </conditionalFormatting>
  <conditionalFormatting sqref="G41">
    <cfRule type="expression" dxfId="27" priority="5">
      <formula>$G41="CS"</formula>
    </cfRule>
  </conditionalFormatting>
  <conditionalFormatting sqref="G56">
    <cfRule type="expression" dxfId="26" priority="4">
      <formula>$G56="CS"</formula>
    </cfRule>
  </conditionalFormatting>
  <conditionalFormatting sqref="G135">
    <cfRule type="expression" dxfId="25" priority="3">
      <formula>$G135="CS"</formula>
    </cfRule>
  </conditionalFormatting>
  <conditionalFormatting sqref="G185">
    <cfRule type="expression" dxfId="24" priority="1">
      <formula>$G185="CS"</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sheetPr>
  <dimension ref="B1:H76"/>
  <sheetViews>
    <sheetView workbookViewId="0">
      <selection activeCell="F17" sqref="F17"/>
    </sheetView>
  </sheetViews>
  <sheetFormatPr defaultColWidth="9" defaultRowHeight="15" x14ac:dyDescent="0.25"/>
  <cols>
    <col min="1" max="1" width="9" style="245" customWidth="1"/>
    <col min="2" max="2" width="8.5703125" style="248" customWidth="1"/>
    <col min="3" max="3" width="29.5703125" style="248" customWidth="1"/>
    <col min="4" max="4" width="76.42578125" style="248" customWidth="1"/>
    <col min="5" max="5" width="15.42578125" style="250" customWidth="1"/>
    <col min="6" max="6" width="15.140625" style="245" customWidth="1"/>
    <col min="7" max="246" width="9" style="245"/>
    <col min="247" max="247" width="11.5703125" style="245" customWidth="1"/>
    <col min="248" max="248" width="45.5703125" style="245" customWidth="1"/>
    <col min="249" max="249" width="20.140625" style="245" customWidth="1"/>
    <col min="250" max="250" width="16.85546875" style="245" customWidth="1"/>
    <col min="251" max="502" width="9" style="245"/>
    <col min="503" max="503" width="11.5703125" style="245" customWidth="1"/>
    <col min="504" max="504" width="45.5703125" style="245" customWidth="1"/>
    <col min="505" max="505" width="20.140625" style="245" customWidth="1"/>
    <col min="506" max="506" width="16.85546875" style="245" customWidth="1"/>
    <col min="507" max="758" width="9" style="245"/>
    <col min="759" max="759" width="11.5703125" style="245" customWidth="1"/>
    <col min="760" max="760" width="45.5703125" style="245" customWidth="1"/>
    <col min="761" max="761" width="20.140625" style="245" customWidth="1"/>
    <col min="762" max="762" width="16.85546875" style="245" customWidth="1"/>
    <col min="763" max="1014" width="9" style="245"/>
    <col min="1015" max="1015" width="11.5703125" style="245" customWidth="1"/>
    <col min="1016" max="1016" width="45.5703125" style="245" customWidth="1"/>
    <col min="1017" max="1017" width="20.140625" style="245" customWidth="1"/>
    <col min="1018" max="1018" width="16.85546875" style="245" customWidth="1"/>
    <col min="1019" max="1270" width="9" style="245"/>
    <col min="1271" max="1271" width="11.5703125" style="245" customWidth="1"/>
    <col min="1272" max="1272" width="45.5703125" style="245" customWidth="1"/>
    <col min="1273" max="1273" width="20.140625" style="245" customWidth="1"/>
    <col min="1274" max="1274" width="16.85546875" style="245" customWidth="1"/>
    <col min="1275" max="1526" width="9" style="245"/>
    <col min="1527" max="1527" width="11.5703125" style="245" customWidth="1"/>
    <col min="1528" max="1528" width="45.5703125" style="245" customWidth="1"/>
    <col min="1529" max="1529" width="20.140625" style="245" customWidth="1"/>
    <col min="1530" max="1530" width="16.85546875" style="245" customWidth="1"/>
    <col min="1531" max="1782" width="9" style="245"/>
    <col min="1783" max="1783" width="11.5703125" style="245" customWidth="1"/>
    <col min="1784" max="1784" width="45.5703125" style="245" customWidth="1"/>
    <col min="1785" max="1785" width="20.140625" style="245" customWidth="1"/>
    <col min="1786" max="1786" width="16.85546875" style="245" customWidth="1"/>
    <col min="1787" max="2038" width="9" style="245"/>
    <col min="2039" max="2039" width="11.5703125" style="245" customWidth="1"/>
    <col min="2040" max="2040" width="45.5703125" style="245" customWidth="1"/>
    <col min="2041" max="2041" width="20.140625" style="245" customWidth="1"/>
    <col min="2042" max="2042" width="16.85546875" style="245" customWidth="1"/>
    <col min="2043" max="2294" width="9" style="245"/>
    <col min="2295" max="2295" width="11.5703125" style="245" customWidth="1"/>
    <col min="2296" max="2296" width="45.5703125" style="245" customWidth="1"/>
    <col min="2297" max="2297" width="20.140625" style="245" customWidth="1"/>
    <col min="2298" max="2298" width="16.85546875" style="245" customWidth="1"/>
    <col min="2299" max="2550" width="9" style="245"/>
    <col min="2551" max="2551" width="11.5703125" style="245" customWidth="1"/>
    <col min="2552" max="2552" width="45.5703125" style="245" customWidth="1"/>
    <col min="2553" max="2553" width="20.140625" style="245" customWidth="1"/>
    <col min="2554" max="2554" width="16.85546875" style="245" customWidth="1"/>
    <col min="2555" max="2806" width="9" style="245"/>
    <col min="2807" max="2807" width="11.5703125" style="245" customWidth="1"/>
    <col min="2808" max="2808" width="45.5703125" style="245" customWidth="1"/>
    <col min="2809" max="2809" width="20.140625" style="245" customWidth="1"/>
    <col min="2810" max="2810" width="16.85546875" style="245" customWidth="1"/>
    <col min="2811" max="3062" width="9" style="245"/>
    <col min="3063" max="3063" width="11.5703125" style="245" customWidth="1"/>
    <col min="3064" max="3064" width="45.5703125" style="245" customWidth="1"/>
    <col min="3065" max="3065" width="20.140625" style="245" customWidth="1"/>
    <col min="3066" max="3066" width="16.85546875" style="245" customWidth="1"/>
    <col min="3067" max="3318" width="9" style="245"/>
    <col min="3319" max="3319" width="11.5703125" style="245" customWidth="1"/>
    <col min="3320" max="3320" width="45.5703125" style="245" customWidth="1"/>
    <col min="3321" max="3321" width="20.140625" style="245" customWidth="1"/>
    <col min="3322" max="3322" width="16.85546875" style="245" customWidth="1"/>
    <col min="3323" max="3574" width="9" style="245"/>
    <col min="3575" max="3575" width="11.5703125" style="245" customWidth="1"/>
    <col min="3576" max="3576" width="45.5703125" style="245" customWidth="1"/>
    <col min="3577" max="3577" width="20.140625" style="245" customWidth="1"/>
    <col min="3578" max="3578" width="16.85546875" style="245" customWidth="1"/>
    <col min="3579" max="3830" width="9" style="245"/>
    <col min="3831" max="3831" width="11.5703125" style="245" customWidth="1"/>
    <col min="3832" max="3832" width="45.5703125" style="245" customWidth="1"/>
    <col min="3833" max="3833" width="20.140625" style="245" customWidth="1"/>
    <col min="3834" max="3834" width="16.85546875" style="245" customWidth="1"/>
    <col min="3835" max="4086" width="9" style="245"/>
    <col min="4087" max="4087" width="11.5703125" style="245" customWidth="1"/>
    <col min="4088" max="4088" width="45.5703125" style="245" customWidth="1"/>
    <col min="4089" max="4089" width="20.140625" style="245" customWidth="1"/>
    <col min="4090" max="4090" width="16.85546875" style="245" customWidth="1"/>
    <col min="4091" max="4342" width="9" style="245"/>
    <col min="4343" max="4343" width="11.5703125" style="245" customWidth="1"/>
    <col min="4344" max="4344" width="45.5703125" style="245" customWidth="1"/>
    <col min="4345" max="4345" width="20.140625" style="245" customWidth="1"/>
    <col min="4346" max="4346" width="16.85546875" style="245" customWidth="1"/>
    <col min="4347" max="4598" width="9" style="245"/>
    <col min="4599" max="4599" width="11.5703125" style="245" customWidth="1"/>
    <col min="4600" max="4600" width="45.5703125" style="245" customWidth="1"/>
    <col min="4601" max="4601" width="20.140625" style="245" customWidth="1"/>
    <col min="4602" max="4602" width="16.85546875" style="245" customWidth="1"/>
    <col min="4603" max="4854" width="9" style="245"/>
    <col min="4855" max="4855" width="11.5703125" style="245" customWidth="1"/>
    <col min="4856" max="4856" width="45.5703125" style="245" customWidth="1"/>
    <col min="4857" max="4857" width="20.140625" style="245" customWidth="1"/>
    <col min="4858" max="4858" width="16.85546875" style="245" customWidth="1"/>
    <col min="4859" max="5110" width="9" style="245"/>
    <col min="5111" max="5111" width="11.5703125" style="245" customWidth="1"/>
    <col min="5112" max="5112" width="45.5703125" style="245" customWidth="1"/>
    <col min="5113" max="5113" width="20.140625" style="245" customWidth="1"/>
    <col min="5114" max="5114" width="16.85546875" style="245" customWidth="1"/>
    <col min="5115" max="5366" width="9" style="245"/>
    <col min="5367" max="5367" width="11.5703125" style="245" customWidth="1"/>
    <col min="5368" max="5368" width="45.5703125" style="245" customWidth="1"/>
    <col min="5369" max="5369" width="20.140625" style="245" customWidth="1"/>
    <col min="5370" max="5370" width="16.85546875" style="245" customWidth="1"/>
    <col min="5371" max="5622" width="9" style="245"/>
    <col min="5623" max="5623" width="11.5703125" style="245" customWidth="1"/>
    <col min="5624" max="5624" width="45.5703125" style="245" customWidth="1"/>
    <col min="5625" max="5625" width="20.140625" style="245" customWidth="1"/>
    <col min="5626" max="5626" width="16.85546875" style="245" customWidth="1"/>
    <col min="5627" max="5878" width="9" style="245"/>
    <col min="5879" max="5879" width="11.5703125" style="245" customWidth="1"/>
    <col min="5880" max="5880" width="45.5703125" style="245" customWidth="1"/>
    <col min="5881" max="5881" width="20.140625" style="245" customWidth="1"/>
    <col min="5882" max="5882" width="16.85546875" style="245" customWidth="1"/>
    <col min="5883" max="6134" width="9" style="245"/>
    <col min="6135" max="6135" width="11.5703125" style="245" customWidth="1"/>
    <col min="6136" max="6136" width="45.5703125" style="245" customWidth="1"/>
    <col min="6137" max="6137" width="20.140625" style="245" customWidth="1"/>
    <col min="6138" max="6138" width="16.85546875" style="245" customWidth="1"/>
    <col min="6139" max="6390" width="9" style="245"/>
    <col min="6391" max="6391" width="11.5703125" style="245" customWidth="1"/>
    <col min="6392" max="6392" width="45.5703125" style="245" customWidth="1"/>
    <col min="6393" max="6393" width="20.140625" style="245" customWidth="1"/>
    <col min="6394" max="6394" width="16.85546875" style="245" customWidth="1"/>
    <col min="6395" max="6646" width="9" style="245"/>
    <col min="6647" max="6647" width="11.5703125" style="245" customWidth="1"/>
    <col min="6648" max="6648" width="45.5703125" style="245" customWidth="1"/>
    <col min="6649" max="6649" width="20.140625" style="245" customWidth="1"/>
    <col min="6650" max="6650" width="16.85546875" style="245" customWidth="1"/>
    <col min="6651" max="6902" width="9" style="245"/>
    <col min="6903" max="6903" width="11.5703125" style="245" customWidth="1"/>
    <col min="6904" max="6904" width="45.5703125" style="245" customWidth="1"/>
    <col min="6905" max="6905" width="20.140625" style="245" customWidth="1"/>
    <col min="6906" max="6906" width="16.85546875" style="245" customWidth="1"/>
    <col min="6907" max="7158" width="9" style="245"/>
    <col min="7159" max="7159" width="11.5703125" style="245" customWidth="1"/>
    <col min="7160" max="7160" width="45.5703125" style="245" customWidth="1"/>
    <col min="7161" max="7161" width="20.140625" style="245" customWidth="1"/>
    <col min="7162" max="7162" width="16.85546875" style="245" customWidth="1"/>
    <col min="7163" max="7414" width="9" style="245"/>
    <col min="7415" max="7415" width="11.5703125" style="245" customWidth="1"/>
    <col min="7416" max="7416" width="45.5703125" style="245" customWidth="1"/>
    <col min="7417" max="7417" width="20.140625" style="245" customWidth="1"/>
    <col min="7418" max="7418" width="16.85546875" style="245" customWidth="1"/>
    <col min="7419" max="7670" width="9" style="245"/>
    <col min="7671" max="7671" width="11.5703125" style="245" customWidth="1"/>
    <col min="7672" max="7672" width="45.5703125" style="245" customWidth="1"/>
    <col min="7673" max="7673" width="20.140625" style="245" customWidth="1"/>
    <col min="7674" max="7674" width="16.85546875" style="245" customWidth="1"/>
    <col min="7675" max="7926" width="9" style="245"/>
    <col min="7927" max="7927" width="11.5703125" style="245" customWidth="1"/>
    <col min="7928" max="7928" width="45.5703125" style="245" customWidth="1"/>
    <col min="7929" max="7929" width="20.140625" style="245" customWidth="1"/>
    <col min="7930" max="7930" width="16.85546875" style="245" customWidth="1"/>
    <col min="7931" max="8182" width="9" style="245"/>
    <col min="8183" max="8183" width="11.5703125" style="245" customWidth="1"/>
    <col min="8184" max="8184" width="45.5703125" style="245" customWidth="1"/>
    <col min="8185" max="8185" width="20.140625" style="245" customWidth="1"/>
    <col min="8186" max="8186" width="16.85546875" style="245" customWidth="1"/>
    <col min="8187" max="8438" width="9" style="245"/>
    <col min="8439" max="8439" width="11.5703125" style="245" customWidth="1"/>
    <col min="8440" max="8440" width="45.5703125" style="245" customWidth="1"/>
    <col min="8441" max="8441" width="20.140625" style="245" customWidth="1"/>
    <col min="8442" max="8442" width="16.85546875" style="245" customWidth="1"/>
    <col min="8443" max="8694" width="9" style="245"/>
    <col min="8695" max="8695" width="11.5703125" style="245" customWidth="1"/>
    <col min="8696" max="8696" width="45.5703125" style="245" customWidth="1"/>
    <col min="8697" max="8697" width="20.140625" style="245" customWidth="1"/>
    <col min="8698" max="8698" width="16.85546875" style="245" customWidth="1"/>
    <col min="8699" max="8950" width="9" style="245"/>
    <col min="8951" max="8951" width="11.5703125" style="245" customWidth="1"/>
    <col min="8952" max="8952" width="45.5703125" style="245" customWidth="1"/>
    <col min="8953" max="8953" width="20.140625" style="245" customWidth="1"/>
    <col min="8954" max="8954" width="16.85546875" style="245" customWidth="1"/>
    <col min="8955" max="9206" width="9" style="245"/>
    <col min="9207" max="9207" width="11.5703125" style="245" customWidth="1"/>
    <col min="9208" max="9208" width="45.5703125" style="245" customWidth="1"/>
    <col min="9209" max="9209" width="20.140625" style="245" customWidth="1"/>
    <col min="9210" max="9210" width="16.85546875" style="245" customWidth="1"/>
    <col min="9211" max="9462" width="9" style="245"/>
    <col min="9463" max="9463" width="11.5703125" style="245" customWidth="1"/>
    <col min="9464" max="9464" width="45.5703125" style="245" customWidth="1"/>
    <col min="9465" max="9465" width="20.140625" style="245" customWidth="1"/>
    <col min="9466" max="9466" width="16.85546875" style="245" customWidth="1"/>
    <col min="9467" max="9718" width="9" style="245"/>
    <col min="9719" max="9719" width="11.5703125" style="245" customWidth="1"/>
    <col min="9720" max="9720" width="45.5703125" style="245" customWidth="1"/>
    <col min="9721" max="9721" width="20.140625" style="245" customWidth="1"/>
    <col min="9722" max="9722" width="16.85546875" style="245" customWidth="1"/>
    <col min="9723" max="9974" width="9" style="245"/>
    <col min="9975" max="9975" width="11.5703125" style="245" customWidth="1"/>
    <col min="9976" max="9976" width="45.5703125" style="245" customWidth="1"/>
    <col min="9977" max="9977" width="20.140625" style="245" customWidth="1"/>
    <col min="9978" max="9978" width="16.85546875" style="245" customWidth="1"/>
    <col min="9979" max="10230" width="9" style="245"/>
    <col min="10231" max="10231" width="11.5703125" style="245" customWidth="1"/>
    <col min="10232" max="10232" width="45.5703125" style="245" customWidth="1"/>
    <col min="10233" max="10233" width="20.140625" style="245" customWidth="1"/>
    <col min="10234" max="10234" width="16.85546875" style="245" customWidth="1"/>
    <col min="10235" max="10486" width="9" style="245"/>
    <col min="10487" max="10487" width="11.5703125" style="245" customWidth="1"/>
    <col min="10488" max="10488" width="45.5703125" style="245" customWidth="1"/>
    <col min="10489" max="10489" width="20.140625" style="245" customWidth="1"/>
    <col min="10490" max="10490" width="16.85546875" style="245" customWidth="1"/>
    <col min="10491" max="10742" width="9" style="245"/>
    <col min="10743" max="10743" width="11.5703125" style="245" customWidth="1"/>
    <col min="10744" max="10744" width="45.5703125" style="245" customWidth="1"/>
    <col min="10745" max="10745" width="20.140625" style="245" customWidth="1"/>
    <col min="10746" max="10746" width="16.85546875" style="245" customWidth="1"/>
    <col min="10747" max="10998" width="9" style="245"/>
    <col min="10999" max="10999" width="11.5703125" style="245" customWidth="1"/>
    <col min="11000" max="11000" width="45.5703125" style="245" customWidth="1"/>
    <col min="11001" max="11001" width="20.140625" style="245" customWidth="1"/>
    <col min="11002" max="11002" width="16.85546875" style="245" customWidth="1"/>
    <col min="11003" max="11254" width="9" style="245"/>
    <col min="11255" max="11255" width="11.5703125" style="245" customWidth="1"/>
    <col min="11256" max="11256" width="45.5703125" style="245" customWidth="1"/>
    <col min="11257" max="11257" width="20.140625" style="245" customWidth="1"/>
    <col min="11258" max="11258" width="16.85546875" style="245" customWidth="1"/>
    <col min="11259" max="11510" width="9" style="245"/>
    <col min="11511" max="11511" width="11.5703125" style="245" customWidth="1"/>
    <col min="11512" max="11512" width="45.5703125" style="245" customWidth="1"/>
    <col min="11513" max="11513" width="20.140625" style="245" customWidth="1"/>
    <col min="11514" max="11514" width="16.85546875" style="245" customWidth="1"/>
    <col min="11515" max="11766" width="9" style="245"/>
    <col min="11767" max="11767" width="11.5703125" style="245" customWidth="1"/>
    <col min="11768" max="11768" width="45.5703125" style="245" customWidth="1"/>
    <col min="11769" max="11769" width="20.140625" style="245" customWidth="1"/>
    <col min="11770" max="11770" width="16.85546875" style="245" customWidth="1"/>
    <col min="11771" max="12022" width="9" style="245"/>
    <col min="12023" max="12023" width="11.5703125" style="245" customWidth="1"/>
    <col min="12024" max="12024" width="45.5703125" style="245" customWidth="1"/>
    <col min="12025" max="12025" width="20.140625" style="245" customWidth="1"/>
    <col min="12026" max="12026" width="16.85546875" style="245" customWidth="1"/>
    <col min="12027" max="12278" width="9" style="245"/>
    <col min="12279" max="12279" width="11.5703125" style="245" customWidth="1"/>
    <col min="12280" max="12280" width="45.5703125" style="245" customWidth="1"/>
    <col min="12281" max="12281" width="20.140625" style="245" customWidth="1"/>
    <col min="12282" max="12282" width="16.85546875" style="245" customWidth="1"/>
    <col min="12283" max="12534" width="9" style="245"/>
    <col min="12535" max="12535" width="11.5703125" style="245" customWidth="1"/>
    <col min="12536" max="12536" width="45.5703125" style="245" customWidth="1"/>
    <col min="12537" max="12537" width="20.140625" style="245" customWidth="1"/>
    <col min="12538" max="12538" width="16.85546875" style="245" customWidth="1"/>
    <col min="12539" max="12790" width="9" style="245"/>
    <col min="12791" max="12791" width="11.5703125" style="245" customWidth="1"/>
    <col min="12792" max="12792" width="45.5703125" style="245" customWidth="1"/>
    <col min="12793" max="12793" width="20.140625" style="245" customWidth="1"/>
    <col min="12794" max="12794" width="16.85546875" style="245" customWidth="1"/>
    <col min="12795" max="13046" width="9" style="245"/>
    <col min="13047" max="13047" width="11.5703125" style="245" customWidth="1"/>
    <col min="13048" max="13048" width="45.5703125" style="245" customWidth="1"/>
    <col min="13049" max="13049" width="20.140625" style="245" customWidth="1"/>
    <col min="13050" max="13050" width="16.85546875" style="245" customWidth="1"/>
    <col min="13051" max="13302" width="9" style="245"/>
    <col min="13303" max="13303" width="11.5703125" style="245" customWidth="1"/>
    <col min="13304" max="13304" width="45.5703125" style="245" customWidth="1"/>
    <col min="13305" max="13305" width="20.140625" style="245" customWidth="1"/>
    <col min="13306" max="13306" width="16.85546875" style="245" customWidth="1"/>
    <col min="13307" max="13558" width="9" style="245"/>
    <col min="13559" max="13559" width="11.5703125" style="245" customWidth="1"/>
    <col min="13560" max="13560" width="45.5703125" style="245" customWidth="1"/>
    <col min="13561" max="13561" width="20.140625" style="245" customWidth="1"/>
    <col min="13562" max="13562" width="16.85546875" style="245" customWidth="1"/>
    <col min="13563" max="13814" width="9" style="245"/>
    <col min="13815" max="13815" width="11.5703125" style="245" customWidth="1"/>
    <col min="13816" max="13816" width="45.5703125" style="245" customWidth="1"/>
    <col min="13817" max="13817" width="20.140625" style="245" customWidth="1"/>
    <col min="13818" max="13818" width="16.85546875" style="245" customWidth="1"/>
    <col min="13819" max="14070" width="9" style="245"/>
    <col min="14071" max="14071" width="11.5703125" style="245" customWidth="1"/>
    <col min="14072" max="14072" width="45.5703125" style="245" customWidth="1"/>
    <col min="14073" max="14073" width="20.140625" style="245" customWidth="1"/>
    <col min="14074" max="14074" width="16.85546875" style="245" customWidth="1"/>
    <col min="14075" max="14326" width="9" style="245"/>
    <col min="14327" max="14327" width="11.5703125" style="245" customWidth="1"/>
    <col min="14328" max="14328" width="45.5703125" style="245" customWidth="1"/>
    <col min="14329" max="14329" width="20.140625" style="245" customWidth="1"/>
    <col min="14330" max="14330" width="16.85546875" style="245" customWidth="1"/>
    <col min="14331" max="14582" width="9" style="245"/>
    <col min="14583" max="14583" width="11.5703125" style="245" customWidth="1"/>
    <col min="14584" max="14584" width="45.5703125" style="245" customWidth="1"/>
    <col min="14585" max="14585" width="20.140625" style="245" customWidth="1"/>
    <col min="14586" max="14586" width="16.85546875" style="245" customWidth="1"/>
    <col min="14587" max="14838" width="9" style="245"/>
    <col min="14839" max="14839" width="11.5703125" style="245" customWidth="1"/>
    <col min="14840" max="14840" width="45.5703125" style="245" customWidth="1"/>
    <col min="14841" max="14841" width="20.140625" style="245" customWidth="1"/>
    <col min="14842" max="14842" width="16.85546875" style="245" customWidth="1"/>
    <col min="14843" max="15094" width="9" style="245"/>
    <col min="15095" max="15095" width="11.5703125" style="245" customWidth="1"/>
    <col min="15096" max="15096" width="45.5703125" style="245" customWidth="1"/>
    <col min="15097" max="15097" width="20.140625" style="245" customWidth="1"/>
    <col min="15098" max="15098" width="16.85546875" style="245" customWidth="1"/>
    <col min="15099" max="15350" width="9" style="245"/>
    <col min="15351" max="15351" width="11.5703125" style="245" customWidth="1"/>
    <col min="15352" max="15352" width="45.5703125" style="245" customWidth="1"/>
    <col min="15353" max="15353" width="20.140625" style="245" customWidth="1"/>
    <col min="15354" max="15354" width="16.85546875" style="245" customWidth="1"/>
    <col min="15355" max="15606" width="9" style="245"/>
    <col min="15607" max="15607" width="11.5703125" style="245" customWidth="1"/>
    <col min="15608" max="15608" width="45.5703125" style="245" customWidth="1"/>
    <col min="15609" max="15609" width="20.140625" style="245" customWidth="1"/>
    <col min="15610" max="15610" width="16.85546875" style="245" customWidth="1"/>
    <col min="15611" max="15862" width="9" style="245"/>
    <col min="15863" max="15863" width="11.5703125" style="245" customWidth="1"/>
    <col min="15864" max="15864" width="45.5703125" style="245" customWidth="1"/>
    <col min="15865" max="15865" width="20.140625" style="245" customWidth="1"/>
    <col min="15866" max="15866" width="16.85546875" style="245" customWidth="1"/>
    <col min="15867" max="16118" width="9" style="245"/>
    <col min="16119" max="16119" width="11.5703125" style="245" customWidth="1"/>
    <col min="16120" max="16120" width="45.5703125" style="245" customWidth="1"/>
    <col min="16121" max="16121" width="20.140625" style="245" customWidth="1"/>
    <col min="16122" max="16122" width="16.85546875" style="245" customWidth="1"/>
    <col min="16123" max="16384" width="9" style="245"/>
  </cols>
  <sheetData>
    <row r="1" spans="2:8" ht="28.35" customHeight="1" x14ac:dyDescent="0.2">
      <c r="B1" s="29"/>
      <c r="C1" s="244"/>
      <c r="D1" s="244"/>
      <c r="E1" s="3"/>
      <c r="F1" s="3"/>
      <c r="G1" s="3"/>
    </row>
    <row r="2" spans="2:8" ht="27" customHeight="1" x14ac:dyDescent="0.2">
      <c r="B2" s="244"/>
      <c r="C2" s="244"/>
      <c r="D2" s="164"/>
      <c r="E2" s="3"/>
      <c r="F2" s="3"/>
      <c r="G2" s="3"/>
    </row>
    <row r="3" spans="2:8" ht="30.75" customHeight="1" x14ac:dyDescent="0.2">
      <c r="B3" s="251"/>
      <c r="C3" s="264" t="s">
        <v>14</v>
      </c>
      <c r="D3" s="367"/>
      <c r="E3" s="253"/>
      <c r="F3" s="253"/>
      <c r="G3" s="253"/>
      <c r="H3" s="246"/>
    </row>
    <row r="4" spans="2:8" ht="11.45" customHeight="1" x14ac:dyDescent="0.2">
      <c r="B4" s="251"/>
      <c r="C4" s="251"/>
      <c r="D4" s="251"/>
      <c r="E4" s="253"/>
      <c r="F4" s="253"/>
      <c r="G4" s="253"/>
    </row>
    <row r="5" spans="2:8" x14ac:dyDescent="0.25">
      <c r="B5" s="251"/>
      <c r="C5" s="251" t="s">
        <v>16</v>
      </c>
      <c r="D5" s="165" t="s">
        <v>767</v>
      </c>
      <c r="E5" s="253"/>
      <c r="F5" s="253"/>
      <c r="G5" s="253"/>
    </row>
    <row r="6" spans="2:8" x14ac:dyDescent="0.25">
      <c r="B6" s="251"/>
      <c r="C6" s="251" t="s">
        <v>17</v>
      </c>
      <c r="D6" s="166" t="s">
        <v>602</v>
      </c>
      <c r="E6" s="253"/>
      <c r="F6" s="253"/>
      <c r="G6" s="253"/>
    </row>
    <row r="7" spans="2:8" x14ac:dyDescent="0.25">
      <c r="B7" s="251"/>
      <c r="C7" s="251" t="s">
        <v>13</v>
      </c>
      <c r="D7" s="167" t="s">
        <v>697</v>
      </c>
      <c r="E7" s="253"/>
      <c r="F7" s="253"/>
      <c r="G7" s="253"/>
    </row>
    <row r="8" spans="2:8" x14ac:dyDescent="0.2">
      <c r="B8" s="251"/>
      <c r="C8" s="251"/>
      <c r="D8" s="251"/>
      <c r="E8" s="253"/>
      <c r="F8" s="253"/>
      <c r="G8" s="253"/>
    </row>
    <row r="9" spans="2:8" x14ac:dyDescent="0.2">
      <c r="B9" s="251"/>
      <c r="C9" s="252" t="s">
        <v>18</v>
      </c>
      <c r="D9" s="254"/>
      <c r="E9" s="254"/>
      <c r="F9" s="254"/>
      <c r="G9" s="253"/>
    </row>
    <row r="10" spans="2:8" x14ac:dyDescent="0.2">
      <c r="B10" s="251"/>
      <c r="C10" s="251" t="s">
        <v>19</v>
      </c>
      <c r="D10" s="255" t="s">
        <v>20</v>
      </c>
      <c r="E10" s="254" t="s">
        <v>12</v>
      </c>
      <c r="F10" s="254" t="s">
        <v>11</v>
      </c>
      <c r="G10" s="253"/>
    </row>
    <row r="11" spans="2:8" x14ac:dyDescent="0.25">
      <c r="B11" s="251"/>
      <c r="C11" s="193" t="s">
        <v>699</v>
      </c>
      <c r="D11" s="169" t="s">
        <v>695</v>
      </c>
      <c r="E11" s="168" t="s">
        <v>533</v>
      </c>
      <c r="F11" s="170">
        <v>43752</v>
      </c>
      <c r="G11" s="253"/>
    </row>
    <row r="12" spans="2:8" ht="30" x14ac:dyDescent="0.25">
      <c r="B12" s="251"/>
      <c r="C12" s="193" t="s">
        <v>727</v>
      </c>
      <c r="D12" s="169" t="s">
        <v>728</v>
      </c>
      <c r="E12" s="168" t="s">
        <v>533</v>
      </c>
      <c r="F12" s="170">
        <v>43861</v>
      </c>
      <c r="G12" s="253"/>
    </row>
    <row r="13" spans="2:8" x14ac:dyDescent="0.25">
      <c r="B13" s="251"/>
      <c r="C13" s="193" t="s">
        <v>759</v>
      </c>
      <c r="D13" s="169" t="s">
        <v>760</v>
      </c>
      <c r="E13" s="168" t="s">
        <v>533</v>
      </c>
      <c r="F13" s="170">
        <v>43869</v>
      </c>
      <c r="G13" s="253"/>
    </row>
    <row r="14" spans="2:8" ht="30" x14ac:dyDescent="0.25">
      <c r="B14" s="251"/>
      <c r="C14" s="193" t="s">
        <v>765</v>
      </c>
      <c r="D14" s="169" t="s">
        <v>766</v>
      </c>
      <c r="E14" s="168" t="s">
        <v>533</v>
      </c>
      <c r="F14" s="170">
        <v>44208</v>
      </c>
      <c r="G14" s="253"/>
    </row>
    <row r="15" spans="2:8" x14ac:dyDescent="0.2">
      <c r="B15" s="251"/>
      <c r="C15" s="251"/>
      <c r="D15" s="251"/>
      <c r="E15" s="258"/>
      <c r="F15" s="258"/>
      <c r="G15" s="258"/>
    </row>
    <row r="16" spans="2:8" x14ac:dyDescent="0.2">
      <c r="B16" s="251"/>
      <c r="C16" s="260" t="s">
        <v>21</v>
      </c>
      <c r="D16" s="259" t="s">
        <v>477</v>
      </c>
      <c r="E16" s="258"/>
      <c r="F16" s="258"/>
      <c r="G16" s="258"/>
    </row>
    <row r="17" spans="2:8" ht="30" x14ac:dyDescent="0.25">
      <c r="B17" s="251"/>
      <c r="C17" s="251"/>
      <c r="D17" s="166" t="s">
        <v>639</v>
      </c>
      <c r="E17" s="258"/>
      <c r="F17" s="258"/>
      <c r="G17" s="258"/>
    </row>
    <row r="18" spans="2:8" x14ac:dyDescent="0.2">
      <c r="B18" s="251"/>
      <c r="C18" s="251"/>
      <c r="D18" s="251"/>
      <c r="E18" s="258"/>
      <c r="F18" s="258"/>
      <c r="G18" s="258"/>
    </row>
    <row r="19" spans="2:8" x14ac:dyDescent="0.2">
      <c r="B19" s="251"/>
      <c r="C19" s="260" t="s">
        <v>22</v>
      </c>
      <c r="D19" s="251"/>
      <c r="E19" s="258"/>
      <c r="F19" s="258"/>
      <c r="G19" s="258"/>
    </row>
    <row r="20" spans="2:8" x14ac:dyDescent="0.2">
      <c r="B20" s="251"/>
      <c r="C20" s="262" t="s">
        <v>10</v>
      </c>
      <c r="D20" s="251" t="s">
        <v>23</v>
      </c>
      <c r="E20" s="258"/>
      <c r="F20" s="258"/>
      <c r="G20" s="258"/>
    </row>
    <row r="21" spans="2:8" ht="45" x14ac:dyDescent="0.25">
      <c r="B21" s="251"/>
      <c r="C21" s="173" t="s">
        <v>460</v>
      </c>
      <c r="D21" s="174" t="s">
        <v>556</v>
      </c>
      <c r="E21" s="258"/>
      <c r="F21" s="258"/>
      <c r="G21" s="258"/>
      <c r="H21" s="246"/>
    </row>
    <row r="22" spans="2:8" x14ac:dyDescent="0.25">
      <c r="B22" s="251"/>
      <c r="C22" s="173" t="s">
        <v>52</v>
      </c>
      <c r="D22" s="171" t="s">
        <v>458</v>
      </c>
      <c r="E22" s="258"/>
      <c r="F22" s="258"/>
      <c r="G22" s="258"/>
    </row>
    <row r="23" spans="2:8" ht="30" x14ac:dyDescent="0.25">
      <c r="B23" s="251"/>
      <c r="C23" s="173" t="s">
        <v>58</v>
      </c>
      <c r="D23" s="174" t="s">
        <v>640</v>
      </c>
      <c r="E23" s="258"/>
      <c r="F23" s="258"/>
      <c r="G23" s="258"/>
    </row>
    <row r="24" spans="2:8" ht="30" x14ac:dyDescent="0.25">
      <c r="B24" s="251"/>
      <c r="C24" s="173" t="s">
        <v>92</v>
      </c>
      <c r="D24" s="174" t="s">
        <v>423</v>
      </c>
      <c r="E24" s="258"/>
      <c r="F24" s="258"/>
      <c r="G24" s="258"/>
    </row>
    <row r="25" spans="2:8" ht="30" x14ac:dyDescent="0.25">
      <c r="B25" s="251"/>
      <c r="C25" s="173" t="s">
        <v>424</v>
      </c>
      <c r="D25" s="174" t="s">
        <v>476</v>
      </c>
      <c r="E25" s="258"/>
      <c r="F25" s="258"/>
      <c r="G25" s="258"/>
    </row>
    <row r="26" spans="2:8" ht="45" x14ac:dyDescent="0.25">
      <c r="B26" s="251"/>
      <c r="C26" s="173" t="s">
        <v>144</v>
      </c>
      <c r="D26" s="174" t="s">
        <v>541</v>
      </c>
      <c r="E26" s="258"/>
      <c r="F26" s="258"/>
      <c r="G26" s="258"/>
    </row>
    <row r="27" spans="2:8" x14ac:dyDescent="0.25">
      <c r="B27" s="251"/>
      <c r="C27" s="173" t="s">
        <v>459</v>
      </c>
      <c r="D27" s="174" t="s">
        <v>540</v>
      </c>
      <c r="E27" s="258"/>
      <c r="F27" s="258"/>
      <c r="G27" s="258"/>
    </row>
    <row r="28" spans="2:8" x14ac:dyDescent="0.2">
      <c r="B28" s="251"/>
      <c r="C28" s="251" t="s">
        <v>24</v>
      </c>
      <c r="D28" s="261" t="s">
        <v>539</v>
      </c>
      <c r="E28" s="258"/>
      <c r="F28" s="258"/>
      <c r="G28" s="258"/>
    </row>
    <row r="29" spans="2:8" x14ac:dyDescent="0.25">
      <c r="B29" s="251"/>
      <c r="C29" s="173" t="s">
        <v>647</v>
      </c>
      <c r="D29" s="171" t="s">
        <v>648</v>
      </c>
      <c r="E29" s="258"/>
      <c r="F29" s="258"/>
      <c r="G29" s="258"/>
      <c r="H29" s="246"/>
    </row>
    <row r="30" spans="2:8" x14ac:dyDescent="0.25">
      <c r="B30" s="251"/>
      <c r="C30" s="173" t="s">
        <v>649</v>
      </c>
      <c r="D30" s="171" t="s">
        <v>648</v>
      </c>
      <c r="E30" s="258"/>
      <c r="F30" s="258"/>
      <c r="G30" s="258"/>
    </row>
    <row r="31" spans="2:8" x14ac:dyDescent="0.2">
      <c r="B31" s="251"/>
      <c r="C31" s="251"/>
      <c r="D31" s="251"/>
      <c r="E31" s="258"/>
      <c r="F31" s="258"/>
      <c r="G31" s="258"/>
    </row>
    <row r="32" spans="2:8" x14ac:dyDescent="0.2">
      <c r="B32" s="251"/>
      <c r="C32" s="260" t="s">
        <v>25</v>
      </c>
      <c r="D32" s="259" t="s">
        <v>115</v>
      </c>
      <c r="E32" s="258"/>
      <c r="F32" s="258"/>
      <c r="G32" s="258"/>
    </row>
    <row r="33" spans="2:7" x14ac:dyDescent="0.25">
      <c r="B33" s="251"/>
      <c r="C33" s="251" t="s">
        <v>26</v>
      </c>
      <c r="D33" s="168" t="s">
        <v>761</v>
      </c>
      <c r="E33" s="258"/>
      <c r="F33" s="258"/>
      <c r="G33" s="258"/>
    </row>
    <row r="34" spans="2:7" x14ac:dyDescent="0.25">
      <c r="B34" s="251"/>
      <c r="C34" s="251" t="s">
        <v>27</v>
      </c>
      <c r="D34" s="171" t="s">
        <v>729</v>
      </c>
      <c r="E34" s="258"/>
      <c r="F34" s="258"/>
      <c r="G34" s="258"/>
    </row>
    <row r="35" spans="2:7" x14ac:dyDescent="0.25">
      <c r="B35" s="251"/>
      <c r="C35" s="251" t="s">
        <v>28</v>
      </c>
      <c r="D35" s="171" t="s">
        <v>739</v>
      </c>
      <c r="E35" s="258"/>
      <c r="F35" s="258"/>
      <c r="G35" s="258"/>
    </row>
    <row r="36" spans="2:7" x14ac:dyDescent="0.25">
      <c r="B36" s="251"/>
      <c r="C36" s="251" t="s">
        <v>29</v>
      </c>
      <c r="D36" s="172"/>
      <c r="E36" s="258"/>
      <c r="F36" s="258"/>
      <c r="G36" s="258"/>
    </row>
    <row r="37" spans="2:7" x14ac:dyDescent="0.2">
      <c r="B37" s="251"/>
      <c r="C37" s="251"/>
      <c r="D37" s="251"/>
      <c r="E37" s="258"/>
      <c r="F37" s="258"/>
      <c r="G37" s="258"/>
    </row>
    <row r="38" spans="2:7" x14ac:dyDescent="0.2">
      <c r="B38" s="251"/>
      <c r="C38" s="251"/>
      <c r="D38" s="251"/>
      <c r="E38" s="258"/>
      <c r="F38" s="258"/>
      <c r="G38" s="258"/>
    </row>
    <row r="39" spans="2:7" x14ac:dyDescent="0.2">
      <c r="B39" s="251"/>
      <c r="C39" s="252" t="s">
        <v>9</v>
      </c>
      <c r="D39" s="259" t="s">
        <v>30</v>
      </c>
      <c r="E39" s="258"/>
      <c r="F39" s="258"/>
      <c r="G39" s="258"/>
    </row>
    <row r="40" spans="2:7" x14ac:dyDescent="0.2">
      <c r="B40" s="251"/>
      <c r="C40" s="36" t="s">
        <v>149</v>
      </c>
      <c r="D40" s="5" t="s">
        <v>7</v>
      </c>
      <c r="E40" s="258"/>
      <c r="F40" s="258"/>
      <c r="G40" s="258"/>
    </row>
    <row r="41" spans="2:7" x14ac:dyDescent="0.2">
      <c r="B41" s="251"/>
      <c r="C41" s="37" t="s">
        <v>6</v>
      </c>
      <c r="D41" s="5" t="s">
        <v>37</v>
      </c>
      <c r="E41" s="258"/>
      <c r="F41" s="258"/>
      <c r="G41" s="258"/>
    </row>
    <row r="42" spans="2:7" x14ac:dyDescent="0.2">
      <c r="B42" s="251"/>
      <c r="C42" s="38" t="s">
        <v>5</v>
      </c>
      <c r="D42" s="5" t="s">
        <v>4</v>
      </c>
      <c r="E42" s="258"/>
      <c r="F42" s="258"/>
      <c r="G42" s="258"/>
    </row>
    <row r="43" spans="2:7" x14ac:dyDescent="0.2">
      <c r="B43" s="251"/>
      <c r="C43" s="39" t="s">
        <v>3</v>
      </c>
      <c r="D43" s="5" t="s">
        <v>2</v>
      </c>
      <c r="E43" s="258"/>
      <c r="F43" s="258"/>
      <c r="G43" s="258"/>
    </row>
    <row r="44" spans="2:7" x14ac:dyDescent="0.2">
      <c r="B44" s="251"/>
      <c r="C44" s="40" t="s">
        <v>1</v>
      </c>
      <c r="D44" s="5" t="s">
        <v>0</v>
      </c>
      <c r="E44" s="258"/>
      <c r="F44" s="258"/>
      <c r="G44" s="258"/>
    </row>
    <row r="45" spans="2:7" x14ac:dyDescent="0.2">
      <c r="B45" s="251"/>
      <c r="C45" s="194" t="s">
        <v>555</v>
      </c>
      <c r="D45" s="5" t="s">
        <v>542</v>
      </c>
      <c r="E45" s="258"/>
      <c r="F45" s="258"/>
      <c r="G45" s="258"/>
    </row>
    <row r="46" spans="2:7" x14ac:dyDescent="0.25">
      <c r="B46" s="251"/>
      <c r="C46" s="126" t="s">
        <v>457</v>
      </c>
      <c r="D46" s="247"/>
      <c r="E46" s="258"/>
      <c r="F46" s="258"/>
      <c r="G46" s="258"/>
    </row>
    <row r="47" spans="2:7" x14ac:dyDescent="0.25">
      <c r="B47" s="251"/>
      <c r="C47" s="256"/>
      <c r="D47" s="257"/>
      <c r="E47" s="258"/>
      <c r="F47" s="258"/>
      <c r="G47" s="258"/>
    </row>
    <row r="48" spans="2:7" x14ac:dyDescent="0.2">
      <c r="B48" s="251"/>
      <c r="C48" s="251"/>
      <c r="D48" s="251"/>
      <c r="E48" s="253"/>
      <c r="F48" s="253"/>
      <c r="G48" s="253"/>
    </row>
    <row r="50" spans="3:4" x14ac:dyDescent="0.25">
      <c r="C50" s="249"/>
    </row>
    <row r="57" spans="3:4" x14ac:dyDescent="0.25">
      <c r="C57" s="4"/>
      <c r="D57" s="4"/>
    </row>
    <row r="58" spans="3:4" x14ac:dyDescent="0.25">
      <c r="C58" s="4"/>
      <c r="D58" s="4"/>
    </row>
    <row r="59" spans="3:4" x14ac:dyDescent="0.25">
      <c r="C59" s="4"/>
      <c r="D59" s="4"/>
    </row>
    <row r="60" spans="3:4" x14ac:dyDescent="0.25">
      <c r="C60" s="4"/>
      <c r="D60" s="4"/>
    </row>
    <row r="61" spans="3:4" x14ac:dyDescent="0.25">
      <c r="C61" s="4"/>
      <c r="D61" s="4"/>
    </row>
    <row r="62" spans="3:4" x14ac:dyDescent="0.25">
      <c r="C62" s="4"/>
      <c r="D62" s="4"/>
    </row>
    <row r="63" spans="3:4" x14ac:dyDescent="0.25">
      <c r="C63" s="4"/>
      <c r="D63" s="4"/>
    </row>
    <row r="64" spans="3:4" x14ac:dyDescent="0.25">
      <c r="C64" s="4"/>
      <c r="D64" s="4"/>
    </row>
    <row r="65" spans="3:4" x14ac:dyDescent="0.25">
      <c r="C65" s="4"/>
      <c r="D65" s="4"/>
    </row>
    <row r="66" spans="3:4" x14ac:dyDescent="0.25">
      <c r="C66" s="4"/>
      <c r="D66" s="4"/>
    </row>
    <row r="67" spans="3:4" x14ac:dyDescent="0.25">
      <c r="C67" s="4"/>
      <c r="D67" s="4"/>
    </row>
    <row r="68" spans="3:4" x14ac:dyDescent="0.25">
      <c r="C68" s="4"/>
      <c r="D68" s="4"/>
    </row>
    <row r="69" spans="3:4" x14ac:dyDescent="0.25">
      <c r="C69" s="4"/>
      <c r="D69" s="4"/>
    </row>
    <row r="70" spans="3:4" x14ac:dyDescent="0.25">
      <c r="C70" s="4"/>
      <c r="D70" s="4"/>
    </row>
    <row r="71" spans="3:4" x14ac:dyDescent="0.25">
      <c r="C71" s="4"/>
      <c r="D71" s="4"/>
    </row>
    <row r="72" spans="3:4" x14ac:dyDescent="0.25">
      <c r="C72" s="4"/>
      <c r="D72" s="4"/>
    </row>
    <row r="73" spans="3:4" x14ac:dyDescent="0.25">
      <c r="C73" s="4"/>
      <c r="D73" s="4"/>
    </row>
    <row r="74" spans="3:4" x14ac:dyDescent="0.25">
      <c r="C74" s="4"/>
      <c r="D74" s="4"/>
    </row>
    <row r="75" spans="3:4" x14ac:dyDescent="0.25">
      <c r="C75" s="4"/>
      <c r="D75" s="4"/>
    </row>
    <row r="76" spans="3:4" x14ac:dyDescent="0.25">
      <c r="C76" s="4"/>
      <c r="D76" s="4"/>
    </row>
  </sheetData>
  <sheetProtection sheet="1" objects="1" scenarios="1"/>
  <dataValidations count="1">
    <dataValidation type="list" errorStyle="information" allowBlank="1" showInputMessage="1" showErrorMessage="1" error="The data you entered is not in the pick list" prompt="What is the status of this spreadsheet ?" sqref="D7" xr:uid="{00000000-0002-0000-0100-000000000000}">
      <formula1>"draft1, draft2, draft3, final"</formula1>
    </dataValidation>
  </dataValidations>
  <pageMargins left="0.7" right="0.7" top="0.75" bottom="0.75" header="0.3" footer="0.3"/>
  <pageSetup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90</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Weight_Other poultry (ducks)</v>
      </c>
      <c r="B13" s="25" t="s">
        <v>165</v>
      </c>
      <c r="C13" s="25" t="s">
        <v>121</v>
      </c>
      <c r="D13" s="77" t="str">
        <f ca="1">VLOOKUP(A13,Parameters,4,0)</f>
        <v>-</v>
      </c>
      <c r="E13" s="46" t="str">
        <f t="shared" ref="E13:E14" si="1">$A$1</f>
        <v>Other poultry (ducks)</v>
      </c>
      <c r="F13" s="77" t="str">
        <f ca="1">VLOOKUP(A13,Parameters,6,0)</f>
        <v>kg</v>
      </c>
      <c r="G13" s="223"/>
      <c r="H13" s="14">
        <f ca="1">INDEX(Parameters,MATCH($A13,Parameters!$A:$A,0),MATCH(H$3,Parameters!$8:$8,0))</f>
        <v>2</v>
      </c>
      <c r="I13" s="14">
        <f ca="1">INDEX(Parameters,MATCH($A13,Parameters!$A:$A,0),MATCH(I$3,Parameters!$8:$8,0))</f>
        <v>2</v>
      </c>
      <c r="J13" s="14">
        <f ca="1">INDEX(Parameters,MATCH($A13,Parameters!$A:$A,0),MATCH(J$3,Parameters!$8:$8,0))</f>
        <v>2</v>
      </c>
      <c r="K13" s="14">
        <f ca="1">INDEX(Parameters,MATCH($A13,Parameters!$A:$A,0),MATCH(K$3,Parameters!$8:$8,0))</f>
        <v>2</v>
      </c>
      <c r="L13" s="14">
        <f ca="1">INDEX(Parameters,MATCH($A13,Parameters!$A:$A,0),MATCH(L$3,Parameters!$8:$8,0))</f>
        <v>2</v>
      </c>
      <c r="M13" s="14">
        <f ca="1">INDEX(Parameters,MATCH($A13,Parameters!$A:$A,0),MATCH(M$3,Parameters!$8:$8,0))</f>
        <v>2</v>
      </c>
      <c r="N13" s="14">
        <f ca="1">INDEX(Parameters,MATCH($A13,Parameters!$A:$A,0),MATCH(N$3,Parameters!$8:$8,0))</f>
        <v>2</v>
      </c>
      <c r="O13" s="14">
        <f ca="1">INDEX(Parameters,MATCH($A13,Parameters!$A:$A,0),MATCH(O$3,Parameters!$8:$8,0))</f>
        <v>2</v>
      </c>
      <c r="P13" s="14">
        <f ca="1">INDEX(Parameters,MATCH($A13,Parameters!$A:$A,0),MATCH(P$3,Parameters!$8:$8,0))</f>
        <v>2</v>
      </c>
      <c r="Q13" s="14">
        <f ca="1">INDEX(Parameters,MATCH($A13,Parameters!$A:$A,0),MATCH(Q$3,Parameters!$8:$8,0))</f>
        <v>2</v>
      </c>
      <c r="R13" s="14">
        <f ca="1">INDEX(Parameters,MATCH($A13,Parameters!$A:$A,0),MATCH(R$3,Parameters!$8:$8,0))</f>
        <v>2</v>
      </c>
      <c r="S13" s="14">
        <f ca="1">INDEX(Parameters,MATCH($A13,Parameters!$A:$A,0),MATCH(S$3,Parameters!$8:$8,0))</f>
        <v>2</v>
      </c>
      <c r="T13" s="14">
        <f ca="1">INDEX(Parameters,MATCH($A13,Parameters!$A:$A,0),MATCH(T$3,Parameters!$8:$8,0))</f>
        <v>2</v>
      </c>
      <c r="U13" s="14">
        <f ca="1">INDEX(Parameters,MATCH($A13,Parameters!$A:$A,0),MATCH(U$3,Parameters!$8:$8,0))</f>
        <v>2</v>
      </c>
      <c r="V13" s="14">
        <f ca="1">INDEX(Parameters,MATCH($A13,Parameters!$A:$A,0),MATCH(V$3,Parameters!$8:$8,0))</f>
        <v>2</v>
      </c>
      <c r="W13" s="14">
        <f ca="1">INDEX(Parameters,MATCH($A13,Parameters!$A:$A,0),MATCH(W$3,Parameters!$8:$8,0))</f>
        <v>2</v>
      </c>
      <c r="X13" s="14">
        <f ca="1">INDEX(Parameters,MATCH($A13,Parameters!$A:$A,0),MATCH(X$3,Parameters!$8:$8,0))</f>
        <v>2</v>
      </c>
      <c r="Y13" s="14">
        <f ca="1">INDEX(Parameters,MATCH($A13,Parameters!$A:$A,0),MATCH(Y$3,Parameters!$8:$8,0))</f>
        <v>2</v>
      </c>
      <c r="Z13" s="14">
        <f ca="1">INDEX(Parameters,MATCH($A13,Parameters!$A:$A,0),MATCH(Z$3,Parameters!$8:$8,0))</f>
        <v>2</v>
      </c>
      <c r="AA13" s="14">
        <f ca="1">INDEX(Parameters,MATCH($A13,Parameters!$A:$A,0),MATCH(AA$3,Parameters!$8:$8,0))</f>
        <v>2</v>
      </c>
      <c r="AB13" s="14">
        <f ca="1">INDEX(Parameters,MATCH($A13,Parameters!$A:$A,0),MATCH(AB$3,Parameters!$8:$8,0))</f>
        <v>2</v>
      </c>
      <c r="AC13" s="14">
        <f ca="1">INDEX(Parameters,MATCH($A13,Parameters!$A:$A,0),MATCH(AC$3,Parameters!$8:$8,0))</f>
        <v>2</v>
      </c>
      <c r="AD13" s="14">
        <f ca="1">INDEX(Parameters,MATCH($A13,Parameters!$A:$A,0),MATCH(AD$3,Parameters!$8:$8,0))</f>
        <v>2</v>
      </c>
      <c r="AE13" s="14">
        <f ca="1">INDEX(Parameters,MATCH($A13,Parameters!$A:$A,0),MATCH(AE$3,Parameters!$8:$8,0))</f>
        <v>2</v>
      </c>
      <c r="AF13" s="14">
        <f ca="1">INDEX(Parameters,MATCH($A13,Parameters!$A:$A,0),MATCH(AF$3,Parameters!$8:$8,0))</f>
        <v>2</v>
      </c>
      <c r="AG13" s="14">
        <f ca="1">INDEX(Parameters,MATCH($A13,Parameters!$A:$A,0),MATCH(AG$3,Parameters!$8:$8,0))</f>
        <v>2</v>
      </c>
      <c r="AH13" s="14">
        <f ca="1">INDEX(Parameters,MATCH($A13,Parameters!$A:$A,0),MATCH(AH$3,Parameters!$8:$8,0))</f>
        <v>2</v>
      </c>
      <c r="AI13" s="14">
        <f ca="1">INDEX(Parameters,MATCH($A13,Parameters!$A:$A,0),MATCH(AI$3,Parameters!$8:$8,0))</f>
        <v>2</v>
      </c>
      <c r="AJ13" s="14">
        <f ca="1">INDEX(Parameters,MATCH($A13,Parameters!$A:$A,0),MATCH(AJ$3,Parameters!$8:$8,0))</f>
        <v>2</v>
      </c>
      <c r="AK13" s="14">
        <f ca="1">INDEX(Parameters,MATCH($A13,Parameters!$A:$A,0),MATCH(AK$3,Parameters!$8:$8,0))</f>
        <v>2</v>
      </c>
      <c r="AL13" s="14">
        <f ca="1">INDEX(Parameters,MATCH($A13,Parameters!$A:$A,0),MATCH(AL$3,Parameters!$8:$8,0))</f>
        <v>2</v>
      </c>
      <c r="AM13" s="14"/>
      <c r="AN13" s="14"/>
      <c r="AO13" s="14"/>
      <c r="AP13" s="14"/>
      <c r="AQ13" s="14"/>
    </row>
    <row r="14" spans="1:43" ht="18" x14ac:dyDescent="0.35">
      <c r="A14" s="66" t="str">
        <f>C14&amp;"_"&amp;E14</f>
        <v>Nex_Other poultry (ducks)</v>
      </c>
      <c r="B14" s="25" t="s">
        <v>165</v>
      </c>
      <c r="C14" s="34" t="s">
        <v>188</v>
      </c>
      <c r="D14" s="77" t="str">
        <f ca="1">VLOOKUP(A14,Parameters,4,0)</f>
        <v>N</v>
      </c>
      <c r="E14" s="46" t="str">
        <f t="shared" si="1"/>
        <v>Other poultry (ducks)</v>
      </c>
      <c r="F14" s="77" t="str">
        <f ca="1">VLOOKUP(A14,Parameters,6,0)</f>
        <v>kg N/1000 kg animal mass day-1</v>
      </c>
      <c r="G14" s="221"/>
      <c r="H14" s="14">
        <f ca="1">INDEX(Parameters,MATCH($A14,Parameters!$A:$A,0),MATCH(H$3,Parameters!$8:$8,0))</f>
        <v>0.83</v>
      </c>
      <c r="I14" s="14">
        <f ca="1">INDEX(Parameters,MATCH($A14,Parameters!$A:$A,0),MATCH(I$3,Parameters!$8:$8,0))</f>
        <v>0.83</v>
      </c>
      <c r="J14" s="14">
        <f ca="1">INDEX(Parameters,MATCH($A14,Parameters!$A:$A,0),MATCH(J$3,Parameters!$8:$8,0))</f>
        <v>0.83</v>
      </c>
      <c r="K14" s="14">
        <f ca="1">INDEX(Parameters,MATCH($A14,Parameters!$A:$A,0),MATCH(K$3,Parameters!$8:$8,0))</f>
        <v>0.83</v>
      </c>
      <c r="L14" s="14">
        <f ca="1">INDEX(Parameters,MATCH($A14,Parameters!$A:$A,0),MATCH(L$3,Parameters!$8:$8,0))</f>
        <v>0.83</v>
      </c>
      <c r="M14" s="14">
        <f ca="1">INDEX(Parameters,MATCH($A14,Parameters!$A:$A,0),MATCH(M$3,Parameters!$8:$8,0))</f>
        <v>0.83</v>
      </c>
      <c r="N14" s="14">
        <f ca="1">INDEX(Parameters,MATCH($A14,Parameters!$A:$A,0),MATCH(N$3,Parameters!$8:$8,0))</f>
        <v>0.83</v>
      </c>
      <c r="O14" s="14">
        <f ca="1">INDEX(Parameters,MATCH($A14,Parameters!$A:$A,0),MATCH(O$3,Parameters!$8:$8,0))</f>
        <v>0.83</v>
      </c>
      <c r="P14" s="14">
        <f ca="1">INDEX(Parameters,MATCH($A14,Parameters!$A:$A,0),MATCH(P$3,Parameters!$8:$8,0))</f>
        <v>0.83</v>
      </c>
      <c r="Q14" s="14">
        <f ca="1">INDEX(Parameters,MATCH($A14,Parameters!$A:$A,0),MATCH(Q$3,Parameters!$8:$8,0))</f>
        <v>0.83</v>
      </c>
      <c r="R14" s="14">
        <f ca="1">INDEX(Parameters,MATCH($A14,Parameters!$A:$A,0),MATCH(R$3,Parameters!$8:$8,0))</f>
        <v>0.83</v>
      </c>
      <c r="S14" s="14">
        <f ca="1">INDEX(Parameters,MATCH($A14,Parameters!$A:$A,0),MATCH(S$3,Parameters!$8:$8,0))</f>
        <v>0.83</v>
      </c>
      <c r="T14" s="14">
        <f ca="1">INDEX(Parameters,MATCH($A14,Parameters!$A:$A,0),MATCH(T$3,Parameters!$8:$8,0))</f>
        <v>0.83</v>
      </c>
      <c r="U14" s="14">
        <f ca="1">INDEX(Parameters,MATCH($A14,Parameters!$A:$A,0),MATCH(U$3,Parameters!$8:$8,0))</f>
        <v>0.83</v>
      </c>
      <c r="V14" s="14">
        <f ca="1">INDEX(Parameters,MATCH($A14,Parameters!$A:$A,0),MATCH(V$3,Parameters!$8:$8,0))</f>
        <v>0.83</v>
      </c>
      <c r="W14" s="14">
        <f ca="1">INDEX(Parameters,MATCH($A14,Parameters!$A:$A,0),MATCH(W$3,Parameters!$8:$8,0))</f>
        <v>0.83</v>
      </c>
      <c r="X14" s="14">
        <f ca="1">INDEX(Parameters,MATCH($A14,Parameters!$A:$A,0),MATCH(X$3,Parameters!$8:$8,0))</f>
        <v>0.83</v>
      </c>
      <c r="Y14" s="14">
        <f ca="1">INDEX(Parameters,MATCH($A14,Parameters!$A:$A,0),MATCH(Y$3,Parameters!$8:$8,0))</f>
        <v>0.83</v>
      </c>
      <c r="Z14" s="14">
        <f ca="1">INDEX(Parameters,MATCH($A14,Parameters!$A:$A,0),MATCH(Z$3,Parameters!$8:$8,0))</f>
        <v>0.83</v>
      </c>
      <c r="AA14" s="14">
        <f ca="1">INDEX(Parameters,MATCH($A14,Parameters!$A:$A,0),MATCH(AA$3,Parameters!$8:$8,0))</f>
        <v>0.83</v>
      </c>
      <c r="AB14" s="14">
        <f ca="1">INDEX(Parameters,MATCH($A14,Parameters!$A:$A,0),MATCH(AB$3,Parameters!$8:$8,0))</f>
        <v>0.83</v>
      </c>
      <c r="AC14" s="14">
        <f ca="1">INDEX(Parameters,MATCH($A14,Parameters!$A:$A,0),MATCH(AC$3,Parameters!$8:$8,0))</f>
        <v>0.83</v>
      </c>
      <c r="AD14" s="14">
        <f ca="1">INDEX(Parameters,MATCH($A14,Parameters!$A:$A,0),MATCH(AD$3,Parameters!$8:$8,0))</f>
        <v>0.83</v>
      </c>
      <c r="AE14" s="14">
        <f ca="1">INDEX(Parameters,MATCH($A14,Parameters!$A:$A,0),MATCH(AE$3,Parameters!$8:$8,0))</f>
        <v>0.83</v>
      </c>
      <c r="AF14" s="14">
        <f ca="1">INDEX(Parameters,MATCH($A14,Parameters!$A:$A,0),MATCH(AF$3,Parameters!$8:$8,0))</f>
        <v>0.83</v>
      </c>
      <c r="AG14" s="14">
        <f ca="1">INDEX(Parameters,MATCH($A14,Parameters!$A:$A,0),MATCH(AG$3,Parameters!$8:$8,0))</f>
        <v>0.83</v>
      </c>
      <c r="AH14" s="14">
        <f ca="1">INDEX(Parameters,MATCH($A14,Parameters!$A:$A,0),MATCH(AH$3,Parameters!$8:$8,0))</f>
        <v>0.83</v>
      </c>
      <c r="AI14" s="14">
        <f ca="1">INDEX(Parameters,MATCH($A14,Parameters!$A:$A,0),MATCH(AI$3,Parameters!$8:$8,0))</f>
        <v>0.83</v>
      </c>
      <c r="AJ14" s="14">
        <f ca="1">INDEX(Parameters,MATCH($A14,Parameters!$A:$A,0),MATCH(AJ$3,Parameters!$8:$8,0))</f>
        <v>0.83</v>
      </c>
      <c r="AK14" s="14">
        <f ca="1">INDEX(Parameters,MATCH($A14,Parameters!$A:$A,0),MATCH(AK$3,Parameters!$8:$8,0))</f>
        <v>0.83</v>
      </c>
      <c r="AL14" s="14">
        <f ca="1">INDEX(Parameters,MATCH($A14,Parameters!$A:$A,0),MATCH(AL$3,Parameters!$8:$8,0))</f>
        <v>0.83</v>
      </c>
      <c r="AM14" s="14"/>
      <c r="AN14" s="14"/>
      <c r="AO14" s="14"/>
      <c r="AP14" s="14"/>
      <c r="AQ14" s="14"/>
    </row>
    <row r="15" spans="1:43" x14ac:dyDescent="0.25">
      <c r="A15" s="66" t="str">
        <f>C15&amp;"_"&amp;E15</f>
        <v>Number of livestock_Other poultry (ducks)</v>
      </c>
      <c r="B15" s="25" t="s">
        <v>165</v>
      </c>
      <c r="C15" s="25" t="s">
        <v>114</v>
      </c>
      <c r="D15" s="25" t="s">
        <v>49</v>
      </c>
      <c r="E15" s="46" t="str">
        <f>$A$1</f>
        <v>Other poultry (ducks)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Other poultry (ducks)</v>
      </c>
      <c r="F16" s="25" t="s">
        <v>148</v>
      </c>
      <c r="G16" s="221"/>
      <c r="H16" s="14">
        <f ca="1">H13/1000*H14*Parameters!$K$10</f>
        <v>0.60589999999999999</v>
      </c>
      <c r="I16" s="14">
        <f ca="1">I13/1000*I14*Parameters!$K$10</f>
        <v>0.60589999999999999</v>
      </c>
      <c r="J16" s="14">
        <f ca="1">J13/1000*J14*Parameters!$K$10</f>
        <v>0.60589999999999999</v>
      </c>
      <c r="K16" s="14">
        <f ca="1">K13/1000*K14*Parameters!$K$10</f>
        <v>0.60589999999999999</v>
      </c>
      <c r="L16" s="14">
        <f ca="1">L13/1000*L14*Parameters!$K$10</f>
        <v>0.60589999999999999</v>
      </c>
      <c r="M16" s="14">
        <f ca="1">M13/1000*M14*Parameters!$K$10</f>
        <v>0.60589999999999999</v>
      </c>
      <c r="N16" s="14">
        <f ca="1">N13/1000*N14*Parameters!$K$10</f>
        <v>0.60589999999999999</v>
      </c>
      <c r="O16" s="14">
        <f ca="1">O13/1000*O14*Parameters!$K$10</f>
        <v>0.60589999999999999</v>
      </c>
      <c r="P16" s="14">
        <f ca="1">P13/1000*P14*Parameters!$K$10</f>
        <v>0.60589999999999999</v>
      </c>
      <c r="Q16" s="14">
        <f ca="1">Q13/1000*Q14*Parameters!$K$10</f>
        <v>0.60589999999999999</v>
      </c>
      <c r="R16" s="14">
        <f ca="1">R13/1000*R14*Parameters!$K$10</f>
        <v>0.60589999999999999</v>
      </c>
      <c r="S16" s="14">
        <f ca="1">S13/1000*S14*Parameters!$K$10</f>
        <v>0.60589999999999999</v>
      </c>
      <c r="T16" s="14">
        <f ca="1">T13/1000*T14*Parameters!$K$10</f>
        <v>0.60589999999999999</v>
      </c>
      <c r="U16" s="14">
        <f ca="1">U13/1000*U14*Parameters!$K$10</f>
        <v>0.60589999999999999</v>
      </c>
      <c r="V16" s="14">
        <f ca="1">V13/1000*V14*Parameters!$K$10</f>
        <v>0.60589999999999999</v>
      </c>
      <c r="W16" s="14">
        <f ca="1">W13/1000*W14*Parameters!$K$10</f>
        <v>0.60589999999999999</v>
      </c>
      <c r="X16" s="14">
        <f ca="1">X13/1000*X14*Parameters!$K$10</f>
        <v>0.60589999999999999</v>
      </c>
      <c r="Y16" s="14">
        <f ca="1">Y13/1000*Y14*Parameters!$K$10</f>
        <v>0.60589999999999999</v>
      </c>
      <c r="Z16" s="14">
        <f ca="1">Z13/1000*Z14*Parameters!$K$10</f>
        <v>0.60589999999999999</v>
      </c>
      <c r="AA16" s="14">
        <f ca="1">AA13/1000*AA14*Parameters!$K$10</f>
        <v>0.60589999999999999</v>
      </c>
      <c r="AB16" s="14">
        <f ca="1">AB13/1000*AB14*Parameters!$K$10</f>
        <v>0.60589999999999999</v>
      </c>
      <c r="AC16" s="14">
        <f ca="1">AC13/1000*AC14*Parameters!$K$10</f>
        <v>0.60589999999999999</v>
      </c>
      <c r="AD16" s="14">
        <f ca="1">AD13/1000*AD14*Parameters!$K$10</f>
        <v>0.60589999999999999</v>
      </c>
      <c r="AE16" s="14">
        <f ca="1">AE13/1000*AE14*Parameters!$K$10</f>
        <v>0.60589999999999999</v>
      </c>
      <c r="AF16" s="14">
        <f ca="1">AF13/1000*AF14*Parameters!$K$10</f>
        <v>0.60589999999999999</v>
      </c>
      <c r="AG16" s="14">
        <f ca="1">AG13/1000*AG14*Parameters!$K$10</f>
        <v>0.60589999999999999</v>
      </c>
      <c r="AH16" s="14">
        <f ca="1">AH13/1000*AH14*Parameters!$K$10</f>
        <v>0.60589999999999999</v>
      </c>
      <c r="AI16" s="14">
        <f ca="1">AI13/1000*AI14*Parameters!$K$10</f>
        <v>0.60589999999999999</v>
      </c>
      <c r="AJ16" s="14">
        <f ca="1">AJ13/1000*AJ14*Parameters!$K$10</f>
        <v>0.60589999999999999</v>
      </c>
      <c r="AK16" s="14">
        <f ca="1">AK13/1000*AK14*Parameters!$K$10</f>
        <v>0.60589999999999999</v>
      </c>
      <c r="AL16" s="14">
        <f ca="1">AL13/1000*AL14*Parameters!$K$10</f>
        <v>0.60589999999999999</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period_Other poultry (ducks)</v>
      </c>
      <c r="B18" s="25" t="s">
        <v>165</v>
      </c>
      <c r="C18" s="25" t="s">
        <v>152</v>
      </c>
      <c r="D18" s="77" t="str">
        <f ca="1">VLOOKUP(A18,Parameters,4,0)</f>
        <v>-</v>
      </c>
      <c r="E18" s="46" t="str">
        <f t="shared" ref="E18:E107" si="2">$A$1</f>
        <v>Other poultry (ducks)</v>
      </c>
      <c r="F18" s="77" t="str">
        <f ca="1">VLOOKUP(A18,Parameters,6,0)</f>
        <v>Days</v>
      </c>
      <c r="G18" s="223"/>
      <c r="H18" s="14">
        <f ca="1">INDEX(Parameters,MATCH($A18,Parameters!$A:$A,0),MATCH(H$3,Parameters!$8:$8,0))</f>
        <v>365</v>
      </c>
      <c r="I18" s="14">
        <f ca="1">INDEX(Parameters,MATCH($A18,Parameters!$A:$A,0),MATCH(I$3,Parameters!$8:$8,0))</f>
        <v>365</v>
      </c>
      <c r="J18" s="14">
        <f ca="1">INDEX(Parameters,MATCH($A18,Parameters!$A:$A,0),MATCH(J$3,Parameters!$8:$8,0))</f>
        <v>365</v>
      </c>
      <c r="K18" s="14">
        <f ca="1">INDEX(Parameters,MATCH($A18,Parameters!$A:$A,0),MATCH(K$3,Parameters!$8:$8,0))</f>
        <v>365</v>
      </c>
      <c r="L18" s="14">
        <f ca="1">INDEX(Parameters,MATCH($A18,Parameters!$A:$A,0),MATCH(L$3,Parameters!$8:$8,0))</f>
        <v>365</v>
      </c>
      <c r="M18" s="14">
        <f ca="1">INDEX(Parameters,MATCH($A18,Parameters!$A:$A,0),MATCH(M$3,Parameters!$8:$8,0))</f>
        <v>365</v>
      </c>
      <c r="N18" s="14">
        <f ca="1">INDEX(Parameters,MATCH($A18,Parameters!$A:$A,0),MATCH(N$3,Parameters!$8:$8,0))</f>
        <v>365</v>
      </c>
      <c r="O18" s="14">
        <f ca="1">INDEX(Parameters,MATCH($A18,Parameters!$A:$A,0),MATCH(O$3,Parameters!$8:$8,0))</f>
        <v>365</v>
      </c>
      <c r="P18" s="14">
        <f ca="1">INDEX(Parameters,MATCH($A18,Parameters!$A:$A,0),MATCH(P$3,Parameters!$8:$8,0))</f>
        <v>365</v>
      </c>
      <c r="Q18" s="14">
        <f ca="1">INDEX(Parameters,MATCH($A18,Parameters!$A:$A,0),MATCH(Q$3,Parameters!$8:$8,0))</f>
        <v>365</v>
      </c>
      <c r="R18" s="14">
        <f ca="1">INDEX(Parameters,MATCH($A18,Parameters!$A:$A,0),MATCH(R$3,Parameters!$8:$8,0))</f>
        <v>365</v>
      </c>
      <c r="S18" s="14">
        <f ca="1">INDEX(Parameters,MATCH($A18,Parameters!$A:$A,0),MATCH(S$3,Parameters!$8:$8,0))</f>
        <v>365</v>
      </c>
      <c r="T18" s="14">
        <f ca="1">INDEX(Parameters,MATCH($A18,Parameters!$A:$A,0),MATCH(T$3,Parameters!$8:$8,0))</f>
        <v>365</v>
      </c>
      <c r="U18" s="14">
        <f ca="1">INDEX(Parameters,MATCH($A18,Parameters!$A:$A,0),MATCH(U$3,Parameters!$8:$8,0))</f>
        <v>365</v>
      </c>
      <c r="V18" s="14">
        <f ca="1">INDEX(Parameters,MATCH($A18,Parameters!$A:$A,0),MATCH(V$3,Parameters!$8:$8,0))</f>
        <v>365</v>
      </c>
      <c r="W18" s="14">
        <f ca="1">INDEX(Parameters,MATCH($A18,Parameters!$A:$A,0),MATCH(W$3,Parameters!$8:$8,0))</f>
        <v>365</v>
      </c>
      <c r="X18" s="14">
        <f ca="1">INDEX(Parameters,MATCH($A18,Parameters!$A:$A,0),MATCH(X$3,Parameters!$8:$8,0))</f>
        <v>365</v>
      </c>
      <c r="Y18" s="14">
        <f ca="1">INDEX(Parameters,MATCH($A18,Parameters!$A:$A,0),MATCH(Y$3,Parameters!$8:$8,0))</f>
        <v>365</v>
      </c>
      <c r="Z18" s="14">
        <f ca="1">INDEX(Parameters,MATCH($A18,Parameters!$A:$A,0),MATCH(Z$3,Parameters!$8:$8,0))</f>
        <v>365</v>
      </c>
      <c r="AA18" s="14">
        <f ca="1">INDEX(Parameters,MATCH($A18,Parameters!$A:$A,0),MATCH(AA$3,Parameters!$8:$8,0))</f>
        <v>365</v>
      </c>
      <c r="AB18" s="14">
        <f ca="1">INDEX(Parameters,MATCH($A18,Parameters!$A:$A,0),MATCH(AB$3,Parameters!$8:$8,0))</f>
        <v>365</v>
      </c>
      <c r="AC18" s="14">
        <f ca="1">INDEX(Parameters,MATCH($A18,Parameters!$A:$A,0),MATCH(AC$3,Parameters!$8:$8,0))</f>
        <v>365</v>
      </c>
      <c r="AD18" s="14">
        <f ca="1">INDEX(Parameters,MATCH($A18,Parameters!$A:$A,0),MATCH(AD$3,Parameters!$8:$8,0))</f>
        <v>365</v>
      </c>
      <c r="AE18" s="14">
        <f ca="1">INDEX(Parameters,MATCH($A18,Parameters!$A:$A,0),MATCH(AE$3,Parameters!$8:$8,0))</f>
        <v>365</v>
      </c>
      <c r="AF18" s="14">
        <f ca="1">INDEX(Parameters,MATCH($A18,Parameters!$A:$A,0),MATCH(AF$3,Parameters!$8:$8,0))</f>
        <v>365</v>
      </c>
      <c r="AG18" s="14">
        <f ca="1">INDEX(Parameters,MATCH($A18,Parameters!$A:$A,0),MATCH(AG$3,Parameters!$8:$8,0))</f>
        <v>365</v>
      </c>
      <c r="AH18" s="14">
        <f ca="1">INDEX(Parameters,MATCH($A18,Parameters!$A:$A,0),MATCH(AH$3,Parameters!$8:$8,0))</f>
        <v>365</v>
      </c>
      <c r="AI18" s="14">
        <f ca="1">INDEX(Parameters,MATCH($A18,Parameters!$A:$A,0),MATCH(AI$3,Parameters!$8:$8,0))</f>
        <v>365</v>
      </c>
      <c r="AJ18" s="14">
        <f ca="1">INDEX(Parameters,MATCH($A18,Parameters!$A:$A,0),MATCH(AJ$3,Parameters!$8:$8,0))</f>
        <v>365</v>
      </c>
      <c r="AK18" s="14">
        <f ca="1">INDEX(Parameters,MATCH($A18,Parameters!$A:$A,0),MATCH(AK$3,Parameters!$8:$8,0))</f>
        <v>365</v>
      </c>
      <c r="AL18" s="14">
        <f ca="1">INDEX(Parameters,MATCH($A18,Parameters!$A:$A,0),MATCH(AL$3,Parameters!$8:$8,0))</f>
        <v>365</v>
      </c>
      <c r="AM18" s="14"/>
      <c r="AN18" s="14"/>
      <c r="AO18" s="14"/>
      <c r="AP18" s="14"/>
      <c r="AQ18" s="14"/>
    </row>
    <row r="19" spans="1:43" x14ac:dyDescent="0.25">
      <c r="A19" s="66" t="str">
        <f t="shared" ref="A19:A20" si="3">C19&amp;"_"&amp;E19</f>
        <v>Proportion of N excreted as TAN_Other poultry (ducks)</v>
      </c>
      <c r="B19" s="25" t="s">
        <v>165</v>
      </c>
      <c r="C19" s="25" t="s">
        <v>486</v>
      </c>
      <c r="D19" s="77" t="str">
        <f ca="1">VLOOKUP(A19,Parameters,4,0)</f>
        <v>-</v>
      </c>
      <c r="E19" s="46" t="str">
        <f t="shared" si="2"/>
        <v>Other poultry (ducks)</v>
      </c>
      <c r="F19" s="77" t="str">
        <f ca="1">VLOOKUP(A19,Parameters,6,0)</f>
        <v>Fraction</v>
      </c>
      <c r="G19" s="223"/>
      <c r="H19" s="162">
        <f ca="1">INDEX(Parameters,MATCH($A19,Parameters!$A:$A,0),MATCH(H$3,Parameters!$8:$8,0))</f>
        <v>0.7</v>
      </c>
      <c r="I19" s="162">
        <f ca="1">INDEX(Parameters,MATCH($A19,Parameters!$A:$A,0),MATCH(I$3,Parameters!$8:$8,0))</f>
        <v>0.7</v>
      </c>
      <c r="J19" s="162">
        <f ca="1">INDEX(Parameters,MATCH($A19,Parameters!$A:$A,0),MATCH(J$3,Parameters!$8:$8,0))</f>
        <v>0.7</v>
      </c>
      <c r="K19" s="162">
        <f ca="1">INDEX(Parameters,MATCH($A19,Parameters!$A:$A,0),MATCH(K$3,Parameters!$8:$8,0))</f>
        <v>0.7</v>
      </c>
      <c r="L19" s="162">
        <f ca="1">INDEX(Parameters,MATCH($A19,Parameters!$A:$A,0),MATCH(L$3,Parameters!$8:$8,0))</f>
        <v>0.7</v>
      </c>
      <c r="M19" s="162">
        <f ca="1">INDEX(Parameters,MATCH($A19,Parameters!$A:$A,0),MATCH(M$3,Parameters!$8:$8,0))</f>
        <v>0.7</v>
      </c>
      <c r="N19" s="162">
        <f ca="1">INDEX(Parameters,MATCH($A19,Parameters!$A:$A,0),MATCH(N$3,Parameters!$8:$8,0))</f>
        <v>0.7</v>
      </c>
      <c r="O19" s="162">
        <f ca="1">INDEX(Parameters,MATCH($A19,Parameters!$A:$A,0),MATCH(O$3,Parameters!$8:$8,0))</f>
        <v>0.7</v>
      </c>
      <c r="P19" s="162">
        <f ca="1">INDEX(Parameters,MATCH($A19,Parameters!$A:$A,0),MATCH(P$3,Parameters!$8:$8,0))</f>
        <v>0.7</v>
      </c>
      <c r="Q19" s="162">
        <f ca="1">INDEX(Parameters,MATCH($A19,Parameters!$A:$A,0),MATCH(Q$3,Parameters!$8:$8,0))</f>
        <v>0.7</v>
      </c>
      <c r="R19" s="162">
        <f ca="1">INDEX(Parameters,MATCH($A19,Parameters!$A:$A,0),MATCH(R$3,Parameters!$8:$8,0))</f>
        <v>0.7</v>
      </c>
      <c r="S19" s="162">
        <f ca="1">INDEX(Parameters,MATCH($A19,Parameters!$A:$A,0),MATCH(S$3,Parameters!$8:$8,0))</f>
        <v>0.7</v>
      </c>
      <c r="T19" s="162">
        <f ca="1">INDEX(Parameters,MATCH($A19,Parameters!$A:$A,0),MATCH(T$3,Parameters!$8:$8,0))</f>
        <v>0.7</v>
      </c>
      <c r="U19" s="162">
        <f ca="1">INDEX(Parameters,MATCH($A19,Parameters!$A:$A,0),MATCH(U$3,Parameters!$8:$8,0))</f>
        <v>0.7</v>
      </c>
      <c r="V19" s="162">
        <f ca="1">INDEX(Parameters,MATCH($A19,Parameters!$A:$A,0),MATCH(V$3,Parameters!$8:$8,0))</f>
        <v>0.7</v>
      </c>
      <c r="W19" s="162">
        <f ca="1">INDEX(Parameters,MATCH($A19,Parameters!$A:$A,0),MATCH(W$3,Parameters!$8:$8,0))</f>
        <v>0.7</v>
      </c>
      <c r="X19" s="162">
        <f ca="1">INDEX(Parameters,MATCH($A19,Parameters!$A:$A,0),MATCH(X$3,Parameters!$8:$8,0))</f>
        <v>0.7</v>
      </c>
      <c r="Y19" s="162">
        <f ca="1">INDEX(Parameters,MATCH($A19,Parameters!$A:$A,0),MATCH(Y$3,Parameters!$8:$8,0))</f>
        <v>0.7</v>
      </c>
      <c r="Z19" s="162">
        <f ca="1">INDEX(Parameters,MATCH($A19,Parameters!$A:$A,0),MATCH(Z$3,Parameters!$8:$8,0))</f>
        <v>0.7</v>
      </c>
      <c r="AA19" s="162">
        <f ca="1">INDEX(Parameters,MATCH($A19,Parameters!$A:$A,0),MATCH(AA$3,Parameters!$8:$8,0))</f>
        <v>0.7</v>
      </c>
      <c r="AB19" s="162">
        <f ca="1">INDEX(Parameters,MATCH($A19,Parameters!$A:$A,0),MATCH(AB$3,Parameters!$8:$8,0))</f>
        <v>0.7</v>
      </c>
      <c r="AC19" s="162">
        <f ca="1">INDEX(Parameters,MATCH($A19,Parameters!$A:$A,0),MATCH(AC$3,Parameters!$8:$8,0))</f>
        <v>0.7</v>
      </c>
      <c r="AD19" s="162">
        <f ca="1">INDEX(Parameters,MATCH($A19,Parameters!$A:$A,0),MATCH(AD$3,Parameters!$8:$8,0))</f>
        <v>0.7</v>
      </c>
      <c r="AE19" s="162">
        <f ca="1">INDEX(Parameters,MATCH($A19,Parameters!$A:$A,0),MATCH(AE$3,Parameters!$8:$8,0))</f>
        <v>0.7</v>
      </c>
      <c r="AF19" s="162">
        <f ca="1">INDEX(Parameters,MATCH($A19,Parameters!$A:$A,0),MATCH(AF$3,Parameters!$8:$8,0))</f>
        <v>0.7</v>
      </c>
      <c r="AG19" s="162">
        <f ca="1">INDEX(Parameters,MATCH($A19,Parameters!$A:$A,0),MATCH(AG$3,Parameters!$8:$8,0))</f>
        <v>0.7</v>
      </c>
      <c r="AH19" s="162">
        <f ca="1">INDEX(Parameters,MATCH($A19,Parameters!$A:$A,0),MATCH(AH$3,Parameters!$8:$8,0))</f>
        <v>0.7</v>
      </c>
      <c r="AI19" s="162">
        <f ca="1">INDEX(Parameters,MATCH($A19,Parameters!$A:$A,0),MATCH(AI$3,Parameters!$8:$8,0))</f>
        <v>0.7</v>
      </c>
      <c r="AJ19" s="162">
        <f ca="1">INDEX(Parameters,MATCH($A19,Parameters!$A:$A,0),MATCH(AJ$3,Parameters!$8:$8,0))</f>
        <v>0.7</v>
      </c>
      <c r="AK19" s="162">
        <f ca="1">INDEX(Parameters,MATCH($A19,Parameters!$A:$A,0),MATCH(AK$3,Parameters!$8:$8,0))</f>
        <v>0.7</v>
      </c>
      <c r="AL19" s="162">
        <f ca="1">INDEX(Parameters,MATCH($A19,Parameters!$A:$A,0),MATCH(AL$3,Parameters!$8:$8,0))</f>
        <v>0.7</v>
      </c>
      <c r="AM19" s="162"/>
      <c r="AN19" s="162"/>
      <c r="AO19" s="162"/>
      <c r="AP19" s="162"/>
      <c r="AQ19" s="162"/>
    </row>
    <row r="20" spans="1:43" x14ac:dyDescent="0.25">
      <c r="A20" s="66" t="str">
        <f t="shared" si="3"/>
        <v>Prop excreta on yards_Other poultry (ducks)</v>
      </c>
      <c r="B20" s="25" t="s">
        <v>165</v>
      </c>
      <c r="C20" s="25" t="s">
        <v>480</v>
      </c>
      <c r="D20" s="77" t="str">
        <f ca="1">VLOOKUP(A20,Parameters,4,0)</f>
        <v>-</v>
      </c>
      <c r="E20" s="46" t="str">
        <f t="shared" si="2"/>
        <v>Other poultry (ducks)</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Other poultry (ducks)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Other poultry (ducks)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Other poultry (ducks)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Other poultry (ducks)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Other poultry (ducks)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Other poultry (ducks)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Other poultry (ducks)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Other poultry (ducks)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Other poultry (ducks)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Other poultry (ducks)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Xhouse_slurry_Other poultry (ducks)</v>
      </c>
      <c r="B33" s="25" t="s">
        <v>165</v>
      </c>
      <c r="C33" s="119" t="s">
        <v>442</v>
      </c>
      <c r="D33" s="77" t="str">
        <f>VLOOKUP(A33,Parameters,4,0)</f>
        <v>-</v>
      </c>
      <c r="E33" s="46" t="str">
        <f t="shared" si="2"/>
        <v>Other poultry (ducks)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Other poultry (ducks)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Other poultry (ducks)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Other poultry (ducks)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Other poultry (ducks)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Other poultry (ducks)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Other poultry (ducks)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Other poultry (ducks)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Other poultry (ducks)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EF_NH3_house_slurry_Other poultry (ducks)</v>
      </c>
      <c r="B43" s="25" t="s">
        <v>165</v>
      </c>
      <c r="C43" s="2" t="s">
        <v>178</v>
      </c>
      <c r="D43" s="77" t="str">
        <f ca="1">VLOOKUP(A43,Parameters,4,0)</f>
        <v>NH3-N</v>
      </c>
      <c r="E43" s="46" t="str">
        <f t="shared" si="2"/>
        <v>Other poultry (ducks)</v>
      </c>
      <c r="F43" s="77" t="str">
        <f ca="1">VLOOKUP(A43,Parameters,6,0)</f>
        <v>Fraction TAN</v>
      </c>
      <c r="G43" s="175"/>
      <c r="H43" s="14">
        <f ca="1">INDEX(Parameters,MATCH($A43,Parameters!$A:$A,0),MATCH(H$3,Parameters!$8:$8,0))</f>
        <v>0</v>
      </c>
      <c r="I43" s="14">
        <f ca="1">INDEX(Parameters,MATCH($A43,Parameters!$A:$A,0),MATCH(I$3,Parameters!$8:$8,0))</f>
        <v>0</v>
      </c>
      <c r="J43" s="14">
        <f ca="1">INDEX(Parameters,MATCH($A43,Parameters!$A:$A,0),MATCH(J$3,Parameters!$8:$8,0))</f>
        <v>0</v>
      </c>
      <c r="K43" s="14">
        <f ca="1">INDEX(Parameters,MATCH($A43,Parameters!$A:$A,0),MATCH(K$3,Parameters!$8:$8,0))</f>
        <v>0</v>
      </c>
      <c r="L43" s="14">
        <f ca="1">INDEX(Parameters,MATCH($A43,Parameters!$A:$A,0),MATCH(L$3,Parameters!$8:$8,0))</f>
        <v>0</v>
      </c>
      <c r="M43" s="14">
        <f ca="1">INDEX(Parameters,MATCH($A43,Parameters!$A:$A,0),MATCH(M$3,Parameters!$8:$8,0))</f>
        <v>0</v>
      </c>
      <c r="N43" s="14">
        <f ca="1">INDEX(Parameters,MATCH($A43,Parameters!$A:$A,0),MATCH(N$3,Parameters!$8:$8,0))</f>
        <v>0</v>
      </c>
      <c r="O43" s="14">
        <f ca="1">INDEX(Parameters,MATCH($A43,Parameters!$A:$A,0),MATCH(O$3,Parameters!$8:$8,0))</f>
        <v>0</v>
      </c>
      <c r="P43" s="14">
        <f ca="1">INDEX(Parameters,MATCH($A43,Parameters!$A:$A,0),MATCH(P$3,Parameters!$8:$8,0))</f>
        <v>0</v>
      </c>
      <c r="Q43" s="14">
        <f ca="1">INDEX(Parameters,MATCH($A43,Parameters!$A:$A,0),MATCH(Q$3,Parameters!$8:$8,0))</f>
        <v>0</v>
      </c>
      <c r="R43" s="14">
        <f ca="1">INDEX(Parameters,MATCH($A43,Parameters!$A:$A,0),MATCH(R$3,Parameters!$8:$8,0))</f>
        <v>0</v>
      </c>
      <c r="S43" s="14">
        <f ca="1">INDEX(Parameters,MATCH($A43,Parameters!$A:$A,0),MATCH(S$3,Parameters!$8:$8,0))</f>
        <v>0</v>
      </c>
      <c r="T43" s="14">
        <f ca="1">INDEX(Parameters,MATCH($A43,Parameters!$A:$A,0),MATCH(T$3,Parameters!$8:$8,0))</f>
        <v>0</v>
      </c>
      <c r="U43" s="14">
        <f ca="1">INDEX(Parameters,MATCH($A43,Parameters!$A:$A,0),MATCH(U$3,Parameters!$8:$8,0))</f>
        <v>0</v>
      </c>
      <c r="V43" s="14">
        <f ca="1">INDEX(Parameters,MATCH($A43,Parameters!$A:$A,0),MATCH(V$3,Parameters!$8:$8,0))</f>
        <v>0</v>
      </c>
      <c r="W43" s="14">
        <f ca="1">INDEX(Parameters,MATCH($A43,Parameters!$A:$A,0),MATCH(W$3,Parameters!$8:$8,0))</f>
        <v>0</v>
      </c>
      <c r="X43" s="14">
        <f ca="1">INDEX(Parameters,MATCH($A43,Parameters!$A:$A,0),MATCH(X$3,Parameters!$8:$8,0))</f>
        <v>0</v>
      </c>
      <c r="Y43" s="14">
        <f ca="1">INDEX(Parameters,MATCH($A43,Parameters!$A:$A,0),MATCH(Y$3,Parameters!$8:$8,0))</f>
        <v>0</v>
      </c>
      <c r="Z43" s="14">
        <f ca="1">INDEX(Parameters,MATCH($A43,Parameters!$A:$A,0),MATCH(Z$3,Parameters!$8:$8,0))</f>
        <v>0</v>
      </c>
      <c r="AA43" s="14">
        <f ca="1">INDEX(Parameters,MATCH($A43,Parameters!$A:$A,0),MATCH(AA$3,Parameters!$8:$8,0))</f>
        <v>0</v>
      </c>
      <c r="AB43" s="14">
        <f ca="1">INDEX(Parameters,MATCH($A43,Parameters!$A:$A,0),MATCH(AB$3,Parameters!$8:$8,0))</f>
        <v>0</v>
      </c>
      <c r="AC43" s="14">
        <f ca="1">INDEX(Parameters,MATCH($A43,Parameters!$A:$A,0),MATCH(AC$3,Parameters!$8:$8,0))</f>
        <v>0</v>
      </c>
      <c r="AD43" s="14">
        <f ca="1">INDEX(Parameters,MATCH($A43,Parameters!$A:$A,0),MATCH(AD$3,Parameters!$8:$8,0))</f>
        <v>0</v>
      </c>
      <c r="AE43" s="14">
        <f ca="1">INDEX(Parameters,MATCH($A43,Parameters!$A:$A,0),MATCH(AE$3,Parameters!$8:$8,0))</f>
        <v>0</v>
      </c>
      <c r="AF43" s="14">
        <f ca="1">INDEX(Parameters,MATCH($A43,Parameters!$A:$A,0),MATCH(AF$3,Parameters!$8:$8,0))</f>
        <v>0</v>
      </c>
      <c r="AG43" s="14">
        <f ca="1">INDEX(Parameters,MATCH($A43,Parameters!$A:$A,0),MATCH(AG$3,Parameters!$8:$8,0))</f>
        <v>0</v>
      </c>
      <c r="AH43" s="14">
        <f ca="1">INDEX(Parameters,MATCH($A43,Parameters!$A:$A,0),MATCH(AH$3,Parameters!$8:$8,0))</f>
        <v>0</v>
      </c>
      <c r="AI43" s="14">
        <f ca="1">INDEX(Parameters,MATCH($A43,Parameters!$A:$A,0),MATCH(AI$3,Parameters!$8:$8,0))</f>
        <v>0</v>
      </c>
      <c r="AJ43" s="14">
        <f ca="1">INDEX(Parameters,MATCH($A43,Parameters!$A:$A,0),MATCH(AJ$3,Parameters!$8:$8,0))</f>
        <v>0</v>
      </c>
      <c r="AK43" s="14">
        <f ca="1">INDEX(Parameters,MATCH($A43,Parameters!$A:$A,0),MATCH(AK$3,Parameters!$8:$8,0))</f>
        <v>0</v>
      </c>
      <c r="AL43" s="14">
        <f ca="1">INDEX(Parameters,MATCH($A43,Parameters!$A:$A,0),MATCH(AL$3,Parameters!$8:$8,0))</f>
        <v>0</v>
      </c>
      <c r="AM43" s="14"/>
      <c r="AN43" s="14"/>
      <c r="AO43" s="14"/>
      <c r="AP43" s="14"/>
      <c r="AQ43" s="14"/>
    </row>
    <row r="44" spans="1:43" x14ac:dyDescent="0.25">
      <c r="A44" s="66" t="str">
        <f t="shared" si="20"/>
        <v>EF_NH3_house_solid_Other poultry (ducks)</v>
      </c>
      <c r="B44" s="25" t="s">
        <v>165</v>
      </c>
      <c r="C44" s="2" t="s">
        <v>177</v>
      </c>
      <c r="D44" s="77" t="str">
        <f ca="1">VLOOKUP(A44,Parameters,4,0)</f>
        <v>NH3-N</v>
      </c>
      <c r="E44" s="46" t="str">
        <f t="shared" si="2"/>
        <v>Other poultry (ducks)</v>
      </c>
      <c r="F44" s="77" t="str">
        <f ca="1">VLOOKUP(A44,Parameters,6,0)</f>
        <v>Fraction TAN</v>
      </c>
      <c r="G44" s="175"/>
      <c r="H44" s="14">
        <f ca="1">INDEX(Parameters,MATCH($A44,Parameters!$A:$A,0),MATCH(H$3,Parameters!$8:$8,0))</f>
        <v>0.24</v>
      </c>
      <c r="I44" s="14">
        <f ca="1">INDEX(Parameters,MATCH($A44,Parameters!$A:$A,0),MATCH(I$3,Parameters!$8:$8,0))</f>
        <v>0.24</v>
      </c>
      <c r="J44" s="14">
        <f ca="1">INDEX(Parameters,MATCH($A44,Parameters!$A:$A,0),MATCH(J$3,Parameters!$8:$8,0))</f>
        <v>0.24</v>
      </c>
      <c r="K44" s="14">
        <f ca="1">INDEX(Parameters,MATCH($A44,Parameters!$A:$A,0),MATCH(K$3,Parameters!$8:$8,0))</f>
        <v>0.24</v>
      </c>
      <c r="L44" s="14">
        <f ca="1">INDEX(Parameters,MATCH($A44,Parameters!$A:$A,0),MATCH(L$3,Parameters!$8:$8,0))</f>
        <v>0.24</v>
      </c>
      <c r="M44" s="14">
        <f ca="1">INDEX(Parameters,MATCH($A44,Parameters!$A:$A,0),MATCH(M$3,Parameters!$8:$8,0))</f>
        <v>0.24</v>
      </c>
      <c r="N44" s="14">
        <f ca="1">INDEX(Parameters,MATCH($A44,Parameters!$A:$A,0),MATCH(N$3,Parameters!$8:$8,0))</f>
        <v>0.24</v>
      </c>
      <c r="O44" s="14">
        <f ca="1">INDEX(Parameters,MATCH($A44,Parameters!$A:$A,0),MATCH(O$3,Parameters!$8:$8,0))</f>
        <v>0.24</v>
      </c>
      <c r="P44" s="14">
        <f ca="1">INDEX(Parameters,MATCH($A44,Parameters!$A:$A,0),MATCH(P$3,Parameters!$8:$8,0))</f>
        <v>0.24</v>
      </c>
      <c r="Q44" s="14">
        <f ca="1">INDEX(Parameters,MATCH($A44,Parameters!$A:$A,0),MATCH(Q$3,Parameters!$8:$8,0))</f>
        <v>0.24</v>
      </c>
      <c r="R44" s="14">
        <f ca="1">INDEX(Parameters,MATCH($A44,Parameters!$A:$A,0),MATCH(R$3,Parameters!$8:$8,0))</f>
        <v>0.24</v>
      </c>
      <c r="S44" s="14">
        <f ca="1">INDEX(Parameters,MATCH($A44,Parameters!$A:$A,0),MATCH(S$3,Parameters!$8:$8,0))</f>
        <v>0.24</v>
      </c>
      <c r="T44" s="14">
        <f ca="1">INDEX(Parameters,MATCH($A44,Parameters!$A:$A,0),MATCH(T$3,Parameters!$8:$8,0))</f>
        <v>0.24</v>
      </c>
      <c r="U44" s="14">
        <f ca="1">INDEX(Parameters,MATCH($A44,Parameters!$A:$A,0),MATCH(U$3,Parameters!$8:$8,0))</f>
        <v>0.24</v>
      </c>
      <c r="V44" s="14">
        <f ca="1">INDEX(Parameters,MATCH($A44,Parameters!$A:$A,0),MATCH(V$3,Parameters!$8:$8,0))</f>
        <v>0.24</v>
      </c>
      <c r="W44" s="14">
        <f ca="1">INDEX(Parameters,MATCH($A44,Parameters!$A:$A,0),MATCH(W$3,Parameters!$8:$8,0))</f>
        <v>0.24</v>
      </c>
      <c r="X44" s="14">
        <f ca="1">INDEX(Parameters,MATCH($A44,Parameters!$A:$A,0),MATCH(X$3,Parameters!$8:$8,0))</f>
        <v>0.24</v>
      </c>
      <c r="Y44" s="14">
        <f ca="1">INDEX(Parameters,MATCH($A44,Parameters!$A:$A,0),MATCH(Y$3,Parameters!$8:$8,0))</f>
        <v>0.24</v>
      </c>
      <c r="Z44" s="14">
        <f ca="1">INDEX(Parameters,MATCH($A44,Parameters!$A:$A,0),MATCH(Z$3,Parameters!$8:$8,0))</f>
        <v>0.24</v>
      </c>
      <c r="AA44" s="14">
        <f ca="1">INDEX(Parameters,MATCH($A44,Parameters!$A:$A,0),MATCH(AA$3,Parameters!$8:$8,0))</f>
        <v>0.24</v>
      </c>
      <c r="AB44" s="14">
        <f ca="1">INDEX(Parameters,MATCH($A44,Parameters!$A:$A,0),MATCH(AB$3,Parameters!$8:$8,0))</f>
        <v>0.24</v>
      </c>
      <c r="AC44" s="14">
        <f ca="1">INDEX(Parameters,MATCH($A44,Parameters!$A:$A,0),MATCH(AC$3,Parameters!$8:$8,0))</f>
        <v>0.24</v>
      </c>
      <c r="AD44" s="14">
        <f ca="1">INDEX(Parameters,MATCH($A44,Parameters!$A:$A,0),MATCH(AD$3,Parameters!$8:$8,0))</f>
        <v>0.24</v>
      </c>
      <c r="AE44" s="14">
        <f ca="1">INDEX(Parameters,MATCH($A44,Parameters!$A:$A,0),MATCH(AE$3,Parameters!$8:$8,0))</f>
        <v>0.24</v>
      </c>
      <c r="AF44" s="14">
        <f ca="1">INDEX(Parameters,MATCH($A44,Parameters!$A:$A,0),MATCH(AF$3,Parameters!$8:$8,0))</f>
        <v>0.24</v>
      </c>
      <c r="AG44" s="14">
        <f ca="1">INDEX(Parameters,MATCH($A44,Parameters!$A:$A,0),MATCH(AG$3,Parameters!$8:$8,0))</f>
        <v>0.24</v>
      </c>
      <c r="AH44" s="14">
        <f ca="1">INDEX(Parameters,MATCH($A44,Parameters!$A:$A,0),MATCH(AH$3,Parameters!$8:$8,0))</f>
        <v>0.24</v>
      </c>
      <c r="AI44" s="14">
        <f ca="1">INDEX(Parameters,MATCH($A44,Parameters!$A:$A,0),MATCH(AI$3,Parameters!$8:$8,0))</f>
        <v>0.24</v>
      </c>
      <c r="AJ44" s="14">
        <f ca="1">INDEX(Parameters,MATCH($A44,Parameters!$A:$A,0),MATCH(AJ$3,Parameters!$8:$8,0))</f>
        <v>0.24</v>
      </c>
      <c r="AK44" s="14">
        <f ca="1">INDEX(Parameters,MATCH($A44,Parameters!$A:$A,0),MATCH(AK$3,Parameters!$8:$8,0))</f>
        <v>0.24</v>
      </c>
      <c r="AL44" s="14">
        <f ca="1">INDEX(Parameters,MATCH($A44,Parameters!$A:$A,0),MATCH(AL$3,Parameters!$8:$8,0))</f>
        <v>0.24</v>
      </c>
      <c r="AM44" s="14"/>
      <c r="AN44" s="14"/>
      <c r="AO44" s="14"/>
      <c r="AP44" s="14"/>
      <c r="AQ44" s="14"/>
    </row>
    <row r="45" spans="1:43" x14ac:dyDescent="0.25">
      <c r="A45" s="66" t="str">
        <f t="shared" si="20"/>
        <v>EF_NH3_yard_Other poultry (ducks)</v>
      </c>
      <c r="B45" s="25" t="s">
        <v>165</v>
      </c>
      <c r="C45" s="2" t="s">
        <v>487</v>
      </c>
      <c r="D45" s="77" t="str">
        <f ca="1">VLOOKUP(A45,Parameters,4,0)</f>
        <v>NH3-N</v>
      </c>
      <c r="E45" s="46" t="str">
        <f t="shared" si="2"/>
        <v>Other poultry (ducks)</v>
      </c>
      <c r="F45" s="77" t="str">
        <f ca="1">VLOOKUP(A45,Parameters,6,0)</f>
        <v>Fraction TAN</v>
      </c>
      <c r="G45" s="215"/>
      <c r="H45" s="14">
        <f ca="1">INDEX(Parameters,MATCH($A45,Parameters!$A:$A,0),MATCH(H$3,Parameters!$8:$8,0))</f>
        <v>0</v>
      </c>
      <c r="I45" s="14">
        <f ca="1">INDEX(Parameters,MATCH($A45,Parameters!$A:$A,0),MATCH(I$3,Parameters!$8:$8,0))</f>
        <v>0</v>
      </c>
      <c r="J45" s="14">
        <f ca="1">INDEX(Parameters,MATCH($A45,Parameters!$A:$A,0),MATCH(J$3,Parameters!$8:$8,0))</f>
        <v>0</v>
      </c>
      <c r="K45" s="14">
        <f ca="1">INDEX(Parameters,MATCH($A45,Parameters!$A:$A,0),MATCH(K$3,Parameters!$8:$8,0))</f>
        <v>0</v>
      </c>
      <c r="L45" s="14">
        <f ca="1">INDEX(Parameters,MATCH($A45,Parameters!$A:$A,0),MATCH(L$3,Parameters!$8:$8,0))</f>
        <v>0</v>
      </c>
      <c r="M45" s="14">
        <f ca="1">INDEX(Parameters,MATCH($A45,Parameters!$A:$A,0),MATCH(M$3,Parameters!$8:$8,0))</f>
        <v>0</v>
      </c>
      <c r="N45" s="14">
        <f ca="1">INDEX(Parameters,MATCH($A45,Parameters!$A:$A,0),MATCH(N$3,Parameters!$8:$8,0))</f>
        <v>0</v>
      </c>
      <c r="O45" s="14">
        <f ca="1">INDEX(Parameters,MATCH($A45,Parameters!$A:$A,0),MATCH(O$3,Parameters!$8:$8,0))</f>
        <v>0</v>
      </c>
      <c r="P45" s="14">
        <f ca="1">INDEX(Parameters,MATCH($A45,Parameters!$A:$A,0),MATCH(P$3,Parameters!$8:$8,0))</f>
        <v>0</v>
      </c>
      <c r="Q45" s="14">
        <f ca="1">INDEX(Parameters,MATCH($A45,Parameters!$A:$A,0),MATCH(Q$3,Parameters!$8:$8,0))</f>
        <v>0</v>
      </c>
      <c r="R45" s="14">
        <f ca="1">INDEX(Parameters,MATCH($A45,Parameters!$A:$A,0),MATCH(R$3,Parameters!$8:$8,0))</f>
        <v>0</v>
      </c>
      <c r="S45" s="14">
        <f ca="1">INDEX(Parameters,MATCH($A45,Parameters!$A:$A,0),MATCH(S$3,Parameters!$8:$8,0))</f>
        <v>0</v>
      </c>
      <c r="T45" s="14">
        <f ca="1">INDEX(Parameters,MATCH($A45,Parameters!$A:$A,0),MATCH(T$3,Parameters!$8:$8,0))</f>
        <v>0</v>
      </c>
      <c r="U45" s="14">
        <f ca="1">INDEX(Parameters,MATCH($A45,Parameters!$A:$A,0),MATCH(U$3,Parameters!$8:$8,0))</f>
        <v>0</v>
      </c>
      <c r="V45" s="14">
        <f ca="1">INDEX(Parameters,MATCH($A45,Parameters!$A:$A,0),MATCH(V$3,Parameters!$8:$8,0))</f>
        <v>0</v>
      </c>
      <c r="W45" s="14">
        <f ca="1">INDEX(Parameters,MATCH($A45,Parameters!$A:$A,0),MATCH(W$3,Parameters!$8:$8,0))</f>
        <v>0</v>
      </c>
      <c r="X45" s="14">
        <f ca="1">INDEX(Parameters,MATCH($A45,Parameters!$A:$A,0),MATCH(X$3,Parameters!$8:$8,0))</f>
        <v>0</v>
      </c>
      <c r="Y45" s="14">
        <f ca="1">INDEX(Parameters,MATCH($A45,Parameters!$A:$A,0),MATCH(Y$3,Parameters!$8:$8,0))</f>
        <v>0</v>
      </c>
      <c r="Z45" s="14">
        <f ca="1">INDEX(Parameters,MATCH($A45,Parameters!$A:$A,0),MATCH(Z$3,Parameters!$8:$8,0))</f>
        <v>0</v>
      </c>
      <c r="AA45" s="14">
        <f ca="1">INDEX(Parameters,MATCH($A45,Parameters!$A:$A,0),MATCH(AA$3,Parameters!$8:$8,0))</f>
        <v>0</v>
      </c>
      <c r="AB45" s="14">
        <f ca="1">INDEX(Parameters,MATCH($A45,Parameters!$A:$A,0),MATCH(AB$3,Parameters!$8:$8,0))</f>
        <v>0</v>
      </c>
      <c r="AC45" s="14">
        <f ca="1">INDEX(Parameters,MATCH($A45,Parameters!$A:$A,0),MATCH(AC$3,Parameters!$8:$8,0))</f>
        <v>0</v>
      </c>
      <c r="AD45" s="14">
        <f ca="1">INDEX(Parameters,MATCH($A45,Parameters!$A:$A,0),MATCH(AD$3,Parameters!$8:$8,0))</f>
        <v>0</v>
      </c>
      <c r="AE45" s="14">
        <f ca="1">INDEX(Parameters,MATCH($A45,Parameters!$A:$A,0),MATCH(AE$3,Parameters!$8:$8,0))</f>
        <v>0</v>
      </c>
      <c r="AF45" s="14">
        <f ca="1">INDEX(Parameters,MATCH($A45,Parameters!$A:$A,0),MATCH(AF$3,Parameters!$8:$8,0))</f>
        <v>0</v>
      </c>
      <c r="AG45" s="14">
        <f ca="1">INDEX(Parameters,MATCH($A45,Parameters!$A:$A,0),MATCH(AG$3,Parameters!$8:$8,0))</f>
        <v>0</v>
      </c>
      <c r="AH45" s="14">
        <f ca="1">INDEX(Parameters,MATCH($A45,Parameters!$A:$A,0),MATCH(AH$3,Parameters!$8:$8,0))</f>
        <v>0</v>
      </c>
      <c r="AI45" s="14">
        <f ca="1">INDEX(Parameters,MATCH($A45,Parameters!$A:$A,0),MATCH(AI$3,Parameters!$8:$8,0))</f>
        <v>0</v>
      </c>
      <c r="AJ45" s="14">
        <f ca="1">INDEX(Parameters,MATCH($A45,Parameters!$A:$A,0),MATCH(AJ$3,Parameters!$8:$8,0))</f>
        <v>0</v>
      </c>
      <c r="AK45" s="14">
        <f ca="1">INDEX(Parameters,MATCH($A45,Parameters!$A:$A,0),MATCH(AK$3,Parameters!$8:$8,0))</f>
        <v>0</v>
      </c>
      <c r="AL45" s="14">
        <f ca="1">INDEX(Parameters,MATCH($A45,Parameters!$A:$A,0),MATCH(AL$3,Parameters!$8:$8,0))</f>
        <v>0</v>
      </c>
      <c r="AM45" s="14"/>
      <c r="AN45" s="14"/>
      <c r="AO45" s="14"/>
      <c r="AP45" s="14"/>
      <c r="AQ45" s="14"/>
    </row>
    <row r="46" spans="1:43" ht="18" x14ac:dyDescent="0.35">
      <c r="A46" s="89" t="s">
        <v>306</v>
      </c>
      <c r="B46" s="25" t="s">
        <v>165</v>
      </c>
      <c r="C46" s="73" t="s">
        <v>274</v>
      </c>
      <c r="D46" s="2" t="s">
        <v>252</v>
      </c>
      <c r="E46" s="46" t="str">
        <f t="shared" si="2"/>
        <v>Other poultry (ducks)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Other poultry (ducks)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Other poultry (ducks)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Straw_Other poultry (ducks)</v>
      </c>
      <c r="B50" s="25" t="s">
        <v>165</v>
      </c>
      <c r="C50" s="25" t="s">
        <v>169</v>
      </c>
      <c r="D50" s="77" t="str">
        <f ca="1">VLOOKUP(A50,Parameters,4,0)</f>
        <v>-</v>
      </c>
      <c r="E50" s="46" t="str">
        <f t="shared" si="2"/>
        <v>Other poultry (ducks)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N_added_in_straw_Other poultry (ducks)</v>
      </c>
      <c r="B51" s="25" t="s">
        <v>165</v>
      </c>
      <c r="C51" s="2" t="s">
        <v>173</v>
      </c>
      <c r="D51" s="77" t="str">
        <f ca="1">VLOOKUP(A51,Parameters,4,0)</f>
        <v>-</v>
      </c>
      <c r="E51" s="46" t="str">
        <f t="shared" si="2"/>
        <v>Other poultry (ducks)</v>
      </c>
      <c r="F51" s="77" t="str">
        <f ca="1">VLOOKUP(A51,Parameters,6,0)</f>
        <v>kg/animal/yr</v>
      </c>
      <c r="G51" s="175"/>
      <c r="H51" s="56">
        <f ca="1">INDEX(Parameters,MATCH($A51,Parameters!$A:$A,0),MATCH(H$3,Parameters!$8:$8,0))</f>
        <v>0</v>
      </c>
      <c r="I51" s="56">
        <f ca="1">INDEX(Parameters,MATCH($A51,Parameters!$A:$A,0),MATCH(I$3,Parameters!$8:$8,0))</f>
        <v>0</v>
      </c>
      <c r="J51" s="56">
        <f ca="1">INDEX(Parameters,MATCH($A51,Parameters!$A:$A,0),MATCH(J$3,Parameters!$8:$8,0))</f>
        <v>0</v>
      </c>
      <c r="K51" s="56">
        <f ca="1">INDEX(Parameters,MATCH($A51,Parameters!$A:$A,0),MATCH(K$3,Parameters!$8:$8,0))</f>
        <v>0</v>
      </c>
      <c r="L51" s="56">
        <f ca="1">INDEX(Parameters,MATCH($A51,Parameters!$A:$A,0),MATCH(L$3,Parameters!$8:$8,0))</f>
        <v>0</v>
      </c>
      <c r="M51" s="56">
        <f ca="1">INDEX(Parameters,MATCH($A51,Parameters!$A:$A,0),MATCH(M$3,Parameters!$8:$8,0))</f>
        <v>0</v>
      </c>
      <c r="N51" s="56">
        <f ca="1">INDEX(Parameters,MATCH($A51,Parameters!$A:$A,0),MATCH(N$3,Parameters!$8:$8,0))</f>
        <v>0</v>
      </c>
      <c r="O51" s="56">
        <f ca="1">INDEX(Parameters,MATCH($A51,Parameters!$A:$A,0),MATCH(O$3,Parameters!$8:$8,0))</f>
        <v>0</v>
      </c>
      <c r="P51" s="56">
        <f ca="1">INDEX(Parameters,MATCH($A51,Parameters!$A:$A,0),MATCH(P$3,Parameters!$8:$8,0))</f>
        <v>0</v>
      </c>
      <c r="Q51" s="56">
        <f ca="1">INDEX(Parameters,MATCH($A51,Parameters!$A:$A,0),MATCH(Q$3,Parameters!$8:$8,0))</f>
        <v>0</v>
      </c>
      <c r="R51" s="56">
        <f ca="1">INDEX(Parameters,MATCH($A51,Parameters!$A:$A,0),MATCH(R$3,Parameters!$8:$8,0))</f>
        <v>0</v>
      </c>
      <c r="S51" s="56">
        <f ca="1">INDEX(Parameters,MATCH($A51,Parameters!$A:$A,0),MATCH(S$3,Parameters!$8:$8,0))</f>
        <v>0</v>
      </c>
      <c r="T51" s="56">
        <f ca="1">INDEX(Parameters,MATCH($A51,Parameters!$A:$A,0),MATCH(T$3,Parameters!$8:$8,0))</f>
        <v>0</v>
      </c>
      <c r="U51" s="56">
        <f ca="1">INDEX(Parameters,MATCH($A51,Parameters!$A:$A,0),MATCH(U$3,Parameters!$8:$8,0))</f>
        <v>0</v>
      </c>
      <c r="V51" s="56">
        <f ca="1">INDEX(Parameters,MATCH($A51,Parameters!$A:$A,0),MATCH(V$3,Parameters!$8:$8,0))</f>
        <v>0</v>
      </c>
      <c r="W51" s="56">
        <f ca="1">INDEX(Parameters,MATCH($A51,Parameters!$A:$A,0),MATCH(W$3,Parameters!$8:$8,0))</f>
        <v>0</v>
      </c>
      <c r="X51" s="56">
        <f ca="1">INDEX(Parameters,MATCH($A51,Parameters!$A:$A,0),MATCH(X$3,Parameters!$8:$8,0))</f>
        <v>0</v>
      </c>
      <c r="Y51" s="56">
        <f ca="1">INDEX(Parameters,MATCH($A51,Parameters!$A:$A,0),MATCH(Y$3,Parameters!$8:$8,0))</f>
        <v>0</v>
      </c>
      <c r="Z51" s="56">
        <f ca="1">INDEX(Parameters,MATCH($A51,Parameters!$A:$A,0),MATCH(Z$3,Parameters!$8:$8,0))</f>
        <v>0</v>
      </c>
      <c r="AA51" s="56">
        <f ca="1">INDEX(Parameters,MATCH($A51,Parameters!$A:$A,0),MATCH(AA$3,Parameters!$8:$8,0))</f>
        <v>0</v>
      </c>
      <c r="AB51" s="56">
        <f ca="1">INDEX(Parameters,MATCH($A51,Parameters!$A:$A,0),MATCH(AB$3,Parameters!$8:$8,0))</f>
        <v>0</v>
      </c>
      <c r="AC51" s="56">
        <f ca="1">INDEX(Parameters,MATCH($A51,Parameters!$A:$A,0),MATCH(AC$3,Parameters!$8:$8,0))</f>
        <v>0</v>
      </c>
      <c r="AD51" s="56">
        <f ca="1">INDEX(Parameters,MATCH($A51,Parameters!$A:$A,0),MATCH(AD$3,Parameters!$8:$8,0))</f>
        <v>0</v>
      </c>
      <c r="AE51" s="56">
        <f ca="1">INDEX(Parameters,MATCH($A51,Parameters!$A:$A,0),MATCH(AE$3,Parameters!$8:$8,0))</f>
        <v>0</v>
      </c>
      <c r="AF51" s="56">
        <f ca="1">INDEX(Parameters,MATCH($A51,Parameters!$A:$A,0),MATCH(AF$3,Parameters!$8:$8,0))</f>
        <v>0</v>
      </c>
      <c r="AG51" s="56">
        <f ca="1">INDEX(Parameters,MATCH($A51,Parameters!$A:$A,0),MATCH(AG$3,Parameters!$8:$8,0))</f>
        <v>0</v>
      </c>
      <c r="AH51" s="56">
        <f ca="1">INDEX(Parameters,MATCH($A51,Parameters!$A:$A,0),MATCH(AH$3,Parameters!$8:$8,0))</f>
        <v>0</v>
      </c>
      <c r="AI51" s="56">
        <f ca="1">INDEX(Parameters,MATCH($A51,Parameters!$A:$A,0),MATCH(AI$3,Parameters!$8:$8,0))</f>
        <v>0</v>
      </c>
      <c r="AJ51" s="56">
        <f ca="1">INDEX(Parameters,MATCH($A51,Parameters!$A:$A,0),MATCH(AJ$3,Parameters!$8:$8,0))</f>
        <v>0</v>
      </c>
      <c r="AK51" s="56">
        <f ca="1">INDEX(Parameters,MATCH($A51,Parameters!$A:$A,0),MATCH(AK$3,Parameters!$8:$8,0))</f>
        <v>0</v>
      </c>
      <c r="AL51" s="56">
        <f ca="1">INDEX(Parameters,MATCH($A51,Parameters!$A:$A,0),MATCH(AL$3,Parameters!$8:$8,0))</f>
        <v>0</v>
      </c>
      <c r="AM51" s="56"/>
      <c r="AN51" s="56"/>
      <c r="AO51" s="56"/>
      <c r="AP51" s="56"/>
      <c r="AQ51" s="56"/>
    </row>
    <row r="52" spans="1:43" ht="18" x14ac:dyDescent="0.35">
      <c r="A52" s="68"/>
      <c r="B52" s="25" t="s">
        <v>165</v>
      </c>
      <c r="C52" s="63" t="s">
        <v>184</v>
      </c>
      <c r="D52" s="25" t="s">
        <v>153</v>
      </c>
      <c r="E52" s="46" t="str">
        <f t="shared" si="2"/>
        <v>Other poultry (ducks)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fimm_Other poultry (ducks)</v>
      </c>
      <c r="B53" s="25" t="s">
        <v>165</v>
      </c>
      <c r="C53" s="63" t="s">
        <v>185</v>
      </c>
      <c r="D53" s="77" t="str">
        <f ca="1">VLOOKUP(A53,Parameters,4,0)</f>
        <v>N</v>
      </c>
      <c r="E53" s="46" t="str">
        <f t="shared" si="2"/>
        <v>Other poultry (ducks)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Other poultry (ducks)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Other poultry (ducks)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Other poultry (ducks)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xstore_slurry_Other poultry (ducks)</v>
      </c>
      <c r="B58" s="25" t="s">
        <v>165</v>
      </c>
      <c r="C58" s="63" t="s">
        <v>380</v>
      </c>
      <c r="D58" s="77" t="str">
        <f>VLOOKUP(A58,Parameters,4,0)</f>
        <v>-</v>
      </c>
      <c r="E58" s="46" t="str">
        <f t="shared" si="2"/>
        <v>Other poultry (ducks)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xstore_solid_Other poultry (ducks)</v>
      </c>
      <c r="B59" s="25" t="s">
        <v>165</v>
      </c>
      <c r="C59" s="63" t="s">
        <v>190</v>
      </c>
      <c r="D59" s="77" t="str">
        <f>VLOOKUP(A59,Parameters,4,0)</f>
        <v>-</v>
      </c>
      <c r="E59" s="46" t="str">
        <f t="shared" si="2"/>
        <v>Other poultry (ducks)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Other poultry (ducks)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Other poultry (ducks)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Other poultry (ducks)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Other poultry (ducks)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xbiogas_slurry_Other poultry (ducks)</v>
      </c>
      <c r="B65" s="25" t="s">
        <v>165</v>
      </c>
      <c r="C65" s="63" t="s">
        <v>287</v>
      </c>
      <c r="D65" s="77" t="str">
        <f>VLOOKUP(A65,Parameters,4,0)</f>
        <v>-</v>
      </c>
      <c r="E65" s="46" t="str">
        <f t="shared" si="2"/>
        <v>Other poultry (ducks)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Other poultry (ducks)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Other poultry (ducks)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xbiogas_solid_Other poultry (ducks)</v>
      </c>
      <c r="B68" s="25" t="s">
        <v>165</v>
      </c>
      <c r="C68" s="101" t="s">
        <v>367</v>
      </c>
      <c r="D68" s="77" t="str">
        <f>VLOOKUP(A68,Parameters,4,0)</f>
        <v>-</v>
      </c>
      <c r="E68" s="46" t="str">
        <f t="shared" si="2"/>
        <v>Other poultry (ducks)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Other poultry (ducks)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Other poultry (ducks)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Other poultry (ducks)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Other poultry (ducks)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Other poultry (ducks)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Other poultry (ducks)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fmin_Other poultry (ducks)</v>
      </c>
      <c r="B77" s="25" t="s">
        <v>165</v>
      </c>
      <c r="C77" s="42" t="s">
        <v>195</v>
      </c>
      <c r="D77" s="77" t="str">
        <f ca="1">VLOOKUP(A77,Parameters,4,0)</f>
        <v>N</v>
      </c>
      <c r="E77" s="46" t="str">
        <f t="shared" si="2"/>
        <v>Other poultry (ducks)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Other poultry (ducks)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EF_NH3_storage_slurry_Other poultry (ducks)</v>
      </c>
      <c r="B80" s="25" t="s">
        <v>165</v>
      </c>
      <c r="C80" s="2" t="s">
        <v>209</v>
      </c>
      <c r="D80" s="77" t="str">
        <f t="shared" ref="D80:D87" ca="1" si="47">VLOOKUP(A80,Parameters,4,0)</f>
        <v>NH3-N</v>
      </c>
      <c r="E80" s="46" t="str">
        <f t="shared" si="2"/>
        <v>Other poultry (ducks)</v>
      </c>
      <c r="F80" s="77" t="str">
        <f t="shared" ref="F80:F87" ca="1" si="48">VLOOKUP(A80,Parameters,6,0)</f>
        <v>Fraction TAN</v>
      </c>
      <c r="G80" s="175"/>
      <c r="H80" s="62">
        <f ca="1">INDEX(Parameters,MATCH($A80,Parameters!$A:$A,0),MATCH(H$3,Parameters!$8:$8,0))</f>
        <v>0</v>
      </c>
      <c r="I80" s="62">
        <f ca="1">INDEX(Parameters,MATCH($A80,Parameters!$A:$A,0),MATCH(I$3,Parameters!$8:$8,0))</f>
        <v>0</v>
      </c>
      <c r="J80" s="62">
        <f ca="1">INDEX(Parameters,MATCH($A80,Parameters!$A:$A,0),MATCH(J$3,Parameters!$8:$8,0))</f>
        <v>0</v>
      </c>
      <c r="K80" s="62">
        <f ca="1">INDEX(Parameters,MATCH($A80,Parameters!$A:$A,0),MATCH(K$3,Parameters!$8:$8,0))</f>
        <v>0</v>
      </c>
      <c r="L80" s="62">
        <f ca="1">INDEX(Parameters,MATCH($A80,Parameters!$A:$A,0),MATCH(L$3,Parameters!$8:$8,0))</f>
        <v>0</v>
      </c>
      <c r="M80" s="62">
        <f ca="1">INDEX(Parameters,MATCH($A80,Parameters!$A:$A,0),MATCH(M$3,Parameters!$8:$8,0))</f>
        <v>0</v>
      </c>
      <c r="N80" s="62">
        <f ca="1">INDEX(Parameters,MATCH($A80,Parameters!$A:$A,0),MATCH(N$3,Parameters!$8:$8,0))</f>
        <v>0</v>
      </c>
      <c r="O80" s="62">
        <f ca="1">INDEX(Parameters,MATCH($A80,Parameters!$A:$A,0),MATCH(O$3,Parameters!$8:$8,0))</f>
        <v>0</v>
      </c>
      <c r="P80" s="62">
        <f ca="1">INDEX(Parameters,MATCH($A80,Parameters!$A:$A,0),MATCH(P$3,Parameters!$8:$8,0))</f>
        <v>0</v>
      </c>
      <c r="Q80" s="62">
        <f ca="1">INDEX(Parameters,MATCH($A80,Parameters!$A:$A,0),MATCH(Q$3,Parameters!$8:$8,0))</f>
        <v>0</v>
      </c>
      <c r="R80" s="62">
        <f ca="1">INDEX(Parameters,MATCH($A80,Parameters!$A:$A,0),MATCH(R$3,Parameters!$8:$8,0))</f>
        <v>0</v>
      </c>
      <c r="S80" s="62">
        <f ca="1">INDEX(Parameters,MATCH($A80,Parameters!$A:$A,0),MATCH(S$3,Parameters!$8:$8,0))</f>
        <v>0</v>
      </c>
      <c r="T80" s="62">
        <f ca="1">INDEX(Parameters,MATCH($A80,Parameters!$A:$A,0),MATCH(T$3,Parameters!$8:$8,0))</f>
        <v>0</v>
      </c>
      <c r="U80" s="62">
        <f ca="1">INDEX(Parameters,MATCH($A80,Parameters!$A:$A,0),MATCH(U$3,Parameters!$8:$8,0))</f>
        <v>0</v>
      </c>
      <c r="V80" s="62">
        <f ca="1">INDEX(Parameters,MATCH($A80,Parameters!$A:$A,0),MATCH(V$3,Parameters!$8:$8,0))</f>
        <v>0</v>
      </c>
      <c r="W80" s="62">
        <f ca="1">INDEX(Parameters,MATCH($A80,Parameters!$A:$A,0),MATCH(W$3,Parameters!$8:$8,0))</f>
        <v>0</v>
      </c>
      <c r="X80" s="62">
        <f ca="1">INDEX(Parameters,MATCH($A80,Parameters!$A:$A,0),MATCH(X$3,Parameters!$8:$8,0))</f>
        <v>0</v>
      </c>
      <c r="Y80" s="62">
        <f ca="1">INDEX(Parameters,MATCH($A80,Parameters!$A:$A,0),MATCH(Y$3,Parameters!$8:$8,0))</f>
        <v>0</v>
      </c>
      <c r="Z80" s="62">
        <f ca="1">INDEX(Parameters,MATCH($A80,Parameters!$A:$A,0),MATCH(Z$3,Parameters!$8:$8,0))</f>
        <v>0</v>
      </c>
      <c r="AA80" s="62">
        <f ca="1">INDEX(Parameters,MATCH($A80,Parameters!$A:$A,0),MATCH(AA$3,Parameters!$8:$8,0))</f>
        <v>0</v>
      </c>
      <c r="AB80" s="62">
        <f ca="1">INDEX(Parameters,MATCH($A80,Parameters!$A:$A,0),MATCH(AB$3,Parameters!$8:$8,0))</f>
        <v>0</v>
      </c>
      <c r="AC80" s="62">
        <f ca="1">INDEX(Parameters,MATCH($A80,Parameters!$A:$A,0),MATCH(AC$3,Parameters!$8:$8,0))</f>
        <v>0</v>
      </c>
      <c r="AD80" s="62">
        <f ca="1">INDEX(Parameters,MATCH($A80,Parameters!$A:$A,0),MATCH(AD$3,Parameters!$8:$8,0))</f>
        <v>0</v>
      </c>
      <c r="AE80" s="62">
        <f ca="1">INDEX(Parameters,MATCH($A80,Parameters!$A:$A,0),MATCH(AE$3,Parameters!$8:$8,0))</f>
        <v>0</v>
      </c>
      <c r="AF80" s="62">
        <f ca="1">INDEX(Parameters,MATCH($A80,Parameters!$A:$A,0),MATCH(AF$3,Parameters!$8:$8,0))</f>
        <v>0</v>
      </c>
      <c r="AG80" s="62">
        <f ca="1">INDEX(Parameters,MATCH($A80,Parameters!$A:$A,0),MATCH(AG$3,Parameters!$8:$8,0))</f>
        <v>0</v>
      </c>
      <c r="AH80" s="62">
        <f ca="1">INDEX(Parameters,MATCH($A80,Parameters!$A:$A,0),MATCH(AH$3,Parameters!$8:$8,0))</f>
        <v>0</v>
      </c>
      <c r="AI80" s="62">
        <f ca="1">INDEX(Parameters,MATCH($A80,Parameters!$A:$A,0),MATCH(AI$3,Parameters!$8:$8,0))</f>
        <v>0</v>
      </c>
      <c r="AJ80" s="62">
        <f ca="1">INDEX(Parameters,MATCH($A80,Parameters!$A:$A,0),MATCH(AJ$3,Parameters!$8:$8,0))</f>
        <v>0</v>
      </c>
      <c r="AK80" s="62">
        <f ca="1">INDEX(Parameters,MATCH($A80,Parameters!$A:$A,0),MATCH(AK$3,Parameters!$8:$8,0))</f>
        <v>0</v>
      </c>
      <c r="AL80" s="62">
        <f ca="1">INDEX(Parameters,MATCH($A80,Parameters!$A:$A,0),MATCH(AL$3,Parameters!$8:$8,0))</f>
        <v>0</v>
      </c>
      <c r="AM80" s="62"/>
      <c r="AN80" s="62"/>
      <c r="AO80" s="62"/>
      <c r="AP80" s="62"/>
      <c r="AQ80" s="62"/>
    </row>
    <row r="81" spans="1:43" x14ac:dyDescent="0.25">
      <c r="A81" s="66" t="str">
        <f t="shared" si="46"/>
        <v>EF_N2O_storage_slurry_Other poultry (ducks)</v>
      </c>
      <c r="B81" s="25" t="s">
        <v>165</v>
      </c>
      <c r="C81" s="2" t="s">
        <v>215</v>
      </c>
      <c r="D81" s="77" t="str">
        <f t="shared" ca="1" si="47"/>
        <v>N2O-N</v>
      </c>
      <c r="E81" s="46" t="str">
        <f t="shared" si="2"/>
        <v>Other poultry (ducks)</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EF_NO_storage_slurry_Other poultry (ducks)</v>
      </c>
      <c r="B82" s="25" t="s">
        <v>165</v>
      </c>
      <c r="C82" s="2" t="s">
        <v>212</v>
      </c>
      <c r="D82" s="77" t="str">
        <f t="shared" ca="1" si="47"/>
        <v>NO-N</v>
      </c>
      <c r="E82" s="46" t="str">
        <f t="shared" si="2"/>
        <v>Other poultry (ducks)</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EF_N2_storage_slurry_Other poultry (ducks)</v>
      </c>
      <c r="B83" s="25" t="s">
        <v>165</v>
      </c>
      <c r="C83" s="2" t="s">
        <v>213</v>
      </c>
      <c r="D83" s="77" t="str">
        <f t="shared" ca="1" si="47"/>
        <v>N2-N</v>
      </c>
      <c r="E83" s="46" t="str">
        <f t="shared" si="2"/>
        <v>Other poultry (ducks)</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EF_NH3_storage_solid_Other poultry (ducks)</v>
      </c>
      <c r="B84" s="25" t="s">
        <v>165</v>
      </c>
      <c r="C84" s="2" t="s">
        <v>207</v>
      </c>
      <c r="D84" s="77" t="str">
        <f t="shared" ca="1" si="47"/>
        <v>NH3-N</v>
      </c>
      <c r="E84" s="46" t="str">
        <f t="shared" si="2"/>
        <v>Other poultry (ducks)</v>
      </c>
      <c r="F84" s="77" t="str">
        <f t="shared" ca="1" si="48"/>
        <v>Fraction TAN</v>
      </c>
      <c r="G84" s="175"/>
      <c r="H84" s="62">
        <f ca="1">INDEX(Parameters,MATCH($A84,Parameters!$A:$A,0),MATCH(H$3,Parameters!$8:$8,0))</f>
        <v>0.24</v>
      </c>
      <c r="I84" s="62">
        <f ca="1">INDEX(Parameters,MATCH($A84,Parameters!$A:$A,0),MATCH(I$3,Parameters!$8:$8,0))</f>
        <v>0.24</v>
      </c>
      <c r="J84" s="62">
        <f ca="1">INDEX(Parameters,MATCH($A84,Parameters!$A:$A,0),MATCH(J$3,Parameters!$8:$8,0))</f>
        <v>0.24</v>
      </c>
      <c r="K84" s="62">
        <f ca="1">INDEX(Parameters,MATCH($A84,Parameters!$A:$A,0),MATCH(K$3,Parameters!$8:$8,0))</f>
        <v>0.24</v>
      </c>
      <c r="L84" s="62">
        <f ca="1">INDEX(Parameters,MATCH($A84,Parameters!$A:$A,0),MATCH(L$3,Parameters!$8:$8,0))</f>
        <v>0.24</v>
      </c>
      <c r="M84" s="62">
        <f ca="1">INDEX(Parameters,MATCH($A84,Parameters!$A:$A,0),MATCH(M$3,Parameters!$8:$8,0))</f>
        <v>0.24</v>
      </c>
      <c r="N84" s="62">
        <f ca="1">INDEX(Parameters,MATCH($A84,Parameters!$A:$A,0),MATCH(N$3,Parameters!$8:$8,0))</f>
        <v>0.24</v>
      </c>
      <c r="O84" s="62">
        <f ca="1">INDEX(Parameters,MATCH($A84,Parameters!$A:$A,0),MATCH(O$3,Parameters!$8:$8,0))</f>
        <v>0.24</v>
      </c>
      <c r="P84" s="62">
        <f ca="1">INDEX(Parameters,MATCH($A84,Parameters!$A:$A,0),MATCH(P$3,Parameters!$8:$8,0))</f>
        <v>0.24</v>
      </c>
      <c r="Q84" s="62">
        <f ca="1">INDEX(Parameters,MATCH($A84,Parameters!$A:$A,0),MATCH(Q$3,Parameters!$8:$8,0))</f>
        <v>0.24</v>
      </c>
      <c r="R84" s="62">
        <f ca="1">INDEX(Parameters,MATCH($A84,Parameters!$A:$A,0),MATCH(R$3,Parameters!$8:$8,0))</f>
        <v>0.24</v>
      </c>
      <c r="S84" s="62">
        <f ca="1">INDEX(Parameters,MATCH($A84,Parameters!$A:$A,0),MATCH(S$3,Parameters!$8:$8,0))</f>
        <v>0.24</v>
      </c>
      <c r="T84" s="62">
        <f ca="1">INDEX(Parameters,MATCH($A84,Parameters!$A:$A,0),MATCH(T$3,Parameters!$8:$8,0))</f>
        <v>0.24</v>
      </c>
      <c r="U84" s="62">
        <f ca="1">INDEX(Parameters,MATCH($A84,Parameters!$A:$A,0),MATCH(U$3,Parameters!$8:$8,0))</f>
        <v>0.24</v>
      </c>
      <c r="V84" s="62">
        <f ca="1">INDEX(Parameters,MATCH($A84,Parameters!$A:$A,0),MATCH(V$3,Parameters!$8:$8,0))</f>
        <v>0.24</v>
      </c>
      <c r="W84" s="62">
        <f ca="1">INDEX(Parameters,MATCH($A84,Parameters!$A:$A,0),MATCH(W$3,Parameters!$8:$8,0))</f>
        <v>0.24</v>
      </c>
      <c r="X84" s="62">
        <f ca="1">INDEX(Parameters,MATCH($A84,Parameters!$A:$A,0),MATCH(X$3,Parameters!$8:$8,0))</f>
        <v>0.24</v>
      </c>
      <c r="Y84" s="62">
        <f ca="1">INDEX(Parameters,MATCH($A84,Parameters!$A:$A,0),MATCH(Y$3,Parameters!$8:$8,0))</f>
        <v>0.24</v>
      </c>
      <c r="Z84" s="62">
        <f ca="1">INDEX(Parameters,MATCH($A84,Parameters!$A:$A,0),MATCH(Z$3,Parameters!$8:$8,0))</f>
        <v>0.24</v>
      </c>
      <c r="AA84" s="62">
        <f ca="1">INDEX(Parameters,MATCH($A84,Parameters!$A:$A,0),MATCH(AA$3,Parameters!$8:$8,0))</f>
        <v>0.24</v>
      </c>
      <c r="AB84" s="62">
        <f ca="1">INDEX(Parameters,MATCH($A84,Parameters!$A:$A,0),MATCH(AB$3,Parameters!$8:$8,0))</f>
        <v>0.24</v>
      </c>
      <c r="AC84" s="62">
        <f ca="1">INDEX(Parameters,MATCH($A84,Parameters!$A:$A,0),MATCH(AC$3,Parameters!$8:$8,0))</f>
        <v>0.24</v>
      </c>
      <c r="AD84" s="62">
        <f ca="1">INDEX(Parameters,MATCH($A84,Parameters!$A:$A,0),MATCH(AD$3,Parameters!$8:$8,0))</f>
        <v>0.24</v>
      </c>
      <c r="AE84" s="62">
        <f ca="1">INDEX(Parameters,MATCH($A84,Parameters!$A:$A,0),MATCH(AE$3,Parameters!$8:$8,0))</f>
        <v>0.24</v>
      </c>
      <c r="AF84" s="62">
        <f ca="1">INDEX(Parameters,MATCH($A84,Parameters!$A:$A,0),MATCH(AF$3,Parameters!$8:$8,0))</f>
        <v>0.24</v>
      </c>
      <c r="AG84" s="62">
        <f ca="1">INDEX(Parameters,MATCH($A84,Parameters!$A:$A,0),MATCH(AG$3,Parameters!$8:$8,0))</f>
        <v>0.24</v>
      </c>
      <c r="AH84" s="62">
        <f ca="1">INDEX(Parameters,MATCH($A84,Parameters!$A:$A,0),MATCH(AH$3,Parameters!$8:$8,0))</f>
        <v>0.24</v>
      </c>
      <c r="AI84" s="62">
        <f ca="1">INDEX(Parameters,MATCH($A84,Parameters!$A:$A,0),MATCH(AI$3,Parameters!$8:$8,0))</f>
        <v>0.24</v>
      </c>
      <c r="AJ84" s="62">
        <f ca="1">INDEX(Parameters,MATCH($A84,Parameters!$A:$A,0),MATCH(AJ$3,Parameters!$8:$8,0))</f>
        <v>0.24</v>
      </c>
      <c r="AK84" s="62">
        <f ca="1">INDEX(Parameters,MATCH($A84,Parameters!$A:$A,0),MATCH(AK$3,Parameters!$8:$8,0))</f>
        <v>0.24</v>
      </c>
      <c r="AL84" s="62">
        <f ca="1">INDEX(Parameters,MATCH($A84,Parameters!$A:$A,0),MATCH(AL$3,Parameters!$8:$8,0))</f>
        <v>0.24</v>
      </c>
      <c r="AM84" s="62"/>
      <c r="AN84" s="62"/>
      <c r="AO84" s="62"/>
      <c r="AP84" s="62"/>
      <c r="AQ84" s="62"/>
    </row>
    <row r="85" spans="1:43" x14ac:dyDescent="0.25">
      <c r="A85" s="66" t="str">
        <f t="shared" si="46"/>
        <v>EF_N2O_storage_solid_Other poultry (ducks)</v>
      </c>
      <c r="B85" s="25" t="s">
        <v>165</v>
      </c>
      <c r="C85" s="2" t="s">
        <v>218</v>
      </c>
      <c r="D85" s="77" t="str">
        <f t="shared" ca="1" si="47"/>
        <v>N2O-N</v>
      </c>
      <c r="E85" s="46" t="str">
        <f t="shared" si="2"/>
        <v>Other poultry (ducks)</v>
      </c>
      <c r="F85" s="77" t="str">
        <f t="shared" ca="1" si="48"/>
        <v>Fraction TAN</v>
      </c>
      <c r="G85" s="175"/>
      <c r="H85" s="62">
        <f ca="1">INDEX(Parameters,MATCH($A85,Parameters!$A:$A,0),MATCH(H$3,Parameters!$8:$8,0))</f>
        <v>2E-3</v>
      </c>
      <c r="I85" s="62">
        <f ca="1">INDEX(Parameters,MATCH($A85,Parameters!$A:$A,0),MATCH(I$3,Parameters!$8:$8,0))</f>
        <v>2E-3</v>
      </c>
      <c r="J85" s="62">
        <f ca="1">INDEX(Parameters,MATCH($A85,Parameters!$A:$A,0),MATCH(J$3,Parameters!$8:$8,0))</f>
        <v>2E-3</v>
      </c>
      <c r="K85" s="62">
        <f ca="1">INDEX(Parameters,MATCH($A85,Parameters!$A:$A,0),MATCH(K$3,Parameters!$8:$8,0))</f>
        <v>2E-3</v>
      </c>
      <c r="L85" s="62">
        <f ca="1">INDEX(Parameters,MATCH($A85,Parameters!$A:$A,0),MATCH(L$3,Parameters!$8:$8,0))</f>
        <v>2E-3</v>
      </c>
      <c r="M85" s="62">
        <f ca="1">INDEX(Parameters,MATCH($A85,Parameters!$A:$A,0),MATCH(M$3,Parameters!$8:$8,0))</f>
        <v>2E-3</v>
      </c>
      <c r="N85" s="62">
        <f ca="1">INDEX(Parameters,MATCH($A85,Parameters!$A:$A,0),MATCH(N$3,Parameters!$8:$8,0))</f>
        <v>2E-3</v>
      </c>
      <c r="O85" s="62">
        <f ca="1">INDEX(Parameters,MATCH($A85,Parameters!$A:$A,0),MATCH(O$3,Parameters!$8:$8,0))</f>
        <v>2E-3</v>
      </c>
      <c r="P85" s="62">
        <f ca="1">INDEX(Parameters,MATCH($A85,Parameters!$A:$A,0),MATCH(P$3,Parameters!$8:$8,0))</f>
        <v>2E-3</v>
      </c>
      <c r="Q85" s="62">
        <f ca="1">INDEX(Parameters,MATCH($A85,Parameters!$A:$A,0),MATCH(Q$3,Parameters!$8:$8,0))</f>
        <v>2E-3</v>
      </c>
      <c r="R85" s="62">
        <f ca="1">INDEX(Parameters,MATCH($A85,Parameters!$A:$A,0),MATCH(R$3,Parameters!$8:$8,0))</f>
        <v>2E-3</v>
      </c>
      <c r="S85" s="62">
        <f ca="1">INDEX(Parameters,MATCH($A85,Parameters!$A:$A,0),MATCH(S$3,Parameters!$8:$8,0))</f>
        <v>2E-3</v>
      </c>
      <c r="T85" s="62">
        <f ca="1">INDEX(Parameters,MATCH($A85,Parameters!$A:$A,0),MATCH(T$3,Parameters!$8:$8,0))</f>
        <v>2E-3</v>
      </c>
      <c r="U85" s="62">
        <f ca="1">INDEX(Parameters,MATCH($A85,Parameters!$A:$A,0),MATCH(U$3,Parameters!$8:$8,0))</f>
        <v>2E-3</v>
      </c>
      <c r="V85" s="62">
        <f ca="1">INDEX(Parameters,MATCH($A85,Parameters!$A:$A,0),MATCH(V$3,Parameters!$8:$8,0))</f>
        <v>2E-3</v>
      </c>
      <c r="W85" s="62">
        <f ca="1">INDEX(Parameters,MATCH($A85,Parameters!$A:$A,0),MATCH(W$3,Parameters!$8:$8,0))</f>
        <v>2E-3</v>
      </c>
      <c r="X85" s="62">
        <f ca="1">INDEX(Parameters,MATCH($A85,Parameters!$A:$A,0),MATCH(X$3,Parameters!$8:$8,0))</f>
        <v>2E-3</v>
      </c>
      <c r="Y85" s="62">
        <f ca="1">INDEX(Parameters,MATCH($A85,Parameters!$A:$A,0),MATCH(Y$3,Parameters!$8:$8,0))</f>
        <v>2E-3</v>
      </c>
      <c r="Z85" s="62">
        <f ca="1">INDEX(Parameters,MATCH($A85,Parameters!$A:$A,0),MATCH(Z$3,Parameters!$8:$8,0))</f>
        <v>2E-3</v>
      </c>
      <c r="AA85" s="62">
        <f ca="1">INDEX(Parameters,MATCH($A85,Parameters!$A:$A,0),MATCH(AA$3,Parameters!$8:$8,0))</f>
        <v>2E-3</v>
      </c>
      <c r="AB85" s="62">
        <f ca="1">INDEX(Parameters,MATCH($A85,Parameters!$A:$A,0),MATCH(AB$3,Parameters!$8:$8,0))</f>
        <v>2E-3</v>
      </c>
      <c r="AC85" s="62">
        <f ca="1">INDEX(Parameters,MATCH($A85,Parameters!$A:$A,0),MATCH(AC$3,Parameters!$8:$8,0))</f>
        <v>2E-3</v>
      </c>
      <c r="AD85" s="62">
        <f ca="1">INDEX(Parameters,MATCH($A85,Parameters!$A:$A,0),MATCH(AD$3,Parameters!$8:$8,0))</f>
        <v>2E-3</v>
      </c>
      <c r="AE85" s="62">
        <f ca="1">INDEX(Parameters,MATCH($A85,Parameters!$A:$A,0),MATCH(AE$3,Parameters!$8:$8,0))</f>
        <v>2E-3</v>
      </c>
      <c r="AF85" s="62">
        <f ca="1">INDEX(Parameters,MATCH($A85,Parameters!$A:$A,0),MATCH(AF$3,Parameters!$8:$8,0))</f>
        <v>2E-3</v>
      </c>
      <c r="AG85" s="62">
        <f ca="1">INDEX(Parameters,MATCH($A85,Parameters!$A:$A,0),MATCH(AG$3,Parameters!$8:$8,0))</f>
        <v>2E-3</v>
      </c>
      <c r="AH85" s="62">
        <f ca="1">INDEX(Parameters,MATCH($A85,Parameters!$A:$A,0),MATCH(AH$3,Parameters!$8:$8,0))</f>
        <v>2E-3</v>
      </c>
      <c r="AI85" s="62">
        <f ca="1">INDEX(Parameters,MATCH($A85,Parameters!$A:$A,0),MATCH(AI$3,Parameters!$8:$8,0))</f>
        <v>2E-3</v>
      </c>
      <c r="AJ85" s="62">
        <f ca="1">INDEX(Parameters,MATCH($A85,Parameters!$A:$A,0),MATCH(AJ$3,Parameters!$8:$8,0))</f>
        <v>2E-3</v>
      </c>
      <c r="AK85" s="62">
        <f ca="1">INDEX(Parameters,MATCH($A85,Parameters!$A:$A,0),MATCH(AK$3,Parameters!$8:$8,0))</f>
        <v>2E-3</v>
      </c>
      <c r="AL85" s="62">
        <f ca="1">INDEX(Parameters,MATCH($A85,Parameters!$A:$A,0),MATCH(AL$3,Parameters!$8:$8,0))</f>
        <v>2E-3</v>
      </c>
      <c r="AM85" s="62"/>
      <c r="AN85" s="62"/>
      <c r="AO85" s="62"/>
      <c r="AP85" s="62"/>
      <c r="AQ85" s="62"/>
    </row>
    <row r="86" spans="1:43" x14ac:dyDescent="0.25">
      <c r="A86" s="66" t="str">
        <f t="shared" si="46"/>
        <v>EF_NO_storage_solid_Other poultry (ducks)</v>
      </c>
      <c r="B86" s="25" t="s">
        <v>165</v>
      </c>
      <c r="C86" s="2" t="s">
        <v>210</v>
      </c>
      <c r="D86" s="77" t="str">
        <f t="shared" ca="1" si="47"/>
        <v>NO-N</v>
      </c>
      <c r="E86" s="46" t="str">
        <f t="shared" si="2"/>
        <v>Other poultry (ducks)</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EF_N2_storage_solid_Other poultry (ducks)</v>
      </c>
      <c r="B87" s="25" t="s">
        <v>165</v>
      </c>
      <c r="C87" s="2" t="s">
        <v>211</v>
      </c>
      <c r="D87" s="77" t="str">
        <f t="shared" ca="1" si="47"/>
        <v>N2-N</v>
      </c>
      <c r="E87" s="46" t="str">
        <f t="shared" si="2"/>
        <v>Other poultry (ducks)</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Other poultry (ducks)</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Other poultry (ducks)</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Other poultry (ducks)</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Other poultry (ducks)</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Other poultry (ducks)</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Other poultry (ducks)</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Other poultry (ducks)</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Other poultry (ducks)</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Other poultry (ducks)</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Other poultry (ducks)</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Other poultry (ducks)</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Other poultry (ducks)</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Other poultry (ducks)</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Other poultry (ducks)</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fmin_biogas_Other poultry (ducks)</v>
      </c>
      <c r="B103" s="25" t="s">
        <v>523</v>
      </c>
      <c r="C103" s="42" t="s">
        <v>522</v>
      </c>
      <c r="D103" s="77" t="str">
        <f ca="1">VLOOKUP(A103,Parameters,4,0)</f>
        <v>N</v>
      </c>
      <c r="E103" s="46" t="str">
        <f t="shared" si="2"/>
        <v>Other poultry (ducks)</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Other poultry (ducks)</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Other poultry (ducks)</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Other poultry (ducks)</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Other poultry (ducks)</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Other poultry (ducks)</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Other poultry (ducks)</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EF_NH3_applic_slurry_Other poultry (ducks)</v>
      </c>
      <c r="B114" s="25" t="s">
        <v>128</v>
      </c>
      <c r="C114" s="2" t="s">
        <v>322</v>
      </c>
      <c r="D114" s="77" t="str">
        <f ca="1">VLOOKUP(A114,Parameters,4,0)</f>
        <v>NH3-N</v>
      </c>
      <c r="E114" s="46" t="str">
        <f t="shared" ref="E114:E136" si="69">$A$1</f>
        <v>Other poultry (ducks)</v>
      </c>
      <c r="F114" s="77" t="str">
        <f ca="1">VLOOKUP(A114,Parameters,6,0)</f>
        <v>Fraction TAN</v>
      </c>
      <c r="G114" s="175"/>
      <c r="H114" s="56">
        <f ca="1">INDEX(Parameters,MATCH($A114,Parameters!$A:$A,0),MATCH(H$3,Parameters!$8:$8,0))</f>
        <v>0</v>
      </c>
      <c r="I114" s="56">
        <f ca="1">INDEX(Parameters,MATCH($A114,Parameters!$A:$A,0),MATCH(I$3,Parameters!$8:$8,0))</f>
        <v>0</v>
      </c>
      <c r="J114" s="56">
        <f ca="1">INDEX(Parameters,MATCH($A114,Parameters!$A:$A,0),MATCH(J$3,Parameters!$8:$8,0))</f>
        <v>0</v>
      </c>
      <c r="K114" s="56">
        <f ca="1">INDEX(Parameters,MATCH($A114,Parameters!$A:$A,0),MATCH(K$3,Parameters!$8:$8,0))</f>
        <v>0</v>
      </c>
      <c r="L114" s="56">
        <f ca="1">INDEX(Parameters,MATCH($A114,Parameters!$A:$A,0),MATCH(L$3,Parameters!$8:$8,0))</f>
        <v>0</v>
      </c>
      <c r="M114" s="56">
        <f ca="1">INDEX(Parameters,MATCH($A114,Parameters!$A:$A,0),MATCH(M$3,Parameters!$8:$8,0))</f>
        <v>0</v>
      </c>
      <c r="N114" s="56">
        <f ca="1">INDEX(Parameters,MATCH($A114,Parameters!$A:$A,0),MATCH(N$3,Parameters!$8:$8,0))</f>
        <v>0</v>
      </c>
      <c r="O114" s="56">
        <f ca="1">INDEX(Parameters,MATCH($A114,Parameters!$A:$A,0),MATCH(O$3,Parameters!$8:$8,0))</f>
        <v>0</v>
      </c>
      <c r="P114" s="56">
        <f ca="1">INDEX(Parameters,MATCH($A114,Parameters!$A:$A,0),MATCH(P$3,Parameters!$8:$8,0))</f>
        <v>0</v>
      </c>
      <c r="Q114" s="56">
        <f ca="1">INDEX(Parameters,MATCH($A114,Parameters!$A:$A,0),MATCH(Q$3,Parameters!$8:$8,0))</f>
        <v>0</v>
      </c>
      <c r="R114" s="56">
        <f ca="1">INDEX(Parameters,MATCH($A114,Parameters!$A:$A,0),MATCH(R$3,Parameters!$8:$8,0))</f>
        <v>0</v>
      </c>
      <c r="S114" s="56">
        <f ca="1">INDEX(Parameters,MATCH($A114,Parameters!$A:$A,0),MATCH(S$3,Parameters!$8:$8,0))</f>
        <v>0</v>
      </c>
      <c r="T114" s="56">
        <f ca="1">INDEX(Parameters,MATCH($A114,Parameters!$A:$A,0),MATCH(T$3,Parameters!$8:$8,0))</f>
        <v>0</v>
      </c>
      <c r="U114" s="56">
        <f ca="1">INDEX(Parameters,MATCH($A114,Parameters!$A:$A,0),MATCH(U$3,Parameters!$8:$8,0))</f>
        <v>0</v>
      </c>
      <c r="V114" s="56">
        <f ca="1">INDEX(Parameters,MATCH($A114,Parameters!$A:$A,0),MATCH(V$3,Parameters!$8:$8,0))</f>
        <v>0</v>
      </c>
      <c r="W114" s="56">
        <f ca="1">INDEX(Parameters,MATCH($A114,Parameters!$A:$A,0),MATCH(W$3,Parameters!$8:$8,0))</f>
        <v>0</v>
      </c>
      <c r="X114" s="56">
        <f ca="1">INDEX(Parameters,MATCH($A114,Parameters!$A:$A,0),MATCH(X$3,Parameters!$8:$8,0))</f>
        <v>0</v>
      </c>
      <c r="Y114" s="56">
        <f ca="1">INDEX(Parameters,MATCH($A114,Parameters!$A:$A,0),MATCH(Y$3,Parameters!$8:$8,0))</f>
        <v>0</v>
      </c>
      <c r="Z114" s="56">
        <f ca="1">INDEX(Parameters,MATCH($A114,Parameters!$A:$A,0),MATCH(Z$3,Parameters!$8:$8,0))</f>
        <v>0</v>
      </c>
      <c r="AA114" s="56">
        <f ca="1">INDEX(Parameters,MATCH($A114,Parameters!$A:$A,0),MATCH(AA$3,Parameters!$8:$8,0))</f>
        <v>0</v>
      </c>
      <c r="AB114" s="56">
        <f ca="1">INDEX(Parameters,MATCH($A114,Parameters!$A:$A,0),MATCH(AB$3,Parameters!$8:$8,0))</f>
        <v>0</v>
      </c>
      <c r="AC114" s="56">
        <f ca="1">INDEX(Parameters,MATCH($A114,Parameters!$A:$A,0),MATCH(AC$3,Parameters!$8:$8,0))</f>
        <v>0</v>
      </c>
      <c r="AD114" s="56">
        <f ca="1">INDEX(Parameters,MATCH($A114,Parameters!$A:$A,0),MATCH(AD$3,Parameters!$8:$8,0))</f>
        <v>0</v>
      </c>
      <c r="AE114" s="56">
        <f ca="1">INDEX(Parameters,MATCH($A114,Parameters!$A:$A,0),MATCH(AE$3,Parameters!$8:$8,0))</f>
        <v>0</v>
      </c>
      <c r="AF114" s="56">
        <f ca="1">INDEX(Parameters,MATCH($A114,Parameters!$A:$A,0),MATCH(AF$3,Parameters!$8:$8,0))</f>
        <v>0</v>
      </c>
      <c r="AG114" s="56">
        <f ca="1">INDEX(Parameters,MATCH($A114,Parameters!$A:$A,0),MATCH(AG$3,Parameters!$8:$8,0))</f>
        <v>0</v>
      </c>
      <c r="AH114" s="56">
        <f ca="1">INDEX(Parameters,MATCH($A114,Parameters!$A:$A,0),MATCH(AH$3,Parameters!$8:$8,0))</f>
        <v>0</v>
      </c>
      <c r="AI114" s="56">
        <f ca="1">INDEX(Parameters,MATCH($A114,Parameters!$A:$A,0),MATCH(AI$3,Parameters!$8:$8,0))</f>
        <v>0</v>
      </c>
      <c r="AJ114" s="56">
        <f ca="1">INDEX(Parameters,MATCH($A114,Parameters!$A:$A,0),MATCH(AJ$3,Parameters!$8:$8,0))</f>
        <v>0</v>
      </c>
      <c r="AK114" s="56">
        <f ca="1">INDEX(Parameters,MATCH($A114,Parameters!$A:$A,0),MATCH(AK$3,Parameters!$8:$8,0))</f>
        <v>0</v>
      </c>
      <c r="AL114" s="56">
        <f ca="1">INDEX(Parameters,MATCH($A114,Parameters!$A:$A,0),MATCH(AL$3,Parameters!$8:$8,0))</f>
        <v>0</v>
      </c>
      <c r="AM114" s="56"/>
      <c r="AN114" s="56"/>
      <c r="AO114" s="56"/>
      <c r="AP114" s="56"/>
      <c r="AQ114" s="56"/>
    </row>
    <row r="115" spans="1:43" x14ac:dyDescent="0.25">
      <c r="A115" s="66" t="str">
        <f t="shared" si="68"/>
        <v>EF_NH3_applic_solid_Other poultry (ducks)</v>
      </c>
      <c r="B115" s="25" t="s">
        <v>128</v>
      </c>
      <c r="C115" s="2" t="s">
        <v>323</v>
      </c>
      <c r="D115" s="77" t="str">
        <f ca="1">VLOOKUP(A115,Parameters,4,0)</f>
        <v>NH3-N</v>
      </c>
      <c r="E115" s="46" t="str">
        <f t="shared" si="69"/>
        <v>Other poultry (ducks)</v>
      </c>
      <c r="F115" s="77" t="str">
        <f ca="1">VLOOKUP(A115,Parameters,6,0)</f>
        <v>Fraction TAN</v>
      </c>
      <c r="G115" s="175"/>
      <c r="H115" s="56">
        <f ca="1">INDEX(Parameters,MATCH($A115,Parameters!$A:$A,0),MATCH(H$3,Parameters!$8:$8,0))</f>
        <v>0.54</v>
      </c>
      <c r="I115" s="56">
        <f ca="1">INDEX(Parameters,MATCH($A115,Parameters!$A:$A,0),MATCH(I$3,Parameters!$8:$8,0))</f>
        <v>0.54</v>
      </c>
      <c r="J115" s="56">
        <f ca="1">INDEX(Parameters,MATCH($A115,Parameters!$A:$A,0),MATCH(J$3,Parameters!$8:$8,0))</f>
        <v>0.54</v>
      </c>
      <c r="K115" s="56">
        <f ca="1">INDEX(Parameters,MATCH($A115,Parameters!$A:$A,0),MATCH(K$3,Parameters!$8:$8,0))</f>
        <v>0.54</v>
      </c>
      <c r="L115" s="56">
        <f ca="1">INDEX(Parameters,MATCH($A115,Parameters!$A:$A,0),MATCH(L$3,Parameters!$8:$8,0))</f>
        <v>0.54</v>
      </c>
      <c r="M115" s="56">
        <f ca="1">INDEX(Parameters,MATCH($A115,Parameters!$A:$A,0),MATCH(M$3,Parameters!$8:$8,0))</f>
        <v>0.54</v>
      </c>
      <c r="N115" s="56">
        <f ca="1">INDEX(Parameters,MATCH($A115,Parameters!$A:$A,0),MATCH(N$3,Parameters!$8:$8,0))</f>
        <v>0.54</v>
      </c>
      <c r="O115" s="56">
        <f ca="1">INDEX(Parameters,MATCH($A115,Parameters!$A:$A,0),MATCH(O$3,Parameters!$8:$8,0))</f>
        <v>0.54</v>
      </c>
      <c r="P115" s="56">
        <f ca="1">INDEX(Parameters,MATCH($A115,Parameters!$A:$A,0),MATCH(P$3,Parameters!$8:$8,0))</f>
        <v>0.54</v>
      </c>
      <c r="Q115" s="56">
        <f ca="1">INDEX(Parameters,MATCH($A115,Parameters!$A:$A,0),MATCH(Q$3,Parameters!$8:$8,0))</f>
        <v>0.54</v>
      </c>
      <c r="R115" s="56">
        <f ca="1">INDEX(Parameters,MATCH($A115,Parameters!$A:$A,0),MATCH(R$3,Parameters!$8:$8,0))</f>
        <v>0.54</v>
      </c>
      <c r="S115" s="56">
        <f ca="1">INDEX(Parameters,MATCH($A115,Parameters!$A:$A,0),MATCH(S$3,Parameters!$8:$8,0))</f>
        <v>0.54</v>
      </c>
      <c r="T115" s="56">
        <f ca="1">INDEX(Parameters,MATCH($A115,Parameters!$A:$A,0),MATCH(T$3,Parameters!$8:$8,0))</f>
        <v>0.54</v>
      </c>
      <c r="U115" s="56">
        <f ca="1">INDEX(Parameters,MATCH($A115,Parameters!$A:$A,0),MATCH(U$3,Parameters!$8:$8,0))</f>
        <v>0.54</v>
      </c>
      <c r="V115" s="56">
        <f ca="1">INDEX(Parameters,MATCH($A115,Parameters!$A:$A,0),MATCH(V$3,Parameters!$8:$8,0))</f>
        <v>0.54</v>
      </c>
      <c r="W115" s="56">
        <f ca="1">INDEX(Parameters,MATCH($A115,Parameters!$A:$A,0),MATCH(W$3,Parameters!$8:$8,0))</f>
        <v>0.54</v>
      </c>
      <c r="X115" s="56">
        <f ca="1">INDEX(Parameters,MATCH($A115,Parameters!$A:$A,0),MATCH(X$3,Parameters!$8:$8,0))</f>
        <v>0.54</v>
      </c>
      <c r="Y115" s="56">
        <f ca="1">INDEX(Parameters,MATCH($A115,Parameters!$A:$A,0),MATCH(Y$3,Parameters!$8:$8,0))</f>
        <v>0.54</v>
      </c>
      <c r="Z115" s="56">
        <f ca="1">INDEX(Parameters,MATCH($A115,Parameters!$A:$A,0),MATCH(Z$3,Parameters!$8:$8,0))</f>
        <v>0.54</v>
      </c>
      <c r="AA115" s="56">
        <f ca="1">INDEX(Parameters,MATCH($A115,Parameters!$A:$A,0),MATCH(AA$3,Parameters!$8:$8,0))</f>
        <v>0.54</v>
      </c>
      <c r="AB115" s="56">
        <f ca="1">INDEX(Parameters,MATCH($A115,Parameters!$A:$A,0),MATCH(AB$3,Parameters!$8:$8,0))</f>
        <v>0.54</v>
      </c>
      <c r="AC115" s="56">
        <f ca="1">INDEX(Parameters,MATCH($A115,Parameters!$A:$A,0),MATCH(AC$3,Parameters!$8:$8,0))</f>
        <v>0.54</v>
      </c>
      <c r="AD115" s="56">
        <f ca="1">INDEX(Parameters,MATCH($A115,Parameters!$A:$A,0),MATCH(AD$3,Parameters!$8:$8,0))</f>
        <v>0.54</v>
      </c>
      <c r="AE115" s="56">
        <f ca="1">INDEX(Parameters,MATCH($A115,Parameters!$A:$A,0),MATCH(AE$3,Parameters!$8:$8,0))</f>
        <v>0.54</v>
      </c>
      <c r="AF115" s="56">
        <f ca="1">INDEX(Parameters,MATCH($A115,Parameters!$A:$A,0),MATCH(AF$3,Parameters!$8:$8,0))</f>
        <v>0.54</v>
      </c>
      <c r="AG115" s="56">
        <f ca="1">INDEX(Parameters,MATCH($A115,Parameters!$A:$A,0),MATCH(AG$3,Parameters!$8:$8,0))</f>
        <v>0.54</v>
      </c>
      <c r="AH115" s="56">
        <f ca="1">INDEX(Parameters,MATCH($A115,Parameters!$A:$A,0),MATCH(AH$3,Parameters!$8:$8,0))</f>
        <v>0.54</v>
      </c>
      <c r="AI115" s="56">
        <f ca="1">INDEX(Parameters,MATCH($A115,Parameters!$A:$A,0),MATCH(AI$3,Parameters!$8:$8,0))</f>
        <v>0.54</v>
      </c>
      <c r="AJ115" s="56">
        <f ca="1">INDEX(Parameters,MATCH($A115,Parameters!$A:$A,0),MATCH(AJ$3,Parameters!$8:$8,0))</f>
        <v>0.54</v>
      </c>
      <c r="AK115" s="56">
        <f ca="1">INDEX(Parameters,MATCH($A115,Parameters!$A:$A,0),MATCH(AK$3,Parameters!$8:$8,0))</f>
        <v>0.54</v>
      </c>
      <c r="AL115" s="56">
        <f ca="1">INDEX(Parameters,MATCH($A115,Parameters!$A:$A,0),MATCH(AL$3,Parameters!$8:$8,0))</f>
        <v>0.54</v>
      </c>
      <c r="AM115" s="56"/>
      <c r="AN115" s="56"/>
      <c r="AO115" s="56"/>
      <c r="AP115" s="56"/>
      <c r="AQ115" s="56"/>
    </row>
    <row r="116" spans="1:43" ht="18.75" x14ac:dyDescent="0.35">
      <c r="A116" s="382" t="s">
        <v>319</v>
      </c>
      <c r="B116" s="25" t="s">
        <v>128</v>
      </c>
      <c r="C116" s="69" t="s">
        <v>226</v>
      </c>
      <c r="D116" s="25" t="s">
        <v>252</v>
      </c>
      <c r="E116" s="46" t="str">
        <f t="shared" si="69"/>
        <v>Other poultry (ducks)</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Other poultry (ducks)</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Other poultry (ducks)</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Other poultry (ducks)</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Other poultry (ducks)</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Other poultry (ducks)</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Other poultry (ducks)</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Other poultry (ducks)</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Other poultry (ducks)</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Other poultry (ducks)</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Other poultry (ducks)</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EF_NH3_grazing_Other poultry (ducks)</v>
      </c>
      <c r="B132" s="52"/>
      <c r="C132" s="2" t="s">
        <v>231</v>
      </c>
      <c r="D132" s="77" t="str">
        <f ca="1">VLOOKUP(A132,Parameters,4,0)</f>
        <v>NH3-N</v>
      </c>
      <c r="E132" s="46" t="str">
        <f t="shared" si="69"/>
        <v>Other poultry (ducks)</v>
      </c>
      <c r="F132" s="77" t="str">
        <f ca="1">VLOOKUP(A132,Parameters,6,0)</f>
        <v>Fraction TAN</v>
      </c>
      <c r="G132" s="358"/>
      <c r="H132" s="56">
        <f ca="1">INDEX(Parameters,MATCH($A132,Parameters!$A:$A,0),MATCH(H$3,Parameters!$8:$8,0))</f>
        <v>0</v>
      </c>
      <c r="I132" s="56">
        <f ca="1">INDEX(Parameters,MATCH($A132,Parameters!$A:$A,0),MATCH(I$3,Parameters!$8:$8,0))</f>
        <v>0</v>
      </c>
      <c r="J132" s="56">
        <f ca="1">INDEX(Parameters,MATCH($A132,Parameters!$A:$A,0),MATCH(J$3,Parameters!$8:$8,0))</f>
        <v>0</v>
      </c>
      <c r="K132" s="56">
        <f ca="1">INDEX(Parameters,MATCH($A132,Parameters!$A:$A,0),MATCH(K$3,Parameters!$8:$8,0))</f>
        <v>0</v>
      </c>
      <c r="L132" s="56">
        <f ca="1">INDEX(Parameters,MATCH($A132,Parameters!$A:$A,0),MATCH(L$3,Parameters!$8:$8,0))</f>
        <v>0</v>
      </c>
      <c r="M132" s="56">
        <f ca="1">INDEX(Parameters,MATCH($A132,Parameters!$A:$A,0),MATCH(M$3,Parameters!$8:$8,0))</f>
        <v>0</v>
      </c>
      <c r="N132" s="56">
        <f ca="1">INDEX(Parameters,MATCH($A132,Parameters!$A:$A,0),MATCH(N$3,Parameters!$8:$8,0))</f>
        <v>0</v>
      </c>
      <c r="O132" s="56">
        <f ca="1">INDEX(Parameters,MATCH($A132,Parameters!$A:$A,0),MATCH(O$3,Parameters!$8:$8,0))</f>
        <v>0</v>
      </c>
      <c r="P132" s="56">
        <f ca="1">INDEX(Parameters,MATCH($A132,Parameters!$A:$A,0),MATCH(P$3,Parameters!$8:$8,0))</f>
        <v>0</v>
      </c>
      <c r="Q132" s="56">
        <f ca="1">INDEX(Parameters,MATCH($A132,Parameters!$A:$A,0),MATCH(Q$3,Parameters!$8:$8,0))</f>
        <v>0</v>
      </c>
      <c r="R132" s="56">
        <f ca="1">INDEX(Parameters,MATCH($A132,Parameters!$A:$A,0),MATCH(R$3,Parameters!$8:$8,0))</f>
        <v>0</v>
      </c>
      <c r="S132" s="56">
        <f ca="1">INDEX(Parameters,MATCH($A132,Parameters!$A:$A,0),MATCH(S$3,Parameters!$8:$8,0))</f>
        <v>0</v>
      </c>
      <c r="T132" s="56">
        <f ca="1">INDEX(Parameters,MATCH($A132,Parameters!$A:$A,0),MATCH(T$3,Parameters!$8:$8,0))</f>
        <v>0</v>
      </c>
      <c r="U132" s="56">
        <f ca="1">INDEX(Parameters,MATCH($A132,Parameters!$A:$A,0),MATCH(U$3,Parameters!$8:$8,0))</f>
        <v>0</v>
      </c>
      <c r="V132" s="56">
        <f ca="1">INDEX(Parameters,MATCH($A132,Parameters!$A:$A,0),MATCH(V$3,Parameters!$8:$8,0))</f>
        <v>0</v>
      </c>
      <c r="W132" s="56">
        <f ca="1">INDEX(Parameters,MATCH($A132,Parameters!$A:$A,0),MATCH(W$3,Parameters!$8:$8,0))</f>
        <v>0</v>
      </c>
      <c r="X132" s="56">
        <f ca="1">INDEX(Parameters,MATCH($A132,Parameters!$A:$A,0),MATCH(X$3,Parameters!$8:$8,0))</f>
        <v>0</v>
      </c>
      <c r="Y132" s="56">
        <f ca="1">INDEX(Parameters,MATCH($A132,Parameters!$A:$A,0),MATCH(Y$3,Parameters!$8:$8,0))</f>
        <v>0</v>
      </c>
      <c r="Z132" s="56">
        <f ca="1">INDEX(Parameters,MATCH($A132,Parameters!$A:$A,0),MATCH(Z$3,Parameters!$8:$8,0))</f>
        <v>0</v>
      </c>
      <c r="AA132" s="56">
        <f ca="1">INDEX(Parameters,MATCH($A132,Parameters!$A:$A,0),MATCH(AA$3,Parameters!$8:$8,0))</f>
        <v>0</v>
      </c>
      <c r="AB132" s="56">
        <f ca="1">INDEX(Parameters,MATCH($A132,Parameters!$A:$A,0),MATCH(AB$3,Parameters!$8:$8,0))</f>
        <v>0</v>
      </c>
      <c r="AC132" s="56">
        <f ca="1">INDEX(Parameters,MATCH($A132,Parameters!$A:$A,0),MATCH(AC$3,Parameters!$8:$8,0))</f>
        <v>0</v>
      </c>
      <c r="AD132" s="56">
        <f ca="1">INDEX(Parameters,MATCH($A132,Parameters!$A:$A,0),MATCH(AD$3,Parameters!$8:$8,0))</f>
        <v>0</v>
      </c>
      <c r="AE132" s="56">
        <f ca="1">INDEX(Parameters,MATCH($A132,Parameters!$A:$A,0),MATCH(AE$3,Parameters!$8:$8,0))</f>
        <v>0</v>
      </c>
      <c r="AF132" s="56">
        <f ca="1">INDEX(Parameters,MATCH($A132,Parameters!$A:$A,0),MATCH(AF$3,Parameters!$8:$8,0))</f>
        <v>0</v>
      </c>
      <c r="AG132" s="56">
        <f ca="1">INDEX(Parameters,MATCH($A132,Parameters!$A:$A,0),MATCH(AG$3,Parameters!$8:$8,0))</f>
        <v>0</v>
      </c>
      <c r="AH132" s="56">
        <f ca="1">INDEX(Parameters,MATCH($A132,Parameters!$A:$A,0),MATCH(AH$3,Parameters!$8:$8,0))</f>
        <v>0</v>
      </c>
      <c r="AI132" s="56">
        <f ca="1">INDEX(Parameters,MATCH($A132,Parameters!$A:$A,0),MATCH(AI$3,Parameters!$8:$8,0))</f>
        <v>0</v>
      </c>
      <c r="AJ132" s="56">
        <f ca="1">INDEX(Parameters,MATCH($A132,Parameters!$A:$A,0),MATCH(AJ$3,Parameters!$8:$8,0))</f>
        <v>0</v>
      </c>
      <c r="AK132" s="56">
        <f ca="1">INDEX(Parameters,MATCH($A132,Parameters!$A:$A,0),MATCH(AK$3,Parameters!$8:$8,0))</f>
        <v>0</v>
      </c>
      <c r="AL132" s="56">
        <f ca="1">INDEX(Parameters,MATCH($A132,Parameters!$A:$A,0),MATCH(AL$3,Parameters!$8:$8,0))</f>
        <v>0</v>
      </c>
      <c r="AM132" s="56"/>
      <c r="AN132" s="56"/>
      <c r="AO132" s="56"/>
      <c r="AP132" s="56"/>
      <c r="AQ132" s="56"/>
    </row>
    <row r="133" spans="1:43" ht="18" x14ac:dyDescent="0.35">
      <c r="A133" s="89" t="s">
        <v>329</v>
      </c>
      <c r="B133" s="2" t="s">
        <v>341</v>
      </c>
      <c r="C133" s="63" t="s">
        <v>233</v>
      </c>
      <c r="D133" s="25" t="s">
        <v>252</v>
      </c>
      <c r="E133" s="46" t="str">
        <f t="shared" si="69"/>
        <v>Other poultry (ducks)</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Other poultry (ducks)</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Other poultry (ducks)</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Other poultry (ducks)</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EF_N2O_Grazing_Other poultry (ducks)</v>
      </c>
      <c r="B138" s="2"/>
      <c r="C138" s="42" t="s">
        <v>755</v>
      </c>
      <c r="D138" s="77" t="str">
        <f ca="1">VLOOKUP(A138,Parameters,4,0)</f>
        <v>N2O-N</v>
      </c>
      <c r="E138" s="46" t="str">
        <f t="shared" ref="E138:E142" si="88">$A$1</f>
        <v>Other poultry (ducks)</v>
      </c>
      <c r="F138" s="77" t="str">
        <f ca="1">VLOOKUP(A138,Parameters,6,0)</f>
        <v>kg N2O-N/kg N input</v>
      </c>
      <c r="G138" s="176"/>
      <c r="H138" s="56">
        <f ca="1">INDEX(Parameters,MATCH($A138,Parameters!$A:$A,0),MATCH(H$3,Parameters!$8:$8,0))</f>
        <v>0.02</v>
      </c>
      <c r="I138" s="56">
        <f ca="1">INDEX(Parameters,MATCH($A138,Parameters!$A:$A,0),MATCH(I$3,Parameters!$8:$8,0))</f>
        <v>0.02</v>
      </c>
      <c r="J138" s="56">
        <f ca="1">INDEX(Parameters,MATCH($A138,Parameters!$A:$A,0),MATCH(J$3,Parameters!$8:$8,0))</f>
        <v>0.02</v>
      </c>
      <c r="K138" s="56">
        <f ca="1">INDEX(Parameters,MATCH($A138,Parameters!$A:$A,0),MATCH(K$3,Parameters!$8:$8,0))</f>
        <v>0.02</v>
      </c>
      <c r="L138" s="56">
        <f ca="1">INDEX(Parameters,MATCH($A138,Parameters!$A:$A,0),MATCH(L$3,Parameters!$8:$8,0))</f>
        <v>0.02</v>
      </c>
      <c r="M138" s="56">
        <f ca="1">INDEX(Parameters,MATCH($A138,Parameters!$A:$A,0),MATCH(M$3,Parameters!$8:$8,0))</f>
        <v>0.02</v>
      </c>
      <c r="N138" s="56">
        <f ca="1">INDEX(Parameters,MATCH($A138,Parameters!$A:$A,0),MATCH(N$3,Parameters!$8:$8,0))</f>
        <v>0.02</v>
      </c>
      <c r="O138" s="56">
        <f ca="1">INDEX(Parameters,MATCH($A138,Parameters!$A:$A,0),MATCH(O$3,Parameters!$8:$8,0))</f>
        <v>0.02</v>
      </c>
      <c r="P138" s="56">
        <f ca="1">INDEX(Parameters,MATCH($A138,Parameters!$A:$A,0),MATCH(P$3,Parameters!$8:$8,0))</f>
        <v>0.02</v>
      </c>
      <c r="Q138" s="56">
        <f ca="1">INDEX(Parameters,MATCH($A138,Parameters!$A:$A,0),MATCH(Q$3,Parameters!$8:$8,0))</f>
        <v>0.02</v>
      </c>
      <c r="R138" s="56">
        <f ca="1">INDEX(Parameters,MATCH($A138,Parameters!$A:$A,0),MATCH(R$3,Parameters!$8:$8,0))</f>
        <v>0.02</v>
      </c>
      <c r="S138" s="56">
        <f ca="1">INDEX(Parameters,MATCH($A138,Parameters!$A:$A,0),MATCH(S$3,Parameters!$8:$8,0))</f>
        <v>0.02</v>
      </c>
      <c r="T138" s="56">
        <f ca="1">INDEX(Parameters,MATCH($A138,Parameters!$A:$A,0),MATCH(T$3,Parameters!$8:$8,0))</f>
        <v>0.02</v>
      </c>
      <c r="U138" s="56">
        <f ca="1">INDEX(Parameters,MATCH($A138,Parameters!$A:$A,0),MATCH(U$3,Parameters!$8:$8,0))</f>
        <v>0.02</v>
      </c>
      <c r="V138" s="56">
        <f ca="1">INDEX(Parameters,MATCH($A138,Parameters!$A:$A,0),MATCH(V$3,Parameters!$8:$8,0))</f>
        <v>0.02</v>
      </c>
      <c r="W138" s="56">
        <f ca="1">INDEX(Parameters,MATCH($A138,Parameters!$A:$A,0),MATCH(W$3,Parameters!$8:$8,0))</f>
        <v>0.02</v>
      </c>
      <c r="X138" s="56">
        <f ca="1">INDEX(Parameters,MATCH($A138,Parameters!$A:$A,0),MATCH(X$3,Parameters!$8:$8,0))</f>
        <v>0.02</v>
      </c>
      <c r="Y138" s="56">
        <f ca="1">INDEX(Parameters,MATCH($A138,Parameters!$A:$A,0),MATCH(Y$3,Parameters!$8:$8,0))</f>
        <v>0.02</v>
      </c>
      <c r="Z138" s="56">
        <f ca="1">INDEX(Parameters,MATCH($A138,Parameters!$A:$A,0),MATCH(Z$3,Parameters!$8:$8,0))</f>
        <v>0.02</v>
      </c>
      <c r="AA138" s="56">
        <f ca="1">INDEX(Parameters,MATCH($A138,Parameters!$A:$A,0),MATCH(AA$3,Parameters!$8:$8,0))</f>
        <v>0.02</v>
      </c>
      <c r="AB138" s="56">
        <f ca="1">INDEX(Parameters,MATCH($A138,Parameters!$A:$A,0),MATCH(AB$3,Parameters!$8:$8,0))</f>
        <v>0.02</v>
      </c>
      <c r="AC138" s="56">
        <f ca="1">INDEX(Parameters,MATCH($A138,Parameters!$A:$A,0),MATCH(AC$3,Parameters!$8:$8,0))</f>
        <v>0.02</v>
      </c>
      <c r="AD138" s="56">
        <f ca="1">INDEX(Parameters,MATCH($A138,Parameters!$A:$A,0),MATCH(AD$3,Parameters!$8:$8,0))</f>
        <v>0.02</v>
      </c>
      <c r="AE138" s="56">
        <f ca="1">INDEX(Parameters,MATCH($A138,Parameters!$A:$A,0),MATCH(AE$3,Parameters!$8:$8,0))</f>
        <v>0.02</v>
      </c>
      <c r="AF138" s="56">
        <f ca="1">INDEX(Parameters,MATCH($A138,Parameters!$A:$A,0),MATCH(AF$3,Parameters!$8:$8,0))</f>
        <v>0.02</v>
      </c>
      <c r="AG138" s="56">
        <f ca="1">INDEX(Parameters,MATCH($A138,Parameters!$A:$A,0),MATCH(AG$3,Parameters!$8:$8,0))</f>
        <v>0.02</v>
      </c>
      <c r="AH138" s="56">
        <f ca="1">INDEX(Parameters,MATCH($A138,Parameters!$A:$A,0),MATCH(AH$3,Parameters!$8:$8,0))</f>
        <v>0.02</v>
      </c>
      <c r="AI138" s="56">
        <f ca="1">INDEX(Parameters,MATCH($A138,Parameters!$A:$A,0),MATCH(AI$3,Parameters!$8:$8,0))</f>
        <v>0.02</v>
      </c>
      <c r="AJ138" s="56">
        <f ca="1">INDEX(Parameters,MATCH($A138,Parameters!$A:$A,0),MATCH(AJ$3,Parameters!$8:$8,0))</f>
        <v>0.02</v>
      </c>
      <c r="AK138" s="56">
        <f ca="1">INDEX(Parameters,MATCH($A138,Parameters!$A:$A,0),MATCH(AK$3,Parameters!$8:$8,0))</f>
        <v>0.02</v>
      </c>
      <c r="AL138" s="56">
        <f ca="1">INDEX(Parameters,MATCH($A138,Parameters!$A:$A,0),MATCH(AL$3,Parameters!$8:$8,0))</f>
        <v>0.02</v>
      </c>
      <c r="AM138" s="56"/>
      <c r="AN138" s="56"/>
      <c r="AO138" s="56"/>
      <c r="AP138" s="56"/>
      <c r="AQ138" s="56"/>
    </row>
    <row r="139" spans="1:43" x14ac:dyDescent="0.25">
      <c r="A139" s="89" t="s">
        <v>303</v>
      </c>
      <c r="B139" s="2"/>
      <c r="C139" s="99" t="s">
        <v>342</v>
      </c>
      <c r="D139" s="25" t="s">
        <v>350</v>
      </c>
      <c r="E139" s="46" t="str">
        <f t="shared" si="88"/>
        <v>Other poultry (ducks)</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Other poultry (ducks)</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Other poultry (ducks)</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Other poultry (ducks)</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Other poultry (ducks)</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Other poultry (ducks)</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Other poultry (ducks)</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Other poultry (ducks)</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Other poultry (ducks)</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Other poultry (ducks)</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Other poultry (ducks)</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Other poultry (ducks)</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Other poultry (ducks)</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Other poultry (ducks)</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Other poultry (ducks)</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Other poultry (ducks)</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Other poultry (ducks)</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Other poultry (ducks)</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Other poultry (ducks)</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Other poultry (ducks)</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Other poultry (ducks)</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Other poultry (ducks)</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Other poultry (ducks)</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Other poultry (ducks)</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Other poultry (ducks)</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Other poultry (ducks)</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Other poultry (ducks)</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Other poultry (ducks)</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Other poultry (ducks)</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Other poultry (ducks)</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Other poultry (ducks)</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Other poultry (ducks)</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Other poultry (ducks)</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Other poultry (ducks)</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Other poultry (ducks)</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Other poultry (ducks)</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Other poultry (ducks)</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Other poultry (ducks)</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Other poultry (ducks)</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Other poultry (ducks)</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Other poultry (ducks)</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Other poultry (ducks)</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Other poultry (ducks)</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Other poultry (ducks)</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Other poultry (ducks)</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Other poultry (ducks)</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Other poultry (ducks)</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13000000}"/>
  <mergeCells count="7">
    <mergeCell ref="A144:G144"/>
    <mergeCell ref="D4:G6"/>
    <mergeCell ref="I6:K6"/>
    <mergeCell ref="C7:C9"/>
    <mergeCell ref="D7:G9"/>
    <mergeCell ref="I7:K7"/>
    <mergeCell ref="I8:K8"/>
  </mergeCells>
  <conditionalFormatting sqref="G25 G111:G112 G189">
    <cfRule type="expression" dxfId="23" priority="8">
      <formula>$G25="CS"</formula>
    </cfRule>
  </conditionalFormatting>
  <conditionalFormatting sqref="G123:G124">
    <cfRule type="expression" dxfId="22" priority="2">
      <formula>$G123="CS"</formula>
    </cfRule>
  </conditionalFormatting>
  <conditionalFormatting sqref="G31">
    <cfRule type="expression" dxfId="21" priority="7">
      <formula>$G31="CS"</formula>
    </cfRule>
  </conditionalFormatting>
  <conditionalFormatting sqref="G37">
    <cfRule type="expression" dxfId="20" priority="6">
      <formula>$G37="CS"</formula>
    </cfRule>
  </conditionalFormatting>
  <conditionalFormatting sqref="G41">
    <cfRule type="expression" dxfId="19" priority="5">
      <formula>$G41="CS"</formula>
    </cfRule>
  </conditionalFormatting>
  <conditionalFormatting sqref="G56">
    <cfRule type="expression" dxfId="18" priority="4">
      <formula>$G56="CS"</formula>
    </cfRule>
  </conditionalFormatting>
  <conditionalFormatting sqref="G135">
    <cfRule type="expression" dxfId="17" priority="3">
      <formula>$G135="CS"</formula>
    </cfRule>
  </conditionalFormatting>
  <conditionalFormatting sqref="G185">
    <cfRule type="expression" dxfId="16" priority="1">
      <formula>$G185="CS"</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88</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Weight_Other poultry (geese)</v>
      </c>
      <c r="B13" s="25" t="s">
        <v>165</v>
      </c>
      <c r="C13" s="25" t="s">
        <v>121</v>
      </c>
      <c r="D13" s="77" t="str">
        <f ca="1">VLOOKUP(A13,Parameters,4,0)</f>
        <v>-</v>
      </c>
      <c r="E13" s="46" t="str">
        <f t="shared" ref="E13:E14" si="1">$A$1</f>
        <v>Other poultry (geese)</v>
      </c>
      <c r="F13" s="77" t="str">
        <f ca="1">VLOOKUP(A13,Parameters,6,0)</f>
        <v>kg</v>
      </c>
      <c r="G13" s="223"/>
      <c r="H13" s="14">
        <f ca="1">INDEX(Parameters,MATCH($A13,Parameters!$A:$A,0),MATCH(H$3,Parameters!$8:$8,0))</f>
        <v>3.5</v>
      </c>
      <c r="I13" s="14">
        <f ca="1">INDEX(Parameters,MATCH($A13,Parameters!$A:$A,0),MATCH(I$3,Parameters!$8:$8,0))</f>
        <v>3.5</v>
      </c>
      <c r="J13" s="14">
        <f ca="1">INDEX(Parameters,MATCH($A13,Parameters!$A:$A,0),MATCH(J$3,Parameters!$8:$8,0))</f>
        <v>3.5</v>
      </c>
      <c r="K13" s="14">
        <f ca="1">INDEX(Parameters,MATCH($A13,Parameters!$A:$A,0),MATCH(K$3,Parameters!$8:$8,0))</f>
        <v>3.5</v>
      </c>
      <c r="L13" s="14">
        <f ca="1">INDEX(Parameters,MATCH($A13,Parameters!$A:$A,0),MATCH(L$3,Parameters!$8:$8,0))</f>
        <v>3.5</v>
      </c>
      <c r="M13" s="14">
        <f ca="1">INDEX(Parameters,MATCH($A13,Parameters!$A:$A,0),MATCH(M$3,Parameters!$8:$8,0))</f>
        <v>3.5</v>
      </c>
      <c r="N13" s="14">
        <f ca="1">INDEX(Parameters,MATCH($A13,Parameters!$A:$A,0),MATCH(N$3,Parameters!$8:$8,0))</f>
        <v>3.5</v>
      </c>
      <c r="O13" s="14">
        <f ca="1">INDEX(Parameters,MATCH($A13,Parameters!$A:$A,0),MATCH(O$3,Parameters!$8:$8,0))</f>
        <v>3.5</v>
      </c>
      <c r="P13" s="14">
        <f ca="1">INDEX(Parameters,MATCH($A13,Parameters!$A:$A,0),MATCH(P$3,Parameters!$8:$8,0))</f>
        <v>3.5</v>
      </c>
      <c r="Q13" s="14">
        <f ca="1">INDEX(Parameters,MATCH($A13,Parameters!$A:$A,0),MATCH(Q$3,Parameters!$8:$8,0))</f>
        <v>3.5</v>
      </c>
      <c r="R13" s="14">
        <f ca="1">INDEX(Parameters,MATCH($A13,Parameters!$A:$A,0),MATCH(R$3,Parameters!$8:$8,0))</f>
        <v>3.5</v>
      </c>
      <c r="S13" s="14">
        <f ca="1">INDEX(Parameters,MATCH($A13,Parameters!$A:$A,0),MATCH(S$3,Parameters!$8:$8,0))</f>
        <v>3.5</v>
      </c>
      <c r="T13" s="14">
        <f ca="1">INDEX(Parameters,MATCH($A13,Parameters!$A:$A,0),MATCH(T$3,Parameters!$8:$8,0))</f>
        <v>3.5</v>
      </c>
      <c r="U13" s="14">
        <f ca="1">INDEX(Parameters,MATCH($A13,Parameters!$A:$A,0),MATCH(U$3,Parameters!$8:$8,0))</f>
        <v>3.5</v>
      </c>
      <c r="V13" s="14">
        <f ca="1">INDEX(Parameters,MATCH($A13,Parameters!$A:$A,0),MATCH(V$3,Parameters!$8:$8,0))</f>
        <v>3.5</v>
      </c>
      <c r="W13" s="14">
        <f ca="1">INDEX(Parameters,MATCH($A13,Parameters!$A:$A,0),MATCH(W$3,Parameters!$8:$8,0))</f>
        <v>3.5</v>
      </c>
      <c r="X13" s="14">
        <f ca="1">INDEX(Parameters,MATCH($A13,Parameters!$A:$A,0),MATCH(X$3,Parameters!$8:$8,0))</f>
        <v>3.5</v>
      </c>
      <c r="Y13" s="14">
        <f ca="1">INDEX(Parameters,MATCH($A13,Parameters!$A:$A,0),MATCH(Y$3,Parameters!$8:$8,0))</f>
        <v>3.5</v>
      </c>
      <c r="Z13" s="14">
        <f ca="1">INDEX(Parameters,MATCH($A13,Parameters!$A:$A,0),MATCH(Z$3,Parameters!$8:$8,0))</f>
        <v>3.5</v>
      </c>
      <c r="AA13" s="14">
        <f ca="1">INDEX(Parameters,MATCH($A13,Parameters!$A:$A,0),MATCH(AA$3,Parameters!$8:$8,0))</f>
        <v>3.5</v>
      </c>
      <c r="AB13" s="14">
        <f ca="1">INDEX(Parameters,MATCH($A13,Parameters!$A:$A,0),MATCH(AB$3,Parameters!$8:$8,0))</f>
        <v>3.5</v>
      </c>
      <c r="AC13" s="14">
        <f ca="1">INDEX(Parameters,MATCH($A13,Parameters!$A:$A,0),MATCH(AC$3,Parameters!$8:$8,0))</f>
        <v>3.5</v>
      </c>
      <c r="AD13" s="14">
        <f ca="1">INDEX(Parameters,MATCH($A13,Parameters!$A:$A,0),MATCH(AD$3,Parameters!$8:$8,0))</f>
        <v>3.5</v>
      </c>
      <c r="AE13" s="14">
        <f ca="1">INDEX(Parameters,MATCH($A13,Parameters!$A:$A,0),MATCH(AE$3,Parameters!$8:$8,0))</f>
        <v>3.5</v>
      </c>
      <c r="AF13" s="14">
        <f ca="1">INDEX(Parameters,MATCH($A13,Parameters!$A:$A,0),MATCH(AF$3,Parameters!$8:$8,0))</f>
        <v>3.5</v>
      </c>
      <c r="AG13" s="14">
        <f ca="1">INDEX(Parameters,MATCH($A13,Parameters!$A:$A,0),MATCH(AG$3,Parameters!$8:$8,0))</f>
        <v>3.5</v>
      </c>
      <c r="AH13" s="14">
        <f ca="1">INDEX(Parameters,MATCH($A13,Parameters!$A:$A,0),MATCH(AH$3,Parameters!$8:$8,0))</f>
        <v>3.5</v>
      </c>
      <c r="AI13" s="14">
        <f ca="1">INDEX(Parameters,MATCH($A13,Parameters!$A:$A,0),MATCH(AI$3,Parameters!$8:$8,0))</f>
        <v>3.5</v>
      </c>
      <c r="AJ13" s="14">
        <f ca="1">INDEX(Parameters,MATCH($A13,Parameters!$A:$A,0),MATCH(AJ$3,Parameters!$8:$8,0))</f>
        <v>3.5</v>
      </c>
      <c r="AK13" s="14">
        <f ca="1">INDEX(Parameters,MATCH($A13,Parameters!$A:$A,0),MATCH(AK$3,Parameters!$8:$8,0))</f>
        <v>3.5</v>
      </c>
      <c r="AL13" s="14">
        <f ca="1">INDEX(Parameters,MATCH($A13,Parameters!$A:$A,0),MATCH(AL$3,Parameters!$8:$8,0))</f>
        <v>3.5</v>
      </c>
      <c r="AM13" s="14"/>
      <c r="AN13" s="14"/>
      <c r="AO13" s="14"/>
      <c r="AP13" s="14"/>
      <c r="AQ13" s="14"/>
    </row>
    <row r="14" spans="1:43" ht="18" x14ac:dyDescent="0.35">
      <c r="A14" s="66" t="str">
        <f>C14&amp;"_"&amp;E14</f>
        <v>Nex_Other poultry (geese)</v>
      </c>
      <c r="B14" s="25" t="s">
        <v>165</v>
      </c>
      <c r="C14" s="34" t="s">
        <v>188</v>
      </c>
      <c r="D14" s="77" t="str">
        <f ca="1">VLOOKUP(A14,Parameters,4,0)</f>
        <v>N</v>
      </c>
      <c r="E14" s="46" t="str">
        <f t="shared" si="1"/>
        <v>Other poultry (geese)</v>
      </c>
      <c r="F14" s="77" t="str">
        <f ca="1">VLOOKUP(A14,Parameters,6,0)</f>
        <v>kg N/1000 kg animal mass day-1</v>
      </c>
      <c r="G14" s="221"/>
      <c r="H14" s="14">
        <f ca="1">INDEX(Parameters,MATCH($A14,Parameters!$A:$A,0),MATCH(H$3,Parameters!$8:$8,0))</f>
        <v>0.83</v>
      </c>
      <c r="I14" s="14">
        <f ca="1">INDEX(Parameters,MATCH($A14,Parameters!$A:$A,0),MATCH(I$3,Parameters!$8:$8,0))</f>
        <v>0.83</v>
      </c>
      <c r="J14" s="14">
        <f ca="1">INDEX(Parameters,MATCH($A14,Parameters!$A:$A,0),MATCH(J$3,Parameters!$8:$8,0))</f>
        <v>0.83</v>
      </c>
      <c r="K14" s="14">
        <f ca="1">INDEX(Parameters,MATCH($A14,Parameters!$A:$A,0),MATCH(K$3,Parameters!$8:$8,0))</f>
        <v>0.83</v>
      </c>
      <c r="L14" s="14">
        <f ca="1">INDEX(Parameters,MATCH($A14,Parameters!$A:$A,0),MATCH(L$3,Parameters!$8:$8,0))</f>
        <v>0.83</v>
      </c>
      <c r="M14" s="14">
        <f ca="1">INDEX(Parameters,MATCH($A14,Parameters!$A:$A,0),MATCH(M$3,Parameters!$8:$8,0))</f>
        <v>0.83</v>
      </c>
      <c r="N14" s="14">
        <f ca="1">INDEX(Parameters,MATCH($A14,Parameters!$A:$A,0),MATCH(N$3,Parameters!$8:$8,0))</f>
        <v>0.83</v>
      </c>
      <c r="O14" s="14">
        <f ca="1">INDEX(Parameters,MATCH($A14,Parameters!$A:$A,0),MATCH(O$3,Parameters!$8:$8,0))</f>
        <v>0.83</v>
      </c>
      <c r="P14" s="14">
        <f ca="1">INDEX(Parameters,MATCH($A14,Parameters!$A:$A,0),MATCH(P$3,Parameters!$8:$8,0))</f>
        <v>0.83</v>
      </c>
      <c r="Q14" s="14">
        <f ca="1">INDEX(Parameters,MATCH($A14,Parameters!$A:$A,0),MATCH(Q$3,Parameters!$8:$8,0))</f>
        <v>0.83</v>
      </c>
      <c r="R14" s="14">
        <f ca="1">INDEX(Parameters,MATCH($A14,Parameters!$A:$A,0),MATCH(R$3,Parameters!$8:$8,0))</f>
        <v>0.83</v>
      </c>
      <c r="S14" s="14">
        <f ca="1">INDEX(Parameters,MATCH($A14,Parameters!$A:$A,0),MATCH(S$3,Parameters!$8:$8,0))</f>
        <v>0.83</v>
      </c>
      <c r="T14" s="14">
        <f ca="1">INDEX(Parameters,MATCH($A14,Parameters!$A:$A,0),MATCH(T$3,Parameters!$8:$8,0))</f>
        <v>0.83</v>
      </c>
      <c r="U14" s="14">
        <f ca="1">INDEX(Parameters,MATCH($A14,Parameters!$A:$A,0),MATCH(U$3,Parameters!$8:$8,0))</f>
        <v>0.83</v>
      </c>
      <c r="V14" s="14">
        <f ca="1">INDEX(Parameters,MATCH($A14,Parameters!$A:$A,0),MATCH(V$3,Parameters!$8:$8,0))</f>
        <v>0.83</v>
      </c>
      <c r="W14" s="14">
        <f ca="1">INDEX(Parameters,MATCH($A14,Parameters!$A:$A,0),MATCH(W$3,Parameters!$8:$8,0))</f>
        <v>0.83</v>
      </c>
      <c r="X14" s="14">
        <f ca="1">INDEX(Parameters,MATCH($A14,Parameters!$A:$A,0),MATCH(X$3,Parameters!$8:$8,0))</f>
        <v>0.83</v>
      </c>
      <c r="Y14" s="14">
        <f ca="1">INDEX(Parameters,MATCH($A14,Parameters!$A:$A,0),MATCH(Y$3,Parameters!$8:$8,0))</f>
        <v>0.83</v>
      </c>
      <c r="Z14" s="14">
        <f ca="1">INDEX(Parameters,MATCH($A14,Parameters!$A:$A,0),MATCH(Z$3,Parameters!$8:$8,0))</f>
        <v>0.83</v>
      </c>
      <c r="AA14" s="14">
        <f ca="1">INDEX(Parameters,MATCH($A14,Parameters!$A:$A,0),MATCH(AA$3,Parameters!$8:$8,0))</f>
        <v>0.83</v>
      </c>
      <c r="AB14" s="14">
        <f ca="1">INDEX(Parameters,MATCH($A14,Parameters!$A:$A,0),MATCH(AB$3,Parameters!$8:$8,0))</f>
        <v>0.83</v>
      </c>
      <c r="AC14" s="14">
        <f ca="1">INDEX(Parameters,MATCH($A14,Parameters!$A:$A,0),MATCH(AC$3,Parameters!$8:$8,0))</f>
        <v>0.83</v>
      </c>
      <c r="AD14" s="14">
        <f ca="1">INDEX(Parameters,MATCH($A14,Parameters!$A:$A,0),MATCH(AD$3,Parameters!$8:$8,0))</f>
        <v>0.83</v>
      </c>
      <c r="AE14" s="14">
        <f ca="1">INDEX(Parameters,MATCH($A14,Parameters!$A:$A,0),MATCH(AE$3,Parameters!$8:$8,0))</f>
        <v>0.83</v>
      </c>
      <c r="AF14" s="14">
        <f ca="1">INDEX(Parameters,MATCH($A14,Parameters!$A:$A,0),MATCH(AF$3,Parameters!$8:$8,0))</f>
        <v>0.83</v>
      </c>
      <c r="AG14" s="14">
        <f ca="1">INDEX(Parameters,MATCH($A14,Parameters!$A:$A,0),MATCH(AG$3,Parameters!$8:$8,0))</f>
        <v>0.83</v>
      </c>
      <c r="AH14" s="14">
        <f ca="1">INDEX(Parameters,MATCH($A14,Parameters!$A:$A,0),MATCH(AH$3,Parameters!$8:$8,0))</f>
        <v>0.83</v>
      </c>
      <c r="AI14" s="14">
        <f ca="1">INDEX(Parameters,MATCH($A14,Parameters!$A:$A,0),MATCH(AI$3,Parameters!$8:$8,0))</f>
        <v>0.83</v>
      </c>
      <c r="AJ14" s="14">
        <f ca="1">INDEX(Parameters,MATCH($A14,Parameters!$A:$A,0),MATCH(AJ$3,Parameters!$8:$8,0))</f>
        <v>0.83</v>
      </c>
      <c r="AK14" s="14">
        <f ca="1">INDEX(Parameters,MATCH($A14,Parameters!$A:$A,0),MATCH(AK$3,Parameters!$8:$8,0))</f>
        <v>0.83</v>
      </c>
      <c r="AL14" s="14">
        <f ca="1">INDEX(Parameters,MATCH($A14,Parameters!$A:$A,0),MATCH(AL$3,Parameters!$8:$8,0))</f>
        <v>0.83</v>
      </c>
      <c r="AM14" s="14"/>
      <c r="AN14" s="14"/>
      <c r="AO14" s="14"/>
      <c r="AP14" s="14"/>
      <c r="AQ14" s="14"/>
    </row>
    <row r="15" spans="1:43" x14ac:dyDescent="0.25">
      <c r="A15" s="66" t="str">
        <f>C15&amp;"_"&amp;E15</f>
        <v>Number of livestock_Other poultry (geese)</v>
      </c>
      <c r="B15" s="25" t="s">
        <v>165</v>
      </c>
      <c r="C15" s="25" t="s">
        <v>114</v>
      </c>
      <c r="D15" s="25" t="s">
        <v>49</v>
      </c>
      <c r="E15" s="46" t="str">
        <f>$A$1</f>
        <v>Other poultry (geese)</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Other poultry (geese)</v>
      </c>
      <c r="F16" s="25" t="s">
        <v>148</v>
      </c>
      <c r="G16" s="221"/>
      <c r="H16" s="14">
        <f ca="1">H13/1000*H14*Parameters!$K$10</f>
        <v>1.060325</v>
      </c>
      <c r="I16" s="14">
        <f ca="1">I13/1000*I14*Parameters!$K$10</f>
        <v>1.060325</v>
      </c>
      <c r="J16" s="14">
        <f ca="1">J13/1000*J14*Parameters!$K$10</f>
        <v>1.060325</v>
      </c>
      <c r="K16" s="14">
        <f ca="1">K13/1000*K14*Parameters!$K$10</f>
        <v>1.060325</v>
      </c>
      <c r="L16" s="14">
        <f ca="1">L13/1000*L14*Parameters!$K$10</f>
        <v>1.060325</v>
      </c>
      <c r="M16" s="14">
        <f ca="1">M13/1000*M14*Parameters!$K$10</f>
        <v>1.060325</v>
      </c>
      <c r="N16" s="14">
        <f ca="1">N13/1000*N14*Parameters!$K$10</f>
        <v>1.060325</v>
      </c>
      <c r="O16" s="14">
        <f ca="1">O13/1000*O14*Parameters!$K$10</f>
        <v>1.060325</v>
      </c>
      <c r="P16" s="14">
        <f ca="1">P13/1000*P14*Parameters!$K$10</f>
        <v>1.060325</v>
      </c>
      <c r="Q16" s="14">
        <f ca="1">Q13/1000*Q14*Parameters!$K$10</f>
        <v>1.060325</v>
      </c>
      <c r="R16" s="14">
        <f ca="1">R13/1000*R14*Parameters!$K$10</f>
        <v>1.060325</v>
      </c>
      <c r="S16" s="14">
        <f ca="1">S13/1000*S14*Parameters!$K$10</f>
        <v>1.060325</v>
      </c>
      <c r="T16" s="14">
        <f ca="1">T13/1000*T14*Parameters!$K$10</f>
        <v>1.060325</v>
      </c>
      <c r="U16" s="14">
        <f ca="1">U13/1000*U14*Parameters!$K$10</f>
        <v>1.060325</v>
      </c>
      <c r="V16" s="14">
        <f ca="1">V13/1000*V14*Parameters!$K$10</f>
        <v>1.060325</v>
      </c>
      <c r="W16" s="14">
        <f ca="1">W13/1000*W14*Parameters!$K$10</f>
        <v>1.060325</v>
      </c>
      <c r="X16" s="14">
        <f ca="1">X13/1000*X14*Parameters!$K$10</f>
        <v>1.060325</v>
      </c>
      <c r="Y16" s="14">
        <f ca="1">Y13/1000*Y14*Parameters!$K$10</f>
        <v>1.060325</v>
      </c>
      <c r="Z16" s="14">
        <f ca="1">Z13/1000*Z14*Parameters!$K$10</f>
        <v>1.060325</v>
      </c>
      <c r="AA16" s="14">
        <f ca="1">AA13/1000*AA14*Parameters!$K$10</f>
        <v>1.060325</v>
      </c>
      <c r="AB16" s="14">
        <f ca="1">AB13/1000*AB14*Parameters!$K$10</f>
        <v>1.060325</v>
      </c>
      <c r="AC16" s="14">
        <f ca="1">AC13/1000*AC14*Parameters!$K$10</f>
        <v>1.060325</v>
      </c>
      <c r="AD16" s="14">
        <f ca="1">AD13/1000*AD14*Parameters!$K$10</f>
        <v>1.060325</v>
      </c>
      <c r="AE16" s="14">
        <f ca="1">AE13/1000*AE14*Parameters!$K$10</f>
        <v>1.060325</v>
      </c>
      <c r="AF16" s="14">
        <f ca="1">AF13/1000*AF14*Parameters!$K$10</f>
        <v>1.060325</v>
      </c>
      <c r="AG16" s="14">
        <f ca="1">AG13/1000*AG14*Parameters!$K$10</f>
        <v>1.060325</v>
      </c>
      <c r="AH16" s="14">
        <f ca="1">AH13/1000*AH14*Parameters!$K$10</f>
        <v>1.060325</v>
      </c>
      <c r="AI16" s="14">
        <f ca="1">AI13/1000*AI14*Parameters!$K$10</f>
        <v>1.060325</v>
      </c>
      <c r="AJ16" s="14">
        <f ca="1">AJ13/1000*AJ14*Parameters!$K$10</f>
        <v>1.060325</v>
      </c>
      <c r="AK16" s="14">
        <f ca="1">AK13/1000*AK14*Parameters!$K$10</f>
        <v>1.060325</v>
      </c>
      <c r="AL16" s="14">
        <f ca="1">AL13/1000*AL14*Parameters!$K$10</f>
        <v>1.060325</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period_Other poultry (geese)</v>
      </c>
      <c r="B18" s="25" t="s">
        <v>165</v>
      </c>
      <c r="C18" s="25" t="s">
        <v>152</v>
      </c>
      <c r="D18" s="77" t="str">
        <f ca="1">VLOOKUP(A18,Parameters,4,0)</f>
        <v>-</v>
      </c>
      <c r="E18" s="46" t="str">
        <f t="shared" ref="E18:E107" si="2">$A$1</f>
        <v>Other poultry (geese)</v>
      </c>
      <c r="F18" s="77" t="str">
        <f ca="1">VLOOKUP(A18,Parameters,6,0)</f>
        <v>Days</v>
      </c>
      <c r="G18" s="223"/>
      <c r="H18" s="14">
        <f ca="1">INDEX(Parameters,MATCH($A18,Parameters!$A:$A,0),MATCH(H$3,Parameters!$8:$8,0))</f>
        <v>365</v>
      </c>
      <c r="I18" s="14">
        <f ca="1">INDEX(Parameters,MATCH($A18,Parameters!$A:$A,0),MATCH(I$3,Parameters!$8:$8,0))</f>
        <v>365</v>
      </c>
      <c r="J18" s="14">
        <f ca="1">INDEX(Parameters,MATCH($A18,Parameters!$A:$A,0),MATCH(J$3,Parameters!$8:$8,0))</f>
        <v>365</v>
      </c>
      <c r="K18" s="14">
        <f ca="1">INDEX(Parameters,MATCH($A18,Parameters!$A:$A,0),MATCH(K$3,Parameters!$8:$8,0))</f>
        <v>365</v>
      </c>
      <c r="L18" s="14">
        <f ca="1">INDEX(Parameters,MATCH($A18,Parameters!$A:$A,0),MATCH(L$3,Parameters!$8:$8,0))</f>
        <v>365</v>
      </c>
      <c r="M18" s="14">
        <f ca="1">INDEX(Parameters,MATCH($A18,Parameters!$A:$A,0),MATCH(M$3,Parameters!$8:$8,0))</f>
        <v>365</v>
      </c>
      <c r="N18" s="14">
        <f ca="1">INDEX(Parameters,MATCH($A18,Parameters!$A:$A,0),MATCH(N$3,Parameters!$8:$8,0))</f>
        <v>365</v>
      </c>
      <c r="O18" s="14">
        <f ca="1">INDEX(Parameters,MATCH($A18,Parameters!$A:$A,0),MATCH(O$3,Parameters!$8:$8,0))</f>
        <v>365</v>
      </c>
      <c r="P18" s="14">
        <f ca="1">INDEX(Parameters,MATCH($A18,Parameters!$A:$A,0),MATCH(P$3,Parameters!$8:$8,0))</f>
        <v>365</v>
      </c>
      <c r="Q18" s="14">
        <f ca="1">INDEX(Parameters,MATCH($A18,Parameters!$A:$A,0),MATCH(Q$3,Parameters!$8:$8,0))</f>
        <v>365</v>
      </c>
      <c r="R18" s="14">
        <f ca="1">INDEX(Parameters,MATCH($A18,Parameters!$A:$A,0),MATCH(R$3,Parameters!$8:$8,0))</f>
        <v>365</v>
      </c>
      <c r="S18" s="14">
        <f ca="1">INDEX(Parameters,MATCH($A18,Parameters!$A:$A,0),MATCH(S$3,Parameters!$8:$8,0))</f>
        <v>365</v>
      </c>
      <c r="T18" s="14">
        <f ca="1">INDEX(Parameters,MATCH($A18,Parameters!$A:$A,0),MATCH(T$3,Parameters!$8:$8,0))</f>
        <v>365</v>
      </c>
      <c r="U18" s="14">
        <f ca="1">INDEX(Parameters,MATCH($A18,Parameters!$A:$A,0),MATCH(U$3,Parameters!$8:$8,0))</f>
        <v>365</v>
      </c>
      <c r="V18" s="14">
        <f ca="1">INDEX(Parameters,MATCH($A18,Parameters!$A:$A,0),MATCH(V$3,Parameters!$8:$8,0))</f>
        <v>365</v>
      </c>
      <c r="W18" s="14">
        <f ca="1">INDEX(Parameters,MATCH($A18,Parameters!$A:$A,0),MATCH(W$3,Parameters!$8:$8,0))</f>
        <v>365</v>
      </c>
      <c r="X18" s="14">
        <f ca="1">INDEX(Parameters,MATCH($A18,Parameters!$A:$A,0),MATCH(X$3,Parameters!$8:$8,0))</f>
        <v>365</v>
      </c>
      <c r="Y18" s="14">
        <f ca="1">INDEX(Parameters,MATCH($A18,Parameters!$A:$A,0),MATCH(Y$3,Parameters!$8:$8,0))</f>
        <v>365</v>
      </c>
      <c r="Z18" s="14">
        <f ca="1">INDEX(Parameters,MATCH($A18,Parameters!$A:$A,0),MATCH(Z$3,Parameters!$8:$8,0))</f>
        <v>365</v>
      </c>
      <c r="AA18" s="14">
        <f ca="1">INDEX(Parameters,MATCH($A18,Parameters!$A:$A,0),MATCH(AA$3,Parameters!$8:$8,0))</f>
        <v>365</v>
      </c>
      <c r="AB18" s="14">
        <f ca="1">INDEX(Parameters,MATCH($A18,Parameters!$A:$A,0),MATCH(AB$3,Parameters!$8:$8,0))</f>
        <v>365</v>
      </c>
      <c r="AC18" s="14">
        <f ca="1">INDEX(Parameters,MATCH($A18,Parameters!$A:$A,0),MATCH(AC$3,Parameters!$8:$8,0))</f>
        <v>365</v>
      </c>
      <c r="AD18" s="14">
        <f ca="1">INDEX(Parameters,MATCH($A18,Parameters!$A:$A,0),MATCH(AD$3,Parameters!$8:$8,0))</f>
        <v>365</v>
      </c>
      <c r="AE18" s="14">
        <f ca="1">INDEX(Parameters,MATCH($A18,Parameters!$A:$A,0),MATCH(AE$3,Parameters!$8:$8,0))</f>
        <v>365</v>
      </c>
      <c r="AF18" s="14">
        <f ca="1">INDEX(Parameters,MATCH($A18,Parameters!$A:$A,0),MATCH(AF$3,Parameters!$8:$8,0))</f>
        <v>365</v>
      </c>
      <c r="AG18" s="14">
        <f ca="1">INDEX(Parameters,MATCH($A18,Parameters!$A:$A,0),MATCH(AG$3,Parameters!$8:$8,0))</f>
        <v>365</v>
      </c>
      <c r="AH18" s="14">
        <f ca="1">INDEX(Parameters,MATCH($A18,Parameters!$A:$A,0),MATCH(AH$3,Parameters!$8:$8,0))</f>
        <v>365</v>
      </c>
      <c r="AI18" s="14">
        <f ca="1">INDEX(Parameters,MATCH($A18,Parameters!$A:$A,0),MATCH(AI$3,Parameters!$8:$8,0))</f>
        <v>365</v>
      </c>
      <c r="AJ18" s="14">
        <f ca="1">INDEX(Parameters,MATCH($A18,Parameters!$A:$A,0),MATCH(AJ$3,Parameters!$8:$8,0))</f>
        <v>365</v>
      </c>
      <c r="AK18" s="14">
        <f ca="1">INDEX(Parameters,MATCH($A18,Parameters!$A:$A,0),MATCH(AK$3,Parameters!$8:$8,0))</f>
        <v>365</v>
      </c>
      <c r="AL18" s="14">
        <f ca="1">INDEX(Parameters,MATCH($A18,Parameters!$A:$A,0),MATCH(AL$3,Parameters!$8:$8,0))</f>
        <v>365</v>
      </c>
      <c r="AM18" s="14"/>
      <c r="AN18" s="14"/>
      <c r="AO18" s="14"/>
      <c r="AP18" s="14"/>
      <c r="AQ18" s="14"/>
    </row>
    <row r="19" spans="1:43" x14ac:dyDescent="0.25">
      <c r="A19" s="66" t="str">
        <f t="shared" ref="A19:A20" si="3">C19&amp;"_"&amp;E19</f>
        <v>Proportion of N excreted as TAN_Other poultry (geese)</v>
      </c>
      <c r="B19" s="25" t="s">
        <v>165</v>
      </c>
      <c r="C19" s="25" t="s">
        <v>486</v>
      </c>
      <c r="D19" s="77" t="str">
        <f ca="1">VLOOKUP(A19,Parameters,4,0)</f>
        <v>-</v>
      </c>
      <c r="E19" s="46" t="str">
        <f t="shared" si="2"/>
        <v>Other poultry (geese)</v>
      </c>
      <c r="F19" s="77" t="str">
        <f ca="1">VLOOKUP(A19,Parameters,6,0)</f>
        <v>Fraction</v>
      </c>
      <c r="G19" s="223"/>
      <c r="H19" s="162">
        <f ca="1">INDEX(Parameters,MATCH($A19,Parameters!$A:$A,0),MATCH(H$3,Parameters!$8:$8,0))</f>
        <v>0.7</v>
      </c>
      <c r="I19" s="162">
        <f ca="1">INDEX(Parameters,MATCH($A19,Parameters!$A:$A,0),MATCH(I$3,Parameters!$8:$8,0))</f>
        <v>0.7</v>
      </c>
      <c r="J19" s="162">
        <f ca="1">INDEX(Parameters,MATCH($A19,Parameters!$A:$A,0),MATCH(J$3,Parameters!$8:$8,0))</f>
        <v>0.7</v>
      </c>
      <c r="K19" s="162">
        <f ca="1">INDEX(Parameters,MATCH($A19,Parameters!$A:$A,0),MATCH(K$3,Parameters!$8:$8,0))</f>
        <v>0.7</v>
      </c>
      <c r="L19" s="162">
        <f ca="1">INDEX(Parameters,MATCH($A19,Parameters!$A:$A,0),MATCH(L$3,Parameters!$8:$8,0))</f>
        <v>0.7</v>
      </c>
      <c r="M19" s="162">
        <f ca="1">INDEX(Parameters,MATCH($A19,Parameters!$A:$A,0),MATCH(M$3,Parameters!$8:$8,0))</f>
        <v>0.7</v>
      </c>
      <c r="N19" s="162">
        <f ca="1">INDEX(Parameters,MATCH($A19,Parameters!$A:$A,0),MATCH(N$3,Parameters!$8:$8,0))</f>
        <v>0.7</v>
      </c>
      <c r="O19" s="162">
        <f ca="1">INDEX(Parameters,MATCH($A19,Parameters!$A:$A,0),MATCH(O$3,Parameters!$8:$8,0))</f>
        <v>0.7</v>
      </c>
      <c r="P19" s="162">
        <f ca="1">INDEX(Parameters,MATCH($A19,Parameters!$A:$A,0),MATCH(P$3,Parameters!$8:$8,0))</f>
        <v>0.7</v>
      </c>
      <c r="Q19" s="162">
        <f ca="1">INDEX(Parameters,MATCH($A19,Parameters!$A:$A,0),MATCH(Q$3,Parameters!$8:$8,0))</f>
        <v>0.7</v>
      </c>
      <c r="R19" s="162">
        <f ca="1">INDEX(Parameters,MATCH($A19,Parameters!$A:$A,0),MATCH(R$3,Parameters!$8:$8,0))</f>
        <v>0.7</v>
      </c>
      <c r="S19" s="162">
        <f ca="1">INDEX(Parameters,MATCH($A19,Parameters!$A:$A,0),MATCH(S$3,Parameters!$8:$8,0))</f>
        <v>0.7</v>
      </c>
      <c r="T19" s="162">
        <f ca="1">INDEX(Parameters,MATCH($A19,Parameters!$A:$A,0),MATCH(T$3,Parameters!$8:$8,0))</f>
        <v>0.7</v>
      </c>
      <c r="U19" s="162">
        <f ca="1">INDEX(Parameters,MATCH($A19,Parameters!$A:$A,0),MATCH(U$3,Parameters!$8:$8,0))</f>
        <v>0.7</v>
      </c>
      <c r="V19" s="162">
        <f ca="1">INDEX(Parameters,MATCH($A19,Parameters!$A:$A,0),MATCH(V$3,Parameters!$8:$8,0))</f>
        <v>0.7</v>
      </c>
      <c r="W19" s="162">
        <f ca="1">INDEX(Parameters,MATCH($A19,Parameters!$A:$A,0),MATCH(W$3,Parameters!$8:$8,0))</f>
        <v>0.7</v>
      </c>
      <c r="X19" s="162">
        <f ca="1">INDEX(Parameters,MATCH($A19,Parameters!$A:$A,0),MATCH(X$3,Parameters!$8:$8,0))</f>
        <v>0.7</v>
      </c>
      <c r="Y19" s="162">
        <f ca="1">INDEX(Parameters,MATCH($A19,Parameters!$A:$A,0),MATCH(Y$3,Parameters!$8:$8,0))</f>
        <v>0.7</v>
      </c>
      <c r="Z19" s="162">
        <f ca="1">INDEX(Parameters,MATCH($A19,Parameters!$A:$A,0),MATCH(Z$3,Parameters!$8:$8,0))</f>
        <v>0.7</v>
      </c>
      <c r="AA19" s="162">
        <f ca="1">INDEX(Parameters,MATCH($A19,Parameters!$A:$A,0),MATCH(AA$3,Parameters!$8:$8,0))</f>
        <v>0.7</v>
      </c>
      <c r="AB19" s="162">
        <f ca="1">INDEX(Parameters,MATCH($A19,Parameters!$A:$A,0),MATCH(AB$3,Parameters!$8:$8,0))</f>
        <v>0.7</v>
      </c>
      <c r="AC19" s="162">
        <f ca="1">INDEX(Parameters,MATCH($A19,Parameters!$A:$A,0),MATCH(AC$3,Parameters!$8:$8,0))</f>
        <v>0.7</v>
      </c>
      <c r="AD19" s="162">
        <f ca="1">INDEX(Parameters,MATCH($A19,Parameters!$A:$A,0),MATCH(AD$3,Parameters!$8:$8,0))</f>
        <v>0.7</v>
      </c>
      <c r="AE19" s="162">
        <f ca="1">INDEX(Parameters,MATCH($A19,Parameters!$A:$A,0),MATCH(AE$3,Parameters!$8:$8,0))</f>
        <v>0.7</v>
      </c>
      <c r="AF19" s="162">
        <f ca="1">INDEX(Parameters,MATCH($A19,Parameters!$A:$A,0),MATCH(AF$3,Parameters!$8:$8,0))</f>
        <v>0.7</v>
      </c>
      <c r="AG19" s="162">
        <f ca="1">INDEX(Parameters,MATCH($A19,Parameters!$A:$A,0),MATCH(AG$3,Parameters!$8:$8,0))</f>
        <v>0.7</v>
      </c>
      <c r="AH19" s="162">
        <f ca="1">INDEX(Parameters,MATCH($A19,Parameters!$A:$A,0),MATCH(AH$3,Parameters!$8:$8,0))</f>
        <v>0.7</v>
      </c>
      <c r="AI19" s="162">
        <f ca="1">INDEX(Parameters,MATCH($A19,Parameters!$A:$A,0),MATCH(AI$3,Parameters!$8:$8,0))</f>
        <v>0.7</v>
      </c>
      <c r="AJ19" s="162">
        <f ca="1">INDEX(Parameters,MATCH($A19,Parameters!$A:$A,0),MATCH(AJ$3,Parameters!$8:$8,0))</f>
        <v>0.7</v>
      </c>
      <c r="AK19" s="162">
        <f ca="1">INDEX(Parameters,MATCH($A19,Parameters!$A:$A,0),MATCH(AK$3,Parameters!$8:$8,0))</f>
        <v>0.7</v>
      </c>
      <c r="AL19" s="162">
        <f ca="1">INDEX(Parameters,MATCH($A19,Parameters!$A:$A,0),MATCH(AL$3,Parameters!$8:$8,0))</f>
        <v>0.7</v>
      </c>
      <c r="AM19" s="162"/>
      <c r="AN19" s="162"/>
      <c r="AO19" s="162"/>
      <c r="AP19" s="162"/>
      <c r="AQ19" s="162"/>
    </row>
    <row r="20" spans="1:43" x14ac:dyDescent="0.25">
      <c r="A20" s="66" t="str">
        <f t="shared" si="3"/>
        <v>Prop excreta on yards_Other poultry (geese)</v>
      </c>
      <c r="B20" s="25" t="s">
        <v>165</v>
      </c>
      <c r="C20" s="25" t="s">
        <v>480</v>
      </c>
      <c r="D20" s="77" t="str">
        <f ca="1">VLOOKUP(A20,Parameters,4,0)</f>
        <v>-</v>
      </c>
      <c r="E20" s="46" t="str">
        <f t="shared" si="2"/>
        <v>Other poultry (geese)</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Other poultry (geese)</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Other poultry (geese)</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Other poultry (geese)</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Other poultry (geese)</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Other poultry (geese)</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Other poultry (geese)</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Other poultry (geese)</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Other poultry (geese)</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Other poultry (geese)</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Other poultry (geese)</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Xhouse_slurry_Other poultry (geese)</v>
      </c>
      <c r="B33" s="25" t="s">
        <v>165</v>
      </c>
      <c r="C33" s="119" t="s">
        <v>442</v>
      </c>
      <c r="D33" s="77" t="str">
        <f>VLOOKUP(A33,Parameters,4,0)</f>
        <v>-</v>
      </c>
      <c r="E33" s="46" t="str">
        <f t="shared" si="2"/>
        <v>Other poultry (geese)</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Other poultry (geese)</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Other poultry (geese)</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Other poultry (geese)</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Other poultry (geese)</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Other poultry (geese)</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Other poultry (geese)</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Other poultry (geese)</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Other poultry (geese)</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EF_NH3_house_slurry_Other poultry (geese)</v>
      </c>
      <c r="B43" s="25" t="s">
        <v>165</v>
      </c>
      <c r="C43" s="2" t="s">
        <v>178</v>
      </c>
      <c r="D43" s="77" t="str">
        <f ca="1">VLOOKUP(A43,Parameters,4,0)</f>
        <v>NH3-N</v>
      </c>
      <c r="E43" s="46" t="str">
        <f t="shared" si="2"/>
        <v>Other poultry (geese)</v>
      </c>
      <c r="F43" s="77" t="str">
        <f ca="1">VLOOKUP(A43,Parameters,6,0)</f>
        <v>Fraction TAN</v>
      </c>
      <c r="G43" s="175"/>
      <c r="H43" s="14">
        <f ca="1">INDEX(Parameters,MATCH($A43,Parameters!$A:$A,0),MATCH(H$3,Parameters!$8:$8,0))</f>
        <v>0</v>
      </c>
      <c r="I43" s="14">
        <f ca="1">INDEX(Parameters,MATCH($A43,Parameters!$A:$A,0),MATCH(I$3,Parameters!$8:$8,0))</f>
        <v>0</v>
      </c>
      <c r="J43" s="14">
        <f ca="1">INDEX(Parameters,MATCH($A43,Parameters!$A:$A,0),MATCH(J$3,Parameters!$8:$8,0))</f>
        <v>0</v>
      </c>
      <c r="K43" s="14">
        <f ca="1">INDEX(Parameters,MATCH($A43,Parameters!$A:$A,0),MATCH(K$3,Parameters!$8:$8,0))</f>
        <v>0</v>
      </c>
      <c r="L43" s="14">
        <f ca="1">INDEX(Parameters,MATCH($A43,Parameters!$A:$A,0),MATCH(L$3,Parameters!$8:$8,0))</f>
        <v>0</v>
      </c>
      <c r="M43" s="14">
        <f ca="1">INDEX(Parameters,MATCH($A43,Parameters!$A:$A,0),MATCH(M$3,Parameters!$8:$8,0))</f>
        <v>0</v>
      </c>
      <c r="N43" s="14">
        <f ca="1">INDEX(Parameters,MATCH($A43,Parameters!$A:$A,0),MATCH(N$3,Parameters!$8:$8,0))</f>
        <v>0</v>
      </c>
      <c r="O43" s="14">
        <f ca="1">INDEX(Parameters,MATCH($A43,Parameters!$A:$A,0),MATCH(O$3,Parameters!$8:$8,0))</f>
        <v>0</v>
      </c>
      <c r="P43" s="14">
        <f ca="1">INDEX(Parameters,MATCH($A43,Parameters!$A:$A,0),MATCH(P$3,Parameters!$8:$8,0))</f>
        <v>0</v>
      </c>
      <c r="Q43" s="14">
        <f ca="1">INDEX(Parameters,MATCH($A43,Parameters!$A:$A,0),MATCH(Q$3,Parameters!$8:$8,0))</f>
        <v>0</v>
      </c>
      <c r="R43" s="14">
        <f ca="1">INDEX(Parameters,MATCH($A43,Parameters!$A:$A,0),MATCH(R$3,Parameters!$8:$8,0))</f>
        <v>0</v>
      </c>
      <c r="S43" s="14">
        <f ca="1">INDEX(Parameters,MATCH($A43,Parameters!$A:$A,0),MATCH(S$3,Parameters!$8:$8,0))</f>
        <v>0</v>
      </c>
      <c r="T43" s="14">
        <f ca="1">INDEX(Parameters,MATCH($A43,Parameters!$A:$A,0),MATCH(T$3,Parameters!$8:$8,0))</f>
        <v>0</v>
      </c>
      <c r="U43" s="14">
        <f ca="1">INDEX(Parameters,MATCH($A43,Parameters!$A:$A,0),MATCH(U$3,Parameters!$8:$8,0))</f>
        <v>0</v>
      </c>
      <c r="V43" s="14">
        <f ca="1">INDEX(Parameters,MATCH($A43,Parameters!$A:$A,0),MATCH(V$3,Parameters!$8:$8,0))</f>
        <v>0</v>
      </c>
      <c r="W43" s="14">
        <f ca="1">INDEX(Parameters,MATCH($A43,Parameters!$A:$A,0),MATCH(W$3,Parameters!$8:$8,0))</f>
        <v>0</v>
      </c>
      <c r="X43" s="14">
        <f ca="1">INDEX(Parameters,MATCH($A43,Parameters!$A:$A,0),MATCH(X$3,Parameters!$8:$8,0))</f>
        <v>0</v>
      </c>
      <c r="Y43" s="14">
        <f ca="1">INDEX(Parameters,MATCH($A43,Parameters!$A:$A,0),MATCH(Y$3,Parameters!$8:$8,0))</f>
        <v>0</v>
      </c>
      <c r="Z43" s="14">
        <f ca="1">INDEX(Parameters,MATCH($A43,Parameters!$A:$A,0),MATCH(Z$3,Parameters!$8:$8,0))</f>
        <v>0</v>
      </c>
      <c r="AA43" s="14">
        <f ca="1">INDEX(Parameters,MATCH($A43,Parameters!$A:$A,0),MATCH(AA$3,Parameters!$8:$8,0))</f>
        <v>0</v>
      </c>
      <c r="AB43" s="14">
        <f ca="1">INDEX(Parameters,MATCH($A43,Parameters!$A:$A,0),MATCH(AB$3,Parameters!$8:$8,0))</f>
        <v>0</v>
      </c>
      <c r="AC43" s="14">
        <f ca="1">INDEX(Parameters,MATCH($A43,Parameters!$A:$A,0),MATCH(AC$3,Parameters!$8:$8,0))</f>
        <v>0</v>
      </c>
      <c r="AD43" s="14">
        <f ca="1">INDEX(Parameters,MATCH($A43,Parameters!$A:$A,0),MATCH(AD$3,Parameters!$8:$8,0))</f>
        <v>0</v>
      </c>
      <c r="AE43" s="14">
        <f ca="1">INDEX(Parameters,MATCH($A43,Parameters!$A:$A,0),MATCH(AE$3,Parameters!$8:$8,0))</f>
        <v>0</v>
      </c>
      <c r="AF43" s="14">
        <f ca="1">INDEX(Parameters,MATCH($A43,Parameters!$A:$A,0),MATCH(AF$3,Parameters!$8:$8,0))</f>
        <v>0</v>
      </c>
      <c r="AG43" s="14">
        <f ca="1">INDEX(Parameters,MATCH($A43,Parameters!$A:$A,0),MATCH(AG$3,Parameters!$8:$8,0))</f>
        <v>0</v>
      </c>
      <c r="AH43" s="14">
        <f ca="1">INDEX(Parameters,MATCH($A43,Parameters!$A:$A,0),MATCH(AH$3,Parameters!$8:$8,0))</f>
        <v>0</v>
      </c>
      <c r="AI43" s="14">
        <f ca="1">INDEX(Parameters,MATCH($A43,Parameters!$A:$A,0),MATCH(AI$3,Parameters!$8:$8,0))</f>
        <v>0</v>
      </c>
      <c r="AJ43" s="14">
        <f ca="1">INDEX(Parameters,MATCH($A43,Parameters!$A:$A,0),MATCH(AJ$3,Parameters!$8:$8,0))</f>
        <v>0</v>
      </c>
      <c r="AK43" s="14">
        <f ca="1">INDEX(Parameters,MATCH($A43,Parameters!$A:$A,0),MATCH(AK$3,Parameters!$8:$8,0))</f>
        <v>0</v>
      </c>
      <c r="AL43" s="14">
        <f ca="1">INDEX(Parameters,MATCH($A43,Parameters!$A:$A,0),MATCH(AL$3,Parameters!$8:$8,0))</f>
        <v>0</v>
      </c>
      <c r="AM43" s="14"/>
      <c r="AN43" s="14"/>
      <c r="AO43" s="14"/>
      <c r="AP43" s="14"/>
      <c r="AQ43" s="14"/>
    </row>
    <row r="44" spans="1:43" x14ac:dyDescent="0.25">
      <c r="A44" s="66" t="str">
        <f t="shared" si="20"/>
        <v>EF_NH3_house_solid_Other poultry (geese)</v>
      </c>
      <c r="B44" s="25" t="s">
        <v>165</v>
      </c>
      <c r="C44" s="2" t="s">
        <v>177</v>
      </c>
      <c r="D44" s="77" t="str">
        <f ca="1">VLOOKUP(A44,Parameters,4,0)</f>
        <v>NH3-N</v>
      </c>
      <c r="E44" s="46" t="str">
        <f t="shared" si="2"/>
        <v>Other poultry (geese)</v>
      </c>
      <c r="F44" s="77" t="str">
        <f ca="1">VLOOKUP(A44,Parameters,6,0)</f>
        <v>Fraction TAN</v>
      </c>
      <c r="G44" s="175"/>
      <c r="H44" s="14">
        <f ca="1">INDEX(Parameters,MATCH($A44,Parameters!$A:$A,0),MATCH(H$3,Parameters!$8:$8,0))</f>
        <v>0.56999999999999995</v>
      </c>
      <c r="I44" s="14">
        <f ca="1">INDEX(Parameters,MATCH($A44,Parameters!$A:$A,0),MATCH(I$3,Parameters!$8:$8,0))</f>
        <v>0.56999999999999995</v>
      </c>
      <c r="J44" s="14">
        <f ca="1">INDEX(Parameters,MATCH($A44,Parameters!$A:$A,0),MATCH(J$3,Parameters!$8:$8,0))</f>
        <v>0.56999999999999995</v>
      </c>
      <c r="K44" s="14">
        <f ca="1">INDEX(Parameters,MATCH($A44,Parameters!$A:$A,0),MATCH(K$3,Parameters!$8:$8,0))</f>
        <v>0.56999999999999995</v>
      </c>
      <c r="L44" s="14">
        <f ca="1">INDEX(Parameters,MATCH($A44,Parameters!$A:$A,0),MATCH(L$3,Parameters!$8:$8,0))</f>
        <v>0.56999999999999995</v>
      </c>
      <c r="M44" s="14">
        <f ca="1">INDEX(Parameters,MATCH($A44,Parameters!$A:$A,0),MATCH(M$3,Parameters!$8:$8,0))</f>
        <v>0.56999999999999995</v>
      </c>
      <c r="N44" s="14">
        <f ca="1">INDEX(Parameters,MATCH($A44,Parameters!$A:$A,0),MATCH(N$3,Parameters!$8:$8,0))</f>
        <v>0.56999999999999995</v>
      </c>
      <c r="O44" s="14">
        <f ca="1">INDEX(Parameters,MATCH($A44,Parameters!$A:$A,0),MATCH(O$3,Parameters!$8:$8,0))</f>
        <v>0.56999999999999995</v>
      </c>
      <c r="P44" s="14">
        <f ca="1">INDEX(Parameters,MATCH($A44,Parameters!$A:$A,0),MATCH(P$3,Parameters!$8:$8,0))</f>
        <v>0.56999999999999995</v>
      </c>
      <c r="Q44" s="14">
        <f ca="1">INDEX(Parameters,MATCH($A44,Parameters!$A:$A,0),MATCH(Q$3,Parameters!$8:$8,0))</f>
        <v>0.56999999999999995</v>
      </c>
      <c r="R44" s="14">
        <f ca="1">INDEX(Parameters,MATCH($A44,Parameters!$A:$A,0),MATCH(R$3,Parameters!$8:$8,0))</f>
        <v>0.56999999999999995</v>
      </c>
      <c r="S44" s="14">
        <f ca="1">INDEX(Parameters,MATCH($A44,Parameters!$A:$A,0),MATCH(S$3,Parameters!$8:$8,0))</f>
        <v>0.56999999999999995</v>
      </c>
      <c r="T44" s="14">
        <f ca="1">INDEX(Parameters,MATCH($A44,Parameters!$A:$A,0),MATCH(T$3,Parameters!$8:$8,0))</f>
        <v>0.56999999999999995</v>
      </c>
      <c r="U44" s="14">
        <f ca="1">INDEX(Parameters,MATCH($A44,Parameters!$A:$A,0),MATCH(U$3,Parameters!$8:$8,0))</f>
        <v>0.56999999999999995</v>
      </c>
      <c r="V44" s="14">
        <f ca="1">INDEX(Parameters,MATCH($A44,Parameters!$A:$A,0),MATCH(V$3,Parameters!$8:$8,0))</f>
        <v>0.56999999999999995</v>
      </c>
      <c r="W44" s="14">
        <f ca="1">INDEX(Parameters,MATCH($A44,Parameters!$A:$A,0),MATCH(W$3,Parameters!$8:$8,0))</f>
        <v>0.56999999999999995</v>
      </c>
      <c r="X44" s="14">
        <f ca="1">INDEX(Parameters,MATCH($A44,Parameters!$A:$A,0),MATCH(X$3,Parameters!$8:$8,0))</f>
        <v>0.56999999999999995</v>
      </c>
      <c r="Y44" s="14">
        <f ca="1">INDEX(Parameters,MATCH($A44,Parameters!$A:$A,0),MATCH(Y$3,Parameters!$8:$8,0))</f>
        <v>0.56999999999999995</v>
      </c>
      <c r="Z44" s="14">
        <f ca="1">INDEX(Parameters,MATCH($A44,Parameters!$A:$A,0),MATCH(Z$3,Parameters!$8:$8,0))</f>
        <v>0.56999999999999995</v>
      </c>
      <c r="AA44" s="14">
        <f ca="1">INDEX(Parameters,MATCH($A44,Parameters!$A:$A,0),MATCH(AA$3,Parameters!$8:$8,0))</f>
        <v>0.56999999999999995</v>
      </c>
      <c r="AB44" s="14">
        <f ca="1">INDEX(Parameters,MATCH($A44,Parameters!$A:$A,0),MATCH(AB$3,Parameters!$8:$8,0))</f>
        <v>0.56999999999999995</v>
      </c>
      <c r="AC44" s="14">
        <f ca="1">INDEX(Parameters,MATCH($A44,Parameters!$A:$A,0),MATCH(AC$3,Parameters!$8:$8,0))</f>
        <v>0.56999999999999995</v>
      </c>
      <c r="AD44" s="14">
        <f ca="1">INDEX(Parameters,MATCH($A44,Parameters!$A:$A,0),MATCH(AD$3,Parameters!$8:$8,0))</f>
        <v>0.56999999999999995</v>
      </c>
      <c r="AE44" s="14">
        <f ca="1">INDEX(Parameters,MATCH($A44,Parameters!$A:$A,0),MATCH(AE$3,Parameters!$8:$8,0))</f>
        <v>0.56999999999999995</v>
      </c>
      <c r="AF44" s="14">
        <f ca="1">INDEX(Parameters,MATCH($A44,Parameters!$A:$A,0),MATCH(AF$3,Parameters!$8:$8,0))</f>
        <v>0.56999999999999995</v>
      </c>
      <c r="AG44" s="14">
        <f ca="1">INDEX(Parameters,MATCH($A44,Parameters!$A:$A,0),MATCH(AG$3,Parameters!$8:$8,0))</f>
        <v>0.56999999999999995</v>
      </c>
      <c r="AH44" s="14">
        <f ca="1">INDEX(Parameters,MATCH($A44,Parameters!$A:$A,0),MATCH(AH$3,Parameters!$8:$8,0))</f>
        <v>0.56999999999999995</v>
      </c>
      <c r="AI44" s="14">
        <f ca="1">INDEX(Parameters,MATCH($A44,Parameters!$A:$A,0),MATCH(AI$3,Parameters!$8:$8,0))</f>
        <v>0.56999999999999995</v>
      </c>
      <c r="AJ44" s="14">
        <f ca="1">INDEX(Parameters,MATCH($A44,Parameters!$A:$A,0),MATCH(AJ$3,Parameters!$8:$8,0))</f>
        <v>0.56999999999999995</v>
      </c>
      <c r="AK44" s="14">
        <f ca="1">INDEX(Parameters,MATCH($A44,Parameters!$A:$A,0),MATCH(AK$3,Parameters!$8:$8,0))</f>
        <v>0.56999999999999995</v>
      </c>
      <c r="AL44" s="14">
        <f ca="1">INDEX(Parameters,MATCH($A44,Parameters!$A:$A,0),MATCH(AL$3,Parameters!$8:$8,0))</f>
        <v>0.56999999999999995</v>
      </c>
      <c r="AM44" s="14"/>
      <c r="AN44" s="14"/>
      <c r="AO44" s="14"/>
      <c r="AP44" s="14"/>
      <c r="AQ44" s="14"/>
    </row>
    <row r="45" spans="1:43" x14ac:dyDescent="0.25">
      <c r="A45" s="66" t="str">
        <f t="shared" si="20"/>
        <v>EF_NH3_yard_Other poultry (geese)</v>
      </c>
      <c r="B45" s="25" t="s">
        <v>165</v>
      </c>
      <c r="C45" s="2" t="s">
        <v>487</v>
      </c>
      <c r="D45" s="77" t="str">
        <f ca="1">VLOOKUP(A45,Parameters,4,0)</f>
        <v>NH3-N</v>
      </c>
      <c r="E45" s="46" t="str">
        <f t="shared" si="2"/>
        <v>Other poultry (geese)</v>
      </c>
      <c r="F45" s="77" t="str">
        <f ca="1">VLOOKUP(A45,Parameters,6,0)</f>
        <v>Fraction TAN</v>
      </c>
      <c r="G45" s="215"/>
      <c r="H45" s="14">
        <f ca="1">INDEX(Parameters,MATCH($A45,Parameters!$A:$A,0),MATCH(H$3,Parameters!$8:$8,0))</f>
        <v>0</v>
      </c>
      <c r="I45" s="14">
        <f ca="1">INDEX(Parameters,MATCH($A45,Parameters!$A:$A,0),MATCH(I$3,Parameters!$8:$8,0))</f>
        <v>0</v>
      </c>
      <c r="J45" s="14">
        <f ca="1">INDEX(Parameters,MATCH($A45,Parameters!$A:$A,0),MATCH(J$3,Parameters!$8:$8,0))</f>
        <v>0</v>
      </c>
      <c r="K45" s="14">
        <f ca="1">INDEX(Parameters,MATCH($A45,Parameters!$A:$A,0),MATCH(K$3,Parameters!$8:$8,0))</f>
        <v>0</v>
      </c>
      <c r="L45" s="14">
        <f ca="1">INDEX(Parameters,MATCH($A45,Parameters!$A:$A,0),MATCH(L$3,Parameters!$8:$8,0))</f>
        <v>0</v>
      </c>
      <c r="M45" s="14">
        <f ca="1">INDEX(Parameters,MATCH($A45,Parameters!$A:$A,0),MATCH(M$3,Parameters!$8:$8,0))</f>
        <v>0</v>
      </c>
      <c r="N45" s="14">
        <f ca="1">INDEX(Parameters,MATCH($A45,Parameters!$A:$A,0),MATCH(N$3,Parameters!$8:$8,0))</f>
        <v>0</v>
      </c>
      <c r="O45" s="14">
        <f ca="1">INDEX(Parameters,MATCH($A45,Parameters!$A:$A,0),MATCH(O$3,Parameters!$8:$8,0))</f>
        <v>0</v>
      </c>
      <c r="P45" s="14">
        <f ca="1">INDEX(Parameters,MATCH($A45,Parameters!$A:$A,0),MATCH(P$3,Parameters!$8:$8,0))</f>
        <v>0</v>
      </c>
      <c r="Q45" s="14">
        <f ca="1">INDEX(Parameters,MATCH($A45,Parameters!$A:$A,0),MATCH(Q$3,Parameters!$8:$8,0))</f>
        <v>0</v>
      </c>
      <c r="R45" s="14">
        <f ca="1">INDEX(Parameters,MATCH($A45,Parameters!$A:$A,0),MATCH(R$3,Parameters!$8:$8,0))</f>
        <v>0</v>
      </c>
      <c r="S45" s="14">
        <f ca="1">INDEX(Parameters,MATCH($A45,Parameters!$A:$A,0),MATCH(S$3,Parameters!$8:$8,0))</f>
        <v>0</v>
      </c>
      <c r="T45" s="14">
        <f ca="1">INDEX(Parameters,MATCH($A45,Parameters!$A:$A,0),MATCH(T$3,Parameters!$8:$8,0))</f>
        <v>0</v>
      </c>
      <c r="U45" s="14">
        <f ca="1">INDEX(Parameters,MATCH($A45,Parameters!$A:$A,0),MATCH(U$3,Parameters!$8:$8,0))</f>
        <v>0</v>
      </c>
      <c r="V45" s="14">
        <f ca="1">INDEX(Parameters,MATCH($A45,Parameters!$A:$A,0),MATCH(V$3,Parameters!$8:$8,0))</f>
        <v>0</v>
      </c>
      <c r="W45" s="14">
        <f ca="1">INDEX(Parameters,MATCH($A45,Parameters!$A:$A,0),MATCH(W$3,Parameters!$8:$8,0))</f>
        <v>0</v>
      </c>
      <c r="X45" s="14">
        <f ca="1">INDEX(Parameters,MATCH($A45,Parameters!$A:$A,0),MATCH(X$3,Parameters!$8:$8,0))</f>
        <v>0</v>
      </c>
      <c r="Y45" s="14">
        <f ca="1">INDEX(Parameters,MATCH($A45,Parameters!$A:$A,0),MATCH(Y$3,Parameters!$8:$8,0))</f>
        <v>0</v>
      </c>
      <c r="Z45" s="14">
        <f ca="1">INDEX(Parameters,MATCH($A45,Parameters!$A:$A,0),MATCH(Z$3,Parameters!$8:$8,0))</f>
        <v>0</v>
      </c>
      <c r="AA45" s="14">
        <f ca="1">INDEX(Parameters,MATCH($A45,Parameters!$A:$A,0),MATCH(AA$3,Parameters!$8:$8,0))</f>
        <v>0</v>
      </c>
      <c r="AB45" s="14">
        <f ca="1">INDEX(Parameters,MATCH($A45,Parameters!$A:$A,0),MATCH(AB$3,Parameters!$8:$8,0))</f>
        <v>0</v>
      </c>
      <c r="AC45" s="14">
        <f ca="1">INDEX(Parameters,MATCH($A45,Parameters!$A:$A,0),MATCH(AC$3,Parameters!$8:$8,0))</f>
        <v>0</v>
      </c>
      <c r="AD45" s="14">
        <f ca="1">INDEX(Parameters,MATCH($A45,Parameters!$A:$A,0),MATCH(AD$3,Parameters!$8:$8,0))</f>
        <v>0</v>
      </c>
      <c r="AE45" s="14">
        <f ca="1">INDEX(Parameters,MATCH($A45,Parameters!$A:$A,0),MATCH(AE$3,Parameters!$8:$8,0))</f>
        <v>0</v>
      </c>
      <c r="AF45" s="14">
        <f ca="1">INDEX(Parameters,MATCH($A45,Parameters!$A:$A,0),MATCH(AF$3,Parameters!$8:$8,0))</f>
        <v>0</v>
      </c>
      <c r="AG45" s="14">
        <f ca="1">INDEX(Parameters,MATCH($A45,Parameters!$A:$A,0),MATCH(AG$3,Parameters!$8:$8,0))</f>
        <v>0</v>
      </c>
      <c r="AH45" s="14">
        <f ca="1">INDEX(Parameters,MATCH($A45,Parameters!$A:$A,0),MATCH(AH$3,Parameters!$8:$8,0))</f>
        <v>0</v>
      </c>
      <c r="AI45" s="14">
        <f ca="1">INDEX(Parameters,MATCH($A45,Parameters!$A:$A,0),MATCH(AI$3,Parameters!$8:$8,0))</f>
        <v>0</v>
      </c>
      <c r="AJ45" s="14">
        <f ca="1">INDEX(Parameters,MATCH($A45,Parameters!$A:$A,0),MATCH(AJ$3,Parameters!$8:$8,0))</f>
        <v>0</v>
      </c>
      <c r="AK45" s="14">
        <f ca="1">INDEX(Parameters,MATCH($A45,Parameters!$A:$A,0),MATCH(AK$3,Parameters!$8:$8,0))</f>
        <v>0</v>
      </c>
      <c r="AL45" s="14">
        <f ca="1">INDEX(Parameters,MATCH($A45,Parameters!$A:$A,0),MATCH(AL$3,Parameters!$8:$8,0))</f>
        <v>0</v>
      </c>
      <c r="AM45" s="14"/>
      <c r="AN45" s="14"/>
      <c r="AO45" s="14"/>
      <c r="AP45" s="14"/>
      <c r="AQ45" s="14"/>
    </row>
    <row r="46" spans="1:43" ht="18" x14ac:dyDescent="0.35">
      <c r="A46" s="89" t="s">
        <v>306</v>
      </c>
      <c r="B46" s="25" t="s">
        <v>165</v>
      </c>
      <c r="C46" s="73" t="s">
        <v>274</v>
      </c>
      <c r="D46" s="2" t="s">
        <v>252</v>
      </c>
      <c r="E46" s="46" t="str">
        <f t="shared" si="2"/>
        <v>Other poultry (geese)</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Other poultry (geese)</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Other poultry (geese)</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Straw_Other poultry (geese)</v>
      </c>
      <c r="B50" s="25" t="s">
        <v>165</v>
      </c>
      <c r="C50" s="25" t="s">
        <v>169</v>
      </c>
      <c r="D50" s="77" t="str">
        <f ca="1">VLOOKUP(A50,Parameters,4,0)</f>
        <v>-</v>
      </c>
      <c r="E50" s="46" t="str">
        <f t="shared" si="2"/>
        <v>Other poultry (geese)</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N_added_in_straw_Other poultry (geese)</v>
      </c>
      <c r="B51" s="25" t="s">
        <v>165</v>
      </c>
      <c r="C51" s="2" t="s">
        <v>173</v>
      </c>
      <c r="D51" s="77" t="str">
        <f ca="1">VLOOKUP(A51,Parameters,4,0)</f>
        <v>-</v>
      </c>
      <c r="E51" s="46" t="str">
        <f t="shared" si="2"/>
        <v>Other poultry (geese)</v>
      </c>
      <c r="F51" s="77" t="str">
        <f ca="1">VLOOKUP(A51,Parameters,6,0)</f>
        <v>kg/animal/yr</v>
      </c>
      <c r="G51" s="175"/>
      <c r="H51" s="56">
        <f ca="1">INDEX(Parameters,MATCH($A51,Parameters!$A:$A,0),MATCH(H$3,Parameters!$8:$8,0))</f>
        <v>0</v>
      </c>
      <c r="I51" s="56">
        <f ca="1">INDEX(Parameters,MATCH($A51,Parameters!$A:$A,0),MATCH(I$3,Parameters!$8:$8,0))</f>
        <v>0</v>
      </c>
      <c r="J51" s="56">
        <f ca="1">INDEX(Parameters,MATCH($A51,Parameters!$A:$A,0),MATCH(J$3,Parameters!$8:$8,0))</f>
        <v>0</v>
      </c>
      <c r="K51" s="56">
        <f ca="1">INDEX(Parameters,MATCH($A51,Parameters!$A:$A,0),MATCH(K$3,Parameters!$8:$8,0))</f>
        <v>0</v>
      </c>
      <c r="L51" s="56">
        <f ca="1">INDEX(Parameters,MATCH($A51,Parameters!$A:$A,0),MATCH(L$3,Parameters!$8:$8,0))</f>
        <v>0</v>
      </c>
      <c r="M51" s="56">
        <f ca="1">INDEX(Parameters,MATCH($A51,Parameters!$A:$A,0),MATCH(M$3,Parameters!$8:$8,0))</f>
        <v>0</v>
      </c>
      <c r="N51" s="56">
        <f ca="1">INDEX(Parameters,MATCH($A51,Parameters!$A:$A,0),MATCH(N$3,Parameters!$8:$8,0))</f>
        <v>0</v>
      </c>
      <c r="O51" s="56">
        <f ca="1">INDEX(Parameters,MATCH($A51,Parameters!$A:$A,0),MATCH(O$3,Parameters!$8:$8,0))</f>
        <v>0</v>
      </c>
      <c r="P51" s="56">
        <f ca="1">INDEX(Parameters,MATCH($A51,Parameters!$A:$A,0),MATCH(P$3,Parameters!$8:$8,0))</f>
        <v>0</v>
      </c>
      <c r="Q51" s="56">
        <f ca="1">INDEX(Parameters,MATCH($A51,Parameters!$A:$A,0),MATCH(Q$3,Parameters!$8:$8,0))</f>
        <v>0</v>
      </c>
      <c r="R51" s="56">
        <f ca="1">INDEX(Parameters,MATCH($A51,Parameters!$A:$A,0),MATCH(R$3,Parameters!$8:$8,0))</f>
        <v>0</v>
      </c>
      <c r="S51" s="56">
        <f ca="1">INDEX(Parameters,MATCH($A51,Parameters!$A:$A,0),MATCH(S$3,Parameters!$8:$8,0))</f>
        <v>0</v>
      </c>
      <c r="T51" s="56">
        <f ca="1">INDEX(Parameters,MATCH($A51,Parameters!$A:$A,0),MATCH(T$3,Parameters!$8:$8,0))</f>
        <v>0</v>
      </c>
      <c r="U51" s="56">
        <f ca="1">INDEX(Parameters,MATCH($A51,Parameters!$A:$A,0),MATCH(U$3,Parameters!$8:$8,0))</f>
        <v>0</v>
      </c>
      <c r="V51" s="56">
        <f ca="1">INDEX(Parameters,MATCH($A51,Parameters!$A:$A,0),MATCH(V$3,Parameters!$8:$8,0))</f>
        <v>0</v>
      </c>
      <c r="W51" s="56">
        <f ca="1">INDEX(Parameters,MATCH($A51,Parameters!$A:$A,0),MATCH(W$3,Parameters!$8:$8,0))</f>
        <v>0</v>
      </c>
      <c r="X51" s="56">
        <f ca="1">INDEX(Parameters,MATCH($A51,Parameters!$A:$A,0),MATCH(X$3,Parameters!$8:$8,0))</f>
        <v>0</v>
      </c>
      <c r="Y51" s="56">
        <f ca="1">INDEX(Parameters,MATCH($A51,Parameters!$A:$A,0),MATCH(Y$3,Parameters!$8:$8,0))</f>
        <v>0</v>
      </c>
      <c r="Z51" s="56">
        <f ca="1">INDEX(Parameters,MATCH($A51,Parameters!$A:$A,0),MATCH(Z$3,Parameters!$8:$8,0))</f>
        <v>0</v>
      </c>
      <c r="AA51" s="56">
        <f ca="1">INDEX(Parameters,MATCH($A51,Parameters!$A:$A,0),MATCH(AA$3,Parameters!$8:$8,0))</f>
        <v>0</v>
      </c>
      <c r="AB51" s="56">
        <f ca="1">INDEX(Parameters,MATCH($A51,Parameters!$A:$A,0),MATCH(AB$3,Parameters!$8:$8,0))</f>
        <v>0</v>
      </c>
      <c r="AC51" s="56">
        <f ca="1">INDEX(Parameters,MATCH($A51,Parameters!$A:$A,0),MATCH(AC$3,Parameters!$8:$8,0))</f>
        <v>0</v>
      </c>
      <c r="AD51" s="56">
        <f ca="1">INDEX(Parameters,MATCH($A51,Parameters!$A:$A,0),MATCH(AD$3,Parameters!$8:$8,0))</f>
        <v>0</v>
      </c>
      <c r="AE51" s="56">
        <f ca="1">INDEX(Parameters,MATCH($A51,Parameters!$A:$A,0),MATCH(AE$3,Parameters!$8:$8,0))</f>
        <v>0</v>
      </c>
      <c r="AF51" s="56">
        <f ca="1">INDEX(Parameters,MATCH($A51,Parameters!$A:$A,0),MATCH(AF$3,Parameters!$8:$8,0))</f>
        <v>0</v>
      </c>
      <c r="AG51" s="56">
        <f ca="1">INDEX(Parameters,MATCH($A51,Parameters!$A:$A,0),MATCH(AG$3,Parameters!$8:$8,0))</f>
        <v>0</v>
      </c>
      <c r="AH51" s="56">
        <f ca="1">INDEX(Parameters,MATCH($A51,Parameters!$A:$A,0),MATCH(AH$3,Parameters!$8:$8,0))</f>
        <v>0</v>
      </c>
      <c r="AI51" s="56">
        <f ca="1">INDEX(Parameters,MATCH($A51,Parameters!$A:$A,0),MATCH(AI$3,Parameters!$8:$8,0))</f>
        <v>0</v>
      </c>
      <c r="AJ51" s="56">
        <f ca="1">INDEX(Parameters,MATCH($A51,Parameters!$A:$A,0),MATCH(AJ$3,Parameters!$8:$8,0))</f>
        <v>0</v>
      </c>
      <c r="AK51" s="56">
        <f ca="1">INDEX(Parameters,MATCH($A51,Parameters!$A:$A,0),MATCH(AK$3,Parameters!$8:$8,0))</f>
        <v>0</v>
      </c>
      <c r="AL51" s="56">
        <f ca="1">INDEX(Parameters,MATCH($A51,Parameters!$A:$A,0),MATCH(AL$3,Parameters!$8:$8,0))</f>
        <v>0</v>
      </c>
      <c r="AM51" s="56"/>
      <c r="AN51" s="56"/>
      <c r="AO51" s="56"/>
      <c r="AP51" s="56"/>
      <c r="AQ51" s="56"/>
    </row>
    <row r="52" spans="1:43" ht="18" x14ac:dyDescent="0.35">
      <c r="A52" s="68"/>
      <c r="B52" s="25" t="s">
        <v>165</v>
      </c>
      <c r="C52" s="63" t="s">
        <v>184</v>
      </c>
      <c r="D52" s="25" t="s">
        <v>153</v>
      </c>
      <c r="E52" s="46" t="str">
        <f t="shared" si="2"/>
        <v>Other poultry (geese)</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fimm_Other poultry (geese)</v>
      </c>
      <c r="B53" s="25" t="s">
        <v>165</v>
      </c>
      <c r="C53" s="63" t="s">
        <v>185</v>
      </c>
      <c r="D53" s="77" t="str">
        <f ca="1">VLOOKUP(A53,Parameters,4,0)</f>
        <v>N</v>
      </c>
      <c r="E53" s="46" t="str">
        <f t="shared" si="2"/>
        <v>Other poultry (geese)</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Other poultry (geese)</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Other poultry (geese)</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Other poultry (geese)</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xstore_slurry_Other poultry (geese)</v>
      </c>
      <c r="B58" s="25" t="s">
        <v>165</v>
      </c>
      <c r="C58" s="63" t="s">
        <v>380</v>
      </c>
      <c r="D58" s="77" t="str">
        <f>VLOOKUP(A58,Parameters,4,0)</f>
        <v>-</v>
      </c>
      <c r="E58" s="46" t="str">
        <f t="shared" si="2"/>
        <v>Other poultry (geese)</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xstore_solid_Other poultry (geese)</v>
      </c>
      <c r="B59" s="25" t="s">
        <v>165</v>
      </c>
      <c r="C59" s="63" t="s">
        <v>190</v>
      </c>
      <c r="D59" s="77" t="str">
        <f>VLOOKUP(A59,Parameters,4,0)</f>
        <v>-</v>
      </c>
      <c r="E59" s="46" t="str">
        <f t="shared" si="2"/>
        <v>Other poultry (geese)</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Other poultry (geese)</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Other poultry (geese)</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Other poultry (geese)</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Other poultry (geese)</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xbiogas_slurry_Other poultry (geese)</v>
      </c>
      <c r="B65" s="25" t="s">
        <v>165</v>
      </c>
      <c r="C65" s="63" t="s">
        <v>287</v>
      </c>
      <c r="D65" s="77" t="str">
        <f>VLOOKUP(A65,Parameters,4,0)</f>
        <v>-</v>
      </c>
      <c r="E65" s="46" t="str">
        <f t="shared" si="2"/>
        <v>Other poultry (geese)</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Other poultry (geese)</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Other poultry (geese)</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xbiogas_solid_Other poultry (geese)</v>
      </c>
      <c r="B68" s="25" t="s">
        <v>165</v>
      </c>
      <c r="C68" s="101" t="s">
        <v>367</v>
      </c>
      <c r="D68" s="77" t="str">
        <f>VLOOKUP(A68,Parameters,4,0)</f>
        <v>-</v>
      </c>
      <c r="E68" s="46" t="str">
        <f t="shared" si="2"/>
        <v>Other poultry (geese)</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Other poultry (geese)</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Other poultry (geese)</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Other poultry (geese)</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Other poultry (geese)</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Other poultry (geese)</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Other poultry (geese)</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fmin_Other poultry (geese)</v>
      </c>
      <c r="B77" s="25" t="s">
        <v>165</v>
      </c>
      <c r="C77" s="42" t="s">
        <v>195</v>
      </c>
      <c r="D77" s="77" t="str">
        <f ca="1">VLOOKUP(A77,Parameters,4,0)</f>
        <v>N</v>
      </c>
      <c r="E77" s="46" t="str">
        <f t="shared" si="2"/>
        <v>Other poultry (geese)</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Other poultry (geese)</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EF_NH3_storage_slurry_Other poultry (geese)</v>
      </c>
      <c r="B80" s="25" t="s">
        <v>165</v>
      </c>
      <c r="C80" s="2" t="s">
        <v>209</v>
      </c>
      <c r="D80" s="77" t="str">
        <f t="shared" ref="D80:D87" ca="1" si="47">VLOOKUP(A80,Parameters,4,0)</f>
        <v>NH3-N</v>
      </c>
      <c r="E80" s="46" t="str">
        <f t="shared" si="2"/>
        <v>Other poultry (geese)</v>
      </c>
      <c r="F80" s="77" t="str">
        <f t="shared" ref="F80:F87" ca="1" si="48">VLOOKUP(A80,Parameters,6,0)</f>
        <v>Fraction TAN</v>
      </c>
      <c r="G80" s="175"/>
      <c r="H80" s="62">
        <f ca="1">INDEX(Parameters,MATCH($A80,Parameters!$A:$A,0),MATCH(H$3,Parameters!$8:$8,0))</f>
        <v>0</v>
      </c>
      <c r="I80" s="62">
        <f ca="1">INDEX(Parameters,MATCH($A80,Parameters!$A:$A,0),MATCH(I$3,Parameters!$8:$8,0))</f>
        <v>0</v>
      </c>
      <c r="J80" s="62">
        <f ca="1">INDEX(Parameters,MATCH($A80,Parameters!$A:$A,0),MATCH(J$3,Parameters!$8:$8,0))</f>
        <v>0</v>
      </c>
      <c r="K80" s="62">
        <f ca="1">INDEX(Parameters,MATCH($A80,Parameters!$A:$A,0),MATCH(K$3,Parameters!$8:$8,0))</f>
        <v>0</v>
      </c>
      <c r="L80" s="62">
        <f ca="1">INDEX(Parameters,MATCH($A80,Parameters!$A:$A,0),MATCH(L$3,Parameters!$8:$8,0))</f>
        <v>0</v>
      </c>
      <c r="M80" s="62">
        <f ca="1">INDEX(Parameters,MATCH($A80,Parameters!$A:$A,0),MATCH(M$3,Parameters!$8:$8,0))</f>
        <v>0</v>
      </c>
      <c r="N80" s="62">
        <f ca="1">INDEX(Parameters,MATCH($A80,Parameters!$A:$A,0),MATCH(N$3,Parameters!$8:$8,0))</f>
        <v>0</v>
      </c>
      <c r="O80" s="62">
        <f ca="1">INDEX(Parameters,MATCH($A80,Parameters!$A:$A,0),MATCH(O$3,Parameters!$8:$8,0))</f>
        <v>0</v>
      </c>
      <c r="P80" s="62">
        <f ca="1">INDEX(Parameters,MATCH($A80,Parameters!$A:$A,0),MATCH(P$3,Parameters!$8:$8,0))</f>
        <v>0</v>
      </c>
      <c r="Q80" s="62">
        <f ca="1">INDEX(Parameters,MATCH($A80,Parameters!$A:$A,0),MATCH(Q$3,Parameters!$8:$8,0))</f>
        <v>0</v>
      </c>
      <c r="R80" s="62">
        <f ca="1">INDEX(Parameters,MATCH($A80,Parameters!$A:$A,0),MATCH(R$3,Parameters!$8:$8,0))</f>
        <v>0</v>
      </c>
      <c r="S80" s="62">
        <f ca="1">INDEX(Parameters,MATCH($A80,Parameters!$A:$A,0),MATCH(S$3,Parameters!$8:$8,0))</f>
        <v>0</v>
      </c>
      <c r="T80" s="62">
        <f ca="1">INDEX(Parameters,MATCH($A80,Parameters!$A:$A,0),MATCH(T$3,Parameters!$8:$8,0))</f>
        <v>0</v>
      </c>
      <c r="U80" s="62">
        <f ca="1">INDEX(Parameters,MATCH($A80,Parameters!$A:$A,0),MATCH(U$3,Parameters!$8:$8,0))</f>
        <v>0</v>
      </c>
      <c r="V80" s="62">
        <f ca="1">INDEX(Parameters,MATCH($A80,Parameters!$A:$A,0),MATCH(V$3,Parameters!$8:$8,0))</f>
        <v>0</v>
      </c>
      <c r="W80" s="62">
        <f ca="1">INDEX(Parameters,MATCH($A80,Parameters!$A:$A,0),MATCH(W$3,Parameters!$8:$8,0))</f>
        <v>0</v>
      </c>
      <c r="X80" s="62">
        <f ca="1">INDEX(Parameters,MATCH($A80,Parameters!$A:$A,0),MATCH(X$3,Parameters!$8:$8,0))</f>
        <v>0</v>
      </c>
      <c r="Y80" s="62">
        <f ca="1">INDEX(Parameters,MATCH($A80,Parameters!$A:$A,0),MATCH(Y$3,Parameters!$8:$8,0))</f>
        <v>0</v>
      </c>
      <c r="Z80" s="62">
        <f ca="1">INDEX(Parameters,MATCH($A80,Parameters!$A:$A,0),MATCH(Z$3,Parameters!$8:$8,0))</f>
        <v>0</v>
      </c>
      <c r="AA80" s="62">
        <f ca="1">INDEX(Parameters,MATCH($A80,Parameters!$A:$A,0),MATCH(AA$3,Parameters!$8:$8,0))</f>
        <v>0</v>
      </c>
      <c r="AB80" s="62">
        <f ca="1">INDEX(Parameters,MATCH($A80,Parameters!$A:$A,0),MATCH(AB$3,Parameters!$8:$8,0))</f>
        <v>0</v>
      </c>
      <c r="AC80" s="62">
        <f ca="1">INDEX(Parameters,MATCH($A80,Parameters!$A:$A,0),MATCH(AC$3,Parameters!$8:$8,0))</f>
        <v>0</v>
      </c>
      <c r="AD80" s="62">
        <f ca="1">INDEX(Parameters,MATCH($A80,Parameters!$A:$A,0),MATCH(AD$3,Parameters!$8:$8,0))</f>
        <v>0</v>
      </c>
      <c r="AE80" s="62">
        <f ca="1">INDEX(Parameters,MATCH($A80,Parameters!$A:$A,0),MATCH(AE$3,Parameters!$8:$8,0))</f>
        <v>0</v>
      </c>
      <c r="AF80" s="62">
        <f ca="1">INDEX(Parameters,MATCH($A80,Parameters!$A:$A,0),MATCH(AF$3,Parameters!$8:$8,0))</f>
        <v>0</v>
      </c>
      <c r="AG80" s="62">
        <f ca="1">INDEX(Parameters,MATCH($A80,Parameters!$A:$A,0),MATCH(AG$3,Parameters!$8:$8,0))</f>
        <v>0</v>
      </c>
      <c r="AH80" s="62">
        <f ca="1">INDEX(Parameters,MATCH($A80,Parameters!$A:$A,0),MATCH(AH$3,Parameters!$8:$8,0))</f>
        <v>0</v>
      </c>
      <c r="AI80" s="62">
        <f ca="1">INDEX(Parameters,MATCH($A80,Parameters!$A:$A,0),MATCH(AI$3,Parameters!$8:$8,0))</f>
        <v>0</v>
      </c>
      <c r="AJ80" s="62">
        <f ca="1">INDEX(Parameters,MATCH($A80,Parameters!$A:$A,0),MATCH(AJ$3,Parameters!$8:$8,0))</f>
        <v>0</v>
      </c>
      <c r="AK80" s="62">
        <f ca="1">INDEX(Parameters,MATCH($A80,Parameters!$A:$A,0),MATCH(AK$3,Parameters!$8:$8,0))</f>
        <v>0</v>
      </c>
      <c r="AL80" s="62">
        <f ca="1">INDEX(Parameters,MATCH($A80,Parameters!$A:$A,0),MATCH(AL$3,Parameters!$8:$8,0))</f>
        <v>0</v>
      </c>
      <c r="AM80" s="62"/>
      <c r="AN80" s="62"/>
      <c r="AO80" s="62"/>
      <c r="AP80" s="62"/>
      <c r="AQ80" s="62"/>
    </row>
    <row r="81" spans="1:43" x14ac:dyDescent="0.25">
      <c r="A81" s="66" t="str">
        <f t="shared" si="46"/>
        <v>EF_N2O_storage_slurry_Other poultry (geese)</v>
      </c>
      <c r="B81" s="25" t="s">
        <v>165</v>
      </c>
      <c r="C81" s="2" t="s">
        <v>215</v>
      </c>
      <c r="D81" s="77" t="str">
        <f t="shared" ca="1" si="47"/>
        <v>N2O-N</v>
      </c>
      <c r="E81" s="46" t="str">
        <f t="shared" si="2"/>
        <v>Other poultry (geese)</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EF_NO_storage_slurry_Other poultry (geese)</v>
      </c>
      <c r="B82" s="25" t="s">
        <v>165</v>
      </c>
      <c r="C82" s="2" t="s">
        <v>212</v>
      </c>
      <c r="D82" s="77" t="str">
        <f t="shared" ca="1" si="47"/>
        <v>NO-N</v>
      </c>
      <c r="E82" s="46" t="str">
        <f t="shared" si="2"/>
        <v>Other poultry (geese)</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EF_N2_storage_slurry_Other poultry (geese)</v>
      </c>
      <c r="B83" s="25" t="s">
        <v>165</v>
      </c>
      <c r="C83" s="2" t="s">
        <v>213</v>
      </c>
      <c r="D83" s="77" t="str">
        <f t="shared" ca="1" si="47"/>
        <v>N2-N</v>
      </c>
      <c r="E83" s="46" t="str">
        <f t="shared" si="2"/>
        <v>Other poultry (geese)</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EF_NH3_storage_solid_Other poultry (geese)</v>
      </c>
      <c r="B84" s="25" t="s">
        <v>165</v>
      </c>
      <c r="C84" s="2" t="s">
        <v>207</v>
      </c>
      <c r="D84" s="77" t="str">
        <f t="shared" ca="1" si="47"/>
        <v>NH3-N</v>
      </c>
      <c r="E84" s="46" t="str">
        <f t="shared" si="2"/>
        <v>Other poultry (geese)</v>
      </c>
      <c r="F84" s="77" t="str">
        <f t="shared" ca="1" si="48"/>
        <v>Fraction TAN</v>
      </c>
      <c r="G84" s="175"/>
      <c r="H84" s="62">
        <f ca="1">INDEX(Parameters,MATCH($A84,Parameters!$A:$A,0),MATCH(H$3,Parameters!$8:$8,0))</f>
        <v>0.16</v>
      </c>
      <c r="I84" s="62">
        <f ca="1">INDEX(Parameters,MATCH($A84,Parameters!$A:$A,0),MATCH(I$3,Parameters!$8:$8,0))</f>
        <v>0.16</v>
      </c>
      <c r="J84" s="62">
        <f ca="1">INDEX(Parameters,MATCH($A84,Parameters!$A:$A,0),MATCH(J$3,Parameters!$8:$8,0))</f>
        <v>0.16</v>
      </c>
      <c r="K84" s="62">
        <f ca="1">INDEX(Parameters,MATCH($A84,Parameters!$A:$A,0),MATCH(K$3,Parameters!$8:$8,0))</f>
        <v>0.16</v>
      </c>
      <c r="L84" s="62">
        <f ca="1">INDEX(Parameters,MATCH($A84,Parameters!$A:$A,0),MATCH(L$3,Parameters!$8:$8,0))</f>
        <v>0.16</v>
      </c>
      <c r="M84" s="62">
        <f ca="1">INDEX(Parameters,MATCH($A84,Parameters!$A:$A,0),MATCH(M$3,Parameters!$8:$8,0))</f>
        <v>0.16</v>
      </c>
      <c r="N84" s="62">
        <f ca="1">INDEX(Parameters,MATCH($A84,Parameters!$A:$A,0),MATCH(N$3,Parameters!$8:$8,0))</f>
        <v>0.16</v>
      </c>
      <c r="O84" s="62">
        <f ca="1">INDEX(Parameters,MATCH($A84,Parameters!$A:$A,0),MATCH(O$3,Parameters!$8:$8,0))</f>
        <v>0.16</v>
      </c>
      <c r="P84" s="62">
        <f ca="1">INDEX(Parameters,MATCH($A84,Parameters!$A:$A,0),MATCH(P$3,Parameters!$8:$8,0))</f>
        <v>0.16</v>
      </c>
      <c r="Q84" s="62">
        <f ca="1">INDEX(Parameters,MATCH($A84,Parameters!$A:$A,0),MATCH(Q$3,Parameters!$8:$8,0))</f>
        <v>0.16</v>
      </c>
      <c r="R84" s="62">
        <f ca="1">INDEX(Parameters,MATCH($A84,Parameters!$A:$A,0),MATCH(R$3,Parameters!$8:$8,0))</f>
        <v>0.16</v>
      </c>
      <c r="S84" s="62">
        <f ca="1">INDEX(Parameters,MATCH($A84,Parameters!$A:$A,0),MATCH(S$3,Parameters!$8:$8,0))</f>
        <v>0.16</v>
      </c>
      <c r="T84" s="62">
        <f ca="1">INDEX(Parameters,MATCH($A84,Parameters!$A:$A,0),MATCH(T$3,Parameters!$8:$8,0))</f>
        <v>0.16</v>
      </c>
      <c r="U84" s="62">
        <f ca="1">INDEX(Parameters,MATCH($A84,Parameters!$A:$A,0),MATCH(U$3,Parameters!$8:$8,0))</f>
        <v>0.16</v>
      </c>
      <c r="V84" s="62">
        <f ca="1">INDEX(Parameters,MATCH($A84,Parameters!$A:$A,0),MATCH(V$3,Parameters!$8:$8,0))</f>
        <v>0.16</v>
      </c>
      <c r="W84" s="62">
        <f ca="1">INDEX(Parameters,MATCH($A84,Parameters!$A:$A,0),MATCH(W$3,Parameters!$8:$8,0))</f>
        <v>0.16</v>
      </c>
      <c r="X84" s="62">
        <f ca="1">INDEX(Parameters,MATCH($A84,Parameters!$A:$A,0),MATCH(X$3,Parameters!$8:$8,0))</f>
        <v>0.16</v>
      </c>
      <c r="Y84" s="62">
        <f ca="1">INDEX(Parameters,MATCH($A84,Parameters!$A:$A,0),MATCH(Y$3,Parameters!$8:$8,0))</f>
        <v>0.16</v>
      </c>
      <c r="Z84" s="62">
        <f ca="1">INDEX(Parameters,MATCH($A84,Parameters!$A:$A,0),MATCH(Z$3,Parameters!$8:$8,0))</f>
        <v>0.16</v>
      </c>
      <c r="AA84" s="62">
        <f ca="1">INDEX(Parameters,MATCH($A84,Parameters!$A:$A,0),MATCH(AA$3,Parameters!$8:$8,0))</f>
        <v>0.16</v>
      </c>
      <c r="AB84" s="62">
        <f ca="1">INDEX(Parameters,MATCH($A84,Parameters!$A:$A,0),MATCH(AB$3,Parameters!$8:$8,0))</f>
        <v>0.16</v>
      </c>
      <c r="AC84" s="62">
        <f ca="1">INDEX(Parameters,MATCH($A84,Parameters!$A:$A,0),MATCH(AC$3,Parameters!$8:$8,0))</f>
        <v>0.16</v>
      </c>
      <c r="AD84" s="62">
        <f ca="1">INDEX(Parameters,MATCH($A84,Parameters!$A:$A,0),MATCH(AD$3,Parameters!$8:$8,0))</f>
        <v>0.16</v>
      </c>
      <c r="AE84" s="62">
        <f ca="1">INDEX(Parameters,MATCH($A84,Parameters!$A:$A,0),MATCH(AE$3,Parameters!$8:$8,0))</f>
        <v>0.16</v>
      </c>
      <c r="AF84" s="62">
        <f ca="1">INDEX(Parameters,MATCH($A84,Parameters!$A:$A,0),MATCH(AF$3,Parameters!$8:$8,0))</f>
        <v>0.16</v>
      </c>
      <c r="AG84" s="62">
        <f ca="1">INDEX(Parameters,MATCH($A84,Parameters!$A:$A,0),MATCH(AG$3,Parameters!$8:$8,0))</f>
        <v>0.16</v>
      </c>
      <c r="AH84" s="62">
        <f ca="1">INDEX(Parameters,MATCH($A84,Parameters!$A:$A,0),MATCH(AH$3,Parameters!$8:$8,0))</f>
        <v>0.16</v>
      </c>
      <c r="AI84" s="62">
        <f ca="1">INDEX(Parameters,MATCH($A84,Parameters!$A:$A,0),MATCH(AI$3,Parameters!$8:$8,0))</f>
        <v>0.16</v>
      </c>
      <c r="AJ84" s="62">
        <f ca="1">INDEX(Parameters,MATCH($A84,Parameters!$A:$A,0),MATCH(AJ$3,Parameters!$8:$8,0))</f>
        <v>0.16</v>
      </c>
      <c r="AK84" s="62">
        <f ca="1">INDEX(Parameters,MATCH($A84,Parameters!$A:$A,0),MATCH(AK$3,Parameters!$8:$8,0))</f>
        <v>0.16</v>
      </c>
      <c r="AL84" s="62">
        <f ca="1">INDEX(Parameters,MATCH($A84,Parameters!$A:$A,0),MATCH(AL$3,Parameters!$8:$8,0))</f>
        <v>0.16</v>
      </c>
      <c r="AM84" s="62"/>
      <c r="AN84" s="62"/>
      <c r="AO84" s="62"/>
      <c r="AP84" s="62"/>
      <c r="AQ84" s="62"/>
    </row>
    <row r="85" spans="1:43" x14ac:dyDescent="0.25">
      <c r="A85" s="66" t="str">
        <f t="shared" si="46"/>
        <v>EF_N2O_storage_solid_Other poultry (geese)</v>
      </c>
      <c r="B85" s="25" t="s">
        <v>165</v>
      </c>
      <c r="C85" s="2" t="s">
        <v>218</v>
      </c>
      <c r="D85" s="77" t="str">
        <f t="shared" ca="1" si="47"/>
        <v>N2O-N</v>
      </c>
      <c r="E85" s="46" t="str">
        <f t="shared" si="2"/>
        <v>Other poultry (geese)</v>
      </c>
      <c r="F85" s="77" t="str">
        <f t="shared" ca="1" si="48"/>
        <v>Fraction TAN</v>
      </c>
      <c r="G85" s="175"/>
      <c r="H85" s="62">
        <f ca="1">INDEX(Parameters,MATCH($A85,Parameters!$A:$A,0),MATCH(H$3,Parameters!$8:$8,0))</f>
        <v>2E-3</v>
      </c>
      <c r="I85" s="62">
        <f ca="1">INDEX(Parameters,MATCH($A85,Parameters!$A:$A,0),MATCH(I$3,Parameters!$8:$8,0))</f>
        <v>2E-3</v>
      </c>
      <c r="J85" s="62">
        <f ca="1">INDEX(Parameters,MATCH($A85,Parameters!$A:$A,0),MATCH(J$3,Parameters!$8:$8,0))</f>
        <v>2E-3</v>
      </c>
      <c r="K85" s="62">
        <f ca="1">INDEX(Parameters,MATCH($A85,Parameters!$A:$A,0),MATCH(K$3,Parameters!$8:$8,0))</f>
        <v>2E-3</v>
      </c>
      <c r="L85" s="62">
        <f ca="1">INDEX(Parameters,MATCH($A85,Parameters!$A:$A,0),MATCH(L$3,Parameters!$8:$8,0))</f>
        <v>2E-3</v>
      </c>
      <c r="M85" s="62">
        <f ca="1">INDEX(Parameters,MATCH($A85,Parameters!$A:$A,0),MATCH(M$3,Parameters!$8:$8,0))</f>
        <v>2E-3</v>
      </c>
      <c r="N85" s="62">
        <f ca="1">INDEX(Parameters,MATCH($A85,Parameters!$A:$A,0),MATCH(N$3,Parameters!$8:$8,0))</f>
        <v>2E-3</v>
      </c>
      <c r="O85" s="62">
        <f ca="1">INDEX(Parameters,MATCH($A85,Parameters!$A:$A,0),MATCH(O$3,Parameters!$8:$8,0))</f>
        <v>2E-3</v>
      </c>
      <c r="P85" s="62">
        <f ca="1">INDEX(Parameters,MATCH($A85,Parameters!$A:$A,0),MATCH(P$3,Parameters!$8:$8,0))</f>
        <v>2E-3</v>
      </c>
      <c r="Q85" s="62">
        <f ca="1">INDEX(Parameters,MATCH($A85,Parameters!$A:$A,0),MATCH(Q$3,Parameters!$8:$8,0))</f>
        <v>2E-3</v>
      </c>
      <c r="R85" s="62">
        <f ca="1">INDEX(Parameters,MATCH($A85,Parameters!$A:$A,0),MATCH(R$3,Parameters!$8:$8,0))</f>
        <v>2E-3</v>
      </c>
      <c r="S85" s="62">
        <f ca="1">INDEX(Parameters,MATCH($A85,Parameters!$A:$A,0),MATCH(S$3,Parameters!$8:$8,0))</f>
        <v>2E-3</v>
      </c>
      <c r="T85" s="62">
        <f ca="1">INDEX(Parameters,MATCH($A85,Parameters!$A:$A,0),MATCH(T$3,Parameters!$8:$8,0))</f>
        <v>2E-3</v>
      </c>
      <c r="U85" s="62">
        <f ca="1">INDEX(Parameters,MATCH($A85,Parameters!$A:$A,0),MATCH(U$3,Parameters!$8:$8,0))</f>
        <v>2E-3</v>
      </c>
      <c r="V85" s="62">
        <f ca="1">INDEX(Parameters,MATCH($A85,Parameters!$A:$A,0),MATCH(V$3,Parameters!$8:$8,0))</f>
        <v>2E-3</v>
      </c>
      <c r="W85" s="62">
        <f ca="1">INDEX(Parameters,MATCH($A85,Parameters!$A:$A,0),MATCH(W$3,Parameters!$8:$8,0))</f>
        <v>2E-3</v>
      </c>
      <c r="X85" s="62">
        <f ca="1">INDEX(Parameters,MATCH($A85,Parameters!$A:$A,0),MATCH(X$3,Parameters!$8:$8,0))</f>
        <v>2E-3</v>
      </c>
      <c r="Y85" s="62">
        <f ca="1">INDEX(Parameters,MATCH($A85,Parameters!$A:$A,0),MATCH(Y$3,Parameters!$8:$8,0))</f>
        <v>2E-3</v>
      </c>
      <c r="Z85" s="62">
        <f ca="1">INDEX(Parameters,MATCH($A85,Parameters!$A:$A,0),MATCH(Z$3,Parameters!$8:$8,0))</f>
        <v>2E-3</v>
      </c>
      <c r="AA85" s="62">
        <f ca="1">INDEX(Parameters,MATCH($A85,Parameters!$A:$A,0),MATCH(AA$3,Parameters!$8:$8,0))</f>
        <v>2E-3</v>
      </c>
      <c r="AB85" s="62">
        <f ca="1">INDEX(Parameters,MATCH($A85,Parameters!$A:$A,0),MATCH(AB$3,Parameters!$8:$8,0))</f>
        <v>2E-3</v>
      </c>
      <c r="AC85" s="62">
        <f ca="1">INDEX(Parameters,MATCH($A85,Parameters!$A:$A,0),MATCH(AC$3,Parameters!$8:$8,0))</f>
        <v>2E-3</v>
      </c>
      <c r="AD85" s="62">
        <f ca="1">INDEX(Parameters,MATCH($A85,Parameters!$A:$A,0),MATCH(AD$3,Parameters!$8:$8,0))</f>
        <v>2E-3</v>
      </c>
      <c r="AE85" s="62">
        <f ca="1">INDEX(Parameters,MATCH($A85,Parameters!$A:$A,0),MATCH(AE$3,Parameters!$8:$8,0))</f>
        <v>2E-3</v>
      </c>
      <c r="AF85" s="62">
        <f ca="1">INDEX(Parameters,MATCH($A85,Parameters!$A:$A,0),MATCH(AF$3,Parameters!$8:$8,0))</f>
        <v>2E-3</v>
      </c>
      <c r="AG85" s="62">
        <f ca="1">INDEX(Parameters,MATCH($A85,Parameters!$A:$A,0),MATCH(AG$3,Parameters!$8:$8,0))</f>
        <v>2E-3</v>
      </c>
      <c r="AH85" s="62">
        <f ca="1">INDEX(Parameters,MATCH($A85,Parameters!$A:$A,0),MATCH(AH$3,Parameters!$8:$8,0))</f>
        <v>2E-3</v>
      </c>
      <c r="AI85" s="62">
        <f ca="1">INDEX(Parameters,MATCH($A85,Parameters!$A:$A,0),MATCH(AI$3,Parameters!$8:$8,0))</f>
        <v>2E-3</v>
      </c>
      <c r="AJ85" s="62">
        <f ca="1">INDEX(Parameters,MATCH($A85,Parameters!$A:$A,0),MATCH(AJ$3,Parameters!$8:$8,0))</f>
        <v>2E-3</v>
      </c>
      <c r="AK85" s="62">
        <f ca="1">INDEX(Parameters,MATCH($A85,Parameters!$A:$A,0),MATCH(AK$3,Parameters!$8:$8,0))</f>
        <v>2E-3</v>
      </c>
      <c r="AL85" s="62">
        <f ca="1">INDEX(Parameters,MATCH($A85,Parameters!$A:$A,0),MATCH(AL$3,Parameters!$8:$8,0))</f>
        <v>2E-3</v>
      </c>
      <c r="AM85" s="62"/>
      <c r="AN85" s="62"/>
      <c r="AO85" s="62"/>
      <c r="AP85" s="62"/>
      <c r="AQ85" s="62"/>
    </row>
    <row r="86" spans="1:43" x14ac:dyDescent="0.25">
      <c r="A86" s="66" t="str">
        <f t="shared" si="46"/>
        <v>EF_NO_storage_solid_Other poultry (geese)</v>
      </c>
      <c r="B86" s="25" t="s">
        <v>165</v>
      </c>
      <c r="C86" s="2" t="s">
        <v>210</v>
      </c>
      <c r="D86" s="77" t="str">
        <f t="shared" ca="1" si="47"/>
        <v>NO-N</v>
      </c>
      <c r="E86" s="46" t="str">
        <f t="shared" si="2"/>
        <v>Other poultry (geese)</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EF_N2_storage_solid_Other poultry (geese)</v>
      </c>
      <c r="B87" s="25" t="s">
        <v>165</v>
      </c>
      <c r="C87" s="2" t="s">
        <v>211</v>
      </c>
      <c r="D87" s="77" t="str">
        <f t="shared" ca="1" si="47"/>
        <v>N2-N</v>
      </c>
      <c r="E87" s="46" t="str">
        <f t="shared" si="2"/>
        <v>Other poultry (geese)</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Other poultry (geese)</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Other poultry (geese)</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Other poultry (geese)</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Other poultry (geese)</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Other poultry (geese)</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Other poultry (geese)</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Other poultry (geese)</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Other poultry (geese)</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Other poultry (geese)</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Other poultry (geese)</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Other poultry (geese)</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Other poultry (geese)</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Other poultry (geese)</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Other poultry (geese)</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fmin_biogas_Other poultry (geese)</v>
      </c>
      <c r="B103" s="25" t="s">
        <v>523</v>
      </c>
      <c r="C103" s="42" t="s">
        <v>522</v>
      </c>
      <c r="D103" s="77" t="str">
        <f ca="1">VLOOKUP(A103,Parameters,4,0)</f>
        <v>N</v>
      </c>
      <c r="E103" s="46" t="str">
        <f t="shared" si="2"/>
        <v>Other poultry (geese)</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Other poultry (geese)</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Other poultry (geese)</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Other poultry (geese)</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Other poultry (geese)</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Other poultry (geese)</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Other poultry (geese)</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EF_NH3_applic_slurry_Other poultry (geese)</v>
      </c>
      <c r="B114" s="25" t="s">
        <v>128</v>
      </c>
      <c r="C114" s="2" t="s">
        <v>322</v>
      </c>
      <c r="D114" s="77" t="str">
        <f ca="1">VLOOKUP(A114,Parameters,4,0)</f>
        <v>NH3-N</v>
      </c>
      <c r="E114" s="46" t="str">
        <f t="shared" ref="E114:E136" si="69">$A$1</f>
        <v>Other poultry (geese)</v>
      </c>
      <c r="F114" s="77" t="str">
        <f ca="1">VLOOKUP(A114,Parameters,6,0)</f>
        <v>Fraction TAN</v>
      </c>
      <c r="G114" s="175"/>
      <c r="H114" s="56">
        <f ca="1">INDEX(Parameters,MATCH($A114,Parameters!$A:$A,0),MATCH(H$3,Parameters!$8:$8,0))</f>
        <v>0</v>
      </c>
      <c r="I114" s="56">
        <f ca="1">INDEX(Parameters,MATCH($A114,Parameters!$A:$A,0),MATCH(I$3,Parameters!$8:$8,0))</f>
        <v>0</v>
      </c>
      <c r="J114" s="56">
        <f ca="1">INDEX(Parameters,MATCH($A114,Parameters!$A:$A,0),MATCH(J$3,Parameters!$8:$8,0))</f>
        <v>0</v>
      </c>
      <c r="K114" s="56">
        <f ca="1">INDEX(Parameters,MATCH($A114,Parameters!$A:$A,0),MATCH(K$3,Parameters!$8:$8,0))</f>
        <v>0</v>
      </c>
      <c r="L114" s="56">
        <f ca="1">INDEX(Parameters,MATCH($A114,Parameters!$A:$A,0),MATCH(L$3,Parameters!$8:$8,0))</f>
        <v>0</v>
      </c>
      <c r="M114" s="56">
        <f ca="1">INDEX(Parameters,MATCH($A114,Parameters!$A:$A,0),MATCH(M$3,Parameters!$8:$8,0))</f>
        <v>0</v>
      </c>
      <c r="N114" s="56">
        <f ca="1">INDEX(Parameters,MATCH($A114,Parameters!$A:$A,0),MATCH(N$3,Parameters!$8:$8,0))</f>
        <v>0</v>
      </c>
      <c r="O114" s="56">
        <f ca="1">INDEX(Parameters,MATCH($A114,Parameters!$A:$A,0),MATCH(O$3,Parameters!$8:$8,0))</f>
        <v>0</v>
      </c>
      <c r="P114" s="56">
        <f ca="1">INDEX(Parameters,MATCH($A114,Parameters!$A:$A,0),MATCH(P$3,Parameters!$8:$8,0))</f>
        <v>0</v>
      </c>
      <c r="Q114" s="56">
        <f ca="1">INDEX(Parameters,MATCH($A114,Parameters!$A:$A,0),MATCH(Q$3,Parameters!$8:$8,0))</f>
        <v>0</v>
      </c>
      <c r="R114" s="56">
        <f ca="1">INDEX(Parameters,MATCH($A114,Parameters!$A:$A,0),MATCH(R$3,Parameters!$8:$8,0))</f>
        <v>0</v>
      </c>
      <c r="S114" s="56">
        <f ca="1">INDEX(Parameters,MATCH($A114,Parameters!$A:$A,0),MATCH(S$3,Parameters!$8:$8,0))</f>
        <v>0</v>
      </c>
      <c r="T114" s="56">
        <f ca="1">INDEX(Parameters,MATCH($A114,Parameters!$A:$A,0),MATCH(T$3,Parameters!$8:$8,0))</f>
        <v>0</v>
      </c>
      <c r="U114" s="56">
        <f ca="1">INDEX(Parameters,MATCH($A114,Parameters!$A:$A,0),MATCH(U$3,Parameters!$8:$8,0))</f>
        <v>0</v>
      </c>
      <c r="V114" s="56">
        <f ca="1">INDEX(Parameters,MATCH($A114,Parameters!$A:$A,0),MATCH(V$3,Parameters!$8:$8,0))</f>
        <v>0</v>
      </c>
      <c r="W114" s="56">
        <f ca="1">INDEX(Parameters,MATCH($A114,Parameters!$A:$A,0),MATCH(W$3,Parameters!$8:$8,0))</f>
        <v>0</v>
      </c>
      <c r="X114" s="56">
        <f ca="1">INDEX(Parameters,MATCH($A114,Parameters!$A:$A,0),MATCH(X$3,Parameters!$8:$8,0))</f>
        <v>0</v>
      </c>
      <c r="Y114" s="56">
        <f ca="1">INDEX(Parameters,MATCH($A114,Parameters!$A:$A,0),MATCH(Y$3,Parameters!$8:$8,0))</f>
        <v>0</v>
      </c>
      <c r="Z114" s="56">
        <f ca="1">INDEX(Parameters,MATCH($A114,Parameters!$A:$A,0),MATCH(Z$3,Parameters!$8:$8,0))</f>
        <v>0</v>
      </c>
      <c r="AA114" s="56">
        <f ca="1">INDEX(Parameters,MATCH($A114,Parameters!$A:$A,0),MATCH(AA$3,Parameters!$8:$8,0))</f>
        <v>0</v>
      </c>
      <c r="AB114" s="56">
        <f ca="1">INDEX(Parameters,MATCH($A114,Parameters!$A:$A,0),MATCH(AB$3,Parameters!$8:$8,0))</f>
        <v>0</v>
      </c>
      <c r="AC114" s="56">
        <f ca="1">INDEX(Parameters,MATCH($A114,Parameters!$A:$A,0),MATCH(AC$3,Parameters!$8:$8,0))</f>
        <v>0</v>
      </c>
      <c r="AD114" s="56">
        <f ca="1">INDEX(Parameters,MATCH($A114,Parameters!$A:$A,0),MATCH(AD$3,Parameters!$8:$8,0))</f>
        <v>0</v>
      </c>
      <c r="AE114" s="56">
        <f ca="1">INDEX(Parameters,MATCH($A114,Parameters!$A:$A,0),MATCH(AE$3,Parameters!$8:$8,0))</f>
        <v>0</v>
      </c>
      <c r="AF114" s="56">
        <f ca="1">INDEX(Parameters,MATCH($A114,Parameters!$A:$A,0),MATCH(AF$3,Parameters!$8:$8,0))</f>
        <v>0</v>
      </c>
      <c r="AG114" s="56">
        <f ca="1">INDEX(Parameters,MATCH($A114,Parameters!$A:$A,0),MATCH(AG$3,Parameters!$8:$8,0))</f>
        <v>0</v>
      </c>
      <c r="AH114" s="56">
        <f ca="1">INDEX(Parameters,MATCH($A114,Parameters!$A:$A,0),MATCH(AH$3,Parameters!$8:$8,0))</f>
        <v>0</v>
      </c>
      <c r="AI114" s="56">
        <f ca="1">INDEX(Parameters,MATCH($A114,Parameters!$A:$A,0),MATCH(AI$3,Parameters!$8:$8,0))</f>
        <v>0</v>
      </c>
      <c r="AJ114" s="56">
        <f ca="1">INDEX(Parameters,MATCH($A114,Parameters!$A:$A,0),MATCH(AJ$3,Parameters!$8:$8,0))</f>
        <v>0</v>
      </c>
      <c r="AK114" s="56">
        <f ca="1">INDEX(Parameters,MATCH($A114,Parameters!$A:$A,0),MATCH(AK$3,Parameters!$8:$8,0))</f>
        <v>0</v>
      </c>
      <c r="AL114" s="56">
        <f ca="1">INDEX(Parameters,MATCH($A114,Parameters!$A:$A,0),MATCH(AL$3,Parameters!$8:$8,0))</f>
        <v>0</v>
      </c>
      <c r="AM114" s="56"/>
      <c r="AN114" s="56"/>
      <c r="AO114" s="56"/>
      <c r="AP114" s="56"/>
      <c r="AQ114" s="56"/>
    </row>
    <row r="115" spans="1:43" x14ac:dyDescent="0.25">
      <c r="A115" s="66" t="str">
        <f t="shared" si="68"/>
        <v>EF_NH3_applic_solid_Other poultry (geese)</v>
      </c>
      <c r="B115" s="25" t="s">
        <v>128</v>
      </c>
      <c r="C115" s="2" t="s">
        <v>323</v>
      </c>
      <c r="D115" s="77" t="str">
        <f ca="1">VLOOKUP(A115,Parameters,4,0)</f>
        <v>NH3-N</v>
      </c>
      <c r="E115" s="46" t="str">
        <f t="shared" si="69"/>
        <v>Other poultry (geese)</v>
      </c>
      <c r="F115" s="77" t="str">
        <f ca="1">VLOOKUP(A115,Parameters,6,0)</f>
        <v>Fraction TAN</v>
      </c>
      <c r="G115" s="175"/>
      <c r="H115" s="56">
        <f ca="1">INDEX(Parameters,MATCH($A115,Parameters!$A:$A,0),MATCH(H$3,Parameters!$8:$8,0))</f>
        <v>0.45</v>
      </c>
      <c r="I115" s="56">
        <f ca="1">INDEX(Parameters,MATCH($A115,Parameters!$A:$A,0),MATCH(I$3,Parameters!$8:$8,0))</f>
        <v>0.45</v>
      </c>
      <c r="J115" s="56">
        <f ca="1">INDEX(Parameters,MATCH($A115,Parameters!$A:$A,0),MATCH(J$3,Parameters!$8:$8,0))</f>
        <v>0.45</v>
      </c>
      <c r="K115" s="56">
        <f ca="1">INDEX(Parameters,MATCH($A115,Parameters!$A:$A,0),MATCH(K$3,Parameters!$8:$8,0))</f>
        <v>0.45</v>
      </c>
      <c r="L115" s="56">
        <f ca="1">INDEX(Parameters,MATCH($A115,Parameters!$A:$A,0),MATCH(L$3,Parameters!$8:$8,0))</f>
        <v>0.45</v>
      </c>
      <c r="M115" s="56">
        <f ca="1">INDEX(Parameters,MATCH($A115,Parameters!$A:$A,0),MATCH(M$3,Parameters!$8:$8,0))</f>
        <v>0.45</v>
      </c>
      <c r="N115" s="56">
        <f ca="1">INDEX(Parameters,MATCH($A115,Parameters!$A:$A,0),MATCH(N$3,Parameters!$8:$8,0))</f>
        <v>0.45</v>
      </c>
      <c r="O115" s="56">
        <f ca="1">INDEX(Parameters,MATCH($A115,Parameters!$A:$A,0),MATCH(O$3,Parameters!$8:$8,0))</f>
        <v>0.45</v>
      </c>
      <c r="P115" s="56">
        <f ca="1">INDEX(Parameters,MATCH($A115,Parameters!$A:$A,0),MATCH(P$3,Parameters!$8:$8,0))</f>
        <v>0.45</v>
      </c>
      <c r="Q115" s="56">
        <f ca="1">INDEX(Parameters,MATCH($A115,Parameters!$A:$A,0),MATCH(Q$3,Parameters!$8:$8,0))</f>
        <v>0.45</v>
      </c>
      <c r="R115" s="56">
        <f ca="1">INDEX(Parameters,MATCH($A115,Parameters!$A:$A,0),MATCH(R$3,Parameters!$8:$8,0))</f>
        <v>0.45</v>
      </c>
      <c r="S115" s="56">
        <f ca="1">INDEX(Parameters,MATCH($A115,Parameters!$A:$A,0),MATCH(S$3,Parameters!$8:$8,0))</f>
        <v>0.45</v>
      </c>
      <c r="T115" s="56">
        <f ca="1">INDEX(Parameters,MATCH($A115,Parameters!$A:$A,0),MATCH(T$3,Parameters!$8:$8,0))</f>
        <v>0.45</v>
      </c>
      <c r="U115" s="56">
        <f ca="1">INDEX(Parameters,MATCH($A115,Parameters!$A:$A,0),MATCH(U$3,Parameters!$8:$8,0))</f>
        <v>0.45</v>
      </c>
      <c r="V115" s="56">
        <f ca="1">INDEX(Parameters,MATCH($A115,Parameters!$A:$A,0),MATCH(V$3,Parameters!$8:$8,0))</f>
        <v>0.45</v>
      </c>
      <c r="W115" s="56">
        <f ca="1">INDEX(Parameters,MATCH($A115,Parameters!$A:$A,0),MATCH(W$3,Parameters!$8:$8,0))</f>
        <v>0.45</v>
      </c>
      <c r="X115" s="56">
        <f ca="1">INDEX(Parameters,MATCH($A115,Parameters!$A:$A,0),MATCH(X$3,Parameters!$8:$8,0))</f>
        <v>0.45</v>
      </c>
      <c r="Y115" s="56">
        <f ca="1">INDEX(Parameters,MATCH($A115,Parameters!$A:$A,0),MATCH(Y$3,Parameters!$8:$8,0))</f>
        <v>0.45</v>
      </c>
      <c r="Z115" s="56">
        <f ca="1">INDEX(Parameters,MATCH($A115,Parameters!$A:$A,0),MATCH(Z$3,Parameters!$8:$8,0))</f>
        <v>0.45</v>
      </c>
      <c r="AA115" s="56">
        <f ca="1">INDEX(Parameters,MATCH($A115,Parameters!$A:$A,0),MATCH(AA$3,Parameters!$8:$8,0))</f>
        <v>0.45</v>
      </c>
      <c r="AB115" s="56">
        <f ca="1">INDEX(Parameters,MATCH($A115,Parameters!$A:$A,0),MATCH(AB$3,Parameters!$8:$8,0))</f>
        <v>0.45</v>
      </c>
      <c r="AC115" s="56">
        <f ca="1">INDEX(Parameters,MATCH($A115,Parameters!$A:$A,0),MATCH(AC$3,Parameters!$8:$8,0))</f>
        <v>0.45</v>
      </c>
      <c r="AD115" s="56">
        <f ca="1">INDEX(Parameters,MATCH($A115,Parameters!$A:$A,0),MATCH(AD$3,Parameters!$8:$8,0))</f>
        <v>0.45</v>
      </c>
      <c r="AE115" s="56">
        <f ca="1">INDEX(Parameters,MATCH($A115,Parameters!$A:$A,0),MATCH(AE$3,Parameters!$8:$8,0))</f>
        <v>0.45</v>
      </c>
      <c r="AF115" s="56">
        <f ca="1">INDEX(Parameters,MATCH($A115,Parameters!$A:$A,0),MATCH(AF$3,Parameters!$8:$8,0))</f>
        <v>0.45</v>
      </c>
      <c r="AG115" s="56">
        <f ca="1">INDEX(Parameters,MATCH($A115,Parameters!$A:$A,0),MATCH(AG$3,Parameters!$8:$8,0))</f>
        <v>0.45</v>
      </c>
      <c r="AH115" s="56">
        <f ca="1">INDEX(Parameters,MATCH($A115,Parameters!$A:$A,0),MATCH(AH$3,Parameters!$8:$8,0))</f>
        <v>0.45</v>
      </c>
      <c r="AI115" s="56">
        <f ca="1">INDEX(Parameters,MATCH($A115,Parameters!$A:$A,0),MATCH(AI$3,Parameters!$8:$8,0))</f>
        <v>0.45</v>
      </c>
      <c r="AJ115" s="56">
        <f ca="1">INDEX(Parameters,MATCH($A115,Parameters!$A:$A,0),MATCH(AJ$3,Parameters!$8:$8,0))</f>
        <v>0.45</v>
      </c>
      <c r="AK115" s="56">
        <f ca="1">INDEX(Parameters,MATCH($A115,Parameters!$A:$A,0),MATCH(AK$3,Parameters!$8:$8,0))</f>
        <v>0.45</v>
      </c>
      <c r="AL115" s="56">
        <f ca="1">INDEX(Parameters,MATCH($A115,Parameters!$A:$A,0),MATCH(AL$3,Parameters!$8:$8,0))</f>
        <v>0.45</v>
      </c>
      <c r="AM115" s="56"/>
      <c r="AN115" s="56"/>
      <c r="AO115" s="56"/>
      <c r="AP115" s="56"/>
      <c r="AQ115" s="56"/>
    </row>
    <row r="116" spans="1:43" ht="18.75" x14ac:dyDescent="0.35">
      <c r="A116" s="382" t="s">
        <v>319</v>
      </c>
      <c r="B116" s="25" t="s">
        <v>128</v>
      </c>
      <c r="C116" s="69" t="s">
        <v>226</v>
      </c>
      <c r="D116" s="25" t="s">
        <v>252</v>
      </c>
      <c r="E116" s="46" t="str">
        <f t="shared" si="69"/>
        <v>Other poultry (geese)</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Other poultry (geese)</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Other poultry (geese)</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Other poultry (geese)</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Other poultry (geese)</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Other poultry (geese)</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Other poultry (geese)</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Other poultry (geese)</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Other poultry (geese)</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Other poultry (geese)</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Other poultry (geese)</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EF_NH3_grazing_Other poultry (geese)</v>
      </c>
      <c r="B132" s="52"/>
      <c r="C132" s="2" t="s">
        <v>231</v>
      </c>
      <c r="D132" s="77" t="str">
        <f ca="1">VLOOKUP(A132,Parameters,4,0)</f>
        <v>NH3-N</v>
      </c>
      <c r="E132" s="46" t="str">
        <f t="shared" si="69"/>
        <v>Other poultry (geese)</v>
      </c>
      <c r="F132" s="77" t="str">
        <f ca="1">VLOOKUP(A132,Parameters,6,0)</f>
        <v>Fraction TAN</v>
      </c>
      <c r="G132" s="358"/>
      <c r="H132" s="56">
        <f ca="1">INDEX(Parameters,MATCH($A132,Parameters!$A:$A,0),MATCH(H$3,Parameters!$8:$8,0))</f>
        <v>0</v>
      </c>
      <c r="I132" s="56">
        <f ca="1">INDEX(Parameters,MATCH($A132,Parameters!$A:$A,0),MATCH(I$3,Parameters!$8:$8,0))</f>
        <v>0</v>
      </c>
      <c r="J132" s="56">
        <f ca="1">INDEX(Parameters,MATCH($A132,Parameters!$A:$A,0),MATCH(J$3,Parameters!$8:$8,0))</f>
        <v>0</v>
      </c>
      <c r="K132" s="56">
        <f ca="1">INDEX(Parameters,MATCH($A132,Parameters!$A:$A,0),MATCH(K$3,Parameters!$8:$8,0))</f>
        <v>0</v>
      </c>
      <c r="L132" s="56">
        <f ca="1">INDEX(Parameters,MATCH($A132,Parameters!$A:$A,0),MATCH(L$3,Parameters!$8:$8,0))</f>
        <v>0</v>
      </c>
      <c r="M132" s="56">
        <f ca="1">INDEX(Parameters,MATCH($A132,Parameters!$A:$A,0),MATCH(M$3,Parameters!$8:$8,0))</f>
        <v>0</v>
      </c>
      <c r="N132" s="56">
        <f ca="1">INDEX(Parameters,MATCH($A132,Parameters!$A:$A,0),MATCH(N$3,Parameters!$8:$8,0))</f>
        <v>0</v>
      </c>
      <c r="O132" s="56">
        <f ca="1">INDEX(Parameters,MATCH($A132,Parameters!$A:$A,0),MATCH(O$3,Parameters!$8:$8,0))</f>
        <v>0</v>
      </c>
      <c r="P132" s="56">
        <f ca="1">INDEX(Parameters,MATCH($A132,Parameters!$A:$A,0),MATCH(P$3,Parameters!$8:$8,0))</f>
        <v>0</v>
      </c>
      <c r="Q132" s="56">
        <f ca="1">INDEX(Parameters,MATCH($A132,Parameters!$A:$A,0),MATCH(Q$3,Parameters!$8:$8,0))</f>
        <v>0</v>
      </c>
      <c r="R132" s="56">
        <f ca="1">INDEX(Parameters,MATCH($A132,Parameters!$A:$A,0),MATCH(R$3,Parameters!$8:$8,0))</f>
        <v>0</v>
      </c>
      <c r="S132" s="56">
        <f ca="1">INDEX(Parameters,MATCH($A132,Parameters!$A:$A,0),MATCH(S$3,Parameters!$8:$8,0))</f>
        <v>0</v>
      </c>
      <c r="T132" s="56">
        <f ca="1">INDEX(Parameters,MATCH($A132,Parameters!$A:$A,0),MATCH(T$3,Parameters!$8:$8,0))</f>
        <v>0</v>
      </c>
      <c r="U132" s="56">
        <f ca="1">INDEX(Parameters,MATCH($A132,Parameters!$A:$A,0),MATCH(U$3,Parameters!$8:$8,0))</f>
        <v>0</v>
      </c>
      <c r="V132" s="56">
        <f ca="1">INDEX(Parameters,MATCH($A132,Parameters!$A:$A,0),MATCH(V$3,Parameters!$8:$8,0))</f>
        <v>0</v>
      </c>
      <c r="W132" s="56">
        <f ca="1">INDEX(Parameters,MATCH($A132,Parameters!$A:$A,0),MATCH(W$3,Parameters!$8:$8,0))</f>
        <v>0</v>
      </c>
      <c r="X132" s="56">
        <f ca="1">INDEX(Parameters,MATCH($A132,Parameters!$A:$A,0),MATCH(X$3,Parameters!$8:$8,0))</f>
        <v>0</v>
      </c>
      <c r="Y132" s="56">
        <f ca="1">INDEX(Parameters,MATCH($A132,Parameters!$A:$A,0),MATCH(Y$3,Parameters!$8:$8,0))</f>
        <v>0</v>
      </c>
      <c r="Z132" s="56">
        <f ca="1">INDEX(Parameters,MATCH($A132,Parameters!$A:$A,0),MATCH(Z$3,Parameters!$8:$8,0))</f>
        <v>0</v>
      </c>
      <c r="AA132" s="56">
        <f ca="1">INDEX(Parameters,MATCH($A132,Parameters!$A:$A,0),MATCH(AA$3,Parameters!$8:$8,0))</f>
        <v>0</v>
      </c>
      <c r="AB132" s="56">
        <f ca="1">INDEX(Parameters,MATCH($A132,Parameters!$A:$A,0),MATCH(AB$3,Parameters!$8:$8,0))</f>
        <v>0</v>
      </c>
      <c r="AC132" s="56">
        <f ca="1">INDEX(Parameters,MATCH($A132,Parameters!$A:$A,0),MATCH(AC$3,Parameters!$8:$8,0))</f>
        <v>0</v>
      </c>
      <c r="AD132" s="56">
        <f ca="1">INDEX(Parameters,MATCH($A132,Parameters!$A:$A,0),MATCH(AD$3,Parameters!$8:$8,0))</f>
        <v>0</v>
      </c>
      <c r="AE132" s="56">
        <f ca="1">INDEX(Parameters,MATCH($A132,Parameters!$A:$A,0),MATCH(AE$3,Parameters!$8:$8,0))</f>
        <v>0</v>
      </c>
      <c r="AF132" s="56">
        <f ca="1">INDEX(Parameters,MATCH($A132,Parameters!$A:$A,0),MATCH(AF$3,Parameters!$8:$8,0))</f>
        <v>0</v>
      </c>
      <c r="AG132" s="56">
        <f ca="1">INDEX(Parameters,MATCH($A132,Parameters!$A:$A,0),MATCH(AG$3,Parameters!$8:$8,0))</f>
        <v>0</v>
      </c>
      <c r="AH132" s="56">
        <f ca="1">INDEX(Parameters,MATCH($A132,Parameters!$A:$A,0),MATCH(AH$3,Parameters!$8:$8,0))</f>
        <v>0</v>
      </c>
      <c r="AI132" s="56">
        <f ca="1">INDEX(Parameters,MATCH($A132,Parameters!$A:$A,0),MATCH(AI$3,Parameters!$8:$8,0))</f>
        <v>0</v>
      </c>
      <c r="AJ132" s="56">
        <f ca="1">INDEX(Parameters,MATCH($A132,Parameters!$A:$A,0),MATCH(AJ$3,Parameters!$8:$8,0))</f>
        <v>0</v>
      </c>
      <c r="AK132" s="56">
        <f ca="1">INDEX(Parameters,MATCH($A132,Parameters!$A:$A,0),MATCH(AK$3,Parameters!$8:$8,0))</f>
        <v>0</v>
      </c>
      <c r="AL132" s="56">
        <f ca="1">INDEX(Parameters,MATCH($A132,Parameters!$A:$A,0),MATCH(AL$3,Parameters!$8:$8,0))</f>
        <v>0</v>
      </c>
      <c r="AM132" s="56"/>
      <c r="AN132" s="56"/>
      <c r="AO132" s="56"/>
      <c r="AP132" s="56"/>
      <c r="AQ132" s="56"/>
    </row>
    <row r="133" spans="1:43" ht="18" x14ac:dyDescent="0.35">
      <c r="A133" s="89" t="s">
        <v>329</v>
      </c>
      <c r="B133" s="2" t="s">
        <v>341</v>
      </c>
      <c r="C133" s="63" t="s">
        <v>233</v>
      </c>
      <c r="D133" s="25" t="s">
        <v>252</v>
      </c>
      <c r="E133" s="46" t="str">
        <f t="shared" si="69"/>
        <v>Other poultry (geese)</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Other poultry (geese)</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Other poultry (geese)</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Other poultry (geese)</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EF_N2O_Grazing_Other poultry (geese)</v>
      </c>
      <c r="B138" s="2"/>
      <c r="C138" s="42" t="s">
        <v>755</v>
      </c>
      <c r="D138" s="77" t="str">
        <f ca="1">VLOOKUP(A138,Parameters,4,0)</f>
        <v>N2O-N</v>
      </c>
      <c r="E138" s="46" t="str">
        <f t="shared" ref="E138:E142" si="88">$A$1</f>
        <v>Other poultry (geese)</v>
      </c>
      <c r="F138" s="77" t="str">
        <f ca="1">VLOOKUP(A138,Parameters,6,0)</f>
        <v>kg N2O-N/kg N input</v>
      </c>
      <c r="G138" s="176"/>
      <c r="H138" s="56">
        <f ca="1">INDEX(Parameters,MATCH($A138,Parameters!$A:$A,0),MATCH(H$3,Parameters!$8:$8,0))</f>
        <v>0.02</v>
      </c>
      <c r="I138" s="56">
        <f ca="1">INDEX(Parameters,MATCH($A138,Parameters!$A:$A,0),MATCH(I$3,Parameters!$8:$8,0))</f>
        <v>0.02</v>
      </c>
      <c r="J138" s="56">
        <f ca="1">INDEX(Parameters,MATCH($A138,Parameters!$A:$A,0),MATCH(J$3,Parameters!$8:$8,0))</f>
        <v>0.02</v>
      </c>
      <c r="K138" s="56">
        <f ca="1">INDEX(Parameters,MATCH($A138,Parameters!$A:$A,0),MATCH(K$3,Parameters!$8:$8,0))</f>
        <v>0.02</v>
      </c>
      <c r="L138" s="56">
        <f ca="1">INDEX(Parameters,MATCH($A138,Parameters!$A:$A,0),MATCH(L$3,Parameters!$8:$8,0))</f>
        <v>0.02</v>
      </c>
      <c r="M138" s="56">
        <f ca="1">INDEX(Parameters,MATCH($A138,Parameters!$A:$A,0),MATCH(M$3,Parameters!$8:$8,0))</f>
        <v>0.02</v>
      </c>
      <c r="N138" s="56">
        <f ca="1">INDEX(Parameters,MATCH($A138,Parameters!$A:$A,0),MATCH(N$3,Parameters!$8:$8,0))</f>
        <v>0.02</v>
      </c>
      <c r="O138" s="56">
        <f ca="1">INDEX(Parameters,MATCH($A138,Parameters!$A:$A,0),MATCH(O$3,Parameters!$8:$8,0))</f>
        <v>0.02</v>
      </c>
      <c r="P138" s="56">
        <f ca="1">INDEX(Parameters,MATCH($A138,Parameters!$A:$A,0),MATCH(P$3,Parameters!$8:$8,0))</f>
        <v>0.02</v>
      </c>
      <c r="Q138" s="56">
        <f ca="1">INDEX(Parameters,MATCH($A138,Parameters!$A:$A,0),MATCH(Q$3,Parameters!$8:$8,0))</f>
        <v>0.02</v>
      </c>
      <c r="R138" s="56">
        <f ca="1">INDEX(Parameters,MATCH($A138,Parameters!$A:$A,0),MATCH(R$3,Parameters!$8:$8,0))</f>
        <v>0.02</v>
      </c>
      <c r="S138" s="56">
        <f ca="1">INDEX(Parameters,MATCH($A138,Parameters!$A:$A,0),MATCH(S$3,Parameters!$8:$8,0))</f>
        <v>0.02</v>
      </c>
      <c r="T138" s="56">
        <f ca="1">INDEX(Parameters,MATCH($A138,Parameters!$A:$A,0),MATCH(T$3,Parameters!$8:$8,0))</f>
        <v>0.02</v>
      </c>
      <c r="U138" s="56">
        <f ca="1">INDEX(Parameters,MATCH($A138,Parameters!$A:$A,0),MATCH(U$3,Parameters!$8:$8,0))</f>
        <v>0.02</v>
      </c>
      <c r="V138" s="56">
        <f ca="1">INDEX(Parameters,MATCH($A138,Parameters!$A:$A,0),MATCH(V$3,Parameters!$8:$8,0))</f>
        <v>0.02</v>
      </c>
      <c r="W138" s="56">
        <f ca="1">INDEX(Parameters,MATCH($A138,Parameters!$A:$A,0),MATCH(W$3,Parameters!$8:$8,0))</f>
        <v>0.02</v>
      </c>
      <c r="X138" s="56">
        <f ca="1">INDEX(Parameters,MATCH($A138,Parameters!$A:$A,0),MATCH(X$3,Parameters!$8:$8,0))</f>
        <v>0.02</v>
      </c>
      <c r="Y138" s="56">
        <f ca="1">INDEX(Parameters,MATCH($A138,Parameters!$A:$A,0),MATCH(Y$3,Parameters!$8:$8,0))</f>
        <v>0.02</v>
      </c>
      <c r="Z138" s="56">
        <f ca="1">INDEX(Parameters,MATCH($A138,Parameters!$A:$A,0),MATCH(Z$3,Parameters!$8:$8,0))</f>
        <v>0.02</v>
      </c>
      <c r="AA138" s="56">
        <f ca="1">INDEX(Parameters,MATCH($A138,Parameters!$A:$A,0),MATCH(AA$3,Parameters!$8:$8,0))</f>
        <v>0.02</v>
      </c>
      <c r="AB138" s="56">
        <f ca="1">INDEX(Parameters,MATCH($A138,Parameters!$A:$A,0),MATCH(AB$3,Parameters!$8:$8,0))</f>
        <v>0.02</v>
      </c>
      <c r="AC138" s="56">
        <f ca="1">INDEX(Parameters,MATCH($A138,Parameters!$A:$A,0),MATCH(AC$3,Parameters!$8:$8,0))</f>
        <v>0.02</v>
      </c>
      <c r="AD138" s="56">
        <f ca="1">INDEX(Parameters,MATCH($A138,Parameters!$A:$A,0),MATCH(AD$3,Parameters!$8:$8,0))</f>
        <v>0.02</v>
      </c>
      <c r="AE138" s="56">
        <f ca="1">INDEX(Parameters,MATCH($A138,Parameters!$A:$A,0),MATCH(AE$3,Parameters!$8:$8,0))</f>
        <v>0.02</v>
      </c>
      <c r="AF138" s="56">
        <f ca="1">INDEX(Parameters,MATCH($A138,Parameters!$A:$A,0),MATCH(AF$3,Parameters!$8:$8,0))</f>
        <v>0.02</v>
      </c>
      <c r="AG138" s="56">
        <f ca="1">INDEX(Parameters,MATCH($A138,Parameters!$A:$A,0),MATCH(AG$3,Parameters!$8:$8,0))</f>
        <v>0.02</v>
      </c>
      <c r="AH138" s="56">
        <f ca="1">INDEX(Parameters,MATCH($A138,Parameters!$A:$A,0),MATCH(AH$3,Parameters!$8:$8,0))</f>
        <v>0.02</v>
      </c>
      <c r="AI138" s="56">
        <f ca="1">INDEX(Parameters,MATCH($A138,Parameters!$A:$A,0),MATCH(AI$3,Parameters!$8:$8,0))</f>
        <v>0.02</v>
      </c>
      <c r="AJ138" s="56">
        <f ca="1">INDEX(Parameters,MATCH($A138,Parameters!$A:$A,0),MATCH(AJ$3,Parameters!$8:$8,0))</f>
        <v>0.02</v>
      </c>
      <c r="AK138" s="56">
        <f ca="1">INDEX(Parameters,MATCH($A138,Parameters!$A:$A,0),MATCH(AK$3,Parameters!$8:$8,0))</f>
        <v>0.02</v>
      </c>
      <c r="AL138" s="56">
        <f ca="1">INDEX(Parameters,MATCH($A138,Parameters!$A:$A,0),MATCH(AL$3,Parameters!$8:$8,0))</f>
        <v>0.02</v>
      </c>
      <c r="AM138" s="56"/>
      <c r="AN138" s="56"/>
      <c r="AO138" s="56"/>
      <c r="AP138" s="56"/>
      <c r="AQ138" s="56"/>
    </row>
    <row r="139" spans="1:43" x14ac:dyDescent="0.25">
      <c r="A139" s="89" t="s">
        <v>303</v>
      </c>
      <c r="B139" s="2"/>
      <c r="C139" s="99" t="s">
        <v>342</v>
      </c>
      <c r="D139" s="25" t="s">
        <v>350</v>
      </c>
      <c r="E139" s="46" t="str">
        <f t="shared" si="88"/>
        <v>Other poultry (geese)</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Other poultry (geese)</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Other poultry (geese)</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Other poultry (geese)</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Other poultry (geese)</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Other poultry (geese)</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Other poultry (geese)</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Other poultry (geese)</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Other poultry (geese)</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Other poultry (geese)</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Other poultry (geese)</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Other poultry (geese)</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Other poultry (geese)</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Other poultry (geese)</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Other poultry (geese)</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Other poultry (geese)</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Other poultry (geese)</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Other poultry (geese)</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Other poultry (geese)</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Other poultry (geese)</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Other poultry (geese)</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Other poultry (geese)</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Other poultry (geese)</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Other poultry (geese)</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Other poultry (geese)</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Other poultry (geese)</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Other poultry (geese)</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Other poultry (geese)</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Other poultry (geese)</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Other poultry (geese)</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Other poultry (geese)</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Other poultry (geese)</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Other poultry (geese)</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Other poultry (geese)</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Other poultry (geese)</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Other poultry (geese)</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Other poultry (geese)</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Other poultry (geese)</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Other poultry (geese)</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Other poultry (geese)</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Other poultry (geese)</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Other poultry (geese)</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Other poultry (geese)</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Other poultry (geese)</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Other poultry (geese)</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Other poultry (geese)</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Other poultry (geese)</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14000000}"/>
  <mergeCells count="7">
    <mergeCell ref="A144:G144"/>
    <mergeCell ref="D4:G6"/>
    <mergeCell ref="I6:K6"/>
    <mergeCell ref="C7:C9"/>
    <mergeCell ref="D7:G9"/>
    <mergeCell ref="I7:K7"/>
    <mergeCell ref="I8:K8"/>
  </mergeCells>
  <conditionalFormatting sqref="G25 G111:G112 G189">
    <cfRule type="expression" dxfId="15" priority="8">
      <formula>$G25="CS"</formula>
    </cfRule>
  </conditionalFormatting>
  <conditionalFormatting sqref="G123:G124">
    <cfRule type="expression" dxfId="14" priority="2">
      <formula>$G123="CS"</formula>
    </cfRule>
  </conditionalFormatting>
  <conditionalFormatting sqref="G31">
    <cfRule type="expression" dxfId="13" priority="7">
      <formula>$G31="CS"</formula>
    </cfRule>
  </conditionalFormatting>
  <conditionalFormatting sqref="G37">
    <cfRule type="expression" dxfId="12" priority="6">
      <formula>$G37="CS"</formula>
    </cfRule>
  </conditionalFormatting>
  <conditionalFormatting sqref="G41">
    <cfRule type="expression" dxfId="11" priority="5">
      <formula>$G41="CS"</formula>
    </cfRule>
  </conditionalFormatting>
  <conditionalFormatting sqref="G56">
    <cfRule type="expression" dxfId="10" priority="4">
      <formula>$G56="CS"</formula>
    </cfRule>
  </conditionalFormatting>
  <conditionalFormatting sqref="G135">
    <cfRule type="expression" dxfId="9" priority="3">
      <formula>$G135="CS"</formula>
    </cfRule>
  </conditionalFormatting>
  <conditionalFormatting sqref="G185">
    <cfRule type="expression" dxfId="8" priority="1">
      <formula>$G185="CS"</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FFE18C"/>
  </sheetPr>
  <dimension ref="A1:AQ189"/>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108</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Weight_Other animals (fur animals)</v>
      </c>
      <c r="B13" s="25" t="s">
        <v>165</v>
      </c>
      <c r="C13" s="25" t="s">
        <v>121</v>
      </c>
      <c r="D13" s="77" t="str">
        <f ca="1">VLOOKUP(A13,Parameters,4,0)</f>
        <v>-</v>
      </c>
      <c r="E13" s="46" t="str">
        <f t="shared" ref="E13:E14" si="1">$A$1</f>
        <v>Other animals (fur animals)</v>
      </c>
      <c r="F13" s="77" t="str">
        <f ca="1">VLOOKUP(A13,Parameters,6,0)</f>
        <v>kg</v>
      </c>
      <c r="G13" s="223"/>
      <c r="H13" s="14">
        <f ca="1">INDEX(Parameters,MATCH($A13,Parameters!$A:$A,0),MATCH(H$3,Parameters!$8:$8,0))</f>
        <v>1.6</v>
      </c>
      <c r="I13" s="14">
        <f ca="1">INDEX(Parameters,MATCH($A13,Parameters!$A:$A,0),MATCH(I$3,Parameters!$8:$8,0))</f>
        <v>1.6</v>
      </c>
      <c r="J13" s="14">
        <f ca="1">INDEX(Parameters,MATCH($A13,Parameters!$A:$A,0),MATCH(J$3,Parameters!$8:$8,0))</f>
        <v>1.6</v>
      </c>
      <c r="K13" s="14">
        <f ca="1">INDEX(Parameters,MATCH($A13,Parameters!$A:$A,0),MATCH(K$3,Parameters!$8:$8,0))</f>
        <v>1.6</v>
      </c>
      <c r="L13" s="14">
        <f ca="1">INDEX(Parameters,MATCH($A13,Parameters!$A:$A,0),MATCH(L$3,Parameters!$8:$8,0))</f>
        <v>1.6</v>
      </c>
      <c r="M13" s="14">
        <f ca="1">INDEX(Parameters,MATCH($A13,Parameters!$A:$A,0),MATCH(M$3,Parameters!$8:$8,0))</f>
        <v>1.6</v>
      </c>
      <c r="N13" s="14">
        <f ca="1">INDEX(Parameters,MATCH($A13,Parameters!$A:$A,0),MATCH(N$3,Parameters!$8:$8,0))</f>
        <v>1.6</v>
      </c>
      <c r="O13" s="14">
        <f ca="1">INDEX(Parameters,MATCH($A13,Parameters!$A:$A,0),MATCH(O$3,Parameters!$8:$8,0))</f>
        <v>1.6</v>
      </c>
      <c r="P13" s="14">
        <f ca="1">INDEX(Parameters,MATCH($A13,Parameters!$A:$A,0),MATCH(P$3,Parameters!$8:$8,0))</f>
        <v>1.6</v>
      </c>
      <c r="Q13" s="14">
        <f ca="1">INDEX(Parameters,MATCH($A13,Parameters!$A:$A,0),MATCH(Q$3,Parameters!$8:$8,0))</f>
        <v>1.6</v>
      </c>
      <c r="R13" s="14">
        <f ca="1">INDEX(Parameters,MATCH($A13,Parameters!$A:$A,0),MATCH(R$3,Parameters!$8:$8,0))</f>
        <v>1.6</v>
      </c>
      <c r="S13" s="14">
        <f ca="1">INDEX(Parameters,MATCH($A13,Parameters!$A:$A,0),MATCH(S$3,Parameters!$8:$8,0))</f>
        <v>1.6</v>
      </c>
      <c r="T13" s="14">
        <f ca="1">INDEX(Parameters,MATCH($A13,Parameters!$A:$A,0),MATCH(T$3,Parameters!$8:$8,0))</f>
        <v>1.6</v>
      </c>
      <c r="U13" s="14">
        <f ca="1">INDEX(Parameters,MATCH($A13,Parameters!$A:$A,0),MATCH(U$3,Parameters!$8:$8,0))</f>
        <v>1.6</v>
      </c>
      <c r="V13" s="14">
        <f ca="1">INDEX(Parameters,MATCH($A13,Parameters!$A:$A,0),MATCH(V$3,Parameters!$8:$8,0))</f>
        <v>1.6</v>
      </c>
      <c r="W13" s="14">
        <f ca="1">INDEX(Parameters,MATCH($A13,Parameters!$A:$A,0),MATCH(W$3,Parameters!$8:$8,0))</f>
        <v>1.6</v>
      </c>
      <c r="X13" s="14">
        <f ca="1">INDEX(Parameters,MATCH($A13,Parameters!$A:$A,0),MATCH(X$3,Parameters!$8:$8,0))</f>
        <v>1.6</v>
      </c>
      <c r="Y13" s="14">
        <f ca="1">INDEX(Parameters,MATCH($A13,Parameters!$A:$A,0),MATCH(Y$3,Parameters!$8:$8,0))</f>
        <v>1.6</v>
      </c>
      <c r="Z13" s="14">
        <f ca="1">INDEX(Parameters,MATCH($A13,Parameters!$A:$A,0),MATCH(Z$3,Parameters!$8:$8,0))</f>
        <v>1.6</v>
      </c>
      <c r="AA13" s="14">
        <f ca="1">INDEX(Parameters,MATCH($A13,Parameters!$A:$A,0),MATCH(AA$3,Parameters!$8:$8,0))</f>
        <v>1.6</v>
      </c>
      <c r="AB13" s="14">
        <f ca="1">INDEX(Parameters,MATCH($A13,Parameters!$A:$A,0),MATCH(AB$3,Parameters!$8:$8,0))</f>
        <v>1.6</v>
      </c>
      <c r="AC13" s="14">
        <f ca="1">INDEX(Parameters,MATCH($A13,Parameters!$A:$A,0),MATCH(AC$3,Parameters!$8:$8,0))</f>
        <v>1.6</v>
      </c>
      <c r="AD13" s="14">
        <f ca="1">INDEX(Parameters,MATCH($A13,Parameters!$A:$A,0),MATCH(AD$3,Parameters!$8:$8,0))</f>
        <v>1.6</v>
      </c>
      <c r="AE13" s="14">
        <f ca="1">INDEX(Parameters,MATCH($A13,Parameters!$A:$A,0),MATCH(AE$3,Parameters!$8:$8,0))</f>
        <v>1.6</v>
      </c>
      <c r="AF13" s="14">
        <f ca="1">INDEX(Parameters,MATCH($A13,Parameters!$A:$A,0),MATCH(AF$3,Parameters!$8:$8,0))</f>
        <v>1.6</v>
      </c>
      <c r="AG13" s="14">
        <f ca="1">INDEX(Parameters,MATCH($A13,Parameters!$A:$A,0),MATCH(AG$3,Parameters!$8:$8,0))</f>
        <v>1.6</v>
      </c>
      <c r="AH13" s="14">
        <f ca="1">INDEX(Parameters,MATCH($A13,Parameters!$A:$A,0),MATCH(AH$3,Parameters!$8:$8,0))</f>
        <v>1.6</v>
      </c>
      <c r="AI13" s="14">
        <f ca="1">INDEX(Parameters,MATCH($A13,Parameters!$A:$A,0),MATCH(AI$3,Parameters!$8:$8,0))</f>
        <v>1.6</v>
      </c>
      <c r="AJ13" s="14">
        <f ca="1">INDEX(Parameters,MATCH($A13,Parameters!$A:$A,0),MATCH(AJ$3,Parameters!$8:$8,0))</f>
        <v>1.6</v>
      </c>
      <c r="AK13" s="14">
        <f ca="1">INDEX(Parameters,MATCH($A13,Parameters!$A:$A,0),MATCH(AK$3,Parameters!$8:$8,0))</f>
        <v>1.6</v>
      </c>
      <c r="AL13" s="14">
        <f ca="1">INDEX(Parameters,MATCH($A13,Parameters!$A:$A,0),MATCH(AL$3,Parameters!$8:$8,0))</f>
        <v>1.6</v>
      </c>
      <c r="AM13" s="14"/>
      <c r="AN13" s="14"/>
      <c r="AO13" s="14"/>
      <c r="AP13" s="14"/>
      <c r="AQ13" s="14"/>
    </row>
    <row r="14" spans="1:43" ht="18" x14ac:dyDescent="0.35">
      <c r="A14" s="66" t="str">
        <f>C14&amp;"_"&amp;E14</f>
        <v>Nex_Other animals (fur animals)</v>
      </c>
      <c r="B14" s="25" t="s">
        <v>165</v>
      </c>
      <c r="C14" s="34" t="s">
        <v>188</v>
      </c>
      <c r="D14" s="77" t="str">
        <f ca="1">VLOOKUP(A14,Parameters,4,0)</f>
        <v>N</v>
      </c>
      <c r="E14" s="46" t="str">
        <f t="shared" si="1"/>
        <v>Other animals (fur animals)</v>
      </c>
      <c r="F14" s="77" t="str">
        <f ca="1">VLOOKUP(A14,Parameters,6,0)</f>
        <v>kg N/1000 kg animal mass day-1</v>
      </c>
      <c r="G14" s="394" t="s">
        <v>742</v>
      </c>
      <c r="H14" s="14">
        <f ca="1">INDEX(Parameters,MATCH($A14,Parameters!$A:$A,0),MATCH(H$3,Parameters!$8:$8,0))</f>
        <v>13.869863013698629</v>
      </c>
      <c r="I14" s="14">
        <f ca="1">INDEX(Parameters,MATCH($A14,Parameters!$A:$A,0),MATCH(I$3,Parameters!$8:$8,0))</f>
        <v>13.869863013698629</v>
      </c>
      <c r="J14" s="14">
        <f ca="1">INDEX(Parameters,MATCH($A14,Parameters!$A:$A,0),MATCH(J$3,Parameters!$8:$8,0))</f>
        <v>13.869863013698629</v>
      </c>
      <c r="K14" s="14">
        <f ca="1">INDEX(Parameters,MATCH($A14,Parameters!$A:$A,0),MATCH(K$3,Parameters!$8:$8,0))</f>
        <v>13.869863013698629</v>
      </c>
      <c r="L14" s="14">
        <f ca="1">INDEX(Parameters,MATCH($A14,Parameters!$A:$A,0),MATCH(L$3,Parameters!$8:$8,0))</f>
        <v>13.869863013698629</v>
      </c>
      <c r="M14" s="14">
        <f ca="1">INDEX(Parameters,MATCH($A14,Parameters!$A:$A,0),MATCH(M$3,Parameters!$8:$8,0))</f>
        <v>13.869863013698629</v>
      </c>
      <c r="N14" s="14">
        <f ca="1">INDEX(Parameters,MATCH($A14,Parameters!$A:$A,0),MATCH(N$3,Parameters!$8:$8,0))</f>
        <v>13.869863013698629</v>
      </c>
      <c r="O14" s="14">
        <f ca="1">INDEX(Parameters,MATCH($A14,Parameters!$A:$A,0),MATCH(O$3,Parameters!$8:$8,0))</f>
        <v>13.869863013698629</v>
      </c>
      <c r="P14" s="14">
        <f ca="1">INDEX(Parameters,MATCH($A14,Parameters!$A:$A,0),MATCH(P$3,Parameters!$8:$8,0))</f>
        <v>13.869863013698629</v>
      </c>
      <c r="Q14" s="14">
        <f ca="1">INDEX(Parameters,MATCH($A14,Parameters!$A:$A,0),MATCH(Q$3,Parameters!$8:$8,0))</f>
        <v>13.869863013698629</v>
      </c>
      <c r="R14" s="14">
        <f ca="1">INDEX(Parameters,MATCH($A14,Parameters!$A:$A,0),MATCH(R$3,Parameters!$8:$8,0))</f>
        <v>13.869863013698629</v>
      </c>
      <c r="S14" s="14">
        <f ca="1">INDEX(Parameters,MATCH($A14,Parameters!$A:$A,0),MATCH(S$3,Parameters!$8:$8,0))</f>
        <v>13.869863013698629</v>
      </c>
      <c r="T14" s="14">
        <f ca="1">INDEX(Parameters,MATCH($A14,Parameters!$A:$A,0),MATCH(T$3,Parameters!$8:$8,0))</f>
        <v>13.869863013698629</v>
      </c>
      <c r="U14" s="14">
        <f ca="1">INDEX(Parameters,MATCH($A14,Parameters!$A:$A,0),MATCH(U$3,Parameters!$8:$8,0))</f>
        <v>13.869863013698629</v>
      </c>
      <c r="V14" s="14">
        <f ca="1">INDEX(Parameters,MATCH($A14,Parameters!$A:$A,0),MATCH(V$3,Parameters!$8:$8,0))</f>
        <v>13.869863013698629</v>
      </c>
      <c r="W14" s="14">
        <f ca="1">INDEX(Parameters,MATCH($A14,Parameters!$A:$A,0),MATCH(W$3,Parameters!$8:$8,0))</f>
        <v>13.869863013698629</v>
      </c>
      <c r="X14" s="14">
        <f ca="1">INDEX(Parameters,MATCH($A14,Parameters!$A:$A,0),MATCH(X$3,Parameters!$8:$8,0))</f>
        <v>13.869863013698629</v>
      </c>
      <c r="Y14" s="14">
        <f ca="1">INDEX(Parameters,MATCH($A14,Parameters!$A:$A,0),MATCH(Y$3,Parameters!$8:$8,0))</f>
        <v>13.869863013698629</v>
      </c>
      <c r="Z14" s="14">
        <f ca="1">INDEX(Parameters,MATCH($A14,Parameters!$A:$A,0),MATCH(Z$3,Parameters!$8:$8,0))</f>
        <v>13.869863013698629</v>
      </c>
      <c r="AA14" s="14">
        <f ca="1">INDEX(Parameters,MATCH($A14,Parameters!$A:$A,0),MATCH(AA$3,Parameters!$8:$8,0))</f>
        <v>13.869863013698629</v>
      </c>
      <c r="AB14" s="14">
        <f ca="1">INDEX(Parameters,MATCH($A14,Parameters!$A:$A,0),MATCH(AB$3,Parameters!$8:$8,0))</f>
        <v>13.869863013698629</v>
      </c>
      <c r="AC14" s="14">
        <f ca="1">INDEX(Parameters,MATCH($A14,Parameters!$A:$A,0),MATCH(AC$3,Parameters!$8:$8,0))</f>
        <v>13.869863013698629</v>
      </c>
      <c r="AD14" s="14">
        <f ca="1">INDEX(Parameters,MATCH($A14,Parameters!$A:$A,0),MATCH(AD$3,Parameters!$8:$8,0))</f>
        <v>13.869863013698629</v>
      </c>
      <c r="AE14" s="14">
        <f ca="1">INDEX(Parameters,MATCH($A14,Parameters!$A:$A,0),MATCH(AE$3,Parameters!$8:$8,0))</f>
        <v>13.869863013698629</v>
      </c>
      <c r="AF14" s="14">
        <f ca="1">INDEX(Parameters,MATCH($A14,Parameters!$A:$A,0),MATCH(AF$3,Parameters!$8:$8,0))</f>
        <v>13.869863013698629</v>
      </c>
      <c r="AG14" s="14">
        <f ca="1">INDEX(Parameters,MATCH($A14,Parameters!$A:$A,0),MATCH(AG$3,Parameters!$8:$8,0))</f>
        <v>13.869863013698629</v>
      </c>
      <c r="AH14" s="14">
        <f ca="1">INDEX(Parameters,MATCH($A14,Parameters!$A:$A,0),MATCH(AH$3,Parameters!$8:$8,0))</f>
        <v>13.869863013698629</v>
      </c>
      <c r="AI14" s="14">
        <f ca="1">INDEX(Parameters,MATCH($A14,Parameters!$A:$A,0),MATCH(AI$3,Parameters!$8:$8,0))</f>
        <v>13.869863013698629</v>
      </c>
      <c r="AJ14" s="14">
        <f ca="1">INDEX(Parameters,MATCH($A14,Parameters!$A:$A,0),MATCH(AJ$3,Parameters!$8:$8,0))</f>
        <v>13.869863013698629</v>
      </c>
      <c r="AK14" s="14">
        <f ca="1">INDEX(Parameters,MATCH($A14,Parameters!$A:$A,0),MATCH(AK$3,Parameters!$8:$8,0))</f>
        <v>13.869863013698629</v>
      </c>
      <c r="AL14" s="14">
        <f ca="1">INDEX(Parameters,MATCH($A14,Parameters!$A:$A,0),MATCH(AL$3,Parameters!$8:$8,0))</f>
        <v>13.869863013698629</v>
      </c>
      <c r="AM14" s="14"/>
      <c r="AN14" s="14"/>
      <c r="AO14" s="14"/>
      <c r="AP14" s="14"/>
      <c r="AQ14" s="14"/>
    </row>
    <row r="15" spans="1:43" x14ac:dyDescent="0.25">
      <c r="A15" s="66" t="str">
        <f>C15&amp;"_"&amp;E15</f>
        <v>Number of livestock_Other animals (fur animals)</v>
      </c>
      <c r="B15" s="25" t="s">
        <v>165</v>
      </c>
      <c r="C15" s="25" t="s">
        <v>114</v>
      </c>
      <c r="D15" s="25" t="s">
        <v>49</v>
      </c>
      <c r="E15" s="46" t="str">
        <f>$A$1</f>
        <v>Other animals (fur animals)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Other animals (fur animals)</v>
      </c>
      <c r="F16" s="25" t="s">
        <v>148</v>
      </c>
      <c r="G16" s="221"/>
      <c r="H16" s="14">
        <f ca="1">H13/1000*H14*Parameters!$K$10</f>
        <v>8.1</v>
      </c>
      <c r="I16" s="14">
        <f ca="1">I13/1000*I14*Parameters!$K$10</f>
        <v>8.1</v>
      </c>
      <c r="J16" s="14">
        <f ca="1">J13/1000*J14*Parameters!$K$10</f>
        <v>8.1</v>
      </c>
      <c r="K16" s="14">
        <f ca="1">K13/1000*K14*Parameters!$K$10</f>
        <v>8.1</v>
      </c>
      <c r="L16" s="14">
        <f ca="1">L13/1000*L14*Parameters!$K$10</f>
        <v>8.1</v>
      </c>
      <c r="M16" s="14">
        <f ca="1">M13/1000*M14*Parameters!$K$10</f>
        <v>8.1</v>
      </c>
      <c r="N16" s="14">
        <f ca="1">N13/1000*N14*Parameters!$K$10</f>
        <v>8.1</v>
      </c>
      <c r="O16" s="14">
        <f ca="1">O13/1000*O14*Parameters!$K$10</f>
        <v>8.1</v>
      </c>
      <c r="P16" s="14">
        <f ca="1">P13/1000*P14*Parameters!$K$10</f>
        <v>8.1</v>
      </c>
      <c r="Q16" s="14">
        <f ca="1">Q13/1000*Q14*Parameters!$K$10</f>
        <v>8.1</v>
      </c>
      <c r="R16" s="14">
        <f ca="1">R13/1000*R14*Parameters!$K$10</f>
        <v>8.1</v>
      </c>
      <c r="S16" s="14">
        <f ca="1">S13/1000*S14*Parameters!$K$10</f>
        <v>8.1</v>
      </c>
      <c r="T16" s="14">
        <f ca="1">T13/1000*T14*Parameters!$K$10</f>
        <v>8.1</v>
      </c>
      <c r="U16" s="14">
        <f ca="1">U13/1000*U14*Parameters!$K$10</f>
        <v>8.1</v>
      </c>
      <c r="V16" s="14">
        <f ca="1">V13/1000*V14*Parameters!$K$10</f>
        <v>8.1</v>
      </c>
      <c r="W16" s="14">
        <f ca="1">W13/1000*W14*Parameters!$K$10</f>
        <v>8.1</v>
      </c>
      <c r="X16" s="14">
        <f ca="1">X13/1000*X14*Parameters!$K$10</f>
        <v>8.1</v>
      </c>
      <c r="Y16" s="14">
        <f ca="1">Y13/1000*Y14*Parameters!$K$10</f>
        <v>8.1</v>
      </c>
      <c r="Z16" s="14">
        <f ca="1">Z13/1000*Z14*Parameters!$K$10</f>
        <v>8.1</v>
      </c>
      <c r="AA16" s="14">
        <f ca="1">AA13/1000*AA14*Parameters!$K$10</f>
        <v>8.1</v>
      </c>
      <c r="AB16" s="14">
        <f ca="1">AB13/1000*AB14*Parameters!$K$10</f>
        <v>8.1</v>
      </c>
      <c r="AC16" s="14">
        <f ca="1">AC13/1000*AC14*Parameters!$K$10</f>
        <v>8.1</v>
      </c>
      <c r="AD16" s="14">
        <f ca="1">AD13/1000*AD14*Parameters!$K$10</f>
        <v>8.1</v>
      </c>
      <c r="AE16" s="14">
        <f ca="1">AE13/1000*AE14*Parameters!$K$10</f>
        <v>8.1</v>
      </c>
      <c r="AF16" s="14">
        <f ca="1">AF13/1000*AF14*Parameters!$K$10</f>
        <v>8.1</v>
      </c>
      <c r="AG16" s="14">
        <f ca="1">AG13/1000*AG14*Parameters!$K$10</f>
        <v>8.1</v>
      </c>
      <c r="AH16" s="14">
        <f ca="1">AH13/1000*AH14*Parameters!$K$10</f>
        <v>8.1</v>
      </c>
      <c r="AI16" s="14">
        <f ca="1">AI13/1000*AI14*Parameters!$K$10</f>
        <v>8.1</v>
      </c>
      <c r="AJ16" s="14">
        <f ca="1">AJ13/1000*AJ14*Parameters!$K$10</f>
        <v>8.1</v>
      </c>
      <c r="AK16" s="14">
        <f ca="1">AK13/1000*AK14*Parameters!$K$10</f>
        <v>8.1</v>
      </c>
      <c r="AL16" s="14">
        <f ca="1">AL13/1000*AL14*Parameters!$K$10</f>
        <v>8.1</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period_Other animals (fur animals)</v>
      </c>
      <c r="B18" s="25" t="s">
        <v>165</v>
      </c>
      <c r="C18" s="25" t="s">
        <v>152</v>
      </c>
      <c r="D18" s="77" t="str">
        <f ca="1">VLOOKUP(A18,Parameters,4,0)</f>
        <v>-</v>
      </c>
      <c r="E18" s="46" t="str">
        <f t="shared" ref="E18:E107" si="2">$A$1</f>
        <v>Other animals (fur animals)</v>
      </c>
      <c r="F18" s="77" t="str">
        <f ca="1">VLOOKUP(A18,Parameters,6,0)</f>
        <v>Days</v>
      </c>
      <c r="G18" s="223"/>
      <c r="H18" s="14">
        <f ca="1">INDEX(Parameters,MATCH($A18,Parameters!$A:$A,0),MATCH(H$3,Parameters!$8:$8,0))</f>
        <v>365</v>
      </c>
      <c r="I18" s="14">
        <f ca="1">INDEX(Parameters,MATCH($A18,Parameters!$A:$A,0),MATCH(I$3,Parameters!$8:$8,0))</f>
        <v>365</v>
      </c>
      <c r="J18" s="14">
        <f ca="1">INDEX(Parameters,MATCH($A18,Parameters!$A:$A,0),MATCH(J$3,Parameters!$8:$8,0))</f>
        <v>365</v>
      </c>
      <c r="K18" s="14">
        <f ca="1">INDEX(Parameters,MATCH($A18,Parameters!$A:$A,0),MATCH(K$3,Parameters!$8:$8,0))</f>
        <v>365</v>
      </c>
      <c r="L18" s="14">
        <f ca="1">INDEX(Parameters,MATCH($A18,Parameters!$A:$A,0),MATCH(L$3,Parameters!$8:$8,0))</f>
        <v>365</v>
      </c>
      <c r="M18" s="14">
        <f ca="1">INDEX(Parameters,MATCH($A18,Parameters!$A:$A,0),MATCH(M$3,Parameters!$8:$8,0))</f>
        <v>365</v>
      </c>
      <c r="N18" s="14">
        <f ca="1">INDEX(Parameters,MATCH($A18,Parameters!$A:$A,0),MATCH(N$3,Parameters!$8:$8,0))</f>
        <v>365</v>
      </c>
      <c r="O18" s="14">
        <f ca="1">INDEX(Parameters,MATCH($A18,Parameters!$A:$A,0),MATCH(O$3,Parameters!$8:$8,0))</f>
        <v>365</v>
      </c>
      <c r="P18" s="14">
        <f ca="1">INDEX(Parameters,MATCH($A18,Parameters!$A:$A,0),MATCH(P$3,Parameters!$8:$8,0))</f>
        <v>365</v>
      </c>
      <c r="Q18" s="14">
        <f ca="1">INDEX(Parameters,MATCH($A18,Parameters!$A:$A,0),MATCH(Q$3,Parameters!$8:$8,0))</f>
        <v>365</v>
      </c>
      <c r="R18" s="14">
        <f ca="1">INDEX(Parameters,MATCH($A18,Parameters!$A:$A,0),MATCH(R$3,Parameters!$8:$8,0))</f>
        <v>365</v>
      </c>
      <c r="S18" s="14">
        <f ca="1">INDEX(Parameters,MATCH($A18,Parameters!$A:$A,0),MATCH(S$3,Parameters!$8:$8,0))</f>
        <v>365</v>
      </c>
      <c r="T18" s="14">
        <f ca="1">INDEX(Parameters,MATCH($A18,Parameters!$A:$A,0),MATCH(T$3,Parameters!$8:$8,0))</f>
        <v>365</v>
      </c>
      <c r="U18" s="14">
        <f ca="1">INDEX(Parameters,MATCH($A18,Parameters!$A:$A,0),MATCH(U$3,Parameters!$8:$8,0))</f>
        <v>365</v>
      </c>
      <c r="V18" s="14">
        <f ca="1">INDEX(Parameters,MATCH($A18,Parameters!$A:$A,0),MATCH(V$3,Parameters!$8:$8,0))</f>
        <v>365</v>
      </c>
      <c r="W18" s="14">
        <f ca="1">INDEX(Parameters,MATCH($A18,Parameters!$A:$A,0),MATCH(W$3,Parameters!$8:$8,0))</f>
        <v>365</v>
      </c>
      <c r="X18" s="14">
        <f ca="1">INDEX(Parameters,MATCH($A18,Parameters!$A:$A,0),MATCH(X$3,Parameters!$8:$8,0))</f>
        <v>365</v>
      </c>
      <c r="Y18" s="14">
        <f ca="1">INDEX(Parameters,MATCH($A18,Parameters!$A:$A,0),MATCH(Y$3,Parameters!$8:$8,0))</f>
        <v>365</v>
      </c>
      <c r="Z18" s="14">
        <f ca="1">INDEX(Parameters,MATCH($A18,Parameters!$A:$A,0),MATCH(Z$3,Parameters!$8:$8,0))</f>
        <v>365</v>
      </c>
      <c r="AA18" s="14">
        <f ca="1">INDEX(Parameters,MATCH($A18,Parameters!$A:$A,0),MATCH(AA$3,Parameters!$8:$8,0))</f>
        <v>365</v>
      </c>
      <c r="AB18" s="14">
        <f ca="1">INDEX(Parameters,MATCH($A18,Parameters!$A:$A,0),MATCH(AB$3,Parameters!$8:$8,0))</f>
        <v>365</v>
      </c>
      <c r="AC18" s="14">
        <f ca="1">INDEX(Parameters,MATCH($A18,Parameters!$A:$A,0),MATCH(AC$3,Parameters!$8:$8,0))</f>
        <v>365</v>
      </c>
      <c r="AD18" s="14">
        <f ca="1">INDEX(Parameters,MATCH($A18,Parameters!$A:$A,0),MATCH(AD$3,Parameters!$8:$8,0))</f>
        <v>365</v>
      </c>
      <c r="AE18" s="14">
        <f ca="1">INDEX(Parameters,MATCH($A18,Parameters!$A:$A,0),MATCH(AE$3,Parameters!$8:$8,0))</f>
        <v>365</v>
      </c>
      <c r="AF18" s="14">
        <f ca="1">INDEX(Parameters,MATCH($A18,Parameters!$A:$A,0),MATCH(AF$3,Parameters!$8:$8,0))</f>
        <v>365</v>
      </c>
      <c r="AG18" s="14">
        <f ca="1">INDEX(Parameters,MATCH($A18,Parameters!$A:$A,0),MATCH(AG$3,Parameters!$8:$8,0))</f>
        <v>365</v>
      </c>
      <c r="AH18" s="14">
        <f ca="1">INDEX(Parameters,MATCH($A18,Parameters!$A:$A,0),MATCH(AH$3,Parameters!$8:$8,0))</f>
        <v>365</v>
      </c>
      <c r="AI18" s="14">
        <f ca="1">INDEX(Parameters,MATCH($A18,Parameters!$A:$A,0),MATCH(AI$3,Parameters!$8:$8,0))</f>
        <v>365</v>
      </c>
      <c r="AJ18" s="14">
        <f ca="1">INDEX(Parameters,MATCH($A18,Parameters!$A:$A,0),MATCH(AJ$3,Parameters!$8:$8,0))</f>
        <v>365</v>
      </c>
      <c r="AK18" s="14">
        <f ca="1">INDEX(Parameters,MATCH($A18,Parameters!$A:$A,0),MATCH(AK$3,Parameters!$8:$8,0))</f>
        <v>365</v>
      </c>
      <c r="AL18" s="14">
        <f ca="1">INDEX(Parameters,MATCH($A18,Parameters!$A:$A,0),MATCH(AL$3,Parameters!$8:$8,0))</f>
        <v>365</v>
      </c>
      <c r="AM18" s="14"/>
      <c r="AN18" s="14"/>
      <c r="AO18" s="14"/>
      <c r="AP18" s="14"/>
      <c r="AQ18" s="14"/>
    </row>
    <row r="19" spans="1:43" x14ac:dyDescent="0.25">
      <c r="A19" s="66" t="str">
        <f t="shared" ref="A19:A20" si="3">C19&amp;"_"&amp;E19</f>
        <v>Proportion of N excreted as TAN_Other animals (fur animals)</v>
      </c>
      <c r="B19" s="25" t="s">
        <v>165</v>
      </c>
      <c r="C19" s="25" t="s">
        <v>486</v>
      </c>
      <c r="D19" s="77" t="str">
        <f ca="1">VLOOKUP(A19,Parameters,4,0)</f>
        <v>-</v>
      </c>
      <c r="E19" s="46" t="str">
        <f t="shared" si="2"/>
        <v>Other animals (fur animals)</v>
      </c>
      <c r="F19" s="77" t="str">
        <f ca="1">VLOOKUP(A19,Parameters,6,0)</f>
        <v>Fraction</v>
      </c>
      <c r="G19" s="223"/>
      <c r="H19" s="162">
        <f ca="1">INDEX(Parameters,MATCH($A19,Parameters!$A:$A,0),MATCH(H$3,Parameters!$8:$8,0))</f>
        <v>0.6</v>
      </c>
      <c r="I19" s="162">
        <f ca="1">INDEX(Parameters,MATCH($A19,Parameters!$A:$A,0),MATCH(I$3,Parameters!$8:$8,0))</f>
        <v>0.6</v>
      </c>
      <c r="J19" s="162">
        <f ca="1">INDEX(Parameters,MATCH($A19,Parameters!$A:$A,0),MATCH(J$3,Parameters!$8:$8,0))</f>
        <v>0.6</v>
      </c>
      <c r="K19" s="162">
        <f ca="1">INDEX(Parameters,MATCH($A19,Parameters!$A:$A,0),MATCH(K$3,Parameters!$8:$8,0))</f>
        <v>0.6</v>
      </c>
      <c r="L19" s="162">
        <f ca="1">INDEX(Parameters,MATCH($A19,Parameters!$A:$A,0),MATCH(L$3,Parameters!$8:$8,0))</f>
        <v>0.6</v>
      </c>
      <c r="M19" s="162">
        <f ca="1">INDEX(Parameters,MATCH($A19,Parameters!$A:$A,0),MATCH(M$3,Parameters!$8:$8,0))</f>
        <v>0.6</v>
      </c>
      <c r="N19" s="162">
        <f ca="1">INDEX(Parameters,MATCH($A19,Parameters!$A:$A,0),MATCH(N$3,Parameters!$8:$8,0))</f>
        <v>0.6</v>
      </c>
      <c r="O19" s="162">
        <f ca="1">INDEX(Parameters,MATCH($A19,Parameters!$A:$A,0),MATCH(O$3,Parameters!$8:$8,0))</f>
        <v>0.6</v>
      </c>
      <c r="P19" s="162">
        <f ca="1">INDEX(Parameters,MATCH($A19,Parameters!$A:$A,0),MATCH(P$3,Parameters!$8:$8,0))</f>
        <v>0.6</v>
      </c>
      <c r="Q19" s="162">
        <f ca="1">INDEX(Parameters,MATCH($A19,Parameters!$A:$A,0),MATCH(Q$3,Parameters!$8:$8,0))</f>
        <v>0.6</v>
      </c>
      <c r="R19" s="162">
        <f ca="1">INDEX(Parameters,MATCH($A19,Parameters!$A:$A,0),MATCH(R$3,Parameters!$8:$8,0))</f>
        <v>0.6</v>
      </c>
      <c r="S19" s="162">
        <f ca="1">INDEX(Parameters,MATCH($A19,Parameters!$A:$A,0),MATCH(S$3,Parameters!$8:$8,0))</f>
        <v>0.6</v>
      </c>
      <c r="T19" s="162">
        <f ca="1">INDEX(Parameters,MATCH($A19,Parameters!$A:$A,0),MATCH(T$3,Parameters!$8:$8,0))</f>
        <v>0.6</v>
      </c>
      <c r="U19" s="162">
        <f ca="1">INDEX(Parameters,MATCH($A19,Parameters!$A:$A,0),MATCH(U$3,Parameters!$8:$8,0))</f>
        <v>0.6</v>
      </c>
      <c r="V19" s="162">
        <f ca="1">INDEX(Parameters,MATCH($A19,Parameters!$A:$A,0),MATCH(V$3,Parameters!$8:$8,0))</f>
        <v>0.6</v>
      </c>
      <c r="W19" s="162">
        <f ca="1">INDEX(Parameters,MATCH($A19,Parameters!$A:$A,0),MATCH(W$3,Parameters!$8:$8,0))</f>
        <v>0.6</v>
      </c>
      <c r="X19" s="162">
        <f ca="1">INDEX(Parameters,MATCH($A19,Parameters!$A:$A,0),MATCH(X$3,Parameters!$8:$8,0))</f>
        <v>0.6</v>
      </c>
      <c r="Y19" s="162">
        <f ca="1">INDEX(Parameters,MATCH($A19,Parameters!$A:$A,0),MATCH(Y$3,Parameters!$8:$8,0))</f>
        <v>0.6</v>
      </c>
      <c r="Z19" s="162">
        <f ca="1">INDEX(Parameters,MATCH($A19,Parameters!$A:$A,0),MATCH(Z$3,Parameters!$8:$8,0))</f>
        <v>0.6</v>
      </c>
      <c r="AA19" s="162">
        <f ca="1">INDEX(Parameters,MATCH($A19,Parameters!$A:$A,0),MATCH(AA$3,Parameters!$8:$8,0))</f>
        <v>0.6</v>
      </c>
      <c r="AB19" s="162">
        <f ca="1">INDEX(Parameters,MATCH($A19,Parameters!$A:$A,0),MATCH(AB$3,Parameters!$8:$8,0))</f>
        <v>0.6</v>
      </c>
      <c r="AC19" s="162">
        <f ca="1">INDEX(Parameters,MATCH($A19,Parameters!$A:$A,0),MATCH(AC$3,Parameters!$8:$8,0))</f>
        <v>0.6</v>
      </c>
      <c r="AD19" s="162">
        <f ca="1">INDEX(Parameters,MATCH($A19,Parameters!$A:$A,0),MATCH(AD$3,Parameters!$8:$8,0))</f>
        <v>0.6</v>
      </c>
      <c r="AE19" s="162">
        <f ca="1">INDEX(Parameters,MATCH($A19,Parameters!$A:$A,0),MATCH(AE$3,Parameters!$8:$8,0))</f>
        <v>0.6</v>
      </c>
      <c r="AF19" s="162">
        <f ca="1">INDEX(Parameters,MATCH($A19,Parameters!$A:$A,0),MATCH(AF$3,Parameters!$8:$8,0))</f>
        <v>0.6</v>
      </c>
      <c r="AG19" s="162">
        <f ca="1">INDEX(Parameters,MATCH($A19,Parameters!$A:$A,0),MATCH(AG$3,Parameters!$8:$8,0))</f>
        <v>0.6</v>
      </c>
      <c r="AH19" s="162">
        <f ca="1">INDEX(Parameters,MATCH($A19,Parameters!$A:$A,0),MATCH(AH$3,Parameters!$8:$8,0))</f>
        <v>0.6</v>
      </c>
      <c r="AI19" s="162">
        <f ca="1">INDEX(Parameters,MATCH($A19,Parameters!$A:$A,0),MATCH(AI$3,Parameters!$8:$8,0))</f>
        <v>0.6</v>
      </c>
      <c r="AJ19" s="162">
        <f ca="1">INDEX(Parameters,MATCH($A19,Parameters!$A:$A,0),MATCH(AJ$3,Parameters!$8:$8,0))</f>
        <v>0.6</v>
      </c>
      <c r="AK19" s="162">
        <f ca="1">INDEX(Parameters,MATCH($A19,Parameters!$A:$A,0),MATCH(AK$3,Parameters!$8:$8,0))</f>
        <v>0.6</v>
      </c>
      <c r="AL19" s="162">
        <f ca="1">INDEX(Parameters,MATCH($A19,Parameters!$A:$A,0),MATCH(AL$3,Parameters!$8:$8,0))</f>
        <v>0.6</v>
      </c>
      <c r="AM19" s="162"/>
      <c r="AN19" s="162"/>
      <c r="AO19" s="162"/>
      <c r="AP19" s="162"/>
      <c r="AQ19" s="162"/>
    </row>
    <row r="20" spans="1:43" x14ac:dyDescent="0.25">
      <c r="A20" s="66" t="str">
        <f t="shared" si="3"/>
        <v>Prop excreta on yards_Other animals (fur animals)</v>
      </c>
      <c r="B20" s="25" t="s">
        <v>165</v>
      </c>
      <c r="C20" s="25" t="s">
        <v>480</v>
      </c>
      <c r="D20" s="77" t="str">
        <f ca="1">VLOOKUP(A20,Parameters,4,0)</f>
        <v>-</v>
      </c>
      <c r="E20" s="46" t="str">
        <f t="shared" si="2"/>
        <v>Other animals (fur animals)</v>
      </c>
      <c r="F20" s="77" t="str">
        <f ca="1">VLOOKUP(A20,Parameters,6,0)</f>
        <v>Fraction</v>
      </c>
      <c r="G20" s="224"/>
      <c r="H20" s="14">
        <f ca="1">INDEX(Parameters,MATCH($A20,Parameters!$A:$A,0),MATCH(H$3,Parameters!$8:$8,0))</f>
        <v>0</v>
      </c>
      <c r="I20" s="14">
        <f ca="1">INDEX(Parameters,MATCH($A20,Parameters!$A:$A,0),MATCH(I$3,Parameters!$8:$8,0))</f>
        <v>0</v>
      </c>
      <c r="J20" s="14">
        <f ca="1">INDEX(Parameters,MATCH($A20,Parameters!$A:$A,0),MATCH(J$3,Parameters!$8:$8,0))</f>
        <v>0</v>
      </c>
      <c r="K20" s="14">
        <f ca="1">INDEX(Parameters,MATCH($A20,Parameters!$A:$A,0),MATCH(K$3,Parameters!$8:$8,0))</f>
        <v>0</v>
      </c>
      <c r="L20" s="14">
        <f ca="1">INDEX(Parameters,MATCH($A20,Parameters!$A:$A,0),MATCH(L$3,Parameters!$8:$8,0))</f>
        <v>0</v>
      </c>
      <c r="M20" s="14">
        <f ca="1">INDEX(Parameters,MATCH($A20,Parameters!$A:$A,0),MATCH(M$3,Parameters!$8:$8,0))</f>
        <v>0</v>
      </c>
      <c r="N20" s="14">
        <f ca="1">INDEX(Parameters,MATCH($A20,Parameters!$A:$A,0),MATCH(N$3,Parameters!$8:$8,0))</f>
        <v>0</v>
      </c>
      <c r="O20" s="14">
        <f ca="1">INDEX(Parameters,MATCH($A20,Parameters!$A:$A,0),MATCH(O$3,Parameters!$8:$8,0))</f>
        <v>0</v>
      </c>
      <c r="P20" s="14">
        <f ca="1">INDEX(Parameters,MATCH($A20,Parameters!$A:$A,0),MATCH(P$3,Parameters!$8:$8,0))</f>
        <v>0</v>
      </c>
      <c r="Q20" s="14">
        <f ca="1">INDEX(Parameters,MATCH($A20,Parameters!$A:$A,0),MATCH(Q$3,Parameters!$8:$8,0))</f>
        <v>0</v>
      </c>
      <c r="R20" s="14">
        <f ca="1">INDEX(Parameters,MATCH($A20,Parameters!$A:$A,0),MATCH(R$3,Parameters!$8:$8,0))</f>
        <v>0</v>
      </c>
      <c r="S20" s="14">
        <f ca="1">INDEX(Parameters,MATCH($A20,Parameters!$A:$A,0),MATCH(S$3,Parameters!$8:$8,0))</f>
        <v>0</v>
      </c>
      <c r="T20" s="14">
        <f ca="1">INDEX(Parameters,MATCH($A20,Parameters!$A:$A,0),MATCH(T$3,Parameters!$8:$8,0))</f>
        <v>0</v>
      </c>
      <c r="U20" s="14">
        <f ca="1">INDEX(Parameters,MATCH($A20,Parameters!$A:$A,0),MATCH(U$3,Parameters!$8:$8,0))</f>
        <v>0</v>
      </c>
      <c r="V20" s="14">
        <f ca="1">INDEX(Parameters,MATCH($A20,Parameters!$A:$A,0),MATCH(V$3,Parameters!$8:$8,0))</f>
        <v>0</v>
      </c>
      <c r="W20" s="14">
        <f ca="1">INDEX(Parameters,MATCH($A20,Parameters!$A:$A,0),MATCH(W$3,Parameters!$8:$8,0))</f>
        <v>0</v>
      </c>
      <c r="X20" s="14">
        <f ca="1">INDEX(Parameters,MATCH($A20,Parameters!$A:$A,0),MATCH(X$3,Parameters!$8:$8,0))</f>
        <v>0</v>
      </c>
      <c r="Y20" s="14">
        <f ca="1">INDEX(Parameters,MATCH($A20,Parameters!$A:$A,0),MATCH(Y$3,Parameters!$8:$8,0))</f>
        <v>0</v>
      </c>
      <c r="Z20" s="14">
        <f ca="1">INDEX(Parameters,MATCH($A20,Parameters!$A:$A,0),MATCH(Z$3,Parameters!$8:$8,0))</f>
        <v>0</v>
      </c>
      <c r="AA20" s="14">
        <f ca="1">INDEX(Parameters,MATCH($A20,Parameters!$A:$A,0),MATCH(AA$3,Parameters!$8:$8,0))</f>
        <v>0</v>
      </c>
      <c r="AB20" s="14">
        <f ca="1">INDEX(Parameters,MATCH($A20,Parameters!$A:$A,0),MATCH(AB$3,Parameters!$8:$8,0))</f>
        <v>0</v>
      </c>
      <c r="AC20" s="14">
        <f ca="1">INDEX(Parameters,MATCH($A20,Parameters!$A:$A,0),MATCH(AC$3,Parameters!$8:$8,0))</f>
        <v>0</v>
      </c>
      <c r="AD20" s="14">
        <f ca="1">INDEX(Parameters,MATCH($A20,Parameters!$A:$A,0),MATCH(AD$3,Parameters!$8:$8,0))</f>
        <v>0</v>
      </c>
      <c r="AE20" s="14">
        <f ca="1">INDEX(Parameters,MATCH($A20,Parameters!$A:$A,0),MATCH(AE$3,Parameters!$8:$8,0))</f>
        <v>0</v>
      </c>
      <c r="AF20" s="14">
        <f ca="1">INDEX(Parameters,MATCH($A20,Parameters!$A:$A,0),MATCH(AF$3,Parameters!$8:$8,0))</f>
        <v>0</v>
      </c>
      <c r="AG20" s="14">
        <f ca="1">INDEX(Parameters,MATCH($A20,Parameters!$A:$A,0),MATCH(AG$3,Parameters!$8:$8,0))</f>
        <v>0</v>
      </c>
      <c r="AH20" s="14">
        <f ca="1">INDEX(Parameters,MATCH($A20,Parameters!$A:$A,0),MATCH(AH$3,Parameters!$8:$8,0))</f>
        <v>0</v>
      </c>
      <c r="AI20" s="14">
        <f ca="1">INDEX(Parameters,MATCH($A20,Parameters!$A:$A,0),MATCH(AI$3,Parameters!$8:$8,0))</f>
        <v>0</v>
      </c>
      <c r="AJ20" s="14">
        <f ca="1">INDEX(Parameters,MATCH($A20,Parameters!$A:$A,0),MATCH(AJ$3,Parameters!$8:$8,0))</f>
        <v>0</v>
      </c>
      <c r="AK20" s="14">
        <f ca="1">INDEX(Parameters,MATCH($A20,Parameters!$A:$A,0),MATCH(AK$3,Parameters!$8:$8,0))</f>
        <v>0</v>
      </c>
      <c r="AL20" s="14">
        <f ca="1">INDEX(Parameters,MATCH($A20,Parameters!$A:$A,0),MATCH(AL$3,Parameters!$8:$8,0))</f>
        <v>0</v>
      </c>
      <c r="AM20" s="14"/>
      <c r="AN20" s="14"/>
      <c r="AO20" s="14"/>
      <c r="AP20" s="14"/>
      <c r="AQ20" s="14"/>
    </row>
    <row r="21" spans="1:43" ht="18" x14ac:dyDescent="0.35">
      <c r="A21" s="89" t="s">
        <v>303</v>
      </c>
      <c r="B21" s="25" t="s">
        <v>165</v>
      </c>
      <c r="C21" s="73" t="s">
        <v>281</v>
      </c>
      <c r="D21" s="25" t="s">
        <v>153</v>
      </c>
      <c r="E21" s="46" t="str">
        <f t="shared" si="2"/>
        <v>Other animals (fur animals)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Other animals (fur animals)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Other animals (fur animals)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Other animals (fur animals)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Other animals (fur animals)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Other animals (fur animals)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Other animals (fur animals)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Other animals (fur animals)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Other animals (fur animals)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Other animals (fur animals)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Xhouse_slurry_Other animals (fur animals)</v>
      </c>
      <c r="B33" s="25" t="s">
        <v>165</v>
      </c>
      <c r="C33" s="119" t="s">
        <v>442</v>
      </c>
      <c r="D33" s="77" t="str">
        <f>VLOOKUP(A33,Parameters,4,0)</f>
        <v>-</v>
      </c>
      <c r="E33" s="46" t="str">
        <f t="shared" si="2"/>
        <v>Other animals (fur animals)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Other animals (fur animals)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Other animals (fur animals)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Other animals (fur animals)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Other animals (fur animals)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Other animals (fur animals)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Other animals (fur animals)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Other animals (fur animals)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Other animals (fur animals)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EF_NH3_house_slurry_Other animals (fur animals)</v>
      </c>
      <c r="B43" s="25" t="s">
        <v>165</v>
      </c>
      <c r="C43" s="2" t="s">
        <v>178</v>
      </c>
      <c r="D43" s="77" t="str">
        <f ca="1">VLOOKUP(A43,Parameters,4,0)</f>
        <v>NH3-N</v>
      </c>
      <c r="E43" s="46" t="str">
        <f t="shared" si="2"/>
        <v>Other animals (fur animals)</v>
      </c>
      <c r="F43" s="77" t="str">
        <f ca="1">VLOOKUP(A43,Parameters,6,0)</f>
        <v>Fraction TAN</v>
      </c>
      <c r="G43" s="175"/>
      <c r="H43" s="14">
        <f ca="1">INDEX(Parameters,MATCH($A43,Parameters!$A:$A,0),MATCH(H$3,Parameters!$8:$8,0))</f>
        <v>0</v>
      </c>
      <c r="I43" s="14">
        <f ca="1">INDEX(Parameters,MATCH($A43,Parameters!$A:$A,0),MATCH(I$3,Parameters!$8:$8,0))</f>
        <v>0</v>
      </c>
      <c r="J43" s="14">
        <f ca="1">INDEX(Parameters,MATCH($A43,Parameters!$A:$A,0),MATCH(J$3,Parameters!$8:$8,0))</f>
        <v>0</v>
      </c>
      <c r="K43" s="14">
        <f ca="1">INDEX(Parameters,MATCH($A43,Parameters!$A:$A,0),MATCH(K$3,Parameters!$8:$8,0))</f>
        <v>0</v>
      </c>
      <c r="L43" s="14">
        <f ca="1">INDEX(Parameters,MATCH($A43,Parameters!$A:$A,0),MATCH(L$3,Parameters!$8:$8,0))</f>
        <v>0</v>
      </c>
      <c r="M43" s="14">
        <f ca="1">INDEX(Parameters,MATCH($A43,Parameters!$A:$A,0),MATCH(M$3,Parameters!$8:$8,0))</f>
        <v>0</v>
      </c>
      <c r="N43" s="14">
        <f ca="1">INDEX(Parameters,MATCH($A43,Parameters!$A:$A,0),MATCH(N$3,Parameters!$8:$8,0))</f>
        <v>0</v>
      </c>
      <c r="O43" s="14">
        <f ca="1">INDEX(Parameters,MATCH($A43,Parameters!$A:$A,0),MATCH(O$3,Parameters!$8:$8,0))</f>
        <v>0</v>
      </c>
      <c r="P43" s="14">
        <f ca="1">INDEX(Parameters,MATCH($A43,Parameters!$A:$A,0),MATCH(P$3,Parameters!$8:$8,0))</f>
        <v>0</v>
      </c>
      <c r="Q43" s="14">
        <f ca="1">INDEX(Parameters,MATCH($A43,Parameters!$A:$A,0),MATCH(Q$3,Parameters!$8:$8,0))</f>
        <v>0</v>
      </c>
      <c r="R43" s="14">
        <f ca="1">INDEX(Parameters,MATCH($A43,Parameters!$A:$A,0),MATCH(R$3,Parameters!$8:$8,0))</f>
        <v>0</v>
      </c>
      <c r="S43" s="14">
        <f ca="1">INDEX(Parameters,MATCH($A43,Parameters!$A:$A,0),MATCH(S$3,Parameters!$8:$8,0))</f>
        <v>0</v>
      </c>
      <c r="T43" s="14">
        <f ca="1">INDEX(Parameters,MATCH($A43,Parameters!$A:$A,0),MATCH(T$3,Parameters!$8:$8,0))</f>
        <v>0</v>
      </c>
      <c r="U43" s="14">
        <f ca="1">INDEX(Parameters,MATCH($A43,Parameters!$A:$A,0),MATCH(U$3,Parameters!$8:$8,0))</f>
        <v>0</v>
      </c>
      <c r="V43" s="14">
        <f ca="1">INDEX(Parameters,MATCH($A43,Parameters!$A:$A,0),MATCH(V$3,Parameters!$8:$8,0))</f>
        <v>0</v>
      </c>
      <c r="W43" s="14">
        <f ca="1">INDEX(Parameters,MATCH($A43,Parameters!$A:$A,0),MATCH(W$3,Parameters!$8:$8,0))</f>
        <v>0</v>
      </c>
      <c r="X43" s="14">
        <f ca="1">INDEX(Parameters,MATCH($A43,Parameters!$A:$A,0),MATCH(X$3,Parameters!$8:$8,0))</f>
        <v>0</v>
      </c>
      <c r="Y43" s="14">
        <f ca="1">INDEX(Parameters,MATCH($A43,Parameters!$A:$A,0),MATCH(Y$3,Parameters!$8:$8,0))</f>
        <v>0</v>
      </c>
      <c r="Z43" s="14">
        <f ca="1">INDEX(Parameters,MATCH($A43,Parameters!$A:$A,0),MATCH(Z$3,Parameters!$8:$8,0))</f>
        <v>0</v>
      </c>
      <c r="AA43" s="14">
        <f ca="1">INDEX(Parameters,MATCH($A43,Parameters!$A:$A,0),MATCH(AA$3,Parameters!$8:$8,0))</f>
        <v>0</v>
      </c>
      <c r="AB43" s="14">
        <f ca="1">INDEX(Parameters,MATCH($A43,Parameters!$A:$A,0),MATCH(AB$3,Parameters!$8:$8,0))</f>
        <v>0</v>
      </c>
      <c r="AC43" s="14">
        <f ca="1">INDEX(Parameters,MATCH($A43,Parameters!$A:$A,0),MATCH(AC$3,Parameters!$8:$8,0))</f>
        <v>0</v>
      </c>
      <c r="AD43" s="14">
        <f ca="1">INDEX(Parameters,MATCH($A43,Parameters!$A:$A,0),MATCH(AD$3,Parameters!$8:$8,0))</f>
        <v>0</v>
      </c>
      <c r="AE43" s="14">
        <f ca="1">INDEX(Parameters,MATCH($A43,Parameters!$A:$A,0),MATCH(AE$3,Parameters!$8:$8,0))</f>
        <v>0</v>
      </c>
      <c r="AF43" s="14">
        <f ca="1">INDEX(Parameters,MATCH($A43,Parameters!$A:$A,0),MATCH(AF$3,Parameters!$8:$8,0))</f>
        <v>0</v>
      </c>
      <c r="AG43" s="14">
        <f ca="1">INDEX(Parameters,MATCH($A43,Parameters!$A:$A,0),MATCH(AG$3,Parameters!$8:$8,0))</f>
        <v>0</v>
      </c>
      <c r="AH43" s="14">
        <f ca="1">INDEX(Parameters,MATCH($A43,Parameters!$A:$A,0),MATCH(AH$3,Parameters!$8:$8,0))</f>
        <v>0</v>
      </c>
      <c r="AI43" s="14">
        <f ca="1">INDEX(Parameters,MATCH($A43,Parameters!$A:$A,0),MATCH(AI$3,Parameters!$8:$8,0))</f>
        <v>0</v>
      </c>
      <c r="AJ43" s="14">
        <f ca="1">INDEX(Parameters,MATCH($A43,Parameters!$A:$A,0),MATCH(AJ$3,Parameters!$8:$8,0))</f>
        <v>0</v>
      </c>
      <c r="AK43" s="14">
        <f ca="1">INDEX(Parameters,MATCH($A43,Parameters!$A:$A,0),MATCH(AK$3,Parameters!$8:$8,0))</f>
        <v>0</v>
      </c>
      <c r="AL43" s="14">
        <f ca="1">INDEX(Parameters,MATCH($A43,Parameters!$A:$A,0),MATCH(AL$3,Parameters!$8:$8,0))</f>
        <v>0</v>
      </c>
      <c r="AM43" s="14"/>
      <c r="AN43" s="14"/>
      <c r="AO43" s="14"/>
      <c r="AP43" s="14"/>
      <c r="AQ43" s="14"/>
    </row>
    <row r="44" spans="1:43" x14ac:dyDescent="0.25">
      <c r="A44" s="66" t="str">
        <f t="shared" si="20"/>
        <v>EF_NH3_house_solid_Other animals (fur animals)</v>
      </c>
      <c r="B44" s="25" t="s">
        <v>165</v>
      </c>
      <c r="C44" s="2" t="s">
        <v>177</v>
      </c>
      <c r="D44" s="77" t="str">
        <f ca="1">VLOOKUP(A44,Parameters,4,0)</f>
        <v>NH3-N</v>
      </c>
      <c r="E44" s="46" t="str">
        <f t="shared" si="2"/>
        <v>Other animals (fur animals)</v>
      </c>
      <c r="F44" s="77" t="str">
        <f ca="1">VLOOKUP(A44,Parameters,6,0)</f>
        <v>Fraction TAN</v>
      </c>
      <c r="G44" s="175"/>
      <c r="H44" s="14">
        <f ca="1">INDEX(Parameters,MATCH($A44,Parameters!$A:$A,0),MATCH(H$3,Parameters!$8:$8,0))</f>
        <v>0.27</v>
      </c>
      <c r="I44" s="14">
        <f ca="1">INDEX(Parameters,MATCH($A44,Parameters!$A:$A,0),MATCH(I$3,Parameters!$8:$8,0))</f>
        <v>0.27</v>
      </c>
      <c r="J44" s="14">
        <f ca="1">INDEX(Parameters,MATCH($A44,Parameters!$A:$A,0),MATCH(J$3,Parameters!$8:$8,0))</f>
        <v>0.27</v>
      </c>
      <c r="K44" s="14">
        <f ca="1">INDEX(Parameters,MATCH($A44,Parameters!$A:$A,0),MATCH(K$3,Parameters!$8:$8,0))</f>
        <v>0.27</v>
      </c>
      <c r="L44" s="14">
        <f ca="1">INDEX(Parameters,MATCH($A44,Parameters!$A:$A,0),MATCH(L$3,Parameters!$8:$8,0))</f>
        <v>0.27</v>
      </c>
      <c r="M44" s="14">
        <f ca="1">INDEX(Parameters,MATCH($A44,Parameters!$A:$A,0),MATCH(M$3,Parameters!$8:$8,0))</f>
        <v>0.27</v>
      </c>
      <c r="N44" s="14">
        <f ca="1">INDEX(Parameters,MATCH($A44,Parameters!$A:$A,0),MATCH(N$3,Parameters!$8:$8,0))</f>
        <v>0.27</v>
      </c>
      <c r="O44" s="14">
        <f ca="1">INDEX(Parameters,MATCH($A44,Parameters!$A:$A,0),MATCH(O$3,Parameters!$8:$8,0))</f>
        <v>0.27</v>
      </c>
      <c r="P44" s="14">
        <f ca="1">INDEX(Parameters,MATCH($A44,Parameters!$A:$A,0),MATCH(P$3,Parameters!$8:$8,0))</f>
        <v>0.27</v>
      </c>
      <c r="Q44" s="14">
        <f ca="1">INDEX(Parameters,MATCH($A44,Parameters!$A:$A,0),MATCH(Q$3,Parameters!$8:$8,0))</f>
        <v>0.27</v>
      </c>
      <c r="R44" s="14">
        <f ca="1">INDEX(Parameters,MATCH($A44,Parameters!$A:$A,0),MATCH(R$3,Parameters!$8:$8,0))</f>
        <v>0.27</v>
      </c>
      <c r="S44" s="14">
        <f ca="1">INDEX(Parameters,MATCH($A44,Parameters!$A:$A,0),MATCH(S$3,Parameters!$8:$8,0))</f>
        <v>0.27</v>
      </c>
      <c r="T44" s="14">
        <f ca="1">INDEX(Parameters,MATCH($A44,Parameters!$A:$A,0),MATCH(T$3,Parameters!$8:$8,0))</f>
        <v>0.27</v>
      </c>
      <c r="U44" s="14">
        <f ca="1">INDEX(Parameters,MATCH($A44,Parameters!$A:$A,0),MATCH(U$3,Parameters!$8:$8,0))</f>
        <v>0.27</v>
      </c>
      <c r="V44" s="14">
        <f ca="1">INDEX(Parameters,MATCH($A44,Parameters!$A:$A,0),MATCH(V$3,Parameters!$8:$8,0))</f>
        <v>0.27</v>
      </c>
      <c r="W44" s="14">
        <f ca="1">INDEX(Parameters,MATCH($A44,Parameters!$A:$A,0),MATCH(W$3,Parameters!$8:$8,0))</f>
        <v>0.27</v>
      </c>
      <c r="X44" s="14">
        <f ca="1">INDEX(Parameters,MATCH($A44,Parameters!$A:$A,0),MATCH(X$3,Parameters!$8:$8,0))</f>
        <v>0.27</v>
      </c>
      <c r="Y44" s="14">
        <f ca="1">INDEX(Parameters,MATCH($A44,Parameters!$A:$A,0),MATCH(Y$3,Parameters!$8:$8,0))</f>
        <v>0.27</v>
      </c>
      <c r="Z44" s="14">
        <f ca="1">INDEX(Parameters,MATCH($A44,Parameters!$A:$A,0),MATCH(Z$3,Parameters!$8:$8,0))</f>
        <v>0.27</v>
      </c>
      <c r="AA44" s="14">
        <f ca="1">INDEX(Parameters,MATCH($A44,Parameters!$A:$A,0),MATCH(AA$3,Parameters!$8:$8,0))</f>
        <v>0.27</v>
      </c>
      <c r="AB44" s="14">
        <f ca="1">INDEX(Parameters,MATCH($A44,Parameters!$A:$A,0),MATCH(AB$3,Parameters!$8:$8,0))</f>
        <v>0.27</v>
      </c>
      <c r="AC44" s="14">
        <f ca="1">INDEX(Parameters,MATCH($A44,Parameters!$A:$A,0),MATCH(AC$3,Parameters!$8:$8,0))</f>
        <v>0.27</v>
      </c>
      <c r="AD44" s="14">
        <f ca="1">INDEX(Parameters,MATCH($A44,Parameters!$A:$A,0),MATCH(AD$3,Parameters!$8:$8,0))</f>
        <v>0.27</v>
      </c>
      <c r="AE44" s="14">
        <f ca="1">INDEX(Parameters,MATCH($A44,Parameters!$A:$A,0),MATCH(AE$3,Parameters!$8:$8,0))</f>
        <v>0.27</v>
      </c>
      <c r="AF44" s="14">
        <f ca="1">INDEX(Parameters,MATCH($A44,Parameters!$A:$A,0),MATCH(AF$3,Parameters!$8:$8,0))</f>
        <v>0.27</v>
      </c>
      <c r="AG44" s="14">
        <f ca="1">INDEX(Parameters,MATCH($A44,Parameters!$A:$A,0),MATCH(AG$3,Parameters!$8:$8,0))</f>
        <v>0.27</v>
      </c>
      <c r="AH44" s="14">
        <f ca="1">INDEX(Parameters,MATCH($A44,Parameters!$A:$A,0),MATCH(AH$3,Parameters!$8:$8,0))</f>
        <v>0.27</v>
      </c>
      <c r="AI44" s="14">
        <f ca="1">INDEX(Parameters,MATCH($A44,Parameters!$A:$A,0),MATCH(AI$3,Parameters!$8:$8,0))</f>
        <v>0.27</v>
      </c>
      <c r="AJ44" s="14">
        <f ca="1">INDEX(Parameters,MATCH($A44,Parameters!$A:$A,0),MATCH(AJ$3,Parameters!$8:$8,0))</f>
        <v>0.27</v>
      </c>
      <c r="AK44" s="14">
        <f ca="1">INDEX(Parameters,MATCH($A44,Parameters!$A:$A,0),MATCH(AK$3,Parameters!$8:$8,0))</f>
        <v>0.27</v>
      </c>
      <c r="AL44" s="14">
        <f ca="1">INDEX(Parameters,MATCH($A44,Parameters!$A:$A,0),MATCH(AL$3,Parameters!$8:$8,0))</f>
        <v>0.27</v>
      </c>
      <c r="AM44" s="14"/>
      <c r="AN44" s="14"/>
      <c r="AO44" s="14"/>
      <c r="AP44" s="14"/>
      <c r="AQ44" s="14"/>
    </row>
    <row r="45" spans="1:43" x14ac:dyDescent="0.25">
      <c r="A45" s="66" t="str">
        <f t="shared" si="20"/>
        <v>EF_NH3_yard_Other animals (fur animals)</v>
      </c>
      <c r="B45" s="25" t="s">
        <v>165</v>
      </c>
      <c r="C45" s="2" t="s">
        <v>487</v>
      </c>
      <c r="D45" s="77" t="str">
        <f ca="1">VLOOKUP(A45,Parameters,4,0)</f>
        <v>NH3-N</v>
      </c>
      <c r="E45" s="46" t="str">
        <f t="shared" si="2"/>
        <v>Other animals (fur animals)</v>
      </c>
      <c r="F45" s="77" t="str">
        <f ca="1">VLOOKUP(A45,Parameters,6,0)</f>
        <v>Fraction TAN</v>
      </c>
      <c r="G45" s="215"/>
      <c r="H45" s="14">
        <f ca="1">INDEX(Parameters,MATCH($A45,Parameters!$A:$A,0),MATCH(H$3,Parameters!$8:$8,0))</f>
        <v>0</v>
      </c>
      <c r="I45" s="14">
        <f ca="1">INDEX(Parameters,MATCH($A45,Parameters!$A:$A,0),MATCH(I$3,Parameters!$8:$8,0))</f>
        <v>0</v>
      </c>
      <c r="J45" s="14">
        <f ca="1">INDEX(Parameters,MATCH($A45,Parameters!$A:$A,0),MATCH(J$3,Parameters!$8:$8,0))</f>
        <v>0</v>
      </c>
      <c r="K45" s="14">
        <f ca="1">INDEX(Parameters,MATCH($A45,Parameters!$A:$A,0),MATCH(K$3,Parameters!$8:$8,0))</f>
        <v>0</v>
      </c>
      <c r="L45" s="14">
        <f ca="1">INDEX(Parameters,MATCH($A45,Parameters!$A:$A,0),MATCH(L$3,Parameters!$8:$8,0))</f>
        <v>0</v>
      </c>
      <c r="M45" s="14">
        <f ca="1">INDEX(Parameters,MATCH($A45,Parameters!$A:$A,0),MATCH(M$3,Parameters!$8:$8,0))</f>
        <v>0</v>
      </c>
      <c r="N45" s="14">
        <f ca="1">INDEX(Parameters,MATCH($A45,Parameters!$A:$A,0),MATCH(N$3,Parameters!$8:$8,0))</f>
        <v>0</v>
      </c>
      <c r="O45" s="14">
        <f ca="1">INDEX(Parameters,MATCH($A45,Parameters!$A:$A,0),MATCH(O$3,Parameters!$8:$8,0))</f>
        <v>0</v>
      </c>
      <c r="P45" s="14">
        <f ca="1">INDEX(Parameters,MATCH($A45,Parameters!$A:$A,0),MATCH(P$3,Parameters!$8:$8,0))</f>
        <v>0</v>
      </c>
      <c r="Q45" s="14">
        <f ca="1">INDEX(Parameters,MATCH($A45,Parameters!$A:$A,0),MATCH(Q$3,Parameters!$8:$8,0))</f>
        <v>0</v>
      </c>
      <c r="R45" s="14">
        <f ca="1">INDEX(Parameters,MATCH($A45,Parameters!$A:$A,0),MATCH(R$3,Parameters!$8:$8,0))</f>
        <v>0</v>
      </c>
      <c r="S45" s="14">
        <f ca="1">INDEX(Parameters,MATCH($A45,Parameters!$A:$A,0),MATCH(S$3,Parameters!$8:$8,0))</f>
        <v>0</v>
      </c>
      <c r="T45" s="14">
        <f ca="1">INDEX(Parameters,MATCH($A45,Parameters!$A:$A,0),MATCH(T$3,Parameters!$8:$8,0))</f>
        <v>0</v>
      </c>
      <c r="U45" s="14">
        <f ca="1">INDEX(Parameters,MATCH($A45,Parameters!$A:$A,0),MATCH(U$3,Parameters!$8:$8,0))</f>
        <v>0</v>
      </c>
      <c r="V45" s="14">
        <f ca="1">INDEX(Parameters,MATCH($A45,Parameters!$A:$A,0),MATCH(V$3,Parameters!$8:$8,0))</f>
        <v>0</v>
      </c>
      <c r="W45" s="14">
        <f ca="1">INDEX(Parameters,MATCH($A45,Parameters!$A:$A,0),MATCH(W$3,Parameters!$8:$8,0))</f>
        <v>0</v>
      </c>
      <c r="X45" s="14">
        <f ca="1">INDEX(Parameters,MATCH($A45,Parameters!$A:$A,0),MATCH(X$3,Parameters!$8:$8,0))</f>
        <v>0</v>
      </c>
      <c r="Y45" s="14">
        <f ca="1">INDEX(Parameters,MATCH($A45,Parameters!$A:$A,0),MATCH(Y$3,Parameters!$8:$8,0))</f>
        <v>0</v>
      </c>
      <c r="Z45" s="14">
        <f ca="1">INDEX(Parameters,MATCH($A45,Parameters!$A:$A,0),MATCH(Z$3,Parameters!$8:$8,0))</f>
        <v>0</v>
      </c>
      <c r="AA45" s="14">
        <f ca="1">INDEX(Parameters,MATCH($A45,Parameters!$A:$A,0),MATCH(AA$3,Parameters!$8:$8,0))</f>
        <v>0</v>
      </c>
      <c r="AB45" s="14">
        <f ca="1">INDEX(Parameters,MATCH($A45,Parameters!$A:$A,0),MATCH(AB$3,Parameters!$8:$8,0))</f>
        <v>0</v>
      </c>
      <c r="AC45" s="14">
        <f ca="1">INDEX(Parameters,MATCH($A45,Parameters!$A:$A,0),MATCH(AC$3,Parameters!$8:$8,0))</f>
        <v>0</v>
      </c>
      <c r="AD45" s="14">
        <f ca="1">INDEX(Parameters,MATCH($A45,Parameters!$A:$A,0),MATCH(AD$3,Parameters!$8:$8,0))</f>
        <v>0</v>
      </c>
      <c r="AE45" s="14">
        <f ca="1">INDEX(Parameters,MATCH($A45,Parameters!$A:$A,0),MATCH(AE$3,Parameters!$8:$8,0))</f>
        <v>0</v>
      </c>
      <c r="AF45" s="14">
        <f ca="1">INDEX(Parameters,MATCH($A45,Parameters!$A:$A,0),MATCH(AF$3,Parameters!$8:$8,0))</f>
        <v>0</v>
      </c>
      <c r="AG45" s="14">
        <f ca="1">INDEX(Parameters,MATCH($A45,Parameters!$A:$A,0),MATCH(AG$3,Parameters!$8:$8,0))</f>
        <v>0</v>
      </c>
      <c r="AH45" s="14">
        <f ca="1">INDEX(Parameters,MATCH($A45,Parameters!$A:$A,0),MATCH(AH$3,Parameters!$8:$8,0))</f>
        <v>0</v>
      </c>
      <c r="AI45" s="14">
        <f ca="1">INDEX(Parameters,MATCH($A45,Parameters!$A:$A,0),MATCH(AI$3,Parameters!$8:$8,0))</f>
        <v>0</v>
      </c>
      <c r="AJ45" s="14">
        <f ca="1">INDEX(Parameters,MATCH($A45,Parameters!$A:$A,0),MATCH(AJ$3,Parameters!$8:$8,0))</f>
        <v>0</v>
      </c>
      <c r="AK45" s="14">
        <f ca="1">INDEX(Parameters,MATCH($A45,Parameters!$A:$A,0),MATCH(AK$3,Parameters!$8:$8,0))</f>
        <v>0</v>
      </c>
      <c r="AL45" s="14">
        <f ca="1">INDEX(Parameters,MATCH($A45,Parameters!$A:$A,0),MATCH(AL$3,Parameters!$8:$8,0))</f>
        <v>0</v>
      </c>
      <c r="AM45" s="14"/>
      <c r="AN45" s="14"/>
      <c r="AO45" s="14"/>
      <c r="AP45" s="14"/>
      <c r="AQ45" s="14"/>
    </row>
    <row r="46" spans="1:43" ht="18" x14ac:dyDescent="0.35">
      <c r="A46" s="89" t="s">
        <v>306</v>
      </c>
      <c r="B46" s="25" t="s">
        <v>165</v>
      </c>
      <c r="C46" s="73" t="s">
        <v>274</v>
      </c>
      <c r="D46" s="2" t="s">
        <v>252</v>
      </c>
      <c r="E46" s="46" t="str">
        <f t="shared" si="2"/>
        <v>Other animals (fur animals)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Other animals (fur animals)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Other animals (fur animals)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Straw_Other animals (fur animals)</v>
      </c>
      <c r="B50" s="25" t="s">
        <v>165</v>
      </c>
      <c r="C50" s="25" t="s">
        <v>169</v>
      </c>
      <c r="D50" s="77" t="str">
        <f ca="1">VLOOKUP(A50,Parameters,4,0)</f>
        <v>-</v>
      </c>
      <c r="E50" s="46" t="str">
        <f t="shared" si="2"/>
        <v>Other animals (fur animals)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N_added_in_straw_Other animals (fur animals)</v>
      </c>
      <c r="B51" s="25" t="s">
        <v>165</v>
      </c>
      <c r="C51" s="2" t="s">
        <v>173</v>
      </c>
      <c r="D51" s="77" t="str">
        <f ca="1">VLOOKUP(A51,Parameters,4,0)</f>
        <v>-</v>
      </c>
      <c r="E51" s="46" t="str">
        <f t="shared" si="2"/>
        <v>Other animals (fur animals)</v>
      </c>
      <c r="F51" s="77" t="str">
        <f ca="1">VLOOKUP(A51,Parameters,6,0)</f>
        <v>kg/animal/yr</v>
      </c>
      <c r="G51" s="175"/>
      <c r="H51" s="56">
        <f ca="1">INDEX(Parameters,MATCH($A51,Parameters!$A:$A,0),MATCH(H$3,Parameters!$8:$8,0))</f>
        <v>0</v>
      </c>
      <c r="I51" s="56">
        <f ca="1">INDEX(Parameters,MATCH($A51,Parameters!$A:$A,0),MATCH(I$3,Parameters!$8:$8,0))</f>
        <v>0</v>
      </c>
      <c r="J51" s="56">
        <f ca="1">INDEX(Parameters,MATCH($A51,Parameters!$A:$A,0),MATCH(J$3,Parameters!$8:$8,0))</f>
        <v>0</v>
      </c>
      <c r="K51" s="56">
        <f ca="1">INDEX(Parameters,MATCH($A51,Parameters!$A:$A,0),MATCH(K$3,Parameters!$8:$8,0))</f>
        <v>0</v>
      </c>
      <c r="L51" s="56">
        <f ca="1">INDEX(Parameters,MATCH($A51,Parameters!$A:$A,0),MATCH(L$3,Parameters!$8:$8,0))</f>
        <v>0</v>
      </c>
      <c r="M51" s="56">
        <f ca="1">INDEX(Parameters,MATCH($A51,Parameters!$A:$A,0),MATCH(M$3,Parameters!$8:$8,0))</f>
        <v>0</v>
      </c>
      <c r="N51" s="56">
        <f ca="1">INDEX(Parameters,MATCH($A51,Parameters!$A:$A,0),MATCH(N$3,Parameters!$8:$8,0))</f>
        <v>0</v>
      </c>
      <c r="O51" s="56">
        <f ca="1">INDEX(Parameters,MATCH($A51,Parameters!$A:$A,0),MATCH(O$3,Parameters!$8:$8,0))</f>
        <v>0</v>
      </c>
      <c r="P51" s="56">
        <f ca="1">INDEX(Parameters,MATCH($A51,Parameters!$A:$A,0),MATCH(P$3,Parameters!$8:$8,0))</f>
        <v>0</v>
      </c>
      <c r="Q51" s="56">
        <f ca="1">INDEX(Parameters,MATCH($A51,Parameters!$A:$A,0),MATCH(Q$3,Parameters!$8:$8,0))</f>
        <v>0</v>
      </c>
      <c r="R51" s="56">
        <f ca="1">INDEX(Parameters,MATCH($A51,Parameters!$A:$A,0),MATCH(R$3,Parameters!$8:$8,0))</f>
        <v>0</v>
      </c>
      <c r="S51" s="56">
        <f ca="1">INDEX(Parameters,MATCH($A51,Parameters!$A:$A,0),MATCH(S$3,Parameters!$8:$8,0))</f>
        <v>0</v>
      </c>
      <c r="T51" s="56">
        <f ca="1">INDEX(Parameters,MATCH($A51,Parameters!$A:$A,0),MATCH(T$3,Parameters!$8:$8,0))</f>
        <v>0</v>
      </c>
      <c r="U51" s="56">
        <f ca="1">INDEX(Parameters,MATCH($A51,Parameters!$A:$A,0),MATCH(U$3,Parameters!$8:$8,0))</f>
        <v>0</v>
      </c>
      <c r="V51" s="56">
        <f ca="1">INDEX(Parameters,MATCH($A51,Parameters!$A:$A,0),MATCH(V$3,Parameters!$8:$8,0))</f>
        <v>0</v>
      </c>
      <c r="W51" s="56">
        <f ca="1">INDEX(Parameters,MATCH($A51,Parameters!$A:$A,0),MATCH(W$3,Parameters!$8:$8,0))</f>
        <v>0</v>
      </c>
      <c r="X51" s="56">
        <f ca="1">INDEX(Parameters,MATCH($A51,Parameters!$A:$A,0),MATCH(X$3,Parameters!$8:$8,0))</f>
        <v>0</v>
      </c>
      <c r="Y51" s="56">
        <f ca="1">INDEX(Parameters,MATCH($A51,Parameters!$A:$A,0),MATCH(Y$3,Parameters!$8:$8,0))</f>
        <v>0</v>
      </c>
      <c r="Z51" s="56">
        <f ca="1">INDEX(Parameters,MATCH($A51,Parameters!$A:$A,0),MATCH(Z$3,Parameters!$8:$8,0))</f>
        <v>0</v>
      </c>
      <c r="AA51" s="56">
        <f ca="1">INDEX(Parameters,MATCH($A51,Parameters!$A:$A,0),MATCH(AA$3,Parameters!$8:$8,0))</f>
        <v>0</v>
      </c>
      <c r="AB51" s="56">
        <f ca="1">INDEX(Parameters,MATCH($A51,Parameters!$A:$A,0),MATCH(AB$3,Parameters!$8:$8,0))</f>
        <v>0</v>
      </c>
      <c r="AC51" s="56">
        <f ca="1">INDEX(Parameters,MATCH($A51,Parameters!$A:$A,0),MATCH(AC$3,Parameters!$8:$8,0))</f>
        <v>0</v>
      </c>
      <c r="AD51" s="56">
        <f ca="1">INDEX(Parameters,MATCH($A51,Parameters!$A:$A,0),MATCH(AD$3,Parameters!$8:$8,0))</f>
        <v>0</v>
      </c>
      <c r="AE51" s="56">
        <f ca="1">INDEX(Parameters,MATCH($A51,Parameters!$A:$A,0),MATCH(AE$3,Parameters!$8:$8,0))</f>
        <v>0</v>
      </c>
      <c r="AF51" s="56">
        <f ca="1">INDEX(Parameters,MATCH($A51,Parameters!$A:$A,0),MATCH(AF$3,Parameters!$8:$8,0))</f>
        <v>0</v>
      </c>
      <c r="AG51" s="56">
        <f ca="1">INDEX(Parameters,MATCH($A51,Parameters!$A:$A,0),MATCH(AG$3,Parameters!$8:$8,0))</f>
        <v>0</v>
      </c>
      <c r="AH51" s="56">
        <f ca="1">INDEX(Parameters,MATCH($A51,Parameters!$A:$A,0),MATCH(AH$3,Parameters!$8:$8,0))</f>
        <v>0</v>
      </c>
      <c r="AI51" s="56">
        <f ca="1">INDEX(Parameters,MATCH($A51,Parameters!$A:$A,0),MATCH(AI$3,Parameters!$8:$8,0))</f>
        <v>0</v>
      </c>
      <c r="AJ51" s="56">
        <f ca="1">INDEX(Parameters,MATCH($A51,Parameters!$A:$A,0),MATCH(AJ$3,Parameters!$8:$8,0))</f>
        <v>0</v>
      </c>
      <c r="AK51" s="56">
        <f ca="1">INDEX(Parameters,MATCH($A51,Parameters!$A:$A,0),MATCH(AK$3,Parameters!$8:$8,0))</f>
        <v>0</v>
      </c>
      <c r="AL51" s="56">
        <f ca="1">INDEX(Parameters,MATCH($A51,Parameters!$A:$A,0),MATCH(AL$3,Parameters!$8:$8,0))</f>
        <v>0</v>
      </c>
      <c r="AM51" s="56"/>
      <c r="AN51" s="56"/>
      <c r="AO51" s="56"/>
      <c r="AP51" s="56"/>
      <c r="AQ51" s="56"/>
    </row>
    <row r="52" spans="1:43" ht="18" x14ac:dyDescent="0.35">
      <c r="A52" s="68"/>
      <c r="B52" s="25" t="s">
        <v>165</v>
      </c>
      <c r="C52" s="63" t="s">
        <v>184</v>
      </c>
      <c r="D52" s="25" t="s">
        <v>153</v>
      </c>
      <c r="E52" s="46" t="str">
        <f t="shared" si="2"/>
        <v>Other animals (fur animals)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fimm_Other animals (fur animals)</v>
      </c>
      <c r="B53" s="25" t="s">
        <v>165</v>
      </c>
      <c r="C53" s="63" t="s">
        <v>185</v>
      </c>
      <c r="D53" s="77" t="str">
        <f ca="1">VLOOKUP(A53,Parameters,4,0)</f>
        <v>N</v>
      </c>
      <c r="E53" s="46" t="str">
        <f t="shared" si="2"/>
        <v>Other animals (fur animals)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Other animals (fur animals)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Other animals (fur animals)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Other animals (fur animals)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xstore_slurry_Other animals (fur animals)</v>
      </c>
      <c r="B58" s="25" t="s">
        <v>165</v>
      </c>
      <c r="C58" s="63" t="s">
        <v>380</v>
      </c>
      <c r="D58" s="77" t="str">
        <f>VLOOKUP(A58,Parameters,4,0)</f>
        <v>-</v>
      </c>
      <c r="E58" s="46" t="str">
        <f t="shared" si="2"/>
        <v>Other animals (fur animals)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xstore_solid_Other animals (fur animals)</v>
      </c>
      <c r="B59" s="25" t="s">
        <v>165</v>
      </c>
      <c r="C59" s="63" t="s">
        <v>190</v>
      </c>
      <c r="D59" s="77" t="str">
        <f>VLOOKUP(A59,Parameters,4,0)</f>
        <v>-</v>
      </c>
      <c r="E59" s="46" t="str">
        <f t="shared" si="2"/>
        <v>Other animals (fur animals)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Other animals (fur animals)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Other animals (fur animals)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Other animals (fur animals)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Other animals (fur animals)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xbiogas_slurry_Other animals (fur animals)</v>
      </c>
      <c r="B65" s="25" t="s">
        <v>165</v>
      </c>
      <c r="C65" s="63" t="s">
        <v>287</v>
      </c>
      <c r="D65" s="77" t="str">
        <f>VLOOKUP(A65,Parameters,4,0)</f>
        <v>-</v>
      </c>
      <c r="E65" s="46" t="str">
        <f t="shared" si="2"/>
        <v>Other animals (fur animals)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Other animals (fur animals)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Other animals (fur animals)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xbiogas_solid_Other animals (fur animals)</v>
      </c>
      <c r="B68" s="25" t="s">
        <v>165</v>
      </c>
      <c r="C68" s="101" t="s">
        <v>367</v>
      </c>
      <c r="D68" s="77" t="str">
        <f>VLOOKUP(A68,Parameters,4,0)</f>
        <v>-</v>
      </c>
      <c r="E68" s="46" t="str">
        <f t="shared" si="2"/>
        <v>Other animals (fur animals)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Other animals (fur animals)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Other animals (fur animals)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Other animals (fur animals)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Other animals (fur animals)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Other animals (fur animals)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Other animals (fur animals)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fmin_Other animals (fur animals)</v>
      </c>
      <c r="B77" s="25" t="s">
        <v>165</v>
      </c>
      <c r="C77" s="42" t="s">
        <v>195</v>
      </c>
      <c r="D77" s="77" t="str">
        <f ca="1">VLOOKUP(A77,Parameters,4,0)</f>
        <v>N</v>
      </c>
      <c r="E77" s="46" t="str">
        <f t="shared" si="2"/>
        <v>Other animals (fur animals)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Other animals (fur animals)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87" si="46">C80&amp;"_"&amp;E80</f>
        <v>EF_NH3_storage_slurry_Other animals (fur animals)</v>
      </c>
      <c r="B80" s="25" t="s">
        <v>165</v>
      </c>
      <c r="C80" s="2" t="s">
        <v>209</v>
      </c>
      <c r="D80" s="77" t="str">
        <f t="shared" ref="D80:D87" ca="1" si="47">VLOOKUP(A80,Parameters,4,0)</f>
        <v>NH3-N</v>
      </c>
      <c r="E80" s="46" t="str">
        <f t="shared" si="2"/>
        <v>Other animals (fur animals)</v>
      </c>
      <c r="F80" s="77" t="str">
        <f t="shared" ref="F80:F87" ca="1" si="48">VLOOKUP(A80,Parameters,6,0)</f>
        <v>Fraction TAN</v>
      </c>
      <c r="G80" s="175"/>
      <c r="H80" s="62">
        <f ca="1">INDEX(Parameters,MATCH($A80,Parameters!$A:$A,0),MATCH(H$3,Parameters!$8:$8,0))</f>
        <v>0</v>
      </c>
      <c r="I80" s="62">
        <f ca="1">INDEX(Parameters,MATCH($A80,Parameters!$A:$A,0),MATCH(I$3,Parameters!$8:$8,0))</f>
        <v>0</v>
      </c>
      <c r="J80" s="62">
        <f ca="1">INDEX(Parameters,MATCH($A80,Parameters!$A:$A,0),MATCH(J$3,Parameters!$8:$8,0))</f>
        <v>0</v>
      </c>
      <c r="K80" s="62">
        <f ca="1">INDEX(Parameters,MATCH($A80,Parameters!$A:$A,0),MATCH(K$3,Parameters!$8:$8,0))</f>
        <v>0</v>
      </c>
      <c r="L80" s="62">
        <f ca="1">INDEX(Parameters,MATCH($A80,Parameters!$A:$A,0),MATCH(L$3,Parameters!$8:$8,0))</f>
        <v>0</v>
      </c>
      <c r="M80" s="62">
        <f ca="1">INDEX(Parameters,MATCH($A80,Parameters!$A:$A,0),MATCH(M$3,Parameters!$8:$8,0))</f>
        <v>0</v>
      </c>
      <c r="N80" s="62">
        <f ca="1">INDEX(Parameters,MATCH($A80,Parameters!$A:$A,0),MATCH(N$3,Parameters!$8:$8,0))</f>
        <v>0</v>
      </c>
      <c r="O80" s="62">
        <f ca="1">INDEX(Parameters,MATCH($A80,Parameters!$A:$A,0),MATCH(O$3,Parameters!$8:$8,0))</f>
        <v>0</v>
      </c>
      <c r="P80" s="62">
        <f ca="1">INDEX(Parameters,MATCH($A80,Parameters!$A:$A,0),MATCH(P$3,Parameters!$8:$8,0))</f>
        <v>0</v>
      </c>
      <c r="Q80" s="62">
        <f ca="1">INDEX(Parameters,MATCH($A80,Parameters!$A:$A,0),MATCH(Q$3,Parameters!$8:$8,0))</f>
        <v>0</v>
      </c>
      <c r="R80" s="62">
        <f ca="1">INDEX(Parameters,MATCH($A80,Parameters!$A:$A,0),MATCH(R$3,Parameters!$8:$8,0))</f>
        <v>0</v>
      </c>
      <c r="S80" s="62">
        <f ca="1">INDEX(Parameters,MATCH($A80,Parameters!$A:$A,0),MATCH(S$3,Parameters!$8:$8,0))</f>
        <v>0</v>
      </c>
      <c r="T80" s="62">
        <f ca="1">INDEX(Parameters,MATCH($A80,Parameters!$A:$A,0),MATCH(T$3,Parameters!$8:$8,0))</f>
        <v>0</v>
      </c>
      <c r="U80" s="62">
        <f ca="1">INDEX(Parameters,MATCH($A80,Parameters!$A:$A,0),MATCH(U$3,Parameters!$8:$8,0))</f>
        <v>0</v>
      </c>
      <c r="V80" s="62">
        <f ca="1">INDEX(Parameters,MATCH($A80,Parameters!$A:$A,0),MATCH(V$3,Parameters!$8:$8,0))</f>
        <v>0</v>
      </c>
      <c r="W80" s="62">
        <f ca="1">INDEX(Parameters,MATCH($A80,Parameters!$A:$A,0),MATCH(W$3,Parameters!$8:$8,0))</f>
        <v>0</v>
      </c>
      <c r="X80" s="62">
        <f ca="1">INDEX(Parameters,MATCH($A80,Parameters!$A:$A,0),MATCH(X$3,Parameters!$8:$8,0))</f>
        <v>0</v>
      </c>
      <c r="Y80" s="62">
        <f ca="1">INDEX(Parameters,MATCH($A80,Parameters!$A:$A,0),MATCH(Y$3,Parameters!$8:$8,0))</f>
        <v>0</v>
      </c>
      <c r="Z80" s="62">
        <f ca="1">INDEX(Parameters,MATCH($A80,Parameters!$A:$A,0),MATCH(Z$3,Parameters!$8:$8,0))</f>
        <v>0</v>
      </c>
      <c r="AA80" s="62">
        <f ca="1">INDEX(Parameters,MATCH($A80,Parameters!$A:$A,0),MATCH(AA$3,Parameters!$8:$8,0))</f>
        <v>0</v>
      </c>
      <c r="AB80" s="62">
        <f ca="1">INDEX(Parameters,MATCH($A80,Parameters!$A:$A,0),MATCH(AB$3,Parameters!$8:$8,0))</f>
        <v>0</v>
      </c>
      <c r="AC80" s="62">
        <f ca="1">INDEX(Parameters,MATCH($A80,Parameters!$A:$A,0),MATCH(AC$3,Parameters!$8:$8,0))</f>
        <v>0</v>
      </c>
      <c r="AD80" s="62">
        <f ca="1">INDEX(Parameters,MATCH($A80,Parameters!$A:$A,0),MATCH(AD$3,Parameters!$8:$8,0))</f>
        <v>0</v>
      </c>
      <c r="AE80" s="62">
        <f ca="1">INDEX(Parameters,MATCH($A80,Parameters!$A:$A,0),MATCH(AE$3,Parameters!$8:$8,0))</f>
        <v>0</v>
      </c>
      <c r="AF80" s="62">
        <f ca="1">INDEX(Parameters,MATCH($A80,Parameters!$A:$A,0),MATCH(AF$3,Parameters!$8:$8,0))</f>
        <v>0</v>
      </c>
      <c r="AG80" s="62">
        <f ca="1">INDEX(Parameters,MATCH($A80,Parameters!$A:$A,0),MATCH(AG$3,Parameters!$8:$8,0))</f>
        <v>0</v>
      </c>
      <c r="AH80" s="62">
        <f ca="1">INDEX(Parameters,MATCH($A80,Parameters!$A:$A,0),MATCH(AH$3,Parameters!$8:$8,0))</f>
        <v>0</v>
      </c>
      <c r="AI80" s="62">
        <f ca="1">INDEX(Parameters,MATCH($A80,Parameters!$A:$A,0),MATCH(AI$3,Parameters!$8:$8,0))</f>
        <v>0</v>
      </c>
      <c r="AJ80" s="62">
        <f ca="1">INDEX(Parameters,MATCH($A80,Parameters!$A:$A,0),MATCH(AJ$3,Parameters!$8:$8,0))</f>
        <v>0</v>
      </c>
      <c r="AK80" s="62">
        <f ca="1">INDEX(Parameters,MATCH($A80,Parameters!$A:$A,0),MATCH(AK$3,Parameters!$8:$8,0))</f>
        <v>0</v>
      </c>
      <c r="AL80" s="62">
        <f ca="1">INDEX(Parameters,MATCH($A80,Parameters!$A:$A,0),MATCH(AL$3,Parameters!$8:$8,0))</f>
        <v>0</v>
      </c>
      <c r="AM80" s="62"/>
      <c r="AN80" s="62"/>
      <c r="AO80" s="62"/>
      <c r="AP80" s="62"/>
      <c r="AQ80" s="62"/>
    </row>
    <row r="81" spans="1:43" x14ac:dyDescent="0.25">
      <c r="A81" s="66" t="str">
        <f t="shared" si="46"/>
        <v>EF_N2O_storage_slurry_Other animals (fur animals)</v>
      </c>
      <c r="B81" s="25" t="s">
        <v>165</v>
      </c>
      <c r="C81" s="2" t="s">
        <v>215</v>
      </c>
      <c r="D81" s="77" t="str">
        <f t="shared" ca="1" si="47"/>
        <v>N2O-N</v>
      </c>
      <c r="E81" s="46" t="str">
        <f t="shared" si="2"/>
        <v>Other animals (fur animals)</v>
      </c>
      <c r="F81" s="77" t="str">
        <f t="shared" ca="1" si="48"/>
        <v>Fraction TAN</v>
      </c>
      <c r="G81" s="175"/>
      <c r="H81" s="56">
        <f ca="1">INDEX(Parameters,MATCH($A81,Parameters!$A:$A,0),MATCH(H$3,Parameters!$8:$8,0))</f>
        <v>0</v>
      </c>
      <c r="I81" s="56">
        <f ca="1">INDEX(Parameters,MATCH($A81,Parameters!$A:$A,0),MATCH(I$3,Parameters!$8:$8,0))</f>
        <v>0</v>
      </c>
      <c r="J81" s="56">
        <f ca="1">INDEX(Parameters,MATCH($A81,Parameters!$A:$A,0),MATCH(J$3,Parameters!$8:$8,0))</f>
        <v>0</v>
      </c>
      <c r="K81" s="56">
        <f ca="1">INDEX(Parameters,MATCH($A81,Parameters!$A:$A,0),MATCH(K$3,Parameters!$8:$8,0))</f>
        <v>0</v>
      </c>
      <c r="L81" s="56">
        <f ca="1">INDEX(Parameters,MATCH($A81,Parameters!$A:$A,0),MATCH(L$3,Parameters!$8:$8,0))</f>
        <v>0</v>
      </c>
      <c r="M81" s="56">
        <f ca="1">INDEX(Parameters,MATCH($A81,Parameters!$A:$A,0),MATCH(M$3,Parameters!$8:$8,0))</f>
        <v>0</v>
      </c>
      <c r="N81" s="56">
        <f ca="1">INDEX(Parameters,MATCH($A81,Parameters!$A:$A,0),MATCH(N$3,Parameters!$8:$8,0))</f>
        <v>0</v>
      </c>
      <c r="O81" s="56">
        <f ca="1">INDEX(Parameters,MATCH($A81,Parameters!$A:$A,0),MATCH(O$3,Parameters!$8:$8,0))</f>
        <v>0</v>
      </c>
      <c r="P81" s="56">
        <f ca="1">INDEX(Parameters,MATCH($A81,Parameters!$A:$A,0),MATCH(P$3,Parameters!$8:$8,0))</f>
        <v>0</v>
      </c>
      <c r="Q81" s="56">
        <f ca="1">INDEX(Parameters,MATCH($A81,Parameters!$A:$A,0),MATCH(Q$3,Parameters!$8:$8,0))</f>
        <v>0</v>
      </c>
      <c r="R81" s="56">
        <f ca="1">INDEX(Parameters,MATCH($A81,Parameters!$A:$A,0),MATCH(R$3,Parameters!$8:$8,0))</f>
        <v>0</v>
      </c>
      <c r="S81" s="56">
        <f ca="1">INDEX(Parameters,MATCH($A81,Parameters!$A:$A,0),MATCH(S$3,Parameters!$8:$8,0))</f>
        <v>0</v>
      </c>
      <c r="T81" s="56">
        <f ca="1">INDEX(Parameters,MATCH($A81,Parameters!$A:$A,0),MATCH(T$3,Parameters!$8:$8,0))</f>
        <v>0</v>
      </c>
      <c r="U81" s="56">
        <f ca="1">INDEX(Parameters,MATCH($A81,Parameters!$A:$A,0),MATCH(U$3,Parameters!$8:$8,0))</f>
        <v>0</v>
      </c>
      <c r="V81" s="56">
        <f ca="1">INDEX(Parameters,MATCH($A81,Parameters!$A:$A,0),MATCH(V$3,Parameters!$8:$8,0))</f>
        <v>0</v>
      </c>
      <c r="W81" s="56">
        <f ca="1">INDEX(Parameters,MATCH($A81,Parameters!$A:$A,0),MATCH(W$3,Parameters!$8:$8,0))</f>
        <v>0</v>
      </c>
      <c r="X81" s="56">
        <f ca="1">INDEX(Parameters,MATCH($A81,Parameters!$A:$A,0),MATCH(X$3,Parameters!$8:$8,0))</f>
        <v>0</v>
      </c>
      <c r="Y81" s="56">
        <f ca="1">INDEX(Parameters,MATCH($A81,Parameters!$A:$A,0),MATCH(Y$3,Parameters!$8:$8,0))</f>
        <v>0</v>
      </c>
      <c r="Z81" s="56">
        <f ca="1">INDEX(Parameters,MATCH($A81,Parameters!$A:$A,0),MATCH(Z$3,Parameters!$8:$8,0))</f>
        <v>0</v>
      </c>
      <c r="AA81" s="56">
        <f ca="1">INDEX(Parameters,MATCH($A81,Parameters!$A:$A,0),MATCH(AA$3,Parameters!$8:$8,0))</f>
        <v>0</v>
      </c>
      <c r="AB81" s="56">
        <f ca="1">INDEX(Parameters,MATCH($A81,Parameters!$A:$A,0),MATCH(AB$3,Parameters!$8:$8,0))</f>
        <v>0</v>
      </c>
      <c r="AC81" s="56">
        <f ca="1">INDEX(Parameters,MATCH($A81,Parameters!$A:$A,0),MATCH(AC$3,Parameters!$8:$8,0))</f>
        <v>0</v>
      </c>
      <c r="AD81" s="56">
        <f ca="1">INDEX(Parameters,MATCH($A81,Parameters!$A:$A,0),MATCH(AD$3,Parameters!$8:$8,0))</f>
        <v>0</v>
      </c>
      <c r="AE81" s="56">
        <f ca="1">INDEX(Parameters,MATCH($A81,Parameters!$A:$A,0),MATCH(AE$3,Parameters!$8:$8,0))</f>
        <v>0</v>
      </c>
      <c r="AF81" s="56">
        <f ca="1">INDEX(Parameters,MATCH($A81,Parameters!$A:$A,0),MATCH(AF$3,Parameters!$8:$8,0))</f>
        <v>0</v>
      </c>
      <c r="AG81" s="56">
        <f ca="1">INDEX(Parameters,MATCH($A81,Parameters!$A:$A,0),MATCH(AG$3,Parameters!$8:$8,0))</f>
        <v>0</v>
      </c>
      <c r="AH81" s="56">
        <f ca="1">INDEX(Parameters,MATCH($A81,Parameters!$A:$A,0),MATCH(AH$3,Parameters!$8:$8,0))</f>
        <v>0</v>
      </c>
      <c r="AI81" s="56">
        <f ca="1">INDEX(Parameters,MATCH($A81,Parameters!$A:$A,0),MATCH(AI$3,Parameters!$8:$8,0))</f>
        <v>0</v>
      </c>
      <c r="AJ81" s="56">
        <f ca="1">INDEX(Parameters,MATCH($A81,Parameters!$A:$A,0),MATCH(AJ$3,Parameters!$8:$8,0))</f>
        <v>0</v>
      </c>
      <c r="AK81" s="56">
        <f ca="1">INDEX(Parameters,MATCH($A81,Parameters!$A:$A,0),MATCH(AK$3,Parameters!$8:$8,0))</f>
        <v>0</v>
      </c>
      <c r="AL81" s="56">
        <f ca="1">INDEX(Parameters,MATCH($A81,Parameters!$A:$A,0),MATCH(AL$3,Parameters!$8:$8,0))</f>
        <v>0</v>
      </c>
      <c r="AM81" s="56"/>
      <c r="AN81" s="56"/>
      <c r="AO81" s="56"/>
      <c r="AP81" s="56"/>
      <c r="AQ81" s="56"/>
    </row>
    <row r="82" spans="1:43" x14ac:dyDescent="0.25">
      <c r="A82" s="66" t="str">
        <f t="shared" si="46"/>
        <v>EF_NO_storage_slurry_Other animals (fur animals)</v>
      </c>
      <c r="B82" s="25" t="s">
        <v>165</v>
      </c>
      <c r="C82" s="2" t="s">
        <v>212</v>
      </c>
      <c r="D82" s="77" t="str">
        <f t="shared" ca="1" si="47"/>
        <v>NO-N</v>
      </c>
      <c r="E82" s="46" t="str">
        <f t="shared" si="2"/>
        <v>Other animals (fur animals)</v>
      </c>
      <c r="F82" s="77" t="str">
        <f t="shared" ca="1" si="48"/>
        <v>Fraction TAN</v>
      </c>
      <c r="G82" s="175"/>
      <c r="H82" s="62">
        <f ca="1">INDEX(Parameters,MATCH($A82,Parameters!$A:$A,0),MATCH(H$3,Parameters!$8:$8,0))</f>
        <v>1E-4</v>
      </c>
      <c r="I82" s="62">
        <f ca="1">INDEX(Parameters,MATCH($A82,Parameters!$A:$A,0),MATCH(I$3,Parameters!$8:$8,0))</f>
        <v>1E-4</v>
      </c>
      <c r="J82" s="62">
        <f ca="1">INDEX(Parameters,MATCH($A82,Parameters!$A:$A,0),MATCH(J$3,Parameters!$8:$8,0))</f>
        <v>1E-4</v>
      </c>
      <c r="K82" s="62">
        <f ca="1">INDEX(Parameters,MATCH($A82,Parameters!$A:$A,0),MATCH(K$3,Parameters!$8:$8,0))</f>
        <v>1E-4</v>
      </c>
      <c r="L82" s="62">
        <f ca="1">INDEX(Parameters,MATCH($A82,Parameters!$A:$A,0),MATCH(L$3,Parameters!$8:$8,0))</f>
        <v>1E-4</v>
      </c>
      <c r="M82" s="62">
        <f ca="1">INDEX(Parameters,MATCH($A82,Parameters!$A:$A,0),MATCH(M$3,Parameters!$8:$8,0))</f>
        <v>1E-4</v>
      </c>
      <c r="N82" s="62">
        <f ca="1">INDEX(Parameters,MATCH($A82,Parameters!$A:$A,0),MATCH(N$3,Parameters!$8:$8,0))</f>
        <v>1E-4</v>
      </c>
      <c r="O82" s="62">
        <f ca="1">INDEX(Parameters,MATCH($A82,Parameters!$A:$A,0),MATCH(O$3,Parameters!$8:$8,0))</f>
        <v>1E-4</v>
      </c>
      <c r="P82" s="62">
        <f ca="1">INDEX(Parameters,MATCH($A82,Parameters!$A:$A,0),MATCH(P$3,Parameters!$8:$8,0))</f>
        <v>1E-4</v>
      </c>
      <c r="Q82" s="62">
        <f ca="1">INDEX(Parameters,MATCH($A82,Parameters!$A:$A,0),MATCH(Q$3,Parameters!$8:$8,0))</f>
        <v>1E-4</v>
      </c>
      <c r="R82" s="62">
        <f ca="1">INDEX(Parameters,MATCH($A82,Parameters!$A:$A,0),MATCH(R$3,Parameters!$8:$8,0))</f>
        <v>1E-4</v>
      </c>
      <c r="S82" s="62">
        <f ca="1">INDEX(Parameters,MATCH($A82,Parameters!$A:$A,0),MATCH(S$3,Parameters!$8:$8,0))</f>
        <v>1E-4</v>
      </c>
      <c r="T82" s="62">
        <f ca="1">INDEX(Parameters,MATCH($A82,Parameters!$A:$A,0),MATCH(T$3,Parameters!$8:$8,0))</f>
        <v>1E-4</v>
      </c>
      <c r="U82" s="62">
        <f ca="1">INDEX(Parameters,MATCH($A82,Parameters!$A:$A,0),MATCH(U$3,Parameters!$8:$8,0))</f>
        <v>1E-4</v>
      </c>
      <c r="V82" s="62">
        <f ca="1">INDEX(Parameters,MATCH($A82,Parameters!$A:$A,0),MATCH(V$3,Parameters!$8:$8,0))</f>
        <v>1E-4</v>
      </c>
      <c r="W82" s="62">
        <f ca="1">INDEX(Parameters,MATCH($A82,Parameters!$A:$A,0),MATCH(W$3,Parameters!$8:$8,0))</f>
        <v>1E-4</v>
      </c>
      <c r="X82" s="62">
        <f ca="1">INDEX(Parameters,MATCH($A82,Parameters!$A:$A,0),MATCH(X$3,Parameters!$8:$8,0))</f>
        <v>1E-4</v>
      </c>
      <c r="Y82" s="62">
        <f ca="1">INDEX(Parameters,MATCH($A82,Parameters!$A:$A,0),MATCH(Y$3,Parameters!$8:$8,0))</f>
        <v>1E-4</v>
      </c>
      <c r="Z82" s="62">
        <f ca="1">INDEX(Parameters,MATCH($A82,Parameters!$A:$A,0),MATCH(Z$3,Parameters!$8:$8,0))</f>
        <v>1E-4</v>
      </c>
      <c r="AA82" s="62">
        <f ca="1">INDEX(Parameters,MATCH($A82,Parameters!$A:$A,0),MATCH(AA$3,Parameters!$8:$8,0))</f>
        <v>1E-4</v>
      </c>
      <c r="AB82" s="62">
        <f ca="1">INDEX(Parameters,MATCH($A82,Parameters!$A:$A,0),MATCH(AB$3,Parameters!$8:$8,0))</f>
        <v>1E-4</v>
      </c>
      <c r="AC82" s="62">
        <f ca="1">INDEX(Parameters,MATCH($A82,Parameters!$A:$A,0),MATCH(AC$3,Parameters!$8:$8,0))</f>
        <v>1E-4</v>
      </c>
      <c r="AD82" s="62">
        <f ca="1">INDEX(Parameters,MATCH($A82,Parameters!$A:$A,0),MATCH(AD$3,Parameters!$8:$8,0))</f>
        <v>1E-4</v>
      </c>
      <c r="AE82" s="62">
        <f ca="1">INDEX(Parameters,MATCH($A82,Parameters!$A:$A,0),MATCH(AE$3,Parameters!$8:$8,0))</f>
        <v>1E-4</v>
      </c>
      <c r="AF82" s="62">
        <f ca="1">INDEX(Parameters,MATCH($A82,Parameters!$A:$A,0),MATCH(AF$3,Parameters!$8:$8,0))</f>
        <v>1E-4</v>
      </c>
      <c r="AG82" s="62">
        <f ca="1">INDEX(Parameters,MATCH($A82,Parameters!$A:$A,0),MATCH(AG$3,Parameters!$8:$8,0))</f>
        <v>1E-4</v>
      </c>
      <c r="AH82" s="62">
        <f ca="1">INDEX(Parameters,MATCH($A82,Parameters!$A:$A,0),MATCH(AH$3,Parameters!$8:$8,0))</f>
        <v>1E-4</v>
      </c>
      <c r="AI82" s="62">
        <f ca="1">INDEX(Parameters,MATCH($A82,Parameters!$A:$A,0),MATCH(AI$3,Parameters!$8:$8,0))</f>
        <v>1E-4</v>
      </c>
      <c r="AJ82" s="62">
        <f ca="1">INDEX(Parameters,MATCH($A82,Parameters!$A:$A,0),MATCH(AJ$3,Parameters!$8:$8,0))</f>
        <v>1E-4</v>
      </c>
      <c r="AK82" s="62">
        <f ca="1">INDEX(Parameters,MATCH($A82,Parameters!$A:$A,0),MATCH(AK$3,Parameters!$8:$8,0))</f>
        <v>1E-4</v>
      </c>
      <c r="AL82" s="62">
        <f ca="1">INDEX(Parameters,MATCH($A82,Parameters!$A:$A,0),MATCH(AL$3,Parameters!$8:$8,0))</f>
        <v>1E-4</v>
      </c>
      <c r="AM82" s="62"/>
      <c r="AN82" s="62"/>
      <c r="AO82" s="62"/>
      <c r="AP82" s="62"/>
      <c r="AQ82" s="62"/>
    </row>
    <row r="83" spans="1:43" x14ac:dyDescent="0.25">
      <c r="A83" s="66" t="str">
        <f t="shared" si="46"/>
        <v>EF_N2_storage_slurry_Other animals (fur animals)</v>
      </c>
      <c r="B83" s="25" t="s">
        <v>165</v>
      </c>
      <c r="C83" s="2" t="s">
        <v>213</v>
      </c>
      <c r="D83" s="77" t="str">
        <f t="shared" ca="1" si="47"/>
        <v>N2-N</v>
      </c>
      <c r="E83" s="46" t="str">
        <f t="shared" si="2"/>
        <v>Other animals (fur animals)</v>
      </c>
      <c r="F83" s="77" t="str">
        <f t="shared" ca="1" si="48"/>
        <v>Fraction TAN</v>
      </c>
      <c r="G83" s="175"/>
      <c r="H83" s="62">
        <f ca="1">INDEX(Parameters,MATCH($A83,Parameters!$A:$A,0),MATCH(H$3,Parameters!$8:$8,0))</f>
        <v>3.0000000000000001E-3</v>
      </c>
      <c r="I83" s="62">
        <f ca="1">INDEX(Parameters,MATCH($A83,Parameters!$A:$A,0),MATCH(I$3,Parameters!$8:$8,0))</f>
        <v>3.0000000000000001E-3</v>
      </c>
      <c r="J83" s="62">
        <f ca="1">INDEX(Parameters,MATCH($A83,Parameters!$A:$A,0),MATCH(J$3,Parameters!$8:$8,0))</f>
        <v>3.0000000000000001E-3</v>
      </c>
      <c r="K83" s="62">
        <f ca="1">INDEX(Parameters,MATCH($A83,Parameters!$A:$A,0),MATCH(K$3,Parameters!$8:$8,0))</f>
        <v>3.0000000000000001E-3</v>
      </c>
      <c r="L83" s="62">
        <f ca="1">INDEX(Parameters,MATCH($A83,Parameters!$A:$A,0),MATCH(L$3,Parameters!$8:$8,0))</f>
        <v>3.0000000000000001E-3</v>
      </c>
      <c r="M83" s="62">
        <f ca="1">INDEX(Parameters,MATCH($A83,Parameters!$A:$A,0),MATCH(M$3,Parameters!$8:$8,0))</f>
        <v>3.0000000000000001E-3</v>
      </c>
      <c r="N83" s="62">
        <f ca="1">INDEX(Parameters,MATCH($A83,Parameters!$A:$A,0),MATCH(N$3,Parameters!$8:$8,0))</f>
        <v>3.0000000000000001E-3</v>
      </c>
      <c r="O83" s="62">
        <f ca="1">INDEX(Parameters,MATCH($A83,Parameters!$A:$A,0),MATCH(O$3,Parameters!$8:$8,0))</f>
        <v>3.0000000000000001E-3</v>
      </c>
      <c r="P83" s="62">
        <f ca="1">INDEX(Parameters,MATCH($A83,Parameters!$A:$A,0),MATCH(P$3,Parameters!$8:$8,0))</f>
        <v>3.0000000000000001E-3</v>
      </c>
      <c r="Q83" s="62">
        <f ca="1">INDEX(Parameters,MATCH($A83,Parameters!$A:$A,0),MATCH(Q$3,Parameters!$8:$8,0))</f>
        <v>3.0000000000000001E-3</v>
      </c>
      <c r="R83" s="62">
        <f ca="1">INDEX(Parameters,MATCH($A83,Parameters!$A:$A,0),MATCH(R$3,Parameters!$8:$8,0))</f>
        <v>3.0000000000000001E-3</v>
      </c>
      <c r="S83" s="62">
        <f ca="1">INDEX(Parameters,MATCH($A83,Parameters!$A:$A,0),MATCH(S$3,Parameters!$8:$8,0))</f>
        <v>3.0000000000000001E-3</v>
      </c>
      <c r="T83" s="62">
        <f ca="1">INDEX(Parameters,MATCH($A83,Parameters!$A:$A,0),MATCH(T$3,Parameters!$8:$8,0))</f>
        <v>3.0000000000000001E-3</v>
      </c>
      <c r="U83" s="62">
        <f ca="1">INDEX(Parameters,MATCH($A83,Parameters!$A:$A,0),MATCH(U$3,Parameters!$8:$8,0))</f>
        <v>3.0000000000000001E-3</v>
      </c>
      <c r="V83" s="62">
        <f ca="1">INDEX(Parameters,MATCH($A83,Parameters!$A:$A,0),MATCH(V$3,Parameters!$8:$8,0))</f>
        <v>3.0000000000000001E-3</v>
      </c>
      <c r="W83" s="62">
        <f ca="1">INDEX(Parameters,MATCH($A83,Parameters!$A:$A,0),MATCH(W$3,Parameters!$8:$8,0))</f>
        <v>3.0000000000000001E-3</v>
      </c>
      <c r="X83" s="62">
        <f ca="1">INDEX(Parameters,MATCH($A83,Parameters!$A:$A,0),MATCH(X$3,Parameters!$8:$8,0))</f>
        <v>3.0000000000000001E-3</v>
      </c>
      <c r="Y83" s="62">
        <f ca="1">INDEX(Parameters,MATCH($A83,Parameters!$A:$A,0),MATCH(Y$3,Parameters!$8:$8,0))</f>
        <v>3.0000000000000001E-3</v>
      </c>
      <c r="Z83" s="62">
        <f ca="1">INDEX(Parameters,MATCH($A83,Parameters!$A:$A,0),MATCH(Z$3,Parameters!$8:$8,0))</f>
        <v>3.0000000000000001E-3</v>
      </c>
      <c r="AA83" s="62">
        <f ca="1">INDEX(Parameters,MATCH($A83,Parameters!$A:$A,0),MATCH(AA$3,Parameters!$8:$8,0))</f>
        <v>3.0000000000000001E-3</v>
      </c>
      <c r="AB83" s="62">
        <f ca="1">INDEX(Parameters,MATCH($A83,Parameters!$A:$A,0),MATCH(AB$3,Parameters!$8:$8,0))</f>
        <v>3.0000000000000001E-3</v>
      </c>
      <c r="AC83" s="62">
        <f ca="1">INDEX(Parameters,MATCH($A83,Parameters!$A:$A,0),MATCH(AC$3,Parameters!$8:$8,0))</f>
        <v>3.0000000000000001E-3</v>
      </c>
      <c r="AD83" s="62">
        <f ca="1">INDEX(Parameters,MATCH($A83,Parameters!$A:$A,0),MATCH(AD$3,Parameters!$8:$8,0))</f>
        <v>3.0000000000000001E-3</v>
      </c>
      <c r="AE83" s="62">
        <f ca="1">INDEX(Parameters,MATCH($A83,Parameters!$A:$A,0),MATCH(AE$3,Parameters!$8:$8,0))</f>
        <v>3.0000000000000001E-3</v>
      </c>
      <c r="AF83" s="62">
        <f ca="1">INDEX(Parameters,MATCH($A83,Parameters!$A:$A,0),MATCH(AF$3,Parameters!$8:$8,0))</f>
        <v>3.0000000000000001E-3</v>
      </c>
      <c r="AG83" s="62">
        <f ca="1">INDEX(Parameters,MATCH($A83,Parameters!$A:$A,0),MATCH(AG$3,Parameters!$8:$8,0))</f>
        <v>3.0000000000000001E-3</v>
      </c>
      <c r="AH83" s="62">
        <f ca="1">INDEX(Parameters,MATCH($A83,Parameters!$A:$A,0),MATCH(AH$3,Parameters!$8:$8,0))</f>
        <v>3.0000000000000001E-3</v>
      </c>
      <c r="AI83" s="62">
        <f ca="1">INDEX(Parameters,MATCH($A83,Parameters!$A:$A,0),MATCH(AI$3,Parameters!$8:$8,0))</f>
        <v>3.0000000000000001E-3</v>
      </c>
      <c r="AJ83" s="62">
        <f ca="1">INDEX(Parameters,MATCH($A83,Parameters!$A:$A,0),MATCH(AJ$3,Parameters!$8:$8,0))</f>
        <v>3.0000000000000001E-3</v>
      </c>
      <c r="AK83" s="62">
        <f ca="1">INDEX(Parameters,MATCH($A83,Parameters!$A:$A,0),MATCH(AK$3,Parameters!$8:$8,0))</f>
        <v>3.0000000000000001E-3</v>
      </c>
      <c r="AL83" s="62">
        <f ca="1">INDEX(Parameters,MATCH($A83,Parameters!$A:$A,0),MATCH(AL$3,Parameters!$8:$8,0))</f>
        <v>3.0000000000000001E-3</v>
      </c>
      <c r="AM83" s="62"/>
      <c r="AN83" s="62"/>
      <c r="AO83" s="62"/>
      <c r="AP83" s="62"/>
      <c r="AQ83" s="62"/>
    </row>
    <row r="84" spans="1:43" x14ac:dyDescent="0.25">
      <c r="A84" s="66" t="str">
        <f t="shared" si="46"/>
        <v>EF_NH3_storage_solid_Other animals (fur animals)</v>
      </c>
      <c r="B84" s="25" t="s">
        <v>165</v>
      </c>
      <c r="C84" s="2" t="s">
        <v>207</v>
      </c>
      <c r="D84" s="77" t="str">
        <f t="shared" ca="1" si="47"/>
        <v>NH3-N</v>
      </c>
      <c r="E84" s="46" t="str">
        <f t="shared" si="2"/>
        <v>Other animals (fur animals)</v>
      </c>
      <c r="F84" s="77" t="str">
        <f t="shared" ca="1" si="48"/>
        <v>Fraction TAN</v>
      </c>
      <c r="G84" s="175"/>
      <c r="H84" s="62">
        <f ca="1">INDEX(Parameters,MATCH($A84,Parameters!$A:$A,0),MATCH(H$3,Parameters!$8:$8,0))</f>
        <v>0.09</v>
      </c>
      <c r="I84" s="62">
        <f ca="1">INDEX(Parameters,MATCH($A84,Parameters!$A:$A,0),MATCH(I$3,Parameters!$8:$8,0))</f>
        <v>0.09</v>
      </c>
      <c r="J84" s="62">
        <f ca="1">INDEX(Parameters,MATCH($A84,Parameters!$A:$A,0),MATCH(J$3,Parameters!$8:$8,0))</f>
        <v>0.09</v>
      </c>
      <c r="K84" s="62">
        <f ca="1">INDEX(Parameters,MATCH($A84,Parameters!$A:$A,0),MATCH(K$3,Parameters!$8:$8,0))</f>
        <v>0.09</v>
      </c>
      <c r="L84" s="62">
        <f ca="1">INDEX(Parameters,MATCH($A84,Parameters!$A:$A,0),MATCH(L$3,Parameters!$8:$8,0))</f>
        <v>0.09</v>
      </c>
      <c r="M84" s="62">
        <f ca="1">INDEX(Parameters,MATCH($A84,Parameters!$A:$A,0),MATCH(M$3,Parameters!$8:$8,0))</f>
        <v>0.09</v>
      </c>
      <c r="N84" s="62">
        <f ca="1">INDEX(Parameters,MATCH($A84,Parameters!$A:$A,0),MATCH(N$3,Parameters!$8:$8,0))</f>
        <v>0.09</v>
      </c>
      <c r="O84" s="62">
        <f ca="1">INDEX(Parameters,MATCH($A84,Parameters!$A:$A,0),MATCH(O$3,Parameters!$8:$8,0))</f>
        <v>0.09</v>
      </c>
      <c r="P84" s="62">
        <f ca="1">INDEX(Parameters,MATCH($A84,Parameters!$A:$A,0),MATCH(P$3,Parameters!$8:$8,0))</f>
        <v>0.09</v>
      </c>
      <c r="Q84" s="62">
        <f ca="1">INDEX(Parameters,MATCH($A84,Parameters!$A:$A,0),MATCH(Q$3,Parameters!$8:$8,0))</f>
        <v>0.09</v>
      </c>
      <c r="R84" s="62">
        <f ca="1">INDEX(Parameters,MATCH($A84,Parameters!$A:$A,0),MATCH(R$3,Parameters!$8:$8,0))</f>
        <v>0.09</v>
      </c>
      <c r="S84" s="62">
        <f ca="1">INDEX(Parameters,MATCH($A84,Parameters!$A:$A,0),MATCH(S$3,Parameters!$8:$8,0))</f>
        <v>0.09</v>
      </c>
      <c r="T84" s="62">
        <f ca="1">INDEX(Parameters,MATCH($A84,Parameters!$A:$A,0),MATCH(T$3,Parameters!$8:$8,0))</f>
        <v>0.09</v>
      </c>
      <c r="U84" s="62">
        <f ca="1">INDEX(Parameters,MATCH($A84,Parameters!$A:$A,0),MATCH(U$3,Parameters!$8:$8,0))</f>
        <v>0.09</v>
      </c>
      <c r="V84" s="62">
        <f ca="1">INDEX(Parameters,MATCH($A84,Parameters!$A:$A,0),MATCH(V$3,Parameters!$8:$8,0))</f>
        <v>0.09</v>
      </c>
      <c r="W84" s="62">
        <f ca="1">INDEX(Parameters,MATCH($A84,Parameters!$A:$A,0),MATCH(W$3,Parameters!$8:$8,0))</f>
        <v>0.09</v>
      </c>
      <c r="X84" s="62">
        <f ca="1">INDEX(Parameters,MATCH($A84,Parameters!$A:$A,0),MATCH(X$3,Parameters!$8:$8,0))</f>
        <v>0.09</v>
      </c>
      <c r="Y84" s="62">
        <f ca="1">INDEX(Parameters,MATCH($A84,Parameters!$A:$A,0),MATCH(Y$3,Parameters!$8:$8,0))</f>
        <v>0.09</v>
      </c>
      <c r="Z84" s="62">
        <f ca="1">INDEX(Parameters,MATCH($A84,Parameters!$A:$A,0),MATCH(Z$3,Parameters!$8:$8,0))</f>
        <v>0.09</v>
      </c>
      <c r="AA84" s="62">
        <f ca="1">INDEX(Parameters,MATCH($A84,Parameters!$A:$A,0),MATCH(AA$3,Parameters!$8:$8,0))</f>
        <v>0.09</v>
      </c>
      <c r="AB84" s="62">
        <f ca="1">INDEX(Parameters,MATCH($A84,Parameters!$A:$A,0),MATCH(AB$3,Parameters!$8:$8,0))</f>
        <v>0.09</v>
      </c>
      <c r="AC84" s="62">
        <f ca="1">INDEX(Parameters,MATCH($A84,Parameters!$A:$A,0),MATCH(AC$3,Parameters!$8:$8,0))</f>
        <v>0.09</v>
      </c>
      <c r="AD84" s="62">
        <f ca="1">INDEX(Parameters,MATCH($A84,Parameters!$A:$A,0),MATCH(AD$3,Parameters!$8:$8,0))</f>
        <v>0.09</v>
      </c>
      <c r="AE84" s="62">
        <f ca="1">INDEX(Parameters,MATCH($A84,Parameters!$A:$A,0),MATCH(AE$3,Parameters!$8:$8,0))</f>
        <v>0.09</v>
      </c>
      <c r="AF84" s="62">
        <f ca="1">INDEX(Parameters,MATCH($A84,Parameters!$A:$A,0),MATCH(AF$3,Parameters!$8:$8,0))</f>
        <v>0.09</v>
      </c>
      <c r="AG84" s="62">
        <f ca="1">INDEX(Parameters,MATCH($A84,Parameters!$A:$A,0),MATCH(AG$3,Parameters!$8:$8,0))</f>
        <v>0.09</v>
      </c>
      <c r="AH84" s="62">
        <f ca="1">INDEX(Parameters,MATCH($A84,Parameters!$A:$A,0),MATCH(AH$3,Parameters!$8:$8,0))</f>
        <v>0.09</v>
      </c>
      <c r="AI84" s="62">
        <f ca="1">INDEX(Parameters,MATCH($A84,Parameters!$A:$A,0),MATCH(AI$3,Parameters!$8:$8,0))</f>
        <v>0.09</v>
      </c>
      <c r="AJ84" s="62">
        <f ca="1">INDEX(Parameters,MATCH($A84,Parameters!$A:$A,0),MATCH(AJ$3,Parameters!$8:$8,0))</f>
        <v>0.09</v>
      </c>
      <c r="AK84" s="62">
        <f ca="1">INDEX(Parameters,MATCH($A84,Parameters!$A:$A,0),MATCH(AK$3,Parameters!$8:$8,0))</f>
        <v>0.09</v>
      </c>
      <c r="AL84" s="62">
        <f ca="1">INDEX(Parameters,MATCH($A84,Parameters!$A:$A,0),MATCH(AL$3,Parameters!$8:$8,0))</f>
        <v>0.09</v>
      </c>
      <c r="AM84" s="62"/>
      <c r="AN84" s="62"/>
      <c r="AO84" s="62"/>
      <c r="AP84" s="62"/>
      <c r="AQ84" s="62"/>
    </row>
    <row r="85" spans="1:43" x14ac:dyDescent="0.25">
      <c r="A85" s="66" t="str">
        <f t="shared" si="46"/>
        <v>EF_N2O_storage_solid_Other animals (fur animals)</v>
      </c>
      <c r="B85" s="25" t="s">
        <v>165</v>
      </c>
      <c r="C85" s="2" t="s">
        <v>218</v>
      </c>
      <c r="D85" s="77" t="str">
        <f t="shared" ca="1" si="47"/>
        <v>N2O-N</v>
      </c>
      <c r="E85" s="46" t="str">
        <f t="shared" si="2"/>
        <v>Other animals (fur animals)</v>
      </c>
      <c r="F85" s="77" t="str">
        <f t="shared" ca="1" si="48"/>
        <v>Fraction TAN</v>
      </c>
      <c r="G85" s="175"/>
      <c r="H85" s="62">
        <f ca="1">INDEX(Parameters,MATCH($A85,Parameters!$A:$A,0),MATCH(H$3,Parameters!$8:$8,0))</f>
        <v>0.02</v>
      </c>
      <c r="I85" s="62">
        <f ca="1">INDEX(Parameters,MATCH($A85,Parameters!$A:$A,0),MATCH(I$3,Parameters!$8:$8,0))</f>
        <v>0.02</v>
      </c>
      <c r="J85" s="62">
        <f ca="1">INDEX(Parameters,MATCH($A85,Parameters!$A:$A,0),MATCH(J$3,Parameters!$8:$8,0))</f>
        <v>0.02</v>
      </c>
      <c r="K85" s="62">
        <f ca="1">INDEX(Parameters,MATCH($A85,Parameters!$A:$A,0),MATCH(K$3,Parameters!$8:$8,0))</f>
        <v>0.02</v>
      </c>
      <c r="L85" s="62">
        <f ca="1">INDEX(Parameters,MATCH($A85,Parameters!$A:$A,0),MATCH(L$3,Parameters!$8:$8,0))</f>
        <v>0.02</v>
      </c>
      <c r="M85" s="62">
        <f ca="1">INDEX(Parameters,MATCH($A85,Parameters!$A:$A,0),MATCH(M$3,Parameters!$8:$8,0))</f>
        <v>0.02</v>
      </c>
      <c r="N85" s="62">
        <f ca="1">INDEX(Parameters,MATCH($A85,Parameters!$A:$A,0),MATCH(N$3,Parameters!$8:$8,0))</f>
        <v>0.02</v>
      </c>
      <c r="O85" s="62">
        <f ca="1">INDEX(Parameters,MATCH($A85,Parameters!$A:$A,0),MATCH(O$3,Parameters!$8:$8,0))</f>
        <v>0.02</v>
      </c>
      <c r="P85" s="62">
        <f ca="1">INDEX(Parameters,MATCH($A85,Parameters!$A:$A,0),MATCH(P$3,Parameters!$8:$8,0))</f>
        <v>0.02</v>
      </c>
      <c r="Q85" s="62">
        <f ca="1">INDEX(Parameters,MATCH($A85,Parameters!$A:$A,0),MATCH(Q$3,Parameters!$8:$8,0))</f>
        <v>0.02</v>
      </c>
      <c r="R85" s="62">
        <f ca="1">INDEX(Parameters,MATCH($A85,Parameters!$A:$A,0),MATCH(R$3,Parameters!$8:$8,0))</f>
        <v>0.02</v>
      </c>
      <c r="S85" s="62">
        <f ca="1">INDEX(Parameters,MATCH($A85,Parameters!$A:$A,0),MATCH(S$3,Parameters!$8:$8,0))</f>
        <v>0.02</v>
      </c>
      <c r="T85" s="62">
        <f ca="1">INDEX(Parameters,MATCH($A85,Parameters!$A:$A,0),MATCH(T$3,Parameters!$8:$8,0))</f>
        <v>0.02</v>
      </c>
      <c r="U85" s="62">
        <f ca="1">INDEX(Parameters,MATCH($A85,Parameters!$A:$A,0),MATCH(U$3,Parameters!$8:$8,0))</f>
        <v>0.02</v>
      </c>
      <c r="V85" s="62">
        <f ca="1">INDEX(Parameters,MATCH($A85,Parameters!$A:$A,0),MATCH(V$3,Parameters!$8:$8,0))</f>
        <v>0.02</v>
      </c>
      <c r="W85" s="62">
        <f ca="1">INDEX(Parameters,MATCH($A85,Parameters!$A:$A,0),MATCH(W$3,Parameters!$8:$8,0))</f>
        <v>0.02</v>
      </c>
      <c r="X85" s="62">
        <f ca="1">INDEX(Parameters,MATCH($A85,Parameters!$A:$A,0),MATCH(X$3,Parameters!$8:$8,0))</f>
        <v>0.02</v>
      </c>
      <c r="Y85" s="62">
        <f ca="1">INDEX(Parameters,MATCH($A85,Parameters!$A:$A,0),MATCH(Y$3,Parameters!$8:$8,0))</f>
        <v>0.02</v>
      </c>
      <c r="Z85" s="62">
        <f ca="1">INDEX(Parameters,MATCH($A85,Parameters!$A:$A,0),MATCH(Z$3,Parameters!$8:$8,0))</f>
        <v>0.02</v>
      </c>
      <c r="AA85" s="62">
        <f ca="1">INDEX(Parameters,MATCH($A85,Parameters!$A:$A,0),MATCH(AA$3,Parameters!$8:$8,0))</f>
        <v>0.02</v>
      </c>
      <c r="AB85" s="62">
        <f ca="1">INDEX(Parameters,MATCH($A85,Parameters!$A:$A,0),MATCH(AB$3,Parameters!$8:$8,0))</f>
        <v>0.02</v>
      </c>
      <c r="AC85" s="62">
        <f ca="1">INDEX(Parameters,MATCH($A85,Parameters!$A:$A,0),MATCH(AC$3,Parameters!$8:$8,0))</f>
        <v>0.02</v>
      </c>
      <c r="AD85" s="62">
        <f ca="1">INDEX(Parameters,MATCH($A85,Parameters!$A:$A,0),MATCH(AD$3,Parameters!$8:$8,0))</f>
        <v>0.02</v>
      </c>
      <c r="AE85" s="62">
        <f ca="1">INDEX(Parameters,MATCH($A85,Parameters!$A:$A,0),MATCH(AE$3,Parameters!$8:$8,0))</f>
        <v>0.02</v>
      </c>
      <c r="AF85" s="62">
        <f ca="1">INDEX(Parameters,MATCH($A85,Parameters!$A:$A,0),MATCH(AF$3,Parameters!$8:$8,0))</f>
        <v>0.02</v>
      </c>
      <c r="AG85" s="62">
        <f ca="1">INDEX(Parameters,MATCH($A85,Parameters!$A:$A,0),MATCH(AG$3,Parameters!$8:$8,0))</f>
        <v>0.02</v>
      </c>
      <c r="AH85" s="62">
        <f ca="1">INDEX(Parameters,MATCH($A85,Parameters!$A:$A,0),MATCH(AH$3,Parameters!$8:$8,0))</f>
        <v>0.02</v>
      </c>
      <c r="AI85" s="62">
        <f ca="1">INDEX(Parameters,MATCH($A85,Parameters!$A:$A,0),MATCH(AI$3,Parameters!$8:$8,0))</f>
        <v>0.02</v>
      </c>
      <c r="AJ85" s="62">
        <f ca="1">INDEX(Parameters,MATCH($A85,Parameters!$A:$A,0),MATCH(AJ$3,Parameters!$8:$8,0))</f>
        <v>0.02</v>
      </c>
      <c r="AK85" s="62">
        <f ca="1">INDEX(Parameters,MATCH($A85,Parameters!$A:$A,0),MATCH(AK$3,Parameters!$8:$8,0))</f>
        <v>0.02</v>
      </c>
      <c r="AL85" s="62">
        <f ca="1">INDEX(Parameters,MATCH($A85,Parameters!$A:$A,0),MATCH(AL$3,Parameters!$8:$8,0))</f>
        <v>0.02</v>
      </c>
      <c r="AM85" s="62"/>
      <c r="AN85" s="62"/>
      <c r="AO85" s="62"/>
      <c r="AP85" s="62"/>
      <c r="AQ85" s="62"/>
    </row>
    <row r="86" spans="1:43" x14ac:dyDescent="0.25">
      <c r="A86" s="66" t="str">
        <f t="shared" si="46"/>
        <v>EF_NO_storage_solid_Other animals (fur animals)</v>
      </c>
      <c r="B86" s="25" t="s">
        <v>165</v>
      </c>
      <c r="C86" s="2" t="s">
        <v>210</v>
      </c>
      <c r="D86" s="77" t="str">
        <f t="shared" ca="1" si="47"/>
        <v>NO-N</v>
      </c>
      <c r="E86" s="46" t="str">
        <f t="shared" si="2"/>
        <v>Other animals (fur animals)</v>
      </c>
      <c r="F86" s="77" t="str">
        <f t="shared" ca="1" si="48"/>
        <v>Fraction TAN</v>
      </c>
      <c r="G86" s="175"/>
      <c r="H86" s="62">
        <f ca="1">INDEX(Parameters,MATCH($A86,Parameters!$A:$A,0),MATCH(H$3,Parameters!$8:$8,0))</f>
        <v>0.01</v>
      </c>
      <c r="I86" s="62">
        <f ca="1">INDEX(Parameters,MATCH($A86,Parameters!$A:$A,0),MATCH(I$3,Parameters!$8:$8,0))</f>
        <v>0.01</v>
      </c>
      <c r="J86" s="62">
        <f ca="1">INDEX(Parameters,MATCH($A86,Parameters!$A:$A,0),MATCH(J$3,Parameters!$8:$8,0))</f>
        <v>0.01</v>
      </c>
      <c r="K86" s="62">
        <f ca="1">INDEX(Parameters,MATCH($A86,Parameters!$A:$A,0),MATCH(K$3,Parameters!$8:$8,0))</f>
        <v>0.01</v>
      </c>
      <c r="L86" s="62">
        <f ca="1">INDEX(Parameters,MATCH($A86,Parameters!$A:$A,0),MATCH(L$3,Parameters!$8:$8,0))</f>
        <v>0.01</v>
      </c>
      <c r="M86" s="62">
        <f ca="1">INDEX(Parameters,MATCH($A86,Parameters!$A:$A,0),MATCH(M$3,Parameters!$8:$8,0))</f>
        <v>0.01</v>
      </c>
      <c r="N86" s="62">
        <f ca="1">INDEX(Parameters,MATCH($A86,Parameters!$A:$A,0),MATCH(N$3,Parameters!$8:$8,0))</f>
        <v>0.01</v>
      </c>
      <c r="O86" s="62">
        <f ca="1">INDEX(Parameters,MATCH($A86,Parameters!$A:$A,0),MATCH(O$3,Parameters!$8:$8,0))</f>
        <v>0.01</v>
      </c>
      <c r="P86" s="62">
        <f ca="1">INDEX(Parameters,MATCH($A86,Parameters!$A:$A,0),MATCH(P$3,Parameters!$8:$8,0))</f>
        <v>0.01</v>
      </c>
      <c r="Q86" s="62">
        <f ca="1">INDEX(Parameters,MATCH($A86,Parameters!$A:$A,0),MATCH(Q$3,Parameters!$8:$8,0))</f>
        <v>0.01</v>
      </c>
      <c r="R86" s="62">
        <f ca="1">INDEX(Parameters,MATCH($A86,Parameters!$A:$A,0),MATCH(R$3,Parameters!$8:$8,0))</f>
        <v>0.01</v>
      </c>
      <c r="S86" s="62">
        <f ca="1">INDEX(Parameters,MATCH($A86,Parameters!$A:$A,0),MATCH(S$3,Parameters!$8:$8,0))</f>
        <v>0.01</v>
      </c>
      <c r="T86" s="62">
        <f ca="1">INDEX(Parameters,MATCH($A86,Parameters!$A:$A,0),MATCH(T$3,Parameters!$8:$8,0))</f>
        <v>0.01</v>
      </c>
      <c r="U86" s="62">
        <f ca="1">INDEX(Parameters,MATCH($A86,Parameters!$A:$A,0),MATCH(U$3,Parameters!$8:$8,0))</f>
        <v>0.01</v>
      </c>
      <c r="V86" s="62">
        <f ca="1">INDEX(Parameters,MATCH($A86,Parameters!$A:$A,0),MATCH(V$3,Parameters!$8:$8,0))</f>
        <v>0.01</v>
      </c>
      <c r="W86" s="62">
        <f ca="1">INDEX(Parameters,MATCH($A86,Parameters!$A:$A,0),MATCH(W$3,Parameters!$8:$8,0))</f>
        <v>0.01</v>
      </c>
      <c r="X86" s="62">
        <f ca="1">INDEX(Parameters,MATCH($A86,Parameters!$A:$A,0),MATCH(X$3,Parameters!$8:$8,0))</f>
        <v>0.01</v>
      </c>
      <c r="Y86" s="62">
        <f ca="1">INDEX(Parameters,MATCH($A86,Parameters!$A:$A,0),MATCH(Y$3,Parameters!$8:$8,0))</f>
        <v>0.01</v>
      </c>
      <c r="Z86" s="62">
        <f ca="1">INDEX(Parameters,MATCH($A86,Parameters!$A:$A,0),MATCH(Z$3,Parameters!$8:$8,0))</f>
        <v>0.01</v>
      </c>
      <c r="AA86" s="62">
        <f ca="1">INDEX(Parameters,MATCH($A86,Parameters!$A:$A,0),MATCH(AA$3,Parameters!$8:$8,0))</f>
        <v>0.01</v>
      </c>
      <c r="AB86" s="62">
        <f ca="1">INDEX(Parameters,MATCH($A86,Parameters!$A:$A,0),MATCH(AB$3,Parameters!$8:$8,0))</f>
        <v>0.01</v>
      </c>
      <c r="AC86" s="62">
        <f ca="1">INDEX(Parameters,MATCH($A86,Parameters!$A:$A,0),MATCH(AC$3,Parameters!$8:$8,0))</f>
        <v>0.01</v>
      </c>
      <c r="AD86" s="62">
        <f ca="1">INDEX(Parameters,MATCH($A86,Parameters!$A:$A,0),MATCH(AD$3,Parameters!$8:$8,0))</f>
        <v>0.01</v>
      </c>
      <c r="AE86" s="62">
        <f ca="1">INDEX(Parameters,MATCH($A86,Parameters!$A:$A,0),MATCH(AE$3,Parameters!$8:$8,0))</f>
        <v>0.01</v>
      </c>
      <c r="AF86" s="62">
        <f ca="1">INDEX(Parameters,MATCH($A86,Parameters!$A:$A,0),MATCH(AF$3,Parameters!$8:$8,0))</f>
        <v>0.01</v>
      </c>
      <c r="AG86" s="62">
        <f ca="1">INDEX(Parameters,MATCH($A86,Parameters!$A:$A,0),MATCH(AG$3,Parameters!$8:$8,0))</f>
        <v>0.01</v>
      </c>
      <c r="AH86" s="62">
        <f ca="1">INDEX(Parameters,MATCH($A86,Parameters!$A:$A,0),MATCH(AH$3,Parameters!$8:$8,0))</f>
        <v>0.01</v>
      </c>
      <c r="AI86" s="62">
        <f ca="1">INDEX(Parameters,MATCH($A86,Parameters!$A:$A,0),MATCH(AI$3,Parameters!$8:$8,0))</f>
        <v>0.01</v>
      </c>
      <c r="AJ86" s="62">
        <f ca="1">INDEX(Parameters,MATCH($A86,Parameters!$A:$A,0),MATCH(AJ$3,Parameters!$8:$8,0))</f>
        <v>0.01</v>
      </c>
      <c r="AK86" s="62">
        <f ca="1">INDEX(Parameters,MATCH($A86,Parameters!$A:$A,0),MATCH(AK$3,Parameters!$8:$8,0))</f>
        <v>0.01</v>
      </c>
      <c r="AL86" s="62">
        <f ca="1">INDEX(Parameters,MATCH($A86,Parameters!$A:$A,0),MATCH(AL$3,Parameters!$8:$8,0))</f>
        <v>0.01</v>
      </c>
      <c r="AM86" s="62"/>
      <c r="AN86" s="62"/>
      <c r="AO86" s="62"/>
      <c r="AP86" s="62"/>
      <c r="AQ86" s="62"/>
    </row>
    <row r="87" spans="1:43" x14ac:dyDescent="0.25">
      <c r="A87" s="66" t="str">
        <f t="shared" si="46"/>
        <v>EF_N2_storage_solid_Other animals (fur animals)</v>
      </c>
      <c r="B87" s="25" t="s">
        <v>165</v>
      </c>
      <c r="C87" s="2" t="s">
        <v>211</v>
      </c>
      <c r="D87" s="77" t="str">
        <f t="shared" ca="1" si="47"/>
        <v>N2-N</v>
      </c>
      <c r="E87" s="46" t="str">
        <f t="shared" si="2"/>
        <v>Other animals (fur animals)</v>
      </c>
      <c r="F87" s="77" t="str">
        <f t="shared" ca="1" si="48"/>
        <v>Fraction TAN</v>
      </c>
      <c r="G87" s="175"/>
      <c r="H87" s="62">
        <f ca="1">INDEX(Parameters,MATCH($A87,Parameters!$A:$A,0),MATCH(H$3,Parameters!$8:$8,0))</f>
        <v>0.3</v>
      </c>
      <c r="I87" s="62">
        <f ca="1">INDEX(Parameters,MATCH($A87,Parameters!$A:$A,0),MATCH(I$3,Parameters!$8:$8,0))</f>
        <v>0.3</v>
      </c>
      <c r="J87" s="62">
        <f ca="1">INDEX(Parameters,MATCH($A87,Parameters!$A:$A,0),MATCH(J$3,Parameters!$8:$8,0))</f>
        <v>0.3</v>
      </c>
      <c r="K87" s="62">
        <f ca="1">INDEX(Parameters,MATCH($A87,Parameters!$A:$A,0),MATCH(K$3,Parameters!$8:$8,0))</f>
        <v>0.3</v>
      </c>
      <c r="L87" s="62">
        <f ca="1">INDEX(Parameters,MATCH($A87,Parameters!$A:$A,0),MATCH(L$3,Parameters!$8:$8,0))</f>
        <v>0.3</v>
      </c>
      <c r="M87" s="62">
        <f ca="1">INDEX(Parameters,MATCH($A87,Parameters!$A:$A,0),MATCH(M$3,Parameters!$8:$8,0))</f>
        <v>0.3</v>
      </c>
      <c r="N87" s="62">
        <f ca="1">INDEX(Parameters,MATCH($A87,Parameters!$A:$A,0),MATCH(N$3,Parameters!$8:$8,0))</f>
        <v>0.3</v>
      </c>
      <c r="O87" s="62">
        <f ca="1">INDEX(Parameters,MATCH($A87,Parameters!$A:$A,0),MATCH(O$3,Parameters!$8:$8,0))</f>
        <v>0.3</v>
      </c>
      <c r="P87" s="62">
        <f ca="1">INDEX(Parameters,MATCH($A87,Parameters!$A:$A,0),MATCH(P$3,Parameters!$8:$8,0))</f>
        <v>0.3</v>
      </c>
      <c r="Q87" s="62">
        <f ca="1">INDEX(Parameters,MATCH($A87,Parameters!$A:$A,0),MATCH(Q$3,Parameters!$8:$8,0))</f>
        <v>0.3</v>
      </c>
      <c r="R87" s="62">
        <f ca="1">INDEX(Parameters,MATCH($A87,Parameters!$A:$A,0),MATCH(R$3,Parameters!$8:$8,0))</f>
        <v>0.3</v>
      </c>
      <c r="S87" s="62">
        <f ca="1">INDEX(Parameters,MATCH($A87,Parameters!$A:$A,0),MATCH(S$3,Parameters!$8:$8,0))</f>
        <v>0.3</v>
      </c>
      <c r="T87" s="62">
        <f ca="1">INDEX(Parameters,MATCH($A87,Parameters!$A:$A,0),MATCH(T$3,Parameters!$8:$8,0))</f>
        <v>0.3</v>
      </c>
      <c r="U87" s="62">
        <f ca="1">INDEX(Parameters,MATCH($A87,Parameters!$A:$A,0),MATCH(U$3,Parameters!$8:$8,0))</f>
        <v>0.3</v>
      </c>
      <c r="V87" s="62">
        <f ca="1">INDEX(Parameters,MATCH($A87,Parameters!$A:$A,0),MATCH(V$3,Parameters!$8:$8,0))</f>
        <v>0.3</v>
      </c>
      <c r="W87" s="62">
        <f ca="1">INDEX(Parameters,MATCH($A87,Parameters!$A:$A,0),MATCH(W$3,Parameters!$8:$8,0))</f>
        <v>0.3</v>
      </c>
      <c r="X87" s="62">
        <f ca="1">INDEX(Parameters,MATCH($A87,Parameters!$A:$A,0),MATCH(X$3,Parameters!$8:$8,0))</f>
        <v>0.3</v>
      </c>
      <c r="Y87" s="62">
        <f ca="1">INDEX(Parameters,MATCH($A87,Parameters!$A:$A,0),MATCH(Y$3,Parameters!$8:$8,0))</f>
        <v>0.3</v>
      </c>
      <c r="Z87" s="62">
        <f ca="1">INDEX(Parameters,MATCH($A87,Parameters!$A:$A,0),MATCH(Z$3,Parameters!$8:$8,0))</f>
        <v>0.3</v>
      </c>
      <c r="AA87" s="62">
        <f ca="1">INDEX(Parameters,MATCH($A87,Parameters!$A:$A,0),MATCH(AA$3,Parameters!$8:$8,0))</f>
        <v>0.3</v>
      </c>
      <c r="AB87" s="62">
        <f ca="1">INDEX(Parameters,MATCH($A87,Parameters!$A:$A,0),MATCH(AB$3,Parameters!$8:$8,0))</f>
        <v>0.3</v>
      </c>
      <c r="AC87" s="62">
        <f ca="1">INDEX(Parameters,MATCH($A87,Parameters!$A:$A,0),MATCH(AC$3,Parameters!$8:$8,0))</f>
        <v>0.3</v>
      </c>
      <c r="AD87" s="62">
        <f ca="1">INDEX(Parameters,MATCH($A87,Parameters!$A:$A,0),MATCH(AD$3,Parameters!$8:$8,0))</f>
        <v>0.3</v>
      </c>
      <c r="AE87" s="62">
        <f ca="1">INDEX(Parameters,MATCH($A87,Parameters!$A:$A,0),MATCH(AE$3,Parameters!$8:$8,0))</f>
        <v>0.3</v>
      </c>
      <c r="AF87" s="62">
        <f ca="1">INDEX(Parameters,MATCH($A87,Parameters!$A:$A,0),MATCH(AF$3,Parameters!$8:$8,0))</f>
        <v>0.3</v>
      </c>
      <c r="AG87" s="62">
        <f ca="1">INDEX(Parameters,MATCH($A87,Parameters!$A:$A,0),MATCH(AG$3,Parameters!$8:$8,0))</f>
        <v>0.3</v>
      </c>
      <c r="AH87" s="62">
        <f ca="1">INDEX(Parameters,MATCH($A87,Parameters!$A:$A,0),MATCH(AH$3,Parameters!$8:$8,0))</f>
        <v>0.3</v>
      </c>
      <c r="AI87" s="62">
        <f ca="1">INDEX(Parameters,MATCH($A87,Parameters!$A:$A,0),MATCH(AI$3,Parameters!$8:$8,0))</f>
        <v>0.3</v>
      </c>
      <c r="AJ87" s="62">
        <f ca="1">INDEX(Parameters,MATCH($A87,Parameters!$A:$A,0),MATCH(AJ$3,Parameters!$8:$8,0))</f>
        <v>0.3</v>
      </c>
      <c r="AK87" s="62">
        <f ca="1">INDEX(Parameters,MATCH($A87,Parameters!$A:$A,0),MATCH(AK$3,Parameters!$8:$8,0))</f>
        <v>0.3</v>
      </c>
      <c r="AL87" s="62">
        <f ca="1">INDEX(Parameters,MATCH($A87,Parameters!$A:$A,0),MATCH(AL$3,Parameters!$8:$8,0))</f>
        <v>0.3</v>
      </c>
      <c r="AM87" s="62"/>
      <c r="AN87" s="62"/>
      <c r="AO87" s="62"/>
      <c r="AP87" s="62"/>
      <c r="AQ87" s="62"/>
    </row>
    <row r="88" spans="1:43" ht="18" x14ac:dyDescent="0.35">
      <c r="A88" s="382" t="s">
        <v>309</v>
      </c>
      <c r="B88" s="25" t="s">
        <v>165</v>
      </c>
      <c r="C88" s="63" t="s">
        <v>197</v>
      </c>
      <c r="D88" s="25" t="s">
        <v>252</v>
      </c>
      <c r="E88" s="46" t="str">
        <f t="shared" si="2"/>
        <v>Other animals (fur animals)</v>
      </c>
      <c r="F88" s="12" t="s">
        <v>183</v>
      </c>
      <c r="G88" s="175"/>
      <c r="H88" s="62" t="e">
        <f t="shared" ref="H88:AL88" ca="1" si="49">H$78*H80</f>
        <v>#VALUE!</v>
      </c>
      <c r="I88" s="62" t="e">
        <f t="shared" ca="1" si="49"/>
        <v>#VALUE!</v>
      </c>
      <c r="J88" s="62" t="e">
        <f t="shared" ca="1" si="49"/>
        <v>#VALUE!</v>
      </c>
      <c r="K88" s="62" t="e">
        <f t="shared" ca="1" si="49"/>
        <v>#VALUE!</v>
      </c>
      <c r="L88" s="62" t="e">
        <f t="shared" ca="1" si="49"/>
        <v>#VALUE!</v>
      </c>
      <c r="M88" s="62" t="e">
        <f t="shared" ca="1" si="49"/>
        <v>#VALUE!</v>
      </c>
      <c r="N88" s="62" t="e">
        <f t="shared" ca="1" si="49"/>
        <v>#VALUE!</v>
      </c>
      <c r="O88" s="62" t="e">
        <f t="shared" ca="1" si="49"/>
        <v>#VALUE!</v>
      </c>
      <c r="P88" s="62" t="e">
        <f t="shared" ca="1" si="49"/>
        <v>#VALUE!</v>
      </c>
      <c r="Q88" s="62" t="e">
        <f t="shared" ca="1" si="49"/>
        <v>#VALUE!</v>
      </c>
      <c r="R88" s="62" t="e">
        <f t="shared" ca="1" si="49"/>
        <v>#VALUE!</v>
      </c>
      <c r="S88" s="62" t="e">
        <f t="shared" ca="1" si="49"/>
        <v>#VALUE!</v>
      </c>
      <c r="T88" s="62" t="e">
        <f t="shared" ca="1" si="49"/>
        <v>#VALUE!</v>
      </c>
      <c r="U88" s="62" t="e">
        <f t="shared" ca="1" si="49"/>
        <v>#VALUE!</v>
      </c>
      <c r="V88" s="62" t="e">
        <f t="shared" ca="1" si="49"/>
        <v>#VALUE!</v>
      </c>
      <c r="W88" s="62" t="e">
        <f t="shared" ca="1" si="49"/>
        <v>#VALUE!</v>
      </c>
      <c r="X88" s="62" t="e">
        <f t="shared" ca="1" si="49"/>
        <v>#VALUE!</v>
      </c>
      <c r="Y88" s="62" t="e">
        <f t="shared" ca="1" si="49"/>
        <v>#VALUE!</v>
      </c>
      <c r="Z88" s="62" t="e">
        <f t="shared" ca="1" si="49"/>
        <v>#VALUE!</v>
      </c>
      <c r="AA88" s="62" t="e">
        <f t="shared" ca="1" si="49"/>
        <v>#VALUE!</v>
      </c>
      <c r="AB88" s="62" t="e">
        <f t="shared" ca="1" si="49"/>
        <v>#VALUE!</v>
      </c>
      <c r="AC88" s="62" t="e">
        <f t="shared" ca="1" si="49"/>
        <v>#VALUE!</v>
      </c>
      <c r="AD88" s="62" t="e">
        <f t="shared" ca="1" si="49"/>
        <v>#VALUE!</v>
      </c>
      <c r="AE88" s="62" t="e">
        <f t="shared" ca="1" si="49"/>
        <v>#VALUE!</v>
      </c>
      <c r="AF88" s="62" t="e">
        <f t="shared" ca="1" si="49"/>
        <v>#VALUE!</v>
      </c>
      <c r="AG88" s="62" t="e">
        <f t="shared" ca="1" si="49"/>
        <v>#VALUE!</v>
      </c>
      <c r="AH88" s="62" t="e">
        <f t="shared" ca="1" si="49"/>
        <v>#VALUE!</v>
      </c>
      <c r="AI88" s="62" t="e">
        <f t="shared" ca="1" si="49"/>
        <v>#VALUE!</v>
      </c>
      <c r="AJ88" s="62" t="e">
        <f t="shared" ca="1" si="49"/>
        <v>#VALUE!</v>
      </c>
      <c r="AK88" s="62" t="e">
        <f t="shared" ca="1" si="49"/>
        <v>#VALUE!</v>
      </c>
      <c r="AL88" s="62" t="e">
        <f t="shared" ca="1" si="49"/>
        <v>#VALUE!</v>
      </c>
      <c r="AM88" s="62"/>
      <c r="AN88" s="62"/>
      <c r="AO88" s="62"/>
      <c r="AP88" s="62"/>
      <c r="AQ88" s="62"/>
    </row>
    <row r="89" spans="1:43" ht="18" x14ac:dyDescent="0.35">
      <c r="A89" s="382" t="s">
        <v>310</v>
      </c>
      <c r="B89" s="25" t="s">
        <v>165</v>
      </c>
      <c r="C89" s="63" t="s">
        <v>198</v>
      </c>
      <c r="D89" s="25" t="s">
        <v>350</v>
      </c>
      <c r="E89" s="46" t="str">
        <f t="shared" si="2"/>
        <v>Other animals (fur animals)</v>
      </c>
      <c r="F89" s="12" t="s">
        <v>183</v>
      </c>
      <c r="G89" s="175"/>
      <c r="H89" s="62" t="e">
        <f ca="1">H$78*H81</f>
        <v>#VALUE!</v>
      </c>
      <c r="I89" s="62" t="e">
        <f t="shared" ref="I89:AL89" ca="1" si="50">I$78*I81</f>
        <v>#VALUE!</v>
      </c>
      <c r="J89" s="62" t="e">
        <f t="shared" ca="1" si="50"/>
        <v>#VALUE!</v>
      </c>
      <c r="K89" s="62" t="e">
        <f t="shared" ca="1" si="50"/>
        <v>#VALUE!</v>
      </c>
      <c r="L89" s="62" t="e">
        <f t="shared" ca="1" si="50"/>
        <v>#VALUE!</v>
      </c>
      <c r="M89" s="62" t="e">
        <f t="shared" ca="1" si="50"/>
        <v>#VALUE!</v>
      </c>
      <c r="N89" s="62" t="e">
        <f t="shared" ca="1" si="50"/>
        <v>#VALUE!</v>
      </c>
      <c r="O89" s="62" t="e">
        <f t="shared" ca="1" si="50"/>
        <v>#VALUE!</v>
      </c>
      <c r="P89" s="62" t="e">
        <f t="shared" ca="1" si="50"/>
        <v>#VALUE!</v>
      </c>
      <c r="Q89" s="62" t="e">
        <f t="shared" ca="1" si="50"/>
        <v>#VALUE!</v>
      </c>
      <c r="R89" s="62" t="e">
        <f t="shared" ca="1" si="50"/>
        <v>#VALUE!</v>
      </c>
      <c r="S89" s="62" t="e">
        <f t="shared" ca="1" si="50"/>
        <v>#VALUE!</v>
      </c>
      <c r="T89" s="62" t="e">
        <f t="shared" ca="1" si="50"/>
        <v>#VALUE!</v>
      </c>
      <c r="U89" s="62" t="e">
        <f t="shared" ca="1" si="50"/>
        <v>#VALUE!</v>
      </c>
      <c r="V89" s="62" t="e">
        <f t="shared" ca="1" si="50"/>
        <v>#VALUE!</v>
      </c>
      <c r="W89" s="62" t="e">
        <f t="shared" ca="1" si="50"/>
        <v>#VALUE!</v>
      </c>
      <c r="X89" s="62" t="e">
        <f t="shared" ca="1" si="50"/>
        <v>#VALUE!</v>
      </c>
      <c r="Y89" s="62" t="e">
        <f t="shared" ca="1" si="50"/>
        <v>#VALUE!</v>
      </c>
      <c r="Z89" s="62" t="e">
        <f t="shared" ca="1" si="50"/>
        <v>#VALUE!</v>
      </c>
      <c r="AA89" s="62" t="e">
        <f t="shared" ca="1" si="50"/>
        <v>#VALUE!</v>
      </c>
      <c r="AB89" s="62" t="e">
        <f t="shared" ca="1" si="50"/>
        <v>#VALUE!</v>
      </c>
      <c r="AC89" s="62" t="e">
        <f t="shared" ca="1" si="50"/>
        <v>#VALUE!</v>
      </c>
      <c r="AD89" s="62" t="e">
        <f t="shared" ca="1" si="50"/>
        <v>#VALUE!</v>
      </c>
      <c r="AE89" s="62" t="e">
        <f t="shared" ca="1" si="50"/>
        <v>#VALUE!</v>
      </c>
      <c r="AF89" s="62" t="e">
        <f t="shared" ca="1" si="50"/>
        <v>#VALUE!</v>
      </c>
      <c r="AG89" s="62" t="e">
        <f t="shared" ca="1" si="50"/>
        <v>#VALUE!</v>
      </c>
      <c r="AH89" s="62" t="e">
        <f t="shared" ca="1" si="50"/>
        <v>#VALUE!</v>
      </c>
      <c r="AI89" s="62" t="e">
        <f t="shared" ca="1" si="50"/>
        <v>#VALUE!</v>
      </c>
      <c r="AJ89" s="62" t="e">
        <f t="shared" ca="1" si="50"/>
        <v>#VALUE!</v>
      </c>
      <c r="AK89" s="62" t="e">
        <f t="shared" ca="1" si="50"/>
        <v>#VALUE!</v>
      </c>
      <c r="AL89" s="62" t="e">
        <f t="shared" ca="1" si="50"/>
        <v>#VALUE!</v>
      </c>
      <c r="AM89" s="62"/>
      <c r="AN89" s="62"/>
      <c r="AO89" s="62"/>
      <c r="AP89" s="62"/>
      <c r="AQ89" s="62"/>
    </row>
    <row r="90" spans="1:43" ht="18" x14ac:dyDescent="0.35">
      <c r="A90" s="382" t="s">
        <v>311</v>
      </c>
      <c r="B90" s="25" t="s">
        <v>165</v>
      </c>
      <c r="C90" s="63" t="s">
        <v>199</v>
      </c>
      <c r="D90" s="25" t="s">
        <v>348</v>
      </c>
      <c r="E90" s="46" t="str">
        <f t="shared" si="2"/>
        <v>Other animals (fur animals)</v>
      </c>
      <c r="F90" s="12" t="s">
        <v>183</v>
      </c>
      <c r="G90" s="175"/>
      <c r="H90" s="62" t="e">
        <f t="shared" ref="H90:AL91" ca="1" si="51">H$78*H82</f>
        <v>#VALUE!</v>
      </c>
      <c r="I90" s="62" t="e">
        <f t="shared" ca="1" si="51"/>
        <v>#VALUE!</v>
      </c>
      <c r="J90" s="62" t="e">
        <f t="shared" ca="1" si="51"/>
        <v>#VALUE!</v>
      </c>
      <c r="K90" s="62" t="e">
        <f t="shared" ca="1" si="51"/>
        <v>#VALUE!</v>
      </c>
      <c r="L90" s="62" t="e">
        <f t="shared" ca="1" si="51"/>
        <v>#VALUE!</v>
      </c>
      <c r="M90" s="62" t="e">
        <f t="shared" ca="1" si="51"/>
        <v>#VALUE!</v>
      </c>
      <c r="N90" s="62" t="e">
        <f t="shared" ca="1" si="51"/>
        <v>#VALUE!</v>
      </c>
      <c r="O90" s="62" t="e">
        <f t="shared" ca="1" si="51"/>
        <v>#VALUE!</v>
      </c>
      <c r="P90" s="62" t="e">
        <f t="shared" ca="1" si="51"/>
        <v>#VALUE!</v>
      </c>
      <c r="Q90" s="62" t="e">
        <f t="shared" ca="1" si="51"/>
        <v>#VALUE!</v>
      </c>
      <c r="R90" s="62" t="e">
        <f t="shared" ca="1" si="51"/>
        <v>#VALUE!</v>
      </c>
      <c r="S90" s="62" t="e">
        <f t="shared" ca="1" si="51"/>
        <v>#VALUE!</v>
      </c>
      <c r="T90" s="62" t="e">
        <f t="shared" ca="1" si="51"/>
        <v>#VALUE!</v>
      </c>
      <c r="U90" s="62" t="e">
        <f t="shared" ca="1" si="51"/>
        <v>#VALUE!</v>
      </c>
      <c r="V90" s="62" t="e">
        <f t="shared" ca="1" si="51"/>
        <v>#VALUE!</v>
      </c>
      <c r="W90" s="62" t="e">
        <f t="shared" ca="1" si="51"/>
        <v>#VALUE!</v>
      </c>
      <c r="X90" s="62" t="e">
        <f t="shared" ca="1" si="51"/>
        <v>#VALUE!</v>
      </c>
      <c r="Y90" s="62" t="e">
        <f t="shared" ca="1" si="51"/>
        <v>#VALUE!</v>
      </c>
      <c r="Z90" s="62" t="e">
        <f t="shared" ca="1" si="51"/>
        <v>#VALUE!</v>
      </c>
      <c r="AA90" s="62" t="e">
        <f t="shared" ca="1" si="51"/>
        <v>#VALUE!</v>
      </c>
      <c r="AB90" s="62" t="e">
        <f t="shared" ca="1" si="51"/>
        <v>#VALUE!</v>
      </c>
      <c r="AC90" s="62" t="e">
        <f t="shared" ca="1" si="51"/>
        <v>#VALUE!</v>
      </c>
      <c r="AD90" s="62" t="e">
        <f t="shared" ca="1" si="51"/>
        <v>#VALUE!</v>
      </c>
      <c r="AE90" s="62" t="e">
        <f t="shared" ca="1" si="51"/>
        <v>#VALUE!</v>
      </c>
      <c r="AF90" s="62" t="e">
        <f t="shared" ca="1" si="51"/>
        <v>#VALUE!</v>
      </c>
      <c r="AG90" s="62" t="e">
        <f t="shared" ca="1" si="51"/>
        <v>#VALUE!</v>
      </c>
      <c r="AH90" s="62" t="e">
        <f t="shared" ca="1" si="51"/>
        <v>#VALUE!</v>
      </c>
      <c r="AI90" s="62" t="e">
        <f t="shared" ca="1" si="51"/>
        <v>#VALUE!</v>
      </c>
      <c r="AJ90" s="62" t="e">
        <f t="shared" ca="1" si="51"/>
        <v>#VALUE!</v>
      </c>
      <c r="AK90" s="62" t="e">
        <f t="shared" ca="1" si="51"/>
        <v>#VALUE!</v>
      </c>
      <c r="AL90" s="62" t="e">
        <f t="shared" ca="1" si="51"/>
        <v>#VALUE!</v>
      </c>
      <c r="AM90" s="62"/>
      <c r="AN90" s="62"/>
      <c r="AO90" s="62"/>
      <c r="AP90" s="62"/>
      <c r="AQ90" s="62"/>
    </row>
    <row r="91" spans="1:43" ht="18" x14ac:dyDescent="0.35">
      <c r="A91" s="382" t="s">
        <v>312</v>
      </c>
      <c r="B91" s="25" t="s">
        <v>165</v>
      </c>
      <c r="C91" s="63" t="s">
        <v>200</v>
      </c>
      <c r="D91" s="25" t="s">
        <v>349</v>
      </c>
      <c r="E91" s="46" t="str">
        <f t="shared" si="2"/>
        <v>Other animals (fur animals)</v>
      </c>
      <c r="F91" s="12" t="s">
        <v>183</v>
      </c>
      <c r="G91" s="176"/>
      <c r="H91" s="62" t="e">
        <f t="shared" ca="1" si="51"/>
        <v>#VALUE!</v>
      </c>
      <c r="I91" s="62" t="e">
        <f t="shared" ca="1" si="51"/>
        <v>#VALUE!</v>
      </c>
      <c r="J91" s="62" t="e">
        <f t="shared" ca="1" si="51"/>
        <v>#VALUE!</v>
      </c>
      <c r="K91" s="62" t="e">
        <f t="shared" ca="1" si="51"/>
        <v>#VALUE!</v>
      </c>
      <c r="L91" s="62" t="e">
        <f t="shared" ca="1" si="51"/>
        <v>#VALUE!</v>
      </c>
      <c r="M91" s="62" t="e">
        <f t="shared" ca="1" si="51"/>
        <v>#VALUE!</v>
      </c>
      <c r="N91" s="62" t="e">
        <f t="shared" ca="1" si="51"/>
        <v>#VALUE!</v>
      </c>
      <c r="O91" s="62" t="e">
        <f t="shared" ca="1" si="51"/>
        <v>#VALUE!</v>
      </c>
      <c r="P91" s="62" t="e">
        <f t="shared" ca="1" si="51"/>
        <v>#VALUE!</v>
      </c>
      <c r="Q91" s="62" t="e">
        <f t="shared" ca="1" si="51"/>
        <v>#VALUE!</v>
      </c>
      <c r="R91" s="62" t="e">
        <f t="shared" ca="1" si="51"/>
        <v>#VALUE!</v>
      </c>
      <c r="S91" s="62" t="e">
        <f t="shared" ca="1" si="51"/>
        <v>#VALUE!</v>
      </c>
      <c r="T91" s="62" t="e">
        <f t="shared" ca="1" si="51"/>
        <v>#VALUE!</v>
      </c>
      <c r="U91" s="62" t="e">
        <f t="shared" ca="1" si="51"/>
        <v>#VALUE!</v>
      </c>
      <c r="V91" s="62" t="e">
        <f t="shared" ca="1" si="51"/>
        <v>#VALUE!</v>
      </c>
      <c r="W91" s="62" t="e">
        <f t="shared" ca="1" si="51"/>
        <v>#VALUE!</v>
      </c>
      <c r="X91" s="62" t="e">
        <f t="shared" ca="1" si="51"/>
        <v>#VALUE!</v>
      </c>
      <c r="Y91" s="62" t="e">
        <f t="shared" ca="1" si="51"/>
        <v>#VALUE!</v>
      </c>
      <c r="Z91" s="62" t="e">
        <f t="shared" ca="1" si="51"/>
        <v>#VALUE!</v>
      </c>
      <c r="AA91" s="62" t="e">
        <f t="shared" ca="1" si="51"/>
        <v>#VALUE!</v>
      </c>
      <c r="AB91" s="62" t="e">
        <f t="shared" ca="1" si="51"/>
        <v>#VALUE!</v>
      </c>
      <c r="AC91" s="62" t="e">
        <f t="shared" ca="1" si="51"/>
        <v>#VALUE!</v>
      </c>
      <c r="AD91" s="62" t="e">
        <f t="shared" ca="1" si="51"/>
        <v>#VALUE!</v>
      </c>
      <c r="AE91" s="62" t="e">
        <f t="shared" ca="1" si="51"/>
        <v>#VALUE!</v>
      </c>
      <c r="AF91" s="62" t="e">
        <f t="shared" ca="1" si="51"/>
        <v>#VALUE!</v>
      </c>
      <c r="AG91" s="62" t="e">
        <f t="shared" ca="1" si="51"/>
        <v>#VALUE!</v>
      </c>
      <c r="AH91" s="62" t="e">
        <f t="shared" ca="1" si="51"/>
        <v>#VALUE!</v>
      </c>
      <c r="AI91" s="62" t="e">
        <f t="shared" ca="1" si="51"/>
        <v>#VALUE!</v>
      </c>
      <c r="AJ91" s="62" t="e">
        <f t="shared" ca="1" si="51"/>
        <v>#VALUE!</v>
      </c>
      <c r="AK91" s="62" t="e">
        <f t="shared" ca="1" si="51"/>
        <v>#VALUE!</v>
      </c>
      <c r="AL91" s="62" t="e">
        <f t="shared" ca="1" si="51"/>
        <v>#VALUE!</v>
      </c>
      <c r="AM91" s="62"/>
      <c r="AN91" s="62"/>
      <c r="AO91" s="62"/>
      <c r="AP91" s="62"/>
      <c r="AQ91" s="62"/>
    </row>
    <row r="92" spans="1:43" ht="18" x14ac:dyDescent="0.35">
      <c r="A92" s="382" t="s">
        <v>313</v>
      </c>
      <c r="B92" s="25" t="s">
        <v>165</v>
      </c>
      <c r="C92" s="63" t="s">
        <v>201</v>
      </c>
      <c r="D92" s="25" t="s">
        <v>252</v>
      </c>
      <c r="E92" s="46" t="str">
        <f t="shared" si="2"/>
        <v>Other animals (fur animals)</v>
      </c>
      <c r="F92" s="12" t="s">
        <v>183</v>
      </c>
      <c r="G92" s="215"/>
      <c r="H92" s="62" t="e">
        <f ca="1">H$62*H84</f>
        <v>#VALUE!</v>
      </c>
      <c r="I92" s="62" t="e">
        <f t="shared" ref="I92:AL94" ca="1" si="52">I$62*I84</f>
        <v>#VALUE!</v>
      </c>
      <c r="J92" s="62" t="e">
        <f t="shared" ca="1" si="52"/>
        <v>#VALUE!</v>
      </c>
      <c r="K92" s="62" t="e">
        <f t="shared" ca="1" si="52"/>
        <v>#VALUE!</v>
      </c>
      <c r="L92" s="62" t="e">
        <f t="shared" ca="1" si="52"/>
        <v>#VALUE!</v>
      </c>
      <c r="M92" s="62" t="e">
        <f t="shared" ca="1" si="52"/>
        <v>#VALUE!</v>
      </c>
      <c r="N92" s="62" t="e">
        <f t="shared" ca="1" si="52"/>
        <v>#VALUE!</v>
      </c>
      <c r="O92" s="62" t="e">
        <f t="shared" ca="1" si="52"/>
        <v>#VALUE!</v>
      </c>
      <c r="P92" s="62" t="e">
        <f t="shared" ca="1" si="52"/>
        <v>#VALUE!</v>
      </c>
      <c r="Q92" s="62" t="e">
        <f t="shared" ca="1" si="52"/>
        <v>#VALUE!</v>
      </c>
      <c r="R92" s="62" t="e">
        <f t="shared" ca="1" si="52"/>
        <v>#VALUE!</v>
      </c>
      <c r="S92" s="62" t="e">
        <f t="shared" ca="1" si="52"/>
        <v>#VALUE!</v>
      </c>
      <c r="T92" s="62" t="e">
        <f t="shared" ca="1" si="52"/>
        <v>#VALUE!</v>
      </c>
      <c r="U92" s="62" t="e">
        <f t="shared" ca="1" si="52"/>
        <v>#VALUE!</v>
      </c>
      <c r="V92" s="62" t="e">
        <f t="shared" ca="1" si="52"/>
        <v>#VALUE!</v>
      </c>
      <c r="W92" s="62" t="e">
        <f t="shared" ca="1" si="52"/>
        <v>#VALUE!</v>
      </c>
      <c r="X92" s="62" t="e">
        <f t="shared" ca="1" si="52"/>
        <v>#VALUE!</v>
      </c>
      <c r="Y92" s="62" t="e">
        <f t="shared" ca="1" si="52"/>
        <v>#VALUE!</v>
      </c>
      <c r="Z92" s="62" t="e">
        <f t="shared" ca="1" si="52"/>
        <v>#VALUE!</v>
      </c>
      <c r="AA92" s="62" t="e">
        <f t="shared" ca="1" si="52"/>
        <v>#VALUE!</v>
      </c>
      <c r="AB92" s="62" t="e">
        <f t="shared" ca="1" si="52"/>
        <v>#VALUE!</v>
      </c>
      <c r="AC92" s="62" t="e">
        <f t="shared" ca="1" si="52"/>
        <v>#VALUE!</v>
      </c>
      <c r="AD92" s="62" t="e">
        <f t="shared" ca="1" si="52"/>
        <v>#VALUE!</v>
      </c>
      <c r="AE92" s="62" t="e">
        <f t="shared" ca="1" si="52"/>
        <v>#VALUE!</v>
      </c>
      <c r="AF92" s="62" t="e">
        <f t="shared" ca="1" si="52"/>
        <v>#VALUE!</v>
      </c>
      <c r="AG92" s="62" t="e">
        <f t="shared" ca="1" si="52"/>
        <v>#VALUE!</v>
      </c>
      <c r="AH92" s="62" t="e">
        <f t="shared" ca="1" si="52"/>
        <v>#VALUE!</v>
      </c>
      <c r="AI92" s="62" t="e">
        <f t="shared" ca="1" si="52"/>
        <v>#VALUE!</v>
      </c>
      <c r="AJ92" s="62" t="e">
        <f t="shared" ca="1" si="52"/>
        <v>#VALUE!</v>
      </c>
      <c r="AK92" s="62" t="e">
        <f t="shared" ca="1" si="52"/>
        <v>#VALUE!</v>
      </c>
      <c r="AL92" s="62" t="e">
        <f t="shared" ca="1" si="52"/>
        <v>#VALUE!</v>
      </c>
      <c r="AM92" s="62"/>
      <c r="AN92" s="62"/>
      <c r="AO92" s="62"/>
      <c r="AP92" s="62"/>
      <c r="AQ92" s="62"/>
    </row>
    <row r="93" spans="1:43" ht="18" x14ac:dyDescent="0.35">
      <c r="A93" s="382" t="s">
        <v>314</v>
      </c>
      <c r="B93" s="25" t="s">
        <v>165</v>
      </c>
      <c r="C93" s="63" t="s">
        <v>202</v>
      </c>
      <c r="D93" s="25" t="s">
        <v>350</v>
      </c>
      <c r="E93" s="46" t="str">
        <f t="shared" si="2"/>
        <v>Other animals (fur animals)</v>
      </c>
      <c r="F93" s="12" t="s">
        <v>183</v>
      </c>
      <c r="G93" s="228"/>
      <c r="H93" s="62" t="e">
        <f ca="1">H$62*H85</f>
        <v>#VALUE!</v>
      </c>
      <c r="I93" s="62" t="e">
        <f t="shared" ca="1" si="52"/>
        <v>#VALUE!</v>
      </c>
      <c r="J93" s="62" t="e">
        <f t="shared" ca="1" si="52"/>
        <v>#VALUE!</v>
      </c>
      <c r="K93" s="62" t="e">
        <f t="shared" ca="1" si="52"/>
        <v>#VALUE!</v>
      </c>
      <c r="L93" s="62" t="e">
        <f t="shared" ca="1" si="52"/>
        <v>#VALUE!</v>
      </c>
      <c r="M93" s="62" t="e">
        <f t="shared" ca="1" si="52"/>
        <v>#VALUE!</v>
      </c>
      <c r="N93" s="62" t="e">
        <f t="shared" ca="1" si="52"/>
        <v>#VALUE!</v>
      </c>
      <c r="O93" s="62" t="e">
        <f t="shared" ca="1" si="52"/>
        <v>#VALUE!</v>
      </c>
      <c r="P93" s="62" t="e">
        <f t="shared" ca="1" si="52"/>
        <v>#VALUE!</v>
      </c>
      <c r="Q93" s="62" t="e">
        <f t="shared" ca="1" si="52"/>
        <v>#VALUE!</v>
      </c>
      <c r="R93" s="62" t="e">
        <f t="shared" ca="1" si="52"/>
        <v>#VALUE!</v>
      </c>
      <c r="S93" s="62" t="e">
        <f t="shared" ca="1" si="52"/>
        <v>#VALUE!</v>
      </c>
      <c r="T93" s="62" t="e">
        <f t="shared" ca="1" si="52"/>
        <v>#VALUE!</v>
      </c>
      <c r="U93" s="62" t="e">
        <f t="shared" ca="1" si="52"/>
        <v>#VALUE!</v>
      </c>
      <c r="V93" s="62" t="e">
        <f t="shared" ca="1" si="52"/>
        <v>#VALUE!</v>
      </c>
      <c r="W93" s="62" t="e">
        <f t="shared" ca="1" si="52"/>
        <v>#VALUE!</v>
      </c>
      <c r="X93" s="62" t="e">
        <f t="shared" ca="1" si="52"/>
        <v>#VALUE!</v>
      </c>
      <c r="Y93" s="62" t="e">
        <f t="shared" ca="1" si="52"/>
        <v>#VALUE!</v>
      </c>
      <c r="Z93" s="62" t="e">
        <f t="shared" ca="1" si="52"/>
        <v>#VALUE!</v>
      </c>
      <c r="AA93" s="62" t="e">
        <f t="shared" ca="1" si="52"/>
        <v>#VALUE!</v>
      </c>
      <c r="AB93" s="62" t="e">
        <f t="shared" ca="1" si="52"/>
        <v>#VALUE!</v>
      </c>
      <c r="AC93" s="62" t="e">
        <f t="shared" ca="1" si="52"/>
        <v>#VALUE!</v>
      </c>
      <c r="AD93" s="62" t="e">
        <f t="shared" ca="1" si="52"/>
        <v>#VALUE!</v>
      </c>
      <c r="AE93" s="62" t="e">
        <f t="shared" ca="1" si="52"/>
        <v>#VALUE!</v>
      </c>
      <c r="AF93" s="62" t="e">
        <f t="shared" ca="1" si="52"/>
        <v>#VALUE!</v>
      </c>
      <c r="AG93" s="62" t="e">
        <f t="shared" ca="1" si="52"/>
        <v>#VALUE!</v>
      </c>
      <c r="AH93" s="62" t="e">
        <f t="shared" ca="1" si="52"/>
        <v>#VALUE!</v>
      </c>
      <c r="AI93" s="62" t="e">
        <f t="shared" ca="1" si="52"/>
        <v>#VALUE!</v>
      </c>
      <c r="AJ93" s="62" t="e">
        <f t="shared" ca="1" si="52"/>
        <v>#VALUE!</v>
      </c>
      <c r="AK93" s="62" t="e">
        <f t="shared" ca="1" si="52"/>
        <v>#VALUE!</v>
      </c>
      <c r="AL93" s="62" t="e">
        <f t="shared" ca="1" si="52"/>
        <v>#VALUE!</v>
      </c>
      <c r="AM93" s="62"/>
      <c r="AN93" s="62"/>
      <c r="AO93" s="62"/>
      <c r="AP93" s="62"/>
      <c r="AQ93" s="62"/>
    </row>
    <row r="94" spans="1:43" ht="18" x14ac:dyDescent="0.35">
      <c r="A94" s="382" t="s">
        <v>315</v>
      </c>
      <c r="B94" s="25" t="s">
        <v>165</v>
      </c>
      <c r="C94" s="63" t="s">
        <v>203</v>
      </c>
      <c r="D94" s="25" t="s">
        <v>348</v>
      </c>
      <c r="E94" s="46" t="str">
        <f t="shared" si="2"/>
        <v>Other animals (fur animals)</v>
      </c>
      <c r="F94" s="12" t="s">
        <v>183</v>
      </c>
      <c r="G94" s="228"/>
      <c r="H94" s="62" t="e">
        <f ca="1">H$62*H86</f>
        <v>#VALUE!</v>
      </c>
      <c r="I94" s="62" t="e">
        <f t="shared" ca="1" si="52"/>
        <v>#VALUE!</v>
      </c>
      <c r="J94" s="62" t="e">
        <f t="shared" ca="1" si="52"/>
        <v>#VALUE!</v>
      </c>
      <c r="K94" s="62" t="e">
        <f t="shared" ca="1" si="52"/>
        <v>#VALUE!</v>
      </c>
      <c r="L94" s="62" t="e">
        <f t="shared" ca="1" si="52"/>
        <v>#VALUE!</v>
      </c>
      <c r="M94" s="62" t="e">
        <f t="shared" ca="1" si="52"/>
        <v>#VALUE!</v>
      </c>
      <c r="N94" s="62" t="e">
        <f t="shared" ca="1" si="52"/>
        <v>#VALUE!</v>
      </c>
      <c r="O94" s="62" t="e">
        <f t="shared" ca="1" si="52"/>
        <v>#VALUE!</v>
      </c>
      <c r="P94" s="62" t="e">
        <f t="shared" ca="1" si="52"/>
        <v>#VALUE!</v>
      </c>
      <c r="Q94" s="62" t="e">
        <f t="shared" ca="1" si="52"/>
        <v>#VALUE!</v>
      </c>
      <c r="R94" s="62" t="e">
        <f t="shared" ca="1" si="52"/>
        <v>#VALUE!</v>
      </c>
      <c r="S94" s="62" t="e">
        <f t="shared" ca="1" si="52"/>
        <v>#VALUE!</v>
      </c>
      <c r="T94" s="62" t="e">
        <f t="shared" ca="1" si="52"/>
        <v>#VALUE!</v>
      </c>
      <c r="U94" s="62" t="e">
        <f t="shared" ca="1" si="52"/>
        <v>#VALUE!</v>
      </c>
      <c r="V94" s="62" t="e">
        <f t="shared" ca="1" si="52"/>
        <v>#VALUE!</v>
      </c>
      <c r="W94" s="62" t="e">
        <f t="shared" ca="1" si="52"/>
        <v>#VALUE!</v>
      </c>
      <c r="X94" s="62" t="e">
        <f t="shared" ca="1" si="52"/>
        <v>#VALUE!</v>
      </c>
      <c r="Y94" s="62" t="e">
        <f t="shared" ca="1" si="52"/>
        <v>#VALUE!</v>
      </c>
      <c r="Z94" s="62" t="e">
        <f t="shared" ca="1" si="52"/>
        <v>#VALUE!</v>
      </c>
      <c r="AA94" s="62" t="e">
        <f t="shared" ca="1" si="52"/>
        <v>#VALUE!</v>
      </c>
      <c r="AB94" s="62" t="e">
        <f t="shared" ca="1" si="52"/>
        <v>#VALUE!</v>
      </c>
      <c r="AC94" s="62" t="e">
        <f t="shared" ca="1" si="52"/>
        <v>#VALUE!</v>
      </c>
      <c r="AD94" s="62" t="e">
        <f t="shared" ca="1" si="52"/>
        <v>#VALUE!</v>
      </c>
      <c r="AE94" s="62" t="e">
        <f t="shared" ca="1" si="52"/>
        <v>#VALUE!</v>
      </c>
      <c r="AF94" s="62" t="e">
        <f t="shared" ca="1" si="52"/>
        <v>#VALUE!</v>
      </c>
      <c r="AG94" s="62" t="e">
        <f t="shared" ca="1" si="52"/>
        <v>#VALUE!</v>
      </c>
      <c r="AH94" s="62" t="e">
        <f t="shared" ca="1" si="52"/>
        <v>#VALUE!</v>
      </c>
      <c r="AI94" s="62" t="e">
        <f t="shared" ca="1" si="52"/>
        <v>#VALUE!</v>
      </c>
      <c r="AJ94" s="62" t="e">
        <f t="shared" ca="1" si="52"/>
        <v>#VALUE!</v>
      </c>
      <c r="AK94" s="62" t="e">
        <f t="shared" ca="1" si="52"/>
        <v>#VALUE!</v>
      </c>
      <c r="AL94" s="62" t="e">
        <f t="shared" ca="1" si="52"/>
        <v>#VALUE!</v>
      </c>
      <c r="AM94" s="62"/>
      <c r="AN94" s="62"/>
      <c r="AO94" s="62"/>
      <c r="AP94" s="62"/>
      <c r="AQ94" s="62"/>
    </row>
    <row r="95" spans="1:43" ht="18" x14ac:dyDescent="0.35">
      <c r="A95" s="382" t="s">
        <v>316</v>
      </c>
      <c r="B95" s="25" t="s">
        <v>165</v>
      </c>
      <c r="C95" s="63" t="s">
        <v>204</v>
      </c>
      <c r="D95" s="25" t="s">
        <v>349</v>
      </c>
      <c r="E95" s="46" t="str">
        <f t="shared" si="2"/>
        <v>Other animals (fur animals)</v>
      </c>
      <c r="F95" s="12" t="s">
        <v>183</v>
      </c>
      <c r="G95" s="229"/>
      <c r="H95" s="62" t="e">
        <f t="shared" ref="H95:AL95" ca="1" si="53">H$62*H87</f>
        <v>#VALUE!</v>
      </c>
      <c r="I95" s="62" t="e">
        <f t="shared" ca="1" si="53"/>
        <v>#VALUE!</v>
      </c>
      <c r="J95" s="62" t="e">
        <f t="shared" ca="1" si="53"/>
        <v>#VALUE!</v>
      </c>
      <c r="K95" s="62" t="e">
        <f t="shared" ca="1" si="53"/>
        <v>#VALUE!</v>
      </c>
      <c r="L95" s="62" t="e">
        <f t="shared" ca="1" si="53"/>
        <v>#VALUE!</v>
      </c>
      <c r="M95" s="62" t="e">
        <f t="shared" ca="1" si="53"/>
        <v>#VALUE!</v>
      </c>
      <c r="N95" s="62" t="e">
        <f t="shared" ca="1" si="53"/>
        <v>#VALUE!</v>
      </c>
      <c r="O95" s="62" t="e">
        <f t="shared" ca="1" si="53"/>
        <v>#VALUE!</v>
      </c>
      <c r="P95" s="62" t="e">
        <f t="shared" ca="1" si="53"/>
        <v>#VALUE!</v>
      </c>
      <c r="Q95" s="62" t="e">
        <f t="shared" ca="1" si="53"/>
        <v>#VALUE!</v>
      </c>
      <c r="R95" s="62" t="e">
        <f t="shared" ca="1" si="53"/>
        <v>#VALUE!</v>
      </c>
      <c r="S95" s="62" t="e">
        <f t="shared" ca="1" si="53"/>
        <v>#VALUE!</v>
      </c>
      <c r="T95" s="62" t="e">
        <f t="shared" ca="1" si="53"/>
        <v>#VALUE!</v>
      </c>
      <c r="U95" s="62" t="e">
        <f t="shared" ca="1" si="53"/>
        <v>#VALUE!</v>
      </c>
      <c r="V95" s="62" t="e">
        <f t="shared" ca="1" si="53"/>
        <v>#VALUE!</v>
      </c>
      <c r="W95" s="62" t="e">
        <f t="shared" ca="1" si="53"/>
        <v>#VALUE!</v>
      </c>
      <c r="X95" s="62" t="e">
        <f t="shared" ca="1" si="53"/>
        <v>#VALUE!</v>
      </c>
      <c r="Y95" s="62" t="e">
        <f t="shared" ca="1" si="53"/>
        <v>#VALUE!</v>
      </c>
      <c r="Z95" s="62" t="e">
        <f t="shared" ca="1" si="53"/>
        <v>#VALUE!</v>
      </c>
      <c r="AA95" s="62" t="e">
        <f t="shared" ca="1" si="53"/>
        <v>#VALUE!</v>
      </c>
      <c r="AB95" s="62" t="e">
        <f t="shared" ca="1" si="53"/>
        <v>#VALUE!</v>
      </c>
      <c r="AC95" s="62" t="e">
        <f t="shared" ca="1" si="53"/>
        <v>#VALUE!</v>
      </c>
      <c r="AD95" s="62" t="e">
        <f t="shared" ca="1" si="53"/>
        <v>#VALUE!</v>
      </c>
      <c r="AE95" s="62" t="e">
        <f t="shared" ca="1" si="53"/>
        <v>#VALUE!</v>
      </c>
      <c r="AF95" s="62" t="e">
        <f t="shared" ca="1" si="53"/>
        <v>#VALUE!</v>
      </c>
      <c r="AG95" s="62" t="e">
        <f t="shared" ca="1" si="53"/>
        <v>#VALUE!</v>
      </c>
      <c r="AH95" s="62" t="e">
        <f t="shared" ca="1" si="53"/>
        <v>#VALUE!</v>
      </c>
      <c r="AI95" s="62" t="e">
        <f t="shared" ca="1" si="53"/>
        <v>#VALUE!</v>
      </c>
      <c r="AJ95" s="62" t="e">
        <f t="shared" ca="1" si="53"/>
        <v>#VALUE!</v>
      </c>
      <c r="AK95" s="62" t="e">
        <f t="shared" ca="1" si="53"/>
        <v>#VALUE!</v>
      </c>
      <c r="AL95" s="62" t="e">
        <f t="shared" ca="1" si="53"/>
        <v>#VALUE!</v>
      </c>
      <c r="AM95" s="62"/>
      <c r="AN95" s="62"/>
      <c r="AO95" s="62"/>
      <c r="AP95" s="62"/>
      <c r="AQ95" s="62"/>
    </row>
    <row r="96" spans="1:43" ht="15.75" x14ac:dyDescent="0.25">
      <c r="A96" s="65" t="s">
        <v>478</v>
      </c>
      <c r="B96" s="145" t="s">
        <v>479</v>
      </c>
      <c r="C96" s="32"/>
      <c r="D96" s="32"/>
      <c r="E96" s="32"/>
      <c r="F96" s="32"/>
      <c r="G96" s="182"/>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ht="18" x14ac:dyDescent="0.35">
      <c r="A97" s="374" t="s">
        <v>377</v>
      </c>
      <c r="B97" s="25" t="s">
        <v>347</v>
      </c>
      <c r="C97" s="73" t="s">
        <v>290</v>
      </c>
      <c r="D97" s="25" t="s">
        <v>153</v>
      </c>
      <c r="E97" s="46" t="str">
        <f t="shared" si="2"/>
        <v>Other animals (fur animals)</v>
      </c>
      <c r="F97" s="12" t="s">
        <v>183</v>
      </c>
      <c r="G97" s="230"/>
      <c r="H97" s="87" t="e">
        <f t="shared" ref="H97:AL97" ca="1" si="54">SUM(H67,H70)</f>
        <v>#VALUE!</v>
      </c>
      <c r="I97" s="87" t="e">
        <f t="shared" ca="1" si="54"/>
        <v>#VALUE!</v>
      </c>
      <c r="J97" s="87" t="e">
        <f t="shared" ca="1" si="54"/>
        <v>#VALUE!</v>
      </c>
      <c r="K97" s="87" t="e">
        <f t="shared" ca="1" si="54"/>
        <v>#VALUE!</v>
      </c>
      <c r="L97" s="87" t="e">
        <f t="shared" ca="1" si="54"/>
        <v>#VALUE!</v>
      </c>
      <c r="M97" s="87" t="e">
        <f t="shared" ca="1" si="54"/>
        <v>#VALUE!</v>
      </c>
      <c r="N97" s="87" t="e">
        <f t="shared" ca="1" si="54"/>
        <v>#VALUE!</v>
      </c>
      <c r="O97" s="87" t="e">
        <f t="shared" ca="1" si="54"/>
        <v>#VALUE!</v>
      </c>
      <c r="P97" s="87" t="e">
        <f t="shared" ca="1" si="54"/>
        <v>#VALUE!</v>
      </c>
      <c r="Q97" s="87" t="e">
        <f t="shared" ca="1" si="54"/>
        <v>#VALUE!</v>
      </c>
      <c r="R97" s="87" t="e">
        <f t="shared" ca="1" si="54"/>
        <v>#VALUE!</v>
      </c>
      <c r="S97" s="87" t="e">
        <f t="shared" ca="1" si="54"/>
        <v>#VALUE!</v>
      </c>
      <c r="T97" s="87" t="e">
        <f t="shared" ca="1" si="54"/>
        <v>#VALUE!</v>
      </c>
      <c r="U97" s="87" t="e">
        <f t="shared" ca="1" si="54"/>
        <v>#VALUE!</v>
      </c>
      <c r="V97" s="87" t="e">
        <f t="shared" ca="1" si="54"/>
        <v>#VALUE!</v>
      </c>
      <c r="W97" s="87" t="e">
        <f t="shared" ca="1" si="54"/>
        <v>#VALUE!</v>
      </c>
      <c r="X97" s="87" t="e">
        <f t="shared" ca="1" si="54"/>
        <v>#VALUE!</v>
      </c>
      <c r="Y97" s="87" t="e">
        <f t="shared" ca="1" si="54"/>
        <v>#VALUE!</v>
      </c>
      <c r="Z97" s="87" t="e">
        <f t="shared" ca="1" si="54"/>
        <v>#VALUE!</v>
      </c>
      <c r="AA97" s="87" t="e">
        <f t="shared" ca="1" si="54"/>
        <v>#VALUE!</v>
      </c>
      <c r="AB97" s="87" t="e">
        <f t="shared" ca="1" si="54"/>
        <v>#VALUE!</v>
      </c>
      <c r="AC97" s="87" t="e">
        <f t="shared" ca="1" si="54"/>
        <v>#VALUE!</v>
      </c>
      <c r="AD97" s="87" t="e">
        <f t="shared" ca="1" si="54"/>
        <v>#VALUE!</v>
      </c>
      <c r="AE97" s="87" t="e">
        <f t="shared" ca="1" si="54"/>
        <v>#VALUE!</v>
      </c>
      <c r="AF97" s="87" t="e">
        <f t="shared" ca="1" si="54"/>
        <v>#VALUE!</v>
      </c>
      <c r="AG97" s="87" t="e">
        <f t="shared" ca="1" si="54"/>
        <v>#VALUE!</v>
      </c>
      <c r="AH97" s="87" t="e">
        <f t="shared" ca="1" si="54"/>
        <v>#VALUE!</v>
      </c>
      <c r="AI97" s="87" t="e">
        <f t="shared" ca="1" si="54"/>
        <v>#VALUE!</v>
      </c>
      <c r="AJ97" s="87" t="e">
        <f t="shared" ca="1" si="54"/>
        <v>#VALUE!</v>
      </c>
      <c r="AK97" s="87" t="e">
        <f t="shared" ca="1" si="54"/>
        <v>#VALUE!</v>
      </c>
      <c r="AL97" s="87" t="e">
        <f t="shared" ca="1" si="54"/>
        <v>#VALUE!</v>
      </c>
      <c r="AM97" s="87"/>
      <c r="AN97" s="87"/>
      <c r="AO97" s="87"/>
      <c r="AP97" s="87"/>
      <c r="AQ97" s="87"/>
    </row>
    <row r="98" spans="1:43" ht="18" x14ac:dyDescent="0.25">
      <c r="A98" s="375" t="str">
        <f>C98</f>
        <v>EFNH3 Pre-storage</v>
      </c>
      <c r="B98" s="25" t="s">
        <v>347</v>
      </c>
      <c r="C98" s="72" t="s">
        <v>535</v>
      </c>
      <c r="D98" s="77" t="str">
        <f ca="1">VLOOKUP(A98,Parameters,4,0)</f>
        <v xml:space="preserve">NH3-N </v>
      </c>
      <c r="E98" s="46" t="str">
        <f t="shared" si="2"/>
        <v>Other animals (fur animals)</v>
      </c>
      <c r="F98" s="77" t="str">
        <f t="shared" ref="F98:F99" ca="1" si="55">VLOOKUP(A98,Parameters,6,0)</f>
        <v>kg NH3-N per kg N in feedstock</v>
      </c>
      <c r="G98" s="223" t="s">
        <v>668</v>
      </c>
      <c r="H98" s="88">
        <f ca="1">INDEX(Parameters,MATCH($A98,Parameters!$A:$A,0),MATCH(H$3,Parameters!$8:$8,0))</f>
        <v>8.9999999999999998E-4</v>
      </c>
      <c r="I98" s="88">
        <f ca="1">INDEX(Parameters,MATCH($A98,Parameters!$A:$A,0),MATCH(I$3,Parameters!$8:$8,0))</f>
        <v>8.9999999999999998E-4</v>
      </c>
      <c r="J98" s="88">
        <f ca="1">INDEX(Parameters,MATCH($A98,Parameters!$A:$A,0),MATCH(J$3,Parameters!$8:$8,0))</f>
        <v>8.9999999999999998E-4</v>
      </c>
      <c r="K98" s="88">
        <f ca="1">INDEX(Parameters,MATCH($A98,Parameters!$A:$A,0),MATCH(K$3,Parameters!$8:$8,0))</f>
        <v>8.9999999999999998E-4</v>
      </c>
      <c r="L98" s="88">
        <f ca="1">INDEX(Parameters,MATCH($A98,Parameters!$A:$A,0),MATCH(L$3,Parameters!$8:$8,0))</f>
        <v>8.9999999999999998E-4</v>
      </c>
      <c r="M98" s="88">
        <f ca="1">INDEX(Parameters,MATCH($A98,Parameters!$A:$A,0),MATCH(M$3,Parameters!$8:$8,0))</f>
        <v>8.9999999999999998E-4</v>
      </c>
      <c r="N98" s="88">
        <f ca="1">INDEX(Parameters,MATCH($A98,Parameters!$A:$A,0),MATCH(N$3,Parameters!$8:$8,0))</f>
        <v>8.9999999999999998E-4</v>
      </c>
      <c r="O98" s="88">
        <f ca="1">INDEX(Parameters,MATCH($A98,Parameters!$A:$A,0),MATCH(O$3,Parameters!$8:$8,0))</f>
        <v>8.9999999999999998E-4</v>
      </c>
      <c r="P98" s="88">
        <f ca="1">INDEX(Parameters,MATCH($A98,Parameters!$A:$A,0),MATCH(P$3,Parameters!$8:$8,0))</f>
        <v>8.9999999999999998E-4</v>
      </c>
      <c r="Q98" s="88">
        <f ca="1">INDEX(Parameters,MATCH($A98,Parameters!$A:$A,0),MATCH(Q$3,Parameters!$8:$8,0))</f>
        <v>8.9999999999999998E-4</v>
      </c>
      <c r="R98" s="88">
        <f ca="1">INDEX(Parameters,MATCH($A98,Parameters!$A:$A,0),MATCH(R$3,Parameters!$8:$8,0))</f>
        <v>8.9999999999999998E-4</v>
      </c>
      <c r="S98" s="88">
        <f ca="1">INDEX(Parameters,MATCH($A98,Parameters!$A:$A,0),MATCH(S$3,Parameters!$8:$8,0))</f>
        <v>8.9999999999999998E-4</v>
      </c>
      <c r="T98" s="88">
        <f ca="1">INDEX(Parameters,MATCH($A98,Parameters!$A:$A,0),MATCH(T$3,Parameters!$8:$8,0))</f>
        <v>8.9999999999999998E-4</v>
      </c>
      <c r="U98" s="88">
        <f ca="1">INDEX(Parameters,MATCH($A98,Parameters!$A:$A,0),MATCH(U$3,Parameters!$8:$8,0))</f>
        <v>8.9999999999999998E-4</v>
      </c>
      <c r="V98" s="88">
        <f ca="1">INDEX(Parameters,MATCH($A98,Parameters!$A:$A,0),MATCH(V$3,Parameters!$8:$8,0))</f>
        <v>8.9999999999999998E-4</v>
      </c>
      <c r="W98" s="88">
        <f ca="1">INDEX(Parameters,MATCH($A98,Parameters!$A:$A,0),MATCH(W$3,Parameters!$8:$8,0))</f>
        <v>8.9999999999999998E-4</v>
      </c>
      <c r="X98" s="88">
        <f ca="1">INDEX(Parameters,MATCH($A98,Parameters!$A:$A,0),MATCH(X$3,Parameters!$8:$8,0))</f>
        <v>8.9999999999999998E-4</v>
      </c>
      <c r="Y98" s="88">
        <f ca="1">INDEX(Parameters,MATCH($A98,Parameters!$A:$A,0),MATCH(Y$3,Parameters!$8:$8,0))</f>
        <v>8.9999999999999998E-4</v>
      </c>
      <c r="Z98" s="88">
        <f ca="1">INDEX(Parameters,MATCH($A98,Parameters!$A:$A,0),MATCH(Z$3,Parameters!$8:$8,0))</f>
        <v>8.9999999999999998E-4</v>
      </c>
      <c r="AA98" s="88">
        <f ca="1">INDEX(Parameters,MATCH($A98,Parameters!$A:$A,0),MATCH(AA$3,Parameters!$8:$8,0))</f>
        <v>8.9999999999999998E-4</v>
      </c>
      <c r="AB98" s="88">
        <f ca="1">INDEX(Parameters,MATCH($A98,Parameters!$A:$A,0),MATCH(AB$3,Parameters!$8:$8,0))</f>
        <v>8.9999999999999998E-4</v>
      </c>
      <c r="AC98" s="88">
        <f ca="1">INDEX(Parameters,MATCH($A98,Parameters!$A:$A,0),MATCH(AC$3,Parameters!$8:$8,0))</f>
        <v>8.9999999999999998E-4</v>
      </c>
      <c r="AD98" s="88">
        <f ca="1">INDEX(Parameters,MATCH($A98,Parameters!$A:$A,0),MATCH(AD$3,Parameters!$8:$8,0))</f>
        <v>8.9999999999999998E-4</v>
      </c>
      <c r="AE98" s="88">
        <f ca="1">INDEX(Parameters,MATCH($A98,Parameters!$A:$A,0),MATCH(AE$3,Parameters!$8:$8,0))</f>
        <v>8.9999999999999998E-4</v>
      </c>
      <c r="AF98" s="88">
        <f ca="1">INDEX(Parameters,MATCH($A98,Parameters!$A:$A,0),MATCH(AF$3,Parameters!$8:$8,0))</f>
        <v>8.9999999999999998E-4</v>
      </c>
      <c r="AG98" s="88">
        <f ca="1">INDEX(Parameters,MATCH($A98,Parameters!$A:$A,0),MATCH(AG$3,Parameters!$8:$8,0))</f>
        <v>8.9999999999999998E-4</v>
      </c>
      <c r="AH98" s="88">
        <f ca="1">INDEX(Parameters,MATCH($A98,Parameters!$A:$A,0),MATCH(AH$3,Parameters!$8:$8,0))</f>
        <v>8.9999999999999998E-4</v>
      </c>
      <c r="AI98" s="88">
        <f ca="1">INDEX(Parameters,MATCH($A98,Parameters!$A:$A,0),MATCH(AI$3,Parameters!$8:$8,0))</f>
        <v>8.9999999999999998E-4</v>
      </c>
      <c r="AJ98" s="88">
        <f ca="1">INDEX(Parameters,MATCH($A98,Parameters!$A:$A,0),MATCH(AJ$3,Parameters!$8:$8,0))</f>
        <v>8.9999999999999998E-4</v>
      </c>
      <c r="AK98" s="88">
        <f ca="1">INDEX(Parameters,MATCH($A98,Parameters!$A:$A,0),MATCH(AK$3,Parameters!$8:$8,0))</f>
        <v>8.9999999999999998E-4</v>
      </c>
      <c r="AL98" s="88">
        <f ca="1">INDEX(Parameters,MATCH($A98,Parameters!$A:$A,0),MATCH(AL$3,Parameters!$8:$8,0))</f>
        <v>8.9999999999999998E-4</v>
      </c>
      <c r="AM98" s="88"/>
      <c r="AN98" s="88"/>
      <c r="AO98" s="88"/>
      <c r="AP98" s="88"/>
      <c r="AQ98" s="88"/>
    </row>
    <row r="99" spans="1:43" ht="18" x14ac:dyDescent="0.25">
      <c r="A99" s="375" t="str">
        <f t="shared" ref="A99" si="56">C99</f>
        <v>EFNH3 Storage of digestate</v>
      </c>
      <c r="B99" s="25" t="s">
        <v>347</v>
      </c>
      <c r="C99" s="72" t="s">
        <v>536</v>
      </c>
      <c r="D99" s="77" t="str">
        <f ca="1">VLOOKUP(A99,Parameters,4,0)</f>
        <v xml:space="preserve">NH3-N </v>
      </c>
      <c r="E99" s="46" t="str">
        <f t="shared" si="2"/>
        <v>Other animals (fur animals)</v>
      </c>
      <c r="F99" s="77" t="str">
        <f t="shared" ca="1" si="55"/>
        <v>kg NH3-N per kg N in feedstock</v>
      </c>
      <c r="G99" s="223" t="s">
        <v>668</v>
      </c>
      <c r="H99" s="88">
        <f ca="1">INDEX(Parameters,MATCH($A99,Parameters!$A:$A,0),MATCH(H$3,Parameters!$8:$8,0))</f>
        <v>2.6599999999999999E-2</v>
      </c>
      <c r="I99" s="88">
        <f ca="1">INDEX(Parameters,MATCH($A99,Parameters!$A:$A,0),MATCH(I$3,Parameters!$8:$8,0))</f>
        <v>2.6599999999999999E-2</v>
      </c>
      <c r="J99" s="88">
        <f ca="1">INDEX(Parameters,MATCH($A99,Parameters!$A:$A,0),MATCH(J$3,Parameters!$8:$8,0))</f>
        <v>2.6599999999999999E-2</v>
      </c>
      <c r="K99" s="88">
        <f ca="1">INDEX(Parameters,MATCH($A99,Parameters!$A:$A,0),MATCH(K$3,Parameters!$8:$8,0))</f>
        <v>2.6599999999999999E-2</v>
      </c>
      <c r="L99" s="88">
        <f ca="1">INDEX(Parameters,MATCH($A99,Parameters!$A:$A,0),MATCH(L$3,Parameters!$8:$8,0))</f>
        <v>2.6599999999999999E-2</v>
      </c>
      <c r="M99" s="88">
        <f ca="1">INDEX(Parameters,MATCH($A99,Parameters!$A:$A,0),MATCH(M$3,Parameters!$8:$8,0))</f>
        <v>2.6599999999999999E-2</v>
      </c>
      <c r="N99" s="88">
        <f ca="1">INDEX(Parameters,MATCH($A99,Parameters!$A:$A,0),MATCH(N$3,Parameters!$8:$8,0))</f>
        <v>2.6599999999999999E-2</v>
      </c>
      <c r="O99" s="88">
        <f ca="1">INDEX(Parameters,MATCH($A99,Parameters!$A:$A,0),MATCH(O$3,Parameters!$8:$8,0))</f>
        <v>2.6599999999999999E-2</v>
      </c>
      <c r="P99" s="88">
        <f ca="1">INDEX(Parameters,MATCH($A99,Parameters!$A:$A,0),MATCH(P$3,Parameters!$8:$8,0))</f>
        <v>2.6599999999999999E-2</v>
      </c>
      <c r="Q99" s="88">
        <f ca="1">INDEX(Parameters,MATCH($A99,Parameters!$A:$A,0),MATCH(Q$3,Parameters!$8:$8,0))</f>
        <v>2.6599999999999999E-2</v>
      </c>
      <c r="R99" s="88">
        <f ca="1">INDEX(Parameters,MATCH($A99,Parameters!$A:$A,0),MATCH(R$3,Parameters!$8:$8,0))</f>
        <v>2.6599999999999999E-2</v>
      </c>
      <c r="S99" s="88">
        <f ca="1">INDEX(Parameters,MATCH($A99,Parameters!$A:$A,0),MATCH(S$3,Parameters!$8:$8,0))</f>
        <v>2.6599999999999999E-2</v>
      </c>
      <c r="T99" s="88">
        <f ca="1">INDEX(Parameters,MATCH($A99,Parameters!$A:$A,0),MATCH(T$3,Parameters!$8:$8,0))</f>
        <v>2.6599999999999999E-2</v>
      </c>
      <c r="U99" s="88">
        <f ca="1">INDEX(Parameters,MATCH($A99,Parameters!$A:$A,0),MATCH(U$3,Parameters!$8:$8,0))</f>
        <v>2.6599999999999999E-2</v>
      </c>
      <c r="V99" s="88">
        <f ca="1">INDEX(Parameters,MATCH($A99,Parameters!$A:$A,0),MATCH(V$3,Parameters!$8:$8,0))</f>
        <v>2.6599999999999999E-2</v>
      </c>
      <c r="W99" s="88">
        <f ca="1">INDEX(Parameters,MATCH($A99,Parameters!$A:$A,0),MATCH(W$3,Parameters!$8:$8,0))</f>
        <v>2.6599999999999999E-2</v>
      </c>
      <c r="X99" s="88">
        <f ca="1">INDEX(Parameters,MATCH($A99,Parameters!$A:$A,0),MATCH(X$3,Parameters!$8:$8,0))</f>
        <v>2.6599999999999999E-2</v>
      </c>
      <c r="Y99" s="88">
        <f ca="1">INDEX(Parameters,MATCH($A99,Parameters!$A:$A,0),MATCH(Y$3,Parameters!$8:$8,0))</f>
        <v>2.6599999999999999E-2</v>
      </c>
      <c r="Z99" s="88">
        <f ca="1">INDEX(Parameters,MATCH($A99,Parameters!$A:$A,0),MATCH(Z$3,Parameters!$8:$8,0))</f>
        <v>2.6599999999999999E-2</v>
      </c>
      <c r="AA99" s="88">
        <f ca="1">INDEX(Parameters,MATCH($A99,Parameters!$A:$A,0),MATCH(AA$3,Parameters!$8:$8,0))</f>
        <v>2.6599999999999999E-2</v>
      </c>
      <c r="AB99" s="88">
        <f ca="1">INDEX(Parameters,MATCH($A99,Parameters!$A:$A,0),MATCH(AB$3,Parameters!$8:$8,0))</f>
        <v>2.6599999999999999E-2</v>
      </c>
      <c r="AC99" s="88">
        <f ca="1">INDEX(Parameters,MATCH($A99,Parameters!$A:$A,0),MATCH(AC$3,Parameters!$8:$8,0))</f>
        <v>2.6599999999999999E-2</v>
      </c>
      <c r="AD99" s="88">
        <f ca="1">INDEX(Parameters,MATCH($A99,Parameters!$A:$A,0),MATCH(AD$3,Parameters!$8:$8,0))</f>
        <v>2.6599999999999999E-2</v>
      </c>
      <c r="AE99" s="88">
        <f ca="1">INDEX(Parameters,MATCH($A99,Parameters!$A:$A,0),MATCH(AE$3,Parameters!$8:$8,0))</f>
        <v>2.6599999999999999E-2</v>
      </c>
      <c r="AF99" s="88">
        <f ca="1">INDEX(Parameters,MATCH($A99,Parameters!$A:$A,0),MATCH(AF$3,Parameters!$8:$8,0))</f>
        <v>2.6599999999999999E-2</v>
      </c>
      <c r="AG99" s="88">
        <f ca="1">INDEX(Parameters,MATCH($A99,Parameters!$A:$A,0),MATCH(AG$3,Parameters!$8:$8,0))</f>
        <v>2.6599999999999999E-2</v>
      </c>
      <c r="AH99" s="88">
        <f ca="1">INDEX(Parameters,MATCH($A99,Parameters!$A:$A,0),MATCH(AH$3,Parameters!$8:$8,0))</f>
        <v>2.6599999999999999E-2</v>
      </c>
      <c r="AI99" s="88">
        <f ca="1">INDEX(Parameters,MATCH($A99,Parameters!$A:$A,0),MATCH(AI$3,Parameters!$8:$8,0))</f>
        <v>2.6599999999999999E-2</v>
      </c>
      <c r="AJ99" s="88">
        <f ca="1">INDEX(Parameters,MATCH($A99,Parameters!$A:$A,0),MATCH(AJ$3,Parameters!$8:$8,0))</f>
        <v>2.6599999999999999E-2</v>
      </c>
      <c r="AK99" s="88">
        <f ca="1">INDEX(Parameters,MATCH($A99,Parameters!$A:$A,0),MATCH(AK$3,Parameters!$8:$8,0))</f>
        <v>2.6599999999999999E-2</v>
      </c>
      <c r="AL99" s="88">
        <f ca="1">INDEX(Parameters,MATCH($A99,Parameters!$A:$A,0),MATCH(AL$3,Parameters!$8:$8,0))</f>
        <v>2.6599999999999999E-2</v>
      </c>
      <c r="AM99" s="88"/>
      <c r="AN99" s="88"/>
      <c r="AO99" s="88"/>
      <c r="AP99" s="88"/>
      <c r="AQ99" s="88"/>
    </row>
    <row r="100" spans="1:43" ht="18" x14ac:dyDescent="0.25">
      <c r="A100" s="376" t="s">
        <v>352</v>
      </c>
      <c r="B100" s="53" t="s">
        <v>347</v>
      </c>
      <c r="C100" s="98" t="s">
        <v>353</v>
      </c>
      <c r="D100" s="53" t="s">
        <v>53</v>
      </c>
      <c r="E100" s="54" t="str">
        <f t="shared" si="2"/>
        <v>Other animals (fur animals)</v>
      </c>
      <c r="F100" s="53" t="s">
        <v>224</v>
      </c>
      <c r="G100" s="231"/>
      <c r="H100" s="70" t="e">
        <f ca="1">H97*SUM(H98:H99)*Parameters!$K$13</f>
        <v>#VALUE!</v>
      </c>
      <c r="I100" s="70" t="e">
        <f ca="1">I97*SUM(I98:I99)*Parameters!$K$13</f>
        <v>#VALUE!</v>
      </c>
      <c r="J100" s="70" t="e">
        <f ca="1">J97*SUM(J98:J99)*Parameters!$K$13</f>
        <v>#VALUE!</v>
      </c>
      <c r="K100" s="70" t="e">
        <f ca="1">K97*SUM(K98:K99)*Parameters!$K$13</f>
        <v>#VALUE!</v>
      </c>
      <c r="L100" s="70" t="e">
        <f ca="1">L97*SUM(L98:L99)*Parameters!$K$13</f>
        <v>#VALUE!</v>
      </c>
      <c r="M100" s="70" t="e">
        <f ca="1">M97*SUM(M98:M99)*Parameters!$K$13</f>
        <v>#VALUE!</v>
      </c>
      <c r="N100" s="70" t="e">
        <f ca="1">N97*SUM(N98:N99)*Parameters!$K$13</f>
        <v>#VALUE!</v>
      </c>
      <c r="O100" s="70" t="e">
        <f ca="1">O97*SUM(O98:O99)*Parameters!$K$13</f>
        <v>#VALUE!</v>
      </c>
      <c r="P100" s="70" t="e">
        <f ca="1">P97*SUM(P98:P99)*Parameters!$K$13</f>
        <v>#VALUE!</v>
      </c>
      <c r="Q100" s="70" t="e">
        <f ca="1">Q97*SUM(Q98:Q99)*Parameters!$K$13</f>
        <v>#VALUE!</v>
      </c>
      <c r="R100" s="70" t="e">
        <f ca="1">R97*SUM(R98:R99)*Parameters!$K$13</f>
        <v>#VALUE!</v>
      </c>
      <c r="S100" s="70" t="e">
        <f ca="1">S97*SUM(S98:S99)*Parameters!$K$13</f>
        <v>#VALUE!</v>
      </c>
      <c r="T100" s="70" t="e">
        <f ca="1">T97*SUM(T98:T99)*Parameters!$K$13</f>
        <v>#VALUE!</v>
      </c>
      <c r="U100" s="70" t="e">
        <f ca="1">U97*SUM(U98:U99)*Parameters!$K$13</f>
        <v>#VALUE!</v>
      </c>
      <c r="V100" s="70" t="e">
        <f ca="1">V97*SUM(V98:V99)*Parameters!$K$13</f>
        <v>#VALUE!</v>
      </c>
      <c r="W100" s="70" t="e">
        <f ca="1">W97*SUM(W98:W99)*Parameters!$K$13</f>
        <v>#VALUE!</v>
      </c>
      <c r="X100" s="70" t="e">
        <f ca="1">X97*SUM(X98:X99)*Parameters!$K$13</f>
        <v>#VALUE!</v>
      </c>
      <c r="Y100" s="70" t="e">
        <f ca="1">Y97*SUM(Y98:Y99)*Parameters!$K$13</f>
        <v>#VALUE!</v>
      </c>
      <c r="Z100" s="70" t="e">
        <f ca="1">Z97*SUM(Z98:Z99)*Parameters!$K$13</f>
        <v>#VALUE!</v>
      </c>
      <c r="AA100" s="70" t="e">
        <f ca="1">AA97*SUM(AA98:AA99)*Parameters!$K$13</f>
        <v>#VALUE!</v>
      </c>
      <c r="AB100" s="70" t="e">
        <f ca="1">AB97*SUM(AB98:AB99)*Parameters!$K$13</f>
        <v>#VALUE!</v>
      </c>
      <c r="AC100" s="70" t="e">
        <f ca="1">AC97*SUM(AC98:AC99)*Parameters!$K$13</f>
        <v>#VALUE!</v>
      </c>
      <c r="AD100" s="70" t="e">
        <f ca="1">AD97*SUM(AD98:AD99)*Parameters!$K$13</f>
        <v>#VALUE!</v>
      </c>
      <c r="AE100" s="70" t="e">
        <f ca="1">AE97*SUM(AE98:AE99)*Parameters!$K$13</f>
        <v>#VALUE!</v>
      </c>
      <c r="AF100" s="70" t="e">
        <f ca="1">AF97*SUM(AF98:AF99)*Parameters!$K$13</f>
        <v>#VALUE!</v>
      </c>
      <c r="AG100" s="70" t="e">
        <f ca="1">AG97*SUM(AG98:AG99)*Parameters!$K$13</f>
        <v>#VALUE!</v>
      </c>
      <c r="AH100" s="70" t="e">
        <f ca="1">AH97*SUM(AH98:AH99)*Parameters!$K$13</f>
        <v>#VALUE!</v>
      </c>
      <c r="AI100" s="70" t="e">
        <f ca="1">AI97*SUM(AI98:AI99)*Parameters!$K$13</f>
        <v>#VALUE!</v>
      </c>
      <c r="AJ100" s="70" t="e">
        <f ca="1">AJ97*SUM(AJ98:AJ99)*Parameters!$K$13</f>
        <v>#VALUE!</v>
      </c>
      <c r="AK100" s="70" t="e">
        <f ca="1">AK97*SUM(AK98:AK99)*Parameters!$K$13</f>
        <v>#VALUE!</v>
      </c>
      <c r="AL100" s="70" t="e">
        <f ca="1">AL97*SUM(AL98:AL99)*Parameters!$K$13</f>
        <v>#VALUE!</v>
      </c>
      <c r="AM100" s="70"/>
      <c r="AN100" s="70"/>
      <c r="AO100" s="70"/>
      <c r="AP100" s="70"/>
      <c r="AQ100" s="70"/>
    </row>
    <row r="101" spans="1:43" ht="18" x14ac:dyDescent="0.35">
      <c r="A101" s="377" t="s">
        <v>317</v>
      </c>
      <c r="B101" s="25" t="s">
        <v>347</v>
      </c>
      <c r="C101" s="63" t="s">
        <v>288</v>
      </c>
      <c r="D101" s="25" t="s">
        <v>153</v>
      </c>
      <c r="E101" s="46" t="str">
        <f t="shared" si="2"/>
        <v>Other animals (fur animals)</v>
      </c>
      <c r="F101" s="25" t="s">
        <v>122</v>
      </c>
      <c r="G101" s="223" t="s">
        <v>669</v>
      </c>
      <c r="H101" s="56" t="e">
        <f t="shared" ref="H101:AL101" ca="1" si="57">H66+H69</f>
        <v>#VALUE!</v>
      </c>
      <c r="I101" s="56" t="e">
        <f t="shared" ca="1" si="57"/>
        <v>#VALUE!</v>
      </c>
      <c r="J101" s="56" t="e">
        <f t="shared" ca="1" si="57"/>
        <v>#VALUE!</v>
      </c>
      <c r="K101" s="56" t="e">
        <f t="shared" ca="1" si="57"/>
        <v>#VALUE!</v>
      </c>
      <c r="L101" s="56" t="e">
        <f t="shared" ca="1" si="57"/>
        <v>#VALUE!</v>
      </c>
      <c r="M101" s="56" t="e">
        <f t="shared" ca="1" si="57"/>
        <v>#VALUE!</v>
      </c>
      <c r="N101" s="56" t="e">
        <f t="shared" ca="1" si="57"/>
        <v>#VALUE!</v>
      </c>
      <c r="O101" s="56" t="e">
        <f t="shared" ca="1" si="57"/>
        <v>#VALUE!</v>
      </c>
      <c r="P101" s="56" t="e">
        <f t="shared" ca="1" si="57"/>
        <v>#VALUE!</v>
      </c>
      <c r="Q101" s="56" t="e">
        <f t="shared" ca="1" si="57"/>
        <v>#VALUE!</v>
      </c>
      <c r="R101" s="56" t="e">
        <f t="shared" ca="1" si="57"/>
        <v>#VALUE!</v>
      </c>
      <c r="S101" s="56" t="e">
        <f t="shared" ca="1" si="57"/>
        <v>#VALUE!</v>
      </c>
      <c r="T101" s="56" t="e">
        <f t="shared" ca="1" si="57"/>
        <v>#VALUE!</v>
      </c>
      <c r="U101" s="56" t="e">
        <f t="shared" ca="1" si="57"/>
        <v>#VALUE!</v>
      </c>
      <c r="V101" s="56" t="e">
        <f t="shared" ca="1" si="57"/>
        <v>#VALUE!</v>
      </c>
      <c r="W101" s="56" t="e">
        <f t="shared" ca="1" si="57"/>
        <v>#VALUE!</v>
      </c>
      <c r="X101" s="56" t="e">
        <f t="shared" ca="1" si="57"/>
        <v>#VALUE!</v>
      </c>
      <c r="Y101" s="56" t="e">
        <f t="shared" ca="1" si="57"/>
        <v>#VALUE!</v>
      </c>
      <c r="Z101" s="56" t="e">
        <f t="shared" ca="1" si="57"/>
        <v>#VALUE!</v>
      </c>
      <c r="AA101" s="56" t="e">
        <f t="shared" ca="1" si="57"/>
        <v>#VALUE!</v>
      </c>
      <c r="AB101" s="56" t="e">
        <f t="shared" ca="1" si="57"/>
        <v>#VALUE!</v>
      </c>
      <c r="AC101" s="56" t="e">
        <f t="shared" ca="1" si="57"/>
        <v>#VALUE!</v>
      </c>
      <c r="AD101" s="56" t="e">
        <f t="shared" ca="1" si="57"/>
        <v>#VALUE!</v>
      </c>
      <c r="AE101" s="56" t="e">
        <f t="shared" ca="1" si="57"/>
        <v>#VALUE!</v>
      </c>
      <c r="AF101" s="56" t="e">
        <f t="shared" ca="1" si="57"/>
        <v>#VALUE!</v>
      </c>
      <c r="AG101" s="56" t="e">
        <f t="shared" ca="1" si="57"/>
        <v>#VALUE!</v>
      </c>
      <c r="AH101" s="56" t="e">
        <f t="shared" ca="1" si="57"/>
        <v>#VALUE!</v>
      </c>
      <c r="AI101" s="56" t="e">
        <f t="shared" ca="1" si="57"/>
        <v>#VALUE!</v>
      </c>
      <c r="AJ101" s="56" t="e">
        <f t="shared" ca="1" si="57"/>
        <v>#VALUE!</v>
      </c>
      <c r="AK101" s="56" t="e">
        <f t="shared" ca="1" si="57"/>
        <v>#VALUE!</v>
      </c>
      <c r="AL101" s="56" t="e">
        <f t="shared" ca="1" si="57"/>
        <v>#VALUE!</v>
      </c>
      <c r="AM101" s="56"/>
      <c r="AN101" s="56"/>
      <c r="AO101" s="56"/>
      <c r="AP101" s="56"/>
      <c r="AQ101" s="56"/>
    </row>
    <row r="102" spans="1:43" ht="18" x14ac:dyDescent="0.35">
      <c r="A102" s="379" t="s">
        <v>670</v>
      </c>
      <c r="B102" s="25" t="s">
        <v>347</v>
      </c>
      <c r="C102" s="63" t="s">
        <v>289</v>
      </c>
      <c r="D102" s="25" t="s">
        <v>153</v>
      </c>
      <c r="E102" s="46" t="str">
        <f t="shared" si="2"/>
        <v>Other animals (fur animals)</v>
      </c>
      <c r="F102" s="25" t="s">
        <v>122</v>
      </c>
      <c r="G102" s="223" t="s">
        <v>671</v>
      </c>
      <c r="H102" s="56" t="e">
        <f t="shared" ref="H102:AL102" ca="1" si="58">H67+H70</f>
        <v>#VALUE!</v>
      </c>
      <c r="I102" s="56" t="e">
        <f t="shared" ca="1" si="58"/>
        <v>#VALUE!</v>
      </c>
      <c r="J102" s="56" t="e">
        <f t="shared" ca="1" si="58"/>
        <v>#VALUE!</v>
      </c>
      <c r="K102" s="56" t="e">
        <f t="shared" ca="1" si="58"/>
        <v>#VALUE!</v>
      </c>
      <c r="L102" s="56" t="e">
        <f t="shared" ca="1" si="58"/>
        <v>#VALUE!</v>
      </c>
      <c r="M102" s="56" t="e">
        <f t="shared" ca="1" si="58"/>
        <v>#VALUE!</v>
      </c>
      <c r="N102" s="56" t="e">
        <f t="shared" ca="1" si="58"/>
        <v>#VALUE!</v>
      </c>
      <c r="O102" s="56" t="e">
        <f t="shared" ca="1" si="58"/>
        <v>#VALUE!</v>
      </c>
      <c r="P102" s="56" t="e">
        <f t="shared" ca="1" si="58"/>
        <v>#VALUE!</v>
      </c>
      <c r="Q102" s="56" t="e">
        <f t="shared" ca="1" si="58"/>
        <v>#VALUE!</v>
      </c>
      <c r="R102" s="56" t="e">
        <f t="shared" ca="1" si="58"/>
        <v>#VALUE!</v>
      </c>
      <c r="S102" s="56" t="e">
        <f t="shared" ca="1" si="58"/>
        <v>#VALUE!</v>
      </c>
      <c r="T102" s="56" t="e">
        <f t="shared" ca="1" si="58"/>
        <v>#VALUE!</v>
      </c>
      <c r="U102" s="56" t="e">
        <f t="shared" ca="1" si="58"/>
        <v>#VALUE!</v>
      </c>
      <c r="V102" s="56" t="e">
        <f t="shared" ca="1" si="58"/>
        <v>#VALUE!</v>
      </c>
      <c r="W102" s="56" t="e">
        <f t="shared" ca="1" si="58"/>
        <v>#VALUE!</v>
      </c>
      <c r="X102" s="56" t="e">
        <f t="shared" ca="1" si="58"/>
        <v>#VALUE!</v>
      </c>
      <c r="Y102" s="56" t="e">
        <f t="shared" ca="1" si="58"/>
        <v>#VALUE!</v>
      </c>
      <c r="Z102" s="56" t="e">
        <f t="shared" ca="1" si="58"/>
        <v>#VALUE!</v>
      </c>
      <c r="AA102" s="56" t="e">
        <f t="shared" ca="1" si="58"/>
        <v>#VALUE!</v>
      </c>
      <c r="AB102" s="56" t="e">
        <f t="shared" ca="1" si="58"/>
        <v>#VALUE!</v>
      </c>
      <c r="AC102" s="56" t="e">
        <f t="shared" ca="1" si="58"/>
        <v>#VALUE!</v>
      </c>
      <c r="AD102" s="56" t="e">
        <f t="shared" ca="1" si="58"/>
        <v>#VALUE!</v>
      </c>
      <c r="AE102" s="56" t="e">
        <f t="shared" ca="1" si="58"/>
        <v>#VALUE!</v>
      </c>
      <c r="AF102" s="56" t="e">
        <f t="shared" ca="1" si="58"/>
        <v>#VALUE!</v>
      </c>
      <c r="AG102" s="56" t="e">
        <f t="shared" ca="1" si="58"/>
        <v>#VALUE!</v>
      </c>
      <c r="AH102" s="56" t="e">
        <f t="shared" ca="1" si="58"/>
        <v>#VALUE!</v>
      </c>
      <c r="AI102" s="56" t="e">
        <f t="shared" ca="1" si="58"/>
        <v>#VALUE!</v>
      </c>
      <c r="AJ102" s="56" t="e">
        <f t="shared" ca="1" si="58"/>
        <v>#VALUE!</v>
      </c>
      <c r="AK102" s="56" t="e">
        <f t="shared" ca="1" si="58"/>
        <v>#VALUE!</v>
      </c>
      <c r="AL102" s="56" t="e">
        <f t="shared" ca="1" si="58"/>
        <v>#VALUE!</v>
      </c>
      <c r="AM102" s="56"/>
      <c r="AN102" s="56"/>
      <c r="AO102" s="56"/>
      <c r="AP102" s="56"/>
      <c r="AQ102" s="56"/>
    </row>
    <row r="103" spans="1:43" x14ac:dyDescent="0.25">
      <c r="A103" s="66" t="str">
        <f t="shared" ref="A103" si="59">C103&amp;"_"&amp;E103</f>
        <v>fmin_biogas_Other animals (fur animals)</v>
      </c>
      <c r="B103" s="25" t="s">
        <v>523</v>
      </c>
      <c r="C103" s="42" t="s">
        <v>522</v>
      </c>
      <c r="D103" s="77" t="str">
        <f ca="1">VLOOKUP(A103,Parameters,4,0)</f>
        <v>N</v>
      </c>
      <c r="E103" s="46" t="str">
        <f t="shared" si="2"/>
        <v>Other animals (fur animals)</v>
      </c>
      <c r="F103" s="77" t="str">
        <f t="shared" ref="F103" ca="1" si="60">VLOOKUP(A103,Parameters,6,0)</f>
        <v>kg N/kg</v>
      </c>
      <c r="G103" s="223"/>
      <c r="H103" s="56">
        <f ca="1">INDEX(Parameters,MATCH($A103,Parameters!$A:$A,0),MATCH(H$3,Parameters!$8:$8,0))</f>
        <v>0.32</v>
      </c>
      <c r="I103" s="56">
        <f ca="1">INDEX(Parameters,MATCH($A103,Parameters!$A:$A,0),MATCH(I$3,Parameters!$8:$8,0))</f>
        <v>0.32</v>
      </c>
      <c r="J103" s="56">
        <f ca="1">INDEX(Parameters,MATCH($A103,Parameters!$A:$A,0),MATCH(J$3,Parameters!$8:$8,0))</f>
        <v>0.32</v>
      </c>
      <c r="K103" s="56">
        <f ca="1">INDEX(Parameters,MATCH($A103,Parameters!$A:$A,0),MATCH(K$3,Parameters!$8:$8,0))</f>
        <v>0.32</v>
      </c>
      <c r="L103" s="56">
        <f ca="1">INDEX(Parameters,MATCH($A103,Parameters!$A:$A,0),MATCH(L$3,Parameters!$8:$8,0))</f>
        <v>0.32</v>
      </c>
      <c r="M103" s="56">
        <f ca="1">INDEX(Parameters,MATCH($A103,Parameters!$A:$A,0),MATCH(M$3,Parameters!$8:$8,0))</f>
        <v>0.32</v>
      </c>
      <c r="N103" s="56">
        <f ca="1">INDEX(Parameters,MATCH($A103,Parameters!$A:$A,0),MATCH(N$3,Parameters!$8:$8,0))</f>
        <v>0.32</v>
      </c>
      <c r="O103" s="56">
        <f ca="1">INDEX(Parameters,MATCH($A103,Parameters!$A:$A,0),MATCH(O$3,Parameters!$8:$8,0))</f>
        <v>0.32</v>
      </c>
      <c r="P103" s="56">
        <f ca="1">INDEX(Parameters,MATCH($A103,Parameters!$A:$A,0),MATCH(P$3,Parameters!$8:$8,0))</f>
        <v>0.32</v>
      </c>
      <c r="Q103" s="56">
        <f ca="1">INDEX(Parameters,MATCH($A103,Parameters!$A:$A,0),MATCH(Q$3,Parameters!$8:$8,0))</f>
        <v>0.32</v>
      </c>
      <c r="R103" s="56">
        <f ca="1">INDEX(Parameters,MATCH($A103,Parameters!$A:$A,0),MATCH(R$3,Parameters!$8:$8,0))</f>
        <v>0.32</v>
      </c>
      <c r="S103" s="56">
        <f ca="1">INDEX(Parameters,MATCH($A103,Parameters!$A:$A,0),MATCH(S$3,Parameters!$8:$8,0))</f>
        <v>0.32</v>
      </c>
      <c r="T103" s="56">
        <f ca="1">INDEX(Parameters,MATCH($A103,Parameters!$A:$A,0),MATCH(T$3,Parameters!$8:$8,0))</f>
        <v>0.32</v>
      </c>
      <c r="U103" s="56">
        <f ca="1">INDEX(Parameters,MATCH($A103,Parameters!$A:$A,0),MATCH(U$3,Parameters!$8:$8,0))</f>
        <v>0.32</v>
      </c>
      <c r="V103" s="56">
        <f ca="1">INDEX(Parameters,MATCH($A103,Parameters!$A:$A,0),MATCH(V$3,Parameters!$8:$8,0))</f>
        <v>0.32</v>
      </c>
      <c r="W103" s="56">
        <f ca="1">INDEX(Parameters,MATCH($A103,Parameters!$A:$A,0),MATCH(W$3,Parameters!$8:$8,0))</f>
        <v>0.32</v>
      </c>
      <c r="X103" s="56">
        <f ca="1">INDEX(Parameters,MATCH($A103,Parameters!$A:$A,0),MATCH(X$3,Parameters!$8:$8,0))</f>
        <v>0.32</v>
      </c>
      <c r="Y103" s="56">
        <f ca="1">INDEX(Parameters,MATCH($A103,Parameters!$A:$A,0),MATCH(Y$3,Parameters!$8:$8,0))</f>
        <v>0.32</v>
      </c>
      <c r="Z103" s="56">
        <f ca="1">INDEX(Parameters,MATCH($A103,Parameters!$A:$A,0),MATCH(Z$3,Parameters!$8:$8,0))</f>
        <v>0.32</v>
      </c>
      <c r="AA103" s="56">
        <f ca="1">INDEX(Parameters,MATCH($A103,Parameters!$A:$A,0),MATCH(AA$3,Parameters!$8:$8,0))</f>
        <v>0.32</v>
      </c>
      <c r="AB103" s="56">
        <f ca="1">INDEX(Parameters,MATCH($A103,Parameters!$A:$A,0),MATCH(AB$3,Parameters!$8:$8,0))</f>
        <v>0.32</v>
      </c>
      <c r="AC103" s="56">
        <f ca="1">INDEX(Parameters,MATCH($A103,Parameters!$A:$A,0),MATCH(AC$3,Parameters!$8:$8,0))</f>
        <v>0.32</v>
      </c>
      <c r="AD103" s="56">
        <f ca="1">INDEX(Parameters,MATCH($A103,Parameters!$A:$A,0),MATCH(AD$3,Parameters!$8:$8,0))</f>
        <v>0.32</v>
      </c>
      <c r="AE103" s="56">
        <f ca="1">INDEX(Parameters,MATCH($A103,Parameters!$A:$A,0),MATCH(AE$3,Parameters!$8:$8,0))</f>
        <v>0.32</v>
      </c>
      <c r="AF103" s="56">
        <f ca="1">INDEX(Parameters,MATCH($A103,Parameters!$A:$A,0),MATCH(AF$3,Parameters!$8:$8,0))</f>
        <v>0.32</v>
      </c>
      <c r="AG103" s="56">
        <f ca="1">INDEX(Parameters,MATCH($A103,Parameters!$A:$A,0),MATCH(AG$3,Parameters!$8:$8,0))</f>
        <v>0.32</v>
      </c>
      <c r="AH103" s="56">
        <f ca="1">INDEX(Parameters,MATCH($A103,Parameters!$A:$A,0),MATCH(AH$3,Parameters!$8:$8,0))</f>
        <v>0.32</v>
      </c>
      <c r="AI103" s="56">
        <f ca="1">INDEX(Parameters,MATCH($A103,Parameters!$A:$A,0),MATCH(AI$3,Parameters!$8:$8,0))</f>
        <v>0.32</v>
      </c>
      <c r="AJ103" s="56">
        <f ca="1">INDEX(Parameters,MATCH($A103,Parameters!$A:$A,0),MATCH(AJ$3,Parameters!$8:$8,0))</f>
        <v>0.32</v>
      </c>
      <c r="AK103" s="56">
        <f ca="1">INDEX(Parameters,MATCH($A103,Parameters!$A:$A,0),MATCH(AK$3,Parameters!$8:$8,0))</f>
        <v>0.32</v>
      </c>
      <c r="AL103" s="56">
        <f ca="1">INDEX(Parameters,MATCH($A103,Parameters!$A:$A,0),MATCH(AL$3,Parameters!$8:$8,0))</f>
        <v>0.32</v>
      </c>
      <c r="AM103" s="56"/>
      <c r="AN103" s="56"/>
      <c r="AO103" s="56"/>
      <c r="AP103" s="56"/>
      <c r="AQ103" s="56"/>
    </row>
    <row r="104" spans="1:43" ht="18" x14ac:dyDescent="0.35">
      <c r="A104" s="378" t="s">
        <v>672</v>
      </c>
      <c r="B104" s="25" t="s">
        <v>347</v>
      </c>
      <c r="C104" s="63" t="s">
        <v>511</v>
      </c>
      <c r="D104" s="25" t="s">
        <v>153</v>
      </c>
      <c r="E104" s="46" t="str">
        <f t="shared" si="2"/>
        <v>Other animals (fur animals)</v>
      </c>
      <c r="F104" s="25" t="s">
        <v>318</v>
      </c>
      <c r="G104" s="223" t="s">
        <v>673</v>
      </c>
      <c r="H104" s="56" t="e">
        <f ca="1">H101+(H103*(H102-H101))-(H100*Parameters!K$18)</f>
        <v>#VALUE!</v>
      </c>
      <c r="I104" s="56" t="e">
        <f ca="1">I101+(I103*(I102-I101))-(I100*Parameters!L$18)</f>
        <v>#VALUE!</v>
      </c>
      <c r="J104" s="56" t="e">
        <f ca="1">J101+(J103*(J102-J101))-(J100*Parameters!M$18)</f>
        <v>#VALUE!</v>
      </c>
      <c r="K104" s="56" t="e">
        <f ca="1">K101+(K103*(K102-K101))-(K100*Parameters!N$18)</f>
        <v>#VALUE!</v>
      </c>
      <c r="L104" s="56" t="e">
        <f ca="1">L101+(L103*(L102-L101))-(L100*Parameters!O$18)</f>
        <v>#VALUE!</v>
      </c>
      <c r="M104" s="56" t="e">
        <f ca="1">M101+(M103*(M102-M101))-(M100*Parameters!P$18)</f>
        <v>#VALUE!</v>
      </c>
      <c r="N104" s="56" t="e">
        <f ca="1">N101+(N103*(N102-N101))-(N100*Parameters!Q$18)</f>
        <v>#VALUE!</v>
      </c>
      <c r="O104" s="56" t="e">
        <f ca="1">O101+(O103*(O102-O101))-(O100*Parameters!R$18)</f>
        <v>#VALUE!</v>
      </c>
      <c r="P104" s="56" t="e">
        <f ca="1">P101+(P103*(P102-P101))-(P100*Parameters!S$18)</f>
        <v>#VALUE!</v>
      </c>
      <c r="Q104" s="56" t="e">
        <f ca="1">Q101+(Q103*(Q102-Q101))-(Q100*Parameters!T$18)</f>
        <v>#VALUE!</v>
      </c>
      <c r="R104" s="56" t="e">
        <f ca="1">R101+(R103*(R102-R101))-(R100*Parameters!U$18)</f>
        <v>#VALUE!</v>
      </c>
      <c r="S104" s="56" t="e">
        <f ca="1">S101+(S103*(S102-S101))-(S100*Parameters!V$18)</f>
        <v>#VALUE!</v>
      </c>
      <c r="T104" s="56" t="e">
        <f ca="1">T101+(T103*(T102-T101))-(T100*Parameters!W$18)</f>
        <v>#VALUE!</v>
      </c>
      <c r="U104" s="56" t="e">
        <f ca="1">U101+(U103*(U102-U101))-(U100*Parameters!X$18)</f>
        <v>#VALUE!</v>
      </c>
      <c r="V104" s="56" t="e">
        <f ca="1">V101+(V103*(V102-V101))-(V100*Parameters!Y$18)</f>
        <v>#VALUE!</v>
      </c>
      <c r="W104" s="56" t="e">
        <f ca="1">W101+(W103*(W102-W101))-(W100*Parameters!Z$18)</f>
        <v>#VALUE!</v>
      </c>
      <c r="X104" s="56" t="e">
        <f ca="1">X101+(X103*(X102-X101))-(X100*Parameters!AA$18)</f>
        <v>#VALUE!</v>
      </c>
      <c r="Y104" s="56" t="e">
        <f ca="1">Y101+(Y103*(Y102-Y101))-(Y100*Parameters!AB$18)</f>
        <v>#VALUE!</v>
      </c>
      <c r="Z104" s="56" t="e">
        <f ca="1">Z101+(Z103*(Z102-Z101))-(Z100*Parameters!AC$18)</f>
        <v>#VALUE!</v>
      </c>
      <c r="AA104" s="56" t="e">
        <f ca="1">AA101+(AA103*(AA102-AA101))-(AA100*Parameters!AD$18)</f>
        <v>#VALUE!</v>
      </c>
      <c r="AB104" s="56" t="e">
        <f ca="1">AB101+(AB103*(AB102-AB101))-(AB100*Parameters!AE$18)</f>
        <v>#VALUE!</v>
      </c>
      <c r="AC104" s="56" t="e">
        <f ca="1">AC101+(AC103*(AC102-AC101))-(AC100*Parameters!AF$18)</f>
        <v>#VALUE!</v>
      </c>
      <c r="AD104" s="56" t="e">
        <f ca="1">AD101+(AD103*(AD102-AD101))-(AD100*Parameters!AG$18)</f>
        <v>#VALUE!</v>
      </c>
      <c r="AE104" s="56" t="e">
        <f ca="1">AE101+(AE103*(AE102-AE101))-(AE100*Parameters!AH$18)</f>
        <v>#VALUE!</v>
      </c>
      <c r="AF104" s="56" t="e">
        <f ca="1">AF101+(AF103*(AF102-AF101))-(AF100*Parameters!AI$18)</f>
        <v>#VALUE!</v>
      </c>
      <c r="AG104" s="56" t="e">
        <f ca="1">AG101+(AG103*(AG102-AG101))-(AG100*Parameters!AJ$18)</f>
        <v>#VALUE!</v>
      </c>
      <c r="AH104" s="56" t="e">
        <f ca="1">AH101+(AH103*(AH102-AH101))-(AH100*Parameters!AK$18)</f>
        <v>#VALUE!</v>
      </c>
      <c r="AI104" s="56" t="e">
        <f ca="1">AI101+(AI103*(AI102-AI101))-(AI100*Parameters!AL$18)</f>
        <v>#VALUE!</v>
      </c>
      <c r="AJ104" s="56" t="e">
        <f ca="1">AJ101+(AJ103*(AJ102-AJ101))-(AJ100*Parameters!AM$18)</f>
        <v>#VALUE!</v>
      </c>
      <c r="AK104" s="56" t="e">
        <f ca="1">AK101+(AK103*(AK102-AK101))-(AK100*Parameters!AN$18)</f>
        <v>#VALUE!</v>
      </c>
      <c r="AL104" s="56" t="e">
        <f ca="1">AL101+(AL103*(AL102-AL101))-(AL100*Parameters!AO$18)</f>
        <v>#VALUE!</v>
      </c>
      <c r="AM104" s="56"/>
      <c r="AN104" s="56"/>
      <c r="AO104" s="56"/>
      <c r="AP104" s="56"/>
      <c r="AQ104" s="56"/>
    </row>
    <row r="105" spans="1:43" ht="18" x14ac:dyDescent="0.35">
      <c r="A105" s="378" t="s">
        <v>674</v>
      </c>
      <c r="B105" s="25" t="s">
        <v>347</v>
      </c>
      <c r="C105" s="86" t="s">
        <v>512</v>
      </c>
      <c r="D105" s="53" t="s">
        <v>153</v>
      </c>
      <c r="E105" s="54" t="str">
        <f t="shared" si="2"/>
        <v>Other animals (fur animals)</v>
      </c>
      <c r="F105" s="53" t="s">
        <v>703</v>
      </c>
      <c r="G105" s="223" t="s">
        <v>704</v>
      </c>
      <c r="H105" s="70" t="e">
        <f ca="1">H102-(H100*Parameters!K$18)</f>
        <v>#VALUE!</v>
      </c>
      <c r="I105" s="70" t="e">
        <f ca="1">I102-(I100*Parameters!L$18)</f>
        <v>#VALUE!</v>
      </c>
      <c r="J105" s="70" t="e">
        <f ca="1">J102-(J100*Parameters!M$18)</f>
        <v>#VALUE!</v>
      </c>
      <c r="K105" s="70" t="e">
        <f ca="1">K102-(K100*Parameters!N$18)</f>
        <v>#VALUE!</v>
      </c>
      <c r="L105" s="70" t="e">
        <f ca="1">L102-(L100*Parameters!O$18)</f>
        <v>#VALUE!</v>
      </c>
      <c r="M105" s="70" t="e">
        <f ca="1">M102-(M100*Parameters!P$18)</f>
        <v>#VALUE!</v>
      </c>
      <c r="N105" s="70" t="e">
        <f ca="1">N102-(N100*Parameters!Q$18)</f>
        <v>#VALUE!</v>
      </c>
      <c r="O105" s="70" t="e">
        <f ca="1">O102-(O100*Parameters!R$18)</f>
        <v>#VALUE!</v>
      </c>
      <c r="P105" s="70" t="e">
        <f ca="1">P102-(P100*Parameters!S$18)</f>
        <v>#VALUE!</v>
      </c>
      <c r="Q105" s="70" t="e">
        <f ca="1">Q102-(Q100*Parameters!T$18)</f>
        <v>#VALUE!</v>
      </c>
      <c r="R105" s="70" t="e">
        <f ca="1">R102-(R100*Parameters!U$18)</f>
        <v>#VALUE!</v>
      </c>
      <c r="S105" s="70" t="e">
        <f ca="1">S102-(S100*Parameters!V$18)</f>
        <v>#VALUE!</v>
      </c>
      <c r="T105" s="70" t="e">
        <f ca="1">T102-(T100*Parameters!W$18)</f>
        <v>#VALUE!</v>
      </c>
      <c r="U105" s="70" t="e">
        <f ca="1">U102-(U100*Parameters!X$18)</f>
        <v>#VALUE!</v>
      </c>
      <c r="V105" s="70" t="e">
        <f ca="1">V102-(V100*Parameters!Y$18)</f>
        <v>#VALUE!</v>
      </c>
      <c r="W105" s="70" t="e">
        <f ca="1">W102-(W100*Parameters!Z$18)</f>
        <v>#VALUE!</v>
      </c>
      <c r="X105" s="70" t="e">
        <f ca="1">X102-(X100*Parameters!AA$18)</f>
        <v>#VALUE!</v>
      </c>
      <c r="Y105" s="70" t="e">
        <f ca="1">Y102-(Y100*Parameters!AB$18)</f>
        <v>#VALUE!</v>
      </c>
      <c r="Z105" s="70" t="e">
        <f ca="1">Z102-(Z100*Parameters!AC$18)</f>
        <v>#VALUE!</v>
      </c>
      <c r="AA105" s="70" t="e">
        <f ca="1">AA102-(AA100*Parameters!AD$18)</f>
        <v>#VALUE!</v>
      </c>
      <c r="AB105" s="70" t="e">
        <f ca="1">AB102-(AB100*Parameters!AE$18)</f>
        <v>#VALUE!</v>
      </c>
      <c r="AC105" s="70" t="e">
        <f ca="1">AC102-(AC100*Parameters!AF$18)</f>
        <v>#VALUE!</v>
      </c>
      <c r="AD105" s="70" t="e">
        <f ca="1">AD102-(AD100*Parameters!AG$18)</f>
        <v>#VALUE!</v>
      </c>
      <c r="AE105" s="70" t="e">
        <f ca="1">AE102-(AE100*Parameters!AH$18)</f>
        <v>#VALUE!</v>
      </c>
      <c r="AF105" s="70" t="e">
        <f ca="1">AF102-(AF100*Parameters!AI$18)</f>
        <v>#VALUE!</v>
      </c>
      <c r="AG105" s="70" t="e">
        <f ca="1">AG102-(AG100*Parameters!AJ$18)</f>
        <v>#VALUE!</v>
      </c>
      <c r="AH105" s="70" t="e">
        <f ca="1">AH102-(AH100*Parameters!AK$18)</f>
        <v>#VALUE!</v>
      </c>
      <c r="AI105" s="70" t="e">
        <f ca="1">AI102-(AI100*Parameters!AL$18)</f>
        <v>#VALUE!</v>
      </c>
      <c r="AJ105" s="70" t="e">
        <f ca="1">AJ102-(AJ100*Parameters!AM$18)</f>
        <v>#VALUE!</v>
      </c>
      <c r="AK105" s="70" t="e">
        <f ca="1">AK102-(AK100*Parameters!AN$18)</f>
        <v>#VALUE!</v>
      </c>
      <c r="AL105" s="70" t="e">
        <f ca="1">AL102-(AL100*Parameters!AO$18)</f>
        <v>#VALUE!</v>
      </c>
      <c r="AM105" s="70"/>
      <c r="AN105" s="70"/>
      <c r="AO105" s="70"/>
      <c r="AP105" s="70"/>
      <c r="AQ105" s="70"/>
    </row>
    <row r="106" spans="1:43" ht="15.75" x14ac:dyDescent="0.25">
      <c r="A106" s="65" t="s">
        <v>68</v>
      </c>
      <c r="B106" s="145" t="s">
        <v>219</v>
      </c>
      <c r="C106" s="32"/>
      <c r="D106" s="145"/>
      <c r="E106" s="32"/>
      <c r="F106" s="32"/>
      <c r="G106" s="182"/>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row>
    <row r="107" spans="1:43" ht="18" x14ac:dyDescent="0.35">
      <c r="A107" s="382" t="s">
        <v>664</v>
      </c>
      <c r="B107" s="25" t="s">
        <v>165</v>
      </c>
      <c r="C107" s="63" t="s">
        <v>220</v>
      </c>
      <c r="D107" s="25" t="s">
        <v>153</v>
      </c>
      <c r="E107" s="46" t="str">
        <f t="shared" si="2"/>
        <v>Other animals (fur animals)</v>
      </c>
      <c r="F107" s="25" t="s">
        <v>122</v>
      </c>
      <c r="G107" s="358"/>
      <c r="H107" s="56" t="e">
        <f t="shared" ref="H107:AL107" ca="1" si="61">(H72+H78+H104)-SUM(H88:H91)</f>
        <v>#VALUE!</v>
      </c>
      <c r="I107" s="56" t="e">
        <f t="shared" ca="1" si="61"/>
        <v>#VALUE!</v>
      </c>
      <c r="J107" s="56" t="e">
        <f t="shared" ca="1" si="61"/>
        <v>#VALUE!</v>
      </c>
      <c r="K107" s="56" t="e">
        <f t="shared" ca="1" si="61"/>
        <v>#VALUE!</v>
      </c>
      <c r="L107" s="56" t="e">
        <f t="shared" ca="1" si="61"/>
        <v>#VALUE!</v>
      </c>
      <c r="M107" s="56" t="e">
        <f t="shared" ca="1" si="61"/>
        <v>#VALUE!</v>
      </c>
      <c r="N107" s="56" t="e">
        <f t="shared" ca="1" si="61"/>
        <v>#VALUE!</v>
      </c>
      <c r="O107" s="56" t="e">
        <f t="shared" ca="1" si="61"/>
        <v>#VALUE!</v>
      </c>
      <c r="P107" s="56" t="e">
        <f t="shared" ca="1" si="61"/>
        <v>#VALUE!</v>
      </c>
      <c r="Q107" s="56" t="e">
        <f t="shared" ca="1" si="61"/>
        <v>#VALUE!</v>
      </c>
      <c r="R107" s="56" t="e">
        <f t="shared" ca="1" si="61"/>
        <v>#VALUE!</v>
      </c>
      <c r="S107" s="56" t="e">
        <f t="shared" ca="1" si="61"/>
        <v>#VALUE!</v>
      </c>
      <c r="T107" s="56" t="e">
        <f t="shared" ca="1" si="61"/>
        <v>#VALUE!</v>
      </c>
      <c r="U107" s="56" t="e">
        <f t="shared" ca="1" si="61"/>
        <v>#VALUE!</v>
      </c>
      <c r="V107" s="56" t="e">
        <f t="shared" ca="1" si="61"/>
        <v>#VALUE!</v>
      </c>
      <c r="W107" s="56" t="e">
        <f t="shared" ca="1" si="61"/>
        <v>#VALUE!</v>
      </c>
      <c r="X107" s="56" t="e">
        <f t="shared" ca="1" si="61"/>
        <v>#VALUE!</v>
      </c>
      <c r="Y107" s="56" t="e">
        <f t="shared" ca="1" si="61"/>
        <v>#VALUE!</v>
      </c>
      <c r="Z107" s="56" t="e">
        <f t="shared" ca="1" si="61"/>
        <v>#VALUE!</v>
      </c>
      <c r="AA107" s="56" t="e">
        <f t="shared" ca="1" si="61"/>
        <v>#VALUE!</v>
      </c>
      <c r="AB107" s="56" t="e">
        <f t="shared" ca="1" si="61"/>
        <v>#VALUE!</v>
      </c>
      <c r="AC107" s="56" t="e">
        <f t="shared" ca="1" si="61"/>
        <v>#VALUE!</v>
      </c>
      <c r="AD107" s="56" t="e">
        <f t="shared" ca="1" si="61"/>
        <v>#VALUE!</v>
      </c>
      <c r="AE107" s="56" t="e">
        <f t="shared" ca="1" si="61"/>
        <v>#VALUE!</v>
      </c>
      <c r="AF107" s="56" t="e">
        <f t="shared" ca="1" si="61"/>
        <v>#VALUE!</v>
      </c>
      <c r="AG107" s="56" t="e">
        <f t="shared" ca="1" si="61"/>
        <v>#VALUE!</v>
      </c>
      <c r="AH107" s="56" t="e">
        <f t="shared" ca="1" si="61"/>
        <v>#VALUE!</v>
      </c>
      <c r="AI107" s="56" t="e">
        <f t="shared" ca="1" si="61"/>
        <v>#VALUE!</v>
      </c>
      <c r="AJ107" s="56" t="e">
        <f t="shared" ca="1" si="61"/>
        <v>#VALUE!</v>
      </c>
      <c r="AK107" s="56" t="e">
        <f t="shared" ca="1" si="61"/>
        <v>#VALUE!</v>
      </c>
      <c r="AL107" s="56" t="e">
        <f t="shared" ca="1" si="61"/>
        <v>#VALUE!</v>
      </c>
      <c r="AM107" s="56"/>
      <c r="AN107" s="56"/>
      <c r="AO107" s="56"/>
      <c r="AP107" s="56"/>
      <c r="AQ107" s="56"/>
    </row>
    <row r="108" spans="1:43" ht="18" x14ac:dyDescent="0.35">
      <c r="A108" s="382" t="s">
        <v>665</v>
      </c>
      <c r="B108" s="25" t="s">
        <v>165</v>
      </c>
      <c r="C108" s="63" t="s">
        <v>221</v>
      </c>
      <c r="D108" s="25" t="s">
        <v>153</v>
      </c>
      <c r="E108" s="46" t="str">
        <f t="shared" ref="E108:E110" si="62">$A$1</f>
        <v>Other animals (fur animals)</v>
      </c>
      <c r="F108" s="25" t="s">
        <v>122</v>
      </c>
      <c r="G108" s="358"/>
      <c r="H108" s="56" t="e">
        <f t="shared" ref="H108:AL108" ca="1" si="63">(H73+H61+H105)-SUM(H88:H91)</f>
        <v>#VALUE!</v>
      </c>
      <c r="I108" s="56" t="e">
        <f t="shared" ca="1" si="63"/>
        <v>#VALUE!</v>
      </c>
      <c r="J108" s="56" t="e">
        <f t="shared" ca="1" si="63"/>
        <v>#VALUE!</v>
      </c>
      <c r="K108" s="56" t="e">
        <f t="shared" ca="1" si="63"/>
        <v>#VALUE!</v>
      </c>
      <c r="L108" s="56" t="e">
        <f t="shared" ca="1" si="63"/>
        <v>#VALUE!</v>
      </c>
      <c r="M108" s="56" t="e">
        <f t="shared" ca="1" si="63"/>
        <v>#VALUE!</v>
      </c>
      <c r="N108" s="56" t="e">
        <f t="shared" ca="1" si="63"/>
        <v>#VALUE!</v>
      </c>
      <c r="O108" s="56" t="e">
        <f t="shared" ca="1" si="63"/>
        <v>#VALUE!</v>
      </c>
      <c r="P108" s="56" t="e">
        <f t="shared" ca="1" si="63"/>
        <v>#VALUE!</v>
      </c>
      <c r="Q108" s="56" t="e">
        <f t="shared" ca="1" si="63"/>
        <v>#VALUE!</v>
      </c>
      <c r="R108" s="56" t="e">
        <f t="shared" ca="1" si="63"/>
        <v>#VALUE!</v>
      </c>
      <c r="S108" s="56" t="e">
        <f t="shared" ca="1" si="63"/>
        <v>#VALUE!</v>
      </c>
      <c r="T108" s="56" t="e">
        <f t="shared" ca="1" si="63"/>
        <v>#VALUE!</v>
      </c>
      <c r="U108" s="56" t="e">
        <f t="shared" ca="1" si="63"/>
        <v>#VALUE!</v>
      </c>
      <c r="V108" s="56" t="e">
        <f t="shared" ca="1" si="63"/>
        <v>#VALUE!</v>
      </c>
      <c r="W108" s="56" t="e">
        <f t="shared" ca="1" si="63"/>
        <v>#VALUE!</v>
      </c>
      <c r="X108" s="56" t="e">
        <f t="shared" ca="1" si="63"/>
        <v>#VALUE!</v>
      </c>
      <c r="Y108" s="56" t="e">
        <f t="shared" ca="1" si="63"/>
        <v>#VALUE!</v>
      </c>
      <c r="Z108" s="56" t="e">
        <f t="shared" ca="1" si="63"/>
        <v>#VALUE!</v>
      </c>
      <c r="AA108" s="56" t="e">
        <f t="shared" ca="1" si="63"/>
        <v>#VALUE!</v>
      </c>
      <c r="AB108" s="56" t="e">
        <f t="shared" ca="1" si="63"/>
        <v>#VALUE!</v>
      </c>
      <c r="AC108" s="56" t="e">
        <f t="shared" ca="1" si="63"/>
        <v>#VALUE!</v>
      </c>
      <c r="AD108" s="56" t="e">
        <f t="shared" ca="1" si="63"/>
        <v>#VALUE!</v>
      </c>
      <c r="AE108" s="56" t="e">
        <f t="shared" ca="1" si="63"/>
        <v>#VALUE!</v>
      </c>
      <c r="AF108" s="56" t="e">
        <f t="shared" ca="1" si="63"/>
        <v>#VALUE!</v>
      </c>
      <c r="AG108" s="56" t="e">
        <f t="shared" ca="1" si="63"/>
        <v>#VALUE!</v>
      </c>
      <c r="AH108" s="56" t="e">
        <f t="shared" ca="1" si="63"/>
        <v>#VALUE!</v>
      </c>
      <c r="AI108" s="56" t="e">
        <f t="shared" ca="1" si="63"/>
        <v>#VALUE!</v>
      </c>
      <c r="AJ108" s="56" t="e">
        <f t="shared" ca="1" si="63"/>
        <v>#VALUE!</v>
      </c>
      <c r="AK108" s="56" t="e">
        <f t="shared" ca="1" si="63"/>
        <v>#VALUE!</v>
      </c>
      <c r="AL108" s="56" t="e">
        <f t="shared" ca="1" si="63"/>
        <v>#VALUE!</v>
      </c>
      <c r="AM108" s="56"/>
      <c r="AN108" s="56"/>
      <c r="AO108" s="56"/>
      <c r="AP108" s="56"/>
      <c r="AQ108" s="56"/>
    </row>
    <row r="109" spans="1:43" ht="18" x14ac:dyDescent="0.35">
      <c r="A109" s="89" t="s">
        <v>666</v>
      </c>
      <c r="B109" s="25" t="s">
        <v>165</v>
      </c>
      <c r="C109" s="63" t="s">
        <v>222</v>
      </c>
      <c r="D109" s="25" t="s">
        <v>153</v>
      </c>
      <c r="E109" s="46" t="str">
        <f t="shared" si="62"/>
        <v>Other animals (fur animals)</v>
      </c>
      <c r="F109" s="25" t="s">
        <v>122</v>
      </c>
      <c r="G109" s="381"/>
      <c r="H109" s="56" t="e">
        <f t="shared" ref="H109:AL109" ca="1" si="64">(H62+H74)-SUM(H92:H95)</f>
        <v>#VALUE!</v>
      </c>
      <c r="I109" s="56" t="e">
        <f t="shared" ca="1" si="64"/>
        <v>#VALUE!</v>
      </c>
      <c r="J109" s="56" t="e">
        <f t="shared" ca="1" si="64"/>
        <v>#VALUE!</v>
      </c>
      <c r="K109" s="56" t="e">
        <f t="shared" ca="1" si="64"/>
        <v>#VALUE!</v>
      </c>
      <c r="L109" s="56" t="e">
        <f t="shared" ca="1" si="64"/>
        <v>#VALUE!</v>
      </c>
      <c r="M109" s="56" t="e">
        <f t="shared" ca="1" si="64"/>
        <v>#VALUE!</v>
      </c>
      <c r="N109" s="56" t="e">
        <f t="shared" ca="1" si="64"/>
        <v>#VALUE!</v>
      </c>
      <c r="O109" s="56" t="e">
        <f t="shared" ca="1" si="64"/>
        <v>#VALUE!</v>
      </c>
      <c r="P109" s="56" t="e">
        <f t="shared" ca="1" si="64"/>
        <v>#VALUE!</v>
      </c>
      <c r="Q109" s="56" t="e">
        <f t="shared" ca="1" si="64"/>
        <v>#VALUE!</v>
      </c>
      <c r="R109" s="56" t="e">
        <f t="shared" ca="1" si="64"/>
        <v>#VALUE!</v>
      </c>
      <c r="S109" s="56" t="e">
        <f t="shared" ca="1" si="64"/>
        <v>#VALUE!</v>
      </c>
      <c r="T109" s="56" t="e">
        <f t="shared" ca="1" si="64"/>
        <v>#VALUE!</v>
      </c>
      <c r="U109" s="56" t="e">
        <f t="shared" ca="1" si="64"/>
        <v>#VALUE!</v>
      </c>
      <c r="V109" s="56" t="e">
        <f t="shared" ca="1" si="64"/>
        <v>#VALUE!</v>
      </c>
      <c r="W109" s="56" t="e">
        <f t="shared" ca="1" si="64"/>
        <v>#VALUE!</v>
      </c>
      <c r="X109" s="56" t="e">
        <f t="shared" ca="1" si="64"/>
        <v>#VALUE!</v>
      </c>
      <c r="Y109" s="56" t="e">
        <f t="shared" ca="1" si="64"/>
        <v>#VALUE!</v>
      </c>
      <c r="Z109" s="56" t="e">
        <f t="shared" ca="1" si="64"/>
        <v>#VALUE!</v>
      </c>
      <c r="AA109" s="56" t="e">
        <f t="shared" ca="1" si="64"/>
        <v>#VALUE!</v>
      </c>
      <c r="AB109" s="56" t="e">
        <f t="shared" ca="1" si="64"/>
        <v>#VALUE!</v>
      </c>
      <c r="AC109" s="56" t="e">
        <f t="shared" ca="1" si="64"/>
        <v>#VALUE!</v>
      </c>
      <c r="AD109" s="56" t="e">
        <f t="shared" ca="1" si="64"/>
        <v>#VALUE!</v>
      </c>
      <c r="AE109" s="56" t="e">
        <f t="shared" ca="1" si="64"/>
        <v>#VALUE!</v>
      </c>
      <c r="AF109" s="56" t="e">
        <f t="shared" ca="1" si="64"/>
        <v>#VALUE!</v>
      </c>
      <c r="AG109" s="56" t="e">
        <f t="shared" ca="1" si="64"/>
        <v>#VALUE!</v>
      </c>
      <c r="AH109" s="56" t="e">
        <f t="shared" ca="1" si="64"/>
        <v>#VALUE!</v>
      </c>
      <c r="AI109" s="56" t="e">
        <f t="shared" ca="1" si="64"/>
        <v>#VALUE!</v>
      </c>
      <c r="AJ109" s="56" t="e">
        <f t="shared" ca="1" si="64"/>
        <v>#VALUE!</v>
      </c>
      <c r="AK109" s="56" t="e">
        <f t="shared" ca="1" si="64"/>
        <v>#VALUE!</v>
      </c>
      <c r="AL109" s="56" t="e">
        <f t="shared" ca="1" si="64"/>
        <v>#VALUE!</v>
      </c>
      <c r="AM109" s="56"/>
      <c r="AN109" s="56"/>
      <c r="AO109" s="56"/>
      <c r="AP109" s="56"/>
      <c r="AQ109" s="56"/>
    </row>
    <row r="110" spans="1:43" ht="18" x14ac:dyDescent="0.35">
      <c r="A110" s="89" t="s">
        <v>667</v>
      </c>
      <c r="B110" s="25" t="s">
        <v>165</v>
      </c>
      <c r="C110" s="63" t="s">
        <v>223</v>
      </c>
      <c r="D110" s="25" t="s">
        <v>153</v>
      </c>
      <c r="E110" s="46" t="str">
        <f t="shared" si="62"/>
        <v>Other animals (fur animals)</v>
      </c>
      <c r="F110" s="25" t="s">
        <v>122</v>
      </c>
      <c r="G110" s="181"/>
      <c r="H110" s="56" t="e">
        <f t="shared" ref="H110:AL110" ca="1" si="65">(H63+H75)-SUM(H92:H95)</f>
        <v>#VALUE!</v>
      </c>
      <c r="I110" s="56" t="e">
        <f t="shared" ca="1" si="65"/>
        <v>#VALUE!</v>
      </c>
      <c r="J110" s="56" t="e">
        <f t="shared" ca="1" si="65"/>
        <v>#VALUE!</v>
      </c>
      <c r="K110" s="56" t="e">
        <f t="shared" ca="1" si="65"/>
        <v>#VALUE!</v>
      </c>
      <c r="L110" s="56" t="e">
        <f t="shared" ca="1" si="65"/>
        <v>#VALUE!</v>
      </c>
      <c r="M110" s="56" t="e">
        <f t="shared" ca="1" si="65"/>
        <v>#VALUE!</v>
      </c>
      <c r="N110" s="56" t="e">
        <f t="shared" ca="1" si="65"/>
        <v>#VALUE!</v>
      </c>
      <c r="O110" s="56" t="e">
        <f t="shared" ca="1" si="65"/>
        <v>#VALUE!</v>
      </c>
      <c r="P110" s="56" t="e">
        <f t="shared" ca="1" si="65"/>
        <v>#VALUE!</v>
      </c>
      <c r="Q110" s="56" t="e">
        <f t="shared" ca="1" si="65"/>
        <v>#VALUE!</v>
      </c>
      <c r="R110" s="56" t="e">
        <f t="shared" ca="1" si="65"/>
        <v>#VALUE!</v>
      </c>
      <c r="S110" s="56" t="e">
        <f t="shared" ca="1" si="65"/>
        <v>#VALUE!</v>
      </c>
      <c r="T110" s="56" t="e">
        <f t="shared" ca="1" si="65"/>
        <v>#VALUE!</v>
      </c>
      <c r="U110" s="56" t="e">
        <f t="shared" ca="1" si="65"/>
        <v>#VALUE!</v>
      </c>
      <c r="V110" s="56" t="e">
        <f t="shared" ca="1" si="65"/>
        <v>#VALUE!</v>
      </c>
      <c r="W110" s="56" t="e">
        <f t="shared" ca="1" si="65"/>
        <v>#VALUE!</v>
      </c>
      <c r="X110" s="56" t="e">
        <f t="shared" ca="1" si="65"/>
        <v>#VALUE!</v>
      </c>
      <c r="Y110" s="56" t="e">
        <f t="shared" ca="1" si="65"/>
        <v>#VALUE!</v>
      </c>
      <c r="Z110" s="56" t="e">
        <f t="shared" ca="1" si="65"/>
        <v>#VALUE!</v>
      </c>
      <c r="AA110" s="56" t="e">
        <f t="shared" ca="1" si="65"/>
        <v>#VALUE!</v>
      </c>
      <c r="AB110" s="56" t="e">
        <f t="shared" ca="1" si="65"/>
        <v>#VALUE!</v>
      </c>
      <c r="AC110" s="56" t="e">
        <f t="shared" ca="1" si="65"/>
        <v>#VALUE!</v>
      </c>
      <c r="AD110" s="56" t="e">
        <f t="shared" ca="1" si="65"/>
        <v>#VALUE!</v>
      </c>
      <c r="AE110" s="56" t="e">
        <f t="shared" ca="1" si="65"/>
        <v>#VALUE!</v>
      </c>
      <c r="AF110" s="56" t="e">
        <f t="shared" ca="1" si="65"/>
        <v>#VALUE!</v>
      </c>
      <c r="AG110" s="56" t="e">
        <f t="shared" ca="1" si="65"/>
        <v>#VALUE!</v>
      </c>
      <c r="AH110" s="56" t="e">
        <f t="shared" ca="1" si="65"/>
        <v>#VALUE!</v>
      </c>
      <c r="AI110" s="56" t="e">
        <f t="shared" ca="1" si="65"/>
        <v>#VALUE!</v>
      </c>
      <c r="AJ110" s="56" t="e">
        <f t="shared" ca="1" si="65"/>
        <v>#VALUE!</v>
      </c>
      <c r="AK110" s="56" t="e">
        <f t="shared" ca="1" si="65"/>
        <v>#VALUE!</v>
      </c>
      <c r="AL110" s="56" t="e">
        <f t="shared" ca="1" si="65"/>
        <v>#VALUE!</v>
      </c>
      <c r="AM110" s="56"/>
      <c r="AN110" s="56"/>
      <c r="AO110" s="56"/>
      <c r="AP110" s="56"/>
      <c r="AQ110" s="56"/>
    </row>
    <row r="111" spans="1:43" x14ac:dyDescent="0.25">
      <c r="A111" s="105" t="s">
        <v>513</v>
      </c>
      <c r="B111" s="25"/>
      <c r="C111" s="82" t="s">
        <v>405</v>
      </c>
      <c r="D111" s="26" t="s">
        <v>153</v>
      </c>
      <c r="E111" s="108"/>
      <c r="F111" s="26" t="s">
        <v>122</v>
      </c>
      <c r="G111" s="225" t="str">
        <f ca="1">IFERROR(IF(SUM($H111:AQ111)=0,"OK","Error - all years do not = 0"),"Error - check input data")</f>
        <v>Error - check input data</v>
      </c>
      <c r="H111" s="74" t="e">
        <f t="shared" ref="H111:AL111" ca="1" si="66">(H78+ H104 + (((H28+H34)-(H46+H48))*(1-(H58 + H65))))-SUM(H88:H91)-H107</f>
        <v>#VALUE!</v>
      </c>
      <c r="I111" s="74" t="e">
        <f t="shared" ca="1" si="66"/>
        <v>#VALUE!</v>
      </c>
      <c r="J111" s="74" t="e">
        <f t="shared" ca="1" si="66"/>
        <v>#VALUE!</v>
      </c>
      <c r="K111" s="74" t="e">
        <f t="shared" ca="1" si="66"/>
        <v>#VALUE!</v>
      </c>
      <c r="L111" s="74" t="e">
        <f t="shared" ca="1" si="66"/>
        <v>#VALUE!</v>
      </c>
      <c r="M111" s="74" t="e">
        <f t="shared" ca="1" si="66"/>
        <v>#VALUE!</v>
      </c>
      <c r="N111" s="74" t="e">
        <f t="shared" ca="1" si="66"/>
        <v>#VALUE!</v>
      </c>
      <c r="O111" s="74" t="e">
        <f t="shared" ca="1" si="66"/>
        <v>#VALUE!</v>
      </c>
      <c r="P111" s="74" t="e">
        <f t="shared" ca="1" si="66"/>
        <v>#VALUE!</v>
      </c>
      <c r="Q111" s="74" t="e">
        <f t="shared" ca="1" si="66"/>
        <v>#VALUE!</v>
      </c>
      <c r="R111" s="74" t="e">
        <f t="shared" ca="1" si="66"/>
        <v>#VALUE!</v>
      </c>
      <c r="S111" s="74" t="e">
        <f t="shared" ca="1" si="66"/>
        <v>#VALUE!</v>
      </c>
      <c r="T111" s="74" t="e">
        <f t="shared" ca="1" si="66"/>
        <v>#VALUE!</v>
      </c>
      <c r="U111" s="74" t="e">
        <f t="shared" ca="1" si="66"/>
        <v>#VALUE!</v>
      </c>
      <c r="V111" s="74" t="e">
        <f t="shared" ca="1" si="66"/>
        <v>#VALUE!</v>
      </c>
      <c r="W111" s="74" t="e">
        <f t="shared" ca="1" si="66"/>
        <v>#VALUE!</v>
      </c>
      <c r="X111" s="74" t="e">
        <f t="shared" ca="1" si="66"/>
        <v>#VALUE!</v>
      </c>
      <c r="Y111" s="74" t="e">
        <f t="shared" ca="1" si="66"/>
        <v>#VALUE!</v>
      </c>
      <c r="Z111" s="74" t="e">
        <f t="shared" ca="1" si="66"/>
        <v>#VALUE!</v>
      </c>
      <c r="AA111" s="74" t="e">
        <f t="shared" ca="1" si="66"/>
        <v>#VALUE!</v>
      </c>
      <c r="AB111" s="74" t="e">
        <f t="shared" ca="1" si="66"/>
        <v>#VALUE!</v>
      </c>
      <c r="AC111" s="74" t="e">
        <f t="shared" ca="1" si="66"/>
        <v>#VALUE!</v>
      </c>
      <c r="AD111" s="74" t="e">
        <f t="shared" ca="1" si="66"/>
        <v>#VALUE!</v>
      </c>
      <c r="AE111" s="74" t="e">
        <f t="shared" ca="1" si="66"/>
        <v>#VALUE!</v>
      </c>
      <c r="AF111" s="74" t="e">
        <f t="shared" ca="1" si="66"/>
        <v>#VALUE!</v>
      </c>
      <c r="AG111" s="74" t="e">
        <f t="shared" ca="1" si="66"/>
        <v>#VALUE!</v>
      </c>
      <c r="AH111" s="74" t="e">
        <f t="shared" ca="1" si="66"/>
        <v>#VALUE!</v>
      </c>
      <c r="AI111" s="74" t="e">
        <f t="shared" ca="1" si="66"/>
        <v>#VALUE!</v>
      </c>
      <c r="AJ111" s="74" t="e">
        <f t="shared" ca="1" si="66"/>
        <v>#VALUE!</v>
      </c>
      <c r="AK111" s="74" t="e">
        <f t="shared" ca="1" si="66"/>
        <v>#VALUE!</v>
      </c>
      <c r="AL111" s="74" t="e">
        <f t="shared" ca="1" si="66"/>
        <v>#VALUE!</v>
      </c>
      <c r="AM111" s="74"/>
      <c r="AN111" s="74"/>
      <c r="AO111" s="74"/>
      <c r="AP111" s="74"/>
      <c r="AQ111" s="74"/>
    </row>
    <row r="112" spans="1:43" ht="18" x14ac:dyDescent="0.25">
      <c r="A112" s="106" t="s">
        <v>525</v>
      </c>
      <c r="B112" s="25"/>
      <c r="C112" s="82" t="s">
        <v>406</v>
      </c>
      <c r="D112" s="26" t="s">
        <v>153</v>
      </c>
      <c r="E112" s="108"/>
      <c r="F112" s="26" t="s">
        <v>122</v>
      </c>
      <c r="G112" s="225" t="str">
        <f ca="1">IFERROR(IF(ROUND(SUM($H112:AQ112),10)=0,"OK","Error - all years do not = 0"),"Error - check input data")</f>
        <v>Error - check input data</v>
      </c>
      <c r="H112" s="74" t="e">
        <f t="shared" ref="H112:AL112" ca="1" si="67">(((H35-(H50*H53) - H47) * (1-H68)) - SUM(H92:H95)) - H109</f>
        <v>#VALUE!</v>
      </c>
      <c r="I112" s="74" t="e">
        <f t="shared" ca="1" si="67"/>
        <v>#VALUE!</v>
      </c>
      <c r="J112" s="74" t="e">
        <f t="shared" ca="1" si="67"/>
        <v>#VALUE!</v>
      </c>
      <c r="K112" s="74" t="e">
        <f t="shared" ca="1" si="67"/>
        <v>#VALUE!</v>
      </c>
      <c r="L112" s="74" t="e">
        <f t="shared" ca="1" si="67"/>
        <v>#VALUE!</v>
      </c>
      <c r="M112" s="74" t="e">
        <f t="shared" ca="1" si="67"/>
        <v>#VALUE!</v>
      </c>
      <c r="N112" s="74" t="e">
        <f t="shared" ca="1" si="67"/>
        <v>#VALUE!</v>
      </c>
      <c r="O112" s="74" t="e">
        <f t="shared" ca="1" si="67"/>
        <v>#VALUE!</v>
      </c>
      <c r="P112" s="74" t="e">
        <f t="shared" ca="1" si="67"/>
        <v>#VALUE!</v>
      </c>
      <c r="Q112" s="74" t="e">
        <f t="shared" ca="1" si="67"/>
        <v>#VALUE!</v>
      </c>
      <c r="R112" s="74" t="e">
        <f t="shared" ca="1" si="67"/>
        <v>#VALUE!</v>
      </c>
      <c r="S112" s="74" t="e">
        <f t="shared" ca="1" si="67"/>
        <v>#VALUE!</v>
      </c>
      <c r="T112" s="74" t="e">
        <f t="shared" ca="1" si="67"/>
        <v>#VALUE!</v>
      </c>
      <c r="U112" s="74" t="e">
        <f t="shared" ca="1" si="67"/>
        <v>#VALUE!</v>
      </c>
      <c r="V112" s="74" t="e">
        <f t="shared" ca="1" si="67"/>
        <v>#VALUE!</v>
      </c>
      <c r="W112" s="74" t="e">
        <f t="shared" ca="1" si="67"/>
        <v>#VALUE!</v>
      </c>
      <c r="X112" s="74" t="e">
        <f t="shared" ca="1" si="67"/>
        <v>#VALUE!</v>
      </c>
      <c r="Y112" s="74" t="e">
        <f t="shared" ca="1" si="67"/>
        <v>#VALUE!</v>
      </c>
      <c r="Z112" s="74" t="e">
        <f t="shared" ca="1" si="67"/>
        <v>#VALUE!</v>
      </c>
      <c r="AA112" s="74" t="e">
        <f t="shared" ca="1" si="67"/>
        <v>#VALUE!</v>
      </c>
      <c r="AB112" s="74" t="e">
        <f t="shared" ca="1" si="67"/>
        <v>#VALUE!</v>
      </c>
      <c r="AC112" s="74" t="e">
        <f t="shared" ca="1" si="67"/>
        <v>#VALUE!</v>
      </c>
      <c r="AD112" s="74" t="e">
        <f t="shared" ca="1" si="67"/>
        <v>#VALUE!</v>
      </c>
      <c r="AE112" s="74" t="e">
        <f t="shared" ca="1" si="67"/>
        <v>#VALUE!</v>
      </c>
      <c r="AF112" s="74" t="e">
        <f t="shared" ca="1" si="67"/>
        <v>#VALUE!</v>
      </c>
      <c r="AG112" s="74" t="e">
        <f t="shared" ca="1" si="67"/>
        <v>#VALUE!</v>
      </c>
      <c r="AH112" s="74" t="e">
        <f t="shared" ca="1" si="67"/>
        <v>#VALUE!</v>
      </c>
      <c r="AI112" s="74" t="e">
        <f t="shared" ca="1" si="67"/>
        <v>#VALUE!</v>
      </c>
      <c r="AJ112" s="74" t="e">
        <f t="shared" ca="1" si="67"/>
        <v>#VALUE!</v>
      </c>
      <c r="AK112" s="74" t="e">
        <f t="shared" ca="1" si="67"/>
        <v>#VALUE!</v>
      </c>
      <c r="AL112" s="74" t="e">
        <f t="shared" ca="1" si="67"/>
        <v>#VALUE!</v>
      </c>
      <c r="AM112" s="74"/>
      <c r="AN112" s="74"/>
      <c r="AO112" s="74"/>
      <c r="AP112" s="74"/>
      <c r="AQ112" s="74"/>
    </row>
    <row r="113" spans="1:43" ht="15.75" x14ac:dyDescent="0.25">
      <c r="A113" s="65" t="s">
        <v>69</v>
      </c>
      <c r="B113" s="145" t="s">
        <v>514</v>
      </c>
      <c r="C113" s="32"/>
      <c r="D113" s="32"/>
      <c r="E113" s="32"/>
      <c r="F113" s="32"/>
      <c r="G113" s="222"/>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x14ac:dyDescent="0.25">
      <c r="A114" s="66" t="str">
        <f t="shared" ref="A114:A115" si="68">C114&amp;"_"&amp;E114</f>
        <v>EF_NH3_applic_slurry_Other animals (fur animals)</v>
      </c>
      <c r="B114" s="25" t="s">
        <v>128</v>
      </c>
      <c r="C114" s="2" t="s">
        <v>322</v>
      </c>
      <c r="D114" s="77" t="str">
        <f ca="1">VLOOKUP(A114,Parameters,4,0)</f>
        <v>NH3-N</v>
      </c>
      <c r="E114" s="46" t="str">
        <f t="shared" ref="E114:E136" si="69">$A$1</f>
        <v>Other animals (fur animals)</v>
      </c>
      <c r="F114" s="77" t="str">
        <f ca="1">VLOOKUP(A114,Parameters,6,0)</f>
        <v>Fraction TAN</v>
      </c>
      <c r="G114" s="175"/>
      <c r="H114" s="56">
        <f ca="1">INDEX(Parameters,MATCH($A114,Parameters!$A:$A,0),MATCH(H$3,Parameters!$8:$8,0))</f>
        <v>0</v>
      </c>
      <c r="I114" s="56">
        <f ca="1">INDEX(Parameters,MATCH($A114,Parameters!$A:$A,0),MATCH(I$3,Parameters!$8:$8,0))</f>
        <v>0</v>
      </c>
      <c r="J114" s="56">
        <f ca="1">INDEX(Parameters,MATCH($A114,Parameters!$A:$A,0),MATCH(J$3,Parameters!$8:$8,0))</f>
        <v>0</v>
      </c>
      <c r="K114" s="56">
        <f ca="1">INDEX(Parameters,MATCH($A114,Parameters!$A:$A,0),MATCH(K$3,Parameters!$8:$8,0))</f>
        <v>0</v>
      </c>
      <c r="L114" s="56">
        <f ca="1">INDEX(Parameters,MATCH($A114,Parameters!$A:$A,0),MATCH(L$3,Parameters!$8:$8,0))</f>
        <v>0</v>
      </c>
      <c r="M114" s="56">
        <f ca="1">INDEX(Parameters,MATCH($A114,Parameters!$A:$A,0),MATCH(M$3,Parameters!$8:$8,0))</f>
        <v>0</v>
      </c>
      <c r="N114" s="56">
        <f ca="1">INDEX(Parameters,MATCH($A114,Parameters!$A:$A,0),MATCH(N$3,Parameters!$8:$8,0))</f>
        <v>0</v>
      </c>
      <c r="O114" s="56">
        <f ca="1">INDEX(Parameters,MATCH($A114,Parameters!$A:$A,0),MATCH(O$3,Parameters!$8:$8,0))</f>
        <v>0</v>
      </c>
      <c r="P114" s="56">
        <f ca="1">INDEX(Parameters,MATCH($A114,Parameters!$A:$A,0),MATCH(P$3,Parameters!$8:$8,0))</f>
        <v>0</v>
      </c>
      <c r="Q114" s="56">
        <f ca="1">INDEX(Parameters,MATCH($A114,Parameters!$A:$A,0),MATCH(Q$3,Parameters!$8:$8,0))</f>
        <v>0</v>
      </c>
      <c r="R114" s="56">
        <f ca="1">INDEX(Parameters,MATCH($A114,Parameters!$A:$A,0),MATCH(R$3,Parameters!$8:$8,0))</f>
        <v>0</v>
      </c>
      <c r="S114" s="56">
        <f ca="1">INDEX(Parameters,MATCH($A114,Parameters!$A:$A,0),MATCH(S$3,Parameters!$8:$8,0))</f>
        <v>0</v>
      </c>
      <c r="T114" s="56">
        <f ca="1">INDEX(Parameters,MATCH($A114,Parameters!$A:$A,0),MATCH(T$3,Parameters!$8:$8,0))</f>
        <v>0</v>
      </c>
      <c r="U114" s="56">
        <f ca="1">INDEX(Parameters,MATCH($A114,Parameters!$A:$A,0),MATCH(U$3,Parameters!$8:$8,0))</f>
        <v>0</v>
      </c>
      <c r="V114" s="56">
        <f ca="1">INDEX(Parameters,MATCH($A114,Parameters!$A:$A,0),MATCH(V$3,Parameters!$8:$8,0))</f>
        <v>0</v>
      </c>
      <c r="W114" s="56">
        <f ca="1">INDEX(Parameters,MATCH($A114,Parameters!$A:$A,0),MATCH(W$3,Parameters!$8:$8,0))</f>
        <v>0</v>
      </c>
      <c r="X114" s="56">
        <f ca="1">INDEX(Parameters,MATCH($A114,Parameters!$A:$A,0),MATCH(X$3,Parameters!$8:$8,0))</f>
        <v>0</v>
      </c>
      <c r="Y114" s="56">
        <f ca="1">INDEX(Parameters,MATCH($A114,Parameters!$A:$A,0),MATCH(Y$3,Parameters!$8:$8,0))</f>
        <v>0</v>
      </c>
      <c r="Z114" s="56">
        <f ca="1">INDEX(Parameters,MATCH($A114,Parameters!$A:$A,0),MATCH(Z$3,Parameters!$8:$8,0))</f>
        <v>0</v>
      </c>
      <c r="AA114" s="56">
        <f ca="1">INDEX(Parameters,MATCH($A114,Parameters!$A:$A,0),MATCH(AA$3,Parameters!$8:$8,0))</f>
        <v>0</v>
      </c>
      <c r="AB114" s="56">
        <f ca="1">INDEX(Parameters,MATCH($A114,Parameters!$A:$A,0),MATCH(AB$3,Parameters!$8:$8,0))</f>
        <v>0</v>
      </c>
      <c r="AC114" s="56">
        <f ca="1">INDEX(Parameters,MATCH($A114,Parameters!$A:$A,0),MATCH(AC$3,Parameters!$8:$8,0))</f>
        <v>0</v>
      </c>
      <c r="AD114" s="56">
        <f ca="1">INDEX(Parameters,MATCH($A114,Parameters!$A:$A,0),MATCH(AD$3,Parameters!$8:$8,0))</f>
        <v>0</v>
      </c>
      <c r="AE114" s="56">
        <f ca="1">INDEX(Parameters,MATCH($A114,Parameters!$A:$A,0),MATCH(AE$3,Parameters!$8:$8,0))</f>
        <v>0</v>
      </c>
      <c r="AF114" s="56">
        <f ca="1">INDEX(Parameters,MATCH($A114,Parameters!$A:$A,0),MATCH(AF$3,Parameters!$8:$8,0))</f>
        <v>0</v>
      </c>
      <c r="AG114" s="56">
        <f ca="1">INDEX(Parameters,MATCH($A114,Parameters!$A:$A,0),MATCH(AG$3,Parameters!$8:$8,0))</f>
        <v>0</v>
      </c>
      <c r="AH114" s="56">
        <f ca="1">INDEX(Parameters,MATCH($A114,Parameters!$A:$A,0),MATCH(AH$3,Parameters!$8:$8,0))</f>
        <v>0</v>
      </c>
      <c r="AI114" s="56">
        <f ca="1">INDEX(Parameters,MATCH($A114,Parameters!$A:$A,0),MATCH(AI$3,Parameters!$8:$8,0))</f>
        <v>0</v>
      </c>
      <c r="AJ114" s="56">
        <f ca="1">INDEX(Parameters,MATCH($A114,Parameters!$A:$A,0),MATCH(AJ$3,Parameters!$8:$8,0))</f>
        <v>0</v>
      </c>
      <c r="AK114" s="56">
        <f ca="1">INDEX(Parameters,MATCH($A114,Parameters!$A:$A,0),MATCH(AK$3,Parameters!$8:$8,0))</f>
        <v>0</v>
      </c>
      <c r="AL114" s="56">
        <f ca="1">INDEX(Parameters,MATCH($A114,Parameters!$A:$A,0),MATCH(AL$3,Parameters!$8:$8,0))</f>
        <v>0</v>
      </c>
      <c r="AM114" s="56"/>
      <c r="AN114" s="56"/>
      <c r="AO114" s="56"/>
      <c r="AP114" s="56"/>
      <c r="AQ114" s="56"/>
    </row>
    <row r="115" spans="1:43" x14ac:dyDescent="0.25">
      <c r="A115" s="66" t="str">
        <f t="shared" si="68"/>
        <v>EF_NH3_applic_solid_Other animals (fur animals)</v>
      </c>
      <c r="B115" s="25" t="s">
        <v>128</v>
      </c>
      <c r="C115" s="2" t="s">
        <v>323</v>
      </c>
      <c r="D115" s="77" t="str">
        <f ca="1">VLOOKUP(A115,Parameters,4,0)</f>
        <v>NH3-N</v>
      </c>
      <c r="E115" s="46" t="str">
        <f t="shared" si="69"/>
        <v>Other animals (fur animals)</v>
      </c>
      <c r="F115" s="77" t="str">
        <f ca="1">VLOOKUP(A115,Parameters,6,0)</f>
        <v>Fraction TAN</v>
      </c>
      <c r="G115" s="175"/>
      <c r="H115" s="56">
        <f ca="1">INDEX(Parameters,MATCH($A115,Parameters!$A:$A,0),MATCH(H$3,Parameters!$8:$8,0))</f>
        <v>0</v>
      </c>
      <c r="I115" s="56">
        <f ca="1">INDEX(Parameters,MATCH($A115,Parameters!$A:$A,0),MATCH(I$3,Parameters!$8:$8,0))</f>
        <v>0</v>
      </c>
      <c r="J115" s="56">
        <f ca="1">INDEX(Parameters,MATCH($A115,Parameters!$A:$A,0),MATCH(J$3,Parameters!$8:$8,0))</f>
        <v>0</v>
      </c>
      <c r="K115" s="56">
        <f ca="1">INDEX(Parameters,MATCH($A115,Parameters!$A:$A,0),MATCH(K$3,Parameters!$8:$8,0))</f>
        <v>0</v>
      </c>
      <c r="L115" s="56">
        <f ca="1">INDEX(Parameters,MATCH($A115,Parameters!$A:$A,0),MATCH(L$3,Parameters!$8:$8,0))</f>
        <v>0</v>
      </c>
      <c r="M115" s="56">
        <f ca="1">INDEX(Parameters,MATCH($A115,Parameters!$A:$A,0),MATCH(M$3,Parameters!$8:$8,0))</f>
        <v>0</v>
      </c>
      <c r="N115" s="56">
        <f ca="1">INDEX(Parameters,MATCH($A115,Parameters!$A:$A,0),MATCH(N$3,Parameters!$8:$8,0))</f>
        <v>0</v>
      </c>
      <c r="O115" s="56">
        <f ca="1">INDEX(Parameters,MATCH($A115,Parameters!$A:$A,0),MATCH(O$3,Parameters!$8:$8,0))</f>
        <v>0</v>
      </c>
      <c r="P115" s="56">
        <f ca="1">INDEX(Parameters,MATCH($A115,Parameters!$A:$A,0),MATCH(P$3,Parameters!$8:$8,0))</f>
        <v>0</v>
      </c>
      <c r="Q115" s="56">
        <f ca="1">INDEX(Parameters,MATCH($A115,Parameters!$A:$A,0),MATCH(Q$3,Parameters!$8:$8,0))</f>
        <v>0</v>
      </c>
      <c r="R115" s="56">
        <f ca="1">INDEX(Parameters,MATCH($A115,Parameters!$A:$A,0),MATCH(R$3,Parameters!$8:$8,0))</f>
        <v>0</v>
      </c>
      <c r="S115" s="56">
        <f ca="1">INDEX(Parameters,MATCH($A115,Parameters!$A:$A,0),MATCH(S$3,Parameters!$8:$8,0))</f>
        <v>0</v>
      </c>
      <c r="T115" s="56">
        <f ca="1">INDEX(Parameters,MATCH($A115,Parameters!$A:$A,0),MATCH(T$3,Parameters!$8:$8,0))</f>
        <v>0</v>
      </c>
      <c r="U115" s="56">
        <f ca="1">INDEX(Parameters,MATCH($A115,Parameters!$A:$A,0),MATCH(U$3,Parameters!$8:$8,0))</f>
        <v>0</v>
      </c>
      <c r="V115" s="56">
        <f ca="1">INDEX(Parameters,MATCH($A115,Parameters!$A:$A,0),MATCH(V$3,Parameters!$8:$8,0))</f>
        <v>0</v>
      </c>
      <c r="W115" s="56">
        <f ca="1">INDEX(Parameters,MATCH($A115,Parameters!$A:$A,0),MATCH(W$3,Parameters!$8:$8,0))</f>
        <v>0</v>
      </c>
      <c r="X115" s="56">
        <f ca="1">INDEX(Parameters,MATCH($A115,Parameters!$A:$A,0),MATCH(X$3,Parameters!$8:$8,0))</f>
        <v>0</v>
      </c>
      <c r="Y115" s="56">
        <f ca="1">INDEX(Parameters,MATCH($A115,Parameters!$A:$A,0),MATCH(Y$3,Parameters!$8:$8,0))</f>
        <v>0</v>
      </c>
      <c r="Z115" s="56">
        <f ca="1">INDEX(Parameters,MATCH($A115,Parameters!$A:$A,0),MATCH(Z$3,Parameters!$8:$8,0))</f>
        <v>0</v>
      </c>
      <c r="AA115" s="56">
        <f ca="1">INDEX(Parameters,MATCH($A115,Parameters!$A:$A,0),MATCH(AA$3,Parameters!$8:$8,0))</f>
        <v>0</v>
      </c>
      <c r="AB115" s="56">
        <f ca="1">INDEX(Parameters,MATCH($A115,Parameters!$A:$A,0),MATCH(AB$3,Parameters!$8:$8,0))</f>
        <v>0</v>
      </c>
      <c r="AC115" s="56">
        <f ca="1">INDEX(Parameters,MATCH($A115,Parameters!$A:$A,0),MATCH(AC$3,Parameters!$8:$8,0))</f>
        <v>0</v>
      </c>
      <c r="AD115" s="56">
        <f ca="1">INDEX(Parameters,MATCH($A115,Parameters!$A:$A,0),MATCH(AD$3,Parameters!$8:$8,0))</f>
        <v>0</v>
      </c>
      <c r="AE115" s="56">
        <f ca="1">INDEX(Parameters,MATCH($A115,Parameters!$A:$A,0),MATCH(AE$3,Parameters!$8:$8,0))</f>
        <v>0</v>
      </c>
      <c r="AF115" s="56">
        <f ca="1">INDEX(Parameters,MATCH($A115,Parameters!$A:$A,0),MATCH(AF$3,Parameters!$8:$8,0))</f>
        <v>0</v>
      </c>
      <c r="AG115" s="56">
        <f ca="1">INDEX(Parameters,MATCH($A115,Parameters!$A:$A,0),MATCH(AG$3,Parameters!$8:$8,0))</f>
        <v>0</v>
      </c>
      <c r="AH115" s="56">
        <f ca="1">INDEX(Parameters,MATCH($A115,Parameters!$A:$A,0),MATCH(AH$3,Parameters!$8:$8,0))</f>
        <v>0</v>
      </c>
      <c r="AI115" s="56">
        <f ca="1">INDEX(Parameters,MATCH($A115,Parameters!$A:$A,0),MATCH(AI$3,Parameters!$8:$8,0))</f>
        <v>0</v>
      </c>
      <c r="AJ115" s="56">
        <f ca="1">INDEX(Parameters,MATCH($A115,Parameters!$A:$A,0),MATCH(AJ$3,Parameters!$8:$8,0))</f>
        <v>0</v>
      </c>
      <c r="AK115" s="56">
        <f ca="1">INDEX(Parameters,MATCH($A115,Parameters!$A:$A,0),MATCH(AK$3,Parameters!$8:$8,0))</f>
        <v>0</v>
      </c>
      <c r="AL115" s="56">
        <f ca="1">INDEX(Parameters,MATCH($A115,Parameters!$A:$A,0),MATCH(AL$3,Parameters!$8:$8,0))</f>
        <v>0</v>
      </c>
      <c r="AM115" s="56"/>
      <c r="AN115" s="56"/>
      <c r="AO115" s="56"/>
      <c r="AP115" s="56"/>
      <c r="AQ115" s="56"/>
    </row>
    <row r="116" spans="1:43" ht="18.75" x14ac:dyDescent="0.35">
      <c r="A116" s="382" t="s">
        <v>319</v>
      </c>
      <c r="B116" s="25" t="s">
        <v>128</v>
      </c>
      <c r="C116" s="69" t="s">
        <v>226</v>
      </c>
      <c r="D116" s="25" t="s">
        <v>252</v>
      </c>
      <c r="E116" s="46" t="str">
        <f t="shared" si="69"/>
        <v>Other animals (fur animals)</v>
      </c>
      <c r="F116" s="25" t="s">
        <v>122</v>
      </c>
      <c r="G116" s="358"/>
      <c r="H116" s="56" t="e">
        <f t="shared" ref="H116:AL116" ca="1" si="70">H107*H114</f>
        <v>#VALUE!</v>
      </c>
      <c r="I116" s="56" t="e">
        <f t="shared" ca="1" si="70"/>
        <v>#VALUE!</v>
      </c>
      <c r="J116" s="56" t="e">
        <f t="shared" ca="1" si="70"/>
        <v>#VALUE!</v>
      </c>
      <c r="K116" s="56" t="e">
        <f t="shared" ca="1" si="70"/>
        <v>#VALUE!</v>
      </c>
      <c r="L116" s="56" t="e">
        <f t="shared" ca="1" si="70"/>
        <v>#VALUE!</v>
      </c>
      <c r="M116" s="56" t="e">
        <f t="shared" ca="1" si="70"/>
        <v>#VALUE!</v>
      </c>
      <c r="N116" s="56" t="e">
        <f t="shared" ca="1" si="70"/>
        <v>#VALUE!</v>
      </c>
      <c r="O116" s="56" t="e">
        <f t="shared" ca="1" si="70"/>
        <v>#VALUE!</v>
      </c>
      <c r="P116" s="56" t="e">
        <f t="shared" ca="1" si="70"/>
        <v>#VALUE!</v>
      </c>
      <c r="Q116" s="56" t="e">
        <f t="shared" ca="1" si="70"/>
        <v>#VALUE!</v>
      </c>
      <c r="R116" s="56" t="e">
        <f t="shared" ca="1" si="70"/>
        <v>#VALUE!</v>
      </c>
      <c r="S116" s="56" t="e">
        <f t="shared" ca="1" si="70"/>
        <v>#VALUE!</v>
      </c>
      <c r="T116" s="56" t="e">
        <f t="shared" ca="1" si="70"/>
        <v>#VALUE!</v>
      </c>
      <c r="U116" s="56" t="e">
        <f t="shared" ca="1" si="70"/>
        <v>#VALUE!</v>
      </c>
      <c r="V116" s="56" t="e">
        <f t="shared" ca="1" si="70"/>
        <v>#VALUE!</v>
      </c>
      <c r="W116" s="56" t="e">
        <f t="shared" ca="1" si="70"/>
        <v>#VALUE!</v>
      </c>
      <c r="X116" s="56" t="e">
        <f t="shared" ca="1" si="70"/>
        <v>#VALUE!</v>
      </c>
      <c r="Y116" s="56" t="e">
        <f t="shared" ca="1" si="70"/>
        <v>#VALUE!</v>
      </c>
      <c r="Z116" s="56" t="e">
        <f t="shared" ca="1" si="70"/>
        <v>#VALUE!</v>
      </c>
      <c r="AA116" s="56" t="e">
        <f t="shared" ca="1" si="70"/>
        <v>#VALUE!</v>
      </c>
      <c r="AB116" s="56" t="e">
        <f t="shared" ca="1" si="70"/>
        <v>#VALUE!</v>
      </c>
      <c r="AC116" s="56" t="e">
        <f t="shared" ca="1" si="70"/>
        <v>#VALUE!</v>
      </c>
      <c r="AD116" s="56" t="e">
        <f t="shared" ca="1" si="70"/>
        <v>#VALUE!</v>
      </c>
      <c r="AE116" s="56" t="e">
        <f t="shared" ca="1" si="70"/>
        <v>#VALUE!</v>
      </c>
      <c r="AF116" s="56" t="e">
        <f t="shared" ca="1" si="70"/>
        <v>#VALUE!</v>
      </c>
      <c r="AG116" s="56" t="e">
        <f t="shared" ca="1" si="70"/>
        <v>#VALUE!</v>
      </c>
      <c r="AH116" s="56" t="e">
        <f t="shared" ca="1" si="70"/>
        <v>#VALUE!</v>
      </c>
      <c r="AI116" s="56" t="e">
        <f t="shared" ca="1" si="70"/>
        <v>#VALUE!</v>
      </c>
      <c r="AJ116" s="56" t="e">
        <f t="shared" ca="1" si="70"/>
        <v>#VALUE!</v>
      </c>
      <c r="AK116" s="56" t="e">
        <f t="shared" ca="1" si="70"/>
        <v>#VALUE!</v>
      </c>
      <c r="AL116" s="56" t="e">
        <f t="shared" ca="1" si="70"/>
        <v>#VALUE!</v>
      </c>
      <c r="AM116" s="56"/>
      <c r="AN116" s="56"/>
      <c r="AO116" s="56"/>
      <c r="AP116" s="56"/>
      <c r="AQ116" s="56"/>
    </row>
    <row r="117" spans="1:43" ht="18.75" x14ac:dyDescent="0.35">
      <c r="A117" s="89" t="s">
        <v>320</v>
      </c>
      <c r="B117" s="25" t="s">
        <v>128</v>
      </c>
      <c r="C117" s="69" t="s">
        <v>227</v>
      </c>
      <c r="D117" s="25" t="s">
        <v>252</v>
      </c>
      <c r="E117" s="46" t="str">
        <f t="shared" si="69"/>
        <v>Other animals (fur animals)</v>
      </c>
      <c r="F117" s="25" t="s">
        <v>122</v>
      </c>
      <c r="G117" s="181"/>
      <c r="H117" s="56" t="e">
        <f t="shared" ref="H117:AL117" ca="1" si="71">H109*H115</f>
        <v>#VALUE!</v>
      </c>
      <c r="I117" s="56" t="e">
        <f t="shared" ca="1" si="71"/>
        <v>#VALUE!</v>
      </c>
      <c r="J117" s="56" t="e">
        <f t="shared" ca="1" si="71"/>
        <v>#VALUE!</v>
      </c>
      <c r="K117" s="56" t="e">
        <f t="shared" ca="1" si="71"/>
        <v>#VALUE!</v>
      </c>
      <c r="L117" s="56" t="e">
        <f t="shared" ca="1" si="71"/>
        <v>#VALUE!</v>
      </c>
      <c r="M117" s="56" t="e">
        <f t="shared" ca="1" si="71"/>
        <v>#VALUE!</v>
      </c>
      <c r="N117" s="56" t="e">
        <f t="shared" ca="1" si="71"/>
        <v>#VALUE!</v>
      </c>
      <c r="O117" s="56" t="e">
        <f t="shared" ca="1" si="71"/>
        <v>#VALUE!</v>
      </c>
      <c r="P117" s="56" t="e">
        <f t="shared" ca="1" si="71"/>
        <v>#VALUE!</v>
      </c>
      <c r="Q117" s="56" t="e">
        <f t="shared" ca="1" si="71"/>
        <v>#VALUE!</v>
      </c>
      <c r="R117" s="56" t="e">
        <f t="shared" ca="1" si="71"/>
        <v>#VALUE!</v>
      </c>
      <c r="S117" s="56" t="e">
        <f t="shared" ca="1" si="71"/>
        <v>#VALUE!</v>
      </c>
      <c r="T117" s="56" t="e">
        <f t="shared" ca="1" si="71"/>
        <v>#VALUE!</v>
      </c>
      <c r="U117" s="56" t="e">
        <f t="shared" ca="1" si="71"/>
        <v>#VALUE!</v>
      </c>
      <c r="V117" s="56" t="e">
        <f t="shared" ca="1" si="71"/>
        <v>#VALUE!</v>
      </c>
      <c r="W117" s="56" t="e">
        <f t="shared" ca="1" si="71"/>
        <v>#VALUE!</v>
      </c>
      <c r="X117" s="56" t="e">
        <f t="shared" ca="1" si="71"/>
        <v>#VALUE!</v>
      </c>
      <c r="Y117" s="56" t="e">
        <f t="shared" ca="1" si="71"/>
        <v>#VALUE!</v>
      </c>
      <c r="Z117" s="56" t="e">
        <f t="shared" ca="1" si="71"/>
        <v>#VALUE!</v>
      </c>
      <c r="AA117" s="56" t="e">
        <f t="shared" ca="1" si="71"/>
        <v>#VALUE!</v>
      </c>
      <c r="AB117" s="56" t="e">
        <f t="shared" ca="1" si="71"/>
        <v>#VALUE!</v>
      </c>
      <c r="AC117" s="56" t="e">
        <f t="shared" ca="1" si="71"/>
        <v>#VALUE!</v>
      </c>
      <c r="AD117" s="56" t="e">
        <f t="shared" ca="1" si="71"/>
        <v>#VALUE!</v>
      </c>
      <c r="AE117" s="56" t="e">
        <f t="shared" ca="1" si="71"/>
        <v>#VALUE!</v>
      </c>
      <c r="AF117" s="56" t="e">
        <f t="shared" ca="1" si="71"/>
        <v>#VALUE!</v>
      </c>
      <c r="AG117" s="56" t="e">
        <f t="shared" ca="1" si="71"/>
        <v>#VALUE!</v>
      </c>
      <c r="AH117" s="56" t="e">
        <f t="shared" ca="1" si="71"/>
        <v>#VALUE!</v>
      </c>
      <c r="AI117" s="56" t="e">
        <f t="shared" ca="1" si="71"/>
        <v>#VALUE!</v>
      </c>
      <c r="AJ117" s="56" t="e">
        <f t="shared" ca="1" si="71"/>
        <v>#VALUE!</v>
      </c>
      <c r="AK117" s="56" t="e">
        <f t="shared" ca="1" si="71"/>
        <v>#VALUE!</v>
      </c>
      <c r="AL117" s="56" t="e">
        <f t="shared" ca="1" si="71"/>
        <v>#VALUE!</v>
      </c>
      <c r="AM117" s="56"/>
      <c r="AN117" s="56"/>
      <c r="AO117" s="56"/>
      <c r="AP117" s="56"/>
      <c r="AQ117" s="56"/>
    </row>
    <row r="118" spans="1:43" ht="15.75" x14ac:dyDescent="0.25">
      <c r="A118" s="65" t="s">
        <v>70</v>
      </c>
      <c r="B118" s="145" t="s">
        <v>707</v>
      </c>
      <c r="C118" s="32"/>
      <c r="D118" s="32"/>
      <c r="E118" s="32"/>
      <c r="F118" s="32"/>
      <c r="G118" s="222"/>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row>
    <row r="119" spans="1:43" ht="18" x14ac:dyDescent="0.35">
      <c r="A119" s="382" t="s">
        <v>325</v>
      </c>
      <c r="B119" s="25"/>
      <c r="C119" s="63" t="s">
        <v>228</v>
      </c>
      <c r="D119" s="25" t="s">
        <v>153</v>
      </c>
      <c r="E119" s="46" t="str">
        <f t="shared" ref="E119:E120" si="72">$A$1</f>
        <v>Other animals (fur animals)</v>
      </c>
      <c r="F119" s="25" t="s">
        <v>122</v>
      </c>
      <c r="G119" s="358"/>
      <c r="H119" s="56" t="e">
        <f t="shared" ref="H119:AL119" ca="1" si="73">H107-H116</f>
        <v>#VALUE!</v>
      </c>
      <c r="I119" s="56" t="e">
        <f t="shared" ca="1" si="73"/>
        <v>#VALUE!</v>
      </c>
      <c r="J119" s="56" t="e">
        <f t="shared" ca="1" si="73"/>
        <v>#VALUE!</v>
      </c>
      <c r="K119" s="56" t="e">
        <f t="shared" ca="1" si="73"/>
        <v>#VALUE!</v>
      </c>
      <c r="L119" s="56" t="e">
        <f t="shared" ca="1" si="73"/>
        <v>#VALUE!</v>
      </c>
      <c r="M119" s="56" t="e">
        <f t="shared" ca="1" si="73"/>
        <v>#VALUE!</v>
      </c>
      <c r="N119" s="56" t="e">
        <f t="shared" ca="1" si="73"/>
        <v>#VALUE!</v>
      </c>
      <c r="O119" s="56" t="e">
        <f t="shared" ca="1" si="73"/>
        <v>#VALUE!</v>
      </c>
      <c r="P119" s="56" t="e">
        <f t="shared" ca="1" si="73"/>
        <v>#VALUE!</v>
      </c>
      <c r="Q119" s="56" t="e">
        <f t="shared" ca="1" si="73"/>
        <v>#VALUE!</v>
      </c>
      <c r="R119" s="56" t="e">
        <f t="shared" ca="1" si="73"/>
        <v>#VALUE!</v>
      </c>
      <c r="S119" s="56" t="e">
        <f t="shared" ca="1" si="73"/>
        <v>#VALUE!</v>
      </c>
      <c r="T119" s="56" t="e">
        <f t="shared" ca="1" si="73"/>
        <v>#VALUE!</v>
      </c>
      <c r="U119" s="56" t="e">
        <f t="shared" ca="1" si="73"/>
        <v>#VALUE!</v>
      </c>
      <c r="V119" s="56" t="e">
        <f t="shared" ca="1" si="73"/>
        <v>#VALUE!</v>
      </c>
      <c r="W119" s="56" t="e">
        <f t="shared" ca="1" si="73"/>
        <v>#VALUE!</v>
      </c>
      <c r="X119" s="56" t="e">
        <f t="shared" ca="1" si="73"/>
        <v>#VALUE!</v>
      </c>
      <c r="Y119" s="56" t="e">
        <f t="shared" ca="1" si="73"/>
        <v>#VALUE!</v>
      </c>
      <c r="Z119" s="56" t="e">
        <f t="shared" ca="1" si="73"/>
        <v>#VALUE!</v>
      </c>
      <c r="AA119" s="56" t="e">
        <f t="shared" ca="1" si="73"/>
        <v>#VALUE!</v>
      </c>
      <c r="AB119" s="56" t="e">
        <f t="shared" ca="1" si="73"/>
        <v>#VALUE!</v>
      </c>
      <c r="AC119" s="56" t="e">
        <f t="shared" ca="1" si="73"/>
        <v>#VALUE!</v>
      </c>
      <c r="AD119" s="56" t="e">
        <f t="shared" ca="1" si="73"/>
        <v>#VALUE!</v>
      </c>
      <c r="AE119" s="56" t="e">
        <f t="shared" ca="1" si="73"/>
        <v>#VALUE!</v>
      </c>
      <c r="AF119" s="56" t="e">
        <f t="shared" ca="1" si="73"/>
        <v>#VALUE!</v>
      </c>
      <c r="AG119" s="56" t="e">
        <f t="shared" ca="1" si="73"/>
        <v>#VALUE!</v>
      </c>
      <c r="AH119" s="56" t="e">
        <f t="shared" ca="1" si="73"/>
        <v>#VALUE!</v>
      </c>
      <c r="AI119" s="56" t="e">
        <f t="shared" ca="1" si="73"/>
        <v>#VALUE!</v>
      </c>
      <c r="AJ119" s="56" t="e">
        <f t="shared" ca="1" si="73"/>
        <v>#VALUE!</v>
      </c>
      <c r="AK119" s="56" t="e">
        <f t="shared" ca="1" si="73"/>
        <v>#VALUE!</v>
      </c>
      <c r="AL119" s="56" t="e">
        <f t="shared" ca="1" si="73"/>
        <v>#VALUE!</v>
      </c>
      <c r="AM119" s="56"/>
      <c r="AN119" s="56"/>
      <c r="AO119" s="56"/>
      <c r="AP119" s="56"/>
      <c r="AQ119" s="56"/>
    </row>
    <row r="120" spans="1:43" ht="18" x14ac:dyDescent="0.35">
      <c r="A120" s="382" t="s">
        <v>326</v>
      </c>
      <c r="B120" s="25"/>
      <c r="C120" s="63" t="s">
        <v>229</v>
      </c>
      <c r="D120" s="25" t="s">
        <v>153</v>
      </c>
      <c r="E120" s="46" t="str">
        <f t="shared" si="72"/>
        <v>Other animals (fur animals)</v>
      </c>
      <c r="F120" s="25" t="s">
        <v>122</v>
      </c>
      <c r="G120" s="358"/>
      <c r="H120" s="56" t="e">
        <f t="shared" ref="H120:AL120" ca="1" si="74">H108-H116</f>
        <v>#VALUE!</v>
      </c>
      <c r="I120" s="56" t="e">
        <f t="shared" ca="1" si="74"/>
        <v>#VALUE!</v>
      </c>
      <c r="J120" s="56" t="e">
        <f t="shared" ca="1" si="74"/>
        <v>#VALUE!</v>
      </c>
      <c r="K120" s="56" t="e">
        <f t="shared" ca="1" si="74"/>
        <v>#VALUE!</v>
      </c>
      <c r="L120" s="56" t="e">
        <f t="shared" ca="1" si="74"/>
        <v>#VALUE!</v>
      </c>
      <c r="M120" s="56" t="e">
        <f t="shared" ca="1" si="74"/>
        <v>#VALUE!</v>
      </c>
      <c r="N120" s="56" t="e">
        <f t="shared" ca="1" si="74"/>
        <v>#VALUE!</v>
      </c>
      <c r="O120" s="56" t="e">
        <f t="shared" ca="1" si="74"/>
        <v>#VALUE!</v>
      </c>
      <c r="P120" s="56" t="e">
        <f t="shared" ca="1" si="74"/>
        <v>#VALUE!</v>
      </c>
      <c r="Q120" s="56" t="e">
        <f t="shared" ca="1" si="74"/>
        <v>#VALUE!</v>
      </c>
      <c r="R120" s="56" t="e">
        <f t="shared" ca="1" si="74"/>
        <v>#VALUE!</v>
      </c>
      <c r="S120" s="56" t="e">
        <f t="shared" ca="1" si="74"/>
        <v>#VALUE!</v>
      </c>
      <c r="T120" s="56" t="e">
        <f t="shared" ca="1" si="74"/>
        <v>#VALUE!</v>
      </c>
      <c r="U120" s="56" t="e">
        <f t="shared" ca="1" si="74"/>
        <v>#VALUE!</v>
      </c>
      <c r="V120" s="56" t="e">
        <f t="shared" ca="1" si="74"/>
        <v>#VALUE!</v>
      </c>
      <c r="W120" s="56" t="e">
        <f t="shared" ca="1" si="74"/>
        <v>#VALUE!</v>
      </c>
      <c r="X120" s="56" t="e">
        <f t="shared" ca="1" si="74"/>
        <v>#VALUE!</v>
      </c>
      <c r="Y120" s="56" t="e">
        <f t="shared" ca="1" si="74"/>
        <v>#VALUE!</v>
      </c>
      <c r="Z120" s="56" t="e">
        <f t="shared" ca="1" si="74"/>
        <v>#VALUE!</v>
      </c>
      <c r="AA120" s="56" t="e">
        <f t="shared" ca="1" si="74"/>
        <v>#VALUE!</v>
      </c>
      <c r="AB120" s="56" t="e">
        <f t="shared" ca="1" si="74"/>
        <v>#VALUE!</v>
      </c>
      <c r="AC120" s="56" t="e">
        <f t="shared" ca="1" si="74"/>
        <v>#VALUE!</v>
      </c>
      <c r="AD120" s="56" t="e">
        <f t="shared" ca="1" si="74"/>
        <v>#VALUE!</v>
      </c>
      <c r="AE120" s="56" t="e">
        <f t="shared" ca="1" si="74"/>
        <v>#VALUE!</v>
      </c>
      <c r="AF120" s="56" t="e">
        <f t="shared" ca="1" si="74"/>
        <v>#VALUE!</v>
      </c>
      <c r="AG120" s="56" t="e">
        <f t="shared" ca="1" si="74"/>
        <v>#VALUE!</v>
      </c>
      <c r="AH120" s="56" t="e">
        <f t="shared" ca="1" si="74"/>
        <v>#VALUE!</v>
      </c>
      <c r="AI120" s="56" t="e">
        <f t="shared" ca="1" si="74"/>
        <v>#VALUE!</v>
      </c>
      <c r="AJ120" s="56" t="e">
        <f t="shared" ca="1" si="74"/>
        <v>#VALUE!</v>
      </c>
      <c r="AK120" s="56" t="e">
        <f t="shared" ca="1" si="74"/>
        <v>#VALUE!</v>
      </c>
      <c r="AL120" s="56" t="e">
        <f t="shared" ca="1" si="74"/>
        <v>#VALUE!</v>
      </c>
      <c r="AM120" s="56"/>
      <c r="AN120" s="56"/>
      <c r="AO120" s="56"/>
      <c r="AP120" s="56"/>
      <c r="AQ120" s="56"/>
    </row>
    <row r="121" spans="1:43" ht="18" x14ac:dyDescent="0.35">
      <c r="A121" s="89" t="s">
        <v>327</v>
      </c>
      <c r="B121" s="25"/>
      <c r="C121" s="63" t="s">
        <v>706</v>
      </c>
      <c r="D121" s="25" t="s">
        <v>153</v>
      </c>
      <c r="E121" s="46" t="str">
        <f t="shared" si="69"/>
        <v>Other animals (fur animals)</v>
      </c>
      <c r="F121" s="25" t="s">
        <v>122</v>
      </c>
      <c r="G121" s="181"/>
      <c r="H121" s="56" t="e">
        <f t="shared" ref="H121:AL121" ca="1" si="75">H109-H117</f>
        <v>#VALUE!</v>
      </c>
      <c r="I121" s="56" t="e">
        <f t="shared" ca="1" si="75"/>
        <v>#VALUE!</v>
      </c>
      <c r="J121" s="56" t="e">
        <f t="shared" ca="1" si="75"/>
        <v>#VALUE!</v>
      </c>
      <c r="K121" s="56" t="e">
        <f t="shared" ca="1" si="75"/>
        <v>#VALUE!</v>
      </c>
      <c r="L121" s="56" t="e">
        <f t="shared" ca="1" si="75"/>
        <v>#VALUE!</v>
      </c>
      <c r="M121" s="56" t="e">
        <f t="shared" ca="1" si="75"/>
        <v>#VALUE!</v>
      </c>
      <c r="N121" s="56" t="e">
        <f t="shared" ca="1" si="75"/>
        <v>#VALUE!</v>
      </c>
      <c r="O121" s="56" t="e">
        <f t="shared" ca="1" si="75"/>
        <v>#VALUE!</v>
      </c>
      <c r="P121" s="56" t="e">
        <f t="shared" ca="1" si="75"/>
        <v>#VALUE!</v>
      </c>
      <c r="Q121" s="56" t="e">
        <f t="shared" ca="1" si="75"/>
        <v>#VALUE!</v>
      </c>
      <c r="R121" s="56" t="e">
        <f t="shared" ca="1" si="75"/>
        <v>#VALUE!</v>
      </c>
      <c r="S121" s="56" t="e">
        <f t="shared" ca="1" si="75"/>
        <v>#VALUE!</v>
      </c>
      <c r="T121" s="56" t="e">
        <f t="shared" ca="1" si="75"/>
        <v>#VALUE!</v>
      </c>
      <c r="U121" s="56" t="e">
        <f t="shared" ca="1" si="75"/>
        <v>#VALUE!</v>
      </c>
      <c r="V121" s="56" t="e">
        <f t="shared" ca="1" si="75"/>
        <v>#VALUE!</v>
      </c>
      <c r="W121" s="56" t="e">
        <f t="shared" ca="1" si="75"/>
        <v>#VALUE!</v>
      </c>
      <c r="X121" s="56" t="e">
        <f t="shared" ca="1" si="75"/>
        <v>#VALUE!</v>
      </c>
      <c r="Y121" s="56" t="e">
        <f t="shared" ca="1" si="75"/>
        <v>#VALUE!</v>
      </c>
      <c r="Z121" s="56" t="e">
        <f t="shared" ca="1" si="75"/>
        <v>#VALUE!</v>
      </c>
      <c r="AA121" s="56" t="e">
        <f t="shared" ca="1" si="75"/>
        <v>#VALUE!</v>
      </c>
      <c r="AB121" s="56" t="e">
        <f t="shared" ca="1" si="75"/>
        <v>#VALUE!</v>
      </c>
      <c r="AC121" s="56" t="e">
        <f t="shared" ca="1" si="75"/>
        <v>#VALUE!</v>
      </c>
      <c r="AD121" s="56" t="e">
        <f t="shared" ca="1" si="75"/>
        <v>#VALUE!</v>
      </c>
      <c r="AE121" s="56" t="e">
        <f t="shared" ca="1" si="75"/>
        <v>#VALUE!</v>
      </c>
      <c r="AF121" s="56" t="e">
        <f t="shared" ca="1" si="75"/>
        <v>#VALUE!</v>
      </c>
      <c r="AG121" s="56" t="e">
        <f t="shared" ca="1" si="75"/>
        <v>#VALUE!</v>
      </c>
      <c r="AH121" s="56" t="e">
        <f t="shared" ca="1" si="75"/>
        <v>#VALUE!</v>
      </c>
      <c r="AI121" s="56" t="e">
        <f t="shared" ca="1" si="75"/>
        <v>#VALUE!</v>
      </c>
      <c r="AJ121" s="56" t="e">
        <f t="shared" ca="1" si="75"/>
        <v>#VALUE!</v>
      </c>
      <c r="AK121" s="56" t="e">
        <f t="shared" ca="1" si="75"/>
        <v>#VALUE!</v>
      </c>
      <c r="AL121" s="56" t="e">
        <f t="shared" ca="1" si="75"/>
        <v>#VALUE!</v>
      </c>
      <c r="AM121" s="56"/>
      <c r="AN121" s="56"/>
      <c r="AO121" s="56"/>
      <c r="AP121" s="56"/>
      <c r="AQ121" s="56"/>
    </row>
    <row r="122" spans="1:43" ht="18" x14ac:dyDescent="0.35">
      <c r="A122" s="89" t="s">
        <v>328</v>
      </c>
      <c r="B122" s="25"/>
      <c r="C122" s="63" t="s">
        <v>230</v>
      </c>
      <c r="D122" s="25" t="s">
        <v>153</v>
      </c>
      <c r="E122" s="46" t="str">
        <f t="shared" si="69"/>
        <v>Other animals (fur animals)</v>
      </c>
      <c r="F122" s="25" t="s">
        <v>122</v>
      </c>
      <c r="G122" s="181"/>
      <c r="H122" s="56" t="e">
        <f t="shared" ref="H122:AL122" ca="1" si="76">H110-H117</f>
        <v>#VALUE!</v>
      </c>
      <c r="I122" s="56" t="e">
        <f t="shared" ca="1" si="76"/>
        <v>#VALUE!</v>
      </c>
      <c r="J122" s="56" t="e">
        <f t="shared" ca="1" si="76"/>
        <v>#VALUE!</v>
      </c>
      <c r="K122" s="56" t="e">
        <f t="shared" ca="1" si="76"/>
        <v>#VALUE!</v>
      </c>
      <c r="L122" s="56" t="e">
        <f t="shared" ca="1" si="76"/>
        <v>#VALUE!</v>
      </c>
      <c r="M122" s="56" t="e">
        <f t="shared" ca="1" si="76"/>
        <v>#VALUE!</v>
      </c>
      <c r="N122" s="56" t="e">
        <f t="shared" ca="1" si="76"/>
        <v>#VALUE!</v>
      </c>
      <c r="O122" s="56" t="e">
        <f t="shared" ca="1" si="76"/>
        <v>#VALUE!</v>
      </c>
      <c r="P122" s="56" t="e">
        <f t="shared" ca="1" si="76"/>
        <v>#VALUE!</v>
      </c>
      <c r="Q122" s="56" t="e">
        <f t="shared" ca="1" si="76"/>
        <v>#VALUE!</v>
      </c>
      <c r="R122" s="56" t="e">
        <f t="shared" ca="1" si="76"/>
        <v>#VALUE!</v>
      </c>
      <c r="S122" s="56" t="e">
        <f t="shared" ca="1" si="76"/>
        <v>#VALUE!</v>
      </c>
      <c r="T122" s="56" t="e">
        <f t="shared" ca="1" si="76"/>
        <v>#VALUE!</v>
      </c>
      <c r="U122" s="56" t="e">
        <f t="shared" ca="1" si="76"/>
        <v>#VALUE!</v>
      </c>
      <c r="V122" s="56" t="e">
        <f t="shared" ca="1" si="76"/>
        <v>#VALUE!</v>
      </c>
      <c r="W122" s="56" t="e">
        <f t="shared" ca="1" si="76"/>
        <v>#VALUE!</v>
      </c>
      <c r="X122" s="56" t="e">
        <f t="shared" ca="1" si="76"/>
        <v>#VALUE!</v>
      </c>
      <c r="Y122" s="56" t="e">
        <f t="shared" ca="1" si="76"/>
        <v>#VALUE!</v>
      </c>
      <c r="Z122" s="56" t="e">
        <f t="shared" ca="1" si="76"/>
        <v>#VALUE!</v>
      </c>
      <c r="AA122" s="56" t="e">
        <f t="shared" ca="1" si="76"/>
        <v>#VALUE!</v>
      </c>
      <c r="AB122" s="56" t="e">
        <f t="shared" ca="1" si="76"/>
        <v>#VALUE!</v>
      </c>
      <c r="AC122" s="56" t="e">
        <f t="shared" ca="1" si="76"/>
        <v>#VALUE!</v>
      </c>
      <c r="AD122" s="56" t="e">
        <f t="shared" ca="1" si="76"/>
        <v>#VALUE!</v>
      </c>
      <c r="AE122" s="56" t="e">
        <f t="shared" ca="1" si="76"/>
        <v>#VALUE!</v>
      </c>
      <c r="AF122" s="56" t="e">
        <f t="shared" ca="1" si="76"/>
        <v>#VALUE!</v>
      </c>
      <c r="AG122" s="56" t="e">
        <f t="shared" ca="1" si="76"/>
        <v>#VALUE!</v>
      </c>
      <c r="AH122" s="56" t="e">
        <f t="shared" ca="1" si="76"/>
        <v>#VALUE!</v>
      </c>
      <c r="AI122" s="56" t="e">
        <f t="shared" ca="1" si="76"/>
        <v>#VALUE!</v>
      </c>
      <c r="AJ122" s="56" t="e">
        <f t="shared" ca="1" si="76"/>
        <v>#VALUE!</v>
      </c>
      <c r="AK122" s="56" t="e">
        <f t="shared" ca="1" si="76"/>
        <v>#VALUE!</v>
      </c>
      <c r="AL122" s="56" t="e">
        <f t="shared" ca="1" si="76"/>
        <v>#VALUE!</v>
      </c>
      <c r="AM122" s="56"/>
      <c r="AN122" s="56"/>
      <c r="AO122" s="56"/>
      <c r="AP122" s="56"/>
      <c r="AQ122" s="56"/>
    </row>
    <row r="123" spans="1:43" ht="18" x14ac:dyDescent="0.25">
      <c r="A123" s="106" t="s">
        <v>515</v>
      </c>
      <c r="B123" s="25"/>
      <c r="C123" s="82" t="s">
        <v>407</v>
      </c>
      <c r="D123" s="25"/>
      <c r="E123" s="46"/>
      <c r="F123" s="25"/>
      <c r="G123" s="225" t="str">
        <f ca="1">IFERROR(IF(SUM($H123:AQ123)=0,"OK","Error - all years do not = 0"),"Error - check input data")</f>
        <v>Error - check input data</v>
      </c>
      <c r="H123" s="74" t="e">
        <f t="shared" ref="H123:AL123" ca="1" si="77">(H38 + H22 + H70) - (H46 + H48 + SUM(H88:H91) + (H100*14/17) + SUM(H116:H116)) - SUM(H120:H120)</f>
        <v>#VALUE!</v>
      </c>
      <c r="I123" s="74" t="e">
        <f t="shared" ca="1" si="77"/>
        <v>#VALUE!</v>
      </c>
      <c r="J123" s="74" t="e">
        <f t="shared" ca="1" si="77"/>
        <v>#VALUE!</v>
      </c>
      <c r="K123" s="74" t="e">
        <f t="shared" ca="1" si="77"/>
        <v>#VALUE!</v>
      </c>
      <c r="L123" s="74" t="e">
        <f t="shared" ca="1" si="77"/>
        <v>#VALUE!</v>
      </c>
      <c r="M123" s="74" t="e">
        <f t="shared" ca="1" si="77"/>
        <v>#VALUE!</v>
      </c>
      <c r="N123" s="74" t="e">
        <f t="shared" ca="1" si="77"/>
        <v>#VALUE!</v>
      </c>
      <c r="O123" s="74" t="e">
        <f t="shared" ca="1" si="77"/>
        <v>#VALUE!</v>
      </c>
      <c r="P123" s="74" t="e">
        <f t="shared" ca="1" si="77"/>
        <v>#VALUE!</v>
      </c>
      <c r="Q123" s="74" t="e">
        <f t="shared" ca="1" si="77"/>
        <v>#VALUE!</v>
      </c>
      <c r="R123" s="74" t="e">
        <f t="shared" ca="1" si="77"/>
        <v>#VALUE!</v>
      </c>
      <c r="S123" s="74" t="e">
        <f t="shared" ca="1" si="77"/>
        <v>#VALUE!</v>
      </c>
      <c r="T123" s="74" t="e">
        <f t="shared" ca="1" si="77"/>
        <v>#VALUE!</v>
      </c>
      <c r="U123" s="74" t="e">
        <f t="shared" ca="1" si="77"/>
        <v>#VALUE!</v>
      </c>
      <c r="V123" s="74" t="e">
        <f t="shared" ca="1" si="77"/>
        <v>#VALUE!</v>
      </c>
      <c r="W123" s="74" t="e">
        <f t="shared" ca="1" si="77"/>
        <v>#VALUE!</v>
      </c>
      <c r="X123" s="74" t="e">
        <f t="shared" ca="1" si="77"/>
        <v>#VALUE!</v>
      </c>
      <c r="Y123" s="74" t="e">
        <f t="shared" ca="1" si="77"/>
        <v>#VALUE!</v>
      </c>
      <c r="Z123" s="74" t="e">
        <f t="shared" ca="1" si="77"/>
        <v>#VALUE!</v>
      </c>
      <c r="AA123" s="74" t="e">
        <f t="shared" ca="1" si="77"/>
        <v>#VALUE!</v>
      </c>
      <c r="AB123" s="74" t="e">
        <f t="shared" ca="1" si="77"/>
        <v>#VALUE!</v>
      </c>
      <c r="AC123" s="74" t="e">
        <f t="shared" ca="1" si="77"/>
        <v>#VALUE!</v>
      </c>
      <c r="AD123" s="74" t="e">
        <f t="shared" ca="1" si="77"/>
        <v>#VALUE!</v>
      </c>
      <c r="AE123" s="74" t="e">
        <f t="shared" ca="1" si="77"/>
        <v>#VALUE!</v>
      </c>
      <c r="AF123" s="74" t="e">
        <f t="shared" ca="1" si="77"/>
        <v>#VALUE!</v>
      </c>
      <c r="AG123" s="74" t="e">
        <f t="shared" ca="1" si="77"/>
        <v>#VALUE!</v>
      </c>
      <c r="AH123" s="74" t="e">
        <f t="shared" ca="1" si="77"/>
        <v>#VALUE!</v>
      </c>
      <c r="AI123" s="74" t="e">
        <f t="shared" ca="1" si="77"/>
        <v>#VALUE!</v>
      </c>
      <c r="AJ123" s="74" t="e">
        <f t="shared" ca="1" si="77"/>
        <v>#VALUE!</v>
      </c>
      <c r="AK123" s="74" t="e">
        <f t="shared" ca="1" si="77"/>
        <v>#VALUE!</v>
      </c>
      <c r="AL123" s="74" t="e">
        <f t="shared" ca="1" si="77"/>
        <v>#VALUE!</v>
      </c>
      <c r="AM123" s="74"/>
      <c r="AN123" s="74"/>
      <c r="AO123" s="74"/>
      <c r="AP123" s="74"/>
      <c r="AQ123" s="74"/>
    </row>
    <row r="124" spans="1:43" ht="18" x14ac:dyDescent="0.25">
      <c r="A124" s="106" t="s">
        <v>532</v>
      </c>
      <c r="B124" s="25"/>
      <c r="C124" s="82" t="s">
        <v>408</v>
      </c>
      <c r="D124" s="25"/>
      <c r="E124" s="46"/>
      <c r="F124" s="25"/>
      <c r="G124" s="225" t="str">
        <f ca="1">IFERROR(IF(SUM($H124:AQ124)=0,"OK","Error - all years do not = 0"),"Error - check input data")</f>
        <v>Error - check input data</v>
      </c>
      <c r="H124" s="74" t="e">
        <f t="shared" ref="H124:AL124" ca="1" si="78">((H39 + H52 - H47 )*(1-H68)) - (SUM(H92:H95) + H117) - H122</f>
        <v>#VALUE!</v>
      </c>
      <c r="I124" s="74" t="e">
        <f t="shared" ca="1" si="78"/>
        <v>#VALUE!</v>
      </c>
      <c r="J124" s="74" t="e">
        <f t="shared" ca="1" si="78"/>
        <v>#VALUE!</v>
      </c>
      <c r="K124" s="74" t="e">
        <f t="shared" ca="1" si="78"/>
        <v>#VALUE!</v>
      </c>
      <c r="L124" s="74" t="e">
        <f t="shared" ca="1" si="78"/>
        <v>#VALUE!</v>
      </c>
      <c r="M124" s="74" t="e">
        <f t="shared" ca="1" si="78"/>
        <v>#VALUE!</v>
      </c>
      <c r="N124" s="74" t="e">
        <f t="shared" ca="1" si="78"/>
        <v>#VALUE!</v>
      </c>
      <c r="O124" s="74" t="e">
        <f t="shared" ca="1" si="78"/>
        <v>#VALUE!</v>
      </c>
      <c r="P124" s="74" t="e">
        <f t="shared" ca="1" si="78"/>
        <v>#VALUE!</v>
      </c>
      <c r="Q124" s="74" t="e">
        <f t="shared" ca="1" si="78"/>
        <v>#VALUE!</v>
      </c>
      <c r="R124" s="74" t="e">
        <f t="shared" ca="1" si="78"/>
        <v>#VALUE!</v>
      </c>
      <c r="S124" s="74" t="e">
        <f t="shared" ca="1" si="78"/>
        <v>#VALUE!</v>
      </c>
      <c r="T124" s="74" t="e">
        <f t="shared" ca="1" si="78"/>
        <v>#VALUE!</v>
      </c>
      <c r="U124" s="74" t="e">
        <f t="shared" ca="1" si="78"/>
        <v>#VALUE!</v>
      </c>
      <c r="V124" s="74" t="e">
        <f t="shared" ca="1" si="78"/>
        <v>#VALUE!</v>
      </c>
      <c r="W124" s="74" t="e">
        <f t="shared" ca="1" si="78"/>
        <v>#VALUE!</v>
      </c>
      <c r="X124" s="74" t="e">
        <f t="shared" ca="1" si="78"/>
        <v>#VALUE!</v>
      </c>
      <c r="Y124" s="74" t="e">
        <f t="shared" ca="1" si="78"/>
        <v>#VALUE!</v>
      </c>
      <c r="Z124" s="74" t="e">
        <f t="shared" ca="1" si="78"/>
        <v>#VALUE!</v>
      </c>
      <c r="AA124" s="74" t="e">
        <f t="shared" ca="1" si="78"/>
        <v>#VALUE!</v>
      </c>
      <c r="AB124" s="74" t="e">
        <f t="shared" ca="1" si="78"/>
        <v>#VALUE!</v>
      </c>
      <c r="AC124" s="74" t="e">
        <f t="shared" ca="1" si="78"/>
        <v>#VALUE!</v>
      </c>
      <c r="AD124" s="74" t="e">
        <f t="shared" ca="1" si="78"/>
        <v>#VALUE!</v>
      </c>
      <c r="AE124" s="74" t="e">
        <f t="shared" ca="1" si="78"/>
        <v>#VALUE!</v>
      </c>
      <c r="AF124" s="74" t="e">
        <f t="shared" ca="1" si="78"/>
        <v>#VALUE!</v>
      </c>
      <c r="AG124" s="74" t="e">
        <f t="shared" ca="1" si="78"/>
        <v>#VALUE!</v>
      </c>
      <c r="AH124" s="74" t="e">
        <f t="shared" ca="1" si="78"/>
        <v>#VALUE!</v>
      </c>
      <c r="AI124" s="74" t="e">
        <f t="shared" ca="1" si="78"/>
        <v>#VALUE!</v>
      </c>
      <c r="AJ124" s="74" t="e">
        <f t="shared" ca="1" si="78"/>
        <v>#VALUE!</v>
      </c>
      <c r="AK124" s="74" t="e">
        <f t="shared" ca="1" si="78"/>
        <v>#VALUE!</v>
      </c>
      <c r="AL124" s="74" t="e">
        <f t="shared" ca="1" si="78"/>
        <v>#VALUE!</v>
      </c>
      <c r="AM124" s="74"/>
      <c r="AN124" s="74"/>
      <c r="AO124" s="74"/>
      <c r="AP124" s="74"/>
      <c r="AQ124" s="74"/>
    </row>
    <row r="125" spans="1:43" ht="15.75" x14ac:dyDescent="0.25">
      <c r="A125" s="399" t="s">
        <v>709</v>
      </c>
      <c r="B125" s="400"/>
      <c r="C125" s="396"/>
      <c r="D125" s="396"/>
      <c r="E125" s="396"/>
      <c r="F125" s="396"/>
      <c r="G125" s="397"/>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row>
    <row r="126" spans="1:43" x14ac:dyDescent="0.25">
      <c r="A126" s="66" t="str">
        <f>C126</f>
        <v>EF_NO_Managed_Soils_Manure</v>
      </c>
      <c r="B126" s="2"/>
      <c r="C126" s="2" t="s">
        <v>337</v>
      </c>
      <c r="D126" s="77" t="str">
        <f ca="1">VLOOKUP(A126,Parameters,4,0)</f>
        <v>NO</v>
      </c>
      <c r="E126" s="46" t="str">
        <f t="shared" ref="E126:E130" si="79">$A$1</f>
        <v>Other animals (fur animals)</v>
      </c>
      <c r="F126" s="77" t="str">
        <f ca="1">VLOOKUP(A126,Parameters,6,0)</f>
        <v>kg NO2/kg N input</v>
      </c>
      <c r="G126" s="205" t="s">
        <v>708</v>
      </c>
      <c r="H126" s="56">
        <f ca="1">INDEX(Parameters,MATCH($A126,Parameters!$A:$A,0),MATCH(H$3,Parameters!$8:$8,0))</f>
        <v>0.04</v>
      </c>
      <c r="I126" s="56">
        <f ca="1">INDEX(Parameters,MATCH($A126,Parameters!$A:$A,0),MATCH(I$3,Parameters!$8:$8,0))</f>
        <v>0.04</v>
      </c>
      <c r="J126" s="56">
        <f ca="1">INDEX(Parameters,MATCH($A126,Parameters!$A:$A,0),MATCH(J$3,Parameters!$8:$8,0))</f>
        <v>0.04</v>
      </c>
      <c r="K126" s="56">
        <f ca="1">INDEX(Parameters,MATCH($A126,Parameters!$A:$A,0),MATCH(K$3,Parameters!$8:$8,0))</f>
        <v>0.04</v>
      </c>
      <c r="L126" s="56">
        <f ca="1">INDEX(Parameters,MATCH($A126,Parameters!$A:$A,0),MATCH(L$3,Parameters!$8:$8,0))</f>
        <v>0.04</v>
      </c>
      <c r="M126" s="56">
        <f ca="1">INDEX(Parameters,MATCH($A126,Parameters!$A:$A,0),MATCH(M$3,Parameters!$8:$8,0))</f>
        <v>0.04</v>
      </c>
      <c r="N126" s="56">
        <f ca="1">INDEX(Parameters,MATCH($A126,Parameters!$A:$A,0),MATCH(N$3,Parameters!$8:$8,0))</f>
        <v>0.04</v>
      </c>
      <c r="O126" s="56">
        <f ca="1">INDEX(Parameters,MATCH($A126,Parameters!$A:$A,0),MATCH(O$3,Parameters!$8:$8,0))</f>
        <v>0.04</v>
      </c>
      <c r="P126" s="56">
        <f ca="1">INDEX(Parameters,MATCH($A126,Parameters!$A:$A,0),MATCH(P$3,Parameters!$8:$8,0))</f>
        <v>0.04</v>
      </c>
      <c r="Q126" s="56">
        <f ca="1">INDEX(Parameters,MATCH($A126,Parameters!$A:$A,0),MATCH(Q$3,Parameters!$8:$8,0))</f>
        <v>0.04</v>
      </c>
      <c r="R126" s="56">
        <f ca="1">INDEX(Parameters,MATCH($A126,Parameters!$A:$A,0),MATCH(R$3,Parameters!$8:$8,0))</f>
        <v>0.04</v>
      </c>
      <c r="S126" s="56">
        <f ca="1">INDEX(Parameters,MATCH($A126,Parameters!$A:$A,0),MATCH(S$3,Parameters!$8:$8,0))</f>
        <v>0.04</v>
      </c>
      <c r="T126" s="56">
        <f ca="1">INDEX(Parameters,MATCH($A126,Parameters!$A:$A,0),MATCH(T$3,Parameters!$8:$8,0))</f>
        <v>0.04</v>
      </c>
      <c r="U126" s="56">
        <f ca="1">INDEX(Parameters,MATCH($A126,Parameters!$A:$A,0),MATCH(U$3,Parameters!$8:$8,0))</f>
        <v>0.04</v>
      </c>
      <c r="V126" s="56">
        <f ca="1">INDEX(Parameters,MATCH($A126,Parameters!$A:$A,0),MATCH(V$3,Parameters!$8:$8,0))</f>
        <v>0.04</v>
      </c>
      <c r="W126" s="56">
        <f ca="1">INDEX(Parameters,MATCH($A126,Parameters!$A:$A,0),MATCH(W$3,Parameters!$8:$8,0))</f>
        <v>0.04</v>
      </c>
      <c r="X126" s="56">
        <f ca="1">INDEX(Parameters,MATCH($A126,Parameters!$A:$A,0),MATCH(X$3,Parameters!$8:$8,0))</f>
        <v>0.04</v>
      </c>
      <c r="Y126" s="56">
        <f ca="1">INDEX(Parameters,MATCH($A126,Parameters!$A:$A,0),MATCH(Y$3,Parameters!$8:$8,0))</f>
        <v>0.04</v>
      </c>
      <c r="Z126" s="56">
        <f ca="1">INDEX(Parameters,MATCH($A126,Parameters!$A:$A,0),MATCH(Z$3,Parameters!$8:$8,0))</f>
        <v>0.04</v>
      </c>
      <c r="AA126" s="56">
        <f ca="1">INDEX(Parameters,MATCH($A126,Parameters!$A:$A,0),MATCH(AA$3,Parameters!$8:$8,0))</f>
        <v>0.04</v>
      </c>
      <c r="AB126" s="56">
        <f ca="1">INDEX(Parameters,MATCH($A126,Parameters!$A:$A,0),MATCH(AB$3,Parameters!$8:$8,0))</f>
        <v>0.04</v>
      </c>
      <c r="AC126" s="56">
        <f ca="1">INDEX(Parameters,MATCH($A126,Parameters!$A:$A,0),MATCH(AC$3,Parameters!$8:$8,0))</f>
        <v>0.04</v>
      </c>
      <c r="AD126" s="56">
        <f ca="1">INDEX(Parameters,MATCH($A126,Parameters!$A:$A,0),MATCH(AD$3,Parameters!$8:$8,0))</f>
        <v>0.04</v>
      </c>
      <c r="AE126" s="56">
        <f ca="1">INDEX(Parameters,MATCH($A126,Parameters!$A:$A,0),MATCH(AE$3,Parameters!$8:$8,0))</f>
        <v>0.04</v>
      </c>
      <c r="AF126" s="56">
        <f ca="1">INDEX(Parameters,MATCH($A126,Parameters!$A:$A,0),MATCH(AF$3,Parameters!$8:$8,0))</f>
        <v>0.04</v>
      </c>
      <c r="AG126" s="56">
        <f ca="1">INDEX(Parameters,MATCH($A126,Parameters!$A:$A,0),MATCH(AG$3,Parameters!$8:$8,0))</f>
        <v>0.04</v>
      </c>
      <c r="AH126" s="56">
        <f ca="1">INDEX(Parameters,MATCH($A126,Parameters!$A:$A,0),MATCH(AH$3,Parameters!$8:$8,0))</f>
        <v>0.04</v>
      </c>
      <c r="AI126" s="56">
        <f ca="1">INDEX(Parameters,MATCH($A126,Parameters!$A:$A,0),MATCH(AI$3,Parameters!$8:$8,0))</f>
        <v>0.04</v>
      </c>
      <c r="AJ126" s="56">
        <f ca="1">INDEX(Parameters,MATCH($A126,Parameters!$A:$A,0),MATCH(AJ$3,Parameters!$8:$8,0))</f>
        <v>0.04</v>
      </c>
      <c r="AK126" s="56">
        <f ca="1">INDEX(Parameters,MATCH($A126,Parameters!$A:$A,0),MATCH(AK$3,Parameters!$8:$8,0))</f>
        <v>0.04</v>
      </c>
      <c r="AL126" s="56">
        <f ca="1">INDEX(Parameters,MATCH($A126,Parameters!$A:$A,0),MATCH(AL$3,Parameters!$8:$8,0))</f>
        <v>0.04</v>
      </c>
      <c r="AM126" s="56"/>
      <c r="AN126" s="56"/>
      <c r="AO126" s="56"/>
      <c r="AP126" s="56"/>
      <c r="AQ126" s="56"/>
    </row>
    <row r="127" spans="1:43" ht="14.1" customHeight="1" x14ac:dyDescent="0.25">
      <c r="A127" s="384"/>
      <c r="B127" s="34" t="s">
        <v>128</v>
      </c>
      <c r="C127" s="34" t="s">
        <v>346</v>
      </c>
      <c r="D127" s="53" t="s">
        <v>76</v>
      </c>
      <c r="E127" s="54" t="str">
        <f t="shared" si="79"/>
        <v>Other animals (fur animals)</v>
      </c>
      <c r="F127" s="53" t="s">
        <v>752</v>
      </c>
      <c r="G127" s="385"/>
      <c r="H127" s="70" t="e">
        <f t="shared" ref="H127:AL127" ca="1" si="80">H126*SUM(H108,H110)</f>
        <v>#VALUE!</v>
      </c>
      <c r="I127" s="70" t="e">
        <f t="shared" ca="1" si="80"/>
        <v>#VALUE!</v>
      </c>
      <c r="J127" s="70" t="e">
        <f t="shared" ca="1" si="80"/>
        <v>#VALUE!</v>
      </c>
      <c r="K127" s="70" t="e">
        <f t="shared" ca="1" si="80"/>
        <v>#VALUE!</v>
      </c>
      <c r="L127" s="70" t="e">
        <f t="shared" ca="1" si="80"/>
        <v>#VALUE!</v>
      </c>
      <c r="M127" s="70" t="e">
        <f t="shared" ca="1" si="80"/>
        <v>#VALUE!</v>
      </c>
      <c r="N127" s="70" t="e">
        <f t="shared" ca="1" si="80"/>
        <v>#VALUE!</v>
      </c>
      <c r="O127" s="70" t="e">
        <f t="shared" ca="1" si="80"/>
        <v>#VALUE!</v>
      </c>
      <c r="P127" s="70" t="e">
        <f t="shared" ca="1" si="80"/>
        <v>#VALUE!</v>
      </c>
      <c r="Q127" s="70" t="e">
        <f t="shared" ca="1" si="80"/>
        <v>#VALUE!</v>
      </c>
      <c r="R127" s="70" t="e">
        <f t="shared" ca="1" si="80"/>
        <v>#VALUE!</v>
      </c>
      <c r="S127" s="70" t="e">
        <f t="shared" ca="1" si="80"/>
        <v>#VALUE!</v>
      </c>
      <c r="T127" s="70" t="e">
        <f t="shared" ca="1" si="80"/>
        <v>#VALUE!</v>
      </c>
      <c r="U127" s="70" t="e">
        <f t="shared" ca="1" si="80"/>
        <v>#VALUE!</v>
      </c>
      <c r="V127" s="70" t="e">
        <f t="shared" ca="1" si="80"/>
        <v>#VALUE!</v>
      </c>
      <c r="W127" s="70" t="e">
        <f t="shared" ca="1" si="80"/>
        <v>#VALUE!</v>
      </c>
      <c r="X127" s="70" t="e">
        <f t="shared" ca="1" si="80"/>
        <v>#VALUE!</v>
      </c>
      <c r="Y127" s="70" t="e">
        <f t="shared" ca="1" si="80"/>
        <v>#VALUE!</v>
      </c>
      <c r="Z127" s="70" t="e">
        <f t="shared" ca="1" si="80"/>
        <v>#VALUE!</v>
      </c>
      <c r="AA127" s="70" t="e">
        <f t="shared" ca="1" si="80"/>
        <v>#VALUE!</v>
      </c>
      <c r="AB127" s="70" t="e">
        <f t="shared" ca="1" si="80"/>
        <v>#VALUE!</v>
      </c>
      <c r="AC127" s="70" t="e">
        <f t="shared" ca="1" si="80"/>
        <v>#VALUE!</v>
      </c>
      <c r="AD127" s="70" t="e">
        <f t="shared" ca="1" si="80"/>
        <v>#VALUE!</v>
      </c>
      <c r="AE127" s="70" t="e">
        <f t="shared" ca="1" si="80"/>
        <v>#VALUE!</v>
      </c>
      <c r="AF127" s="70" t="e">
        <f t="shared" ca="1" si="80"/>
        <v>#VALUE!</v>
      </c>
      <c r="AG127" s="70" t="e">
        <f t="shared" ca="1" si="80"/>
        <v>#VALUE!</v>
      </c>
      <c r="AH127" s="70" t="e">
        <f t="shared" ca="1" si="80"/>
        <v>#VALUE!</v>
      </c>
      <c r="AI127" s="70" t="e">
        <f t="shared" ca="1" si="80"/>
        <v>#VALUE!</v>
      </c>
      <c r="AJ127" s="70" t="e">
        <f t="shared" ca="1" si="80"/>
        <v>#VALUE!</v>
      </c>
      <c r="AK127" s="70" t="e">
        <f t="shared" ca="1" si="80"/>
        <v>#VALUE!</v>
      </c>
      <c r="AL127" s="70" t="e">
        <f t="shared" ca="1" si="80"/>
        <v>#VALUE!</v>
      </c>
      <c r="AM127" s="70"/>
      <c r="AN127" s="70"/>
      <c r="AO127" s="70"/>
      <c r="AP127" s="70"/>
      <c r="AQ127" s="70"/>
    </row>
    <row r="128" spans="1:43" x14ac:dyDescent="0.25">
      <c r="A128" s="66" t="str">
        <f>C128</f>
        <v>EF_N2O_Manure_application</v>
      </c>
      <c r="B128" s="2"/>
      <c r="C128" s="42" t="s">
        <v>757</v>
      </c>
      <c r="D128" s="77" t="str">
        <f ca="1">VLOOKUP(A128,Parameters,4,0)</f>
        <v>N2O-N</v>
      </c>
      <c r="E128" s="46" t="str">
        <f t="shared" si="79"/>
        <v>Other animals (fur animals)</v>
      </c>
      <c r="F128" s="77" t="str">
        <f ca="1">VLOOKUP(A128,Parameters,6,0)</f>
        <v>kg N2O-N/kg N input</v>
      </c>
      <c r="G128" s="232"/>
      <c r="H128" s="56">
        <f ca="1">INDEX(Parameters,MATCH($A128,Parameters!$A:$A,0),MATCH(H$3,Parameters!$8:$8,0))</f>
        <v>0.01</v>
      </c>
      <c r="I128" s="56">
        <f ca="1">INDEX(Parameters,MATCH($A128,Parameters!$A:$A,0),MATCH(I$3,Parameters!$8:$8,0))</f>
        <v>0.01</v>
      </c>
      <c r="J128" s="56">
        <f ca="1">INDEX(Parameters,MATCH($A128,Parameters!$A:$A,0),MATCH(J$3,Parameters!$8:$8,0))</f>
        <v>0.01</v>
      </c>
      <c r="K128" s="56">
        <f ca="1">INDEX(Parameters,MATCH($A128,Parameters!$A:$A,0),MATCH(K$3,Parameters!$8:$8,0))</f>
        <v>0.01</v>
      </c>
      <c r="L128" s="56">
        <f ca="1">INDEX(Parameters,MATCH($A128,Parameters!$A:$A,0),MATCH(L$3,Parameters!$8:$8,0))</f>
        <v>0.01</v>
      </c>
      <c r="M128" s="56">
        <f ca="1">INDEX(Parameters,MATCH($A128,Parameters!$A:$A,0),MATCH(M$3,Parameters!$8:$8,0))</f>
        <v>0.01</v>
      </c>
      <c r="N128" s="56">
        <f ca="1">INDEX(Parameters,MATCH($A128,Parameters!$A:$A,0),MATCH(N$3,Parameters!$8:$8,0))</f>
        <v>0.01</v>
      </c>
      <c r="O128" s="56">
        <f ca="1">INDEX(Parameters,MATCH($A128,Parameters!$A:$A,0),MATCH(O$3,Parameters!$8:$8,0))</f>
        <v>0.01</v>
      </c>
      <c r="P128" s="56">
        <f ca="1">INDEX(Parameters,MATCH($A128,Parameters!$A:$A,0),MATCH(P$3,Parameters!$8:$8,0))</f>
        <v>0.01</v>
      </c>
      <c r="Q128" s="56">
        <f ca="1">INDEX(Parameters,MATCH($A128,Parameters!$A:$A,0),MATCH(Q$3,Parameters!$8:$8,0))</f>
        <v>0.01</v>
      </c>
      <c r="R128" s="56">
        <f ca="1">INDEX(Parameters,MATCH($A128,Parameters!$A:$A,0),MATCH(R$3,Parameters!$8:$8,0))</f>
        <v>0.01</v>
      </c>
      <c r="S128" s="56">
        <f ca="1">INDEX(Parameters,MATCH($A128,Parameters!$A:$A,0),MATCH(S$3,Parameters!$8:$8,0))</f>
        <v>0.01</v>
      </c>
      <c r="T128" s="56">
        <f ca="1">INDEX(Parameters,MATCH($A128,Parameters!$A:$A,0),MATCH(T$3,Parameters!$8:$8,0))</f>
        <v>0.01</v>
      </c>
      <c r="U128" s="56">
        <f ca="1">INDEX(Parameters,MATCH($A128,Parameters!$A:$A,0),MATCH(U$3,Parameters!$8:$8,0))</f>
        <v>0.01</v>
      </c>
      <c r="V128" s="56">
        <f ca="1">INDEX(Parameters,MATCH($A128,Parameters!$A:$A,0),MATCH(V$3,Parameters!$8:$8,0))</f>
        <v>0.01</v>
      </c>
      <c r="W128" s="56">
        <f ca="1">INDEX(Parameters,MATCH($A128,Parameters!$A:$A,0),MATCH(W$3,Parameters!$8:$8,0))</f>
        <v>0.01</v>
      </c>
      <c r="X128" s="56">
        <f ca="1">INDEX(Parameters,MATCH($A128,Parameters!$A:$A,0),MATCH(X$3,Parameters!$8:$8,0))</f>
        <v>0.01</v>
      </c>
      <c r="Y128" s="56">
        <f ca="1">INDEX(Parameters,MATCH($A128,Parameters!$A:$A,0),MATCH(Y$3,Parameters!$8:$8,0))</f>
        <v>0.01</v>
      </c>
      <c r="Z128" s="56">
        <f ca="1">INDEX(Parameters,MATCH($A128,Parameters!$A:$A,0),MATCH(Z$3,Parameters!$8:$8,0))</f>
        <v>0.01</v>
      </c>
      <c r="AA128" s="56">
        <f ca="1">INDEX(Parameters,MATCH($A128,Parameters!$A:$A,0),MATCH(AA$3,Parameters!$8:$8,0))</f>
        <v>0.01</v>
      </c>
      <c r="AB128" s="56">
        <f ca="1">INDEX(Parameters,MATCH($A128,Parameters!$A:$A,0),MATCH(AB$3,Parameters!$8:$8,0))</f>
        <v>0.01</v>
      </c>
      <c r="AC128" s="56">
        <f ca="1">INDEX(Parameters,MATCH($A128,Parameters!$A:$A,0),MATCH(AC$3,Parameters!$8:$8,0))</f>
        <v>0.01</v>
      </c>
      <c r="AD128" s="56">
        <f ca="1">INDEX(Parameters,MATCH($A128,Parameters!$A:$A,0),MATCH(AD$3,Parameters!$8:$8,0))</f>
        <v>0.01</v>
      </c>
      <c r="AE128" s="56">
        <f ca="1">INDEX(Parameters,MATCH($A128,Parameters!$A:$A,0),MATCH(AE$3,Parameters!$8:$8,0))</f>
        <v>0.01</v>
      </c>
      <c r="AF128" s="56">
        <f ca="1">INDEX(Parameters,MATCH($A128,Parameters!$A:$A,0),MATCH(AF$3,Parameters!$8:$8,0))</f>
        <v>0.01</v>
      </c>
      <c r="AG128" s="56">
        <f ca="1">INDEX(Parameters,MATCH($A128,Parameters!$A:$A,0),MATCH(AG$3,Parameters!$8:$8,0))</f>
        <v>0.01</v>
      </c>
      <c r="AH128" s="56">
        <f ca="1">INDEX(Parameters,MATCH($A128,Parameters!$A:$A,0),MATCH(AH$3,Parameters!$8:$8,0))</f>
        <v>0.01</v>
      </c>
      <c r="AI128" s="56">
        <f ca="1">INDEX(Parameters,MATCH($A128,Parameters!$A:$A,0),MATCH(AI$3,Parameters!$8:$8,0))</f>
        <v>0.01</v>
      </c>
      <c r="AJ128" s="56">
        <f ca="1">INDEX(Parameters,MATCH($A128,Parameters!$A:$A,0),MATCH(AJ$3,Parameters!$8:$8,0))</f>
        <v>0.01</v>
      </c>
      <c r="AK128" s="56">
        <f ca="1">INDEX(Parameters,MATCH($A128,Parameters!$A:$A,0),MATCH(AK$3,Parameters!$8:$8,0))</f>
        <v>0.01</v>
      </c>
      <c r="AL128" s="56">
        <f ca="1">INDEX(Parameters,MATCH($A128,Parameters!$A:$A,0),MATCH(AL$3,Parameters!$8:$8,0))</f>
        <v>0.01</v>
      </c>
      <c r="AM128" s="56"/>
      <c r="AN128" s="56"/>
      <c r="AO128" s="56"/>
      <c r="AP128" s="56"/>
      <c r="AQ128" s="56"/>
    </row>
    <row r="129" spans="1:43" ht="14.1" customHeight="1" x14ac:dyDescent="0.25">
      <c r="A129" s="89"/>
      <c r="B129" s="2"/>
      <c r="C129" s="99" t="s">
        <v>712</v>
      </c>
      <c r="D129" s="25" t="s">
        <v>350</v>
      </c>
      <c r="E129" s="46" t="str">
        <f t="shared" si="79"/>
        <v>Other animals (fur animals)</v>
      </c>
      <c r="F129" s="25" t="s">
        <v>183</v>
      </c>
      <c r="G129" s="358"/>
      <c r="H129" s="70" t="e">
        <f t="shared" ref="H129:AL129" ca="1" si="81">H128*SUM(H108,H110)</f>
        <v>#VALUE!</v>
      </c>
      <c r="I129" s="70" t="e">
        <f t="shared" ca="1" si="81"/>
        <v>#VALUE!</v>
      </c>
      <c r="J129" s="70" t="e">
        <f t="shared" ca="1" si="81"/>
        <v>#VALUE!</v>
      </c>
      <c r="K129" s="70" t="e">
        <f t="shared" ca="1" si="81"/>
        <v>#VALUE!</v>
      </c>
      <c r="L129" s="70" t="e">
        <f t="shared" ca="1" si="81"/>
        <v>#VALUE!</v>
      </c>
      <c r="M129" s="70" t="e">
        <f t="shared" ca="1" si="81"/>
        <v>#VALUE!</v>
      </c>
      <c r="N129" s="70" t="e">
        <f t="shared" ca="1" si="81"/>
        <v>#VALUE!</v>
      </c>
      <c r="O129" s="70" t="e">
        <f t="shared" ca="1" si="81"/>
        <v>#VALUE!</v>
      </c>
      <c r="P129" s="70" t="e">
        <f t="shared" ca="1" si="81"/>
        <v>#VALUE!</v>
      </c>
      <c r="Q129" s="70" t="e">
        <f t="shared" ca="1" si="81"/>
        <v>#VALUE!</v>
      </c>
      <c r="R129" s="70" t="e">
        <f t="shared" ca="1" si="81"/>
        <v>#VALUE!</v>
      </c>
      <c r="S129" s="70" t="e">
        <f t="shared" ca="1" si="81"/>
        <v>#VALUE!</v>
      </c>
      <c r="T129" s="70" t="e">
        <f t="shared" ca="1" si="81"/>
        <v>#VALUE!</v>
      </c>
      <c r="U129" s="70" t="e">
        <f t="shared" ca="1" si="81"/>
        <v>#VALUE!</v>
      </c>
      <c r="V129" s="70" t="e">
        <f t="shared" ca="1" si="81"/>
        <v>#VALUE!</v>
      </c>
      <c r="W129" s="70" t="e">
        <f t="shared" ca="1" si="81"/>
        <v>#VALUE!</v>
      </c>
      <c r="X129" s="70" t="e">
        <f t="shared" ca="1" si="81"/>
        <v>#VALUE!</v>
      </c>
      <c r="Y129" s="70" t="e">
        <f t="shared" ca="1" si="81"/>
        <v>#VALUE!</v>
      </c>
      <c r="Z129" s="70" t="e">
        <f t="shared" ca="1" si="81"/>
        <v>#VALUE!</v>
      </c>
      <c r="AA129" s="70" t="e">
        <f t="shared" ca="1" si="81"/>
        <v>#VALUE!</v>
      </c>
      <c r="AB129" s="70" t="e">
        <f t="shared" ca="1" si="81"/>
        <v>#VALUE!</v>
      </c>
      <c r="AC129" s="70" t="e">
        <f t="shared" ca="1" si="81"/>
        <v>#VALUE!</v>
      </c>
      <c r="AD129" s="70" t="e">
        <f t="shared" ca="1" si="81"/>
        <v>#VALUE!</v>
      </c>
      <c r="AE129" s="70" t="e">
        <f t="shared" ca="1" si="81"/>
        <v>#VALUE!</v>
      </c>
      <c r="AF129" s="70" t="e">
        <f t="shared" ca="1" si="81"/>
        <v>#VALUE!</v>
      </c>
      <c r="AG129" s="70" t="e">
        <f t="shared" ca="1" si="81"/>
        <v>#VALUE!</v>
      </c>
      <c r="AH129" s="70" t="e">
        <f t="shared" ca="1" si="81"/>
        <v>#VALUE!</v>
      </c>
      <c r="AI129" s="70" t="e">
        <f t="shared" ca="1" si="81"/>
        <v>#VALUE!</v>
      </c>
      <c r="AJ129" s="70" t="e">
        <f t="shared" ca="1" si="81"/>
        <v>#VALUE!</v>
      </c>
      <c r="AK129" s="70" t="e">
        <f t="shared" ca="1" si="81"/>
        <v>#VALUE!</v>
      </c>
      <c r="AL129" s="70" t="e">
        <f t="shared" ca="1" si="81"/>
        <v>#VALUE!</v>
      </c>
      <c r="AM129" s="70"/>
      <c r="AN129" s="70"/>
      <c r="AO129" s="70"/>
      <c r="AP129" s="70"/>
      <c r="AQ129" s="70"/>
    </row>
    <row r="130" spans="1:43" x14ac:dyDescent="0.25">
      <c r="A130" s="89"/>
      <c r="B130" s="2" t="s">
        <v>128</v>
      </c>
      <c r="C130" s="34" t="s">
        <v>711</v>
      </c>
      <c r="D130" s="53" t="s">
        <v>130</v>
      </c>
      <c r="E130" s="54" t="str">
        <f t="shared" si="79"/>
        <v>Other animals (fur animals)</v>
      </c>
      <c r="F130" s="53" t="s">
        <v>225</v>
      </c>
      <c r="G130" s="181"/>
      <c r="H130" s="70" t="e">
        <f ca="1">H129*Parameters!K$12</f>
        <v>#VALUE!</v>
      </c>
      <c r="I130" s="70" t="e">
        <f ca="1">I129*Parameters!L$12</f>
        <v>#VALUE!</v>
      </c>
      <c r="J130" s="70" t="e">
        <f ca="1">J129*Parameters!M$12</f>
        <v>#VALUE!</v>
      </c>
      <c r="K130" s="70" t="e">
        <f ca="1">K129*Parameters!N$12</f>
        <v>#VALUE!</v>
      </c>
      <c r="L130" s="70" t="e">
        <f ca="1">L129*Parameters!O$12</f>
        <v>#VALUE!</v>
      </c>
      <c r="M130" s="70" t="e">
        <f ca="1">M129*Parameters!P$12</f>
        <v>#VALUE!</v>
      </c>
      <c r="N130" s="70" t="e">
        <f ca="1">N129*Parameters!Q$12</f>
        <v>#VALUE!</v>
      </c>
      <c r="O130" s="70" t="e">
        <f ca="1">O129*Parameters!R$12</f>
        <v>#VALUE!</v>
      </c>
      <c r="P130" s="70" t="e">
        <f ca="1">P129*Parameters!S$12</f>
        <v>#VALUE!</v>
      </c>
      <c r="Q130" s="70" t="e">
        <f ca="1">Q129*Parameters!T$12</f>
        <v>#VALUE!</v>
      </c>
      <c r="R130" s="70" t="e">
        <f ca="1">R129*Parameters!U$12</f>
        <v>#VALUE!</v>
      </c>
      <c r="S130" s="70" t="e">
        <f ca="1">S129*Parameters!V$12</f>
        <v>#VALUE!</v>
      </c>
      <c r="T130" s="70" t="e">
        <f ca="1">T129*Parameters!W$12</f>
        <v>#VALUE!</v>
      </c>
      <c r="U130" s="70" t="e">
        <f ca="1">U129*Parameters!X$12</f>
        <v>#VALUE!</v>
      </c>
      <c r="V130" s="70" t="e">
        <f ca="1">V129*Parameters!Y$12</f>
        <v>#VALUE!</v>
      </c>
      <c r="W130" s="70" t="e">
        <f ca="1">W129*Parameters!Z$12</f>
        <v>#VALUE!</v>
      </c>
      <c r="X130" s="70" t="e">
        <f ca="1">X129*Parameters!AA$12</f>
        <v>#VALUE!</v>
      </c>
      <c r="Y130" s="70" t="e">
        <f ca="1">Y129*Parameters!AB$12</f>
        <v>#VALUE!</v>
      </c>
      <c r="Z130" s="70" t="e">
        <f ca="1">Z129*Parameters!AC$12</f>
        <v>#VALUE!</v>
      </c>
      <c r="AA130" s="70" t="e">
        <f ca="1">AA129*Parameters!AD$12</f>
        <v>#VALUE!</v>
      </c>
      <c r="AB130" s="70" t="e">
        <f ca="1">AB129*Parameters!AE$12</f>
        <v>#VALUE!</v>
      </c>
      <c r="AC130" s="70" t="e">
        <f ca="1">AC129*Parameters!AF$12</f>
        <v>#VALUE!</v>
      </c>
      <c r="AD130" s="70" t="e">
        <f ca="1">AD129*Parameters!AG$12</f>
        <v>#VALUE!</v>
      </c>
      <c r="AE130" s="70" t="e">
        <f ca="1">AE129*Parameters!AH$12</f>
        <v>#VALUE!</v>
      </c>
      <c r="AF130" s="70" t="e">
        <f ca="1">AF129*Parameters!AI$12</f>
        <v>#VALUE!</v>
      </c>
      <c r="AG130" s="70" t="e">
        <f ca="1">AG129*Parameters!AJ$12</f>
        <v>#VALUE!</v>
      </c>
      <c r="AH130" s="70" t="e">
        <f ca="1">AH129*Parameters!AK$12</f>
        <v>#VALUE!</v>
      </c>
      <c r="AI130" s="70" t="e">
        <f ca="1">AI129*Parameters!AL$12</f>
        <v>#VALUE!</v>
      </c>
      <c r="AJ130" s="70" t="e">
        <f ca="1">AJ129*Parameters!AM$12</f>
        <v>#VALUE!</v>
      </c>
      <c r="AK130" s="70" t="e">
        <f ca="1">AK129*Parameters!AN$12</f>
        <v>#VALUE!</v>
      </c>
      <c r="AL130" s="70" t="e">
        <f ca="1">AL129*Parameters!AO$12</f>
        <v>#VALUE!</v>
      </c>
      <c r="AM130" s="70"/>
      <c r="AN130" s="70"/>
      <c r="AO130" s="70"/>
      <c r="AP130" s="70"/>
      <c r="AQ130" s="70"/>
    </row>
    <row r="131" spans="1:43" ht="15.75" x14ac:dyDescent="0.25">
      <c r="A131" s="65" t="s">
        <v>71</v>
      </c>
      <c r="B131" s="145" t="s">
        <v>260</v>
      </c>
      <c r="C131" s="32"/>
      <c r="D131" s="32"/>
      <c r="E131" s="32"/>
      <c r="F131" s="32"/>
      <c r="G131" s="222"/>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row>
    <row r="132" spans="1:43" x14ac:dyDescent="0.25">
      <c r="A132" s="66" t="str">
        <f t="shared" ref="A132" si="82">C132&amp;"_"&amp;E132</f>
        <v>EF_NH3_grazing_Other animals (fur animals)</v>
      </c>
      <c r="B132" s="52"/>
      <c r="C132" s="2" t="s">
        <v>231</v>
      </c>
      <c r="D132" s="77" t="str">
        <f ca="1">VLOOKUP(A132,Parameters,4,0)</f>
        <v>NH3-N</v>
      </c>
      <c r="E132" s="46" t="str">
        <f t="shared" si="69"/>
        <v>Other animals (fur animals)</v>
      </c>
      <c r="F132" s="77" t="str">
        <f ca="1">VLOOKUP(A132,Parameters,6,0)</f>
        <v>Fraction TAN</v>
      </c>
      <c r="G132" s="358"/>
      <c r="H132" s="56">
        <f ca="1">INDEX(Parameters,MATCH($A132,Parameters!$A:$A,0),MATCH(H$3,Parameters!$8:$8,0))</f>
        <v>0</v>
      </c>
      <c r="I132" s="56">
        <f ca="1">INDEX(Parameters,MATCH($A132,Parameters!$A:$A,0),MATCH(I$3,Parameters!$8:$8,0))</f>
        <v>0</v>
      </c>
      <c r="J132" s="56">
        <f ca="1">INDEX(Parameters,MATCH($A132,Parameters!$A:$A,0),MATCH(J$3,Parameters!$8:$8,0))</f>
        <v>0</v>
      </c>
      <c r="K132" s="56">
        <f ca="1">INDEX(Parameters,MATCH($A132,Parameters!$A:$A,0),MATCH(K$3,Parameters!$8:$8,0))</f>
        <v>0</v>
      </c>
      <c r="L132" s="56">
        <f ca="1">INDEX(Parameters,MATCH($A132,Parameters!$A:$A,0),MATCH(L$3,Parameters!$8:$8,0))</f>
        <v>0</v>
      </c>
      <c r="M132" s="56">
        <f ca="1">INDEX(Parameters,MATCH($A132,Parameters!$A:$A,0),MATCH(M$3,Parameters!$8:$8,0))</f>
        <v>0</v>
      </c>
      <c r="N132" s="56">
        <f ca="1">INDEX(Parameters,MATCH($A132,Parameters!$A:$A,0),MATCH(N$3,Parameters!$8:$8,0))</f>
        <v>0</v>
      </c>
      <c r="O132" s="56">
        <f ca="1">INDEX(Parameters,MATCH($A132,Parameters!$A:$A,0),MATCH(O$3,Parameters!$8:$8,0))</f>
        <v>0</v>
      </c>
      <c r="P132" s="56">
        <f ca="1">INDEX(Parameters,MATCH($A132,Parameters!$A:$A,0),MATCH(P$3,Parameters!$8:$8,0))</f>
        <v>0</v>
      </c>
      <c r="Q132" s="56">
        <f ca="1">INDEX(Parameters,MATCH($A132,Parameters!$A:$A,0),MATCH(Q$3,Parameters!$8:$8,0))</f>
        <v>0</v>
      </c>
      <c r="R132" s="56">
        <f ca="1">INDEX(Parameters,MATCH($A132,Parameters!$A:$A,0),MATCH(R$3,Parameters!$8:$8,0))</f>
        <v>0</v>
      </c>
      <c r="S132" s="56">
        <f ca="1">INDEX(Parameters,MATCH($A132,Parameters!$A:$A,0),MATCH(S$3,Parameters!$8:$8,0))</f>
        <v>0</v>
      </c>
      <c r="T132" s="56">
        <f ca="1">INDEX(Parameters,MATCH($A132,Parameters!$A:$A,0),MATCH(T$3,Parameters!$8:$8,0))</f>
        <v>0</v>
      </c>
      <c r="U132" s="56">
        <f ca="1">INDEX(Parameters,MATCH($A132,Parameters!$A:$A,0),MATCH(U$3,Parameters!$8:$8,0))</f>
        <v>0</v>
      </c>
      <c r="V132" s="56">
        <f ca="1">INDEX(Parameters,MATCH($A132,Parameters!$A:$A,0),MATCH(V$3,Parameters!$8:$8,0))</f>
        <v>0</v>
      </c>
      <c r="W132" s="56">
        <f ca="1">INDEX(Parameters,MATCH($A132,Parameters!$A:$A,0),MATCH(W$3,Parameters!$8:$8,0))</f>
        <v>0</v>
      </c>
      <c r="X132" s="56">
        <f ca="1">INDEX(Parameters,MATCH($A132,Parameters!$A:$A,0),MATCH(X$3,Parameters!$8:$8,0))</f>
        <v>0</v>
      </c>
      <c r="Y132" s="56">
        <f ca="1">INDEX(Parameters,MATCH($A132,Parameters!$A:$A,0),MATCH(Y$3,Parameters!$8:$8,0))</f>
        <v>0</v>
      </c>
      <c r="Z132" s="56">
        <f ca="1">INDEX(Parameters,MATCH($A132,Parameters!$A:$A,0),MATCH(Z$3,Parameters!$8:$8,0))</f>
        <v>0</v>
      </c>
      <c r="AA132" s="56">
        <f ca="1">INDEX(Parameters,MATCH($A132,Parameters!$A:$A,0),MATCH(AA$3,Parameters!$8:$8,0))</f>
        <v>0</v>
      </c>
      <c r="AB132" s="56">
        <f ca="1">INDEX(Parameters,MATCH($A132,Parameters!$A:$A,0),MATCH(AB$3,Parameters!$8:$8,0))</f>
        <v>0</v>
      </c>
      <c r="AC132" s="56">
        <f ca="1">INDEX(Parameters,MATCH($A132,Parameters!$A:$A,0),MATCH(AC$3,Parameters!$8:$8,0))</f>
        <v>0</v>
      </c>
      <c r="AD132" s="56">
        <f ca="1">INDEX(Parameters,MATCH($A132,Parameters!$A:$A,0),MATCH(AD$3,Parameters!$8:$8,0))</f>
        <v>0</v>
      </c>
      <c r="AE132" s="56">
        <f ca="1">INDEX(Parameters,MATCH($A132,Parameters!$A:$A,0),MATCH(AE$3,Parameters!$8:$8,0))</f>
        <v>0</v>
      </c>
      <c r="AF132" s="56">
        <f ca="1">INDEX(Parameters,MATCH($A132,Parameters!$A:$A,0),MATCH(AF$3,Parameters!$8:$8,0))</f>
        <v>0</v>
      </c>
      <c r="AG132" s="56">
        <f ca="1">INDEX(Parameters,MATCH($A132,Parameters!$A:$A,0),MATCH(AG$3,Parameters!$8:$8,0))</f>
        <v>0</v>
      </c>
      <c r="AH132" s="56">
        <f ca="1">INDEX(Parameters,MATCH($A132,Parameters!$A:$A,0),MATCH(AH$3,Parameters!$8:$8,0))</f>
        <v>0</v>
      </c>
      <c r="AI132" s="56">
        <f ca="1">INDEX(Parameters,MATCH($A132,Parameters!$A:$A,0),MATCH(AI$3,Parameters!$8:$8,0))</f>
        <v>0</v>
      </c>
      <c r="AJ132" s="56">
        <f ca="1">INDEX(Parameters,MATCH($A132,Parameters!$A:$A,0),MATCH(AJ$3,Parameters!$8:$8,0))</f>
        <v>0</v>
      </c>
      <c r="AK132" s="56">
        <f ca="1">INDEX(Parameters,MATCH($A132,Parameters!$A:$A,0),MATCH(AK$3,Parameters!$8:$8,0))</f>
        <v>0</v>
      </c>
      <c r="AL132" s="56">
        <f ca="1">INDEX(Parameters,MATCH($A132,Parameters!$A:$A,0),MATCH(AL$3,Parameters!$8:$8,0))</f>
        <v>0</v>
      </c>
      <c r="AM132" s="56"/>
      <c r="AN132" s="56"/>
      <c r="AO132" s="56"/>
      <c r="AP132" s="56"/>
      <c r="AQ132" s="56"/>
    </row>
    <row r="133" spans="1:43" ht="18" x14ac:dyDescent="0.35">
      <c r="A133" s="89" t="s">
        <v>329</v>
      </c>
      <c r="B133" s="2" t="s">
        <v>341</v>
      </c>
      <c r="C133" s="63" t="s">
        <v>233</v>
      </c>
      <c r="D133" s="25" t="s">
        <v>252</v>
      </c>
      <c r="E133" s="46" t="str">
        <f t="shared" si="69"/>
        <v>Other animals (fur animals)</v>
      </c>
      <c r="F133" s="25" t="s">
        <v>122</v>
      </c>
      <c r="G133" s="205"/>
      <c r="H133" s="56" t="e">
        <f t="shared" ref="H133:AL133" ca="1" si="83">H27*H132</f>
        <v>#VALUE!</v>
      </c>
      <c r="I133" s="56" t="e">
        <f t="shared" ca="1" si="83"/>
        <v>#VALUE!</v>
      </c>
      <c r="J133" s="56" t="e">
        <f t="shared" ca="1" si="83"/>
        <v>#VALUE!</v>
      </c>
      <c r="K133" s="56" t="e">
        <f t="shared" ca="1" si="83"/>
        <v>#VALUE!</v>
      </c>
      <c r="L133" s="56" t="e">
        <f t="shared" ca="1" si="83"/>
        <v>#VALUE!</v>
      </c>
      <c r="M133" s="56" t="e">
        <f t="shared" ca="1" si="83"/>
        <v>#VALUE!</v>
      </c>
      <c r="N133" s="56" t="e">
        <f t="shared" ca="1" si="83"/>
        <v>#VALUE!</v>
      </c>
      <c r="O133" s="56" t="e">
        <f t="shared" ca="1" si="83"/>
        <v>#VALUE!</v>
      </c>
      <c r="P133" s="56" t="e">
        <f t="shared" ca="1" si="83"/>
        <v>#VALUE!</v>
      </c>
      <c r="Q133" s="56" t="e">
        <f t="shared" ca="1" si="83"/>
        <v>#VALUE!</v>
      </c>
      <c r="R133" s="56" t="e">
        <f t="shared" ca="1" si="83"/>
        <v>#VALUE!</v>
      </c>
      <c r="S133" s="56" t="e">
        <f t="shared" ca="1" si="83"/>
        <v>#VALUE!</v>
      </c>
      <c r="T133" s="56" t="e">
        <f t="shared" ca="1" si="83"/>
        <v>#VALUE!</v>
      </c>
      <c r="U133" s="56" t="e">
        <f t="shared" ca="1" si="83"/>
        <v>#VALUE!</v>
      </c>
      <c r="V133" s="56" t="e">
        <f t="shared" ca="1" si="83"/>
        <v>#VALUE!</v>
      </c>
      <c r="W133" s="56" t="e">
        <f t="shared" ca="1" si="83"/>
        <v>#VALUE!</v>
      </c>
      <c r="X133" s="56" t="e">
        <f t="shared" ca="1" si="83"/>
        <v>#VALUE!</v>
      </c>
      <c r="Y133" s="56" t="e">
        <f t="shared" ca="1" si="83"/>
        <v>#VALUE!</v>
      </c>
      <c r="Z133" s="56" t="e">
        <f t="shared" ca="1" si="83"/>
        <v>#VALUE!</v>
      </c>
      <c r="AA133" s="56" t="e">
        <f t="shared" ca="1" si="83"/>
        <v>#VALUE!</v>
      </c>
      <c r="AB133" s="56" t="e">
        <f t="shared" ca="1" si="83"/>
        <v>#VALUE!</v>
      </c>
      <c r="AC133" s="56" t="e">
        <f t="shared" ca="1" si="83"/>
        <v>#VALUE!</v>
      </c>
      <c r="AD133" s="56" t="e">
        <f t="shared" ca="1" si="83"/>
        <v>#VALUE!</v>
      </c>
      <c r="AE133" s="56" t="e">
        <f t="shared" ca="1" si="83"/>
        <v>#VALUE!</v>
      </c>
      <c r="AF133" s="56" t="e">
        <f t="shared" ca="1" si="83"/>
        <v>#VALUE!</v>
      </c>
      <c r="AG133" s="56" t="e">
        <f t="shared" ca="1" si="83"/>
        <v>#VALUE!</v>
      </c>
      <c r="AH133" s="56" t="e">
        <f t="shared" ca="1" si="83"/>
        <v>#VALUE!</v>
      </c>
      <c r="AI133" s="56" t="e">
        <f t="shared" ca="1" si="83"/>
        <v>#VALUE!</v>
      </c>
      <c r="AJ133" s="56" t="e">
        <f t="shared" ca="1" si="83"/>
        <v>#VALUE!</v>
      </c>
      <c r="AK133" s="56" t="e">
        <f t="shared" ca="1" si="83"/>
        <v>#VALUE!</v>
      </c>
      <c r="AL133" s="56" t="e">
        <f t="shared" ca="1" si="83"/>
        <v>#VALUE!</v>
      </c>
      <c r="AM133" s="56"/>
      <c r="AN133" s="56"/>
      <c r="AO133" s="56"/>
      <c r="AP133" s="56"/>
      <c r="AQ133" s="56"/>
    </row>
    <row r="134" spans="1:43" ht="14.1" customHeight="1" x14ac:dyDescent="0.25">
      <c r="A134" s="68" t="s">
        <v>238</v>
      </c>
      <c r="B134" s="52"/>
      <c r="C134" s="52" t="s">
        <v>234</v>
      </c>
      <c r="D134" s="53" t="s">
        <v>153</v>
      </c>
      <c r="E134" s="54" t="str">
        <f t="shared" si="69"/>
        <v>Other animals (fur animals)</v>
      </c>
      <c r="F134" s="53" t="s">
        <v>122</v>
      </c>
      <c r="G134" s="175" t="s">
        <v>749</v>
      </c>
      <c r="H134" s="70" t="e">
        <f t="shared" ref="H134:AL134" ca="1" si="84">H27-H133</f>
        <v>#VALUE!</v>
      </c>
      <c r="I134" s="70" t="e">
        <f t="shared" ca="1" si="84"/>
        <v>#VALUE!</v>
      </c>
      <c r="J134" s="70" t="e">
        <f t="shared" ca="1" si="84"/>
        <v>#VALUE!</v>
      </c>
      <c r="K134" s="70" t="e">
        <f t="shared" ca="1" si="84"/>
        <v>#VALUE!</v>
      </c>
      <c r="L134" s="70" t="e">
        <f t="shared" ca="1" si="84"/>
        <v>#VALUE!</v>
      </c>
      <c r="M134" s="70" t="e">
        <f t="shared" ca="1" si="84"/>
        <v>#VALUE!</v>
      </c>
      <c r="N134" s="70" t="e">
        <f t="shared" ca="1" si="84"/>
        <v>#VALUE!</v>
      </c>
      <c r="O134" s="70" t="e">
        <f t="shared" ca="1" si="84"/>
        <v>#VALUE!</v>
      </c>
      <c r="P134" s="70" t="e">
        <f t="shared" ca="1" si="84"/>
        <v>#VALUE!</v>
      </c>
      <c r="Q134" s="70" t="e">
        <f t="shared" ca="1" si="84"/>
        <v>#VALUE!</v>
      </c>
      <c r="R134" s="70" t="e">
        <f t="shared" ca="1" si="84"/>
        <v>#VALUE!</v>
      </c>
      <c r="S134" s="70" t="e">
        <f t="shared" ca="1" si="84"/>
        <v>#VALUE!</v>
      </c>
      <c r="T134" s="70" t="e">
        <f t="shared" ca="1" si="84"/>
        <v>#VALUE!</v>
      </c>
      <c r="U134" s="70" t="e">
        <f t="shared" ca="1" si="84"/>
        <v>#VALUE!</v>
      </c>
      <c r="V134" s="70" t="e">
        <f t="shared" ca="1" si="84"/>
        <v>#VALUE!</v>
      </c>
      <c r="W134" s="70" t="e">
        <f t="shared" ca="1" si="84"/>
        <v>#VALUE!</v>
      </c>
      <c r="X134" s="70" t="e">
        <f t="shared" ca="1" si="84"/>
        <v>#VALUE!</v>
      </c>
      <c r="Y134" s="70" t="e">
        <f t="shared" ca="1" si="84"/>
        <v>#VALUE!</v>
      </c>
      <c r="Z134" s="70" t="e">
        <f t="shared" ca="1" si="84"/>
        <v>#VALUE!</v>
      </c>
      <c r="AA134" s="70" t="e">
        <f t="shared" ca="1" si="84"/>
        <v>#VALUE!</v>
      </c>
      <c r="AB134" s="70" t="e">
        <f t="shared" ca="1" si="84"/>
        <v>#VALUE!</v>
      </c>
      <c r="AC134" s="70" t="e">
        <f t="shared" ca="1" si="84"/>
        <v>#VALUE!</v>
      </c>
      <c r="AD134" s="70" t="e">
        <f t="shared" ca="1" si="84"/>
        <v>#VALUE!</v>
      </c>
      <c r="AE134" s="70" t="e">
        <f t="shared" ca="1" si="84"/>
        <v>#VALUE!</v>
      </c>
      <c r="AF134" s="70" t="e">
        <f t="shared" ca="1" si="84"/>
        <v>#VALUE!</v>
      </c>
      <c r="AG134" s="70" t="e">
        <f t="shared" ca="1" si="84"/>
        <v>#VALUE!</v>
      </c>
      <c r="AH134" s="70" t="e">
        <f t="shared" ca="1" si="84"/>
        <v>#VALUE!</v>
      </c>
      <c r="AI134" s="70" t="e">
        <f t="shared" ca="1" si="84"/>
        <v>#VALUE!</v>
      </c>
      <c r="AJ134" s="70" t="e">
        <f t="shared" ca="1" si="84"/>
        <v>#VALUE!</v>
      </c>
      <c r="AK134" s="70" t="e">
        <f t="shared" ca="1" si="84"/>
        <v>#VALUE!</v>
      </c>
      <c r="AL134" s="70" t="e">
        <f t="shared" ca="1" si="84"/>
        <v>#VALUE!</v>
      </c>
      <c r="AM134" s="70"/>
      <c r="AN134" s="70"/>
      <c r="AO134" s="70"/>
      <c r="AP134" s="70"/>
      <c r="AQ134" s="70"/>
    </row>
    <row r="135" spans="1:43" ht="18" x14ac:dyDescent="0.25">
      <c r="A135" s="106" t="s">
        <v>392</v>
      </c>
      <c r="B135" s="51"/>
      <c r="C135" s="82" t="s">
        <v>409</v>
      </c>
      <c r="D135" s="26" t="s">
        <v>153</v>
      </c>
      <c r="E135" s="108" t="str">
        <f t="shared" si="69"/>
        <v>Other animals (fur animals)</v>
      </c>
      <c r="F135" s="26" t="s">
        <v>122</v>
      </c>
      <c r="G135" s="225" t="str">
        <f ca="1">IFERROR(IF(SUM($H135:AQ135)=0,"OK","Error - all years do not = 0"),"Error - check input data")</f>
        <v>Error - check input data</v>
      </c>
      <c r="H135" s="74" t="e">
        <f t="shared" ref="H135:AL135" ca="1" si="85">H27-H133-H134</f>
        <v>#VALUE!</v>
      </c>
      <c r="I135" s="74" t="e">
        <f t="shared" ca="1" si="85"/>
        <v>#VALUE!</v>
      </c>
      <c r="J135" s="74" t="e">
        <f t="shared" ca="1" si="85"/>
        <v>#VALUE!</v>
      </c>
      <c r="K135" s="74" t="e">
        <f t="shared" ca="1" si="85"/>
        <v>#VALUE!</v>
      </c>
      <c r="L135" s="74" t="e">
        <f t="shared" ca="1" si="85"/>
        <v>#VALUE!</v>
      </c>
      <c r="M135" s="74" t="e">
        <f t="shared" ca="1" si="85"/>
        <v>#VALUE!</v>
      </c>
      <c r="N135" s="74" t="e">
        <f t="shared" ca="1" si="85"/>
        <v>#VALUE!</v>
      </c>
      <c r="O135" s="74" t="e">
        <f t="shared" ca="1" si="85"/>
        <v>#VALUE!</v>
      </c>
      <c r="P135" s="74" t="e">
        <f t="shared" ca="1" si="85"/>
        <v>#VALUE!</v>
      </c>
      <c r="Q135" s="74" t="e">
        <f t="shared" ca="1" si="85"/>
        <v>#VALUE!</v>
      </c>
      <c r="R135" s="74" t="e">
        <f t="shared" ca="1" si="85"/>
        <v>#VALUE!</v>
      </c>
      <c r="S135" s="74" t="e">
        <f t="shared" ca="1" si="85"/>
        <v>#VALUE!</v>
      </c>
      <c r="T135" s="74" t="e">
        <f t="shared" ca="1" si="85"/>
        <v>#VALUE!</v>
      </c>
      <c r="U135" s="74" t="e">
        <f t="shared" ca="1" si="85"/>
        <v>#VALUE!</v>
      </c>
      <c r="V135" s="74" t="e">
        <f t="shared" ca="1" si="85"/>
        <v>#VALUE!</v>
      </c>
      <c r="W135" s="74" t="e">
        <f t="shared" ca="1" si="85"/>
        <v>#VALUE!</v>
      </c>
      <c r="X135" s="74" t="e">
        <f t="shared" ca="1" si="85"/>
        <v>#VALUE!</v>
      </c>
      <c r="Y135" s="74" t="e">
        <f t="shared" ca="1" si="85"/>
        <v>#VALUE!</v>
      </c>
      <c r="Z135" s="74" t="e">
        <f t="shared" ca="1" si="85"/>
        <v>#VALUE!</v>
      </c>
      <c r="AA135" s="74" t="e">
        <f t="shared" ca="1" si="85"/>
        <v>#VALUE!</v>
      </c>
      <c r="AB135" s="74" t="e">
        <f t="shared" ca="1" si="85"/>
        <v>#VALUE!</v>
      </c>
      <c r="AC135" s="74" t="e">
        <f t="shared" ca="1" si="85"/>
        <v>#VALUE!</v>
      </c>
      <c r="AD135" s="74" t="e">
        <f t="shared" ca="1" si="85"/>
        <v>#VALUE!</v>
      </c>
      <c r="AE135" s="74" t="e">
        <f t="shared" ca="1" si="85"/>
        <v>#VALUE!</v>
      </c>
      <c r="AF135" s="74" t="e">
        <f t="shared" ca="1" si="85"/>
        <v>#VALUE!</v>
      </c>
      <c r="AG135" s="74" t="e">
        <f t="shared" ca="1" si="85"/>
        <v>#VALUE!</v>
      </c>
      <c r="AH135" s="74" t="e">
        <f t="shared" ca="1" si="85"/>
        <v>#VALUE!</v>
      </c>
      <c r="AI135" s="74" t="e">
        <f t="shared" ca="1" si="85"/>
        <v>#VALUE!</v>
      </c>
      <c r="AJ135" s="74" t="e">
        <f t="shared" ca="1" si="85"/>
        <v>#VALUE!</v>
      </c>
      <c r="AK135" s="74" t="e">
        <f t="shared" ca="1" si="85"/>
        <v>#VALUE!</v>
      </c>
      <c r="AL135" s="74" t="e">
        <f t="shared" ca="1" si="85"/>
        <v>#VALUE!</v>
      </c>
      <c r="AM135" s="74"/>
      <c r="AN135" s="74"/>
      <c r="AO135" s="74"/>
      <c r="AP135" s="74"/>
      <c r="AQ135" s="74"/>
    </row>
    <row r="136" spans="1:43" ht="18" x14ac:dyDescent="0.25">
      <c r="A136" s="104" t="s">
        <v>394</v>
      </c>
      <c r="B136" s="52"/>
      <c r="C136" s="52" t="s">
        <v>235</v>
      </c>
      <c r="D136" s="53" t="s">
        <v>153</v>
      </c>
      <c r="E136" s="54" t="str">
        <f t="shared" si="69"/>
        <v>Other animals (fur animals)</v>
      </c>
      <c r="F136" s="53" t="s">
        <v>122</v>
      </c>
      <c r="G136" s="175" t="s">
        <v>717</v>
      </c>
      <c r="H136" s="70" t="e">
        <f t="shared" ref="H136:AL136" ca="1" si="86">H21-H133</f>
        <v>#VALUE!</v>
      </c>
      <c r="I136" s="70" t="e">
        <f t="shared" ca="1" si="86"/>
        <v>#VALUE!</v>
      </c>
      <c r="J136" s="70" t="e">
        <f t="shared" ca="1" si="86"/>
        <v>#VALUE!</v>
      </c>
      <c r="K136" s="70" t="e">
        <f t="shared" ca="1" si="86"/>
        <v>#VALUE!</v>
      </c>
      <c r="L136" s="70" t="e">
        <f t="shared" ca="1" si="86"/>
        <v>#VALUE!</v>
      </c>
      <c r="M136" s="70" t="e">
        <f t="shared" ca="1" si="86"/>
        <v>#VALUE!</v>
      </c>
      <c r="N136" s="70" t="e">
        <f t="shared" ca="1" si="86"/>
        <v>#VALUE!</v>
      </c>
      <c r="O136" s="70" t="e">
        <f t="shared" ca="1" si="86"/>
        <v>#VALUE!</v>
      </c>
      <c r="P136" s="70" t="e">
        <f t="shared" ca="1" si="86"/>
        <v>#VALUE!</v>
      </c>
      <c r="Q136" s="70" t="e">
        <f t="shared" ca="1" si="86"/>
        <v>#VALUE!</v>
      </c>
      <c r="R136" s="70" t="e">
        <f t="shared" ca="1" si="86"/>
        <v>#VALUE!</v>
      </c>
      <c r="S136" s="70" t="e">
        <f t="shared" ca="1" si="86"/>
        <v>#VALUE!</v>
      </c>
      <c r="T136" s="70" t="e">
        <f t="shared" ca="1" si="86"/>
        <v>#VALUE!</v>
      </c>
      <c r="U136" s="70" t="e">
        <f t="shared" ca="1" si="86"/>
        <v>#VALUE!</v>
      </c>
      <c r="V136" s="70" t="e">
        <f t="shared" ca="1" si="86"/>
        <v>#VALUE!</v>
      </c>
      <c r="W136" s="70" t="e">
        <f t="shared" ca="1" si="86"/>
        <v>#VALUE!</v>
      </c>
      <c r="X136" s="70" t="e">
        <f t="shared" ca="1" si="86"/>
        <v>#VALUE!</v>
      </c>
      <c r="Y136" s="70" t="e">
        <f t="shared" ca="1" si="86"/>
        <v>#VALUE!</v>
      </c>
      <c r="Z136" s="70" t="e">
        <f t="shared" ca="1" si="86"/>
        <v>#VALUE!</v>
      </c>
      <c r="AA136" s="70" t="e">
        <f t="shared" ca="1" si="86"/>
        <v>#VALUE!</v>
      </c>
      <c r="AB136" s="70" t="e">
        <f t="shared" ca="1" si="86"/>
        <v>#VALUE!</v>
      </c>
      <c r="AC136" s="70" t="e">
        <f t="shared" ca="1" si="86"/>
        <v>#VALUE!</v>
      </c>
      <c r="AD136" s="70" t="e">
        <f t="shared" ca="1" si="86"/>
        <v>#VALUE!</v>
      </c>
      <c r="AE136" s="70" t="e">
        <f t="shared" ca="1" si="86"/>
        <v>#VALUE!</v>
      </c>
      <c r="AF136" s="70" t="e">
        <f t="shared" ca="1" si="86"/>
        <v>#VALUE!</v>
      </c>
      <c r="AG136" s="70" t="e">
        <f t="shared" ca="1" si="86"/>
        <v>#VALUE!</v>
      </c>
      <c r="AH136" s="70" t="e">
        <f t="shared" ca="1" si="86"/>
        <v>#VALUE!</v>
      </c>
      <c r="AI136" s="70" t="e">
        <f t="shared" ca="1" si="86"/>
        <v>#VALUE!</v>
      </c>
      <c r="AJ136" s="70" t="e">
        <f t="shared" ca="1" si="86"/>
        <v>#VALUE!</v>
      </c>
      <c r="AK136" s="70" t="e">
        <f t="shared" ca="1" si="86"/>
        <v>#VALUE!</v>
      </c>
      <c r="AL136" s="70" t="e">
        <f t="shared" ca="1" si="86"/>
        <v>#VALUE!</v>
      </c>
      <c r="AM136" s="70"/>
      <c r="AN136" s="70"/>
      <c r="AO136" s="70"/>
      <c r="AP136" s="70"/>
      <c r="AQ136" s="70"/>
    </row>
    <row r="137" spans="1:43" ht="15.75" x14ac:dyDescent="0.25">
      <c r="A137" s="399" t="s">
        <v>701</v>
      </c>
      <c r="B137" s="400"/>
      <c r="C137" s="396"/>
      <c r="D137" s="396"/>
      <c r="E137" s="396"/>
      <c r="F137" s="396"/>
      <c r="G137" s="397"/>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row>
    <row r="138" spans="1:43" x14ac:dyDescent="0.25">
      <c r="A138" s="66" t="str">
        <f t="shared" ref="A138" si="87">C138&amp;"_"&amp;E138</f>
        <v>EF_N2O_Grazing_Other animals (fur animals)</v>
      </c>
      <c r="B138" s="2"/>
      <c r="C138" s="42" t="s">
        <v>755</v>
      </c>
      <c r="D138" s="77" t="str">
        <f ca="1">VLOOKUP(A138,Parameters,4,0)</f>
        <v>N2O-N</v>
      </c>
      <c r="E138" s="46" t="str">
        <f t="shared" ref="E138:E142" si="88">$A$1</f>
        <v>Other animals (fur animals)</v>
      </c>
      <c r="F138" s="77" t="str">
        <f ca="1">VLOOKUP(A138,Parameters,6,0)</f>
        <v>kg N2O-N/kg N input</v>
      </c>
      <c r="G138" s="176"/>
      <c r="H138" s="56">
        <f ca="1">INDEX(Parameters,MATCH($A138,Parameters!$A:$A,0),MATCH(H$3,Parameters!$8:$8,0))</f>
        <v>0.01</v>
      </c>
      <c r="I138" s="56">
        <f ca="1">INDEX(Parameters,MATCH($A138,Parameters!$A:$A,0),MATCH(I$3,Parameters!$8:$8,0))</f>
        <v>0.01</v>
      </c>
      <c r="J138" s="56">
        <f ca="1">INDEX(Parameters,MATCH($A138,Parameters!$A:$A,0),MATCH(J$3,Parameters!$8:$8,0))</f>
        <v>0.01</v>
      </c>
      <c r="K138" s="56">
        <f ca="1">INDEX(Parameters,MATCH($A138,Parameters!$A:$A,0),MATCH(K$3,Parameters!$8:$8,0))</f>
        <v>0.01</v>
      </c>
      <c r="L138" s="56">
        <f ca="1">INDEX(Parameters,MATCH($A138,Parameters!$A:$A,0),MATCH(L$3,Parameters!$8:$8,0))</f>
        <v>0.01</v>
      </c>
      <c r="M138" s="56">
        <f ca="1">INDEX(Parameters,MATCH($A138,Parameters!$A:$A,0),MATCH(M$3,Parameters!$8:$8,0))</f>
        <v>0.01</v>
      </c>
      <c r="N138" s="56">
        <f ca="1">INDEX(Parameters,MATCH($A138,Parameters!$A:$A,0),MATCH(N$3,Parameters!$8:$8,0))</f>
        <v>0.01</v>
      </c>
      <c r="O138" s="56">
        <f ca="1">INDEX(Parameters,MATCH($A138,Parameters!$A:$A,0),MATCH(O$3,Parameters!$8:$8,0))</f>
        <v>0.01</v>
      </c>
      <c r="P138" s="56">
        <f ca="1">INDEX(Parameters,MATCH($A138,Parameters!$A:$A,0),MATCH(P$3,Parameters!$8:$8,0))</f>
        <v>0.01</v>
      </c>
      <c r="Q138" s="56">
        <f ca="1">INDEX(Parameters,MATCH($A138,Parameters!$A:$A,0),MATCH(Q$3,Parameters!$8:$8,0))</f>
        <v>0.01</v>
      </c>
      <c r="R138" s="56">
        <f ca="1">INDEX(Parameters,MATCH($A138,Parameters!$A:$A,0),MATCH(R$3,Parameters!$8:$8,0))</f>
        <v>0.01</v>
      </c>
      <c r="S138" s="56">
        <f ca="1">INDEX(Parameters,MATCH($A138,Parameters!$A:$A,0),MATCH(S$3,Parameters!$8:$8,0))</f>
        <v>0.01</v>
      </c>
      <c r="T138" s="56">
        <f ca="1">INDEX(Parameters,MATCH($A138,Parameters!$A:$A,0),MATCH(T$3,Parameters!$8:$8,0))</f>
        <v>0.01</v>
      </c>
      <c r="U138" s="56">
        <f ca="1">INDEX(Parameters,MATCH($A138,Parameters!$A:$A,0),MATCH(U$3,Parameters!$8:$8,0))</f>
        <v>0.01</v>
      </c>
      <c r="V138" s="56">
        <f ca="1">INDEX(Parameters,MATCH($A138,Parameters!$A:$A,0),MATCH(V$3,Parameters!$8:$8,0))</f>
        <v>0.01</v>
      </c>
      <c r="W138" s="56">
        <f ca="1">INDEX(Parameters,MATCH($A138,Parameters!$A:$A,0),MATCH(W$3,Parameters!$8:$8,0))</f>
        <v>0.01</v>
      </c>
      <c r="X138" s="56">
        <f ca="1">INDEX(Parameters,MATCH($A138,Parameters!$A:$A,0),MATCH(X$3,Parameters!$8:$8,0))</f>
        <v>0.01</v>
      </c>
      <c r="Y138" s="56">
        <f ca="1">INDEX(Parameters,MATCH($A138,Parameters!$A:$A,0),MATCH(Y$3,Parameters!$8:$8,0))</f>
        <v>0.01</v>
      </c>
      <c r="Z138" s="56">
        <f ca="1">INDEX(Parameters,MATCH($A138,Parameters!$A:$A,0),MATCH(Z$3,Parameters!$8:$8,0))</f>
        <v>0.01</v>
      </c>
      <c r="AA138" s="56">
        <f ca="1">INDEX(Parameters,MATCH($A138,Parameters!$A:$A,0),MATCH(AA$3,Parameters!$8:$8,0))</f>
        <v>0.01</v>
      </c>
      <c r="AB138" s="56">
        <f ca="1">INDEX(Parameters,MATCH($A138,Parameters!$A:$A,0),MATCH(AB$3,Parameters!$8:$8,0))</f>
        <v>0.01</v>
      </c>
      <c r="AC138" s="56">
        <f ca="1">INDEX(Parameters,MATCH($A138,Parameters!$A:$A,0),MATCH(AC$3,Parameters!$8:$8,0))</f>
        <v>0.01</v>
      </c>
      <c r="AD138" s="56">
        <f ca="1">INDEX(Parameters,MATCH($A138,Parameters!$A:$A,0),MATCH(AD$3,Parameters!$8:$8,0))</f>
        <v>0.01</v>
      </c>
      <c r="AE138" s="56">
        <f ca="1">INDEX(Parameters,MATCH($A138,Parameters!$A:$A,0),MATCH(AE$3,Parameters!$8:$8,0))</f>
        <v>0.01</v>
      </c>
      <c r="AF138" s="56">
        <f ca="1">INDEX(Parameters,MATCH($A138,Parameters!$A:$A,0),MATCH(AF$3,Parameters!$8:$8,0))</f>
        <v>0.01</v>
      </c>
      <c r="AG138" s="56">
        <f ca="1">INDEX(Parameters,MATCH($A138,Parameters!$A:$A,0),MATCH(AG$3,Parameters!$8:$8,0))</f>
        <v>0.01</v>
      </c>
      <c r="AH138" s="56">
        <f ca="1">INDEX(Parameters,MATCH($A138,Parameters!$A:$A,0),MATCH(AH$3,Parameters!$8:$8,0))</f>
        <v>0.01</v>
      </c>
      <c r="AI138" s="56">
        <f ca="1">INDEX(Parameters,MATCH($A138,Parameters!$A:$A,0),MATCH(AI$3,Parameters!$8:$8,0))</f>
        <v>0.01</v>
      </c>
      <c r="AJ138" s="56">
        <f ca="1">INDEX(Parameters,MATCH($A138,Parameters!$A:$A,0),MATCH(AJ$3,Parameters!$8:$8,0))</f>
        <v>0.01</v>
      </c>
      <c r="AK138" s="56">
        <f ca="1">INDEX(Parameters,MATCH($A138,Parameters!$A:$A,0),MATCH(AK$3,Parameters!$8:$8,0))</f>
        <v>0.01</v>
      </c>
      <c r="AL138" s="56">
        <f ca="1">INDEX(Parameters,MATCH($A138,Parameters!$A:$A,0),MATCH(AL$3,Parameters!$8:$8,0))</f>
        <v>0.01</v>
      </c>
      <c r="AM138" s="56"/>
      <c r="AN138" s="56"/>
      <c r="AO138" s="56"/>
      <c r="AP138" s="56"/>
      <c r="AQ138" s="56"/>
    </row>
    <row r="139" spans="1:43" x14ac:dyDescent="0.25">
      <c r="A139" s="89" t="s">
        <v>303</v>
      </c>
      <c r="B139" s="2"/>
      <c r="C139" s="99" t="s">
        <v>342</v>
      </c>
      <c r="D139" s="25" t="s">
        <v>350</v>
      </c>
      <c r="E139" s="46" t="str">
        <f t="shared" si="88"/>
        <v>Other animals (fur animals)</v>
      </c>
      <c r="F139" s="25" t="s">
        <v>183</v>
      </c>
      <c r="G139" s="175"/>
      <c r="H139" s="56" t="e" cm="1">
        <f t="array" aca="1" ref="H139" ca="1">VLOOKUP($A139,$A$12:$BA$1010,H$3-($H$3-8),0)*H138</f>
        <v>#VALUE!</v>
      </c>
      <c r="I139" s="56" t="e" cm="1">
        <f t="array" aca="1" ref="I139" ca="1">VLOOKUP($A139,$A$12:$BA$1010,I$3-($H$3-8),0)*I138</f>
        <v>#VALUE!</v>
      </c>
      <c r="J139" s="56" t="e" cm="1">
        <f t="array" aca="1" ref="J139" ca="1">VLOOKUP($A139,$A$12:$BA$1010,J$3-($H$3-8),0)*J138</f>
        <v>#VALUE!</v>
      </c>
      <c r="K139" s="56" t="e" cm="1">
        <f t="array" aca="1" ref="K139" ca="1">VLOOKUP($A139,$A$12:$BA$1010,K$3-($H$3-8),0)*K138</f>
        <v>#VALUE!</v>
      </c>
      <c r="L139" s="56" t="e" cm="1">
        <f t="array" aca="1" ref="L139" ca="1">VLOOKUP($A139,$A$12:$BA$1010,L$3-($H$3-8),0)*L138</f>
        <v>#VALUE!</v>
      </c>
      <c r="M139" s="56" t="e" cm="1">
        <f t="array" aca="1" ref="M139" ca="1">VLOOKUP($A139,$A$12:$BA$1010,M$3-($H$3-8),0)*M138</f>
        <v>#VALUE!</v>
      </c>
      <c r="N139" s="56" t="e" cm="1">
        <f t="array" aca="1" ref="N139" ca="1">VLOOKUP($A139,$A$12:$BA$1010,N$3-($H$3-8),0)*N138</f>
        <v>#VALUE!</v>
      </c>
      <c r="O139" s="56" t="e" cm="1">
        <f t="array" aca="1" ref="O139" ca="1">VLOOKUP($A139,$A$12:$BA$1010,O$3-($H$3-8),0)*O138</f>
        <v>#VALUE!</v>
      </c>
      <c r="P139" s="56" t="e" cm="1">
        <f t="array" aca="1" ref="P139" ca="1">VLOOKUP($A139,$A$12:$BA$1010,P$3-($H$3-8),0)*P138</f>
        <v>#VALUE!</v>
      </c>
      <c r="Q139" s="56" t="e" cm="1">
        <f t="array" aca="1" ref="Q139" ca="1">VLOOKUP($A139,$A$12:$BA$1010,Q$3-($H$3-8),0)*Q138</f>
        <v>#VALUE!</v>
      </c>
      <c r="R139" s="56" t="e" cm="1">
        <f t="array" aca="1" ref="R139" ca="1">VLOOKUP($A139,$A$12:$BA$1010,R$3-($H$3-8),0)*R138</f>
        <v>#VALUE!</v>
      </c>
      <c r="S139" s="56" t="e" cm="1">
        <f t="array" aca="1" ref="S139" ca="1">VLOOKUP($A139,$A$12:$BA$1010,S$3-($H$3-8),0)*S138</f>
        <v>#VALUE!</v>
      </c>
      <c r="T139" s="56" t="e" cm="1">
        <f t="array" aca="1" ref="T139" ca="1">VLOOKUP($A139,$A$12:$BA$1010,T$3-($H$3-8),0)*T138</f>
        <v>#VALUE!</v>
      </c>
      <c r="U139" s="56" t="e" cm="1">
        <f t="array" aca="1" ref="U139" ca="1">VLOOKUP($A139,$A$12:$BA$1010,U$3-($H$3-8),0)*U138</f>
        <v>#VALUE!</v>
      </c>
      <c r="V139" s="56" t="e" cm="1">
        <f t="array" aca="1" ref="V139" ca="1">VLOOKUP($A139,$A$12:$BA$1010,V$3-($H$3-8),0)*V138</f>
        <v>#VALUE!</v>
      </c>
      <c r="W139" s="56" t="e" cm="1">
        <f t="array" aca="1" ref="W139" ca="1">VLOOKUP($A139,$A$12:$BA$1010,W$3-($H$3-8),0)*W138</f>
        <v>#VALUE!</v>
      </c>
      <c r="X139" s="56" t="e" cm="1">
        <f t="array" aca="1" ref="X139" ca="1">VLOOKUP($A139,$A$12:$BA$1010,X$3-($H$3-8),0)*X138</f>
        <v>#VALUE!</v>
      </c>
      <c r="Y139" s="56" t="e" cm="1">
        <f t="array" aca="1" ref="Y139" ca="1">VLOOKUP($A139,$A$12:$BA$1010,Y$3-($H$3-8),0)*Y138</f>
        <v>#VALUE!</v>
      </c>
      <c r="Z139" s="56" t="e" cm="1">
        <f t="array" aca="1" ref="Z139" ca="1">VLOOKUP($A139,$A$12:$BA$1010,Z$3-($H$3-8),0)*Z138</f>
        <v>#VALUE!</v>
      </c>
      <c r="AA139" s="56" t="e" cm="1">
        <f t="array" aca="1" ref="AA139" ca="1">VLOOKUP($A139,$A$12:$BA$1010,AA$3-($H$3-8),0)*AA138</f>
        <v>#VALUE!</v>
      </c>
      <c r="AB139" s="56" t="e" cm="1">
        <f t="array" aca="1" ref="AB139" ca="1">VLOOKUP($A139,$A$12:$BA$1010,AB$3-($H$3-8),0)*AB138</f>
        <v>#VALUE!</v>
      </c>
      <c r="AC139" s="56" t="e" cm="1">
        <f t="array" aca="1" ref="AC139" ca="1">VLOOKUP($A139,$A$12:$BA$1010,AC$3-($H$3-8),0)*AC138</f>
        <v>#VALUE!</v>
      </c>
      <c r="AD139" s="56" t="e" cm="1">
        <f t="array" aca="1" ref="AD139" ca="1">VLOOKUP($A139,$A$12:$BA$1010,AD$3-($H$3-8),0)*AD138</f>
        <v>#VALUE!</v>
      </c>
      <c r="AE139" s="56" t="e" cm="1">
        <f t="array" aca="1" ref="AE139" ca="1">VLOOKUP($A139,$A$12:$BA$1010,AE$3-($H$3-8),0)*AE138</f>
        <v>#VALUE!</v>
      </c>
      <c r="AF139" s="56" t="e" cm="1">
        <f t="array" aca="1" ref="AF139" ca="1">VLOOKUP($A139,$A$12:$BA$1010,AF$3-($H$3-8),0)*AF138</f>
        <v>#VALUE!</v>
      </c>
      <c r="AG139" s="56" t="e" cm="1">
        <f t="array" aca="1" ref="AG139" ca="1">VLOOKUP($A139,$A$12:$BA$1010,AG$3-($H$3-8),0)*AG138</f>
        <v>#VALUE!</v>
      </c>
      <c r="AH139" s="56" t="e" cm="1">
        <f t="array" aca="1" ref="AH139" ca="1">VLOOKUP($A139,$A$12:$BA$1010,AH$3-($H$3-8),0)*AH138</f>
        <v>#VALUE!</v>
      </c>
      <c r="AI139" s="56" t="e" cm="1">
        <f t="array" aca="1" ref="AI139" ca="1">VLOOKUP($A139,$A$12:$BA$1010,AI$3-($H$3-8),0)*AI138</f>
        <v>#VALUE!</v>
      </c>
      <c r="AJ139" s="56" t="e" cm="1">
        <f t="array" aca="1" ref="AJ139" ca="1">VLOOKUP($A139,$A$12:$BA$1010,AJ$3-($H$3-8),0)*AJ138</f>
        <v>#VALUE!</v>
      </c>
      <c r="AK139" s="56" t="e" cm="1">
        <f t="array" aca="1" ref="AK139" ca="1">VLOOKUP($A139,$A$12:$BA$1010,AK$3-($H$3-8),0)*AK138</f>
        <v>#VALUE!</v>
      </c>
      <c r="AL139" s="56" t="e" cm="1">
        <f t="array" aca="1" ref="AL139" ca="1">VLOOKUP($A139,$A$12:$BA$1010,AL$3-($H$3-8),0)*AL138</f>
        <v>#VALUE!</v>
      </c>
      <c r="AM139" s="56"/>
      <c r="AN139" s="56"/>
      <c r="AO139" s="56"/>
      <c r="AP139" s="56"/>
      <c r="AQ139" s="56"/>
    </row>
    <row r="140" spans="1:43" x14ac:dyDescent="0.25">
      <c r="A140" s="89"/>
      <c r="B140" s="2" t="s">
        <v>341</v>
      </c>
      <c r="C140" s="34" t="s">
        <v>343</v>
      </c>
      <c r="D140" s="53" t="s">
        <v>130</v>
      </c>
      <c r="E140" s="54" t="str">
        <f t="shared" si="88"/>
        <v>Other animals (fur animals)</v>
      </c>
      <c r="F140" s="53" t="s">
        <v>225</v>
      </c>
      <c r="G140" s="181"/>
      <c r="H140" s="70" t="e">
        <f ca="1">H139*Parameters!K$12</f>
        <v>#VALUE!</v>
      </c>
      <c r="I140" s="70" t="e">
        <f ca="1">I139*Parameters!L$12</f>
        <v>#VALUE!</v>
      </c>
      <c r="J140" s="70" t="e">
        <f ca="1">J139*Parameters!M$12</f>
        <v>#VALUE!</v>
      </c>
      <c r="K140" s="70" t="e">
        <f ca="1">K139*Parameters!N$12</f>
        <v>#VALUE!</v>
      </c>
      <c r="L140" s="70" t="e">
        <f ca="1">L139*Parameters!O$12</f>
        <v>#VALUE!</v>
      </c>
      <c r="M140" s="70" t="e">
        <f ca="1">M139*Parameters!P$12</f>
        <v>#VALUE!</v>
      </c>
      <c r="N140" s="70" t="e">
        <f ca="1">N139*Parameters!Q$12</f>
        <v>#VALUE!</v>
      </c>
      <c r="O140" s="70" t="e">
        <f ca="1">O139*Parameters!R$12</f>
        <v>#VALUE!</v>
      </c>
      <c r="P140" s="70" t="e">
        <f ca="1">P139*Parameters!S$12</f>
        <v>#VALUE!</v>
      </c>
      <c r="Q140" s="70" t="e">
        <f ca="1">Q139*Parameters!T$12</f>
        <v>#VALUE!</v>
      </c>
      <c r="R140" s="70" t="e">
        <f ca="1">R139*Parameters!U$12</f>
        <v>#VALUE!</v>
      </c>
      <c r="S140" s="70" t="e">
        <f ca="1">S139*Parameters!V$12</f>
        <v>#VALUE!</v>
      </c>
      <c r="T140" s="70" t="e">
        <f ca="1">T139*Parameters!W$12</f>
        <v>#VALUE!</v>
      </c>
      <c r="U140" s="70" t="e">
        <f ca="1">U139*Parameters!X$12</f>
        <v>#VALUE!</v>
      </c>
      <c r="V140" s="70" t="e">
        <f ca="1">V139*Parameters!Y$12</f>
        <v>#VALUE!</v>
      </c>
      <c r="W140" s="70" t="e">
        <f ca="1">W139*Parameters!Z$12</f>
        <v>#VALUE!</v>
      </c>
      <c r="X140" s="70" t="e">
        <f ca="1">X139*Parameters!AA$12</f>
        <v>#VALUE!</v>
      </c>
      <c r="Y140" s="70" t="e">
        <f ca="1">Y139*Parameters!AB$12</f>
        <v>#VALUE!</v>
      </c>
      <c r="Z140" s="70" t="e">
        <f ca="1">Z139*Parameters!AC$12</f>
        <v>#VALUE!</v>
      </c>
      <c r="AA140" s="70" t="e">
        <f ca="1">AA139*Parameters!AD$12</f>
        <v>#VALUE!</v>
      </c>
      <c r="AB140" s="70" t="e">
        <f ca="1">AB139*Parameters!AE$12</f>
        <v>#VALUE!</v>
      </c>
      <c r="AC140" s="70" t="e">
        <f ca="1">AC139*Parameters!AF$12</f>
        <v>#VALUE!</v>
      </c>
      <c r="AD140" s="70" t="e">
        <f ca="1">AD139*Parameters!AG$12</f>
        <v>#VALUE!</v>
      </c>
      <c r="AE140" s="70" t="e">
        <f ca="1">AE139*Parameters!AH$12</f>
        <v>#VALUE!</v>
      </c>
      <c r="AF140" s="70" t="e">
        <f ca="1">AF139*Parameters!AI$12</f>
        <v>#VALUE!</v>
      </c>
      <c r="AG140" s="70" t="e">
        <f ca="1">AG139*Parameters!AJ$12</f>
        <v>#VALUE!</v>
      </c>
      <c r="AH140" s="70" t="e">
        <f ca="1">AH139*Parameters!AK$12</f>
        <v>#VALUE!</v>
      </c>
      <c r="AI140" s="70" t="e">
        <f ca="1">AI139*Parameters!AL$12</f>
        <v>#VALUE!</v>
      </c>
      <c r="AJ140" s="70" t="e">
        <f ca="1">AJ139*Parameters!AM$12</f>
        <v>#VALUE!</v>
      </c>
      <c r="AK140" s="70" t="e">
        <f ca="1">AK139*Parameters!AN$12</f>
        <v>#VALUE!</v>
      </c>
      <c r="AL140" s="70" t="e">
        <f ca="1">AL139*Parameters!AO$12</f>
        <v>#VALUE!</v>
      </c>
      <c r="AM140" s="70"/>
      <c r="AN140" s="70"/>
      <c r="AO140" s="70"/>
      <c r="AP140" s="70"/>
      <c r="AQ140" s="70"/>
    </row>
    <row r="141" spans="1:43" x14ac:dyDescent="0.25">
      <c r="A141" s="66" t="str">
        <f>C141</f>
        <v>EF_NO_Managed_Soils_Excreta</v>
      </c>
      <c r="B141" s="2"/>
      <c r="C141" s="42" t="s">
        <v>338</v>
      </c>
      <c r="D141" s="77" t="str">
        <f ca="1">VLOOKUP(A141,Parameters,4,0)</f>
        <v>NO</v>
      </c>
      <c r="E141" s="46" t="str">
        <f t="shared" si="88"/>
        <v>Other animals (fur animals)</v>
      </c>
      <c r="F141" s="77" t="str">
        <f ca="1">VLOOKUP(A141,Parameters,6,0)</f>
        <v>kg NO2/kg N input</v>
      </c>
      <c r="G141" s="176"/>
      <c r="H141" s="56">
        <f ca="1">INDEX(Parameters,MATCH($A141,Parameters!$A:$A,0),MATCH(H$3,Parameters!$8:$8,0))</f>
        <v>0.04</v>
      </c>
      <c r="I141" s="56">
        <f ca="1">INDEX(Parameters,MATCH($A141,Parameters!$A:$A,0),MATCH(I$3,Parameters!$8:$8,0))</f>
        <v>0.04</v>
      </c>
      <c r="J141" s="56">
        <f ca="1">INDEX(Parameters,MATCH($A141,Parameters!$A:$A,0),MATCH(J$3,Parameters!$8:$8,0))</f>
        <v>0.04</v>
      </c>
      <c r="K141" s="56">
        <f ca="1">INDEX(Parameters,MATCH($A141,Parameters!$A:$A,0),MATCH(K$3,Parameters!$8:$8,0))</f>
        <v>0.04</v>
      </c>
      <c r="L141" s="56">
        <f ca="1">INDEX(Parameters,MATCH($A141,Parameters!$A:$A,0),MATCH(L$3,Parameters!$8:$8,0))</f>
        <v>0.04</v>
      </c>
      <c r="M141" s="56">
        <f ca="1">INDEX(Parameters,MATCH($A141,Parameters!$A:$A,0),MATCH(M$3,Parameters!$8:$8,0))</f>
        <v>0.04</v>
      </c>
      <c r="N141" s="56">
        <f ca="1">INDEX(Parameters,MATCH($A141,Parameters!$A:$A,0),MATCH(N$3,Parameters!$8:$8,0))</f>
        <v>0.04</v>
      </c>
      <c r="O141" s="56">
        <f ca="1">INDEX(Parameters,MATCH($A141,Parameters!$A:$A,0),MATCH(O$3,Parameters!$8:$8,0))</f>
        <v>0.04</v>
      </c>
      <c r="P141" s="56">
        <f ca="1">INDEX(Parameters,MATCH($A141,Parameters!$A:$A,0),MATCH(P$3,Parameters!$8:$8,0))</f>
        <v>0.04</v>
      </c>
      <c r="Q141" s="56">
        <f ca="1">INDEX(Parameters,MATCH($A141,Parameters!$A:$A,0),MATCH(Q$3,Parameters!$8:$8,0))</f>
        <v>0.04</v>
      </c>
      <c r="R141" s="56">
        <f ca="1">INDEX(Parameters,MATCH($A141,Parameters!$A:$A,0),MATCH(R$3,Parameters!$8:$8,0))</f>
        <v>0.04</v>
      </c>
      <c r="S141" s="56">
        <f ca="1">INDEX(Parameters,MATCH($A141,Parameters!$A:$A,0),MATCH(S$3,Parameters!$8:$8,0))</f>
        <v>0.04</v>
      </c>
      <c r="T141" s="56">
        <f ca="1">INDEX(Parameters,MATCH($A141,Parameters!$A:$A,0),MATCH(T$3,Parameters!$8:$8,0))</f>
        <v>0.04</v>
      </c>
      <c r="U141" s="56">
        <f ca="1">INDEX(Parameters,MATCH($A141,Parameters!$A:$A,0),MATCH(U$3,Parameters!$8:$8,0))</f>
        <v>0.04</v>
      </c>
      <c r="V141" s="56">
        <f ca="1">INDEX(Parameters,MATCH($A141,Parameters!$A:$A,0),MATCH(V$3,Parameters!$8:$8,0))</f>
        <v>0.04</v>
      </c>
      <c r="W141" s="56">
        <f ca="1">INDEX(Parameters,MATCH($A141,Parameters!$A:$A,0),MATCH(W$3,Parameters!$8:$8,0))</f>
        <v>0.04</v>
      </c>
      <c r="X141" s="56">
        <f ca="1">INDEX(Parameters,MATCH($A141,Parameters!$A:$A,0),MATCH(X$3,Parameters!$8:$8,0))</f>
        <v>0.04</v>
      </c>
      <c r="Y141" s="56">
        <f ca="1">INDEX(Parameters,MATCH($A141,Parameters!$A:$A,0),MATCH(Y$3,Parameters!$8:$8,0))</f>
        <v>0.04</v>
      </c>
      <c r="Z141" s="56">
        <f ca="1">INDEX(Parameters,MATCH($A141,Parameters!$A:$A,0),MATCH(Z$3,Parameters!$8:$8,0))</f>
        <v>0.04</v>
      </c>
      <c r="AA141" s="56">
        <f ca="1">INDEX(Parameters,MATCH($A141,Parameters!$A:$A,0),MATCH(AA$3,Parameters!$8:$8,0))</f>
        <v>0.04</v>
      </c>
      <c r="AB141" s="56">
        <f ca="1">INDEX(Parameters,MATCH($A141,Parameters!$A:$A,0),MATCH(AB$3,Parameters!$8:$8,0))</f>
        <v>0.04</v>
      </c>
      <c r="AC141" s="56">
        <f ca="1">INDEX(Parameters,MATCH($A141,Parameters!$A:$A,0),MATCH(AC$3,Parameters!$8:$8,0))</f>
        <v>0.04</v>
      </c>
      <c r="AD141" s="56">
        <f ca="1">INDEX(Parameters,MATCH($A141,Parameters!$A:$A,0),MATCH(AD$3,Parameters!$8:$8,0))</f>
        <v>0.04</v>
      </c>
      <c r="AE141" s="56">
        <f ca="1">INDEX(Parameters,MATCH($A141,Parameters!$A:$A,0),MATCH(AE$3,Parameters!$8:$8,0))</f>
        <v>0.04</v>
      </c>
      <c r="AF141" s="56">
        <f ca="1">INDEX(Parameters,MATCH($A141,Parameters!$A:$A,0),MATCH(AF$3,Parameters!$8:$8,0))</f>
        <v>0.04</v>
      </c>
      <c r="AG141" s="56">
        <f ca="1">INDEX(Parameters,MATCH($A141,Parameters!$A:$A,0),MATCH(AG$3,Parameters!$8:$8,0))</f>
        <v>0.04</v>
      </c>
      <c r="AH141" s="56">
        <f ca="1">INDEX(Parameters,MATCH($A141,Parameters!$A:$A,0),MATCH(AH$3,Parameters!$8:$8,0))</f>
        <v>0.04</v>
      </c>
      <c r="AI141" s="56">
        <f ca="1">INDEX(Parameters,MATCH($A141,Parameters!$A:$A,0),MATCH(AI$3,Parameters!$8:$8,0))</f>
        <v>0.04</v>
      </c>
      <c r="AJ141" s="56">
        <f ca="1">INDEX(Parameters,MATCH($A141,Parameters!$A:$A,0),MATCH(AJ$3,Parameters!$8:$8,0))</f>
        <v>0.04</v>
      </c>
      <c r="AK141" s="56">
        <f ca="1">INDEX(Parameters,MATCH($A141,Parameters!$A:$A,0),MATCH(AK$3,Parameters!$8:$8,0))</f>
        <v>0.04</v>
      </c>
      <c r="AL141" s="56">
        <f ca="1">INDEX(Parameters,MATCH($A141,Parameters!$A:$A,0),MATCH(AL$3,Parameters!$8:$8,0))</f>
        <v>0.04</v>
      </c>
      <c r="AM141" s="56"/>
      <c r="AN141" s="56"/>
      <c r="AO141" s="56"/>
      <c r="AP141" s="56"/>
      <c r="AQ141" s="56"/>
    </row>
    <row r="142" spans="1:43" x14ac:dyDescent="0.25">
      <c r="A142" s="384" t="s">
        <v>713</v>
      </c>
      <c r="B142" s="34" t="s">
        <v>341</v>
      </c>
      <c r="C142" s="34" t="s">
        <v>344</v>
      </c>
      <c r="D142" s="53" t="s">
        <v>76</v>
      </c>
      <c r="E142" s="54" t="str">
        <f t="shared" si="88"/>
        <v>Other animals (fur animals)</v>
      </c>
      <c r="F142" s="53" t="s">
        <v>752</v>
      </c>
      <c r="G142" s="181"/>
      <c r="H142" s="70" t="e" cm="1">
        <f t="array" aca="1" ref="H142" ca="1">VLOOKUP($A142,$A$12:$BA$1010,H$3-($H$3-8),0)*H141</f>
        <v>#VALUE!</v>
      </c>
      <c r="I142" s="70" t="e" cm="1">
        <f t="array" aca="1" ref="I142" ca="1">VLOOKUP($A142,$A$12:$BA$1010,I$3-($H$3-8),0)*I141</f>
        <v>#VALUE!</v>
      </c>
      <c r="J142" s="70" t="e" cm="1">
        <f t="array" aca="1" ref="J142" ca="1">VLOOKUP($A142,$A$12:$BA$1010,J$3-($H$3-8),0)*J141</f>
        <v>#VALUE!</v>
      </c>
      <c r="K142" s="70" t="e" cm="1">
        <f t="array" aca="1" ref="K142" ca="1">VLOOKUP($A142,$A$12:$BA$1010,K$3-($H$3-8),0)*K141</f>
        <v>#VALUE!</v>
      </c>
      <c r="L142" s="70" t="e" cm="1">
        <f t="array" aca="1" ref="L142" ca="1">VLOOKUP($A142,$A$12:$BA$1010,L$3-($H$3-8),0)*L141</f>
        <v>#VALUE!</v>
      </c>
      <c r="M142" s="70" t="e" cm="1">
        <f t="array" aca="1" ref="M142" ca="1">VLOOKUP($A142,$A$12:$BA$1010,M$3-($H$3-8),0)*M141</f>
        <v>#VALUE!</v>
      </c>
      <c r="N142" s="70" t="e" cm="1">
        <f t="array" aca="1" ref="N142" ca="1">VLOOKUP($A142,$A$12:$BA$1010,N$3-($H$3-8),0)*N141</f>
        <v>#VALUE!</v>
      </c>
      <c r="O142" s="70" t="e" cm="1">
        <f t="array" aca="1" ref="O142" ca="1">VLOOKUP($A142,$A$12:$BA$1010,O$3-($H$3-8),0)*O141</f>
        <v>#VALUE!</v>
      </c>
      <c r="P142" s="70" t="e" cm="1">
        <f t="array" aca="1" ref="P142" ca="1">VLOOKUP($A142,$A$12:$BA$1010,P$3-($H$3-8),0)*P141</f>
        <v>#VALUE!</v>
      </c>
      <c r="Q142" s="70" t="e" cm="1">
        <f t="array" aca="1" ref="Q142" ca="1">VLOOKUP($A142,$A$12:$BA$1010,Q$3-($H$3-8),0)*Q141</f>
        <v>#VALUE!</v>
      </c>
      <c r="R142" s="70" t="e" cm="1">
        <f t="array" aca="1" ref="R142" ca="1">VLOOKUP($A142,$A$12:$BA$1010,R$3-($H$3-8),0)*R141</f>
        <v>#VALUE!</v>
      </c>
      <c r="S142" s="70" t="e" cm="1">
        <f t="array" aca="1" ref="S142" ca="1">VLOOKUP($A142,$A$12:$BA$1010,S$3-($H$3-8),0)*S141</f>
        <v>#VALUE!</v>
      </c>
      <c r="T142" s="70" t="e" cm="1">
        <f t="array" aca="1" ref="T142" ca="1">VLOOKUP($A142,$A$12:$BA$1010,T$3-($H$3-8),0)*T141</f>
        <v>#VALUE!</v>
      </c>
      <c r="U142" s="70" t="e" cm="1">
        <f t="array" aca="1" ref="U142" ca="1">VLOOKUP($A142,$A$12:$BA$1010,U$3-($H$3-8),0)*U141</f>
        <v>#VALUE!</v>
      </c>
      <c r="V142" s="70" t="e" cm="1">
        <f t="array" aca="1" ref="V142" ca="1">VLOOKUP($A142,$A$12:$BA$1010,V$3-($H$3-8),0)*V141</f>
        <v>#VALUE!</v>
      </c>
      <c r="W142" s="70" t="e" cm="1">
        <f t="array" aca="1" ref="W142" ca="1">VLOOKUP($A142,$A$12:$BA$1010,W$3-($H$3-8),0)*W141</f>
        <v>#VALUE!</v>
      </c>
      <c r="X142" s="70" t="e" cm="1">
        <f t="array" aca="1" ref="X142" ca="1">VLOOKUP($A142,$A$12:$BA$1010,X$3-($H$3-8),0)*X141</f>
        <v>#VALUE!</v>
      </c>
      <c r="Y142" s="70" t="e" cm="1">
        <f t="array" aca="1" ref="Y142" ca="1">VLOOKUP($A142,$A$12:$BA$1010,Y$3-($H$3-8),0)*Y141</f>
        <v>#VALUE!</v>
      </c>
      <c r="Z142" s="70" t="e" cm="1">
        <f t="array" aca="1" ref="Z142" ca="1">VLOOKUP($A142,$A$12:$BA$1010,Z$3-($H$3-8),0)*Z141</f>
        <v>#VALUE!</v>
      </c>
      <c r="AA142" s="70" t="e" cm="1">
        <f t="array" aca="1" ref="AA142" ca="1">VLOOKUP($A142,$A$12:$BA$1010,AA$3-($H$3-8),0)*AA141</f>
        <v>#VALUE!</v>
      </c>
      <c r="AB142" s="70" t="e" cm="1">
        <f t="array" aca="1" ref="AB142" ca="1">VLOOKUP($A142,$A$12:$BA$1010,AB$3-($H$3-8),0)*AB141</f>
        <v>#VALUE!</v>
      </c>
      <c r="AC142" s="70" t="e" cm="1">
        <f t="array" aca="1" ref="AC142" ca="1">VLOOKUP($A142,$A$12:$BA$1010,AC$3-($H$3-8),0)*AC141</f>
        <v>#VALUE!</v>
      </c>
      <c r="AD142" s="70" t="e" cm="1">
        <f t="array" aca="1" ref="AD142" ca="1">VLOOKUP($A142,$A$12:$BA$1010,AD$3-($H$3-8),0)*AD141</f>
        <v>#VALUE!</v>
      </c>
      <c r="AE142" s="70" t="e" cm="1">
        <f t="array" aca="1" ref="AE142" ca="1">VLOOKUP($A142,$A$12:$BA$1010,AE$3-($H$3-8),0)*AE141</f>
        <v>#VALUE!</v>
      </c>
      <c r="AF142" s="70" t="e" cm="1">
        <f t="array" aca="1" ref="AF142" ca="1">VLOOKUP($A142,$A$12:$BA$1010,AF$3-($H$3-8),0)*AF141</f>
        <v>#VALUE!</v>
      </c>
      <c r="AG142" s="70" t="e" cm="1">
        <f t="array" aca="1" ref="AG142" ca="1">VLOOKUP($A142,$A$12:$BA$1010,AG$3-($H$3-8),0)*AG141</f>
        <v>#VALUE!</v>
      </c>
      <c r="AH142" s="70" t="e" cm="1">
        <f t="array" aca="1" ref="AH142" ca="1">VLOOKUP($A142,$A$12:$BA$1010,AH$3-($H$3-8),0)*AH141</f>
        <v>#VALUE!</v>
      </c>
      <c r="AI142" s="70" t="e" cm="1">
        <f t="array" aca="1" ref="AI142" ca="1">VLOOKUP($A142,$A$12:$BA$1010,AI$3-($H$3-8),0)*AI141</f>
        <v>#VALUE!</v>
      </c>
      <c r="AJ142" s="70" t="e" cm="1">
        <f t="array" aca="1" ref="AJ142" ca="1">VLOOKUP($A142,$A$12:$BA$1010,AJ$3-($H$3-8),0)*AJ141</f>
        <v>#VALUE!</v>
      </c>
      <c r="AK142" s="70" t="e" cm="1">
        <f t="array" aca="1" ref="AK142" ca="1">VLOOKUP($A142,$A$12:$BA$1010,AK$3-($H$3-8),0)*AK141</f>
        <v>#VALUE!</v>
      </c>
      <c r="AL142" s="70" t="e" cm="1">
        <f t="array" aca="1" ref="AL142" ca="1">VLOOKUP($A142,$A$12:$BA$1010,AL$3-($H$3-8),0)*AL141</f>
        <v>#VALUE!</v>
      </c>
      <c r="AM142" s="70"/>
      <c r="AN142" s="70"/>
      <c r="AO142" s="70"/>
      <c r="AP142" s="70"/>
      <c r="AQ142" s="70"/>
    </row>
    <row r="143" spans="1:43" ht="15.75" x14ac:dyDescent="0.25">
      <c r="A143" s="65" t="s">
        <v>72</v>
      </c>
      <c r="B143" s="145" t="s">
        <v>714</v>
      </c>
      <c r="C143" s="32"/>
      <c r="D143" s="32"/>
      <c r="E143" s="32"/>
      <c r="F143" s="32"/>
      <c r="G143" s="222"/>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row>
    <row r="144" spans="1:43" ht="18" x14ac:dyDescent="0.35">
      <c r="A144" s="495" t="s">
        <v>330</v>
      </c>
      <c r="B144" s="495"/>
      <c r="C144" s="495"/>
      <c r="D144" s="495"/>
      <c r="E144" s="495"/>
      <c r="F144" s="495"/>
      <c r="G144" s="495"/>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x14ac:dyDescent="0.25">
      <c r="A145" s="89" t="s">
        <v>306</v>
      </c>
      <c r="B145" s="52"/>
      <c r="C145" s="12" t="s">
        <v>443</v>
      </c>
      <c r="D145" s="25" t="s">
        <v>53</v>
      </c>
      <c r="E145" s="46" t="str">
        <f t="shared" ref="E145:E178" si="89">$A$1</f>
        <v>Other animals (fur animals)</v>
      </c>
      <c r="F145" s="25" t="s">
        <v>224</v>
      </c>
      <c r="G145" s="175"/>
      <c r="H145" s="56" t="e" cm="1">
        <f t="array" aca="1" ref="H145" ca="1">VLOOKUP($A145,$A$12:$BA$1010,H$3-($H$3-8),0)*Parameters!$K$13</f>
        <v>#VALUE!</v>
      </c>
      <c r="I145" s="56" t="e" cm="1">
        <f t="array" aca="1" ref="I145" ca="1">VLOOKUP($A145,$A$12:$BA$1010,I$3-($H$3-8),0)*Parameters!$K$13</f>
        <v>#VALUE!</v>
      </c>
      <c r="J145" s="56" t="e" cm="1">
        <f t="array" aca="1" ref="J145" ca="1">VLOOKUP($A145,$A$12:$BA$1010,J$3-($H$3-8),0)*Parameters!$K$13</f>
        <v>#VALUE!</v>
      </c>
      <c r="K145" s="56" t="e" cm="1">
        <f t="array" aca="1" ref="K145" ca="1">VLOOKUP($A145,$A$12:$BA$1010,K$3-($H$3-8),0)*Parameters!$K$13</f>
        <v>#VALUE!</v>
      </c>
      <c r="L145" s="56" t="e" cm="1">
        <f t="array" aca="1" ref="L145" ca="1">VLOOKUP($A145,$A$12:$BA$1010,L$3-($H$3-8),0)*Parameters!$K$13</f>
        <v>#VALUE!</v>
      </c>
      <c r="M145" s="56" t="e" cm="1">
        <f t="array" aca="1" ref="M145" ca="1">VLOOKUP($A145,$A$12:$BA$1010,M$3-($H$3-8),0)*Parameters!$K$13</f>
        <v>#VALUE!</v>
      </c>
      <c r="N145" s="56" t="e" cm="1">
        <f t="array" aca="1" ref="N145" ca="1">VLOOKUP($A145,$A$12:$BA$1010,N$3-($H$3-8),0)*Parameters!$K$13</f>
        <v>#VALUE!</v>
      </c>
      <c r="O145" s="56" t="e" cm="1">
        <f t="array" aca="1" ref="O145" ca="1">VLOOKUP($A145,$A$12:$BA$1010,O$3-($H$3-8),0)*Parameters!$K$13</f>
        <v>#VALUE!</v>
      </c>
      <c r="P145" s="56" t="e" cm="1">
        <f t="array" aca="1" ref="P145" ca="1">VLOOKUP($A145,$A$12:$BA$1010,P$3-($H$3-8),0)*Parameters!$K$13</f>
        <v>#VALUE!</v>
      </c>
      <c r="Q145" s="56" t="e" cm="1">
        <f t="array" aca="1" ref="Q145" ca="1">VLOOKUP($A145,$A$12:$BA$1010,Q$3-($H$3-8),0)*Parameters!$K$13</f>
        <v>#VALUE!</v>
      </c>
      <c r="R145" s="56" t="e" cm="1">
        <f t="array" aca="1" ref="R145" ca="1">VLOOKUP($A145,$A$12:$BA$1010,R$3-($H$3-8),0)*Parameters!$K$13</f>
        <v>#VALUE!</v>
      </c>
      <c r="S145" s="56" t="e" cm="1">
        <f t="array" aca="1" ref="S145" ca="1">VLOOKUP($A145,$A$12:$BA$1010,S$3-($H$3-8),0)*Parameters!$K$13</f>
        <v>#VALUE!</v>
      </c>
      <c r="T145" s="56" t="e" cm="1">
        <f t="array" aca="1" ref="T145" ca="1">VLOOKUP($A145,$A$12:$BA$1010,T$3-($H$3-8),0)*Parameters!$K$13</f>
        <v>#VALUE!</v>
      </c>
      <c r="U145" s="56" t="e" cm="1">
        <f t="array" aca="1" ref="U145" ca="1">VLOOKUP($A145,$A$12:$BA$1010,U$3-($H$3-8),0)*Parameters!$K$13</f>
        <v>#VALUE!</v>
      </c>
      <c r="V145" s="56" t="e" cm="1">
        <f t="array" aca="1" ref="V145" ca="1">VLOOKUP($A145,$A$12:$BA$1010,V$3-($H$3-8),0)*Parameters!$K$13</f>
        <v>#VALUE!</v>
      </c>
      <c r="W145" s="56" t="e" cm="1">
        <f t="array" aca="1" ref="W145" ca="1">VLOOKUP($A145,$A$12:$BA$1010,W$3-($H$3-8),0)*Parameters!$K$13</f>
        <v>#VALUE!</v>
      </c>
      <c r="X145" s="56" t="e" cm="1">
        <f t="array" aca="1" ref="X145" ca="1">VLOOKUP($A145,$A$12:$BA$1010,X$3-($H$3-8),0)*Parameters!$K$13</f>
        <v>#VALUE!</v>
      </c>
      <c r="Y145" s="56" t="e" cm="1">
        <f t="array" aca="1" ref="Y145" ca="1">VLOOKUP($A145,$A$12:$BA$1010,Y$3-($H$3-8),0)*Parameters!$K$13</f>
        <v>#VALUE!</v>
      </c>
      <c r="Z145" s="56" t="e" cm="1">
        <f t="array" aca="1" ref="Z145" ca="1">VLOOKUP($A145,$A$12:$BA$1010,Z$3-($H$3-8),0)*Parameters!$K$13</f>
        <v>#VALUE!</v>
      </c>
      <c r="AA145" s="56" t="e" cm="1">
        <f t="array" aca="1" ref="AA145" ca="1">VLOOKUP($A145,$A$12:$BA$1010,AA$3-($H$3-8),0)*Parameters!$K$13</f>
        <v>#VALUE!</v>
      </c>
      <c r="AB145" s="56" t="e" cm="1">
        <f t="array" aca="1" ref="AB145" ca="1">VLOOKUP($A145,$A$12:$BA$1010,AB$3-($H$3-8),0)*Parameters!$K$13</f>
        <v>#VALUE!</v>
      </c>
      <c r="AC145" s="56" t="e" cm="1">
        <f t="array" aca="1" ref="AC145" ca="1">VLOOKUP($A145,$A$12:$BA$1010,AC$3-($H$3-8),0)*Parameters!$K$13</f>
        <v>#VALUE!</v>
      </c>
      <c r="AD145" s="56" t="e" cm="1">
        <f t="array" aca="1" ref="AD145" ca="1">VLOOKUP($A145,$A$12:$BA$1010,AD$3-($H$3-8),0)*Parameters!$K$13</f>
        <v>#VALUE!</v>
      </c>
      <c r="AE145" s="56" t="e" cm="1">
        <f t="array" aca="1" ref="AE145" ca="1">VLOOKUP($A145,$A$12:$BA$1010,AE$3-($H$3-8),0)*Parameters!$K$13</f>
        <v>#VALUE!</v>
      </c>
      <c r="AF145" s="56" t="e" cm="1">
        <f t="array" aca="1" ref="AF145" ca="1">VLOOKUP($A145,$A$12:$BA$1010,AF$3-($H$3-8),0)*Parameters!$K$13</f>
        <v>#VALUE!</v>
      </c>
      <c r="AG145" s="56" t="e" cm="1">
        <f t="array" aca="1" ref="AG145" ca="1">VLOOKUP($A145,$A$12:$BA$1010,AG$3-($H$3-8),0)*Parameters!$K$13</f>
        <v>#VALUE!</v>
      </c>
      <c r="AH145" s="56" t="e" cm="1">
        <f t="array" aca="1" ref="AH145" ca="1">VLOOKUP($A145,$A$12:$BA$1010,AH$3-($H$3-8),0)*Parameters!$K$13</f>
        <v>#VALUE!</v>
      </c>
      <c r="AI145" s="56" t="e" cm="1">
        <f t="array" aca="1" ref="AI145" ca="1">VLOOKUP($A145,$A$12:$BA$1010,AI$3-($H$3-8),0)*Parameters!$K$13</f>
        <v>#VALUE!</v>
      </c>
      <c r="AJ145" s="56" t="e" cm="1">
        <f t="array" aca="1" ref="AJ145" ca="1">VLOOKUP($A145,$A$12:$BA$1010,AJ$3-($H$3-8),0)*Parameters!$K$13</f>
        <v>#VALUE!</v>
      </c>
      <c r="AK145" s="56" t="e" cm="1">
        <f t="array" aca="1" ref="AK145" ca="1">VLOOKUP($A145,$A$12:$BA$1010,AK$3-($H$3-8),0)*Parameters!$K$13</f>
        <v>#VALUE!</v>
      </c>
      <c r="AL145" s="56" t="e" cm="1">
        <f t="array" aca="1" ref="AL145" ca="1">VLOOKUP($A145,$A$12:$BA$1010,AL$3-($H$3-8),0)*Parameters!$K$13</f>
        <v>#VALUE!</v>
      </c>
      <c r="AM145" s="56"/>
      <c r="AN145" s="56"/>
      <c r="AO145" s="56"/>
      <c r="AP145" s="56"/>
      <c r="AQ145" s="56"/>
    </row>
    <row r="146" spans="1:43" x14ac:dyDescent="0.25">
      <c r="A146" s="102" t="s">
        <v>368</v>
      </c>
      <c r="B146" s="2"/>
      <c r="C146" s="2" t="s">
        <v>444</v>
      </c>
      <c r="D146" s="25" t="s">
        <v>53</v>
      </c>
      <c r="E146" s="46" t="str">
        <f t="shared" si="89"/>
        <v>Other animals (fur animals)</v>
      </c>
      <c r="F146" s="25" t="s">
        <v>224</v>
      </c>
      <c r="G146" s="205"/>
      <c r="H146" s="56" t="e" cm="1">
        <f t="array" aca="1" ref="H146" ca="1">VLOOKUP($A146,$A$12:$BA$1010,H$3-($H$3-8),0)*Parameters!$K$13</f>
        <v>#VALUE!</v>
      </c>
      <c r="I146" s="56" t="e" cm="1">
        <f t="array" aca="1" ref="I146" ca="1">VLOOKUP($A146,$A$12:$BA$1010,I$3-($H$3-8),0)*Parameters!$K$13</f>
        <v>#VALUE!</v>
      </c>
      <c r="J146" s="56" t="e" cm="1">
        <f t="array" aca="1" ref="J146" ca="1">VLOOKUP($A146,$A$12:$BA$1010,J$3-($H$3-8),0)*Parameters!$K$13</f>
        <v>#VALUE!</v>
      </c>
      <c r="K146" s="56" t="e" cm="1">
        <f t="array" aca="1" ref="K146" ca="1">VLOOKUP($A146,$A$12:$BA$1010,K$3-($H$3-8),0)*Parameters!$K$13</f>
        <v>#VALUE!</v>
      </c>
      <c r="L146" s="56" t="e" cm="1">
        <f t="array" aca="1" ref="L146" ca="1">VLOOKUP($A146,$A$12:$BA$1010,L$3-($H$3-8),0)*Parameters!$K$13</f>
        <v>#VALUE!</v>
      </c>
      <c r="M146" s="56" t="e" cm="1">
        <f t="array" aca="1" ref="M146" ca="1">VLOOKUP($A146,$A$12:$BA$1010,M$3-($H$3-8),0)*Parameters!$K$13</f>
        <v>#VALUE!</v>
      </c>
      <c r="N146" s="56" t="e" cm="1">
        <f t="array" aca="1" ref="N146" ca="1">VLOOKUP($A146,$A$12:$BA$1010,N$3-($H$3-8),0)*Parameters!$K$13</f>
        <v>#VALUE!</v>
      </c>
      <c r="O146" s="56" t="e" cm="1">
        <f t="array" aca="1" ref="O146" ca="1">VLOOKUP($A146,$A$12:$BA$1010,O$3-($H$3-8),0)*Parameters!$K$13</f>
        <v>#VALUE!</v>
      </c>
      <c r="P146" s="56" t="e" cm="1">
        <f t="array" aca="1" ref="P146" ca="1">VLOOKUP($A146,$A$12:$BA$1010,P$3-($H$3-8),0)*Parameters!$K$13</f>
        <v>#VALUE!</v>
      </c>
      <c r="Q146" s="56" t="e" cm="1">
        <f t="array" aca="1" ref="Q146" ca="1">VLOOKUP($A146,$A$12:$BA$1010,Q$3-($H$3-8),0)*Parameters!$K$13</f>
        <v>#VALUE!</v>
      </c>
      <c r="R146" s="56" t="e" cm="1">
        <f t="array" aca="1" ref="R146" ca="1">VLOOKUP($A146,$A$12:$BA$1010,R$3-($H$3-8),0)*Parameters!$K$13</f>
        <v>#VALUE!</v>
      </c>
      <c r="S146" s="56" t="e" cm="1">
        <f t="array" aca="1" ref="S146" ca="1">VLOOKUP($A146,$A$12:$BA$1010,S$3-($H$3-8),0)*Parameters!$K$13</f>
        <v>#VALUE!</v>
      </c>
      <c r="T146" s="56" t="e" cm="1">
        <f t="array" aca="1" ref="T146" ca="1">VLOOKUP($A146,$A$12:$BA$1010,T$3-($H$3-8),0)*Parameters!$K$13</f>
        <v>#VALUE!</v>
      </c>
      <c r="U146" s="56" t="e" cm="1">
        <f t="array" aca="1" ref="U146" ca="1">VLOOKUP($A146,$A$12:$BA$1010,U$3-($H$3-8),0)*Parameters!$K$13</f>
        <v>#VALUE!</v>
      </c>
      <c r="V146" s="56" t="e" cm="1">
        <f t="array" aca="1" ref="V146" ca="1">VLOOKUP($A146,$A$12:$BA$1010,V$3-($H$3-8),0)*Parameters!$K$13</f>
        <v>#VALUE!</v>
      </c>
      <c r="W146" s="56" t="e" cm="1">
        <f t="array" aca="1" ref="W146" ca="1">VLOOKUP($A146,$A$12:$BA$1010,W$3-($H$3-8),0)*Parameters!$K$13</f>
        <v>#VALUE!</v>
      </c>
      <c r="X146" s="56" t="e" cm="1">
        <f t="array" aca="1" ref="X146" ca="1">VLOOKUP($A146,$A$12:$BA$1010,X$3-($H$3-8),0)*Parameters!$K$13</f>
        <v>#VALUE!</v>
      </c>
      <c r="Y146" s="56" t="e" cm="1">
        <f t="array" aca="1" ref="Y146" ca="1">VLOOKUP($A146,$A$12:$BA$1010,Y$3-($H$3-8),0)*Parameters!$K$13</f>
        <v>#VALUE!</v>
      </c>
      <c r="Z146" s="56" t="e" cm="1">
        <f t="array" aca="1" ref="Z146" ca="1">VLOOKUP($A146,$A$12:$BA$1010,Z$3-($H$3-8),0)*Parameters!$K$13</f>
        <v>#VALUE!</v>
      </c>
      <c r="AA146" s="56" t="e" cm="1">
        <f t="array" aca="1" ref="AA146" ca="1">VLOOKUP($A146,$A$12:$BA$1010,AA$3-($H$3-8),0)*Parameters!$K$13</f>
        <v>#VALUE!</v>
      </c>
      <c r="AB146" s="56" t="e" cm="1">
        <f t="array" aca="1" ref="AB146" ca="1">VLOOKUP($A146,$A$12:$BA$1010,AB$3-($H$3-8),0)*Parameters!$K$13</f>
        <v>#VALUE!</v>
      </c>
      <c r="AC146" s="56" t="e" cm="1">
        <f t="array" aca="1" ref="AC146" ca="1">VLOOKUP($A146,$A$12:$BA$1010,AC$3-($H$3-8),0)*Parameters!$K$13</f>
        <v>#VALUE!</v>
      </c>
      <c r="AD146" s="56" t="e" cm="1">
        <f t="array" aca="1" ref="AD146" ca="1">VLOOKUP($A146,$A$12:$BA$1010,AD$3-($H$3-8),0)*Parameters!$K$13</f>
        <v>#VALUE!</v>
      </c>
      <c r="AE146" s="56" t="e" cm="1">
        <f t="array" aca="1" ref="AE146" ca="1">VLOOKUP($A146,$A$12:$BA$1010,AE$3-($H$3-8),0)*Parameters!$K$13</f>
        <v>#VALUE!</v>
      </c>
      <c r="AF146" s="56" t="e" cm="1">
        <f t="array" aca="1" ref="AF146" ca="1">VLOOKUP($A146,$A$12:$BA$1010,AF$3-($H$3-8),0)*Parameters!$K$13</f>
        <v>#VALUE!</v>
      </c>
      <c r="AG146" s="56" t="e" cm="1">
        <f t="array" aca="1" ref="AG146" ca="1">VLOOKUP($A146,$A$12:$BA$1010,AG$3-($H$3-8),0)*Parameters!$K$13</f>
        <v>#VALUE!</v>
      </c>
      <c r="AH146" s="56" t="e" cm="1">
        <f t="array" aca="1" ref="AH146" ca="1">VLOOKUP($A146,$A$12:$BA$1010,AH$3-($H$3-8),0)*Parameters!$K$13</f>
        <v>#VALUE!</v>
      </c>
      <c r="AI146" s="56" t="e" cm="1">
        <f t="array" aca="1" ref="AI146" ca="1">VLOOKUP($A146,$A$12:$BA$1010,AI$3-($H$3-8),0)*Parameters!$K$13</f>
        <v>#VALUE!</v>
      </c>
      <c r="AJ146" s="56" t="e" cm="1">
        <f t="array" aca="1" ref="AJ146" ca="1">VLOOKUP($A146,$A$12:$BA$1010,AJ$3-($H$3-8),0)*Parameters!$K$13</f>
        <v>#VALUE!</v>
      </c>
      <c r="AK146" s="56" t="e" cm="1">
        <f t="array" aca="1" ref="AK146" ca="1">VLOOKUP($A146,$A$12:$BA$1010,AK$3-($H$3-8),0)*Parameters!$K$13</f>
        <v>#VALUE!</v>
      </c>
      <c r="AL146" s="56" t="e" cm="1">
        <f t="array" aca="1" ref="AL146" ca="1">VLOOKUP($A146,$A$12:$BA$1010,AL$3-($H$3-8),0)*Parameters!$K$13</f>
        <v>#VALUE!</v>
      </c>
      <c r="AM146" s="56"/>
      <c r="AN146" s="56"/>
      <c r="AO146" s="56"/>
      <c r="AP146" s="56"/>
      <c r="AQ146" s="56"/>
    </row>
    <row r="147" spans="1:43" x14ac:dyDescent="0.25">
      <c r="A147" s="89" t="s">
        <v>307</v>
      </c>
      <c r="B147" s="2"/>
      <c r="C147" s="2" t="s">
        <v>239</v>
      </c>
      <c r="D147" s="25" t="s">
        <v>53</v>
      </c>
      <c r="E147" s="46" t="str">
        <f t="shared" si="89"/>
        <v>Other animals (fur animals)</v>
      </c>
      <c r="F147" s="25" t="s">
        <v>224</v>
      </c>
      <c r="G147" s="205"/>
      <c r="H147" s="56" t="e" cm="1">
        <f t="array" aca="1" ref="H147" ca="1">VLOOKUP($A147,$A$12:$BA$1010,H$3-($H$3-8),0)*Parameters!$K$13</f>
        <v>#VALUE!</v>
      </c>
      <c r="I147" s="56" t="e" cm="1">
        <f t="array" aca="1" ref="I147" ca="1">VLOOKUP($A147,$A$12:$BA$1010,I$3-($H$3-8),0)*Parameters!$K$13</f>
        <v>#VALUE!</v>
      </c>
      <c r="J147" s="56" t="e" cm="1">
        <f t="array" aca="1" ref="J147" ca="1">VLOOKUP($A147,$A$12:$BA$1010,J$3-($H$3-8),0)*Parameters!$K$13</f>
        <v>#VALUE!</v>
      </c>
      <c r="K147" s="56" t="e" cm="1">
        <f t="array" aca="1" ref="K147" ca="1">VLOOKUP($A147,$A$12:$BA$1010,K$3-($H$3-8),0)*Parameters!$K$13</f>
        <v>#VALUE!</v>
      </c>
      <c r="L147" s="56" t="e" cm="1">
        <f t="array" aca="1" ref="L147" ca="1">VLOOKUP($A147,$A$12:$BA$1010,L$3-($H$3-8),0)*Parameters!$K$13</f>
        <v>#VALUE!</v>
      </c>
      <c r="M147" s="56" t="e" cm="1">
        <f t="array" aca="1" ref="M147" ca="1">VLOOKUP($A147,$A$12:$BA$1010,M$3-($H$3-8),0)*Parameters!$K$13</f>
        <v>#VALUE!</v>
      </c>
      <c r="N147" s="56" t="e" cm="1">
        <f t="array" aca="1" ref="N147" ca="1">VLOOKUP($A147,$A$12:$BA$1010,N$3-($H$3-8),0)*Parameters!$K$13</f>
        <v>#VALUE!</v>
      </c>
      <c r="O147" s="56" t="e" cm="1">
        <f t="array" aca="1" ref="O147" ca="1">VLOOKUP($A147,$A$12:$BA$1010,O$3-($H$3-8),0)*Parameters!$K$13</f>
        <v>#VALUE!</v>
      </c>
      <c r="P147" s="56" t="e" cm="1">
        <f t="array" aca="1" ref="P147" ca="1">VLOOKUP($A147,$A$12:$BA$1010,P$3-($H$3-8),0)*Parameters!$K$13</f>
        <v>#VALUE!</v>
      </c>
      <c r="Q147" s="56" t="e" cm="1">
        <f t="array" aca="1" ref="Q147" ca="1">VLOOKUP($A147,$A$12:$BA$1010,Q$3-($H$3-8),0)*Parameters!$K$13</f>
        <v>#VALUE!</v>
      </c>
      <c r="R147" s="56" t="e" cm="1">
        <f t="array" aca="1" ref="R147" ca="1">VLOOKUP($A147,$A$12:$BA$1010,R$3-($H$3-8),0)*Parameters!$K$13</f>
        <v>#VALUE!</v>
      </c>
      <c r="S147" s="56" t="e" cm="1">
        <f t="array" aca="1" ref="S147" ca="1">VLOOKUP($A147,$A$12:$BA$1010,S$3-($H$3-8),0)*Parameters!$K$13</f>
        <v>#VALUE!</v>
      </c>
      <c r="T147" s="56" t="e" cm="1">
        <f t="array" aca="1" ref="T147" ca="1">VLOOKUP($A147,$A$12:$BA$1010,T$3-($H$3-8),0)*Parameters!$K$13</f>
        <v>#VALUE!</v>
      </c>
      <c r="U147" s="56" t="e" cm="1">
        <f t="array" aca="1" ref="U147" ca="1">VLOOKUP($A147,$A$12:$BA$1010,U$3-($H$3-8),0)*Parameters!$K$13</f>
        <v>#VALUE!</v>
      </c>
      <c r="V147" s="56" t="e" cm="1">
        <f t="array" aca="1" ref="V147" ca="1">VLOOKUP($A147,$A$12:$BA$1010,V$3-($H$3-8),0)*Parameters!$K$13</f>
        <v>#VALUE!</v>
      </c>
      <c r="W147" s="56" t="e" cm="1">
        <f t="array" aca="1" ref="W147" ca="1">VLOOKUP($A147,$A$12:$BA$1010,W$3-($H$3-8),0)*Parameters!$K$13</f>
        <v>#VALUE!</v>
      </c>
      <c r="X147" s="56" t="e" cm="1">
        <f t="array" aca="1" ref="X147" ca="1">VLOOKUP($A147,$A$12:$BA$1010,X$3-($H$3-8),0)*Parameters!$K$13</f>
        <v>#VALUE!</v>
      </c>
      <c r="Y147" s="56" t="e" cm="1">
        <f t="array" aca="1" ref="Y147" ca="1">VLOOKUP($A147,$A$12:$BA$1010,Y$3-($H$3-8),0)*Parameters!$K$13</f>
        <v>#VALUE!</v>
      </c>
      <c r="Z147" s="56" t="e" cm="1">
        <f t="array" aca="1" ref="Z147" ca="1">VLOOKUP($A147,$A$12:$BA$1010,Z$3-($H$3-8),0)*Parameters!$K$13</f>
        <v>#VALUE!</v>
      </c>
      <c r="AA147" s="56" t="e" cm="1">
        <f t="array" aca="1" ref="AA147" ca="1">VLOOKUP($A147,$A$12:$BA$1010,AA$3-($H$3-8),0)*Parameters!$K$13</f>
        <v>#VALUE!</v>
      </c>
      <c r="AB147" s="56" t="e" cm="1">
        <f t="array" aca="1" ref="AB147" ca="1">VLOOKUP($A147,$A$12:$BA$1010,AB$3-($H$3-8),0)*Parameters!$K$13</f>
        <v>#VALUE!</v>
      </c>
      <c r="AC147" s="56" t="e" cm="1">
        <f t="array" aca="1" ref="AC147" ca="1">VLOOKUP($A147,$A$12:$BA$1010,AC$3-($H$3-8),0)*Parameters!$K$13</f>
        <v>#VALUE!</v>
      </c>
      <c r="AD147" s="56" t="e" cm="1">
        <f t="array" aca="1" ref="AD147" ca="1">VLOOKUP($A147,$A$12:$BA$1010,AD$3-($H$3-8),0)*Parameters!$K$13</f>
        <v>#VALUE!</v>
      </c>
      <c r="AE147" s="56" t="e" cm="1">
        <f t="array" aca="1" ref="AE147" ca="1">VLOOKUP($A147,$A$12:$BA$1010,AE$3-($H$3-8),0)*Parameters!$K$13</f>
        <v>#VALUE!</v>
      </c>
      <c r="AF147" s="56" t="e" cm="1">
        <f t="array" aca="1" ref="AF147" ca="1">VLOOKUP($A147,$A$12:$BA$1010,AF$3-($H$3-8),0)*Parameters!$K$13</f>
        <v>#VALUE!</v>
      </c>
      <c r="AG147" s="56" t="e" cm="1">
        <f t="array" aca="1" ref="AG147" ca="1">VLOOKUP($A147,$A$12:$BA$1010,AG$3-($H$3-8),0)*Parameters!$K$13</f>
        <v>#VALUE!</v>
      </c>
      <c r="AH147" s="56" t="e" cm="1">
        <f t="array" aca="1" ref="AH147" ca="1">VLOOKUP($A147,$A$12:$BA$1010,AH$3-($H$3-8),0)*Parameters!$K$13</f>
        <v>#VALUE!</v>
      </c>
      <c r="AI147" s="56" t="e" cm="1">
        <f t="array" aca="1" ref="AI147" ca="1">VLOOKUP($A147,$A$12:$BA$1010,AI$3-($H$3-8),0)*Parameters!$K$13</f>
        <v>#VALUE!</v>
      </c>
      <c r="AJ147" s="56" t="e" cm="1">
        <f t="array" aca="1" ref="AJ147" ca="1">VLOOKUP($A147,$A$12:$BA$1010,AJ$3-($H$3-8),0)*Parameters!$K$13</f>
        <v>#VALUE!</v>
      </c>
      <c r="AK147" s="56" t="e" cm="1">
        <f t="array" aca="1" ref="AK147" ca="1">VLOOKUP($A147,$A$12:$BA$1010,AK$3-($H$3-8),0)*Parameters!$K$13</f>
        <v>#VALUE!</v>
      </c>
      <c r="AL147" s="56" t="e" cm="1">
        <f t="array" aca="1" ref="AL147" ca="1">VLOOKUP($A147,$A$12:$BA$1010,AL$3-($H$3-8),0)*Parameters!$K$13</f>
        <v>#VALUE!</v>
      </c>
      <c r="AM147" s="56"/>
      <c r="AN147" s="56"/>
      <c r="AO147" s="56"/>
      <c r="AP147" s="56"/>
      <c r="AQ147" s="56"/>
    </row>
    <row r="148" spans="1:43" x14ac:dyDescent="0.25">
      <c r="A148" s="382" t="s">
        <v>309</v>
      </c>
      <c r="B148" s="2"/>
      <c r="C148" s="2" t="s">
        <v>240</v>
      </c>
      <c r="D148" s="25" t="s">
        <v>53</v>
      </c>
      <c r="E148" s="46" t="str">
        <f t="shared" si="89"/>
        <v>Other animals (fur animals)</v>
      </c>
      <c r="F148" s="25" t="s">
        <v>224</v>
      </c>
      <c r="G148" s="205"/>
      <c r="H148" s="56" t="e" cm="1">
        <f t="array" aca="1" ref="H148" ca="1">VLOOKUP($A148,$A$12:$BA$1010,H$3-($H$3-8),0)*Parameters!$K$13</f>
        <v>#VALUE!</v>
      </c>
      <c r="I148" s="56" t="e" cm="1">
        <f t="array" aca="1" ref="I148" ca="1">VLOOKUP($A148,$A$12:$BA$1010,I$3-($H$3-8),0)*Parameters!$K$13</f>
        <v>#VALUE!</v>
      </c>
      <c r="J148" s="56" t="e" cm="1">
        <f t="array" aca="1" ref="J148" ca="1">VLOOKUP($A148,$A$12:$BA$1010,J$3-($H$3-8),0)*Parameters!$K$13</f>
        <v>#VALUE!</v>
      </c>
      <c r="K148" s="56" t="e" cm="1">
        <f t="array" aca="1" ref="K148" ca="1">VLOOKUP($A148,$A$12:$BA$1010,K$3-($H$3-8),0)*Parameters!$K$13</f>
        <v>#VALUE!</v>
      </c>
      <c r="L148" s="56" t="e" cm="1">
        <f t="array" aca="1" ref="L148" ca="1">VLOOKUP($A148,$A$12:$BA$1010,L$3-($H$3-8),0)*Parameters!$K$13</f>
        <v>#VALUE!</v>
      </c>
      <c r="M148" s="56" t="e" cm="1">
        <f t="array" aca="1" ref="M148" ca="1">VLOOKUP($A148,$A$12:$BA$1010,M$3-($H$3-8),0)*Parameters!$K$13</f>
        <v>#VALUE!</v>
      </c>
      <c r="N148" s="56" t="e" cm="1">
        <f t="array" aca="1" ref="N148" ca="1">VLOOKUP($A148,$A$12:$BA$1010,N$3-($H$3-8),0)*Parameters!$K$13</f>
        <v>#VALUE!</v>
      </c>
      <c r="O148" s="56" t="e" cm="1">
        <f t="array" aca="1" ref="O148" ca="1">VLOOKUP($A148,$A$12:$BA$1010,O$3-($H$3-8),0)*Parameters!$K$13</f>
        <v>#VALUE!</v>
      </c>
      <c r="P148" s="56" t="e" cm="1">
        <f t="array" aca="1" ref="P148" ca="1">VLOOKUP($A148,$A$12:$BA$1010,P$3-($H$3-8),0)*Parameters!$K$13</f>
        <v>#VALUE!</v>
      </c>
      <c r="Q148" s="56" t="e" cm="1">
        <f t="array" aca="1" ref="Q148" ca="1">VLOOKUP($A148,$A$12:$BA$1010,Q$3-($H$3-8),0)*Parameters!$K$13</f>
        <v>#VALUE!</v>
      </c>
      <c r="R148" s="56" t="e" cm="1">
        <f t="array" aca="1" ref="R148" ca="1">VLOOKUP($A148,$A$12:$BA$1010,R$3-($H$3-8),0)*Parameters!$K$13</f>
        <v>#VALUE!</v>
      </c>
      <c r="S148" s="56" t="e" cm="1">
        <f t="array" aca="1" ref="S148" ca="1">VLOOKUP($A148,$A$12:$BA$1010,S$3-($H$3-8),0)*Parameters!$K$13</f>
        <v>#VALUE!</v>
      </c>
      <c r="T148" s="56" t="e" cm="1">
        <f t="array" aca="1" ref="T148" ca="1">VLOOKUP($A148,$A$12:$BA$1010,T$3-($H$3-8),0)*Parameters!$K$13</f>
        <v>#VALUE!</v>
      </c>
      <c r="U148" s="56" t="e" cm="1">
        <f t="array" aca="1" ref="U148" ca="1">VLOOKUP($A148,$A$12:$BA$1010,U$3-($H$3-8),0)*Parameters!$K$13</f>
        <v>#VALUE!</v>
      </c>
      <c r="V148" s="56" t="e" cm="1">
        <f t="array" aca="1" ref="V148" ca="1">VLOOKUP($A148,$A$12:$BA$1010,V$3-($H$3-8),0)*Parameters!$K$13</f>
        <v>#VALUE!</v>
      </c>
      <c r="W148" s="56" t="e" cm="1">
        <f t="array" aca="1" ref="W148" ca="1">VLOOKUP($A148,$A$12:$BA$1010,W$3-($H$3-8),0)*Parameters!$K$13</f>
        <v>#VALUE!</v>
      </c>
      <c r="X148" s="56" t="e" cm="1">
        <f t="array" aca="1" ref="X148" ca="1">VLOOKUP($A148,$A$12:$BA$1010,X$3-($H$3-8),0)*Parameters!$K$13</f>
        <v>#VALUE!</v>
      </c>
      <c r="Y148" s="56" t="e" cm="1">
        <f t="array" aca="1" ref="Y148" ca="1">VLOOKUP($A148,$A$12:$BA$1010,Y$3-($H$3-8),0)*Parameters!$K$13</f>
        <v>#VALUE!</v>
      </c>
      <c r="Z148" s="56" t="e" cm="1">
        <f t="array" aca="1" ref="Z148" ca="1">VLOOKUP($A148,$A$12:$BA$1010,Z$3-($H$3-8),0)*Parameters!$K$13</f>
        <v>#VALUE!</v>
      </c>
      <c r="AA148" s="56" t="e" cm="1">
        <f t="array" aca="1" ref="AA148" ca="1">VLOOKUP($A148,$A$12:$BA$1010,AA$3-($H$3-8),0)*Parameters!$K$13</f>
        <v>#VALUE!</v>
      </c>
      <c r="AB148" s="56" t="e" cm="1">
        <f t="array" aca="1" ref="AB148" ca="1">VLOOKUP($A148,$A$12:$BA$1010,AB$3-($H$3-8),0)*Parameters!$K$13</f>
        <v>#VALUE!</v>
      </c>
      <c r="AC148" s="56" t="e" cm="1">
        <f t="array" aca="1" ref="AC148" ca="1">VLOOKUP($A148,$A$12:$BA$1010,AC$3-($H$3-8),0)*Parameters!$K$13</f>
        <v>#VALUE!</v>
      </c>
      <c r="AD148" s="56" t="e" cm="1">
        <f t="array" aca="1" ref="AD148" ca="1">VLOOKUP($A148,$A$12:$BA$1010,AD$3-($H$3-8),0)*Parameters!$K$13</f>
        <v>#VALUE!</v>
      </c>
      <c r="AE148" s="56" t="e" cm="1">
        <f t="array" aca="1" ref="AE148" ca="1">VLOOKUP($A148,$A$12:$BA$1010,AE$3-($H$3-8),0)*Parameters!$K$13</f>
        <v>#VALUE!</v>
      </c>
      <c r="AF148" s="56" t="e" cm="1">
        <f t="array" aca="1" ref="AF148" ca="1">VLOOKUP($A148,$A$12:$BA$1010,AF$3-($H$3-8),0)*Parameters!$K$13</f>
        <v>#VALUE!</v>
      </c>
      <c r="AG148" s="56" t="e" cm="1">
        <f t="array" aca="1" ref="AG148" ca="1">VLOOKUP($A148,$A$12:$BA$1010,AG$3-($H$3-8),0)*Parameters!$K$13</f>
        <v>#VALUE!</v>
      </c>
      <c r="AH148" s="56" t="e" cm="1">
        <f t="array" aca="1" ref="AH148" ca="1">VLOOKUP($A148,$A$12:$BA$1010,AH$3-($H$3-8),0)*Parameters!$K$13</f>
        <v>#VALUE!</v>
      </c>
      <c r="AI148" s="56" t="e" cm="1">
        <f t="array" aca="1" ref="AI148" ca="1">VLOOKUP($A148,$A$12:$BA$1010,AI$3-($H$3-8),0)*Parameters!$K$13</f>
        <v>#VALUE!</v>
      </c>
      <c r="AJ148" s="56" t="e" cm="1">
        <f t="array" aca="1" ref="AJ148" ca="1">VLOOKUP($A148,$A$12:$BA$1010,AJ$3-($H$3-8),0)*Parameters!$K$13</f>
        <v>#VALUE!</v>
      </c>
      <c r="AK148" s="56" t="e" cm="1">
        <f t="array" aca="1" ref="AK148" ca="1">VLOOKUP($A148,$A$12:$BA$1010,AK$3-($H$3-8),0)*Parameters!$K$13</f>
        <v>#VALUE!</v>
      </c>
      <c r="AL148" s="56" t="e" cm="1">
        <f t="array" aca="1" ref="AL148" ca="1">VLOOKUP($A148,$A$12:$BA$1010,AL$3-($H$3-8),0)*Parameters!$K$13</f>
        <v>#VALUE!</v>
      </c>
      <c r="AM148" s="56"/>
      <c r="AN148" s="56"/>
      <c r="AO148" s="56"/>
      <c r="AP148" s="56"/>
      <c r="AQ148" s="56"/>
    </row>
    <row r="149" spans="1:43" x14ac:dyDescent="0.25">
      <c r="A149" s="382" t="s">
        <v>313</v>
      </c>
      <c r="B149" s="2"/>
      <c r="C149" s="2" t="s">
        <v>251</v>
      </c>
      <c r="D149" s="25" t="s">
        <v>53</v>
      </c>
      <c r="E149" s="46" t="str">
        <f t="shared" si="89"/>
        <v>Other animals (fur animals)</v>
      </c>
      <c r="F149" s="25" t="s">
        <v>224</v>
      </c>
      <c r="G149" s="205"/>
      <c r="H149" s="56" t="e" cm="1">
        <f t="array" aca="1" ref="H149" ca="1">VLOOKUP($A149,$A$12:$BA$1010,H$3-($H$3-8),0)*Parameters!$K$13</f>
        <v>#VALUE!</v>
      </c>
      <c r="I149" s="56" t="e" cm="1">
        <f t="array" aca="1" ref="I149" ca="1">VLOOKUP($A149,$A$12:$BA$1010,I$3-($H$3-8),0)*Parameters!$K$13</f>
        <v>#VALUE!</v>
      </c>
      <c r="J149" s="56" t="e" cm="1">
        <f t="array" aca="1" ref="J149" ca="1">VLOOKUP($A149,$A$12:$BA$1010,J$3-($H$3-8),0)*Parameters!$K$13</f>
        <v>#VALUE!</v>
      </c>
      <c r="K149" s="56" t="e" cm="1">
        <f t="array" aca="1" ref="K149" ca="1">VLOOKUP($A149,$A$12:$BA$1010,K$3-($H$3-8),0)*Parameters!$K$13</f>
        <v>#VALUE!</v>
      </c>
      <c r="L149" s="56" t="e" cm="1">
        <f t="array" aca="1" ref="L149" ca="1">VLOOKUP($A149,$A$12:$BA$1010,L$3-($H$3-8),0)*Parameters!$K$13</f>
        <v>#VALUE!</v>
      </c>
      <c r="M149" s="56" t="e" cm="1">
        <f t="array" aca="1" ref="M149" ca="1">VLOOKUP($A149,$A$12:$BA$1010,M$3-($H$3-8),0)*Parameters!$K$13</f>
        <v>#VALUE!</v>
      </c>
      <c r="N149" s="56" t="e" cm="1">
        <f t="array" aca="1" ref="N149" ca="1">VLOOKUP($A149,$A$12:$BA$1010,N$3-($H$3-8),0)*Parameters!$K$13</f>
        <v>#VALUE!</v>
      </c>
      <c r="O149" s="56" t="e" cm="1">
        <f t="array" aca="1" ref="O149" ca="1">VLOOKUP($A149,$A$12:$BA$1010,O$3-($H$3-8),0)*Parameters!$K$13</f>
        <v>#VALUE!</v>
      </c>
      <c r="P149" s="56" t="e" cm="1">
        <f t="array" aca="1" ref="P149" ca="1">VLOOKUP($A149,$A$12:$BA$1010,P$3-($H$3-8),0)*Parameters!$K$13</f>
        <v>#VALUE!</v>
      </c>
      <c r="Q149" s="56" t="e" cm="1">
        <f t="array" aca="1" ref="Q149" ca="1">VLOOKUP($A149,$A$12:$BA$1010,Q$3-($H$3-8),0)*Parameters!$K$13</f>
        <v>#VALUE!</v>
      </c>
      <c r="R149" s="56" t="e" cm="1">
        <f t="array" aca="1" ref="R149" ca="1">VLOOKUP($A149,$A$12:$BA$1010,R$3-($H$3-8),0)*Parameters!$K$13</f>
        <v>#VALUE!</v>
      </c>
      <c r="S149" s="56" t="e" cm="1">
        <f t="array" aca="1" ref="S149" ca="1">VLOOKUP($A149,$A$12:$BA$1010,S$3-($H$3-8),0)*Parameters!$K$13</f>
        <v>#VALUE!</v>
      </c>
      <c r="T149" s="56" t="e" cm="1">
        <f t="array" aca="1" ref="T149" ca="1">VLOOKUP($A149,$A$12:$BA$1010,T$3-($H$3-8),0)*Parameters!$K$13</f>
        <v>#VALUE!</v>
      </c>
      <c r="U149" s="56" t="e" cm="1">
        <f t="array" aca="1" ref="U149" ca="1">VLOOKUP($A149,$A$12:$BA$1010,U$3-($H$3-8),0)*Parameters!$K$13</f>
        <v>#VALUE!</v>
      </c>
      <c r="V149" s="56" t="e" cm="1">
        <f t="array" aca="1" ref="V149" ca="1">VLOOKUP($A149,$A$12:$BA$1010,V$3-($H$3-8),0)*Parameters!$K$13</f>
        <v>#VALUE!</v>
      </c>
      <c r="W149" s="56" t="e" cm="1">
        <f t="array" aca="1" ref="W149" ca="1">VLOOKUP($A149,$A$12:$BA$1010,W$3-($H$3-8),0)*Parameters!$K$13</f>
        <v>#VALUE!</v>
      </c>
      <c r="X149" s="56" t="e" cm="1">
        <f t="array" aca="1" ref="X149" ca="1">VLOOKUP($A149,$A$12:$BA$1010,X$3-($H$3-8),0)*Parameters!$K$13</f>
        <v>#VALUE!</v>
      </c>
      <c r="Y149" s="56" t="e" cm="1">
        <f t="array" aca="1" ref="Y149" ca="1">VLOOKUP($A149,$A$12:$BA$1010,Y$3-($H$3-8),0)*Parameters!$K$13</f>
        <v>#VALUE!</v>
      </c>
      <c r="Z149" s="56" t="e" cm="1">
        <f t="array" aca="1" ref="Z149" ca="1">VLOOKUP($A149,$A$12:$BA$1010,Z$3-($H$3-8),0)*Parameters!$K$13</f>
        <v>#VALUE!</v>
      </c>
      <c r="AA149" s="56" t="e" cm="1">
        <f t="array" aca="1" ref="AA149" ca="1">VLOOKUP($A149,$A$12:$BA$1010,AA$3-($H$3-8),0)*Parameters!$K$13</f>
        <v>#VALUE!</v>
      </c>
      <c r="AB149" s="56" t="e" cm="1">
        <f t="array" aca="1" ref="AB149" ca="1">VLOOKUP($A149,$A$12:$BA$1010,AB$3-($H$3-8),0)*Parameters!$K$13</f>
        <v>#VALUE!</v>
      </c>
      <c r="AC149" s="56" t="e" cm="1">
        <f t="array" aca="1" ref="AC149" ca="1">VLOOKUP($A149,$A$12:$BA$1010,AC$3-($H$3-8),0)*Parameters!$K$13</f>
        <v>#VALUE!</v>
      </c>
      <c r="AD149" s="56" t="e" cm="1">
        <f t="array" aca="1" ref="AD149" ca="1">VLOOKUP($A149,$A$12:$BA$1010,AD$3-($H$3-8),0)*Parameters!$K$13</f>
        <v>#VALUE!</v>
      </c>
      <c r="AE149" s="56" t="e" cm="1">
        <f t="array" aca="1" ref="AE149" ca="1">VLOOKUP($A149,$A$12:$BA$1010,AE$3-($H$3-8),0)*Parameters!$K$13</f>
        <v>#VALUE!</v>
      </c>
      <c r="AF149" s="56" t="e" cm="1">
        <f t="array" aca="1" ref="AF149" ca="1">VLOOKUP($A149,$A$12:$BA$1010,AF$3-($H$3-8),0)*Parameters!$K$13</f>
        <v>#VALUE!</v>
      </c>
      <c r="AG149" s="56" t="e" cm="1">
        <f t="array" aca="1" ref="AG149" ca="1">VLOOKUP($A149,$A$12:$BA$1010,AG$3-($H$3-8),0)*Parameters!$K$13</f>
        <v>#VALUE!</v>
      </c>
      <c r="AH149" s="56" t="e" cm="1">
        <f t="array" aca="1" ref="AH149" ca="1">VLOOKUP($A149,$A$12:$BA$1010,AH$3-($H$3-8),0)*Parameters!$K$13</f>
        <v>#VALUE!</v>
      </c>
      <c r="AI149" s="56" t="e" cm="1">
        <f t="array" aca="1" ref="AI149" ca="1">VLOOKUP($A149,$A$12:$BA$1010,AI$3-($H$3-8),0)*Parameters!$K$13</f>
        <v>#VALUE!</v>
      </c>
      <c r="AJ149" s="56" t="e" cm="1">
        <f t="array" aca="1" ref="AJ149" ca="1">VLOOKUP($A149,$A$12:$BA$1010,AJ$3-($H$3-8),0)*Parameters!$K$13</f>
        <v>#VALUE!</v>
      </c>
      <c r="AK149" s="56" t="e" cm="1">
        <f t="array" aca="1" ref="AK149" ca="1">VLOOKUP($A149,$A$12:$BA$1010,AK$3-($H$3-8),0)*Parameters!$K$13</f>
        <v>#VALUE!</v>
      </c>
      <c r="AL149" s="56" t="e" cm="1">
        <f t="array" aca="1" ref="AL149" ca="1">VLOOKUP($A149,$A$12:$BA$1010,AL$3-($H$3-8),0)*Parameters!$K$13</f>
        <v>#VALUE!</v>
      </c>
      <c r="AM149" s="56"/>
      <c r="AN149" s="56"/>
      <c r="AO149" s="56"/>
      <c r="AP149" s="56"/>
      <c r="AQ149" s="56"/>
    </row>
    <row r="150" spans="1:43" x14ac:dyDescent="0.25">
      <c r="A150" s="386" t="str">
        <f>B150&amp;"_"&amp;D150</f>
        <v>3B_NH3</v>
      </c>
      <c r="B150" s="387" t="s">
        <v>165</v>
      </c>
      <c r="C150" s="387" t="s">
        <v>351</v>
      </c>
      <c r="D150" s="388" t="s">
        <v>53</v>
      </c>
      <c r="E150" s="389" t="str">
        <f t="shared" si="89"/>
        <v>Other animals (fur animals)</v>
      </c>
      <c r="F150" s="388" t="s">
        <v>358</v>
      </c>
      <c r="G150" s="390"/>
      <c r="H150" s="391" t="e">
        <f ca="1">SUM(H145:H149)*Parameters!$K$11</f>
        <v>#VALUE!</v>
      </c>
      <c r="I150" s="391" t="e">
        <f ca="1">SUM(I145:I149)*Parameters!$K$11</f>
        <v>#VALUE!</v>
      </c>
      <c r="J150" s="391" t="e">
        <f ca="1">SUM(J145:J149)*Parameters!$K$11</f>
        <v>#VALUE!</v>
      </c>
      <c r="K150" s="391" t="e">
        <f ca="1">SUM(K145:K149)*Parameters!$K$11</f>
        <v>#VALUE!</v>
      </c>
      <c r="L150" s="391" t="e">
        <f ca="1">SUM(L145:L149)*Parameters!$K$11</f>
        <v>#VALUE!</v>
      </c>
      <c r="M150" s="391" t="e">
        <f ca="1">SUM(M145:M149)*Parameters!$K$11</f>
        <v>#VALUE!</v>
      </c>
      <c r="N150" s="391" t="e">
        <f ca="1">SUM(N145:N149)*Parameters!$K$11</f>
        <v>#VALUE!</v>
      </c>
      <c r="O150" s="391" t="e">
        <f ca="1">SUM(O145:O149)*Parameters!$K$11</f>
        <v>#VALUE!</v>
      </c>
      <c r="P150" s="391" t="e">
        <f ca="1">SUM(P145:P149)*Parameters!$K$11</f>
        <v>#VALUE!</v>
      </c>
      <c r="Q150" s="391" t="e">
        <f ca="1">SUM(Q145:Q149)*Parameters!$K$11</f>
        <v>#VALUE!</v>
      </c>
      <c r="R150" s="391" t="e">
        <f ca="1">SUM(R145:R149)*Parameters!$K$11</f>
        <v>#VALUE!</v>
      </c>
      <c r="S150" s="391" t="e">
        <f ca="1">SUM(S145:S149)*Parameters!$K$11</f>
        <v>#VALUE!</v>
      </c>
      <c r="T150" s="391" t="e">
        <f ca="1">SUM(T145:T149)*Parameters!$K$11</f>
        <v>#VALUE!</v>
      </c>
      <c r="U150" s="391" t="e">
        <f ca="1">SUM(U145:U149)*Parameters!$K$11</f>
        <v>#VALUE!</v>
      </c>
      <c r="V150" s="391" t="e">
        <f ca="1">SUM(V145:V149)*Parameters!$K$11</f>
        <v>#VALUE!</v>
      </c>
      <c r="W150" s="391" t="e">
        <f ca="1">SUM(W145:W149)*Parameters!$K$11</f>
        <v>#VALUE!</v>
      </c>
      <c r="X150" s="391" t="e">
        <f ca="1">SUM(X145:X149)*Parameters!$K$11</f>
        <v>#VALUE!</v>
      </c>
      <c r="Y150" s="391" t="e">
        <f ca="1">SUM(Y145:Y149)*Parameters!$K$11</f>
        <v>#VALUE!</v>
      </c>
      <c r="Z150" s="391" t="e">
        <f ca="1">SUM(Z145:Z149)*Parameters!$K$11</f>
        <v>#VALUE!</v>
      </c>
      <c r="AA150" s="391" t="e">
        <f ca="1">SUM(AA145:AA149)*Parameters!$K$11</f>
        <v>#VALUE!</v>
      </c>
      <c r="AB150" s="391" t="e">
        <f ca="1">SUM(AB145:AB149)*Parameters!$K$11</f>
        <v>#VALUE!</v>
      </c>
      <c r="AC150" s="391" t="e">
        <f ca="1">SUM(AC145:AC149)*Parameters!$K$11</f>
        <v>#VALUE!</v>
      </c>
      <c r="AD150" s="391" t="e">
        <f ca="1">SUM(AD145:AD149)*Parameters!$K$11</f>
        <v>#VALUE!</v>
      </c>
      <c r="AE150" s="391" t="e">
        <f ca="1">SUM(AE145:AE149)*Parameters!$K$11</f>
        <v>#VALUE!</v>
      </c>
      <c r="AF150" s="391" t="e">
        <f ca="1">SUM(AF145:AF149)*Parameters!$K$11</f>
        <v>#VALUE!</v>
      </c>
      <c r="AG150" s="391" t="e">
        <f ca="1">SUM(AG145:AG149)*Parameters!$K$11</f>
        <v>#VALUE!</v>
      </c>
      <c r="AH150" s="391" t="e">
        <f ca="1">SUM(AH145:AH149)*Parameters!$K$11</f>
        <v>#VALUE!</v>
      </c>
      <c r="AI150" s="391" t="e">
        <f ca="1">SUM(AI145:AI149)*Parameters!$K$11</f>
        <v>#VALUE!</v>
      </c>
      <c r="AJ150" s="391" t="e">
        <f ca="1">SUM(AJ145:AJ149)*Parameters!$K$11</f>
        <v>#VALUE!</v>
      </c>
      <c r="AK150" s="391" t="e">
        <f ca="1">SUM(AK145:AK149)*Parameters!$K$11</f>
        <v>#VALUE!</v>
      </c>
      <c r="AL150" s="391" t="e">
        <f ca="1">SUM(AL145:AL149)*Parameters!$K$11</f>
        <v>#VALUE!</v>
      </c>
      <c r="AM150" s="391"/>
      <c r="AN150" s="391"/>
      <c r="AO150" s="391"/>
      <c r="AP150" s="391"/>
      <c r="AQ150" s="391"/>
    </row>
    <row r="151" spans="1:43" x14ac:dyDescent="0.25">
      <c r="A151" s="89" t="s">
        <v>319</v>
      </c>
      <c r="B151" s="2"/>
      <c r="C151" s="2" t="s">
        <v>241</v>
      </c>
      <c r="D151" s="25" t="s">
        <v>53</v>
      </c>
      <c r="E151" s="46" t="str">
        <f t="shared" si="89"/>
        <v>Other animals (fur animals)</v>
      </c>
      <c r="F151" s="25" t="s">
        <v>224</v>
      </c>
      <c r="G151" s="205"/>
      <c r="H151" s="56" t="e" cm="1">
        <f t="array" aca="1" ref="H151" ca="1">VLOOKUP($A151,$A$12:$BA$1010,H$3-($H$3-8),0)*Parameters!$K$13</f>
        <v>#VALUE!</v>
      </c>
      <c r="I151" s="56" t="e" cm="1">
        <f t="array" aca="1" ref="I151" ca="1">VLOOKUP($A151,$A$12:$BA$1010,I$3-($H$3-8),0)*Parameters!$K$13</f>
        <v>#VALUE!</v>
      </c>
      <c r="J151" s="56" t="e" cm="1">
        <f t="array" aca="1" ref="J151" ca="1">VLOOKUP($A151,$A$12:$BA$1010,J$3-($H$3-8),0)*Parameters!$K$13</f>
        <v>#VALUE!</v>
      </c>
      <c r="K151" s="56" t="e" cm="1">
        <f t="array" aca="1" ref="K151" ca="1">VLOOKUP($A151,$A$12:$BA$1010,K$3-($H$3-8),0)*Parameters!$K$13</f>
        <v>#VALUE!</v>
      </c>
      <c r="L151" s="56" t="e" cm="1">
        <f t="array" aca="1" ref="L151" ca="1">VLOOKUP($A151,$A$12:$BA$1010,L$3-($H$3-8),0)*Parameters!$K$13</f>
        <v>#VALUE!</v>
      </c>
      <c r="M151" s="56" t="e" cm="1">
        <f t="array" aca="1" ref="M151" ca="1">VLOOKUP($A151,$A$12:$BA$1010,M$3-($H$3-8),0)*Parameters!$K$13</f>
        <v>#VALUE!</v>
      </c>
      <c r="N151" s="56" t="e" cm="1">
        <f t="array" aca="1" ref="N151" ca="1">VLOOKUP($A151,$A$12:$BA$1010,N$3-($H$3-8),0)*Parameters!$K$13</f>
        <v>#VALUE!</v>
      </c>
      <c r="O151" s="56" t="e" cm="1">
        <f t="array" aca="1" ref="O151" ca="1">VLOOKUP($A151,$A$12:$BA$1010,O$3-($H$3-8),0)*Parameters!$K$13</f>
        <v>#VALUE!</v>
      </c>
      <c r="P151" s="56" t="e" cm="1">
        <f t="array" aca="1" ref="P151" ca="1">VLOOKUP($A151,$A$12:$BA$1010,P$3-($H$3-8),0)*Parameters!$K$13</f>
        <v>#VALUE!</v>
      </c>
      <c r="Q151" s="56" t="e" cm="1">
        <f t="array" aca="1" ref="Q151" ca="1">VLOOKUP($A151,$A$12:$BA$1010,Q$3-($H$3-8),0)*Parameters!$K$13</f>
        <v>#VALUE!</v>
      </c>
      <c r="R151" s="56" t="e" cm="1">
        <f t="array" aca="1" ref="R151" ca="1">VLOOKUP($A151,$A$12:$BA$1010,R$3-($H$3-8),0)*Parameters!$K$13</f>
        <v>#VALUE!</v>
      </c>
      <c r="S151" s="56" t="e" cm="1">
        <f t="array" aca="1" ref="S151" ca="1">VLOOKUP($A151,$A$12:$BA$1010,S$3-($H$3-8),0)*Parameters!$K$13</f>
        <v>#VALUE!</v>
      </c>
      <c r="T151" s="56" t="e" cm="1">
        <f t="array" aca="1" ref="T151" ca="1">VLOOKUP($A151,$A$12:$BA$1010,T$3-($H$3-8),0)*Parameters!$K$13</f>
        <v>#VALUE!</v>
      </c>
      <c r="U151" s="56" t="e" cm="1">
        <f t="array" aca="1" ref="U151" ca="1">VLOOKUP($A151,$A$12:$BA$1010,U$3-($H$3-8),0)*Parameters!$K$13</f>
        <v>#VALUE!</v>
      </c>
      <c r="V151" s="56" t="e" cm="1">
        <f t="array" aca="1" ref="V151" ca="1">VLOOKUP($A151,$A$12:$BA$1010,V$3-($H$3-8),0)*Parameters!$K$13</f>
        <v>#VALUE!</v>
      </c>
      <c r="W151" s="56" t="e" cm="1">
        <f t="array" aca="1" ref="W151" ca="1">VLOOKUP($A151,$A$12:$BA$1010,W$3-($H$3-8),0)*Parameters!$K$13</f>
        <v>#VALUE!</v>
      </c>
      <c r="X151" s="56" t="e" cm="1">
        <f t="array" aca="1" ref="X151" ca="1">VLOOKUP($A151,$A$12:$BA$1010,X$3-($H$3-8),0)*Parameters!$K$13</f>
        <v>#VALUE!</v>
      </c>
      <c r="Y151" s="56" t="e" cm="1">
        <f t="array" aca="1" ref="Y151" ca="1">VLOOKUP($A151,$A$12:$BA$1010,Y$3-($H$3-8),0)*Parameters!$K$13</f>
        <v>#VALUE!</v>
      </c>
      <c r="Z151" s="56" t="e" cm="1">
        <f t="array" aca="1" ref="Z151" ca="1">VLOOKUP($A151,$A$12:$BA$1010,Z$3-($H$3-8),0)*Parameters!$K$13</f>
        <v>#VALUE!</v>
      </c>
      <c r="AA151" s="56" t="e" cm="1">
        <f t="array" aca="1" ref="AA151" ca="1">VLOOKUP($A151,$A$12:$BA$1010,AA$3-($H$3-8),0)*Parameters!$K$13</f>
        <v>#VALUE!</v>
      </c>
      <c r="AB151" s="56" t="e" cm="1">
        <f t="array" aca="1" ref="AB151" ca="1">VLOOKUP($A151,$A$12:$BA$1010,AB$3-($H$3-8),0)*Parameters!$K$13</f>
        <v>#VALUE!</v>
      </c>
      <c r="AC151" s="56" t="e" cm="1">
        <f t="array" aca="1" ref="AC151" ca="1">VLOOKUP($A151,$A$12:$BA$1010,AC$3-($H$3-8),0)*Parameters!$K$13</f>
        <v>#VALUE!</v>
      </c>
      <c r="AD151" s="56" t="e" cm="1">
        <f t="array" aca="1" ref="AD151" ca="1">VLOOKUP($A151,$A$12:$BA$1010,AD$3-($H$3-8),0)*Parameters!$K$13</f>
        <v>#VALUE!</v>
      </c>
      <c r="AE151" s="56" t="e" cm="1">
        <f t="array" aca="1" ref="AE151" ca="1">VLOOKUP($A151,$A$12:$BA$1010,AE$3-($H$3-8),0)*Parameters!$K$13</f>
        <v>#VALUE!</v>
      </c>
      <c r="AF151" s="56" t="e" cm="1">
        <f t="array" aca="1" ref="AF151" ca="1">VLOOKUP($A151,$A$12:$BA$1010,AF$3-($H$3-8),0)*Parameters!$K$13</f>
        <v>#VALUE!</v>
      </c>
      <c r="AG151" s="56" t="e" cm="1">
        <f t="array" aca="1" ref="AG151" ca="1">VLOOKUP($A151,$A$12:$BA$1010,AG$3-($H$3-8),0)*Parameters!$K$13</f>
        <v>#VALUE!</v>
      </c>
      <c r="AH151" s="56" t="e" cm="1">
        <f t="array" aca="1" ref="AH151" ca="1">VLOOKUP($A151,$A$12:$BA$1010,AH$3-($H$3-8),0)*Parameters!$K$13</f>
        <v>#VALUE!</v>
      </c>
      <c r="AI151" s="56" t="e" cm="1">
        <f t="array" aca="1" ref="AI151" ca="1">VLOOKUP($A151,$A$12:$BA$1010,AI$3-($H$3-8),0)*Parameters!$K$13</f>
        <v>#VALUE!</v>
      </c>
      <c r="AJ151" s="56" t="e" cm="1">
        <f t="array" aca="1" ref="AJ151" ca="1">VLOOKUP($A151,$A$12:$BA$1010,AJ$3-($H$3-8),0)*Parameters!$K$13</f>
        <v>#VALUE!</v>
      </c>
      <c r="AK151" s="56" t="e" cm="1">
        <f t="array" aca="1" ref="AK151" ca="1">VLOOKUP($A151,$A$12:$BA$1010,AK$3-($H$3-8),0)*Parameters!$K$13</f>
        <v>#VALUE!</v>
      </c>
      <c r="AL151" s="56" t="e" cm="1">
        <f t="array" aca="1" ref="AL151" ca="1">VLOOKUP($A151,$A$12:$BA$1010,AL$3-($H$3-8),0)*Parameters!$K$13</f>
        <v>#VALUE!</v>
      </c>
      <c r="AM151" s="56"/>
      <c r="AN151" s="56"/>
      <c r="AO151" s="56"/>
      <c r="AP151" s="56"/>
      <c r="AQ151" s="56"/>
    </row>
    <row r="152" spans="1:43" x14ac:dyDescent="0.25">
      <c r="A152" s="89" t="s">
        <v>320</v>
      </c>
      <c r="B152" s="2"/>
      <c r="C152" s="2" t="s">
        <v>242</v>
      </c>
      <c r="D152" s="25" t="s">
        <v>53</v>
      </c>
      <c r="E152" s="46" t="str">
        <f t="shared" si="89"/>
        <v>Other animals (fur animals)</v>
      </c>
      <c r="F152" s="25" t="s">
        <v>224</v>
      </c>
      <c r="G152" s="205"/>
      <c r="H152" s="56" t="e" cm="1">
        <f t="array" aca="1" ref="H152" ca="1">VLOOKUP($A152,$A$12:$BA$1010,H$3-($H$3-8),0)*Parameters!$K$13</f>
        <v>#VALUE!</v>
      </c>
      <c r="I152" s="56" t="e" cm="1">
        <f t="array" aca="1" ref="I152" ca="1">VLOOKUP($A152,$A$12:$BA$1010,I$3-($H$3-8),0)*Parameters!$K$13</f>
        <v>#VALUE!</v>
      </c>
      <c r="J152" s="56" t="e" cm="1">
        <f t="array" aca="1" ref="J152" ca="1">VLOOKUP($A152,$A$12:$BA$1010,J$3-($H$3-8),0)*Parameters!$K$13</f>
        <v>#VALUE!</v>
      </c>
      <c r="K152" s="56" t="e" cm="1">
        <f t="array" aca="1" ref="K152" ca="1">VLOOKUP($A152,$A$12:$BA$1010,K$3-($H$3-8),0)*Parameters!$K$13</f>
        <v>#VALUE!</v>
      </c>
      <c r="L152" s="56" t="e" cm="1">
        <f t="array" aca="1" ref="L152" ca="1">VLOOKUP($A152,$A$12:$BA$1010,L$3-($H$3-8),0)*Parameters!$K$13</f>
        <v>#VALUE!</v>
      </c>
      <c r="M152" s="56" t="e" cm="1">
        <f t="array" aca="1" ref="M152" ca="1">VLOOKUP($A152,$A$12:$BA$1010,M$3-($H$3-8),0)*Parameters!$K$13</f>
        <v>#VALUE!</v>
      </c>
      <c r="N152" s="56" t="e" cm="1">
        <f t="array" aca="1" ref="N152" ca="1">VLOOKUP($A152,$A$12:$BA$1010,N$3-($H$3-8),0)*Parameters!$K$13</f>
        <v>#VALUE!</v>
      </c>
      <c r="O152" s="56" t="e" cm="1">
        <f t="array" aca="1" ref="O152" ca="1">VLOOKUP($A152,$A$12:$BA$1010,O$3-($H$3-8),0)*Parameters!$K$13</f>
        <v>#VALUE!</v>
      </c>
      <c r="P152" s="56" t="e" cm="1">
        <f t="array" aca="1" ref="P152" ca="1">VLOOKUP($A152,$A$12:$BA$1010,P$3-($H$3-8),0)*Parameters!$K$13</f>
        <v>#VALUE!</v>
      </c>
      <c r="Q152" s="56" t="e" cm="1">
        <f t="array" aca="1" ref="Q152" ca="1">VLOOKUP($A152,$A$12:$BA$1010,Q$3-($H$3-8),0)*Parameters!$K$13</f>
        <v>#VALUE!</v>
      </c>
      <c r="R152" s="56" t="e" cm="1">
        <f t="array" aca="1" ref="R152" ca="1">VLOOKUP($A152,$A$12:$BA$1010,R$3-($H$3-8),0)*Parameters!$K$13</f>
        <v>#VALUE!</v>
      </c>
      <c r="S152" s="56" t="e" cm="1">
        <f t="array" aca="1" ref="S152" ca="1">VLOOKUP($A152,$A$12:$BA$1010,S$3-($H$3-8),0)*Parameters!$K$13</f>
        <v>#VALUE!</v>
      </c>
      <c r="T152" s="56" t="e" cm="1">
        <f t="array" aca="1" ref="T152" ca="1">VLOOKUP($A152,$A$12:$BA$1010,T$3-($H$3-8),0)*Parameters!$K$13</f>
        <v>#VALUE!</v>
      </c>
      <c r="U152" s="56" t="e" cm="1">
        <f t="array" aca="1" ref="U152" ca="1">VLOOKUP($A152,$A$12:$BA$1010,U$3-($H$3-8),0)*Parameters!$K$13</f>
        <v>#VALUE!</v>
      </c>
      <c r="V152" s="56" t="e" cm="1">
        <f t="array" aca="1" ref="V152" ca="1">VLOOKUP($A152,$A$12:$BA$1010,V$3-($H$3-8),0)*Parameters!$K$13</f>
        <v>#VALUE!</v>
      </c>
      <c r="W152" s="56" t="e" cm="1">
        <f t="array" aca="1" ref="W152" ca="1">VLOOKUP($A152,$A$12:$BA$1010,W$3-($H$3-8),0)*Parameters!$K$13</f>
        <v>#VALUE!</v>
      </c>
      <c r="X152" s="56" t="e" cm="1">
        <f t="array" aca="1" ref="X152" ca="1">VLOOKUP($A152,$A$12:$BA$1010,X$3-($H$3-8),0)*Parameters!$K$13</f>
        <v>#VALUE!</v>
      </c>
      <c r="Y152" s="56" t="e" cm="1">
        <f t="array" aca="1" ref="Y152" ca="1">VLOOKUP($A152,$A$12:$BA$1010,Y$3-($H$3-8),0)*Parameters!$K$13</f>
        <v>#VALUE!</v>
      </c>
      <c r="Z152" s="56" t="e" cm="1">
        <f t="array" aca="1" ref="Z152" ca="1">VLOOKUP($A152,$A$12:$BA$1010,Z$3-($H$3-8),0)*Parameters!$K$13</f>
        <v>#VALUE!</v>
      </c>
      <c r="AA152" s="56" t="e" cm="1">
        <f t="array" aca="1" ref="AA152" ca="1">VLOOKUP($A152,$A$12:$BA$1010,AA$3-($H$3-8),0)*Parameters!$K$13</f>
        <v>#VALUE!</v>
      </c>
      <c r="AB152" s="56" t="e" cm="1">
        <f t="array" aca="1" ref="AB152" ca="1">VLOOKUP($A152,$A$12:$BA$1010,AB$3-($H$3-8),0)*Parameters!$K$13</f>
        <v>#VALUE!</v>
      </c>
      <c r="AC152" s="56" t="e" cm="1">
        <f t="array" aca="1" ref="AC152" ca="1">VLOOKUP($A152,$A$12:$BA$1010,AC$3-($H$3-8),0)*Parameters!$K$13</f>
        <v>#VALUE!</v>
      </c>
      <c r="AD152" s="56" t="e" cm="1">
        <f t="array" aca="1" ref="AD152" ca="1">VLOOKUP($A152,$A$12:$BA$1010,AD$3-($H$3-8),0)*Parameters!$K$13</f>
        <v>#VALUE!</v>
      </c>
      <c r="AE152" s="56" t="e" cm="1">
        <f t="array" aca="1" ref="AE152" ca="1">VLOOKUP($A152,$A$12:$BA$1010,AE$3-($H$3-8),0)*Parameters!$K$13</f>
        <v>#VALUE!</v>
      </c>
      <c r="AF152" s="56" t="e" cm="1">
        <f t="array" aca="1" ref="AF152" ca="1">VLOOKUP($A152,$A$12:$BA$1010,AF$3-($H$3-8),0)*Parameters!$K$13</f>
        <v>#VALUE!</v>
      </c>
      <c r="AG152" s="56" t="e" cm="1">
        <f t="array" aca="1" ref="AG152" ca="1">VLOOKUP($A152,$A$12:$BA$1010,AG$3-($H$3-8),0)*Parameters!$K$13</f>
        <v>#VALUE!</v>
      </c>
      <c r="AH152" s="56" t="e" cm="1">
        <f t="array" aca="1" ref="AH152" ca="1">VLOOKUP($A152,$A$12:$BA$1010,AH$3-($H$3-8),0)*Parameters!$K$13</f>
        <v>#VALUE!</v>
      </c>
      <c r="AI152" s="56" t="e" cm="1">
        <f t="array" aca="1" ref="AI152" ca="1">VLOOKUP($A152,$A$12:$BA$1010,AI$3-($H$3-8),0)*Parameters!$K$13</f>
        <v>#VALUE!</v>
      </c>
      <c r="AJ152" s="56" t="e" cm="1">
        <f t="array" aca="1" ref="AJ152" ca="1">VLOOKUP($A152,$A$12:$BA$1010,AJ$3-($H$3-8),0)*Parameters!$K$13</f>
        <v>#VALUE!</v>
      </c>
      <c r="AK152" s="56" t="e" cm="1">
        <f t="array" aca="1" ref="AK152" ca="1">VLOOKUP($A152,$A$12:$BA$1010,AK$3-($H$3-8),0)*Parameters!$K$13</f>
        <v>#VALUE!</v>
      </c>
      <c r="AL152" s="56" t="e" cm="1">
        <f t="array" aca="1" ref="AL152" ca="1">VLOOKUP($A152,$A$12:$BA$1010,AL$3-($H$3-8),0)*Parameters!$K$13</f>
        <v>#VALUE!</v>
      </c>
      <c r="AM152" s="56"/>
      <c r="AN152" s="56"/>
      <c r="AO152" s="56"/>
      <c r="AP152" s="56"/>
      <c r="AQ152" s="56"/>
    </row>
    <row r="153" spans="1:43" x14ac:dyDescent="0.25">
      <c r="A153" s="392" t="str">
        <f>B153&amp;"_"&amp;D153</f>
        <v>3Da2a_NH3</v>
      </c>
      <c r="B153" s="387" t="s">
        <v>128</v>
      </c>
      <c r="C153" s="387" t="s">
        <v>715</v>
      </c>
      <c r="D153" s="388" t="s">
        <v>53</v>
      </c>
      <c r="E153" s="389" t="str">
        <f t="shared" si="89"/>
        <v>Other animals (fur animals)</v>
      </c>
      <c r="F153" s="388" t="s">
        <v>358</v>
      </c>
      <c r="G153" s="393"/>
      <c r="H153" s="391" t="e">
        <f ca="1">SUM(H151:H152)*Parameters!$K$11</f>
        <v>#VALUE!</v>
      </c>
      <c r="I153" s="391" t="e">
        <f ca="1">SUM(I151:I152)*Parameters!$K$11</f>
        <v>#VALUE!</v>
      </c>
      <c r="J153" s="391" t="e">
        <f ca="1">SUM(J151:J152)*Parameters!$K$11</f>
        <v>#VALUE!</v>
      </c>
      <c r="K153" s="391" t="e">
        <f ca="1">SUM(K151:K152)*Parameters!$K$11</f>
        <v>#VALUE!</v>
      </c>
      <c r="L153" s="391" t="e">
        <f ca="1">SUM(L151:L152)*Parameters!$K$11</f>
        <v>#VALUE!</v>
      </c>
      <c r="M153" s="391" t="e">
        <f ca="1">SUM(M151:M152)*Parameters!$K$11</f>
        <v>#VALUE!</v>
      </c>
      <c r="N153" s="391" t="e">
        <f ca="1">SUM(N151:N152)*Parameters!$K$11</f>
        <v>#VALUE!</v>
      </c>
      <c r="O153" s="391" t="e">
        <f ca="1">SUM(O151:O152)*Parameters!$K$11</f>
        <v>#VALUE!</v>
      </c>
      <c r="P153" s="391" t="e">
        <f ca="1">SUM(P151:P152)*Parameters!$K$11</f>
        <v>#VALUE!</v>
      </c>
      <c r="Q153" s="391" t="e">
        <f ca="1">SUM(Q151:Q152)*Parameters!$K$11</f>
        <v>#VALUE!</v>
      </c>
      <c r="R153" s="391" t="e">
        <f ca="1">SUM(R151:R152)*Parameters!$K$11</f>
        <v>#VALUE!</v>
      </c>
      <c r="S153" s="391" t="e">
        <f ca="1">SUM(S151:S152)*Parameters!$K$11</f>
        <v>#VALUE!</v>
      </c>
      <c r="T153" s="391" t="e">
        <f ca="1">SUM(T151:T152)*Parameters!$K$11</f>
        <v>#VALUE!</v>
      </c>
      <c r="U153" s="391" t="e">
        <f ca="1">SUM(U151:U152)*Parameters!$K$11</f>
        <v>#VALUE!</v>
      </c>
      <c r="V153" s="391" t="e">
        <f ca="1">SUM(V151:V152)*Parameters!$K$11</f>
        <v>#VALUE!</v>
      </c>
      <c r="W153" s="391" t="e">
        <f ca="1">SUM(W151:W152)*Parameters!$K$11</f>
        <v>#VALUE!</v>
      </c>
      <c r="X153" s="391" t="e">
        <f ca="1">SUM(X151:X152)*Parameters!$K$11</f>
        <v>#VALUE!</v>
      </c>
      <c r="Y153" s="391" t="e">
        <f ca="1">SUM(Y151:Y152)*Parameters!$K$11</f>
        <v>#VALUE!</v>
      </c>
      <c r="Z153" s="391" t="e">
        <f ca="1">SUM(Z151:Z152)*Parameters!$K$11</f>
        <v>#VALUE!</v>
      </c>
      <c r="AA153" s="391" t="e">
        <f ca="1">SUM(AA151:AA152)*Parameters!$K$11</f>
        <v>#VALUE!</v>
      </c>
      <c r="AB153" s="391" t="e">
        <f ca="1">SUM(AB151:AB152)*Parameters!$K$11</f>
        <v>#VALUE!</v>
      </c>
      <c r="AC153" s="391" t="e">
        <f ca="1">SUM(AC151:AC152)*Parameters!$K$11</f>
        <v>#VALUE!</v>
      </c>
      <c r="AD153" s="391" t="e">
        <f ca="1">SUM(AD151:AD152)*Parameters!$K$11</f>
        <v>#VALUE!</v>
      </c>
      <c r="AE153" s="391" t="e">
        <f ca="1">SUM(AE151:AE152)*Parameters!$K$11</f>
        <v>#VALUE!</v>
      </c>
      <c r="AF153" s="391" t="e">
        <f ca="1">SUM(AF151:AF152)*Parameters!$K$11</f>
        <v>#VALUE!</v>
      </c>
      <c r="AG153" s="391" t="e">
        <f ca="1">SUM(AG151:AG152)*Parameters!$K$11</f>
        <v>#VALUE!</v>
      </c>
      <c r="AH153" s="391" t="e">
        <f ca="1">SUM(AH151:AH152)*Parameters!$K$11</f>
        <v>#VALUE!</v>
      </c>
      <c r="AI153" s="391" t="e">
        <f ca="1">SUM(AI151:AI152)*Parameters!$K$11</f>
        <v>#VALUE!</v>
      </c>
      <c r="AJ153" s="391" t="e">
        <f ca="1">SUM(AJ151:AJ152)*Parameters!$K$11</f>
        <v>#VALUE!</v>
      </c>
      <c r="AK153" s="391" t="e">
        <f ca="1">SUM(AK151:AK152)*Parameters!$K$11</f>
        <v>#VALUE!</v>
      </c>
      <c r="AL153" s="391" t="e">
        <f ca="1">SUM(AL151:AL152)*Parameters!$K$11</f>
        <v>#VALUE!</v>
      </c>
      <c r="AM153" s="391"/>
      <c r="AN153" s="391"/>
      <c r="AO153" s="391"/>
      <c r="AP153" s="391"/>
      <c r="AQ153" s="391"/>
    </row>
    <row r="154" spans="1:43" x14ac:dyDescent="0.25">
      <c r="A154" s="89" t="s">
        <v>329</v>
      </c>
      <c r="B154" s="2"/>
      <c r="C154" s="2" t="s">
        <v>89</v>
      </c>
      <c r="D154" s="25" t="s">
        <v>53</v>
      </c>
      <c r="E154" s="46" t="str">
        <f t="shared" si="89"/>
        <v>Other animals (fur animals)</v>
      </c>
      <c r="F154" s="25" t="s">
        <v>224</v>
      </c>
      <c r="G154" s="205"/>
      <c r="H154" s="56" t="e" cm="1">
        <f t="array" aca="1" ref="H154" ca="1">VLOOKUP($A154,$A$12:$BA$1010,H$3-($H$3-8),0)*Parameters!$K$13</f>
        <v>#VALUE!</v>
      </c>
      <c r="I154" s="56" t="e" cm="1">
        <f t="array" aca="1" ref="I154" ca="1">VLOOKUP($A154,$A$12:$BA$1010,I$3-($H$3-8),0)*Parameters!$K$13</f>
        <v>#VALUE!</v>
      </c>
      <c r="J154" s="56" t="e" cm="1">
        <f t="array" aca="1" ref="J154" ca="1">VLOOKUP($A154,$A$12:$BA$1010,J$3-($H$3-8),0)*Parameters!$K$13</f>
        <v>#VALUE!</v>
      </c>
      <c r="K154" s="56" t="e" cm="1">
        <f t="array" aca="1" ref="K154" ca="1">VLOOKUP($A154,$A$12:$BA$1010,K$3-($H$3-8),0)*Parameters!$K$13</f>
        <v>#VALUE!</v>
      </c>
      <c r="L154" s="56" t="e" cm="1">
        <f t="array" aca="1" ref="L154" ca="1">VLOOKUP($A154,$A$12:$BA$1010,L$3-($H$3-8),0)*Parameters!$K$13</f>
        <v>#VALUE!</v>
      </c>
      <c r="M154" s="56" t="e" cm="1">
        <f t="array" aca="1" ref="M154" ca="1">VLOOKUP($A154,$A$12:$BA$1010,M$3-($H$3-8),0)*Parameters!$K$13</f>
        <v>#VALUE!</v>
      </c>
      <c r="N154" s="56" t="e" cm="1">
        <f t="array" aca="1" ref="N154" ca="1">VLOOKUP($A154,$A$12:$BA$1010,N$3-($H$3-8),0)*Parameters!$K$13</f>
        <v>#VALUE!</v>
      </c>
      <c r="O154" s="56" t="e" cm="1">
        <f t="array" aca="1" ref="O154" ca="1">VLOOKUP($A154,$A$12:$BA$1010,O$3-($H$3-8),0)*Parameters!$K$13</f>
        <v>#VALUE!</v>
      </c>
      <c r="P154" s="56" t="e" cm="1">
        <f t="array" aca="1" ref="P154" ca="1">VLOOKUP($A154,$A$12:$BA$1010,P$3-($H$3-8),0)*Parameters!$K$13</f>
        <v>#VALUE!</v>
      </c>
      <c r="Q154" s="56" t="e" cm="1">
        <f t="array" aca="1" ref="Q154" ca="1">VLOOKUP($A154,$A$12:$BA$1010,Q$3-($H$3-8),0)*Parameters!$K$13</f>
        <v>#VALUE!</v>
      </c>
      <c r="R154" s="56" t="e" cm="1">
        <f t="array" aca="1" ref="R154" ca="1">VLOOKUP($A154,$A$12:$BA$1010,R$3-($H$3-8),0)*Parameters!$K$13</f>
        <v>#VALUE!</v>
      </c>
      <c r="S154" s="56" t="e" cm="1">
        <f t="array" aca="1" ref="S154" ca="1">VLOOKUP($A154,$A$12:$BA$1010,S$3-($H$3-8),0)*Parameters!$K$13</f>
        <v>#VALUE!</v>
      </c>
      <c r="T154" s="56" t="e" cm="1">
        <f t="array" aca="1" ref="T154" ca="1">VLOOKUP($A154,$A$12:$BA$1010,T$3-($H$3-8),0)*Parameters!$K$13</f>
        <v>#VALUE!</v>
      </c>
      <c r="U154" s="56" t="e" cm="1">
        <f t="array" aca="1" ref="U154" ca="1">VLOOKUP($A154,$A$12:$BA$1010,U$3-($H$3-8),0)*Parameters!$K$13</f>
        <v>#VALUE!</v>
      </c>
      <c r="V154" s="56" t="e" cm="1">
        <f t="array" aca="1" ref="V154" ca="1">VLOOKUP($A154,$A$12:$BA$1010,V$3-($H$3-8),0)*Parameters!$K$13</f>
        <v>#VALUE!</v>
      </c>
      <c r="W154" s="56" t="e" cm="1">
        <f t="array" aca="1" ref="W154" ca="1">VLOOKUP($A154,$A$12:$BA$1010,W$3-($H$3-8),0)*Parameters!$K$13</f>
        <v>#VALUE!</v>
      </c>
      <c r="X154" s="56" t="e" cm="1">
        <f t="array" aca="1" ref="X154" ca="1">VLOOKUP($A154,$A$12:$BA$1010,X$3-($H$3-8),0)*Parameters!$K$13</f>
        <v>#VALUE!</v>
      </c>
      <c r="Y154" s="56" t="e" cm="1">
        <f t="array" aca="1" ref="Y154" ca="1">VLOOKUP($A154,$A$12:$BA$1010,Y$3-($H$3-8),0)*Parameters!$K$13</f>
        <v>#VALUE!</v>
      </c>
      <c r="Z154" s="56" t="e" cm="1">
        <f t="array" aca="1" ref="Z154" ca="1">VLOOKUP($A154,$A$12:$BA$1010,Z$3-($H$3-8),0)*Parameters!$K$13</f>
        <v>#VALUE!</v>
      </c>
      <c r="AA154" s="56" t="e" cm="1">
        <f t="array" aca="1" ref="AA154" ca="1">VLOOKUP($A154,$A$12:$BA$1010,AA$3-($H$3-8),0)*Parameters!$K$13</f>
        <v>#VALUE!</v>
      </c>
      <c r="AB154" s="56" t="e" cm="1">
        <f t="array" aca="1" ref="AB154" ca="1">VLOOKUP($A154,$A$12:$BA$1010,AB$3-($H$3-8),0)*Parameters!$K$13</f>
        <v>#VALUE!</v>
      </c>
      <c r="AC154" s="56" t="e" cm="1">
        <f t="array" aca="1" ref="AC154" ca="1">VLOOKUP($A154,$A$12:$BA$1010,AC$3-($H$3-8),0)*Parameters!$K$13</f>
        <v>#VALUE!</v>
      </c>
      <c r="AD154" s="56" t="e" cm="1">
        <f t="array" aca="1" ref="AD154" ca="1">VLOOKUP($A154,$A$12:$BA$1010,AD$3-($H$3-8),0)*Parameters!$K$13</f>
        <v>#VALUE!</v>
      </c>
      <c r="AE154" s="56" t="e" cm="1">
        <f t="array" aca="1" ref="AE154" ca="1">VLOOKUP($A154,$A$12:$BA$1010,AE$3-($H$3-8),0)*Parameters!$K$13</f>
        <v>#VALUE!</v>
      </c>
      <c r="AF154" s="56" t="e" cm="1">
        <f t="array" aca="1" ref="AF154" ca="1">VLOOKUP($A154,$A$12:$BA$1010,AF$3-($H$3-8),0)*Parameters!$K$13</f>
        <v>#VALUE!</v>
      </c>
      <c r="AG154" s="56" t="e" cm="1">
        <f t="array" aca="1" ref="AG154" ca="1">VLOOKUP($A154,$A$12:$BA$1010,AG$3-($H$3-8),0)*Parameters!$K$13</f>
        <v>#VALUE!</v>
      </c>
      <c r="AH154" s="56" t="e" cm="1">
        <f t="array" aca="1" ref="AH154" ca="1">VLOOKUP($A154,$A$12:$BA$1010,AH$3-($H$3-8),0)*Parameters!$K$13</f>
        <v>#VALUE!</v>
      </c>
      <c r="AI154" s="56" t="e" cm="1">
        <f t="array" aca="1" ref="AI154" ca="1">VLOOKUP($A154,$A$12:$BA$1010,AI$3-($H$3-8),0)*Parameters!$K$13</f>
        <v>#VALUE!</v>
      </c>
      <c r="AJ154" s="56" t="e" cm="1">
        <f t="array" aca="1" ref="AJ154" ca="1">VLOOKUP($A154,$A$12:$BA$1010,AJ$3-($H$3-8),0)*Parameters!$K$13</f>
        <v>#VALUE!</v>
      </c>
      <c r="AK154" s="56" t="e" cm="1">
        <f t="array" aca="1" ref="AK154" ca="1">VLOOKUP($A154,$A$12:$BA$1010,AK$3-($H$3-8),0)*Parameters!$K$13</f>
        <v>#VALUE!</v>
      </c>
      <c r="AL154" s="56" t="e" cm="1">
        <f t="array" aca="1" ref="AL154" ca="1">VLOOKUP($A154,$A$12:$BA$1010,AL$3-($H$3-8),0)*Parameters!$K$13</f>
        <v>#VALUE!</v>
      </c>
      <c r="AM154" s="56"/>
      <c r="AN154" s="56"/>
      <c r="AO154" s="56"/>
      <c r="AP154" s="56"/>
      <c r="AQ154" s="56"/>
    </row>
    <row r="155" spans="1:43" x14ac:dyDescent="0.25">
      <c r="A155" s="392" t="str">
        <f>B155&amp;"_"&amp;D155</f>
        <v>3Da3_NH3</v>
      </c>
      <c r="B155" s="387" t="s">
        <v>341</v>
      </c>
      <c r="C155" s="387" t="s">
        <v>716</v>
      </c>
      <c r="D155" s="388" t="s">
        <v>53</v>
      </c>
      <c r="E155" s="389" t="str">
        <f t="shared" si="89"/>
        <v>Other animals (fur animals)</v>
      </c>
      <c r="F155" s="388" t="s">
        <v>358</v>
      </c>
      <c r="G155" s="393"/>
      <c r="H155" s="391" t="e">
        <f ca="1">H154*Parameters!$K$11</f>
        <v>#VALUE!</v>
      </c>
      <c r="I155" s="391" t="e">
        <f ca="1">I154*Parameters!$K$11</f>
        <v>#VALUE!</v>
      </c>
      <c r="J155" s="391" t="e">
        <f ca="1">J154*Parameters!$K$11</f>
        <v>#VALUE!</v>
      </c>
      <c r="K155" s="391" t="e">
        <f ca="1">K154*Parameters!$K$11</f>
        <v>#VALUE!</v>
      </c>
      <c r="L155" s="391" t="e">
        <f ca="1">L154*Parameters!$K$11</f>
        <v>#VALUE!</v>
      </c>
      <c r="M155" s="391" t="e">
        <f ca="1">M154*Parameters!$K$11</f>
        <v>#VALUE!</v>
      </c>
      <c r="N155" s="391" t="e">
        <f ca="1">N154*Parameters!$K$11</f>
        <v>#VALUE!</v>
      </c>
      <c r="O155" s="391" t="e">
        <f ca="1">O154*Parameters!$K$11</f>
        <v>#VALUE!</v>
      </c>
      <c r="P155" s="391" t="e">
        <f ca="1">P154*Parameters!$K$11</f>
        <v>#VALUE!</v>
      </c>
      <c r="Q155" s="391" t="e">
        <f ca="1">Q154*Parameters!$K$11</f>
        <v>#VALUE!</v>
      </c>
      <c r="R155" s="391" t="e">
        <f ca="1">R154*Parameters!$K$11</f>
        <v>#VALUE!</v>
      </c>
      <c r="S155" s="391" t="e">
        <f ca="1">S154*Parameters!$K$11</f>
        <v>#VALUE!</v>
      </c>
      <c r="T155" s="391" t="e">
        <f ca="1">T154*Parameters!$K$11</f>
        <v>#VALUE!</v>
      </c>
      <c r="U155" s="391" t="e">
        <f ca="1">U154*Parameters!$K$11</f>
        <v>#VALUE!</v>
      </c>
      <c r="V155" s="391" t="e">
        <f ca="1">V154*Parameters!$K$11</f>
        <v>#VALUE!</v>
      </c>
      <c r="W155" s="391" t="e">
        <f ca="1">W154*Parameters!$K$11</f>
        <v>#VALUE!</v>
      </c>
      <c r="X155" s="391" t="e">
        <f ca="1">X154*Parameters!$K$11</f>
        <v>#VALUE!</v>
      </c>
      <c r="Y155" s="391" t="e">
        <f ca="1">Y154*Parameters!$K$11</f>
        <v>#VALUE!</v>
      </c>
      <c r="Z155" s="391" t="e">
        <f ca="1">Z154*Parameters!$K$11</f>
        <v>#VALUE!</v>
      </c>
      <c r="AA155" s="391" t="e">
        <f ca="1">AA154*Parameters!$K$11</f>
        <v>#VALUE!</v>
      </c>
      <c r="AB155" s="391" t="e">
        <f ca="1">AB154*Parameters!$K$11</f>
        <v>#VALUE!</v>
      </c>
      <c r="AC155" s="391" t="e">
        <f ca="1">AC154*Parameters!$K$11</f>
        <v>#VALUE!</v>
      </c>
      <c r="AD155" s="391" t="e">
        <f ca="1">AD154*Parameters!$K$11</f>
        <v>#VALUE!</v>
      </c>
      <c r="AE155" s="391" t="e">
        <f ca="1">AE154*Parameters!$K$11</f>
        <v>#VALUE!</v>
      </c>
      <c r="AF155" s="391" t="e">
        <f ca="1">AF154*Parameters!$K$11</f>
        <v>#VALUE!</v>
      </c>
      <c r="AG155" s="391" t="e">
        <f ca="1">AG154*Parameters!$K$11</f>
        <v>#VALUE!</v>
      </c>
      <c r="AH155" s="391" t="e">
        <f ca="1">AH154*Parameters!$K$11</f>
        <v>#VALUE!</v>
      </c>
      <c r="AI155" s="391" t="e">
        <f ca="1">AI154*Parameters!$K$11</f>
        <v>#VALUE!</v>
      </c>
      <c r="AJ155" s="391" t="e">
        <f ca="1">AJ154*Parameters!$K$11</f>
        <v>#VALUE!</v>
      </c>
      <c r="AK155" s="391" t="e">
        <f ca="1">AK154*Parameters!$K$11</f>
        <v>#VALUE!</v>
      </c>
      <c r="AL155" s="391" t="e">
        <f ca="1">AL154*Parameters!$K$11</f>
        <v>#VALUE!</v>
      </c>
      <c r="AM155" s="391"/>
      <c r="AN155" s="391"/>
      <c r="AO155" s="391"/>
      <c r="AP155" s="391"/>
      <c r="AQ155" s="391"/>
    </row>
    <row r="156" spans="1:43" x14ac:dyDescent="0.25">
      <c r="A156" s="392" t="str">
        <f>B156&amp;"_"&amp;D156</f>
        <v>5B2_NH3</v>
      </c>
      <c r="B156" s="387" t="s">
        <v>347</v>
      </c>
      <c r="C156" s="387"/>
      <c r="D156" s="388" t="s">
        <v>53</v>
      </c>
      <c r="E156" s="389" t="str">
        <f t="shared" si="89"/>
        <v>Other animals (fur animals)</v>
      </c>
      <c r="F156" s="388" t="s">
        <v>358</v>
      </c>
      <c r="G156" s="393"/>
      <c r="H156" s="391" t="e">
        <f ca="1">H100*Parameters!$K$11</f>
        <v>#VALUE!</v>
      </c>
      <c r="I156" s="391" t="e">
        <f ca="1">I100*Parameters!$K$11</f>
        <v>#VALUE!</v>
      </c>
      <c r="J156" s="391" t="e">
        <f ca="1">J100*Parameters!$K$11</f>
        <v>#VALUE!</v>
      </c>
      <c r="K156" s="391" t="e">
        <f ca="1">K100*Parameters!$K$11</f>
        <v>#VALUE!</v>
      </c>
      <c r="L156" s="391" t="e">
        <f ca="1">L100*Parameters!$K$11</f>
        <v>#VALUE!</v>
      </c>
      <c r="M156" s="391" t="e">
        <f ca="1">M100*Parameters!$K$11</f>
        <v>#VALUE!</v>
      </c>
      <c r="N156" s="391" t="e">
        <f ca="1">N100*Parameters!$K$11</f>
        <v>#VALUE!</v>
      </c>
      <c r="O156" s="391" t="e">
        <f ca="1">O100*Parameters!$K$11</f>
        <v>#VALUE!</v>
      </c>
      <c r="P156" s="391" t="e">
        <f ca="1">P100*Parameters!$K$11</f>
        <v>#VALUE!</v>
      </c>
      <c r="Q156" s="391" t="e">
        <f ca="1">Q100*Parameters!$K$11</f>
        <v>#VALUE!</v>
      </c>
      <c r="R156" s="391" t="e">
        <f ca="1">R100*Parameters!$K$11</f>
        <v>#VALUE!</v>
      </c>
      <c r="S156" s="391" t="e">
        <f ca="1">S100*Parameters!$K$11</f>
        <v>#VALUE!</v>
      </c>
      <c r="T156" s="391" t="e">
        <f ca="1">T100*Parameters!$K$11</f>
        <v>#VALUE!</v>
      </c>
      <c r="U156" s="391" t="e">
        <f ca="1">U100*Parameters!$K$11</f>
        <v>#VALUE!</v>
      </c>
      <c r="V156" s="391" t="e">
        <f ca="1">V100*Parameters!$K$11</f>
        <v>#VALUE!</v>
      </c>
      <c r="W156" s="391" t="e">
        <f ca="1">W100*Parameters!$K$11</f>
        <v>#VALUE!</v>
      </c>
      <c r="X156" s="391" t="e">
        <f ca="1">X100*Parameters!$K$11</f>
        <v>#VALUE!</v>
      </c>
      <c r="Y156" s="391" t="e">
        <f ca="1">Y100*Parameters!$K$11</f>
        <v>#VALUE!</v>
      </c>
      <c r="Z156" s="391" t="e">
        <f ca="1">Z100*Parameters!$K$11</f>
        <v>#VALUE!</v>
      </c>
      <c r="AA156" s="391" t="e">
        <f ca="1">AA100*Parameters!$K$11</f>
        <v>#VALUE!</v>
      </c>
      <c r="AB156" s="391" t="e">
        <f ca="1">AB100*Parameters!$K$11</f>
        <v>#VALUE!</v>
      </c>
      <c r="AC156" s="391" t="e">
        <f ca="1">AC100*Parameters!$K$11</f>
        <v>#VALUE!</v>
      </c>
      <c r="AD156" s="391" t="e">
        <f ca="1">AD100*Parameters!$K$11</f>
        <v>#VALUE!</v>
      </c>
      <c r="AE156" s="391" t="e">
        <f ca="1">AE100*Parameters!$K$11</f>
        <v>#VALUE!</v>
      </c>
      <c r="AF156" s="391" t="e">
        <f ca="1">AF100*Parameters!$K$11</f>
        <v>#VALUE!</v>
      </c>
      <c r="AG156" s="391" t="e">
        <f ca="1">AG100*Parameters!$K$11</f>
        <v>#VALUE!</v>
      </c>
      <c r="AH156" s="391" t="e">
        <f ca="1">AH100*Parameters!$K$11</f>
        <v>#VALUE!</v>
      </c>
      <c r="AI156" s="391" t="e">
        <f ca="1">AI100*Parameters!$K$11</f>
        <v>#VALUE!</v>
      </c>
      <c r="AJ156" s="391" t="e">
        <f ca="1">AJ100*Parameters!$K$11</f>
        <v>#VALUE!</v>
      </c>
      <c r="AK156" s="391" t="e">
        <f ca="1">AK100*Parameters!$K$11</f>
        <v>#VALUE!</v>
      </c>
      <c r="AL156" s="391" t="e">
        <f ca="1">AL100*Parameters!$K$11</f>
        <v>#VALUE!</v>
      </c>
      <c r="AM156" s="391"/>
      <c r="AN156" s="391"/>
      <c r="AO156" s="391"/>
      <c r="AP156" s="391"/>
      <c r="AQ156" s="391"/>
    </row>
    <row r="157" spans="1:43" x14ac:dyDescent="0.25">
      <c r="A157" s="68"/>
      <c r="B157" s="52"/>
      <c r="C157" s="12" t="s">
        <v>443</v>
      </c>
      <c r="D157" s="25" t="s">
        <v>130</v>
      </c>
      <c r="E157" s="46" t="str">
        <f t="shared" si="89"/>
        <v>Other animals (fur animals)</v>
      </c>
      <c r="F157" s="25" t="s">
        <v>225</v>
      </c>
      <c r="G157" s="215"/>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row>
    <row r="158" spans="1:43" x14ac:dyDescent="0.25">
      <c r="A158" s="68"/>
      <c r="B158" s="2"/>
      <c r="C158" s="2" t="s">
        <v>444</v>
      </c>
      <c r="D158" s="25" t="s">
        <v>130</v>
      </c>
      <c r="E158" s="46" t="str">
        <f t="shared" si="89"/>
        <v>Other animals (fur animals)</v>
      </c>
      <c r="F158" s="25" t="s">
        <v>225</v>
      </c>
      <c r="G158" s="205"/>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row>
    <row r="159" spans="1:43" x14ac:dyDescent="0.25">
      <c r="A159" s="68"/>
      <c r="B159" s="2"/>
      <c r="C159" s="2" t="s">
        <v>239</v>
      </c>
      <c r="D159" s="25" t="s">
        <v>130</v>
      </c>
      <c r="E159" s="46" t="str">
        <f t="shared" si="89"/>
        <v>Other animals (fur animals)</v>
      </c>
      <c r="F159" s="25" t="s">
        <v>225</v>
      </c>
      <c r="G159" s="205"/>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row>
    <row r="160" spans="1:43" x14ac:dyDescent="0.25">
      <c r="A160" s="382" t="s">
        <v>310</v>
      </c>
      <c r="B160" s="2"/>
      <c r="C160" s="2" t="s">
        <v>240</v>
      </c>
      <c r="D160" s="25" t="s">
        <v>130</v>
      </c>
      <c r="E160" s="46" t="str">
        <f t="shared" si="89"/>
        <v>Other animals (fur animals)</v>
      </c>
      <c r="F160" s="25" t="s">
        <v>225</v>
      </c>
      <c r="G160" s="205"/>
      <c r="H160" s="56" t="e" cm="1">
        <f t="array" aca="1" ref="H160" ca="1">VLOOKUP($A160,$A$12:$BA$1010,H$3-($H$3-8),0)*Parameters!$K$12</f>
        <v>#VALUE!</v>
      </c>
      <c r="I160" s="56" t="e" cm="1">
        <f t="array" aca="1" ref="I160" ca="1">VLOOKUP($A160,$A$12:$BA$1010,I$3-($H$3-8),0)*Parameters!$K$12</f>
        <v>#VALUE!</v>
      </c>
      <c r="J160" s="56" t="e" cm="1">
        <f t="array" aca="1" ref="J160" ca="1">VLOOKUP($A160,$A$12:$BA$1010,J$3-($H$3-8),0)*Parameters!$K$12</f>
        <v>#VALUE!</v>
      </c>
      <c r="K160" s="56" t="e" cm="1">
        <f t="array" aca="1" ref="K160" ca="1">VLOOKUP($A160,$A$12:$BA$1010,K$3-($H$3-8),0)*Parameters!$K$12</f>
        <v>#VALUE!</v>
      </c>
      <c r="L160" s="56" t="e" cm="1">
        <f t="array" aca="1" ref="L160" ca="1">VLOOKUP($A160,$A$12:$BA$1010,L$3-($H$3-8),0)*Parameters!$K$12</f>
        <v>#VALUE!</v>
      </c>
      <c r="M160" s="56" t="e" cm="1">
        <f t="array" aca="1" ref="M160" ca="1">VLOOKUP($A160,$A$12:$BA$1010,M$3-($H$3-8),0)*Parameters!$K$12</f>
        <v>#VALUE!</v>
      </c>
      <c r="N160" s="56" t="e" cm="1">
        <f t="array" aca="1" ref="N160" ca="1">VLOOKUP($A160,$A$12:$BA$1010,N$3-($H$3-8),0)*Parameters!$K$12</f>
        <v>#VALUE!</v>
      </c>
      <c r="O160" s="56" t="e" cm="1">
        <f t="array" aca="1" ref="O160" ca="1">VLOOKUP($A160,$A$12:$BA$1010,O$3-($H$3-8),0)*Parameters!$K$12</f>
        <v>#VALUE!</v>
      </c>
      <c r="P160" s="56" t="e" cm="1">
        <f t="array" aca="1" ref="P160" ca="1">VLOOKUP($A160,$A$12:$BA$1010,P$3-($H$3-8),0)*Parameters!$K$12</f>
        <v>#VALUE!</v>
      </c>
      <c r="Q160" s="56" t="e" cm="1">
        <f t="array" aca="1" ref="Q160" ca="1">VLOOKUP($A160,$A$12:$BA$1010,Q$3-($H$3-8),0)*Parameters!$K$12</f>
        <v>#VALUE!</v>
      </c>
      <c r="R160" s="56" t="e" cm="1">
        <f t="array" aca="1" ref="R160" ca="1">VLOOKUP($A160,$A$12:$BA$1010,R$3-($H$3-8),0)*Parameters!$K$12</f>
        <v>#VALUE!</v>
      </c>
      <c r="S160" s="56" t="e" cm="1">
        <f t="array" aca="1" ref="S160" ca="1">VLOOKUP($A160,$A$12:$BA$1010,S$3-($H$3-8),0)*Parameters!$K$12</f>
        <v>#VALUE!</v>
      </c>
      <c r="T160" s="56" t="e" cm="1">
        <f t="array" aca="1" ref="T160" ca="1">VLOOKUP($A160,$A$12:$BA$1010,T$3-($H$3-8),0)*Parameters!$K$12</f>
        <v>#VALUE!</v>
      </c>
      <c r="U160" s="56" t="e" cm="1">
        <f t="array" aca="1" ref="U160" ca="1">VLOOKUP($A160,$A$12:$BA$1010,U$3-($H$3-8),0)*Parameters!$K$12</f>
        <v>#VALUE!</v>
      </c>
      <c r="V160" s="56" t="e" cm="1">
        <f t="array" aca="1" ref="V160" ca="1">VLOOKUP($A160,$A$12:$BA$1010,V$3-($H$3-8),0)*Parameters!$K$12</f>
        <v>#VALUE!</v>
      </c>
      <c r="W160" s="56" t="e" cm="1">
        <f t="array" aca="1" ref="W160" ca="1">VLOOKUP($A160,$A$12:$BA$1010,W$3-($H$3-8),0)*Parameters!$K$12</f>
        <v>#VALUE!</v>
      </c>
      <c r="X160" s="56" t="e" cm="1">
        <f t="array" aca="1" ref="X160" ca="1">VLOOKUP($A160,$A$12:$BA$1010,X$3-($H$3-8),0)*Parameters!$K$12</f>
        <v>#VALUE!</v>
      </c>
      <c r="Y160" s="56" t="e" cm="1">
        <f t="array" aca="1" ref="Y160" ca="1">VLOOKUP($A160,$A$12:$BA$1010,Y$3-($H$3-8),0)*Parameters!$K$12</f>
        <v>#VALUE!</v>
      </c>
      <c r="Z160" s="56" t="e" cm="1">
        <f t="array" aca="1" ref="Z160" ca="1">VLOOKUP($A160,$A$12:$BA$1010,Z$3-($H$3-8),0)*Parameters!$K$12</f>
        <v>#VALUE!</v>
      </c>
      <c r="AA160" s="56" t="e" cm="1">
        <f t="array" aca="1" ref="AA160" ca="1">VLOOKUP($A160,$A$12:$BA$1010,AA$3-($H$3-8),0)*Parameters!$K$12</f>
        <v>#VALUE!</v>
      </c>
      <c r="AB160" s="56" t="e" cm="1">
        <f t="array" aca="1" ref="AB160" ca="1">VLOOKUP($A160,$A$12:$BA$1010,AB$3-($H$3-8),0)*Parameters!$K$12</f>
        <v>#VALUE!</v>
      </c>
      <c r="AC160" s="56" t="e" cm="1">
        <f t="array" aca="1" ref="AC160" ca="1">VLOOKUP($A160,$A$12:$BA$1010,AC$3-($H$3-8),0)*Parameters!$K$12</f>
        <v>#VALUE!</v>
      </c>
      <c r="AD160" s="56" t="e" cm="1">
        <f t="array" aca="1" ref="AD160" ca="1">VLOOKUP($A160,$A$12:$BA$1010,AD$3-($H$3-8),0)*Parameters!$K$12</f>
        <v>#VALUE!</v>
      </c>
      <c r="AE160" s="56" t="e" cm="1">
        <f t="array" aca="1" ref="AE160" ca="1">VLOOKUP($A160,$A$12:$BA$1010,AE$3-($H$3-8),0)*Parameters!$K$12</f>
        <v>#VALUE!</v>
      </c>
      <c r="AF160" s="56" t="e" cm="1">
        <f t="array" aca="1" ref="AF160" ca="1">VLOOKUP($A160,$A$12:$BA$1010,AF$3-($H$3-8),0)*Parameters!$K$12</f>
        <v>#VALUE!</v>
      </c>
      <c r="AG160" s="56" t="e" cm="1">
        <f t="array" aca="1" ref="AG160" ca="1">VLOOKUP($A160,$A$12:$BA$1010,AG$3-($H$3-8),0)*Parameters!$K$12</f>
        <v>#VALUE!</v>
      </c>
      <c r="AH160" s="56" t="e" cm="1">
        <f t="array" aca="1" ref="AH160" ca="1">VLOOKUP($A160,$A$12:$BA$1010,AH$3-($H$3-8),0)*Parameters!$K$12</f>
        <v>#VALUE!</v>
      </c>
      <c r="AI160" s="56" t="e" cm="1">
        <f t="array" aca="1" ref="AI160" ca="1">VLOOKUP($A160,$A$12:$BA$1010,AI$3-($H$3-8),0)*Parameters!$K$12</f>
        <v>#VALUE!</v>
      </c>
      <c r="AJ160" s="56" t="e" cm="1">
        <f t="array" aca="1" ref="AJ160" ca="1">VLOOKUP($A160,$A$12:$BA$1010,AJ$3-($H$3-8),0)*Parameters!$K$12</f>
        <v>#VALUE!</v>
      </c>
      <c r="AK160" s="56" t="e" cm="1">
        <f t="array" aca="1" ref="AK160" ca="1">VLOOKUP($A160,$A$12:$BA$1010,AK$3-($H$3-8),0)*Parameters!$K$12</f>
        <v>#VALUE!</v>
      </c>
      <c r="AL160" s="56" t="e" cm="1">
        <f t="array" aca="1" ref="AL160" ca="1">VLOOKUP($A160,$A$12:$BA$1010,AL$3-($H$3-8),0)*Parameters!$K$12</f>
        <v>#VALUE!</v>
      </c>
      <c r="AM160" s="56"/>
      <c r="AN160" s="56"/>
      <c r="AO160" s="56"/>
      <c r="AP160" s="56"/>
      <c r="AQ160" s="56"/>
    </row>
    <row r="161" spans="1:43" x14ac:dyDescent="0.25">
      <c r="A161" s="382" t="s">
        <v>314</v>
      </c>
      <c r="B161" s="2"/>
      <c r="C161" s="2" t="s">
        <v>251</v>
      </c>
      <c r="D161" s="25" t="s">
        <v>130</v>
      </c>
      <c r="E161" s="46" t="str">
        <f t="shared" si="89"/>
        <v>Other animals (fur animals)</v>
      </c>
      <c r="F161" s="25" t="s">
        <v>225</v>
      </c>
      <c r="G161" s="205"/>
      <c r="H161" s="56" t="e" cm="1">
        <f t="array" aca="1" ref="H161" ca="1">VLOOKUP($A161,$A$12:$BA$1010,H$3-($H$3-8),0)*Parameters!$K$12</f>
        <v>#VALUE!</v>
      </c>
      <c r="I161" s="56" t="e" cm="1">
        <f t="array" aca="1" ref="I161" ca="1">VLOOKUP($A161,$A$12:$BA$1010,I$3-($H$3-8),0)*Parameters!$K$12</f>
        <v>#VALUE!</v>
      </c>
      <c r="J161" s="56" t="e" cm="1">
        <f t="array" aca="1" ref="J161" ca="1">VLOOKUP($A161,$A$12:$BA$1010,J$3-($H$3-8),0)*Parameters!$K$12</f>
        <v>#VALUE!</v>
      </c>
      <c r="K161" s="56" t="e" cm="1">
        <f t="array" aca="1" ref="K161" ca="1">VLOOKUP($A161,$A$12:$BA$1010,K$3-($H$3-8),0)*Parameters!$K$12</f>
        <v>#VALUE!</v>
      </c>
      <c r="L161" s="56" t="e" cm="1">
        <f t="array" aca="1" ref="L161" ca="1">VLOOKUP($A161,$A$12:$BA$1010,L$3-($H$3-8),0)*Parameters!$K$12</f>
        <v>#VALUE!</v>
      </c>
      <c r="M161" s="56" t="e" cm="1">
        <f t="array" aca="1" ref="M161" ca="1">VLOOKUP($A161,$A$12:$BA$1010,M$3-($H$3-8),0)*Parameters!$K$12</f>
        <v>#VALUE!</v>
      </c>
      <c r="N161" s="56" t="e" cm="1">
        <f t="array" aca="1" ref="N161" ca="1">VLOOKUP($A161,$A$12:$BA$1010,N$3-($H$3-8),0)*Parameters!$K$12</f>
        <v>#VALUE!</v>
      </c>
      <c r="O161" s="56" t="e" cm="1">
        <f t="array" aca="1" ref="O161" ca="1">VLOOKUP($A161,$A$12:$BA$1010,O$3-($H$3-8),0)*Parameters!$K$12</f>
        <v>#VALUE!</v>
      </c>
      <c r="P161" s="56" t="e" cm="1">
        <f t="array" aca="1" ref="P161" ca="1">VLOOKUP($A161,$A$12:$BA$1010,P$3-($H$3-8),0)*Parameters!$K$12</f>
        <v>#VALUE!</v>
      </c>
      <c r="Q161" s="56" t="e" cm="1">
        <f t="array" aca="1" ref="Q161" ca="1">VLOOKUP($A161,$A$12:$BA$1010,Q$3-($H$3-8),0)*Parameters!$K$12</f>
        <v>#VALUE!</v>
      </c>
      <c r="R161" s="56" t="e" cm="1">
        <f t="array" aca="1" ref="R161" ca="1">VLOOKUP($A161,$A$12:$BA$1010,R$3-($H$3-8),0)*Parameters!$K$12</f>
        <v>#VALUE!</v>
      </c>
      <c r="S161" s="56" t="e" cm="1">
        <f t="array" aca="1" ref="S161" ca="1">VLOOKUP($A161,$A$12:$BA$1010,S$3-($H$3-8),0)*Parameters!$K$12</f>
        <v>#VALUE!</v>
      </c>
      <c r="T161" s="56" t="e" cm="1">
        <f t="array" aca="1" ref="T161" ca="1">VLOOKUP($A161,$A$12:$BA$1010,T$3-($H$3-8),0)*Parameters!$K$12</f>
        <v>#VALUE!</v>
      </c>
      <c r="U161" s="56" t="e" cm="1">
        <f t="array" aca="1" ref="U161" ca="1">VLOOKUP($A161,$A$12:$BA$1010,U$3-($H$3-8),0)*Parameters!$K$12</f>
        <v>#VALUE!</v>
      </c>
      <c r="V161" s="56" t="e" cm="1">
        <f t="array" aca="1" ref="V161" ca="1">VLOOKUP($A161,$A$12:$BA$1010,V$3-($H$3-8),0)*Parameters!$K$12</f>
        <v>#VALUE!</v>
      </c>
      <c r="W161" s="56" t="e" cm="1">
        <f t="array" aca="1" ref="W161" ca="1">VLOOKUP($A161,$A$12:$BA$1010,W$3-($H$3-8),0)*Parameters!$K$12</f>
        <v>#VALUE!</v>
      </c>
      <c r="X161" s="56" t="e" cm="1">
        <f t="array" aca="1" ref="X161" ca="1">VLOOKUP($A161,$A$12:$BA$1010,X$3-($H$3-8),0)*Parameters!$K$12</f>
        <v>#VALUE!</v>
      </c>
      <c r="Y161" s="56" t="e" cm="1">
        <f t="array" aca="1" ref="Y161" ca="1">VLOOKUP($A161,$A$12:$BA$1010,Y$3-($H$3-8),0)*Parameters!$K$12</f>
        <v>#VALUE!</v>
      </c>
      <c r="Z161" s="56" t="e" cm="1">
        <f t="array" aca="1" ref="Z161" ca="1">VLOOKUP($A161,$A$12:$BA$1010,Z$3-($H$3-8),0)*Parameters!$K$12</f>
        <v>#VALUE!</v>
      </c>
      <c r="AA161" s="56" t="e" cm="1">
        <f t="array" aca="1" ref="AA161" ca="1">VLOOKUP($A161,$A$12:$BA$1010,AA$3-($H$3-8),0)*Parameters!$K$12</f>
        <v>#VALUE!</v>
      </c>
      <c r="AB161" s="56" t="e" cm="1">
        <f t="array" aca="1" ref="AB161" ca="1">VLOOKUP($A161,$A$12:$BA$1010,AB$3-($H$3-8),0)*Parameters!$K$12</f>
        <v>#VALUE!</v>
      </c>
      <c r="AC161" s="56" t="e" cm="1">
        <f t="array" aca="1" ref="AC161" ca="1">VLOOKUP($A161,$A$12:$BA$1010,AC$3-($H$3-8),0)*Parameters!$K$12</f>
        <v>#VALUE!</v>
      </c>
      <c r="AD161" s="56" t="e" cm="1">
        <f t="array" aca="1" ref="AD161" ca="1">VLOOKUP($A161,$A$12:$BA$1010,AD$3-($H$3-8),0)*Parameters!$K$12</f>
        <v>#VALUE!</v>
      </c>
      <c r="AE161" s="56" t="e" cm="1">
        <f t="array" aca="1" ref="AE161" ca="1">VLOOKUP($A161,$A$12:$BA$1010,AE$3-($H$3-8),0)*Parameters!$K$12</f>
        <v>#VALUE!</v>
      </c>
      <c r="AF161" s="56" t="e" cm="1">
        <f t="array" aca="1" ref="AF161" ca="1">VLOOKUP($A161,$A$12:$BA$1010,AF$3-($H$3-8),0)*Parameters!$K$12</f>
        <v>#VALUE!</v>
      </c>
      <c r="AG161" s="56" t="e" cm="1">
        <f t="array" aca="1" ref="AG161" ca="1">VLOOKUP($A161,$A$12:$BA$1010,AG$3-($H$3-8),0)*Parameters!$K$12</f>
        <v>#VALUE!</v>
      </c>
      <c r="AH161" s="56" t="e" cm="1">
        <f t="array" aca="1" ref="AH161" ca="1">VLOOKUP($A161,$A$12:$BA$1010,AH$3-($H$3-8),0)*Parameters!$K$12</f>
        <v>#VALUE!</v>
      </c>
      <c r="AI161" s="56" t="e" cm="1">
        <f t="array" aca="1" ref="AI161" ca="1">VLOOKUP($A161,$A$12:$BA$1010,AI$3-($H$3-8),0)*Parameters!$K$12</f>
        <v>#VALUE!</v>
      </c>
      <c r="AJ161" s="56" t="e" cm="1">
        <f t="array" aca="1" ref="AJ161" ca="1">VLOOKUP($A161,$A$12:$BA$1010,AJ$3-($H$3-8),0)*Parameters!$K$12</f>
        <v>#VALUE!</v>
      </c>
      <c r="AK161" s="56" t="e" cm="1">
        <f t="array" aca="1" ref="AK161" ca="1">VLOOKUP($A161,$A$12:$BA$1010,AK$3-($H$3-8),0)*Parameters!$K$12</f>
        <v>#VALUE!</v>
      </c>
      <c r="AL161" s="56" t="e" cm="1">
        <f t="array" aca="1" ref="AL161" ca="1">VLOOKUP($A161,$A$12:$BA$1010,AL$3-($H$3-8),0)*Parameters!$K$12</f>
        <v>#VALUE!</v>
      </c>
      <c r="AM161" s="56"/>
      <c r="AN161" s="56"/>
      <c r="AO161" s="56"/>
      <c r="AP161" s="56"/>
      <c r="AQ161" s="56"/>
    </row>
    <row r="162" spans="1:43" x14ac:dyDescent="0.25">
      <c r="A162" s="386" t="str">
        <f>B162&amp;"_"&amp;D162</f>
        <v>3B_N2O</v>
      </c>
      <c r="B162" s="387" t="s">
        <v>165</v>
      </c>
      <c r="C162" s="387" t="s">
        <v>351</v>
      </c>
      <c r="D162" s="388" t="s">
        <v>130</v>
      </c>
      <c r="E162" s="389" t="str">
        <f t="shared" si="89"/>
        <v>Other animals (fur animals)</v>
      </c>
      <c r="F162" s="388" t="s">
        <v>358</v>
      </c>
      <c r="G162" s="390"/>
      <c r="H162" s="391" t="e">
        <f ca="1">SUM(H157:H161)*Parameters!$K$11</f>
        <v>#VALUE!</v>
      </c>
      <c r="I162" s="391" t="e">
        <f ca="1">SUM(I157:I161)*Parameters!$K$11</f>
        <v>#VALUE!</v>
      </c>
      <c r="J162" s="391" t="e">
        <f ca="1">SUM(J157:J161)*Parameters!$K$11</f>
        <v>#VALUE!</v>
      </c>
      <c r="K162" s="391" t="e">
        <f ca="1">SUM(K157:K161)*Parameters!$K$11</f>
        <v>#VALUE!</v>
      </c>
      <c r="L162" s="391" t="e">
        <f ca="1">SUM(L157:L161)*Parameters!$K$11</f>
        <v>#VALUE!</v>
      </c>
      <c r="M162" s="391" t="e">
        <f ca="1">SUM(M157:M161)*Parameters!$K$11</f>
        <v>#VALUE!</v>
      </c>
      <c r="N162" s="391" t="e">
        <f ca="1">SUM(N157:N161)*Parameters!$K$11</f>
        <v>#VALUE!</v>
      </c>
      <c r="O162" s="391" t="e">
        <f ca="1">SUM(O157:O161)*Parameters!$K$11</f>
        <v>#VALUE!</v>
      </c>
      <c r="P162" s="391" t="e">
        <f ca="1">SUM(P157:P161)*Parameters!$K$11</f>
        <v>#VALUE!</v>
      </c>
      <c r="Q162" s="391" t="e">
        <f ca="1">SUM(Q157:Q161)*Parameters!$K$11</f>
        <v>#VALUE!</v>
      </c>
      <c r="R162" s="391" t="e">
        <f ca="1">SUM(R157:R161)*Parameters!$K$11</f>
        <v>#VALUE!</v>
      </c>
      <c r="S162" s="391" t="e">
        <f ca="1">SUM(S157:S161)*Parameters!$K$11</f>
        <v>#VALUE!</v>
      </c>
      <c r="T162" s="391" t="e">
        <f ca="1">SUM(T157:T161)*Parameters!$K$11</f>
        <v>#VALUE!</v>
      </c>
      <c r="U162" s="391" t="e">
        <f ca="1">SUM(U157:U161)*Parameters!$K$11</f>
        <v>#VALUE!</v>
      </c>
      <c r="V162" s="391" t="e">
        <f ca="1">SUM(V157:V161)*Parameters!$K$11</f>
        <v>#VALUE!</v>
      </c>
      <c r="W162" s="391" t="e">
        <f ca="1">SUM(W157:W161)*Parameters!$K$11</f>
        <v>#VALUE!</v>
      </c>
      <c r="X162" s="391" t="e">
        <f ca="1">SUM(X157:X161)*Parameters!$K$11</f>
        <v>#VALUE!</v>
      </c>
      <c r="Y162" s="391" t="e">
        <f ca="1">SUM(Y157:Y161)*Parameters!$K$11</f>
        <v>#VALUE!</v>
      </c>
      <c r="Z162" s="391" t="e">
        <f ca="1">SUM(Z157:Z161)*Parameters!$K$11</f>
        <v>#VALUE!</v>
      </c>
      <c r="AA162" s="391" t="e">
        <f ca="1">SUM(AA157:AA161)*Parameters!$K$11</f>
        <v>#VALUE!</v>
      </c>
      <c r="AB162" s="391" t="e">
        <f ca="1">SUM(AB157:AB161)*Parameters!$K$11</f>
        <v>#VALUE!</v>
      </c>
      <c r="AC162" s="391" t="e">
        <f ca="1">SUM(AC157:AC161)*Parameters!$K$11</f>
        <v>#VALUE!</v>
      </c>
      <c r="AD162" s="391" t="e">
        <f ca="1">SUM(AD157:AD161)*Parameters!$K$11</f>
        <v>#VALUE!</v>
      </c>
      <c r="AE162" s="391" t="e">
        <f ca="1">SUM(AE157:AE161)*Parameters!$K$11</f>
        <v>#VALUE!</v>
      </c>
      <c r="AF162" s="391" t="e">
        <f ca="1">SUM(AF157:AF161)*Parameters!$K$11</f>
        <v>#VALUE!</v>
      </c>
      <c r="AG162" s="391" t="e">
        <f ca="1">SUM(AG157:AG161)*Parameters!$K$11</f>
        <v>#VALUE!</v>
      </c>
      <c r="AH162" s="391" t="e">
        <f ca="1">SUM(AH157:AH161)*Parameters!$K$11</f>
        <v>#VALUE!</v>
      </c>
      <c r="AI162" s="391" t="e">
        <f ca="1">SUM(AI157:AI161)*Parameters!$K$11</f>
        <v>#VALUE!</v>
      </c>
      <c r="AJ162" s="391" t="e">
        <f ca="1">SUM(AJ157:AJ161)*Parameters!$K$11</f>
        <v>#VALUE!</v>
      </c>
      <c r="AK162" s="391" t="e">
        <f ca="1">SUM(AK157:AK161)*Parameters!$K$11</f>
        <v>#VALUE!</v>
      </c>
      <c r="AL162" s="391" t="e">
        <f ca="1">SUM(AL157:AL161)*Parameters!$K$11</f>
        <v>#VALUE!</v>
      </c>
      <c r="AM162" s="391"/>
      <c r="AN162" s="391"/>
      <c r="AO162" s="391"/>
      <c r="AP162" s="391"/>
      <c r="AQ162" s="391"/>
    </row>
    <row r="163" spans="1:43" x14ac:dyDescent="0.25">
      <c r="A163" s="392" t="str">
        <f>B163&amp;"_"&amp;D163</f>
        <v>3Da2a_N2O</v>
      </c>
      <c r="B163" s="387" t="s">
        <v>128</v>
      </c>
      <c r="C163" s="387" t="s">
        <v>715</v>
      </c>
      <c r="D163" s="388" t="s">
        <v>130</v>
      </c>
      <c r="E163" s="389" t="str">
        <f t="shared" si="89"/>
        <v>Other animals (fur animals)</v>
      </c>
      <c r="F163" s="388" t="s">
        <v>358</v>
      </c>
      <c r="G163" s="393"/>
      <c r="H163" s="391" t="e">
        <f ca="1">H130*Parameters!K$11</f>
        <v>#VALUE!</v>
      </c>
      <c r="I163" s="391" t="e">
        <f ca="1">I130*Parameters!L$11</f>
        <v>#VALUE!</v>
      </c>
      <c r="J163" s="391" t="e">
        <f ca="1">J130*Parameters!M$11</f>
        <v>#VALUE!</v>
      </c>
      <c r="K163" s="391" t="e">
        <f ca="1">K130*Parameters!N$11</f>
        <v>#VALUE!</v>
      </c>
      <c r="L163" s="391" t="e">
        <f ca="1">L130*Parameters!O$11</f>
        <v>#VALUE!</v>
      </c>
      <c r="M163" s="391" t="e">
        <f ca="1">M130*Parameters!P$11</f>
        <v>#VALUE!</v>
      </c>
      <c r="N163" s="391" t="e">
        <f ca="1">N130*Parameters!Q$11</f>
        <v>#VALUE!</v>
      </c>
      <c r="O163" s="391" t="e">
        <f ca="1">O130*Parameters!R$11</f>
        <v>#VALUE!</v>
      </c>
      <c r="P163" s="391" t="e">
        <f ca="1">P130*Parameters!S$11</f>
        <v>#VALUE!</v>
      </c>
      <c r="Q163" s="391" t="e">
        <f ca="1">Q130*Parameters!T$11</f>
        <v>#VALUE!</v>
      </c>
      <c r="R163" s="391" t="e">
        <f ca="1">R130*Parameters!U$11</f>
        <v>#VALUE!</v>
      </c>
      <c r="S163" s="391" t="e">
        <f ca="1">S130*Parameters!V$11</f>
        <v>#VALUE!</v>
      </c>
      <c r="T163" s="391" t="e">
        <f ca="1">T130*Parameters!W$11</f>
        <v>#VALUE!</v>
      </c>
      <c r="U163" s="391" t="e">
        <f ca="1">U130*Parameters!X$11</f>
        <v>#VALUE!</v>
      </c>
      <c r="V163" s="391" t="e">
        <f ca="1">V130*Parameters!Y$11</f>
        <v>#VALUE!</v>
      </c>
      <c r="W163" s="391" t="e">
        <f ca="1">W130*Parameters!Z$11</f>
        <v>#VALUE!</v>
      </c>
      <c r="X163" s="391" t="e">
        <f ca="1">X130*Parameters!AA$11</f>
        <v>#VALUE!</v>
      </c>
      <c r="Y163" s="391" t="e">
        <f ca="1">Y130*Parameters!AB$11</f>
        <v>#VALUE!</v>
      </c>
      <c r="Z163" s="391" t="e">
        <f ca="1">Z130*Parameters!AC$11</f>
        <v>#VALUE!</v>
      </c>
      <c r="AA163" s="391" t="e">
        <f ca="1">AA130*Parameters!AD$11</f>
        <v>#VALUE!</v>
      </c>
      <c r="AB163" s="391" t="e">
        <f ca="1">AB130*Parameters!AE$11</f>
        <v>#VALUE!</v>
      </c>
      <c r="AC163" s="391" t="e">
        <f ca="1">AC130*Parameters!AF$11</f>
        <v>#VALUE!</v>
      </c>
      <c r="AD163" s="391" t="e">
        <f ca="1">AD130*Parameters!AG$11</f>
        <v>#VALUE!</v>
      </c>
      <c r="AE163" s="391" t="e">
        <f ca="1">AE130*Parameters!AH$11</f>
        <v>#VALUE!</v>
      </c>
      <c r="AF163" s="391" t="e">
        <f ca="1">AF130*Parameters!AI$11</f>
        <v>#VALUE!</v>
      </c>
      <c r="AG163" s="391" t="e">
        <f ca="1">AG130*Parameters!AJ$11</f>
        <v>#VALUE!</v>
      </c>
      <c r="AH163" s="391" t="e">
        <f ca="1">AH130*Parameters!AK$11</f>
        <v>#VALUE!</v>
      </c>
      <c r="AI163" s="391" t="e">
        <f ca="1">AI130*Parameters!AL$11</f>
        <v>#VALUE!</v>
      </c>
      <c r="AJ163" s="391" t="e">
        <f ca="1">AJ130*Parameters!AM$11</f>
        <v>#VALUE!</v>
      </c>
      <c r="AK163" s="391" t="e">
        <f ca="1">AK130*Parameters!AN$11</f>
        <v>#VALUE!</v>
      </c>
      <c r="AL163" s="391" t="e">
        <f ca="1">AL130*Parameters!AO$11</f>
        <v>#VALUE!</v>
      </c>
      <c r="AM163" s="391"/>
      <c r="AN163" s="391"/>
      <c r="AO163" s="391"/>
      <c r="AP163" s="391"/>
      <c r="AQ163" s="391"/>
    </row>
    <row r="164" spans="1:43" x14ac:dyDescent="0.25">
      <c r="A164" s="386" t="str">
        <f>B164&amp;"_"&amp;D164</f>
        <v>3Da3_N2O</v>
      </c>
      <c r="B164" s="387" t="s">
        <v>341</v>
      </c>
      <c r="C164" s="387" t="s">
        <v>716</v>
      </c>
      <c r="D164" s="388" t="s">
        <v>130</v>
      </c>
      <c r="E164" s="389" t="str">
        <f t="shared" si="89"/>
        <v>Other animals (fur animals)</v>
      </c>
      <c r="F164" s="388" t="s">
        <v>358</v>
      </c>
      <c r="G164" s="390"/>
      <c r="H164" s="391" t="e">
        <f ca="1">H140*Parameters!$K$11</f>
        <v>#VALUE!</v>
      </c>
      <c r="I164" s="391" t="e">
        <f ca="1">I140*Parameters!$K$11</f>
        <v>#VALUE!</v>
      </c>
      <c r="J164" s="391" t="e">
        <f ca="1">J140*Parameters!$K$11</f>
        <v>#VALUE!</v>
      </c>
      <c r="K164" s="391" t="e">
        <f ca="1">K140*Parameters!$K$11</f>
        <v>#VALUE!</v>
      </c>
      <c r="L164" s="391" t="e">
        <f ca="1">L140*Parameters!$K$11</f>
        <v>#VALUE!</v>
      </c>
      <c r="M164" s="391" t="e">
        <f ca="1">M140*Parameters!$K$11</f>
        <v>#VALUE!</v>
      </c>
      <c r="N164" s="391" t="e">
        <f ca="1">N140*Parameters!$K$11</f>
        <v>#VALUE!</v>
      </c>
      <c r="O164" s="391" t="e">
        <f ca="1">O140*Parameters!$K$11</f>
        <v>#VALUE!</v>
      </c>
      <c r="P164" s="391" t="e">
        <f ca="1">P140*Parameters!$K$11</f>
        <v>#VALUE!</v>
      </c>
      <c r="Q164" s="391" t="e">
        <f ca="1">Q140*Parameters!$K$11</f>
        <v>#VALUE!</v>
      </c>
      <c r="R164" s="391" t="e">
        <f ca="1">R140*Parameters!$K$11</f>
        <v>#VALUE!</v>
      </c>
      <c r="S164" s="391" t="e">
        <f ca="1">S140*Parameters!$K$11</f>
        <v>#VALUE!</v>
      </c>
      <c r="T164" s="391" t="e">
        <f ca="1">T140*Parameters!$K$11</f>
        <v>#VALUE!</v>
      </c>
      <c r="U164" s="391" t="e">
        <f ca="1">U140*Parameters!$K$11</f>
        <v>#VALUE!</v>
      </c>
      <c r="V164" s="391" t="e">
        <f ca="1">V140*Parameters!$K$11</f>
        <v>#VALUE!</v>
      </c>
      <c r="W164" s="391" t="e">
        <f ca="1">W140*Parameters!$K$11</f>
        <v>#VALUE!</v>
      </c>
      <c r="X164" s="391" t="e">
        <f ca="1">X140*Parameters!$K$11</f>
        <v>#VALUE!</v>
      </c>
      <c r="Y164" s="391" t="e">
        <f ca="1">Y140*Parameters!$K$11</f>
        <v>#VALUE!</v>
      </c>
      <c r="Z164" s="391" t="e">
        <f ca="1">Z140*Parameters!$K$11</f>
        <v>#VALUE!</v>
      </c>
      <c r="AA164" s="391" t="e">
        <f ca="1">AA140*Parameters!$K$11</f>
        <v>#VALUE!</v>
      </c>
      <c r="AB164" s="391" t="e">
        <f ca="1">AB140*Parameters!$K$11</f>
        <v>#VALUE!</v>
      </c>
      <c r="AC164" s="391" t="e">
        <f ca="1">AC140*Parameters!$K$11</f>
        <v>#VALUE!</v>
      </c>
      <c r="AD164" s="391" t="e">
        <f ca="1">AD140*Parameters!$K$11</f>
        <v>#VALUE!</v>
      </c>
      <c r="AE164" s="391" t="e">
        <f ca="1">AE140*Parameters!$K$11</f>
        <v>#VALUE!</v>
      </c>
      <c r="AF164" s="391" t="e">
        <f ca="1">AF140*Parameters!$K$11</f>
        <v>#VALUE!</v>
      </c>
      <c r="AG164" s="391" t="e">
        <f ca="1">AG140*Parameters!$K$11</f>
        <v>#VALUE!</v>
      </c>
      <c r="AH164" s="391" t="e">
        <f ca="1">AH140*Parameters!$K$11</f>
        <v>#VALUE!</v>
      </c>
      <c r="AI164" s="391" t="e">
        <f ca="1">AI140*Parameters!$K$11</f>
        <v>#VALUE!</v>
      </c>
      <c r="AJ164" s="391" t="e">
        <f ca="1">AJ140*Parameters!$K$11</f>
        <v>#VALUE!</v>
      </c>
      <c r="AK164" s="391" t="e">
        <f ca="1">AK140*Parameters!$K$11</f>
        <v>#VALUE!</v>
      </c>
      <c r="AL164" s="391" t="e">
        <f ca="1">AL140*Parameters!$K$11</f>
        <v>#VALUE!</v>
      </c>
      <c r="AM164" s="391"/>
      <c r="AN164" s="391"/>
      <c r="AO164" s="391"/>
      <c r="AP164" s="391"/>
      <c r="AQ164" s="391"/>
    </row>
    <row r="165" spans="1:43" x14ac:dyDescent="0.25">
      <c r="A165" s="68"/>
      <c r="B165" s="52"/>
      <c r="C165" s="12" t="s">
        <v>443</v>
      </c>
      <c r="D165" s="25" t="s">
        <v>76</v>
      </c>
      <c r="E165" s="46" t="str">
        <f t="shared" si="89"/>
        <v>Other animals (fur animals)</v>
      </c>
      <c r="F165" s="25" t="s">
        <v>752</v>
      </c>
      <c r="G165" s="17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68"/>
      <c r="B166" s="2"/>
      <c r="C166" s="2" t="s">
        <v>444</v>
      </c>
      <c r="D166" s="25" t="s">
        <v>76</v>
      </c>
      <c r="E166" s="46" t="str">
        <f t="shared" si="89"/>
        <v>Other animals (fur animals)</v>
      </c>
      <c r="F166" s="25" t="s">
        <v>752</v>
      </c>
      <c r="G166" s="205"/>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row>
    <row r="167" spans="1:43" x14ac:dyDescent="0.25">
      <c r="A167" s="68"/>
      <c r="B167" s="2"/>
      <c r="C167" s="2" t="s">
        <v>239</v>
      </c>
      <c r="D167" s="25" t="s">
        <v>76</v>
      </c>
      <c r="E167" s="46" t="str">
        <f t="shared" si="89"/>
        <v>Other animals (fur animals)</v>
      </c>
      <c r="F167" s="25" t="s">
        <v>752</v>
      </c>
      <c r="G167" s="205"/>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row>
    <row r="168" spans="1:43" x14ac:dyDescent="0.25">
      <c r="A168" s="382" t="s">
        <v>311</v>
      </c>
      <c r="B168" s="2"/>
      <c r="C168" s="2" t="s">
        <v>240</v>
      </c>
      <c r="D168" s="25" t="s">
        <v>76</v>
      </c>
      <c r="E168" s="46" t="str">
        <f t="shared" si="89"/>
        <v>Other animals (fur animals)</v>
      </c>
      <c r="F168" s="25" t="s">
        <v>752</v>
      </c>
      <c r="G168" s="205"/>
      <c r="H168" s="56" t="e" cm="1">
        <f t="array" aca="1" ref="H168" ca="1">VLOOKUP($A168,$A$12:$BA$1010,H$3-($H$3-8),0)*Parameters!$K$15</f>
        <v>#VALUE!</v>
      </c>
      <c r="I168" s="56" t="e" cm="1">
        <f t="array" aca="1" ref="I168" ca="1">VLOOKUP($A168,$A$12:$BA$1010,I$3-($H$3-8),0)*Parameters!$K$15</f>
        <v>#VALUE!</v>
      </c>
      <c r="J168" s="56" t="e" cm="1">
        <f t="array" aca="1" ref="J168" ca="1">VLOOKUP($A168,$A$12:$BA$1010,J$3-($H$3-8),0)*Parameters!$K$15</f>
        <v>#VALUE!</v>
      </c>
      <c r="K168" s="56" t="e" cm="1">
        <f t="array" aca="1" ref="K168" ca="1">VLOOKUP($A168,$A$12:$BA$1010,K$3-($H$3-8),0)*Parameters!$K$15</f>
        <v>#VALUE!</v>
      </c>
      <c r="L168" s="56" t="e" cm="1">
        <f t="array" aca="1" ref="L168" ca="1">VLOOKUP($A168,$A$12:$BA$1010,L$3-($H$3-8),0)*Parameters!$K$15</f>
        <v>#VALUE!</v>
      </c>
      <c r="M168" s="56" t="e" cm="1">
        <f t="array" aca="1" ref="M168" ca="1">VLOOKUP($A168,$A$12:$BA$1010,M$3-($H$3-8),0)*Parameters!$K$15</f>
        <v>#VALUE!</v>
      </c>
      <c r="N168" s="56" t="e" cm="1">
        <f t="array" aca="1" ref="N168" ca="1">VLOOKUP($A168,$A$12:$BA$1010,N$3-($H$3-8),0)*Parameters!$K$15</f>
        <v>#VALUE!</v>
      </c>
      <c r="O168" s="56" t="e" cm="1">
        <f t="array" aca="1" ref="O168" ca="1">VLOOKUP($A168,$A$12:$BA$1010,O$3-($H$3-8),0)*Parameters!$K$15</f>
        <v>#VALUE!</v>
      </c>
      <c r="P168" s="56" t="e" cm="1">
        <f t="array" aca="1" ref="P168" ca="1">VLOOKUP($A168,$A$12:$BA$1010,P$3-($H$3-8),0)*Parameters!$K$15</f>
        <v>#VALUE!</v>
      </c>
      <c r="Q168" s="56" t="e" cm="1">
        <f t="array" aca="1" ref="Q168" ca="1">VLOOKUP($A168,$A$12:$BA$1010,Q$3-($H$3-8),0)*Parameters!$K$15</f>
        <v>#VALUE!</v>
      </c>
      <c r="R168" s="56" t="e" cm="1">
        <f t="array" aca="1" ref="R168" ca="1">VLOOKUP($A168,$A$12:$BA$1010,R$3-($H$3-8),0)*Parameters!$K$15</f>
        <v>#VALUE!</v>
      </c>
      <c r="S168" s="56" t="e" cm="1">
        <f t="array" aca="1" ref="S168" ca="1">VLOOKUP($A168,$A$12:$BA$1010,S$3-($H$3-8),0)*Parameters!$K$15</f>
        <v>#VALUE!</v>
      </c>
      <c r="T168" s="56" t="e" cm="1">
        <f t="array" aca="1" ref="T168" ca="1">VLOOKUP($A168,$A$12:$BA$1010,T$3-($H$3-8),0)*Parameters!$K$15</f>
        <v>#VALUE!</v>
      </c>
      <c r="U168" s="56" t="e" cm="1">
        <f t="array" aca="1" ref="U168" ca="1">VLOOKUP($A168,$A$12:$BA$1010,U$3-($H$3-8),0)*Parameters!$K$15</f>
        <v>#VALUE!</v>
      </c>
      <c r="V168" s="56" t="e" cm="1">
        <f t="array" aca="1" ref="V168" ca="1">VLOOKUP($A168,$A$12:$BA$1010,V$3-($H$3-8),0)*Parameters!$K$15</f>
        <v>#VALUE!</v>
      </c>
      <c r="W168" s="56" t="e" cm="1">
        <f t="array" aca="1" ref="W168" ca="1">VLOOKUP($A168,$A$12:$BA$1010,W$3-($H$3-8),0)*Parameters!$K$15</f>
        <v>#VALUE!</v>
      </c>
      <c r="X168" s="56" t="e" cm="1">
        <f t="array" aca="1" ref="X168" ca="1">VLOOKUP($A168,$A$12:$BA$1010,X$3-($H$3-8),0)*Parameters!$K$15</f>
        <v>#VALUE!</v>
      </c>
      <c r="Y168" s="56" t="e" cm="1">
        <f t="array" aca="1" ref="Y168" ca="1">VLOOKUP($A168,$A$12:$BA$1010,Y$3-($H$3-8),0)*Parameters!$K$15</f>
        <v>#VALUE!</v>
      </c>
      <c r="Z168" s="56" t="e" cm="1">
        <f t="array" aca="1" ref="Z168" ca="1">VLOOKUP($A168,$A$12:$BA$1010,Z$3-($H$3-8),0)*Parameters!$K$15</f>
        <v>#VALUE!</v>
      </c>
      <c r="AA168" s="56" t="e" cm="1">
        <f t="array" aca="1" ref="AA168" ca="1">VLOOKUP($A168,$A$12:$BA$1010,AA$3-($H$3-8),0)*Parameters!$K$15</f>
        <v>#VALUE!</v>
      </c>
      <c r="AB168" s="56" t="e" cm="1">
        <f t="array" aca="1" ref="AB168" ca="1">VLOOKUP($A168,$A$12:$BA$1010,AB$3-($H$3-8),0)*Parameters!$K$15</f>
        <v>#VALUE!</v>
      </c>
      <c r="AC168" s="56" t="e" cm="1">
        <f t="array" aca="1" ref="AC168" ca="1">VLOOKUP($A168,$A$12:$BA$1010,AC$3-($H$3-8),0)*Parameters!$K$15</f>
        <v>#VALUE!</v>
      </c>
      <c r="AD168" s="56" t="e" cm="1">
        <f t="array" aca="1" ref="AD168" ca="1">VLOOKUP($A168,$A$12:$BA$1010,AD$3-($H$3-8),0)*Parameters!$K$15</f>
        <v>#VALUE!</v>
      </c>
      <c r="AE168" s="56" t="e" cm="1">
        <f t="array" aca="1" ref="AE168" ca="1">VLOOKUP($A168,$A$12:$BA$1010,AE$3-($H$3-8),0)*Parameters!$K$15</f>
        <v>#VALUE!</v>
      </c>
      <c r="AF168" s="56" t="e" cm="1">
        <f t="array" aca="1" ref="AF168" ca="1">VLOOKUP($A168,$A$12:$BA$1010,AF$3-($H$3-8),0)*Parameters!$K$15</f>
        <v>#VALUE!</v>
      </c>
      <c r="AG168" s="56" t="e" cm="1">
        <f t="array" aca="1" ref="AG168" ca="1">VLOOKUP($A168,$A$12:$BA$1010,AG$3-($H$3-8),0)*Parameters!$K$15</f>
        <v>#VALUE!</v>
      </c>
      <c r="AH168" s="56" t="e" cm="1">
        <f t="array" aca="1" ref="AH168" ca="1">VLOOKUP($A168,$A$12:$BA$1010,AH$3-($H$3-8),0)*Parameters!$K$15</f>
        <v>#VALUE!</v>
      </c>
      <c r="AI168" s="56" t="e" cm="1">
        <f t="array" aca="1" ref="AI168" ca="1">VLOOKUP($A168,$A$12:$BA$1010,AI$3-($H$3-8),0)*Parameters!$K$15</f>
        <v>#VALUE!</v>
      </c>
      <c r="AJ168" s="56" t="e" cm="1">
        <f t="array" aca="1" ref="AJ168" ca="1">VLOOKUP($A168,$A$12:$BA$1010,AJ$3-($H$3-8),0)*Parameters!$K$15</f>
        <v>#VALUE!</v>
      </c>
      <c r="AK168" s="56" t="e" cm="1">
        <f t="array" aca="1" ref="AK168" ca="1">VLOOKUP($A168,$A$12:$BA$1010,AK$3-($H$3-8),0)*Parameters!$K$15</f>
        <v>#VALUE!</v>
      </c>
      <c r="AL168" s="56" t="e" cm="1">
        <f t="array" aca="1" ref="AL168" ca="1">VLOOKUP($A168,$A$12:$BA$1010,AL$3-($H$3-8),0)*Parameters!$K$15</f>
        <v>#VALUE!</v>
      </c>
      <c r="AM168" s="56"/>
      <c r="AN168" s="56"/>
      <c r="AO168" s="56"/>
      <c r="AP168" s="56"/>
      <c r="AQ168" s="56"/>
    </row>
    <row r="169" spans="1:43" x14ac:dyDescent="0.25">
      <c r="A169" s="382" t="s">
        <v>315</v>
      </c>
      <c r="B169" s="2"/>
      <c r="C169" s="2" t="s">
        <v>251</v>
      </c>
      <c r="D169" s="25" t="s">
        <v>76</v>
      </c>
      <c r="E169" s="46" t="str">
        <f t="shared" si="89"/>
        <v>Other animals (fur animals)</v>
      </c>
      <c r="F169" s="25" t="s">
        <v>752</v>
      </c>
      <c r="G169" s="205"/>
      <c r="H169" s="56" t="e" cm="1">
        <f t="array" aca="1" ref="H169" ca="1">VLOOKUP($A169,$A$12:$BA$1010,H$3-($H$3-8),0)*Parameters!$K$15</f>
        <v>#VALUE!</v>
      </c>
      <c r="I169" s="56" t="e" cm="1">
        <f t="array" aca="1" ref="I169" ca="1">VLOOKUP($A169,$A$12:$BA$1010,I$3-($H$3-8),0)*Parameters!$K$15</f>
        <v>#VALUE!</v>
      </c>
      <c r="J169" s="56" t="e" cm="1">
        <f t="array" aca="1" ref="J169" ca="1">VLOOKUP($A169,$A$12:$BA$1010,J$3-($H$3-8),0)*Parameters!$K$15</f>
        <v>#VALUE!</v>
      </c>
      <c r="K169" s="56" t="e" cm="1">
        <f t="array" aca="1" ref="K169" ca="1">VLOOKUP($A169,$A$12:$BA$1010,K$3-($H$3-8),0)*Parameters!$K$15</f>
        <v>#VALUE!</v>
      </c>
      <c r="L169" s="56" t="e" cm="1">
        <f t="array" aca="1" ref="L169" ca="1">VLOOKUP($A169,$A$12:$BA$1010,L$3-($H$3-8),0)*Parameters!$K$15</f>
        <v>#VALUE!</v>
      </c>
      <c r="M169" s="56" t="e" cm="1">
        <f t="array" aca="1" ref="M169" ca="1">VLOOKUP($A169,$A$12:$BA$1010,M$3-($H$3-8),0)*Parameters!$K$15</f>
        <v>#VALUE!</v>
      </c>
      <c r="N169" s="56" t="e" cm="1">
        <f t="array" aca="1" ref="N169" ca="1">VLOOKUP($A169,$A$12:$BA$1010,N$3-($H$3-8),0)*Parameters!$K$15</f>
        <v>#VALUE!</v>
      </c>
      <c r="O169" s="56" t="e" cm="1">
        <f t="array" aca="1" ref="O169" ca="1">VLOOKUP($A169,$A$12:$BA$1010,O$3-($H$3-8),0)*Parameters!$K$15</f>
        <v>#VALUE!</v>
      </c>
      <c r="P169" s="56" t="e" cm="1">
        <f t="array" aca="1" ref="P169" ca="1">VLOOKUP($A169,$A$12:$BA$1010,P$3-($H$3-8),0)*Parameters!$K$15</f>
        <v>#VALUE!</v>
      </c>
      <c r="Q169" s="56" t="e" cm="1">
        <f t="array" aca="1" ref="Q169" ca="1">VLOOKUP($A169,$A$12:$BA$1010,Q$3-($H$3-8),0)*Parameters!$K$15</f>
        <v>#VALUE!</v>
      </c>
      <c r="R169" s="56" t="e" cm="1">
        <f t="array" aca="1" ref="R169" ca="1">VLOOKUP($A169,$A$12:$BA$1010,R$3-($H$3-8),0)*Parameters!$K$15</f>
        <v>#VALUE!</v>
      </c>
      <c r="S169" s="56" t="e" cm="1">
        <f t="array" aca="1" ref="S169" ca="1">VLOOKUP($A169,$A$12:$BA$1010,S$3-($H$3-8),0)*Parameters!$K$15</f>
        <v>#VALUE!</v>
      </c>
      <c r="T169" s="56" t="e" cm="1">
        <f t="array" aca="1" ref="T169" ca="1">VLOOKUP($A169,$A$12:$BA$1010,T$3-($H$3-8),0)*Parameters!$K$15</f>
        <v>#VALUE!</v>
      </c>
      <c r="U169" s="56" t="e" cm="1">
        <f t="array" aca="1" ref="U169" ca="1">VLOOKUP($A169,$A$12:$BA$1010,U$3-($H$3-8),0)*Parameters!$K$15</f>
        <v>#VALUE!</v>
      </c>
      <c r="V169" s="56" t="e" cm="1">
        <f t="array" aca="1" ref="V169" ca="1">VLOOKUP($A169,$A$12:$BA$1010,V$3-($H$3-8),0)*Parameters!$K$15</f>
        <v>#VALUE!</v>
      </c>
      <c r="W169" s="56" t="e" cm="1">
        <f t="array" aca="1" ref="W169" ca="1">VLOOKUP($A169,$A$12:$BA$1010,W$3-($H$3-8),0)*Parameters!$K$15</f>
        <v>#VALUE!</v>
      </c>
      <c r="X169" s="56" t="e" cm="1">
        <f t="array" aca="1" ref="X169" ca="1">VLOOKUP($A169,$A$12:$BA$1010,X$3-($H$3-8),0)*Parameters!$K$15</f>
        <v>#VALUE!</v>
      </c>
      <c r="Y169" s="56" t="e" cm="1">
        <f t="array" aca="1" ref="Y169" ca="1">VLOOKUP($A169,$A$12:$BA$1010,Y$3-($H$3-8),0)*Parameters!$K$15</f>
        <v>#VALUE!</v>
      </c>
      <c r="Z169" s="56" t="e" cm="1">
        <f t="array" aca="1" ref="Z169" ca="1">VLOOKUP($A169,$A$12:$BA$1010,Z$3-($H$3-8),0)*Parameters!$K$15</f>
        <v>#VALUE!</v>
      </c>
      <c r="AA169" s="56" t="e" cm="1">
        <f t="array" aca="1" ref="AA169" ca="1">VLOOKUP($A169,$A$12:$BA$1010,AA$3-($H$3-8),0)*Parameters!$K$15</f>
        <v>#VALUE!</v>
      </c>
      <c r="AB169" s="56" t="e" cm="1">
        <f t="array" aca="1" ref="AB169" ca="1">VLOOKUP($A169,$A$12:$BA$1010,AB$3-($H$3-8),0)*Parameters!$K$15</f>
        <v>#VALUE!</v>
      </c>
      <c r="AC169" s="56" t="e" cm="1">
        <f t="array" aca="1" ref="AC169" ca="1">VLOOKUP($A169,$A$12:$BA$1010,AC$3-($H$3-8),0)*Parameters!$K$15</f>
        <v>#VALUE!</v>
      </c>
      <c r="AD169" s="56" t="e" cm="1">
        <f t="array" aca="1" ref="AD169" ca="1">VLOOKUP($A169,$A$12:$BA$1010,AD$3-($H$3-8),0)*Parameters!$K$15</f>
        <v>#VALUE!</v>
      </c>
      <c r="AE169" s="56" t="e" cm="1">
        <f t="array" aca="1" ref="AE169" ca="1">VLOOKUP($A169,$A$12:$BA$1010,AE$3-($H$3-8),0)*Parameters!$K$15</f>
        <v>#VALUE!</v>
      </c>
      <c r="AF169" s="56" t="e" cm="1">
        <f t="array" aca="1" ref="AF169" ca="1">VLOOKUP($A169,$A$12:$BA$1010,AF$3-($H$3-8),0)*Parameters!$K$15</f>
        <v>#VALUE!</v>
      </c>
      <c r="AG169" s="56" t="e" cm="1">
        <f t="array" aca="1" ref="AG169" ca="1">VLOOKUP($A169,$A$12:$BA$1010,AG$3-($H$3-8),0)*Parameters!$K$15</f>
        <v>#VALUE!</v>
      </c>
      <c r="AH169" s="56" t="e" cm="1">
        <f t="array" aca="1" ref="AH169" ca="1">VLOOKUP($A169,$A$12:$BA$1010,AH$3-($H$3-8),0)*Parameters!$K$15</f>
        <v>#VALUE!</v>
      </c>
      <c r="AI169" s="56" t="e" cm="1">
        <f t="array" aca="1" ref="AI169" ca="1">VLOOKUP($A169,$A$12:$BA$1010,AI$3-($H$3-8),0)*Parameters!$K$15</f>
        <v>#VALUE!</v>
      </c>
      <c r="AJ169" s="56" t="e" cm="1">
        <f t="array" aca="1" ref="AJ169" ca="1">VLOOKUP($A169,$A$12:$BA$1010,AJ$3-($H$3-8),0)*Parameters!$K$15</f>
        <v>#VALUE!</v>
      </c>
      <c r="AK169" s="56" t="e" cm="1">
        <f t="array" aca="1" ref="AK169" ca="1">VLOOKUP($A169,$A$12:$BA$1010,AK$3-($H$3-8),0)*Parameters!$K$15</f>
        <v>#VALUE!</v>
      </c>
      <c r="AL169" s="56" t="e" cm="1">
        <f t="array" aca="1" ref="AL169" ca="1">VLOOKUP($A169,$A$12:$BA$1010,AL$3-($H$3-8),0)*Parameters!$K$15</f>
        <v>#VALUE!</v>
      </c>
      <c r="AM169" s="56"/>
      <c r="AN169" s="56"/>
      <c r="AO169" s="56"/>
      <c r="AP169" s="56"/>
      <c r="AQ169" s="56"/>
    </row>
    <row r="170" spans="1:43" x14ac:dyDescent="0.25">
      <c r="A170" s="386" t="str">
        <f>B170&amp;"_"&amp;D170</f>
        <v>3B_NO</v>
      </c>
      <c r="B170" s="387" t="s">
        <v>165</v>
      </c>
      <c r="C170" s="387" t="s">
        <v>351</v>
      </c>
      <c r="D170" s="388" t="s">
        <v>76</v>
      </c>
      <c r="E170" s="389" t="str">
        <f t="shared" si="89"/>
        <v>Other animals (fur animals)</v>
      </c>
      <c r="F170" s="388" t="s">
        <v>358</v>
      </c>
      <c r="G170" s="390"/>
      <c r="H170" s="391" t="e">
        <f ca="1">SUM(H165:H169)*Parameters!$K$11</f>
        <v>#VALUE!</v>
      </c>
      <c r="I170" s="391" t="e">
        <f ca="1">SUM(I165:I169)*Parameters!$K$11</f>
        <v>#VALUE!</v>
      </c>
      <c r="J170" s="391" t="e">
        <f ca="1">SUM(J165:J169)*Parameters!$K$11</f>
        <v>#VALUE!</v>
      </c>
      <c r="K170" s="391" t="e">
        <f ca="1">SUM(K165:K169)*Parameters!$K$11</f>
        <v>#VALUE!</v>
      </c>
      <c r="L170" s="391" t="e">
        <f ca="1">SUM(L165:L169)*Parameters!$K$11</f>
        <v>#VALUE!</v>
      </c>
      <c r="M170" s="391" t="e">
        <f ca="1">SUM(M165:M169)*Parameters!$K$11</f>
        <v>#VALUE!</v>
      </c>
      <c r="N170" s="391" t="e">
        <f ca="1">SUM(N165:N169)*Parameters!$K$11</f>
        <v>#VALUE!</v>
      </c>
      <c r="O170" s="391" t="e">
        <f ca="1">SUM(O165:O169)*Parameters!$K$11</f>
        <v>#VALUE!</v>
      </c>
      <c r="P170" s="391" t="e">
        <f ca="1">SUM(P165:P169)*Parameters!$K$11</f>
        <v>#VALUE!</v>
      </c>
      <c r="Q170" s="391" t="e">
        <f ca="1">SUM(Q165:Q169)*Parameters!$K$11</f>
        <v>#VALUE!</v>
      </c>
      <c r="R170" s="391" t="e">
        <f ca="1">SUM(R165:R169)*Parameters!$K$11</f>
        <v>#VALUE!</v>
      </c>
      <c r="S170" s="391" t="e">
        <f ca="1">SUM(S165:S169)*Parameters!$K$11</f>
        <v>#VALUE!</v>
      </c>
      <c r="T170" s="391" t="e">
        <f ca="1">SUM(T165:T169)*Parameters!$K$11</f>
        <v>#VALUE!</v>
      </c>
      <c r="U170" s="391" t="e">
        <f ca="1">SUM(U165:U169)*Parameters!$K$11</f>
        <v>#VALUE!</v>
      </c>
      <c r="V170" s="391" t="e">
        <f ca="1">SUM(V165:V169)*Parameters!$K$11</f>
        <v>#VALUE!</v>
      </c>
      <c r="W170" s="391" t="e">
        <f ca="1">SUM(W165:W169)*Parameters!$K$11</f>
        <v>#VALUE!</v>
      </c>
      <c r="X170" s="391" t="e">
        <f ca="1">SUM(X165:X169)*Parameters!$K$11</f>
        <v>#VALUE!</v>
      </c>
      <c r="Y170" s="391" t="e">
        <f ca="1">SUM(Y165:Y169)*Parameters!$K$11</f>
        <v>#VALUE!</v>
      </c>
      <c r="Z170" s="391" t="e">
        <f ca="1">SUM(Z165:Z169)*Parameters!$K$11</f>
        <v>#VALUE!</v>
      </c>
      <c r="AA170" s="391" t="e">
        <f ca="1">SUM(AA165:AA169)*Parameters!$K$11</f>
        <v>#VALUE!</v>
      </c>
      <c r="AB170" s="391" t="e">
        <f ca="1">SUM(AB165:AB169)*Parameters!$K$11</f>
        <v>#VALUE!</v>
      </c>
      <c r="AC170" s="391" t="e">
        <f ca="1">SUM(AC165:AC169)*Parameters!$K$11</f>
        <v>#VALUE!</v>
      </c>
      <c r="AD170" s="391" t="e">
        <f ca="1">SUM(AD165:AD169)*Parameters!$K$11</f>
        <v>#VALUE!</v>
      </c>
      <c r="AE170" s="391" t="e">
        <f ca="1">SUM(AE165:AE169)*Parameters!$K$11</f>
        <v>#VALUE!</v>
      </c>
      <c r="AF170" s="391" t="e">
        <f ca="1">SUM(AF165:AF169)*Parameters!$K$11</f>
        <v>#VALUE!</v>
      </c>
      <c r="AG170" s="391" t="e">
        <f ca="1">SUM(AG165:AG169)*Parameters!$K$11</f>
        <v>#VALUE!</v>
      </c>
      <c r="AH170" s="391" t="e">
        <f ca="1">SUM(AH165:AH169)*Parameters!$K$11</f>
        <v>#VALUE!</v>
      </c>
      <c r="AI170" s="391" t="e">
        <f ca="1">SUM(AI165:AI169)*Parameters!$K$11</f>
        <v>#VALUE!</v>
      </c>
      <c r="AJ170" s="391" t="e">
        <f ca="1">SUM(AJ165:AJ169)*Parameters!$K$11</f>
        <v>#VALUE!</v>
      </c>
      <c r="AK170" s="391" t="e">
        <f ca="1">SUM(AK165:AK169)*Parameters!$K$11</f>
        <v>#VALUE!</v>
      </c>
      <c r="AL170" s="391" t="e">
        <f ca="1">SUM(AL165:AL169)*Parameters!$K$11</f>
        <v>#VALUE!</v>
      </c>
      <c r="AM170" s="391"/>
      <c r="AN170" s="391"/>
      <c r="AO170" s="391"/>
      <c r="AP170" s="391"/>
      <c r="AQ170" s="391"/>
    </row>
    <row r="171" spans="1:43" x14ac:dyDescent="0.25">
      <c r="A171" s="392" t="str">
        <f>B171&amp;"_"&amp;D171</f>
        <v>3Da2a_NO</v>
      </c>
      <c r="B171" s="387" t="s">
        <v>128</v>
      </c>
      <c r="C171" s="387" t="s">
        <v>715</v>
      </c>
      <c r="D171" s="388" t="s">
        <v>76</v>
      </c>
      <c r="E171" s="389" t="str">
        <f t="shared" si="89"/>
        <v>Other animals (fur animals)</v>
      </c>
      <c r="F171" s="388" t="s">
        <v>358</v>
      </c>
      <c r="G171" s="393"/>
      <c r="H171" s="391" t="e">
        <f ca="1">H127*Parameters!$K$11</f>
        <v>#VALUE!</v>
      </c>
      <c r="I171" s="391" t="e">
        <f ca="1">I127*Parameters!$K$11</f>
        <v>#VALUE!</v>
      </c>
      <c r="J171" s="391" t="e">
        <f ca="1">J127*Parameters!$K$11</f>
        <v>#VALUE!</v>
      </c>
      <c r="K171" s="391" t="e">
        <f ca="1">K127*Parameters!$K$11</f>
        <v>#VALUE!</v>
      </c>
      <c r="L171" s="391" t="e">
        <f ca="1">L127*Parameters!$K$11</f>
        <v>#VALUE!</v>
      </c>
      <c r="M171" s="391" t="e">
        <f ca="1">M127*Parameters!$K$11</f>
        <v>#VALUE!</v>
      </c>
      <c r="N171" s="391" t="e">
        <f ca="1">N127*Parameters!$K$11</f>
        <v>#VALUE!</v>
      </c>
      <c r="O171" s="391" t="e">
        <f ca="1">O127*Parameters!$K$11</f>
        <v>#VALUE!</v>
      </c>
      <c r="P171" s="391" t="e">
        <f ca="1">P127*Parameters!$K$11</f>
        <v>#VALUE!</v>
      </c>
      <c r="Q171" s="391" t="e">
        <f ca="1">Q127*Parameters!$K$11</f>
        <v>#VALUE!</v>
      </c>
      <c r="R171" s="391" t="e">
        <f ca="1">R127*Parameters!$K$11</f>
        <v>#VALUE!</v>
      </c>
      <c r="S171" s="391" t="e">
        <f ca="1">S127*Parameters!$K$11</f>
        <v>#VALUE!</v>
      </c>
      <c r="T171" s="391" t="e">
        <f ca="1">T127*Parameters!$K$11</f>
        <v>#VALUE!</v>
      </c>
      <c r="U171" s="391" t="e">
        <f ca="1">U127*Parameters!$K$11</f>
        <v>#VALUE!</v>
      </c>
      <c r="V171" s="391" t="e">
        <f ca="1">V127*Parameters!$K$11</f>
        <v>#VALUE!</v>
      </c>
      <c r="W171" s="391" t="e">
        <f ca="1">W127*Parameters!$K$11</f>
        <v>#VALUE!</v>
      </c>
      <c r="X171" s="391" t="e">
        <f ca="1">X127*Parameters!$K$11</f>
        <v>#VALUE!</v>
      </c>
      <c r="Y171" s="391" t="e">
        <f ca="1">Y127*Parameters!$K$11</f>
        <v>#VALUE!</v>
      </c>
      <c r="Z171" s="391" t="e">
        <f ca="1">Z127*Parameters!$K$11</f>
        <v>#VALUE!</v>
      </c>
      <c r="AA171" s="391" t="e">
        <f ca="1">AA127*Parameters!$K$11</f>
        <v>#VALUE!</v>
      </c>
      <c r="AB171" s="391" t="e">
        <f ca="1">AB127*Parameters!$K$11</f>
        <v>#VALUE!</v>
      </c>
      <c r="AC171" s="391" t="e">
        <f ca="1">AC127*Parameters!$K$11</f>
        <v>#VALUE!</v>
      </c>
      <c r="AD171" s="391" t="e">
        <f ca="1">AD127*Parameters!$K$11</f>
        <v>#VALUE!</v>
      </c>
      <c r="AE171" s="391" t="e">
        <f ca="1">AE127*Parameters!$K$11</f>
        <v>#VALUE!</v>
      </c>
      <c r="AF171" s="391" t="e">
        <f ca="1">AF127*Parameters!$K$11</f>
        <v>#VALUE!</v>
      </c>
      <c r="AG171" s="391" t="e">
        <f ca="1">AG127*Parameters!$K$11</f>
        <v>#VALUE!</v>
      </c>
      <c r="AH171" s="391" t="e">
        <f ca="1">AH127*Parameters!$K$11</f>
        <v>#VALUE!</v>
      </c>
      <c r="AI171" s="391" t="e">
        <f ca="1">AI127*Parameters!$K$11</f>
        <v>#VALUE!</v>
      </c>
      <c r="AJ171" s="391" t="e">
        <f ca="1">AJ127*Parameters!$K$11</f>
        <v>#VALUE!</v>
      </c>
      <c r="AK171" s="391" t="e">
        <f ca="1">AK127*Parameters!$K$11</f>
        <v>#VALUE!</v>
      </c>
      <c r="AL171" s="391" t="e">
        <f ca="1">AL127*Parameters!$K$11</f>
        <v>#VALUE!</v>
      </c>
      <c r="AM171" s="391"/>
      <c r="AN171" s="391"/>
      <c r="AO171" s="391"/>
      <c r="AP171" s="391"/>
      <c r="AQ171" s="391"/>
    </row>
    <row r="172" spans="1:43" x14ac:dyDescent="0.25">
      <c r="A172" s="386" t="str">
        <f>B172&amp;"_"&amp;D172</f>
        <v>3Da3_NO</v>
      </c>
      <c r="B172" s="387" t="s">
        <v>341</v>
      </c>
      <c r="C172" s="387" t="s">
        <v>716</v>
      </c>
      <c r="D172" s="388" t="s">
        <v>76</v>
      </c>
      <c r="E172" s="389" t="str">
        <f t="shared" si="89"/>
        <v>Other animals (fur animals)</v>
      </c>
      <c r="F172" s="388" t="s">
        <v>358</v>
      </c>
      <c r="G172" s="390"/>
      <c r="H172" s="391" t="e">
        <f ca="1">H142*Parameters!$K$11</f>
        <v>#VALUE!</v>
      </c>
      <c r="I172" s="391" t="e">
        <f ca="1">I142*Parameters!$K$11</f>
        <v>#VALUE!</v>
      </c>
      <c r="J172" s="391" t="e">
        <f ca="1">J142*Parameters!$K$11</f>
        <v>#VALUE!</v>
      </c>
      <c r="K172" s="391" t="e">
        <f ca="1">K142*Parameters!$K$11</f>
        <v>#VALUE!</v>
      </c>
      <c r="L172" s="391" t="e">
        <f ca="1">L142*Parameters!$K$11</f>
        <v>#VALUE!</v>
      </c>
      <c r="M172" s="391" t="e">
        <f ca="1">M142*Parameters!$K$11</f>
        <v>#VALUE!</v>
      </c>
      <c r="N172" s="391" t="e">
        <f ca="1">N142*Parameters!$K$11</f>
        <v>#VALUE!</v>
      </c>
      <c r="O172" s="391" t="e">
        <f ca="1">O142*Parameters!$K$11</f>
        <v>#VALUE!</v>
      </c>
      <c r="P172" s="391" t="e">
        <f ca="1">P142*Parameters!$K$11</f>
        <v>#VALUE!</v>
      </c>
      <c r="Q172" s="391" t="e">
        <f ca="1">Q142*Parameters!$K$11</f>
        <v>#VALUE!</v>
      </c>
      <c r="R172" s="391" t="e">
        <f ca="1">R142*Parameters!$K$11</f>
        <v>#VALUE!</v>
      </c>
      <c r="S172" s="391" t="e">
        <f ca="1">S142*Parameters!$K$11</f>
        <v>#VALUE!</v>
      </c>
      <c r="T172" s="391" t="e">
        <f ca="1">T142*Parameters!$K$11</f>
        <v>#VALUE!</v>
      </c>
      <c r="U172" s="391" t="e">
        <f ca="1">U142*Parameters!$K$11</f>
        <v>#VALUE!</v>
      </c>
      <c r="V172" s="391" t="e">
        <f ca="1">V142*Parameters!$K$11</f>
        <v>#VALUE!</v>
      </c>
      <c r="W172" s="391" t="e">
        <f ca="1">W142*Parameters!$K$11</f>
        <v>#VALUE!</v>
      </c>
      <c r="X172" s="391" t="e">
        <f ca="1">X142*Parameters!$K$11</f>
        <v>#VALUE!</v>
      </c>
      <c r="Y172" s="391" t="e">
        <f ca="1">Y142*Parameters!$K$11</f>
        <v>#VALUE!</v>
      </c>
      <c r="Z172" s="391" t="e">
        <f ca="1">Z142*Parameters!$K$11</f>
        <v>#VALUE!</v>
      </c>
      <c r="AA172" s="391" t="e">
        <f ca="1">AA142*Parameters!$K$11</f>
        <v>#VALUE!</v>
      </c>
      <c r="AB172" s="391" t="e">
        <f ca="1">AB142*Parameters!$K$11</f>
        <v>#VALUE!</v>
      </c>
      <c r="AC172" s="391" t="e">
        <f ca="1">AC142*Parameters!$K$11</f>
        <v>#VALUE!</v>
      </c>
      <c r="AD172" s="391" t="e">
        <f ca="1">AD142*Parameters!$K$11</f>
        <v>#VALUE!</v>
      </c>
      <c r="AE172" s="391" t="e">
        <f ca="1">AE142*Parameters!$K$11</f>
        <v>#VALUE!</v>
      </c>
      <c r="AF172" s="391" t="e">
        <f ca="1">AF142*Parameters!$K$11</f>
        <v>#VALUE!</v>
      </c>
      <c r="AG172" s="391" t="e">
        <f ca="1">AG142*Parameters!$K$11</f>
        <v>#VALUE!</v>
      </c>
      <c r="AH172" s="391" t="e">
        <f ca="1">AH142*Parameters!$K$11</f>
        <v>#VALUE!</v>
      </c>
      <c r="AI172" s="391" t="e">
        <f ca="1">AI142*Parameters!$K$11</f>
        <v>#VALUE!</v>
      </c>
      <c r="AJ172" s="391" t="e">
        <f ca="1">AJ142*Parameters!$K$11</f>
        <v>#VALUE!</v>
      </c>
      <c r="AK172" s="391" t="e">
        <f ca="1">AK142*Parameters!$K$11</f>
        <v>#VALUE!</v>
      </c>
      <c r="AL172" s="391" t="e">
        <f ca="1">AL142*Parameters!$K$11</f>
        <v>#VALUE!</v>
      </c>
      <c r="AM172" s="391"/>
      <c r="AN172" s="391"/>
      <c r="AO172" s="391"/>
      <c r="AP172" s="391"/>
      <c r="AQ172" s="391"/>
    </row>
    <row r="173" spans="1:43" x14ac:dyDescent="0.25">
      <c r="A173" s="68"/>
      <c r="B173" s="52"/>
      <c r="C173" s="12" t="s">
        <v>443</v>
      </c>
      <c r="D173" s="25" t="s">
        <v>162</v>
      </c>
      <c r="E173" s="46" t="str">
        <f t="shared" si="89"/>
        <v>Other animals (fur animals)</v>
      </c>
      <c r="F173" s="25" t="s">
        <v>245</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68"/>
      <c r="B174" s="2"/>
      <c r="C174" s="2" t="s">
        <v>444</v>
      </c>
      <c r="D174" s="25" t="s">
        <v>162</v>
      </c>
      <c r="E174" s="46" t="str">
        <f t="shared" si="89"/>
        <v>Other animals (fur animals)</v>
      </c>
      <c r="F174" s="25" t="s">
        <v>245</v>
      </c>
      <c r="G174" s="205"/>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row>
    <row r="175" spans="1:43" x14ac:dyDescent="0.25">
      <c r="A175" s="68"/>
      <c r="B175" s="2"/>
      <c r="C175" s="2" t="s">
        <v>239</v>
      </c>
      <c r="D175" s="25" t="s">
        <v>162</v>
      </c>
      <c r="E175" s="46" t="str">
        <f t="shared" si="89"/>
        <v>Other animals (fur animals)</v>
      </c>
      <c r="F175" s="25" t="s">
        <v>245</v>
      </c>
      <c r="G175" s="205"/>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row>
    <row r="176" spans="1:43" x14ac:dyDescent="0.25">
      <c r="A176" s="382" t="s">
        <v>312</v>
      </c>
      <c r="B176" s="2"/>
      <c r="C176" s="2" t="s">
        <v>240</v>
      </c>
      <c r="D176" s="25" t="s">
        <v>162</v>
      </c>
      <c r="E176" s="46" t="str">
        <f t="shared" si="89"/>
        <v>Other animals (fur animals)</v>
      </c>
      <c r="F176" s="25" t="s">
        <v>245</v>
      </c>
      <c r="G176" s="205"/>
      <c r="H176" s="56" t="e" cm="1">
        <f t="array" aca="1" ref="H176" ca="1">VLOOKUP($A176,$A$12:$BA$1010,H$3-($H$3-8),0)*Parameters!$K$17</f>
        <v>#VALUE!</v>
      </c>
      <c r="I176" s="56" t="e" cm="1">
        <f t="array" aca="1" ref="I176" ca="1">VLOOKUP($A176,$A$12:$BA$1010,I$3-($H$3-8),0)*Parameters!$K$17</f>
        <v>#VALUE!</v>
      </c>
      <c r="J176" s="56" t="e" cm="1">
        <f t="array" aca="1" ref="J176" ca="1">VLOOKUP($A176,$A$12:$BA$1010,J$3-($H$3-8),0)*Parameters!$K$17</f>
        <v>#VALUE!</v>
      </c>
      <c r="K176" s="56" t="e" cm="1">
        <f t="array" aca="1" ref="K176" ca="1">VLOOKUP($A176,$A$12:$BA$1010,K$3-($H$3-8),0)*Parameters!$K$17</f>
        <v>#VALUE!</v>
      </c>
      <c r="L176" s="56" t="e" cm="1">
        <f t="array" aca="1" ref="L176" ca="1">VLOOKUP($A176,$A$12:$BA$1010,L$3-($H$3-8),0)*Parameters!$K$17</f>
        <v>#VALUE!</v>
      </c>
      <c r="M176" s="56" t="e" cm="1">
        <f t="array" aca="1" ref="M176" ca="1">VLOOKUP($A176,$A$12:$BA$1010,M$3-($H$3-8),0)*Parameters!$K$17</f>
        <v>#VALUE!</v>
      </c>
      <c r="N176" s="56" t="e" cm="1">
        <f t="array" aca="1" ref="N176" ca="1">VLOOKUP($A176,$A$12:$BA$1010,N$3-($H$3-8),0)*Parameters!$K$17</f>
        <v>#VALUE!</v>
      </c>
      <c r="O176" s="56" t="e" cm="1">
        <f t="array" aca="1" ref="O176" ca="1">VLOOKUP($A176,$A$12:$BA$1010,O$3-($H$3-8),0)*Parameters!$K$17</f>
        <v>#VALUE!</v>
      </c>
      <c r="P176" s="56" t="e" cm="1">
        <f t="array" aca="1" ref="P176" ca="1">VLOOKUP($A176,$A$12:$BA$1010,P$3-($H$3-8),0)*Parameters!$K$17</f>
        <v>#VALUE!</v>
      </c>
      <c r="Q176" s="56" t="e" cm="1">
        <f t="array" aca="1" ref="Q176" ca="1">VLOOKUP($A176,$A$12:$BA$1010,Q$3-($H$3-8),0)*Parameters!$K$17</f>
        <v>#VALUE!</v>
      </c>
      <c r="R176" s="56" t="e" cm="1">
        <f t="array" aca="1" ref="R176" ca="1">VLOOKUP($A176,$A$12:$BA$1010,R$3-($H$3-8),0)*Parameters!$K$17</f>
        <v>#VALUE!</v>
      </c>
      <c r="S176" s="56" t="e" cm="1">
        <f t="array" aca="1" ref="S176" ca="1">VLOOKUP($A176,$A$12:$BA$1010,S$3-($H$3-8),0)*Parameters!$K$17</f>
        <v>#VALUE!</v>
      </c>
      <c r="T176" s="56" t="e" cm="1">
        <f t="array" aca="1" ref="T176" ca="1">VLOOKUP($A176,$A$12:$BA$1010,T$3-($H$3-8),0)*Parameters!$K$17</f>
        <v>#VALUE!</v>
      </c>
      <c r="U176" s="56" t="e" cm="1">
        <f t="array" aca="1" ref="U176" ca="1">VLOOKUP($A176,$A$12:$BA$1010,U$3-($H$3-8),0)*Parameters!$K$17</f>
        <v>#VALUE!</v>
      </c>
      <c r="V176" s="56" t="e" cm="1">
        <f t="array" aca="1" ref="V176" ca="1">VLOOKUP($A176,$A$12:$BA$1010,V$3-($H$3-8),0)*Parameters!$K$17</f>
        <v>#VALUE!</v>
      </c>
      <c r="W176" s="56" t="e" cm="1">
        <f t="array" aca="1" ref="W176" ca="1">VLOOKUP($A176,$A$12:$BA$1010,W$3-($H$3-8),0)*Parameters!$K$17</f>
        <v>#VALUE!</v>
      </c>
      <c r="X176" s="56" t="e" cm="1">
        <f t="array" aca="1" ref="X176" ca="1">VLOOKUP($A176,$A$12:$BA$1010,X$3-($H$3-8),0)*Parameters!$K$17</f>
        <v>#VALUE!</v>
      </c>
      <c r="Y176" s="56" t="e" cm="1">
        <f t="array" aca="1" ref="Y176" ca="1">VLOOKUP($A176,$A$12:$BA$1010,Y$3-($H$3-8),0)*Parameters!$K$17</f>
        <v>#VALUE!</v>
      </c>
      <c r="Z176" s="56" t="e" cm="1">
        <f t="array" aca="1" ref="Z176" ca="1">VLOOKUP($A176,$A$12:$BA$1010,Z$3-($H$3-8),0)*Parameters!$K$17</f>
        <v>#VALUE!</v>
      </c>
      <c r="AA176" s="56" t="e" cm="1">
        <f t="array" aca="1" ref="AA176" ca="1">VLOOKUP($A176,$A$12:$BA$1010,AA$3-($H$3-8),0)*Parameters!$K$17</f>
        <v>#VALUE!</v>
      </c>
      <c r="AB176" s="56" t="e" cm="1">
        <f t="array" aca="1" ref="AB176" ca="1">VLOOKUP($A176,$A$12:$BA$1010,AB$3-($H$3-8),0)*Parameters!$K$17</f>
        <v>#VALUE!</v>
      </c>
      <c r="AC176" s="56" t="e" cm="1">
        <f t="array" aca="1" ref="AC176" ca="1">VLOOKUP($A176,$A$12:$BA$1010,AC$3-($H$3-8),0)*Parameters!$K$17</f>
        <v>#VALUE!</v>
      </c>
      <c r="AD176" s="56" t="e" cm="1">
        <f t="array" aca="1" ref="AD176" ca="1">VLOOKUP($A176,$A$12:$BA$1010,AD$3-($H$3-8),0)*Parameters!$K$17</f>
        <v>#VALUE!</v>
      </c>
      <c r="AE176" s="56" t="e" cm="1">
        <f t="array" aca="1" ref="AE176" ca="1">VLOOKUP($A176,$A$12:$BA$1010,AE$3-($H$3-8),0)*Parameters!$K$17</f>
        <v>#VALUE!</v>
      </c>
      <c r="AF176" s="56" t="e" cm="1">
        <f t="array" aca="1" ref="AF176" ca="1">VLOOKUP($A176,$A$12:$BA$1010,AF$3-($H$3-8),0)*Parameters!$K$17</f>
        <v>#VALUE!</v>
      </c>
      <c r="AG176" s="56" t="e" cm="1">
        <f t="array" aca="1" ref="AG176" ca="1">VLOOKUP($A176,$A$12:$BA$1010,AG$3-($H$3-8),0)*Parameters!$K$17</f>
        <v>#VALUE!</v>
      </c>
      <c r="AH176" s="56" t="e" cm="1">
        <f t="array" aca="1" ref="AH176" ca="1">VLOOKUP($A176,$A$12:$BA$1010,AH$3-($H$3-8),0)*Parameters!$K$17</f>
        <v>#VALUE!</v>
      </c>
      <c r="AI176" s="56" t="e" cm="1">
        <f t="array" aca="1" ref="AI176" ca="1">VLOOKUP($A176,$A$12:$BA$1010,AI$3-($H$3-8),0)*Parameters!$K$17</f>
        <v>#VALUE!</v>
      </c>
      <c r="AJ176" s="56" t="e" cm="1">
        <f t="array" aca="1" ref="AJ176" ca="1">VLOOKUP($A176,$A$12:$BA$1010,AJ$3-($H$3-8),0)*Parameters!$K$17</f>
        <v>#VALUE!</v>
      </c>
      <c r="AK176" s="56" t="e" cm="1">
        <f t="array" aca="1" ref="AK176" ca="1">VLOOKUP($A176,$A$12:$BA$1010,AK$3-($H$3-8),0)*Parameters!$K$17</f>
        <v>#VALUE!</v>
      </c>
      <c r="AL176" s="56" t="e" cm="1">
        <f t="array" aca="1" ref="AL176" ca="1">VLOOKUP($A176,$A$12:$BA$1010,AL$3-($H$3-8),0)*Parameters!$K$17</f>
        <v>#VALUE!</v>
      </c>
      <c r="AM176" s="56"/>
      <c r="AN176" s="56"/>
      <c r="AO176" s="56"/>
      <c r="AP176" s="56"/>
      <c r="AQ176" s="56"/>
    </row>
    <row r="177" spans="1:43" x14ac:dyDescent="0.25">
      <c r="A177" s="382" t="s">
        <v>316</v>
      </c>
      <c r="B177" s="2"/>
      <c r="C177" s="2" t="s">
        <v>251</v>
      </c>
      <c r="D177" s="25" t="s">
        <v>162</v>
      </c>
      <c r="E177" s="46" t="str">
        <f t="shared" si="89"/>
        <v>Other animals (fur animals)</v>
      </c>
      <c r="F177" s="25" t="s">
        <v>245</v>
      </c>
      <c r="G177" s="205"/>
      <c r="H177" s="56" t="e" cm="1">
        <f t="array" aca="1" ref="H177" ca="1">VLOOKUP($A177,$A$12:$BA$1010,H$3-($H$3-8),0)*Parameters!$K$17</f>
        <v>#VALUE!</v>
      </c>
      <c r="I177" s="56" t="e" cm="1">
        <f t="array" aca="1" ref="I177" ca="1">VLOOKUP($A177,$A$12:$BA$1010,I$3-($H$3-8),0)*Parameters!$K$17</f>
        <v>#VALUE!</v>
      </c>
      <c r="J177" s="56" t="e" cm="1">
        <f t="array" aca="1" ref="J177" ca="1">VLOOKUP($A177,$A$12:$BA$1010,J$3-($H$3-8),0)*Parameters!$K$17</f>
        <v>#VALUE!</v>
      </c>
      <c r="K177" s="56" t="e" cm="1">
        <f t="array" aca="1" ref="K177" ca="1">VLOOKUP($A177,$A$12:$BA$1010,K$3-($H$3-8),0)*Parameters!$K$17</f>
        <v>#VALUE!</v>
      </c>
      <c r="L177" s="56" t="e" cm="1">
        <f t="array" aca="1" ref="L177" ca="1">VLOOKUP($A177,$A$12:$BA$1010,L$3-($H$3-8),0)*Parameters!$K$17</f>
        <v>#VALUE!</v>
      </c>
      <c r="M177" s="56" t="e" cm="1">
        <f t="array" aca="1" ref="M177" ca="1">VLOOKUP($A177,$A$12:$BA$1010,M$3-($H$3-8),0)*Parameters!$K$17</f>
        <v>#VALUE!</v>
      </c>
      <c r="N177" s="56" t="e" cm="1">
        <f t="array" aca="1" ref="N177" ca="1">VLOOKUP($A177,$A$12:$BA$1010,N$3-($H$3-8),0)*Parameters!$K$17</f>
        <v>#VALUE!</v>
      </c>
      <c r="O177" s="56" t="e" cm="1">
        <f t="array" aca="1" ref="O177" ca="1">VLOOKUP($A177,$A$12:$BA$1010,O$3-($H$3-8),0)*Parameters!$K$17</f>
        <v>#VALUE!</v>
      </c>
      <c r="P177" s="56" t="e" cm="1">
        <f t="array" aca="1" ref="P177" ca="1">VLOOKUP($A177,$A$12:$BA$1010,P$3-($H$3-8),0)*Parameters!$K$17</f>
        <v>#VALUE!</v>
      </c>
      <c r="Q177" s="56" t="e" cm="1">
        <f t="array" aca="1" ref="Q177" ca="1">VLOOKUP($A177,$A$12:$BA$1010,Q$3-($H$3-8),0)*Parameters!$K$17</f>
        <v>#VALUE!</v>
      </c>
      <c r="R177" s="56" t="e" cm="1">
        <f t="array" aca="1" ref="R177" ca="1">VLOOKUP($A177,$A$12:$BA$1010,R$3-($H$3-8),0)*Parameters!$K$17</f>
        <v>#VALUE!</v>
      </c>
      <c r="S177" s="56" t="e" cm="1">
        <f t="array" aca="1" ref="S177" ca="1">VLOOKUP($A177,$A$12:$BA$1010,S$3-($H$3-8),0)*Parameters!$K$17</f>
        <v>#VALUE!</v>
      </c>
      <c r="T177" s="56" t="e" cm="1">
        <f t="array" aca="1" ref="T177" ca="1">VLOOKUP($A177,$A$12:$BA$1010,T$3-($H$3-8),0)*Parameters!$K$17</f>
        <v>#VALUE!</v>
      </c>
      <c r="U177" s="56" t="e" cm="1">
        <f t="array" aca="1" ref="U177" ca="1">VLOOKUP($A177,$A$12:$BA$1010,U$3-($H$3-8),0)*Parameters!$K$17</f>
        <v>#VALUE!</v>
      </c>
      <c r="V177" s="56" t="e" cm="1">
        <f t="array" aca="1" ref="V177" ca="1">VLOOKUP($A177,$A$12:$BA$1010,V$3-($H$3-8),0)*Parameters!$K$17</f>
        <v>#VALUE!</v>
      </c>
      <c r="W177" s="56" t="e" cm="1">
        <f t="array" aca="1" ref="W177" ca="1">VLOOKUP($A177,$A$12:$BA$1010,W$3-($H$3-8),0)*Parameters!$K$17</f>
        <v>#VALUE!</v>
      </c>
      <c r="X177" s="56" t="e" cm="1">
        <f t="array" aca="1" ref="X177" ca="1">VLOOKUP($A177,$A$12:$BA$1010,X$3-($H$3-8),0)*Parameters!$K$17</f>
        <v>#VALUE!</v>
      </c>
      <c r="Y177" s="56" t="e" cm="1">
        <f t="array" aca="1" ref="Y177" ca="1">VLOOKUP($A177,$A$12:$BA$1010,Y$3-($H$3-8),0)*Parameters!$K$17</f>
        <v>#VALUE!</v>
      </c>
      <c r="Z177" s="56" t="e" cm="1">
        <f t="array" aca="1" ref="Z177" ca="1">VLOOKUP($A177,$A$12:$BA$1010,Z$3-($H$3-8),0)*Parameters!$K$17</f>
        <v>#VALUE!</v>
      </c>
      <c r="AA177" s="56" t="e" cm="1">
        <f t="array" aca="1" ref="AA177" ca="1">VLOOKUP($A177,$A$12:$BA$1010,AA$3-($H$3-8),0)*Parameters!$K$17</f>
        <v>#VALUE!</v>
      </c>
      <c r="AB177" s="56" t="e" cm="1">
        <f t="array" aca="1" ref="AB177" ca="1">VLOOKUP($A177,$A$12:$BA$1010,AB$3-($H$3-8),0)*Parameters!$K$17</f>
        <v>#VALUE!</v>
      </c>
      <c r="AC177" s="56" t="e" cm="1">
        <f t="array" aca="1" ref="AC177" ca="1">VLOOKUP($A177,$A$12:$BA$1010,AC$3-($H$3-8),0)*Parameters!$K$17</f>
        <v>#VALUE!</v>
      </c>
      <c r="AD177" s="56" t="e" cm="1">
        <f t="array" aca="1" ref="AD177" ca="1">VLOOKUP($A177,$A$12:$BA$1010,AD$3-($H$3-8),0)*Parameters!$K$17</f>
        <v>#VALUE!</v>
      </c>
      <c r="AE177" s="56" t="e" cm="1">
        <f t="array" aca="1" ref="AE177" ca="1">VLOOKUP($A177,$A$12:$BA$1010,AE$3-($H$3-8),0)*Parameters!$K$17</f>
        <v>#VALUE!</v>
      </c>
      <c r="AF177" s="56" t="e" cm="1">
        <f t="array" aca="1" ref="AF177" ca="1">VLOOKUP($A177,$A$12:$BA$1010,AF$3-($H$3-8),0)*Parameters!$K$17</f>
        <v>#VALUE!</v>
      </c>
      <c r="AG177" s="56" t="e" cm="1">
        <f t="array" aca="1" ref="AG177" ca="1">VLOOKUP($A177,$A$12:$BA$1010,AG$3-($H$3-8),0)*Parameters!$K$17</f>
        <v>#VALUE!</v>
      </c>
      <c r="AH177" s="56" t="e" cm="1">
        <f t="array" aca="1" ref="AH177" ca="1">VLOOKUP($A177,$A$12:$BA$1010,AH$3-($H$3-8),0)*Parameters!$K$17</f>
        <v>#VALUE!</v>
      </c>
      <c r="AI177" s="56" t="e" cm="1">
        <f t="array" aca="1" ref="AI177" ca="1">VLOOKUP($A177,$A$12:$BA$1010,AI$3-($H$3-8),0)*Parameters!$K$17</f>
        <v>#VALUE!</v>
      </c>
      <c r="AJ177" s="56" t="e" cm="1">
        <f t="array" aca="1" ref="AJ177" ca="1">VLOOKUP($A177,$A$12:$BA$1010,AJ$3-($H$3-8),0)*Parameters!$K$17</f>
        <v>#VALUE!</v>
      </c>
      <c r="AK177" s="56" t="e" cm="1">
        <f t="array" aca="1" ref="AK177" ca="1">VLOOKUP($A177,$A$12:$BA$1010,AK$3-($H$3-8),0)*Parameters!$K$17</f>
        <v>#VALUE!</v>
      </c>
      <c r="AL177" s="56" t="e" cm="1">
        <f t="array" aca="1" ref="AL177" ca="1">VLOOKUP($A177,$A$12:$BA$1010,AL$3-($H$3-8),0)*Parameters!$K$17</f>
        <v>#VALUE!</v>
      </c>
      <c r="AM177" s="56"/>
      <c r="AN177" s="56"/>
      <c r="AO177" s="56"/>
      <c r="AP177" s="56"/>
      <c r="AQ177" s="56"/>
    </row>
    <row r="178" spans="1:43" x14ac:dyDescent="0.25">
      <c r="A178" s="386" t="str">
        <f>B178&amp;"_"&amp;D178</f>
        <v>3B_N2</v>
      </c>
      <c r="B178" s="387" t="s">
        <v>165</v>
      </c>
      <c r="C178" s="387" t="s">
        <v>351</v>
      </c>
      <c r="D178" s="388" t="s">
        <v>162</v>
      </c>
      <c r="E178" s="389" t="str">
        <f t="shared" si="89"/>
        <v>Other animals (fur animals)</v>
      </c>
      <c r="F178" s="388" t="s">
        <v>358</v>
      </c>
      <c r="G178" s="390"/>
      <c r="H178" s="391" t="e">
        <f ca="1">SUM(H173:H177)*Parameters!$K$11</f>
        <v>#VALUE!</v>
      </c>
      <c r="I178" s="391" t="e">
        <f ca="1">SUM(I173:I177)*Parameters!$K$11</f>
        <v>#VALUE!</v>
      </c>
      <c r="J178" s="391" t="e">
        <f ca="1">SUM(J173:J177)*Parameters!$K$11</f>
        <v>#VALUE!</v>
      </c>
      <c r="K178" s="391" t="e">
        <f ca="1">SUM(K173:K177)*Parameters!$K$11</f>
        <v>#VALUE!</v>
      </c>
      <c r="L178" s="391" t="e">
        <f ca="1">SUM(L173:L177)*Parameters!$K$11</f>
        <v>#VALUE!</v>
      </c>
      <c r="M178" s="391" t="e">
        <f ca="1">SUM(M173:M177)*Parameters!$K$11</f>
        <v>#VALUE!</v>
      </c>
      <c r="N178" s="391" t="e">
        <f ca="1">SUM(N173:N177)*Parameters!$K$11</f>
        <v>#VALUE!</v>
      </c>
      <c r="O178" s="391" t="e">
        <f ca="1">SUM(O173:O177)*Parameters!$K$11</f>
        <v>#VALUE!</v>
      </c>
      <c r="P178" s="391" t="e">
        <f ca="1">SUM(P173:P177)*Parameters!$K$11</f>
        <v>#VALUE!</v>
      </c>
      <c r="Q178" s="391" t="e">
        <f ca="1">SUM(Q173:Q177)*Parameters!$K$11</f>
        <v>#VALUE!</v>
      </c>
      <c r="R178" s="391" t="e">
        <f ca="1">SUM(R173:R177)*Parameters!$K$11</f>
        <v>#VALUE!</v>
      </c>
      <c r="S178" s="391" t="e">
        <f ca="1">SUM(S173:S177)*Parameters!$K$11</f>
        <v>#VALUE!</v>
      </c>
      <c r="T178" s="391" t="e">
        <f ca="1">SUM(T173:T177)*Parameters!$K$11</f>
        <v>#VALUE!</v>
      </c>
      <c r="U178" s="391" t="e">
        <f ca="1">SUM(U173:U177)*Parameters!$K$11</f>
        <v>#VALUE!</v>
      </c>
      <c r="V178" s="391" t="e">
        <f ca="1">SUM(V173:V177)*Parameters!$K$11</f>
        <v>#VALUE!</v>
      </c>
      <c r="W178" s="391" t="e">
        <f ca="1">SUM(W173:W177)*Parameters!$K$11</f>
        <v>#VALUE!</v>
      </c>
      <c r="X178" s="391" t="e">
        <f ca="1">SUM(X173:X177)*Parameters!$K$11</f>
        <v>#VALUE!</v>
      </c>
      <c r="Y178" s="391" t="e">
        <f ca="1">SUM(Y173:Y177)*Parameters!$K$11</f>
        <v>#VALUE!</v>
      </c>
      <c r="Z178" s="391" t="e">
        <f ca="1">SUM(Z173:Z177)*Parameters!$K$11</f>
        <v>#VALUE!</v>
      </c>
      <c r="AA178" s="391" t="e">
        <f ca="1">SUM(AA173:AA177)*Parameters!$K$11</f>
        <v>#VALUE!</v>
      </c>
      <c r="AB178" s="391" t="e">
        <f ca="1">SUM(AB173:AB177)*Parameters!$K$11</f>
        <v>#VALUE!</v>
      </c>
      <c r="AC178" s="391" t="e">
        <f ca="1">SUM(AC173:AC177)*Parameters!$K$11</f>
        <v>#VALUE!</v>
      </c>
      <c r="AD178" s="391" t="e">
        <f ca="1">SUM(AD173:AD177)*Parameters!$K$11</f>
        <v>#VALUE!</v>
      </c>
      <c r="AE178" s="391" t="e">
        <f ca="1">SUM(AE173:AE177)*Parameters!$K$11</f>
        <v>#VALUE!</v>
      </c>
      <c r="AF178" s="391" t="e">
        <f ca="1">SUM(AF173:AF177)*Parameters!$K$11</f>
        <v>#VALUE!</v>
      </c>
      <c r="AG178" s="391" t="e">
        <f ca="1">SUM(AG173:AG177)*Parameters!$K$11</f>
        <v>#VALUE!</v>
      </c>
      <c r="AH178" s="391" t="e">
        <f ca="1">SUM(AH173:AH177)*Parameters!$K$11</f>
        <v>#VALUE!</v>
      </c>
      <c r="AI178" s="391" t="e">
        <f ca="1">SUM(AI173:AI177)*Parameters!$K$11</f>
        <v>#VALUE!</v>
      </c>
      <c r="AJ178" s="391" t="e">
        <f ca="1">SUM(AJ173:AJ177)*Parameters!$K$11</f>
        <v>#VALUE!</v>
      </c>
      <c r="AK178" s="391" t="e">
        <f ca="1">SUM(AK173:AK177)*Parameters!$K$11</f>
        <v>#VALUE!</v>
      </c>
      <c r="AL178" s="391" t="e">
        <f ca="1">SUM(AL173:AL177)*Parameters!$K$11</f>
        <v>#VALUE!</v>
      </c>
      <c r="AM178" s="391"/>
      <c r="AN178" s="391"/>
      <c r="AO178" s="391"/>
      <c r="AP178" s="391"/>
      <c r="AQ178" s="391"/>
    </row>
    <row r="179" spans="1:43" ht="15.75" x14ac:dyDescent="0.25">
      <c r="A179" s="65" t="s">
        <v>261</v>
      </c>
      <c r="B179" s="31"/>
      <c r="C179" s="32"/>
      <c r="D179" s="32"/>
      <c r="E179" s="32"/>
      <c r="F179" s="32"/>
      <c r="G179" s="222"/>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row>
    <row r="180" spans="1:43" ht="18" x14ac:dyDescent="0.35">
      <c r="A180" s="68" t="s">
        <v>163</v>
      </c>
      <c r="B180" s="52"/>
      <c r="C180" s="42" t="s">
        <v>396</v>
      </c>
      <c r="D180" s="25" t="s">
        <v>153</v>
      </c>
      <c r="E180" s="46" t="str">
        <f t="shared" ref="E180:E185" si="90">$A$1</f>
        <v>Other animals (fur animals)</v>
      </c>
      <c r="F180" s="25" t="s">
        <v>358</v>
      </c>
      <c r="G180" s="175"/>
      <c r="H180" s="146" t="e">
        <f ca="1">H24*Parameters!K$11</f>
        <v>#VALUE!</v>
      </c>
      <c r="I180" s="146" t="e">
        <f ca="1">I24*Parameters!L$11</f>
        <v>#VALUE!</v>
      </c>
      <c r="J180" s="146" t="e">
        <f ca="1">J24*Parameters!M$11</f>
        <v>#VALUE!</v>
      </c>
      <c r="K180" s="146" t="e">
        <f ca="1">K24*Parameters!N$11</f>
        <v>#VALUE!</v>
      </c>
      <c r="L180" s="146" t="e">
        <f ca="1">L24*Parameters!O$11</f>
        <v>#VALUE!</v>
      </c>
      <c r="M180" s="146" t="e">
        <f ca="1">M24*Parameters!P$11</f>
        <v>#VALUE!</v>
      </c>
      <c r="N180" s="146" t="e">
        <f ca="1">N24*Parameters!Q$11</f>
        <v>#VALUE!</v>
      </c>
      <c r="O180" s="146" t="e">
        <f ca="1">O24*Parameters!R$11</f>
        <v>#VALUE!</v>
      </c>
      <c r="P180" s="146" t="e">
        <f ca="1">P24*Parameters!S$11</f>
        <v>#VALUE!</v>
      </c>
      <c r="Q180" s="146" t="e">
        <f ca="1">Q24*Parameters!T$11</f>
        <v>#VALUE!</v>
      </c>
      <c r="R180" s="146" t="e">
        <f ca="1">R24*Parameters!U$11</f>
        <v>#VALUE!</v>
      </c>
      <c r="S180" s="146" t="e">
        <f ca="1">S24*Parameters!V$11</f>
        <v>#VALUE!</v>
      </c>
      <c r="T180" s="146" t="e">
        <f ca="1">T24*Parameters!W$11</f>
        <v>#VALUE!</v>
      </c>
      <c r="U180" s="146" t="e">
        <f ca="1">U24*Parameters!X$11</f>
        <v>#VALUE!</v>
      </c>
      <c r="V180" s="146" t="e">
        <f ca="1">V24*Parameters!Y$11</f>
        <v>#VALUE!</v>
      </c>
      <c r="W180" s="146" t="e">
        <f ca="1">W24*Parameters!Z$11</f>
        <v>#VALUE!</v>
      </c>
      <c r="X180" s="146" t="e">
        <f ca="1">X24*Parameters!AA$11</f>
        <v>#VALUE!</v>
      </c>
      <c r="Y180" s="146" t="e">
        <f ca="1">Y24*Parameters!AB$11</f>
        <v>#VALUE!</v>
      </c>
      <c r="Z180" s="146" t="e">
        <f ca="1">Z24*Parameters!AC$11</f>
        <v>#VALUE!</v>
      </c>
      <c r="AA180" s="146" t="e">
        <f ca="1">AA24*Parameters!AD$11</f>
        <v>#VALUE!</v>
      </c>
      <c r="AB180" s="146" t="e">
        <f ca="1">AB24*Parameters!AE$11</f>
        <v>#VALUE!</v>
      </c>
      <c r="AC180" s="146" t="e">
        <f ca="1">AC24*Parameters!AF$11</f>
        <v>#VALUE!</v>
      </c>
      <c r="AD180" s="146" t="e">
        <f ca="1">AD24*Parameters!AG$11</f>
        <v>#VALUE!</v>
      </c>
      <c r="AE180" s="146" t="e">
        <f ca="1">AE24*Parameters!AH$11</f>
        <v>#VALUE!</v>
      </c>
      <c r="AF180" s="146" t="e">
        <f ca="1">AF24*Parameters!AI$11</f>
        <v>#VALUE!</v>
      </c>
      <c r="AG180" s="146" t="e">
        <f ca="1">AG24*Parameters!AJ$11</f>
        <v>#VALUE!</v>
      </c>
      <c r="AH180" s="146" t="e">
        <f ca="1">AH24*Parameters!AK$11</f>
        <v>#VALUE!</v>
      </c>
      <c r="AI180" s="146" t="e">
        <f ca="1">AI24*Parameters!AL$11</f>
        <v>#VALUE!</v>
      </c>
      <c r="AJ180" s="146" t="e">
        <f ca="1">AJ24*Parameters!AM$11</f>
        <v>#VALUE!</v>
      </c>
      <c r="AK180" s="146" t="e">
        <f ca="1">AK24*Parameters!AN$11</f>
        <v>#VALUE!</v>
      </c>
      <c r="AL180" s="146" t="e">
        <f ca="1">AL24*Parameters!AO$11</f>
        <v>#VALUE!</v>
      </c>
      <c r="AM180" s="146"/>
      <c r="AN180" s="146"/>
      <c r="AO180" s="146"/>
      <c r="AP180" s="146"/>
      <c r="AQ180" s="146"/>
    </row>
    <row r="181" spans="1:43" ht="18" x14ac:dyDescent="0.35">
      <c r="A181" s="68" t="s">
        <v>163</v>
      </c>
      <c r="B181" s="52"/>
      <c r="C181" s="63" t="s">
        <v>248</v>
      </c>
      <c r="D181" s="25" t="s">
        <v>153</v>
      </c>
      <c r="E181" s="46" t="str">
        <f t="shared" si="90"/>
        <v>Other animals (fur animals)</v>
      </c>
      <c r="F181" s="25" t="s">
        <v>358</v>
      </c>
      <c r="G181" s="175"/>
      <c r="H181" s="146" t="e">
        <f ca="1">H52*Parameters!K$11</f>
        <v>#VALUE!</v>
      </c>
      <c r="I181" s="146" t="e">
        <f ca="1">I52*Parameters!L$11</f>
        <v>#VALUE!</v>
      </c>
      <c r="J181" s="146" t="e">
        <f ca="1">J52*Parameters!M$11</f>
        <v>#VALUE!</v>
      </c>
      <c r="K181" s="146" t="e">
        <f ca="1">K52*Parameters!N$11</f>
        <v>#VALUE!</v>
      </c>
      <c r="L181" s="146" t="e">
        <f ca="1">L52*Parameters!O$11</f>
        <v>#VALUE!</v>
      </c>
      <c r="M181" s="146" t="e">
        <f ca="1">M52*Parameters!P$11</f>
        <v>#VALUE!</v>
      </c>
      <c r="N181" s="146" t="e">
        <f ca="1">N52*Parameters!Q$11</f>
        <v>#VALUE!</v>
      </c>
      <c r="O181" s="146" t="e">
        <f ca="1">O52*Parameters!R$11</f>
        <v>#VALUE!</v>
      </c>
      <c r="P181" s="146" t="e">
        <f ca="1">P52*Parameters!S$11</f>
        <v>#VALUE!</v>
      </c>
      <c r="Q181" s="146" t="e">
        <f ca="1">Q52*Parameters!T$11</f>
        <v>#VALUE!</v>
      </c>
      <c r="R181" s="146" t="e">
        <f ca="1">R52*Parameters!U$11</f>
        <v>#VALUE!</v>
      </c>
      <c r="S181" s="146" t="e">
        <f ca="1">S52*Parameters!V$11</f>
        <v>#VALUE!</v>
      </c>
      <c r="T181" s="146" t="e">
        <f ca="1">T52*Parameters!W$11</f>
        <v>#VALUE!</v>
      </c>
      <c r="U181" s="146" t="e">
        <f ca="1">U52*Parameters!X$11</f>
        <v>#VALUE!</v>
      </c>
      <c r="V181" s="146" t="e">
        <f ca="1">V52*Parameters!Y$11</f>
        <v>#VALUE!</v>
      </c>
      <c r="W181" s="146" t="e">
        <f ca="1">W52*Parameters!Z$11</f>
        <v>#VALUE!</v>
      </c>
      <c r="X181" s="146" t="e">
        <f ca="1">X52*Parameters!AA$11</f>
        <v>#VALUE!</v>
      </c>
      <c r="Y181" s="146" t="e">
        <f ca="1">Y52*Parameters!AB$11</f>
        <v>#VALUE!</v>
      </c>
      <c r="Z181" s="146" t="e">
        <f ca="1">Z52*Parameters!AC$11</f>
        <v>#VALUE!</v>
      </c>
      <c r="AA181" s="146" t="e">
        <f ca="1">AA52*Parameters!AD$11</f>
        <v>#VALUE!</v>
      </c>
      <c r="AB181" s="146" t="e">
        <f ca="1">AB52*Parameters!AE$11</f>
        <v>#VALUE!</v>
      </c>
      <c r="AC181" s="146" t="e">
        <f ca="1">AC52*Parameters!AF$11</f>
        <v>#VALUE!</v>
      </c>
      <c r="AD181" s="146" t="e">
        <f ca="1">AD52*Parameters!AG$11</f>
        <v>#VALUE!</v>
      </c>
      <c r="AE181" s="146" t="e">
        <f ca="1">AE52*Parameters!AH$11</f>
        <v>#VALUE!</v>
      </c>
      <c r="AF181" s="146" t="e">
        <f ca="1">AF52*Parameters!AI$11</f>
        <v>#VALUE!</v>
      </c>
      <c r="AG181" s="146" t="e">
        <f ca="1">AG52*Parameters!AJ$11</f>
        <v>#VALUE!</v>
      </c>
      <c r="AH181" s="146" t="e">
        <f ca="1">AH52*Parameters!AK$11</f>
        <v>#VALUE!</v>
      </c>
      <c r="AI181" s="146" t="e">
        <f ca="1">AI52*Parameters!AL$11</f>
        <v>#VALUE!</v>
      </c>
      <c r="AJ181" s="146" t="e">
        <f ca="1">AJ52*Parameters!AM$11</f>
        <v>#VALUE!</v>
      </c>
      <c r="AK181" s="146" t="e">
        <f ca="1">AK52*Parameters!AN$11</f>
        <v>#VALUE!</v>
      </c>
      <c r="AL181" s="146" t="e">
        <f ca="1">AL52*Parameters!AO$11</f>
        <v>#VALUE!</v>
      </c>
      <c r="AM181" s="146"/>
      <c r="AN181" s="146"/>
      <c r="AO181" s="146"/>
      <c r="AP181" s="146"/>
      <c r="AQ181" s="146"/>
    </row>
    <row r="182" spans="1:43" ht="18" x14ac:dyDescent="0.25">
      <c r="A182" s="68" t="s">
        <v>164</v>
      </c>
      <c r="B182" s="52"/>
      <c r="C182" s="109" t="s">
        <v>398</v>
      </c>
      <c r="D182" s="25" t="s">
        <v>153</v>
      </c>
      <c r="E182" s="46" t="str">
        <f t="shared" si="90"/>
        <v>Other animals (fur animals)</v>
      </c>
      <c r="F182" s="25" t="s">
        <v>358</v>
      </c>
      <c r="G182" s="175"/>
      <c r="H182" s="146" t="e">
        <f ca="1">H21*Parameters!K$11</f>
        <v>#VALUE!</v>
      </c>
      <c r="I182" s="146" t="e">
        <f ca="1">I21*Parameters!L$11</f>
        <v>#VALUE!</v>
      </c>
      <c r="J182" s="146" t="e">
        <f ca="1">J21*Parameters!M$11</f>
        <v>#VALUE!</v>
      </c>
      <c r="K182" s="146" t="e">
        <f ca="1">K21*Parameters!N$11</f>
        <v>#VALUE!</v>
      </c>
      <c r="L182" s="146" t="e">
        <f ca="1">L21*Parameters!O$11</f>
        <v>#VALUE!</v>
      </c>
      <c r="M182" s="146" t="e">
        <f ca="1">M21*Parameters!P$11</f>
        <v>#VALUE!</v>
      </c>
      <c r="N182" s="146" t="e">
        <f ca="1">N21*Parameters!Q$11</f>
        <v>#VALUE!</v>
      </c>
      <c r="O182" s="146" t="e">
        <f ca="1">O21*Parameters!R$11</f>
        <v>#VALUE!</v>
      </c>
      <c r="P182" s="146" t="e">
        <f ca="1">P21*Parameters!S$11</f>
        <v>#VALUE!</v>
      </c>
      <c r="Q182" s="146" t="e">
        <f ca="1">Q21*Parameters!T$11</f>
        <v>#VALUE!</v>
      </c>
      <c r="R182" s="146" t="e">
        <f ca="1">R21*Parameters!U$11</f>
        <v>#VALUE!</v>
      </c>
      <c r="S182" s="146" t="e">
        <f ca="1">S21*Parameters!V$11</f>
        <v>#VALUE!</v>
      </c>
      <c r="T182" s="146" t="e">
        <f ca="1">T21*Parameters!W$11</f>
        <v>#VALUE!</v>
      </c>
      <c r="U182" s="146" t="e">
        <f ca="1">U21*Parameters!X$11</f>
        <v>#VALUE!</v>
      </c>
      <c r="V182" s="146" t="e">
        <f ca="1">V21*Parameters!Y$11</f>
        <v>#VALUE!</v>
      </c>
      <c r="W182" s="146" t="e">
        <f ca="1">W21*Parameters!Z$11</f>
        <v>#VALUE!</v>
      </c>
      <c r="X182" s="146" t="e">
        <f ca="1">X21*Parameters!AA$11</f>
        <v>#VALUE!</v>
      </c>
      <c r="Y182" s="146" t="e">
        <f ca="1">Y21*Parameters!AB$11</f>
        <v>#VALUE!</v>
      </c>
      <c r="Z182" s="146" t="e">
        <f ca="1">Z21*Parameters!AC$11</f>
        <v>#VALUE!</v>
      </c>
      <c r="AA182" s="146" t="e">
        <f ca="1">AA21*Parameters!AD$11</f>
        <v>#VALUE!</v>
      </c>
      <c r="AB182" s="146" t="e">
        <f ca="1">AB21*Parameters!AE$11</f>
        <v>#VALUE!</v>
      </c>
      <c r="AC182" s="146" t="e">
        <f ca="1">AC21*Parameters!AF$11</f>
        <v>#VALUE!</v>
      </c>
      <c r="AD182" s="146" t="e">
        <f ca="1">AD21*Parameters!AG$11</f>
        <v>#VALUE!</v>
      </c>
      <c r="AE182" s="146" t="e">
        <f ca="1">AE21*Parameters!AH$11</f>
        <v>#VALUE!</v>
      </c>
      <c r="AF182" s="146" t="e">
        <f ca="1">AF21*Parameters!AI$11</f>
        <v>#VALUE!</v>
      </c>
      <c r="AG182" s="146" t="e">
        <f ca="1">AG21*Parameters!AJ$11</f>
        <v>#VALUE!</v>
      </c>
      <c r="AH182" s="146" t="e">
        <f ca="1">AH21*Parameters!AK$11</f>
        <v>#VALUE!</v>
      </c>
      <c r="AI182" s="146" t="e">
        <f ca="1">AI21*Parameters!AL$11</f>
        <v>#VALUE!</v>
      </c>
      <c r="AJ182" s="146" t="e">
        <f ca="1">AJ21*Parameters!AM$11</f>
        <v>#VALUE!</v>
      </c>
      <c r="AK182" s="146" t="e">
        <f ca="1">AK21*Parameters!AN$11</f>
        <v>#VALUE!</v>
      </c>
      <c r="AL182" s="146" t="e">
        <f ca="1">AL21*Parameters!AO$11</f>
        <v>#VALUE!</v>
      </c>
      <c r="AM182" s="146"/>
      <c r="AN182" s="146"/>
      <c r="AO182" s="146"/>
      <c r="AP182" s="146"/>
      <c r="AQ182" s="146"/>
    </row>
    <row r="183" spans="1:43" x14ac:dyDescent="0.25">
      <c r="A183" s="68" t="s">
        <v>164</v>
      </c>
      <c r="B183" s="52"/>
      <c r="C183" s="12" t="s">
        <v>702</v>
      </c>
      <c r="D183" s="25" t="s">
        <v>153</v>
      </c>
      <c r="E183" s="46" t="str">
        <f t="shared" si="90"/>
        <v>Other animals (fur animals)</v>
      </c>
      <c r="F183" s="25" t="s">
        <v>358</v>
      </c>
      <c r="G183" s="215"/>
      <c r="H183" s="62" t="e">
        <f ca="1">(SUM(H46:H48)+SUM(H88:H95)+H100*14/17)*Parameters!K$11</f>
        <v>#VALUE!</v>
      </c>
      <c r="I183" s="62" t="e">
        <f ca="1">(SUM(I46:I48)+SUM(I88:I95)+I100*14/17)*Parameters!L$11</f>
        <v>#VALUE!</v>
      </c>
      <c r="J183" s="62" t="e">
        <f ca="1">(SUM(J46:J48)+SUM(J88:J95)+J100*14/17)*Parameters!M$11</f>
        <v>#VALUE!</v>
      </c>
      <c r="K183" s="62" t="e">
        <f ca="1">(SUM(K46:K48)+SUM(K88:K95)+K100*14/17)*Parameters!N$11</f>
        <v>#VALUE!</v>
      </c>
      <c r="L183" s="62" t="e">
        <f ca="1">(SUM(L46:L48)+SUM(L88:L95)+L100*14/17)*Parameters!O$11</f>
        <v>#VALUE!</v>
      </c>
      <c r="M183" s="62" t="e">
        <f ca="1">(SUM(M46:M48)+SUM(M88:M95)+M100*14/17)*Parameters!P$11</f>
        <v>#VALUE!</v>
      </c>
      <c r="N183" s="62" t="e">
        <f ca="1">(SUM(N46:N48)+SUM(N88:N95)+N100*14/17)*Parameters!Q$11</f>
        <v>#VALUE!</v>
      </c>
      <c r="O183" s="62" t="e">
        <f ca="1">(SUM(O46:O48)+SUM(O88:O95)+O100*14/17)*Parameters!R$11</f>
        <v>#VALUE!</v>
      </c>
      <c r="P183" s="62" t="e">
        <f ca="1">(SUM(P46:P48)+SUM(P88:P95)+P100*14/17)*Parameters!S$11</f>
        <v>#VALUE!</v>
      </c>
      <c r="Q183" s="62" t="e">
        <f ca="1">(SUM(Q46:Q48)+SUM(Q88:Q95)+Q100*14/17)*Parameters!T$11</f>
        <v>#VALUE!</v>
      </c>
      <c r="R183" s="62" t="e">
        <f ca="1">(SUM(R46:R48)+SUM(R88:R95)+R100*14/17)*Parameters!U$11</f>
        <v>#VALUE!</v>
      </c>
      <c r="S183" s="62" t="e">
        <f ca="1">(SUM(S46:S48)+SUM(S88:S95)+S100*14/17)*Parameters!V$11</f>
        <v>#VALUE!</v>
      </c>
      <c r="T183" s="62" t="e">
        <f ca="1">(SUM(T46:T48)+SUM(T88:T95)+T100*14/17)*Parameters!W$11</f>
        <v>#VALUE!</v>
      </c>
      <c r="U183" s="62" t="e">
        <f ca="1">(SUM(U46:U48)+SUM(U88:U95)+U100*14/17)*Parameters!X$11</f>
        <v>#VALUE!</v>
      </c>
      <c r="V183" s="62" t="e">
        <f ca="1">(SUM(V46:V48)+SUM(V88:V95)+V100*14/17)*Parameters!Y$11</f>
        <v>#VALUE!</v>
      </c>
      <c r="W183" s="62" t="e">
        <f ca="1">(SUM(W46:W48)+SUM(W88:W95)+W100*14/17)*Parameters!Z$11</f>
        <v>#VALUE!</v>
      </c>
      <c r="X183" s="62" t="e">
        <f ca="1">(SUM(X46:X48)+SUM(X88:X95)+X100*14/17)*Parameters!AA$11</f>
        <v>#VALUE!</v>
      </c>
      <c r="Y183" s="62" t="e">
        <f ca="1">(SUM(Y46:Y48)+SUM(Y88:Y95)+Y100*14/17)*Parameters!AB$11</f>
        <v>#VALUE!</v>
      </c>
      <c r="Z183" s="62" t="e">
        <f ca="1">(SUM(Z46:Z48)+SUM(Z88:Z95)+Z100*14/17)*Parameters!AC$11</f>
        <v>#VALUE!</v>
      </c>
      <c r="AA183" s="62" t="e">
        <f ca="1">(SUM(AA46:AA48)+SUM(AA88:AA95)+AA100*14/17)*Parameters!AD$11</f>
        <v>#VALUE!</v>
      </c>
      <c r="AB183" s="62" t="e">
        <f ca="1">(SUM(AB46:AB48)+SUM(AB88:AB95)+AB100*14/17)*Parameters!AE$11</f>
        <v>#VALUE!</v>
      </c>
      <c r="AC183" s="62" t="e">
        <f ca="1">(SUM(AC46:AC48)+SUM(AC88:AC95)+AC100*14/17)*Parameters!AF$11</f>
        <v>#VALUE!</v>
      </c>
      <c r="AD183" s="62" t="e">
        <f ca="1">(SUM(AD46:AD48)+SUM(AD88:AD95)+AD100*14/17)*Parameters!AG$11</f>
        <v>#VALUE!</v>
      </c>
      <c r="AE183" s="62" t="e">
        <f ca="1">(SUM(AE46:AE48)+SUM(AE88:AE95)+AE100*14/17)*Parameters!AH$11</f>
        <v>#VALUE!</v>
      </c>
      <c r="AF183" s="62" t="e">
        <f ca="1">(SUM(AF46:AF48)+SUM(AF88:AF95)+AF100*14/17)*Parameters!AI$11</f>
        <v>#VALUE!</v>
      </c>
      <c r="AG183" s="62" t="e">
        <f ca="1">(SUM(AG46:AG48)+SUM(AG88:AG95)+AG100*14/17)*Parameters!AJ$11</f>
        <v>#VALUE!</v>
      </c>
      <c r="AH183" s="62" t="e">
        <f ca="1">(SUM(AH46:AH48)+SUM(AH88:AH95)+AH100*14/17)*Parameters!AK$11</f>
        <v>#VALUE!</v>
      </c>
      <c r="AI183" s="62" t="e">
        <f ca="1">(SUM(AI46:AI48)+SUM(AI88:AI95)+AI100*14/17)*Parameters!AL$11</f>
        <v>#VALUE!</v>
      </c>
      <c r="AJ183" s="62" t="e">
        <f ca="1">(SUM(AJ46:AJ48)+SUM(AJ88:AJ95)+AJ100*14/17)*Parameters!AM$11</f>
        <v>#VALUE!</v>
      </c>
      <c r="AK183" s="62" t="e">
        <f ca="1">(SUM(AK46:AK48)+SUM(AK88:AK95)+AK100*14/17)*Parameters!AN$11</f>
        <v>#VALUE!</v>
      </c>
      <c r="AL183" s="62" t="e">
        <f ca="1">(SUM(AL46:AL48)+SUM(AL88:AL95)+AL100*14/17)*Parameters!AO$11</f>
        <v>#VALUE!</v>
      </c>
      <c r="AM183" s="62"/>
      <c r="AN183" s="62"/>
      <c r="AO183" s="62"/>
      <c r="AP183" s="62"/>
      <c r="AQ183" s="62"/>
    </row>
    <row r="184" spans="1:43" ht="18" x14ac:dyDescent="0.25">
      <c r="A184" s="68" t="s">
        <v>164</v>
      </c>
      <c r="B184" s="52"/>
      <c r="C184" s="110" t="s">
        <v>397</v>
      </c>
      <c r="D184" s="25"/>
      <c r="E184" s="46" t="str">
        <f t="shared" si="90"/>
        <v>Other animals (fur animals)</v>
      </c>
      <c r="F184" s="25" t="s">
        <v>358</v>
      </c>
      <c r="G184" s="175"/>
      <c r="H184" s="147" t="e">
        <f ca="1">(H108+H110)*Parameters!K$11</f>
        <v>#VALUE!</v>
      </c>
      <c r="I184" s="147" t="e">
        <f ca="1">(I108+I110)*Parameters!L$11</f>
        <v>#VALUE!</v>
      </c>
      <c r="J184" s="147" t="e">
        <f ca="1">(J108+J110)*Parameters!M$11</f>
        <v>#VALUE!</v>
      </c>
      <c r="K184" s="147" t="e">
        <f ca="1">(K108+K110)*Parameters!N$11</f>
        <v>#VALUE!</v>
      </c>
      <c r="L184" s="147" t="e">
        <f ca="1">(L108+L110)*Parameters!O$11</f>
        <v>#VALUE!</v>
      </c>
      <c r="M184" s="147" t="e">
        <f ca="1">(M108+M110)*Parameters!P$11</f>
        <v>#VALUE!</v>
      </c>
      <c r="N184" s="147" t="e">
        <f ca="1">(N108+N110)*Parameters!Q$11</f>
        <v>#VALUE!</v>
      </c>
      <c r="O184" s="147" t="e">
        <f ca="1">(O108+O110)*Parameters!R$11</f>
        <v>#VALUE!</v>
      </c>
      <c r="P184" s="147" t="e">
        <f ca="1">(P108+P110)*Parameters!S$11</f>
        <v>#VALUE!</v>
      </c>
      <c r="Q184" s="147" t="e">
        <f ca="1">(Q108+Q110)*Parameters!T$11</f>
        <v>#VALUE!</v>
      </c>
      <c r="R184" s="147" t="e">
        <f ca="1">(R108+R110)*Parameters!U$11</f>
        <v>#VALUE!</v>
      </c>
      <c r="S184" s="147" t="e">
        <f ca="1">(S108+S110)*Parameters!V$11</f>
        <v>#VALUE!</v>
      </c>
      <c r="T184" s="147" t="e">
        <f ca="1">(T108+T110)*Parameters!W$11</f>
        <v>#VALUE!</v>
      </c>
      <c r="U184" s="147" t="e">
        <f ca="1">(U108+U110)*Parameters!X$11</f>
        <v>#VALUE!</v>
      </c>
      <c r="V184" s="147" t="e">
        <f ca="1">(V108+V110)*Parameters!Y$11</f>
        <v>#VALUE!</v>
      </c>
      <c r="W184" s="147" t="e">
        <f ca="1">(W108+W110)*Parameters!Z$11</f>
        <v>#VALUE!</v>
      </c>
      <c r="X184" s="147" t="e">
        <f ca="1">(X108+X110)*Parameters!AA$11</f>
        <v>#VALUE!</v>
      </c>
      <c r="Y184" s="147" t="e">
        <f ca="1">(Y108+Y110)*Parameters!AB$11</f>
        <v>#VALUE!</v>
      </c>
      <c r="Z184" s="147" t="e">
        <f ca="1">(Z108+Z110)*Parameters!AC$11</f>
        <v>#VALUE!</v>
      </c>
      <c r="AA184" s="147" t="e">
        <f ca="1">(AA108+AA110)*Parameters!AD$11</f>
        <v>#VALUE!</v>
      </c>
      <c r="AB184" s="147" t="e">
        <f ca="1">(AB108+AB110)*Parameters!AE$11</f>
        <v>#VALUE!</v>
      </c>
      <c r="AC184" s="147" t="e">
        <f ca="1">(AC108+AC110)*Parameters!AF$11</f>
        <v>#VALUE!</v>
      </c>
      <c r="AD184" s="147" t="e">
        <f ca="1">(AD108+AD110)*Parameters!AG$11</f>
        <v>#VALUE!</v>
      </c>
      <c r="AE184" s="147" t="e">
        <f ca="1">(AE108+AE110)*Parameters!AH$11</f>
        <v>#VALUE!</v>
      </c>
      <c r="AF184" s="147" t="e">
        <f ca="1">(AF108+AF110)*Parameters!AI$11</f>
        <v>#VALUE!</v>
      </c>
      <c r="AG184" s="147" t="e">
        <f ca="1">(AG108+AG110)*Parameters!AJ$11</f>
        <v>#VALUE!</v>
      </c>
      <c r="AH184" s="147" t="e">
        <f ca="1">(AH108+AH110)*Parameters!AK$11</f>
        <v>#VALUE!</v>
      </c>
      <c r="AI184" s="147" t="e">
        <f ca="1">(AI108+AI110)*Parameters!AL$11</f>
        <v>#VALUE!</v>
      </c>
      <c r="AJ184" s="147" t="e">
        <f ca="1">(AJ108+AJ110)*Parameters!AM$11</f>
        <v>#VALUE!</v>
      </c>
      <c r="AK184" s="147" t="e">
        <f ca="1">(AK108+AK110)*Parameters!AN$11</f>
        <v>#VALUE!</v>
      </c>
      <c r="AL184" s="147" t="e">
        <f ca="1">(AL108+AL110)*Parameters!AO$11</f>
        <v>#VALUE!</v>
      </c>
      <c r="AM184" s="147"/>
      <c r="AN184" s="147"/>
      <c r="AO184" s="147"/>
      <c r="AP184" s="147"/>
      <c r="AQ184" s="147"/>
    </row>
    <row r="185" spans="1:43" x14ac:dyDescent="0.25">
      <c r="A185" s="68" t="s">
        <v>720</v>
      </c>
      <c r="B185" s="52"/>
      <c r="C185" s="82" t="s">
        <v>410</v>
      </c>
      <c r="D185" s="25"/>
      <c r="E185" s="46" t="str">
        <f t="shared" si="90"/>
        <v>Other animals (fur animals)</v>
      </c>
      <c r="F185" s="25"/>
      <c r="G185" s="225" t="str">
        <f ca="1">IFERROR(IF(ABS(SUM($H185:AQ185))&lt;0.0000000001,"OK","Error - all years do not = 0"),"Error - check input data")</f>
        <v>Error - check input data</v>
      </c>
      <c r="H185" s="148" t="e">
        <f t="shared" ref="H185:AL185" ca="1" si="91">(H180+H181) - (H182+H183+H184)</f>
        <v>#VALUE!</v>
      </c>
      <c r="I185" s="148" t="e">
        <f t="shared" ca="1" si="91"/>
        <v>#VALUE!</v>
      </c>
      <c r="J185" s="148" t="e">
        <f t="shared" ca="1" si="91"/>
        <v>#VALUE!</v>
      </c>
      <c r="K185" s="148" t="e">
        <f t="shared" ca="1" si="91"/>
        <v>#VALUE!</v>
      </c>
      <c r="L185" s="148" t="e">
        <f t="shared" ca="1" si="91"/>
        <v>#VALUE!</v>
      </c>
      <c r="M185" s="148" t="e">
        <f t="shared" ca="1" si="91"/>
        <v>#VALUE!</v>
      </c>
      <c r="N185" s="148" t="e">
        <f t="shared" ca="1" si="91"/>
        <v>#VALUE!</v>
      </c>
      <c r="O185" s="148" t="e">
        <f t="shared" ca="1" si="91"/>
        <v>#VALUE!</v>
      </c>
      <c r="P185" s="148" t="e">
        <f t="shared" ca="1" si="91"/>
        <v>#VALUE!</v>
      </c>
      <c r="Q185" s="148" t="e">
        <f t="shared" ca="1" si="91"/>
        <v>#VALUE!</v>
      </c>
      <c r="R185" s="148" t="e">
        <f t="shared" ca="1" si="91"/>
        <v>#VALUE!</v>
      </c>
      <c r="S185" s="148" t="e">
        <f t="shared" ca="1" si="91"/>
        <v>#VALUE!</v>
      </c>
      <c r="T185" s="148" t="e">
        <f t="shared" ca="1" si="91"/>
        <v>#VALUE!</v>
      </c>
      <c r="U185" s="148" t="e">
        <f t="shared" ca="1" si="91"/>
        <v>#VALUE!</v>
      </c>
      <c r="V185" s="148" t="e">
        <f t="shared" ca="1" si="91"/>
        <v>#VALUE!</v>
      </c>
      <c r="W185" s="148" t="e">
        <f t="shared" ca="1" si="91"/>
        <v>#VALUE!</v>
      </c>
      <c r="X185" s="148" t="e">
        <f t="shared" ca="1" si="91"/>
        <v>#VALUE!</v>
      </c>
      <c r="Y185" s="148" t="e">
        <f t="shared" ca="1" si="91"/>
        <v>#VALUE!</v>
      </c>
      <c r="Z185" s="148" t="e">
        <f t="shared" ca="1" si="91"/>
        <v>#VALUE!</v>
      </c>
      <c r="AA185" s="148" t="e">
        <f t="shared" ca="1" si="91"/>
        <v>#VALUE!</v>
      </c>
      <c r="AB185" s="148" t="e">
        <f t="shared" ca="1" si="91"/>
        <v>#VALUE!</v>
      </c>
      <c r="AC185" s="148" t="e">
        <f t="shared" ca="1" si="91"/>
        <v>#VALUE!</v>
      </c>
      <c r="AD185" s="148" t="e">
        <f t="shared" ca="1" si="91"/>
        <v>#VALUE!</v>
      </c>
      <c r="AE185" s="148" t="e">
        <f t="shared" ca="1" si="91"/>
        <v>#VALUE!</v>
      </c>
      <c r="AF185" s="148" t="e">
        <f t="shared" ca="1" si="91"/>
        <v>#VALUE!</v>
      </c>
      <c r="AG185" s="148" t="e">
        <f t="shared" ca="1" si="91"/>
        <v>#VALUE!</v>
      </c>
      <c r="AH185" s="148" t="e">
        <f t="shared" ca="1" si="91"/>
        <v>#VALUE!</v>
      </c>
      <c r="AI185" s="148" t="e">
        <f t="shared" ca="1" si="91"/>
        <v>#VALUE!</v>
      </c>
      <c r="AJ185" s="148" t="e">
        <f t="shared" ca="1" si="91"/>
        <v>#VALUE!</v>
      </c>
      <c r="AK185" s="148" t="e">
        <f t="shared" ca="1" si="91"/>
        <v>#VALUE!</v>
      </c>
      <c r="AL185" s="148" t="e">
        <f t="shared" ca="1" si="91"/>
        <v>#VALUE!</v>
      </c>
      <c r="AM185" s="148"/>
      <c r="AN185" s="148"/>
      <c r="AO185" s="148"/>
      <c r="AP185" s="148"/>
      <c r="AQ185" s="148"/>
    </row>
    <row r="186" spans="1:43" ht="15.75" x14ac:dyDescent="0.25">
      <c r="A186" s="383" t="s">
        <v>723</v>
      </c>
      <c r="B186" s="31"/>
      <c r="C186" s="32"/>
      <c r="D186" s="32"/>
      <c r="E186" s="32"/>
      <c r="F186" s="32"/>
      <c r="G186" s="222"/>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row>
    <row r="187" spans="1:43" ht="18" x14ac:dyDescent="0.25">
      <c r="A187" s="104" t="s">
        <v>393</v>
      </c>
      <c r="B187" s="52"/>
      <c r="C187" s="52" t="s">
        <v>236</v>
      </c>
      <c r="D187" s="53" t="s">
        <v>153</v>
      </c>
      <c r="E187" s="54" t="str">
        <f t="shared" ref="E187:E189" si="92">$A$1</f>
        <v>Other animals (fur animals)</v>
      </c>
      <c r="F187" s="53" t="s">
        <v>122</v>
      </c>
      <c r="G187" s="181"/>
      <c r="H187" s="70" t="e">
        <f t="shared" ref="H187:AL187" ca="1" si="93">H24+H52</f>
        <v>#VALUE!</v>
      </c>
      <c r="I187" s="70" t="e">
        <f t="shared" ca="1" si="93"/>
        <v>#VALUE!</v>
      </c>
      <c r="J187" s="70" t="e">
        <f t="shared" ca="1" si="93"/>
        <v>#VALUE!</v>
      </c>
      <c r="K187" s="70" t="e">
        <f t="shared" ca="1" si="93"/>
        <v>#VALUE!</v>
      </c>
      <c r="L187" s="70" t="e">
        <f t="shared" ca="1" si="93"/>
        <v>#VALUE!</v>
      </c>
      <c r="M187" s="70" t="e">
        <f t="shared" ca="1" si="93"/>
        <v>#VALUE!</v>
      </c>
      <c r="N187" s="70" t="e">
        <f t="shared" ca="1" si="93"/>
        <v>#VALUE!</v>
      </c>
      <c r="O187" s="70" t="e">
        <f t="shared" ca="1" si="93"/>
        <v>#VALUE!</v>
      </c>
      <c r="P187" s="70" t="e">
        <f t="shared" ca="1" si="93"/>
        <v>#VALUE!</v>
      </c>
      <c r="Q187" s="70" t="e">
        <f t="shared" ca="1" si="93"/>
        <v>#VALUE!</v>
      </c>
      <c r="R187" s="70" t="e">
        <f t="shared" ca="1" si="93"/>
        <v>#VALUE!</v>
      </c>
      <c r="S187" s="70" t="e">
        <f t="shared" ca="1" si="93"/>
        <v>#VALUE!</v>
      </c>
      <c r="T187" s="70" t="e">
        <f t="shared" ca="1" si="93"/>
        <v>#VALUE!</v>
      </c>
      <c r="U187" s="70" t="e">
        <f t="shared" ca="1" si="93"/>
        <v>#VALUE!</v>
      </c>
      <c r="V187" s="70" t="e">
        <f t="shared" ca="1" si="93"/>
        <v>#VALUE!</v>
      </c>
      <c r="W187" s="70" t="e">
        <f t="shared" ca="1" si="93"/>
        <v>#VALUE!</v>
      </c>
      <c r="X187" s="70" t="e">
        <f t="shared" ca="1" si="93"/>
        <v>#VALUE!</v>
      </c>
      <c r="Y187" s="70" t="e">
        <f t="shared" ca="1" si="93"/>
        <v>#VALUE!</v>
      </c>
      <c r="Z187" s="70" t="e">
        <f t="shared" ca="1" si="93"/>
        <v>#VALUE!</v>
      </c>
      <c r="AA187" s="70" t="e">
        <f t="shared" ca="1" si="93"/>
        <v>#VALUE!</v>
      </c>
      <c r="AB187" s="70" t="e">
        <f t="shared" ca="1" si="93"/>
        <v>#VALUE!</v>
      </c>
      <c r="AC187" s="70" t="e">
        <f t="shared" ca="1" si="93"/>
        <v>#VALUE!</v>
      </c>
      <c r="AD187" s="70" t="e">
        <f t="shared" ca="1" si="93"/>
        <v>#VALUE!</v>
      </c>
      <c r="AE187" s="70" t="e">
        <f t="shared" ca="1" si="93"/>
        <v>#VALUE!</v>
      </c>
      <c r="AF187" s="70" t="e">
        <f t="shared" ca="1" si="93"/>
        <v>#VALUE!</v>
      </c>
      <c r="AG187" s="70" t="e">
        <f t="shared" ca="1" si="93"/>
        <v>#VALUE!</v>
      </c>
      <c r="AH187" s="70" t="e">
        <f t="shared" ca="1" si="93"/>
        <v>#VALUE!</v>
      </c>
      <c r="AI187" s="70" t="e">
        <f t="shared" ca="1" si="93"/>
        <v>#VALUE!</v>
      </c>
      <c r="AJ187" s="70" t="e">
        <f t="shared" ca="1" si="93"/>
        <v>#VALUE!</v>
      </c>
      <c r="AK187" s="70" t="e">
        <f t="shared" ca="1" si="93"/>
        <v>#VALUE!</v>
      </c>
      <c r="AL187" s="70" t="e">
        <f t="shared" ca="1" si="93"/>
        <v>#VALUE!</v>
      </c>
      <c r="AM187" s="146"/>
      <c r="AN187" s="146"/>
      <c r="AO187" s="146"/>
      <c r="AP187" s="146"/>
      <c r="AQ187" s="146"/>
    </row>
    <row r="188" spans="1:43" ht="18.75" x14ac:dyDescent="0.35">
      <c r="A188" s="82" t="s">
        <v>395</v>
      </c>
      <c r="B188" s="52"/>
      <c r="C188" s="52" t="s">
        <v>237</v>
      </c>
      <c r="D188" s="53" t="s">
        <v>153</v>
      </c>
      <c r="E188" s="54" t="str">
        <f t="shared" si="92"/>
        <v>Other animals (fur animals)</v>
      </c>
      <c r="F188" s="53" t="s">
        <v>122</v>
      </c>
      <c r="G188" s="175" t="s">
        <v>718</v>
      </c>
      <c r="H188" s="70" t="e">
        <f ca="1">SUM(H46:H48)+SUM(H88:H95)+H100*Parameters!K$18+SUM(H116:H117)+SUM(H120:H120)+H122+H133+H136</f>
        <v>#VALUE!</v>
      </c>
      <c r="I188" s="70" t="e">
        <f ca="1">SUM(I46:I48)+SUM(I88:I95)+I100*Parameters!L$18+SUM(I116:I117)+SUM(I120:I120)+I122+I133+I136</f>
        <v>#VALUE!</v>
      </c>
      <c r="J188" s="70" t="e">
        <f ca="1">SUM(J46:J48)+SUM(J88:J95)+J100*Parameters!M$18+SUM(J116:J117)+SUM(J120:J120)+J122+J133+J136</f>
        <v>#VALUE!</v>
      </c>
      <c r="K188" s="70" t="e">
        <f ca="1">SUM(K46:K48)+SUM(K88:K95)+K100*Parameters!N$18+SUM(K116:K117)+SUM(K120:K120)+K122+K133+K136</f>
        <v>#VALUE!</v>
      </c>
      <c r="L188" s="70" t="e">
        <f ca="1">SUM(L46:L48)+SUM(L88:L95)+L100*Parameters!O$18+SUM(L116:L117)+SUM(L120:L120)+L122+L133+L136</f>
        <v>#VALUE!</v>
      </c>
      <c r="M188" s="70" t="e">
        <f ca="1">SUM(M46:M48)+SUM(M88:M95)+M100*Parameters!P$18+SUM(M116:M117)+SUM(M120:M120)+M122+M133+M136</f>
        <v>#VALUE!</v>
      </c>
      <c r="N188" s="70" t="e">
        <f ca="1">SUM(N46:N48)+SUM(N88:N95)+N100*Parameters!Q$18+SUM(N116:N117)+SUM(N120:N120)+N122+N133+N136</f>
        <v>#VALUE!</v>
      </c>
      <c r="O188" s="70" t="e">
        <f ca="1">SUM(O46:O48)+SUM(O88:O95)+O100*Parameters!R$18+SUM(O116:O117)+SUM(O120:O120)+O122+O133+O136</f>
        <v>#VALUE!</v>
      </c>
      <c r="P188" s="70" t="e">
        <f ca="1">SUM(P46:P48)+SUM(P88:P95)+P100*Parameters!S$18+SUM(P116:P117)+SUM(P120:P120)+P122+P133+P136</f>
        <v>#VALUE!</v>
      </c>
      <c r="Q188" s="70" t="e">
        <f ca="1">SUM(Q46:Q48)+SUM(Q88:Q95)+Q100*Parameters!T$18+SUM(Q116:Q117)+SUM(Q120:Q120)+Q122+Q133+Q136</f>
        <v>#VALUE!</v>
      </c>
      <c r="R188" s="70" t="e">
        <f ca="1">SUM(R46:R48)+SUM(R88:R95)+R100*Parameters!U$18+SUM(R116:R117)+SUM(R120:R120)+R122+R133+R136</f>
        <v>#VALUE!</v>
      </c>
      <c r="S188" s="70" t="e">
        <f ca="1">SUM(S46:S48)+SUM(S88:S95)+S100*Parameters!V$18+SUM(S116:S117)+SUM(S120:S120)+S122+S133+S136</f>
        <v>#VALUE!</v>
      </c>
      <c r="T188" s="70" t="e">
        <f ca="1">SUM(T46:T48)+SUM(T88:T95)+T100*Parameters!W$18+SUM(T116:T117)+SUM(T120:T120)+T122+T133+T136</f>
        <v>#VALUE!</v>
      </c>
      <c r="U188" s="70" t="e">
        <f ca="1">SUM(U46:U48)+SUM(U88:U95)+U100*Parameters!X$18+SUM(U116:U117)+SUM(U120:U120)+U122+U133+U136</f>
        <v>#VALUE!</v>
      </c>
      <c r="V188" s="70" t="e">
        <f ca="1">SUM(V46:V48)+SUM(V88:V95)+V100*Parameters!Y$18+SUM(V116:V117)+SUM(V120:V120)+V122+V133+V136</f>
        <v>#VALUE!</v>
      </c>
      <c r="W188" s="70" t="e">
        <f ca="1">SUM(W46:W48)+SUM(W88:W95)+W100*Parameters!Z$18+SUM(W116:W117)+SUM(W120:W120)+W122+W133+W136</f>
        <v>#VALUE!</v>
      </c>
      <c r="X188" s="70" t="e">
        <f ca="1">SUM(X46:X48)+SUM(X88:X95)+X100*Parameters!AA$18+SUM(X116:X117)+SUM(X120:X120)+X122+X133+X136</f>
        <v>#VALUE!</v>
      </c>
      <c r="Y188" s="70" t="e">
        <f ca="1">SUM(Y46:Y48)+SUM(Y88:Y95)+Y100*Parameters!AB$18+SUM(Y116:Y117)+SUM(Y120:Y120)+Y122+Y133+Y136</f>
        <v>#VALUE!</v>
      </c>
      <c r="Z188" s="70" t="e">
        <f ca="1">SUM(Z46:Z48)+SUM(Z88:Z95)+Z100*Parameters!AC$18+SUM(Z116:Z117)+SUM(Z120:Z120)+Z122+Z133+Z136</f>
        <v>#VALUE!</v>
      </c>
      <c r="AA188" s="70" t="e">
        <f ca="1">SUM(AA46:AA48)+SUM(AA88:AA95)+AA100*Parameters!AD$18+SUM(AA116:AA117)+SUM(AA120:AA120)+AA122+AA133+AA136</f>
        <v>#VALUE!</v>
      </c>
      <c r="AB188" s="70" t="e">
        <f ca="1">SUM(AB46:AB48)+SUM(AB88:AB95)+AB100*Parameters!AE$18+SUM(AB116:AB117)+SUM(AB120:AB120)+AB122+AB133+AB136</f>
        <v>#VALUE!</v>
      </c>
      <c r="AC188" s="70" t="e">
        <f ca="1">SUM(AC46:AC48)+SUM(AC88:AC95)+AC100*Parameters!AF$18+SUM(AC116:AC117)+SUM(AC120:AC120)+AC122+AC133+AC136</f>
        <v>#VALUE!</v>
      </c>
      <c r="AD188" s="70" t="e">
        <f ca="1">SUM(AD46:AD48)+SUM(AD88:AD95)+AD100*Parameters!AG$18+SUM(AD116:AD117)+SUM(AD120:AD120)+AD122+AD133+AD136</f>
        <v>#VALUE!</v>
      </c>
      <c r="AE188" s="70" t="e">
        <f ca="1">SUM(AE46:AE48)+SUM(AE88:AE95)+AE100*Parameters!AH$18+SUM(AE116:AE117)+SUM(AE120:AE120)+AE122+AE133+AE136</f>
        <v>#VALUE!</v>
      </c>
      <c r="AF188" s="70" t="e">
        <f ca="1">SUM(AF46:AF48)+SUM(AF88:AF95)+AF100*Parameters!AI$18+SUM(AF116:AF117)+SUM(AF120:AF120)+AF122+AF133+AF136</f>
        <v>#VALUE!</v>
      </c>
      <c r="AG188" s="70" t="e">
        <f ca="1">SUM(AG46:AG48)+SUM(AG88:AG95)+AG100*Parameters!AJ$18+SUM(AG116:AG117)+SUM(AG120:AG120)+AG122+AG133+AG136</f>
        <v>#VALUE!</v>
      </c>
      <c r="AH188" s="70" t="e">
        <f ca="1">SUM(AH46:AH48)+SUM(AH88:AH95)+AH100*Parameters!AK$18+SUM(AH116:AH117)+SUM(AH120:AH120)+AH122+AH133+AH136</f>
        <v>#VALUE!</v>
      </c>
      <c r="AI188" s="70" t="e">
        <f ca="1">SUM(AI46:AI48)+SUM(AI88:AI95)+AI100*Parameters!AL$18+SUM(AI116:AI117)+SUM(AI120:AI120)+AI122+AI133+AI136</f>
        <v>#VALUE!</v>
      </c>
      <c r="AJ188" s="70" t="e">
        <f ca="1">SUM(AJ46:AJ48)+SUM(AJ88:AJ95)+AJ100*Parameters!AM$18+SUM(AJ116:AJ117)+SUM(AJ120:AJ120)+AJ122+AJ133+AJ136</f>
        <v>#VALUE!</v>
      </c>
      <c r="AK188" s="70" t="e">
        <f ca="1">SUM(AK46:AK48)+SUM(AK88:AK95)+AK100*Parameters!AN$18+SUM(AK116:AK117)+SUM(AK120:AK120)+AK122+AK133+AK136</f>
        <v>#VALUE!</v>
      </c>
      <c r="AL188" s="70" t="e">
        <f ca="1">SUM(AL46:AL48)+SUM(AL88:AL95)+AL100*Parameters!AO$18+SUM(AL116:AL117)+SUM(AL120:AL120)+AL122+AL133+AL136</f>
        <v>#VALUE!</v>
      </c>
      <c r="AM188" s="146"/>
      <c r="AN188" s="146"/>
      <c r="AO188" s="146"/>
      <c r="AP188" s="146"/>
      <c r="AQ188" s="146"/>
    </row>
    <row r="189" spans="1:43" x14ac:dyDescent="0.25">
      <c r="A189" s="106" t="s">
        <v>721</v>
      </c>
      <c r="B189" s="52"/>
      <c r="C189" s="82" t="s">
        <v>705</v>
      </c>
      <c r="D189" s="26" t="s">
        <v>153</v>
      </c>
      <c r="E189" s="108" t="str">
        <f t="shared" si="92"/>
        <v>Other animals (fur animals)</v>
      </c>
      <c r="F189" s="26" t="s">
        <v>122</v>
      </c>
      <c r="G189" s="225" t="str">
        <f ca="1">IFERROR(IF(SUM(H189:AQ189)=0,"OK","Error - all years do not = 0"),"Error - check input data")</f>
        <v>Error - check input data</v>
      </c>
      <c r="H189" s="74" t="e">
        <f ca="1">H187-H188</f>
        <v>#VALUE!</v>
      </c>
      <c r="I189" s="74" t="e">
        <f t="shared" ref="I189:AL189" ca="1" si="94">I187-I188</f>
        <v>#VALUE!</v>
      </c>
      <c r="J189" s="74" t="e">
        <f t="shared" ca="1" si="94"/>
        <v>#VALUE!</v>
      </c>
      <c r="K189" s="74" t="e">
        <f t="shared" ca="1" si="94"/>
        <v>#VALUE!</v>
      </c>
      <c r="L189" s="74" t="e">
        <f t="shared" ca="1" si="94"/>
        <v>#VALUE!</v>
      </c>
      <c r="M189" s="74" t="e">
        <f t="shared" ca="1" si="94"/>
        <v>#VALUE!</v>
      </c>
      <c r="N189" s="74" t="e">
        <f t="shared" ca="1" si="94"/>
        <v>#VALUE!</v>
      </c>
      <c r="O189" s="74" t="e">
        <f t="shared" ca="1" si="94"/>
        <v>#VALUE!</v>
      </c>
      <c r="P189" s="74" t="e">
        <f t="shared" ca="1" si="94"/>
        <v>#VALUE!</v>
      </c>
      <c r="Q189" s="74" t="e">
        <f t="shared" ca="1" si="94"/>
        <v>#VALUE!</v>
      </c>
      <c r="R189" s="74" t="e">
        <f t="shared" ca="1" si="94"/>
        <v>#VALUE!</v>
      </c>
      <c r="S189" s="74" t="e">
        <f t="shared" ca="1" si="94"/>
        <v>#VALUE!</v>
      </c>
      <c r="T189" s="74" t="e">
        <f t="shared" ca="1" si="94"/>
        <v>#VALUE!</v>
      </c>
      <c r="U189" s="74" t="e">
        <f t="shared" ca="1" si="94"/>
        <v>#VALUE!</v>
      </c>
      <c r="V189" s="74" t="e">
        <f t="shared" ca="1" si="94"/>
        <v>#VALUE!</v>
      </c>
      <c r="W189" s="74" t="e">
        <f t="shared" ca="1" si="94"/>
        <v>#VALUE!</v>
      </c>
      <c r="X189" s="74" t="e">
        <f t="shared" ca="1" si="94"/>
        <v>#VALUE!</v>
      </c>
      <c r="Y189" s="74" t="e">
        <f t="shared" ca="1" si="94"/>
        <v>#VALUE!</v>
      </c>
      <c r="Z189" s="74" t="e">
        <f t="shared" ca="1" si="94"/>
        <v>#VALUE!</v>
      </c>
      <c r="AA189" s="74" t="e">
        <f t="shared" ca="1" si="94"/>
        <v>#VALUE!</v>
      </c>
      <c r="AB189" s="74" t="e">
        <f t="shared" ca="1" si="94"/>
        <v>#VALUE!</v>
      </c>
      <c r="AC189" s="74" t="e">
        <f t="shared" ca="1" si="94"/>
        <v>#VALUE!</v>
      </c>
      <c r="AD189" s="74" t="e">
        <f t="shared" ca="1" si="94"/>
        <v>#VALUE!</v>
      </c>
      <c r="AE189" s="74" t="e">
        <f t="shared" ca="1" si="94"/>
        <v>#VALUE!</v>
      </c>
      <c r="AF189" s="74" t="e">
        <f t="shared" ca="1" si="94"/>
        <v>#VALUE!</v>
      </c>
      <c r="AG189" s="74" t="e">
        <f t="shared" ca="1" si="94"/>
        <v>#VALUE!</v>
      </c>
      <c r="AH189" s="74" t="e">
        <f t="shared" ca="1" si="94"/>
        <v>#VALUE!</v>
      </c>
      <c r="AI189" s="74" t="e">
        <f t="shared" ca="1" si="94"/>
        <v>#VALUE!</v>
      </c>
      <c r="AJ189" s="74" t="e">
        <f t="shared" ca="1" si="94"/>
        <v>#VALUE!</v>
      </c>
      <c r="AK189" s="74" t="e">
        <f t="shared" ca="1" si="94"/>
        <v>#VALUE!</v>
      </c>
      <c r="AL189" s="74" t="e">
        <f t="shared" ca="1" si="94"/>
        <v>#VALUE!</v>
      </c>
      <c r="AM189" s="346"/>
      <c r="AN189" s="346"/>
      <c r="AO189" s="346"/>
      <c r="AP189" s="346"/>
      <c r="AQ189" s="346"/>
    </row>
  </sheetData>
  <sheetProtection sheet="1" formatCells="0" insertColumns="0" insertRows="0" sort="0" autoFilter="0" pivotTables="0"/>
  <autoFilter ref="A3:AI185" xr:uid="{00000000-0009-0000-0000-000015000000}"/>
  <mergeCells count="7">
    <mergeCell ref="A144:G144"/>
    <mergeCell ref="D4:G6"/>
    <mergeCell ref="I6:K6"/>
    <mergeCell ref="C7:C9"/>
    <mergeCell ref="D7:G9"/>
    <mergeCell ref="I7:K7"/>
    <mergeCell ref="I8:K8"/>
  </mergeCells>
  <conditionalFormatting sqref="G25 G111:G112 G189">
    <cfRule type="expression" dxfId="7" priority="8">
      <formula>$G25="CS"</formula>
    </cfRule>
  </conditionalFormatting>
  <conditionalFormatting sqref="G123:G124">
    <cfRule type="expression" dxfId="6" priority="2">
      <formula>$G123="CS"</formula>
    </cfRule>
  </conditionalFormatting>
  <conditionalFormatting sqref="G31">
    <cfRule type="expression" dxfId="5" priority="7">
      <formula>$G31="CS"</formula>
    </cfRule>
  </conditionalFormatting>
  <conditionalFormatting sqref="G37">
    <cfRule type="expression" dxfId="4" priority="6">
      <formula>$G37="CS"</formula>
    </cfRule>
  </conditionalFormatting>
  <conditionalFormatting sqref="G41">
    <cfRule type="expression" dxfId="3" priority="5">
      <formula>$G41="CS"</formula>
    </cfRule>
  </conditionalFormatting>
  <conditionalFormatting sqref="G56">
    <cfRule type="expression" dxfId="2" priority="4">
      <formula>$G56="CS"</formula>
    </cfRule>
  </conditionalFormatting>
  <conditionalFormatting sqref="G135">
    <cfRule type="expression" dxfId="1" priority="3">
      <formula>$G135="CS"</formula>
    </cfRule>
  </conditionalFormatting>
  <conditionalFormatting sqref="G185">
    <cfRule type="expression" dxfId="0" priority="1">
      <formula>$G185="CS"</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rgb="FFB482FF"/>
  </sheetPr>
  <dimension ref="A1:AX363"/>
  <sheetViews>
    <sheetView topLeftCell="A333" workbookViewId="0">
      <selection activeCell="J353" sqref="J353"/>
    </sheetView>
  </sheetViews>
  <sheetFormatPr defaultRowHeight="15" x14ac:dyDescent="0.25"/>
  <cols>
    <col min="1" max="1" width="38.28515625" customWidth="1"/>
    <col min="2" max="2" width="8.7109375" style="188"/>
    <col min="3" max="3" width="22.42578125" style="188" customWidth="1"/>
    <col min="4" max="4" width="8.7109375" style="188"/>
    <col min="5" max="5" width="23.85546875" style="188" customWidth="1"/>
    <col min="6" max="6" width="19.140625" style="188" customWidth="1"/>
    <col min="7" max="7" width="14.85546875" style="188" customWidth="1"/>
    <col min="8" max="8" width="36.140625" style="188" customWidth="1"/>
    <col min="9" max="9" width="15.85546875" style="188" customWidth="1"/>
    <col min="10" max="11" width="9.140625" style="208"/>
    <col min="12" max="47" width="8.7109375" style="188"/>
  </cols>
  <sheetData>
    <row r="1" spans="1:50" s="9" customFormat="1" ht="21" x14ac:dyDescent="0.35">
      <c r="A1" s="11" t="s">
        <v>144</v>
      </c>
      <c r="B1" s="182"/>
      <c r="C1" s="330" t="s">
        <v>593</v>
      </c>
      <c r="D1" s="233"/>
      <c r="E1" s="187"/>
      <c r="F1" s="187"/>
      <c r="G1" s="233"/>
      <c r="H1" s="233"/>
      <c r="I1" s="233"/>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234"/>
      <c r="AL1" s="187"/>
      <c r="AM1" s="233"/>
      <c r="AN1" s="233"/>
      <c r="AO1" s="233"/>
      <c r="AP1" s="233"/>
      <c r="AQ1" s="233"/>
      <c r="AR1" s="233"/>
      <c r="AS1" s="233"/>
      <c r="AT1" s="233"/>
      <c r="AU1" s="233"/>
    </row>
    <row r="2" spans="1:50" x14ac:dyDescent="0.25">
      <c r="A2" s="78"/>
      <c r="B2" s="189"/>
      <c r="C2" s="189"/>
      <c r="D2" s="189"/>
      <c r="E2" s="189"/>
      <c r="F2" s="189"/>
      <c r="G2" s="189"/>
      <c r="H2" s="189"/>
      <c r="I2" s="189"/>
      <c r="J2" s="235"/>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333"/>
      <c r="AO2" s="333"/>
      <c r="AP2" s="333"/>
      <c r="AQ2" s="333"/>
      <c r="AR2" s="333"/>
      <c r="AS2" s="333"/>
      <c r="AT2" s="333"/>
      <c r="AU2" s="333"/>
      <c r="AV2" s="333"/>
      <c r="AW2" s="333"/>
      <c r="AX2" s="333" t="s">
        <v>529</v>
      </c>
    </row>
    <row r="3" spans="1:50" ht="30" x14ac:dyDescent="0.25">
      <c r="A3" s="91" t="s">
        <v>33</v>
      </c>
      <c r="B3" s="220" t="s">
        <v>116</v>
      </c>
      <c r="C3" s="220" t="s">
        <v>42</v>
      </c>
      <c r="D3" s="220" t="s">
        <v>35</v>
      </c>
      <c r="E3" s="236" t="s">
        <v>117</v>
      </c>
      <c r="F3" s="220" t="s">
        <v>36</v>
      </c>
      <c r="G3" s="220" t="s">
        <v>74</v>
      </c>
      <c r="H3" s="236" t="s">
        <v>91</v>
      </c>
      <c r="I3" s="220" t="s">
        <v>31</v>
      </c>
      <c r="J3" s="237">
        <v>1990</v>
      </c>
      <c r="K3" s="237">
        <f>J3+1</f>
        <v>1991</v>
      </c>
      <c r="L3" s="237">
        <f t="shared" ref="L3:AN3" si="0">K3+1</f>
        <v>1992</v>
      </c>
      <c r="M3" s="237">
        <f t="shared" si="0"/>
        <v>1993</v>
      </c>
      <c r="N3" s="237">
        <f t="shared" si="0"/>
        <v>1994</v>
      </c>
      <c r="O3" s="237">
        <f t="shared" si="0"/>
        <v>1995</v>
      </c>
      <c r="P3" s="237">
        <f t="shared" si="0"/>
        <v>1996</v>
      </c>
      <c r="Q3" s="237">
        <f t="shared" si="0"/>
        <v>1997</v>
      </c>
      <c r="R3" s="237">
        <f t="shared" si="0"/>
        <v>1998</v>
      </c>
      <c r="S3" s="237">
        <f t="shared" si="0"/>
        <v>1999</v>
      </c>
      <c r="T3" s="237">
        <f t="shared" si="0"/>
        <v>2000</v>
      </c>
      <c r="U3" s="237">
        <f t="shared" si="0"/>
        <v>2001</v>
      </c>
      <c r="V3" s="237">
        <f t="shared" si="0"/>
        <v>2002</v>
      </c>
      <c r="W3" s="237">
        <f t="shared" si="0"/>
        <v>2003</v>
      </c>
      <c r="X3" s="237">
        <f t="shared" si="0"/>
        <v>2004</v>
      </c>
      <c r="Y3" s="237">
        <f t="shared" si="0"/>
        <v>2005</v>
      </c>
      <c r="Z3" s="237">
        <f t="shared" si="0"/>
        <v>2006</v>
      </c>
      <c r="AA3" s="237">
        <f t="shared" si="0"/>
        <v>2007</v>
      </c>
      <c r="AB3" s="237">
        <f t="shared" si="0"/>
        <v>2008</v>
      </c>
      <c r="AC3" s="237">
        <f t="shared" si="0"/>
        <v>2009</v>
      </c>
      <c r="AD3" s="237">
        <f t="shared" si="0"/>
        <v>2010</v>
      </c>
      <c r="AE3" s="237">
        <f t="shared" si="0"/>
        <v>2011</v>
      </c>
      <c r="AF3" s="237">
        <f t="shared" si="0"/>
        <v>2012</v>
      </c>
      <c r="AG3" s="237">
        <f t="shared" si="0"/>
        <v>2013</v>
      </c>
      <c r="AH3" s="237">
        <f t="shared" si="0"/>
        <v>2014</v>
      </c>
      <c r="AI3" s="237">
        <f t="shared" si="0"/>
        <v>2015</v>
      </c>
      <c r="AJ3" s="237">
        <f t="shared" si="0"/>
        <v>2016</v>
      </c>
      <c r="AK3" s="237">
        <f t="shared" si="0"/>
        <v>2017</v>
      </c>
      <c r="AL3" s="237">
        <f t="shared" si="0"/>
        <v>2018</v>
      </c>
      <c r="AM3" s="237">
        <f t="shared" si="0"/>
        <v>2019</v>
      </c>
      <c r="AN3" s="237">
        <f t="shared" si="0"/>
        <v>2020</v>
      </c>
      <c r="AO3" s="237">
        <f t="shared" ref="AO3" si="1">AN3+1</f>
        <v>2021</v>
      </c>
      <c r="AP3" s="237">
        <f t="shared" ref="AP3" si="2">AO3+1</f>
        <v>2022</v>
      </c>
      <c r="AQ3" s="237">
        <f t="shared" ref="AQ3" si="3">AP3+1</f>
        <v>2023</v>
      </c>
      <c r="AR3" s="237">
        <f t="shared" ref="AR3" si="4">AQ3+1</f>
        <v>2024</v>
      </c>
      <c r="AS3" s="237">
        <f t="shared" ref="AS3" si="5">AR3+1</f>
        <v>2025</v>
      </c>
      <c r="AT3" s="237">
        <f t="shared" ref="AT3" si="6">AS3+1</f>
        <v>2026</v>
      </c>
      <c r="AU3" s="237">
        <f t="shared" ref="AU3" si="7">AT3+1</f>
        <v>2027</v>
      </c>
      <c r="AV3" s="237">
        <f t="shared" ref="AV3" si="8">AU3+1</f>
        <v>2028</v>
      </c>
      <c r="AW3" s="237">
        <f t="shared" ref="AW3" si="9">AV3+1</f>
        <v>2029</v>
      </c>
      <c r="AX3" s="237">
        <f t="shared" ref="AX3" si="10">AW3+1</f>
        <v>2030</v>
      </c>
    </row>
    <row r="4" spans="1:50" x14ac:dyDescent="0.25">
      <c r="A4" s="18" t="s">
        <v>154</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row>
    <row r="5" spans="1:50" x14ac:dyDescent="0.25">
      <c r="A5" s="44" t="str">
        <f>C5&amp;"_"&amp;E5</f>
        <v>Prop excreta on yards_Dairy cattle</v>
      </c>
      <c r="B5" s="2" t="s">
        <v>49</v>
      </c>
      <c r="C5" s="2" t="s">
        <v>480</v>
      </c>
      <c r="D5" s="2" t="s">
        <v>49</v>
      </c>
      <c r="E5" s="2" t="s">
        <v>75</v>
      </c>
      <c r="F5" s="2" t="s">
        <v>156</v>
      </c>
      <c r="G5" s="2"/>
      <c r="H5" s="2" t="s">
        <v>676</v>
      </c>
      <c r="I5" s="35"/>
      <c r="J5" s="41">
        <v>0.25</v>
      </c>
      <c r="K5" s="41">
        <f t="shared" ref="K5:K20" si="11">J5</f>
        <v>0.25</v>
      </c>
      <c r="L5" s="41">
        <f t="shared" ref="L5:L20" si="12">K5</f>
        <v>0.25</v>
      </c>
      <c r="M5" s="41">
        <f t="shared" ref="M5:M20" si="13">L5</f>
        <v>0.25</v>
      </c>
      <c r="N5" s="41">
        <f t="shared" ref="N5:N20" si="14">M5</f>
        <v>0.25</v>
      </c>
      <c r="O5" s="41">
        <f t="shared" ref="O5:O20" si="15">N5</f>
        <v>0.25</v>
      </c>
      <c r="P5" s="41">
        <f t="shared" ref="P5:P20" si="16">O5</f>
        <v>0.25</v>
      </c>
      <c r="Q5" s="41">
        <f t="shared" ref="Q5:Q20" si="17">P5</f>
        <v>0.25</v>
      </c>
      <c r="R5" s="41">
        <f t="shared" ref="R5:R20" si="18">Q5</f>
        <v>0.25</v>
      </c>
      <c r="S5" s="41">
        <f t="shared" ref="S5:S20" si="19">R5</f>
        <v>0.25</v>
      </c>
      <c r="T5" s="41">
        <f t="shared" ref="T5:T20" si="20">S5</f>
        <v>0.25</v>
      </c>
      <c r="U5" s="41">
        <f t="shared" ref="U5:U20" si="21">T5</f>
        <v>0.25</v>
      </c>
      <c r="V5" s="41">
        <f t="shared" ref="V5:V20" si="22">U5</f>
        <v>0.25</v>
      </c>
      <c r="W5" s="41">
        <f t="shared" ref="W5:W20" si="23">V5</f>
        <v>0.25</v>
      </c>
      <c r="X5" s="41">
        <f t="shared" ref="X5:X20" si="24">W5</f>
        <v>0.25</v>
      </c>
      <c r="Y5" s="41">
        <f t="shared" ref="Y5:Y20" si="25">X5</f>
        <v>0.25</v>
      </c>
      <c r="Z5" s="41">
        <f t="shared" ref="Z5:Z20" si="26">Y5</f>
        <v>0.25</v>
      </c>
      <c r="AA5" s="41">
        <f t="shared" ref="AA5:AA20" si="27">Z5</f>
        <v>0.25</v>
      </c>
      <c r="AB5" s="41">
        <f t="shared" ref="AB5:AB20" si="28">AA5</f>
        <v>0.25</v>
      </c>
      <c r="AC5" s="41">
        <f t="shared" ref="AC5:AC20" si="29">AB5</f>
        <v>0.25</v>
      </c>
      <c r="AD5" s="41">
        <f t="shared" ref="AD5:AD20" si="30">AC5</f>
        <v>0.25</v>
      </c>
      <c r="AE5" s="41">
        <f t="shared" ref="AE5:AE20" si="31">AD5</f>
        <v>0.25</v>
      </c>
      <c r="AF5" s="41">
        <f t="shared" ref="AF5:AF20" si="32">AE5</f>
        <v>0.25</v>
      </c>
      <c r="AG5" s="41">
        <f t="shared" ref="AG5:AG20" si="33">AF5</f>
        <v>0.25</v>
      </c>
      <c r="AH5" s="41">
        <f t="shared" ref="AH5:AH20" si="34">AG5</f>
        <v>0.25</v>
      </c>
      <c r="AI5" s="41">
        <f t="shared" ref="AI5:AI20" si="35">AH5</f>
        <v>0.25</v>
      </c>
      <c r="AJ5" s="41">
        <f t="shared" ref="AJ5:AJ20" si="36">AI5</f>
        <v>0.25</v>
      </c>
      <c r="AK5" s="41">
        <f t="shared" ref="AK5:AK20" si="37">AJ5</f>
        <v>0.25</v>
      </c>
      <c r="AL5" s="41">
        <f t="shared" ref="AL5:AL20" si="38">AK5</f>
        <v>0.25</v>
      </c>
      <c r="AM5" s="41">
        <f t="shared" ref="AM5:AM20" si="39">AL5</f>
        <v>0.25</v>
      </c>
      <c r="AN5" s="41">
        <f t="shared" ref="AN5:AN20" si="40">AM5</f>
        <v>0.25</v>
      </c>
      <c r="AO5" s="41">
        <f t="shared" ref="AO5:AO20" si="41">AN5</f>
        <v>0.25</v>
      </c>
      <c r="AP5" s="41">
        <f t="shared" ref="AP5:AP20" si="42">AO5</f>
        <v>0.25</v>
      </c>
      <c r="AQ5" s="41">
        <f t="shared" ref="AQ5:AQ20" si="43">AP5</f>
        <v>0.25</v>
      </c>
      <c r="AR5" s="41">
        <f t="shared" ref="AR5:AR20" si="44">AQ5</f>
        <v>0.25</v>
      </c>
      <c r="AS5" s="41">
        <f t="shared" ref="AS5:AS20" si="45">AR5</f>
        <v>0.25</v>
      </c>
      <c r="AT5" s="41">
        <f t="shared" ref="AT5:AT20" si="46">AS5</f>
        <v>0.25</v>
      </c>
      <c r="AU5" s="41">
        <f t="shared" ref="AU5:AU20" si="47">AT5</f>
        <v>0.25</v>
      </c>
      <c r="AV5" s="41">
        <f t="shared" ref="AV5:AV20" si="48">AU5</f>
        <v>0.25</v>
      </c>
      <c r="AW5" s="41">
        <f t="shared" ref="AW5:AW20" si="49">AV5</f>
        <v>0.25</v>
      </c>
      <c r="AX5" s="41">
        <f t="shared" ref="AX5:AX20" si="50">AW5</f>
        <v>0.25</v>
      </c>
    </row>
    <row r="6" spans="1:50" x14ac:dyDescent="0.25">
      <c r="A6" s="44" t="str">
        <f t="shared" ref="A6:A20" si="51">C6&amp;"_"&amp;E6</f>
        <v>Prop excreta on yards_Non-dairy cattle</v>
      </c>
      <c r="B6" s="2" t="s">
        <v>49</v>
      </c>
      <c r="C6" s="2" t="s">
        <v>480</v>
      </c>
      <c r="D6" s="2" t="s">
        <v>49</v>
      </c>
      <c r="E6" s="2" t="s">
        <v>77</v>
      </c>
      <c r="F6" s="2" t="s">
        <v>156</v>
      </c>
      <c r="G6" s="2"/>
      <c r="H6" s="2" t="s">
        <v>676</v>
      </c>
      <c r="I6" s="35"/>
      <c r="J6" s="41">
        <v>0.1</v>
      </c>
      <c r="K6" s="41">
        <f t="shared" si="11"/>
        <v>0.1</v>
      </c>
      <c r="L6" s="41">
        <f t="shared" si="12"/>
        <v>0.1</v>
      </c>
      <c r="M6" s="41">
        <f t="shared" si="13"/>
        <v>0.1</v>
      </c>
      <c r="N6" s="41">
        <f t="shared" si="14"/>
        <v>0.1</v>
      </c>
      <c r="O6" s="41">
        <f t="shared" si="15"/>
        <v>0.1</v>
      </c>
      <c r="P6" s="41">
        <f t="shared" si="16"/>
        <v>0.1</v>
      </c>
      <c r="Q6" s="41">
        <f t="shared" si="17"/>
        <v>0.1</v>
      </c>
      <c r="R6" s="41">
        <f t="shared" si="18"/>
        <v>0.1</v>
      </c>
      <c r="S6" s="41">
        <f t="shared" si="19"/>
        <v>0.1</v>
      </c>
      <c r="T6" s="41">
        <f t="shared" si="20"/>
        <v>0.1</v>
      </c>
      <c r="U6" s="41">
        <f t="shared" si="21"/>
        <v>0.1</v>
      </c>
      <c r="V6" s="41">
        <f t="shared" si="22"/>
        <v>0.1</v>
      </c>
      <c r="W6" s="41">
        <f t="shared" si="23"/>
        <v>0.1</v>
      </c>
      <c r="X6" s="41">
        <f t="shared" si="24"/>
        <v>0.1</v>
      </c>
      <c r="Y6" s="41">
        <f t="shared" si="25"/>
        <v>0.1</v>
      </c>
      <c r="Z6" s="41">
        <f t="shared" si="26"/>
        <v>0.1</v>
      </c>
      <c r="AA6" s="41">
        <f t="shared" si="27"/>
        <v>0.1</v>
      </c>
      <c r="AB6" s="41">
        <f t="shared" si="28"/>
        <v>0.1</v>
      </c>
      <c r="AC6" s="41">
        <f t="shared" si="29"/>
        <v>0.1</v>
      </c>
      <c r="AD6" s="41">
        <f t="shared" si="30"/>
        <v>0.1</v>
      </c>
      <c r="AE6" s="41">
        <f t="shared" si="31"/>
        <v>0.1</v>
      </c>
      <c r="AF6" s="41">
        <f t="shared" si="32"/>
        <v>0.1</v>
      </c>
      <c r="AG6" s="41">
        <f t="shared" si="33"/>
        <v>0.1</v>
      </c>
      <c r="AH6" s="41">
        <f t="shared" si="34"/>
        <v>0.1</v>
      </c>
      <c r="AI6" s="41">
        <f t="shared" si="35"/>
        <v>0.1</v>
      </c>
      <c r="AJ6" s="41">
        <f t="shared" si="36"/>
        <v>0.1</v>
      </c>
      <c r="AK6" s="41">
        <f t="shared" si="37"/>
        <v>0.1</v>
      </c>
      <c r="AL6" s="41">
        <f t="shared" si="38"/>
        <v>0.1</v>
      </c>
      <c r="AM6" s="41">
        <f t="shared" si="39"/>
        <v>0.1</v>
      </c>
      <c r="AN6" s="41">
        <f t="shared" si="40"/>
        <v>0.1</v>
      </c>
      <c r="AO6" s="41">
        <f t="shared" si="41"/>
        <v>0.1</v>
      </c>
      <c r="AP6" s="41">
        <f t="shared" si="42"/>
        <v>0.1</v>
      </c>
      <c r="AQ6" s="41">
        <f t="shared" si="43"/>
        <v>0.1</v>
      </c>
      <c r="AR6" s="41">
        <f t="shared" si="44"/>
        <v>0.1</v>
      </c>
      <c r="AS6" s="41">
        <f t="shared" si="45"/>
        <v>0.1</v>
      </c>
      <c r="AT6" s="41">
        <f t="shared" si="46"/>
        <v>0.1</v>
      </c>
      <c r="AU6" s="41">
        <f t="shared" si="47"/>
        <v>0.1</v>
      </c>
      <c r="AV6" s="41">
        <f t="shared" si="48"/>
        <v>0.1</v>
      </c>
      <c r="AW6" s="41">
        <f t="shared" si="49"/>
        <v>0.1</v>
      </c>
      <c r="AX6" s="41">
        <f t="shared" si="50"/>
        <v>0.1</v>
      </c>
    </row>
    <row r="7" spans="1:50" x14ac:dyDescent="0.25">
      <c r="A7" s="44" t="str">
        <f t="shared" si="51"/>
        <v>Prop excreta on yards_Non-dairy cattle (calves)</v>
      </c>
      <c r="B7" s="2" t="s">
        <v>49</v>
      </c>
      <c r="C7" s="2" t="s">
        <v>480</v>
      </c>
      <c r="D7" s="2" t="s">
        <v>49</v>
      </c>
      <c r="E7" s="2" t="s">
        <v>78</v>
      </c>
      <c r="F7" s="2" t="s">
        <v>156</v>
      </c>
      <c r="G7" s="2"/>
      <c r="H7" s="2" t="s">
        <v>676</v>
      </c>
      <c r="I7" s="35"/>
      <c r="J7" s="41">
        <v>0.1</v>
      </c>
      <c r="K7" s="41">
        <f t="shared" si="11"/>
        <v>0.1</v>
      </c>
      <c r="L7" s="41">
        <f t="shared" si="12"/>
        <v>0.1</v>
      </c>
      <c r="M7" s="41">
        <f t="shared" si="13"/>
        <v>0.1</v>
      </c>
      <c r="N7" s="41">
        <f t="shared" si="14"/>
        <v>0.1</v>
      </c>
      <c r="O7" s="41">
        <f t="shared" si="15"/>
        <v>0.1</v>
      </c>
      <c r="P7" s="41">
        <f t="shared" si="16"/>
        <v>0.1</v>
      </c>
      <c r="Q7" s="41">
        <f t="shared" si="17"/>
        <v>0.1</v>
      </c>
      <c r="R7" s="41">
        <f t="shared" si="18"/>
        <v>0.1</v>
      </c>
      <c r="S7" s="41">
        <f t="shared" si="19"/>
        <v>0.1</v>
      </c>
      <c r="T7" s="41">
        <f t="shared" si="20"/>
        <v>0.1</v>
      </c>
      <c r="U7" s="41">
        <f t="shared" si="21"/>
        <v>0.1</v>
      </c>
      <c r="V7" s="41">
        <f t="shared" si="22"/>
        <v>0.1</v>
      </c>
      <c r="W7" s="41">
        <f t="shared" si="23"/>
        <v>0.1</v>
      </c>
      <c r="X7" s="41">
        <f t="shared" si="24"/>
        <v>0.1</v>
      </c>
      <c r="Y7" s="41">
        <f t="shared" si="25"/>
        <v>0.1</v>
      </c>
      <c r="Z7" s="41">
        <f t="shared" si="26"/>
        <v>0.1</v>
      </c>
      <c r="AA7" s="41">
        <f t="shared" si="27"/>
        <v>0.1</v>
      </c>
      <c r="AB7" s="41">
        <f t="shared" si="28"/>
        <v>0.1</v>
      </c>
      <c r="AC7" s="41">
        <f t="shared" si="29"/>
        <v>0.1</v>
      </c>
      <c r="AD7" s="41">
        <f t="shared" si="30"/>
        <v>0.1</v>
      </c>
      <c r="AE7" s="41">
        <f t="shared" si="31"/>
        <v>0.1</v>
      </c>
      <c r="AF7" s="41">
        <f t="shared" si="32"/>
        <v>0.1</v>
      </c>
      <c r="AG7" s="41">
        <f t="shared" si="33"/>
        <v>0.1</v>
      </c>
      <c r="AH7" s="41">
        <f t="shared" si="34"/>
        <v>0.1</v>
      </c>
      <c r="AI7" s="41">
        <f t="shared" si="35"/>
        <v>0.1</v>
      </c>
      <c r="AJ7" s="41">
        <f t="shared" si="36"/>
        <v>0.1</v>
      </c>
      <c r="AK7" s="41">
        <f t="shared" si="37"/>
        <v>0.1</v>
      </c>
      <c r="AL7" s="41">
        <f t="shared" si="38"/>
        <v>0.1</v>
      </c>
      <c r="AM7" s="41">
        <f t="shared" si="39"/>
        <v>0.1</v>
      </c>
      <c r="AN7" s="41">
        <f t="shared" si="40"/>
        <v>0.1</v>
      </c>
      <c r="AO7" s="41">
        <f t="shared" si="41"/>
        <v>0.1</v>
      </c>
      <c r="AP7" s="41">
        <f t="shared" si="42"/>
        <v>0.1</v>
      </c>
      <c r="AQ7" s="41">
        <f t="shared" si="43"/>
        <v>0.1</v>
      </c>
      <c r="AR7" s="41">
        <f t="shared" si="44"/>
        <v>0.1</v>
      </c>
      <c r="AS7" s="41">
        <f t="shared" si="45"/>
        <v>0.1</v>
      </c>
      <c r="AT7" s="41">
        <f t="shared" si="46"/>
        <v>0.1</v>
      </c>
      <c r="AU7" s="41">
        <f t="shared" si="47"/>
        <v>0.1</v>
      </c>
      <c r="AV7" s="41">
        <f t="shared" si="48"/>
        <v>0.1</v>
      </c>
      <c r="AW7" s="41">
        <f t="shared" si="49"/>
        <v>0.1</v>
      </c>
      <c r="AX7" s="41">
        <f t="shared" si="50"/>
        <v>0.1</v>
      </c>
    </row>
    <row r="8" spans="1:50" x14ac:dyDescent="0.25">
      <c r="A8" s="44" t="str">
        <f t="shared" si="51"/>
        <v>Prop excreta on yards_Sheep</v>
      </c>
      <c r="B8" s="2" t="s">
        <v>49</v>
      </c>
      <c r="C8" s="2" t="s">
        <v>480</v>
      </c>
      <c r="D8" s="2" t="s">
        <v>49</v>
      </c>
      <c r="E8" s="2" t="s">
        <v>79</v>
      </c>
      <c r="F8" s="2" t="s">
        <v>156</v>
      </c>
      <c r="G8" s="2"/>
      <c r="H8" s="2" t="s">
        <v>676</v>
      </c>
      <c r="I8" s="35"/>
      <c r="J8" s="41">
        <v>0.02</v>
      </c>
      <c r="K8" s="41">
        <f t="shared" si="11"/>
        <v>0.02</v>
      </c>
      <c r="L8" s="41">
        <f t="shared" si="12"/>
        <v>0.02</v>
      </c>
      <c r="M8" s="41">
        <f t="shared" si="13"/>
        <v>0.02</v>
      </c>
      <c r="N8" s="41">
        <f t="shared" si="14"/>
        <v>0.02</v>
      </c>
      <c r="O8" s="41">
        <f t="shared" si="15"/>
        <v>0.02</v>
      </c>
      <c r="P8" s="41">
        <f t="shared" si="16"/>
        <v>0.02</v>
      </c>
      <c r="Q8" s="41">
        <f t="shared" si="17"/>
        <v>0.02</v>
      </c>
      <c r="R8" s="41">
        <f t="shared" si="18"/>
        <v>0.02</v>
      </c>
      <c r="S8" s="41">
        <f t="shared" si="19"/>
        <v>0.02</v>
      </c>
      <c r="T8" s="41">
        <f t="shared" si="20"/>
        <v>0.02</v>
      </c>
      <c r="U8" s="41">
        <f t="shared" si="21"/>
        <v>0.02</v>
      </c>
      <c r="V8" s="41">
        <f t="shared" si="22"/>
        <v>0.02</v>
      </c>
      <c r="W8" s="41">
        <f t="shared" si="23"/>
        <v>0.02</v>
      </c>
      <c r="X8" s="41">
        <f t="shared" si="24"/>
        <v>0.02</v>
      </c>
      <c r="Y8" s="41">
        <f t="shared" si="25"/>
        <v>0.02</v>
      </c>
      <c r="Z8" s="41">
        <f t="shared" si="26"/>
        <v>0.02</v>
      </c>
      <c r="AA8" s="41">
        <f t="shared" si="27"/>
        <v>0.02</v>
      </c>
      <c r="AB8" s="41">
        <f t="shared" si="28"/>
        <v>0.02</v>
      </c>
      <c r="AC8" s="41">
        <f t="shared" si="29"/>
        <v>0.02</v>
      </c>
      <c r="AD8" s="41">
        <f t="shared" si="30"/>
        <v>0.02</v>
      </c>
      <c r="AE8" s="41">
        <f t="shared" si="31"/>
        <v>0.02</v>
      </c>
      <c r="AF8" s="41">
        <f t="shared" si="32"/>
        <v>0.02</v>
      </c>
      <c r="AG8" s="41">
        <f t="shared" si="33"/>
        <v>0.02</v>
      </c>
      <c r="AH8" s="41">
        <f t="shared" si="34"/>
        <v>0.02</v>
      </c>
      <c r="AI8" s="41">
        <f t="shared" si="35"/>
        <v>0.02</v>
      </c>
      <c r="AJ8" s="41">
        <f t="shared" si="36"/>
        <v>0.02</v>
      </c>
      <c r="AK8" s="41">
        <f t="shared" si="37"/>
        <v>0.02</v>
      </c>
      <c r="AL8" s="41">
        <f t="shared" si="38"/>
        <v>0.02</v>
      </c>
      <c r="AM8" s="41">
        <f t="shared" si="39"/>
        <v>0.02</v>
      </c>
      <c r="AN8" s="41">
        <f t="shared" si="40"/>
        <v>0.02</v>
      </c>
      <c r="AO8" s="41">
        <f t="shared" si="41"/>
        <v>0.02</v>
      </c>
      <c r="AP8" s="41">
        <f t="shared" si="42"/>
        <v>0.02</v>
      </c>
      <c r="AQ8" s="41">
        <f t="shared" si="43"/>
        <v>0.02</v>
      </c>
      <c r="AR8" s="41">
        <f t="shared" si="44"/>
        <v>0.02</v>
      </c>
      <c r="AS8" s="41">
        <f t="shared" si="45"/>
        <v>0.02</v>
      </c>
      <c r="AT8" s="41">
        <f t="shared" si="46"/>
        <v>0.02</v>
      </c>
      <c r="AU8" s="41">
        <f t="shared" si="47"/>
        <v>0.02</v>
      </c>
      <c r="AV8" s="41">
        <f t="shared" si="48"/>
        <v>0.02</v>
      </c>
      <c r="AW8" s="41">
        <f t="shared" si="49"/>
        <v>0.02</v>
      </c>
      <c r="AX8" s="41">
        <f t="shared" si="50"/>
        <v>0.02</v>
      </c>
    </row>
    <row r="9" spans="1:50" x14ac:dyDescent="0.25">
      <c r="A9" s="44" t="str">
        <f t="shared" si="51"/>
        <v>Prop excreta on yards_Swine (finishing pigs)</v>
      </c>
      <c r="B9" s="2" t="s">
        <v>49</v>
      </c>
      <c r="C9" s="2" t="s">
        <v>480</v>
      </c>
      <c r="D9" s="2" t="s">
        <v>49</v>
      </c>
      <c r="E9" s="2" t="s">
        <v>538</v>
      </c>
      <c r="F9" s="2" t="s">
        <v>156</v>
      </c>
      <c r="G9" s="2"/>
      <c r="H9" s="2" t="s">
        <v>677</v>
      </c>
      <c r="I9" s="35"/>
      <c r="J9" s="41">
        <v>0</v>
      </c>
      <c r="K9" s="41">
        <f t="shared" si="11"/>
        <v>0</v>
      </c>
      <c r="L9" s="41">
        <f t="shared" si="12"/>
        <v>0</v>
      </c>
      <c r="M9" s="41">
        <f t="shared" si="13"/>
        <v>0</v>
      </c>
      <c r="N9" s="41">
        <f t="shared" si="14"/>
        <v>0</v>
      </c>
      <c r="O9" s="41">
        <f t="shared" si="15"/>
        <v>0</v>
      </c>
      <c r="P9" s="41">
        <f t="shared" si="16"/>
        <v>0</v>
      </c>
      <c r="Q9" s="41">
        <f t="shared" si="17"/>
        <v>0</v>
      </c>
      <c r="R9" s="41">
        <f t="shared" si="18"/>
        <v>0</v>
      </c>
      <c r="S9" s="41">
        <f t="shared" si="19"/>
        <v>0</v>
      </c>
      <c r="T9" s="41">
        <f t="shared" si="20"/>
        <v>0</v>
      </c>
      <c r="U9" s="41">
        <f t="shared" si="21"/>
        <v>0</v>
      </c>
      <c r="V9" s="41">
        <f t="shared" si="22"/>
        <v>0</v>
      </c>
      <c r="W9" s="41">
        <f t="shared" si="23"/>
        <v>0</v>
      </c>
      <c r="X9" s="41">
        <f t="shared" si="24"/>
        <v>0</v>
      </c>
      <c r="Y9" s="41">
        <f t="shared" si="25"/>
        <v>0</v>
      </c>
      <c r="Z9" s="41">
        <f t="shared" si="26"/>
        <v>0</v>
      </c>
      <c r="AA9" s="41">
        <f t="shared" si="27"/>
        <v>0</v>
      </c>
      <c r="AB9" s="41">
        <f t="shared" si="28"/>
        <v>0</v>
      </c>
      <c r="AC9" s="41">
        <f t="shared" si="29"/>
        <v>0</v>
      </c>
      <c r="AD9" s="41">
        <f t="shared" si="30"/>
        <v>0</v>
      </c>
      <c r="AE9" s="41">
        <f t="shared" si="31"/>
        <v>0</v>
      </c>
      <c r="AF9" s="41">
        <f t="shared" si="32"/>
        <v>0</v>
      </c>
      <c r="AG9" s="41">
        <f t="shared" si="33"/>
        <v>0</v>
      </c>
      <c r="AH9" s="41">
        <f t="shared" si="34"/>
        <v>0</v>
      </c>
      <c r="AI9" s="41">
        <f t="shared" si="35"/>
        <v>0</v>
      </c>
      <c r="AJ9" s="41">
        <f t="shared" si="36"/>
        <v>0</v>
      </c>
      <c r="AK9" s="41">
        <f t="shared" si="37"/>
        <v>0</v>
      </c>
      <c r="AL9" s="41">
        <f t="shared" si="38"/>
        <v>0</v>
      </c>
      <c r="AM9" s="41">
        <f t="shared" si="39"/>
        <v>0</v>
      </c>
      <c r="AN9" s="41">
        <f t="shared" si="40"/>
        <v>0</v>
      </c>
      <c r="AO9" s="41">
        <f t="shared" si="41"/>
        <v>0</v>
      </c>
      <c r="AP9" s="41">
        <f t="shared" si="42"/>
        <v>0</v>
      </c>
      <c r="AQ9" s="41">
        <f t="shared" si="43"/>
        <v>0</v>
      </c>
      <c r="AR9" s="41">
        <f t="shared" si="44"/>
        <v>0</v>
      </c>
      <c r="AS9" s="41">
        <f t="shared" si="45"/>
        <v>0</v>
      </c>
      <c r="AT9" s="41">
        <f t="shared" si="46"/>
        <v>0</v>
      </c>
      <c r="AU9" s="41">
        <f t="shared" si="47"/>
        <v>0</v>
      </c>
      <c r="AV9" s="41">
        <f t="shared" si="48"/>
        <v>0</v>
      </c>
      <c r="AW9" s="41">
        <f t="shared" si="49"/>
        <v>0</v>
      </c>
      <c r="AX9" s="41">
        <f t="shared" si="50"/>
        <v>0</v>
      </c>
    </row>
    <row r="10" spans="1:50" x14ac:dyDescent="0.25">
      <c r="A10" s="44" t="str">
        <f t="shared" si="51"/>
        <v>Prop excreta on yards_Swine (sows)</v>
      </c>
      <c r="B10" s="2" t="s">
        <v>49</v>
      </c>
      <c r="C10" s="2" t="s">
        <v>480</v>
      </c>
      <c r="D10" s="2" t="s">
        <v>49</v>
      </c>
      <c r="E10" s="2" t="s">
        <v>145</v>
      </c>
      <c r="F10" s="2" t="s">
        <v>156</v>
      </c>
      <c r="G10" s="2"/>
      <c r="H10" s="2" t="s">
        <v>677</v>
      </c>
      <c r="I10" s="35"/>
      <c r="J10" s="41">
        <v>0</v>
      </c>
      <c r="K10" s="41">
        <f t="shared" si="11"/>
        <v>0</v>
      </c>
      <c r="L10" s="41">
        <f t="shared" si="12"/>
        <v>0</v>
      </c>
      <c r="M10" s="41">
        <f t="shared" si="13"/>
        <v>0</v>
      </c>
      <c r="N10" s="41">
        <f t="shared" si="14"/>
        <v>0</v>
      </c>
      <c r="O10" s="41">
        <f t="shared" si="15"/>
        <v>0</v>
      </c>
      <c r="P10" s="41">
        <f t="shared" si="16"/>
        <v>0</v>
      </c>
      <c r="Q10" s="41">
        <f t="shared" si="17"/>
        <v>0</v>
      </c>
      <c r="R10" s="41">
        <f t="shared" si="18"/>
        <v>0</v>
      </c>
      <c r="S10" s="41">
        <f t="shared" si="19"/>
        <v>0</v>
      </c>
      <c r="T10" s="41">
        <f t="shared" si="20"/>
        <v>0</v>
      </c>
      <c r="U10" s="41">
        <f t="shared" si="21"/>
        <v>0</v>
      </c>
      <c r="V10" s="41">
        <f t="shared" si="22"/>
        <v>0</v>
      </c>
      <c r="W10" s="41">
        <f t="shared" si="23"/>
        <v>0</v>
      </c>
      <c r="X10" s="41">
        <f t="shared" si="24"/>
        <v>0</v>
      </c>
      <c r="Y10" s="41">
        <f t="shared" si="25"/>
        <v>0</v>
      </c>
      <c r="Z10" s="41">
        <f t="shared" si="26"/>
        <v>0</v>
      </c>
      <c r="AA10" s="41">
        <f t="shared" si="27"/>
        <v>0</v>
      </c>
      <c r="AB10" s="41">
        <f t="shared" si="28"/>
        <v>0</v>
      </c>
      <c r="AC10" s="41">
        <f t="shared" si="29"/>
        <v>0</v>
      </c>
      <c r="AD10" s="41">
        <f t="shared" si="30"/>
        <v>0</v>
      </c>
      <c r="AE10" s="41">
        <f t="shared" si="31"/>
        <v>0</v>
      </c>
      <c r="AF10" s="41">
        <f t="shared" si="32"/>
        <v>0</v>
      </c>
      <c r="AG10" s="41">
        <f t="shared" si="33"/>
        <v>0</v>
      </c>
      <c r="AH10" s="41">
        <f t="shared" si="34"/>
        <v>0</v>
      </c>
      <c r="AI10" s="41">
        <f t="shared" si="35"/>
        <v>0</v>
      </c>
      <c r="AJ10" s="41">
        <f t="shared" si="36"/>
        <v>0</v>
      </c>
      <c r="AK10" s="41">
        <f t="shared" si="37"/>
        <v>0</v>
      </c>
      <c r="AL10" s="41">
        <f t="shared" si="38"/>
        <v>0</v>
      </c>
      <c r="AM10" s="41">
        <f t="shared" si="39"/>
        <v>0</v>
      </c>
      <c r="AN10" s="41">
        <f t="shared" si="40"/>
        <v>0</v>
      </c>
      <c r="AO10" s="41">
        <f t="shared" si="41"/>
        <v>0</v>
      </c>
      <c r="AP10" s="41">
        <f t="shared" si="42"/>
        <v>0</v>
      </c>
      <c r="AQ10" s="41">
        <f t="shared" si="43"/>
        <v>0</v>
      </c>
      <c r="AR10" s="41">
        <f t="shared" si="44"/>
        <v>0</v>
      </c>
      <c r="AS10" s="41">
        <f t="shared" si="45"/>
        <v>0</v>
      </c>
      <c r="AT10" s="41">
        <f t="shared" si="46"/>
        <v>0</v>
      </c>
      <c r="AU10" s="41">
        <f t="shared" si="47"/>
        <v>0</v>
      </c>
      <c r="AV10" s="41">
        <f t="shared" si="48"/>
        <v>0</v>
      </c>
      <c r="AW10" s="41">
        <f t="shared" si="49"/>
        <v>0</v>
      </c>
      <c r="AX10" s="41">
        <f t="shared" si="50"/>
        <v>0</v>
      </c>
    </row>
    <row r="11" spans="1:50" x14ac:dyDescent="0.25">
      <c r="A11" s="44" t="str">
        <f t="shared" si="51"/>
        <v>Prop excreta on yards_Buffalo</v>
      </c>
      <c r="B11" s="2" t="s">
        <v>49</v>
      </c>
      <c r="C11" s="2" t="s">
        <v>480</v>
      </c>
      <c r="D11" s="2" t="s">
        <v>49</v>
      </c>
      <c r="E11" s="2" t="s">
        <v>80</v>
      </c>
      <c r="F11" s="2" t="s">
        <v>156</v>
      </c>
      <c r="G11" s="2"/>
      <c r="H11" s="2" t="s">
        <v>677</v>
      </c>
      <c r="I11" s="35"/>
      <c r="J11" s="41">
        <v>0</v>
      </c>
      <c r="K11" s="41">
        <f t="shared" si="11"/>
        <v>0</v>
      </c>
      <c r="L11" s="41">
        <f t="shared" si="12"/>
        <v>0</v>
      </c>
      <c r="M11" s="41">
        <f t="shared" si="13"/>
        <v>0</v>
      </c>
      <c r="N11" s="41">
        <f t="shared" si="14"/>
        <v>0</v>
      </c>
      <c r="O11" s="41">
        <f t="shared" si="15"/>
        <v>0</v>
      </c>
      <c r="P11" s="41">
        <f t="shared" si="16"/>
        <v>0</v>
      </c>
      <c r="Q11" s="41">
        <f t="shared" si="17"/>
        <v>0</v>
      </c>
      <c r="R11" s="41">
        <f t="shared" si="18"/>
        <v>0</v>
      </c>
      <c r="S11" s="41">
        <f t="shared" si="19"/>
        <v>0</v>
      </c>
      <c r="T11" s="41">
        <f t="shared" si="20"/>
        <v>0</v>
      </c>
      <c r="U11" s="41">
        <f t="shared" si="21"/>
        <v>0</v>
      </c>
      <c r="V11" s="41">
        <f t="shared" si="22"/>
        <v>0</v>
      </c>
      <c r="W11" s="41">
        <f t="shared" si="23"/>
        <v>0</v>
      </c>
      <c r="X11" s="41">
        <f t="shared" si="24"/>
        <v>0</v>
      </c>
      <c r="Y11" s="41">
        <f t="shared" si="25"/>
        <v>0</v>
      </c>
      <c r="Z11" s="41">
        <f t="shared" si="26"/>
        <v>0</v>
      </c>
      <c r="AA11" s="41">
        <f t="shared" si="27"/>
        <v>0</v>
      </c>
      <c r="AB11" s="41">
        <f t="shared" si="28"/>
        <v>0</v>
      </c>
      <c r="AC11" s="41">
        <f t="shared" si="29"/>
        <v>0</v>
      </c>
      <c r="AD11" s="41">
        <f t="shared" si="30"/>
        <v>0</v>
      </c>
      <c r="AE11" s="41">
        <f t="shared" si="31"/>
        <v>0</v>
      </c>
      <c r="AF11" s="41">
        <f t="shared" si="32"/>
        <v>0</v>
      </c>
      <c r="AG11" s="41">
        <f t="shared" si="33"/>
        <v>0</v>
      </c>
      <c r="AH11" s="41">
        <f t="shared" si="34"/>
        <v>0</v>
      </c>
      <c r="AI11" s="41">
        <f t="shared" si="35"/>
        <v>0</v>
      </c>
      <c r="AJ11" s="41">
        <f t="shared" si="36"/>
        <v>0</v>
      </c>
      <c r="AK11" s="41">
        <f t="shared" si="37"/>
        <v>0</v>
      </c>
      <c r="AL11" s="41">
        <f t="shared" si="38"/>
        <v>0</v>
      </c>
      <c r="AM11" s="41">
        <f t="shared" si="39"/>
        <v>0</v>
      </c>
      <c r="AN11" s="41">
        <f t="shared" si="40"/>
        <v>0</v>
      </c>
      <c r="AO11" s="41">
        <f t="shared" si="41"/>
        <v>0</v>
      </c>
      <c r="AP11" s="41">
        <f t="shared" si="42"/>
        <v>0</v>
      </c>
      <c r="AQ11" s="41">
        <f t="shared" si="43"/>
        <v>0</v>
      </c>
      <c r="AR11" s="41">
        <f t="shared" si="44"/>
        <v>0</v>
      </c>
      <c r="AS11" s="41">
        <f t="shared" si="45"/>
        <v>0</v>
      </c>
      <c r="AT11" s="41">
        <f t="shared" si="46"/>
        <v>0</v>
      </c>
      <c r="AU11" s="41">
        <f t="shared" si="47"/>
        <v>0</v>
      </c>
      <c r="AV11" s="41">
        <f t="shared" si="48"/>
        <v>0</v>
      </c>
      <c r="AW11" s="41">
        <f t="shared" si="49"/>
        <v>0</v>
      </c>
      <c r="AX11" s="41">
        <f t="shared" si="50"/>
        <v>0</v>
      </c>
    </row>
    <row r="12" spans="1:50" x14ac:dyDescent="0.25">
      <c r="A12" s="44" t="str">
        <f t="shared" si="51"/>
        <v>Prop excreta on yards_Goats</v>
      </c>
      <c r="B12" s="2" t="s">
        <v>49</v>
      </c>
      <c r="C12" s="2" t="s">
        <v>480</v>
      </c>
      <c r="D12" s="2" t="s">
        <v>49</v>
      </c>
      <c r="E12" s="2" t="s">
        <v>81</v>
      </c>
      <c r="F12" s="2" t="s">
        <v>156</v>
      </c>
      <c r="G12" s="2"/>
      <c r="H12" s="2" t="s">
        <v>677</v>
      </c>
      <c r="I12" s="35"/>
      <c r="J12" s="41">
        <v>0</v>
      </c>
      <c r="K12" s="41">
        <f t="shared" si="11"/>
        <v>0</v>
      </c>
      <c r="L12" s="41">
        <f t="shared" si="12"/>
        <v>0</v>
      </c>
      <c r="M12" s="41">
        <f t="shared" si="13"/>
        <v>0</v>
      </c>
      <c r="N12" s="41">
        <f t="shared" si="14"/>
        <v>0</v>
      </c>
      <c r="O12" s="41">
        <f t="shared" si="15"/>
        <v>0</v>
      </c>
      <c r="P12" s="41">
        <f t="shared" si="16"/>
        <v>0</v>
      </c>
      <c r="Q12" s="41">
        <f t="shared" si="17"/>
        <v>0</v>
      </c>
      <c r="R12" s="41">
        <f t="shared" si="18"/>
        <v>0</v>
      </c>
      <c r="S12" s="41">
        <f t="shared" si="19"/>
        <v>0</v>
      </c>
      <c r="T12" s="41">
        <f t="shared" si="20"/>
        <v>0</v>
      </c>
      <c r="U12" s="41">
        <f t="shared" si="21"/>
        <v>0</v>
      </c>
      <c r="V12" s="41">
        <f t="shared" si="22"/>
        <v>0</v>
      </c>
      <c r="W12" s="41">
        <f t="shared" si="23"/>
        <v>0</v>
      </c>
      <c r="X12" s="41">
        <f t="shared" si="24"/>
        <v>0</v>
      </c>
      <c r="Y12" s="41">
        <f t="shared" si="25"/>
        <v>0</v>
      </c>
      <c r="Z12" s="41">
        <f t="shared" si="26"/>
        <v>0</v>
      </c>
      <c r="AA12" s="41">
        <f t="shared" si="27"/>
        <v>0</v>
      </c>
      <c r="AB12" s="41">
        <f t="shared" si="28"/>
        <v>0</v>
      </c>
      <c r="AC12" s="41">
        <f t="shared" si="29"/>
        <v>0</v>
      </c>
      <c r="AD12" s="41">
        <f t="shared" si="30"/>
        <v>0</v>
      </c>
      <c r="AE12" s="41">
        <f t="shared" si="31"/>
        <v>0</v>
      </c>
      <c r="AF12" s="41">
        <f t="shared" si="32"/>
        <v>0</v>
      </c>
      <c r="AG12" s="41">
        <f t="shared" si="33"/>
        <v>0</v>
      </c>
      <c r="AH12" s="41">
        <f t="shared" si="34"/>
        <v>0</v>
      </c>
      <c r="AI12" s="41">
        <f t="shared" si="35"/>
        <v>0</v>
      </c>
      <c r="AJ12" s="41">
        <f t="shared" si="36"/>
        <v>0</v>
      </c>
      <c r="AK12" s="41">
        <f t="shared" si="37"/>
        <v>0</v>
      </c>
      <c r="AL12" s="41">
        <f t="shared" si="38"/>
        <v>0</v>
      </c>
      <c r="AM12" s="41">
        <f t="shared" si="39"/>
        <v>0</v>
      </c>
      <c r="AN12" s="41">
        <f t="shared" si="40"/>
        <v>0</v>
      </c>
      <c r="AO12" s="41">
        <f t="shared" si="41"/>
        <v>0</v>
      </c>
      <c r="AP12" s="41">
        <f t="shared" si="42"/>
        <v>0</v>
      </c>
      <c r="AQ12" s="41">
        <f t="shared" si="43"/>
        <v>0</v>
      </c>
      <c r="AR12" s="41">
        <f t="shared" si="44"/>
        <v>0</v>
      </c>
      <c r="AS12" s="41">
        <f t="shared" si="45"/>
        <v>0</v>
      </c>
      <c r="AT12" s="41">
        <f t="shared" si="46"/>
        <v>0</v>
      </c>
      <c r="AU12" s="41">
        <f t="shared" si="47"/>
        <v>0</v>
      </c>
      <c r="AV12" s="41">
        <f t="shared" si="48"/>
        <v>0</v>
      </c>
      <c r="AW12" s="41">
        <f t="shared" si="49"/>
        <v>0</v>
      </c>
      <c r="AX12" s="41">
        <f t="shared" si="50"/>
        <v>0</v>
      </c>
    </row>
    <row r="13" spans="1:50" x14ac:dyDescent="0.25">
      <c r="A13" s="44" t="str">
        <f t="shared" si="51"/>
        <v>Prop excreta on yards_Horses</v>
      </c>
      <c r="B13" s="2" t="s">
        <v>49</v>
      </c>
      <c r="C13" s="2" t="s">
        <v>480</v>
      </c>
      <c r="D13" s="2" t="s">
        <v>49</v>
      </c>
      <c r="E13" s="2" t="s">
        <v>82</v>
      </c>
      <c r="F13" s="2" t="s">
        <v>156</v>
      </c>
      <c r="G13" s="2"/>
      <c r="H13" s="2" t="s">
        <v>677</v>
      </c>
      <c r="I13" s="35"/>
      <c r="J13" s="41">
        <v>0</v>
      </c>
      <c r="K13" s="41">
        <f t="shared" si="11"/>
        <v>0</v>
      </c>
      <c r="L13" s="41">
        <f t="shared" si="12"/>
        <v>0</v>
      </c>
      <c r="M13" s="41">
        <f t="shared" si="13"/>
        <v>0</v>
      </c>
      <c r="N13" s="41">
        <f t="shared" si="14"/>
        <v>0</v>
      </c>
      <c r="O13" s="41">
        <f t="shared" si="15"/>
        <v>0</v>
      </c>
      <c r="P13" s="41">
        <f t="shared" si="16"/>
        <v>0</v>
      </c>
      <c r="Q13" s="41">
        <f t="shared" si="17"/>
        <v>0</v>
      </c>
      <c r="R13" s="41">
        <f t="shared" si="18"/>
        <v>0</v>
      </c>
      <c r="S13" s="41">
        <f t="shared" si="19"/>
        <v>0</v>
      </c>
      <c r="T13" s="41">
        <f t="shared" si="20"/>
        <v>0</v>
      </c>
      <c r="U13" s="41">
        <f t="shared" si="21"/>
        <v>0</v>
      </c>
      <c r="V13" s="41">
        <f t="shared" si="22"/>
        <v>0</v>
      </c>
      <c r="W13" s="41">
        <f t="shared" si="23"/>
        <v>0</v>
      </c>
      <c r="X13" s="41">
        <f t="shared" si="24"/>
        <v>0</v>
      </c>
      <c r="Y13" s="41">
        <f t="shared" si="25"/>
        <v>0</v>
      </c>
      <c r="Z13" s="41">
        <f t="shared" si="26"/>
        <v>0</v>
      </c>
      <c r="AA13" s="41">
        <f t="shared" si="27"/>
        <v>0</v>
      </c>
      <c r="AB13" s="41">
        <f t="shared" si="28"/>
        <v>0</v>
      </c>
      <c r="AC13" s="41">
        <f t="shared" si="29"/>
        <v>0</v>
      </c>
      <c r="AD13" s="41">
        <f t="shared" si="30"/>
        <v>0</v>
      </c>
      <c r="AE13" s="41">
        <f t="shared" si="31"/>
        <v>0</v>
      </c>
      <c r="AF13" s="41">
        <f t="shared" si="32"/>
        <v>0</v>
      </c>
      <c r="AG13" s="41">
        <f t="shared" si="33"/>
        <v>0</v>
      </c>
      <c r="AH13" s="41">
        <f t="shared" si="34"/>
        <v>0</v>
      </c>
      <c r="AI13" s="41">
        <f t="shared" si="35"/>
        <v>0</v>
      </c>
      <c r="AJ13" s="41">
        <f t="shared" si="36"/>
        <v>0</v>
      </c>
      <c r="AK13" s="41">
        <f t="shared" si="37"/>
        <v>0</v>
      </c>
      <c r="AL13" s="41">
        <f t="shared" si="38"/>
        <v>0</v>
      </c>
      <c r="AM13" s="41">
        <f t="shared" si="39"/>
        <v>0</v>
      </c>
      <c r="AN13" s="41">
        <f t="shared" si="40"/>
        <v>0</v>
      </c>
      <c r="AO13" s="41">
        <f t="shared" si="41"/>
        <v>0</v>
      </c>
      <c r="AP13" s="41">
        <f t="shared" si="42"/>
        <v>0</v>
      </c>
      <c r="AQ13" s="41">
        <f t="shared" si="43"/>
        <v>0</v>
      </c>
      <c r="AR13" s="41">
        <f t="shared" si="44"/>
        <v>0</v>
      </c>
      <c r="AS13" s="41">
        <f t="shared" si="45"/>
        <v>0</v>
      </c>
      <c r="AT13" s="41">
        <f t="shared" si="46"/>
        <v>0</v>
      </c>
      <c r="AU13" s="41">
        <f t="shared" si="47"/>
        <v>0</v>
      </c>
      <c r="AV13" s="41">
        <f t="shared" si="48"/>
        <v>0</v>
      </c>
      <c r="AW13" s="41">
        <f t="shared" si="49"/>
        <v>0</v>
      </c>
      <c r="AX13" s="41">
        <f t="shared" si="50"/>
        <v>0</v>
      </c>
    </row>
    <row r="14" spans="1:50" x14ac:dyDescent="0.25">
      <c r="A14" s="44" t="str">
        <f t="shared" si="51"/>
        <v>Prop excreta on yards_Mules and asses</v>
      </c>
      <c r="B14" s="2" t="s">
        <v>49</v>
      </c>
      <c r="C14" s="2" t="s">
        <v>480</v>
      </c>
      <c r="D14" s="2" t="s">
        <v>49</v>
      </c>
      <c r="E14" s="2" t="s">
        <v>83</v>
      </c>
      <c r="F14" s="2" t="s">
        <v>156</v>
      </c>
      <c r="G14" s="2"/>
      <c r="H14" s="2" t="s">
        <v>677</v>
      </c>
      <c r="I14" s="35"/>
      <c r="J14" s="41">
        <v>0</v>
      </c>
      <c r="K14" s="41">
        <f t="shared" si="11"/>
        <v>0</v>
      </c>
      <c r="L14" s="41">
        <f t="shared" si="12"/>
        <v>0</v>
      </c>
      <c r="M14" s="41">
        <f t="shared" si="13"/>
        <v>0</v>
      </c>
      <c r="N14" s="41">
        <f t="shared" si="14"/>
        <v>0</v>
      </c>
      <c r="O14" s="41">
        <f t="shared" si="15"/>
        <v>0</v>
      </c>
      <c r="P14" s="41">
        <f t="shared" si="16"/>
        <v>0</v>
      </c>
      <c r="Q14" s="41">
        <f t="shared" si="17"/>
        <v>0</v>
      </c>
      <c r="R14" s="41">
        <f t="shared" si="18"/>
        <v>0</v>
      </c>
      <c r="S14" s="41">
        <f t="shared" si="19"/>
        <v>0</v>
      </c>
      <c r="T14" s="41">
        <f t="shared" si="20"/>
        <v>0</v>
      </c>
      <c r="U14" s="41">
        <f t="shared" si="21"/>
        <v>0</v>
      </c>
      <c r="V14" s="41">
        <f t="shared" si="22"/>
        <v>0</v>
      </c>
      <c r="W14" s="41">
        <f t="shared" si="23"/>
        <v>0</v>
      </c>
      <c r="X14" s="41">
        <f t="shared" si="24"/>
        <v>0</v>
      </c>
      <c r="Y14" s="41">
        <f t="shared" si="25"/>
        <v>0</v>
      </c>
      <c r="Z14" s="41">
        <f t="shared" si="26"/>
        <v>0</v>
      </c>
      <c r="AA14" s="41">
        <f t="shared" si="27"/>
        <v>0</v>
      </c>
      <c r="AB14" s="41">
        <f t="shared" si="28"/>
        <v>0</v>
      </c>
      <c r="AC14" s="41">
        <f t="shared" si="29"/>
        <v>0</v>
      </c>
      <c r="AD14" s="41">
        <f t="shared" si="30"/>
        <v>0</v>
      </c>
      <c r="AE14" s="41">
        <f t="shared" si="31"/>
        <v>0</v>
      </c>
      <c r="AF14" s="41">
        <f t="shared" si="32"/>
        <v>0</v>
      </c>
      <c r="AG14" s="41">
        <f t="shared" si="33"/>
        <v>0</v>
      </c>
      <c r="AH14" s="41">
        <f t="shared" si="34"/>
        <v>0</v>
      </c>
      <c r="AI14" s="41">
        <f t="shared" si="35"/>
        <v>0</v>
      </c>
      <c r="AJ14" s="41">
        <f t="shared" si="36"/>
        <v>0</v>
      </c>
      <c r="AK14" s="41">
        <f t="shared" si="37"/>
        <v>0</v>
      </c>
      <c r="AL14" s="41">
        <f t="shared" si="38"/>
        <v>0</v>
      </c>
      <c r="AM14" s="41">
        <f t="shared" si="39"/>
        <v>0</v>
      </c>
      <c r="AN14" s="41">
        <f t="shared" si="40"/>
        <v>0</v>
      </c>
      <c r="AO14" s="41">
        <f t="shared" si="41"/>
        <v>0</v>
      </c>
      <c r="AP14" s="41">
        <f t="shared" si="42"/>
        <v>0</v>
      </c>
      <c r="AQ14" s="41">
        <f t="shared" si="43"/>
        <v>0</v>
      </c>
      <c r="AR14" s="41">
        <f t="shared" si="44"/>
        <v>0</v>
      </c>
      <c r="AS14" s="41">
        <f t="shared" si="45"/>
        <v>0</v>
      </c>
      <c r="AT14" s="41">
        <f t="shared" si="46"/>
        <v>0</v>
      </c>
      <c r="AU14" s="41">
        <f t="shared" si="47"/>
        <v>0</v>
      </c>
      <c r="AV14" s="41">
        <f t="shared" si="48"/>
        <v>0</v>
      </c>
      <c r="AW14" s="41">
        <f t="shared" si="49"/>
        <v>0</v>
      </c>
      <c r="AX14" s="41">
        <f t="shared" si="50"/>
        <v>0</v>
      </c>
    </row>
    <row r="15" spans="1:50" x14ac:dyDescent="0.25">
      <c r="A15" s="44" t="str">
        <f t="shared" si="51"/>
        <v>Prop excreta on yards_Laying hens</v>
      </c>
      <c r="B15" s="2" t="s">
        <v>49</v>
      </c>
      <c r="C15" s="2" t="s">
        <v>480</v>
      </c>
      <c r="D15" s="2" t="s">
        <v>49</v>
      </c>
      <c r="E15" s="2" t="s">
        <v>85</v>
      </c>
      <c r="F15" s="2" t="s">
        <v>156</v>
      </c>
      <c r="G15" s="2"/>
      <c r="H15" s="2" t="s">
        <v>677</v>
      </c>
      <c r="I15" s="35"/>
      <c r="J15" s="41">
        <v>0</v>
      </c>
      <c r="K15" s="41">
        <f t="shared" si="11"/>
        <v>0</v>
      </c>
      <c r="L15" s="41">
        <f t="shared" si="12"/>
        <v>0</v>
      </c>
      <c r="M15" s="41">
        <f t="shared" si="13"/>
        <v>0</v>
      </c>
      <c r="N15" s="41">
        <f t="shared" si="14"/>
        <v>0</v>
      </c>
      <c r="O15" s="41">
        <f t="shared" si="15"/>
        <v>0</v>
      </c>
      <c r="P15" s="41">
        <f t="shared" si="16"/>
        <v>0</v>
      </c>
      <c r="Q15" s="41">
        <f t="shared" si="17"/>
        <v>0</v>
      </c>
      <c r="R15" s="41">
        <f t="shared" si="18"/>
        <v>0</v>
      </c>
      <c r="S15" s="41">
        <f t="shared" si="19"/>
        <v>0</v>
      </c>
      <c r="T15" s="41">
        <f t="shared" si="20"/>
        <v>0</v>
      </c>
      <c r="U15" s="41">
        <f t="shared" si="21"/>
        <v>0</v>
      </c>
      <c r="V15" s="41">
        <f t="shared" si="22"/>
        <v>0</v>
      </c>
      <c r="W15" s="41">
        <f t="shared" si="23"/>
        <v>0</v>
      </c>
      <c r="X15" s="41">
        <f t="shared" si="24"/>
        <v>0</v>
      </c>
      <c r="Y15" s="41">
        <f t="shared" si="25"/>
        <v>0</v>
      </c>
      <c r="Z15" s="41">
        <f t="shared" si="26"/>
        <v>0</v>
      </c>
      <c r="AA15" s="41">
        <f t="shared" si="27"/>
        <v>0</v>
      </c>
      <c r="AB15" s="41">
        <f t="shared" si="28"/>
        <v>0</v>
      </c>
      <c r="AC15" s="41">
        <f t="shared" si="29"/>
        <v>0</v>
      </c>
      <c r="AD15" s="41">
        <f t="shared" si="30"/>
        <v>0</v>
      </c>
      <c r="AE15" s="41">
        <f t="shared" si="31"/>
        <v>0</v>
      </c>
      <c r="AF15" s="41">
        <f t="shared" si="32"/>
        <v>0</v>
      </c>
      <c r="AG15" s="41">
        <f t="shared" si="33"/>
        <v>0</v>
      </c>
      <c r="AH15" s="41">
        <f t="shared" si="34"/>
        <v>0</v>
      </c>
      <c r="AI15" s="41">
        <f t="shared" si="35"/>
        <v>0</v>
      </c>
      <c r="AJ15" s="41">
        <f t="shared" si="36"/>
        <v>0</v>
      </c>
      <c r="AK15" s="41">
        <f t="shared" si="37"/>
        <v>0</v>
      </c>
      <c r="AL15" s="41">
        <f t="shared" si="38"/>
        <v>0</v>
      </c>
      <c r="AM15" s="41">
        <f t="shared" si="39"/>
        <v>0</v>
      </c>
      <c r="AN15" s="41">
        <f t="shared" si="40"/>
        <v>0</v>
      </c>
      <c r="AO15" s="41">
        <f t="shared" si="41"/>
        <v>0</v>
      </c>
      <c r="AP15" s="41">
        <f t="shared" si="42"/>
        <v>0</v>
      </c>
      <c r="AQ15" s="41">
        <f t="shared" si="43"/>
        <v>0</v>
      </c>
      <c r="AR15" s="41">
        <f t="shared" si="44"/>
        <v>0</v>
      </c>
      <c r="AS15" s="41">
        <f t="shared" si="45"/>
        <v>0</v>
      </c>
      <c r="AT15" s="41">
        <f t="shared" si="46"/>
        <v>0</v>
      </c>
      <c r="AU15" s="41">
        <f t="shared" si="47"/>
        <v>0</v>
      </c>
      <c r="AV15" s="41">
        <f t="shared" si="48"/>
        <v>0</v>
      </c>
      <c r="AW15" s="41">
        <f t="shared" si="49"/>
        <v>0</v>
      </c>
      <c r="AX15" s="41">
        <f t="shared" si="50"/>
        <v>0</v>
      </c>
    </row>
    <row r="16" spans="1:50" x14ac:dyDescent="0.25">
      <c r="A16" s="44" t="str">
        <f t="shared" si="51"/>
        <v>Prop excreta on yards_Broilers</v>
      </c>
      <c r="B16" s="2" t="s">
        <v>49</v>
      </c>
      <c r="C16" s="2" t="s">
        <v>480</v>
      </c>
      <c r="D16" s="2" t="s">
        <v>49</v>
      </c>
      <c r="E16" s="2" t="s">
        <v>84</v>
      </c>
      <c r="F16" s="2" t="s">
        <v>156</v>
      </c>
      <c r="G16" s="2"/>
      <c r="H16" s="2" t="s">
        <v>677</v>
      </c>
      <c r="I16" s="35"/>
      <c r="J16" s="41">
        <v>0</v>
      </c>
      <c r="K16" s="41">
        <f t="shared" si="11"/>
        <v>0</v>
      </c>
      <c r="L16" s="41">
        <f t="shared" si="12"/>
        <v>0</v>
      </c>
      <c r="M16" s="41">
        <f t="shared" si="13"/>
        <v>0</v>
      </c>
      <c r="N16" s="41">
        <f t="shared" si="14"/>
        <v>0</v>
      </c>
      <c r="O16" s="41">
        <f t="shared" si="15"/>
        <v>0</v>
      </c>
      <c r="P16" s="41">
        <f t="shared" si="16"/>
        <v>0</v>
      </c>
      <c r="Q16" s="41">
        <f t="shared" si="17"/>
        <v>0</v>
      </c>
      <c r="R16" s="41">
        <f t="shared" si="18"/>
        <v>0</v>
      </c>
      <c r="S16" s="41">
        <f t="shared" si="19"/>
        <v>0</v>
      </c>
      <c r="T16" s="41">
        <f t="shared" si="20"/>
        <v>0</v>
      </c>
      <c r="U16" s="41">
        <f t="shared" si="21"/>
        <v>0</v>
      </c>
      <c r="V16" s="41">
        <f t="shared" si="22"/>
        <v>0</v>
      </c>
      <c r="W16" s="41">
        <f t="shared" si="23"/>
        <v>0</v>
      </c>
      <c r="X16" s="41">
        <f t="shared" si="24"/>
        <v>0</v>
      </c>
      <c r="Y16" s="41">
        <f t="shared" si="25"/>
        <v>0</v>
      </c>
      <c r="Z16" s="41">
        <f t="shared" si="26"/>
        <v>0</v>
      </c>
      <c r="AA16" s="41">
        <f t="shared" si="27"/>
        <v>0</v>
      </c>
      <c r="AB16" s="41">
        <f t="shared" si="28"/>
        <v>0</v>
      </c>
      <c r="AC16" s="41">
        <f t="shared" si="29"/>
        <v>0</v>
      </c>
      <c r="AD16" s="41">
        <f t="shared" si="30"/>
        <v>0</v>
      </c>
      <c r="AE16" s="41">
        <f t="shared" si="31"/>
        <v>0</v>
      </c>
      <c r="AF16" s="41">
        <f t="shared" si="32"/>
        <v>0</v>
      </c>
      <c r="AG16" s="41">
        <f t="shared" si="33"/>
        <v>0</v>
      </c>
      <c r="AH16" s="41">
        <f t="shared" si="34"/>
        <v>0</v>
      </c>
      <c r="AI16" s="41">
        <f t="shared" si="35"/>
        <v>0</v>
      </c>
      <c r="AJ16" s="41">
        <f t="shared" si="36"/>
        <v>0</v>
      </c>
      <c r="AK16" s="41">
        <f t="shared" si="37"/>
        <v>0</v>
      </c>
      <c r="AL16" s="41">
        <f t="shared" si="38"/>
        <v>0</v>
      </c>
      <c r="AM16" s="41">
        <f t="shared" si="39"/>
        <v>0</v>
      </c>
      <c r="AN16" s="41">
        <f t="shared" si="40"/>
        <v>0</v>
      </c>
      <c r="AO16" s="41">
        <f t="shared" si="41"/>
        <v>0</v>
      </c>
      <c r="AP16" s="41">
        <f t="shared" si="42"/>
        <v>0</v>
      </c>
      <c r="AQ16" s="41">
        <f t="shared" si="43"/>
        <v>0</v>
      </c>
      <c r="AR16" s="41">
        <f t="shared" si="44"/>
        <v>0</v>
      </c>
      <c r="AS16" s="41">
        <f t="shared" si="45"/>
        <v>0</v>
      </c>
      <c r="AT16" s="41">
        <f t="shared" si="46"/>
        <v>0</v>
      </c>
      <c r="AU16" s="41">
        <f t="shared" si="47"/>
        <v>0</v>
      </c>
      <c r="AV16" s="41">
        <f t="shared" si="48"/>
        <v>0</v>
      </c>
      <c r="AW16" s="41">
        <f t="shared" si="49"/>
        <v>0</v>
      </c>
      <c r="AX16" s="41">
        <f t="shared" si="50"/>
        <v>0</v>
      </c>
    </row>
    <row r="17" spans="1:50" x14ac:dyDescent="0.25">
      <c r="A17" s="44" t="str">
        <f t="shared" si="51"/>
        <v>Prop excreta on yards_Turkeys</v>
      </c>
      <c r="B17" s="2" t="s">
        <v>49</v>
      </c>
      <c r="C17" s="2" t="s">
        <v>480</v>
      </c>
      <c r="D17" s="2" t="s">
        <v>49</v>
      </c>
      <c r="E17" s="2" t="s">
        <v>87</v>
      </c>
      <c r="F17" s="2" t="s">
        <v>156</v>
      </c>
      <c r="G17" s="2"/>
      <c r="H17" s="2" t="s">
        <v>677</v>
      </c>
      <c r="I17" s="35"/>
      <c r="J17" s="41">
        <v>0</v>
      </c>
      <c r="K17" s="41">
        <f t="shared" si="11"/>
        <v>0</v>
      </c>
      <c r="L17" s="41">
        <f t="shared" si="12"/>
        <v>0</v>
      </c>
      <c r="M17" s="41">
        <f t="shared" si="13"/>
        <v>0</v>
      </c>
      <c r="N17" s="41">
        <f t="shared" si="14"/>
        <v>0</v>
      </c>
      <c r="O17" s="41">
        <f t="shared" si="15"/>
        <v>0</v>
      </c>
      <c r="P17" s="41">
        <f t="shared" si="16"/>
        <v>0</v>
      </c>
      <c r="Q17" s="41">
        <f t="shared" si="17"/>
        <v>0</v>
      </c>
      <c r="R17" s="41">
        <f t="shared" si="18"/>
        <v>0</v>
      </c>
      <c r="S17" s="41">
        <f t="shared" si="19"/>
        <v>0</v>
      </c>
      <c r="T17" s="41">
        <f t="shared" si="20"/>
        <v>0</v>
      </c>
      <c r="U17" s="41">
        <f t="shared" si="21"/>
        <v>0</v>
      </c>
      <c r="V17" s="41">
        <f t="shared" si="22"/>
        <v>0</v>
      </c>
      <c r="W17" s="41">
        <f t="shared" si="23"/>
        <v>0</v>
      </c>
      <c r="X17" s="41">
        <f t="shared" si="24"/>
        <v>0</v>
      </c>
      <c r="Y17" s="41">
        <f t="shared" si="25"/>
        <v>0</v>
      </c>
      <c r="Z17" s="41">
        <f t="shared" si="26"/>
        <v>0</v>
      </c>
      <c r="AA17" s="41">
        <f t="shared" si="27"/>
        <v>0</v>
      </c>
      <c r="AB17" s="41">
        <f t="shared" si="28"/>
        <v>0</v>
      </c>
      <c r="AC17" s="41">
        <f t="shared" si="29"/>
        <v>0</v>
      </c>
      <c r="AD17" s="41">
        <f t="shared" si="30"/>
        <v>0</v>
      </c>
      <c r="AE17" s="41">
        <f t="shared" si="31"/>
        <v>0</v>
      </c>
      <c r="AF17" s="41">
        <f t="shared" si="32"/>
        <v>0</v>
      </c>
      <c r="AG17" s="41">
        <f t="shared" si="33"/>
        <v>0</v>
      </c>
      <c r="AH17" s="41">
        <f t="shared" si="34"/>
        <v>0</v>
      </c>
      <c r="AI17" s="41">
        <f t="shared" si="35"/>
        <v>0</v>
      </c>
      <c r="AJ17" s="41">
        <f t="shared" si="36"/>
        <v>0</v>
      </c>
      <c r="AK17" s="41">
        <f t="shared" si="37"/>
        <v>0</v>
      </c>
      <c r="AL17" s="41">
        <f t="shared" si="38"/>
        <v>0</v>
      </c>
      <c r="AM17" s="41">
        <f t="shared" si="39"/>
        <v>0</v>
      </c>
      <c r="AN17" s="41">
        <f t="shared" si="40"/>
        <v>0</v>
      </c>
      <c r="AO17" s="41">
        <f t="shared" si="41"/>
        <v>0</v>
      </c>
      <c r="AP17" s="41">
        <f t="shared" si="42"/>
        <v>0</v>
      </c>
      <c r="AQ17" s="41">
        <f t="shared" si="43"/>
        <v>0</v>
      </c>
      <c r="AR17" s="41">
        <f t="shared" si="44"/>
        <v>0</v>
      </c>
      <c r="AS17" s="41">
        <f t="shared" si="45"/>
        <v>0</v>
      </c>
      <c r="AT17" s="41">
        <f t="shared" si="46"/>
        <v>0</v>
      </c>
      <c r="AU17" s="41">
        <f t="shared" si="47"/>
        <v>0</v>
      </c>
      <c r="AV17" s="41">
        <f t="shared" si="48"/>
        <v>0</v>
      </c>
      <c r="AW17" s="41">
        <f t="shared" si="49"/>
        <v>0</v>
      </c>
      <c r="AX17" s="41">
        <f t="shared" si="50"/>
        <v>0</v>
      </c>
    </row>
    <row r="18" spans="1:50" x14ac:dyDescent="0.25">
      <c r="A18" s="44" t="str">
        <f t="shared" si="51"/>
        <v>Prop excreta on yards_Other poultry (ducks)</v>
      </c>
      <c r="B18" s="2" t="s">
        <v>49</v>
      </c>
      <c r="C18" s="2" t="s">
        <v>480</v>
      </c>
      <c r="D18" s="2" t="s">
        <v>49</v>
      </c>
      <c r="E18" s="2" t="s">
        <v>90</v>
      </c>
      <c r="F18" s="2" t="s">
        <v>156</v>
      </c>
      <c r="G18" s="2"/>
      <c r="H18" s="2" t="s">
        <v>677</v>
      </c>
      <c r="I18" s="35"/>
      <c r="J18" s="41">
        <v>0</v>
      </c>
      <c r="K18" s="41">
        <f t="shared" si="11"/>
        <v>0</v>
      </c>
      <c r="L18" s="41">
        <f t="shared" si="12"/>
        <v>0</v>
      </c>
      <c r="M18" s="41">
        <f t="shared" si="13"/>
        <v>0</v>
      </c>
      <c r="N18" s="41">
        <f t="shared" si="14"/>
        <v>0</v>
      </c>
      <c r="O18" s="41">
        <f t="shared" si="15"/>
        <v>0</v>
      </c>
      <c r="P18" s="41">
        <f t="shared" si="16"/>
        <v>0</v>
      </c>
      <c r="Q18" s="41">
        <f t="shared" si="17"/>
        <v>0</v>
      </c>
      <c r="R18" s="41">
        <f t="shared" si="18"/>
        <v>0</v>
      </c>
      <c r="S18" s="41">
        <f t="shared" si="19"/>
        <v>0</v>
      </c>
      <c r="T18" s="41">
        <f t="shared" si="20"/>
        <v>0</v>
      </c>
      <c r="U18" s="41">
        <f t="shared" si="21"/>
        <v>0</v>
      </c>
      <c r="V18" s="41">
        <f t="shared" si="22"/>
        <v>0</v>
      </c>
      <c r="W18" s="41">
        <f t="shared" si="23"/>
        <v>0</v>
      </c>
      <c r="X18" s="41">
        <f t="shared" si="24"/>
        <v>0</v>
      </c>
      <c r="Y18" s="41">
        <f t="shared" si="25"/>
        <v>0</v>
      </c>
      <c r="Z18" s="41">
        <f t="shared" si="26"/>
        <v>0</v>
      </c>
      <c r="AA18" s="41">
        <f t="shared" si="27"/>
        <v>0</v>
      </c>
      <c r="AB18" s="41">
        <f t="shared" si="28"/>
        <v>0</v>
      </c>
      <c r="AC18" s="41">
        <f t="shared" si="29"/>
        <v>0</v>
      </c>
      <c r="AD18" s="41">
        <f t="shared" si="30"/>
        <v>0</v>
      </c>
      <c r="AE18" s="41">
        <f t="shared" si="31"/>
        <v>0</v>
      </c>
      <c r="AF18" s="41">
        <f t="shared" si="32"/>
        <v>0</v>
      </c>
      <c r="AG18" s="41">
        <f t="shared" si="33"/>
        <v>0</v>
      </c>
      <c r="AH18" s="41">
        <f t="shared" si="34"/>
        <v>0</v>
      </c>
      <c r="AI18" s="41">
        <f t="shared" si="35"/>
        <v>0</v>
      </c>
      <c r="AJ18" s="41">
        <f t="shared" si="36"/>
        <v>0</v>
      </c>
      <c r="AK18" s="41">
        <f t="shared" si="37"/>
        <v>0</v>
      </c>
      <c r="AL18" s="41">
        <f t="shared" si="38"/>
        <v>0</v>
      </c>
      <c r="AM18" s="41">
        <f t="shared" si="39"/>
        <v>0</v>
      </c>
      <c r="AN18" s="41">
        <f t="shared" si="40"/>
        <v>0</v>
      </c>
      <c r="AO18" s="41">
        <f t="shared" si="41"/>
        <v>0</v>
      </c>
      <c r="AP18" s="41">
        <f t="shared" si="42"/>
        <v>0</v>
      </c>
      <c r="AQ18" s="41">
        <f t="shared" si="43"/>
        <v>0</v>
      </c>
      <c r="AR18" s="41">
        <f t="shared" si="44"/>
        <v>0</v>
      </c>
      <c r="AS18" s="41">
        <f t="shared" si="45"/>
        <v>0</v>
      </c>
      <c r="AT18" s="41">
        <f t="shared" si="46"/>
        <v>0</v>
      </c>
      <c r="AU18" s="41">
        <f t="shared" si="47"/>
        <v>0</v>
      </c>
      <c r="AV18" s="41">
        <f t="shared" si="48"/>
        <v>0</v>
      </c>
      <c r="AW18" s="41">
        <f t="shared" si="49"/>
        <v>0</v>
      </c>
      <c r="AX18" s="41">
        <f t="shared" si="50"/>
        <v>0</v>
      </c>
    </row>
    <row r="19" spans="1:50" x14ac:dyDescent="0.25">
      <c r="A19" s="44" t="str">
        <f t="shared" si="51"/>
        <v>Prop excreta on yards_Other poultry (geese)</v>
      </c>
      <c r="B19" s="2" t="s">
        <v>49</v>
      </c>
      <c r="C19" s="2" t="s">
        <v>480</v>
      </c>
      <c r="D19" s="2" t="s">
        <v>49</v>
      </c>
      <c r="E19" s="2" t="s">
        <v>88</v>
      </c>
      <c r="F19" s="2" t="s">
        <v>156</v>
      </c>
      <c r="G19" s="2"/>
      <c r="H19" s="2" t="s">
        <v>677</v>
      </c>
      <c r="I19" s="35"/>
      <c r="J19" s="41">
        <v>0</v>
      </c>
      <c r="K19" s="41">
        <f t="shared" si="11"/>
        <v>0</v>
      </c>
      <c r="L19" s="41">
        <f t="shared" si="12"/>
        <v>0</v>
      </c>
      <c r="M19" s="41">
        <f t="shared" si="13"/>
        <v>0</v>
      </c>
      <c r="N19" s="41">
        <f t="shared" si="14"/>
        <v>0</v>
      </c>
      <c r="O19" s="41">
        <f t="shared" si="15"/>
        <v>0</v>
      </c>
      <c r="P19" s="41">
        <f t="shared" si="16"/>
        <v>0</v>
      </c>
      <c r="Q19" s="41">
        <f t="shared" si="17"/>
        <v>0</v>
      </c>
      <c r="R19" s="41">
        <f t="shared" si="18"/>
        <v>0</v>
      </c>
      <c r="S19" s="41">
        <f t="shared" si="19"/>
        <v>0</v>
      </c>
      <c r="T19" s="41">
        <f t="shared" si="20"/>
        <v>0</v>
      </c>
      <c r="U19" s="41">
        <f t="shared" si="21"/>
        <v>0</v>
      </c>
      <c r="V19" s="41">
        <f t="shared" si="22"/>
        <v>0</v>
      </c>
      <c r="W19" s="41">
        <f t="shared" si="23"/>
        <v>0</v>
      </c>
      <c r="X19" s="41">
        <f t="shared" si="24"/>
        <v>0</v>
      </c>
      <c r="Y19" s="41">
        <f t="shared" si="25"/>
        <v>0</v>
      </c>
      <c r="Z19" s="41">
        <f t="shared" si="26"/>
        <v>0</v>
      </c>
      <c r="AA19" s="41">
        <f t="shared" si="27"/>
        <v>0</v>
      </c>
      <c r="AB19" s="41">
        <f t="shared" si="28"/>
        <v>0</v>
      </c>
      <c r="AC19" s="41">
        <f t="shared" si="29"/>
        <v>0</v>
      </c>
      <c r="AD19" s="41">
        <f t="shared" si="30"/>
        <v>0</v>
      </c>
      <c r="AE19" s="41">
        <f t="shared" si="31"/>
        <v>0</v>
      </c>
      <c r="AF19" s="41">
        <f t="shared" si="32"/>
        <v>0</v>
      </c>
      <c r="AG19" s="41">
        <f t="shared" si="33"/>
        <v>0</v>
      </c>
      <c r="AH19" s="41">
        <f t="shared" si="34"/>
        <v>0</v>
      </c>
      <c r="AI19" s="41">
        <f t="shared" si="35"/>
        <v>0</v>
      </c>
      <c r="AJ19" s="41">
        <f t="shared" si="36"/>
        <v>0</v>
      </c>
      <c r="AK19" s="41">
        <f t="shared" si="37"/>
        <v>0</v>
      </c>
      <c r="AL19" s="41">
        <f t="shared" si="38"/>
        <v>0</v>
      </c>
      <c r="AM19" s="41">
        <f t="shared" si="39"/>
        <v>0</v>
      </c>
      <c r="AN19" s="41">
        <f t="shared" si="40"/>
        <v>0</v>
      </c>
      <c r="AO19" s="41">
        <f t="shared" si="41"/>
        <v>0</v>
      </c>
      <c r="AP19" s="41">
        <f t="shared" si="42"/>
        <v>0</v>
      </c>
      <c r="AQ19" s="41">
        <f t="shared" si="43"/>
        <v>0</v>
      </c>
      <c r="AR19" s="41">
        <f t="shared" si="44"/>
        <v>0</v>
      </c>
      <c r="AS19" s="41">
        <f t="shared" si="45"/>
        <v>0</v>
      </c>
      <c r="AT19" s="41">
        <f t="shared" si="46"/>
        <v>0</v>
      </c>
      <c r="AU19" s="41">
        <f t="shared" si="47"/>
        <v>0</v>
      </c>
      <c r="AV19" s="41">
        <f t="shared" si="48"/>
        <v>0</v>
      </c>
      <c r="AW19" s="41">
        <f t="shared" si="49"/>
        <v>0</v>
      </c>
      <c r="AX19" s="41">
        <f t="shared" si="50"/>
        <v>0</v>
      </c>
    </row>
    <row r="20" spans="1:50" x14ac:dyDescent="0.25">
      <c r="A20" s="44" t="str">
        <f t="shared" si="51"/>
        <v>Prop excreta on yards_Other animals (fur animals)</v>
      </c>
      <c r="B20" s="2" t="s">
        <v>49</v>
      </c>
      <c r="C20" s="2" t="s">
        <v>480</v>
      </c>
      <c r="D20" s="2" t="s">
        <v>49</v>
      </c>
      <c r="E20" s="2" t="s">
        <v>108</v>
      </c>
      <c r="F20" s="2" t="s">
        <v>156</v>
      </c>
      <c r="G20" s="2"/>
      <c r="H20" s="2" t="s">
        <v>677</v>
      </c>
      <c r="I20" s="35"/>
      <c r="J20" s="41">
        <v>0</v>
      </c>
      <c r="K20" s="41">
        <f t="shared" si="11"/>
        <v>0</v>
      </c>
      <c r="L20" s="41">
        <f t="shared" si="12"/>
        <v>0</v>
      </c>
      <c r="M20" s="41">
        <f t="shared" si="13"/>
        <v>0</v>
      </c>
      <c r="N20" s="41">
        <f t="shared" si="14"/>
        <v>0</v>
      </c>
      <c r="O20" s="41">
        <f t="shared" si="15"/>
        <v>0</v>
      </c>
      <c r="P20" s="41">
        <f t="shared" si="16"/>
        <v>0</v>
      </c>
      <c r="Q20" s="41">
        <f t="shared" si="17"/>
        <v>0</v>
      </c>
      <c r="R20" s="41">
        <f t="shared" si="18"/>
        <v>0</v>
      </c>
      <c r="S20" s="41">
        <f t="shared" si="19"/>
        <v>0</v>
      </c>
      <c r="T20" s="41">
        <f t="shared" si="20"/>
        <v>0</v>
      </c>
      <c r="U20" s="41">
        <f t="shared" si="21"/>
        <v>0</v>
      </c>
      <c r="V20" s="41">
        <f t="shared" si="22"/>
        <v>0</v>
      </c>
      <c r="W20" s="41">
        <f t="shared" si="23"/>
        <v>0</v>
      </c>
      <c r="X20" s="41">
        <f t="shared" si="24"/>
        <v>0</v>
      </c>
      <c r="Y20" s="41">
        <f t="shared" si="25"/>
        <v>0</v>
      </c>
      <c r="Z20" s="41">
        <f t="shared" si="26"/>
        <v>0</v>
      </c>
      <c r="AA20" s="41">
        <f t="shared" si="27"/>
        <v>0</v>
      </c>
      <c r="AB20" s="41">
        <f t="shared" si="28"/>
        <v>0</v>
      </c>
      <c r="AC20" s="41">
        <f t="shared" si="29"/>
        <v>0</v>
      </c>
      <c r="AD20" s="41">
        <f t="shared" si="30"/>
        <v>0</v>
      </c>
      <c r="AE20" s="41">
        <f t="shared" si="31"/>
        <v>0</v>
      </c>
      <c r="AF20" s="41">
        <f t="shared" si="32"/>
        <v>0</v>
      </c>
      <c r="AG20" s="41">
        <f t="shared" si="33"/>
        <v>0</v>
      </c>
      <c r="AH20" s="41">
        <f t="shared" si="34"/>
        <v>0</v>
      </c>
      <c r="AI20" s="41">
        <f t="shared" si="35"/>
        <v>0</v>
      </c>
      <c r="AJ20" s="41">
        <f t="shared" si="36"/>
        <v>0</v>
      </c>
      <c r="AK20" s="41">
        <f t="shared" si="37"/>
        <v>0</v>
      </c>
      <c r="AL20" s="41">
        <f t="shared" si="38"/>
        <v>0</v>
      </c>
      <c r="AM20" s="41">
        <f t="shared" si="39"/>
        <v>0</v>
      </c>
      <c r="AN20" s="41">
        <f t="shared" si="40"/>
        <v>0</v>
      </c>
      <c r="AO20" s="41">
        <f t="shared" si="41"/>
        <v>0</v>
      </c>
      <c r="AP20" s="41">
        <f t="shared" si="42"/>
        <v>0</v>
      </c>
      <c r="AQ20" s="41">
        <f t="shared" si="43"/>
        <v>0</v>
      </c>
      <c r="AR20" s="41">
        <f t="shared" si="44"/>
        <v>0</v>
      </c>
      <c r="AS20" s="41">
        <f t="shared" si="45"/>
        <v>0</v>
      </c>
      <c r="AT20" s="41">
        <f t="shared" si="46"/>
        <v>0</v>
      </c>
      <c r="AU20" s="41">
        <f t="shared" si="47"/>
        <v>0</v>
      </c>
      <c r="AV20" s="41">
        <f t="shared" si="48"/>
        <v>0</v>
      </c>
      <c r="AW20" s="41">
        <f t="shared" si="49"/>
        <v>0</v>
      </c>
      <c r="AX20" s="41">
        <f t="shared" si="50"/>
        <v>0</v>
      </c>
    </row>
    <row r="21" spans="1:50" x14ac:dyDescent="0.25">
      <c r="A21" s="18" t="s">
        <v>335</v>
      </c>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row>
    <row r="22" spans="1:50" x14ac:dyDescent="0.25">
      <c r="A22" s="44" t="str">
        <f>C22&amp;"_"&amp;E22&amp;"_"&amp;G22</f>
        <v>Animal Weight_Dairy cattle_Western Europe</v>
      </c>
      <c r="B22" s="2" t="s">
        <v>49</v>
      </c>
      <c r="C22" s="2" t="s">
        <v>121</v>
      </c>
      <c r="D22" s="2" t="s">
        <v>49</v>
      </c>
      <c r="E22" s="2" t="s">
        <v>75</v>
      </c>
      <c r="F22" s="2" t="s">
        <v>122</v>
      </c>
      <c r="G22" s="2" t="s">
        <v>142</v>
      </c>
      <c r="H22" s="2" t="s">
        <v>553</v>
      </c>
      <c r="I22" s="2"/>
      <c r="J22" s="41">
        <v>600</v>
      </c>
      <c r="K22" s="41">
        <f>J22</f>
        <v>600</v>
      </c>
      <c r="L22" s="41">
        <f t="shared" ref="L22:AC35" si="52">K22</f>
        <v>600</v>
      </c>
      <c r="M22" s="41">
        <f t="shared" ref="M22:AN22" si="53">L22</f>
        <v>600</v>
      </c>
      <c r="N22" s="41">
        <f t="shared" si="53"/>
        <v>600</v>
      </c>
      <c r="O22" s="41">
        <f t="shared" si="53"/>
        <v>600</v>
      </c>
      <c r="P22" s="41">
        <f t="shared" si="53"/>
        <v>600</v>
      </c>
      <c r="Q22" s="41">
        <f t="shared" si="53"/>
        <v>600</v>
      </c>
      <c r="R22" s="41">
        <f t="shared" si="53"/>
        <v>600</v>
      </c>
      <c r="S22" s="41">
        <f t="shared" si="53"/>
        <v>600</v>
      </c>
      <c r="T22" s="41">
        <f t="shared" si="53"/>
        <v>600</v>
      </c>
      <c r="U22" s="41">
        <f t="shared" si="53"/>
        <v>600</v>
      </c>
      <c r="V22" s="41">
        <f t="shared" si="53"/>
        <v>600</v>
      </c>
      <c r="W22" s="41">
        <f t="shared" si="53"/>
        <v>600</v>
      </c>
      <c r="X22" s="41">
        <f t="shared" si="53"/>
        <v>600</v>
      </c>
      <c r="Y22" s="41">
        <f t="shared" si="53"/>
        <v>600</v>
      </c>
      <c r="Z22" s="41">
        <f t="shared" si="53"/>
        <v>600</v>
      </c>
      <c r="AA22" s="41">
        <f t="shared" si="53"/>
        <v>600</v>
      </c>
      <c r="AB22" s="41">
        <f t="shared" si="53"/>
        <v>600</v>
      </c>
      <c r="AC22" s="41">
        <f t="shared" si="53"/>
        <v>600</v>
      </c>
      <c r="AD22" s="41">
        <f t="shared" si="53"/>
        <v>600</v>
      </c>
      <c r="AE22" s="41">
        <f t="shared" si="53"/>
        <v>600</v>
      </c>
      <c r="AF22" s="41">
        <f t="shared" si="53"/>
        <v>600</v>
      </c>
      <c r="AG22" s="41">
        <f t="shared" si="53"/>
        <v>600</v>
      </c>
      <c r="AH22" s="41">
        <f t="shared" si="53"/>
        <v>600</v>
      </c>
      <c r="AI22" s="41">
        <f t="shared" si="53"/>
        <v>600</v>
      </c>
      <c r="AJ22" s="41">
        <f t="shared" si="53"/>
        <v>600</v>
      </c>
      <c r="AK22" s="41">
        <f t="shared" si="53"/>
        <v>600</v>
      </c>
      <c r="AL22" s="41">
        <f t="shared" si="53"/>
        <v>600</v>
      </c>
      <c r="AM22" s="41">
        <f t="shared" si="53"/>
        <v>600</v>
      </c>
      <c r="AN22" s="41">
        <f t="shared" si="53"/>
        <v>600</v>
      </c>
      <c r="AO22" s="41">
        <f t="shared" ref="AO22:AO53" si="54">AN22</f>
        <v>600</v>
      </c>
      <c r="AP22" s="41">
        <f t="shared" ref="AP22:AP53" si="55">AO22</f>
        <v>600</v>
      </c>
      <c r="AQ22" s="41">
        <f t="shared" ref="AQ22:AQ53" si="56">AP22</f>
        <v>600</v>
      </c>
      <c r="AR22" s="41">
        <f t="shared" ref="AR22:AR53" si="57">AQ22</f>
        <v>600</v>
      </c>
      <c r="AS22" s="41">
        <f t="shared" ref="AS22:AS53" si="58">AR22</f>
        <v>600</v>
      </c>
      <c r="AT22" s="41">
        <f t="shared" ref="AT22:AT53" si="59">AS22</f>
        <v>600</v>
      </c>
      <c r="AU22" s="41">
        <f t="shared" ref="AU22:AU53" si="60">AT22</f>
        <v>600</v>
      </c>
      <c r="AV22" s="41">
        <f t="shared" ref="AV22:AV53" si="61">AU22</f>
        <v>600</v>
      </c>
      <c r="AW22" s="41">
        <f t="shared" ref="AW22:AW53" si="62">AV22</f>
        <v>600</v>
      </c>
      <c r="AX22" s="41">
        <f t="shared" ref="AX22:AX53" si="63">AW22</f>
        <v>600</v>
      </c>
    </row>
    <row r="23" spans="1:50" x14ac:dyDescent="0.25">
      <c r="A23" s="44" t="str">
        <f t="shared" ref="A23:A53" si="64">C23&amp;"_"&amp;E23&amp;"_"&amp;G23</f>
        <v>Animal Weight_Non-dairy cattle_Western Europe</v>
      </c>
      <c r="B23" s="2" t="s">
        <v>49</v>
      </c>
      <c r="C23" s="2" t="s">
        <v>121</v>
      </c>
      <c r="D23" s="2" t="s">
        <v>49</v>
      </c>
      <c r="E23" s="2" t="s">
        <v>77</v>
      </c>
      <c r="F23" s="2" t="s">
        <v>122</v>
      </c>
      <c r="G23" s="2" t="s">
        <v>142</v>
      </c>
      <c r="H23" s="2" t="s">
        <v>678</v>
      </c>
      <c r="I23" s="2"/>
      <c r="J23" s="41">
        <v>340</v>
      </c>
      <c r="K23" s="41">
        <f t="shared" ref="K23:Z82" si="65">J23</f>
        <v>340</v>
      </c>
      <c r="L23" s="41">
        <f t="shared" si="65"/>
        <v>340</v>
      </c>
      <c r="M23" s="41">
        <f t="shared" si="65"/>
        <v>340</v>
      </c>
      <c r="N23" s="41">
        <f t="shared" si="65"/>
        <v>340</v>
      </c>
      <c r="O23" s="41">
        <f t="shared" si="65"/>
        <v>340</v>
      </c>
      <c r="P23" s="41">
        <f t="shared" si="65"/>
        <v>340</v>
      </c>
      <c r="Q23" s="41">
        <f t="shared" si="65"/>
        <v>340</v>
      </c>
      <c r="R23" s="41">
        <f t="shared" si="65"/>
        <v>340</v>
      </c>
      <c r="S23" s="41">
        <f t="shared" si="65"/>
        <v>340</v>
      </c>
      <c r="T23" s="41">
        <f t="shared" si="65"/>
        <v>340</v>
      </c>
      <c r="U23" s="41">
        <f t="shared" si="65"/>
        <v>340</v>
      </c>
      <c r="V23" s="41">
        <f t="shared" si="65"/>
        <v>340</v>
      </c>
      <c r="W23" s="41">
        <f t="shared" si="65"/>
        <v>340</v>
      </c>
      <c r="X23" s="41">
        <f t="shared" si="65"/>
        <v>340</v>
      </c>
      <c r="Y23" s="41">
        <f t="shared" si="65"/>
        <v>340</v>
      </c>
      <c r="Z23" s="41">
        <f t="shared" si="65"/>
        <v>340</v>
      </c>
      <c r="AA23" s="41">
        <f t="shared" si="52"/>
        <v>340</v>
      </c>
      <c r="AB23" s="41">
        <f t="shared" si="52"/>
        <v>340</v>
      </c>
      <c r="AC23" s="41">
        <f t="shared" si="52"/>
        <v>340</v>
      </c>
      <c r="AD23" s="41">
        <f t="shared" ref="AD23:AN23" si="66">AC23</f>
        <v>340</v>
      </c>
      <c r="AE23" s="41">
        <f t="shared" si="66"/>
        <v>340</v>
      </c>
      <c r="AF23" s="41">
        <f t="shared" si="66"/>
        <v>340</v>
      </c>
      <c r="AG23" s="41">
        <f t="shared" si="66"/>
        <v>340</v>
      </c>
      <c r="AH23" s="41">
        <f t="shared" si="66"/>
        <v>340</v>
      </c>
      <c r="AI23" s="41">
        <f t="shared" si="66"/>
        <v>340</v>
      </c>
      <c r="AJ23" s="41">
        <f t="shared" si="66"/>
        <v>340</v>
      </c>
      <c r="AK23" s="41">
        <f t="shared" si="66"/>
        <v>340</v>
      </c>
      <c r="AL23" s="41">
        <f t="shared" si="66"/>
        <v>340</v>
      </c>
      <c r="AM23" s="41">
        <f t="shared" si="66"/>
        <v>340</v>
      </c>
      <c r="AN23" s="41">
        <f t="shared" si="66"/>
        <v>340</v>
      </c>
      <c r="AO23" s="41">
        <f t="shared" si="54"/>
        <v>340</v>
      </c>
      <c r="AP23" s="41">
        <f t="shared" si="55"/>
        <v>340</v>
      </c>
      <c r="AQ23" s="41">
        <f t="shared" si="56"/>
        <v>340</v>
      </c>
      <c r="AR23" s="41">
        <f t="shared" si="57"/>
        <v>340</v>
      </c>
      <c r="AS23" s="41">
        <f t="shared" si="58"/>
        <v>340</v>
      </c>
      <c r="AT23" s="41">
        <f t="shared" si="59"/>
        <v>340</v>
      </c>
      <c r="AU23" s="41">
        <f t="shared" si="60"/>
        <v>340</v>
      </c>
      <c r="AV23" s="41">
        <f t="shared" si="61"/>
        <v>340</v>
      </c>
      <c r="AW23" s="41">
        <f t="shared" si="62"/>
        <v>340</v>
      </c>
      <c r="AX23" s="41">
        <f t="shared" si="63"/>
        <v>340</v>
      </c>
    </row>
    <row r="24" spans="1:50" x14ac:dyDescent="0.25">
      <c r="A24" s="44" t="str">
        <f t="shared" si="64"/>
        <v>Animal Weight_Non-dairy cattle (calves)_Western Europe</v>
      </c>
      <c r="B24" s="2" t="s">
        <v>49</v>
      </c>
      <c r="C24" s="2" t="s">
        <v>121</v>
      </c>
      <c r="D24" s="2" t="s">
        <v>49</v>
      </c>
      <c r="E24" s="2" t="s">
        <v>78</v>
      </c>
      <c r="F24" s="2" t="s">
        <v>122</v>
      </c>
      <c r="G24" s="2" t="s">
        <v>142</v>
      </c>
      <c r="H24" s="2" t="s">
        <v>678</v>
      </c>
      <c r="I24" s="2"/>
      <c r="J24" s="41">
        <v>150</v>
      </c>
      <c r="K24" s="41">
        <f t="shared" si="65"/>
        <v>150</v>
      </c>
      <c r="L24" s="41">
        <f t="shared" si="52"/>
        <v>150</v>
      </c>
      <c r="M24" s="41">
        <f t="shared" si="52"/>
        <v>150</v>
      </c>
      <c r="N24" s="41">
        <f t="shared" si="52"/>
        <v>150</v>
      </c>
      <c r="O24" s="41">
        <f t="shared" si="52"/>
        <v>150</v>
      </c>
      <c r="P24" s="41">
        <f t="shared" si="52"/>
        <v>150</v>
      </c>
      <c r="Q24" s="41">
        <f t="shared" si="52"/>
        <v>150</v>
      </c>
      <c r="R24" s="41">
        <f t="shared" si="52"/>
        <v>150</v>
      </c>
      <c r="S24" s="41">
        <f t="shared" si="52"/>
        <v>150</v>
      </c>
      <c r="T24" s="41">
        <f t="shared" si="52"/>
        <v>150</v>
      </c>
      <c r="U24" s="41">
        <f t="shared" si="52"/>
        <v>150</v>
      </c>
      <c r="V24" s="41">
        <f t="shared" si="52"/>
        <v>150</v>
      </c>
      <c r="W24" s="41">
        <f t="shared" si="52"/>
        <v>150</v>
      </c>
      <c r="X24" s="41">
        <f t="shared" si="52"/>
        <v>150</v>
      </c>
      <c r="Y24" s="41">
        <f t="shared" si="52"/>
        <v>150</v>
      </c>
      <c r="Z24" s="41">
        <f t="shared" si="52"/>
        <v>150</v>
      </c>
      <c r="AA24" s="41">
        <f t="shared" si="52"/>
        <v>150</v>
      </c>
      <c r="AB24" s="41">
        <f t="shared" si="52"/>
        <v>150</v>
      </c>
      <c r="AC24" s="41">
        <f t="shared" si="52"/>
        <v>150</v>
      </c>
      <c r="AD24" s="41">
        <f t="shared" ref="AD24" si="67">AC24</f>
        <v>150</v>
      </c>
      <c r="AE24" s="41">
        <f t="shared" ref="AE24:AM36" si="68">AD24</f>
        <v>150</v>
      </c>
      <c r="AF24" s="41">
        <f t="shared" si="68"/>
        <v>150</v>
      </c>
      <c r="AG24" s="41">
        <f t="shared" si="68"/>
        <v>150</v>
      </c>
      <c r="AH24" s="41">
        <f t="shared" si="68"/>
        <v>150</v>
      </c>
      <c r="AI24" s="41">
        <f t="shared" si="68"/>
        <v>150</v>
      </c>
      <c r="AJ24" s="41">
        <f t="shared" si="68"/>
        <v>150</v>
      </c>
      <c r="AK24" s="41">
        <f t="shared" si="68"/>
        <v>150</v>
      </c>
      <c r="AL24" s="41">
        <f t="shared" si="68"/>
        <v>150</v>
      </c>
      <c r="AM24" s="41">
        <f t="shared" si="68"/>
        <v>150</v>
      </c>
      <c r="AN24" s="41">
        <f t="shared" ref="AN24:AN76" si="69">AM24</f>
        <v>150</v>
      </c>
      <c r="AO24" s="41">
        <f t="shared" si="54"/>
        <v>150</v>
      </c>
      <c r="AP24" s="41">
        <f t="shared" si="55"/>
        <v>150</v>
      </c>
      <c r="AQ24" s="41">
        <f t="shared" si="56"/>
        <v>150</v>
      </c>
      <c r="AR24" s="41">
        <f t="shared" si="57"/>
        <v>150</v>
      </c>
      <c r="AS24" s="41">
        <f t="shared" si="58"/>
        <v>150</v>
      </c>
      <c r="AT24" s="41">
        <f t="shared" si="59"/>
        <v>150</v>
      </c>
      <c r="AU24" s="41">
        <f t="shared" si="60"/>
        <v>150</v>
      </c>
      <c r="AV24" s="41">
        <f t="shared" si="61"/>
        <v>150</v>
      </c>
      <c r="AW24" s="41">
        <f t="shared" si="62"/>
        <v>150</v>
      </c>
      <c r="AX24" s="41">
        <f t="shared" si="63"/>
        <v>150</v>
      </c>
    </row>
    <row r="25" spans="1:50" x14ac:dyDescent="0.25">
      <c r="A25" s="44" t="str">
        <f t="shared" si="64"/>
        <v>Animal Weight_Sheep_Western Europe</v>
      </c>
      <c r="B25" s="2" t="s">
        <v>49</v>
      </c>
      <c r="C25" s="2" t="s">
        <v>121</v>
      </c>
      <c r="D25" s="2" t="s">
        <v>49</v>
      </c>
      <c r="E25" s="2" t="s">
        <v>79</v>
      </c>
      <c r="F25" s="2" t="s">
        <v>122</v>
      </c>
      <c r="G25" s="2" t="s">
        <v>142</v>
      </c>
      <c r="H25" s="2" t="s">
        <v>678</v>
      </c>
      <c r="I25" s="2"/>
      <c r="J25" s="41">
        <v>50</v>
      </c>
      <c r="K25" s="41">
        <f t="shared" si="65"/>
        <v>50</v>
      </c>
      <c r="L25" s="41">
        <f t="shared" si="52"/>
        <v>50</v>
      </c>
      <c r="M25" s="41">
        <f t="shared" si="52"/>
        <v>50</v>
      </c>
      <c r="N25" s="41">
        <f t="shared" si="52"/>
        <v>50</v>
      </c>
      <c r="O25" s="41">
        <f t="shared" si="52"/>
        <v>50</v>
      </c>
      <c r="P25" s="41">
        <f t="shared" si="52"/>
        <v>50</v>
      </c>
      <c r="Q25" s="41">
        <f t="shared" si="52"/>
        <v>50</v>
      </c>
      <c r="R25" s="41">
        <f t="shared" si="52"/>
        <v>50</v>
      </c>
      <c r="S25" s="41">
        <f t="shared" si="52"/>
        <v>50</v>
      </c>
      <c r="T25" s="41">
        <f t="shared" si="52"/>
        <v>50</v>
      </c>
      <c r="U25" s="41">
        <f t="shared" si="52"/>
        <v>50</v>
      </c>
      <c r="V25" s="41">
        <f t="shared" si="52"/>
        <v>50</v>
      </c>
      <c r="W25" s="41">
        <f t="shared" si="52"/>
        <v>50</v>
      </c>
      <c r="X25" s="41">
        <f t="shared" si="52"/>
        <v>50</v>
      </c>
      <c r="Y25" s="41">
        <f t="shared" si="52"/>
        <v>50</v>
      </c>
      <c r="Z25" s="41">
        <f t="shared" si="52"/>
        <v>50</v>
      </c>
      <c r="AA25" s="41">
        <f t="shared" si="52"/>
        <v>50</v>
      </c>
      <c r="AB25" s="41">
        <f t="shared" si="52"/>
        <v>50</v>
      </c>
      <c r="AC25" s="41">
        <f t="shared" si="52"/>
        <v>50</v>
      </c>
      <c r="AD25" s="41">
        <f t="shared" ref="AD25" si="70">AC25</f>
        <v>50</v>
      </c>
      <c r="AE25" s="41">
        <f t="shared" si="68"/>
        <v>50</v>
      </c>
      <c r="AF25" s="41">
        <f t="shared" si="68"/>
        <v>50</v>
      </c>
      <c r="AG25" s="41">
        <f t="shared" si="68"/>
        <v>50</v>
      </c>
      <c r="AH25" s="41">
        <f t="shared" si="68"/>
        <v>50</v>
      </c>
      <c r="AI25" s="41">
        <f t="shared" si="68"/>
        <v>50</v>
      </c>
      <c r="AJ25" s="41">
        <f t="shared" si="68"/>
        <v>50</v>
      </c>
      <c r="AK25" s="41">
        <f t="shared" si="68"/>
        <v>50</v>
      </c>
      <c r="AL25" s="41">
        <f t="shared" si="68"/>
        <v>50</v>
      </c>
      <c r="AM25" s="41">
        <f t="shared" si="68"/>
        <v>50</v>
      </c>
      <c r="AN25" s="41">
        <f t="shared" si="69"/>
        <v>50</v>
      </c>
      <c r="AO25" s="41">
        <f t="shared" si="54"/>
        <v>50</v>
      </c>
      <c r="AP25" s="41">
        <f t="shared" si="55"/>
        <v>50</v>
      </c>
      <c r="AQ25" s="41">
        <f t="shared" si="56"/>
        <v>50</v>
      </c>
      <c r="AR25" s="41">
        <f t="shared" si="57"/>
        <v>50</v>
      </c>
      <c r="AS25" s="41">
        <f t="shared" si="58"/>
        <v>50</v>
      </c>
      <c r="AT25" s="41">
        <f t="shared" si="59"/>
        <v>50</v>
      </c>
      <c r="AU25" s="41">
        <f t="shared" si="60"/>
        <v>50</v>
      </c>
      <c r="AV25" s="41">
        <f t="shared" si="61"/>
        <v>50</v>
      </c>
      <c r="AW25" s="41">
        <f t="shared" si="62"/>
        <v>50</v>
      </c>
      <c r="AX25" s="41">
        <f t="shared" si="63"/>
        <v>50</v>
      </c>
    </row>
    <row r="26" spans="1:50" x14ac:dyDescent="0.25">
      <c r="A26" s="44" t="str">
        <f t="shared" si="64"/>
        <v>Animal Weight_Swine (finishing pigs)_Western Europe</v>
      </c>
      <c r="B26" s="2" t="s">
        <v>49</v>
      </c>
      <c r="C26" s="2" t="s">
        <v>121</v>
      </c>
      <c r="D26" s="2" t="s">
        <v>49</v>
      </c>
      <c r="E26" s="2" t="s">
        <v>538</v>
      </c>
      <c r="F26" s="2" t="s">
        <v>122</v>
      </c>
      <c r="G26" s="2" t="s">
        <v>142</v>
      </c>
      <c r="H26" s="2" t="s">
        <v>678</v>
      </c>
      <c r="I26" s="2"/>
      <c r="J26" s="41">
        <v>65</v>
      </c>
      <c r="K26" s="41">
        <f t="shared" si="65"/>
        <v>65</v>
      </c>
      <c r="L26" s="41">
        <f t="shared" si="52"/>
        <v>65</v>
      </c>
      <c r="M26" s="41">
        <f t="shared" si="52"/>
        <v>65</v>
      </c>
      <c r="N26" s="41">
        <f t="shared" si="52"/>
        <v>65</v>
      </c>
      <c r="O26" s="41">
        <f t="shared" si="52"/>
        <v>65</v>
      </c>
      <c r="P26" s="41">
        <f t="shared" si="52"/>
        <v>65</v>
      </c>
      <c r="Q26" s="41">
        <f t="shared" si="52"/>
        <v>65</v>
      </c>
      <c r="R26" s="41">
        <f t="shared" si="52"/>
        <v>65</v>
      </c>
      <c r="S26" s="41">
        <f t="shared" si="52"/>
        <v>65</v>
      </c>
      <c r="T26" s="41">
        <f t="shared" si="52"/>
        <v>65</v>
      </c>
      <c r="U26" s="41">
        <f t="shared" si="52"/>
        <v>65</v>
      </c>
      <c r="V26" s="41">
        <f t="shared" si="52"/>
        <v>65</v>
      </c>
      <c r="W26" s="41">
        <f t="shared" si="52"/>
        <v>65</v>
      </c>
      <c r="X26" s="41">
        <f t="shared" si="52"/>
        <v>65</v>
      </c>
      <c r="Y26" s="41">
        <f t="shared" si="52"/>
        <v>65</v>
      </c>
      <c r="Z26" s="41">
        <f t="shared" si="52"/>
        <v>65</v>
      </c>
      <c r="AA26" s="41">
        <f t="shared" si="52"/>
        <v>65</v>
      </c>
      <c r="AB26" s="41">
        <f t="shared" si="52"/>
        <v>65</v>
      </c>
      <c r="AC26" s="41">
        <f t="shared" si="52"/>
        <v>65</v>
      </c>
      <c r="AD26" s="41">
        <f t="shared" ref="AD26:AD27" si="71">AC26</f>
        <v>65</v>
      </c>
      <c r="AE26" s="41">
        <f t="shared" si="68"/>
        <v>65</v>
      </c>
      <c r="AF26" s="41">
        <f t="shared" si="68"/>
        <v>65</v>
      </c>
      <c r="AG26" s="41">
        <f t="shared" si="68"/>
        <v>65</v>
      </c>
      <c r="AH26" s="41">
        <f t="shared" si="68"/>
        <v>65</v>
      </c>
      <c r="AI26" s="41">
        <f t="shared" si="68"/>
        <v>65</v>
      </c>
      <c r="AJ26" s="41">
        <f t="shared" si="68"/>
        <v>65</v>
      </c>
      <c r="AK26" s="41">
        <f t="shared" si="68"/>
        <v>65</v>
      </c>
      <c r="AL26" s="41">
        <f t="shared" si="68"/>
        <v>65</v>
      </c>
      <c r="AM26" s="41">
        <f t="shared" si="68"/>
        <v>65</v>
      </c>
      <c r="AN26" s="41">
        <f t="shared" si="69"/>
        <v>65</v>
      </c>
      <c r="AO26" s="41">
        <f t="shared" si="54"/>
        <v>65</v>
      </c>
      <c r="AP26" s="41">
        <f t="shared" si="55"/>
        <v>65</v>
      </c>
      <c r="AQ26" s="41">
        <f t="shared" si="56"/>
        <v>65</v>
      </c>
      <c r="AR26" s="41">
        <f t="shared" si="57"/>
        <v>65</v>
      </c>
      <c r="AS26" s="41">
        <f t="shared" si="58"/>
        <v>65</v>
      </c>
      <c r="AT26" s="41">
        <f t="shared" si="59"/>
        <v>65</v>
      </c>
      <c r="AU26" s="41">
        <f t="shared" si="60"/>
        <v>65</v>
      </c>
      <c r="AV26" s="41">
        <f t="shared" si="61"/>
        <v>65</v>
      </c>
      <c r="AW26" s="41">
        <f t="shared" si="62"/>
        <v>65</v>
      </c>
      <c r="AX26" s="41">
        <f t="shared" si="63"/>
        <v>65</v>
      </c>
    </row>
    <row r="27" spans="1:50" x14ac:dyDescent="0.25">
      <c r="A27" s="44" t="str">
        <f t="shared" si="64"/>
        <v>Animal Weight_Swine (sows)_Western Europe</v>
      </c>
      <c r="B27" s="2" t="s">
        <v>49</v>
      </c>
      <c r="C27" s="2" t="s">
        <v>121</v>
      </c>
      <c r="D27" s="2" t="s">
        <v>49</v>
      </c>
      <c r="E27" s="2" t="s">
        <v>145</v>
      </c>
      <c r="F27" s="2" t="s">
        <v>122</v>
      </c>
      <c r="G27" s="2" t="s">
        <v>142</v>
      </c>
      <c r="H27" s="2" t="s">
        <v>678</v>
      </c>
      <c r="I27" s="2"/>
      <c r="J27" s="41">
        <v>225</v>
      </c>
      <c r="K27" s="41">
        <f t="shared" ref="K27" si="72">J27</f>
        <v>225</v>
      </c>
      <c r="L27" s="41">
        <f t="shared" si="52"/>
        <v>225</v>
      </c>
      <c r="M27" s="41">
        <f t="shared" si="52"/>
        <v>225</v>
      </c>
      <c r="N27" s="41">
        <f t="shared" si="52"/>
        <v>225</v>
      </c>
      <c r="O27" s="41">
        <f t="shared" si="52"/>
        <v>225</v>
      </c>
      <c r="P27" s="41">
        <f t="shared" si="52"/>
        <v>225</v>
      </c>
      <c r="Q27" s="41">
        <f t="shared" si="52"/>
        <v>225</v>
      </c>
      <c r="R27" s="41">
        <f t="shared" si="52"/>
        <v>225</v>
      </c>
      <c r="S27" s="41">
        <f t="shared" si="52"/>
        <v>225</v>
      </c>
      <c r="T27" s="41">
        <f t="shared" si="52"/>
        <v>225</v>
      </c>
      <c r="U27" s="41">
        <f t="shared" si="52"/>
        <v>225</v>
      </c>
      <c r="V27" s="41">
        <f t="shared" si="52"/>
        <v>225</v>
      </c>
      <c r="W27" s="41">
        <f t="shared" si="52"/>
        <v>225</v>
      </c>
      <c r="X27" s="41">
        <f t="shared" si="52"/>
        <v>225</v>
      </c>
      <c r="Y27" s="41">
        <f t="shared" si="52"/>
        <v>225</v>
      </c>
      <c r="Z27" s="41">
        <f t="shared" si="52"/>
        <v>225</v>
      </c>
      <c r="AA27" s="41">
        <f t="shared" si="52"/>
        <v>225</v>
      </c>
      <c r="AB27" s="41">
        <f t="shared" si="52"/>
        <v>225</v>
      </c>
      <c r="AC27" s="41">
        <f t="shared" ref="AC27" si="73">AB27</f>
        <v>225</v>
      </c>
      <c r="AD27" s="41">
        <f t="shared" si="71"/>
        <v>225</v>
      </c>
      <c r="AE27" s="41">
        <f t="shared" si="68"/>
        <v>225</v>
      </c>
      <c r="AF27" s="41">
        <f t="shared" si="68"/>
        <v>225</v>
      </c>
      <c r="AG27" s="41">
        <f t="shared" si="68"/>
        <v>225</v>
      </c>
      <c r="AH27" s="41">
        <f t="shared" si="68"/>
        <v>225</v>
      </c>
      <c r="AI27" s="41">
        <f t="shared" si="68"/>
        <v>225</v>
      </c>
      <c r="AJ27" s="41">
        <f t="shared" si="68"/>
        <v>225</v>
      </c>
      <c r="AK27" s="41">
        <f t="shared" si="68"/>
        <v>225</v>
      </c>
      <c r="AL27" s="41">
        <f t="shared" si="68"/>
        <v>225</v>
      </c>
      <c r="AM27" s="41">
        <f t="shared" si="68"/>
        <v>225</v>
      </c>
      <c r="AN27" s="41">
        <f t="shared" ref="AN27" si="74">AM27</f>
        <v>225</v>
      </c>
      <c r="AO27" s="41">
        <f t="shared" si="54"/>
        <v>225</v>
      </c>
      <c r="AP27" s="41">
        <f t="shared" si="55"/>
        <v>225</v>
      </c>
      <c r="AQ27" s="41">
        <f t="shared" si="56"/>
        <v>225</v>
      </c>
      <c r="AR27" s="41">
        <f t="shared" si="57"/>
        <v>225</v>
      </c>
      <c r="AS27" s="41">
        <f t="shared" si="58"/>
        <v>225</v>
      </c>
      <c r="AT27" s="41">
        <f t="shared" si="59"/>
        <v>225</v>
      </c>
      <c r="AU27" s="41">
        <f t="shared" si="60"/>
        <v>225</v>
      </c>
      <c r="AV27" s="41">
        <f t="shared" si="61"/>
        <v>225</v>
      </c>
      <c r="AW27" s="41">
        <f t="shared" si="62"/>
        <v>225</v>
      </c>
      <c r="AX27" s="41">
        <f t="shared" si="63"/>
        <v>225</v>
      </c>
    </row>
    <row r="28" spans="1:50" x14ac:dyDescent="0.25">
      <c r="A28" s="44" t="str">
        <f t="shared" si="64"/>
        <v>Animal Weight_Buffalo_Western Europe</v>
      </c>
      <c r="B28" s="2" t="s">
        <v>49</v>
      </c>
      <c r="C28" s="2" t="s">
        <v>121</v>
      </c>
      <c r="D28" s="2" t="s">
        <v>49</v>
      </c>
      <c r="E28" s="2" t="s">
        <v>80</v>
      </c>
      <c r="F28" s="2" t="s">
        <v>122</v>
      </c>
      <c r="G28" s="2" t="s">
        <v>142</v>
      </c>
      <c r="H28" s="2" t="s">
        <v>678</v>
      </c>
      <c r="I28" s="2"/>
      <c r="J28" s="41">
        <v>700</v>
      </c>
      <c r="K28" s="41">
        <f t="shared" si="65"/>
        <v>700</v>
      </c>
      <c r="L28" s="41">
        <f t="shared" si="52"/>
        <v>700</v>
      </c>
      <c r="M28" s="41">
        <f t="shared" si="52"/>
        <v>700</v>
      </c>
      <c r="N28" s="41">
        <f t="shared" si="52"/>
        <v>700</v>
      </c>
      <c r="O28" s="41">
        <f t="shared" si="52"/>
        <v>700</v>
      </c>
      <c r="P28" s="41">
        <f t="shared" si="52"/>
        <v>700</v>
      </c>
      <c r="Q28" s="41">
        <f t="shared" si="52"/>
        <v>700</v>
      </c>
      <c r="R28" s="41">
        <f t="shared" si="52"/>
        <v>700</v>
      </c>
      <c r="S28" s="41">
        <f t="shared" si="52"/>
        <v>700</v>
      </c>
      <c r="T28" s="41">
        <f t="shared" si="52"/>
        <v>700</v>
      </c>
      <c r="U28" s="41">
        <f t="shared" si="52"/>
        <v>700</v>
      </c>
      <c r="V28" s="41">
        <f t="shared" si="52"/>
        <v>700</v>
      </c>
      <c r="W28" s="41">
        <f t="shared" si="52"/>
        <v>700</v>
      </c>
      <c r="X28" s="41">
        <f t="shared" si="52"/>
        <v>700</v>
      </c>
      <c r="Y28" s="41">
        <f t="shared" si="52"/>
        <v>700</v>
      </c>
      <c r="Z28" s="41">
        <f t="shared" si="52"/>
        <v>700</v>
      </c>
      <c r="AA28" s="41">
        <f t="shared" si="52"/>
        <v>700</v>
      </c>
      <c r="AB28" s="41">
        <f t="shared" si="52"/>
        <v>700</v>
      </c>
      <c r="AC28" s="41">
        <f t="shared" si="52"/>
        <v>700</v>
      </c>
      <c r="AD28" s="41">
        <f t="shared" ref="AD28" si="75">AC28</f>
        <v>700</v>
      </c>
      <c r="AE28" s="41">
        <f t="shared" si="68"/>
        <v>700</v>
      </c>
      <c r="AF28" s="41">
        <f t="shared" si="68"/>
        <v>700</v>
      </c>
      <c r="AG28" s="41">
        <f t="shared" si="68"/>
        <v>700</v>
      </c>
      <c r="AH28" s="41">
        <f t="shared" si="68"/>
        <v>700</v>
      </c>
      <c r="AI28" s="41">
        <f t="shared" si="68"/>
        <v>700</v>
      </c>
      <c r="AJ28" s="41">
        <f t="shared" si="68"/>
        <v>700</v>
      </c>
      <c r="AK28" s="41">
        <f t="shared" si="68"/>
        <v>700</v>
      </c>
      <c r="AL28" s="41">
        <f t="shared" si="68"/>
        <v>700</v>
      </c>
      <c r="AM28" s="41">
        <f t="shared" si="68"/>
        <v>700</v>
      </c>
      <c r="AN28" s="41">
        <f t="shared" si="69"/>
        <v>700</v>
      </c>
      <c r="AO28" s="41">
        <f t="shared" si="54"/>
        <v>700</v>
      </c>
      <c r="AP28" s="41">
        <f t="shared" si="55"/>
        <v>700</v>
      </c>
      <c r="AQ28" s="41">
        <f t="shared" si="56"/>
        <v>700</v>
      </c>
      <c r="AR28" s="41">
        <f t="shared" si="57"/>
        <v>700</v>
      </c>
      <c r="AS28" s="41">
        <f t="shared" si="58"/>
        <v>700</v>
      </c>
      <c r="AT28" s="41">
        <f t="shared" si="59"/>
        <v>700</v>
      </c>
      <c r="AU28" s="41">
        <f t="shared" si="60"/>
        <v>700</v>
      </c>
      <c r="AV28" s="41">
        <f t="shared" si="61"/>
        <v>700</v>
      </c>
      <c r="AW28" s="41">
        <f t="shared" si="62"/>
        <v>700</v>
      </c>
      <c r="AX28" s="41">
        <f t="shared" si="63"/>
        <v>700</v>
      </c>
    </row>
    <row r="29" spans="1:50" x14ac:dyDescent="0.25">
      <c r="A29" s="44" t="str">
        <f t="shared" si="64"/>
        <v>Animal Weight_Goats_Western Europe</v>
      </c>
      <c r="B29" s="2" t="s">
        <v>49</v>
      </c>
      <c r="C29" s="2" t="s">
        <v>121</v>
      </c>
      <c r="D29" s="2" t="s">
        <v>49</v>
      </c>
      <c r="E29" s="2" t="s">
        <v>81</v>
      </c>
      <c r="F29" s="2" t="s">
        <v>122</v>
      </c>
      <c r="G29" s="2" t="s">
        <v>142</v>
      </c>
      <c r="H29" s="2" t="s">
        <v>678</v>
      </c>
      <c r="I29" s="2"/>
      <c r="J29" s="41">
        <v>50</v>
      </c>
      <c r="K29" s="41">
        <f t="shared" si="65"/>
        <v>50</v>
      </c>
      <c r="L29" s="41">
        <f t="shared" si="52"/>
        <v>50</v>
      </c>
      <c r="M29" s="41">
        <f t="shared" si="52"/>
        <v>50</v>
      </c>
      <c r="N29" s="41">
        <f t="shared" si="52"/>
        <v>50</v>
      </c>
      <c r="O29" s="41">
        <f t="shared" si="52"/>
        <v>50</v>
      </c>
      <c r="P29" s="41">
        <f t="shared" si="52"/>
        <v>50</v>
      </c>
      <c r="Q29" s="41">
        <f t="shared" si="52"/>
        <v>50</v>
      </c>
      <c r="R29" s="41">
        <f t="shared" si="52"/>
        <v>50</v>
      </c>
      <c r="S29" s="41">
        <f t="shared" si="52"/>
        <v>50</v>
      </c>
      <c r="T29" s="41">
        <f t="shared" si="52"/>
        <v>50</v>
      </c>
      <c r="U29" s="41">
        <f t="shared" si="52"/>
        <v>50</v>
      </c>
      <c r="V29" s="41">
        <f t="shared" si="52"/>
        <v>50</v>
      </c>
      <c r="W29" s="41">
        <f t="shared" si="52"/>
        <v>50</v>
      </c>
      <c r="X29" s="41">
        <f t="shared" si="52"/>
        <v>50</v>
      </c>
      <c r="Y29" s="41">
        <f t="shared" si="52"/>
        <v>50</v>
      </c>
      <c r="Z29" s="41">
        <f t="shared" si="52"/>
        <v>50</v>
      </c>
      <c r="AA29" s="41">
        <f t="shared" si="52"/>
        <v>50</v>
      </c>
      <c r="AB29" s="41">
        <f t="shared" si="52"/>
        <v>50</v>
      </c>
      <c r="AC29" s="41">
        <f t="shared" si="52"/>
        <v>50</v>
      </c>
      <c r="AD29" s="41">
        <f t="shared" ref="AD29" si="76">AC29</f>
        <v>50</v>
      </c>
      <c r="AE29" s="41">
        <f t="shared" si="68"/>
        <v>50</v>
      </c>
      <c r="AF29" s="41">
        <f t="shared" si="68"/>
        <v>50</v>
      </c>
      <c r="AG29" s="41">
        <f t="shared" si="68"/>
        <v>50</v>
      </c>
      <c r="AH29" s="41">
        <f t="shared" si="68"/>
        <v>50</v>
      </c>
      <c r="AI29" s="41">
        <f t="shared" si="68"/>
        <v>50</v>
      </c>
      <c r="AJ29" s="41">
        <f t="shared" si="68"/>
        <v>50</v>
      </c>
      <c r="AK29" s="41">
        <f t="shared" si="68"/>
        <v>50</v>
      </c>
      <c r="AL29" s="41">
        <f t="shared" si="68"/>
        <v>50</v>
      </c>
      <c r="AM29" s="41">
        <f t="shared" si="68"/>
        <v>50</v>
      </c>
      <c r="AN29" s="41">
        <f t="shared" si="69"/>
        <v>50</v>
      </c>
      <c r="AO29" s="41">
        <f t="shared" si="54"/>
        <v>50</v>
      </c>
      <c r="AP29" s="41">
        <f t="shared" si="55"/>
        <v>50</v>
      </c>
      <c r="AQ29" s="41">
        <f t="shared" si="56"/>
        <v>50</v>
      </c>
      <c r="AR29" s="41">
        <f t="shared" si="57"/>
        <v>50</v>
      </c>
      <c r="AS29" s="41">
        <f t="shared" si="58"/>
        <v>50</v>
      </c>
      <c r="AT29" s="41">
        <f t="shared" si="59"/>
        <v>50</v>
      </c>
      <c r="AU29" s="41">
        <f t="shared" si="60"/>
        <v>50</v>
      </c>
      <c r="AV29" s="41">
        <f t="shared" si="61"/>
        <v>50</v>
      </c>
      <c r="AW29" s="41">
        <f t="shared" si="62"/>
        <v>50</v>
      </c>
      <c r="AX29" s="41">
        <f t="shared" si="63"/>
        <v>50</v>
      </c>
    </row>
    <row r="30" spans="1:50" x14ac:dyDescent="0.25">
      <c r="A30" s="44" t="str">
        <f t="shared" si="64"/>
        <v>Animal Weight_Horses_Western Europe</v>
      </c>
      <c r="B30" s="2" t="s">
        <v>49</v>
      </c>
      <c r="C30" s="2" t="s">
        <v>121</v>
      </c>
      <c r="D30" s="2" t="s">
        <v>49</v>
      </c>
      <c r="E30" s="2" t="s">
        <v>82</v>
      </c>
      <c r="F30" s="2" t="s">
        <v>122</v>
      </c>
      <c r="G30" s="2" t="s">
        <v>142</v>
      </c>
      <c r="H30" s="2" t="s">
        <v>678</v>
      </c>
      <c r="I30" s="2"/>
      <c r="J30" s="41">
        <v>500</v>
      </c>
      <c r="K30" s="41">
        <f t="shared" si="65"/>
        <v>500</v>
      </c>
      <c r="L30" s="41">
        <f t="shared" si="52"/>
        <v>500</v>
      </c>
      <c r="M30" s="41">
        <f t="shared" si="52"/>
        <v>500</v>
      </c>
      <c r="N30" s="41">
        <f t="shared" si="52"/>
        <v>500</v>
      </c>
      <c r="O30" s="41">
        <f t="shared" si="52"/>
        <v>500</v>
      </c>
      <c r="P30" s="41">
        <f t="shared" si="52"/>
        <v>500</v>
      </c>
      <c r="Q30" s="41">
        <f t="shared" si="52"/>
        <v>500</v>
      </c>
      <c r="R30" s="41">
        <f t="shared" si="52"/>
        <v>500</v>
      </c>
      <c r="S30" s="41">
        <f t="shared" si="52"/>
        <v>500</v>
      </c>
      <c r="T30" s="41">
        <f t="shared" si="52"/>
        <v>500</v>
      </c>
      <c r="U30" s="41">
        <f t="shared" si="52"/>
        <v>500</v>
      </c>
      <c r="V30" s="41">
        <f t="shared" si="52"/>
        <v>500</v>
      </c>
      <c r="W30" s="41">
        <f t="shared" si="52"/>
        <v>500</v>
      </c>
      <c r="X30" s="41">
        <f t="shared" si="52"/>
        <v>500</v>
      </c>
      <c r="Y30" s="41">
        <f t="shared" si="52"/>
        <v>500</v>
      </c>
      <c r="Z30" s="41">
        <f t="shared" si="52"/>
        <v>500</v>
      </c>
      <c r="AA30" s="41">
        <f t="shared" si="52"/>
        <v>500</v>
      </c>
      <c r="AB30" s="41">
        <f t="shared" si="52"/>
        <v>500</v>
      </c>
      <c r="AC30" s="41">
        <f t="shared" si="52"/>
        <v>500</v>
      </c>
      <c r="AD30" s="41">
        <f t="shared" ref="AD30" si="77">AC30</f>
        <v>500</v>
      </c>
      <c r="AE30" s="41">
        <f t="shared" si="68"/>
        <v>500</v>
      </c>
      <c r="AF30" s="41">
        <f t="shared" si="68"/>
        <v>500</v>
      </c>
      <c r="AG30" s="41">
        <f t="shared" si="68"/>
        <v>500</v>
      </c>
      <c r="AH30" s="41">
        <f t="shared" si="68"/>
        <v>500</v>
      </c>
      <c r="AI30" s="41">
        <f t="shared" si="68"/>
        <v>500</v>
      </c>
      <c r="AJ30" s="41">
        <f t="shared" si="68"/>
        <v>500</v>
      </c>
      <c r="AK30" s="41">
        <f t="shared" si="68"/>
        <v>500</v>
      </c>
      <c r="AL30" s="41">
        <f t="shared" si="68"/>
        <v>500</v>
      </c>
      <c r="AM30" s="41">
        <f t="shared" si="68"/>
        <v>500</v>
      </c>
      <c r="AN30" s="41">
        <f t="shared" si="69"/>
        <v>500</v>
      </c>
      <c r="AO30" s="41">
        <f t="shared" si="54"/>
        <v>500</v>
      </c>
      <c r="AP30" s="41">
        <f t="shared" si="55"/>
        <v>500</v>
      </c>
      <c r="AQ30" s="41">
        <f t="shared" si="56"/>
        <v>500</v>
      </c>
      <c r="AR30" s="41">
        <f t="shared" si="57"/>
        <v>500</v>
      </c>
      <c r="AS30" s="41">
        <f t="shared" si="58"/>
        <v>500</v>
      </c>
      <c r="AT30" s="41">
        <f t="shared" si="59"/>
        <v>500</v>
      </c>
      <c r="AU30" s="41">
        <f t="shared" si="60"/>
        <v>500</v>
      </c>
      <c r="AV30" s="41">
        <f t="shared" si="61"/>
        <v>500</v>
      </c>
      <c r="AW30" s="41">
        <f t="shared" si="62"/>
        <v>500</v>
      </c>
      <c r="AX30" s="41">
        <f t="shared" si="63"/>
        <v>500</v>
      </c>
    </row>
    <row r="31" spans="1:50" x14ac:dyDescent="0.25">
      <c r="A31" s="44" t="str">
        <f t="shared" si="64"/>
        <v>Animal Weight_Mules and asses_Western Europe</v>
      </c>
      <c r="B31" s="2" t="s">
        <v>49</v>
      </c>
      <c r="C31" s="2" t="s">
        <v>121</v>
      </c>
      <c r="D31" s="2" t="s">
        <v>49</v>
      </c>
      <c r="E31" s="2" t="s">
        <v>83</v>
      </c>
      <c r="F31" s="2" t="s">
        <v>122</v>
      </c>
      <c r="G31" s="2" t="s">
        <v>142</v>
      </c>
      <c r="H31" s="2" t="s">
        <v>678</v>
      </c>
      <c r="I31" s="2"/>
      <c r="J31" s="41">
        <v>350</v>
      </c>
      <c r="K31" s="41">
        <f t="shared" si="65"/>
        <v>350</v>
      </c>
      <c r="L31" s="41">
        <f t="shared" si="52"/>
        <v>350</v>
      </c>
      <c r="M31" s="41">
        <f t="shared" si="52"/>
        <v>350</v>
      </c>
      <c r="N31" s="41">
        <f t="shared" si="52"/>
        <v>350</v>
      </c>
      <c r="O31" s="41">
        <f t="shared" si="52"/>
        <v>350</v>
      </c>
      <c r="P31" s="41">
        <f t="shared" si="52"/>
        <v>350</v>
      </c>
      <c r="Q31" s="41">
        <f t="shared" si="52"/>
        <v>350</v>
      </c>
      <c r="R31" s="41">
        <f t="shared" si="52"/>
        <v>350</v>
      </c>
      <c r="S31" s="41">
        <f t="shared" si="52"/>
        <v>350</v>
      </c>
      <c r="T31" s="41">
        <f t="shared" si="52"/>
        <v>350</v>
      </c>
      <c r="U31" s="41">
        <f t="shared" si="52"/>
        <v>350</v>
      </c>
      <c r="V31" s="41">
        <f t="shared" si="52"/>
        <v>350</v>
      </c>
      <c r="W31" s="41">
        <f t="shared" si="52"/>
        <v>350</v>
      </c>
      <c r="X31" s="41">
        <f t="shared" si="52"/>
        <v>350</v>
      </c>
      <c r="Y31" s="41">
        <f t="shared" si="52"/>
        <v>350</v>
      </c>
      <c r="Z31" s="41">
        <f t="shared" si="52"/>
        <v>350</v>
      </c>
      <c r="AA31" s="41">
        <f t="shared" si="52"/>
        <v>350</v>
      </c>
      <c r="AB31" s="41">
        <f t="shared" si="52"/>
        <v>350</v>
      </c>
      <c r="AC31" s="41">
        <f t="shared" si="52"/>
        <v>350</v>
      </c>
      <c r="AD31" s="41">
        <f t="shared" ref="AD31" si="78">AC31</f>
        <v>350</v>
      </c>
      <c r="AE31" s="41">
        <f t="shared" si="68"/>
        <v>350</v>
      </c>
      <c r="AF31" s="41">
        <f t="shared" si="68"/>
        <v>350</v>
      </c>
      <c r="AG31" s="41">
        <f t="shared" si="68"/>
        <v>350</v>
      </c>
      <c r="AH31" s="41">
        <f t="shared" si="68"/>
        <v>350</v>
      </c>
      <c r="AI31" s="41">
        <f t="shared" si="68"/>
        <v>350</v>
      </c>
      <c r="AJ31" s="41">
        <f t="shared" si="68"/>
        <v>350</v>
      </c>
      <c r="AK31" s="41">
        <f t="shared" si="68"/>
        <v>350</v>
      </c>
      <c r="AL31" s="41">
        <f t="shared" si="68"/>
        <v>350</v>
      </c>
      <c r="AM31" s="41">
        <f t="shared" si="68"/>
        <v>350</v>
      </c>
      <c r="AN31" s="41">
        <f t="shared" si="69"/>
        <v>350</v>
      </c>
      <c r="AO31" s="41">
        <f t="shared" si="54"/>
        <v>350</v>
      </c>
      <c r="AP31" s="41">
        <f t="shared" si="55"/>
        <v>350</v>
      </c>
      <c r="AQ31" s="41">
        <f t="shared" si="56"/>
        <v>350</v>
      </c>
      <c r="AR31" s="41">
        <f t="shared" si="57"/>
        <v>350</v>
      </c>
      <c r="AS31" s="41">
        <f t="shared" si="58"/>
        <v>350</v>
      </c>
      <c r="AT31" s="41">
        <f t="shared" si="59"/>
        <v>350</v>
      </c>
      <c r="AU31" s="41">
        <f t="shared" si="60"/>
        <v>350</v>
      </c>
      <c r="AV31" s="41">
        <f t="shared" si="61"/>
        <v>350</v>
      </c>
      <c r="AW31" s="41">
        <f t="shared" si="62"/>
        <v>350</v>
      </c>
      <c r="AX31" s="41">
        <f t="shared" si="63"/>
        <v>350</v>
      </c>
    </row>
    <row r="32" spans="1:50" x14ac:dyDescent="0.25">
      <c r="A32" s="44" t="str">
        <f t="shared" si="64"/>
        <v>Animal Weight_Laying hens_Western Europe</v>
      </c>
      <c r="B32" s="2" t="s">
        <v>49</v>
      </c>
      <c r="C32" s="2" t="s">
        <v>121</v>
      </c>
      <c r="D32" s="2" t="s">
        <v>49</v>
      </c>
      <c r="E32" s="2" t="s">
        <v>85</v>
      </c>
      <c r="F32" s="2" t="s">
        <v>122</v>
      </c>
      <c r="G32" s="2" t="s">
        <v>142</v>
      </c>
      <c r="H32" s="2" t="s">
        <v>678</v>
      </c>
      <c r="I32" s="2"/>
      <c r="J32" s="41">
        <v>2.2000000000000002</v>
      </c>
      <c r="K32" s="41">
        <f t="shared" si="65"/>
        <v>2.2000000000000002</v>
      </c>
      <c r="L32" s="41">
        <f t="shared" si="52"/>
        <v>2.2000000000000002</v>
      </c>
      <c r="M32" s="41">
        <f t="shared" si="52"/>
        <v>2.2000000000000002</v>
      </c>
      <c r="N32" s="41">
        <f t="shared" si="52"/>
        <v>2.2000000000000002</v>
      </c>
      <c r="O32" s="41">
        <f t="shared" si="52"/>
        <v>2.2000000000000002</v>
      </c>
      <c r="P32" s="41">
        <f t="shared" si="52"/>
        <v>2.2000000000000002</v>
      </c>
      <c r="Q32" s="41">
        <f t="shared" si="52"/>
        <v>2.2000000000000002</v>
      </c>
      <c r="R32" s="41">
        <f t="shared" si="52"/>
        <v>2.2000000000000002</v>
      </c>
      <c r="S32" s="41">
        <f t="shared" si="52"/>
        <v>2.2000000000000002</v>
      </c>
      <c r="T32" s="41">
        <f t="shared" si="52"/>
        <v>2.2000000000000002</v>
      </c>
      <c r="U32" s="41">
        <f t="shared" si="52"/>
        <v>2.2000000000000002</v>
      </c>
      <c r="V32" s="41">
        <f t="shared" si="52"/>
        <v>2.2000000000000002</v>
      </c>
      <c r="W32" s="41">
        <f t="shared" si="52"/>
        <v>2.2000000000000002</v>
      </c>
      <c r="X32" s="41">
        <f t="shared" si="52"/>
        <v>2.2000000000000002</v>
      </c>
      <c r="Y32" s="41">
        <f t="shared" si="52"/>
        <v>2.2000000000000002</v>
      </c>
      <c r="Z32" s="41">
        <f t="shared" si="52"/>
        <v>2.2000000000000002</v>
      </c>
      <c r="AA32" s="41">
        <f t="shared" si="52"/>
        <v>2.2000000000000002</v>
      </c>
      <c r="AB32" s="41">
        <f t="shared" si="52"/>
        <v>2.2000000000000002</v>
      </c>
      <c r="AC32" s="41">
        <f t="shared" si="52"/>
        <v>2.2000000000000002</v>
      </c>
      <c r="AD32" s="41">
        <f t="shared" ref="AD32" si="79">AC32</f>
        <v>2.2000000000000002</v>
      </c>
      <c r="AE32" s="41">
        <f t="shared" si="68"/>
        <v>2.2000000000000002</v>
      </c>
      <c r="AF32" s="41">
        <f t="shared" si="68"/>
        <v>2.2000000000000002</v>
      </c>
      <c r="AG32" s="41">
        <f t="shared" si="68"/>
        <v>2.2000000000000002</v>
      </c>
      <c r="AH32" s="41">
        <f t="shared" si="68"/>
        <v>2.2000000000000002</v>
      </c>
      <c r="AI32" s="41">
        <f t="shared" si="68"/>
        <v>2.2000000000000002</v>
      </c>
      <c r="AJ32" s="41">
        <f t="shared" si="68"/>
        <v>2.2000000000000002</v>
      </c>
      <c r="AK32" s="41">
        <f t="shared" si="68"/>
        <v>2.2000000000000002</v>
      </c>
      <c r="AL32" s="41">
        <f t="shared" si="68"/>
        <v>2.2000000000000002</v>
      </c>
      <c r="AM32" s="41">
        <f t="shared" si="68"/>
        <v>2.2000000000000002</v>
      </c>
      <c r="AN32" s="41">
        <f t="shared" si="69"/>
        <v>2.2000000000000002</v>
      </c>
      <c r="AO32" s="41">
        <f t="shared" si="54"/>
        <v>2.2000000000000002</v>
      </c>
      <c r="AP32" s="41">
        <f t="shared" si="55"/>
        <v>2.2000000000000002</v>
      </c>
      <c r="AQ32" s="41">
        <f t="shared" si="56"/>
        <v>2.2000000000000002</v>
      </c>
      <c r="AR32" s="41">
        <f t="shared" si="57"/>
        <v>2.2000000000000002</v>
      </c>
      <c r="AS32" s="41">
        <f t="shared" si="58"/>
        <v>2.2000000000000002</v>
      </c>
      <c r="AT32" s="41">
        <f t="shared" si="59"/>
        <v>2.2000000000000002</v>
      </c>
      <c r="AU32" s="41">
        <f t="shared" si="60"/>
        <v>2.2000000000000002</v>
      </c>
      <c r="AV32" s="41">
        <f t="shared" si="61"/>
        <v>2.2000000000000002</v>
      </c>
      <c r="AW32" s="41">
        <f t="shared" si="62"/>
        <v>2.2000000000000002</v>
      </c>
      <c r="AX32" s="41">
        <f t="shared" si="63"/>
        <v>2.2000000000000002</v>
      </c>
    </row>
    <row r="33" spans="1:50" x14ac:dyDescent="0.25">
      <c r="A33" s="44" t="str">
        <f t="shared" si="64"/>
        <v>Animal Weight_Broilers_Western Europe</v>
      </c>
      <c r="B33" s="2" t="s">
        <v>49</v>
      </c>
      <c r="C33" s="2" t="s">
        <v>121</v>
      </c>
      <c r="D33" s="2" t="s">
        <v>49</v>
      </c>
      <c r="E33" s="2" t="s">
        <v>84</v>
      </c>
      <c r="F33" s="2" t="s">
        <v>122</v>
      </c>
      <c r="G33" s="2" t="s">
        <v>142</v>
      </c>
      <c r="H33" s="2" t="s">
        <v>678</v>
      </c>
      <c r="I33" s="2"/>
      <c r="J33" s="41">
        <v>1</v>
      </c>
      <c r="K33" s="41">
        <f t="shared" si="65"/>
        <v>1</v>
      </c>
      <c r="L33" s="41">
        <f t="shared" si="52"/>
        <v>1</v>
      </c>
      <c r="M33" s="41">
        <f t="shared" si="52"/>
        <v>1</v>
      </c>
      <c r="N33" s="41">
        <f t="shared" si="52"/>
        <v>1</v>
      </c>
      <c r="O33" s="41">
        <f t="shared" si="52"/>
        <v>1</v>
      </c>
      <c r="P33" s="41">
        <f t="shared" si="52"/>
        <v>1</v>
      </c>
      <c r="Q33" s="41">
        <f t="shared" si="52"/>
        <v>1</v>
      </c>
      <c r="R33" s="41">
        <f t="shared" si="52"/>
        <v>1</v>
      </c>
      <c r="S33" s="41">
        <f t="shared" si="52"/>
        <v>1</v>
      </c>
      <c r="T33" s="41">
        <f t="shared" si="52"/>
        <v>1</v>
      </c>
      <c r="U33" s="41">
        <f t="shared" si="52"/>
        <v>1</v>
      </c>
      <c r="V33" s="41">
        <f t="shared" si="52"/>
        <v>1</v>
      </c>
      <c r="W33" s="41">
        <f t="shared" si="52"/>
        <v>1</v>
      </c>
      <c r="X33" s="41">
        <f t="shared" si="52"/>
        <v>1</v>
      </c>
      <c r="Y33" s="41">
        <f t="shared" si="52"/>
        <v>1</v>
      </c>
      <c r="Z33" s="41">
        <f t="shared" si="52"/>
        <v>1</v>
      </c>
      <c r="AA33" s="41">
        <f t="shared" si="52"/>
        <v>1</v>
      </c>
      <c r="AB33" s="41">
        <f t="shared" si="52"/>
        <v>1</v>
      </c>
      <c r="AC33" s="41">
        <f t="shared" si="52"/>
        <v>1</v>
      </c>
      <c r="AD33" s="41">
        <f t="shared" ref="AD33" si="80">AC33</f>
        <v>1</v>
      </c>
      <c r="AE33" s="41">
        <f t="shared" si="68"/>
        <v>1</v>
      </c>
      <c r="AF33" s="41">
        <f t="shared" si="68"/>
        <v>1</v>
      </c>
      <c r="AG33" s="41">
        <f t="shared" si="68"/>
        <v>1</v>
      </c>
      <c r="AH33" s="41">
        <f t="shared" si="68"/>
        <v>1</v>
      </c>
      <c r="AI33" s="41">
        <f t="shared" si="68"/>
        <v>1</v>
      </c>
      <c r="AJ33" s="41">
        <f t="shared" si="68"/>
        <v>1</v>
      </c>
      <c r="AK33" s="41">
        <f t="shared" si="68"/>
        <v>1</v>
      </c>
      <c r="AL33" s="41">
        <f t="shared" si="68"/>
        <v>1</v>
      </c>
      <c r="AM33" s="41">
        <f t="shared" si="68"/>
        <v>1</v>
      </c>
      <c r="AN33" s="41">
        <f t="shared" si="69"/>
        <v>1</v>
      </c>
      <c r="AO33" s="41">
        <f t="shared" si="54"/>
        <v>1</v>
      </c>
      <c r="AP33" s="41">
        <f t="shared" si="55"/>
        <v>1</v>
      </c>
      <c r="AQ33" s="41">
        <f t="shared" si="56"/>
        <v>1</v>
      </c>
      <c r="AR33" s="41">
        <f t="shared" si="57"/>
        <v>1</v>
      </c>
      <c r="AS33" s="41">
        <f t="shared" si="58"/>
        <v>1</v>
      </c>
      <c r="AT33" s="41">
        <f t="shared" si="59"/>
        <v>1</v>
      </c>
      <c r="AU33" s="41">
        <f t="shared" si="60"/>
        <v>1</v>
      </c>
      <c r="AV33" s="41">
        <f t="shared" si="61"/>
        <v>1</v>
      </c>
      <c r="AW33" s="41">
        <f t="shared" si="62"/>
        <v>1</v>
      </c>
      <c r="AX33" s="41">
        <f t="shared" si="63"/>
        <v>1</v>
      </c>
    </row>
    <row r="34" spans="1:50" x14ac:dyDescent="0.25">
      <c r="A34" s="44" t="str">
        <f t="shared" si="64"/>
        <v>Animal Weight_Turkeys_Western Europe</v>
      </c>
      <c r="B34" s="2" t="s">
        <v>49</v>
      </c>
      <c r="C34" s="2" t="s">
        <v>121</v>
      </c>
      <c r="D34" s="2" t="s">
        <v>49</v>
      </c>
      <c r="E34" s="2" t="s">
        <v>87</v>
      </c>
      <c r="F34" s="2" t="s">
        <v>122</v>
      </c>
      <c r="G34" s="2" t="s">
        <v>142</v>
      </c>
      <c r="H34" s="2" t="s">
        <v>678</v>
      </c>
      <c r="I34" s="2"/>
      <c r="J34" s="41">
        <v>6.8</v>
      </c>
      <c r="K34" s="41">
        <f t="shared" si="65"/>
        <v>6.8</v>
      </c>
      <c r="L34" s="41">
        <f t="shared" si="52"/>
        <v>6.8</v>
      </c>
      <c r="M34" s="41">
        <f t="shared" si="52"/>
        <v>6.8</v>
      </c>
      <c r="N34" s="41">
        <f t="shared" si="52"/>
        <v>6.8</v>
      </c>
      <c r="O34" s="41">
        <f t="shared" si="52"/>
        <v>6.8</v>
      </c>
      <c r="P34" s="41">
        <f t="shared" si="52"/>
        <v>6.8</v>
      </c>
      <c r="Q34" s="41">
        <f t="shared" si="52"/>
        <v>6.8</v>
      </c>
      <c r="R34" s="41">
        <f t="shared" si="52"/>
        <v>6.8</v>
      </c>
      <c r="S34" s="41">
        <f t="shared" si="52"/>
        <v>6.8</v>
      </c>
      <c r="T34" s="41">
        <f t="shared" si="52"/>
        <v>6.8</v>
      </c>
      <c r="U34" s="41">
        <f t="shared" si="52"/>
        <v>6.8</v>
      </c>
      <c r="V34" s="41">
        <f t="shared" si="52"/>
        <v>6.8</v>
      </c>
      <c r="W34" s="41">
        <f t="shared" si="52"/>
        <v>6.8</v>
      </c>
      <c r="X34" s="41">
        <f t="shared" si="52"/>
        <v>6.8</v>
      </c>
      <c r="Y34" s="41">
        <f t="shared" si="52"/>
        <v>6.8</v>
      </c>
      <c r="Z34" s="41">
        <f t="shared" si="52"/>
        <v>6.8</v>
      </c>
      <c r="AA34" s="41">
        <f t="shared" si="52"/>
        <v>6.8</v>
      </c>
      <c r="AB34" s="41">
        <f t="shared" si="52"/>
        <v>6.8</v>
      </c>
      <c r="AC34" s="41">
        <f t="shared" si="52"/>
        <v>6.8</v>
      </c>
      <c r="AD34" s="41">
        <f t="shared" ref="AD34" si="81">AC34</f>
        <v>6.8</v>
      </c>
      <c r="AE34" s="41">
        <f t="shared" si="68"/>
        <v>6.8</v>
      </c>
      <c r="AF34" s="41">
        <f t="shared" si="68"/>
        <v>6.8</v>
      </c>
      <c r="AG34" s="41">
        <f t="shared" si="68"/>
        <v>6.8</v>
      </c>
      <c r="AH34" s="41">
        <f t="shared" si="68"/>
        <v>6.8</v>
      </c>
      <c r="AI34" s="41">
        <f t="shared" si="68"/>
        <v>6.8</v>
      </c>
      <c r="AJ34" s="41">
        <f t="shared" si="68"/>
        <v>6.8</v>
      </c>
      <c r="AK34" s="41">
        <f t="shared" si="68"/>
        <v>6.8</v>
      </c>
      <c r="AL34" s="41">
        <f t="shared" si="68"/>
        <v>6.8</v>
      </c>
      <c r="AM34" s="41">
        <f t="shared" si="68"/>
        <v>6.8</v>
      </c>
      <c r="AN34" s="41">
        <f t="shared" si="69"/>
        <v>6.8</v>
      </c>
      <c r="AO34" s="41">
        <f t="shared" si="54"/>
        <v>6.8</v>
      </c>
      <c r="AP34" s="41">
        <f t="shared" si="55"/>
        <v>6.8</v>
      </c>
      <c r="AQ34" s="41">
        <f t="shared" si="56"/>
        <v>6.8</v>
      </c>
      <c r="AR34" s="41">
        <f t="shared" si="57"/>
        <v>6.8</v>
      </c>
      <c r="AS34" s="41">
        <f t="shared" si="58"/>
        <v>6.8</v>
      </c>
      <c r="AT34" s="41">
        <f t="shared" si="59"/>
        <v>6.8</v>
      </c>
      <c r="AU34" s="41">
        <f t="shared" si="60"/>
        <v>6.8</v>
      </c>
      <c r="AV34" s="41">
        <f t="shared" si="61"/>
        <v>6.8</v>
      </c>
      <c r="AW34" s="41">
        <f t="shared" si="62"/>
        <v>6.8</v>
      </c>
      <c r="AX34" s="41">
        <f t="shared" si="63"/>
        <v>6.8</v>
      </c>
    </row>
    <row r="35" spans="1:50" x14ac:dyDescent="0.25">
      <c r="A35" s="44" t="str">
        <f t="shared" si="64"/>
        <v>Animal Weight_Other poultry (ducks)_Western Europe</v>
      </c>
      <c r="B35" s="2" t="s">
        <v>49</v>
      </c>
      <c r="C35" s="2" t="s">
        <v>121</v>
      </c>
      <c r="D35" s="2" t="s">
        <v>49</v>
      </c>
      <c r="E35" s="2" t="s">
        <v>90</v>
      </c>
      <c r="F35" s="2" t="s">
        <v>122</v>
      </c>
      <c r="G35" s="2" t="s">
        <v>142</v>
      </c>
      <c r="H35" s="2" t="s">
        <v>678</v>
      </c>
      <c r="I35" s="2"/>
      <c r="J35" s="41">
        <v>2</v>
      </c>
      <c r="K35" s="41">
        <f t="shared" si="65"/>
        <v>2</v>
      </c>
      <c r="L35" s="41">
        <f t="shared" si="52"/>
        <v>2</v>
      </c>
      <c r="M35" s="41">
        <f t="shared" si="52"/>
        <v>2</v>
      </c>
      <c r="N35" s="41">
        <f t="shared" si="52"/>
        <v>2</v>
      </c>
      <c r="O35" s="41">
        <f t="shared" si="52"/>
        <v>2</v>
      </c>
      <c r="P35" s="41">
        <f t="shared" si="52"/>
        <v>2</v>
      </c>
      <c r="Q35" s="41">
        <f t="shared" si="52"/>
        <v>2</v>
      </c>
      <c r="R35" s="41">
        <f t="shared" si="52"/>
        <v>2</v>
      </c>
      <c r="S35" s="41">
        <f t="shared" si="52"/>
        <v>2</v>
      </c>
      <c r="T35" s="41">
        <f t="shared" si="52"/>
        <v>2</v>
      </c>
      <c r="U35" s="41">
        <f t="shared" si="52"/>
        <v>2</v>
      </c>
      <c r="V35" s="41">
        <f t="shared" si="52"/>
        <v>2</v>
      </c>
      <c r="W35" s="41">
        <f t="shared" si="52"/>
        <v>2</v>
      </c>
      <c r="X35" s="41">
        <f t="shared" si="52"/>
        <v>2</v>
      </c>
      <c r="Y35" s="41">
        <f t="shared" si="52"/>
        <v>2</v>
      </c>
      <c r="Z35" s="41">
        <f t="shared" si="52"/>
        <v>2</v>
      </c>
      <c r="AA35" s="41">
        <f t="shared" si="52"/>
        <v>2</v>
      </c>
      <c r="AB35" s="41">
        <f t="shared" si="52"/>
        <v>2</v>
      </c>
      <c r="AC35" s="41">
        <f t="shared" si="52"/>
        <v>2</v>
      </c>
      <c r="AD35" s="41">
        <f t="shared" ref="AD35" si="82">AC35</f>
        <v>2</v>
      </c>
      <c r="AE35" s="41">
        <f t="shared" si="68"/>
        <v>2</v>
      </c>
      <c r="AF35" s="41">
        <f t="shared" si="68"/>
        <v>2</v>
      </c>
      <c r="AG35" s="41">
        <f t="shared" si="68"/>
        <v>2</v>
      </c>
      <c r="AH35" s="41">
        <f t="shared" si="68"/>
        <v>2</v>
      </c>
      <c r="AI35" s="41">
        <f t="shared" si="68"/>
        <v>2</v>
      </c>
      <c r="AJ35" s="41">
        <f t="shared" si="68"/>
        <v>2</v>
      </c>
      <c r="AK35" s="41">
        <f t="shared" si="68"/>
        <v>2</v>
      </c>
      <c r="AL35" s="41">
        <f t="shared" si="68"/>
        <v>2</v>
      </c>
      <c r="AM35" s="41">
        <f t="shared" si="68"/>
        <v>2</v>
      </c>
      <c r="AN35" s="41">
        <f t="shared" si="69"/>
        <v>2</v>
      </c>
      <c r="AO35" s="41">
        <f t="shared" si="54"/>
        <v>2</v>
      </c>
      <c r="AP35" s="41">
        <f t="shared" si="55"/>
        <v>2</v>
      </c>
      <c r="AQ35" s="41">
        <f t="shared" si="56"/>
        <v>2</v>
      </c>
      <c r="AR35" s="41">
        <f t="shared" si="57"/>
        <v>2</v>
      </c>
      <c r="AS35" s="41">
        <f t="shared" si="58"/>
        <v>2</v>
      </c>
      <c r="AT35" s="41">
        <f t="shared" si="59"/>
        <v>2</v>
      </c>
      <c r="AU35" s="41">
        <f t="shared" si="60"/>
        <v>2</v>
      </c>
      <c r="AV35" s="41">
        <f t="shared" si="61"/>
        <v>2</v>
      </c>
      <c r="AW35" s="41">
        <f t="shared" si="62"/>
        <v>2</v>
      </c>
      <c r="AX35" s="41">
        <f t="shared" si="63"/>
        <v>2</v>
      </c>
    </row>
    <row r="36" spans="1:50" x14ac:dyDescent="0.25">
      <c r="A36" s="44" t="str">
        <f t="shared" si="64"/>
        <v>Animal Weight_Other poultry (geese)_Western Europe</v>
      </c>
      <c r="B36" s="2" t="s">
        <v>49</v>
      </c>
      <c r="C36" s="2" t="s">
        <v>121</v>
      </c>
      <c r="D36" s="2" t="s">
        <v>49</v>
      </c>
      <c r="E36" s="2" t="s">
        <v>88</v>
      </c>
      <c r="F36" s="2" t="s">
        <v>122</v>
      </c>
      <c r="G36" s="2" t="s">
        <v>142</v>
      </c>
      <c r="H36" s="2" t="s">
        <v>678</v>
      </c>
      <c r="I36" s="2"/>
      <c r="J36" s="41">
        <v>3.5</v>
      </c>
      <c r="K36" s="41">
        <f t="shared" si="65"/>
        <v>3.5</v>
      </c>
      <c r="L36" s="41">
        <f t="shared" ref="L36:AC49" si="83">K36</f>
        <v>3.5</v>
      </c>
      <c r="M36" s="41">
        <f t="shared" si="83"/>
        <v>3.5</v>
      </c>
      <c r="N36" s="41">
        <f t="shared" si="83"/>
        <v>3.5</v>
      </c>
      <c r="O36" s="41">
        <f t="shared" si="83"/>
        <v>3.5</v>
      </c>
      <c r="P36" s="41">
        <f t="shared" si="83"/>
        <v>3.5</v>
      </c>
      <c r="Q36" s="41">
        <f t="shared" si="83"/>
        <v>3.5</v>
      </c>
      <c r="R36" s="41">
        <f t="shared" si="83"/>
        <v>3.5</v>
      </c>
      <c r="S36" s="41">
        <f t="shared" si="83"/>
        <v>3.5</v>
      </c>
      <c r="T36" s="41">
        <f t="shared" si="83"/>
        <v>3.5</v>
      </c>
      <c r="U36" s="41">
        <f t="shared" si="83"/>
        <v>3.5</v>
      </c>
      <c r="V36" s="41">
        <f t="shared" si="83"/>
        <v>3.5</v>
      </c>
      <c r="W36" s="41">
        <f t="shared" si="83"/>
        <v>3.5</v>
      </c>
      <c r="X36" s="41">
        <f t="shared" si="83"/>
        <v>3.5</v>
      </c>
      <c r="Y36" s="41">
        <f t="shared" si="83"/>
        <v>3.5</v>
      </c>
      <c r="Z36" s="41">
        <f t="shared" si="83"/>
        <v>3.5</v>
      </c>
      <c r="AA36" s="41">
        <f t="shared" si="83"/>
        <v>3.5</v>
      </c>
      <c r="AB36" s="41">
        <f t="shared" si="83"/>
        <v>3.5</v>
      </c>
      <c r="AC36" s="41">
        <f t="shared" si="83"/>
        <v>3.5</v>
      </c>
      <c r="AD36" s="41">
        <f t="shared" ref="AD36" si="84">AC36</f>
        <v>3.5</v>
      </c>
      <c r="AE36" s="41">
        <f t="shared" si="68"/>
        <v>3.5</v>
      </c>
      <c r="AF36" s="41">
        <f t="shared" si="68"/>
        <v>3.5</v>
      </c>
      <c r="AG36" s="41">
        <f t="shared" si="68"/>
        <v>3.5</v>
      </c>
      <c r="AH36" s="41">
        <f t="shared" si="68"/>
        <v>3.5</v>
      </c>
      <c r="AI36" s="41">
        <f t="shared" si="68"/>
        <v>3.5</v>
      </c>
      <c r="AJ36" s="41">
        <f t="shared" si="68"/>
        <v>3.5</v>
      </c>
      <c r="AK36" s="41">
        <f t="shared" si="68"/>
        <v>3.5</v>
      </c>
      <c r="AL36" s="41">
        <f t="shared" si="68"/>
        <v>3.5</v>
      </c>
      <c r="AM36" s="41">
        <f t="shared" si="68"/>
        <v>3.5</v>
      </c>
      <c r="AN36" s="41">
        <f t="shared" si="69"/>
        <v>3.5</v>
      </c>
      <c r="AO36" s="41">
        <f t="shared" si="54"/>
        <v>3.5</v>
      </c>
      <c r="AP36" s="41">
        <f t="shared" si="55"/>
        <v>3.5</v>
      </c>
      <c r="AQ36" s="41">
        <f t="shared" si="56"/>
        <v>3.5</v>
      </c>
      <c r="AR36" s="41">
        <f t="shared" si="57"/>
        <v>3.5</v>
      </c>
      <c r="AS36" s="41">
        <f t="shared" si="58"/>
        <v>3.5</v>
      </c>
      <c r="AT36" s="41">
        <f t="shared" si="59"/>
        <v>3.5</v>
      </c>
      <c r="AU36" s="41">
        <f t="shared" si="60"/>
        <v>3.5</v>
      </c>
      <c r="AV36" s="41">
        <f t="shared" si="61"/>
        <v>3.5</v>
      </c>
      <c r="AW36" s="41">
        <f t="shared" si="62"/>
        <v>3.5</v>
      </c>
      <c r="AX36" s="41">
        <f t="shared" si="63"/>
        <v>3.5</v>
      </c>
    </row>
    <row r="37" spans="1:50" x14ac:dyDescent="0.25">
      <c r="A37" s="44" t="str">
        <f t="shared" si="64"/>
        <v>Animal Weight_Other animals (fur animals)_Western Europe</v>
      </c>
      <c r="B37" s="2" t="s">
        <v>49</v>
      </c>
      <c r="C37" s="2" t="s">
        <v>121</v>
      </c>
      <c r="D37" s="2" t="s">
        <v>49</v>
      </c>
      <c r="E37" s="2" t="s">
        <v>108</v>
      </c>
      <c r="F37" s="2" t="s">
        <v>122</v>
      </c>
      <c r="G37" s="2" t="s">
        <v>142</v>
      </c>
      <c r="H37" s="2" t="s">
        <v>565</v>
      </c>
      <c r="I37" s="2"/>
      <c r="J37" s="41">
        <v>1.6</v>
      </c>
      <c r="K37" s="41">
        <f t="shared" si="65"/>
        <v>1.6</v>
      </c>
      <c r="L37" s="41">
        <f t="shared" si="83"/>
        <v>1.6</v>
      </c>
      <c r="M37" s="41">
        <f t="shared" si="83"/>
        <v>1.6</v>
      </c>
      <c r="N37" s="41">
        <f t="shared" si="83"/>
        <v>1.6</v>
      </c>
      <c r="O37" s="41">
        <f t="shared" si="83"/>
        <v>1.6</v>
      </c>
      <c r="P37" s="41">
        <f t="shared" si="83"/>
        <v>1.6</v>
      </c>
      <c r="Q37" s="41">
        <f t="shared" si="83"/>
        <v>1.6</v>
      </c>
      <c r="R37" s="41">
        <f t="shared" si="83"/>
        <v>1.6</v>
      </c>
      <c r="S37" s="41">
        <f t="shared" si="83"/>
        <v>1.6</v>
      </c>
      <c r="T37" s="41">
        <f t="shared" si="83"/>
        <v>1.6</v>
      </c>
      <c r="U37" s="41">
        <f t="shared" si="83"/>
        <v>1.6</v>
      </c>
      <c r="V37" s="41">
        <f t="shared" si="83"/>
        <v>1.6</v>
      </c>
      <c r="W37" s="41">
        <f t="shared" si="83"/>
        <v>1.6</v>
      </c>
      <c r="X37" s="41">
        <f t="shared" si="83"/>
        <v>1.6</v>
      </c>
      <c r="Y37" s="41">
        <f t="shared" si="83"/>
        <v>1.6</v>
      </c>
      <c r="Z37" s="41">
        <f t="shared" si="83"/>
        <v>1.6</v>
      </c>
      <c r="AA37" s="41">
        <f t="shared" si="83"/>
        <v>1.6</v>
      </c>
      <c r="AB37" s="41">
        <f t="shared" si="83"/>
        <v>1.6</v>
      </c>
      <c r="AC37" s="41">
        <f t="shared" si="83"/>
        <v>1.6</v>
      </c>
      <c r="AD37" s="41">
        <f t="shared" ref="AD37:AM51" si="85">AC37</f>
        <v>1.6</v>
      </c>
      <c r="AE37" s="41">
        <f t="shared" si="85"/>
        <v>1.6</v>
      </c>
      <c r="AF37" s="41">
        <f t="shared" si="85"/>
        <v>1.6</v>
      </c>
      <c r="AG37" s="41">
        <f t="shared" si="85"/>
        <v>1.6</v>
      </c>
      <c r="AH37" s="41">
        <f t="shared" si="85"/>
        <v>1.6</v>
      </c>
      <c r="AI37" s="41">
        <f t="shared" si="85"/>
        <v>1.6</v>
      </c>
      <c r="AJ37" s="41">
        <f t="shared" si="85"/>
        <v>1.6</v>
      </c>
      <c r="AK37" s="41">
        <f t="shared" si="85"/>
        <v>1.6</v>
      </c>
      <c r="AL37" s="41">
        <f t="shared" si="85"/>
        <v>1.6</v>
      </c>
      <c r="AM37" s="41">
        <f t="shared" si="85"/>
        <v>1.6</v>
      </c>
      <c r="AN37" s="41">
        <f t="shared" si="69"/>
        <v>1.6</v>
      </c>
      <c r="AO37" s="41">
        <f t="shared" si="54"/>
        <v>1.6</v>
      </c>
      <c r="AP37" s="41">
        <f t="shared" si="55"/>
        <v>1.6</v>
      </c>
      <c r="AQ37" s="41">
        <f t="shared" si="56"/>
        <v>1.6</v>
      </c>
      <c r="AR37" s="41">
        <f t="shared" si="57"/>
        <v>1.6</v>
      </c>
      <c r="AS37" s="41">
        <f t="shared" si="58"/>
        <v>1.6</v>
      </c>
      <c r="AT37" s="41">
        <f t="shared" si="59"/>
        <v>1.6</v>
      </c>
      <c r="AU37" s="41">
        <f t="shared" si="60"/>
        <v>1.6</v>
      </c>
      <c r="AV37" s="41">
        <f t="shared" si="61"/>
        <v>1.6</v>
      </c>
      <c r="AW37" s="41">
        <f t="shared" si="62"/>
        <v>1.6</v>
      </c>
      <c r="AX37" s="41">
        <f t="shared" si="63"/>
        <v>1.6</v>
      </c>
    </row>
    <row r="38" spans="1:50" x14ac:dyDescent="0.25">
      <c r="A38" s="44" t="str">
        <f t="shared" si="64"/>
        <v>Animal Weight_Dairy cattle_Eastern Europe</v>
      </c>
      <c r="B38" s="2" t="s">
        <v>49</v>
      </c>
      <c r="C38" s="2" t="s">
        <v>121</v>
      </c>
      <c r="D38" s="2" t="s">
        <v>49</v>
      </c>
      <c r="E38" s="2" t="s">
        <v>75</v>
      </c>
      <c r="F38" s="2" t="s">
        <v>122</v>
      </c>
      <c r="G38" s="2" t="s">
        <v>143</v>
      </c>
      <c r="H38" s="2" t="s">
        <v>553</v>
      </c>
      <c r="I38" s="2"/>
      <c r="J38" s="41">
        <v>550</v>
      </c>
      <c r="K38" s="41">
        <f t="shared" si="65"/>
        <v>550</v>
      </c>
      <c r="L38" s="41">
        <f t="shared" si="83"/>
        <v>550</v>
      </c>
      <c r="M38" s="41">
        <f t="shared" si="83"/>
        <v>550</v>
      </c>
      <c r="N38" s="41">
        <f t="shared" si="83"/>
        <v>550</v>
      </c>
      <c r="O38" s="41">
        <f t="shared" si="83"/>
        <v>550</v>
      </c>
      <c r="P38" s="41">
        <f t="shared" si="83"/>
        <v>550</v>
      </c>
      <c r="Q38" s="41">
        <f t="shared" si="83"/>
        <v>550</v>
      </c>
      <c r="R38" s="41">
        <f t="shared" si="83"/>
        <v>550</v>
      </c>
      <c r="S38" s="41">
        <f t="shared" si="83"/>
        <v>550</v>
      </c>
      <c r="T38" s="41">
        <f t="shared" si="83"/>
        <v>550</v>
      </c>
      <c r="U38" s="41">
        <f t="shared" si="83"/>
        <v>550</v>
      </c>
      <c r="V38" s="41">
        <f t="shared" si="83"/>
        <v>550</v>
      </c>
      <c r="W38" s="41">
        <f t="shared" si="83"/>
        <v>550</v>
      </c>
      <c r="X38" s="41">
        <f t="shared" si="83"/>
        <v>550</v>
      </c>
      <c r="Y38" s="41">
        <f t="shared" si="83"/>
        <v>550</v>
      </c>
      <c r="Z38" s="41">
        <f t="shared" si="83"/>
        <v>550</v>
      </c>
      <c r="AA38" s="41">
        <f t="shared" si="83"/>
        <v>550</v>
      </c>
      <c r="AB38" s="41">
        <f t="shared" si="83"/>
        <v>550</v>
      </c>
      <c r="AC38" s="41">
        <f t="shared" si="83"/>
        <v>550</v>
      </c>
      <c r="AD38" s="41">
        <f t="shared" ref="AD38" si="86">AC38</f>
        <v>550</v>
      </c>
      <c r="AE38" s="41">
        <f t="shared" si="85"/>
        <v>550</v>
      </c>
      <c r="AF38" s="41">
        <f t="shared" si="85"/>
        <v>550</v>
      </c>
      <c r="AG38" s="41">
        <f t="shared" si="85"/>
        <v>550</v>
      </c>
      <c r="AH38" s="41">
        <f t="shared" si="85"/>
        <v>550</v>
      </c>
      <c r="AI38" s="41">
        <f t="shared" si="85"/>
        <v>550</v>
      </c>
      <c r="AJ38" s="41">
        <f t="shared" si="85"/>
        <v>550</v>
      </c>
      <c r="AK38" s="41">
        <f t="shared" si="85"/>
        <v>550</v>
      </c>
      <c r="AL38" s="41">
        <f t="shared" si="85"/>
        <v>550</v>
      </c>
      <c r="AM38" s="41">
        <f t="shared" si="85"/>
        <v>550</v>
      </c>
      <c r="AN38" s="41">
        <f t="shared" si="69"/>
        <v>550</v>
      </c>
      <c r="AO38" s="41">
        <f t="shared" si="54"/>
        <v>550</v>
      </c>
      <c r="AP38" s="41">
        <f t="shared" si="55"/>
        <v>550</v>
      </c>
      <c r="AQ38" s="41">
        <f t="shared" si="56"/>
        <v>550</v>
      </c>
      <c r="AR38" s="41">
        <f t="shared" si="57"/>
        <v>550</v>
      </c>
      <c r="AS38" s="41">
        <f t="shared" si="58"/>
        <v>550</v>
      </c>
      <c r="AT38" s="41">
        <f t="shared" si="59"/>
        <v>550</v>
      </c>
      <c r="AU38" s="41">
        <f t="shared" si="60"/>
        <v>550</v>
      </c>
      <c r="AV38" s="41">
        <f t="shared" si="61"/>
        <v>550</v>
      </c>
      <c r="AW38" s="41">
        <f t="shared" si="62"/>
        <v>550</v>
      </c>
      <c r="AX38" s="41">
        <f t="shared" si="63"/>
        <v>550</v>
      </c>
    </row>
    <row r="39" spans="1:50" x14ac:dyDescent="0.25">
      <c r="A39" s="44" t="str">
        <f t="shared" si="64"/>
        <v>Animal Weight_Non-dairy cattle_Eastern Europe</v>
      </c>
      <c r="B39" s="2" t="s">
        <v>49</v>
      </c>
      <c r="C39" s="2" t="s">
        <v>121</v>
      </c>
      <c r="D39" s="2" t="s">
        <v>49</v>
      </c>
      <c r="E39" s="2" t="s">
        <v>77</v>
      </c>
      <c r="F39" s="2" t="s">
        <v>122</v>
      </c>
      <c r="G39" s="2" t="s">
        <v>143</v>
      </c>
      <c r="H39" s="2" t="s">
        <v>678</v>
      </c>
      <c r="I39" s="2"/>
      <c r="J39" s="41">
        <v>340</v>
      </c>
      <c r="K39" s="41">
        <f t="shared" si="65"/>
        <v>340</v>
      </c>
      <c r="L39" s="41">
        <f t="shared" si="83"/>
        <v>340</v>
      </c>
      <c r="M39" s="41">
        <f t="shared" si="83"/>
        <v>340</v>
      </c>
      <c r="N39" s="41">
        <f t="shared" si="83"/>
        <v>340</v>
      </c>
      <c r="O39" s="41">
        <f t="shared" si="83"/>
        <v>340</v>
      </c>
      <c r="P39" s="41">
        <f t="shared" si="83"/>
        <v>340</v>
      </c>
      <c r="Q39" s="41">
        <f t="shared" si="83"/>
        <v>340</v>
      </c>
      <c r="R39" s="41">
        <f t="shared" si="83"/>
        <v>340</v>
      </c>
      <c r="S39" s="41">
        <f t="shared" si="83"/>
        <v>340</v>
      </c>
      <c r="T39" s="41">
        <f t="shared" si="83"/>
        <v>340</v>
      </c>
      <c r="U39" s="41">
        <f t="shared" si="83"/>
        <v>340</v>
      </c>
      <c r="V39" s="41">
        <f t="shared" si="83"/>
        <v>340</v>
      </c>
      <c r="W39" s="41">
        <f t="shared" si="83"/>
        <v>340</v>
      </c>
      <c r="X39" s="41">
        <f t="shared" si="83"/>
        <v>340</v>
      </c>
      <c r="Y39" s="41">
        <f t="shared" si="83"/>
        <v>340</v>
      </c>
      <c r="Z39" s="41">
        <f t="shared" si="83"/>
        <v>340</v>
      </c>
      <c r="AA39" s="41">
        <f t="shared" si="83"/>
        <v>340</v>
      </c>
      <c r="AB39" s="41">
        <f t="shared" si="83"/>
        <v>340</v>
      </c>
      <c r="AC39" s="41">
        <f t="shared" si="83"/>
        <v>340</v>
      </c>
      <c r="AD39" s="41">
        <f t="shared" ref="AD39" si="87">AC39</f>
        <v>340</v>
      </c>
      <c r="AE39" s="41">
        <f t="shared" si="85"/>
        <v>340</v>
      </c>
      <c r="AF39" s="41">
        <f t="shared" si="85"/>
        <v>340</v>
      </c>
      <c r="AG39" s="41">
        <f t="shared" si="85"/>
        <v>340</v>
      </c>
      <c r="AH39" s="41">
        <f t="shared" si="85"/>
        <v>340</v>
      </c>
      <c r="AI39" s="41">
        <f t="shared" si="85"/>
        <v>340</v>
      </c>
      <c r="AJ39" s="41">
        <f t="shared" si="85"/>
        <v>340</v>
      </c>
      <c r="AK39" s="41">
        <f t="shared" si="85"/>
        <v>340</v>
      </c>
      <c r="AL39" s="41">
        <f t="shared" si="85"/>
        <v>340</v>
      </c>
      <c r="AM39" s="41">
        <f t="shared" si="85"/>
        <v>340</v>
      </c>
      <c r="AN39" s="41">
        <f t="shared" si="69"/>
        <v>340</v>
      </c>
      <c r="AO39" s="41">
        <f t="shared" si="54"/>
        <v>340</v>
      </c>
      <c r="AP39" s="41">
        <f t="shared" si="55"/>
        <v>340</v>
      </c>
      <c r="AQ39" s="41">
        <f t="shared" si="56"/>
        <v>340</v>
      </c>
      <c r="AR39" s="41">
        <f t="shared" si="57"/>
        <v>340</v>
      </c>
      <c r="AS39" s="41">
        <f t="shared" si="58"/>
        <v>340</v>
      </c>
      <c r="AT39" s="41">
        <f t="shared" si="59"/>
        <v>340</v>
      </c>
      <c r="AU39" s="41">
        <f t="shared" si="60"/>
        <v>340</v>
      </c>
      <c r="AV39" s="41">
        <f t="shared" si="61"/>
        <v>340</v>
      </c>
      <c r="AW39" s="41">
        <f t="shared" si="62"/>
        <v>340</v>
      </c>
      <c r="AX39" s="41">
        <f t="shared" si="63"/>
        <v>340</v>
      </c>
    </row>
    <row r="40" spans="1:50" x14ac:dyDescent="0.25">
      <c r="A40" s="44" t="str">
        <f t="shared" si="64"/>
        <v>Animal Weight_Non-dairy cattle (calves)_Eastern Europe</v>
      </c>
      <c r="B40" s="2" t="s">
        <v>49</v>
      </c>
      <c r="C40" s="2" t="s">
        <v>121</v>
      </c>
      <c r="D40" s="2" t="s">
        <v>49</v>
      </c>
      <c r="E40" s="2" t="s">
        <v>78</v>
      </c>
      <c r="F40" s="2" t="s">
        <v>122</v>
      </c>
      <c r="G40" s="2" t="s">
        <v>143</v>
      </c>
      <c r="H40" s="2" t="s">
        <v>678</v>
      </c>
      <c r="I40" s="2"/>
      <c r="J40" s="41">
        <v>150</v>
      </c>
      <c r="K40" s="41">
        <f t="shared" si="65"/>
        <v>150</v>
      </c>
      <c r="L40" s="41">
        <f t="shared" si="83"/>
        <v>150</v>
      </c>
      <c r="M40" s="41">
        <f t="shared" si="83"/>
        <v>150</v>
      </c>
      <c r="N40" s="41">
        <f t="shared" si="83"/>
        <v>150</v>
      </c>
      <c r="O40" s="41">
        <f t="shared" si="83"/>
        <v>150</v>
      </c>
      <c r="P40" s="41">
        <f t="shared" si="83"/>
        <v>150</v>
      </c>
      <c r="Q40" s="41">
        <f t="shared" si="83"/>
        <v>150</v>
      </c>
      <c r="R40" s="41">
        <f t="shared" si="83"/>
        <v>150</v>
      </c>
      <c r="S40" s="41">
        <f t="shared" si="83"/>
        <v>150</v>
      </c>
      <c r="T40" s="41">
        <f t="shared" si="83"/>
        <v>150</v>
      </c>
      <c r="U40" s="41">
        <f t="shared" si="83"/>
        <v>150</v>
      </c>
      <c r="V40" s="41">
        <f t="shared" si="83"/>
        <v>150</v>
      </c>
      <c r="W40" s="41">
        <f t="shared" si="83"/>
        <v>150</v>
      </c>
      <c r="X40" s="41">
        <f t="shared" si="83"/>
        <v>150</v>
      </c>
      <c r="Y40" s="41">
        <f t="shared" si="83"/>
        <v>150</v>
      </c>
      <c r="Z40" s="41">
        <f t="shared" si="83"/>
        <v>150</v>
      </c>
      <c r="AA40" s="41">
        <f t="shared" si="83"/>
        <v>150</v>
      </c>
      <c r="AB40" s="41">
        <f t="shared" si="83"/>
        <v>150</v>
      </c>
      <c r="AC40" s="41">
        <f t="shared" si="83"/>
        <v>150</v>
      </c>
      <c r="AD40" s="41">
        <f t="shared" ref="AD40" si="88">AC40</f>
        <v>150</v>
      </c>
      <c r="AE40" s="41">
        <f t="shared" si="85"/>
        <v>150</v>
      </c>
      <c r="AF40" s="41">
        <f t="shared" si="85"/>
        <v>150</v>
      </c>
      <c r="AG40" s="41">
        <f t="shared" si="85"/>
        <v>150</v>
      </c>
      <c r="AH40" s="41">
        <f t="shared" si="85"/>
        <v>150</v>
      </c>
      <c r="AI40" s="41">
        <f t="shared" si="85"/>
        <v>150</v>
      </c>
      <c r="AJ40" s="41">
        <f t="shared" si="85"/>
        <v>150</v>
      </c>
      <c r="AK40" s="41">
        <f t="shared" si="85"/>
        <v>150</v>
      </c>
      <c r="AL40" s="41">
        <f t="shared" si="85"/>
        <v>150</v>
      </c>
      <c r="AM40" s="41">
        <f t="shared" si="85"/>
        <v>150</v>
      </c>
      <c r="AN40" s="41">
        <f t="shared" si="69"/>
        <v>150</v>
      </c>
      <c r="AO40" s="41">
        <f t="shared" si="54"/>
        <v>150</v>
      </c>
      <c r="AP40" s="41">
        <f t="shared" si="55"/>
        <v>150</v>
      </c>
      <c r="AQ40" s="41">
        <f t="shared" si="56"/>
        <v>150</v>
      </c>
      <c r="AR40" s="41">
        <f t="shared" si="57"/>
        <v>150</v>
      </c>
      <c r="AS40" s="41">
        <f t="shared" si="58"/>
        <v>150</v>
      </c>
      <c r="AT40" s="41">
        <f t="shared" si="59"/>
        <v>150</v>
      </c>
      <c r="AU40" s="41">
        <f t="shared" si="60"/>
        <v>150</v>
      </c>
      <c r="AV40" s="41">
        <f t="shared" si="61"/>
        <v>150</v>
      </c>
      <c r="AW40" s="41">
        <f t="shared" si="62"/>
        <v>150</v>
      </c>
      <c r="AX40" s="41">
        <f t="shared" si="63"/>
        <v>150</v>
      </c>
    </row>
    <row r="41" spans="1:50" x14ac:dyDescent="0.25">
      <c r="A41" s="44" t="str">
        <f t="shared" si="64"/>
        <v>Animal Weight_Sheep_Eastern Europe</v>
      </c>
      <c r="B41" s="2" t="s">
        <v>49</v>
      </c>
      <c r="C41" s="2" t="s">
        <v>121</v>
      </c>
      <c r="D41" s="2" t="s">
        <v>49</v>
      </c>
      <c r="E41" s="2" t="s">
        <v>79</v>
      </c>
      <c r="F41" s="2" t="s">
        <v>122</v>
      </c>
      <c r="G41" s="2" t="s">
        <v>143</v>
      </c>
      <c r="H41" s="2" t="s">
        <v>678</v>
      </c>
      <c r="I41" s="2"/>
      <c r="J41" s="41">
        <v>50</v>
      </c>
      <c r="K41" s="41">
        <f t="shared" si="65"/>
        <v>50</v>
      </c>
      <c r="L41" s="41">
        <f t="shared" si="83"/>
        <v>50</v>
      </c>
      <c r="M41" s="41">
        <f t="shared" si="83"/>
        <v>50</v>
      </c>
      <c r="N41" s="41">
        <f t="shared" si="83"/>
        <v>50</v>
      </c>
      <c r="O41" s="41">
        <f t="shared" si="83"/>
        <v>50</v>
      </c>
      <c r="P41" s="41">
        <f t="shared" si="83"/>
        <v>50</v>
      </c>
      <c r="Q41" s="41">
        <f t="shared" si="83"/>
        <v>50</v>
      </c>
      <c r="R41" s="41">
        <f t="shared" si="83"/>
        <v>50</v>
      </c>
      <c r="S41" s="41">
        <f t="shared" si="83"/>
        <v>50</v>
      </c>
      <c r="T41" s="41">
        <f t="shared" si="83"/>
        <v>50</v>
      </c>
      <c r="U41" s="41">
        <f t="shared" si="83"/>
        <v>50</v>
      </c>
      <c r="V41" s="41">
        <f t="shared" si="83"/>
        <v>50</v>
      </c>
      <c r="W41" s="41">
        <f t="shared" si="83"/>
        <v>50</v>
      </c>
      <c r="X41" s="41">
        <f t="shared" si="83"/>
        <v>50</v>
      </c>
      <c r="Y41" s="41">
        <f t="shared" si="83"/>
        <v>50</v>
      </c>
      <c r="Z41" s="41">
        <f t="shared" si="83"/>
        <v>50</v>
      </c>
      <c r="AA41" s="41">
        <f t="shared" si="83"/>
        <v>50</v>
      </c>
      <c r="AB41" s="41">
        <f t="shared" si="83"/>
        <v>50</v>
      </c>
      <c r="AC41" s="41">
        <f t="shared" si="83"/>
        <v>50</v>
      </c>
      <c r="AD41" s="41">
        <f t="shared" ref="AD41" si="89">AC41</f>
        <v>50</v>
      </c>
      <c r="AE41" s="41">
        <f t="shared" si="85"/>
        <v>50</v>
      </c>
      <c r="AF41" s="41">
        <f t="shared" si="85"/>
        <v>50</v>
      </c>
      <c r="AG41" s="41">
        <f t="shared" si="85"/>
        <v>50</v>
      </c>
      <c r="AH41" s="41">
        <f t="shared" si="85"/>
        <v>50</v>
      </c>
      <c r="AI41" s="41">
        <f t="shared" si="85"/>
        <v>50</v>
      </c>
      <c r="AJ41" s="41">
        <f t="shared" si="85"/>
        <v>50</v>
      </c>
      <c r="AK41" s="41">
        <f t="shared" si="85"/>
        <v>50</v>
      </c>
      <c r="AL41" s="41">
        <f t="shared" si="85"/>
        <v>50</v>
      </c>
      <c r="AM41" s="41">
        <f t="shared" si="85"/>
        <v>50</v>
      </c>
      <c r="AN41" s="41">
        <f t="shared" si="69"/>
        <v>50</v>
      </c>
      <c r="AO41" s="41">
        <f t="shared" si="54"/>
        <v>50</v>
      </c>
      <c r="AP41" s="41">
        <f t="shared" si="55"/>
        <v>50</v>
      </c>
      <c r="AQ41" s="41">
        <f t="shared" si="56"/>
        <v>50</v>
      </c>
      <c r="AR41" s="41">
        <f t="shared" si="57"/>
        <v>50</v>
      </c>
      <c r="AS41" s="41">
        <f t="shared" si="58"/>
        <v>50</v>
      </c>
      <c r="AT41" s="41">
        <f t="shared" si="59"/>
        <v>50</v>
      </c>
      <c r="AU41" s="41">
        <f t="shared" si="60"/>
        <v>50</v>
      </c>
      <c r="AV41" s="41">
        <f t="shared" si="61"/>
        <v>50</v>
      </c>
      <c r="AW41" s="41">
        <f t="shared" si="62"/>
        <v>50</v>
      </c>
      <c r="AX41" s="41">
        <f t="shared" si="63"/>
        <v>50</v>
      </c>
    </row>
    <row r="42" spans="1:50" x14ac:dyDescent="0.25">
      <c r="A42" s="44" t="str">
        <f t="shared" si="64"/>
        <v>Animal Weight_Swine (finishing pigs)_Eastern Europe</v>
      </c>
      <c r="B42" s="2" t="s">
        <v>49</v>
      </c>
      <c r="C42" s="2" t="s">
        <v>121</v>
      </c>
      <c r="D42" s="2" t="s">
        <v>49</v>
      </c>
      <c r="E42" s="2" t="s">
        <v>538</v>
      </c>
      <c r="F42" s="2" t="s">
        <v>122</v>
      </c>
      <c r="G42" s="2" t="s">
        <v>143</v>
      </c>
      <c r="H42" s="2" t="s">
        <v>678</v>
      </c>
      <c r="I42" s="2"/>
      <c r="J42" s="41">
        <v>65</v>
      </c>
      <c r="K42" s="41">
        <f t="shared" si="65"/>
        <v>65</v>
      </c>
      <c r="L42" s="41">
        <f t="shared" si="83"/>
        <v>65</v>
      </c>
      <c r="M42" s="41">
        <f t="shared" si="83"/>
        <v>65</v>
      </c>
      <c r="N42" s="41">
        <f t="shared" si="83"/>
        <v>65</v>
      </c>
      <c r="O42" s="41">
        <f t="shared" si="83"/>
        <v>65</v>
      </c>
      <c r="P42" s="41">
        <f t="shared" si="83"/>
        <v>65</v>
      </c>
      <c r="Q42" s="41">
        <f t="shared" si="83"/>
        <v>65</v>
      </c>
      <c r="R42" s="41">
        <f t="shared" si="83"/>
        <v>65</v>
      </c>
      <c r="S42" s="41">
        <f t="shared" si="83"/>
        <v>65</v>
      </c>
      <c r="T42" s="41">
        <f t="shared" si="83"/>
        <v>65</v>
      </c>
      <c r="U42" s="41">
        <f t="shared" si="83"/>
        <v>65</v>
      </c>
      <c r="V42" s="41">
        <f t="shared" si="83"/>
        <v>65</v>
      </c>
      <c r="W42" s="41">
        <f t="shared" si="83"/>
        <v>65</v>
      </c>
      <c r="X42" s="41">
        <f t="shared" si="83"/>
        <v>65</v>
      </c>
      <c r="Y42" s="41">
        <f t="shared" si="83"/>
        <v>65</v>
      </c>
      <c r="Z42" s="41">
        <f t="shared" si="83"/>
        <v>65</v>
      </c>
      <c r="AA42" s="41">
        <f t="shared" si="83"/>
        <v>65</v>
      </c>
      <c r="AB42" s="41">
        <f t="shared" si="83"/>
        <v>65</v>
      </c>
      <c r="AC42" s="41">
        <f t="shared" si="83"/>
        <v>65</v>
      </c>
      <c r="AD42" s="41">
        <f t="shared" ref="AD42" si="90">AC42</f>
        <v>65</v>
      </c>
      <c r="AE42" s="41">
        <f t="shared" si="85"/>
        <v>65</v>
      </c>
      <c r="AF42" s="41">
        <f t="shared" si="85"/>
        <v>65</v>
      </c>
      <c r="AG42" s="41">
        <f t="shared" si="85"/>
        <v>65</v>
      </c>
      <c r="AH42" s="41">
        <f t="shared" si="85"/>
        <v>65</v>
      </c>
      <c r="AI42" s="41">
        <f t="shared" si="85"/>
        <v>65</v>
      </c>
      <c r="AJ42" s="41">
        <f t="shared" si="85"/>
        <v>65</v>
      </c>
      <c r="AK42" s="41">
        <f t="shared" si="85"/>
        <v>65</v>
      </c>
      <c r="AL42" s="41">
        <f t="shared" si="85"/>
        <v>65</v>
      </c>
      <c r="AM42" s="41">
        <f t="shared" si="85"/>
        <v>65</v>
      </c>
      <c r="AN42" s="41">
        <f t="shared" si="69"/>
        <v>65</v>
      </c>
      <c r="AO42" s="41">
        <f t="shared" si="54"/>
        <v>65</v>
      </c>
      <c r="AP42" s="41">
        <f t="shared" si="55"/>
        <v>65</v>
      </c>
      <c r="AQ42" s="41">
        <f t="shared" si="56"/>
        <v>65</v>
      </c>
      <c r="AR42" s="41">
        <f t="shared" si="57"/>
        <v>65</v>
      </c>
      <c r="AS42" s="41">
        <f t="shared" si="58"/>
        <v>65</v>
      </c>
      <c r="AT42" s="41">
        <f t="shared" si="59"/>
        <v>65</v>
      </c>
      <c r="AU42" s="41">
        <f t="shared" si="60"/>
        <v>65</v>
      </c>
      <c r="AV42" s="41">
        <f t="shared" si="61"/>
        <v>65</v>
      </c>
      <c r="AW42" s="41">
        <f t="shared" si="62"/>
        <v>65</v>
      </c>
      <c r="AX42" s="41">
        <f t="shared" si="63"/>
        <v>65</v>
      </c>
    </row>
    <row r="43" spans="1:50" x14ac:dyDescent="0.25">
      <c r="A43" s="44" t="str">
        <f t="shared" si="64"/>
        <v>Animal Weight_Swine (sows)_Eastern Europe</v>
      </c>
      <c r="B43" s="2" t="s">
        <v>49</v>
      </c>
      <c r="C43" s="2" t="s">
        <v>121</v>
      </c>
      <c r="D43" s="2" t="s">
        <v>49</v>
      </c>
      <c r="E43" s="2" t="s">
        <v>145</v>
      </c>
      <c r="F43" s="2" t="s">
        <v>122</v>
      </c>
      <c r="G43" s="2" t="s">
        <v>143</v>
      </c>
      <c r="H43" s="2" t="s">
        <v>678</v>
      </c>
      <c r="I43" s="2"/>
      <c r="J43" s="41">
        <v>225</v>
      </c>
      <c r="K43" s="41">
        <f t="shared" si="65"/>
        <v>225</v>
      </c>
      <c r="L43" s="41">
        <f t="shared" si="83"/>
        <v>225</v>
      </c>
      <c r="M43" s="41">
        <f t="shared" si="83"/>
        <v>225</v>
      </c>
      <c r="N43" s="41">
        <f t="shared" si="83"/>
        <v>225</v>
      </c>
      <c r="O43" s="41">
        <f t="shared" si="83"/>
        <v>225</v>
      </c>
      <c r="P43" s="41">
        <f t="shared" si="83"/>
        <v>225</v>
      </c>
      <c r="Q43" s="41">
        <f t="shared" si="83"/>
        <v>225</v>
      </c>
      <c r="R43" s="41">
        <f t="shared" si="83"/>
        <v>225</v>
      </c>
      <c r="S43" s="41">
        <f t="shared" si="83"/>
        <v>225</v>
      </c>
      <c r="T43" s="41">
        <f t="shared" si="83"/>
        <v>225</v>
      </c>
      <c r="U43" s="41">
        <f t="shared" si="83"/>
        <v>225</v>
      </c>
      <c r="V43" s="41">
        <f t="shared" si="83"/>
        <v>225</v>
      </c>
      <c r="W43" s="41">
        <f t="shared" si="83"/>
        <v>225</v>
      </c>
      <c r="X43" s="41">
        <f t="shared" si="83"/>
        <v>225</v>
      </c>
      <c r="Y43" s="41">
        <f t="shared" si="83"/>
        <v>225</v>
      </c>
      <c r="Z43" s="41">
        <f t="shared" si="83"/>
        <v>225</v>
      </c>
      <c r="AA43" s="41">
        <f t="shared" si="83"/>
        <v>225</v>
      </c>
      <c r="AB43" s="41">
        <f t="shared" si="83"/>
        <v>225</v>
      </c>
      <c r="AC43" s="41">
        <f t="shared" si="83"/>
        <v>225</v>
      </c>
      <c r="AD43" s="41">
        <f t="shared" ref="AD43" si="91">AC43</f>
        <v>225</v>
      </c>
      <c r="AE43" s="41">
        <f t="shared" si="85"/>
        <v>225</v>
      </c>
      <c r="AF43" s="41">
        <f t="shared" si="85"/>
        <v>225</v>
      </c>
      <c r="AG43" s="41">
        <f t="shared" si="85"/>
        <v>225</v>
      </c>
      <c r="AH43" s="41">
        <f t="shared" si="85"/>
        <v>225</v>
      </c>
      <c r="AI43" s="41">
        <f t="shared" si="85"/>
        <v>225</v>
      </c>
      <c r="AJ43" s="41">
        <f t="shared" si="85"/>
        <v>225</v>
      </c>
      <c r="AK43" s="41">
        <f t="shared" si="85"/>
        <v>225</v>
      </c>
      <c r="AL43" s="41">
        <f t="shared" si="85"/>
        <v>225</v>
      </c>
      <c r="AM43" s="41">
        <f t="shared" si="85"/>
        <v>225</v>
      </c>
      <c r="AN43" s="41">
        <f t="shared" si="69"/>
        <v>225</v>
      </c>
      <c r="AO43" s="41">
        <f t="shared" si="54"/>
        <v>225</v>
      </c>
      <c r="AP43" s="41">
        <f t="shared" si="55"/>
        <v>225</v>
      </c>
      <c r="AQ43" s="41">
        <f t="shared" si="56"/>
        <v>225</v>
      </c>
      <c r="AR43" s="41">
        <f t="shared" si="57"/>
        <v>225</v>
      </c>
      <c r="AS43" s="41">
        <f t="shared" si="58"/>
        <v>225</v>
      </c>
      <c r="AT43" s="41">
        <f t="shared" si="59"/>
        <v>225</v>
      </c>
      <c r="AU43" s="41">
        <f t="shared" si="60"/>
        <v>225</v>
      </c>
      <c r="AV43" s="41">
        <f t="shared" si="61"/>
        <v>225</v>
      </c>
      <c r="AW43" s="41">
        <f t="shared" si="62"/>
        <v>225</v>
      </c>
      <c r="AX43" s="41">
        <f t="shared" si="63"/>
        <v>225</v>
      </c>
    </row>
    <row r="44" spans="1:50" x14ac:dyDescent="0.25">
      <c r="A44" s="44" t="str">
        <f t="shared" si="64"/>
        <v>Animal Weight_Buffalo_Eastern Europe</v>
      </c>
      <c r="B44" s="2" t="s">
        <v>49</v>
      </c>
      <c r="C44" s="2" t="s">
        <v>121</v>
      </c>
      <c r="D44" s="2" t="s">
        <v>49</v>
      </c>
      <c r="E44" s="2" t="s">
        <v>80</v>
      </c>
      <c r="F44" s="2" t="s">
        <v>122</v>
      </c>
      <c r="G44" s="2" t="s">
        <v>143</v>
      </c>
      <c r="H44" s="2" t="s">
        <v>678</v>
      </c>
      <c r="I44" s="2"/>
      <c r="J44" s="41">
        <v>700</v>
      </c>
      <c r="K44" s="41">
        <f t="shared" si="65"/>
        <v>700</v>
      </c>
      <c r="L44" s="41">
        <f t="shared" si="83"/>
        <v>700</v>
      </c>
      <c r="M44" s="41">
        <f t="shared" si="83"/>
        <v>700</v>
      </c>
      <c r="N44" s="41">
        <f t="shared" si="83"/>
        <v>700</v>
      </c>
      <c r="O44" s="41">
        <f t="shared" si="83"/>
        <v>700</v>
      </c>
      <c r="P44" s="41">
        <f t="shared" si="83"/>
        <v>700</v>
      </c>
      <c r="Q44" s="41">
        <f t="shared" si="83"/>
        <v>700</v>
      </c>
      <c r="R44" s="41">
        <f t="shared" si="83"/>
        <v>700</v>
      </c>
      <c r="S44" s="41">
        <f t="shared" si="83"/>
        <v>700</v>
      </c>
      <c r="T44" s="41">
        <f t="shared" si="83"/>
        <v>700</v>
      </c>
      <c r="U44" s="41">
        <f t="shared" si="83"/>
        <v>700</v>
      </c>
      <c r="V44" s="41">
        <f t="shared" si="83"/>
        <v>700</v>
      </c>
      <c r="W44" s="41">
        <f t="shared" si="83"/>
        <v>700</v>
      </c>
      <c r="X44" s="41">
        <f t="shared" si="83"/>
        <v>700</v>
      </c>
      <c r="Y44" s="41">
        <f t="shared" si="83"/>
        <v>700</v>
      </c>
      <c r="Z44" s="41">
        <f t="shared" si="83"/>
        <v>700</v>
      </c>
      <c r="AA44" s="41">
        <f t="shared" si="83"/>
        <v>700</v>
      </c>
      <c r="AB44" s="41">
        <f t="shared" si="83"/>
        <v>700</v>
      </c>
      <c r="AC44" s="41">
        <f t="shared" si="83"/>
        <v>700</v>
      </c>
      <c r="AD44" s="41">
        <f t="shared" ref="AD44" si="92">AC44</f>
        <v>700</v>
      </c>
      <c r="AE44" s="41">
        <f t="shared" si="85"/>
        <v>700</v>
      </c>
      <c r="AF44" s="41">
        <f t="shared" si="85"/>
        <v>700</v>
      </c>
      <c r="AG44" s="41">
        <f t="shared" si="85"/>
        <v>700</v>
      </c>
      <c r="AH44" s="41">
        <f t="shared" si="85"/>
        <v>700</v>
      </c>
      <c r="AI44" s="41">
        <f t="shared" si="85"/>
        <v>700</v>
      </c>
      <c r="AJ44" s="41">
        <f t="shared" si="85"/>
        <v>700</v>
      </c>
      <c r="AK44" s="41">
        <f t="shared" si="85"/>
        <v>700</v>
      </c>
      <c r="AL44" s="41">
        <f t="shared" si="85"/>
        <v>700</v>
      </c>
      <c r="AM44" s="41">
        <f t="shared" si="85"/>
        <v>700</v>
      </c>
      <c r="AN44" s="41">
        <f t="shared" si="69"/>
        <v>700</v>
      </c>
      <c r="AO44" s="41">
        <f t="shared" si="54"/>
        <v>700</v>
      </c>
      <c r="AP44" s="41">
        <f t="shared" si="55"/>
        <v>700</v>
      </c>
      <c r="AQ44" s="41">
        <f t="shared" si="56"/>
        <v>700</v>
      </c>
      <c r="AR44" s="41">
        <f t="shared" si="57"/>
        <v>700</v>
      </c>
      <c r="AS44" s="41">
        <f t="shared" si="58"/>
        <v>700</v>
      </c>
      <c r="AT44" s="41">
        <f t="shared" si="59"/>
        <v>700</v>
      </c>
      <c r="AU44" s="41">
        <f t="shared" si="60"/>
        <v>700</v>
      </c>
      <c r="AV44" s="41">
        <f t="shared" si="61"/>
        <v>700</v>
      </c>
      <c r="AW44" s="41">
        <f t="shared" si="62"/>
        <v>700</v>
      </c>
      <c r="AX44" s="41">
        <f t="shared" si="63"/>
        <v>700</v>
      </c>
    </row>
    <row r="45" spans="1:50" x14ac:dyDescent="0.25">
      <c r="A45" s="44" t="str">
        <f t="shared" si="64"/>
        <v>Animal Weight_Goats_Eastern Europe</v>
      </c>
      <c r="B45" s="2" t="s">
        <v>49</v>
      </c>
      <c r="C45" s="2" t="s">
        <v>121</v>
      </c>
      <c r="D45" s="2" t="s">
        <v>49</v>
      </c>
      <c r="E45" s="2" t="s">
        <v>81</v>
      </c>
      <c r="F45" s="2" t="s">
        <v>122</v>
      </c>
      <c r="G45" s="2" t="s">
        <v>143</v>
      </c>
      <c r="H45" s="2" t="s">
        <v>678</v>
      </c>
      <c r="I45" s="2"/>
      <c r="J45" s="41">
        <v>50</v>
      </c>
      <c r="K45" s="41">
        <f t="shared" si="65"/>
        <v>50</v>
      </c>
      <c r="L45" s="41">
        <f t="shared" si="83"/>
        <v>50</v>
      </c>
      <c r="M45" s="41">
        <f t="shared" si="83"/>
        <v>50</v>
      </c>
      <c r="N45" s="41">
        <f t="shared" si="83"/>
        <v>50</v>
      </c>
      <c r="O45" s="41">
        <f t="shared" si="83"/>
        <v>50</v>
      </c>
      <c r="P45" s="41">
        <f t="shared" si="83"/>
        <v>50</v>
      </c>
      <c r="Q45" s="41">
        <f t="shared" si="83"/>
        <v>50</v>
      </c>
      <c r="R45" s="41">
        <f t="shared" si="83"/>
        <v>50</v>
      </c>
      <c r="S45" s="41">
        <f t="shared" si="83"/>
        <v>50</v>
      </c>
      <c r="T45" s="41">
        <f t="shared" si="83"/>
        <v>50</v>
      </c>
      <c r="U45" s="41">
        <f t="shared" si="83"/>
        <v>50</v>
      </c>
      <c r="V45" s="41">
        <f t="shared" si="83"/>
        <v>50</v>
      </c>
      <c r="W45" s="41">
        <f t="shared" si="83"/>
        <v>50</v>
      </c>
      <c r="X45" s="41">
        <f t="shared" si="83"/>
        <v>50</v>
      </c>
      <c r="Y45" s="41">
        <f t="shared" si="83"/>
        <v>50</v>
      </c>
      <c r="Z45" s="41">
        <f t="shared" si="83"/>
        <v>50</v>
      </c>
      <c r="AA45" s="41">
        <f t="shared" si="83"/>
        <v>50</v>
      </c>
      <c r="AB45" s="41">
        <f t="shared" si="83"/>
        <v>50</v>
      </c>
      <c r="AC45" s="41">
        <f t="shared" si="83"/>
        <v>50</v>
      </c>
      <c r="AD45" s="41">
        <f t="shared" ref="AD45" si="93">AC45</f>
        <v>50</v>
      </c>
      <c r="AE45" s="41">
        <f t="shared" si="85"/>
        <v>50</v>
      </c>
      <c r="AF45" s="41">
        <f t="shared" si="85"/>
        <v>50</v>
      </c>
      <c r="AG45" s="41">
        <f t="shared" si="85"/>
        <v>50</v>
      </c>
      <c r="AH45" s="41">
        <f t="shared" si="85"/>
        <v>50</v>
      </c>
      <c r="AI45" s="41">
        <f t="shared" si="85"/>
        <v>50</v>
      </c>
      <c r="AJ45" s="41">
        <f t="shared" si="85"/>
        <v>50</v>
      </c>
      <c r="AK45" s="41">
        <f t="shared" si="85"/>
        <v>50</v>
      </c>
      <c r="AL45" s="41">
        <f t="shared" si="85"/>
        <v>50</v>
      </c>
      <c r="AM45" s="41">
        <f t="shared" si="85"/>
        <v>50</v>
      </c>
      <c r="AN45" s="41">
        <f t="shared" si="69"/>
        <v>50</v>
      </c>
      <c r="AO45" s="41">
        <f t="shared" si="54"/>
        <v>50</v>
      </c>
      <c r="AP45" s="41">
        <f t="shared" si="55"/>
        <v>50</v>
      </c>
      <c r="AQ45" s="41">
        <f t="shared" si="56"/>
        <v>50</v>
      </c>
      <c r="AR45" s="41">
        <f t="shared" si="57"/>
        <v>50</v>
      </c>
      <c r="AS45" s="41">
        <f t="shared" si="58"/>
        <v>50</v>
      </c>
      <c r="AT45" s="41">
        <f t="shared" si="59"/>
        <v>50</v>
      </c>
      <c r="AU45" s="41">
        <f t="shared" si="60"/>
        <v>50</v>
      </c>
      <c r="AV45" s="41">
        <f t="shared" si="61"/>
        <v>50</v>
      </c>
      <c r="AW45" s="41">
        <f t="shared" si="62"/>
        <v>50</v>
      </c>
      <c r="AX45" s="41">
        <f t="shared" si="63"/>
        <v>50</v>
      </c>
    </row>
    <row r="46" spans="1:50" x14ac:dyDescent="0.25">
      <c r="A46" s="44" t="str">
        <f t="shared" si="64"/>
        <v>Animal Weight_Horses_Eastern Europe</v>
      </c>
      <c r="B46" s="2" t="s">
        <v>49</v>
      </c>
      <c r="C46" s="2" t="s">
        <v>121</v>
      </c>
      <c r="D46" s="2" t="s">
        <v>49</v>
      </c>
      <c r="E46" s="2" t="s">
        <v>82</v>
      </c>
      <c r="F46" s="2" t="s">
        <v>122</v>
      </c>
      <c r="G46" s="2" t="s">
        <v>143</v>
      </c>
      <c r="H46" s="2" t="s">
        <v>678</v>
      </c>
      <c r="I46" s="2"/>
      <c r="J46" s="41">
        <v>500</v>
      </c>
      <c r="K46" s="41">
        <f t="shared" si="65"/>
        <v>500</v>
      </c>
      <c r="L46" s="41">
        <f t="shared" si="83"/>
        <v>500</v>
      </c>
      <c r="M46" s="41">
        <f t="shared" si="83"/>
        <v>500</v>
      </c>
      <c r="N46" s="41">
        <f t="shared" si="83"/>
        <v>500</v>
      </c>
      <c r="O46" s="41">
        <f t="shared" si="83"/>
        <v>500</v>
      </c>
      <c r="P46" s="41">
        <f t="shared" si="83"/>
        <v>500</v>
      </c>
      <c r="Q46" s="41">
        <f t="shared" si="83"/>
        <v>500</v>
      </c>
      <c r="R46" s="41">
        <f t="shared" si="83"/>
        <v>500</v>
      </c>
      <c r="S46" s="41">
        <f t="shared" si="83"/>
        <v>500</v>
      </c>
      <c r="T46" s="41">
        <f t="shared" si="83"/>
        <v>500</v>
      </c>
      <c r="U46" s="41">
        <f t="shared" si="83"/>
        <v>500</v>
      </c>
      <c r="V46" s="41">
        <f t="shared" si="83"/>
        <v>500</v>
      </c>
      <c r="W46" s="41">
        <f t="shared" si="83"/>
        <v>500</v>
      </c>
      <c r="X46" s="41">
        <f t="shared" si="83"/>
        <v>500</v>
      </c>
      <c r="Y46" s="41">
        <f t="shared" si="83"/>
        <v>500</v>
      </c>
      <c r="Z46" s="41">
        <f t="shared" si="83"/>
        <v>500</v>
      </c>
      <c r="AA46" s="41">
        <f t="shared" si="83"/>
        <v>500</v>
      </c>
      <c r="AB46" s="41">
        <f t="shared" si="83"/>
        <v>500</v>
      </c>
      <c r="AC46" s="41">
        <f t="shared" si="83"/>
        <v>500</v>
      </c>
      <c r="AD46" s="41">
        <f t="shared" ref="AD46" si="94">AC46</f>
        <v>500</v>
      </c>
      <c r="AE46" s="41">
        <f t="shared" si="85"/>
        <v>500</v>
      </c>
      <c r="AF46" s="41">
        <f t="shared" si="85"/>
        <v>500</v>
      </c>
      <c r="AG46" s="41">
        <f t="shared" si="85"/>
        <v>500</v>
      </c>
      <c r="AH46" s="41">
        <f t="shared" si="85"/>
        <v>500</v>
      </c>
      <c r="AI46" s="41">
        <f t="shared" si="85"/>
        <v>500</v>
      </c>
      <c r="AJ46" s="41">
        <f t="shared" si="85"/>
        <v>500</v>
      </c>
      <c r="AK46" s="41">
        <f t="shared" si="85"/>
        <v>500</v>
      </c>
      <c r="AL46" s="41">
        <f t="shared" si="85"/>
        <v>500</v>
      </c>
      <c r="AM46" s="41">
        <f t="shared" si="85"/>
        <v>500</v>
      </c>
      <c r="AN46" s="41">
        <f t="shared" si="69"/>
        <v>500</v>
      </c>
      <c r="AO46" s="41">
        <f t="shared" si="54"/>
        <v>500</v>
      </c>
      <c r="AP46" s="41">
        <f t="shared" si="55"/>
        <v>500</v>
      </c>
      <c r="AQ46" s="41">
        <f t="shared" si="56"/>
        <v>500</v>
      </c>
      <c r="AR46" s="41">
        <f t="shared" si="57"/>
        <v>500</v>
      </c>
      <c r="AS46" s="41">
        <f t="shared" si="58"/>
        <v>500</v>
      </c>
      <c r="AT46" s="41">
        <f t="shared" si="59"/>
        <v>500</v>
      </c>
      <c r="AU46" s="41">
        <f t="shared" si="60"/>
        <v>500</v>
      </c>
      <c r="AV46" s="41">
        <f t="shared" si="61"/>
        <v>500</v>
      </c>
      <c r="AW46" s="41">
        <f t="shared" si="62"/>
        <v>500</v>
      </c>
      <c r="AX46" s="41">
        <f t="shared" si="63"/>
        <v>500</v>
      </c>
    </row>
    <row r="47" spans="1:50" x14ac:dyDescent="0.25">
      <c r="A47" s="44" t="str">
        <f t="shared" si="64"/>
        <v>Animal Weight_Mules and asses_Eastern Europe</v>
      </c>
      <c r="B47" s="2" t="s">
        <v>49</v>
      </c>
      <c r="C47" s="2" t="s">
        <v>121</v>
      </c>
      <c r="D47" s="2" t="s">
        <v>49</v>
      </c>
      <c r="E47" s="2" t="s">
        <v>83</v>
      </c>
      <c r="F47" s="2" t="s">
        <v>122</v>
      </c>
      <c r="G47" s="2" t="s">
        <v>143</v>
      </c>
      <c r="H47" s="2" t="s">
        <v>678</v>
      </c>
      <c r="I47" s="2"/>
      <c r="J47" s="41">
        <v>350</v>
      </c>
      <c r="K47" s="41">
        <f t="shared" si="65"/>
        <v>350</v>
      </c>
      <c r="L47" s="41">
        <f t="shared" si="83"/>
        <v>350</v>
      </c>
      <c r="M47" s="41">
        <f t="shared" si="83"/>
        <v>350</v>
      </c>
      <c r="N47" s="41">
        <f t="shared" si="83"/>
        <v>350</v>
      </c>
      <c r="O47" s="41">
        <f t="shared" si="83"/>
        <v>350</v>
      </c>
      <c r="P47" s="41">
        <f t="shared" si="83"/>
        <v>350</v>
      </c>
      <c r="Q47" s="41">
        <f t="shared" si="83"/>
        <v>350</v>
      </c>
      <c r="R47" s="41">
        <f t="shared" si="83"/>
        <v>350</v>
      </c>
      <c r="S47" s="41">
        <f t="shared" si="83"/>
        <v>350</v>
      </c>
      <c r="T47" s="41">
        <f t="shared" si="83"/>
        <v>350</v>
      </c>
      <c r="U47" s="41">
        <f t="shared" si="83"/>
        <v>350</v>
      </c>
      <c r="V47" s="41">
        <f t="shared" si="83"/>
        <v>350</v>
      </c>
      <c r="W47" s="41">
        <f t="shared" si="83"/>
        <v>350</v>
      </c>
      <c r="X47" s="41">
        <f t="shared" si="83"/>
        <v>350</v>
      </c>
      <c r="Y47" s="41">
        <f t="shared" si="83"/>
        <v>350</v>
      </c>
      <c r="Z47" s="41">
        <f t="shared" si="83"/>
        <v>350</v>
      </c>
      <c r="AA47" s="41">
        <f t="shared" si="83"/>
        <v>350</v>
      </c>
      <c r="AB47" s="41">
        <f t="shared" si="83"/>
        <v>350</v>
      </c>
      <c r="AC47" s="41">
        <f t="shared" si="83"/>
        <v>350</v>
      </c>
      <c r="AD47" s="41">
        <f t="shared" ref="AD47" si="95">AC47</f>
        <v>350</v>
      </c>
      <c r="AE47" s="41">
        <f t="shared" si="85"/>
        <v>350</v>
      </c>
      <c r="AF47" s="41">
        <f t="shared" si="85"/>
        <v>350</v>
      </c>
      <c r="AG47" s="41">
        <f t="shared" si="85"/>
        <v>350</v>
      </c>
      <c r="AH47" s="41">
        <f t="shared" si="85"/>
        <v>350</v>
      </c>
      <c r="AI47" s="41">
        <f t="shared" si="85"/>
        <v>350</v>
      </c>
      <c r="AJ47" s="41">
        <f t="shared" si="85"/>
        <v>350</v>
      </c>
      <c r="AK47" s="41">
        <f t="shared" si="85"/>
        <v>350</v>
      </c>
      <c r="AL47" s="41">
        <f t="shared" si="85"/>
        <v>350</v>
      </c>
      <c r="AM47" s="41">
        <f t="shared" si="85"/>
        <v>350</v>
      </c>
      <c r="AN47" s="41">
        <f t="shared" si="69"/>
        <v>350</v>
      </c>
      <c r="AO47" s="41">
        <f t="shared" si="54"/>
        <v>350</v>
      </c>
      <c r="AP47" s="41">
        <f t="shared" si="55"/>
        <v>350</v>
      </c>
      <c r="AQ47" s="41">
        <f t="shared" si="56"/>
        <v>350</v>
      </c>
      <c r="AR47" s="41">
        <f t="shared" si="57"/>
        <v>350</v>
      </c>
      <c r="AS47" s="41">
        <f t="shared" si="58"/>
        <v>350</v>
      </c>
      <c r="AT47" s="41">
        <f t="shared" si="59"/>
        <v>350</v>
      </c>
      <c r="AU47" s="41">
        <f t="shared" si="60"/>
        <v>350</v>
      </c>
      <c r="AV47" s="41">
        <f t="shared" si="61"/>
        <v>350</v>
      </c>
      <c r="AW47" s="41">
        <f t="shared" si="62"/>
        <v>350</v>
      </c>
      <c r="AX47" s="41">
        <f t="shared" si="63"/>
        <v>350</v>
      </c>
    </row>
    <row r="48" spans="1:50" x14ac:dyDescent="0.25">
      <c r="A48" s="44" t="str">
        <f t="shared" si="64"/>
        <v>Animal Weight_Laying hens_Eastern Europe</v>
      </c>
      <c r="B48" s="2" t="s">
        <v>49</v>
      </c>
      <c r="C48" s="2" t="s">
        <v>121</v>
      </c>
      <c r="D48" s="2" t="s">
        <v>49</v>
      </c>
      <c r="E48" s="2" t="s">
        <v>85</v>
      </c>
      <c r="F48" s="2" t="s">
        <v>122</v>
      </c>
      <c r="G48" s="2" t="s">
        <v>143</v>
      </c>
      <c r="H48" s="2" t="s">
        <v>678</v>
      </c>
      <c r="I48" s="2"/>
      <c r="J48" s="41">
        <v>2.2000000000000002</v>
      </c>
      <c r="K48" s="41">
        <f t="shared" si="65"/>
        <v>2.2000000000000002</v>
      </c>
      <c r="L48" s="41">
        <f t="shared" si="83"/>
        <v>2.2000000000000002</v>
      </c>
      <c r="M48" s="41">
        <f t="shared" si="83"/>
        <v>2.2000000000000002</v>
      </c>
      <c r="N48" s="41">
        <f t="shared" si="83"/>
        <v>2.2000000000000002</v>
      </c>
      <c r="O48" s="41">
        <f t="shared" si="83"/>
        <v>2.2000000000000002</v>
      </c>
      <c r="P48" s="41">
        <f t="shared" si="83"/>
        <v>2.2000000000000002</v>
      </c>
      <c r="Q48" s="41">
        <f t="shared" si="83"/>
        <v>2.2000000000000002</v>
      </c>
      <c r="R48" s="41">
        <f t="shared" si="83"/>
        <v>2.2000000000000002</v>
      </c>
      <c r="S48" s="41">
        <f t="shared" si="83"/>
        <v>2.2000000000000002</v>
      </c>
      <c r="T48" s="41">
        <f t="shared" si="83"/>
        <v>2.2000000000000002</v>
      </c>
      <c r="U48" s="41">
        <f t="shared" si="83"/>
        <v>2.2000000000000002</v>
      </c>
      <c r="V48" s="41">
        <f t="shared" si="83"/>
        <v>2.2000000000000002</v>
      </c>
      <c r="W48" s="41">
        <f t="shared" si="83"/>
        <v>2.2000000000000002</v>
      </c>
      <c r="X48" s="41">
        <f t="shared" si="83"/>
        <v>2.2000000000000002</v>
      </c>
      <c r="Y48" s="41">
        <f t="shared" si="83"/>
        <v>2.2000000000000002</v>
      </c>
      <c r="Z48" s="41">
        <f t="shared" si="83"/>
        <v>2.2000000000000002</v>
      </c>
      <c r="AA48" s="41">
        <f t="shared" si="83"/>
        <v>2.2000000000000002</v>
      </c>
      <c r="AB48" s="41">
        <f t="shared" si="83"/>
        <v>2.2000000000000002</v>
      </c>
      <c r="AC48" s="41">
        <f t="shared" si="83"/>
        <v>2.2000000000000002</v>
      </c>
      <c r="AD48" s="41">
        <f t="shared" ref="AD48" si="96">AC48</f>
        <v>2.2000000000000002</v>
      </c>
      <c r="AE48" s="41">
        <f t="shared" si="85"/>
        <v>2.2000000000000002</v>
      </c>
      <c r="AF48" s="41">
        <f t="shared" si="85"/>
        <v>2.2000000000000002</v>
      </c>
      <c r="AG48" s="41">
        <f t="shared" si="85"/>
        <v>2.2000000000000002</v>
      </c>
      <c r="AH48" s="41">
        <f t="shared" si="85"/>
        <v>2.2000000000000002</v>
      </c>
      <c r="AI48" s="41">
        <f t="shared" si="85"/>
        <v>2.2000000000000002</v>
      </c>
      <c r="AJ48" s="41">
        <f t="shared" si="85"/>
        <v>2.2000000000000002</v>
      </c>
      <c r="AK48" s="41">
        <f t="shared" si="85"/>
        <v>2.2000000000000002</v>
      </c>
      <c r="AL48" s="41">
        <f t="shared" si="85"/>
        <v>2.2000000000000002</v>
      </c>
      <c r="AM48" s="41">
        <f t="shared" si="85"/>
        <v>2.2000000000000002</v>
      </c>
      <c r="AN48" s="41">
        <f t="shared" si="69"/>
        <v>2.2000000000000002</v>
      </c>
      <c r="AO48" s="41">
        <f t="shared" si="54"/>
        <v>2.2000000000000002</v>
      </c>
      <c r="AP48" s="41">
        <f t="shared" si="55"/>
        <v>2.2000000000000002</v>
      </c>
      <c r="AQ48" s="41">
        <f t="shared" si="56"/>
        <v>2.2000000000000002</v>
      </c>
      <c r="AR48" s="41">
        <f t="shared" si="57"/>
        <v>2.2000000000000002</v>
      </c>
      <c r="AS48" s="41">
        <f t="shared" si="58"/>
        <v>2.2000000000000002</v>
      </c>
      <c r="AT48" s="41">
        <f t="shared" si="59"/>
        <v>2.2000000000000002</v>
      </c>
      <c r="AU48" s="41">
        <f t="shared" si="60"/>
        <v>2.2000000000000002</v>
      </c>
      <c r="AV48" s="41">
        <f t="shared" si="61"/>
        <v>2.2000000000000002</v>
      </c>
      <c r="AW48" s="41">
        <f t="shared" si="62"/>
        <v>2.2000000000000002</v>
      </c>
      <c r="AX48" s="41">
        <f t="shared" si="63"/>
        <v>2.2000000000000002</v>
      </c>
    </row>
    <row r="49" spans="1:50" x14ac:dyDescent="0.25">
      <c r="A49" s="44" t="str">
        <f t="shared" si="64"/>
        <v>Animal Weight_Broilers_Eastern Europe</v>
      </c>
      <c r="B49" s="2" t="s">
        <v>49</v>
      </c>
      <c r="C49" s="2" t="s">
        <v>121</v>
      </c>
      <c r="D49" s="2" t="s">
        <v>49</v>
      </c>
      <c r="E49" s="2" t="s">
        <v>84</v>
      </c>
      <c r="F49" s="2" t="s">
        <v>122</v>
      </c>
      <c r="G49" s="2" t="s">
        <v>143</v>
      </c>
      <c r="H49" s="2" t="s">
        <v>678</v>
      </c>
      <c r="I49" s="2"/>
      <c r="J49" s="41">
        <v>1</v>
      </c>
      <c r="K49" s="41">
        <f t="shared" si="65"/>
        <v>1</v>
      </c>
      <c r="L49" s="41">
        <f t="shared" si="83"/>
        <v>1</v>
      </c>
      <c r="M49" s="41">
        <f t="shared" si="83"/>
        <v>1</v>
      </c>
      <c r="N49" s="41">
        <f t="shared" si="83"/>
        <v>1</v>
      </c>
      <c r="O49" s="41">
        <f t="shared" ref="L49:AC63" si="97">N49</f>
        <v>1</v>
      </c>
      <c r="P49" s="41">
        <f t="shared" si="97"/>
        <v>1</v>
      </c>
      <c r="Q49" s="41">
        <f t="shared" si="97"/>
        <v>1</v>
      </c>
      <c r="R49" s="41">
        <f t="shared" si="97"/>
        <v>1</v>
      </c>
      <c r="S49" s="41">
        <f t="shared" si="97"/>
        <v>1</v>
      </c>
      <c r="T49" s="41">
        <f t="shared" si="97"/>
        <v>1</v>
      </c>
      <c r="U49" s="41">
        <f t="shared" si="97"/>
        <v>1</v>
      </c>
      <c r="V49" s="41">
        <f t="shared" si="97"/>
        <v>1</v>
      </c>
      <c r="W49" s="41">
        <f t="shared" si="97"/>
        <v>1</v>
      </c>
      <c r="X49" s="41">
        <f t="shared" si="97"/>
        <v>1</v>
      </c>
      <c r="Y49" s="41">
        <f t="shared" si="97"/>
        <v>1</v>
      </c>
      <c r="Z49" s="41">
        <f t="shared" si="97"/>
        <v>1</v>
      </c>
      <c r="AA49" s="41">
        <f t="shared" si="97"/>
        <v>1</v>
      </c>
      <c r="AB49" s="41">
        <f t="shared" si="97"/>
        <v>1</v>
      </c>
      <c r="AC49" s="41">
        <f t="shared" si="97"/>
        <v>1</v>
      </c>
      <c r="AD49" s="41">
        <f t="shared" ref="AD49" si="98">AC49</f>
        <v>1</v>
      </c>
      <c r="AE49" s="41">
        <f t="shared" si="85"/>
        <v>1</v>
      </c>
      <c r="AF49" s="41">
        <f t="shared" si="85"/>
        <v>1</v>
      </c>
      <c r="AG49" s="41">
        <f t="shared" si="85"/>
        <v>1</v>
      </c>
      <c r="AH49" s="41">
        <f t="shared" si="85"/>
        <v>1</v>
      </c>
      <c r="AI49" s="41">
        <f t="shared" si="85"/>
        <v>1</v>
      </c>
      <c r="AJ49" s="41">
        <f t="shared" si="85"/>
        <v>1</v>
      </c>
      <c r="AK49" s="41">
        <f t="shared" si="85"/>
        <v>1</v>
      </c>
      <c r="AL49" s="41">
        <f t="shared" si="85"/>
        <v>1</v>
      </c>
      <c r="AM49" s="41">
        <f t="shared" si="85"/>
        <v>1</v>
      </c>
      <c r="AN49" s="41">
        <f t="shared" si="69"/>
        <v>1</v>
      </c>
      <c r="AO49" s="41">
        <f t="shared" si="54"/>
        <v>1</v>
      </c>
      <c r="AP49" s="41">
        <f t="shared" si="55"/>
        <v>1</v>
      </c>
      <c r="AQ49" s="41">
        <f t="shared" si="56"/>
        <v>1</v>
      </c>
      <c r="AR49" s="41">
        <f t="shared" si="57"/>
        <v>1</v>
      </c>
      <c r="AS49" s="41">
        <f t="shared" si="58"/>
        <v>1</v>
      </c>
      <c r="AT49" s="41">
        <f t="shared" si="59"/>
        <v>1</v>
      </c>
      <c r="AU49" s="41">
        <f t="shared" si="60"/>
        <v>1</v>
      </c>
      <c r="AV49" s="41">
        <f t="shared" si="61"/>
        <v>1</v>
      </c>
      <c r="AW49" s="41">
        <f t="shared" si="62"/>
        <v>1</v>
      </c>
      <c r="AX49" s="41">
        <f t="shared" si="63"/>
        <v>1</v>
      </c>
    </row>
    <row r="50" spans="1:50" x14ac:dyDescent="0.25">
      <c r="A50" s="44" t="str">
        <f t="shared" si="64"/>
        <v>Animal Weight_Turkeys_Eastern Europe</v>
      </c>
      <c r="B50" s="2" t="s">
        <v>49</v>
      </c>
      <c r="C50" s="2" t="s">
        <v>121</v>
      </c>
      <c r="D50" s="2" t="s">
        <v>49</v>
      </c>
      <c r="E50" s="2" t="s">
        <v>87</v>
      </c>
      <c r="F50" s="2" t="s">
        <v>122</v>
      </c>
      <c r="G50" s="2" t="s">
        <v>143</v>
      </c>
      <c r="H50" s="2" t="s">
        <v>678</v>
      </c>
      <c r="I50" s="2"/>
      <c r="J50" s="41">
        <v>6.8</v>
      </c>
      <c r="K50" s="41">
        <f t="shared" si="65"/>
        <v>6.8</v>
      </c>
      <c r="L50" s="41">
        <f t="shared" si="97"/>
        <v>6.8</v>
      </c>
      <c r="M50" s="41">
        <f t="shared" si="97"/>
        <v>6.8</v>
      </c>
      <c r="N50" s="41">
        <f t="shared" si="97"/>
        <v>6.8</v>
      </c>
      <c r="O50" s="41">
        <f t="shared" si="97"/>
        <v>6.8</v>
      </c>
      <c r="P50" s="41">
        <f t="shared" si="97"/>
        <v>6.8</v>
      </c>
      <c r="Q50" s="41">
        <f t="shared" si="97"/>
        <v>6.8</v>
      </c>
      <c r="R50" s="41">
        <f t="shared" si="97"/>
        <v>6.8</v>
      </c>
      <c r="S50" s="41">
        <f t="shared" si="97"/>
        <v>6.8</v>
      </c>
      <c r="T50" s="41">
        <f t="shared" si="97"/>
        <v>6.8</v>
      </c>
      <c r="U50" s="41">
        <f t="shared" si="97"/>
        <v>6.8</v>
      </c>
      <c r="V50" s="41">
        <f t="shared" si="97"/>
        <v>6.8</v>
      </c>
      <c r="W50" s="41">
        <f t="shared" si="97"/>
        <v>6.8</v>
      </c>
      <c r="X50" s="41">
        <f t="shared" si="97"/>
        <v>6.8</v>
      </c>
      <c r="Y50" s="41">
        <f t="shared" si="97"/>
        <v>6.8</v>
      </c>
      <c r="Z50" s="41">
        <f t="shared" si="97"/>
        <v>6.8</v>
      </c>
      <c r="AA50" s="41">
        <f t="shared" si="97"/>
        <v>6.8</v>
      </c>
      <c r="AB50" s="41">
        <f t="shared" si="97"/>
        <v>6.8</v>
      </c>
      <c r="AC50" s="41">
        <f t="shared" si="97"/>
        <v>6.8</v>
      </c>
      <c r="AD50" s="41">
        <f t="shared" ref="AD50" si="99">AC50</f>
        <v>6.8</v>
      </c>
      <c r="AE50" s="41">
        <f t="shared" si="85"/>
        <v>6.8</v>
      </c>
      <c r="AF50" s="41">
        <f t="shared" si="85"/>
        <v>6.8</v>
      </c>
      <c r="AG50" s="41">
        <f t="shared" si="85"/>
        <v>6.8</v>
      </c>
      <c r="AH50" s="41">
        <f t="shared" si="85"/>
        <v>6.8</v>
      </c>
      <c r="AI50" s="41">
        <f t="shared" si="85"/>
        <v>6.8</v>
      </c>
      <c r="AJ50" s="41">
        <f t="shared" si="85"/>
        <v>6.8</v>
      </c>
      <c r="AK50" s="41">
        <f t="shared" si="85"/>
        <v>6.8</v>
      </c>
      <c r="AL50" s="41">
        <f t="shared" si="85"/>
        <v>6.8</v>
      </c>
      <c r="AM50" s="41">
        <f t="shared" si="85"/>
        <v>6.8</v>
      </c>
      <c r="AN50" s="41">
        <f t="shared" si="69"/>
        <v>6.8</v>
      </c>
      <c r="AO50" s="41">
        <f t="shared" si="54"/>
        <v>6.8</v>
      </c>
      <c r="AP50" s="41">
        <f t="shared" si="55"/>
        <v>6.8</v>
      </c>
      <c r="AQ50" s="41">
        <f t="shared" si="56"/>
        <v>6.8</v>
      </c>
      <c r="AR50" s="41">
        <f t="shared" si="57"/>
        <v>6.8</v>
      </c>
      <c r="AS50" s="41">
        <f t="shared" si="58"/>
        <v>6.8</v>
      </c>
      <c r="AT50" s="41">
        <f t="shared" si="59"/>
        <v>6.8</v>
      </c>
      <c r="AU50" s="41">
        <f t="shared" si="60"/>
        <v>6.8</v>
      </c>
      <c r="AV50" s="41">
        <f t="shared" si="61"/>
        <v>6.8</v>
      </c>
      <c r="AW50" s="41">
        <f t="shared" si="62"/>
        <v>6.8</v>
      </c>
      <c r="AX50" s="41">
        <f t="shared" si="63"/>
        <v>6.8</v>
      </c>
    </row>
    <row r="51" spans="1:50" x14ac:dyDescent="0.25">
      <c r="A51" s="44" t="str">
        <f t="shared" si="64"/>
        <v>Animal Weight_Other poultry (ducks)_Eastern Europe</v>
      </c>
      <c r="B51" s="2" t="s">
        <v>49</v>
      </c>
      <c r="C51" s="2" t="s">
        <v>121</v>
      </c>
      <c r="D51" s="2" t="s">
        <v>49</v>
      </c>
      <c r="E51" s="2" t="s">
        <v>90</v>
      </c>
      <c r="F51" s="2" t="s">
        <v>122</v>
      </c>
      <c r="G51" s="2" t="s">
        <v>143</v>
      </c>
      <c r="H51" s="2" t="s">
        <v>678</v>
      </c>
      <c r="I51" s="2"/>
      <c r="J51" s="41">
        <v>2</v>
      </c>
      <c r="K51" s="41">
        <f t="shared" si="65"/>
        <v>2</v>
      </c>
      <c r="L51" s="41">
        <f t="shared" si="97"/>
        <v>2</v>
      </c>
      <c r="M51" s="41">
        <f t="shared" si="97"/>
        <v>2</v>
      </c>
      <c r="N51" s="41">
        <f t="shared" si="97"/>
        <v>2</v>
      </c>
      <c r="O51" s="41">
        <f t="shared" si="97"/>
        <v>2</v>
      </c>
      <c r="P51" s="41">
        <f t="shared" si="97"/>
        <v>2</v>
      </c>
      <c r="Q51" s="41">
        <f t="shared" si="97"/>
        <v>2</v>
      </c>
      <c r="R51" s="41">
        <f t="shared" si="97"/>
        <v>2</v>
      </c>
      <c r="S51" s="41">
        <f t="shared" si="97"/>
        <v>2</v>
      </c>
      <c r="T51" s="41">
        <f t="shared" si="97"/>
        <v>2</v>
      </c>
      <c r="U51" s="41">
        <f t="shared" si="97"/>
        <v>2</v>
      </c>
      <c r="V51" s="41">
        <f t="shared" si="97"/>
        <v>2</v>
      </c>
      <c r="W51" s="41">
        <f t="shared" si="97"/>
        <v>2</v>
      </c>
      <c r="X51" s="41">
        <f t="shared" si="97"/>
        <v>2</v>
      </c>
      <c r="Y51" s="41">
        <f t="shared" si="97"/>
        <v>2</v>
      </c>
      <c r="Z51" s="41">
        <f t="shared" si="97"/>
        <v>2</v>
      </c>
      <c r="AA51" s="41">
        <f t="shared" si="97"/>
        <v>2</v>
      </c>
      <c r="AB51" s="41">
        <f t="shared" si="97"/>
        <v>2</v>
      </c>
      <c r="AC51" s="41">
        <f t="shared" si="97"/>
        <v>2</v>
      </c>
      <c r="AD51" s="41">
        <f t="shared" ref="AD51" si="100">AC51</f>
        <v>2</v>
      </c>
      <c r="AE51" s="41">
        <f t="shared" si="85"/>
        <v>2</v>
      </c>
      <c r="AF51" s="41">
        <f t="shared" si="85"/>
        <v>2</v>
      </c>
      <c r="AG51" s="41">
        <f t="shared" si="85"/>
        <v>2</v>
      </c>
      <c r="AH51" s="41">
        <f t="shared" si="85"/>
        <v>2</v>
      </c>
      <c r="AI51" s="41">
        <f t="shared" si="85"/>
        <v>2</v>
      </c>
      <c r="AJ51" s="41">
        <f t="shared" si="85"/>
        <v>2</v>
      </c>
      <c r="AK51" s="41">
        <f t="shared" si="85"/>
        <v>2</v>
      </c>
      <c r="AL51" s="41">
        <f t="shared" si="85"/>
        <v>2</v>
      </c>
      <c r="AM51" s="41">
        <f t="shared" si="85"/>
        <v>2</v>
      </c>
      <c r="AN51" s="41">
        <f t="shared" si="69"/>
        <v>2</v>
      </c>
      <c r="AO51" s="41">
        <f t="shared" si="54"/>
        <v>2</v>
      </c>
      <c r="AP51" s="41">
        <f t="shared" si="55"/>
        <v>2</v>
      </c>
      <c r="AQ51" s="41">
        <f t="shared" si="56"/>
        <v>2</v>
      </c>
      <c r="AR51" s="41">
        <f t="shared" si="57"/>
        <v>2</v>
      </c>
      <c r="AS51" s="41">
        <f t="shared" si="58"/>
        <v>2</v>
      </c>
      <c r="AT51" s="41">
        <f t="shared" si="59"/>
        <v>2</v>
      </c>
      <c r="AU51" s="41">
        <f t="shared" si="60"/>
        <v>2</v>
      </c>
      <c r="AV51" s="41">
        <f t="shared" si="61"/>
        <v>2</v>
      </c>
      <c r="AW51" s="41">
        <f t="shared" si="62"/>
        <v>2</v>
      </c>
      <c r="AX51" s="41">
        <f t="shared" si="63"/>
        <v>2</v>
      </c>
    </row>
    <row r="52" spans="1:50" x14ac:dyDescent="0.25">
      <c r="A52" s="44" t="str">
        <f t="shared" si="64"/>
        <v>Animal Weight_Other poultry (geese)_Eastern Europe</v>
      </c>
      <c r="B52" s="2" t="s">
        <v>49</v>
      </c>
      <c r="C52" s="2" t="s">
        <v>121</v>
      </c>
      <c r="D52" s="2" t="s">
        <v>49</v>
      </c>
      <c r="E52" s="2" t="s">
        <v>88</v>
      </c>
      <c r="F52" s="2" t="s">
        <v>122</v>
      </c>
      <c r="G52" s="2" t="s">
        <v>143</v>
      </c>
      <c r="H52" s="2" t="s">
        <v>678</v>
      </c>
      <c r="I52" s="2"/>
      <c r="J52" s="41">
        <v>3.5</v>
      </c>
      <c r="K52" s="41">
        <f t="shared" si="65"/>
        <v>3.5</v>
      </c>
      <c r="L52" s="41">
        <f t="shared" si="97"/>
        <v>3.5</v>
      </c>
      <c r="M52" s="41">
        <f t="shared" si="97"/>
        <v>3.5</v>
      </c>
      <c r="N52" s="41">
        <f t="shared" si="97"/>
        <v>3.5</v>
      </c>
      <c r="O52" s="41">
        <f t="shared" si="97"/>
        <v>3.5</v>
      </c>
      <c r="P52" s="41">
        <f t="shared" si="97"/>
        <v>3.5</v>
      </c>
      <c r="Q52" s="41">
        <f t="shared" si="97"/>
        <v>3.5</v>
      </c>
      <c r="R52" s="41">
        <f t="shared" si="97"/>
        <v>3.5</v>
      </c>
      <c r="S52" s="41">
        <f t="shared" si="97"/>
        <v>3.5</v>
      </c>
      <c r="T52" s="41">
        <f t="shared" si="97"/>
        <v>3.5</v>
      </c>
      <c r="U52" s="41">
        <f t="shared" si="97"/>
        <v>3.5</v>
      </c>
      <c r="V52" s="41">
        <f t="shared" si="97"/>
        <v>3.5</v>
      </c>
      <c r="W52" s="41">
        <f t="shared" si="97"/>
        <v>3.5</v>
      </c>
      <c r="X52" s="41">
        <f t="shared" si="97"/>
        <v>3.5</v>
      </c>
      <c r="Y52" s="41">
        <f t="shared" si="97"/>
        <v>3.5</v>
      </c>
      <c r="Z52" s="41">
        <f t="shared" si="97"/>
        <v>3.5</v>
      </c>
      <c r="AA52" s="41">
        <f t="shared" si="97"/>
        <v>3.5</v>
      </c>
      <c r="AB52" s="41">
        <f t="shared" si="97"/>
        <v>3.5</v>
      </c>
      <c r="AC52" s="41">
        <f t="shared" si="97"/>
        <v>3.5</v>
      </c>
      <c r="AD52" s="41">
        <f t="shared" ref="AD52:AM66" si="101">AC52</f>
        <v>3.5</v>
      </c>
      <c r="AE52" s="41">
        <f t="shared" si="101"/>
        <v>3.5</v>
      </c>
      <c r="AF52" s="41">
        <f t="shared" si="101"/>
        <v>3.5</v>
      </c>
      <c r="AG52" s="41">
        <f t="shared" si="101"/>
        <v>3.5</v>
      </c>
      <c r="AH52" s="41">
        <f t="shared" si="101"/>
        <v>3.5</v>
      </c>
      <c r="AI52" s="41">
        <f t="shared" si="101"/>
        <v>3.5</v>
      </c>
      <c r="AJ52" s="41">
        <f t="shared" si="101"/>
        <v>3.5</v>
      </c>
      <c r="AK52" s="41">
        <f t="shared" si="101"/>
        <v>3.5</v>
      </c>
      <c r="AL52" s="41">
        <f t="shared" si="101"/>
        <v>3.5</v>
      </c>
      <c r="AM52" s="41">
        <f t="shared" si="101"/>
        <v>3.5</v>
      </c>
      <c r="AN52" s="41">
        <f t="shared" si="69"/>
        <v>3.5</v>
      </c>
      <c r="AO52" s="41">
        <f t="shared" si="54"/>
        <v>3.5</v>
      </c>
      <c r="AP52" s="41">
        <f t="shared" si="55"/>
        <v>3.5</v>
      </c>
      <c r="AQ52" s="41">
        <f t="shared" si="56"/>
        <v>3.5</v>
      </c>
      <c r="AR52" s="41">
        <f t="shared" si="57"/>
        <v>3.5</v>
      </c>
      <c r="AS52" s="41">
        <f t="shared" si="58"/>
        <v>3.5</v>
      </c>
      <c r="AT52" s="41">
        <f t="shared" si="59"/>
        <v>3.5</v>
      </c>
      <c r="AU52" s="41">
        <f t="shared" si="60"/>
        <v>3.5</v>
      </c>
      <c r="AV52" s="41">
        <f t="shared" si="61"/>
        <v>3.5</v>
      </c>
      <c r="AW52" s="41">
        <f t="shared" si="62"/>
        <v>3.5</v>
      </c>
      <c r="AX52" s="41">
        <f t="shared" si="63"/>
        <v>3.5</v>
      </c>
    </row>
    <row r="53" spans="1:50" x14ac:dyDescent="0.25">
      <c r="A53" s="44" t="str">
        <f t="shared" si="64"/>
        <v>Animal Weight_Other animals (fur animals)_Eastern Europe</v>
      </c>
      <c r="B53" s="2" t="s">
        <v>49</v>
      </c>
      <c r="C53" s="2" t="s">
        <v>121</v>
      </c>
      <c r="D53" s="2" t="s">
        <v>49</v>
      </c>
      <c r="E53" s="2" t="s">
        <v>108</v>
      </c>
      <c r="F53" s="2" t="s">
        <v>122</v>
      </c>
      <c r="G53" s="2" t="s">
        <v>143</v>
      </c>
      <c r="H53" s="2" t="s">
        <v>565</v>
      </c>
      <c r="I53" s="2"/>
      <c r="J53" s="41">
        <v>1.6</v>
      </c>
      <c r="K53" s="41">
        <f t="shared" si="65"/>
        <v>1.6</v>
      </c>
      <c r="L53" s="41">
        <f t="shared" si="97"/>
        <v>1.6</v>
      </c>
      <c r="M53" s="41">
        <f t="shared" si="97"/>
        <v>1.6</v>
      </c>
      <c r="N53" s="41">
        <f t="shared" si="97"/>
        <v>1.6</v>
      </c>
      <c r="O53" s="41">
        <f t="shared" si="97"/>
        <v>1.6</v>
      </c>
      <c r="P53" s="41">
        <f t="shared" si="97"/>
        <v>1.6</v>
      </c>
      <c r="Q53" s="41">
        <f t="shared" si="97"/>
        <v>1.6</v>
      </c>
      <c r="R53" s="41">
        <f t="shared" si="97"/>
        <v>1.6</v>
      </c>
      <c r="S53" s="41">
        <f t="shared" si="97"/>
        <v>1.6</v>
      </c>
      <c r="T53" s="41">
        <f t="shared" si="97"/>
        <v>1.6</v>
      </c>
      <c r="U53" s="41">
        <f t="shared" si="97"/>
        <v>1.6</v>
      </c>
      <c r="V53" s="41">
        <f t="shared" si="97"/>
        <v>1.6</v>
      </c>
      <c r="W53" s="41">
        <f t="shared" si="97"/>
        <v>1.6</v>
      </c>
      <c r="X53" s="41">
        <f t="shared" si="97"/>
        <v>1.6</v>
      </c>
      <c r="Y53" s="41">
        <f t="shared" si="97"/>
        <v>1.6</v>
      </c>
      <c r="Z53" s="41">
        <f t="shared" si="97"/>
        <v>1.6</v>
      </c>
      <c r="AA53" s="41">
        <f t="shared" si="97"/>
        <v>1.6</v>
      </c>
      <c r="AB53" s="41">
        <f t="shared" si="97"/>
        <v>1.6</v>
      </c>
      <c r="AC53" s="41">
        <f t="shared" si="97"/>
        <v>1.6</v>
      </c>
      <c r="AD53" s="41">
        <f t="shared" ref="AD53" si="102">AC53</f>
        <v>1.6</v>
      </c>
      <c r="AE53" s="41">
        <f t="shared" si="101"/>
        <v>1.6</v>
      </c>
      <c r="AF53" s="41">
        <f t="shared" si="101"/>
        <v>1.6</v>
      </c>
      <c r="AG53" s="41">
        <f t="shared" si="101"/>
        <v>1.6</v>
      </c>
      <c r="AH53" s="41">
        <f t="shared" si="101"/>
        <v>1.6</v>
      </c>
      <c r="AI53" s="41">
        <f t="shared" si="101"/>
        <v>1.6</v>
      </c>
      <c r="AJ53" s="41">
        <f t="shared" si="101"/>
        <v>1.6</v>
      </c>
      <c r="AK53" s="41">
        <f t="shared" si="101"/>
        <v>1.6</v>
      </c>
      <c r="AL53" s="41">
        <f t="shared" si="101"/>
        <v>1.6</v>
      </c>
      <c r="AM53" s="41">
        <f t="shared" si="101"/>
        <v>1.6</v>
      </c>
      <c r="AN53" s="41">
        <f t="shared" si="69"/>
        <v>1.6</v>
      </c>
      <c r="AO53" s="41">
        <f t="shared" si="54"/>
        <v>1.6</v>
      </c>
      <c r="AP53" s="41">
        <f t="shared" si="55"/>
        <v>1.6</v>
      </c>
      <c r="AQ53" s="41">
        <f t="shared" si="56"/>
        <v>1.6</v>
      </c>
      <c r="AR53" s="41">
        <f t="shared" si="57"/>
        <v>1.6</v>
      </c>
      <c r="AS53" s="41">
        <f t="shared" si="58"/>
        <v>1.6</v>
      </c>
      <c r="AT53" s="41">
        <f t="shared" si="59"/>
        <v>1.6</v>
      </c>
      <c r="AU53" s="41">
        <f t="shared" si="60"/>
        <v>1.6</v>
      </c>
      <c r="AV53" s="41">
        <f t="shared" si="61"/>
        <v>1.6</v>
      </c>
      <c r="AW53" s="41">
        <f t="shared" si="62"/>
        <v>1.6</v>
      </c>
      <c r="AX53" s="41">
        <f t="shared" si="63"/>
        <v>1.6</v>
      </c>
    </row>
    <row r="54" spans="1:50" x14ac:dyDescent="0.25">
      <c r="A54" s="18" t="s">
        <v>146</v>
      </c>
      <c r="B54" s="18"/>
      <c r="C54" s="18"/>
      <c r="D54" s="18"/>
      <c r="E54" s="18"/>
      <c r="F54" s="143"/>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row>
    <row r="55" spans="1:50" ht="18" x14ac:dyDescent="0.35">
      <c r="A55" s="44" t="str">
        <f>C55&amp;"_"&amp;E55&amp;"_"&amp;G55</f>
        <v>Nex_Dairy cattle_Western Europe</v>
      </c>
      <c r="B55" s="2" t="s">
        <v>49</v>
      </c>
      <c r="C55" s="42" t="s">
        <v>552</v>
      </c>
      <c r="D55" s="2" t="s">
        <v>153</v>
      </c>
      <c r="E55" s="2" t="s">
        <v>75</v>
      </c>
      <c r="F55" s="2" t="s">
        <v>481</v>
      </c>
      <c r="G55" s="2" t="s">
        <v>142</v>
      </c>
      <c r="H55" s="2" t="s">
        <v>554</v>
      </c>
      <c r="I55" s="2"/>
      <c r="J55" s="41">
        <v>0.48</v>
      </c>
      <c r="K55" s="41">
        <f t="shared" si="65"/>
        <v>0.48</v>
      </c>
      <c r="L55" s="41">
        <f t="shared" si="97"/>
        <v>0.48</v>
      </c>
      <c r="M55" s="41">
        <f t="shared" si="97"/>
        <v>0.48</v>
      </c>
      <c r="N55" s="41">
        <f t="shared" si="97"/>
        <v>0.48</v>
      </c>
      <c r="O55" s="41">
        <f t="shared" si="97"/>
        <v>0.48</v>
      </c>
      <c r="P55" s="41">
        <f t="shared" si="97"/>
        <v>0.48</v>
      </c>
      <c r="Q55" s="41">
        <f t="shared" si="97"/>
        <v>0.48</v>
      </c>
      <c r="R55" s="41">
        <f t="shared" si="97"/>
        <v>0.48</v>
      </c>
      <c r="S55" s="41">
        <f t="shared" si="97"/>
        <v>0.48</v>
      </c>
      <c r="T55" s="41">
        <f t="shared" si="97"/>
        <v>0.48</v>
      </c>
      <c r="U55" s="41">
        <f t="shared" si="97"/>
        <v>0.48</v>
      </c>
      <c r="V55" s="41">
        <f t="shared" si="97"/>
        <v>0.48</v>
      </c>
      <c r="W55" s="41">
        <f t="shared" si="97"/>
        <v>0.48</v>
      </c>
      <c r="X55" s="41">
        <f t="shared" si="97"/>
        <v>0.48</v>
      </c>
      <c r="Y55" s="41">
        <f t="shared" si="97"/>
        <v>0.48</v>
      </c>
      <c r="Z55" s="41">
        <f t="shared" si="97"/>
        <v>0.48</v>
      </c>
      <c r="AA55" s="41">
        <f t="shared" si="97"/>
        <v>0.48</v>
      </c>
      <c r="AB55" s="41">
        <f t="shared" si="97"/>
        <v>0.48</v>
      </c>
      <c r="AC55" s="41">
        <f t="shared" si="97"/>
        <v>0.48</v>
      </c>
      <c r="AD55" s="41">
        <f t="shared" ref="AD55" si="103">AC55</f>
        <v>0.48</v>
      </c>
      <c r="AE55" s="41">
        <f t="shared" si="101"/>
        <v>0.48</v>
      </c>
      <c r="AF55" s="41">
        <f t="shared" si="101"/>
        <v>0.48</v>
      </c>
      <c r="AG55" s="41">
        <f t="shared" si="101"/>
        <v>0.48</v>
      </c>
      <c r="AH55" s="41">
        <f t="shared" si="101"/>
        <v>0.48</v>
      </c>
      <c r="AI55" s="41">
        <f t="shared" si="101"/>
        <v>0.48</v>
      </c>
      <c r="AJ55" s="41">
        <f t="shared" si="101"/>
        <v>0.48</v>
      </c>
      <c r="AK55" s="41">
        <f t="shared" si="101"/>
        <v>0.48</v>
      </c>
      <c r="AL55" s="41">
        <f t="shared" si="101"/>
        <v>0.48</v>
      </c>
      <c r="AM55" s="41">
        <f t="shared" si="101"/>
        <v>0.48</v>
      </c>
      <c r="AN55" s="41">
        <f t="shared" si="69"/>
        <v>0.48</v>
      </c>
      <c r="AO55" s="41">
        <f t="shared" ref="AO55:AO86" si="104">AN55</f>
        <v>0.48</v>
      </c>
      <c r="AP55" s="41">
        <f t="shared" ref="AP55:AP86" si="105">AO55</f>
        <v>0.48</v>
      </c>
      <c r="AQ55" s="41">
        <f t="shared" ref="AQ55:AQ86" si="106">AP55</f>
        <v>0.48</v>
      </c>
      <c r="AR55" s="41">
        <f t="shared" ref="AR55:AR86" si="107">AQ55</f>
        <v>0.48</v>
      </c>
      <c r="AS55" s="41">
        <f t="shared" ref="AS55:AS86" si="108">AR55</f>
        <v>0.48</v>
      </c>
      <c r="AT55" s="41">
        <f t="shared" ref="AT55:AT86" si="109">AS55</f>
        <v>0.48</v>
      </c>
      <c r="AU55" s="41">
        <f t="shared" ref="AU55:AU86" si="110">AT55</f>
        <v>0.48</v>
      </c>
      <c r="AV55" s="41">
        <f t="shared" ref="AV55:AV86" si="111">AU55</f>
        <v>0.48</v>
      </c>
      <c r="AW55" s="41">
        <f t="shared" ref="AW55:AW86" si="112">AV55</f>
        <v>0.48</v>
      </c>
      <c r="AX55" s="41">
        <f t="shared" ref="AX55:AX86" si="113">AW55</f>
        <v>0.48</v>
      </c>
    </row>
    <row r="56" spans="1:50" ht="18" x14ac:dyDescent="0.35">
      <c r="A56" s="44" t="str">
        <f t="shared" ref="A56:A86" si="114">C56&amp;"_"&amp;E56&amp;"_"&amp;G56</f>
        <v>Nex_Non-dairy cattle_Western Europe</v>
      </c>
      <c r="B56" s="2" t="s">
        <v>49</v>
      </c>
      <c r="C56" s="42" t="s">
        <v>552</v>
      </c>
      <c r="D56" s="2" t="s">
        <v>153</v>
      </c>
      <c r="E56" s="2" t="s">
        <v>77</v>
      </c>
      <c r="F56" s="2" t="s">
        <v>481</v>
      </c>
      <c r="G56" s="2" t="s">
        <v>142</v>
      </c>
      <c r="H56" s="2" t="s">
        <v>554</v>
      </c>
      <c r="I56" s="2"/>
      <c r="J56" s="41">
        <v>0.33</v>
      </c>
      <c r="K56" s="41">
        <f t="shared" si="65"/>
        <v>0.33</v>
      </c>
      <c r="L56" s="41">
        <f t="shared" si="97"/>
        <v>0.33</v>
      </c>
      <c r="M56" s="41">
        <f t="shared" si="97"/>
        <v>0.33</v>
      </c>
      <c r="N56" s="41">
        <f t="shared" si="97"/>
        <v>0.33</v>
      </c>
      <c r="O56" s="41">
        <f t="shared" si="97"/>
        <v>0.33</v>
      </c>
      <c r="P56" s="41">
        <f t="shared" si="97"/>
        <v>0.33</v>
      </c>
      <c r="Q56" s="41">
        <f t="shared" si="97"/>
        <v>0.33</v>
      </c>
      <c r="R56" s="41">
        <f t="shared" si="97"/>
        <v>0.33</v>
      </c>
      <c r="S56" s="41">
        <f t="shared" si="97"/>
        <v>0.33</v>
      </c>
      <c r="T56" s="41">
        <f t="shared" si="97"/>
        <v>0.33</v>
      </c>
      <c r="U56" s="41">
        <f t="shared" si="97"/>
        <v>0.33</v>
      </c>
      <c r="V56" s="41">
        <f t="shared" si="97"/>
        <v>0.33</v>
      </c>
      <c r="W56" s="41">
        <f t="shared" si="97"/>
        <v>0.33</v>
      </c>
      <c r="X56" s="41">
        <f t="shared" si="97"/>
        <v>0.33</v>
      </c>
      <c r="Y56" s="41">
        <f t="shared" si="97"/>
        <v>0.33</v>
      </c>
      <c r="Z56" s="41">
        <f t="shared" si="97"/>
        <v>0.33</v>
      </c>
      <c r="AA56" s="41">
        <f t="shared" si="97"/>
        <v>0.33</v>
      </c>
      <c r="AB56" s="41">
        <f t="shared" si="97"/>
        <v>0.33</v>
      </c>
      <c r="AC56" s="41">
        <f t="shared" si="97"/>
        <v>0.33</v>
      </c>
      <c r="AD56" s="41">
        <f t="shared" ref="AD56" si="115">AC56</f>
        <v>0.33</v>
      </c>
      <c r="AE56" s="41">
        <f t="shared" si="101"/>
        <v>0.33</v>
      </c>
      <c r="AF56" s="41">
        <f t="shared" si="101"/>
        <v>0.33</v>
      </c>
      <c r="AG56" s="41">
        <f t="shared" si="101"/>
        <v>0.33</v>
      </c>
      <c r="AH56" s="41">
        <f t="shared" si="101"/>
        <v>0.33</v>
      </c>
      <c r="AI56" s="41">
        <f t="shared" si="101"/>
        <v>0.33</v>
      </c>
      <c r="AJ56" s="41">
        <f t="shared" si="101"/>
        <v>0.33</v>
      </c>
      <c r="AK56" s="41">
        <f t="shared" si="101"/>
        <v>0.33</v>
      </c>
      <c r="AL56" s="41">
        <f t="shared" si="101"/>
        <v>0.33</v>
      </c>
      <c r="AM56" s="41">
        <f t="shared" si="101"/>
        <v>0.33</v>
      </c>
      <c r="AN56" s="41">
        <f t="shared" si="69"/>
        <v>0.33</v>
      </c>
      <c r="AO56" s="41">
        <f t="shared" si="104"/>
        <v>0.33</v>
      </c>
      <c r="AP56" s="41">
        <f t="shared" si="105"/>
        <v>0.33</v>
      </c>
      <c r="AQ56" s="41">
        <f t="shared" si="106"/>
        <v>0.33</v>
      </c>
      <c r="AR56" s="41">
        <f t="shared" si="107"/>
        <v>0.33</v>
      </c>
      <c r="AS56" s="41">
        <f t="shared" si="108"/>
        <v>0.33</v>
      </c>
      <c r="AT56" s="41">
        <f t="shared" si="109"/>
        <v>0.33</v>
      </c>
      <c r="AU56" s="41">
        <f t="shared" si="110"/>
        <v>0.33</v>
      </c>
      <c r="AV56" s="41">
        <f t="shared" si="111"/>
        <v>0.33</v>
      </c>
      <c r="AW56" s="41">
        <f t="shared" si="112"/>
        <v>0.33</v>
      </c>
      <c r="AX56" s="41">
        <f t="shared" si="113"/>
        <v>0.33</v>
      </c>
    </row>
    <row r="57" spans="1:50" ht="18" x14ac:dyDescent="0.35">
      <c r="A57" s="44" t="str">
        <f t="shared" si="114"/>
        <v>Nex_Non-dairy cattle (calves)_Western Europe</v>
      </c>
      <c r="B57" s="2" t="s">
        <v>49</v>
      </c>
      <c r="C57" s="42" t="s">
        <v>552</v>
      </c>
      <c r="D57" s="2" t="s">
        <v>153</v>
      </c>
      <c r="E57" s="2" t="s">
        <v>78</v>
      </c>
      <c r="F57" s="2" t="s">
        <v>481</v>
      </c>
      <c r="G57" s="2" t="s">
        <v>142</v>
      </c>
      <c r="H57" s="2" t="s">
        <v>554</v>
      </c>
      <c r="I57" s="2"/>
      <c r="J57" s="41">
        <v>0.33</v>
      </c>
      <c r="K57" s="41">
        <f t="shared" si="65"/>
        <v>0.33</v>
      </c>
      <c r="L57" s="41">
        <f t="shared" si="97"/>
        <v>0.33</v>
      </c>
      <c r="M57" s="41">
        <f t="shared" si="97"/>
        <v>0.33</v>
      </c>
      <c r="N57" s="41">
        <f t="shared" si="97"/>
        <v>0.33</v>
      </c>
      <c r="O57" s="41">
        <f t="shared" si="97"/>
        <v>0.33</v>
      </c>
      <c r="P57" s="41">
        <f t="shared" si="97"/>
        <v>0.33</v>
      </c>
      <c r="Q57" s="41">
        <f t="shared" si="97"/>
        <v>0.33</v>
      </c>
      <c r="R57" s="41">
        <f t="shared" si="97"/>
        <v>0.33</v>
      </c>
      <c r="S57" s="41">
        <f t="shared" si="97"/>
        <v>0.33</v>
      </c>
      <c r="T57" s="41">
        <f t="shared" si="97"/>
        <v>0.33</v>
      </c>
      <c r="U57" s="41">
        <f t="shared" si="97"/>
        <v>0.33</v>
      </c>
      <c r="V57" s="41">
        <f t="shared" si="97"/>
        <v>0.33</v>
      </c>
      <c r="W57" s="41">
        <f t="shared" si="97"/>
        <v>0.33</v>
      </c>
      <c r="X57" s="41">
        <f t="shared" si="97"/>
        <v>0.33</v>
      </c>
      <c r="Y57" s="41">
        <f t="shared" si="97"/>
        <v>0.33</v>
      </c>
      <c r="Z57" s="41">
        <f t="shared" si="97"/>
        <v>0.33</v>
      </c>
      <c r="AA57" s="41">
        <f t="shared" si="97"/>
        <v>0.33</v>
      </c>
      <c r="AB57" s="41">
        <f t="shared" si="97"/>
        <v>0.33</v>
      </c>
      <c r="AC57" s="41">
        <f t="shared" si="97"/>
        <v>0.33</v>
      </c>
      <c r="AD57" s="41">
        <f t="shared" ref="AD57" si="116">AC57</f>
        <v>0.33</v>
      </c>
      <c r="AE57" s="41">
        <f t="shared" si="101"/>
        <v>0.33</v>
      </c>
      <c r="AF57" s="41">
        <f t="shared" si="101"/>
        <v>0.33</v>
      </c>
      <c r="AG57" s="41">
        <f t="shared" si="101"/>
        <v>0.33</v>
      </c>
      <c r="AH57" s="41">
        <f t="shared" si="101"/>
        <v>0.33</v>
      </c>
      <c r="AI57" s="41">
        <f t="shared" si="101"/>
        <v>0.33</v>
      </c>
      <c r="AJ57" s="41">
        <f t="shared" si="101"/>
        <v>0.33</v>
      </c>
      <c r="AK57" s="41">
        <f t="shared" si="101"/>
        <v>0.33</v>
      </c>
      <c r="AL57" s="41">
        <f t="shared" si="101"/>
        <v>0.33</v>
      </c>
      <c r="AM57" s="41">
        <f t="shared" si="101"/>
        <v>0.33</v>
      </c>
      <c r="AN57" s="41">
        <f t="shared" si="69"/>
        <v>0.33</v>
      </c>
      <c r="AO57" s="41">
        <f t="shared" si="104"/>
        <v>0.33</v>
      </c>
      <c r="AP57" s="41">
        <f t="shared" si="105"/>
        <v>0.33</v>
      </c>
      <c r="AQ57" s="41">
        <f t="shared" si="106"/>
        <v>0.33</v>
      </c>
      <c r="AR57" s="41">
        <f t="shared" si="107"/>
        <v>0.33</v>
      </c>
      <c r="AS57" s="41">
        <f t="shared" si="108"/>
        <v>0.33</v>
      </c>
      <c r="AT57" s="41">
        <f t="shared" si="109"/>
        <v>0.33</v>
      </c>
      <c r="AU57" s="41">
        <f t="shared" si="110"/>
        <v>0.33</v>
      </c>
      <c r="AV57" s="41">
        <f t="shared" si="111"/>
        <v>0.33</v>
      </c>
      <c r="AW57" s="41">
        <f t="shared" si="112"/>
        <v>0.33</v>
      </c>
      <c r="AX57" s="41">
        <f t="shared" si="113"/>
        <v>0.33</v>
      </c>
    </row>
    <row r="58" spans="1:50" ht="18" x14ac:dyDescent="0.35">
      <c r="A58" s="44" t="str">
        <f t="shared" si="114"/>
        <v>Nex_Sheep_Western Europe</v>
      </c>
      <c r="B58" s="2" t="s">
        <v>49</v>
      </c>
      <c r="C58" s="42" t="s">
        <v>552</v>
      </c>
      <c r="D58" s="2" t="s">
        <v>153</v>
      </c>
      <c r="E58" s="2" t="s">
        <v>79</v>
      </c>
      <c r="F58" s="2" t="s">
        <v>481</v>
      </c>
      <c r="G58" s="2" t="s">
        <v>142</v>
      </c>
      <c r="H58" s="2" t="s">
        <v>554</v>
      </c>
      <c r="I58" s="2"/>
      <c r="J58" s="41">
        <v>0.85</v>
      </c>
      <c r="K58" s="41">
        <f t="shared" si="65"/>
        <v>0.85</v>
      </c>
      <c r="L58" s="41">
        <f t="shared" si="97"/>
        <v>0.85</v>
      </c>
      <c r="M58" s="41">
        <f t="shared" si="97"/>
        <v>0.85</v>
      </c>
      <c r="N58" s="41">
        <f t="shared" si="97"/>
        <v>0.85</v>
      </c>
      <c r="O58" s="41">
        <f t="shared" si="97"/>
        <v>0.85</v>
      </c>
      <c r="P58" s="41">
        <f t="shared" si="97"/>
        <v>0.85</v>
      </c>
      <c r="Q58" s="41">
        <f t="shared" si="97"/>
        <v>0.85</v>
      </c>
      <c r="R58" s="41">
        <f t="shared" si="97"/>
        <v>0.85</v>
      </c>
      <c r="S58" s="41">
        <f t="shared" si="97"/>
        <v>0.85</v>
      </c>
      <c r="T58" s="41">
        <f t="shared" si="97"/>
        <v>0.85</v>
      </c>
      <c r="U58" s="41">
        <f t="shared" si="97"/>
        <v>0.85</v>
      </c>
      <c r="V58" s="41">
        <f t="shared" si="97"/>
        <v>0.85</v>
      </c>
      <c r="W58" s="41">
        <f t="shared" si="97"/>
        <v>0.85</v>
      </c>
      <c r="X58" s="41">
        <f t="shared" si="97"/>
        <v>0.85</v>
      </c>
      <c r="Y58" s="41">
        <f t="shared" si="97"/>
        <v>0.85</v>
      </c>
      <c r="Z58" s="41">
        <f t="shared" si="97"/>
        <v>0.85</v>
      </c>
      <c r="AA58" s="41">
        <f t="shared" si="97"/>
        <v>0.85</v>
      </c>
      <c r="AB58" s="41">
        <f t="shared" si="97"/>
        <v>0.85</v>
      </c>
      <c r="AC58" s="41">
        <f t="shared" si="97"/>
        <v>0.85</v>
      </c>
      <c r="AD58" s="41">
        <f t="shared" ref="AD58" si="117">AC58</f>
        <v>0.85</v>
      </c>
      <c r="AE58" s="41">
        <f t="shared" si="101"/>
        <v>0.85</v>
      </c>
      <c r="AF58" s="41">
        <f t="shared" si="101"/>
        <v>0.85</v>
      </c>
      <c r="AG58" s="41">
        <f t="shared" si="101"/>
        <v>0.85</v>
      </c>
      <c r="AH58" s="41">
        <f t="shared" si="101"/>
        <v>0.85</v>
      </c>
      <c r="AI58" s="41">
        <f t="shared" si="101"/>
        <v>0.85</v>
      </c>
      <c r="AJ58" s="41">
        <f t="shared" si="101"/>
        <v>0.85</v>
      </c>
      <c r="AK58" s="41">
        <f t="shared" si="101"/>
        <v>0.85</v>
      </c>
      <c r="AL58" s="41">
        <f t="shared" si="101"/>
        <v>0.85</v>
      </c>
      <c r="AM58" s="41">
        <f t="shared" si="101"/>
        <v>0.85</v>
      </c>
      <c r="AN58" s="41">
        <f t="shared" si="69"/>
        <v>0.85</v>
      </c>
      <c r="AO58" s="41">
        <f t="shared" si="104"/>
        <v>0.85</v>
      </c>
      <c r="AP58" s="41">
        <f t="shared" si="105"/>
        <v>0.85</v>
      </c>
      <c r="AQ58" s="41">
        <f t="shared" si="106"/>
        <v>0.85</v>
      </c>
      <c r="AR58" s="41">
        <f t="shared" si="107"/>
        <v>0.85</v>
      </c>
      <c r="AS58" s="41">
        <f t="shared" si="108"/>
        <v>0.85</v>
      </c>
      <c r="AT58" s="41">
        <f t="shared" si="109"/>
        <v>0.85</v>
      </c>
      <c r="AU58" s="41">
        <f t="shared" si="110"/>
        <v>0.85</v>
      </c>
      <c r="AV58" s="41">
        <f t="shared" si="111"/>
        <v>0.85</v>
      </c>
      <c r="AW58" s="41">
        <f t="shared" si="112"/>
        <v>0.85</v>
      </c>
      <c r="AX58" s="41">
        <f t="shared" si="113"/>
        <v>0.85</v>
      </c>
    </row>
    <row r="59" spans="1:50" ht="18" x14ac:dyDescent="0.35">
      <c r="A59" s="44" t="str">
        <f t="shared" si="114"/>
        <v>Nex_Swine (finishing pigs)_Western Europe</v>
      </c>
      <c r="B59" s="2" t="s">
        <v>49</v>
      </c>
      <c r="C59" s="42" t="s">
        <v>552</v>
      </c>
      <c r="D59" s="2" t="s">
        <v>153</v>
      </c>
      <c r="E59" s="2" t="s">
        <v>538</v>
      </c>
      <c r="F59" s="2" t="s">
        <v>481</v>
      </c>
      <c r="G59" s="2" t="s">
        <v>142</v>
      </c>
      <c r="H59" s="2" t="s">
        <v>554</v>
      </c>
      <c r="I59" s="2"/>
      <c r="J59" s="41">
        <v>0.51</v>
      </c>
      <c r="K59" s="41">
        <f t="shared" si="65"/>
        <v>0.51</v>
      </c>
      <c r="L59" s="41">
        <f t="shared" si="97"/>
        <v>0.51</v>
      </c>
      <c r="M59" s="41">
        <f t="shared" si="97"/>
        <v>0.51</v>
      </c>
      <c r="N59" s="41">
        <f t="shared" si="97"/>
        <v>0.51</v>
      </c>
      <c r="O59" s="41">
        <f t="shared" si="97"/>
        <v>0.51</v>
      </c>
      <c r="P59" s="41">
        <f t="shared" si="97"/>
        <v>0.51</v>
      </c>
      <c r="Q59" s="41">
        <f t="shared" si="97"/>
        <v>0.51</v>
      </c>
      <c r="R59" s="41">
        <f t="shared" si="97"/>
        <v>0.51</v>
      </c>
      <c r="S59" s="41">
        <f t="shared" si="97"/>
        <v>0.51</v>
      </c>
      <c r="T59" s="41">
        <f t="shared" si="97"/>
        <v>0.51</v>
      </c>
      <c r="U59" s="41">
        <f t="shared" si="97"/>
        <v>0.51</v>
      </c>
      <c r="V59" s="41">
        <f t="shared" si="97"/>
        <v>0.51</v>
      </c>
      <c r="W59" s="41">
        <f t="shared" si="97"/>
        <v>0.51</v>
      </c>
      <c r="X59" s="41">
        <f t="shared" si="97"/>
        <v>0.51</v>
      </c>
      <c r="Y59" s="41">
        <f t="shared" si="97"/>
        <v>0.51</v>
      </c>
      <c r="Z59" s="41">
        <f t="shared" si="97"/>
        <v>0.51</v>
      </c>
      <c r="AA59" s="41">
        <f t="shared" si="97"/>
        <v>0.51</v>
      </c>
      <c r="AB59" s="41">
        <f t="shared" si="97"/>
        <v>0.51</v>
      </c>
      <c r="AC59" s="41">
        <f t="shared" si="97"/>
        <v>0.51</v>
      </c>
      <c r="AD59" s="41">
        <f t="shared" ref="AD59" si="118">AC59</f>
        <v>0.51</v>
      </c>
      <c r="AE59" s="41">
        <f t="shared" si="101"/>
        <v>0.51</v>
      </c>
      <c r="AF59" s="41">
        <f t="shared" si="101"/>
        <v>0.51</v>
      </c>
      <c r="AG59" s="41">
        <f t="shared" si="101"/>
        <v>0.51</v>
      </c>
      <c r="AH59" s="41">
        <f t="shared" si="101"/>
        <v>0.51</v>
      </c>
      <c r="AI59" s="41">
        <f t="shared" si="101"/>
        <v>0.51</v>
      </c>
      <c r="AJ59" s="41">
        <f t="shared" si="101"/>
        <v>0.51</v>
      </c>
      <c r="AK59" s="41">
        <f t="shared" si="101"/>
        <v>0.51</v>
      </c>
      <c r="AL59" s="41">
        <f t="shared" si="101"/>
        <v>0.51</v>
      </c>
      <c r="AM59" s="41">
        <f t="shared" si="101"/>
        <v>0.51</v>
      </c>
      <c r="AN59" s="41">
        <f t="shared" si="69"/>
        <v>0.51</v>
      </c>
      <c r="AO59" s="41">
        <f t="shared" si="104"/>
        <v>0.51</v>
      </c>
      <c r="AP59" s="41">
        <f t="shared" si="105"/>
        <v>0.51</v>
      </c>
      <c r="AQ59" s="41">
        <f t="shared" si="106"/>
        <v>0.51</v>
      </c>
      <c r="AR59" s="41">
        <f t="shared" si="107"/>
        <v>0.51</v>
      </c>
      <c r="AS59" s="41">
        <f t="shared" si="108"/>
        <v>0.51</v>
      </c>
      <c r="AT59" s="41">
        <f t="shared" si="109"/>
        <v>0.51</v>
      </c>
      <c r="AU59" s="41">
        <f t="shared" si="110"/>
        <v>0.51</v>
      </c>
      <c r="AV59" s="41">
        <f t="shared" si="111"/>
        <v>0.51</v>
      </c>
      <c r="AW59" s="41">
        <f t="shared" si="112"/>
        <v>0.51</v>
      </c>
      <c r="AX59" s="41">
        <f t="shared" si="113"/>
        <v>0.51</v>
      </c>
    </row>
    <row r="60" spans="1:50" ht="18" x14ac:dyDescent="0.35">
      <c r="A60" s="44" t="str">
        <f t="shared" si="114"/>
        <v>Nex_Swine (sows)_Western Europe</v>
      </c>
      <c r="B60" s="2" t="s">
        <v>49</v>
      </c>
      <c r="C60" s="42" t="s">
        <v>552</v>
      </c>
      <c r="D60" s="2" t="s">
        <v>153</v>
      </c>
      <c r="E60" s="2" t="s">
        <v>145</v>
      </c>
      <c r="F60" s="2" t="s">
        <v>481</v>
      </c>
      <c r="G60" s="2" t="s">
        <v>142</v>
      </c>
      <c r="H60" s="2" t="s">
        <v>554</v>
      </c>
      <c r="I60" s="2"/>
      <c r="J60" s="41">
        <v>0.42</v>
      </c>
      <c r="K60" s="41">
        <f t="shared" si="65"/>
        <v>0.42</v>
      </c>
      <c r="L60" s="41">
        <f t="shared" si="97"/>
        <v>0.42</v>
      </c>
      <c r="M60" s="41">
        <f t="shared" si="97"/>
        <v>0.42</v>
      </c>
      <c r="N60" s="41">
        <f t="shared" si="97"/>
        <v>0.42</v>
      </c>
      <c r="O60" s="41">
        <f t="shared" si="97"/>
        <v>0.42</v>
      </c>
      <c r="P60" s="41">
        <f t="shared" si="97"/>
        <v>0.42</v>
      </c>
      <c r="Q60" s="41">
        <f t="shared" si="97"/>
        <v>0.42</v>
      </c>
      <c r="R60" s="41">
        <f t="shared" si="97"/>
        <v>0.42</v>
      </c>
      <c r="S60" s="41">
        <f t="shared" si="97"/>
        <v>0.42</v>
      </c>
      <c r="T60" s="41">
        <f t="shared" si="97"/>
        <v>0.42</v>
      </c>
      <c r="U60" s="41">
        <f t="shared" si="97"/>
        <v>0.42</v>
      </c>
      <c r="V60" s="41">
        <f t="shared" si="97"/>
        <v>0.42</v>
      </c>
      <c r="W60" s="41">
        <f t="shared" si="97"/>
        <v>0.42</v>
      </c>
      <c r="X60" s="41">
        <f t="shared" si="97"/>
        <v>0.42</v>
      </c>
      <c r="Y60" s="41">
        <f t="shared" si="97"/>
        <v>0.42</v>
      </c>
      <c r="Z60" s="41">
        <f t="shared" si="97"/>
        <v>0.42</v>
      </c>
      <c r="AA60" s="41">
        <f t="shared" si="97"/>
        <v>0.42</v>
      </c>
      <c r="AB60" s="41">
        <f t="shared" si="97"/>
        <v>0.42</v>
      </c>
      <c r="AC60" s="41">
        <f t="shared" si="97"/>
        <v>0.42</v>
      </c>
      <c r="AD60" s="41">
        <f t="shared" ref="AD60" si="119">AC60</f>
        <v>0.42</v>
      </c>
      <c r="AE60" s="41">
        <f t="shared" si="101"/>
        <v>0.42</v>
      </c>
      <c r="AF60" s="41">
        <f t="shared" si="101"/>
        <v>0.42</v>
      </c>
      <c r="AG60" s="41">
        <f t="shared" si="101"/>
        <v>0.42</v>
      </c>
      <c r="AH60" s="41">
        <f t="shared" si="101"/>
        <v>0.42</v>
      </c>
      <c r="AI60" s="41">
        <f t="shared" si="101"/>
        <v>0.42</v>
      </c>
      <c r="AJ60" s="41">
        <f t="shared" si="101"/>
        <v>0.42</v>
      </c>
      <c r="AK60" s="41">
        <f t="shared" si="101"/>
        <v>0.42</v>
      </c>
      <c r="AL60" s="41">
        <f t="shared" si="101"/>
        <v>0.42</v>
      </c>
      <c r="AM60" s="41">
        <f t="shared" si="101"/>
        <v>0.42</v>
      </c>
      <c r="AN60" s="41">
        <f t="shared" si="69"/>
        <v>0.42</v>
      </c>
      <c r="AO60" s="41">
        <f t="shared" si="104"/>
        <v>0.42</v>
      </c>
      <c r="AP60" s="41">
        <f t="shared" si="105"/>
        <v>0.42</v>
      </c>
      <c r="AQ60" s="41">
        <f t="shared" si="106"/>
        <v>0.42</v>
      </c>
      <c r="AR60" s="41">
        <f t="shared" si="107"/>
        <v>0.42</v>
      </c>
      <c r="AS60" s="41">
        <f t="shared" si="108"/>
        <v>0.42</v>
      </c>
      <c r="AT60" s="41">
        <f t="shared" si="109"/>
        <v>0.42</v>
      </c>
      <c r="AU60" s="41">
        <f t="shared" si="110"/>
        <v>0.42</v>
      </c>
      <c r="AV60" s="41">
        <f t="shared" si="111"/>
        <v>0.42</v>
      </c>
      <c r="AW60" s="41">
        <f t="shared" si="112"/>
        <v>0.42</v>
      </c>
      <c r="AX60" s="41">
        <f t="shared" si="113"/>
        <v>0.42</v>
      </c>
    </row>
    <row r="61" spans="1:50" ht="18" x14ac:dyDescent="0.35">
      <c r="A61" s="44" t="str">
        <f t="shared" si="114"/>
        <v>Nex_Buffalo_Western Europe</v>
      </c>
      <c r="B61" s="2" t="s">
        <v>49</v>
      </c>
      <c r="C61" s="42" t="s">
        <v>552</v>
      </c>
      <c r="D61" s="2" t="s">
        <v>153</v>
      </c>
      <c r="E61" s="2" t="s">
        <v>80</v>
      </c>
      <c r="F61" s="2" t="s">
        <v>481</v>
      </c>
      <c r="G61" s="2" t="s">
        <v>142</v>
      </c>
      <c r="H61" s="2" t="s">
        <v>554</v>
      </c>
      <c r="I61" s="2"/>
      <c r="J61" s="41">
        <v>0.32</v>
      </c>
      <c r="K61" s="41">
        <f t="shared" si="65"/>
        <v>0.32</v>
      </c>
      <c r="L61" s="41">
        <f t="shared" si="97"/>
        <v>0.32</v>
      </c>
      <c r="M61" s="41">
        <f t="shared" si="97"/>
        <v>0.32</v>
      </c>
      <c r="N61" s="41">
        <f t="shared" si="97"/>
        <v>0.32</v>
      </c>
      <c r="O61" s="41">
        <f t="shared" si="97"/>
        <v>0.32</v>
      </c>
      <c r="P61" s="41">
        <f t="shared" si="97"/>
        <v>0.32</v>
      </c>
      <c r="Q61" s="41">
        <f t="shared" si="97"/>
        <v>0.32</v>
      </c>
      <c r="R61" s="41">
        <f t="shared" si="97"/>
        <v>0.32</v>
      </c>
      <c r="S61" s="41">
        <f t="shared" si="97"/>
        <v>0.32</v>
      </c>
      <c r="T61" s="41">
        <f t="shared" si="97"/>
        <v>0.32</v>
      </c>
      <c r="U61" s="41">
        <f t="shared" si="97"/>
        <v>0.32</v>
      </c>
      <c r="V61" s="41">
        <f t="shared" si="97"/>
        <v>0.32</v>
      </c>
      <c r="W61" s="41">
        <f t="shared" si="97"/>
        <v>0.32</v>
      </c>
      <c r="X61" s="41">
        <f t="shared" si="97"/>
        <v>0.32</v>
      </c>
      <c r="Y61" s="41">
        <f t="shared" si="97"/>
        <v>0.32</v>
      </c>
      <c r="Z61" s="41">
        <f t="shared" si="97"/>
        <v>0.32</v>
      </c>
      <c r="AA61" s="41">
        <f t="shared" si="97"/>
        <v>0.32</v>
      </c>
      <c r="AB61" s="41">
        <f t="shared" si="97"/>
        <v>0.32</v>
      </c>
      <c r="AC61" s="41">
        <f t="shared" si="97"/>
        <v>0.32</v>
      </c>
      <c r="AD61" s="41">
        <f t="shared" ref="AD61" si="120">AC61</f>
        <v>0.32</v>
      </c>
      <c r="AE61" s="41">
        <f t="shared" si="101"/>
        <v>0.32</v>
      </c>
      <c r="AF61" s="41">
        <f t="shared" si="101"/>
        <v>0.32</v>
      </c>
      <c r="AG61" s="41">
        <f t="shared" si="101"/>
        <v>0.32</v>
      </c>
      <c r="AH61" s="41">
        <f t="shared" si="101"/>
        <v>0.32</v>
      </c>
      <c r="AI61" s="41">
        <f t="shared" si="101"/>
        <v>0.32</v>
      </c>
      <c r="AJ61" s="41">
        <f t="shared" si="101"/>
        <v>0.32</v>
      </c>
      <c r="AK61" s="41">
        <f t="shared" si="101"/>
        <v>0.32</v>
      </c>
      <c r="AL61" s="41">
        <f t="shared" si="101"/>
        <v>0.32</v>
      </c>
      <c r="AM61" s="41">
        <f t="shared" si="101"/>
        <v>0.32</v>
      </c>
      <c r="AN61" s="41">
        <f t="shared" si="69"/>
        <v>0.32</v>
      </c>
      <c r="AO61" s="41">
        <f t="shared" si="104"/>
        <v>0.32</v>
      </c>
      <c r="AP61" s="41">
        <f t="shared" si="105"/>
        <v>0.32</v>
      </c>
      <c r="AQ61" s="41">
        <f t="shared" si="106"/>
        <v>0.32</v>
      </c>
      <c r="AR61" s="41">
        <f t="shared" si="107"/>
        <v>0.32</v>
      </c>
      <c r="AS61" s="41">
        <f t="shared" si="108"/>
        <v>0.32</v>
      </c>
      <c r="AT61" s="41">
        <f t="shared" si="109"/>
        <v>0.32</v>
      </c>
      <c r="AU61" s="41">
        <f t="shared" si="110"/>
        <v>0.32</v>
      </c>
      <c r="AV61" s="41">
        <f t="shared" si="111"/>
        <v>0.32</v>
      </c>
      <c r="AW61" s="41">
        <f t="shared" si="112"/>
        <v>0.32</v>
      </c>
      <c r="AX61" s="41">
        <f t="shared" si="113"/>
        <v>0.32</v>
      </c>
    </row>
    <row r="62" spans="1:50" ht="18" x14ac:dyDescent="0.35">
      <c r="A62" s="44" t="str">
        <f t="shared" si="114"/>
        <v>Nex_Goats_Western Europe</v>
      </c>
      <c r="B62" s="2" t="s">
        <v>49</v>
      </c>
      <c r="C62" s="42" t="s">
        <v>552</v>
      </c>
      <c r="D62" s="2" t="s">
        <v>153</v>
      </c>
      <c r="E62" s="2" t="s">
        <v>81</v>
      </c>
      <c r="F62" s="2" t="s">
        <v>481</v>
      </c>
      <c r="G62" s="2" t="s">
        <v>142</v>
      </c>
      <c r="H62" s="2" t="s">
        <v>554</v>
      </c>
      <c r="I62" s="2"/>
      <c r="J62" s="41">
        <v>1.28</v>
      </c>
      <c r="K62" s="41">
        <f t="shared" si="65"/>
        <v>1.28</v>
      </c>
      <c r="L62" s="41">
        <f t="shared" si="97"/>
        <v>1.28</v>
      </c>
      <c r="M62" s="41">
        <f t="shared" si="97"/>
        <v>1.28</v>
      </c>
      <c r="N62" s="41">
        <f t="shared" si="97"/>
        <v>1.28</v>
      </c>
      <c r="O62" s="41">
        <f t="shared" si="97"/>
        <v>1.28</v>
      </c>
      <c r="P62" s="41">
        <f t="shared" si="97"/>
        <v>1.28</v>
      </c>
      <c r="Q62" s="41">
        <f t="shared" si="97"/>
        <v>1.28</v>
      </c>
      <c r="R62" s="41">
        <f t="shared" si="97"/>
        <v>1.28</v>
      </c>
      <c r="S62" s="41">
        <f t="shared" si="97"/>
        <v>1.28</v>
      </c>
      <c r="T62" s="41">
        <f t="shared" si="97"/>
        <v>1.28</v>
      </c>
      <c r="U62" s="41">
        <f t="shared" si="97"/>
        <v>1.28</v>
      </c>
      <c r="V62" s="41">
        <f t="shared" si="97"/>
        <v>1.28</v>
      </c>
      <c r="W62" s="41">
        <f t="shared" si="97"/>
        <v>1.28</v>
      </c>
      <c r="X62" s="41">
        <f t="shared" si="97"/>
        <v>1.28</v>
      </c>
      <c r="Y62" s="41">
        <f t="shared" si="97"/>
        <v>1.28</v>
      </c>
      <c r="Z62" s="41">
        <f t="shared" si="97"/>
        <v>1.28</v>
      </c>
      <c r="AA62" s="41">
        <f t="shared" si="97"/>
        <v>1.28</v>
      </c>
      <c r="AB62" s="41">
        <f t="shared" si="97"/>
        <v>1.28</v>
      </c>
      <c r="AC62" s="41">
        <f t="shared" si="97"/>
        <v>1.28</v>
      </c>
      <c r="AD62" s="41">
        <f t="shared" ref="AD62" si="121">AC62</f>
        <v>1.28</v>
      </c>
      <c r="AE62" s="41">
        <f t="shared" si="101"/>
        <v>1.28</v>
      </c>
      <c r="AF62" s="41">
        <f t="shared" si="101"/>
        <v>1.28</v>
      </c>
      <c r="AG62" s="41">
        <f t="shared" si="101"/>
        <v>1.28</v>
      </c>
      <c r="AH62" s="41">
        <f t="shared" si="101"/>
        <v>1.28</v>
      </c>
      <c r="AI62" s="41">
        <f t="shared" si="101"/>
        <v>1.28</v>
      </c>
      <c r="AJ62" s="41">
        <f t="shared" si="101"/>
        <v>1.28</v>
      </c>
      <c r="AK62" s="41">
        <f t="shared" si="101"/>
        <v>1.28</v>
      </c>
      <c r="AL62" s="41">
        <f t="shared" si="101"/>
        <v>1.28</v>
      </c>
      <c r="AM62" s="41">
        <f t="shared" si="101"/>
        <v>1.28</v>
      </c>
      <c r="AN62" s="41">
        <f t="shared" si="69"/>
        <v>1.28</v>
      </c>
      <c r="AO62" s="41">
        <f t="shared" si="104"/>
        <v>1.28</v>
      </c>
      <c r="AP62" s="41">
        <f t="shared" si="105"/>
        <v>1.28</v>
      </c>
      <c r="AQ62" s="41">
        <f t="shared" si="106"/>
        <v>1.28</v>
      </c>
      <c r="AR62" s="41">
        <f t="shared" si="107"/>
        <v>1.28</v>
      </c>
      <c r="AS62" s="41">
        <f t="shared" si="108"/>
        <v>1.28</v>
      </c>
      <c r="AT62" s="41">
        <f t="shared" si="109"/>
        <v>1.28</v>
      </c>
      <c r="AU62" s="41">
        <f t="shared" si="110"/>
        <v>1.28</v>
      </c>
      <c r="AV62" s="41">
        <f t="shared" si="111"/>
        <v>1.28</v>
      </c>
      <c r="AW62" s="41">
        <f t="shared" si="112"/>
        <v>1.28</v>
      </c>
      <c r="AX62" s="41">
        <f t="shared" si="113"/>
        <v>1.28</v>
      </c>
    </row>
    <row r="63" spans="1:50" ht="18" x14ac:dyDescent="0.35">
      <c r="A63" s="44" t="str">
        <f t="shared" si="114"/>
        <v>Nex_Horses_Western Europe</v>
      </c>
      <c r="B63" s="2" t="s">
        <v>49</v>
      </c>
      <c r="C63" s="42" t="s">
        <v>552</v>
      </c>
      <c r="D63" s="2" t="s">
        <v>153</v>
      </c>
      <c r="E63" s="2" t="s">
        <v>82</v>
      </c>
      <c r="F63" s="2" t="s">
        <v>481</v>
      </c>
      <c r="G63" s="2" t="s">
        <v>142</v>
      </c>
      <c r="H63" s="2" t="s">
        <v>554</v>
      </c>
      <c r="I63" s="2"/>
      <c r="J63" s="41">
        <v>0.26</v>
      </c>
      <c r="K63" s="41">
        <f t="shared" si="65"/>
        <v>0.26</v>
      </c>
      <c r="L63" s="41">
        <f t="shared" si="97"/>
        <v>0.26</v>
      </c>
      <c r="M63" s="41">
        <f t="shared" si="97"/>
        <v>0.26</v>
      </c>
      <c r="N63" s="41">
        <f t="shared" si="97"/>
        <v>0.26</v>
      </c>
      <c r="O63" s="41">
        <f t="shared" si="97"/>
        <v>0.26</v>
      </c>
      <c r="P63" s="41">
        <f t="shared" si="97"/>
        <v>0.26</v>
      </c>
      <c r="Q63" s="41">
        <f t="shared" si="97"/>
        <v>0.26</v>
      </c>
      <c r="R63" s="41">
        <f t="shared" ref="K63:AC76" si="122">Q63</f>
        <v>0.26</v>
      </c>
      <c r="S63" s="41">
        <f t="shared" si="122"/>
        <v>0.26</v>
      </c>
      <c r="T63" s="41">
        <f t="shared" si="122"/>
        <v>0.26</v>
      </c>
      <c r="U63" s="41">
        <f t="shared" si="122"/>
        <v>0.26</v>
      </c>
      <c r="V63" s="41">
        <f t="shared" si="122"/>
        <v>0.26</v>
      </c>
      <c r="W63" s="41">
        <f t="shared" si="122"/>
        <v>0.26</v>
      </c>
      <c r="X63" s="41">
        <f t="shared" si="122"/>
        <v>0.26</v>
      </c>
      <c r="Y63" s="41">
        <f t="shared" si="122"/>
        <v>0.26</v>
      </c>
      <c r="Z63" s="41">
        <f t="shared" si="122"/>
        <v>0.26</v>
      </c>
      <c r="AA63" s="41">
        <f t="shared" si="122"/>
        <v>0.26</v>
      </c>
      <c r="AB63" s="41">
        <f t="shared" si="122"/>
        <v>0.26</v>
      </c>
      <c r="AC63" s="41">
        <f t="shared" si="122"/>
        <v>0.26</v>
      </c>
      <c r="AD63" s="41">
        <f t="shared" ref="AD63" si="123">AC63</f>
        <v>0.26</v>
      </c>
      <c r="AE63" s="41">
        <f t="shared" si="101"/>
        <v>0.26</v>
      </c>
      <c r="AF63" s="41">
        <f t="shared" si="101"/>
        <v>0.26</v>
      </c>
      <c r="AG63" s="41">
        <f t="shared" si="101"/>
        <v>0.26</v>
      </c>
      <c r="AH63" s="41">
        <f t="shared" si="101"/>
        <v>0.26</v>
      </c>
      <c r="AI63" s="41">
        <f t="shared" si="101"/>
        <v>0.26</v>
      </c>
      <c r="AJ63" s="41">
        <f t="shared" si="101"/>
        <v>0.26</v>
      </c>
      <c r="AK63" s="41">
        <f t="shared" si="101"/>
        <v>0.26</v>
      </c>
      <c r="AL63" s="41">
        <f t="shared" si="101"/>
        <v>0.26</v>
      </c>
      <c r="AM63" s="41">
        <f t="shared" si="101"/>
        <v>0.26</v>
      </c>
      <c r="AN63" s="41">
        <f t="shared" si="69"/>
        <v>0.26</v>
      </c>
      <c r="AO63" s="41">
        <f t="shared" si="104"/>
        <v>0.26</v>
      </c>
      <c r="AP63" s="41">
        <f t="shared" si="105"/>
        <v>0.26</v>
      </c>
      <c r="AQ63" s="41">
        <f t="shared" si="106"/>
        <v>0.26</v>
      </c>
      <c r="AR63" s="41">
        <f t="shared" si="107"/>
        <v>0.26</v>
      </c>
      <c r="AS63" s="41">
        <f t="shared" si="108"/>
        <v>0.26</v>
      </c>
      <c r="AT63" s="41">
        <f t="shared" si="109"/>
        <v>0.26</v>
      </c>
      <c r="AU63" s="41">
        <f t="shared" si="110"/>
        <v>0.26</v>
      </c>
      <c r="AV63" s="41">
        <f t="shared" si="111"/>
        <v>0.26</v>
      </c>
      <c r="AW63" s="41">
        <f t="shared" si="112"/>
        <v>0.26</v>
      </c>
      <c r="AX63" s="41">
        <f t="shared" si="113"/>
        <v>0.26</v>
      </c>
    </row>
    <row r="64" spans="1:50" ht="18" x14ac:dyDescent="0.35">
      <c r="A64" s="44" t="str">
        <f t="shared" si="114"/>
        <v>Nex_Mules and asses_Western Europe</v>
      </c>
      <c r="B64" s="2" t="s">
        <v>49</v>
      </c>
      <c r="C64" s="42" t="s">
        <v>552</v>
      </c>
      <c r="D64" s="2" t="s">
        <v>153</v>
      </c>
      <c r="E64" s="2" t="s">
        <v>83</v>
      </c>
      <c r="F64" s="2" t="s">
        <v>481</v>
      </c>
      <c r="G64" s="2" t="s">
        <v>142</v>
      </c>
      <c r="H64" s="2" t="s">
        <v>554</v>
      </c>
      <c r="I64" s="2"/>
      <c r="J64" s="41">
        <v>0.26</v>
      </c>
      <c r="K64" s="41">
        <f t="shared" si="65"/>
        <v>0.26</v>
      </c>
      <c r="L64" s="41">
        <f t="shared" si="122"/>
        <v>0.26</v>
      </c>
      <c r="M64" s="41">
        <f t="shared" si="122"/>
        <v>0.26</v>
      </c>
      <c r="N64" s="41">
        <f t="shared" si="122"/>
        <v>0.26</v>
      </c>
      <c r="O64" s="41">
        <f t="shared" si="122"/>
        <v>0.26</v>
      </c>
      <c r="P64" s="41">
        <f t="shared" si="122"/>
        <v>0.26</v>
      </c>
      <c r="Q64" s="41">
        <f t="shared" si="122"/>
        <v>0.26</v>
      </c>
      <c r="R64" s="41">
        <f t="shared" si="122"/>
        <v>0.26</v>
      </c>
      <c r="S64" s="41">
        <f t="shared" si="122"/>
        <v>0.26</v>
      </c>
      <c r="T64" s="41">
        <f t="shared" si="122"/>
        <v>0.26</v>
      </c>
      <c r="U64" s="41">
        <f t="shared" si="122"/>
        <v>0.26</v>
      </c>
      <c r="V64" s="41">
        <f t="shared" si="122"/>
        <v>0.26</v>
      </c>
      <c r="W64" s="41">
        <f t="shared" si="122"/>
        <v>0.26</v>
      </c>
      <c r="X64" s="41">
        <f t="shared" si="122"/>
        <v>0.26</v>
      </c>
      <c r="Y64" s="41">
        <f t="shared" si="122"/>
        <v>0.26</v>
      </c>
      <c r="Z64" s="41">
        <f t="shared" si="122"/>
        <v>0.26</v>
      </c>
      <c r="AA64" s="41">
        <f t="shared" si="122"/>
        <v>0.26</v>
      </c>
      <c r="AB64" s="41">
        <f t="shared" si="122"/>
        <v>0.26</v>
      </c>
      <c r="AC64" s="41">
        <f t="shared" si="122"/>
        <v>0.26</v>
      </c>
      <c r="AD64" s="41">
        <f t="shared" ref="AD64" si="124">AC64</f>
        <v>0.26</v>
      </c>
      <c r="AE64" s="41">
        <f t="shared" si="101"/>
        <v>0.26</v>
      </c>
      <c r="AF64" s="41">
        <f t="shared" si="101"/>
        <v>0.26</v>
      </c>
      <c r="AG64" s="41">
        <f t="shared" si="101"/>
        <v>0.26</v>
      </c>
      <c r="AH64" s="41">
        <f t="shared" si="101"/>
        <v>0.26</v>
      </c>
      <c r="AI64" s="41">
        <f t="shared" si="101"/>
        <v>0.26</v>
      </c>
      <c r="AJ64" s="41">
        <f t="shared" si="101"/>
        <v>0.26</v>
      </c>
      <c r="AK64" s="41">
        <f t="shared" si="101"/>
        <v>0.26</v>
      </c>
      <c r="AL64" s="41">
        <f t="shared" si="101"/>
        <v>0.26</v>
      </c>
      <c r="AM64" s="41">
        <f t="shared" si="101"/>
        <v>0.26</v>
      </c>
      <c r="AN64" s="41">
        <f t="shared" si="69"/>
        <v>0.26</v>
      </c>
      <c r="AO64" s="41">
        <f t="shared" si="104"/>
        <v>0.26</v>
      </c>
      <c r="AP64" s="41">
        <f t="shared" si="105"/>
        <v>0.26</v>
      </c>
      <c r="AQ64" s="41">
        <f t="shared" si="106"/>
        <v>0.26</v>
      </c>
      <c r="AR64" s="41">
        <f t="shared" si="107"/>
        <v>0.26</v>
      </c>
      <c r="AS64" s="41">
        <f t="shared" si="108"/>
        <v>0.26</v>
      </c>
      <c r="AT64" s="41">
        <f t="shared" si="109"/>
        <v>0.26</v>
      </c>
      <c r="AU64" s="41">
        <f t="shared" si="110"/>
        <v>0.26</v>
      </c>
      <c r="AV64" s="41">
        <f t="shared" si="111"/>
        <v>0.26</v>
      </c>
      <c r="AW64" s="41">
        <f t="shared" si="112"/>
        <v>0.26</v>
      </c>
      <c r="AX64" s="41">
        <f t="shared" si="113"/>
        <v>0.26</v>
      </c>
    </row>
    <row r="65" spans="1:50" ht="18" x14ac:dyDescent="0.35">
      <c r="A65" s="44" t="str">
        <f t="shared" si="114"/>
        <v>Nex_Laying hens_Western Europe</v>
      </c>
      <c r="B65" s="2" t="s">
        <v>49</v>
      </c>
      <c r="C65" s="42" t="s">
        <v>552</v>
      </c>
      <c r="D65" s="2" t="s">
        <v>153</v>
      </c>
      <c r="E65" s="2" t="s">
        <v>85</v>
      </c>
      <c r="F65" s="2" t="s">
        <v>481</v>
      </c>
      <c r="G65" s="2" t="s">
        <v>142</v>
      </c>
      <c r="H65" s="2" t="s">
        <v>554</v>
      </c>
      <c r="I65" s="2"/>
      <c r="J65" s="41">
        <v>0.96</v>
      </c>
      <c r="K65" s="41">
        <f t="shared" si="65"/>
        <v>0.96</v>
      </c>
      <c r="L65" s="41">
        <f t="shared" si="122"/>
        <v>0.96</v>
      </c>
      <c r="M65" s="41">
        <f t="shared" si="122"/>
        <v>0.96</v>
      </c>
      <c r="N65" s="41">
        <f t="shared" si="122"/>
        <v>0.96</v>
      </c>
      <c r="O65" s="41">
        <f t="shared" si="122"/>
        <v>0.96</v>
      </c>
      <c r="P65" s="41">
        <f t="shared" si="122"/>
        <v>0.96</v>
      </c>
      <c r="Q65" s="41">
        <f t="shared" si="122"/>
        <v>0.96</v>
      </c>
      <c r="R65" s="41">
        <f t="shared" si="122"/>
        <v>0.96</v>
      </c>
      <c r="S65" s="41">
        <f t="shared" si="122"/>
        <v>0.96</v>
      </c>
      <c r="T65" s="41">
        <f t="shared" si="122"/>
        <v>0.96</v>
      </c>
      <c r="U65" s="41">
        <f t="shared" si="122"/>
        <v>0.96</v>
      </c>
      <c r="V65" s="41">
        <f t="shared" si="122"/>
        <v>0.96</v>
      </c>
      <c r="W65" s="41">
        <f t="shared" si="122"/>
        <v>0.96</v>
      </c>
      <c r="X65" s="41">
        <f t="shared" si="122"/>
        <v>0.96</v>
      </c>
      <c r="Y65" s="41">
        <f t="shared" si="122"/>
        <v>0.96</v>
      </c>
      <c r="Z65" s="41">
        <f t="shared" si="122"/>
        <v>0.96</v>
      </c>
      <c r="AA65" s="41">
        <f t="shared" si="122"/>
        <v>0.96</v>
      </c>
      <c r="AB65" s="41">
        <f t="shared" si="122"/>
        <v>0.96</v>
      </c>
      <c r="AC65" s="41">
        <f t="shared" si="122"/>
        <v>0.96</v>
      </c>
      <c r="AD65" s="41">
        <f t="shared" ref="AD65" si="125">AC65</f>
        <v>0.96</v>
      </c>
      <c r="AE65" s="41">
        <f t="shared" si="101"/>
        <v>0.96</v>
      </c>
      <c r="AF65" s="41">
        <f t="shared" si="101"/>
        <v>0.96</v>
      </c>
      <c r="AG65" s="41">
        <f t="shared" si="101"/>
        <v>0.96</v>
      </c>
      <c r="AH65" s="41">
        <f t="shared" si="101"/>
        <v>0.96</v>
      </c>
      <c r="AI65" s="41">
        <f t="shared" si="101"/>
        <v>0.96</v>
      </c>
      <c r="AJ65" s="41">
        <f t="shared" si="101"/>
        <v>0.96</v>
      </c>
      <c r="AK65" s="41">
        <f t="shared" si="101"/>
        <v>0.96</v>
      </c>
      <c r="AL65" s="41">
        <f t="shared" si="101"/>
        <v>0.96</v>
      </c>
      <c r="AM65" s="41">
        <f t="shared" si="101"/>
        <v>0.96</v>
      </c>
      <c r="AN65" s="41">
        <f t="shared" si="69"/>
        <v>0.96</v>
      </c>
      <c r="AO65" s="41">
        <f t="shared" si="104"/>
        <v>0.96</v>
      </c>
      <c r="AP65" s="41">
        <f t="shared" si="105"/>
        <v>0.96</v>
      </c>
      <c r="AQ65" s="41">
        <f t="shared" si="106"/>
        <v>0.96</v>
      </c>
      <c r="AR65" s="41">
        <f t="shared" si="107"/>
        <v>0.96</v>
      </c>
      <c r="AS65" s="41">
        <f t="shared" si="108"/>
        <v>0.96</v>
      </c>
      <c r="AT65" s="41">
        <f t="shared" si="109"/>
        <v>0.96</v>
      </c>
      <c r="AU65" s="41">
        <f t="shared" si="110"/>
        <v>0.96</v>
      </c>
      <c r="AV65" s="41">
        <f t="shared" si="111"/>
        <v>0.96</v>
      </c>
      <c r="AW65" s="41">
        <f t="shared" si="112"/>
        <v>0.96</v>
      </c>
      <c r="AX65" s="41">
        <f t="shared" si="113"/>
        <v>0.96</v>
      </c>
    </row>
    <row r="66" spans="1:50" ht="18" x14ac:dyDescent="0.35">
      <c r="A66" s="44" t="str">
        <f t="shared" si="114"/>
        <v>Nex_Broilers_Western Europe</v>
      </c>
      <c r="B66" s="2" t="s">
        <v>49</v>
      </c>
      <c r="C66" s="42" t="s">
        <v>552</v>
      </c>
      <c r="D66" s="2" t="s">
        <v>153</v>
      </c>
      <c r="E66" s="2" t="s">
        <v>84</v>
      </c>
      <c r="F66" s="2" t="s">
        <v>481</v>
      </c>
      <c r="G66" s="2" t="s">
        <v>142</v>
      </c>
      <c r="H66" s="2" t="s">
        <v>554</v>
      </c>
      <c r="I66" s="2"/>
      <c r="J66" s="41">
        <v>1.1000000000000001</v>
      </c>
      <c r="K66" s="41">
        <f t="shared" si="65"/>
        <v>1.1000000000000001</v>
      </c>
      <c r="L66" s="41">
        <f t="shared" si="122"/>
        <v>1.1000000000000001</v>
      </c>
      <c r="M66" s="41">
        <f t="shared" si="122"/>
        <v>1.1000000000000001</v>
      </c>
      <c r="N66" s="41">
        <f t="shared" si="122"/>
        <v>1.1000000000000001</v>
      </c>
      <c r="O66" s="41">
        <f t="shared" si="122"/>
        <v>1.1000000000000001</v>
      </c>
      <c r="P66" s="41">
        <f t="shared" si="122"/>
        <v>1.1000000000000001</v>
      </c>
      <c r="Q66" s="41">
        <f t="shared" si="122"/>
        <v>1.1000000000000001</v>
      </c>
      <c r="R66" s="41">
        <f t="shared" si="122"/>
        <v>1.1000000000000001</v>
      </c>
      <c r="S66" s="41">
        <f t="shared" si="122"/>
        <v>1.1000000000000001</v>
      </c>
      <c r="T66" s="41">
        <f t="shared" si="122"/>
        <v>1.1000000000000001</v>
      </c>
      <c r="U66" s="41">
        <f t="shared" si="122"/>
        <v>1.1000000000000001</v>
      </c>
      <c r="V66" s="41">
        <f t="shared" si="122"/>
        <v>1.1000000000000001</v>
      </c>
      <c r="W66" s="41">
        <f t="shared" si="122"/>
        <v>1.1000000000000001</v>
      </c>
      <c r="X66" s="41">
        <f t="shared" si="122"/>
        <v>1.1000000000000001</v>
      </c>
      <c r="Y66" s="41">
        <f t="shared" si="122"/>
        <v>1.1000000000000001</v>
      </c>
      <c r="Z66" s="41">
        <f t="shared" si="122"/>
        <v>1.1000000000000001</v>
      </c>
      <c r="AA66" s="41">
        <f t="shared" si="122"/>
        <v>1.1000000000000001</v>
      </c>
      <c r="AB66" s="41">
        <f t="shared" si="122"/>
        <v>1.1000000000000001</v>
      </c>
      <c r="AC66" s="41">
        <f t="shared" si="122"/>
        <v>1.1000000000000001</v>
      </c>
      <c r="AD66" s="41">
        <f t="shared" ref="AD66" si="126">AC66</f>
        <v>1.1000000000000001</v>
      </c>
      <c r="AE66" s="41">
        <f t="shared" si="101"/>
        <v>1.1000000000000001</v>
      </c>
      <c r="AF66" s="41">
        <f t="shared" si="101"/>
        <v>1.1000000000000001</v>
      </c>
      <c r="AG66" s="41">
        <f t="shared" si="101"/>
        <v>1.1000000000000001</v>
      </c>
      <c r="AH66" s="41">
        <f t="shared" si="101"/>
        <v>1.1000000000000001</v>
      </c>
      <c r="AI66" s="41">
        <f t="shared" si="101"/>
        <v>1.1000000000000001</v>
      </c>
      <c r="AJ66" s="41">
        <f t="shared" si="101"/>
        <v>1.1000000000000001</v>
      </c>
      <c r="AK66" s="41">
        <f t="shared" si="101"/>
        <v>1.1000000000000001</v>
      </c>
      <c r="AL66" s="41">
        <f t="shared" si="101"/>
        <v>1.1000000000000001</v>
      </c>
      <c r="AM66" s="41">
        <f t="shared" si="101"/>
        <v>1.1000000000000001</v>
      </c>
      <c r="AN66" s="41">
        <f t="shared" si="69"/>
        <v>1.1000000000000001</v>
      </c>
      <c r="AO66" s="41">
        <f t="shared" si="104"/>
        <v>1.1000000000000001</v>
      </c>
      <c r="AP66" s="41">
        <f t="shared" si="105"/>
        <v>1.1000000000000001</v>
      </c>
      <c r="AQ66" s="41">
        <f t="shared" si="106"/>
        <v>1.1000000000000001</v>
      </c>
      <c r="AR66" s="41">
        <f t="shared" si="107"/>
        <v>1.1000000000000001</v>
      </c>
      <c r="AS66" s="41">
        <f t="shared" si="108"/>
        <v>1.1000000000000001</v>
      </c>
      <c r="AT66" s="41">
        <f t="shared" si="109"/>
        <v>1.1000000000000001</v>
      </c>
      <c r="AU66" s="41">
        <f t="shared" si="110"/>
        <v>1.1000000000000001</v>
      </c>
      <c r="AV66" s="41">
        <f t="shared" si="111"/>
        <v>1.1000000000000001</v>
      </c>
      <c r="AW66" s="41">
        <f t="shared" si="112"/>
        <v>1.1000000000000001</v>
      </c>
      <c r="AX66" s="41">
        <f t="shared" si="113"/>
        <v>1.1000000000000001</v>
      </c>
    </row>
    <row r="67" spans="1:50" ht="18" x14ac:dyDescent="0.35">
      <c r="A67" s="44" t="str">
        <f t="shared" si="114"/>
        <v>Nex_Turkeys_Western Europe</v>
      </c>
      <c r="B67" s="2" t="s">
        <v>49</v>
      </c>
      <c r="C67" s="42" t="s">
        <v>552</v>
      </c>
      <c r="D67" s="2" t="s">
        <v>153</v>
      </c>
      <c r="E67" s="2" t="s">
        <v>87</v>
      </c>
      <c r="F67" s="2" t="s">
        <v>481</v>
      </c>
      <c r="G67" s="2" t="s">
        <v>142</v>
      </c>
      <c r="H67" s="2" t="s">
        <v>554</v>
      </c>
      <c r="I67" s="2"/>
      <c r="J67" s="41">
        <v>0.74</v>
      </c>
      <c r="K67" s="41">
        <f t="shared" si="65"/>
        <v>0.74</v>
      </c>
      <c r="L67" s="41">
        <f t="shared" si="122"/>
        <v>0.74</v>
      </c>
      <c r="M67" s="41">
        <f t="shared" si="122"/>
        <v>0.74</v>
      </c>
      <c r="N67" s="41">
        <f t="shared" si="122"/>
        <v>0.74</v>
      </c>
      <c r="O67" s="41">
        <f t="shared" si="122"/>
        <v>0.74</v>
      </c>
      <c r="P67" s="41">
        <f t="shared" si="122"/>
        <v>0.74</v>
      </c>
      <c r="Q67" s="41">
        <f t="shared" si="122"/>
        <v>0.74</v>
      </c>
      <c r="R67" s="41">
        <f t="shared" si="122"/>
        <v>0.74</v>
      </c>
      <c r="S67" s="41">
        <f t="shared" si="122"/>
        <v>0.74</v>
      </c>
      <c r="T67" s="41">
        <f t="shared" si="122"/>
        <v>0.74</v>
      </c>
      <c r="U67" s="41">
        <f t="shared" si="122"/>
        <v>0.74</v>
      </c>
      <c r="V67" s="41">
        <f t="shared" si="122"/>
        <v>0.74</v>
      </c>
      <c r="W67" s="41">
        <f t="shared" si="122"/>
        <v>0.74</v>
      </c>
      <c r="X67" s="41">
        <f t="shared" si="122"/>
        <v>0.74</v>
      </c>
      <c r="Y67" s="41">
        <f t="shared" si="122"/>
        <v>0.74</v>
      </c>
      <c r="Z67" s="41">
        <f t="shared" si="122"/>
        <v>0.74</v>
      </c>
      <c r="AA67" s="41">
        <f t="shared" si="122"/>
        <v>0.74</v>
      </c>
      <c r="AB67" s="41">
        <f t="shared" si="122"/>
        <v>0.74</v>
      </c>
      <c r="AC67" s="41">
        <f t="shared" si="122"/>
        <v>0.74</v>
      </c>
      <c r="AD67" s="41">
        <f t="shared" ref="AD67:AM76" si="127">AC67</f>
        <v>0.74</v>
      </c>
      <c r="AE67" s="41">
        <f t="shared" si="127"/>
        <v>0.74</v>
      </c>
      <c r="AF67" s="41">
        <f t="shared" si="127"/>
        <v>0.74</v>
      </c>
      <c r="AG67" s="41">
        <f t="shared" si="127"/>
        <v>0.74</v>
      </c>
      <c r="AH67" s="41">
        <f t="shared" si="127"/>
        <v>0.74</v>
      </c>
      <c r="AI67" s="41">
        <f t="shared" si="127"/>
        <v>0.74</v>
      </c>
      <c r="AJ67" s="41">
        <f t="shared" si="127"/>
        <v>0.74</v>
      </c>
      <c r="AK67" s="41">
        <f t="shared" si="127"/>
        <v>0.74</v>
      </c>
      <c r="AL67" s="41">
        <f t="shared" si="127"/>
        <v>0.74</v>
      </c>
      <c r="AM67" s="41">
        <f t="shared" si="127"/>
        <v>0.74</v>
      </c>
      <c r="AN67" s="41">
        <f t="shared" si="69"/>
        <v>0.74</v>
      </c>
      <c r="AO67" s="41">
        <f t="shared" si="104"/>
        <v>0.74</v>
      </c>
      <c r="AP67" s="41">
        <f t="shared" si="105"/>
        <v>0.74</v>
      </c>
      <c r="AQ67" s="41">
        <f t="shared" si="106"/>
        <v>0.74</v>
      </c>
      <c r="AR67" s="41">
        <f t="shared" si="107"/>
        <v>0.74</v>
      </c>
      <c r="AS67" s="41">
        <f t="shared" si="108"/>
        <v>0.74</v>
      </c>
      <c r="AT67" s="41">
        <f t="shared" si="109"/>
        <v>0.74</v>
      </c>
      <c r="AU67" s="41">
        <f t="shared" si="110"/>
        <v>0.74</v>
      </c>
      <c r="AV67" s="41">
        <f t="shared" si="111"/>
        <v>0.74</v>
      </c>
      <c r="AW67" s="41">
        <f t="shared" si="112"/>
        <v>0.74</v>
      </c>
      <c r="AX67" s="41">
        <f t="shared" si="113"/>
        <v>0.74</v>
      </c>
    </row>
    <row r="68" spans="1:50" ht="18" x14ac:dyDescent="0.35">
      <c r="A68" s="44" t="str">
        <f t="shared" si="114"/>
        <v>Nex_Other poultry (ducks)_Western Europe</v>
      </c>
      <c r="B68" s="2" t="s">
        <v>49</v>
      </c>
      <c r="C68" s="42" t="s">
        <v>552</v>
      </c>
      <c r="D68" s="2" t="s">
        <v>153</v>
      </c>
      <c r="E68" s="2" t="s">
        <v>90</v>
      </c>
      <c r="F68" s="2" t="s">
        <v>481</v>
      </c>
      <c r="G68" s="2" t="s">
        <v>142</v>
      </c>
      <c r="H68" s="2" t="s">
        <v>554</v>
      </c>
      <c r="I68" s="2"/>
      <c r="J68" s="41">
        <v>0.83</v>
      </c>
      <c r="K68" s="41">
        <f t="shared" si="65"/>
        <v>0.83</v>
      </c>
      <c r="L68" s="41">
        <f t="shared" si="122"/>
        <v>0.83</v>
      </c>
      <c r="M68" s="41">
        <f t="shared" si="122"/>
        <v>0.83</v>
      </c>
      <c r="N68" s="41">
        <f t="shared" si="122"/>
        <v>0.83</v>
      </c>
      <c r="O68" s="41">
        <f t="shared" si="122"/>
        <v>0.83</v>
      </c>
      <c r="P68" s="41">
        <f t="shared" si="122"/>
        <v>0.83</v>
      </c>
      <c r="Q68" s="41">
        <f t="shared" si="122"/>
        <v>0.83</v>
      </c>
      <c r="R68" s="41">
        <f t="shared" si="122"/>
        <v>0.83</v>
      </c>
      <c r="S68" s="41">
        <f t="shared" si="122"/>
        <v>0.83</v>
      </c>
      <c r="T68" s="41">
        <f t="shared" si="122"/>
        <v>0.83</v>
      </c>
      <c r="U68" s="41">
        <f t="shared" si="122"/>
        <v>0.83</v>
      </c>
      <c r="V68" s="41">
        <f t="shared" si="122"/>
        <v>0.83</v>
      </c>
      <c r="W68" s="41">
        <f t="shared" si="122"/>
        <v>0.83</v>
      </c>
      <c r="X68" s="41">
        <f t="shared" si="122"/>
        <v>0.83</v>
      </c>
      <c r="Y68" s="41">
        <f t="shared" si="122"/>
        <v>0.83</v>
      </c>
      <c r="Z68" s="41">
        <f t="shared" si="122"/>
        <v>0.83</v>
      </c>
      <c r="AA68" s="41">
        <f t="shared" si="122"/>
        <v>0.83</v>
      </c>
      <c r="AB68" s="41">
        <f t="shared" si="122"/>
        <v>0.83</v>
      </c>
      <c r="AC68" s="41">
        <f t="shared" si="122"/>
        <v>0.83</v>
      </c>
      <c r="AD68" s="41">
        <f t="shared" ref="AD68" si="128">AC68</f>
        <v>0.83</v>
      </c>
      <c r="AE68" s="41">
        <f t="shared" si="127"/>
        <v>0.83</v>
      </c>
      <c r="AF68" s="41">
        <f t="shared" si="127"/>
        <v>0.83</v>
      </c>
      <c r="AG68" s="41">
        <f t="shared" si="127"/>
        <v>0.83</v>
      </c>
      <c r="AH68" s="41">
        <f t="shared" si="127"/>
        <v>0.83</v>
      </c>
      <c r="AI68" s="41">
        <f t="shared" si="127"/>
        <v>0.83</v>
      </c>
      <c r="AJ68" s="41">
        <f t="shared" si="127"/>
        <v>0.83</v>
      </c>
      <c r="AK68" s="41">
        <f t="shared" si="127"/>
        <v>0.83</v>
      </c>
      <c r="AL68" s="41">
        <f t="shared" si="127"/>
        <v>0.83</v>
      </c>
      <c r="AM68" s="41">
        <f t="shared" si="127"/>
        <v>0.83</v>
      </c>
      <c r="AN68" s="41">
        <f t="shared" si="69"/>
        <v>0.83</v>
      </c>
      <c r="AO68" s="41">
        <f t="shared" si="104"/>
        <v>0.83</v>
      </c>
      <c r="AP68" s="41">
        <f t="shared" si="105"/>
        <v>0.83</v>
      </c>
      <c r="AQ68" s="41">
        <f t="shared" si="106"/>
        <v>0.83</v>
      </c>
      <c r="AR68" s="41">
        <f t="shared" si="107"/>
        <v>0.83</v>
      </c>
      <c r="AS68" s="41">
        <f t="shared" si="108"/>
        <v>0.83</v>
      </c>
      <c r="AT68" s="41">
        <f t="shared" si="109"/>
        <v>0.83</v>
      </c>
      <c r="AU68" s="41">
        <f t="shared" si="110"/>
        <v>0.83</v>
      </c>
      <c r="AV68" s="41">
        <f t="shared" si="111"/>
        <v>0.83</v>
      </c>
      <c r="AW68" s="41">
        <f t="shared" si="112"/>
        <v>0.83</v>
      </c>
      <c r="AX68" s="41">
        <f t="shared" si="113"/>
        <v>0.83</v>
      </c>
    </row>
    <row r="69" spans="1:50" ht="18" x14ac:dyDescent="0.35">
      <c r="A69" s="44" t="str">
        <f t="shared" si="114"/>
        <v>Nex_Other poultry (geese)_Western Europe</v>
      </c>
      <c r="B69" s="2" t="s">
        <v>49</v>
      </c>
      <c r="C69" s="42" t="s">
        <v>552</v>
      </c>
      <c r="D69" s="2" t="s">
        <v>153</v>
      </c>
      <c r="E69" s="2" t="s">
        <v>88</v>
      </c>
      <c r="F69" s="2" t="s">
        <v>481</v>
      </c>
      <c r="G69" s="2" t="s">
        <v>142</v>
      </c>
      <c r="H69" s="2" t="s">
        <v>558</v>
      </c>
      <c r="I69" s="35"/>
      <c r="J69" s="14">
        <f>J68</f>
        <v>0.83</v>
      </c>
      <c r="K69" s="14">
        <f t="shared" si="65"/>
        <v>0.83</v>
      </c>
      <c r="L69" s="14">
        <f t="shared" si="122"/>
        <v>0.83</v>
      </c>
      <c r="M69" s="14">
        <f t="shared" si="122"/>
        <v>0.83</v>
      </c>
      <c r="N69" s="14">
        <f t="shared" si="122"/>
        <v>0.83</v>
      </c>
      <c r="O69" s="14">
        <f t="shared" si="122"/>
        <v>0.83</v>
      </c>
      <c r="P69" s="14">
        <f t="shared" si="122"/>
        <v>0.83</v>
      </c>
      <c r="Q69" s="14">
        <f t="shared" si="122"/>
        <v>0.83</v>
      </c>
      <c r="R69" s="14">
        <f t="shared" si="122"/>
        <v>0.83</v>
      </c>
      <c r="S69" s="14">
        <f t="shared" si="122"/>
        <v>0.83</v>
      </c>
      <c r="T69" s="14">
        <f t="shared" si="122"/>
        <v>0.83</v>
      </c>
      <c r="U69" s="14">
        <f t="shared" si="122"/>
        <v>0.83</v>
      </c>
      <c r="V69" s="14">
        <f t="shared" si="122"/>
        <v>0.83</v>
      </c>
      <c r="W69" s="14">
        <f t="shared" si="122"/>
        <v>0.83</v>
      </c>
      <c r="X69" s="14">
        <f t="shared" si="122"/>
        <v>0.83</v>
      </c>
      <c r="Y69" s="14">
        <f t="shared" si="122"/>
        <v>0.83</v>
      </c>
      <c r="Z69" s="14">
        <f t="shared" si="122"/>
        <v>0.83</v>
      </c>
      <c r="AA69" s="14">
        <f t="shared" si="122"/>
        <v>0.83</v>
      </c>
      <c r="AB69" s="14">
        <f t="shared" si="122"/>
        <v>0.83</v>
      </c>
      <c r="AC69" s="14">
        <f t="shared" si="122"/>
        <v>0.83</v>
      </c>
      <c r="AD69" s="14">
        <f t="shared" ref="AD69" si="129">AC69</f>
        <v>0.83</v>
      </c>
      <c r="AE69" s="14">
        <f t="shared" si="127"/>
        <v>0.83</v>
      </c>
      <c r="AF69" s="14">
        <f t="shared" si="127"/>
        <v>0.83</v>
      </c>
      <c r="AG69" s="14">
        <f t="shared" si="127"/>
        <v>0.83</v>
      </c>
      <c r="AH69" s="14">
        <f t="shared" si="127"/>
        <v>0.83</v>
      </c>
      <c r="AI69" s="14">
        <f t="shared" si="127"/>
        <v>0.83</v>
      </c>
      <c r="AJ69" s="14">
        <f t="shared" si="127"/>
        <v>0.83</v>
      </c>
      <c r="AK69" s="14">
        <f t="shared" si="127"/>
        <v>0.83</v>
      </c>
      <c r="AL69" s="14">
        <f t="shared" si="127"/>
        <v>0.83</v>
      </c>
      <c r="AM69" s="14">
        <f t="shared" si="127"/>
        <v>0.83</v>
      </c>
      <c r="AN69" s="14">
        <f t="shared" si="69"/>
        <v>0.83</v>
      </c>
      <c r="AO69" s="14">
        <f t="shared" si="104"/>
        <v>0.83</v>
      </c>
      <c r="AP69" s="14">
        <f t="shared" si="105"/>
        <v>0.83</v>
      </c>
      <c r="AQ69" s="14">
        <f t="shared" si="106"/>
        <v>0.83</v>
      </c>
      <c r="AR69" s="14">
        <f t="shared" si="107"/>
        <v>0.83</v>
      </c>
      <c r="AS69" s="14">
        <f t="shared" si="108"/>
        <v>0.83</v>
      </c>
      <c r="AT69" s="14">
        <f t="shared" si="109"/>
        <v>0.83</v>
      </c>
      <c r="AU69" s="14">
        <f t="shared" si="110"/>
        <v>0.83</v>
      </c>
      <c r="AV69" s="14">
        <f t="shared" si="111"/>
        <v>0.83</v>
      </c>
      <c r="AW69" s="14">
        <f t="shared" si="112"/>
        <v>0.83</v>
      </c>
      <c r="AX69" s="14">
        <f t="shared" si="113"/>
        <v>0.83</v>
      </c>
    </row>
    <row r="70" spans="1:50" ht="18" x14ac:dyDescent="0.35">
      <c r="A70" s="44" t="str">
        <f t="shared" si="114"/>
        <v>Nex_Other animals (fur animals)_Western Europe</v>
      </c>
      <c r="B70" s="2" t="s">
        <v>49</v>
      </c>
      <c r="C70" s="42" t="s">
        <v>552</v>
      </c>
      <c r="D70" s="2" t="s">
        <v>153</v>
      </c>
      <c r="E70" s="2" t="s">
        <v>108</v>
      </c>
      <c r="F70" s="2" t="s">
        <v>481</v>
      </c>
      <c r="G70" s="2" t="s">
        <v>142</v>
      </c>
      <c r="H70" s="2" t="s">
        <v>557</v>
      </c>
      <c r="I70" s="403" t="s">
        <v>750</v>
      </c>
      <c r="J70" s="41" cm="1">
        <f t="array" aca="1" ref="J70" ca="1">(8.1*(1000/365))/VLOOKUP("Animal Weight_"&amp;$E70&amp;"_"&amp;G70,DefaultParameters,MATCH(J$3,'Default Parameters'!$3:$3,0),FALSE)</f>
        <v>13.869863013698629</v>
      </c>
      <c r="K70" s="41">
        <f t="shared" ca="1" si="122"/>
        <v>13.869863013698629</v>
      </c>
      <c r="L70" s="41">
        <f t="shared" ca="1" si="122"/>
        <v>13.869863013698629</v>
      </c>
      <c r="M70" s="41">
        <f t="shared" ca="1" si="122"/>
        <v>13.869863013698629</v>
      </c>
      <c r="N70" s="41">
        <f t="shared" ca="1" si="122"/>
        <v>13.869863013698629</v>
      </c>
      <c r="O70" s="41">
        <f t="shared" ca="1" si="122"/>
        <v>13.869863013698629</v>
      </c>
      <c r="P70" s="41">
        <f t="shared" ca="1" si="122"/>
        <v>13.869863013698629</v>
      </c>
      <c r="Q70" s="41">
        <f t="shared" ca="1" si="122"/>
        <v>13.869863013698629</v>
      </c>
      <c r="R70" s="41">
        <f t="shared" ca="1" si="122"/>
        <v>13.869863013698629</v>
      </c>
      <c r="S70" s="41">
        <f t="shared" ca="1" si="122"/>
        <v>13.869863013698629</v>
      </c>
      <c r="T70" s="41">
        <f t="shared" ca="1" si="122"/>
        <v>13.869863013698629</v>
      </c>
      <c r="U70" s="41">
        <f t="shared" ca="1" si="122"/>
        <v>13.869863013698629</v>
      </c>
      <c r="V70" s="41">
        <f t="shared" ca="1" si="122"/>
        <v>13.869863013698629</v>
      </c>
      <c r="W70" s="41">
        <f t="shared" ca="1" si="122"/>
        <v>13.869863013698629</v>
      </c>
      <c r="X70" s="41">
        <f t="shared" ca="1" si="122"/>
        <v>13.869863013698629</v>
      </c>
      <c r="Y70" s="41">
        <f t="shared" ca="1" si="122"/>
        <v>13.869863013698629</v>
      </c>
      <c r="Z70" s="41">
        <f t="shared" ca="1" si="122"/>
        <v>13.869863013698629</v>
      </c>
      <c r="AA70" s="41">
        <f t="shared" ca="1" si="122"/>
        <v>13.869863013698629</v>
      </c>
      <c r="AB70" s="41">
        <f t="shared" ca="1" si="122"/>
        <v>13.869863013698629</v>
      </c>
      <c r="AC70" s="41">
        <f t="shared" ca="1" si="122"/>
        <v>13.869863013698629</v>
      </c>
      <c r="AD70" s="41">
        <f t="shared" ref="AD70" ca="1" si="130">AC70</f>
        <v>13.869863013698629</v>
      </c>
      <c r="AE70" s="41">
        <f t="shared" ca="1" si="127"/>
        <v>13.869863013698629</v>
      </c>
      <c r="AF70" s="41">
        <f t="shared" ca="1" si="127"/>
        <v>13.869863013698629</v>
      </c>
      <c r="AG70" s="41">
        <f t="shared" ca="1" si="127"/>
        <v>13.869863013698629</v>
      </c>
      <c r="AH70" s="41">
        <f t="shared" ca="1" si="127"/>
        <v>13.869863013698629</v>
      </c>
      <c r="AI70" s="41">
        <f t="shared" ca="1" si="127"/>
        <v>13.869863013698629</v>
      </c>
      <c r="AJ70" s="41">
        <f t="shared" ca="1" si="127"/>
        <v>13.869863013698629</v>
      </c>
      <c r="AK70" s="41">
        <f t="shared" ca="1" si="127"/>
        <v>13.869863013698629</v>
      </c>
      <c r="AL70" s="41">
        <f t="shared" ca="1" si="127"/>
        <v>13.869863013698629</v>
      </c>
      <c r="AM70" s="41">
        <f t="shared" ca="1" si="127"/>
        <v>13.869863013698629</v>
      </c>
      <c r="AN70" s="41">
        <f t="shared" ca="1" si="69"/>
        <v>13.869863013698629</v>
      </c>
      <c r="AO70" s="41">
        <f t="shared" ca="1" si="104"/>
        <v>13.869863013698629</v>
      </c>
      <c r="AP70" s="41">
        <f t="shared" ca="1" si="105"/>
        <v>13.869863013698629</v>
      </c>
      <c r="AQ70" s="41">
        <f t="shared" ca="1" si="106"/>
        <v>13.869863013698629</v>
      </c>
      <c r="AR70" s="41">
        <f t="shared" ca="1" si="107"/>
        <v>13.869863013698629</v>
      </c>
      <c r="AS70" s="41">
        <f t="shared" ca="1" si="108"/>
        <v>13.869863013698629</v>
      </c>
      <c r="AT70" s="41">
        <f t="shared" ca="1" si="109"/>
        <v>13.869863013698629</v>
      </c>
      <c r="AU70" s="41">
        <f t="shared" ca="1" si="110"/>
        <v>13.869863013698629</v>
      </c>
      <c r="AV70" s="41">
        <f t="shared" ca="1" si="111"/>
        <v>13.869863013698629</v>
      </c>
      <c r="AW70" s="41">
        <f t="shared" ca="1" si="112"/>
        <v>13.869863013698629</v>
      </c>
      <c r="AX70" s="41">
        <f t="shared" ca="1" si="113"/>
        <v>13.869863013698629</v>
      </c>
    </row>
    <row r="71" spans="1:50" ht="18" x14ac:dyDescent="0.35">
      <c r="A71" s="44" t="str">
        <f t="shared" si="114"/>
        <v>Nex_Dairy cattle_Eastern Europe</v>
      </c>
      <c r="B71" s="2" t="s">
        <v>49</v>
      </c>
      <c r="C71" s="42" t="s">
        <v>552</v>
      </c>
      <c r="D71" s="2" t="s">
        <v>153</v>
      </c>
      <c r="E71" s="2" t="s">
        <v>75</v>
      </c>
      <c r="F71" s="2" t="s">
        <v>481</v>
      </c>
      <c r="G71" s="2" t="s">
        <v>143</v>
      </c>
      <c r="H71" s="2" t="s">
        <v>554</v>
      </c>
      <c r="I71" s="401"/>
      <c r="J71" s="41">
        <v>0.35</v>
      </c>
      <c r="K71" s="41">
        <f t="shared" si="65"/>
        <v>0.35</v>
      </c>
      <c r="L71" s="41">
        <f t="shared" si="122"/>
        <v>0.35</v>
      </c>
      <c r="M71" s="41">
        <f t="shared" si="122"/>
        <v>0.35</v>
      </c>
      <c r="N71" s="41">
        <f t="shared" si="122"/>
        <v>0.35</v>
      </c>
      <c r="O71" s="41">
        <f t="shared" si="122"/>
        <v>0.35</v>
      </c>
      <c r="P71" s="41">
        <f t="shared" si="122"/>
        <v>0.35</v>
      </c>
      <c r="Q71" s="41">
        <f t="shared" si="122"/>
        <v>0.35</v>
      </c>
      <c r="R71" s="41">
        <f t="shared" si="122"/>
        <v>0.35</v>
      </c>
      <c r="S71" s="41">
        <f t="shared" si="122"/>
        <v>0.35</v>
      </c>
      <c r="T71" s="41">
        <f t="shared" si="122"/>
        <v>0.35</v>
      </c>
      <c r="U71" s="41">
        <f t="shared" si="122"/>
        <v>0.35</v>
      </c>
      <c r="V71" s="41">
        <f t="shared" si="122"/>
        <v>0.35</v>
      </c>
      <c r="W71" s="41">
        <f t="shared" si="122"/>
        <v>0.35</v>
      </c>
      <c r="X71" s="41">
        <f t="shared" si="122"/>
        <v>0.35</v>
      </c>
      <c r="Y71" s="41">
        <f t="shared" si="122"/>
        <v>0.35</v>
      </c>
      <c r="Z71" s="41">
        <f t="shared" si="122"/>
        <v>0.35</v>
      </c>
      <c r="AA71" s="41">
        <f t="shared" si="122"/>
        <v>0.35</v>
      </c>
      <c r="AB71" s="41">
        <f t="shared" si="122"/>
        <v>0.35</v>
      </c>
      <c r="AC71" s="41">
        <f t="shared" si="122"/>
        <v>0.35</v>
      </c>
      <c r="AD71" s="41">
        <f t="shared" ref="AD71" si="131">AC71</f>
        <v>0.35</v>
      </c>
      <c r="AE71" s="41">
        <f t="shared" si="127"/>
        <v>0.35</v>
      </c>
      <c r="AF71" s="41">
        <f t="shared" si="127"/>
        <v>0.35</v>
      </c>
      <c r="AG71" s="41">
        <f t="shared" si="127"/>
        <v>0.35</v>
      </c>
      <c r="AH71" s="41">
        <f t="shared" si="127"/>
        <v>0.35</v>
      </c>
      <c r="AI71" s="41">
        <f t="shared" si="127"/>
        <v>0.35</v>
      </c>
      <c r="AJ71" s="41">
        <f t="shared" si="127"/>
        <v>0.35</v>
      </c>
      <c r="AK71" s="41">
        <f t="shared" si="127"/>
        <v>0.35</v>
      </c>
      <c r="AL71" s="41">
        <f t="shared" si="127"/>
        <v>0.35</v>
      </c>
      <c r="AM71" s="41">
        <f t="shared" si="127"/>
        <v>0.35</v>
      </c>
      <c r="AN71" s="41">
        <f t="shared" si="69"/>
        <v>0.35</v>
      </c>
      <c r="AO71" s="41">
        <f t="shared" si="104"/>
        <v>0.35</v>
      </c>
      <c r="AP71" s="41">
        <f t="shared" si="105"/>
        <v>0.35</v>
      </c>
      <c r="AQ71" s="41">
        <f t="shared" si="106"/>
        <v>0.35</v>
      </c>
      <c r="AR71" s="41">
        <f t="shared" si="107"/>
        <v>0.35</v>
      </c>
      <c r="AS71" s="41">
        <f t="shared" si="108"/>
        <v>0.35</v>
      </c>
      <c r="AT71" s="41">
        <f t="shared" si="109"/>
        <v>0.35</v>
      </c>
      <c r="AU71" s="41">
        <f t="shared" si="110"/>
        <v>0.35</v>
      </c>
      <c r="AV71" s="41">
        <f t="shared" si="111"/>
        <v>0.35</v>
      </c>
      <c r="AW71" s="41">
        <f t="shared" si="112"/>
        <v>0.35</v>
      </c>
      <c r="AX71" s="41">
        <f t="shared" si="113"/>
        <v>0.35</v>
      </c>
    </row>
    <row r="72" spans="1:50" ht="18" x14ac:dyDescent="0.35">
      <c r="A72" s="44" t="str">
        <f t="shared" si="114"/>
        <v>Nex_Non-dairy cattle_Eastern Europe</v>
      </c>
      <c r="B72" s="2" t="s">
        <v>49</v>
      </c>
      <c r="C72" s="42" t="s">
        <v>552</v>
      </c>
      <c r="D72" s="2" t="s">
        <v>153</v>
      </c>
      <c r="E72" s="2" t="s">
        <v>77</v>
      </c>
      <c r="F72" s="2" t="s">
        <v>481</v>
      </c>
      <c r="G72" s="2" t="s">
        <v>143</v>
      </c>
      <c r="H72" s="2" t="s">
        <v>554</v>
      </c>
      <c r="I72" s="401"/>
      <c r="J72" s="41">
        <v>0.35</v>
      </c>
      <c r="K72" s="41">
        <f t="shared" si="65"/>
        <v>0.35</v>
      </c>
      <c r="L72" s="41">
        <f t="shared" si="122"/>
        <v>0.35</v>
      </c>
      <c r="M72" s="41">
        <f t="shared" si="122"/>
        <v>0.35</v>
      </c>
      <c r="N72" s="41">
        <f t="shared" si="122"/>
        <v>0.35</v>
      </c>
      <c r="O72" s="41">
        <f t="shared" si="122"/>
        <v>0.35</v>
      </c>
      <c r="P72" s="41">
        <f t="shared" si="122"/>
        <v>0.35</v>
      </c>
      <c r="Q72" s="41">
        <f t="shared" si="122"/>
        <v>0.35</v>
      </c>
      <c r="R72" s="41">
        <f t="shared" si="122"/>
        <v>0.35</v>
      </c>
      <c r="S72" s="41">
        <f t="shared" si="122"/>
        <v>0.35</v>
      </c>
      <c r="T72" s="41">
        <f t="shared" si="122"/>
        <v>0.35</v>
      </c>
      <c r="U72" s="41">
        <f t="shared" si="122"/>
        <v>0.35</v>
      </c>
      <c r="V72" s="41">
        <f t="shared" si="122"/>
        <v>0.35</v>
      </c>
      <c r="W72" s="41">
        <f t="shared" si="122"/>
        <v>0.35</v>
      </c>
      <c r="X72" s="41">
        <f t="shared" si="122"/>
        <v>0.35</v>
      </c>
      <c r="Y72" s="41">
        <f t="shared" si="122"/>
        <v>0.35</v>
      </c>
      <c r="Z72" s="41">
        <f t="shared" si="122"/>
        <v>0.35</v>
      </c>
      <c r="AA72" s="41">
        <f t="shared" si="122"/>
        <v>0.35</v>
      </c>
      <c r="AB72" s="41">
        <f t="shared" si="122"/>
        <v>0.35</v>
      </c>
      <c r="AC72" s="41">
        <f t="shared" si="122"/>
        <v>0.35</v>
      </c>
      <c r="AD72" s="41">
        <f t="shared" ref="AD72" si="132">AC72</f>
        <v>0.35</v>
      </c>
      <c r="AE72" s="41">
        <f t="shared" si="127"/>
        <v>0.35</v>
      </c>
      <c r="AF72" s="41">
        <f t="shared" si="127"/>
        <v>0.35</v>
      </c>
      <c r="AG72" s="41">
        <f t="shared" si="127"/>
        <v>0.35</v>
      </c>
      <c r="AH72" s="41">
        <f t="shared" si="127"/>
        <v>0.35</v>
      </c>
      <c r="AI72" s="41">
        <f t="shared" si="127"/>
        <v>0.35</v>
      </c>
      <c r="AJ72" s="41">
        <f t="shared" si="127"/>
        <v>0.35</v>
      </c>
      <c r="AK72" s="41">
        <f t="shared" si="127"/>
        <v>0.35</v>
      </c>
      <c r="AL72" s="41">
        <f t="shared" si="127"/>
        <v>0.35</v>
      </c>
      <c r="AM72" s="41">
        <f t="shared" si="127"/>
        <v>0.35</v>
      </c>
      <c r="AN72" s="41">
        <f t="shared" si="69"/>
        <v>0.35</v>
      </c>
      <c r="AO72" s="41">
        <f t="shared" si="104"/>
        <v>0.35</v>
      </c>
      <c r="AP72" s="41">
        <f t="shared" si="105"/>
        <v>0.35</v>
      </c>
      <c r="AQ72" s="41">
        <f t="shared" si="106"/>
        <v>0.35</v>
      </c>
      <c r="AR72" s="41">
        <f t="shared" si="107"/>
        <v>0.35</v>
      </c>
      <c r="AS72" s="41">
        <f t="shared" si="108"/>
        <v>0.35</v>
      </c>
      <c r="AT72" s="41">
        <f t="shared" si="109"/>
        <v>0.35</v>
      </c>
      <c r="AU72" s="41">
        <f t="shared" si="110"/>
        <v>0.35</v>
      </c>
      <c r="AV72" s="41">
        <f t="shared" si="111"/>
        <v>0.35</v>
      </c>
      <c r="AW72" s="41">
        <f t="shared" si="112"/>
        <v>0.35</v>
      </c>
      <c r="AX72" s="41">
        <f t="shared" si="113"/>
        <v>0.35</v>
      </c>
    </row>
    <row r="73" spans="1:50" ht="18" x14ac:dyDescent="0.35">
      <c r="A73" s="44" t="str">
        <f t="shared" si="114"/>
        <v>Nex_Non-dairy cattle (calves)_Eastern Europe</v>
      </c>
      <c r="B73" s="2" t="s">
        <v>49</v>
      </c>
      <c r="C73" s="42" t="s">
        <v>552</v>
      </c>
      <c r="D73" s="2" t="s">
        <v>153</v>
      </c>
      <c r="E73" s="2" t="s">
        <v>78</v>
      </c>
      <c r="F73" s="2" t="s">
        <v>481</v>
      </c>
      <c r="G73" s="2" t="s">
        <v>143</v>
      </c>
      <c r="H73" s="2" t="s">
        <v>554</v>
      </c>
      <c r="I73" s="401"/>
      <c r="J73" s="41">
        <v>0.35</v>
      </c>
      <c r="K73" s="41">
        <f t="shared" si="65"/>
        <v>0.35</v>
      </c>
      <c r="L73" s="41">
        <f t="shared" si="122"/>
        <v>0.35</v>
      </c>
      <c r="M73" s="41">
        <f t="shared" si="122"/>
        <v>0.35</v>
      </c>
      <c r="N73" s="41">
        <f t="shared" si="122"/>
        <v>0.35</v>
      </c>
      <c r="O73" s="41">
        <f t="shared" si="122"/>
        <v>0.35</v>
      </c>
      <c r="P73" s="41">
        <f t="shared" si="122"/>
        <v>0.35</v>
      </c>
      <c r="Q73" s="41">
        <f t="shared" si="122"/>
        <v>0.35</v>
      </c>
      <c r="R73" s="41">
        <f t="shared" si="122"/>
        <v>0.35</v>
      </c>
      <c r="S73" s="41">
        <f t="shared" si="122"/>
        <v>0.35</v>
      </c>
      <c r="T73" s="41">
        <f t="shared" si="122"/>
        <v>0.35</v>
      </c>
      <c r="U73" s="41">
        <f t="shared" si="122"/>
        <v>0.35</v>
      </c>
      <c r="V73" s="41">
        <f t="shared" si="122"/>
        <v>0.35</v>
      </c>
      <c r="W73" s="41">
        <f t="shared" si="122"/>
        <v>0.35</v>
      </c>
      <c r="X73" s="41">
        <f t="shared" si="122"/>
        <v>0.35</v>
      </c>
      <c r="Y73" s="41">
        <f t="shared" si="122"/>
        <v>0.35</v>
      </c>
      <c r="Z73" s="41">
        <f t="shared" si="122"/>
        <v>0.35</v>
      </c>
      <c r="AA73" s="41">
        <f t="shared" si="122"/>
        <v>0.35</v>
      </c>
      <c r="AB73" s="41">
        <f t="shared" si="122"/>
        <v>0.35</v>
      </c>
      <c r="AC73" s="41">
        <f t="shared" si="122"/>
        <v>0.35</v>
      </c>
      <c r="AD73" s="41">
        <f t="shared" ref="AD73" si="133">AC73</f>
        <v>0.35</v>
      </c>
      <c r="AE73" s="41">
        <f t="shared" si="127"/>
        <v>0.35</v>
      </c>
      <c r="AF73" s="41">
        <f t="shared" si="127"/>
        <v>0.35</v>
      </c>
      <c r="AG73" s="41">
        <f t="shared" si="127"/>
        <v>0.35</v>
      </c>
      <c r="AH73" s="41">
        <f t="shared" si="127"/>
        <v>0.35</v>
      </c>
      <c r="AI73" s="41">
        <f t="shared" si="127"/>
        <v>0.35</v>
      </c>
      <c r="AJ73" s="41">
        <f t="shared" si="127"/>
        <v>0.35</v>
      </c>
      <c r="AK73" s="41">
        <f t="shared" si="127"/>
        <v>0.35</v>
      </c>
      <c r="AL73" s="41">
        <f t="shared" si="127"/>
        <v>0.35</v>
      </c>
      <c r="AM73" s="41">
        <f t="shared" si="127"/>
        <v>0.35</v>
      </c>
      <c r="AN73" s="41">
        <f t="shared" si="69"/>
        <v>0.35</v>
      </c>
      <c r="AO73" s="41">
        <f t="shared" si="104"/>
        <v>0.35</v>
      </c>
      <c r="AP73" s="41">
        <f t="shared" si="105"/>
        <v>0.35</v>
      </c>
      <c r="AQ73" s="41">
        <f t="shared" si="106"/>
        <v>0.35</v>
      </c>
      <c r="AR73" s="41">
        <f t="shared" si="107"/>
        <v>0.35</v>
      </c>
      <c r="AS73" s="41">
        <f t="shared" si="108"/>
        <v>0.35</v>
      </c>
      <c r="AT73" s="41">
        <f t="shared" si="109"/>
        <v>0.35</v>
      </c>
      <c r="AU73" s="41">
        <f t="shared" si="110"/>
        <v>0.35</v>
      </c>
      <c r="AV73" s="41">
        <f t="shared" si="111"/>
        <v>0.35</v>
      </c>
      <c r="AW73" s="41">
        <f t="shared" si="112"/>
        <v>0.35</v>
      </c>
      <c r="AX73" s="41">
        <f t="shared" si="113"/>
        <v>0.35</v>
      </c>
    </row>
    <row r="74" spans="1:50" ht="18" x14ac:dyDescent="0.35">
      <c r="A74" s="44" t="str">
        <f t="shared" si="114"/>
        <v>Nex_Sheep_Eastern Europe</v>
      </c>
      <c r="B74" s="2" t="s">
        <v>49</v>
      </c>
      <c r="C74" s="42" t="s">
        <v>552</v>
      </c>
      <c r="D74" s="2" t="s">
        <v>153</v>
      </c>
      <c r="E74" s="2" t="s">
        <v>79</v>
      </c>
      <c r="F74" s="2" t="s">
        <v>481</v>
      </c>
      <c r="G74" s="2" t="s">
        <v>143</v>
      </c>
      <c r="H74" s="2" t="s">
        <v>554</v>
      </c>
      <c r="I74" s="401"/>
      <c r="J74" s="41">
        <v>0.9</v>
      </c>
      <c r="K74" s="41">
        <f t="shared" si="65"/>
        <v>0.9</v>
      </c>
      <c r="L74" s="41">
        <f t="shared" si="122"/>
        <v>0.9</v>
      </c>
      <c r="M74" s="41">
        <f t="shared" si="122"/>
        <v>0.9</v>
      </c>
      <c r="N74" s="41">
        <f t="shared" si="122"/>
        <v>0.9</v>
      </c>
      <c r="O74" s="41">
        <f t="shared" si="122"/>
        <v>0.9</v>
      </c>
      <c r="P74" s="41">
        <f t="shared" si="122"/>
        <v>0.9</v>
      </c>
      <c r="Q74" s="41">
        <f t="shared" si="122"/>
        <v>0.9</v>
      </c>
      <c r="R74" s="41">
        <f t="shared" si="122"/>
        <v>0.9</v>
      </c>
      <c r="S74" s="41">
        <f t="shared" si="122"/>
        <v>0.9</v>
      </c>
      <c r="T74" s="41">
        <f t="shared" si="122"/>
        <v>0.9</v>
      </c>
      <c r="U74" s="41">
        <f t="shared" si="122"/>
        <v>0.9</v>
      </c>
      <c r="V74" s="41">
        <f t="shared" si="122"/>
        <v>0.9</v>
      </c>
      <c r="W74" s="41">
        <f t="shared" si="122"/>
        <v>0.9</v>
      </c>
      <c r="X74" s="41">
        <f t="shared" si="122"/>
        <v>0.9</v>
      </c>
      <c r="Y74" s="41">
        <f t="shared" si="122"/>
        <v>0.9</v>
      </c>
      <c r="Z74" s="41">
        <f t="shared" si="122"/>
        <v>0.9</v>
      </c>
      <c r="AA74" s="41">
        <f t="shared" si="122"/>
        <v>0.9</v>
      </c>
      <c r="AB74" s="41">
        <f t="shared" si="122"/>
        <v>0.9</v>
      </c>
      <c r="AC74" s="41">
        <f t="shared" si="122"/>
        <v>0.9</v>
      </c>
      <c r="AD74" s="41">
        <f t="shared" ref="AD74" si="134">AC74</f>
        <v>0.9</v>
      </c>
      <c r="AE74" s="41">
        <f t="shared" si="127"/>
        <v>0.9</v>
      </c>
      <c r="AF74" s="41">
        <f t="shared" si="127"/>
        <v>0.9</v>
      </c>
      <c r="AG74" s="41">
        <f t="shared" si="127"/>
        <v>0.9</v>
      </c>
      <c r="AH74" s="41">
        <f t="shared" si="127"/>
        <v>0.9</v>
      </c>
      <c r="AI74" s="41">
        <f t="shared" si="127"/>
        <v>0.9</v>
      </c>
      <c r="AJ74" s="41">
        <f t="shared" si="127"/>
        <v>0.9</v>
      </c>
      <c r="AK74" s="41">
        <f t="shared" si="127"/>
        <v>0.9</v>
      </c>
      <c r="AL74" s="41">
        <f t="shared" si="127"/>
        <v>0.9</v>
      </c>
      <c r="AM74" s="41">
        <f t="shared" si="127"/>
        <v>0.9</v>
      </c>
      <c r="AN74" s="41">
        <f t="shared" si="69"/>
        <v>0.9</v>
      </c>
      <c r="AO74" s="41">
        <f t="shared" si="104"/>
        <v>0.9</v>
      </c>
      <c r="AP74" s="41">
        <f t="shared" si="105"/>
        <v>0.9</v>
      </c>
      <c r="AQ74" s="41">
        <f t="shared" si="106"/>
        <v>0.9</v>
      </c>
      <c r="AR74" s="41">
        <f t="shared" si="107"/>
        <v>0.9</v>
      </c>
      <c r="AS74" s="41">
        <f t="shared" si="108"/>
        <v>0.9</v>
      </c>
      <c r="AT74" s="41">
        <f t="shared" si="109"/>
        <v>0.9</v>
      </c>
      <c r="AU74" s="41">
        <f t="shared" si="110"/>
        <v>0.9</v>
      </c>
      <c r="AV74" s="41">
        <f t="shared" si="111"/>
        <v>0.9</v>
      </c>
      <c r="AW74" s="41">
        <f t="shared" si="112"/>
        <v>0.9</v>
      </c>
      <c r="AX74" s="41">
        <f t="shared" si="113"/>
        <v>0.9</v>
      </c>
    </row>
    <row r="75" spans="1:50" ht="18" x14ac:dyDescent="0.35">
      <c r="A75" s="44" t="str">
        <f t="shared" si="114"/>
        <v>Nex_Swine (finishing pigs)_Eastern Europe</v>
      </c>
      <c r="B75" s="2" t="s">
        <v>49</v>
      </c>
      <c r="C75" s="42" t="s">
        <v>552</v>
      </c>
      <c r="D75" s="2" t="s">
        <v>153</v>
      </c>
      <c r="E75" s="2" t="s">
        <v>538</v>
      </c>
      <c r="F75" s="2" t="s">
        <v>481</v>
      </c>
      <c r="G75" s="2" t="s">
        <v>143</v>
      </c>
      <c r="H75" s="2" t="s">
        <v>554</v>
      </c>
      <c r="I75" s="401"/>
      <c r="J75" s="41">
        <v>0.55000000000000004</v>
      </c>
      <c r="K75" s="41">
        <f t="shared" si="65"/>
        <v>0.55000000000000004</v>
      </c>
      <c r="L75" s="41">
        <f t="shared" si="122"/>
        <v>0.55000000000000004</v>
      </c>
      <c r="M75" s="41">
        <f t="shared" si="122"/>
        <v>0.55000000000000004</v>
      </c>
      <c r="N75" s="41">
        <f t="shared" si="122"/>
        <v>0.55000000000000004</v>
      </c>
      <c r="O75" s="41">
        <f t="shared" si="122"/>
        <v>0.55000000000000004</v>
      </c>
      <c r="P75" s="41">
        <f t="shared" si="122"/>
        <v>0.55000000000000004</v>
      </c>
      <c r="Q75" s="41">
        <f t="shared" si="122"/>
        <v>0.55000000000000004</v>
      </c>
      <c r="R75" s="41">
        <f t="shared" si="122"/>
        <v>0.55000000000000004</v>
      </c>
      <c r="S75" s="41">
        <f t="shared" si="122"/>
        <v>0.55000000000000004</v>
      </c>
      <c r="T75" s="41">
        <f t="shared" si="122"/>
        <v>0.55000000000000004</v>
      </c>
      <c r="U75" s="41">
        <f t="shared" si="122"/>
        <v>0.55000000000000004</v>
      </c>
      <c r="V75" s="41">
        <f t="shared" si="122"/>
        <v>0.55000000000000004</v>
      </c>
      <c r="W75" s="41">
        <f t="shared" si="122"/>
        <v>0.55000000000000004</v>
      </c>
      <c r="X75" s="41">
        <f t="shared" si="122"/>
        <v>0.55000000000000004</v>
      </c>
      <c r="Y75" s="41">
        <f t="shared" si="122"/>
        <v>0.55000000000000004</v>
      </c>
      <c r="Z75" s="41">
        <f t="shared" si="122"/>
        <v>0.55000000000000004</v>
      </c>
      <c r="AA75" s="41">
        <f t="shared" si="122"/>
        <v>0.55000000000000004</v>
      </c>
      <c r="AB75" s="41">
        <f t="shared" si="122"/>
        <v>0.55000000000000004</v>
      </c>
      <c r="AC75" s="41">
        <f t="shared" si="122"/>
        <v>0.55000000000000004</v>
      </c>
      <c r="AD75" s="41">
        <f t="shared" ref="AD75" si="135">AC75</f>
        <v>0.55000000000000004</v>
      </c>
      <c r="AE75" s="41">
        <f t="shared" si="127"/>
        <v>0.55000000000000004</v>
      </c>
      <c r="AF75" s="41">
        <f t="shared" si="127"/>
        <v>0.55000000000000004</v>
      </c>
      <c r="AG75" s="41">
        <f t="shared" si="127"/>
        <v>0.55000000000000004</v>
      </c>
      <c r="AH75" s="41">
        <f t="shared" si="127"/>
        <v>0.55000000000000004</v>
      </c>
      <c r="AI75" s="41">
        <f t="shared" si="127"/>
        <v>0.55000000000000004</v>
      </c>
      <c r="AJ75" s="41">
        <f t="shared" si="127"/>
        <v>0.55000000000000004</v>
      </c>
      <c r="AK75" s="41">
        <f t="shared" si="127"/>
        <v>0.55000000000000004</v>
      </c>
      <c r="AL75" s="41">
        <f t="shared" si="127"/>
        <v>0.55000000000000004</v>
      </c>
      <c r="AM75" s="41">
        <f t="shared" si="127"/>
        <v>0.55000000000000004</v>
      </c>
      <c r="AN75" s="41">
        <f t="shared" si="69"/>
        <v>0.55000000000000004</v>
      </c>
      <c r="AO75" s="41">
        <f t="shared" si="104"/>
        <v>0.55000000000000004</v>
      </c>
      <c r="AP75" s="41">
        <f t="shared" si="105"/>
        <v>0.55000000000000004</v>
      </c>
      <c r="AQ75" s="41">
        <f t="shared" si="106"/>
        <v>0.55000000000000004</v>
      </c>
      <c r="AR75" s="41">
        <f t="shared" si="107"/>
        <v>0.55000000000000004</v>
      </c>
      <c r="AS75" s="41">
        <f t="shared" si="108"/>
        <v>0.55000000000000004</v>
      </c>
      <c r="AT75" s="41">
        <f t="shared" si="109"/>
        <v>0.55000000000000004</v>
      </c>
      <c r="AU75" s="41">
        <f t="shared" si="110"/>
        <v>0.55000000000000004</v>
      </c>
      <c r="AV75" s="41">
        <f t="shared" si="111"/>
        <v>0.55000000000000004</v>
      </c>
      <c r="AW75" s="41">
        <f t="shared" si="112"/>
        <v>0.55000000000000004</v>
      </c>
      <c r="AX75" s="41">
        <f t="shared" si="113"/>
        <v>0.55000000000000004</v>
      </c>
    </row>
    <row r="76" spans="1:50" ht="18" x14ac:dyDescent="0.35">
      <c r="A76" s="44" t="str">
        <f t="shared" si="114"/>
        <v>Nex_Swine (sows)_Eastern Europe</v>
      </c>
      <c r="B76" s="2" t="s">
        <v>49</v>
      </c>
      <c r="C76" s="42" t="s">
        <v>552</v>
      </c>
      <c r="D76" s="2" t="s">
        <v>153</v>
      </c>
      <c r="E76" s="2" t="s">
        <v>145</v>
      </c>
      <c r="F76" s="2" t="s">
        <v>481</v>
      </c>
      <c r="G76" s="2" t="s">
        <v>143</v>
      </c>
      <c r="H76" s="2" t="s">
        <v>554</v>
      </c>
      <c r="I76" s="401"/>
      <c r="J76" s="41">
        <v>0.46</v>
      </c>
      <c r="K76" s="41">
        <f t="shared" si="65"/>
        <v>0.46</v>
      </c>
      <c r="L76" s="41">
        <f t="shared" si="122"/>
        <v>0.46</v>
      </c>
      <c r="M76" s="41">
        <f t="shared" si="122"/>
        <v>0.46</v>
      </c>
      <c r="N76" s="41">
        <f t="shared" si="122"/>
        <v>0.46</v>
      </c>
      <c r="O76" s="41">
        <f t="shared" si="122"/>
        <v>0.46</v>
      </c>
      <c r="P76" s="41">
        <f t="shared" si="122"/>
        <v>0.46</v>
      </c>
      <c r="Q76" s="41">
        <f t="shared" si="122"/>
        <v>0.46</v>
      </c>
      <c r="R76" s="41">
        <f t="shared" si="122"/>
        <v>0.46</v>
      </c>
      <c r="S76" s="41">
        <f t="shared" si="122"/>
        <v>0.46</v>
      </c>
      <c r="T76" s="41">
        <f t="shared" si="122"/>
        <v>0.46</v>
      </c>
      <c r="U76" s="41">
        <f t="shared" si="122"/>
        <v>0.46</v>
      </c>
      <c r="V76" s="41">
        <f t="shared" si="122"/>
        <v>0.46</v>
      </c>
      <c r="W76" s="41">
        <f t="shared" si="122"/>
        <v>0.46</v>
      </c>
      <c r="X76" s="41">
        <f t="shared" si="122"/>
        <v>0.46</v>
      </c>
      <c r="Y76" s="41">
        <f t="shared" si="122"/>
        <v>0.46</v>
      </c>
      <c r="Z76" s="41">
        <f t="shared" si="122"/>
        <v>0.46</v>
      </c>
      <c r="AA76" s="41">
        <f t="shared" si="122"/>
        <v>0.46</v>
      </c>
      <c r="AB76" s="41">
        <f t="shared" si="122"/>
        <v>0.46</v>
      </c>
      <c r="AC76" s="41">
        <f t="shared" si="122"/>
        <v>0.46</v>
      </c>
      <c r="AD76" s="41">
        <f t="shared" ref="AD76" si="136">AC76</f>
        <v>0.46</v>
      </c>
      <c r="AE76" s="41">
        <f t="shared" si="127"/>
        <v>0.46</v>
      </c>
      <c r="AF76" s="41">
        <f t="shared" si="127"/>
        <v>0.46</v>
      </c>
      <c r="AG76" s="41">
        <f t="shared" si="127"/>
        <v>0.46</v>
      </c>
      <c r="AH76" s="41">
        <f t="shared" si="127"/>
        <v>0.46</v>
      </c>
      <c r="AI76" s="41">
        <f t="shared" si="127"/>
        <v>0.46</v>
      </c>
      <c r="AJ76" s="41">
        <f t="shared" si="127"/>
        <v>0.46</v>
      </c>
      <c r="AK76" s="41">
        <f t="shared" si="127"/>
        <v>0.46</v>
      </c>
      <c r="AL76" s="41">
        <f t="shared" si="127"/>
        <v>0.46</v>
      </c>
      <c r="AM76" s="41">
        <f t="shared" si="127"/>
        <v>0.46</v>
      </c>
      <c r="AN76" s="41">
        <f t="shared" si="69"/>
        <v>0.46</v>
      </c>
      <c r="AO76" s="41">
        <f t="shared" si="104"/>
        <v>0.46</v>
      </c>
      <c r="AP76" s="41">
        <f t="shared" si="105"/>
        <v>0.46</v>
      </c>
      <c r="AQ76" s="41">
        <f t="shared" si="106"/>
        <v>0.46</v>
      </c>
      <c r="AR76" s="41">
        <f t="shared" si="107"/>
        <v>0.46</v>
      </c>
      <c r="AS76" s="41">
        <f t="shared" si="108"/>
        <v>0.46</v>
      </c>
      <c r="AT76" s="41">
        <f t="shared" si="109"/>
        <v>0.46</v>
      </c>
      <c r="AU76" s="41">
        <f t="shared" si="110"/>
        <v>0.46</v>
      </c>
      <c r="AV76" s="41">
        <f t="shared" si="111"/>
        <v>0.46</v>
      </c>
      <c r="AW76" s="41">
        <f t="shared" si="112"/>
        <v>0.46</v>
      </c>
      <c r="AX76" s="41">
        <f t="shared" si="113"/>
        <v>0.46</v>
      </c>
    </row>
    <row r="77" spans="1:50" ht="18" x14ac:dyDescent="0.35">
      <c r="A77" s="44" t="str">
        <f t="shared" si="114"/>
        <v>Nex_Buffalo_Eastern Europe</v>
      </c>
      <c r="B77" s="2" t="s">
        <v>49</v>
      </c>
      <c r="C77" s="42" t="s">
        <v>552</v>
      </c>
      <c r="D77" s="2" t="s">
        <v>153</v>
      </c>
      <c r="E77" s="2" t="s">
        <v>80</v>
      </c>
      <c r="F77" s="2" t="s">
        <v>481</v>
      </c>
      <c r="G77" s="2" t="s">
        <v>143</v>
      </c>
      <c r="H77" s="2" t="s">
        <v>554</v>
      </c>
      <c r="I77" s="401"/>
      <c r="J77" s="41">
        <v>0.32</v>
      </c>
      <c r="K77" s="41">
        <f t="shared" si="65"/>
        <v>0.32</v>
      </c>
      <c r="L77" s="41">
        <f t="shared" ref="L77:AC86" si="137">K77</f>
        <v>0.32</v>
      </c>
      <c r="M77" s="41">
        <f t="shared" si="137"/>
        <v>0.32</v>
      </c>
      <c r="N77" s="41">
        <f t="shared" si="137"/>
        <v>0.32</v>
      </c>
      <c r="O77" s="41">
        <f t="shared" si="137"/>
        <v>0.32</v>
      </c>
      <c r="P77" s="41">
        <f t="shared" si="137"/>
        <v>0.32</v>
      </c>
      <c r="Q77" s="41">
        <f t="shared" si="137"/>
        <v>0.32</v>
      </c>
      <c r="R77" s="41">
        <f t="shared" si="137"/>
        <v>0.32</v>
      </c>
      <c r="S77" s="41">
        <f t="shared" si="137"/>
        <v>0.32</v>
      </c>
      <c r="T77" s="41">
        <f t="shared" si="137"/>
        <v>0.32</v>
      </c>
      <c r="U77" s="41">
        <f t="shared" si="137"/>
        <v>0.32</v>
      </c>
      <c r="V77" s="41">
        <f t="shared" si="137"/>
        <v>0.32</v>
      </c>
      <c r="W77" s="41">
        <f t="shared" si="137"/>
        <v>0.32</v>
      </c>
      <c r="X77" s="41">
        <f t="shared" si="137"/>
        <v>0.32</v>
      </c>
      <c r="Y77" s="41">
        <f t="shared" si="137"/>
        <v>0.32</v>
      </c>
      <c r="Z77" s="41">
        <f t="shared" si="137"/>
        <v>0.32</v>
      </c>
      <c r="AA77" s="41">
        <f t="shared" si="137"/>
        <v>0.32</v>
      </c>
      <c r="AB77" s="41">
        <f t="shared" si="137"/>
        <v>0.32</v>
      </c>
      <c r="AC77" s="41">
        <f t="shared" si="137"/>
        <v>0.32</v>
      </c>
      <c r="AD77" s="41">
        <f t="shared" ref="AD77:AN77" si="138">AC77</f>
        <v>0.32</v>
      </c>
      <c r="AE77" s="41">
        <f t="shared" si="138"/>
        <v>0.32</v>
      </c>
      <c r="AF77" s="41">
        <f t="shared" si="138"/>
        <v>0.32</v>
      </c>
      <c r="AG77" s="41">
        <f t="shared" si="138"/>
        <v>0.32</v>
      </c>
      <c r="AH77" s="41">
        <f t="shared" si="138"/>
        <v>0.32</v>
      </c>
      <c r="AI77" s="41">
        <f t="shared" si="138"/>
        <v>0.32</v>
      </c>
      <c r="AJ77" s="41">
        <f t="shared" si="138"/>
        <v>0.32</v>
      </c>
      <c r="AK77" s="41">
        <f t="shared" si="138"/>
        <v>0.32</v>
      </c>
      <c r="AL77" s="41">
        <f t="shared" si="138"/>
        <v>0.32</v>
      </c>
      <c r="AM77" s="41">
        <f t="shared" si="138"/>
        <v>0.32</v>
      </c>
      <c r="AN77" s="41">
        <f t="shared" si="138"/>
        <v>0.32</v>
      </c>
      <c r="AO77" s="41">
        <f t="shared" si="104"/>
        <v>0.32</v>
      </c>
      <c r="AP77" s="41">
        <f t="shared" si="105"/>
        <v>0.32</v>
      </c>
      <c r="AQ77" s="41">
        <f t="shared" si="106"/>
        <v>0.32</v>
      </c>
      <c r="AR77" s="41">
        <f t="shared" si="107"/>
        <v>0.32</v>
      </c>
      <c r="AS77" s="41">
        <f t="shared" si="108"/>
        <v>0.32</v>
      </c>
      <c r="AT77" s="41">
        <f t="shared" si="109"/>
        <v>0.32</v>
      </c>
      <c r="AU77" s="41">
        <f t="shared" si="110"/>
        <v>0.32</v>
      </c>
      <c r="AV77" s="41">
        <f t="shared" si="111"/>
        <v>0.32</v>
      </c>
      <c r="AW77" s="41">
        <f t="shared" si="112"/>
        <v>0.32</v>
      </c>
      <c r="AX77" s="41">
        <f t="shared" si="113"/>
        <v>0.32</v>
      </c>
    </row>
    <row r="78" spans="1:50" ht="18" x14ac:dyDescent="0.35">
      <c r="A78" s="44" t="str">
        <f t="shared" si="114"/>
        <v>Nex_Goats_Eastern Europe</v>
      </c>
      <c r="B78" s="2" t="s">
        <v>49</v>
      </c>
      <c r="C78" s="42" t="s">
        <v>552</v>
      </c>
      <c r="D78" s="2" t="s">
        <v>153</v>
      </c>
      <c r="E78" s="2" t="s">
        <v>81</v>
      </c>
      <c r="F78" s="2" t="s">
        <v>481</v>
      </c>
      <c r="G78" s="2" t="s">
        <v>143</v>
      </c>
      <c r="H78" s="2" t="s">
        <v>554</v>
      </c>
      <c r="I78" s="401"/>
      <c r="J78" s="41">
        <v>1.28</v>
      </c>
      <c r="K78" s="41">
        <f t="shared" si="65"/>
        <v>1.28</v>
      </c>
      <c r="L78" s="41">
        <f t="shared" si="137"/>
        <v>1.28</v>
      </c>
      <c r="M78" s="41">
        <f t="shared" si="137"/>
        <v>1.28</v>
      </c>
      <c r="N78" s="41">
        <f t="shared" si="137"/>
        <v>1.28</v>
      </c>
      <c r="O78" s="41">
        <f t="shared" si="137"/>
        <v>1.28</v>
      </c>
      <c r="P78" s="41">
        <f t="shared" si="137"/>
        <v>1.28</v>
      </c>
      <c r="Q78" s="41">
        <f t="shared" si="137"/>
        <v>1.28</v>
      </c>
      <c r="R78" s="41">
        <f t="shared" si="137"/>
        <v>1.28</v>
      </c>
      <c r="S78" s="41">
        <f t="shared" si="137"/>
        <v>1.28</v>
      </c>
      <c r="T78" s="41">
        <f t="shared" si="137"/>
        <v>1.28</v>
      </c>
      <c r="U78" s="41">
        <f t="shared" si="137"/>
        <v>1.28</v>
      </c>
      <c r="V78" s="41">
        <f t="shared" si="137"/>
        <v>1.28</v>
      </c>
      <c r="W78" s="41">
        <f t="shared" si="137"/>
        <v>1.28</v>
      </c>
      <c r="X78" s="41">
        <f t="shared" si="137"/>
        <v>1.28</v>
      </c>
      <c r="Y78" s="41">
        <f t="shared" si="137"/>
        <v>1.28</v>
      </c>
      <c r="Z78" s="41">
        <f t="shared" si="137"/>
        <v>1.28</v>
      </c>
      <c r="AA78" s="41">
        <f t="shared" si="137"/>
        <v>1.28</v>
      </c>
      <c r="AB78" s="41">
        <f t="shared" si="137"/>
        <v>1.28</v>
      </c>
      <c r="AC78" s="41">
        <f t="shared" si="137"/>
        <v>1.28</v>
      </c>
      <c r="AD78" s="41">
        <f t="shared" ref="AD78:AN78" si="139">AC78</f>
        <v>1.28</v>
      </c>
      <c r="AE78" s="41">
        <f t="shared" si="139"/>
        <v>1.28</v>
      </c>
      <c r="AF78" s="41">
        <f t="shared" si="139"/>
        <v>1.28</v>
      </c>
      <c r="AG78" s="41">
        <f t="shared" si="139"/>
        <v>1.28</v>
      </c>
      <c r="AH78" s="41">
        <f t="shared" si="139"/>
        <v>1.28</v>
      </c>
      <c r="AI78" s="41">
        <f t="shared" si="139"/>
        <v>1.28</v>
      </c>
      <c r="AJ78" s="41">
        <f t="shared" si="139"/>
        <v>1.28</v>
      </c>
      <c r="AK78" s="41">
        <f t="shared" si="139"/>
        <v>1.28</v>
      </c>
      <c r="AL78" s="41">
        <f t="shared" si="139"/>
        <v>1.28</v>
      </c>
      <c r="AM78" s="41">
        <f t="shared" si="139"/>
        <v>1.28</v>
      </c>
      <c r="AN78" s="41">
        <f t="shared" si="139"/>
        <v>1.28</v>
      </c>
      <c r="AO78" s="41">
        <f t="shared" si="104"/>
        <v>1.28</v>
      </c>
      <c r="AP78" s="41">
        <f t="shared" si="105"/>
        <v>1.28</v>
      </c>
      <c r="AQ78" s="41">
        <f t="shared" si="106"/>
        <v>1.28</v>
      </c>
      <c r="AR78" s="41">
        <f t="shared" si="107"/>
        <v>1.28</v>
      </c>
      <c r="AS78" s="41">
        <f t="shared" si="108"/>
        <v>1.28</v>
      </c>
      <c r="AT78" s="41">
        <f t="shared" si="109"/>
        <v>1.28</v>
      </c>
      <c r="AU78" s="41">
        <f t="shared" si="110"/>
        <v>1.28</v>
      </c>
      <c r="AV78" s="41">
        <f t="shared" si="111"/>
        <v>1.28</v>
      </c>
      <c r="AW78" s="41">
        <f t="shared" si="112"/>
        <v>1.28</v>
      </c>
      <c r="AX78" s="41">
        <f t="shared" si="113"/>
        <v>1.28</v>
      </c>
    </row>
    <row r="79" spans="1:50" ht="18" x14ac:dyDescent="0.35">
      <c r="A79" s="44" t="str">
        <f t="shared" si="114"/>
        <v>Nex_Horses_Eastern Europe</v>
      </c>
      <c r="B79" s="2" t="s">
        <v>49</v>
      </c>
      <c r="C79" s="42" t="s">
        <v>552</v>
      </c>
      <c r="D79" s="2" t="s">
        <v>153</v>
      </c>
      <c r="E79" s="2" t="s">
        <v>82</v>
      </c>
      <c r="F79" s="2" t="s">
        <v>481</v>
      </c>
      <c r="G79" s="2" t="s">
        <v>143</v>
      </c>
      <c r="H79" s="2" t="s">
        <v>554</v>
      </c>
      <c r="I79" s="2"/>
      <c r="J79" s="41">
        <v>0.3</v>
      </c>
      <c r="K79" s="41">
        <f t="shared" si="65"/>
        <v>0.3</v>
      </c>
      <c r="L79" s="41">
        <f t="shared" si="137"/>
        <v>0.3</v>
      </c>
      <c r="M79" s="41">
        <f t="shared" si="137"/>
        <v>0.3</v>
      </c>
      <c r="N79" s="41">
        <f t="shared" si="137"/>
        <v>0.3</v>
      </c>
      <c r="O79" s="41">
        <f t="shared" si="137"/>
        <v>0.3</v>
      </c>
      <c r="P79" s="41">
        <f t="shared" si="137"/>
        <v>0.3</v>
      </c>
      <c r="Q79" s="41">
        <f t="shared" si="137"/>
        <v>0.3</v>
      </c>
      <c r="R79" s="41">
        <f t="shared" si="137"/>
        <v>0.3</v>
      </c>
      <c r="S79" s="41">
        <f t="shared" si="137"/>
        <v>0.3</v>
      </c>
      <c r="T79" s="41">
        <f t="shared" si="137"/>
        <v>0.3</v>
      </c>
      <c r="U79" s="41">
        <f t="shared" si="137"/>
        <v>0.3</v>
      </c>
      <c r="V79" s="41">
        <f t="shared" si="137"/>
        <v>0.3</v>
      </c>
      <c r="W79" s="41">
        <f t="shared" si="137"/>
        <v>0.3</v>
      </c>
      <c r="X79" s="41">
        <f t="shared" si="137"/>
        <v>0.3</v>
      </c>
      <c r="Y79" s="41">
        <f t="shared" si="137"/>
        <v>0.3</v>
      </c>
      <c r="Z79" s="41">
        <f t="shared" si="137"/>
        <v>0.3</v>
      </c>
      <c r="AA79" s="41">
        <f t="shared" si="137"/>
        <v>0.3</v>
      </c>
      <c r="AB79" s="41">
        <f t="shared" si="137"/>
        <v>0.3</v>
      </c>
      <c r="AC79" s="41">
        <f t="shared" si="137"/>
        <v>0.3</v>
      </c>
      <c r="AD79" s="41">
        <f t="shared" ref="AD79:AN79" si="140">AC79</f>
        <v>0.3</v>
      </c>
      <c r="AE79" s="41">
        <f t="shared" si="140"/>
        <v>0.3</v>
      </c>
      <c r="AF79" s="41">
        <f t="shared" si="140"/>
        <v>0.3</v>
      </c>
      <c r="AG79" s="41">
        <f t="shared" si="140"/>
        <v>0.3</v>
      </c>
      <c r="AH79" s="41">
        <f t="shared" si="140"/>
        <v>0.3</v>
      </c>
      <c r="AI79" s="41">
        <f t="shared" si="140"/>
        <v>0.3</v>
      </c>
      <c r="AJ79" s="41">
        <f t="shared" si="140"/>
        <v>0.3</v>
      </c>
      <c r="AK79" s="41">
        <f t="shared" si="140"/>
        <v>0.3</v>
      </c>
      <c r="AL79" s="41">
        <f t="shared" si="140"/>
        <v>0.3</v>
      </c>
      <c r="AM79" s="41">
        <f t="shared" si="140"/>
        <v>0.3</v>
      </c>
      <c r="AN79" s="41">
        <f t="shared" si="140"/>
        <v>0.3</v>
      </c>
      <c r="AO79" s="41">
        <f t="shared" si="104"/>
        <v>0.3</v>
      </c>
      <c r="AP79" s="41">
        <f t="shared" si="105"/>
        <v>0.3</v>
      </c>
      <c r="AQ79" s="41">
        <f t="shared" si="106"/>
        <v>0.3</v>
      </c>
      <c r="AR79" s="41">
        <f t="shared" si="107"/>
        <v>0.3</v>
      </c>
      <c r="AS79" s="41">
        <f t="shared" si="108"/>
        <v>0.3</v>
      </c>
      <c r="AT79" s="41">
        <f t="shared" si="109"/>
        <v>0.3</v>
      </c>
      <c r="AU79" s="41">
        <f t="shared" si="110"/>
        <v>0.3</v>
      </c>
      <c r="AV79" s="41">
        <f t="shared" si="111"/>
        <v>0.3</v>
      </c>
      <c r="AW79" s="41">
        <f t="shared" si="112"/>
        <v>0.3</v>
      </c>
      <c r="AX79" s="41">
        <f t="shared" si="113"/>
        <v>0.3</v>
      </c>
    </row>
    <row r="80" spans="1:50" ht="18" x14ac:dyDescent="0.35">
      <c r="A80" s="44" t="str">
        <f t="shared" si="114"/>
        <v>Nex_Mules and asses_Eastern Europe</v>
      </c>
      <c r="B80" s="2" t="s">
        <v>49</v>
      </c>
      <c r="C80" s="42" t="s">
        <v>552</v>
      </c>
      <c r="D80" s="2" t="s">
        <v>153</v>
      </c>
      <c r="E80" s="2" t="s">
        <v>83</v>
      </c>
      <c r="F80" s="2" t="s">
        <v>481</v>
      </c>
      <c r="G80" s="2" t="s">
        <v>143</v>
      </c>
      <c r="H80" s="2" t="s">
        <v>554</v>
      </c>
      <c r="I80" s="2"/>
      <c r="J80" s="41">
        <v>0.3</v>
      </c>
      <c r="K80" s="41">
        <f t="shared" si="65"/>
        <v>0.3</v>
      </c>
      <c r="L80" s="41">
        <f t="shared" si="137"/>
        <v>0.3</v>
      </c>
      <c r="M80" s="41">
        <f t="shared" si="137"/>
        <v>0.3</v>
      </c>
      <c r="N80" s="41">
        <f t="shared" si="137"/>
        <v>0.3</v>
      </c>
      <c r="O80" s="41">
        <f t="shared" si="137"/>
        <v>0.3</v>
      </c>
      <c r="P80" s="41">
        <f t="shared" si="137"/>
        <v>0.3</v>
      </c>
      <c r="Q80" s="41">
        <f t="shared" si="137"/>
        <v>0.3</v>
      </c>
      <c r="R80" s="41">
        <f t="shared" si="137"/>
        <v>0.3</v>
      </c>
      <c r="S80" s="41">
        <f t="shared" si="137"/>
        <v>0.3</v>
      </c>
      <c r="T80" s="41">
        <f t="shared" si="137"/>
        <v>0.3</v>
      </c>
      <c r="U80" s="41">
        <f t="shared" si="137"/>
        <v>0.3</v>
      </c>
      <c r="V80" s="41">
        <f t="shared" si="137"/>
        <v>0.3</v>
      </c>
      <c r="W80" s="41">
        <f t="shared" si="137"/>
        <v>0.3</v>
      </c>
      <c r="X80" s="41">
        <f t="shared" si="137"/>
        <v>0.3</v>
      </c>
      <c r="Y80" s="41">
        <f t="shared" si="137"/>
        <v>0.3</v>
      </c>
      <c r="Z80" s="41">
        <f t="shared" si="137"/>
        <v>0.3</v>
      </c>
      <c r="AA80" s="41">
        <f t="shared" si="137"/>
        <v>0.3</v>
      </c>
      <c r="AB80" s="41">
        <f t="shared" si="137"/>
        <v>0.3</v>
      </c>
      <c r="AC80" s="41">
        <f t="shared" si="137"/>
        <v>0.3</v>
      </c>
      <c r="AD80" s="41">
        <f t="shared" ref="AD80:AN80" si="141">AC80</f>
        <v>0.3</v>
      </c>
      <c r="AE80" s="41">
        <f t="shared" si="141"/>
        <v>0.3</v>
      </c>
      <c r="AF80" s="41">
        <f t="shared" si="141"/>
        <v>0.3</v>
      </c>
      <c r="AG80" s="41">
        <f t="shared" si="141"/>
        <v>0.3</v>
      </c>
      <c r="AH80" s="41">
        <f t="shared" si="141"/>
        <v>0.3</v>
      </c>
      <c r="AI80" s="41">
        <f t="shared" si="141"/>
        <v>0.3</v>
      </c>
      <c r="AJ80" s="41">
        <f t="shared" si="141"/>
        <v>0.3</v>
      </c>
      <c r="AK80" s="41">
        <f t="shared" si="141"/>
        <v>0.3</v>
      </c>
      <c r="AL80" s="41">
        <f t="shared" si="141"/>
        <v>0.3</v>
      </c>
      <c r="AM80" s="41">
        <f t="shared" si="141"/>
        <v>0.3</v>
      </c>
      <c r="AN80" s="41">
        <f t="shared" si="141"/>
        <v>0.3</v>
      </c>
      <c r="AO80" s="41">
        <f t="shared" si="104"/>
        <v>0.3</v>
      </c>
      <c r="AP80" s="41">
        <f t="shared" si="105"/>
        <v>0.3</v>
      </c>
      <c r="AQ80" s="41">
        <f t="shared" si="106"/>
        <v>0.3</v>
      </c>
      <c r="AR80" s="41">
        <f t="shared" si="107"/>
        <v>0.3</v>
      </c>
      <c r="AS80" s="41">
        <f t="shared" si="108"/>
        <v>0.3</v>
      </c>
      <c r="AT80" s="41">
        <f t="shared" si="109"/>
        <v>0.3</v>
      </c>
      <c r="AU80" s="41">
        <f t="shared" si="110"/>
        <v>0.3</v>
      </c>
      <c r="AV80" s="41">
        <f t="shared" si="111"/>
        <v>0.3</v>
      </c>
      <c r="AW80" s="41">
        <f t="shared" si="112"/>
        <v>0.3</v>
      </c>
      <c r="AX80" s="41">
        <f t="shared" si="113"/>
        <v>0.3</v>
      </c>
    </row>
    <row r="81" spans="1:50" ht="18" x14ac:dyDescent="0.35">
      <c r="A81" s="44" t="str">
        <f t="shared" si="114"/>
        <v>Nex_Laying hens_Eastern Europe</v>
      </c>
      <c r="B81" s="2" t="s">
        <v>49</v>
      </c>
      <c r="C81" s="42" t="s">
        <v>552</v>
      </c>
      <c r="D81" s="2" t="s">
        <v>153</v>
      </c>
      <c r="E81" s="2" t="s">
        <v>85</v>
      </c>
      <c r="F81" s="2" t="s">
        <v>481</v>
      </c>
      <c r="G81" s="2" t="s">
        <v>143</v>
      </c>
      <c r="H81" s="2" t="s">
        <v>554</v>
      </c>
      <c r="I81" s="2"/>
      <c r="J81" s="41">
        <v>0.82</v>
      </c>
      <c r="K81" s="41">
        <f t="shared" si="65"/>
        <v>0.82</v>
      </c>
      <c r="L81" s="41">
        <f t="shared" si="137"/>
        <v>0.82</v>
      </c>
      <c r="M81" s="41">
        <f t="shared" si="137"/>
        <v>0.82</v>
      </c>
      <c r="N81" s="41">
        <f t="shared" si="137"/>
        <v>0.82</v>
      </c>
      <c r="O81" s="41">
        <f t="shared" si="137"/>
        <v>0.82</v>
      </c>
      <c r="P81" s="41">
        <f t="shared" si="137"/>
        <v>0.82</v>
      </c>
      <c r="Q81" s="41">
        <f t="shared" si="137"/>
        <v>0.82</v>
      </c>
      <c r="R81" s="41">
        <f t="shared" si="137"/>
        <v>0.82</v>
      </c>
      <c r="S81" s="41">
        <f t="shared" si="137"/>
        <v>0.82</v>
      </c>
      <c r="T81" s="41">
        <f t="shared" si="137"/>
        <v>0.82</v>
      </c>
      <c r="U81" s="41">
        <f t="shared" si="137"/>
        <v>0.82</v>
      </c>
      <c r="V81" s="41">
        <f t="shared" si="137"/>
        <v>0.82</v>
      </c>
      <c r="W81" s="41">
        <f t="shared" si="137"/>
        <v>0.82</v>
      </c>
      <c r="X81" s="41">
        <f t="shared" si="137"/>
        <v>0.82</v>
      </c>
      <c r="Y81" s="41">
        <f t="shared" si="137"/>
        <v>0.82</v>
      </c>
      <c r="Z81" s="41">
        <f t="shared" si="137"/>
        <v>0.82</v>
      </c>
      <c r="AA81" s="41">
        <f t="shared" si="137"/>
        <v>0.82</v>
      </c>
      <c r="AB81" s="41">
        <f t="shared" si="137"/>
        <v>0.82</v>
      </c>
      <c r="AC81" s="41">
        <f t="shared" si="137"/>
        <v>0.82</v>
      </c>
      <c r="AD81" s="41">
        <f t="shared" ref="AD81:AN81" si="142">AC81</f>
        <v>0.82</v>
      </c>
      <c r="AE81" s="41">
        <f t="shared" si="142"/>
        <v>0.82</v>
      </c>
      <c r="AF81" s="41">
        <f t="shared" si="142"/>
        <v>0.82</v>
      </c>
      <c r="AG81" s="41">
        <f t="shared" si="142"/>
        <v>0.82</v>
      </c>
      <c r="AH81" s="41">
        <f t="shared" si="142"/>
        <v>0.82</v>
      </c>
      <c r="AI81" s="41">
        <f t="shared" si="142"/>
        <v>0.82</v>
      </c>
      <c r="AJ81" s="41">
        <f t="shared" si="142"/>
        <v>0.82</v>
      </c>
      <c r="AK81" s="41">
        <f t="shared" si="142"/>
        <v>0.82</v>
      </c>
      <c r="AL81" s="41">
        <f t="shared" si="142"/>
        <v>0.82</v>
      </c>
      <c r="AM81" s="41">
        <f t="shared" si="142"/>
        <v>0.82</v>
      </c>
      <c r="AN81" s="41">
        <f t="shared" si="142"/>
        <v>0.82</v>
      </c>
      <c r="AO81" s="41">
        <f t="shared" si="104"/>
        <v>0.82</v>
      </c>
      <c r="AP81" s="41">
        <f t="shared" si="105"/>
        <v>0.82</v>
      </c>
      <c r="AQ81" s="41">
        <f t="shared" si="106"/>
        <v>0.82</v>
      </c>
      <c r="AR81" s="41">
        <f t="shared" si="107"/>
        <v>0.82</v>
      </c>
      <c r="AS81" s="41">
        <f t="shared" si="108"/>
        <v>0.82</v>
      </c>
      <c r="AT81" s="41">
        <f t="shared" si="109"/>
        <v>0.82</v>
      </c>
      <c r="AU81" s="41">
        <f t="shared" si="110"/>
        <v>0.82</v>
      </c>
      <c r="AV81" s="41">
        <f t="shared" si="111"/>
        <v>0.82</v>
      </c>
      <c r="AW81" s="41">
        <f t="shared" si="112"/>
        <v>0.82</v>
      </c>
      <c r="AX81" s="41">
        <f t="shared" si="113"/>
        <v>0.82</v>
      </c>
    </row>
    <row r="82" spans="1:50" ht="18" x14ac:dyDescent="0.35">
      <c r="A82" s="44" t="str">
        <f t="shared" si="114"/>
        <v>Nex_Broilers_Eastern Europe</v>
      </c>
      <c r="B82" s="2" t="s">
        <v>49</v>
      </c>
      <c r="C82" s="42" t="s">
        <v>552</v>
      </c>
      <c r="D82" s="2" t="s">
        <v>153</v>
      </c>
      <c r="E82" s="2" t="s">
        <v>84</v>
      </c>
      <c r="F82" s="2" t="s">
        <v>481</v>
      </c>
      <c r="G82" s="2" t="s">
        <v>143</v>
      </c>
      <c r="H82" s="2" t="s">
        <v>554</v>
      </c>
      <c r="I82" s="2"/>
      <c r="J82" s="41">
        <v>1.1000000000000001</v>
      </c>
      <c r="K82" s="41">
        <f t="shared" si="65"/>
        <v>1.1000000000000001</v>
      </c>
      <c r="L82" s="41">
        <f t="shared" si="137"/>
        <v>1.1000000000000001</v>
      </c>
      <c r="M82" s="41">
        <f t="shared" si="137"/>
        <v>1.1000000000000001</v>
      </c>
      <c r="N82" s="41">
        <f t="shared" si="137"/>
        <v>1.1000000000000001</v>
      </c>
      <c r="O82" s="41">
        <f t="shared" si="137"/>
        <v>1.1000000000000001</v>
      </c>
      <c r="P82" s="41">
        <f t="shared" si="137"/>
        <v>1.1000000000000001</v>
      </c>
      <c r="Q82" s="41">
        <f t="shared" si="137"/>
        <v>1.1000000000000001</v>
      </c>
      <c r="R82" s="41">
        <f t="shared" si="137"/>
        <v>1.1000000000000001</v>
      </c>
      <c r="S82" s="41">
        <f t="shared" si="137"/>
        <v>1.1000000000000001</v>
      </c>
      <c r="T82" s="41">
        <f t="shared" si="137"/>
        <v>1.1000000000000001</v>
      </c>
      <c r="U82" s="41">
        <f t="shared" si="137"/>
        <v>1.1000000000000001</v>
      </c>
      <c r="V82" s="41">
        <f t="shared" si="137"/>
        <v>1.1000000000000001</v>
      </c>
      <c r="W82" s="41">
        <f t="shared" si="137"/>
        <v>1.1000000000000001</v>
      </c>
      <c r="X82" s="41">
        <f t="shared" si="137"/>
        <v>1.1000000000000001</v>
      </c>
      <c r="Y82" s="41">
        <f t="shared" si="137"/>
        <v>1.1000000000000001</v>
      </c>
      <c r="Z82" s="41">
        <f t="shared" si="137"/>
        <v>1.1000000000000001</v>
      </c>
      <c r="AA82" s="41">
        <f t="shared" si="137"/>
        <v>1.1000000000000001</v>
      </c>
      <c r="AB82" s="41">
        <f t="shared" si="137"/>
        <v>1.1000000000000001</v>
      </c>
      <c r="AC82" s="41">
        <f t="shared" si="137"/>
        <v>1.1000000000000001</v>
      </c>
      <c r="AD82" s="41">
        <f t="shared" ref="AD82:AN82" si="143">AC82</f>
        <v>1.1000000000000001</v>
      </c>
      <c r="AE82" s="41">
        <f t="shared" si="143"/>
        <v>1.1000000000000001</v>
      </c>
      <c r="AF82" s="41">
        <f t="shared" si="143"/>
        <v>1.1000000000000001</v>
      </c>
      <c r="AG82" s="41">
        <f t="shared" si="143"/>
        <v>1.1000000000000001</v>
      </c>
      <c r="AH82" s="41">
        <f t="shared" si="143"/>
        <v>1.1000000000000001</v>
      </c>
      <c r="AI82" s="41">
        <f t="shared" si="143"/>
        <v>1.1000000000000001</v>
      </c>
      <c r="AJ82" s="41">
        <f t="shared" si="143"/>
        <v>1.1000000000000001</v>
      </c>
      <c r="AK82" s="41">
        <f t="shared" si="143"/>
        <v>1.1000000000000001</v>
      </c>
      <c r="AL82" s="41">
        <f t="shared" si="143"/>
        <v>1.1000000000000001</v>
      </c>
      <c r="AM82" s="41">
        <f t="shared" si="143"/>
        <v>1.1000000000000001</v>
      </c>
      <c r="AN82" s="41">
        <f t="shared" si="143"/>
        <v>1.1000000000000001</v>
      </c>
      <c r="AO82" s="41">
        <f t="shared" si="104"/>
        <v>1.1000000000000001</v>
      </c>
      <c r="AP82" s="41">
        <f t="shared" si="105"/>
        <v>1.1000000000000001</v>
      </c>
      <c r="AQ82" s="41">
        <f t="shared" si="106"/>
        <v>1.1000000000000001</v>
      </c>
      <c r="AR82" s="41">
        <f t="shared" si="107"/>
        <v>1.1000000000000001</v>
      </c>
      <c r="AS82" s="41">
        <f t="shared" si="108"/>
        <v>1.1000000000000001</v>
      </c>
      <c r="AT82" s="41">
        <f t="shared" si="109"/>
        <v>1.1000000000000001</v>
      </c>
      <c r="AU82" s="41">
        <f t="shared" si="110"/>
        <v>1.1000000000000001</v>
      </c>
      <c r="AV82" s="41">
        <f t="shared" si="111"/>
        <v>1.1000000000000001</v>
      </c>
      <c r="AW82" s="41">
        <f t="shared" si="112"/>
        <v>1.1000000000000001</v>
      </c>
      <c r="AX82" s="41">
        <f t="shared" si="113"/>
        <v>1.1000000000000001</v>
      </c>
    </row>
    <row r="83" spans="1:50" ht="18" x14ac:dyDescent="0.35">
      <c r="A83" s="44" t="str">
        <f t="shared" si="114"/>
        <v>Nex_Turkeys_Eastern Europe</v>
      </c>
      <c r="B83" s="2" t="s">
        <v>49</v>
      </c>
      <c r="C83" s="42" t="s">
        <v>552</v>
      </c>
      <c r="D83" s="2" t="s">
        <v>153</v>
      </c>
      <c r="E83" s="2" t="s">
        <v>87</v>
      </c>
      <c r="F83" s="2" t="s">
        <v>481</v>
      </c>
      <c r="G83" s="2" t="s">
        <v>143</v>
      </c>
      <c r="H83" s="2" t="s">
        <v>554</v>
      </c>
      <c r="I83" s="2"/>
      <c r="J83" s="41">
        <v>0.74</v>
      </c>
      <c r="K83" s="41">
        <f t="shared" ref="K83:Z86" si="144">J83</f>
        <v>0.74</v>
      </c>
      <c r="L83" s="41">
        <f t="shared" si="144"/>
        <v>0.74</v>
      </c>
      <c r="M83" s="41">
        <f t="shared" si="144"/>
        <v>0.74</v>
      </c>
      <c r="N83" s="41">
        <f t="shared" si="144"/>
        <v>0.74</v>
      </c>
      <c r="O83" s="41">
        <f t="shared" si="144"/>
        <v>0.74</v>
      </c>
      <c r="P83" s="41">
        <f t="shared" si="144"/>
        <v>0.74</v>
      </c>
      <c r="Q83" s="41">
        <f t="shared" si="144"/>
        <v>0.74</v>
      </c>
      <c r="R83" s="41">
        <f t="shared" si="144"/>
        <v>0.74</v>
      </c>
      <c r="S83" s="41">
        <f t="shared" si="144"/>
        <v>0.74</v>
      </c>
      <c r="T83" s="41">
        <f t="shared" si="144"/>
        <v>0.74</v>
      </c>
      <c r="U83" s="41">
        <f t="shared" si="144"/>
        <v>0.74</v>
      </c>
      <c r="V83" s="41">
        <f t="shared" si="144"/>
        <v>0.74</v>
      </c>
      <c r="W83" s="41">
        <f t="shared" si="144"/>
        <v>0.74</v>
      </c>
      <c r="X83" s="41">
        <f t="shared" si="144"/>
        <v>0.74</v>
      </c>
      <c r="Y83" s="41">
        <f t="shared" si="144"/>
        <v>0.74</v>
      </c>
      <c r="Z83" s="41">
        <f t="shared" si="144"/>
        <v>0.74</v>
      </c>
      <c r="AA83" s="41">
        <f t="shared" si="137"/>
        <v>0.74</v>
      </c>
      <c r="AB83" s="41">
        <f t="shared" si="137"/>
        <v>0.74</v>
      </c>
      <c r="AC83" s="41">
        <f t="shared" si="137"/>
        <v>0.74</v>
      </c>
      <c r="AD83" s="41">
        <f t="shared" ref="AD83:AN83" si="145">AC83</f>
        <v>0.74</v>
      </c>
      <c r="AE83" s="41">
        <f t="shared" si="145"/>
        <v>0.74</v>
      </c>
      <c r="AF83" s="41">
        <f t="shared" si="145"/>
        <v>0.74</v>
      </c>
      <c r="AG83" s="41">
        <f t="shared" si="145"/>
        <v>0.74</v>
      </c>
      <c r="AH83" s="41">
        <f t="shared" si="145"/>
        <v>0.74</v>
      </c>
      <c r="AI83" s="41">
        <f t="shared" si="145"/>
        <v>0.74</v>
      </c>
      <c r="AJ83" s="41">
        <f t="shared" si="145"/>
        <v>0.74</v>
      </c>
      <c r="AK83" s="41">
        <f t="shared" si="145"/>
        <v>0.74</v>
      </c>
      <c r="AL83" s="41">
        <f t="shared" si="145"/>
        <v>0.74</v>
      </c>
      <c r="AM83" s="41">
        <f t="shared" si="145"/>
        <v>0.74</v>
      </c>
      <c r="AN83" s="41">
        <f t="shared" si="145"/>
        <v>0.74</v>
      </c>
      <c r="AO83" s="41">
        <f t="shared" si="104"/>
        <v>0.74</v>
      </c>
      <c r="AP83" s="41">
        <f t="shared" si="105"/>
        <v>0.74</v>
      </c>
      <c r="AQ83" s="41">
        <f t="shared" si="106"/>
        <v>0.74</v>
      </c>
      <c r="AR83" s="41">
        <f t="shared" si="107"/>
        <v>0.74</v>
      </c>
      <c r="AS83" s="41">
        <f t="shared" si="108"/>
        <v>0.74</v>
      </c>
      <c r="AT83" s="41">
        <f t="shared" si="109"/>
        <v>0.74</v>
      </c>
      <c r="AU83" s="41">
        <f t="shared" si="110"/>
        <v>0.74</v>
      </c>
      <c r="AV83" s="41">
        <f t="shared" si="111"/>
        <v>0.74</v>
      </c>
      <c r="AW83" s="41">
        <f t="shared" si="112"/>
        <v>0.74</v>
      </c>
      <c r="AX83" s="41">
        <f t="shared" si="113"/>
        <v>0.74</v>
      </c>
    </row>
    <row r="84" spans="1:50" ht="18" x14ac:dyDescent="0.35">
      <c r="A84" s="44" t="str">
        <f t="shared" si="114"/>
        <v>Nex_Other poultry (ducks)_Eastern Europe</v>
      </c>
      <c r="B84" s="2" t="s">
        <v>49</v>
      </c>
      <c r="C84" s="42" t="s">
        <v>552</v>
      </c>
      <c r="D84" s="2" t="s">
        <v>153</v>
      </c>
      <c r="E84" s="2" t="s">
        <v>90</v>
      </c>
      <c r="F84" s="2" t="s">
        <v>481</v>
      </c>
      <c r="G84" s="2" t="s">
        <v>143</v>
      </c>
      <c r="H84" s="2" t="s">
        <v>554</v>
      </c>
      <c r="I84" s="2"/>
      <c r="J84" s="41">
        <v>0.83</v>
      </c>
      <c r="K84" s="41">
        <f t="shared" si="144"/>
        <v>0.83</v>
      </c>
      <c r="L84" s="41">
        <f t="shared" si="137"/>
        <v>0.83</v>
      </c>
      <c r="M84" s="41">
        <f t="shared" si="137"/>
        <v>0.83</v>
      </c>
      <c r="N84" s="41">
        <f t="shared" si="137"/>
        <v>0.83</v>
      </c>
      <c r="O84" s="41">
        <f t="shared" si="137"/>
        <v>0.83</v>
      </c>
      <c r="P84" s="41">
        <f t="shared" si="137"/>
        <v>0.83</v>
      </c>
      <c r="Q84" s="41">
        <f t="shared" si="137"/>
        <v>0.83</v>
      </c>
      <c r="R84" s="41">
        <f t="shared" si="137"/>
        <v>0.83</v>
      </c>
      <c r="S84" s="41">
        <f t="shared" si="137"/>
        <v>0.83</v>
      </c>
      <c r="T84" s="41">
        <f t="shared" si="137"/>
        <v>0.83</v>
      </c>
      <c r="U84" s="41">
        <f t="shared" si="137"/>
        <v>0.83</v>
      </c>
      <c r="V84" s="41">
        <f t="shared" si="137"/>
        <v>0.83</v>
      </c>
      <c r="W84" s="41">
        <f t="shared" si="137"/>
        <v>0.83</v>
      </c>
      <c r="X84" s="41">
        <f t="shared" si="137"/>
        <v>0.83</v>
      </c>
      <c r="Y84" s="41">
        <f t="shared" si="137"/>
        <v>0.83</v>
      </c>
      <c r="Z84" s="41">
        <f t="shared" si="137"/>
        <v>0.83</v>
      </c>
      <c r="AA84" s="41">
        <f t="shared" si="137"/>
        <v>0.83</v>
      </c>
      <c r="AB84" s="41">
        <f t="shared" si="137"/>
        <v>0.83</v>
      </c>
      <c r="AC84" s="41">
        <f t="shared" si="137"/>
        <v>0.83</v>
      </c>
      <c r="AD84" s="41">
        <f t="shared" ref="AD84:AN84" si="146">AC84</f>
        <v>0.83</v>
      </c>
      <c r="AE84" s="41">
        <f t="shared" si="146"/>
        <v>0.83</v>
      </c>
      <c r="AF84" s="41">
        <f t="shared" si="146"/>
        <v>0.83</v>
      </c>
      <c r="AG84" s="41">
        <f t="shared" si="146"/>
        <v>0.83</v>
      </c>
      <c r="AH84" s="41">
        <f t="shared" si="146"/>
        <v>0.83</v>
      </c>
      <c r="AI84" s="41">
        <f t="shared" si="146"/>
        <v>0.83</v>
      </c>
      <c r="AJ84" s="41">
        <f t="shared" si="146"/>
        <v>0.83</v>
      </c>
      <c r="AK84" s="41">
        <f t="shared" si="146"/>
        <v>0.83</v>
      </c>
      <c r="AL84" s="41">
        <f t="shared" si="146"/>
        <v>0.83</v>
      </c>
      <c r="AM84" s="41">
        <f t="shared" si="146"/>
        <v>0.83</v>
      </c>
      <c r="AN84" s="41">
        <f t="shared" si="146"/>
        <v>0.83</v>
      </c>
      <c r="AO84" s="41">
        <f t="shared" si="104"/>
        <v>0.83</v>
      </c>
      <c r="AP84" s="41">
        <f t="shared" si="105"/>
        <v>0.83</v>
      </c>
      <c r="AQ84" s="41">
        <f t="shared" si="106"/>
        <v>0.83</v>
      </c>
      <c r="AR84" s="41">
        <f t="shared" si="107"/>
        <v>0.83</v>
      </c>
      <c r="AS84" s="41">
        <f t="shared" si="108"/>
        <v>0.83</v>
      </c>
      <c r="AT84" s="41">
        <f t="shared" si="109"/>
        <v>0.83</v>
      </c>
      <c r="AU84" s="41">
        <f t="shared" si="110"/>
        <v>0.83</v>
      </c>
      <c r="AV84" s="41">
        <f t="shared" si="111"/>
        <v>0.83</v>
      </c>
      <c r="AW84" s="41">
        <f t="shared" si="112"/>
        <v>0.83</v>
      </c>
      <c r="AX84" s="41">
        <f t="shared" si="113"/>
        <v>0.83</v>
      </c>
    </row>
    <row r="85" spans="1:50" ht="18" x14ac:dyDescent="0.35">
      <c r="A85" s="44" t="str">
        <f t="shared" si="114"/>
        <v>Nex_Other poultry (geese)_Eastern Europe</v>
      </c>
      <c r="B85" s="2" t="s">
        <v>49</v>
      </c>
      <c r="C85" s="42" t="s">
        <v>552</v>
      </c>
      <c r="D85" s="2" t="s">
        <v>153</v>
      </c>
      <c r="E85" s="2" t="s">
        <v>88</v>
      </c>
      <c r="F85" s="2" t="s">
        <v>481</v>
      </c>
      <c r="G85" s="2" t="s">
        <v>143</v>
      </c>
      <c r="H85" s="2" t="s">
        <v>558</v>
      </c>
      <c r="I85" s="35"/>
      <c r="J85" s="14">
        <f>J84</f>
        <v>0.83</v>
      </c>
      <c r="K85" s="14">
        <f t="shared" si="144"/>
        <v>0.83</v>
      </c>
      <c r="L85" s="14">
        <f t="shared" si="137"/>
        <v>0.83</v>
      </c>
      <c r="M85" s="14">
        <f t="shared" si="137"/>
        <v>0.83</v>
      </c>
      <c r="N85" s="14">
        <f t="shared" si="137"/>
        <v>0.83</v>
      </c>
      <c r="O85" s="14">
        <f t="shared" si="137"/>
        <v>0.83</v>
      </c>
      <c r="P85" s="14">
        <f t="shared" si="137"/>
        <v>0.83</v>
      </c>
      <c r="Q85" s="14">
        <f t="shared" si="137"/>
        <v>0.83</v>
      </c>
      <c r="R85" s="14">
        <f t="shared" si="137"/>
        <v>0.83</v>
      </c>
      <c r="S85" s="14">
        <f t="shared" si="137"/>
        <v>0.83</v>
      </c>
      <c r="T85" s="14">
        <f t="shared" si="137"/>
        <v>0.83</v>
      </c>
      <c r="U85" s="14">
        <f t="shared" si="137"/>
        <v>0.83</v>
      </c>
      <c r="V85" s="14">
        <f t="shared" si="137"/>
        <v>0.83</v>
      </c>
      <c r="W85" s="14">
        <f t="shared" si="137"/>
        <v>0.83</v>
      </c>
      <c r="X85" s="14">
        <f t="shared" si="137"/>
        <v>0.83</v>
      </c>
      <c r="Y85" s="14">
        <f t="shared" si="137"/>
        <v>0.83</v>
      </c>
      <c r="Z85" s="14">
        <f t="shared" si="137"/>
        <v>0.83</v>
      </c>
      <c r="AA85" s="14">
        <f t="shared" si="137"/>
        <v>0.83</v>
      </c>
      <c r="AB85" s="14">
        <f t="shared" si="137"/>
        <v>0.83</v>
      </c>
      <c r="AC85" s="14">
        <f t="shared" si="137"/>
        <v>0.83</v>
      </c>
      <c r="AD85" s="14">
        <f t="shared" ref="AD85:AN85" si="147">AC85</f>
        <v>0.83</v>
      </c>
      <c r="AE85" s="14">
        <f t="shared" si="147"/>
        <v>0.83</v>
      </c>
      <c r="AF85" s="14">
        <f t="shared" si="147"/>
        <v>0.83</v>
      </c>
      <c r="AG85" s="14">
        <f t="shared" si="147"/>
        <v>0.83</v>
      </c>
      <c r="AH85" s="14">
        <f t="shared" si="147"/>
        <v>0.83</v>
      </c>
      <c r="AI85" s="14">
        <f t="shared" si="147"/>
        <v>0.83</v>
      </c>
      <c r="AJ85" s="14">
        <f t="shared" si="147"/>
        <v>0.83</v>
      </c>
      <c r="AK85" s="14">
        <f t="shared" si="147"/>
        <v>0.83</v>
      </c>
      <c r="AL85" s="14">
        <f t="shared" si="147"/>
        <v>0.83</v>
      </c>
      <c r="AM85" s="14">
        <f t="shared" si="147"/>
        <v>0.83</v>
      </c>
      <c r="AN85" s="14">
        <f t="shared" si="147"/>
        <v>0.83</v>
      </c>
      <c r="AO85" s="14">
        <f t="shared" si="104"/>
        <v>0.83</v>
      </c>
      <c r="AP85" s="14">
        <f t="shared" si="105"/>
        <v>0.83</v>
      </c>
      <c r="AQ85" s="14">
        <f t="shared" si="106"/>
        <v>0.83</v>
      </c>
      <c r="AR85" s="14">
        <f t="shared" si="107"/>
        <v>0.83</v>
      </c>
      <c r="AS85" s="14">
        <f t="shared" si="108"/>
        <v>0.83</v>
      </c>
      <c r="AT85" s="14">
        <f t="shared" si="109"/>
        <v>0.83</v>
      </c>
      <c r="AU85" s="14">
        <f t="shared" si="110"/>
        <v>0.83</v>
      </c>
      <c r="AV85" s="14">
        <f t="shared" si="111"/>
        <v>0.83</v>
      </c>
      <c r="AW85" s="14">
        <f t="shared" si="112"/>
        <v>0.83</v>
      </c>
      <c r="AX85" s="14">
        <f t="shared" si="113"/>
        <v>0.83</v>
      </c>
    </row>
    <row r="86" spans="1:50" ht="18" x14ac:dyDescent="0.35">
      <c r="A86" s="44" t="str">
        <f t="shared" si="114"/>
        <v>Nex_Other animals (fur animals)_Eastern Europe</v>
      </c>
      <c r="B86" s="2" t="s">
        <v>49</v>
      </c>
      <c r="C86" s="42" t="s">
        <v>552</v>
      </c>
      <c r="D86" s="2" t="s">
        <v>153</v>
      </c>
      <c r="E86" s="2" t="s">
        <v>108</v>
      </c>
      <c r="F86" s="2" t="s">
        <v>481</v>
      </c>
      <c r="G86" s="2" t="s">
        <v>143</v>
      </c>
      <c r="H86" s="2" t="s">
        <v>557</v>
      </c>
      <c r="I86" s="403" t="s">
        <v>750</v>
      </c>
      <c r="J86" s="41" cm="1">
        <f t="array" aca="1" ref="J86" ca="1">(8.1*(1000/365))/VLOOKUP("Animal Weight_"&amp;$E86&amp;"_"&amp;G86,DefaultParameters,MATCH(J$3,'Default Parameters'!$3:$3,0),FALSE)</f>
        <v>13.869863013698629</v>
      </c>
      <c r="K86" s="41">
        <f t="shared" ca="1" si="144"/>
        <v>13.869863013698629</v>
      </c>
      <c r="L86" s="41">
        <f t="shared" ca="1" si="137"/>
        <v>13.869863013698629</v>
      </c>
      <c r="M86" s="41">
        <f t="shared" ca="1" si="137"/>
        <v>13.869863013698629</v>
      </c>
      <c r="N86" s="41">
        <f t="shared" ca="1" si="137"/>
        <v>13.869863013698629</v>
      </c>
      <c r="O86" s="41">
        <f t="shared" ca="1" si="137"/>
        <v>13.869863013698629</v>
      </c>
      <c r="P86" s="41">
        <f t="shared" ca="1" si="137"/>
        <v>13.869863013698629</v>
      </c>
      <c r="Q86" s="41">
        <f t="shared" ca="1" si="137"/>
        <v>13.869863013698629</v>
      </c>
      <c r="R86" s="41">
        <f t="shared" ca="1" si="137"/>
        <v>13.869863013698629</v>
      </c>
      <c r="S86" s="41">
        <f t="shared" ca="1" si="137"/>
        <v>13.869863013698629</v>
      </c>
      <c r="T86" s="41">
        <f t="shared" ca="1" si="137"/>
        <v>13.869863013698629</v>
      </c>
      <c r="U86" s="41">
        <f t="shared" ca="1" si="137"/>
        <v>13.869863013698629</v>
      </c>
      <c r="V86" s="41">
        <f t="shared" ca="1" si="137"/>
        <v>13.869863013698629</v>
      </c>
      <c r="W86" s="41">
        <f t="shared" ca="1" si="137"/>
        <v>13.869863013698629</v>
      </c>
      <c r="X86" s="41">
        <f t="shared" ca="1" si="137"/>
        <v>13.869863013698629</v>
      </c>
      <c r="Y86" s="41">
        <f t="shared" ca="1" si="137"/>
        <v>13.869863013698629</v>
      </c>
      <c r="Z86" s="41">
        <f t="shared" ca="1" si="137"/>
        <v>13.869863013698629</v>
      </c>
      <c r="AA86" s="41">
        <f t="shared" ca="1" si="137"/>
        <v>13.869863013698629</v>
      </c>
      <c r="AB86" s="41">
        <f t="shared" ca="1" si="137"/>
        <v>13.869863013698629</v>
      </c>
      <c r="AC86" s="41">
        <f t="shared" ca="1" si="137"/>
        <v>13.869863013698629</v>
      </c>
      <c r="AD86" s="41">
        <f t="shared" ref="AD86:AN86" ca="1" si="148">AC86</f>
        <v>13.869863013698629</v>
      </c>
      <c r="AE86" s="41">
        <f t="shared" ca="1" si="148"/>
        <v>13.869863013698629</v>
      </c>
      <c r="AF86" s="41">
        <f t="shared" ca="1" si="148"/>
        <v>13.869863013698629</v>
      </c>
      <c r="AG86" s="41">
        <f t="shared" ca="1" si="148"/>
        <v>13.869863013698629</v>
      </c>
      <c r="AH86" s="41">
        <f t="shared" ca="1" si="148"/>
        <v>13.869863013698629</v>
      </c>
      <c r="AI86" s="41">
        <f t="shared" ca="1" si="148"/>
        <v>13.869863013698629</v>
      </c>
      <c r="AJ86" s="41">
        <f t="shared" ca="1" si="148"/>
        <v>13.869863013698629</v>
      </c>
      <c r="AK86" s="41">
        <f t="shared" ca="1" si="148"/>
        <v>13.869863013698629</v>
      </c>
      <c r="AL86" s="41">
        <f t="shared" ca="1" si="148"/>
        <v>13.869863013698629</v>
      </c>
      <c r="AM86" s="41">
        <f t="shared" ca="1" si="148"/>
        <v>13.869863013698629</v>
      </c>
      <c r="AN86" s="41">
        <f t="shared" ca="1" si="148"/>
        <v>13.869863013698629</v>
      </c>
      <c r="AO86" s="41">
        <f t="shared" ca="1" si="104"/>
        <v>13.869863013698629</v>
      </c>
      <c r="AP86" s="41">
        <f t="shared" ca="1" si="105"/>
        <v>13.869863013698629</v>
      </c>
      <c r="AQ86" s="41">
        <f t="shared" ca="1" si="106"/>
        <v>13.869863013698629</v>
      </c>
      <c r="AR86" s="41">
        <f t="shared" ca="1" si="107"/>
        <v>13.869863013698629</v>
      </c>
      <c r="AS86" s="41">
        <f t="shared" ca="1" si="108"/>
        <v>13.869863013698629</v>
      </c>
      <c r="AT86" s="41">
        <f t="shared" ca="1" si="109"/>
        <v>13.869863013698629</v>
      </c>
      <c r="AU86" s="41">
        <f t="shared" ca="1" si="110"/>
        <v>13.869863013698629</v>
      </c>
      <c r="AV86" s="41">
        <f t="shared" ca="1" si="111"/>
        <v>13.869863013698629</v>
      </c>
      <c r="AW86" s="41">
        <f t="shared" ca="1" si="112"/>
        <v>13.869863013698629</v>
      </c>
      <c r="AX86" s="41">
        <f t="shared" ca="1" si="113"/>
        <v>13.869863013698629</v>
      </c>
    </row>
    <row r="87" spans="1:50" x14ac:dyDescent="0.25">
      <c r="A87" s="18" t="s">
        <v>152</v>
      </c>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row>
    <row r="88" spans="1:50" x14ac:dyDescent="0.25">
      <c r="A88" s="44" t="str">
        <f>C88&amp;"_"&amp;E88</f>
        <v>Housed period_Dairy cattle</v>
      </c>
      <c r="B88" s="2" t="s">
        <v>49</v>
      </c>
      <c r="C88" s="2" t="s">
        <v>152</v>
      </c>
      <c r="D88" s="2" t="s">
        <v>49</v>
      </c>
      <c r="E88" s="2" t="s">
        <v>75</v>
      </c>
      <c r="F88" s="2" t="s">
        <v>47</v>
      </c>
      <c r="G88" s="2"/>
      <c r="H88" s="2" t="s">
        <v>679</v>
      </c>
      <c r="I88" s="2"/>
      <c r="J88" s="41">
        <v>180</v>
      </c>
      <c r="K88" s="41">
        <f t="shared" ref="K88:AN93" si="149">J88</f>
        <v>180</v>
      </c>
      <c r="L88" s="41">
        <f t="shared" si="149"/>
        <v>180</v>
      </c>
      <c r="M88" s="41">
        <f t="shared" si="149"/>
        <v>180</v>
      </c>
      <c r="N88" s="41">
        <f t="shared" si="149"/>
        <v>180</v>
      </c>
      <c r="O88" s="41">
        <f t="shared" si="149"/>
        <v>180</v>
      </c>
      <c r="P88" s="41">
        <f t="shared" si="149"/>
        <v>180</v>
      </c>
      <c r="Q88" s="41">
        <f t="shared" si="149"/>
        <v>180</v>
      </c>
      <c r="R88" s="41">
        <f t="shared" si="149"/>
        <v>180</v>
      </c>
      <c r="S88" s="41">
        <f t="shared" si="149"/>
        <v>180</v>
      </c>
      <c r="T88" s="41">
        <f t="shared" si="149"/>
        <v>180</v>
      </c>
      <c r="U88" s="41">
        <f t="shared" si="149"/>
        <v>180</v>
      </c>
      <c r="V88" s="41">
        <f t="shared" si="149"/>
        <v>180</v>
      </c>
      <c r="W88" s="41">
        <f t="shared" si="149"/>
        <v>180</v>
      </c>
      <c r="X88" s="41">
        <f t="shared" si="149"/>
        <v>180</v>
      </c>
      <c r="Y88" s="41">
        <f t="shared" si="149"/>
        <v>180</v>
      </c>
      <c r="Z88" s="41">
        <f t="shared" si="149"/>
        <v>180</v>
      </c>
      <c r="AA88" s="41">
        <f t="shared" si="149"/>
        <v>180</v>
      </c>
      <c r="AB88" s="41">
        <f t="shared" si="149"/>
        <v>180</v>
      </c>
      <c r="AC88" s="41">
        <f t="shared" si="149"/>
        <v>180</v>
      </c>
      <c r="AD88" s="41">
        <f t="shared" si="149"/>
        <v>180</v>
      </c>
      <c r="AE88" s="41">
        <f t="shared" si="149"/>
        <v>180</v>
      </c>
      <c r="AF88" s="41">
        <f t="shared" si="149"/>
        <v>180</v>
      </c>
      <c r="AG88" s="41">
        <f t="shared" si="149"/>
        <v>180</v>
      </c>
      <c r="AH88" s="41">
        <f t="shared" si="149"/>
        <v>180</v>
      </c>
      <c r="AI88" s="41">
        <f t="shared" si="149"/>
        <v>180</v>
      </c>
      <c r="AJ88" s="41">
        <f t="shared" si="149"/>
        <v>180</v>
      </c>
      <c r="AK88" s="41">
        <f t="shared" si="149"/>
        <v>180</v>
      </c>
      <c r="AL88" s="41">
        <f t="shared" si="149"/>
        <v>180</v>
      </c>
      <c r="AM88" s="41">
        <f t="shared" si="149"/>
        <v>180</v>
      </c>
      <c r="AN88" s="41">
        <f t="shared" si="149"/>
        <v>180</v>
      </c>
      <c r="AO88" s="41">
        <f t="shared" ref="AO88:AO103" si="150">AN88</f>
        <v>180</v>
      </c>
      <c r="AP88" s="41">
        <f t="shared" ref="AP88:AP103" si="151">AO88</f>
        <v>180</v>
      </c>
      <c r="AQ88" s="41">
        <f t="shared" ref="AQ88:AQ103" si="152">AP88</f>
        <v>180</v>
      </c>
      <c r="AR88" s="41">
        <f t="shared" ref="AR88:AR103" si="153">AQ88</f>
        <v>180</v>
      </c>
      <c r="AS88" s="41">
        <f t="shared" ref="AS88:AS103" si="154">AR88</f>
        <v>180</v>
      </c>
      <c r="AT88" s="41">
        <f t="shared" ref="AT88:AT103" si="155">AS88</f>
        <v>180</v>
      </c>
      <c r="AU88" s="41">
        <f t="shared" ref="AU88:AU103" si="156">AT88</f>
        <v>180</v>
      </c>
      <c r="AV88" s="41">
        <f t="shared" ref="AV88:AV103" si="157">AU88</f>
        <v>180</v>
      </c>
      <c r="AW88" s="41">
        <f t="shared" ref="AW88:AW103" si="158">AV88</f>
        <v>180</v>
      </c>
      <c r="AX88" s="41">
        <f t="shared" ref="AX88:AX103" si="159">AW88</f>
        <v>180</v>
      </c>
    </row>
    <row r="89" spans="1:50" x14ac:dyDescent="0.25">
      <c r="A89" s="44" t="str">
        <f t="shared" ref="A89:A103" si="160">C89&amp;"_"&amp;E89</f>
        <v>Housed period_Non-dairy cattle</v>
      </c>
      <c r="B89" s="2" t="s">
        <v>49</v>
      </c>
      <c r="C89" s="2" t="s">
        <v>152</v>
      </c>
      <c r="D89" s="2" t="s">
        <v>49</v>
      </c>
      <c r="E89" s="2" t="s">
        <v>77</v>
      </c>
      <c r="F89" s="2" t="s">
        <v>47</v>
      </c>
      <c r="G89" s="2"/>
      <c r="H89" s="2" t="s">
        <v>679</v>
      </c>
      <c r="I89" s="2"/>
      <c r="J89" s="41">
        <v>180</v>
      </c>
      <c r="K89" s="41">
        <f t="shared" ref="K89" si="161">J89</f>
        <v>180</v>
      </c>
      <c r="L89" s="41">
        <f t="shared" si="149"/>
        <v>180</v>
      </c>
      <c r="M89" s="41">
        <f t="shared" si="149"/>
        <v>180</v>
      </c>
      <c r="N89" s="41">
        <f t="shared" si="149"/>
        <v>180</v>
      </c>
      <c r="O89" s="41">
        <f t="shared" si="149"/>
        <v>180</v>
      </c>
      <c r="P89" s="41">
        <f t="shared" si="149"/>
        <v>180</v>
      </c>
      <c r="Q89" s="41">
        <f t="shared" si="149"/>
        <v>180</v>
      </c>
      <c r="R89" s="41">
        <f t="shared" si="149"/>
        <v>180</v>
      </c>
      <c r="S89" s="41">
        <f t="shared" si="149"/>
        <v>180</v>
      </c>
      <c r="T89" s="41">
        <f t="shared" si="149"/>
        <v>180</v>
      </c>
      <c r="U89" s="41">
        <f t="shared" si="149"/>
        <v>180</v>
      </c>
      <c r="V89" s="41">
        <f t="shared" si="149"/>
        <v>180</v>
      </c>
      <c r="W89" s="41">
        <f t="shared" si="149"/>
        <v>180</v>
      </c>
      <c r="X89" s="41">
        <f t="shared" si="149"/>
        <v>180</v>
      </c>
      <c r="Y89" s="41">
        <f t="shared" si="149"/>
        <v>180</v>
      </c>
      <c r="Z89" s="41">
        <f t="shared" si="149"/>
        <v>180</v>
      </c>
      <c r="AA89" s="41">
        <f t="shared" si="149"/>
        <v>180</v>
      </c>
      <c r="AB89" s="41">
        <f t="shared" si="149"/>
        <v>180</v>
      </c>
      <c r="AC89" s="41">
        <f t="shared" si="149"/>
        <v>180</v>
      </c>
      <c r="AD89" s="41">
        <f t="shared" si="149"/>
        <v>180</v>
      </c>
      <c r="AE89" s="41">
        <f t="shared" si="149"/>
        <v>180</v>
      </c>
      <c r="AF89" s="41">
        <f t="shared" si="149"/>
        <v>180</v>
      </c>
      <c r="AG89" s="41">
        <f t="shared" si="149"/>
        <v>180</v>
      </c>
      <c r="AH89" s="41">
        <f t="shared" si="149"/>
        <v>180</v>
      </c>
      <c r="AI89" s="41">
        <f t="shared" si="149"/>
        <v>180</v>
      </c>
      <c r="AJ89" s="41">
        <f t="shared" si="149"/>
        <v>180</v>
      </c>
      <c r="AK89" s="41">
        <f t="shared" si="149"/>
        <v>180</v>
      </c>
      <c r="AL89" s="41">
        <f t="shared" si="149"/>
        <v>180</v>
      </c>
      <c r="AM89" s="41">
        <f t="shared" si="149"/>
        <v>180</v>
      </c>
      <c r="AN89" s="41">
        <f t="shared" si="149"/>
        <v>180</v>
      </c>
      <c r="AO89" s="41">
        <f t="shared" si="150"/>
        <v>180</v>
      </c>
      <c r="AP89" s="41">
        <f t="shared" si="151"/>
        <v>180</v>
      </c>
      <c r="AQ89" s="41">
        <f t="shared" si="152"/>
        <v>180</v>
      </c>
      <c r="AR89" s="41">
        <f t="shared" si="153"/>
        <v>180</v>
      </c>
      <c r="AS89" s="41">
        <f t="shared" si="154"/>
        <v>180</v>
      </c>
      <c r="AT89" s="41">
        <f t="shared" si="155"/>
        <v>180</v>
      </c>
      <c r="AU89" s="41">
        <f t="shared" si="156"/>
        <v>180</v>
      </c>
      <c r="AV89" s="41">
        <f t="shared" si="157"/>
        <v>180</v>
      </c>
      <c r="AW89" s="41">
        <f t="shared" si="158"/>
        <v>180</v>
      </c>
      <c r="AX89" s="41">
        <f t="shared" si="159"/>
        <v>180</v>
      </c>
    </row>
    <row r="90" spans="1:50" x14ac:dyDescent="0.25">
      <c r="A90" s="44" t="str">
        <f t="shared" si="160"/>
        <v>Housed period_Non-dairy cattle (calves)</v>
      </c>
      <c r="B90" s="2" t="s">
        <v>49</v>
      </c>
      <c r="C90" s="2" t="s">
        <v>152</v>
      </c>
      <c r="D90" s="2" t="s">
        <v>49</v>
      </c>
      <c r="E90" s="2" t="s">
        <v>78</v>
      </c>
      <c r="F90" s="2" t="s">
        <v>47</v>
      </c>
      <c r="G90" s="2"/>
      <c r="H90" s="2" t="s">
        <v>679</v>
      </c>
      <c r="I90" s="35"/>
      <c r="J90" s="41">
        <v>180</v>
      </c>
      <c r="K90" s="41">
        <f t="shared" ref="K90" si="162">J90</f>
        <v>180</v>
      </c>
      <c r="L90" s="41">
        <f t="shared" ref="L90" si="163">K90</f>
        <v>180</v>
      </c>
      <c r="M90" s="41">
        <f t="shared" ref="M90" si="164">L90</f>
        <v>180</v>
      </c>
      <c r="N90" s="41">
        <f t="shared" ref="N90" si="165">M90</f>
        <v>180</v>
      </c>
      <c r="O90" s="41">
        <f t="shared" ref="O90" si="166">N90</f>
        <v>180</v>
      </c>
      <c r="P90" s="41">
        <f t="shared" ref="P90" si="167">O90</f>
        <v>180</v>
      </c>
      <c r="Q90" s="41">
        <f t="shared" ref="Q90" si="168">P90</f>
        <v>180</v>
      </c>
      <c r="R90" s="41">
        <f t="shared" ref="R90" si="169">Q90</f>
        <v>180</v>
      </c>
      <c r="S90" s="41">
        <f t="shared" ref="S90" si="170">R90</f>
        <v>180</v>
      </c>
      <c r="T90" s="41">
        <f t="shared" ref="T90" si="171">S90</f>
        <v>180</v>
      </c>
      <c r="U90" s="41">
        <f t="shared" ref="U90" si="172">T90</f>
        <v>180</v>
      </c>
      <c r="V90" s="41">
        <f t="shared" ref="V90" si="173">U90</f>
        <v>180</v>
      </c>
      <c r="W90" s="41">
        <f t="shared" ref="W90" si="174">V90</f>
        <v>180</v>
      </c>
      <c r="X90" s="41">
        <f t="shared" ref="X90" si="175">W90</f>
        <v>180</v>
      </c>
      <c r="Y90" s="41">
        <f t="shared" ref="Y90" si="176">X90</f>
        <v>180</v>
      </c>
      <c r="Z90" s="41">
        <f t="shared" ref="Z90" si="177">Y90</f>
        <v>180</v>
      </c>
      <c r="AA90" s="41">
        <f t="shared" ref="AA90" si="178">Z90</f>
        <v>180</v>
      </c>
      <c r="AB90" s="41">
        <f t="shared" ref="AB90" si="179">AA90</f>
        <v>180</v>
      </c>
      <c r="AC90" s="41">
        <f t="shared" ref="AC90" si="180">AB90</f>
        <v>180</v>
      </c>
      <c r="AD90" s="41">
        <f t="shared" ref="AD90" si="181">AC90</f>
        <v>180</v>
      </c>
      <c r="AE90" s="41">
        <f t="shared" ref="AE90" si="182">AD90</f>
        <v>180</v>
      </c>
      <c r="AF90" s="41">
        <f t="shared" ref="AF90" si="183">AE90</f>
        <v>180</v>
      </c>
      <c r="AG90" s="41">
        <f t="shared" ref="AG90" si="184">AF90</f>
        <v>180</v>
      </c>
      <c r="AH90" s="41">
        <f t="shared" ref="AH90" si="185">AG90</f>
        <v>180</v>
      </c>
      <c r="AI90" s="41">
        <f t="shared" ref="AI90" si="186">AH90</f>
        <v>180</v>
      </c>
      <c r="AJ90" s="41">
        <f t="shared" ref="AJ90" si="187">AI90</f>
        <v>180</v>
      </c>
      <c r="AK90" s="41">
        <f t="shared" ref="AK90" si="188">AJ90</f>
        <v>180</v>
      </c>
      <c r="AL90" s="41">
        <f t="shared" ref="AL90" si="189">AK90</f>
        <v>180</v>
      </c>
      <c r="AM90" s="41">
        <f t="shared" ref="AM90" si="190">AL90</f>
        <v>180</v>
      </c>
      <c r="AN90" s="41">
        <f t="shared" ref="AN90" si="191">AM90</f>
        <v>180</v>
      </c>
      <c r="AO90" s="41">
        <f t="shared" si="150"/>
        <v>180</v>
      </c>
      <c r="AP90" s="41">
        <f t="shared" si="151"/>
        <v>180</v>
      </c>
      <c r="AQ90" s="41">
        <f t="shared" si="152"/>
        <v>180</v>
      </c>
      <c r="AR90" s="41">
        <f t="shared" si="153"/>
        <v>180</v>
      </c>
      <c r="AS90" s="41">
        <f t="shared" si="154"/>
        <v>180</v>
      </c>
      <c r="AT90" s="41">
        <f t="shared" si="155"/>
        <v>180</v>
      </c>
      <c r="AU90" s="41">
        <f t="shared" si="156"/>
        <v>180</v>
      </c>
      <c r="AV90" s="41">
        <f t="shared" si="157"/>
        <v>180</v>
      </c>
      <c r="AW90" s="41">
        <f t="shared" si="158"/>
        <v>180</v>
      </c>
      <c r="AX90" s="41">
        <f t="shared" si="159"/>
        <v>180</v>
      </c>
    </row>
    <row r="91" spans="1:50" x14ac:dyDescent="0.25">
      <c r="A91" s="44" t="str">
        <f t="shared" si="160"/>
        <v>Housed period_Sheep</v>
      </c>
      <c r="B91" s="2" t="s">
        <v>49</v>
      </c>
      <c r="C91" s="2" t="s">
        <v>152</v>
      </c>
      <c r="D91" s="2" t="s">
        <v>49</v>
      </c>
      <c r="E91" s="2" t="s">
        <v>79</v>
      </c>
      <c r="F91" s="2" t="s">
        <v>47</v>
      </c>
      <c r="G91" s="2"/>
      <c r="H91" s="2" t="s">
        <v>679</v>
      </c>
      <c r="I91" s="2"/>
      <c r="J91" s="41">
        <v>30</v>
      </c>
      <c r="K91" s="41">
        <f t="shared" ref="K91" si="192">J91</f>
        <v>30</v>
      </c>
      <c r="L91" s="41">
        <f t="shared" si="149"/>
        <v>30</v>
      </c>
      <c r="M91" s="41">
        <f t="shared" si="149"/>
        <v>30</v>
      </c>
      <c r="N91" s="41">
        <f t="shared" si="149"/>
        <v>30</v>
      </c>
      <c r="O91" s="41">
        <f t="shared" si="149"/>
        <v>30</v>
      </c>
      <c r="P91" s="41">
        <f t="shared" si="149"/>
        <v>30</v>
      </c>
      <c r="Q91" s="41">
        <f t="shared" si="149"/>
        <v>30</v>
      </c>
      <c r="R91" s="41">
        <f t="shared" si="149"/>
        <v>30</v>
      </c>
      <c r="S91" s="41">
        <f t="shared" si="149"/>
        <v>30</v>
      </c>
      <c r="T91" s="41">
        <f t="shared" si="149"/>
        <v>30</v>
      </c>
      <c r="U91" s="41">
        <f t="shared" si="149"/>
        <v>30</v>
      </c>
      <c r="V91" s="41">
        <f t="shared" si="149"/>
        <v>30</v>
      </c>
      <c r="W91" s="41">
        <f t="shared" si="149"/>
        <v>30</v>
      </c>
      <c r="X91" s="41">
        <f t="shared" si="149"/>
        <v>30</v>
      </c>
      <c r="Y91" s="41">
        <f t="shared" si="149"/>
        <v>30</v>
      </c>
      <c r="Z91" s="41">
        <f t="shared" si="149"/>
        <v>30</v>
      </c>
      <c r="AA91" s="41">
        <f t="shared" si="149"/>
        <v>30</v>
      </c>
      <c r="AB91" s="41">
        <f t="shared" si="149"/>
        <v>30</v>
      </c>
      <c r="AC91" s="41">
        <f t="shared" si="149"/>
        <v>30</v>
      </c>
      <c r="AD91" s="41">
        <f t="shared" si="149"/>
        <v>30</v>
      </c>
      <c r="AE91" s="41">
        <f t="shared" si="149"/>
        <v>30</v>
      </c>
      <c r="AF91" s="41">
        <f t="shared" si="149"/>
        <v>30</v>
      </c>
      <c r="AG91" s="41">
        <f t="shared" si="149"/>
        <v>30</v>
      </c>
      <c r="AH91" s="41">
        <f t="shared" si="149"/>
        <v>30</v>
      </c>
      <c r="AI91" s="41">
        <f t="shared" si="149"/>
        <v>30</v>
      </c>
      <c r="AJ91" s="41">
        <f t="shared" si="149"/>
        <v>30</v>
      </c>
      <c r="AK91" s="41">
        <f t="shared" si="149"/>
        <v>30</v>
      </c>
      <c r="AL91" s="41">
        <f t="shared" si="149"/>
        <v>30</v>
      </c>
      <c r="AM91" s="41">
        <f t="shared" si="149"/>
        <v>30</v>
      </c>
      <c r="AN91" s="41">
        <f t="shared" si="149"/>
        <v>30</v>
      </c>
      <c r="AO91" s="41">
        <f t="shared" si="150"/>
        <v>30</v>
      </c>
      <c r="AP91" s="41">
        <f t="shared" si="151"/>
        <v>30</v>
      </c>
      <c r="AQ91" s="41">
        <f t="shared" si="152"/>
        <v>30</v>
      </c>
      <c r="AR91" s="41">
        <f t="shared" si="153"/>
        <v>30</v>
      </c>
      <c r="AS91" s="41">
        <f t="shared" si="154"/>
        <v>30</v>
      </c>
      <c r="AT91" s="41">
        <f t="shared" si="155"/>
        <v>30</v>
      </c>
      <c r="AU91" s="41">
        <f t="shared" si="156"/>
        <v>30</v>
      </c>
      <c r="AV91" s="41">
        <f t="shared" si="157"/>
        <v>30</v>
      </c>
      <c r="AW91" s="41">
        <f t="shared" si="158"/>
        <v>30</v>
      </c>
      <c r="AX91" s="41">
        <f t="shared" si="159"/>
        <v>30</v>
      </c>
    </row>
    <row r="92" spans="1:50" x14ac:dyDescent="0.25">
      <c r="A92" s="44" t="str">
        <f t="shared" si="160"/>
        <v>Housed period_Swine (finishing pigs)</v>
      </c>
      <c r="B92" s="2" t="s">
        <v>49</v>
      </c>
      <c r="C92" s="2" t="s">
        <v>152</v>
      </c>
      <c r="D92" s="2" t="s">
        <v>49</v>
      </c>
      <c r="E92" s="2" t="s">
        <v>538</v>
      </c>
      <c r="F92" s="2" t="s">
        <v>47</v>
      </c>
      <c r="G92" s="2"/>
      <c r="H92" s="2" t="s">
        <v>679</v>
      </c>
      <c r="I92" s="2"/>
      <c r="J92" s="41">
        <v>365</v>
      </c>
      <c r="K92" s="41">
        <f t="shared" ref="K92" si="193">J92</f>
        <v>365</v>
      </c>
      <c r="L92" s="41">
        <f t="shared" si="149"/>
        <v>365</v>
      </c>
      <c r="M92" s="41">
        <f t="shared" si="149"/>
        <v>365</v>
      </c>
      <c r="N92" s="41">
        <f t="shared" si="149"/>
        <v>365</v>
      </c>
      <c r="O92" s="41">
        <f t="shared" si="149"/>
        <v>365</v>
      </c>
      <c r="P92" s="41">
        <f t="shared" si="149"/>
        <v>365</v>
      </c>
      <c r="Q92" s="41">
        <f t="shared" si="149"/>
        <v>365</v>
      </c>
      <c r="R92" s="41">
        <f t="shared" si="149"/>
        <v>365</v>
      </c>
      <c r="S92" s="41">
        <f t="shared" si="149"/>
        <v>365</v>
      </c>
      <c r="T92" s="41">
        <f t="shared" si="149"/>
        <v>365</v>
      </c>
      <c r="U92" s="41">
        <f t="shared" si="149"/>
        <v>365</v>
      </c>
      <c r="V92" s="41">
        <f t="shared" si="149"/>
        <v>365</v>
      </c>
      <c r="W92" s="41">
        <f t="shared" si="149"/>
        <v>365</v>
      </c>
      <c r="X92" s="41">
        <f t="shared" si="149"/>
        <v>365</v>
      </c>
      <c r="Y92" s="41">
        <f t="shared" si="149"/>
        <v>365</v>
      </c>
      <c r="Z92" s="41">
        <f t="shared" si="149"/>
        <v>365</v>
      </c>
      <c r="AA92" s="41">
        <f t="shared" si="149"/>
        <v>365</v>
      </c>
      <c r="AB92" s="41">
        <f t="shared" si="149"/>
        <v>365</v>
      </c>
      <c r="AC92" s="41">
        <f t="shared" si="149"/>
        <v>365</v>
      </c>
      <c r="AD92" s="41">
        <f t="shared" si="149"/>
        <v>365</v>
      </c>
      <c r="AE92" s="41">
        <f t="shared" si="149"/>
        <v>365</v>
      </c>
      <c r="AF92" s="41">
        <f t="shared" si="149"/>
        <v>365</v>
      </c>
      <c r="AG92" s="41">
        <f t="shared" si="149"/>
        <v>365</v>
      </c>
      <c r="AH92" s="41">
        <f t="shared" si="149"/>
        <v>365</v>
      </c>
      <c r="AI92" s="41">
        <f t="shared" si="149"/>
        <v>365</v>
      </c>
      <c r="AJ92" s="41">
        <f t="shared" si="149"/>
        <v>365</v>
      </c>
      <c r="AK92" s="41">
        <f t="shared" si="149"/>
        <v>365</v>
      </c>
      <c r="AL92" s="41">
        <f t="shared" si="149"/>
        <v>365</v>
      </c>
      <c r="AM92" s="41">
        <f t="shared" si="149"/>
        <v>365</v>
      </c>
      <c r="AN92" s="41">
        <f t="shared" si="149"/>
        <v>365</v>
      </c>
      <c r="AO92" s="41">
        <f t="shared" si="150"/>
        <v>365</v>
      </c>
      <c r="AP92" s="41">
        <f t="shared" si="151"/>
        <v>365</v>
      </c>
      <c r="AQ92" s="41">
        <f t="shared" si="152"/>
        <v>365</v>
      </c>
      <c r="AR92" s="41">
        <f t="shared" si="153"/>
        <v>365</v>
      </c>
      <c r="AS92" s="41">
        <f t="shared" si="154"/>
        <v>365</v>
      </c>
      <c r="AT92" s="41">
        <f t="shared" si="155"/>
        <v>365</v>
      </c>
      <c r="AU92" s="41">
        <f t="shared" si="156"/>
        <v>365</v>
      </c>
      <c r="AV92" s="41">
        <f t="shared" si="157"/>
        <v>365</v>
      </c>
      <c r="AW92" s="41">
        <f t="shared" si="158"/>
        <v>365</v>
      </c>
      <c r="AX92" s="41">
        <f t="shared" si="159"/>
        <v>365</v>
      </c>
    </row>
    <row r="93" spans="1:50" x14ac:dyDescent="0.25">
      <c r="A93" s="44" t="str">
        <f t="shared" si="160"/>
        <v>Housed period_Swine (sows)</v>
      </c>
      <c r="B93" s="2" t="s">
        <v>49</v>
      </c>
      <c r="C93" s="2" t="s">
        <v>152</v>
      </c>
      <c r="D93" s="2" t="s">
        <v>49</v>
      </c>
      <c r="E93" s="2" t="s">
        <v>145</v>
      </c>
      <c r="F93" s="2" t="s">
        <v>47</v>
      </c>
      <c r="G93" s="2"/>
      <c r="H93" s="2" t="s">
        <v>679</v>
      </c>
      <c r="I93" s="2"/>
      <c r="J93" s="41">
        <v>365</v>
      </c>
      <c r="K93" s="41">
        <f t="shared" ref="K93" si="194">J93</f>
        <v>365</v>
      </c>
      <c r="L93" s="41">
        <f t="shared" si="149"/>
        <v>365</v>
      </c>
      <c r="M93" s="41">
        <f t="shared" si="149"/>
        <v>365</v>
      </c>
      <c r="N93" s="41">
        <f t="shared" si="149"/>
        <v>365</v>
      </c>
      <c r="O93" s="41">
        <f t="shared" si="149"/>
        <v>365</v>
      </c>
      <c r="P93" s="41">
        <f t="shared" si="149"/>
        <v>365</v>
      </c>
      <c r="Q93" s="41">
        <f t="shared" si="149"/>
        <v>365</v>
      </c>
      <c r="R93" s="41">
        <f t="shared" si="149"/>
        <v>365</v>
      </c>
      <c r="S93" s="41">
        <f t="shared" si="149"/>
        <v>365</v>
      </c>
      <c r="T93" s="41">
        <f t="shared" si="149"/>
        <v>365</v>
      </c>
      <c r="U93" s="41">
        <f t="shared" si="149"/>
        <v>365</v>
      </c>
      <c r="V93" s="41">
        <f t="shared" si="149"/>
        <v>365</v>
      </c>
      <c r="W93" s="41">
        <f t="shared" si="149"/>
        <v>365</v>
      </c>
      <c r="X93" s="41">
        <f t="shared" si="149"/>
        <v>365</v>
      </c>
      <c r="Y93" s="41">
        <f t="shared" si="149"/>
        <v>365</v>
      </c>
      <c r="Z93" s="41">
        <f t="shared" si="149"/>
        <v>365</v>
      </c>
      <c r="AA93" s="41">
        <f t="shared" si="149"/>
        <v>365</v>
      </c>
      <c r="AB93" s="41">
        <f t="shared" si="149"/>
        <v>365</v>
      </c>
      <c r="AC93" s="41">
        <f t="shared" si="149"/>
        <v>365</v>
      </c>
      <c r="AD93" s="41">
        <f t="shared" si="149"/>
        <v>365</v>
      </c>
      <c r="AE93" s="41">
        <f t="shared" si="149"/>
        <v>365</v>
      </c>
      <c r="AF93" s="41">
        <f t="shared" si="149"/>
        <v>365</v>
      </c>
      <c r="AG93" s="41">
        <f t="shared" si="149"/>
        <v>365</v>
      </c>
      <c r="AH93" s="41">
        <f t="shared" si="149"/>
        <v>365</v>
      </c>
      <c r="AI93" s="41">
        <f t="shared" si="149"/>
        <v>365</v>
      </c>
      <c r="AJ93" s="41">
        <f t="shared" si="149"/>
        <v>365</v>
      </c>
      <c r="AK93" s="41">
        <f t="shared" si="149"/>
        <v>365</v>
      </c>
      <c r="AL93" s="41">
        <f t="shared" si="149"/>
        <v>365</v>
      </c>
      <c r="AM93" s="41">
        <f t="shared" si="149"/>
        <v>365</v>
      </c>
      <c r="AN93" s="41">
        <f t="shared" si="149"/>
        <v>365</v>
      </c>
      <c r="AO93" s="41">
        <f t="shared" si="150"/>
        <v>365</v>
      </c>
      <c r="AP93" s="41">
        <f t="shared" si="151"/>
        <v>365</v>
      </c>
      <c r="AQ93" s="41">
        <f t="shared" si="152"/>
        <v>365</v>
      </c>
      <c r="AR93" s="41">
        <f t="shared" si="153"/>
        <v>365</v>
      </c>
      <c r="AS93" s="41">
        <f t="shared" si="154"/>
        <v>365</v>
      </c>
      <c r="AT93" s="41">
        <f t="shared" si="155"/>
        <v>365</v>
      </c>
      <c r="AU93" s="41">
        <f t="shared" si="156"/>
        <v>365</v>
      </c>
      <c r="AV93" s="41">
        <f t="shared" si="157"/>
        <v>365</v>
      </c>
      <c r="AW93" s="41">
        <f t="shared" si="158"/>
        <v>365</v>
      </c>
      <c r="AX93" s="41">
        <f t="shared" si="159"/>
        <v>365</v>
      </c>
    </row>
    <row r="94" spans="1:50" x14ac:dyDescent="0.25">
      <c r="A94" s="44" t="str">
        <f t="shared" si="160"/>
        <v>Housed period_Buffalo</v>
      </c>
      <c r="B94" s="2" t="s">
        <v>49</v>
      </c>
      <c r="C94" s="2" t="s">
        <v>152</v>
      </c>
      <c r="D94" s="2" t="s">
        <v>49</v>
      </c>
      <c r="E94" s="2" t="s">
        <v>80</v>
      </c>
      <c r="F94" s="2" t="s">
        <v>47</v>
      </c>
      <c r="G94" s="2"/>
      <c r="H94" s="2" t="s">
        <v>679</v>
      </c>
      <c r="I94" s="2"/>
      <c r="J94" s="41">
        <v>225</v>
      </c>
      <c r="K94" s="41">
        <f t="shared" ref="K94:AN94" si="195">J94</f>
        <v>225</v>
      </c>
      <c r="L94" s="41">
        <f t="shared" si="195"/>
        <v>225</v>
      </c>
      <c r="M94" s="41">
        <f t="shared" si="195"/>
        <v>225</v>
      </c>
      <c r="N94" s="41">
        <f t="shared" si="195"/>
        <v>225</v>
      </c>
      <c r="O94" s="41">
        <f t="shared" si="195"/>
        <v>225</v>
      </c>
      <c r="P94" s="41">
        <f t="shared" si="195"/>
        <v>225</v>
      </c>
      <c r="Q94" s="41">
        <f t="shared" si="195"/>
        <v>225</v>
      </c>
      <c r="R94" s="41">
        <f t="shared" si="195"/>
        <v>225</v>
      </c>
      <c r="S94" s="41">
        <f t="shared" si="195"/>
        <v>225</v>
      </c>
      <c r="T94" s="41">
        <f t="shared" si="195"/>
        <v>225</v>
      </c>
      <c r="U94" s="41">
        <f t="shared" si="195"/>
        <v>225</v>
      </c>
      <c r="V94" s="41">
        <f t="shared" si="195"/>
        <v>225</v>
      </c>
      <c r="W94" s="41">
        <f t="shared" si="195"/>
        <v>225</v>
      </c>
      <c r="X94" s="41">
        <f t="shared" si="195"/>
        <v>225</v>
      </c>
      <c r="Y94" s="41">
        <f t="shared" si="195"/>
        <v>225</v>
      </c>
      <c r="Z94" s="41">
        <f t="shared" si="195"/>
        <v>225</v>
      </c>
      <c r="AA94" s="41">
        <f t="shared" si="195"/>
        <v>225</v>
      </c>
      <c r="AB94" s="41">
        <f t="shared" si="195"/>
        <v>225</v>
      </c>
      <c r="AC94" s="41">
        <f t="shared" si="195"/>
        <v>225</v>
      </c>
      <c r="AD94" s="41">
        <f t="shared" si="195"/>
        <v>225</v>
      </c>
      <c r="AE94" s="41">
        <f t="shared" si="195"/>
        <v>225</v>
      </c>
      <c r="AF94" s="41">
        <f t="shared" si="195"/>
        <v>225</v>
      </c>
      <c r="AG94" s="41">
        <f t="shared" si="195"/>
        <v>225</v>
      </c>
      <c r="AH94" s="41">
        <f t="shared" si="195"/>
        <v>225</v>
      </c>
      <c r="AI94" s="41">
        <f t="shared" si="195"/>
        <v>225</v>
      </c>
      <c r="AJ94" s="41">
        <f t="shared" si="195"/>
        <v>225</v>
      </c>
      <c r="AK94" s="41">
        <f t="shared" si="195"/>
        <v>225</v>
      </c>
      <c r="AL94" s="41">
        <f t="shared" si="195"/>
        <v>225</v>
      </c>
      <c r="AM94" s="41">
        <f t="shared" si="195"/>
        <v>225</v>
      </c>
      <c r="AN94" s="41">
        <f t="shared" si="195"/>
        <v>225</v>
      </c>
      <c r="AO94" s="41">
        <f t="shared" si="150"/>
        <v>225</v>
      </c>
      <c r="AP94" s="41">
        <f t="shared" si="151"/>
        <v>225</v>
      </c>
      <c r="AQ94" s="41">
        <f t="shared" si="152"/>
        <v>225</v>
      </c>
      <c r="AR94" s="41">
        <f t="shared" si="153"/>
        <v>225</v>
      </c>
      <c r="AS94" s="41">
        <f t="shared" si="154"/>
        <v>225</v>
      </c>
      <c r="AT94" s="41">
        <f t="shared" si="155"/>
        <v>225</v>
      </c>
      <c r="AU94" s="41">
        <f t="shared" si="156"/>
        <v>225</v>
      </c>
      <c r="AV94" s="41">
        <f t="shared" si="157"/>
        <v>225</v>
      </c>
      <c r="AW94" s="41">
        <f t="shared" si="158"/>
        <v>225</v>
      </c>
      <c r="AX94" s="41">
        <f t="shared" si="159"/>
        <v>225</v>
      </c>
    </row>
    <row r="95" spans="1:50" x14ac:dyDescent="0.25">
      <c r="A95" s="44" t="str">
        <f t="shared" si="160"/>
        <v>Housed period_Goats</v>
      </c>
      <c r="B95" s="2" t="s">
        <v>49</v>
      </c>
      <c r="C95" s="2" t="s">
        <v>152</v>
      </c>
      <c r="D95" s="2" t="s">
        <v>49</v>
      </c>
      <c r="E95" s="2" t="s">
        <v>81</v>
      </c>
      <c r="F95" s="2" t="s">
        <v>47</v>
      </c>
      <c r="G95" s="2"/>
      <c r="H95" s="2" t="s">
        <v>679</v>
      </c>
      <c r="I95" s="2"/>
      <c r="J95" s="41">
        <v>30</v>
      </c>
      <c r="K95" s="41">
        <f t="shared" ref="K95:AN95" si="196">J95</f>
        <v>30</v>
      </c>
      <c r="L95" s="41">
        <f t="shared" si="196"/>
        <v>30</v>
      </c>
      <c r="M95" s="41">
        <f t="shared" si="196"/>
        <v>30</v>
      </c>
      <c r="N95" s="41">
        <f t="shared" si="196"/>
        <v>30</v>
      </c>
      <c r="O95" s="41">
        <f t="shared" si="196"/>
        <v>30</v>
      </c>
      <c r="P95" s="41">
        <f t="shared" si="196"/>
        <v>30</v>
      </c>
      <c r="Q95" s="41">
        <f t="shared" si="196"/>
        <v>30</v>
      </c>
      <c r="R95" s="41">
        <f t="shared" si="196"/>
        <v>30</v>
      </c>
      <c r="S95" s="41">
        <f t="shared" si="196"/>
        <v>30</v>
      </c>
      <c r="T95" s="41">
        <f t="shared" si="196"/>
        <v>30</v>
      </c>
      <c r="U95" s="41">
        <f t="shared" si="196"/>
        <v>30</v>
      </c>
      <c r="V95" s="41">
        <f t="shared" si="196"/>
        <v>30</v>
      </c>
      <c r="W95" s="41">
        <f t="shared" si="196"/>
        <v>30</v>
      </c>
      <c r="X95" s="41">
        <f t="shared" si="196"/>
        <v>30</v>
      </c>
      <c r="Y95" s="41">
        <f t="shared" si="196"/>
        <v>30</v>
      </c>
      <c r="Z95" s="41">
        <f t="shared" si="196"/>
        <v>30</v>
      </c>
      <c r="AA95" s="41">
        <f t="shared" si="196"/>
        <v>30</v>
      </c>
      <c r="AB95" s="41">
        <f t="shared" si="196"/>
        <v>30</v>
      </c>
      <c r="AC95" s="41">
        <f t="shared" si="196"/>
        <v>30</v>
      </c>
      <c r="AD95" s="41">
        <f t="shared" si="196"/>
        <v>30</v>
      </c>
      <c r="AE95" s="41">
        <f t="shared" si="196"/>
        <v>30</v>
      </c>
      <c r="AF95" s="41">
        <f t="shared" si="196"/>
        <v>30</v>
      </c>
      <c r="AG95" s="41">
        <f t="shared" si="196"/>
        <v>30</v>
      </c>
      <c r="AH95" s="41">
        <f t="shared" si="196"/>
        <v>30</v>
      </c>
      <c r="AI95" s="41">
        <f t="shared" si="196"/>
        <v>30</v>
      </c>
      <c r="AJ95" s="41">
        <f t="shared" si="196"/>
        <v>30</v>
      </c>
      <c r="AK95" s="41">
        <f t="shared" si="196"/>
        <v>30</v>
      </c>
      <c r="AL95" s="41">
        <f t="shared" si="196"/>
        <v>30</v>
      </c>
      <c r="AM95" s="41">
        <f t="shared" si="196"/>
        <v>30</v>
      </c>
      <c r="AN95" s="41">
        <f t="shared" si="196"/>
        <v>30</v>
      </c>
      <c r="AO95" s="41">
        <f t="shared" si="150"/>
        <v>30</v>
      </c>
      <c r="AP95" s="41">
        <f t="shared" si="151"/>
        <v>30</v>
      </c>
      <c r="AQ95" s="41">
        <f t="shared" si="152"/>
        <v>30</v>
      </c>
      <c r="AR95" s="41">
        <f t="shared" si="153"/>
        <v>30</v>
      </c>
      <c r="AS95" s="41">
        <f t="shared" si="154"/>
        <v>30</v>
      </c>
      <c r="AT95" s="41">
        <f t="shared" si="155"/>
        <v>30</v>
      </c>
      <c r="AU95" s="41">
        <f t="shared" si="156"/>
        <v>30</v>
      </c>
      <c r="AV95" s="41">
        <f t="shared" si="157"/>
        <v>30</v>
      </c>
      <c r="AW95" s="41">
        <f t="shared" si="158"/>
        <v>30</v>
      </c>
      <c r="AX95" s="41">
        <f t="shared" si="159"/>
        <v>30</v>
      </c>
    </row>
    <row r="96" spans="1:50" x14ac:dyDescent="0.25">
      <c r="A96" s="44" t="str">
        <f t="shared" si="160"/>
        <v>Housed period_Horses</v>
      </c>
      <c r="B96" s="2" t="s">
        <v>49</v>
      </c>
      <c r="C96" s="2" t="s">
        <v>152</v>
      </c>
      <c r="D96" s="2" t="s">
        <v>49</v>
      </c>
      <c r="E96" s="2" t="s">
        <v>82</v>
      </c>
      <c r="F96" s="2" t="s">
        <v>47</v>
      </c>
      <c r="G96" s="2"/>
      <c r="H96" s="2" t="s">
        <v>679</v>
      </c>
      <c r="I96" s="2"/>
      <c r="J96" s="41">
        <v>180</v>
      </c>
      <c r="K96" s="41">
        <f t="shared" ref="K96:AN96" si="197">J96</f>
        <v>180</v>
      </c>
      <c r="L96" s="41">
        <f t="shared" si="197"/>
        <v>180</v>
      </c>
      <c r="M96" s="41">
        <f t="shared" si="197"/>
        <v>180</v>
      </c>
      <c r="N96" s="41">
        <f t="shared" si="197"/>
        <v>180</v>
      </c>
      <c r="O96" s="41">
        <f t="shared" si="197"/>
        <v>180</v>
      </c>
      <c r="P96" s="41">
        <f t="shared" si="197"/>
        <v>180</v>
      </c>
      <c r="Q96" s="41">
        <f t="shared" si="197"/>
        <v>180</v>
      </c>
      <c r="R96" s="41">
        <f t="shared" si="197"/>
        <v>180</v>
      </c>
      <c r="S96" s="41">
        <f t="shared" si="197"/>
        <v>180</v>
      </c>
      <c r="T96" s="41">
        <f t="shared" si="197"/>
        <v>180</v>
      </c>
      <c r="U96" s="41">
        <f t="shared" si="197"/>
        <v>180</v>
      </c>
      <c r="V96" s="41">
        <f t="shared" si="197"/>
        <v>180</v>
      </c>
      <c r="W96" s="41">
        <f t="shared" si="197"/>
        <v>180</v>
      </c>
      <c r="X96" s="41">
        <f t="shared" si="197"/>
        <v>180</v>
      </c>
      <c r="Y96" s="41">
        <f t="shared" si="197"/>
        <v>180</v>
      </c>
      <c r="Z96" s="41">
        <f t="shared" si="197"/>
        <v>180</v>
      </c>
      <c r="AA96" s="41">
        <f t="shared" si="197"/>
        <v>180</v>
      </c>
      <c r="AB96" s="41">
        <f t="shared" si="197"/>
        <v>180</v>
      </c>
      <c r="AC96" s="41">
        <f t="shared" si="197"/>
        <v>180</v>
      </c>
      <c r="AD96" s="41">
        <f t="shared" si="197"/>
        <v>180</v>
      </c>
      <c r="AE96" s="41">
        <f t="shared" si="197"/>
        <v>180</v>
      </c>
      <c r="AF96" s="41">
        <f t="shared" si="197"/>
        <v>180</v>
      </c>
      <c r="AG96" s="41">
        <f t="shared" si="197"/>
        <v>180</v>
      </c>
      <c r="AH96" s="41">
        <f t="shared" si="197"/>
        <v>180</v>
      </c>
      <c r="AI96" s="41">
        <f t="shared" si="197"/>
        <v>180</v>
      </c>
      <c r="AJ96" s="41">
        <f t="shared" si="197"/>
        <v>180</v>
      </c>
      <c r="AK96" s="41">
        <f t="shared" si="197"/>
        <v>180</v>
      </c>
      <c r="AL96" s="41">
        <f t="shared" si="197"/>
        <v>180</v>
      </c>
      <c r="AM96" s="41">
        <f t="shared" si="197"/>
        <v>180</v>
      </c>
      <c r="AN96" s="41">
        <f t="shared" si="197"/>
        <v>180</v>
      </c>
      <c r="AO96" s="41">
        <f t="shared" si="150"/>
        <v>180</v>
      </c>
      <c r="AP96" s="41">
        <f t="shared" si="151"/>
        <v>180</v>
      </c>
      <c r="AQ96" s="41">
        <f t="shared" si="152"/>
        <v>180</v>
      </c>
      <c r="AR96" s="41">
        <f t="shared" si="153"/>
        <v>180</v>
      </c>
      <c r="AS96" s="41">
        <f t="shared" si="154"/>
        <v>180</v>
      </c>
      <c r="AT96" s="41">
        <f t="shared" si="155"/>
        <v>180</v>
      </c>
      <c r="AU96" s="41">
        <f t="shared" si="156"/>
        <v>180</v>
      </c>
      <c r="AV96" s="41">
        <f t="shared" si="157"/>
        <v>180</v>
      </c>
      <c r="AW96" s="41">
        <f t="shared" si="158"/>
        <v>180</v>
      </c>
      <c r="AX96" s="41">
        <f t="shared" si="159"/>
        <v>180</v>
      </c>
    </row>
    <row r="97" spans="1:50" x14ac:dyDescent="0.25">
      <c r="A97" s="44" t="str">
        <f t="shared" si="160"/>
        <v>Housed period_Mules and asses</v>
      </c>
      <c r="B97" s="2" t="s">
        <v>49</v>
      </c>
      <c r="C97" s="2" t="s">
        <v>152</v>
      </c>
      <c r="D97" s="2" t="s">
        <v>49</v>
      </c>
      <c r="E97" s="2" t="s">
        <v>83</v>
      </c>
      <c r="F97" s="2" t="s">
        <v>47</v>
      </c>
      <c r="G97" s="2"/>
      <c r="H97" s="2" t="s">
        <v>679</v>
      </c>
      <c r="I97" s="2"/>
      <c r="J97" s="41">
        <v>180</v>
      </c>
      <c r="K97" s="41">
        <f t="shared" ref="K97:AN97" si="198">J97</f>
        <v>180</v>
      </c>
      <c r="L97" s="41">
        <f t="shared" si="198"/>
        <v>180</v>
      </c>
      <c r="M97" s="41">
        <f t="shared" si="198"/>
        <v>180</v>
      </c>
      <c r="N97" s="41">
        <f t="shared" si="198"/>
        <v>180</v>
      </c>
      <c r="O97" s="41">
        <f t="shared" si="198"/>
        <v>180</v>
      </c>
      <c r="P97" s="41">
        <f t="shared" si="198"/>
        <v>180</v>
      </c>
      <c r="Q97" s="41">
        <f t="shared" si="198"/>
        <v>180</v>
      </c>
      <c r="R97" s="41">
        <f t="shared" si="198"/>
        <v>180</v>
      </c>
      <c r="S97" s="41">
        <f t="shared" si="198"/>
        <v>180</v>
      </c>
      <c r="T97" s="41">
        <f t="shared" si="198"/>
        <v>180</v>
      </c>
      <c r="U97" s="41">
        <f t="shared" si="198"/>
        <v>180</v>
      </c>
      <c r="V97" s="41">
        <f t="shared" si="198"/>
        <v>180</v>
      </c>
      <c r="W97" s="41">
        <f t="shared" si="198"/>
        <v>180</v>
      </c>
      <c r="X97" s="41">
        <f t="shared" si="198"/>
        <v>180</v>
      </c>
      <c r="Y97" s="41">
        <f t="shared" si="198"/>
        <v>180</v>
      </c>
      <c r="Z97" s="41">
        <f t="shared" si="198"/>
        <v>180</v>
      </c>
      <c r="AA97" s="41">
        <f t="shared" si="198"/>
        <v>180</v>
      </c>
      <c r="AB97" s="41">
        <f t="shared" si="198"/>
        <v>180</v>
      </c>
      <c r="AC97" s="41">
        <f t="shared" si="198"/>
        <v>180</v>
      </c>
      <c r="AD97" s="41">
        <f t="shared" si="198"/>
        <v>180</v>
      </c>
      <c r="AE97" s="41">
        <f t="shared" si="198"/>
        <v>180</v>
      </c>
      <c r="AF97" s="41">
        <f t="shared" si="198"/>
        <v>180</v>
      </c>
      <c r="AG97" s="41">
        <f t="shared" si="198"/>
        <v>180</v>
      </c>
      <c r="AH97" s="41">
        <f t="shared" si="198"/>
        <v>180</v>
      </c>
      <c r="AI97" s="41">
        <f t="shared" si="198"/>
        <v>180</v>
      </c>
      <c r="AJ97" s="41">
        <f t="shared" si="198"/>
        <v>180</v>
      </c>
      <c r="AK97" s="41">
        <f t="shared" si="198"/>
        <v>180</v>
      </c>
      <c r="AL97" s="41">
        <f t="shared" si="198"/>
        <v>180</v>
      </c>
      <c r="AM97" s="41">
        <f t="shared" si="198"/>
        <v>180</v>
      </c>
      <c r="AN97" s="41">
        <f t="shared" si="198"/>
        <v>180</v>
      </c>
      <c r="AO97" s="41">
        <f t="shared" si="150"/>
        <v>180</v>
      </c>
      <c r="AP97" s="41">
        <f t="shared" si="151"/>
        <v>180</v>
      </c>
      <c r="AQ97" s="41">
        <f t="shared" si="152"/>
        <v>180</v>
      </c>
      <c r="AR97" s="41">
        <f t="shared" si="153"/>
        <v>180</v>
      </c>
      <c r="AS97" s="41">
        <f t="shared" si="154"/>
        <v>180</v>
      </c>
      <c r="AT97" s="41">
        <f t="shared" si="155"/>
        <v>180</v>
      </c>
      <c r="AU97" s="41">
        <f t="shared" si="156"/>
        <v>180</v>
      </c>
      <c r="AV97" s="41">
        <f t="shared" si="157"/>
        <v>180</v>
      </c>
      <c r="AW97" s="41">
        <f t="shared" si="158"/>
        <v>180</v>
      </c>
      <c r="AX97" s="41">
        <f t="shared" si="159"/>
        <v>180</v>
      </c>
    </row>
    <row r="98" spans="1:50" x14ac:dyDescent="0.25">
      <c r="A98" s="44" t="str">
        <f t="shared" si="160"/>
        <v>Housed period_Laying hens</v>
      </c>
      <c r="B98" s="2" t="s">
        <v>49</v>
      </c>
      <c r="C98" s="2" t="s">
        <v>152</v>
      </c>
      <c r="D98" s="2" t="s">
        <v>49</v>
      </c>
      <c r="E98" s="2" t="s">
        <v>85</v>
      </c>
      <c r="F98" s="2" t="s">
        <v>47</v>
      </c>
      <c r="G98" s="2"/>
      <c r="H98" s="2" t="s">
        <v>679</v>
      </c>
      <c r="I98" s="2"/>
      <c r="J98" s="41">
        <v>365</v>
      </c>
      <c r="K98" s="41">
        <f t="shared" ref="K98:AN98" si="199">J98</f>
        <v>365</v>
      </c>
      <c r="L98" s="41">
        <f t="shared" si="199"/>
        <v>365</v>
      </c>
      <c r="M98" s="41">
        <f t="shared" si="199"/>
        <v>365</v>
      </c>
      <c r="N98" s="41">
        <f t="shared" si="199"/>
        <v>365</v>
      </c>
      <c r="O98" s="41">
        <f t="shared" si="199"/>
        <v>365</v>
      </c>
      <c r="P98" s="41">
        <f t="shared" si="199"/>
        <v>365</v>
      </c>
      <c r="Q98" s="41">
        <f t="shared" si="199"/>
        <v>365</v>
      </c>
      <c r="R98" s="41">
        <f t="shared" si="199"/>
        <v>365</v>
      </c>
      <c r="S98" s="41">
        <f t="shared" si="199"/>
        <v>365</v>
      </c>
      <c r="T98" s="41">
        <f t="shared" si="199"/>
        <v>365</v>
      </c>
      <c r="U98" s="41">
        <f t="shared" si="199"/>
        <v>365</v>
      </c>
      <c r="V98" s="41">
        <f t="shared" si="199"/>
        <v>365</v>
      </c>
      <c r="W98" s="41">
        <f t="shared" si="199"/>
        <v>365</v>
      </c>
      <c r="X98" s="41">
        <f t="shared" si="199"/>
        <v>365</v>
      </c>
      <c r="Y98" s="41">
        <f t="shared" si="199"/>
        <v>365</v>
      </c>
      <c r="Z98" s="41">
        <f t="shared" si="199"/>
        <v>365</v>
      </c>
      <c r="AA98" s="41">
        <f t="shared" si="199"/>
        <v>365</v>
      </c>
      <c r="AB98" s="41">
        <f t="shared" si="199"/>
        <v>365</v>
      </c>
      <c r="AC98" s="41">
        <f t="shared" si="199"/>
        <v>365</v>
      </c>
      <c r="AD98" s="41">
        <f t="shared" si="199"/>
        <v>365</v>
      </c>
      <c r="AE98" s="41">
        <f t="shared" si="199"/>
        <v>365</v>
      </c>
      <c r="AF98" s="41">
        <f t="shared" si="199"/>
        <v>365</v>
      </c>
      <c r="AG98" s="41">
        <f t="shared" si="199"/>
        <v>365</v>
      </c>
      <c r="AH98" s="41">
        <f t="shared" si="199"/>
        <v>365</v>
      </c>
      <c r="AI98" s="41">
        <f t="shared" si="199"/>
        <v>365</v>
      </c>
      <c r="AJ98" s="41">
        <f t="shared" si="199"/>
        <v>365</v>
      </c>
      <c r="AK98" s="41">
        <f t="shared" si="199"/>
        <v>365</v>
      </c>
      <c r="AL98" s="41">
        <f t="shared" si="199"/>
        <v>365</v>
      </c>
      <c r="AM98" s="41">
        <f t="shared" si="199"/>
        <v>365</v>
      </c>
      <c r="AN98" s="41">
        <f t="shared" si="199"/>
        <v>365</v>
      </c>
      <c r="AO98" s="41">
        <f t="shared" si="150"/>
        <v>365</v>
      </c>
      <c r="AP98" s="41">
        <f t="shared" si="151"/>
        <v>365</v>
      </c>
      <c r="AQ98" s="41">
        <f t="shared" si="152"/>
        <v>365</v>
      </c>
      <c r="AR98" s="41">
        <f t="shared" si="153"/>
        <v>365</v>
      </c>
      <c r="AS98" s="41">
        <f t="shared" si="154"/>
        <v>365</v>
      </c>
      <c r="AT98" s="41">
        <f t="shared" si="155"/>
        <v>365</v>
      </c>
      <c r="AU98" s="41">
        <f t="shared" si="156"/>
        <v>365</v>
      </c>
      <c r="AV98" s="41">
        <f t="shared" si="157"/>
        <v>365</v>
      </c>
      <c r="AW98" s="41">
        <f t="shared" si="158"/>
        <v>365</v>
      </c>
      <c r="AX98" s="41">
        <f t="shared" si="159"/>
        <v>365</v>
      </c>
    </row>
    <row r="99" spans="1:50" x14ac:dyDescent="0.25">
      <c r="A99" s="44" t="str">
        <f t="shared" si="160"/>
        <v>Housed period_Broilers</v>
      </c>
      <c r="B99" s="2" t="s">
        <v>49</v>
      </c>
      <c r="C99" s="2" t="s">
        <v>152</v>
      </c>
      <c r="D99" s="2" t="s">
        <v>49</v>
      </c>
      <c r="E99" s="2" t="s">
        <v>84</v>
      </c>
      <c r="F99" s="2" t="s">
        <v>47</v>
      </c>
      <c r="G99" s="2"/>
      <c r="H99" s="2" t="s">
        <v>679</v>
      </c>
      <c r="I99" s="2"/>
      <c r="J99" s="41">
        <v>365</v>
      </c>
      <c r="K99" s="41">
        <f t="shared" ref="K99:AN99" si="200">J99</f>
        <v>365</v>
      </c>
      <c r="L99" s="41">
        <f t="shared" si="200"/>
        <v>365</v>
      </c>
      <c r="M99" s="41">
        <f t="shared" si="200"/>
        <v>365</v>
      </c>
      <c r="N99" s="41">
        <f t="shared" si="200"/>
        <v>365</v>
      </c>
      <c r="O99" s="41">
        <f t="shared" si="200"/>
        <v>365</v>
      </c>
      <c r="P99" s="41">
        <f t="shared" si="200"/>
        <v>365</v>
      </c>
      <c r="Q99" s="41">
        <f t="shared" si="200"/>
        <v>365</v>
      </c>
      <c r="R99" s="41">
        <f t="shared" si="200"/>
        <v>365</v>
      </c>
      <c r="S99" s="41">
        <f t="shared" si="200"/>
        <v>365</v>
      </c>
      <c r="T99" s="41">
        <f t="shared" si="200"/>
        <v>365</v>
      </c>
      <c r="U99" s="41">
        <f t="shared" si="200"/>
        <v>365</v>
      </c>
      <c r="V99" s="41">
        <f t="shared" si="200"/>
        <v>365</v>
      </c>
      <c r="W99" s="41">
        <f t="shared" si="200"/>
        <v>365</v>
      </c>
      <c r="X99" s="41">
        <f t="shared" si="200"/>
        <v>365</v>
      </c>
      <c r="Y99" s="41">
        <f t="shared" si="200"/>
        <v>365</v>
      </c>
      <c r="Z99" s="41">
        <f t="shared" si="200"/>
        <v>365</v>
      </c>
      <c r="AA99" s="41">
        <f t="shared" si="200"/>
        <v>365</v>
      </c>
      <c r="AB99" s="41">
        <f t="shared" si="200"/>
        <v>365</v>
      </c>
      <c r="AC99" s="41">
        <f t="shared" si="200"/>
        <v>365</v>
      </c>
      <c r="AD99" s="41">
        <f t="shared" si="200"/>
        <v>365</v>
      </c>
      <c r="AE99" s="41">
        <f t="shared" si="200"/>
        <v>365</v>
      </c>
      <c r="AF99" s="41">
        <f t="shared" si="200"/>
        <v>365</v>
      </c>
      <c r="AG99" s="41">
        <f t="shared" si="200"/>
        <v>365</v>
      </c>
      <c r="AH99" s="41">
        <f t="shared" si="200"/>
        <v>365</v>
      </c>
      <c r="AI99" s="41">
        <f t="shared" si="200"/>
        <v>365</v>
      </c>
      <c r="AJ99" s="41">
        <f t="shared" si="200"/>
        <v>365</v>
      </c>
      <c r="AK99" s="41">
        <f t="shared" si="200"/>
        <v>365</v>
      </c>
      <c r="AL99" s="41">
        <f t="shared" si="200"/>
        <v>365</v>
      </c>
      <c r="AM99" s="41">
        <f t="shared" si="200"/>
        <v>365</v>
      </c>
      <c r="AN99" s="41">
        <f t="shared" si="200"/>
        <v>365</v>
      </c>
      <c r="AO99" s="41">
        <f t="shared" si="150"/>
        <v>365</v>
      </c>
      <c r="AP99" s="41">
        <f t="shared" si="151"/>
        <v>365</v>
      </c>
      <c r="AQ99" s="41">
        <f t="shared" si="152"/>
        <v>365</v>
      </c>
      <c r="AR99" s="41">
        <f t="shared" si="153"/>
        <v>365</v>
      </c>
      <c r="AS99" s="41">
        <f t="shared" si="154"/>
        <v>365</v>
      </c>
      <c r="AT99" s="41">
        <f t="shared" si="155"/>
        <v>365</v>
      </c>
      <c r="AU99" s="41">
        <f t="shared" si="156"/>
        <v>365</v>
      </c>
      <c r="AV99" s="41">
        <f t="shared" si="157"/>
        <v>365</v>
      </c>
      <c r="AW99" s="41">
        <f t="shared" si="158"/>
        <v>365</v>
      </c>
      <c r="AX99" s="41">
        <f t="shared" si="159"/>
        <v>365</v>
      </c>
    </row>
    <row r="100" spans="1:50" x14ac:dyDescent="0.25">
      <c r="A100" s="44" t="str">
        <f t="shared" si="160"/>
        <v>Housed period_Turkeys</v>
      </c>
      <c r="B100" s="2" t="s">
        <v>49</v>
      </c>
      <c r="C100" s="2" t="s">
        <v>152</v>
      </c>
      <c r="D100" s="2" t="s">
        <v>49</v>
      </c>
      <c r="E100" s="2" t="s">
        <v>87</v>
      </c>
      <c r="F100" s="2" t="s">
        <v>47</v>
      </c>
      <c r="G100" s="2"/>
      <c r="H100" s="2" t="s">
        <v>679</v>
      </c>
      <c r="I100" s="2"/>
      <c r="J100" s="41">
        <v>365</v>
      </c>
      <c r="K100" s="41">
        <f t="shared" ref="K100:AN100" si="201">J100</f>
        <v>365</v>
      </c>
      <c r="L100" s="41">
        <f t="shared" si="201"/>
        <v>365</v>
      </c>
      <c r="M100" s="41">
        <f t="shared" si="201"/>
        <v>365</v>
      </c>
      <c r="N100" s="41">
        <f t="shared" si="201"/>
        <v>365</v>
      </c>
      <c r="O100" s="41">
        <f t="shared" si="201"/>
        <v>365</v>
      </c>
      <c r="P100" s="41">
        <f t="shared" si="201"/>
        <v>365</v>
      </c>
      <c r="Q100" s="41">
        <f t="shared" si="201"/>
        <v>365</v>
      </c>
      <c r="R100" s="41">
        <f t="shared" si="201"/>
        <v>365</v>
      </c>
      <c r="S100" s="41">
        <f t="shared" si="201"/>
        <v>365</v>
      </c>
      <c r="T100" s="41">
        <f t="shared" si="201"/>
        <v>365</v>
      </c>
      <c r="U100" s="41">
        <f t="shared" si="201"/>
        <v>365</v>
      </c>
      <c r="V100" s="41">
        <f t="shared" si="201"/>
        <v>365</v>
      </c>
      <c r="W100" s="41">
        <f t="shared" si="201"/>
        <v>365</v>
      </c>
      <c r="X100" s="41">
        <f t="shared" si="201"/>
        <v>365</v>
      </c>
      <c r="Y100" s="41">
        <f t="shared" si="201"/>
        <v>365</v>
      </c>
      <c r="Z100" s="41">
        <f t="shared" si="201"/>
        <v>365</v>
      </c>
      <c r="AA100" s="41">
        <f t="shared" si="201"/>
        <v>365</v>
      </c>
      <c r="AB100" s="41">
        <f t="shared" si="201"/>
        <v>365</v>
      </c>
      <c r="AC100" s="41">
        <f t="shared" si="201"/>
        <v>365</v>
      </c>
      <c r="AD100" s="41">
        <f t="shared" si="201"/>
        <v>365</v>
      </c>
      <c r="AE100" s="41">
        <f t="shared" si="201"/>
        <v>365</v>
      </c>
      <c r="AF100" s="41">
        <f t="shared" si="201"/>
        <v>365</v>
      </c>
      <c r="AG100" s="41">
        <f t="shared" si="201"/>
        <v>365</v>
      </c>
      <c r="AH100" s="41">
        <f t="shared" si="201"/>
        <v>365</v>
      </c>
      <c r="AI100" s="41">
        <f t="shared" si="201"/>
        <v>365</v>
      </c>
      <c r="AJ100" s="41">
        <f t="shared" si="201"/>
        <v>365</v>
      </c>
      <c r="AK100" s="41">
        <f t="shared" si="201"/>
        <v>365</v>
      </c>
      <c r="AL100" s="41">
        <f t="shared" si="201"/>
        <v>365</v>
      </c>
      <c r="AM100" s="41">
        <f t="shared" si="201"/>
        <v>365</v>
      </c>
      <c r="AN100" s="41">
        <f t="shared" si="201"/>
        <v>365</v>
      </c>
      <c r="AO100" s="41">
        <f t="shared" si="150"/>
        <v>365</v>
      </c>
      <c r="AP100" s="41">
        <f t="shared" si="151"/>
        <v>365</v>
      </c>
      <c r="AQ100" s="41">
        <f t="shared" si="152"/>
        <v>365</v>
      </c>
      <c r="AR100" s="41">
        <f t="shared" si="153"/>
        <v>365</v>
      </c>
      <c r="AS100" s="41">
        <f t="shared" si="154"/>
        <v>365</v>
      </c>
      <c r="AT100" s="41">
        <f t="shared" si="155"/>
        <v>365</v>
      </c>
      <c r="AU100" s="41">
        <f t="shared" si="156"/>
        <v>365</v>
      </c>
      <c r="AV100" s="41">
        <f t="shared" si="157"/>
        <v>365</v>
      </c>
      <c r="AW100" s="41">
        <f t="shared" si="158"/>
        <v>365</v>
      </c>
      <c r="AX100" s="41">
        <f t="shared" si="159"/>
        <v>365</v>
      </c>
    </row>
    <row r="101" spans="1:50" x14ac:dyDescent="0.25">
      <c r="A101" s="44" t="str">
        <f t="shared" si="160"/>
        <v>Housed period_Other poultry (ducks)</v>
      </c>
      <c r="B101" s="2" t="s">
        <v>49</v>
      </c>
      <c r="C101" s="2" t="s">
        <v>152</v>
      </c>
      <c r="D101" s="2" t="s">
        <v>49</v>
      </c>
      <c r="E101" s="2" t="s">
        <v>90</v>
      </c>
      <c r="F101" s="2" t="s">
        <v>47</v>
      </c>
      <c r="G101" s="2"/>
      <c r="H101" s="2" t="s">
        <v>679</v>
      </c>
      <c r="I101" s="2"/>
      <c r="J101" s="41">
        <v>365</v>
      </c>
      <c r="K101" s="41">
        <f t="shared" ref="K101:AN101" si="202">J101</f>
        <v>365</v>
      </c>
      <c r="L101" s="41">
        <f t="shared" si="202"/>
        <v>365</v>
      </c>
      <c r="M101" s="41">
        <f t="shared" si="202"/>
        <v>365</v>
      </c>
      <c r="N101" s="41">
        <f t="shared" si="202"/>
        <v>365</v>
      </c>
      <c r="O101" s="41">
        <f t="shared" si="202"/>
        <v>365</v>
      </c>
      <c r="P101" s="41">
        <f t="shared" si="202"/>
        <v>365</v>
      </c>
      <c r="Q101" s="41">
        <f t="shared" si="202"/>
        <v>365</v>
      </c>
      <c r="R101" s="41">
        <f t="shared" si="202"/>
        <v>365</v>
      </c>
      <c r="S101" s="41">
        <f t="shared" si="202"/>
        <v>365</v>
      </c>
      <c r="T101" s="41">
        <f t="shared" si="202"/>
        <v>365</v>
      </c>
      <c r="U101" s="41">
        <f t="shared" si="202"/>
        <v>365</v>
      </c>
      <c r="V101" s="41">
        <f t="shared" si="202"/>
        <v>365</v>
      </c>
      <c r="W101" s="41">
        <f t="shared" si="202"/>
        <v>365</v>
      </c>
      <c r="X101" s="41">
        <f t="shared" si="202"/>
        <v>365</v>
      </c>
      <c r="Y101" s="41">
        <f t="shared" si="202"/>
        <v>365</v>
      </c>
      <c r="Z101" s="41">
        <f t="shared" si="202"/>
        <v>365</v>
      </c>
      <c r="AA101" s="41">
        <f t="shared" si="202"/>
        <v>365</v>
      </c>
      <c r="AB101" s="41">
        <f t="shared" si="202"/>
        <v>365</v>
      </c>
      <c r="AC101" s="41">
        <f t="shared" si="202"/>
        <v>365</v>
      </c>
      <c r="AD101" s="41">
        <f t="shared" si="202"/>
        <v>365</v>
      </c>
      <c r="AE101" s="41">
        <f t="shared" si="202"/>
        <v>365</v>
      </c>
      <c r="AF101" s="41">
        <f t="shared" si="202"/>
        <v>365</v>
      </c>
      <c r="AG101" s="41">
        <f t="shared" si="202"/>
        <v>365</v>
      </c>
      <c r="AH101" s="41">
        <f t="shared" si="202"/>
        <v>365</v>
      </c>
      <c r="AI101" s="41">
        <f t="shared" si="202"/>
        <v>365</v>
      </c>
      <c r="AJ101" s="41">
        <f t="shared" si="202"/>
        <v>365</v>
      </c>
      <c r="AK101" s="41">
        <f t="shared" si="202"/>
        <v>365</v>
      </c>
      <c r="AL101" s="41">
        <f t="shared" si="202"/>
        <v>365</v>
      </c>
      <c r="AM101" s="41">
        <f t="shared" si="202"/>
        <v>365</v>
      </c>
      <c r="AN101" s="41">
        <f t="shared" si="202"/>
        <v>365</v>
      </c>
      <c r="AO101" s="41">
        <f t="shared" si="150"/>
        <v>365</v>
      </c>
      <c r="AP101" s="41">
        <f t="shared" si="151"/>
        <v>365</v>
      </c>
      <c r="AQ101" s="41">
        <f t="shared" si="152"/>
        <v>365</v>
      </c>
      <c r="AR101" s="41">
        <f t="shared" si="153"/>
        <v>365</v>
      </c>
      <c r="AS101" s="41">
        <f t="shared" si="154"/>
        <v>365</v>
      </c>
      <c r="AT101" s="41">
        <f t="shared" si="155"/>
        <v>365</v>
      </c>
      <c r="AU101" s="41">
        <f t="shared" si="156"/>
        <v>365</v>
      </c>
      <c r="AV101" s="41">
        <f t="shared" si="157"/>
        <v>365</v>
      </c>
      <c r="AW101" s="41">
        <f t="shared" si="158"/>
        <v>365</v>
      </c>
      <c r="AX101" s="41">
        <f t="shared" si="159"/>
        <v>365</v>
      </c>
    </row>
    <row r="102" spans="1:50" x14ac:dyDescent="0.25">
      <c r="A102" s="44" t="str">
        <f t="shared" si="160"/>
        <v>Housed period_Other poultry (geese)</v>
      </c>
      <c r="B102" s="2" t="s">
        <v>49</v>
      </c>
      <c r="C102" s="2" t="s">
        <v>152</v>
      </c>
      <c r="D102" s="2" t="s">
        <v>49</v>
      </c>
      <c r="E102" s="2" t="s">
        <v>88</v>
      </c>
      <c r="F102" s="2" t="s">
        <v>47</v>
      </c>
      <c r="G102" s="2"/>
      <c r="H102" s="2" t="s">
        <v>679</v>
      </c>
      <c r="I102" s="35"/>
      <c r="J102" s="41">
        <v>365</v>
      </c>
      <c r="K102" s="41">
        <f t="shared" ref="K102:AN102" si="203">J102</f>
        <v>365</v>
      </c>
      <c r="L102" s="41">
        <f t="shared" si="203"/>
        <v>365</v>
      </c>
      <c r="M102" s="41">
        <f t="shared" si="203"/>
        <v>365</v>
      </c>
      <c r="N102" s="41">
        <f t="shared" si="203"/>
        <v>365</v>
      </c>
      <c r="O102" s="41">
        <f t="shared" si="203"/>
        <v>365</v>
      </c>
      <c r="P102" s="41">
        <f t="shared" si="203"/>
        <v>365</v>
      </c>
      <c r="Q102" s="41">
        <f t="shared" si="203"/>
        <v>365</v>
      </c>
      <c r="R102" s="41">
        <f t="shared" si="203"/>
        <v>365</v>
      </c>
      <c r="S102" s="41">
        <f t="shared" si="203"/>
        <v>365</v>
      </c>
      <c r="T102" s="41">
        <f t="shared" si="203"/>
        <v>365</v>
      </c>
      <c r="U102" s="41">
        <f t="shared" si="203"/>
        <v>365</v>
      </c>
      <c r="V102" s="41">
        <f t="shared" si="203"/>
        <v>365</v>
      </c>
      <c r="W102" s="41">
        <f t="shared" si="203"/>
        <v>365</v>
      </c>
      <c r="X102" s="41">
        <f t="shared" si="203"/>
        <v>365</v>
      </c>
      <c r="Y102" s="41">
        <f t="shared" si="203"/>
        <v>365</v>
      </c>
      <c r="Z102" s="41">
        <f t="shared" si="203"/>
        <v>365</v>
      </c>
      <c r="AA102" s="41">
        <f t="shared" si="203"/>
        <v>365</v>
      </c>
      <c r="AB102" s="41">
        <f t="shared" si="203"/>
        <v>365</v>
      </c>
      <c r="AC102" s="41">
        <f t="shared" si="203"/>
        <v>365</v>
      </c>
      <c r="AD102" s="41">
        <f t="shared" si="203"/>
        <v>365</v>
      </c>
      <c r="AE102" s="41">
        <f t="shared" si="203"/>
        <v>365</v>
      </c>
      <c r="AF102" s="41">
        <f t="shared" si="203"/>
        <v>365</v>
      </c>
      <c r="AG102" s="41">
        <f t="shared" si="203"/>
        <v>365</v>
      </c>
      <c r="AH102" s="41">
        <f t="shared" si="203"/>
        <v>365</v>
      </c>
      <c r="AI102" s="41">
        <f t="shared" si="203"/>
        <v>365</v>
      </c>
      <c r="AJ102" s="41">
        <f t="shared" si="203"/>
        <v>365</v>
      </c>
      <c r="AK102" s="41">
        <f t="shared" si="203"/>
        <v>365</v>
      </c>
      <c r="AL102" s="41">
        <f t="shared" si="203"/>
        <v>365</v>
      </c>
      <c r="AM102" s="41">
        <f t="shared" si="203"/>
        <v>365</v>
      </c>
      <c r="AN102" s="41">
        <f t="shared" si="203"/>
        <v>365</v>
      </c>
      <c r="AO102" s="41">
        <f t="shared" si="150"/>
        <v>365</v>
      </c>
      <c r="AP102" s="41">
        <f t="shared" si="151"/>
        <v>365</v>
      </c>
      <c r="AQ102" s="41">
        <f t="shared" si="152"/>
        <v>365</v>
      </c>
      <c r="AR102" s="41">
        <f t="shared" si="153"/>
        <v>365</v>
      </c>
      <c r="AS102" s="41">
        <f t="shared" si="154"/>
        <v>365</v>
      </c>
      <c r="AT102" s="41">
        <f t="shared" si="155"/>
        <v>365</v>
      </c>
      <c r="AU102" s="41">
        <f t="shared" si="156"/>
        <v>365</v>
      </c>
      <c r="AV102" s="41">
        <f t="shared" si="157"/>
        <v>365</v>
      </c>
      <c r="AW102" s="41">
        <f t="shared" si="158"/>
        <v>365</v>
      </c>
      <c r="AX102" s="41">
        <f t="shared" si="159"/>
        <v>365</v>
      </c>
    </row>
    <row r="103" spans="1:50" x14ac:dyDescent="0.25">
      <c r="A103" s="44" t="str">
        <f t="shared" si="160"/>
        <v>Housed period_Other animals (fur animals)</v>
      </c>
      <c r="B103" s="2" t="s">
        <v>49</v>
      </c>
      <c r="C103" s="2" t="s">
        <v>152</v>
      </c>
      <c r="D103" s="2" t="s">
        <v>49</v>
      </c>
      <c r="E103" s="2" t="s">
        <v>108</v>
      </c>
      <c r="F103" s="2" t="s">
        <v>47</v>
      </c>
      <c r="G103" s="2"/>
      <c r="H103" s="2" t="s">
        <v>679</v>
      </c>
      <c r="I103" s="35"/>
      <c r="J103" s="41">
        <v>365</v>
      </c>
      <c r="K103" s="41">
        <f t="shared" ref="K103:AN103" si="204">J103</f>
        <v>365</v>
      </c>
      <c r="L103" s="41">
        <f t="shared" si="204"/>
        <v>365</v>
      </c>
      <c r="M103" s="41">
        <f t="shared" si="204"/>
        <v>365</v>
      </c>
      <c r="N103" s="41">
        <f t="shared" si="204"/>
        <v>365</v>
      </c>
      <c r="O103" s="41">
        <f t="shared" si="204"/>
        <v>365</v>
      </c>
      <c r="P103" s="41">
        <f t="shared" si="204"/>
        <v>365</v>
      </c>
      <c r="Q103" s="41">
        <f t="shared" si="204"/>
        <v>365</v>
      </c>
      <c r="R103" s="41">
        <f t="shared" si="204"/>
        <v>365</v>
      </c>
      <c r="S103" s="41">
        <f t="shared" si="204"/>
        <v>365</v>
      </c>
      <c r="T103" s="41">
        <f t="shared" si="204"/>
        <v>365</v>
      </c>
      <c r="U103" s="41">
        <f t="shared" si="204"/>
        <v>365</v>
      </c>
      <c r="V103" s="41">
        <f t="shared" si="204"/>
        <v>365</v>
      </c>
      <c r="W103" s="41">
        <f t="shared" si="204"/>
        <v>365</v>
      </c>
      <c r="X103" s="41">
        <f t="shared" si="204"/>
        <v>365</v>
      </c>
      <c r="Y103" s="41">
        <f t="shared" si="204"/>
        <v>365</v>
      </c>
      <c r="Z103" s="41">
        <f t="shared" si="204"/>
        <v>365</v>
      </c>
      <c r="AA103" s="41">
        <f t="shared" si="204"/>
        <v>365</v>
      </c>
      <c r="AB103" s="41">
        <f t="shared" si="204"/>
        <v>365</v>
      </c>
      <c r="AC103" s="41">
        <f t="shared" si="204"/>
        <v>365</v>
      </c>
      <c r="AD103" s="41">
        <f t="shared" si="204"/>
        <v>365</v>
      </c>
      <c r="AE103" s="41">
        <f t="shared" si="204"/>
        <v>365</v>
      </c>
      <c r="AF103" s="41">
        <f t="shared" si="204"/>
        <v>365</v>
      </c>
      <c r="AG103" s="41">
        <f t="shared" si="204"/>
        <v>365</v>
      </c>
      <c r="AH103" s="41">
        <f t="shared" si="204"/>
        <v>365</v>
      </c>
      <c r="AI103" s="41">
        <f t="shared" si="204"/>
        <v>365</v>
      </c>
      <c r="AJ103" s="41">
        <f t="shared" si="204"/>
        <v>365</v>
      </c>
      <c r="AK103" s="41">
        <f t="shared" si="204"/>
        <v>365</v>
      </c>
      <c r="AL103" s="41">
        <f t="shared" si="204"/>
        <v>365</v>
      </c>
      <c r="AM103" s="41">
        <f t="shared" si="204"/>
        <v>365</v>
      </c>
      <c r="AN103" s="41">
        <f t="shared" si="204"/>
        <v>365</v>
      </c>
      <c r="AO103" s="41">
        <f t="shared" si="150"/>
        <v>365</v>
      </c>
      <c r="AP103" s="41">
        <f t="shared" si="151"/>
        <v>365</v>
      </c>
      <c r="AQ103" s="41">
        <f t="shared" si="152"/>
        <v>365</v>
      </c>
      <c r="AR103" s="41">
        <f t="shared" si="153"/>
        <v>365</v>
      </c>
      <c r="AS103" s="41">
        <f t="shared" si="154"/>
        <v>365</v>
      </c>
      <c r="AT103" s="41">
        <f t="shared" si="155"/>
        <v>365</v>
      </c>
      <c r="AU103" s="41">
        <f t="shared" si="156"/>
        <v>365</v>
      </c>
      <c r="AV103" s="41">
        <f t="shared" si="157"/>
        <v>365</v>
      </c>
      <c r="AW103" s="41">
        <f t="shared" si="158"/>
        <v>365</v>
      </c>
      <c r="AX103" s="41">
        <f t="shared" si="159"/>
        <v>365</v>
      </c>
    </row>
    <row r="104" spans="1:50" x14ac:dyDescent="0.25">
      <c r="A104" s="18" t="s">
        <v>486</v>
      </c>
      <c r="B104" s="18"/>
      <c r="C104" s="18"/>
      <c r="D104" s="18"/>
      <c r="E104" s="18"/>
      <c r="F104" s="18"/>
      <c r="G104" s="18"/>
      <c r="H104" s="143"/>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row>
    <row r="105" spans="1:50" x14ac:dyDescent="0.25">
      <c r="A105" s="44" t="str">
        <f>C105&amp;"_"&amp;E105</f>
        <v>Proportion of N excreted as TAN_Dairy cattle</v>
      </c>
      <c r="B105" s="2" t="s">
        <v>49</v>
      </c>
      <c r="C105" s="2" t="s">
        <v>486</v>
      </c>
      <c r="D105" s="2" t="s">
        <v>49</v>
      </c>
      <c r="E105" s="2" t="s">
        <v>75</v>
      </c>
      <c r="F105" s="2" t="s">
        <v>156</v>
      </c>
      <c r="G105" s="2"/>
      <c r="H105" s="2" t="s">
        <v>679</v>
      </c>
      <c r="I105" s="2"/>
      <c r="J105" s="41">
        <v>0.6</v>
      </c>
      <c r="K105" s="41">
        <f t="shared" ref="K105:AN105" si="205">J105</f>
        <v>0.6</v>
      </c>
      <c r="L105" s="41">
        <f t="shared" si="205"/>
        <v>0.6</v>
      </c>
      <c r="M105" s="41">
        <f t="shared" si="205"/>
        <v>0.6</v>
      </c>
      <c r="N105" s="41">
        <f t="shared" si="205"/>
        <v>0.6</v>
      </c>
      <c r="O105" s="41">
        <f t="shared" si="205"/>
        <v>0.6</v>
      </c>
      <c r="P105" s="41">
        <f t="shared" si="205"/>
        <v>0.6</v>
      </c>
      <c r="Q105" s="41">
        <f t="shared" si="205"/>
        <v>0.6</v>
      </c>
      <c r="R105" s="41">
        <f t="shared" si="205"/>
        <v>0.6</v>
      </c>
      <c r="S105" s="41">
        <f t="shared" si="205"/>
        <v>0.6</v>
      </c>
      <c r="T105" s="41">
        <f t="shared" si="205"/>
        <v>0.6</v>
      </c>
      <c r="U105" s="41">
        <f t="shared" si="205"/>
        <v>0.6</v>
      </c>
      <c r="V105" s="41">
        <f t="shared" si="205"/>
        <v>0.6</v>
      </c>
      <c r="W105" s="41">
        <f t="shared" si="205"/>
        <v>0.6</v>
      </c>
      <c r="X105" s="41">
        <f t="shared" si="205"/>
        <v>0.6</v>
      </c>
      <c r="Y105" s="41">
        <f t="shared" si="205"/>
        <v>0.6</v>
      </c>
      <c r="Z105" s="41">
        <f t="shared" si="205"/>
        <v>0.6</v>
      </c>
      <c r="AA105" s="41">
        <f t="shared" si="205"/>
        <v>0.6</v>
      </c>
      <c r="AB105" s="41">
        <f t="shared" si="205"/>
        <v>0.6</v>
      </c>
      <c r="AC105" s="41">
        <f t="shared" si="205"/>
        <v>0.6</v>
      </c>
      <c r="AD105" s="41">
        <f t="shared" si="205"/>
        <v>0.6</v>
      </c>
      <c r="AE105" s="41">
        <f t="shared" si="205"/>
        <v>0.6</v>
      </c>
      <c r="AF105" s="41">
        <f t="shared" si="205"/>
        <v>0.6</v>
      </c>
      <c r="AG105" s="41">
        <f t="shared" si="205"/>
        <v>0.6</v>
      </c>
      <c r="AH105" s="41">
        <f t="shared" si="205"/>
        <v>0.6</v>
      </c>
      <c r="AI105" s="41">
        <f t="shared" si="205"/>
        <v>0.6</v>
      </c>
      <c r="AJ105" s="41">
        <f t="shared" si="205"/>
        <v>0.6</v>
      </c>
      <c r="AK105" s="41">
        <f t="shared" si="205"/>
        <v>0.6</v>
      </c>
      <c r="AL105" s="41">
        <f t="shared" si="205"/>
        <v>0.6</v>
      </c>
      <c r="AM105" s="41">
        <f t="shared" si="205"/>
        <v>0.6</v>
      </c>
      <c r="AN105" s="41">
        <f t="shared" si="205"/>
        <v>0.6</v>
      </c>
      <c r="AO105" s="41">
        <f t="shared" ref="AO105:AO120" si="206">AN105</f>
        <v>0.6</v>
      </c>
      <c r="AP105" s="41">
        <f t="shared" ref="AP105:AP120" si="207">AO105</f>
        <v>0.6</v>
      </c>
      <c r="AQ105" s="41">
        <f t="shared" ref="AQ105:AQ120" si="208">AP105</f>
        <v>0.6</v>
      </c>
      <c r="AR105" s="41">
        <f t="shared" ref="AR105:AR120" si="209">AQ105</f>
        <v>0.6</v>
      </c>
      <c r="AS105" s="41">
        <f t="shared" ref="AS105:AS120" si="210">AR105</f>
        <v>0.6</v>
      </c>
      <c r="AT105" s="41">
        <f t="shared" ref="AT105:AT120" si="211">AS105</f>
        <v>0.6</v>
      </c>
      <c r="AU105" s="41">
        <f t="shared" ref="AU105:AU120" si="212">AT105</f>
        <v>0.6</v>
      </c>
      <c r="AV105" s="41">
        <f t="shared" ref="AV105:AV120" si="213">AU105</f>
        <v>0.6</v>
      </c>
      <c r="AW105" s="41">
        <f t="shared" ref="AW105:AW120" si="214">AV105</f>
        <v>0.6</v>
      </c>
      <c r="AX105" s="41">
        <f t="shared" ref="AX105:AX120" si="215">AW105</f>
        <v>0.6</v>
      </c>
    </row>
    <row r="106" spans="1:50" x14ac:dyDescent="0.25">
      <c r="A106" s="44" t="str">
        <f t="shared" ref="A106:A120" si="216">C106&amp;"_"&amp;E106</f>
        <v>Proportion of N excreted as TAN_Non-dairy cattle</v>
      </c>
      <c r="B106" s="2" t="s">
        <v>49</v>
      </c>
      <c r="C106" s="2" t="s">
        <v>486</v>
      </c>
      <c r="D106" s="2" t="s">
        <v>49</v>
      </c>
      <c r="E106" s="2" t="s">
        <v>77</v>
      </c>
      <c r="F106" s="2" t="s">
        <v>156</v>
      </c>
      <c r="G106" s="2"/>
      <c r="H106" s="2" t="s">
        <v>679</v>
      </c>
      <c r="I106" s="2"/>
      <c r="J106" s="41">
        <v>0.6</v>
      </c>
      <c r="K106" s="41">
        <f t="shared" ref="K106:AN106" si="217">J106</f>
        <v>0.6</v>
      </c>
      <c r="L106" s="41">
        <f t="shared" si="217"/>
        <v>0.6</v>
      </c>
      <c r="M106" s="41">
        <f t="shared" si="217"/>
        <v>0.6</v>
      </c>
      <c r="N106" s="41">
        <f t="shared" si="217"/>
        <v>0.6</v>
      </c>
      <c r="O106" s="41">
        <f t="shared" si="217"/>
        <v>0.6</v>
      </c>
      <c r="P106" s="41">
        <f t="shared" si="217"/>
        <v>0.6</v>
      </c>
      <c r="Q106" s="41">
        <f t="shared" si="217"/>
        <v>0.6</v>
      </c>
      <c r="R106" s="41">
        <f t="shared" si="217"/>
        <v>0.6</v>
      </c>
      <c r="S106" s="41">
        <f t="shared" si="217"/>
        <v>0.6</v>
      </c>
      <c r="T106" s="41">
        <f t="shared" si="217"/>
        <v>0.6</v>
      </c>
      <c r="U106" s="41">
        <f t="shared" si="217"/>
        <v>0.6</v>
      </c>
      <c r="V106" s="41">
        <f t="shared" si="217"/>
        <v>0.6</v>
      </c>
      <c r="W106" s="41">
        <f t="shared" si="217"/>
        <v>0.6</v>
      </c>
      <c r="X106" s="41">
        <f t="shared" si="217"/>
        <v>0.6</v>
      </c>
      <c r="Y106" s="41">
        <f t="shared" si="217"/>
        <v>0.6</v>
      </c>
      <c r="Z106" s="41">
        <f t="shared" si="217"/>
        <v>0.6</v>
      </c>
      <c r="AA106" s="41">
        <f t="shared" si="217"/>
        <v>0.6</v>
      </c>
      <c r="AB106" s="41">
        <f t="shared" si="217"/>
        <v>0.6</v>
      </c>
      <c r="AC106" s="41">
        <f t="shared" si="217"/>
        <v>0.6</v>
      </c>
      <c r="AD106" s="41">
        <f t="shared" si="217"/>
        <v>0.6</v>
      </c>
      <c r="AE106" s="41">
        <f t="shared" si="217"/>
        <v>0.6</v>
      </c>
      <c r="AF106" s="41">
        <f t="shared" si="217"/>
        <v>0.6</v>
      </c>
      <c r="AG106" s="41">
        <f t="shared" si="217"/>
        <v>0.6</v>
      </c>
      <c r="AH106" s="41">
        <f t="shared" si="217"/>
        <v>0.6</v>
      </c>
      <c r="AI106" s="41">
        <f t="shared" si="217"/>
        <v>0.6</v>
      </c>
      <c r="AJ106" s="41">
        <f t="shared" si="217"/>
        <v>0.6</v>
      </c>
      <c r="AK106" s="41">
        <f t="shared" si="217"/>
        <v>0.6</v>
      </c>
      <c r="AL106" s="41">
        <f t="shared" si="217"/>
        <v>0.6</v>
      </c>
      <c r="AM106" s="41">
        <f t="shared" si="217"/>
        <v>0.6</v>
      </c>
      <c r="AN106" s="41">
        <f t="shared" si="217"/>
        <v>0.6</v>
      </c>
      <c r="AO106" s="41">
        <f t="shared" si="206"/>
        <v>0.6</v>
      </c>
      <c r="AP106" s="41">
        <f t="shared" si="207"/>
        <v>0.6</v>
      </c>
      <c r="AQ106" s="41">
        <f t="shared" si="208"/>
        <v>0.6</v>
      </c>
      <c r="AR106" s="41">
        <f t="shared" si="209"/>
        <v>0.6</v>
      </c>
      <c r="AS106" s="41">
        <f t="shared" si="210"/>
        <v>0.6</v>
      </c>
      <c r="AT106" s="41">
        <f t="shared" si="211"/>
        <v>0.6</v>
      </c>
      <c r="AU106" s="41">
        <f t="shared" si="212"/>
        <v>0.6</v>
      </c>
      <c r="AV106" s="41">
        <f t="shared" si="213"/>
        <v>0.6</v>
      </c>
      <c r="AW106" s="41">
        <f t="shared" si="214"/>
        <v>0.6</v>
      </c>
      <c r="AX106" s="41">
        <f t="shared" si="215"/>
        <v>0.6</v>
      </c>
    </row>
    <row r="107" spans="1:50" x14ac:dyDescent="0.25">
      <c r="A107" s="44" t="str">
        <f t="shared" si="216"/>
        <v>Proportion of N excreted as TAN_Non-dairy cattle (calves)</v>
      </c>
      <c r="B107" s="2" t="s">
        <v>49</v>
      </c>
      <c r="C107" s="2" t="s">
        <v>486</v>
      </c>
      <c r="D107" s="2" t="s">
        <v>49</v>
      </c>
      <c r="E107" s="2" t="s">
        <v>78</v>
      </c>
      <c r="F107" s="2" t="s">
        <v>156</v>
      </c>
      <c r="G107" s="2"/>
      <c r="H107" s="2" t="s">
        <v>679</v>
      </c>
      <c r="I107" s="35"/>
      <c r="J107" s="41">
        <v>0.6</v>
      </c>
      <c r="K107" s="41">
        <f t="shared" ref="K107:AN107" si="218">J107</f>
        <v>0.6</v>
      </c>
      <c r="L107" s="41">
        <f t="shared" si="218"/>
        <v>0.6</v>
      </c>
      <c r="M107" s="41">
        <f t="shared" si="218"/>
        <v>0.6</v>
      </c>
      <c r="N107" s="41">
        <f t="shared" si="218"/>
        <v>0.6</v>
      </c>
      <c r="O107" s="41">
        <f t="shared" si="218"/>
        <v>0.6</v>
      </c>
      <c r="P107" s="41">
        <f t="shared" si="218"/>
        <v>0.6</v>
      </c>
      <c r="Q107" s="41">
        <f t="shared" si="218"/>
        <v>0.6</v>
      </c>
      <c r="R107" s="41">
        <f t="shared" si="218"/>
        <v>0.6</v>
      </c>
      <c r="S107" s="41">
        <f t="shared" si="218"/>
        <v>0.6</v>
      </c>
      <c r="T107" s="41">
        <f t="shared" si="218"/>
        <v>0.6</v>
      </c>
      <c r="U107" s="41">
        <f t="shared" si="218"/>
        <v>0.6</v>
      </c>
      <c r="V107" s="41">
        <f t="shared" si="218"/>
        <v>0.6</v>
      </c>
      <c r="W107" s="41">
        <f t="shared" si="218"/>
        <v>0.6</v>
      </c>
      <c r="X107" s="41">
        <f t="shared" si="218"/>
        <v>0.6</v>
      </c>
      <c r="Y107" s="41">
        <f t="shared" si="218"/>
        <v>0.6</v>
      </c>
      <c r="Z107" s="41">
        <f t="shared" si="218"/>
        <v>0.6</v>
      </c>
      <c r="AA107" s="41">
        <f t="shared" si="218"/>
        <v>0.6</v>
      </c>
      <c r="AB107" s="41">
        <f t="shared" si="218"/>
        <v>0.6</v>
      </c>
      <c r="AC107" s="41">
        <f t="shared" si="218"/>
        <v>0.6</v>
      </c>
      <c r="AD107" s="41">
        <f t="shared" si="218"/>
        <v>0.6</v>
      </c>
      <c r="AE107" s="41">
        <f t="shared" si="218"/>
        <v>0.6</v>
      </c>
      <c r="AF107" s="41">
        <f t="shared" si="218"/>
        <v>0.6</v>
      </c>
      <c r="AG107" s="41">
        <f t="shared" si="218"/>
        <v>0.6</v>
      </c>
      <c r="AH107" s="41">
        <f t="shared" si="218"/>
        <v>0.6</v>
      </c>
      <c r="AI107" s="41">
        <f t="shared" si="218"/>
        <v>0.6</v>
      </c>
      <c r="AJ107" s="41">
        <f t="shared" si="218"/>
        <v>0.6</v>
      </c>
      <c r="AK107" s="41">
        <f t="shared" si="218"/>
        <v>0.6</v>
      </c>
      <c r="AL107" s="41">
        <f t="shared" si="218"/>
        <v>0.6</v>
      </c>
      <c r="AM107" s="41">
        <f t="shared" si="218"/>
        <v>0.6</v>
      </c>
      <c r="AN107" s="41">
        <f t="shared" si="218"/>
        <v>0.6</v>
      </c>
      <c r="AO107" s="41">
        <f t="shared" si="206"/>
        <v>0.6</v>
      </c>
      <c r="AP107" s="41">
        <f t="shared" si="207"/>
        <v>0.6</v>
      </c>
      <c r="AQ107" s="41">
        <f t="shared" si="208"/>
        <v>0.6</v>
      </c>
      <c r="AR107" s="41">
        <f t="shared" si="209"/>
        <v>0.6</v>
      </c>
      <c r="AS107" s="41">
        <f t="shared" si="210"/>
        <v>0.6</v>
      </c>
      <c r="AT107" s="41">
        <f t="shared" si="211"/>
        <v>0.6</v>
      </c>
      <c r="AU107" s="41">
        <f t="shared" si="212"/>
        <v>0.6</v>
      </c>
      <c r="AV107" s="41">
        <f t="shared" si="213"/>
        <v>0.6</v>
      </c>
      <c r="AW107" s="41">
        <f t="shared" si="214"/>
        <v>0.6</v>
      </c>
      <c r="AX107" s="41">
        <f t="shared" si="215"/>
        <v>0.6</v>
      </c>
    </row>
    <row r="108" spans="1:50" x14ac:dyDescent="0.25">
      <c r="A108" s="44" t="str">
        <f t="shared" si="216"/>
        <v>Proportion of N excreted as TAN_Sheep</v>
      </c>
      <c r="B108" s="2" t="s">
        <v>49</v>
      </c>
      <c r="C108" s="2" t="s">
        <v>486</v>
      </c>
      <c r="D108" s="2" t="s">
        <v>49</v>
      </c>
      <c r="E108" s="2" t="s">
        <v>79</v>
      </c>
      <c r="F108" s="2" t="s">
        <v>156</v>
      </c>
      <c r="G108" s="2"/>
      <c r="H108" s="2" t="s">
        <v>679</v>
      </c>
      <c r="I108" s="2"/>
      <c r="J108" s="41">
        <v>0.5</v>
      </c>
      <c r="K108" s="41">
        <f t="shared" ref="K108:AN108" si="219">J108</f>
        <v>0.5</v>
      </c>
      <c r="L108" s="41">
        <f t="shared" si="219"/>
        <v>0.5</v>
      </c>
      <c r="M108" s="41">
        <f t="shared" si="219"/>
        <v>0.5</v>
      </c>
      <c r="N108" s="41">
        <f t="shared" si="219"/>
        <v>0.5</v>
      </c>
      <c r="O108" s="41">
        <f t="shared" si="219"/>
        <v>0.5</v>
      </c>
      <c r="P108" s="41">
        <f t="shared" si="219"/>
        <v>0.5</v>
      </c>
      <c r="Q108" s="41">
        <f t="shared" si="219"/>
        <v>0.5</v>
      </c>
      <c r="R108" s="41">
        <f t="shared" si="219"/>
        <v>0.5</v>
      </c>
      <c r="S108" s="41">
        <f t="shared" si="219"/>
        <v>0.5</v>
      </c>
      <c r="T108" s="41">
        <f t="shared" si="219"/>
        <v>0.5</v>
      </c>
      <c r="U108" s="41">
        <f t="shared" si="219"/>
        <v>0.5</v>
      </c>
      <c r="V108" s="41">
        <f t="shared" si="219"/>
        <v>0.5</v>
      </c>
      <c r="W108" s="41">
        <f t="shared" si="219"/>
        <v>0.5</v>
      </c>
      <c r="X108" s="41">
        <f t="shared" si="219"/>
        <v>0.5</v>
      </c>
      <c r="Y108" s="41">
        <f t="shared" si="219"/>
        <v>0.5</v>
      </c>
      <c r="Z108" s="41">
        <f t="shared" si="219"/>
        <v>0.5</v>
      </c>
      <c r="AA108" s="41">
        <f t="shared" si="219"/>
        <v>0.5</v>
      </c>
      <c r="AB108" s="41">
        <f t="shared" si="219"/>
        <v>0.5</v>
      </c>
      <c r="AC108" s="41">
        <f t="shared" si="219"/>
        <v>0.5</v>
      </c>
      <c r="AD108" s="41">
        <f t="shared" si="219"/>
        <v>0.5</v>
      </c>
      <c r="AE108" s="41">
        <f t="shared" si="219"/>
        <v>0.5</v>
      </c>
      <c r="AF108" s="41">
        <f t="shared" si="219"/>
        <v>0.5</v>
      </c>
      <c r="AG108" s="41">
        <f t="shared" si="219"/>
        <v>0.5</v>
      </c>
      <c r="AH108" s="41">
        <f t="shared" si="219"/>
        <v>0.5</v>
      </c>
      <c r="AI108" s="41">
        <f t="shared" si="219"/>
        <v>0.5</v>
      </c>
      <c r="AJ108" s="41">
        <f t="shared" si="219"/>
        <v>0.5</v>
      </c>
      <c r="AK108" s="41">
        <f t="shared" si="219"/>
        <v>0.5</v>
      </c>
      <c r="AL108" s="41">
        <f t="shared" si="219"/>
        <v>0.5</v>
      </c>
      <c r="AM108" s="41">
        <f t="shared" si="219"/>
        <v>0.5</v>
      </c>
      <c r="AN108" s="41">
        <f t="shared" si="219"/>
        <v>0.5</v>
      </c>
      <c r="AO108" s="41">
        <f t="shared" si="206"/>
        <v>0.5</v>
      </c>
      <c r="AP108" s="41">
        <f t="shared" si="207"/>
        <v>0.5</v>
      </c>
      <c r="AQ108" s="41">
        <f t="shared" si="208"/>
        <v>0.5</v>
      </c>
      <c r="AR108" s="41">
        <f t="shared" si="209"/>
        <v>0.5</v>
      </c>
      <c r="AS108" s="41">
        <f t="shared" si="210"/>
        <v>0.5</v>
      </c>
      <c r="AT108" s="41">
        <f t="shared" si="211"/>
        <v>0.5</v>
      </c>
      <c r="AU108" s="41">
        <f t="shared" si="212"/>
        <v>0.5</v>
      </c>
      <c r="AV108" s="41">
        <f t="shared" si="213"/>
        <v>0.5</v>
      </c>
      <c r="AW108" s="41">
        <f t="shared" si="214"/>
        <v>0.5</v>
      </c>
      <c r="AX108" s="41">
        <f t="shared" si="215"/>
        <v>0.5</v>
      </c>
    </row>
    <row r="109" spans="1:50" x14ac:dyDescent="0.25">
      <c r="A109" s="44" t="str">
        <f t="shared" si="216"/>
        <v>Proportion of N excreted as TAN_Swine (finishing pigs)</v>
      </c>
      <c r="B109" s="2" t="s">
        <v>49</v>
      </c>
      <c r="C109" s="2" t="s">
        <v>486</v>
      </c>
      <c r="D109" s="2" t="s">
        <v>49</v>
      </c>
      <c r="E109" s="2" t="s">
        <v>538</v>
      </c>
      <c r="F109" s="2" t="s">
        <v>156</v>
      </c>
      <c r="G109" s="2"/>
      <c r="H109" s="2" t="s">
        <v>679</v>
      </c>
      <c r="I109" s="35"/>
      <c r="J109" s="41">
        <v>0.7</v>
      </c>
      <c r="K109" s="41">
        <f t="shared" ref="K109:AN109" si="220">J109</f>
        <v>0.7</v>
      </c>
      <c r="L109" s="41">
        <f t="shared" si="220"/>
        <v>0.7</v>
      </c>
      <c r="M109" s="41">
        <f t="shared" si="220"/>
        <v>0.7</v>
      </c>
      <c r="N109" s="41">
        <f t="shared" si="220"/>
        <v>0.7</v>
      </c>
      <c r="O109" s="41">
        <f t="shared" si="220"/>
        <v>0.7</v>
      </c>
      <c r="P109" s="41">
        <f t="shared" si="220"/>
        <v>0.7</v>
      </c>
      <c r="Q109" s="41">
        <f t="shared" si="220"/>
        <v>0.7</v>
      </c>
      <c r="R109" s="41">
        <f t="shared" si="220"/>
        <v>0.7</v>
      </c>
      <c r="S109" s="41">
        <f t="shared" si="220"/>
        <v>0.7</v>
      </c>
      <c r="T109" s="41">
        <f t="shared" si="220"/>
        <v>0.7</v>
      </c>
      <c r="U109" s="41">
        <f t="shared" si="220"/>
        <v>0.7</v>
      </c>
      <c r="V109" s="41">
        <f t="shared" si="220"/>
        <v>0.7</v>
      </c>
      <c r="W109" s="41">
        <f t="shared" si="220"/>
        <v>0.7</v>
      </c>
      <c r="X109" s="41">
        <f t="shared" si="220"/>
        <v>0.7</v>
      </c>
      <c r="Y109" s="41">
        <f t="shared" si="220"/>
        <v>0.7</v>
      </c>
      <c r="Z109" s="41">
        <f t="shared" si="220"/>
        <v>0.7</v>
      </c>
      <c r="AA109" s="41">
        <f t="shared" si="220"/>
        <v>0.7</v>
      </c>
      <c r="AB109" s="41">
        <f t="shared" si="220"/>
        <v>0.7</v>
      </c>
      <c r="AC109" s="41">
        <f t="shared" si="220"/>
        <v>0.7</v>
      </c>
      <c r="AD109" s="41">
        <f t="shared" si="220"/>
        <v>0.7</v>
      </c>
      <c r="AE109" s="41">
        <f t="shared" si="220"/>
        <v>0.7</v>
      </c>
      <c r="AF109" s="41">
        <f t="shared" si="220"/>
        <v>0.7</v>
      </c>
      <c r="AG109" s="41">
        <f t="shared" si="220"/>
        <v>0.7</v>
      </c>
      <c r="AH109" s="41">
        <f t="shared" si="220"/>
        <v>0.7</v>
      </c>
      <c r="AI109" s="41">
        <f t="shared" si="220"/>
        <v>0.7</v>
      </c>
      <c r="AJ109" s="41">
        <f t="shared" si="220"/>
        <v>0.7</v>
      </c>
      <c r="AK109" s="41">
        <f t="shared" si="220"/>
        <v>0.7</v>
      </c>
      <c r="AL109" s="41">
        <f t="shared" si="220"/>
        <v>0.7</v>
      </c>
      <c r="AM109" s="41">
        <f t="shared" si="220"/>
        <v>0.7</v>
      </c>
      <c r="AN109" s="41">
        <f t="shared" si="220"/>
        <v>0.7</v>
      </c>
      <c r="AO109" s="41">
        <f t="shared" si="206"/>
        <v>0.7</v>
      </c>
      <c r="AP109" s="41">
        <f t="shared" si="207"/>
        <v>0.7</v>
      </c>
      <c r="AQ109" s="41">
        <f t="shared" si="208"/>
        <v>0.7</v>
      </c>
      <c r="AR109" s="41">
        <f t="shared" si="209"/>
        <v>0.7</v>
      </c>
      <c r="AS109" s="41">
        <f t="shared" si="210"/>
        <v>0.7</v>
      </c>
      <c r="AT109" s="41">
        <f t="shared" si="211"/>
        <v>0.7</v>
      </c>
      <c r="AU109" s="41">
        <f t="shared" si="212"/>
        <v>0.7</v>
      </c>
      <c r="AV109" s="41">
        <f t="shared" si="213"/>
        <v>0.7</v>
      </c>
      <c r="AW109" s="41">
        <f t="shared" si="214"/>
        <v>0.7</v>
      </c>
      <c r="AX109" s="41">
        <f t="shared" si="215"/>
        <v>0.7</v>
      </c>
    </row>
    <row r="110" spans="1:50" x14ac:dyDescent="0.25">
      <c r="A110" s="44" t="str">
        <f t="shared" si="216"/>
        <v>Proportion of N excreted as TAN_Swine (sows)</v>
      </c>
      <c r="B110" s="2" t="s">
        <v>49</v>
      </c>
      <c r="C110" s="2" t="s">
        <v>486</v>
      </c>
      <c r="D110" s="2" t="s">
        <v>49</v>
      </c>
      <c r="E110" s="2" t="s">
        <v>145</v>
      </c>
      <c r="F110" s="2" t="s">
        <v>156</v>
      </c>
      <c r="G110" s="2"/>
      <c r="H110" s="2" t="s">
        <v>679</v>
      </c>
      <c r="I110" s="35"/>
      <c r="J110" s="41">
        <v>0.7</v>
      </c>
      <c r="K110" s="41">
        <f t="shared" ref="K110:AN110" si="221">J110</f>
        <v>0.7</v>
      </c>
      <c r="L110" s="41">
        <f t="shared" si="221"/>
        <v>0.7</v>
      </c>
      <c r="M110" s="41">
        <f t="shared" si="221"/>
        <v>0.7</v>
      </c>
      <c r="N110" s="41">
        <f t="shared" si="221"/>
        <v>0.7</v>
      </c>
      <c r="O110" s="41">
        <f t="shared" si="221"/>
        <v>0.7</v>
      </c>
      <c r="P110" s="41">
        <f t="shared" si="221"/>
        <v>0.7</v>
      </c>
      <c r="Q110" s="41">
        <f t="shared" si="221"/>
        <v>0.7</v>
      </c>
      <c r="R110" s="41">
        <f t="shared" si="221"/>
        <v>0.7</v>
      </c>
      <c r="S110" s="41">
        <f t="shared" si="221"/>
        <v>0.7</v>
      </c>
      <c r="T110" s="41">
        <f t="shared" si="221"/>
        <v>0.7</v>
      </c>
      <c r="U110" s="41">
        <f t="shared" si="221"/>
        <v>0.7</v>
      </c>
      <c r="V110" s="41">
        <f t="shared" si="221"/>
        <v>0.7</v>
      </c>
      <c r="W110" s="41">
        <f t="shared" si="221"/>
        <v>0.7</v>
      </c>
      <c r="X110" s="41">
        <f t="shared" si="221"/>
        <v>0.7</v>
      </c>
      <c r="Y110" s="41">
        <f t="shared" si="221"/>
        <v>0.7</v>
      </c>
      <c r="Z110" s="41">
        <f t="shared" si="221"/>
        <v>0.7</v>
      </c>
      <c r="AA110" s="41">
        <f t="shared" si="221"/>
        <v>0.7</v>
      </c>
      <c r="AB110" s="41">
        <f t="shared" si="221"/>
        <v>0.7</v>
      </c>
      <c r="AC110" s="41">
        <f t="shared" si="221"/>
        <v>0.7</v>
      </c>
      <c r="AD110" s="41">
        <f t="shared" si="221"/>
        <v>0.7</v>
      </c>
      <c r="AE110" s="41">
        <f t="shared" si="221"/>
        <v>0.7</v>
      </c>
      <c r="AF110" s="41">
        <f t="shared" si="221"/>
        <v>0.7</v>
      </c>
      <c r="AG110" s="41">
        <f t="shared" si="221"/>
        <v>0.7</v>
      </c>
      <c r="AH110" s="41">
        <f t="shared" si="221"/>
        <v>0.7</v>
      </c>
      <c r="AI110" s="41">
        <f t="shared" si="221"/>
        <v>0.7</v>
      </c>
      <c r="AJ110" s="41">
        <f t="shared" si="221"/>
        <v>0.7</v>
      </c>
      <c r="AK110" s="41">
        <f t="shared" si="221"/>
        <v>0.7</v>
      </c>
      <c r="AL110" s="41">
        <f t="shared" si="221"/>
        <v>0.7</v>
      </c>
      <c r="AM110" s="41">
        <f t="shared" si="221"/>
        <v>0.7</v>
      </c>
      <c r="AN110" s="41">
        <f t="shared" si="221"/>
        <v>0.7</v>
      </c>
      <c r="AO110" s="41">
        <f t="shared" si="206"/>
        <v>0.7</v>
      </c>
      <c r="AP110" s="41">
        <f t="shared" si="207"/>
        <v>0.7</v>
      </c>
      <c r="AQ110" s="41">
        <f t="shared" si="208"/>
        <v>0.7</v>
      </c>
      <c r="AR110" s="41">
        <f t="shared" si="209"/>
        <v>0.7</v>
      </c>
      <c r="AS110" s="41">
        <f t="shared" si="210"/>
        <v>0.7</v>
      </c>
      <c r="AT110" s="41">
        <f t="shared" si="211"/>
        <v>0.7</v>
      </c>
      <c r="AU110" s="41">
        <f t="shared" si="212"/>
        <v>0.7</v>
      </c>
      <c r="AV110" s="41">
        <f t="shared" si="213"/>
        <v>0.7</v>
      </c>
      <c r="AW110" s="41">
        <f t="shared" si="214"/>
        <v>0.7</v>
      </c>
      <c r="AX110" s="41">
        <f t="shared" si="215"/>
        <v>0.7</v>
      </c>
    </row>
    <row r="111" spans="1:50" x14ac:dyDescent="0.25">
      <c r="A111" s="44" t="str">
        <f t="shared" si="216"/>
        <v>Proportion of N excreted as TAN_Buffalo</v>
      </c>
      <c r="B111" s="2" t="s">
        <v>49</v>
      </c>
      <c r="C111" s="2" t="s">
        <v>486</v>
      </c>
      <c r="D111" s="2" t="s">
        <v>49</v>
      </c>
      <c r="E111" s="2" t="s">
        <v>80</v>
      </c>
      <c r="F111" s="2" t="s">
        <v>156</v>
      </c>
      <c r="G111" s="2"/>
      <c r="H111" s="2" t="s">
        <v>679</v>
      </c>
      <c r="I111" s="2"/>
      <c r="J111" s="41">
        <v>0.5</v>
      </c>
      <c r="K111" s="41">
        <f t="shared" ref="K111:AN111" si="222">J111</f>
        <v>0.5</v>
      </c>
      <c r="L111" s="41">
        <f t="shared" si="222"/>
        <v>0.5</v>
      </c>
      <c r="M111" s="41">
        <f t="shared" si="222"/>
        <v>0.5</v>
      </c>
      <c r="N111" s="41">
        <f t="shared" si="222"/>
        <v>0.5</v>
      </c>
      <c r="O111" s="41">
        <f t="shared" si="222"/>
        <v>0.5</v>
      </c>
      <c r="P111" s="41">
        <f t="shared" si="222"/>
        <v>0.5</v>
      </c>
      <c r="Q111" s="41">
        <f t="shared" si="222"/>
        <v>0.5</v>
      </c>
      <c r="R111" s="41">
        <f t="shared" si="222"/>
        <v>0.5</v>
      </c>
      <c r="S111" s="41">
        <f t="shared" si="222"/>
        <v>0.5</v>
      </c>
      <c r="T111" s="41">
        <f t="shared" si="222"/>
        <v>0.5</v>
      </c>
      <c r="U111" s="41">
        <f t="shared" si="222"/>
        <v>0.5</v>
      </c>
      <c r="V111" s="41">
        <f t="shared" si="222"/>
        <v>0.5</v>
      </c>
      <c r="W111" s="41">
        <f t="shared" si="222"/>
        <v>0.5</v>
      </c>
      <c r="X111" s="41">
        <f t="shared" si="222"/>
        <v>0.5</v>
      </c>
      <c r="Y111" s="41">
        <f t="shared" si="222"/>
        <v>0.5</v>
      </c>
      <c r="Z111" s="41">
        <f t="shared" si="222"/>
        <v>0.5</v>
      </c>
      <c r="AA111" s="41">
        <f t="shared" si="222"/>
        <v>0.5</v>
      </c>
      <c r="AB111" s="41">
        <f t="shared" si="222"/>
        <v>0.5</v>
      </c>
      <c r="AC111" s="41">
        <f t="shared" si="222"/>
        <v>0.5</v>
      </c>
      <c r="AD111" s="41">
        <f t="shared" si="222"/>
        <v>0.5</v>
      </c>
      <c r="AE111" s="41">
        <f t="shared" si="222"/>
        <v>0.5</v>
      </c>
      <c r="AF111" s="41">
        <f t="shared" si="222"/>
        <v>0.5</v>
      </c>
      <c r="AG111" s="41">
        <f t="shared" si="222"/>
        <v>0.5</v>
      </c>
      <c r="AH111" s="41">
        <f t="shared" si="222"/>
        <v>0.5</v>
      </c>
      <c r="AI111" s="41">
        <f t="shared" si="222"/>
        <v>0.5</v>
      </c>
      <c r="AJ111" s="41">
        <f t="shared" si="222"/>
        <v>0.5</v>
      </c>
      <c r="AK111" s="41">
        <f t="shared" si="222"/>
        <v>0.5</v>
      </c>
      <c r="AL111" s="41">
        <f t="shared" si="222"/>
        <v>0.5</v>
      </c>
      <c r="AM111" s="41">
        <f t="shared" si="222"/>
        <v>0.5</v>
      </c>
      <c r="AN111" s="41">
        <f t="shared" si="222"/>
        <v>0.5</v>
      </c>
      <c r="AO111" s="41">
        <f t="shared" si="206"/>
        <v>0.5</v>
      </c>
      <c r="AP111" s="41">
        <f t="shared" si="207"/>
        <v>0.5</v>
      </c>
      <c r="AQ111" s="41">
        <f t="shared" si="208"/>
        <v>0.5</v>
      </c>
      <c r="AR111" s="41">
        <f t="shared" si="209"/>
        <v>0.5</v>
      </c>
      <c r="AS111" s="41">
        <f t="shared" si="210"/>
        <v>0.5</v>
      </c>
      <c r="AT111" s="41">
        <f t="shared" si="211"/>
        <v>0.5</v>
      </c>
      <c r="AU111" s="41">
        <f t="shared" si="212"/>
        <v>0.5</v>
      </c>
      <c r="AV111" s="41">
        <f t="shared" si="213"/>
        <v>0.5</v>
      </c>
      <c r="AW111" s="41">
        <f t="shared" si="214"/>
        <v>0.5</v>
      </c>
      <c r="AX111" s="41">
        <f t="shared" si="215"/>
        <v>0.5</v>
      </c>
    </row>
    <row r="112" spans="1:50" x14ac:dyDescent="0.25">
      <c r="A112" s="44" t="str">
        <f t="shared" si="216"/>
        <v>Proportion of N excreted as TAN_Goats</v>
      </c>
      <c r="B112" s="2" t="s">
        <v>49</v>
      </c>
      <c r="C112" s="2" t="s">
        <v>486</v>
      </c>
      <c r="D112" s="2" t="s">
        <v>49</v>
      </c>
      <c r="E112" s="2" t="s">
        <v>81</v>
      </c>
      <c r="F112" s="2" t="s">
        <v>156</v>
      </c>
      <c r="G112" s="2"/>
      <c r="H112" s="2" t="s">
        <v>679</v>
      </c>
      <c r="I112" s="2"/>
      <c r="J112" s="41">
        <v>0.5</v>
      </c>
      <c r="K112" s="41">
        <f t="shared" ref="K112:AN112" si="223">J112</f>
        <v>0.5</v>
      </c>
      <c r="L112" s="41">
        <f t="shared" si="223"/>
        <v>0.5</v>
      </c>
      <c r="M112" s="41">
        <f t="shared" si="223"/>
        <v>0.5</v>
      </c>
      <c r="N112" s="41">
        <f t="shared" si="223"/>
        <v>0.5</v>
      </c>
      <c r="O112" s="41">
        <f t="shared" si="223"/>
        <v>0.5</v>
      </c>
      <c r="P112" s="41">
        <f t="shared" si="223"/>
        <v>0.5</v>
      </c>
      <c r="Q112" s="41">
        <f t="shared" si="223"/>
        <v>0.5</v>
      </c>
      <c r="R112" s="41">
        <f t="shared" si="223"/>
        <v>0.5</v>
      </c>
      <c r="S112" s="41">
        <f t="shared" si="223"/>
        <v>0.5</v>
      </c>
      <c r="T112" s="41">
        <f t="shared" si="223"/>
        <v>0.5</v>
      </c>
      <c r="U112" s="41">
        <f t="shared" si="223"/>
        <v>0.5</v>
      </c>
      <c r="V112" s="41">
        <f t="shared" si="223"/>
        <v>0.5</v>
      </c>
      <c r="W112" s="41">
        <f t="shared" si="223"/>
        <v>0.5</v>
      </c>
      <c r="X112" s="41">
        <f t="shared" si="223"/>
        <v>0.5</v>
      </c>
      <c r="Y112" s="41">
        <f t="shared" si="223"/>
        <v>0.5</v>
      </c>
      <c r="Z112" s="41">
        <f t="shared" si="223"/>
        <v>0.5</v>
      </c>
      <c r="AA112" s="41">
        <f t="shared" si="223"/>
        <v>0.5</v>
      </c>
      <c r="AB112" s="41">
        <f t="shared" si="223"/>
        <v>0.5</v>
      </c>
      <c r="AC112" s="41">
        <f t="shared" si="223"/>
        <v>0.5</v>
      </c>
      <c r="AD112" s="41">
        <f t="shared" si="223"/>
        <v>0.5</v>
      </c>
      <c r="AE112" s="41">
        <f t="shared" si="223"/>
        <v>0.5</v>
      </c>
      <c r="AF112" s="41">
        <f t="shared" si="223"/>
        <v>0.5</v>
      </c>
      <c r="AG112" s="41">
        <f t="shared" si="223"/>
        <v>0.5</v>
      </c>
      <c r="AH112" s="41">
        <f t="shared" si="223"/>
        <v>0.5</v>
      </c>
      <c r="AI112" s="41">
        <f t="shared" si="223"/>
        <v>0.5</v>
      </c>
      <c r="AJ112" s="41">
        <f t="shared" si="223"/>
        <v>0.5</v>
      </c>
      <c r="AK112" s="41">
        <f t="shared" si="223"/>
        <v>0.5</v>
      </c>
      <c r="AL112" s="41">
        <f t="shared" si="223"/>
        <v>0.5</v>
      </c>
      <c r="AM112" s="41">
        <f t="shared" si="223"/>
        <v>0.5</v>
      </c>
      <c r="AN112" s="41">
        <f t="shared" si="223"/>
        <v>0.5</v>
      </c>
      <c r="AO112" s="41">
        <f t="shared" si="206"/>
        <v>0.5</v>
      </c>
      <c r="AP112" s="41">
        <f t="shared" si="207"/>
        <v>0.5</v>
      </c>
      <c r="AQ112" s="41">
        <f t="shared" si="208"/>
        <v>0.5</v>
      </c>
      <c r="AR112" s="41">
        <f t="shared" si="209"/>
        <v>0.5</v>
      </c>
      <c r="AS112" s="41">
        <f t="shared" si="210"/>
        <v>0.5</v>
      </c>
      <c r="AT112" s="41">
        <f t="shared" si="211"/>
        <v>0.5</v>
      </c>
      <c r="AU112" s="41">
        <f t="shared" si="212"/>
        <v>0.5</v>
      </c>
      <c r="AV112" s="41">
        <f t="shared" si="213"/>
        <v>0.5</v>
      </c>
      <c r="AW112" s="41">
        <f t="shared" si="214"/>
        <v>0.5</v>
      </c>
      <c r="AX112" s="41">
        <f t="shared" si="215"/>
        <v>0.5</v>
      </c>
    </row>
    <row r="113" spans="1:50" x14ac:dyDescent="0.25">
      <c r="A113" s="44" t="str">
        <f t="shared" si="216"/>
        <v>Proportion of N excreted as TAN_Horses</v>
      </c>
      <c r="B113" s="2" t="s">
        <v>49</v>
      </c>
      <c r="C113" s="2" t="s">
        <v>486</v>
      </c>
      <c r="D113" s="2" t="s">
        <v>49</v>
      </c>
      <c r="E113" s="2" t="s">
        <v>82</v>
      </c>
      <c r="F113" s="2" t="s">
        <v>156</v>
      </c>
      <c r="G113" s="2"/>
      <c r="H113" s="2" t="s">
        <v>679</v>
      </c>
      <c r="I113" s="2"/>
      <c r="J113" s="41">
        <v>0.6</v>
      </c>
      <c r="K113" s="41">
        <f t="shared" ref="K113:AN113" si="224">J113</f>
        <v>0.6</v>
      </c>
      <c r="L113" s="41">
        <f t="shared" si="224"/>
        <v>0.6</v>
      </c>
      <c r="M113" s="41">
        <f t="shared" si="224"/>
        <v>0.6</v>
      </c>
      <c r="N113" s="41">
        <f t="shared" si="224"/>
        <v>0.6</v>
      </c>
      <c r="O113" s="41">
        <f t="shared" si="224"/>
        <v>0.6</v>
      </c>
      <c r="P113" s="41">
        <f t="shared" si="224"/>
        <v>0.6</v>
      </c>
      <c r="Q113" s="41">
        <f t="shared" si="224"/>
        <v>0.6</v>
      </c>
      <c r="R113" s="41">
        <f t="shared" si="224"/>
        <v>0.6</v>
      </c>
      <c r="S113" s="41">
        <f t="shared" si="224"/>
        <v>0.6</v>
      </c>
      <c r="T113" s="41">
        <f t="shared" si="224"/>
        <v>0.6</v>
      </c>
      <c r="U113" s="41">
        <f t="shared" si="224"/>
        <v>0.6</v>
      </c>
      <c r="V113" s="41">
        <f t="shared" si="224"/>
        <v>0.6</v>
      </c>
      <c r="W113" s="41">
        <f t="shared" si="224"/>
        <v>0.6</v>
      </c>
      <c r="X113" s="41">
        <f t="shared" si="224"/>
        <v>0.6</v>
      </c>
      <c r="Y113" s="41">
        <f t="shared" si="224"/>
        <v>0.6</v>
      </c>
      <c r="Z113" s="41">
        <f t="shared" si="224"/>
        <v>0.6</v>
      </c>
      <c r="AA113" s="41">
        <f t="shared" si="224"/>
        <v>0.6</v>
      </c>
      <c r="AB113" s="41">
        <f t="shared" si="224"/>
        <v>0.6</v>
      </c>
      <c r="AC113" s="41">
        <f t="shared" si="224"/>
        <v>0.6</v>
      </c>
      <c r="AD113" s="41">
        <f t="shared" si="224"/>
        <v>0.6</v>
      </c>
      <c r="AE113" s="41">
        <f t="shared" si="224"/>
        <v>0.6</v>
      </c>
      <c r="AF113" s="41">
        <f t="shared" si="224"/>
        <v>0.6</v>
      </c>
      <c r="AG113" s="41">
        <f t="shared" si="224"/>
        <v>0.6</v>
      </c>
      <c r="AH113" s="41">
        <f t="shared" si="224"/>
        <v>0.6</v>
      </c>
      <c r="AI113" s="41">
        <f t="shared" si="224"/>
        <v>0.6</v>
      </c>
      <c r="AJ113" s="41">
        <f t="shared" si="224"/>
        <v>0.6</v>
      </c>
      <c r="AK113" s="41">
        <f t="shared" si="224"/>
        <v>0.6</v>
      </c>
      <c r="AL113" s="41">
        <f t="shared" si="224"/>
        <v>0.6</v>
      </c>
      <c r="AM113" s="41">
        <f t="shared" si="224"/>
        <v>0.6</v>
      </c>
      <c r="AN113" s="41">
        <f t="shared" si="224"/>
        <v>0.6</v>
      </c>
      <c r="AO113" s="41">
        <f t="shared" si="206"/>
        <v>0.6</v>
      </c>
      <c r="AP113" s="41">
        <f t="shared" si="207"/>
        <v>0.6</v>
      </c>
      <c r="AQ113" s="41">
        <f t="shared" si="208"/>
        <v>0.6</v>
      </c>
      <c r="AR113" s="41">
        <f t="shared" si="209"/>
        <v>0.6</v>
      </c>
      <c r="AS113" s="41">
        <f t="shared" si="210"/>
        <v>0.6</v>
      </c>
      <c r="AT113" s="41">
        <f t="shared" si="211"/>
        <v>0.6</v>
      </c>
      <c r="AU113" s="41">
        <f t="shared" si="212"/>
        <v>0.6</v>
      </c>
      <c r="AV113" s="41">
        <f t="shared" si="213"/>
        <v>0.6</v>
      </c>
      <c r="AW113" s="41">
        <f t="shared" si="214"/>
        <v>0.6</v>
      </c>
      <c r="AX113" s="41">
        <f t="shared" si="215"/>
        <v>0.6</v>
      </c>
    </row>
    <row r="114" spans="1:50" x14ac:dyDescent="0.25">
      <c r="A114" s="44" t="str">
        <f t="shared" si="216"/>
        <v>Proportion of N excreted as TAN_Mules and asses</v>
      </c>
      <c r="B114" s="2" t="s">
        <v>49</v>
      </c>
      <c r="C114" s="2" t="s">
        <v>486</v>
      </c>
      <c r="D114" s="2" t="s">
        <v>49</v>
      </c>
      <c r="E114" s="2" t="s">
        <v>83</v>
      </c>
      <c r="F114" s="2" t="s">
        <v>156</v>
      </c>
      <c r="G114" s="2"/>
      <c r="H114" s="2" t="s">
        <v>679</v>
      </c>
      <c r="I114" s="2"/>
      <c r="J114" s="41">
        <v>0.6</v>
      </c>
      <c r="K114" s="41">
        <f t="shared" ref="K114:AN114" si="225">J114</f>
        <v>0.6</v>
      </c>
      <c r="L114" s="41">
        <f t="shared" si="225"/>
        <v>0.6</v>
      </c>
      <c r="M114" s="41">
        <f t="shared" si="225"/>
        <v>0.6</v>
      </c>
      <c r="N114" s="41">
        <f t="shared" si="225"/>
        <v>0.6</v>
      </c>
      <c r="O114" s="41">
        <f t="shared" si="225"/>
        <v>0.6</v>
      </c>
      <c r="P114" s="41">
        <f t="shared" si="225"/>
        <v>0.6</v>
      </c>
      <c r="Q114" s="41">
        <f t="shared" si="225"/>
        <v>0.6</v>
      </c>
      <c r="R114" s="41">
        <f t="shared" si="225"/>
        <v>0.6</v>
      </c>
      <c r="S114" s="41">
        <f t="shared" si="225"/>
        <v>0.6</v>
      </c>
      <c r="T114" s="41">
        <f t="shared" si="225"/>
        <v>0.6</v>
      </c>
      <c r="U114" s="41">
        <f t="shared" si="225"/>
        <v>0.6</v>
      </c>
      <c r="V114" s="41">
        <f t="shared" si="225"/>
        <v>0.6</v>
      </c>
      <c r="W114" s="41">
        <f t="shared" si="225"/>
        <v>0.6</v>
      </c>
      <c r="X114" s="41">
        <f t="shared" si="225"/>
        <v>0.6</v>
      </c>
      <c r="Y114" s="41">
        <f t="shared" si="225"/>
        <v>0.6</v>
      </c>
      <c r="Z114" s="41">
        <f t="shared" si="225"/>
        <v>0.6</v>
      </c>
      <c r="AA114" s="41">
        <f t="shared" si="225"/>
        <v>0.6</v>
      </c>
      <c r="AB114" s="41">
        <f t="shared" si="225"/>
        <v>0.6</v>
      </c>
      <c r="AC114" s="41">
        <f t="shared" si="225"/>
        <v>0.6</v>
      </c>
      <c r="AD114" s="41">
        <f t="shared" si="225"/>
        <v>0.6</v>
      </c>
      <c r="AE114" s="41">
        <f t="shared" si="225"/>
        <v>0.6</v>
      </c>
      <c r="AF114" s="41">
        <f t="shared" si="225"/>
        <v>0.6</v>
      </c>
      <c r="AG114" s="41">
        <f t="shared" si="225"/>
        <v>0.6</v>
      </c>
      <c r="AH114" s="41">
        <f t="shared" si="225"/>
        <v>0.6</v>
      </c>
      <c r="AI114" s="41">
        <f t="shared" si="225"/>
        <v>0.6</v>
      </c>
      <c r="AJ114" s="41">
        <f t="shared" si="225"/>
        <v>0.6</v>
      </c>
      <c r="AK114" s="41">
        <f t="shared" si="225"/>
        <v>0.6</v>
      </c>
      <c r="AL114" s="41">
        <f t="shared" si="225"/>
        <v>0.6</v>
      </c>
      <c r="AM114" s="41">
        <f t="shared" si="225"/>
        <v>0.6</v>
      </c>
      <c r="AN114" s="41">
        <f t="shared" si="225"/>
        <v>0.6</v>
      </c>
      <c r="AO114" s="41">
        <f t="shared" si="206"/>
        <v>0.6</v>
      </c>
      <c r="AP114" s="41">
        <f t="shared" si="207"/>
        <v>0.6</v>
      </c>
      <c r="AQ114" s="41">
        <f t="shared" si="208"/>
        <v>0.6</v>
      </c>
      <c r="AR114" s="41">
        <f t="shared" si="209"/>
        <v>0.6</v>
      </c>
      <c r="AS114" s="41">
        <f t="shared" si="210"/>
        <v>0.6</v>
      </c>
      <c r="AT114" s="41">
        <f t="shared" si="211"/>
        <v>0.6</v>
      </c>
      <c r="AU114" s="41">
        <f t="shared" si="212"/>
        <v>0.6</v>
      </c>
      <c r="AV114" s="41">
        <f t="shared" si="213"/>
        <v>0.6</v>
      </c>
      <c r="AW114" s="41">
        <f t="shared" si="214"/>
        <v>0.6</v>
      </c>
      <c r="AX114" s="41">
        <f t="shared" si="215"/>
        <v>0.6</v>
      </c>
    </row>
    <row r="115" spans="1:50" x14ac:dyDescent="0.25">
      <c r="A115" s="44" t="str">
        <f t="shared" si="216"/>
        <v>Proportion of N excreted as TAN_Laying hens</v>
      </c>
      <c r="B115" s="2" t="s">
        <v>49</v>
      </c>
      <c r="C115" s="2" t="s">
        <v>486</v>
      </c>
      <c r="D115" s="2" t="s">
        <v>49</v>
      </c>
      <c r="E115" s="2" t="s">
        <v>85</v>
      </c>
      <c r="F115" s="2" t="s">
        <v>156</v>
      </c>
      <c r="G115" s="2"/>
      <c r="H115" s="2" t="s">
        <v>679</v>
      </c>
      <c r="I115" s="2"/>
      <c r="J115" s="41">
        <v>0.7</v>
      </c>
      <c r="K115" s="41">
        <f t="shared" ref="K115:AN115" si="226">J115</f>
        <v>0.7</v>
      </c>
      <c r="L115" s="41">
        <f t="shared" si="226"/>
        <v>0.7</v>
      </c>
      <c r="M115" s="41">
        <f t="shared" si="226"/>
        <v>0.7</v>
      </c>
      <c r="N115" s="41">
        <f t="shared" si="226"/>
        <v>0.7</v>
      </c>
      <c r="O115" s="41">
        <f t="shared" si="226"/>
        <v>0.7</v>
      </c>
      <c r="P115" s="41">
        <f t="shared" si="226"/>
        <v>0.7</v>
      </c>
      <c r="Q115" s="41">
        <f t="shared" si="226"/>
        <v>0.7</v>
      </c>
      <c r="R115" s="41">
        <f t="shared" si="226"/>
        <v>0.7</v>
      </c>
      <c r="S115" s="41">
        <f t="shared" si="226"/>
        <v>0.7</v>
      </c>
      <c r="T115" s="41">
        <f t="shared" si="226"/>
        <v>0.7</v>
      </c>
      <c r="U115" s="41">
        <f t="shared" si="226"/>
        <v>0.7</v>
      </c>
      <c r="V115" s="41">
        <f t="shared" si="226"/>
        <v>0.7</v>
      </c>
      <c r="W115" s="41">
        <f t="shared" si="226"/>
        <v>0.7</v>
      </c>
      <c r="X115" s="41">
        <f t="shared" si="226"/>
        <v>0.7</v>
      </c>
      <c r="Y115" s="41">
        <f t="shared" si="226"/>
        <v>0.7</v>
      </c>
      <c r="Z115" s="41">
        <f t="shared" si="226"/>
        <v>0.7</v>
      </c>
      <c r="AA115" s="41">
        <f t="shared" si="226"/>
        <v>0.7</v>
      </c>
      <c r="AB115" s="41">
        <f t="shared" si="226"/>
        <v>0.7</v>
      </c>
      <c r="AC115" s="41">
        <f t="shared" si="226"/>
        <v>0.7</v>
      </c>
      <c r="AD115" s="41">
        <f t="shared" si="226"/>
        <v>0.7</v>
      </c>
      <c r="AE115" s="41">
        <f t="shared" si="226"/>
        <v>0.7</v>
      </c>
      <c r="AF115" s="41">
        <f t="shared" si="226"/>
        <v>0.7</v>
      </c>
      <c r="AG115" s="41">
        <f t="shared" si="226"/>
        <v>0.7</v>
      </c>
      <c r="AH115" s="41">
        <f t="shared" si="226"/>
        <v>0.7</v>
      </c>
      <c r="AI115" s="41">
        <f t="shared" si="226"/>
        <v>0.7</v>
      </c>
      <c r="AJ115" s="41">
        <f t="shared" si="226"/>
        <v>0.7</v>
      </c>
      <c r="AK115" s="41">
        <f t="shared" si="226"/>
        <v>0.7</v>
      </c>
      <c r="AL115" s="41">
        <f t="shared" si="226"/>
        <v>0.7</v>
      </c>
      <c r="AM115" s="41">
        <f t="shared" si="226"/>
        <v>0.7</v>
      </c>
      <c r="AN115" s="41">
        <f t="shared" si="226"/>
        <v>0.7</v>
      </c>
      <c r="AO115" s="41">
        <f t="shared" si="206"/>
        <v>0.7</v>
      </c>
      <c r="AP115" s="41">
        <f t="shared" si="207"/>
        <v>0.7</v>
      </c>
      <c r="AQ115" s="41">
        <f t="shared" si="208"/>
        <v>0.7</v>
      </c>
      <c r="AR115" s="41">
        <f t="shared" si="209"/>
        <v>0.7</v>
      </c>
      <c r="AS115" s="41">
        <f t="shared" si="210"/>
        <v>0.7</v>
      </c>
      <c r="AT115" s="41">
        <f t="shared" si="211"/>
        <v>0.7</v>
      </c>
      <c r="AU115" s="41">
        <f t="shared" si="212"/>
        <v>0.7</v>
      </c>
      <c r="AV115" s="41">
        <f t="shared" si="213"/>
        <v>0.7</v>
      </c>
      <c r="AW115" s="41">
        <f t="shared" si="214"/>
        <v>0.7</v>
      </c>
      <c r="AX115" s="41">
        <f t="shared" si="215"/>
        <v>0.7</v>
      </c>
    </row>
    <row r="116" spans="1:50" x14ac:dyDescent="0.25">
      <c r="A116" s="44" t="str">
        <f t="shared" si="216"/>
        <v>Proportion of N excreted as TAN_Broilers</v>
      </c>
      <c r="B116" s="2" t="s">
        <v>49</v>
      </c>
      <c r="C116" s="2" t="s">
        <v>486</v>
      </c>
      <c r="D116" s="2" t="s">
        <v>49</v>
      </c>
      <c r="E116" s="2" t="s">
        <v>84</v>
      </c>
      <c r="F116" s="2" t="s">
        <v>156</v>
      </c>
      <c r="G116" s="2"/>
      <c r="H116" s="2" t="s">
        <v>679</v>
      </c>
      <c r="I116" s="2"/>
      <c r="J116" s="41">
        <v>0.7</v>
      </c>
      <c r="K116" s="41">
        <f t="shared" ref="K116:AN116" si="227">J116</f>
        <v>0.7</v>
      </c>
      <c r="L116" s="41">
        <f t="shared" si="227"/>
        <v>0.7</v>
      </c>
      <c r="M116" s="41">
        <f t="shared" si="227"/>
        <v>0.7</v>
      </c>
      <c r="N116" s="41">
        <f t="shared" si="227"/>
        <v>0.7</v>
      </c>
      <c r="O116" s="41">
        <f t="shared" si="227"/>
        <v>0.7</v>
      </c>
      <c r="P116" s="41">
        <f t="shared" si="227"/>
        <v>0.7</v>
      </c>
      <c r="Q116" s="41">
        <f t="shared" si="227"/>
        <v>0.7</v>
      </c>
      <c r="R116" s="41">
        <f t="shared" si="227"/>
        <v>0.7</v>
      </c>
      <c r="S116" s="41">
        <f t="shared" si="227"/>
        <v>0.7</v>
      </c>
      <c r="T116" s="41">
        <f t="shared" si="227"/>
        <v>0.7</v>
      </c>
      <c r="U116" s="41">
        <f t="shared" si="227"/>
        <v>0.7</v>
      </c>
      <c r="V116" s="41">
        <f t="shared" si="227"/>
        <v>0.7</v>
      </c>
      <c r="W116" s="41">
        <f t="shared" si="227"/>
        <v>0.7</v>
      </c>
      <c r="X116" s="41">
        <f t="shared" si="227"/>
        <v>0.7</v>
      </c>
      <c r="Y116" s="41">
        <f t="shared" si="227"/>
        <v>0.7</v>
      </c>
      <c r="Z116" s="41">
        <f t="shared" si="227"/>
        <v>0.7</v>
      </c>
      <c r="AA116" s="41">
        <f t="shared" si="227"/>
        <v>0.7</v>
      </c>
      <c r="AB116" s="41">
        <f t="shared" si="227"/>
        <v>0.7</v>
      </c>
      <c r="AC116" s="41">
        <f t="shared" si="227"/>
        <v>0.7</v>
      </c>
      <c r="AD116" s="41">
        <f t="shared" si="227"/>
        <v>0.7</v>
      </c>
      <c r="AE116" s="41">
        <f t="shared" si="227"/>
        <v>0.7</v>
      </c>
      <c r="AF116" s="41">
        <f t="shared" si="227"/>
        <v>0.7</v>
      </c>
      <c r="AG116" s="41">
        <f t="shared" si="227"/>
        <v>0.7</v>
      </c>
      <c r="AH116" s="41">
        <f t="shared" si="227"/>
        <v>0.7</v>
      </c>
      <c r="AI116" s="41">
        <f t="shared" si="227"/>
        <v>0.7</v>
      </c>
      <c r="AJ116" s="41">
        <f t="shared" si="227"/>
        <v>0.7</v>
      </c>
      <c r="AK116" s="41">
        <f t="shared" si="227"/>
        <v>0.7</v>
      </c>
      <c r="AL116" s="41">
        <f t="shared" si="227"/>
        <v>0.7</v>
      </c>
      <c r="AM116" s="41">
        <f t="shared" si="227"/>
        <v>0.7</v>
      </c>
      <c r="AN116" s="41">
        <f t="shared" si="227"/>
        <v>0.7</v>
      </c>
      <c r="AO116" s="41">
        <f t="shared" si="206"/>
        <v>0.7</v>
      </c>
      <c r="AP116" s="41">
        <f t="shared" si="207"/>
        <v>0.7</v>
      </c>
      <c r="AQ116" s="41">
        <f t="shared" si="208"/>
        <v>0.7</v>
      </c>
      <c r="AR116" s="41">
        <f t="shared" si="209"/>
        <v>0.7</v>
      </c>
      <c r="AS116" s="41">
        <f t="shared" si="210"/>
        <v>0.7</v>
      </c>
      <c r="AT116" s="41">
        <f t="shared" si="211"/>
        <v>0.7</v>
      </c>
      <c r="AU116" s="41">
        <f t="shared" si="212"/>
        <v>0.7</v>
      </c>
      <c r="AV116" s="41">
        <f t="shared" si="213"/>
        <v>0.7</v>
      </c>
      <c r="AW116" s="41">
        <f t="shared" si="214"/>
        <v>0.7</v>
      </c>
      <c r="AX116" s="41">
        <f t="shared" si="215"/>
        <v>0.7</v>
      </c>
    </row>
    <row r="117" spans="1:50" x14ac:dyDescent="0.25">
      <c r="A117" s="44" t="str">
        <f t="shared" si="216"/>
        <v>Proportion of N excreted as TAN_Turkeys</v>
      </c>
      <c r="B117" s="2" t="s">
        <v>49</v>
      </c>
      <c r="C117" s="2" t="s">
        <v>486</v>
      </c>
      <c r="D117" s="2" t="s">
        <v>49</v>
      </c>
      <c r="E117" s="2" t="s">
        <v>87</v>
      </c>
      <c r="F117" s="2" t="s">
        <v>156</v>
      </c>
      <c r="G117" s="2"/>
      <c r="H117" s="2" t="s">
        <v>679</v>
      </c>
      <c r="I117" s="2"/>
      <c r="J117" s="41">
        <v>0.7</v>
      </c>
      <c r="K117" s="41">
        <f t="shared" ref="K117:AN117" si="228">J117</f>
        <v>0.7</v>
      </c>
      <c r="L117" s="41">
        <f t="shared" si="228"/>
        <v>0.7</v>
      </c>
      <c r="M117" s="41">
        <f t="shared" si="228"/>
        <v>0.7</v>
      </c>
      <c r="N117" s="41">
        <f t="shared" si="228"/>
        <v>0.7</v>
      </c>
      <c r="O117" s="41">
        <f t="shared" si="228"/>
        <v>0.7</v>
      </c>
      <c r="P117" s="41">
        <f t="shared" si="228"/>
        <v>0.7</v>
      </c>
      <c r="Q117" s="41">
        <f t="shared" si="228"/>
        <v>0.7</v>
      </c>
      <c r="R117" s="41">
        <f t="shared" si="228"/>
        <v>0.7</v>
      </c>
      <c r="S117" s="41">
        <f t="shared" si="228"/>
        <v>0.7</v>
      </c>
      <c r="T117" s="41">
        <f t="shared" si="228"/>
        <v>0.7</v>
      </c>
      <c r="U117" s="41">
        <f t="shared" si="228"/>
        <v>0.7</v>
      </c>
      <c r="V117" s="41">
        <f t="shared" si="228"/>
        <v>0.7</v>
      </c>
      <c r="W117" s="41">
        <f t="shared" si="228"/>
        <v>0.7</v>
      </c>
      <c r="X117" s="41">
        <f t="shared" si="228"/>
        <v>0.7</v>
      </c>
      <c r="Y117" s="41">
        <f t="shared" si="228"/>
        <v>0.7</v>
      </c>
      <c r="Z117" s="41">
        <f t="shared" si="228"/>
        <v>0.7</v>
      </c>
      <c r="AA117" s="41">
        <f t="shared" si="228"/>
        <v>0.7</v>
      </c>
      <c r="AB117" s="41">
        <f t="shared" si="228"/>
        <v>0.7</v>
      </c>
      <c r="AC117" s="41">
        <f t="shared" si="228"/>
        <v>0.7</v>
      </c>
      <c r="AD117" s="41">
        <f t="shared" si="228"/>
        <v>0.7</v>
      </c>
      <c r="AE117" s="41">
        <f t="shared" si="228"/>
        <v>0.7</v>
      </c>
      <c r="AF117" s="41">
        <f t="shared" si="228"/>
        <v>0.7</v>
      </c>
      <c r="AG117" s="41">
        <f t="shared" si="228"/>
        <v>0.7</v>
      </c>
      <c r="AH117" s="41">
        <f t="shared" si="228"/>
        <v>0.7</v>
      </c>
      <c r="AI117" s="41">
        <f t="shared" si="228"/>
        <v>0.7</v>
      </c>
      <c r="AJ117" s="41">
        <f t="shared" si="228"/>
        <v>0.7</v>
      </c>
      <c r="AK117" s="41">
        <f t="shared" si="228"/>
        <v>0.7</v>
      </c>
      <c r="AL117" s="41">
        <f t="shared" si="228"/>
        <v>0.7</v>
      </c>
      <c r="AM117" s="41">
        <f t="shared" si="228"/>
        <v>0.7</v>
      </c>
      <c r="AN117" s="41">
        <f t="shared" si="228"/>
        <v>0.7</v>
      </c>
      <c r="AO117" s="41">
        <f t="shared" si="206"/>
        <v>0.7</v>
      </c>
      <c r="AP117" s="41">
        <f t="shared" si="207"/>
        <v>0.7</v>
      </c>
      <c r="AQ117" s="41">
        <f t="shared" si="208"/>
        <v>0.7</v>
      </c>
      <c r="AR117" s="41">
        <f t="shared" si="209"/>
        <v>0.7</v>
      </c>
      <c r="AS117" s="41">
        <f t="shared" si="210"/>
        <v>0.7</v>
      </c>
      <c r="AT117" s="41">
        <f t="shared" si="211"/>
        <v>0.7</v>
      </c>
      <c r="AU117" s="41">
        <f t="shared" si="212"/>
        <v>0.7</v>
      </c>
      <c r="AV117" s="41">
        <f t="shared" si="213"/>
        <v>0.7</v>
      </c>
      <c r="AW117" s="41">
        <f t="shared" si="214"/>
        <v>0.7</v>
      </c>
      <c r="AX117" s="41">
        <f t="shared" si="215"/>
        <v>0.7</v>
      </c>
    </row>
    <row r="118" spans="1:50" x14ac:dyDescent="0.25">
      <c r="A118" s="44" t="str">
        <f t="shared" si="216"/>
        <v>Proportion of N excreted as TAN_Other poultry (ducks)</v>
      </c>
      <c r="B118" s="2" t="s">
        <v>49</v>
      </c>
      <c r="C118" s="2" t="s">
        <v>486</v>
      </c>
      <c r="D118" s="2" t="s">
        <v>49</v>
      </c>
      <c r="E118" s="2" t="s">
        <v>90</v>
      </c>
      <c r="F118" s="2" t="s">
        <v>156</v>
      </c>
      <c r="G118" s="2"/>
      <c r="H118" s="2" t="s">
        <v>679</v>
      </c>
      <c r="I118" s="2"/>
      <c r="J118" s="41">
        <v>0.7</v>
      </c>
      <c r="K118" s="41">
        <f t="shared" ref="K118:AN118" si="229">J118</f>
        <v>0.7</v>
      </c>
      <c r="L118" s="41">
        <f t="shared" si="229"/>
        <v>0.7</v>
      </c>
      <c r="M118" s="41">
        <f t="shared" si="229"/>
        <v>0.7</v>
      </c>
      <c r="N118" s="41">
        <f t="shared" si="229"/>
        <v>0.7</v>
      </c>
      <c r="O118" s="41">
        <f t="shared" si="229"/>
        <v>0.7</v>
      </c>
      <c r="P118" s="41">
        <f t="shared" si="229"/>
        <v>0.7</v>
      </c>
      <c r="Q118" s="41">
        <f t="shared" si="229"/>
        <v>0.7</v>
      </c>
      <c r="R118" s="41">
        <f t="shared" si="229"/>
        <v>0.7</v>
      </c>
      <c r="S118" s="41">
        <f t="shared" si="229"/>
        <v>0.7</v>
      </c>
      <c r="T118" s="41">
        <f t="shared" si="229"/>
        <v>0.7</v>
      </c>
      <c r="U118" s="41">
        <f t="shared" si="229"/>
        <v>0.7</v>
      </c>
      <c r="V118" s="41">
        <f t="shared" si="229"/>
        <v>0.7</v>
      </c>
      <c r="W118" s="41">
        <f t="shared" si="229"/>
        <v>0.7</v>
      </c>
      <c r="X118" s="41">
        <f t="shared" si="229"/>
        <v>0.7</v>
      </c>
      <c r="Y118" s="41">
        <f t="shared" si="229"/>
        <v>0.7</v>
      </c>
      <c r="Z118" s="41">
        <f t="shared" si="229"/>
        <v>0.7</v>
      </c>
      <c r="AA118" s="41">
        <f t="shared" si="229"/>
        <v>0.7</v>
      </c>
      <c r="AB118" s="41">
        <f t="shared" si="229"/>
        <v>0.7</v>
      </c>
      <c r="AC118" s="41">
        <f t="shared" si="229"/>
        <v>0.7</v>
      </c>
      <c r="AD118" s="41">
        <f t="shared" si="229"/>
        <v>0.7</v>
      </c>
      <c r="AE118" s="41">
        <f t="shared" si="229"/>
        <v>0.7</v>
      </c>
      <c r="AF118" s="41">
        <f t="shared" si="229"/>
        <v>0.7</v>
      </c>
      <c r="AG118" s="41">
        <f t="shared" si="229"/>
        <v>0.7</v>
      </c>
      <c r="AH118" s="41">
        <f t="shared" si="229"/>
        <v>0.7</v>
      </c>
      <c r="AI118" s="41">
        <f t="shared" si="229"/>
        <v>0.7</v>
      </c>
      <c r="AJ118" s="41">
        <f t="shared" si="229"/>
        <v>0.7</v>
      </c>
      <c r="AK118" s="41">
        <f t="shared" si="229"/>
        <v>0.7</v>
      </c>
      <c r="AL118" s="41">
        <f t="shared" si="229"/>
        <v>0.7</v>
      </c>
      <c r="AM118" s="41">
        <f t="shared" si="229"/>
        <v>0.7</v>
      </c>
      <c r="AN118" s="41">
        <f t="shared" si="229"/>
        <v>0.7</v>
      </c>
      <c r="AO118" s="41">
        <f t="shared" si="206"/>
        <v>0.7</v>
      </c>
      <c r="AP118" s="41">
        <f t="shared" si="207"/>
        <v>0.7</v>
      </c>
      <c r="AQ118" s="41">
        <f t="shared" si="208"/>
        <v>0.7</v>
      </c>
      <c r="AR118" s="41">
        <f t="shared" si="209"/>
        <v>0.7</v>
      </c>
      <c r="AS118" s="41">
        <f t="shared" si="210"/>
        <v>0.7</v>
      </c>
      <c r="AT118" s="41">
        <f t="shared" si="211"/>
        <v>0.7</v>
      </c>
      <c r="AU118" s="41">
        <f t="shared" si="212"/>
        <v>0.7</v>
      </c>
      <c r="AV118" s="41">
        <f t="shared" si="213"/>
        <v>0.7</v>
      </c>
      <c r="AW118" s="41">
        <f t="shared" si="214"/>
        <v>0.7</v>
      </c>
      <c r="AX118" s="41">
        <f t="shared" si="215"/>
        <v>0.7</v>
      </c>
    </row>
    <row r="119" spans="1:50" x14ac:dyDescent="0.25">
      <c r="A119" s="44" t="str">
        <f t="shared" si="216"/>
        <v>Proportion of N excreted as TAN_Other poultry (geese)</v>
      </c>
      <c r="B119" s="2" t="s">
        <v>49</v>
      </c>
      <c r="C119" s="2" t="s">
        <v>486</v>
      </c>
      <c r="D119" s="2" t="s">
        <v>49</v>
      </c>
      <c r="E119" s="2" t="s">
        <v>88</v>
      </c>
      <c r="F119" s="2" t="s">
        <v>156</v>
      </c>
      <c r="G119" s="2"/>
      <c r="H119" s="2" t="s">
        <v>679</v>
      </c>
      <c r="I119" s="35"/>
      <c r="J119" s="41">
        <v>0.7</v>
      </c>
      <c r="K119" s="41">
        <f t="shared" ref="K119:AN119" si="230">J119</f>
        <v>0.7</v>
      </c>
      <c r="L119" s="41">
        <f t="shared" si="230"/>
        <v>0.7</v>
      </c>
      <c r="M119" s="41">
        <f t="shared" si="230"/>
        <v>0.7</v>
      </c>
      <c r="N119" s="41">
        <f t="shared" si="230"/>
        <v>0.7</v>
      </c>
      <c r="O119" s="41">
        <f t="shared" si="230"/>
        <v>0.7</v>
      </c>
      <c r="P119" s="41">
        <f t="shared" si="230"/>
        <v>0.7</v>
      </c>
      <c r="Q119" s="41">
        <f t="shared" si="230"/>
        <v>0.7</v>
      </c>
      <c r="R119" s="41">
        <f t="shared" si="230"/>
        <v>0.7</v>
      </c>
      <c r="S119" s="41">
        <f t="shared" si="230"/>
        <v>0.7</v>
      </c>
      <c r="T119" s="41">
        <f t="shared" si="230"/>
        <v>0.7</v>
      </c>
      <c r="U119" s="41">
        <f t="shared" si="230"/>
        <v>0.7</v>
      </c>
      <c r="V119" s="41">
        <f t="shared" si="230"/>
        <v>0.7</v>
      </c>
      <c r="W119" s="41">
        <f t="shared" si="230"/>
        <v>0.7</v>
      </c>
      <c r="X119" s="41">
        <f t="shared" si="230"/>
        <v>0.7</v>
      </c>
      <c r="Y119" s="41">
        <f t="shared" si="230"/>
        <v>0.7</v>
      </c>
      <c r="Z119" s="41">
        <f t="shared" si="230"/>
        <v>0.7</v>
      </c>
      <c r="AA119" s="41">
        <f t="shared" si="230"/>
        <v>0.7</v>
      </c>
      <c r="AB119" s="41">
        <f t="shared" si="230"/>
        <v>0.7</v>
      </c>
      <c r="AC119" s="41">
        <f t="shared" si="230"/>
        <v>0.7</v>
      </c>
      <c r="AD119" s="41">
        <f t="shared" si="230"/>
        <v>0.7</v>
      </c>
      <c r="AE119" s="41">
        <f t="shared" si="230"/>
        <v>0.7</v>
      </c>
      <c r="AF119" s="41">
        <f t="shared" si="230"/>
        <v>0.7</v>
      </c>
      <c r="AG119" s="41">
        <f t="shared" si="230"/>
        <v>0.7</v>
      </c>
      <c r="AH119" s="41">
        <f t="shared" si="230"/>
        <v>0.7</v>
      </c>
      <c r="AI119" s="41">
        <f t="shared" si="230"/>
        <v>0.7</v>
      </c>
      <c r="AJ119" s="41">
        <f t="shared" si="230"/>
        <v>0.7</v>
      </c>
      <c r="AK119" s="41">
        <f t="shared" si="230"/>
        <v>0.7</v>
      </c>
      <c r="AL119" s="41">
        <f t="shared" si="230"/>
        <v>0.7</v>
      </c>
      <c r="AM119" s="41">
        <f t="shared" si="230"/>
        <v>0.7</v>
      </c>
      <c r="AN119" s="41">
        <f t="shared" si="230"/>
        <v>0.7</v>
      </c>
      <c r="AO119" s="41">
        <f t="shared" si="206"/>
        <v>0.7</v>
      </c>
      <c r="AP119" s="41">
        <f t="shared" si="207"/>
        <v>0.7</v>
      </c>
      <c r="AQ119" s="41">
        <f t="shared" si="208"/>
        <v>0.7</v>
      </c>
      <c r="AR119" s="41">
        <f t="shared" si="209"/>
        <v>0.7</v>
      </c>
      <c r="AS119" s="41">
        <f t="shared" si="210"/>
        <v>0.7</v>
      </c>
      <c r="AT119" s="41">
        <f t="shared" si="211"/>
        <v>0.7</v>
      </c>
      <c r="AU119" s="41">
        <f t="shared" si="212"/>
        <v>0.7</v>
      </c>
      <c r="AV119" s="41">
        <f t="shared" si="213"/>
        <v>0.7</v>
      </c>
      <c r="AW119" s="41">
        <f t="shared" si="214"/>
        <v>0.7</v>
      </c>
      <c r="AX119" s="41">
        <f t="shared" si="215"/>
        <v>0.7</v>
      </c>
    </row>
    <row r="120" spans="1:50" x14ac:dyDescent="0.25">
      <c r="A120" s="44" t="str">
        <f t="shared" si="216"/>
        <v>Proportion of N excreted as TAN_Other animals (fur animals)</v>
      </c>
      <c r="B120" s="2" t="s">
        <v>49</v>
      </c>
      <c r="C120" s="2" t="s">
        <v>486</v>
      </c>
      <c r="D120" s="2" t="s">
        <v>49</v>
      </c>
      <c r="E120" s="2" t="s">
        <v>108</v>
      </c>
      <c r="F120" s="2" t="s">
        <v>156</v>
      </c>
      <c r="G120" s="2"/>
      <c r="H120" s="2" t="s">
        <v>679</v>
      </c>
      <c r="I120" s="35"/>
      <c r="J120" s="41">
        <v>0.6</v>
      </c>
      <c r="K120" s="41">
        <f t="shared" ref="K120:AN120" si="231">J120</f>
        <v>0.6</v>
      </c>
      <c r="L120" s="41">
        <f t="shared" si="231"/>
        <v>0.6</v>
      </c>
      <c r="M120" s="41">
        <f t="shared" si="231"/>
        <v>0.6</v>
      </c>
      <c r="N120" s="41">
        <f t="shared" si="231"/>
        <v>0.6</v>
      </c>
      <c r="O120" s="41">
        <f t="shared" si="231"/>
        <v>0.6</v>
      </c>
      <c r="P120" s="41">
        <f t="shared" si="231"/>
        <v>0.6</v>
      </c>
      <c r="Q120" s="41">
        <f t="shared" si="231"/>
        <v>0.6</v>
      </c>
      <c r="R120" s="41">
        <f t="shared" si="231"/>
        <v>0.6</v>
      </c>
      <c r="S120" s="41">
        <f t="shared" si="231"/>
        <v>0.6</v>
      </c>
      <c r="T120" s="41">
        <f t="shared" si="231"/>
        <v>0.6</v>
      </c>
      <c r="U120" s="41">
        <f t="shared" si="231"/>
        <v>0.6</v>
      </c>
      <c r="V120" s="41">
        <f t="shared" si="231"/>
        <v>0.6</v>
      </c>
      <c r="W120" s="41">
        <f t="shared" si="231"/>
        <v>0.6</v>
      </c>
      <c r="X120" s="41">
        <f t="shared" si="231"/>
        <v>0.6</v>
      </c>
      <c r="Y120" s="41">
        <f t="shared" si="231"/>
        <v>0.6</v>
      </c>
      <c r="Z120" s="41">
        <f t="shared" si="231"/>
        <v>0.6</v>
      </c>
      <c r="AA120" s="41">
        <f t="shared" si="231"/>
        <v>0.6</v>
      </c>
      <c r="AB120" s="41">
        <f t="shared" si="231"/>
        <v>0.6</v>
      </c>
      <c r="AC120" s="41">
        <f t="shared" si="231"/>
        <v>0.6</v>
      </c>
      <c r="AD120" s="41">
        <f t="shared" si="231"/>
        <v>0.6</v>
      </c>
      <c r="AE120" s="41">
        <f t="shared" si="231"/>
        <v>0.6</v>
      </c>
      <c r="AF120" s="41">
        <f t="shared" si="231"/>
        <v>0.6</v>
      </c>
      <c r="AG120" s="41">
        <f t="shared" si="231"/>
        <v>0.6</v>
      </c>
      <c r="AH120" s="41">
        <f t="shared" si="231"/>
        <v>0.6</v>
      </c>
      <c r="AI120" s="41">
        <f t="shared" si="231"/>
        <v>0.6</v>
      </c>
      <c r="AJ120" s="41">
        <f t="shared" si="231"/>
        <v>0.6</v>
      </c>
      <c r="AK120" s="41">
        <f t="shared" si="231"/>
        <v>0.6</v>
      </c>
      <c r="AL120" s="41">
        <f t="shared" si="231"/>
        <v>0.6</v>
      </c>
      <c r="AM120" s="41">
        <f t="shared" si="231"/>
        <v>0.6</v>
      </c>
      <c r="AN120" s="41">
        <f t="shared" si="231"/>
        <v>0.6</v>
      </c>
      <c r="AO120" s="41">
        <f t="shared" si="206"/>
        <v>0.6</v>
      </c>
      <c r="AP120" s="41">
        <f t="shared" si="207"/>
        <v>0.6</v>
      </c>
      <c r="AQ120" s="41">
        <f t="shared" si="208"/>
        <v>0.6</v>
      </c>
      <c r="AR120" s="41">
        <f t="shared" si="209"/>
        <v>0.6</v>
      </c>
      <c r="AS120" s="41">
        <f t="shared" si="210"/>
        <v>0.6</v>
      </c>
      <c r="AT120" s="41">
        <f t="shared" si="211"/>
        <v>0.6</v>
      </c>
      <c r="AU120" s="41">
        <f t="shared" si="212"/>
        <v>0.6</v>
      </c>
      <c r="AV120" s="41">
        <f t="shared" si="213"/>
        <v>0.6</v>
      </c>
      <c r="AW120" s="41">
        <f t="shared" si="214"/>
        <v>0.6</v>
      </c>
      <c r="AX120" s="41">
        <f t="shared" si="215"/>
        <v>0.6</v>
      </c>
    </row>
    <row r="121" spans="1:50" x14ac:dyDescent="0.25">
      <c r="A121" s="18" t="s">
        <v>171</v>
      </c>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row>
    <row r="122" spans="1:50" x14ac:dyDescent="0.25">
      <c r="A122" s="44" t="str">
        <f t="shared" ref="A122" si="232">C122&amp;"_"&amp;E122</f>
        <v>Straw_Dairy cattle</v>
      </c>
      <c r="B122" s="2" t="s">
        <v>49</v>
      </c>
      <c r="C122" s="2" t="s">
        <v>169</v>
      </c>
      <c r="D122" s="2" t="s">
        <v>49</v>
      </c>
      <c r="E122" s="2" t="s">
        <v>75</v>
      </c>
      <c r="F122" s="2" t="s">
        <v>170</v>
      </c>
      <c r="G122" s="2"/>
      <c r="H122" s="2" t="s">
        <v>680</v>
      </c>
      <c r="I122" s="35"/>
      <c r="J122" s="41">
        <v>1500</v>
      </c>
      <c r="K122" s="41">
        <f t="shared" ref="K122" si="233">J122</f>
        <v>1500</v>
      </c>
      <c r="L122" s="41">
        <f t="shared" ref="L122" si="234">K122</f>
        <v>1500</v>
      </c>
      <c r="M122" s="41">
        <f t="shared" ref="M122" si="235">L122</f>
        <v>1500</v>
      </c>
      <c r="N122" s="41">
        <f t="shared" ref="N122" si="236">M122</f>
        <v>1500</v>
      </c>
      <c r="O122" s="41">
        <f t="shared" ref="O122" si="237">N122</f>
        <v>1500</v>
      </c>
      <c r="P122" s="41">
        <f t="shared" ref="P122" si="238">O122</f>
        <v>1500</v>
      </c>
      <c r="Q122" s="41">
        <f t="shared" ref="Q122" si="239">P122</f>
        <v>1500</v>
      </c>
      <c r="R122" s="41">
        <f t="shared" ref="R122" si="240">Q122</f>
        <v>1500</v>
      </c>
      <c r="S122" s="41">
        <f t="shared" ref="S122" si="241">R122</f>
        <v>1500</v>
      </c>
      <c r="T122" s="41">
        <f t="shared" ref="T122" si="242">S122</f>
        <v>1500</v>
      </c>
      <c r="U122" s="41">
        <f t="shared" ref="U122" si="243">T122</f>
        <v>1500</v>
      </c>
      <c r="V122" s="41">
        <f t="shared" ref="V122" si="244">U122</f>
        <v>1500</v>
      </c>
      <c r="W122" s="41">
        <f t="shared" ref="W122" si="245">V122</f>
        <v>1500</v>
      </c>
      <c r="X122" s="41">
        <f t="shared" ref="X122" si="246">W122</f>
        <v>1500</v>
      </c>
      <c r="Y122" s="41">
        <f t="shared" ref="Y122" si="247">X122</f>
        <v>1500</v>
      </c>
      <c r="Z122" s="41">
        <f t="shared" ref="Z122" si="248">Y122</f>
        <v>1500</v>
      </c>
      <c r="AA122" s="41">
        <f t="shared" ref="AA122" si="249">Z122</f>
        <v>1500</v>
      </c>
      <c r="AB122" s="41">
        <f t="shared" ref="AB122" si="250">AA122</f>
        <v>1500</v>
      </c>
      <c r="AC122" s="41">
        <f t="shared" ref="AC122" si="251">AB122</f>
        <v>1500</v>
      </c>
      <c r="AD122" s="41">
        <f t="shared" ref="AD122" si="252">AC122</f>
        <v>1500</v>
      </c>
      <c r="AE122" s="41">
        <f t="shared" ref="AE122" si="253">AD122</f>
        <v>1500</v>
      </c>
      <c r="AF122" s="41">
        <f t="shared" ref="AF122" si="254">AE122</f>
        <v>1500</v>
      </c>
      <c r="AG122" s="41">
        <f t="shared" ref="AG122" si="255">AF122</f>
        <v>1500</v>
      </c>
      <c r="AH122" s="41">
        <f t="shared" ref="AH122" si="256">AG122</f>
        <v>1500</v>
      </c>
      <c r="AI122" s="41">
        <f t="shared" ref="AI122" si="257">AH122</f>
        <v>1500</v>
      </c>
      <c r="AJ122" s="41">
        <f t="shared" ref="AJ122" si="258">AI122</f>
        <v>1500</v>
      </c>
      <c r="AK122" s="41">
        <f t="shared" ref="AK122" si="259">AJ122</f>
        <v>1500</v>
      </c>
      <c r="AL122" s="41">
        <f t="shared" ref="AL122" si="260">AK122</f>
        <v>1500</v>
      </c>
      <c r="AM122" s="41">
        <f t="shared" ref="AM122" si="261">AL122</f>
        <v>1500</v>
      </c>
      <c r="AN122" s="41">
        <f t="shared" ref="AN122" si="262">AM122</f>
        <v>1500</v>
      </c>
      <c r="AO122" s="41">
        <f t="shared" ref="AO122:AO137" si="263">AN122</f>
        <v>1500</v>
      </c>
      <c r="AP122" s="41">
        <f t="shared" ref="AP122:AP137" si="264">AO122</f>
        <v>1500</v>
      </c>
      <c r="AQ122" s="41">
        <f t="shared" ref="AQ122:AQ137" si="265">AP122</f>
        <v>1500</v>
      </c>
      <c r="AR122" s="41">
        <f t="shared" ref="AR122:AR137" si="266">AQ122</f>
        <v>1500</v>
      </c>
      <c r="AS122" s="41">
        <f t="shared" ref="AS122:AS137" si="267">AR122</f>
        <v>1500</v>
      </c>
      <c r="AT122" s="41">
        <f t="shared" ref="AT122:AT137" si="268">AS122</f>
        <v>1500</v>
      </c>
      <c r="AU122" s="41">
        <f t="shared" ref="AU122:AU137" si="269">AT122</f>
        <v>1500</v>
      </c>
      <c r="AV122" s="41">
        <f t="shared" ref="AV122:AV137" si="270">AU122</f>
        <v>1500</v>
      </c>
      <c r="AW122" s="41">
        <f t="shared" ref="AW122:AW137" si="271">AV122</f>
        <v>1500</v>
      </c>
      <c r="AX122" s="41">
        <f t="shared" ref="AX122:AX137" si="272">AW122</f>
        <v>1500</v>
      </c>
    </row>
    <row r="123" spans="1:50" x14ac:dyDescent="0.25">
      <c r="A123" s="44" t="str">
        <f t="shared" ref="A123:A137" si="273">C123&amp;"_"&amp;E123</f>
        <v>Straw_Non-dairy cattle</v>
      </c>
      <c r="B123" s="2" t="s">
        <v>49</v>
      </c>
      <c r="C123" s="2" t="s">
        <v>169</v>
      </c>
      <c r="D123" s="2" t="s">
        <v>49</v>
      </c>
      <c r="E123" s="2" t="s">
        <v>77</v>
      </c>
      <c r="F123" s="2" t="s">
        <v>170</v>
      </c>
      <c r="G123" s="2"/>
      <c r="H123" s="2" t="s">
        <v>680</v>
      </c>
      <c r="I123" s="35"/>
      <c r="J123" s="41">
        <v>500</v>
      </c>
      <c r="K123" s="41">
        <f t="shared" ref="K123:K137" si="274">J123</f>
        <v>500</v>
      </c>
      <c r="L123" s="41">
        <f t="shared" ref="L123:L137" si="275">K123</f>
        <v>500</v>
      </c>
      <c r="M123" s="41">
        <f t="shared" ref="M123:M137" si="276">L123</f>
        <v>500</v>
      </c>
      <c r="N123" s="41">
        <f t="shared" ref="N123:N137" si="277">M123</f>
        <v>500</v>
      </c>
      <c r="O123" s="41">
        <f t="shared" ref="O123:O137" si="278">N123</f>
        <v>500</v>
      </c>
      <c r="P123" s="41">
        <f t="shared" ref="P123:P137" si="279">O123</f>
        <v>500</v>
      </c>
      <c r="Q123" s="41">
        <f t="shared" ref="Q123:Q137" si="280">P123</f>
        <v>500</v>
      </c>
      <c r="R123" s="41">
        <f t="shared" ref="R123:R137" si="281">Q123</f>
        <v>500</v>
      </c>
      <c r="S123" s="41">
        <f t="shared" ref="S123:S137" si="282">R123</f>
        <v>500</v>
      </c>
      <c r="T123" s="41">
        <f t="shared" ref="T123:T137" si="283">S123</f>
        <v>500</v>
      </c>
      <c r="U123" s="41">
        <f t="shared" ref="U123:U137" si="284">T123</f>
        <v>500</v>
      </c>
      <c r="V123" s="41">
        <f t="shared" ref="V123:V137" si="285">U123</f>
        <v>500</v>
      </c>
      <c r="W123" s="41">
        <f t="shared" ref="W123:W137" si="286">V123</f>
        <v>500</v>
      </c>
      <c r="X123" s="41">
        <f t="shared" ref="X123:X137" si="287">W123</f>
        <v>500</v>
      </c>
      <c r="Y123" s="41">
        <f t="shared" ref="Y123:Y137" si="288">X123</f>
        <v>500</v>
      </c>
      <c r="Z123" s="41">
        <f t="shared" ref="Z123:Z137" si="289">Y123</f>
        <v>500</v>
      </c>
      <c r="AA123" s="41">
        <f t="shared" ref="AA123:AA137" si="290">Z123</f>
        <v>500</v>
      </c>
      <c r="AB123" s="41">
        <f t="shared" ref="AB123:AB137" si="291">AA123</f>
        <v>500</v>
      </c>
      <c r="AC123" s="41">
        <f t="shared" ref="AC123:AC137" si="292">AB123</f>
        <v>500</v>
      </c>
      <c r="AD123" s="41">
        <f t="shared" ref="AD123:AD137" si="293">AC123</f>
        <v>500</v>
      </c>
      <c r="AE123" s="41">
        <f t="shared" ref="AE123:AE137" si="294">AD123</f>
        <v>500</v>
      </c>
      <c r="AF123" s="41">
        <f t="shared" ref="AF123:AF137" si="295">AE123</f>
        <v>500</v>
      </c>
      <c r="AG123" s="41">
        <f t="shared" ref="AG123:AG137" si="296">AF123</f>
        <v>500</v>
      </c>
      <c r="AH123" s="41">
        <f t="shared" ref="AH123:AH137" si="297">AG123</f>
        <v>500</v>
      </c>
      <c r="AI123" s="41">
        <f t="shared" ref="AI123:AI137" si="298">AH123</f>
        <v>500</v>
      </c>
      <c r="AJ123" s="41">
        <f t="shared" ref="AJ123:AJ137" si="299">AI123</f>
        <v>500</v>
      </c>
      <c r="AK123" s="41">
        <f t="shared" ref="AK123:AK137" si="300">AJ123</f>
        <v>500</v>
      </c>
      <c r="AL123" s="41">
        <f t="shared" ref="AL123:AL137" si="301">AK123</f>
        <v>500</v>
      </c>
      <c r="AM123" s="41">
        <f t="shared" ref="AM123:AM137" si="302">AL123</f>
        <v>500</v>
      </c>
      <c r="AN123" s="41">
        <f t="shared" ref="AN123:AN137" si="303">AM123</f>
        <v>500</v>
      </c>
      <c r="AO123" s="41">
        <f t="shared" si="263"/>
        <v>500</v>
      </c>
      <c r="AP123" s="41">
        <f t="shared" si="264"/>
        <v>500</v>
      </c>
      <c r="AQ123" s="41">
        <f t="shared" si="265"/>
        <v>500</v>
      </c>
      <c r="AR123" s="41">
        <f t="shared" si="266"/>
        <v>500</v>
      </c>
      <c r="AS123" s="41">
        <f t="shared" si="267"/>
        <v>500</v>
      </c>
      <c r="AT123" s="41">
        <f t="shared" si="268"/>
        <v>500</v>
      </c>
      <c r="AU123" s="41">
        <f t="shared" si="269"/>
        <v>500</v>
      </c>
      <c r="AV123" s="41">
        <f t="shared" si="270"/>
        <v>500</v>
      </c>
      <c r="AW123" s="41">
        <f t="shared" si="271"/>
        <v>500</v>
      </c>
      <c r="AX123" s="41">
        <f t="shared" si="272"/>
        <v>500</v>
      </c>
    </row>
    <row r="124" spans="1:50" x14ac:dyDescent="0.25">
      <c r="A124" s="44" t="str">
        <f t="shared" si="273"/>
        <v>Straw_Non-dairy cattle (calves)</v>
      </c>
      <c r="B124" s="2" t="s">
        <v>49</v>
      </c>
      <c r="C124" s="2" t="s">
        <v>169</v>
      </c>
      <c r="D124" s="2" t="s">
        <v>49</v>
      </c>
      <c r="E124" s="2" t="s">
        <v>78</v>
      </c>
      <c r="F124" s="2" t="s">
        <v>170</v>
      </c>
      <c r="G124" s="2"/>
      <c r="H124" s="2" t="s">
        <v>681</v>
      </c>
      <c r="I124" s="35"/>
      <c r="J124" s="14">
        <f>J123</f>
        <v>500</v>
      </c>
      <c r="K124" s="14">
        <f t="shared" si="274"/>
        <v>500</v>
      </c>
      <c r="L124" s="14">
        <f t="shared" si="275"/>
        <v>500</v>
      </c>
      <c r="M124" s="14">
        <f t="shared" si="276"/>
        <v>500</v>
      </c>
      <c r="N124" s="14">
        <f t="shared" si="277"/>
        <v>500</v>
      </c>
      <c r="O124" s="14">
        <f t="shared" si="278"/>
        <v>500</v>
      </c>
      <c r="P124" s="14">
        <f t="shared" si="279"/>
        <v>500</v>
      </c>
      <c r="Q124" s="14">
        <f t="shared" si="280"/>
        <v>500</v>
      </c>
      <c r="R124" s="14">
        <f t="shared" si="281"/>
        <v>500</v>
      </c>
      <c r="S124" s="14">
        <f t="shared" si="282"/>
        <v>500</v>
      </c>
      <c r="T124" s="14">
        <f t="shared" si="283"/>
        <v>500</v>
      </c>
      <c r="U124" s="14">
        <f t="shared" si="284"/>
        <v>500</v>
      </c>
      <c r="V124" s="14">
        <f t="shared" si="285"/>
        <v>500</v>
      </c>
      <c r="W124" s="14">
        <f t="shared" si="286"/>
        <v>500</v>
      </c>
      <c r="X124" s="14">
        <f t="shared" si="287"/>
        <v>500</v>
      </c>
      <c r="Y124" s="14">
        <f t="shared" si="288"/>
        <v>500</v>
      </c>
      <c r="Z124" s="14">
        <f t="shared" si="289"/>
        <v>500</v>
      </c>
      <c r="AA124" s="14">
        <f t="shared" si="290"/>
        <v>500</v>
      </c>
      <c r="AB124" s="14">
        <f t="shared" si="291"/>
        <v>500</v>
      </c>
      <c r="AC124" s="14">
        <f t="shared" si="292"/>
        <v>500</v>
      </c>
      <c r="AD124" s="14">
        <f t="shared" si="293"/>
        <v>500</v>
      </c>
      <c r="AE124" s="14">
        <f t="shared" si="294"/>
        <v>500</v>
      </c>
      <c r="AF124" s="14">
        <f t="shared" si="295"/>
        <v>500</v>
      </c>
      <c r="AG124" s="14">
        <f t="shared" si="296"/>
        <v>500</v>
      </c>
      <c r="AH124" s="14">
        <f t="shared" si="297"/>
        <v>500</v>
      </c>
      <c r="AI124" s="14">
        <f t="shared" si="298"/>
        <v>500</v>
      </c>
      <c r="AJ124" s="14">
        <f t="shared" si="299"/>
        <v>500</v>
      </c>
      <c r="AK124" s="14">
        <f t="shared" si="300"/>
        <v>500</v>
      </c>
      <c r="AL124" s="14">
        <f t="shared" si="301"/>
        <v>500</v>
      </c>
      <c r="AM124" s="14">
        <f t="shared" si="302"/>
        <v>500</v>
      </c>
      <c r="AN124" s="14">
        <f t="shared" si="303"/>
        <v>500</v>
      </c>
      <c r="AO124" s="14">
        <f t="shared" si="263"/>
        <v>500</v>
      </c>
      <c r="AP124" s="14">
        <f t="shared" si="264"/>
        <v>500</v>
      </c>
      <c r="AQ124" s="14">
        <f t="shared" si="265"/>
        <v>500</v>
      </c>
      <c r="AR124" s="14">
        <f t="shared" si="266"/>
        <v>500</v>
      </c>
      <c r="AS124" s="14">
        <f t="shared" si="267"/>
        <v>500</v>
      </c>
      <c r="AT124" s="14">
        <f t="shared" si="268"/>
        <v>500</v>
      </c>
      <c r="AU124" s="14">
        <f t="shared" si="269"/>
        <v>500</v>
      </c>
      <c r="AV124" s="14">
        <f t="shared" si="270"/>
        <v>500</v>
      </c>
      <c r="AW124" s="14">
        <f t="shared" si="271"/>
        <v>500</v>
      </c>
      <c r="AX124" s="14">
        <f t="shared" si="272"/>
        <v>500</v>
      </c>
    </row>
    <row r="125" spans="1:50" x14ac:dyDescent="0.25">
      <c r="A125" s="44" t="str">
        <f t="shared" si="273"/>
        <v>Straw_Sheep</v>
      </c>
      <c r="B125" s="2" t="s">
        <v>49</v>
      </c>
      <c r="C125" s="2" t="s">
        <v>169</v>
      </c>
      <c r="D125" s="2" t="s">
        <v>49</v>
      </c>
      <c r="E125" s="2" t="s">
        <v>79</v>
      </c>
      <c r="F125" s="2" t="s">
        <v>170</v>
      </c>
      <c r="G125" s="2"/>
      <c r="H125" s="2" t="s">
        <v>680</v>
      </c>
      <c r="I125" s="35"/>
      <c r="J125" s="41">
        <v>20</v>
      </c>
      <c r="K125" s="41">
        <f t="shared" si="274"/>
        <v>20</v>
      </c>
      <c r="L125" s="41">
        <f t="shared" si="275"/>
        <v>20</v>
      </c>
      <c r="M125" s="41">
        <f t="shared" si="276"/>
        <v>20</v>
      </c>
      <c r="N125" s="41">
        <f t="shared" si="277"/>
        <v>20</v>
      </c>
      <c r="O125" s="41">
        <f t="shared" si="278"/>
        <v>20</v>
      </c>
      <c r="P125" s="41">
        <f t="shared" si="279"/>
        <v>20</v>
      </c>
      <c r="Q125" s="41">
        <f t="shared" si="280"/>
        <v>20</v>
      </c>
      <c r="R125" s="41">
        <f t="shared" si="281"/>
        <v>20</v>
      </c>
      <c r="S125" s="41">
        <f t="shared" si="282"/>
        <v>20</v>
      </c>
      <c r="T125" s="41">
        <f t="shared" si="283"/>
        <v>20</v>
      </c>
      <c r="U125" s="41">
        <f t="shared" si="284"/>
        <v>20</v>
      </c>
      <c r="V125" s="41">
        <f t="shared" si="285"/>
        <v>20</v>
      </c>
      <c r="W125" s="41">
        <f t="shared" si="286"/>
        <v>20</v>
      </c>
      <c r="X125" s="41">
        <f t="shared" si="287"/>
        <v>20</v>
      </c>
      <c r="Y125" s="41">
        <f t="shared" si="288"/>
        <v>20</v>
      </c>
      <c r="Z125" s="41">
        <f t="shared" si="289"/>
        <v>20</v>
      </c>
      <c r="AA125" s="41">
        <f t="shared" si="290"/>
        <v>20</v>
      </c>
      <c r="AB125" s="41">
        <f t="shared" si="291"/>
        <v>20</v>
      </c>
      <c r="AC125" s="41">
        <f t="shared" si="292"/>
        <v>20</v>
      </c>
      <c r="AD125" s="41">
        <f t="shared" si="293"/>
        <v>20</v>
      </c>
      <c r="AE125" s="41">
        <f t="shared" si="294"/>
        <v>20</v>
      </c>
      <c r="AF125" s="41">
        <f t="shared" si="295"/>
        <v>20</v>
      </c>
      <c r="AG125" s="41">
        <f t="shared" si="296"/>
        <v>20</v>
      </c>
      <c r="AH125" s="41">
        <f t="shared" si="297"/>
        <v>20</v>
      </c>
      <c r="AI125" s="41">
        <f t="shared" si="298"/>
        <v>20</v>
      </c>
      <c r="AJ125" s="41">
        <f t="shared" si="299"/>
        <v>20</v>
      </c>
      <c r="AK125" s="41">
        <f t="shared" si="300"/>
        <v>20</v>
      </c>
      <c r="AL125" s="41">
        <f t="shared" si="301"/>
        <v>20</v>
      </c>
      <c r="AM125" s="41">
        <f t="shared" si="302"/>
        <v>20</v>
      </c>
      <c r="AN125" s="41">
        <f t="shared" si="303"/>
        <v>20</v>
      </c>
      <c r="AO125" s="41">
        <f t="shared" si="263"/>
        <v>20</v>
      </c>
      <c r="AP125" s="41">
        <f t="shared" si="264"/>
        <v>20</v>
      </c>
      <c r="AQ125" s="41">
        <f t="shared" si="265"/>
        <v>20</v>
      </c>
      <c r="AR125" s="41">
        <f t="shared" si="266"/>
        <v>20</v>
      </c>
      <c r="AS125" s="41">
        <f t="shared" si="267"/>
        <v>20</v>
      </c>
      <c r="AT125" s="41">
        <f t="shared" si="268"/>
        <v>20</v>
      </c>
      <c r="AU125" s="41">
        <f t="shared" si="269"/>
        <v>20</v>
      </c>
      <c r="AV125" s="41">
        <f t="shared" si="270"/>
        <v>20</v>
      </c>
      <c r="AW125" s="41">
        <f t="shared" si="271"/>
        <v>20</v>
      </c>
      <c r="AX125" s="41">
        <f t="shared" si="272"/>
        <v>20</v>
      </c>
    </row>
    <row r="126" spans="1:50" x14ac:dyDescent="0.25">
      <c r="A126" s="44" t="str">
        <f t="shared" si="273"/>
        <v>Straw_Swine (finishing pigs)</v>
      </c>
      <c r="B126" s="2" t="s">
        <v>49</v>
      </c>
      <c r="C126" s="2" t="s">
        <v>169</v>
      </c>
      <c r="D126" s="2" t="s">
        <v>49</v>
      </c>
      <c r="E126" s="2" t="s">
        <v>538</v>
      </c>
      <c r="F126" s="2" t="s">
        <v>170</v>
      </c>
      <c r="G126" s="2"/>
      <c r="H126" s="2" t="s">
        <v>680</v>
      </c>
      <c r="I126" s="35"/>
      <c r="J126" s="41">
        <v>200</v>
      </c>
      <c r="K126" s="41">
        <f t="shared" si="274"/>
        <v>200</v>
      </c>
      <c r="L126" s="41">
        <f t="shared" si="275"/>
        <v>200</v>
      </c>
      <c r="M126" s="41">
        <f t="shared" si="276"/>
        <v>200</v>
      </c>
      <c r="N126" s="41">
        <f t="shared" si="277"/>
        <v>200</v>
      </c>
      <c r="O126" s="41">
        <f t="shared" si="278"/>
        <v>200</v>
      </c>
      <c r="P126" s="41">
        <f t="shared" si="279"/>
        <v>200</v>
      </c>
      <c r="Q126" s="41">
        <f t="shared" si="280"/>
        <v>200</v>
      </c>
      <c r="R126" s="41">
        <f t="shared" si="281"/>
        <v>200</v>
      </c>
      <c r="S126" s="41">
        <f t="shared" si="282"/>
        <v>200</v>
      </c>
      <c r="T126" s="41">
        <f t="shared" si="283"/>
        <v>200</v>
      </c>
      <c r="U126" s="41">
        <f t="shared" si="284"/>
        <v>200</v>
      </c>
      <c r="V126" s="41">
        <f t="shared" si="285"/>
        <v>200</v>
      </c>
      <c r="W126" s="41">
        <f t="shared" si="286"/>
        <v>200</v>
      </c>
      <c r="X126" s="41">
        <f t="shared" si="287"/>
        <v>200</v>
      </c>
      <c r="Y126" s="41">
        <f t="shared" si="288"/>
        <v>200</v>
      </c>
      <c r="Z126" s="41">
        <f t="shared" si="289"/>
        <v>200</v>
      </c>
      <c r="AA126" s="41">
        <f t="shared" si="290"/>
        <v>200</v>
      </c>
      <c r="AB126" s="41">
        <f t="shared" si="291"/>
        <v>200</v>
      </c>
      <c r="AC126" s="41">
        <f t="shared" si="292"/>
        <v>200</v>
      </c>
      <c r="AD126" s="41">
        <f t="shared" si="293"/>
        <v>200</v>
      </c>
      <c r="AE126" s="41">
        <f t="shared" si="294"/>
        <v>200</v>
      </c>
      <c r="AF126" s="41">
        <f t="shared" si="295"/>
        <v>200</v>
      </c>
      <c r="AG126" s="41">
        <f t="shared" si="296"/>
        <v>200</v>
      </c>
      <c r="AH126" s="41">
        <f t="shared" si="297"/>
        <v>200</v>
      </c>
      <c r="AI126" s="41">
        <f t="shared" si="298"/>
        <v>200</v>
      </c>
      <c r="AJ126" s="41">
        <f t="shared" si="299"/>
        <v>200</v>
      </c>
      <c r="AK126" s="41">
        <f t="shared" si="300"/>
        <v>200</v>
      </c>
      <c r="AL126" s="41">
        <f t="shared" si="301"/>
        <v>200</v>
      </c>
      <c r="AM126" s="41">
        <f t="shared" si="302"/>
        <v>200</v>
      </c>
      <c r="AN126" s="41">
        <f t="shared" si="303"/>
        <v>200</v>
      </c>
      <c r="AO126" s="41">
        <f t="shared" si="263"/>
        <v>200</v>
      </c>
      <c r="AP126" s="41">
        <f t="shared" si="264"/>
        <v>200</v>
      </c>
      <c r="AQ126" s="41">
        <f t="shared" si="265"/>
        <v>200</v>
      </c>
      <c r="AR126" s="41">
        <f t="shared" si="266"/>
        <v>200</v>
      </c>
      <c r="AS126" s="41">
        <f t="shared" si="267"/>
        <v>200</v>
      </c>
      <c r="AT126" s="41">
        <f t="shared" si="268"/>
        <v>200</v>
      </c>
      <c r="AU126" s="41">
        <f t="shared" si="269"/>
        <v>200</v>
      </c>
      <c r="AV126" s="41">
        <f t="shared" si="270"/>
        <v>200</v>
      </c>
      <c r="AW126" s="41">
        <f t="shared" si="271"/>
        <v>200</v>
      </c>
      <c r="AX126" s="41">
        <f t="shared" si="272"/>
        <v>200</v>
      </c>
    </row>
    <row r="127" spans="1:50" x14ac:dyDescent="0.25">
      <c r="A127" s="44" t="str">
        <f t="shared" si="273"/>
        <v>Straw_Swine (sows)</v>
      </c>
      <c r="B127" s="2" t="s">
        <v>49</v>
      </c>
      <c r="C127" s="2" t="s">
        <v>169</v>
      </c>
      <c r="D127" s="2" t="s">
        <v>49</v>
      </c>
      <c r="E127" s="2" t="s">
        <v>145</v>
      </c>
      <c r="F127" s="2" t="s">
        <v>170</v>
      </c>
      <c r="G127" s="2"/>
      <c r="H127" s="2" t="s">
        <v>680</v>
      </c>
      <c r="I127" s="35"/>
      <c r="J127" s="41">
        <v>600</v>
      </c>
      <c r="K127" s="41">
        <f t="shared" si="274"/>
        <v>600</v>
      </c>
      <c r="L127" s="41">
        <f t="shared" si="275"/>
        <v>600</v>
      </c>
      <c r="M127" s="41">
        <f t="shared" si="276"/>
        <v>600</v>
      </c>
      <c r="N127" s="41">
        <f t="shared" si="277"/>
        <v>600</v>
      </c>
      <c r="O127" s="41">
        <f t="shared" si="278"/>
        <v>600</v>
      </c>
      <c r="P127" s="41">
        <f t="shared" si="279"/>
        <v>600</v>
      </c>
      <c r="Q127" s="41">
        <f t="shared" si="280"/>
        <v>600</v>
      </c>
      <c r="R127" s="41">
        <f t="shared" si="281"/>
        <v>600</v>
      </c>
      <c r="S127" s="41">
        <f t="shared" si="282"/>
        <v>600</v>
      </c>
      <c r="T127" s="41">
        <f t="shared" si="283"/>
        <v>600</v>
      </c>
      <c r="U127" s="41">
        <f t="shared" si="284"/>
        <v>600</v>
      </c>
      <c r="V127" s="41">
        <f t="shared" si="285"/>
        <v>600</v>
      </c>
      <c r="W127" s="41">
        <f t="shared" si="286"/>
        <v>600</v>
      </c>
      <c r="X127" s="41">
        <f t="shared" si="287"/>
        <v>600</v>
      </c>
      <c r="Y127" s="41">
        <f t="shared" si="288"/>
        <v>600</v>
      </c>
      <c r="Z127" s="41">
        <f t="shared" si="289"/>
        <v>600</v>
      </c>
      <c r="AA127" s="41">
        <f t="shared" si="290"/>
        <v>600</v>
      </c>
      <c r="AB127" s="41">
        <f t="shared" si="291"/>
        <v>600</v>
      </c>
      <c r="AC127" s="41">
        <f t="shared" si="292"/>
        <v>600</v>
      </c>
      <c r="AD127" s="41">
        <f t="shared" si="293"/>
        <v>600</v>
      </c>
      <c r="AE127" s="41">
        <f t="shared" si="294"/>
        <v>600</v>
      </c>
      <c r="AF127" s="41">
        <f t="shared" si="295"/>
        <v>600</v>
      </c>
      <c r="AG127" s="41">
        <f t="shared" si="296"/>
        <v>600</v>
      </c>
      <c r="AH127" s="41">
        <f t="shared" si="297"/>
        <v>600</v>
      </c>
      <c r="AI127" s="41">
        <f t="shared" si="298"/>
        <v>600</v>
      </c>
      <c r="AJ127" s="41">
        <f t="shared" si="299"/>
        <v>600</v>
      </c>
      <c r="AK127" s="41">
        <f t="shared" si="300"/>
        <v>600</v>
      </c>
      <c r="AL127" s="41">
        <f t="shared" si="301"/>
        <v>600</v>
      </c>
      <c r="AM127" s="41">
        <f t="shared" si="302"/>
        <v>600</v>
      </c>
      <c r="AN127" s="41">
        <f t="shared" si="303"/>
        <v>600</v>
      </c>
      <c r="AO127" s="41">
        <f t="shared" si="263"/>
        <v>600</v>
      </c>
      <c r="AP127" s="41">
        <f t="shared" si="264"/>
        <v>600</v>
      </c>
      <c r="AQ127" s="41">
        <f t="shared" si="265"/>
        <v>600</v>
      </c>
      <c r="AR127" s="41">
        <f t="shared" si="266"/>
        <v>600</v>
      </c>
      <c r="AS127" s="41">
        <f t="shared" si="267"/>
        <v>600</v>
      </c>
      <c r="AT127" s="41">
        <f t="shared" si="268"/>
        <v>600</v>
      </c>
      <c r="AU127" s="41">
        <f t="shared" si="269"/>
        <v>600</v>
      </c>
      <c r="AV127" s="41">
        <f t="shared" si="270"/>
        <v>600</v>
      </c>
      <c r="AW127" s="41">
        <f t="shared" si="271"/>
        <v>600</v>
      </c>
      <c r="AX127" s="41">
        <f t="shared" si="272"/>
        <v>600</v>
      </c>
    </row>
    <row r="128" spans="1:50" x14ac:dyDescent="0.25">
      <c r="A128" s="44" t="str">
        <f t="shared" si="273"/>
        <v>Straw_Buffalo</v>
      </c>
      <c r="B128" s="2" t="s">
        <v>49</v>
      </c>
      <c r="C128" s="2" t="s">
        <v>169</v>
      </c>
      <c r="D128" s="2" t="s">
        <v>49</v>
      </c>
      <c r="E128" s="2" t="s">
        <v>80</v>
      </c>
      <c r="F128" s="2" t="s">
        <v>170</v>
      </c>
      <c r="G128" s="2"/>
      <c r="H128" s="2" t="s">
        <v>680</v>
      </c>
      <c r="I128" s="35"/>
      <c r="J128" s="41">
        <v>1500</v>
      </c>
      <c r="K128" s="41">
        <f t="shared" si="274"/>
        <v>1500</v>
      </c>
      <c r="L128" s="41">
        <f t="shared" si="275"/>
        <v>1500</v>
      </c>
      <c r="M128" s="41">
        <f t="shared" si="276"/>
        <v>1500</v>
      </c>
      <c r="N128" s="41">
        <f t="shared" si="277"/>
        <v>1500</v>
      </c>
      <c r="O128" s="41">
        <f t="shared" si="278"/>
        <v>1500</v>
      </c>
      <c r="P128" s="41">
        <f t="shared" si="279"/>
        <v>1500</v>
      </c>
      <c r="Q128" s="41">
        <f t="shared" si="280"/>
        <v>1500</v>
      </c>
      <c r="R128" s="41">
        <f t="shared" si="281"/>
        <v>1500</v>
      </c>
      <c r="S128" s="41">
        <f t="shared" si="282"/>
        <v>1500</v>
      </c>
      <c r="T128" s="41">
        <f t="shared" si="283"/>
        <v>1500</v>
      </c>
      <c r="U128" s="41">
        <f t="shared" si="284"/>
        <v>1500</v>
      </c>
      <c r="V128" s="41">
        <f t="shared" si="285"/>
        <v>1500</v>
      </c>
      <c r="W128" s="41">
        <f t="shared" si="286"/>
        <v>1500</v>
      </c>
      <c r="X128" s="41">
        <f t="shared" si="287"/>
        <v>1500</v>
      </c>
      <c r="Y128" s="41">
        <f t="shared" si="288"/>
        <v>1500</v>
      </c>
      <c r="Z128" s="41">
        <f t="shared" si="289"/>
        <v>1500</v>
      </c>
      <c r="AA128" s="41">
        <f t="shared" si="290"/>
        <v>1500</v>
      </c>
      <c r="AB128" s="41">
        <f t="shared" si="291"/>
        <v>1500</v>
      </c>
      <c r="AC128" s="41">
        <f t="shared" si="292"/>
        <v>1500</v>
      </c>
      <c r="AD128" s="41">
        <f t="shared" si="293"/>
        <v>1500</v>
      </c>
      <c r="AE128" s="41">
        <f t="shared" si="294"/>
        <v>1500</v>
      </c>
      <c r="AF128" s="41">
        <f t="shared" si="295"/>
        <v>1500</v>
      </c>
      <c r="AG128" s="41">
        <f t="shared" si="296"/>
        <v>1500</v>
      </c>
      <c r="AH128" s="41">
        <f t="shared" si="297"/>
        <v>1500</v>
      </c>
      <c r="AI128" s="41">
        <f t="shared" si="298"/>
        <v>1500</v>
      </c>
      <c r="AJ128" s="41">
        <f t="shared" si="299"/>
        <v>1500</v>
      </c>
      <c r="AK128" s="41">
        <f t="shared" si="300"/>
        <v>1500</v>
      </c>
      <c r="AL128" s="41">
        <f t="shared" si="301"/>
        <v>1500</v>
      </c>
      <c r="AM128" s="41">
        <f t="shared" si="302"/>
        <v>1500</v>
      </c>
      <c r="AN128" s="41">
        <f t="shared" si="303"/>
        <v>1500</v>
      </c>
      <c r="AO128" s="41">
        <f t="shared" si="263"/>
        <v>1500</v>
      </c>
      <c r="AP128" s="41">
        <f t="shared" si="264"/>
        <v>1500</v>
      </c>
      <c r="AQ128" s="41">
        <f t="shared" si="265"/>
        <v>1500</v>
      </c>
      <c r="AR128" s="41">
        <f t="shared" si="266"/>
        <v>1500</v>
      </c>
      <c r="AS128" s="41">
        <f t="shared" si="267"/>
        <v>1500</v>
      </c>
      <c r="AT128" s="41">
        <f t="shared" si="268"/>
        <v>1500</v>
      </c>
      <c r="AU128" s="41">
        <f t="shared" si="269"/>
        <v>1500</v>
      </c>
      <c r="AV128" s="41">
        <f t="shared" si="270"/>
        <v>1500</v>
      </c>
      <c r="AW128" s="41">
        <f t="shared" si="271"/>
        <v>1500</v>
      </c>
      <c r="AX128" s="41">
        <f t="shared" si="272"/>
        <v>1500</v>
      </c>
    </row>
    <row r="129" spans="1:50" x14ac:dyDescent="0.25">
      <c r="A129" s="44" t="str">
        <f t="shared" si="273"/>
        <v>Straw_Goats</v>
      </c>
      <c r="B129" s="2" t="s">
        <v>49</v>
      </c>
      <c r="C129" s="2" t="s">
        <v>169</v>
      </c>
      <c r="D129" s="2" t="s">
        <v>49</v>
      </c>
      <c r="E129" s="2" t="s">
        <v>81</v>
      </c>
      <c r="F129" s="2" t="s">
        <v>170</v>
      </c>
      <c r="G129" s="2"/>
      <c r="H129" s="2" t="s">
        <v>680</v>
      </c>
      <c r="I129" s="35"/>
      <c r="J129" s="41">
        <v>20</v>
      </c>
      <c r="K129" s="41">
        <f t="shared" si="274"/>
        <v>20</v>
      </c>
      <c r="L129" s="41">
        <f t="shared" si="275"/>
        <v>20</v>
      </c>
      <c r="M129" s="41">
        <f t="shared" si="276"/>
        <v>20</v>
      </c>
      <c r="N129" s="41">
        <f t="shared" si="277"/>
        <v>20</v>
      </c>
      <c r="O129" s="41">
        <f t="shared" si="278"/>
        <v>20</v>
      </c>
      <c r="P129" s="41">
        <f t="shared" si="279"/>
        <v>20</v>
      </c>
      <c r="Q129" s="41">
        <f t="shared" si="280"/>
        <v>20</v>
      </c>
      <c r="R129" s="41">
        <f t="shared" si="281"/>
        <v>20</v>
      </c>
      <c r="S129" s="41">
        <f t="shared" si="282"/>
        <v>20</v>
      </c>
      <c r="T129" s="41">
        <f t="shared" si="283"/>
        <v>20</v>
      </c>
      <c r="U129" s="41">
        <f t="shared" si="284"/>
        <v>20</v>
      </c>
      <c r="V129" s="41">
        <f t="shared" si="285"/>
        <v>20</v>
      </c>
      <c r="W129" s="41">
        <f t="shared" si="286"/>
        <v>20</v>
      </c>
      <c r="X129" s="41">
        <f t="shared" si="287"/>
        <v>20</v>
      </c>
      <c r="Y129" s="41">
        <f t="shared" si="288"/>
        <v>20</v>
      </c>
      <c r="Z129" s="41">
        <f t="shared" si="289"/>
        <v>20</v>
      </c>
      <c r="AA129" s="41">
        <f t="shared" si="290"/>
        <v>20</v>
      </c>
      <c r="AB129" s="41">
        <f t="shared" si="291"/>
        <v>20</v>
      </c>
      <c r="AC129" s="41">
        <f t="shared" si="292"/>
        <v>20</v>
      </c>
      <c r="AD129" s="41">
        <f t="shared" si="293"/>
        <v>20</v>
      </c>
      <c r="AE129" s="41">
        <f t="shared" si="294"/>
        <v>20</v>
      </c>
      <c r="AF129" s="41">
        <f t="shared" si="295"/>
        <v>20</v>
      </c>
      <c r="AG129" s="41">
        <f t="shared" si="296"/>
        <v>20</v>
      </c>
      <c r="AH129" s="41">
        <f t="shared" si="297"/>
        <v>20</v>
      </c>
      <c r="AI129" s="41">
        <f t="shared" si="298"/>
        <v>20</v>
      </c>
      <c r="AJ129" s="41">
        <f t="shared" si="299"/>
        <v>20</v>
      </c>
      <c r="AK129" s="41">
        <f t="shared" si="300"/>
        <v>20</v>
      </c>
      <c r="AL129" s="41">
        <f t="shared" si="301"/>
        <v>20</v>
      </c>
      <c r="AM129" s="41">
        <f t="shared" si="302"/>
        <v>20</v>
      </c>
      <c r="AN129" s="41">
        <f t="shared" si="303"/>
        <v>20</v>
      </c>
      <c r="AO129" s="41">
        <f t="shared" si="263"/>
        <v>20</v>
      </c>
      <c r="AP129" s="41">
        <f t="shared" si="264"/>
        <v>20</v>
      </c>
      <c r="AQ129" s="41">
        <f t="shared" si="265"/>
        <v>20</v>
      </c>
      <c r="AR129" s="41">
        <f t="shared" si="266"/>
        <v>20</v>
      </c>
      <c r="AS129" s="41">
        <f t="shared" si="267"/>
        <v>20</v>
      </c>
      <c r="AT129" s="41">
        <f t="shared" si="268"/>
        <v>20</v>
      </c>
      <c r="AU129" s="41">
        <f t="shared" si="269"/>
        <v>20</v>
      </c>
      <c r="AV129" s="41">
        <f t="shared" si="270"/>
        <v>20</v>
      </c>
      <c r="AW129" s="41">
        <f t="shared" si="271"/>
        <v>20</v>
      </c>
      <c r="AX129" s="41">
        <f t="shared" si="272"/>
        <v>20</v>
      </c>
    </row>
    <row r="130" spans="1:50" x14ac:dyDescent="0.25">
      <c r="A130" s="44" t="str">
        <f t="shared" si="273"/>
        <v>Straw_Horses</v>
      </c>
      <c r="B130" s="2" t="s">
        <v>49</v>
      </c>
      <c r="C130" s="2" t="s">
        <v>169</v>
      </c>
      <c r="D130" s="2" t="s">
        <v>49</v>
      </c>
      <c r="E130" s="2" t="s">
        <v>82</v>
      </c>
      <c r="F130" s="2" t="s">
        <v>170</v>
      </c>
      <c r="G130" s="2"/>
      <c r="H130" s="2" t="s">
        <v>680</v>
      </c>
      <c r="I130" s="35"/>
      <c r="J130" s="41">
        <v>500</v>
      </c>
      <c r="K130" s="41">
        <f t="shared" si="274"/>
        <v>500</v>
      </c>
      <c r="L130" s="41">
        <f t="shared" si="275"/>
        <v>500</v>
      </c>
      <c r="M130" s="41">
        <f t="shared" si="276"/>
        <v>500</v>
      </c>
      <c r="N130" s="41">
        <f t="shared" si="277"/>
        <v>500</v>
      </c>
      <c r="O130" s="41">
        <f t="shared" si="278"/>
        <v>500</v>
      </c>
      <c r="P130" s="41">
        <f t="shared" si="279"/>
        <v>500</v>
      </c>
      <c r="Q130" s="41">
        <f t="shared" si="280"/>
        <v>500</v>
      </c>
      <c r="R130" s="41">
        <f t="shared" si="281"/>
        <v>500</v>
      </c>
      <c r="S130" s="41">
        <f t="shared" si="282"/>
        <v>500</v>
      </c>
      <c r="T130" s="41">
        <f t="shared" si="283"/>
        <v>500</v>
      </c>
      <c r="U130" s="41">
        <f t="shared" si="284"/>
        <v>500</v>
      </c>
      <c r="V130" s="41">
        <f t="shared" si="285"/>
        <v>500</v>
      </c>
      <c r="W130" s="41">
        <f t="shared" si="286"/>
        <v>500</v>
      </c>
      <c r="X130" s="41">
        <f t="shared" si="287"/>
        <v>500</v>
      </c>
      <c r="Y130" s="41">
        <f t="shared" si="288"/>
        <v>500</v>
      </c>
      <c r="Z130" s="41">
        <f t="shared" si="289"/>
        <v>500</v>
      </c>
      <c r="AA130" s="41">
        <f t="shared" si="290"/>
        <v>500</v>
      </c>
      <c r="AB130" s="41">
        <f t="shared" si="291"/>
        <v>500</v>
      </c>
      <c r="AC130" s="41">
        <f t="shared" si="292"/>
        <v>500</v>
      </c>
      <c r="AD130" s="41">
        <f t="shared" si="293"/>
        <v>500</v>
      </c>
      <c r="AE130" s="41">
        <f t="shared" si="294"/>
        <v>500</v>
      </c>
      <c r="AF130" s="41">
        <f t="shared" si="295"/>
        <v>500</v>
      </c>
      <c r="AG130" s="41">
        <f t="shared" si="296"/>
        <v>500</v>
      </c>
      <c r="AH130" s="41">
        <f t="shared" si="297"/>
        <v>500</v>
      </c>
      <c r="AI130" s="41">
        <f t="shared" si="298"/>
        <v>500</v>
      </c>
      <c r="AJ130" s="41">
        <f t="shared" si="299"/>
        <v>500</v>
      </c>
      <c r="AK130" s="41">
        <f t="shared" si="300"/>
        <v>500</v>
      </c>
      <c r="AL130" s="41">
        <f t="shared" si="301"/>
        <v>500</v>
      </c>
      <c r="AM130" s="41">
        <f t="shared" si="302"/>
        <v>500</v>
      </c>
      <c r="AN130" s="41">
        <f t="shared" si="303"/>
        <v>500</v>
      </c>
      <c r="AO130" s="41">
        <f t="shared" si="263"/>
        <v>500</v>
      </c>
      <c r="AP130" s="41">
        <f t="shared" si="264"/>
        <v>500</v>
      </c>
      <c r="AQ130" s="41">
        <f t="shared" si="265"/>
        <v>500</v>
      </c>
      <c r="AR130" s="41">
        <f t="shared" si="266"/>
        <v>500</v>
      </c>
      <c r="AS130" s="41">
        <f t="shared" si="267"/>
        <v>500</v>
      </c>
      <c r="AT130" s="41">
        <f t="shared" si="268"/>
        <v>500</v>
      </c>
      <c r="AU130" s="41">
        <f t="shared" si="269"/>
        <v>500</v>
      </c>
      <c r="AV130" s="41">
        <f t="shared" si="270"/>
        <v>500</v>
      </c>
      <c r="AW130" s="41">
        <f t="shared" si="271"/>
        <v>500</v>
      </c>
      <c r="AX130" s="41">
        <f t="shared" si="272"/>
        <v>500</v>
      </c>
    </row>
    <row r="131" spans="1:50" x14ac:dyDescent="0.25">
      <c r="A131" s="44" t="str">
        <f t="shared" si="273"/>
        <v>Straw_Mules and asses</v>
      </c>
      <c r="B131" s="2" t="s">
        <v>49</v>
      </c>
      <c r="C131" s="2" t="s">
        <v>169</v>
      </c>
      <c r="D131" s="2" t="s">
        <v>49</v>
      </c>
      <c r="E131" s="2" t="s">
        <v>83</v>
      </c>
      <c r="F131" s="2" t="s">
        <v>170</v>
      </c>
      <c r="G131" s="2"/>
      <c r="H131" s="2" t="s">
        <v>680</v>
      </c>
      <c r="I131" s="35"/>
      <c r="J131" s="41">
        <v>500</v>
      </c>
      <c r="K131" s="41">
        <f t="shared" si="274"/>
        <v>500</v>
      </c>
      <c r="L131" s="41">
        <f t="shared" si="275"/>
        <v>500</v>
      </c>
      <c r="M131" s="41">
        <f t="shared" si="276"/>
        <v>500</v>
      </c>
      <c r="N131" s="41">
        <f t="shared" si="277"/>
        <v>500</v>
      </c>
      <c r="O131" s="41">
        <f t="shared" si="278"/>
        <v>500</v>
      </c>
      <c r="P131" s="41">
        <f t="shared" si="279"/>
        <v>500</v>
      </c>
      <c r="Q131" s="41">
        <f t="shared" si="280"/>
        <v>500</v>
      </c>
      <c r="R131" s="41">
        <f t="shared" si="281"/>
        <v>500</v>
      </c>
      <c r="S131" s="41">
        <f t="shared" si="282"/>
        <v>500</v>
      </c>
      <c r="T131" s="41">
        <f t="shared" si="283"/>
        <v>500</v>
      </c>
      <c r="U131" s="41">
        <f t="shared" si="284"/>
        <v>500</v>
      </c>
      <c r="V131" s="41">
        <f t="shared" si="285"/>
        <v>500</v>
      </c>
      <c r="W131" s="41">
        <f t="shared" si="286"/>
        <v>500</v>
      </c>
      <c r="X131" s="41">
        <f t="shared" si="287"/>
        <v>500</v>
      </c>
      <c r="Y131" s="41">
        <f t="shared" si="288"/>
        <v>500</v>
      </c>
      <c r="Z131" s="41">
        <f t="shared" si="289"/>
        <v>500</v>
      </c>
      <c r="AA131" s="41">
        <f t="shared" si="290"/>
        <v>500</v>
      </c>
      <c r="AB131" s="41">
        <f t="shared" si="291"/>
        <v>500</v>
      </c>
      <c r="AC131" s="41">
        <f t="shared" si="292"/>
        <v>500</v>
      </c>
      <c r="AD131" s="41">
        <f t="shared" si="293"/>
        <v>500</v>
      </c>
      <c r="AE131" s="41">
        <f t="shared" si="294"/>
        <v>500</v>
      </c>
      <c r="AF131" s="41">
        <f t="shared" si="295"/>
        <v>500</v>
      </c>
      <c r="AG131" s="41">
        <f t="shared" si="296"/>
        <v>500</v>
      </c>
      <c r="AH131" s="41">
        <f t="shared" si="297"/>
        <v>500</v>
      </c>
      <c r="AI131" s="41">
        <f t="shared" si="298"/>
        <v>500</v>
      </c>
      <c r="AJ131" s="41">
        <f t="shared" si="299"/>
        <v>500</v>
      </c>
      <c r="AK131" s="41">
        <f t="shared" si="300"/>
        <v>500</v>
      </c>
      <c r="AL131" s="41">
        <f t="shared" si="301"/>
        <v>500</v>
      </c>
      <c r="AM131" s="41">
        <f t="shared" si="302"/>
        <v>500</v>
      </c>
      <c r="AN131" s="41">
        <f t="shared" si="303"/>
        <v>500</v>
      </c>
      <c r="AO131" s="41">
        <f t="shared" si="263"/>
        <v>500</v>
      </c>
      <c r="AP131" s="41">
        <f t="shared" si="264"/>
        <v>500</v>
      </c>
      <c r="AQ131" s="41">
        <f t="shared" si="265"/>
        <v>500</v>
      </c>
      <c r="AR131" s="41">
        <f t="shared" si="266"/>
        <v>500</v>
      </c>
      <c r="AS131" s="41">
        <f t="shared" si="267"/>
        <v>500</v>
      </c>
      <c r="AT131" s="41">
        <f t="shared" si="268"/>
        <v>500</v>
      </c>
      <c r="AU131" s="41">
        <f t="shared" si="269"/>
        <v>500</v>
      </c>
      <c r="AV131" s="41">
        <f t="shared" si="270"/>
        <v>500</v>
      </c>
      <c r="AW131" s="41">
        <f t="shared" si="271"/>
        <v>500</v>
      </c>
      <c r="AX131" s="41">
        <f t="shared" si="272"/>
        <v>500</v>
      </c>
    </row>
    <row r="132" spans="1:50" x14ac:dyDescent="0.25">
      <c r="A132" s="44" t="str">
        <f t="shared" si="273"/>
        <v>Straw_Laying hens</v>
      </c>
      <c r="B132" s="2" t="s">
        <v>49</v>
      </c>
      <c r="C132" s="2" t="s">
        <v>169</v>
      </c>
      <c r="D132" s="2" t="s">
        <v>49</v>
      </c>
      <c r="E132" s="2" t="s">
        <v>85</v>
      </c>
      <c r="F132" s="2" t="s">
        <v>170</v>
      </c>
      <c r="G132" s="2"/>
      <c r="H132" s="2" t="s">
        <v>561</v>
      </c>
      <c r="I132" s="35"/>
      <c r="J132" s="41">
        <v>0</v>
      </c>
      <c r="K132" s="41">
        <f t="shared" si="274"/>
        <v>0</v>
      </c>
      <c r="L132" s="41">
        <f t="shared" si="275"/>
        <v>0</v>
      </c>
      <c r="M132" s="41">
        <f t="shared" si="276"/>
        <v>0</v>
      </c>
      <c r="N132" s="41">
        <f t="shared" si="277"/>
        <v>0</v>
      </c>
      <c r="O132" s="41">
        <f t="shared" si="278"/>
        <v>0</v>
      </c>
      <c r="P132" s="41">
        <f t="shared" si="279"/>
        <v>0</v>
      </c>
      <c r="Q132" s="41">
        <f t="shared" si="280"/>
        <v>0</v>
      </c>
      <c r="R132" s="41">
        <f t="shared" si="281"/>
        <v>0</v>
      </c>
      <c r="S132" s="41">
        <f t="shared" si="282"/>
        <v>0</v>
      </c>
      <c r="T132" s="41">
        <f t="shared" si="283"/>
        <v>0</v>
      </c>
      <c r="U132" s="41">
        <f t="shared" si="284"/>
        <v>0</v>
      </c>
      <c r="V132" s="41">
        <f t="shared" si="285"/>
        <v>0</v>
      </c>
      <c r="W132" s="41">
        <f t="shared" si="286"/>
        <v>0</v>
      </c>
      <c r="X132" s="41">
        <f t="shared" si="287"/>
        <v>0</v>
      </c>
      <c r="Y132" s="41">
        <f t="shared" si="288"/>
        <v>0</v>
      </c>
      <c r="Z132" s="41">
        <f t="shared" si="289"/>
        <v>0</v>
      </c>
      <c r="AA132" s="41">
        <f t="shared" si="290"/>
        <v>0</v>
      </c>
      <c r="AB132" s="41">
        <f t="shared" si="291"/>
        <v>0</v>
      </c>
      <c r="AC132" s="41">
        <f t="shared" si="292"/>
        <v>0</v>
      </c>
      <c r="AD132" s="41">
        <f t="shared" si="293"/>
        <v>0</v>
      </c>
      <c r="AE132" s="41">
        <f t="shared" si="294"/>
        <v>0</v>
      </c>
      <c r="AF132" s="41">
        <f t="shared" si="295"/>
        <v>0</v>
      </c>
      <c r="AG132" s="41">
        <f t="shared" si="296"/>
        <v>0</v>
      </c>
      <c r="AH132" s="41">
        <f t="shared" si="297"/>
        <v>0</v>
      </c>
      <c r="AI132" s="41">
        <f t="shared" si="298"/>
        <v>0</v>
      </c>
      <c r="AJ132" s="41">
        <f t="shared" si="299"/>
        <v>0</v>
      </c>
      <c r="AK132" s="41">
        <f t="shared" si="300"/>
        <v>0</v>
      </c>
      <c r="AL132" s="41">
        <f t="shared" si="301"/>
        <v>0</v>
      </c>
      <c r="AM132" s="41">
        <f t="shared" si="302"/>
        <v>0</v>
      </c>
      <c r="AN132" s="41">
        <f t="shared" si="303"/>
        <v>0</v>
      </c>
      <c r="AO132" s="41">
        <f t="shared" si="263"/>
        <v>0</v>
      </c>
      <c r="AP132" s="41">
        <f t="shared" si="264"/>
        <v>0</v>
      </c>
      <c r="AQ132" s="41">
        <f t="shared" si="265"/>
        <v>0</v>
      </c>
      <c r="AR132" s="41">
        <f t="shared" si="266"/>
        <v>0</v>
      </c>
      <c r="AS132" s="41">
        <f t="shared" si="267"/>
        <v>0</v>
      </c>
      <c r="AT132" s="41">
        <f t="shared" si="268"/>
        <v>0</v>
      </c>
      <c r="AU132" s="41">
        <f t="shared" si="269"/>
        <v>0</v>
      </c>
      <c r="AV132" s="41">
        <f t="shared" si="270"/>
        <v>0</v>
      </c>
      <c r="AW132" s="41">
        <f t="shared" si="271"/>
        <v>0</v>
      </c>
      <c r="AX132" s="41">
        <f t="shared" si="272"/>
        <v>0</v>
      </c>
    </row>
    <row r="133" spans="1:50" x14ac:dyDescent="0.25">
      <c r="A133" s="44" t="str">
        <f t="shared" si="273"/>
        <v>Straw_Broilers</v>
      </c>
      <c r="B133" s="2" t="s">
        <v>49</v>
      </c>
      <c r="C133" s="2" t="s">
        <v>169</v>
      </c>
      <c r="D133" s="2" t="s">
        <v>49</v>
      </c>
      <c r="E133" s="2" t="s">
        <v>84</v>
      </c>
      <c r="F133" s="2" t="s">
        <v>170</v>
      </c>
      <c r="G133" s="2"/>
      <c r="H133" s="2" t="s">
        <v>561</v>
      </c>
      <c r="I133" s="35"/>
      <c r="J133" s="41">
        <v>0</v>
      </c>
      <c r="K133" s="41">
        <f t="shared" si="274"/>
        <v>0</v>
      </c>
      <c r="L133" s="41">
        <f t="shared" si="275"/>
        <v>0</v>
      </c>
      <c r="M133" s="41">
        <f t="shared" si="276"/>
        <v>0</v>
      </c>
      <c r="N133" s="41">
        <f t="shared" si="277"/>
        <v>0</v>
      </c>
      <c r="O133" s="41">
        <f t="shared" si="278"/>
        <v>0</v>
      </c>
      <c r="P133" s="41">
        <f t="shared" si="279"/>
        <v>0</v>
      </c>
      <c r="Q133" s="41">
        <f t="shared" si="280"/>
        <v>0</v>
      </c>
      <c r="R133" s="41">
        <f t="shared" si="281"/>
        <v>0</v>
      </c>
      <c r="S133" s="41">
        <f t="shared" si="282"/>
        <v>0</v>
      </c>
      <c r="T133" s="41">
        <f t="shared" si="283"/>
        <v>0</v>
      </c>
      <c r="U133" s="41">
        <f t="shared" si="284"/>
        <v>0</v>
      </c>
      <c r="V133" s="41">
        <f t="shared" si="285"/>
        <v>0</v>
      </c>
      <c r="W133" s="41">
        <f t="shared" si="286"/>
        <v>0</v>
      </c>
      <c r="X133" s="41">
        <f t="shared" si="287"/>
        <v>0</v>
      </c>
      <c r="Y133" s="41">
        <f t="shared" si="288"/>
        <v>0</v>
      </c>
      <c r="Z133" s="41">
        <f t="shared" si="289"/>
        <v>0</v>
      </c>
      <c r="AA133" s="41">
        <f t="shared" si="290"/>
        <v>0</v>
      </c>
      <c r="AB133" s="41">
        <f t="shared" si="291"/>
        <v>0</v>
      </c>
      <c r="AC133" s="41">
        <f t="shared" si="292"/>
        <v>0</v>
      </c>
      <c r="AD133" s="41">
        <f t="shared" si="293"/>
        <v>0</v>
      </c>
      <c r="AE133" s="41">
        <f t="shared" si="294"/>
        <v>0</v>
      </c>
      <c r="AF133" s="41">
        <f t="shared" si="295"/>
        <v>0</v>
      </c>
      <c r="AG133" s="41">
        <f t="shared" si="296"/>
        <v>0</v>
      </c>
      <c r="AH133" s="41">
        <f t="shared" si="297"/>
        <v>0</v>
      </c>
      <c r="AI133" s="41">
        <f t="shared" si="298"/>
        <v>0</v>
      </c>
      <c r="AJ133" s="41">
        <f t="shared" si="299"/>
        <v>0</v>
      </c>
      <c r="AK133" s="41">
        <f t="shared" si="300"/>
        <v>0</v>
      </c>
      <c r="AL133" s="41">
        <f t="shared" si="301"/>
        <v>0</v>
      </c>
      <c r="AM133" s="41">
        <f t="shared" si="302"/>
        <v>0</v>
      </c>
      <c r="AN133" s="41">
        <f t="shared" si="303"/>
        <v>0</v>
      </c>
      <c r="AO133" s="41">
        <f t="shared" si="263"/>
        <v>0</v>
      </c>
      <c r="AP133" s="41">
        <f t="shared" si="264"/>
        <v>0</v>
      </c>
      <c r="AQ133" s="41">
        <f t="shared" si="265"/>
        <v>0</v>
      </c>
      <c r="AR133" s="41">
        <f t="shared" si="266"/>
        <v>0</v>
      </c>
      <c r="AS133" s="41">
        <f t="shared" si="267"/>
        <v>0</v>
      </c>
      <c r="AT133" s="41">
        <f t="shared" si="268"/>
        <v>0</v>
      </c>
      <c r="AU133" s="41">
        <f t="shared" si="269"/>
        <v>0</v>
      </c>
      <c r="AV133" s="41">
        <f t="shared" si="270"/>
        <v>0</v>
      </c>
      <c r="AW133" s="41">
        <f t="shared" si="271"/>
        <v>0</v>
      </c>
      <c r="AX133" s="41">
        <f t="shared" si="272"/>
        <v>0</v>
      </c>
    </row>
    <row r="134" spans="1:50" x14ac:dyDescent="0.25">
      <c r="A134" s="44" t="str">
        <f t="shared" si="273"/>
        <v>Straw_Turkeys</v>
      </c>
      <c r="B134" s="2" t="s">
        <v>49</v>
      </c>
      <c r="C134" s="2" t="s">
        <v>169</v>
      </c>
      <c r="D134" s="2" t="s">
        <v>49</v>
      </c>
      <c r="E134" s="2" t="s">
        <v>87</v>
      </c>
      <c r="F134" s="2" t="s">
        <v>170</v>
      </c>
      <c r="G134" s="2"/>
      <c r="H134" s="2" t="s">
        <v>561</v>
      </c>
      <c r="I134" s="35"/>
      <c r="J134" s="41">
        <v>0</v>
      </c>
      <c r="K134" s="41">
        <f t="shared" si="274"/>
        <v>0</v>
      </c>
      <c r="L134" s="41">
        <f t="shared" si="275"/>
        <v>0</v>
      </c>
      <c r="M134" s="41">
        <f t="shared" si="276"/>
        <v>0</v>
      </c>
      <c r="N134" s="41">
        <f t="shared" si="277"/>
        <v>0</v>
      </c>
      <c r="O134" s="41">
        <f t="shared" si="278"/>
        <v>0</v>
      </c>
      <c r="P134" s="41">
        <f t="shared" si="279"/>
        <v>0</v>
      </c>
      <c r="Q134" s="41">
        <f t="shared" si="280"/>
        <v>0</v>
      </c>
      <c r="R134" s="41">
        <f t="shared" si="281"/>
        <v>0</v>
      </c>
      <c r="S134" s="41">
        <f t="shared" si="282"/>
        <v>0</v>
      </c>
      <c r="T134" s="41">
        <f t="shared" si="283"/>
        <v>0</v>
      </c>
      <c r="U134" s="41">
        <f t="shared" si="284"/>
        <v>0</v>
      </c>
      <c r="V134" s="41">
        <f t="shared" si="285"/>
        <v>0</v>
      </c>
      <c r="W134" s="41">
        <f t="shared" si="286"/>
        <v>0</v>
      </c>
      <c r="X134" s="41">
        <f t="shared" si="287"/>
        <v>0</v>
      </c>
      <c r="Y134" s="41">
        <f t="shared" si="288"/>
        <v>0</v>
      </c>
      <c r="Z134" s="41">
        <f t="shared" si="289"/>
        <v>0</v>
      </c>
      <c r="AA134" s="41">
        <f t="shared" si="290"/>
        <v>0</v>
      </c>
      <c r="AB134" s="41">
        <f t="shared" si="291"/>
        <v>0</v>
      </c>
      <c r="AC134" s="41">
        <f t="shared" si="292"/>
        <v>0</v>
      </c>
      <c r="AD134" s="41">
        <f t="shared" si="293"/>
        <v>0</v>
      </c>
      <c r="AE134" s="41">
        <f t="shared" si="294"/>
        <v>0</v>
      </c>
      <c r="AF134" s="41">
        <f t="shared" si="295"/>
        <v>0</v>
      </c>
      <c r="AG134" s="41">
        <f t="shared" si="296"/>
        <v>0</v>
      </c>
      <c r="AH134" s="41">
        <f t="shared" si="297"/>
        <v>0</v>
      </c>
      <c r="AI134" s="41">
        <f t="shared" si="298"/>
        <v>0</v>
      </c>
      <c r="AJ134" s="41">
        <f t="shared" si="299"/>
        <v>0</v>
      </c>
      <c r="AK134" s="41">
        <f t="shared" si="300"/>
        <v>0</v>
      </c>
      <c r="AL134" s="41">
        <f t="shared" si="301"/>
        <v>0</v>
      </c>
      <c r="AM134" s="41">
        <f t="shared" si="302"/>
        <v>0</v>
      </c>
      <c r="AN134" s="41">
        <f t="shared" si="303"/>
        <v>0</v>
      </c>
      <c r="AO134" s="41">
        <f t="shared" si="263"/>
        <v>0</v>
      </c>
      <c r="AP134" s="41">
        <f t="shared" si="264"/>
        <v>0</v>
      </c>
      <c r="AQ134" s="41">
        <f t="shared" si="265"/>
        <v>0</v>
      </c>
      <c r="AR134" s="41">
        <f t="shared" si="266"/>
        <v>0</v>
      </c>
      <c r="AS134" s="41">
        <f t="shared" si="267"/>
        <v>0</v>
      </c>
      <c r="AT134" s="41">
        <f t="shared" si="268"/>
        <v>0</v>
      </c>
      <c r="AU134" s="41">
        <f t="shared" si="269"/>
        <v>0</v>
      </c>
      <c r="AV134" s="41">
        <f t="shared" si="270"/>
        <v>0</v>
      </c>
      <c r="AW134" s="41">
        <f t="shared" si="271"/>
        <v>0</v>
      </c>
      <c r="AX134" s="41">
        <f t="shared" si="272"/>
        <v>0</v>
      </c>
    </row>
    <row r="135" spans="1:50" x14ac:dyDescent="0.25">
      <c r="A135" s="44" t="str">
        <f t="shared" si="273"/>
        <v>Straw_Other poultry (ducks)</v>
      </c>
      <c r="B135" s="2" t="s">
        <v>49</v>
      </c>
      <c r="C135" s="2" t="s">
        <v>169</v>
      </c>
      <c r="D135" s="2" t="s">
        <v>49</v>
      </c>
      <c r="E135" s="2" t="s">
        <v>90</v>
      </c>
      <c r="F135" s="2" t="s">
        <v>170</v>
      </c>
      <c r="G135" s="2"/>
      <c r="H135" s="2" t="s">
        <v>561</v>
      </c>
      <c r="I135" s="35"/>
      <c r="J135" s="41">
        <v>0</v>
      </c>
      <c r="K135" s="41">
        <f t="shared" si="274"/>
        <v>0</v>
      </c>
      <c r="L135" s="41">
        <f t="shared" si="275"/>
        <v>0</v>
      </c>
      <c r="M135" s="41">
        <f t="shared" si="276"/>
        <v>0</v>
      </c>
      <c r="N135" s="41">
        <f t="shared" si="277"/>
        <v>0</v>
      </c>
      <c r="O135" s="41">
        <f t="shared" si="278"/>
        <v>0</v>
      </c>
      <c r="P135" s="41">
        <f t="shared" si="279"/>
        <v>0</v>
      </c>
      <c r="Q135" s="41">
        <f t="shared" si="280"/>
        <v>0</v>
      </c>
      <c r="R135" s="41">
        <f t="shared" si="281"/>
        <v>0</v>
      </c>
      <c r="S135" s="41">
        <f t="shared" si="282"/>
        <v>0</v>
      </c>
      <c r="T135" s="41">
        <f t="shared" si="283"/>
        <v>0</v>
      </c>
      <c r="U135" s="41">
        <f t="shared" si="284"/>
        <v>0</v>
      </c>
      <c r="V135" s="41">
        <f t="shared" si="285"/>
        <v>0</v>
      </c>
      <c r="W135" s="41">
        <f t="shared" si="286"/>
        <v>0</v>
      </c>
      <c r="X135" s="41">
        <f t="shared" si="287"/>
        <v>0</v>
      </c>
      <c r="Y135" s="41">
        <f t="shared" si="288"/>
        <v>0</v>
      </c>
      <c r="Z135" s="41">
        <f t="shared" si="289"/>
        <v>0</v>
      </c>
      <c r="AA135" s="41">
        <f t="shared" si="290"/>
        <v>0</v>
      </c>
      <c r="AB135" s="41">
        <f t="shared" si="291"/>
        <v>0</v>
      </c>
      <c r="AC135" s="41">
        <f t="shared" si="292"/>
        <v>0</v>
      </c>
      <c r="AD135" s="41">
        <f t="shared" si="293"/>
        <v>0</v>
      </c>
      <c r="AE135" s="41">
        <f t="shared" si="294"/>
        <v>0</v>
      </c>
      <c r="AF135" s="41">
        <f t="shared" si="295"/>
        <v>0</v>
      </c>
      <c r="AG135" s="41">
        <f t="shared" si="296"/>
        <v>0</v>
      </c>
      <c r="AH135" s="41">
        <f t="shared" si="297"/>
        <v>0</v>
      </c>
      <c r="AI135" s="41">
        <f t="shared" si="298"/>
        <v>0</v>
      </c>
      <c r="AJ135" s="41">
        <f t="shared" si="299"/>
        <v>0</v>
      </c>
      <c r="AK135" s="41">
        <f t="shared" si="300"/>
        <v>0</v>
      </c>
      <c r="AL135" s="41">
        <f t="shared" si="301"/>
        <v>0</v>
      </c>
      <c r="AM135" s="41">
        <f t="shared" si="302"/>
        <v>0</v>
      </c>
      <c r="AN135" s="41">
        <f t="shared" si="303"/>
        <v>0</v>
      </c>
      <c r="AO135" s="41">
        <f t="shared" si="263"/>
        <v>0</v>
      </c>
      <c r="AP135" s="41">
        <f t="shared" si="264"/>
        <v>0</v>
      </c>
      <c r="AQ135" s="41">
        <f t="shared" si="265"/>
        <v>0</v>
      </c>
      <c r="AR135" s="41">
        <f t="shared" si="266"/>
        <v>0</v>
      </c>
      <c r="AS135" s="41">
        <f t="shared" si="267"/>
        <v>0</v>
      </c>
      <c r="AT135" s="41">
        <f t="shared" si="268"/>
        <v>0</v>
      </c>
      <c r="AU135" s="41">
        <f t="shared" si="269"/>
        <v>0</v>
      </c>
      <c r="AV135" s="41">
        <f t="shared" si="270"/>
        <v>0</v>
      </c>
      <c r="AW135" s="41">
        <f t="shared" si="271"/>
        <v>0</v>
      </c>
      <c r="AX135" s="41">
        <f t="shared" si="272"/>
        <v>0</v>
      </c>
    </row>
    <row r="136" spans="1:50" x14ac:dyDescent="0.25">
      <c r="A136" s="44" t="str">
        <f t="shared" si="273"/>
        <v>Straw_Other poultry (geese)</v>
      </c>
      <c r="B136" s="2" t="s">
        <v>49</v>
      </c>
      <c r="C136" s="2" t="s">
        <v>169</v>
      </c>
      <c r="D136" s="2" t="s">
        <v>49</v>
      </c>
      <c r="E136" s="2" t="s">
        <v>88</v>
      </c>
      <c r="F136" s="2" t="s">
        <v>170</v>
      </c>
      <c r="G136" s="2"/>
      <c r="H136" s="2" t="s">
        <v>561</v>
      </c>
      <c r="I136" s="35"/>
      <c r="J136" s="41">
        <v>0</v>
      </c>
      <c r="K136" s="41">
        <f t="shared" si="274"/>
        <v>0</v>
      </c>
      <c r="L136" s="41">
        <f t="shared" si="275"/>
        <v>0</v>
      </c>
      <c r="M136" s="41">
        <f t="shared" si="276"/>
        <v>0</v>
      </c>
      <c r="N136" s="41">
        <f t="shared" si="277"/>
        <v>0</v>
      </c>
      <c r="O136" s="41">
        <f t="shared" si="278"/>
        <v>0</v>
      </c>
      <c r="P136" s="41">
        <f t="shared" si="279"/>
        <v>0</v>
      </c>
      <c r="Q136" s="41">
        <f t="shared" si="280"/>
        <v>0</v>
      </c>
      <c r="R136" s="41">
        <f t="shared" si="281"/>
        <v>0</v>
      </c>
      <c r="S136" s="41">
        <f t="shared" si="282"/>
        <v>0</v>
      </c>
      <c r="T136" s="41">
        <f t="shared" si="283"/>
        <v>0</v>
      </c>
      <c r="U136" s="41">
        <f t="shared" si="284"/>
        <v>0</v>
      </c>
      <c r="V136" s="41">
        <f t="shared" si="285"/>
        <v>0</v>
      </c>
      <c r="W136" s="41">
        <f t="shared" si="286"/>
        <v>0</v>
      </c>
      <c r="X136" s="41">
        <f t="shared" si="287"/>
        <v>0</v>
      </c>
      <c r="Y136" s="41">
        <f t="shared" si="288"/>
        <v>0</v>
      </c>
      <c r="Z136" s="41">
        <f t="shared" si="289"/>
        <v>0</v>
      </c>
      <c r="AA136" s="41">
        <f t="shared" si="290"/>
        <v>0</v>
      </c>
      <c r="AB136" s="41">
        <f t="shared" si="291"/>
        <v>0</v>
      </c>
      <c r="AC136" s="41">
        <f t="shared" si="292"/>
        <v>0</v>
      </c>
      <c r="AD136" s="41">
        <f t="shared" si="293"/>
        <v>0</v>
      </c>
      <c r="AE136" s="41">
        <f t="shared" si="294"/>
        <v>0</v>
      </c>
      <c r="AF136" s="41">
        <f t="shared" si="295"/>
        <v>0</v>
      </c>
      <c r="AG136" s="41">
        <f t="shared" si="296"/>
        <v>0</v>
      </c>
      <c r="AH136" s="41">
        <f t="shared" si="297"/>
        <v>0</v>
      </c>
      <c r="AI136" s="41">
        <f t="shared" si="298"/>
        <v>0</v>
      </c>
      <c r="AJ136" s="41">
        <f t="shared" si="299"/>
        <v>0</v>
      </c>
      <c r="AK136" s="41">
        <f t="shared" si="300"/>
        <v>0</v>
      </c>
      <c r="AL136" s="41">
        <f t="shared" si="301"/>
        <v>0</v>
      </c>
      <c r="AM136" s="41">
        <f t="shared" si="302"/>
        <v>0</v>
      </c>
      <c r="AN136" s="41">
        <f t="shared" si="303"/>
        <v>0</v>
      </c>
      <c r="AO136" s="41">
        <f t="shared" si="263"/>
        <v>0</v>
      </c>
      <c r="AP136" s="41">
        <f t="shared" si="264"/>
        <v>0</v>
      </c>
      <c r="AQ136" s="41">
        <f t="shared" si="265"/>
        <v>0</v>
      </c>
      <c r="AR136" s="41">
        <f t="shared" si="266"/>
        <v>0</v>
      </c>
      <c r="AS136" s="41">
        <f t="shared" si="267"/>
        <v>0</v>
      </c>
      <c r="AT136" s="41">
        <f t="shared" si="268"/>
        <v>0</v>
      </c>
      <c r="AU136" s="41">
        <f t="shared" si="269"/>
        <v>0</v>
      </c>
      <c r="AV136" s="41">
        <f t="shared" si="270"/>
        <v>0</v>
      </c>
      <c r="AW136" s="41">
        <f t="shared" si="271"/>
        <v>0</v>
      </c>
      <c r="AX136" s="41">
        <f t="shared" si="272"/>
        <v>0</v>
      </c>
    </row>
    <row r="137" spans="1:50" x14ac:dyDescent="0.25">
      <c r="A137" s="44" t="str">
        <f t="shared" si="273"/>
        <v>Straw_Other animals (fur animals)</v>
      </c>
      <c r="B137" s="2" t="s">
        <v>49</v>
      </c>
      <c r="C137" s="2" t="s">
        <v>169</v>
      </c>
      <c r="D137" s="2" t="s">
        <v>49</v>
      </c>
      <c r="E137" s="2" t="s">
        <v>108</v>
      </c>
      <c r="F137" s="2" t="s">
        <v>170</v>
      </c>
      <c r="G137" s="2"/>
      <c r="H137" s="2" t="s">
        <v>561</v>
      </c>
      <c r="I137" s="35"/>
      <c r="J137" s="41">
        <v>0</v>
      </c>
      <c r="K137" s="41">
        <f t="shared" si="274"/>
        <v>0</v>
      </c>
      <c r="L137" s="41">
        <f t="shared" si="275"/>
        <v>0</v>
      </c>
      <c r="M137" s="41">
        <f t="shared" si="276"/>
        <v>0</v>
      </c>
      <c r="N137" s="41">
        <f t="shared" si="277"/>
        <v>0</v>
      </c>
      <c r="O137" s="41">
        <f t="shared" si="278"/>
        <v>0</v>
      </c>
      <c r="P137" s="41">
        <f t="shared" si="279"/>
        <v>0</v>
      </c>
      <c r="Q137" s="41">
        <f t="shared" si="280"/>
        <v>0</v>
      </c>
      <c r="R137" s="41">
        <f t="shared" si="281"/>
        <v>0</v>
      </c>
      <c r="S137" s="41">
        <f t="shared" si="282"/>
        <v>0</v>
      </c>
      <c r="T137" s="41">
        <f t="shared" si="283"/>
        <v>0</v>
      </c>
      <c r="U137" s="41">
        <f t="shared" si="284"/>
        <v>0</v>
      </c>
      <c r="V137" s="41">
        <f t="shared" si="285"/>
        <v>0</v>
      </c>
      <c r="W137" s="41">
        <f t="shared" si="286"/>
        <v>0</v>
      </c>
      <c r="X137" s="41">
        <f t="shared" si="287"/>
        <v>0</v>
      </c>
      <c r="Y137" s="41">
        <f t="shared" si="288"/>
        <v>0</v>
      </c>
      <c r="Z137" s="41">
        <f t="shared" si="289"/>
        <v>0</v>
      </c>
      <c r="AA137" s="41">
        <f t="shared" si="290"/>
        <v>0</v>
      </c>
      <c r="AB137" s="41">
        <f t="shared" si="291"/>
        <v>0</v>
      </c>
      <c r="AC137" s="41">
        <f t="shared" si="292"/>
        <v>0</v>
      </c>
      <c r="AD137" s="41">
        <f t="shared" si="293"/>
        <v>0</v>
      </c>
      <c r="AE137" s="41">
        <f t="shared" si="294"/>
        <v>0</v>
      </c>
      <c r="AF137" s="41">
        <f t="shared" si="295"/>
        <v>0</v>
      </c>
      <c r="AG137" s="41">
        <f t="shared" si="296"/>
        <v>0</v>
      </c>
      <c r="AH137" s="41">
        <f t="shared" si="297"/>
        <v>0</v>
      </c>
      <c r="AI137" s="41">
        <f t="shared" si="298"/>
        <v>0</v>
      </c>
      <c r="AJ137" s="41">
        <f t="shared" si="299"/>
        <v>0</v>
      </c>
      <c r="AK137" s="41">
        <f t="shared" si="300"/>
        <v>0</v>
      </c>
      <c r="AL137" s="41">
        <f t="shared" si="301"/>
        <v>0</v>
      </c>
      <c r="AM137" s="41">
        <f t="shared" si="302"/>
        <v>0</v>
      </c>
      <c r="AN137" s="41">
        <f t="shared" si="303"/>
        <v>0</v>
      </c>
      <c r="AO137" s="41">
        <f t="shared" si="263"/>
        <v>0</v>
      </c>
      <c r="AP137" s="41">
        <f t="shared" si="264"/>
        <v>0</v>
      </c>
      <c r="AQ137" s="41">
        <f t="shared" si="265"/>
        <v>0</v>
      </c>
      <c r="AR137" s="41">
        <f t="shared" si="266"/>
        <v>0</v>
      </c>
      <c r="AS137" s="41">
        <f t="shared" si="267"/>
        <v>0</v>
      </c>
      <c r="AT137" s="41">
        <f t="shared" si="268"/>
        <v>0</v>
      </c>
      <c r="AU137" s="41">
        <f t="shared" si="269"/>
        <v>0</v>
      </c>
      <c r="AV137" s="41">
        <f t="shared" si="270"/>
        <v>0</v>
      </c>
      <c r="AW137" s="41">
        <f t="shared" si="271"/>
        <v>0</v>
      </c>
      <c r="AX137" s="41">
        <f t="shared" si="272"/>
        <v>0</v>
      </c>
    </row>
    <row r="138" spans="1:50" x14ac:dyDescent="0.25">
      <c r="A138" s="18" t="s">
        <v>172</v>
      </c>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row>
    <row r="139" spans="1:50" x14ac:dyDescent="0.25">
      <c r="A139" s="44" t="str">
        <f t="shared" ref="A139:A154" si="304">C139&amp;"_"&amp;E139</f>
        <v>N_added_in_straw_Dairy cattle</v>
      </c>
      <c r="B139" s="2" t="s">
        <v>49</v>
      </c>
      <c r="C139" s="2" t="s">
        <v>173</v>
      </c>
      <c r="D139" s="2" t="s">
        <v>49</v>
      </c>
      <c r="E139" s="2" t="s">
        <v>75</v>
      </c>
      <c r="F139" s="2" t="s">
        <v>174</v>
      </c>
      <c r="G139" s="2"/>
      <c r="H139" s="2" t="s">
        <v>680</v>
      </c>
      <c r="I139" s="35"/>
      <c r="J139" s="60">
        <v>6</v>
      </c>
      <c r="K139" s="60">
        <f t="shared" ref="K139:K154" si="305">J139</f>
        <v>6</v>
      </c>
      <c r="L139" s="60">
        <f t="shared" ref="L139:L154" si="306">K139</f>
        <v>6</v>
      </c>
      <c r="M139" s="60">
        <f t="shared" ref="M139:M154" si="307">L139</f>
        <v>6</v>
      </c>
      <c r="N139" s="60">
        <f t="shared" ref="N139:N154" si="308">M139</f>
        <v>6</v>
      </c>
      <c r="O139" s="60">
        <f t="shared" ref="O139:O154" si="309">N139</f>
        <v>6</v>
      </c>
      <c r="P139" s="60">
        <f t="shared" ref="P139:P154" si="310">O139</f>
        <v>6</v>
      </c>
      <c r="Q139" s="60">
        <f t="shared" ref="Q139:Q154" si="311">P139</f>
        <v>6</v>
      </c>
      <c r="R139" s="60">
        <f t="shared" ref="R139:R154" si="312">Q139</f>
        <v>6</v>
      </c>
      <c r="S139" s="60">
        <f t="shared" ref="S139:S154" si="313">R139</f>
        <v>6</v>
      </c>
      <c r="T139" s="60">
        <f t="shared" ref="T139:T154" si="314">S139</f>
        <v>6</v>
      </c>
      <c r="U139" s="60">
        <f t="shared" ref="U139:U154" si="315">T139</f>
        <v>6</v>
      </c>
      <c r="V139" s="60">
        <f t="shared" ref="V139:V154" si="316">U139</f>
        <v>6</v>
      </c>
      <c r="W139" s="60">
        <f t="shared" ref="W139:W154" si="317">V139</f>
        <v>6</v>
      </c>
      <c r="X139" s="60">
        <f t="shared" ref="X139:X154" si="318">W139</f>
        <v>6</v>
      </c>
      <c r="Y139" s="60">
        <f t="shared" ref="Y139:Y154" si="319">X139</f>
        <v>6</v>
      </c>
      <c r="Z139" s="60">
        <f t="shared" ref="Z139:Z154" si="320">Y139</f>
        <v>6</v>
      </c>
      <c r="AA139" s="60">
        <f t="shared" ref="AA139:AA154" si="321">Z139</f>
        <v>6</v>
      </c>
      <c r="AB139" s="60">
        <f t="shared" ref="AB139:AB154" si="322">AA139</f>
        <v>6</v>
      </c>
      <c r="AC139" s="60">
        <f t="shared" ref="AC139:AC154" si="323">AB139</f>
        <v>6</v>
      </c>
      <c r="AD139" s="60">
        <f t="shared" ref="AD139:AD154" si="324">AC139</f>
        <v>6</v>
      </c>
      <c r="AE139" s="60">
        <f t="shared" ref="AE139:AE154" si="325">AD139</f>
        <v>6</v>
      </c>
      <c r="AF139" s="60">
        <f t="shared" ref="AF139:AF154" si="326">AE139</f>
        <v>6</v>
      </c>
      <c r="AG139" s="60">
        <f t="shared" ref="AG139:AG154" si="327">AF139</f>
        <v>6</v>
      </c>
      <c r="AH139" s="60">
        <f t="shared" ref="AH139:AH154" si="328">AG139</f>
        <v>6</v>
      </c>
      <c r="AI139" s="60">
        <f t="shared" ref="AI139:AI154" si="329">AH139</f>
        <v>6</v>
      </c>
      <c r="AJ139" s="60">
        <f t="shared" ref="AJ139:AJ154" si="330">AI139</f>
        <v>6</v>
      </c>
      <c r="AK139" s="60">
        <f t="shared" ref="AK139:AK154" si="331">AJ139</f>
        <v>6</v>
      </c>
      <c r="AL139" s="60">
        <f t="shared" ref="AL139:AL154" si="332">AK139</f>
        <v>6</v>
      </c>
      <c r="AM139" s="60">
        <f t="shared" ref="AM139:AM154" si="333">AL139</f>
        <v>6</v>
      </c>
      <c r="AN139" s="60">
        <f t="shared" ref="AN139:AN154" si="334">AM139</f>
        <v>6</v>
      </c>
      <c r="AO139" s="60">
        <f t="shared" ref="AO139:AO154" si="335">AN139</f>
        <v>6</v>
      </c>
      <c r="AP139" s="60">
        <f t="shared" ref="AP139:AP154" si="336">AO139</f>
        <v>6</v>
      </c>
      <c r="AQ139" s="60">
        <f t="shared" ref="AQ139:AQ154" si="337">AP139</f>
        <v>6</v>
      </c>
      <c r="AR139" s="60">
        <f t="shared" ref="AR139:AR154" si="338">AQ139</f>
        <v>6</v>
      </c>
      <c r="AS139" s="60">
        <f t="shared" ref="AS139:AS154" si="339">AR139</f>
        <v>6</v>
      </c>
      <c r="AT139" s="60">
        <f t="shared" ref="AT139:AT154" si="340">AS139</f>
        <v>6</v>
      </c>
      <c r="AU139" s="60">
        <f t="shared" ref="AU139:AU154" si="341">AT139</f>
        <v>6</v>
      </c>
      <c r="AV139" s="60">
        <f t="shared" ref="AV139:AV154" si="342">AU139</f>
        <v>6</v>
      </c>
      <c r="AW139" s="60">
        <f t="shared" ref="AW139:AW154" si="343">AV139</f>
        <v>6</v>
      </c>
      <c r="AX139" s="60">
        <f t="shared" ref="AX139:AX154" si="344">AW139</f>
        <v>6</v>
      </c>
    </row>
    <row r="140" spans="1:50" x14ac:dyDescent="0.25">
      <c r="A140" s="44" t="str">
        <f t="shared" si="304"/>
        <v>N_added_in_straw_Non-dairy cattle</v>
      </c>
      <c r="B140" s="2" t="s">
        <v>49</v>
      </c>
      <c r="C140" s="2" t="s">
        <v>173</v>
      </c>
      <c r="D140" s="2" t="s">
        <v>49</v>
      </c>
      <c r="E140" s="2" t="s">
        <v>77</v>
      </c>
      <c r="F140" s="2" t="s">
        <v>174</v>
      </c>
      <c r="G140" s="2"/>
      <c r="H140" s="2" t="s">
        <v>680</v>
      </c>
      <c r="I140" s="35"/>
      <c r="J140" s="60">
        <v>2</v>
      </c>
      <c r="K140" s="60">
        <f t="shared" si="305"/>
        <v>2</v>
      </c>
      <c r="L140" s="60">
        <f t="shared" si="306"/>
        <v>2</v>
      </c>
      <c r="M140" s="60">
        <f t="shared" si="307"/>
        <v>2</v>
      </c>
      <c r="N140" s="60">
        <f t="shared" si="308"/>
        <v>2</v>
      </c>
      <c r="O140" s="60">
        <f t="shared" si="309"/>
        <v>2</v>
      </c>
      <c r="P140" s="60">
        <f t="shared" si="310"/>
        <v>2</v>
      </c>
      <c r="Q140" s="60">
        <f t="shared" si="311"/>
        <v>2</v>
      </c>
      <c r="R140" s="60">
        <f t="shared" si="312"/>
        <v>2</v>
      </c>
      <c r="S140" s="60">
        <f t="shared" si="313"/>
        <v>2</v>
      </c>
      <c r="T140" s="60">
        <f t="shared" si="314"/>
        <v>2</v>
      </c>
      <c r="U140" s="60">
        <f t="shared" si="315"/>
        <v>2</v>
      </c>
      <c r="V140" s="60">
        <f t="shared" si="316"/>
        <v>2</v>
      </c>
      <c r="W140" s="60">
        <f t="shared" si="317"/>
        <v>2</v>
      </c>
      <c r="X140" s="60">
        <f t="shared" si="318"/>
        <v>2</v>
      </c>
      <c r="Y140" s="60">
        <f t="shared" si="319"/>
        <v>2</v>
      </c>
      <c r="Z140" s="60">
        <f t="shared" si="320"/>
        <v>2</v>
      </c>
      <c r="AA140" s="60">
        <f t="shared" si="321"/>
        <v>2</v>
      </c>
      <c r="AB140" s="60">
        <f t="shared" si="322"/>
        <v>2</v>
      </c>
      <c r="AC140" s="60">
        <f t="shared" si="323"/>
        <v>2</v>
      </c>
      <c r="AD140" s="60">
        <f t="shared" si="324"/>
        <v>2</v>
      </c>
      <c r="AE140" s="60">
        <f t="shared" si="325"/>
        <v>2</v>
      </c>
      <c r="AF140" s="60">
        <f t="shared" si="326"/>
        <v>2</v>
      </c>
      <c r="AG140" s="60">
        <f t="shared" si="327"/>
        <v>2</v>
      </c>
      <c r="AH140" s="60">
        <f t="shared" si="328"/>
        <v>2</v>
      </c>
      <c r="AI140" s="60">
        <f t="shared" si="329"/>
        <v>2</v>
      </c>
      <c r="AJ140" s="60">
        <f t="shared" si="330"/>
        <v>2</v>
      </c>
      <c r="AK140" s="60">
        <f t="shared" si="331"/>
        <v>2</v>
      </c>
      <c r="AL140" s="60">
        <f t="shared" si="332"/>
        <v>2</v>
      </c>
      <c r="AM140" s="60">
        <f t="shared" si="333"/>
        <v>2</v>
      </c>
      <c r="AN140" s="60">
        <f t="shared" si="334"/>
        <v>2</v>
      </c>
      <c r="AO140" s="60">
        <f t="shared" si="335"/>
        <v>2</v>
      </c>
      <c r="AP140" s="60">
        <f t="shared" si="336"/>
        <v>2</v>
      </c>
      <c r="AQ140" s="60">
        <f t="shared" si="337"/>
        <v>2</v>
      </c>
      <c r="AR140" s="60">
        <f t="shared" si="338"/>
        <v>2</v>
      </c>
      <c r="AS140" s="60">
        <f t="shared" si="339"/>
        <v>2</v>
      </c>
      <c r="AT140" s="60">
        <f t="shared" si="340"/>
        <v>2</v>
      </c>
      <c r="AU140" s="60">
        <f t="shared" si="341"/>
        <v>2</v>
      </c>
      <c r="AV140" s="60">
        <f t="shared" si="342"/>
        <v>2</v>
      </c>
      <c r="AW140" s="60">
        <f t="shared" si="343"/>
        <v>2</v>
      </c>
      <c r="AX140" s="60">
        <f t="shared" si="344"/>
        <v>2</v>
      </c>
    </row>
    <row r="141" spans="1:50" x14ac:dyDescent="0.25">
      <c r="A141" s="44" t="str">
        <f t="shared" si="304"/>
        <v>N_added_in_straw_Non-dairy cattle (calves)</v>
      </c>
      <c r="B141" s="2" t="s">
        <v>49</v>
      </c>
      <c r="C141" s="2" t="s">
        <v>173</v>
      </c>
      <c r="D141" s="2" t="s">
        <v>49</v>
      </c>
      <c r="E141" s="2" t="s">
        <v>78</v>
      </c>
      <c r="F141" s="2" t="s">
        <v>174</v>
      </c>
      <c r="G141" s="2"/>
      <c r="H141" s="2" t="s">
        <v>681</v>
      </c>
      <c r="I141" s="35"/>
      <c r="J141" s="162">
        <f>J140</f>
        <v>2</v>
      </c>
      <c r="K141" s="162">
        <f t="shared" si="305"/>
        <v>2</v>
      </c>
      <c r="L141" s="162">
        <f t="shared" si="306"/>
        <v>2</v>
      </c>
      <c r="M141" s="162">
        <f t="shared" si="307"/>
        <v>2</v>
      </c>
      <c r="N141" s="162">
        <f t="shared" si="308"/>
        <v>2</v>
      </c>
      <c r="O141" s="162">
        <f t="shared" si="309"/>
        <v>2</v>
      </c>
      <c r="P141" s="162">
        <f t="shared" si="310"/>
        <v>2</v>
      </c>
      <c r="Q141" s="162">
        <f t="shared" si="311"/>
        <v>2</v>
      </c>
      <c r="R141" s="162">
        <f t="shared" si="312"/>
        <v>2</v>
      </c>
      <c r="S141" s="162">
        <f t="shared" si="313"/>
        <v>2</v>
      </c>
      <c r="T141" s="162">
        <f t="shared" si="314"/>
        <v>2</v>
      </c>
      <c r="U141" s="162">
        <f t="shared" si="315"/>
        <v>2</v>
      </c>
      <c r="V141" s="162">
        <f t="shared" si="316"/>
        <v>2</v>
      </c>
      <c r="W141" s="162">
        <f t="shared" si="317"/>
        <v>2</v>
      </c>
      <c r="X141" s="162">
        <f t="shared" si="318"/>
        <v>2</v>
      </c>
      <c r="Y141" s="162">
        <f t="shared" si="319"/>
        <v>2</v>
      </c>
      <c r="Z141" s="162">
        <f t="shared" si="320"/>
        <v>2</v>
      </c>
      <c r="AA141" s="162">
        <f t="shared" si="321"/>
        <v>2</v>
      </c>
      <c r="AB141" s="162">
        <f t="shared" si="322"/>
        <v>2</v>
      </c>
      <c r="AC141" s="162">
        <f t="shared" si="323"/>
        <v>2</v>
      </c>
      <c r="AD141" s="162">
        <f t="shared" si="324"/>
        <v>2</v>
      </c>
      <c r="AE141" s="162">
        <f t="shared" si="325"/>
        <v>2</v>
      </c>
      <c r="AF141" s="162">
        <f t="shared" si="326"/>
        <v>2</v>
      </c>
      <c r="AG141" s="162">
        <f t="shared" si="327"/>
        <v>2</v>
      </c>
      <c r="AH141" s="162">
        <f t="shared" si="328"/>
        <v>2</v>
      </c>
      <c r="AI141" s="162">
        <f t="shared" si="329"/>
        <v>2</v>
      </c>
      <c r="AJ141" s="162">
        <f t="shared" si="330"/>
        <v>2</v>
      </c>
      <c r="AK141" s="162">
        <f t="shared" si="331"/>
        <v>2</v>
      </c>
      <c r="AL141" s="162">
        <f t="shared" si="332"/>
        <v>2</v>
      </c>
      <c r="AM141" s="162">
        <f t="shared" si="333"/>
        <v>2</v>
      </c>
      <c r="AN141" s="162">
        <f t="shared" si="334"/>
        <v>2</v>
      </c>
      <c r="AO141" s="162">
        <f t="shared" si="335"/>
        <v>2</v>
      </c>
      <c r="AP141" s="162">
        <f t="shared" si="336"/>
        <v>2</v>
      </c>
      <c r="AQ141" s="162">
        <f t="shared" si="337"/>
        <v>2</v>
      </c>
      <c r="AR141" s="162">
        <f t="shared" si="338"/>
        <v>2</v>
      </c>
      <c r="AS141" s="162">
        <f t="shared" si="339"/>
        <v>2</v>
      </c>
      <c r="AT141" s="162">
        <f t="shared" si="340"/>
        <v>2</v>
      </c>
      <c r="AU141" s="162">
        <f t="shared" si="341"/>
        <v>2</v>
      </c>
      <c r="AV141" s="162">
        <f t="shared" si="342"/>
        <v>2</v>
      </c>
      <c r="AW141" s="162">
        <f t="shared" si="343"/>
        <v>2</v>
      </c>
      <c r="AX141" s="162">
        <f t="shared" si="344"/>
        <v>2</v>
      </c>
    </row>
    <row r="142" spans="1:50" x14ac:dyDescent="0.25">
      <c r="A142" s="44" t="str">
        <f t="shared" si="304"/>
        <v>N_added_in_straw_Sheep</v>
      </c>
      <c r="B142" s="2" t="s">
        <v>49</v>
      </c>
      <c r="C142" s="2" t="s">
        <v>173</v>
      </c>
      <c r="D142" s="2" t="s">
        <v>49</v>
      </c>
      <c r="E142" s="2" t="s">
        <v>79</v>
      </c>
      <c r="F142" s="2" t="s">
        <v>174</v>
      </c>
      <c r="G142" s="2"/>
      <c r="H142" s="2" t="s">
        <v>680</v>
      </c>
      <c r="I142" s="35"/>
      <c r="J142" s="60">
        <v>0.08</v>
      </c>
      <c r="K142" s="60">
        <f t="shared" si="305"/>
        <v>0.08</v>
      </c>
      <c r="L142" s="60">
        <f t="shared" si="306"/>
        <v>0.08</v>
      </c>
      <c r="M142" s="60">
        <f t="shared" si="307"/>
        <v>0.08</v>
      </c>
      <c r="N142" s="60">
        <f t="shared" si="308"/>
        <v>0.08</v>
      </c>
      <c r="O142" s="60">
        <f t="shared" si="309"/>
        <v>0.08</v>
      </c>
      <c r="P142" s="60">
        <f t="shared" si="310"/>
        <v>0.08</v>
      </c>
      <c r="Q142" s="60">
        <f t="shared" si="311"/>
        <v>0.08</v>
      </c>
      <c r="R142" s="60">
        <f t="shared" si="312"/>
        <v>0.08</v>
      </c>
      <c r="S142" s="60">
        <f t="shared" si="313"/>
        <v>0.08</v>
      </c>
      <c r="T142" s="60">
        <f t="shared" si="314"/>
        <v>0.08</v>
      </c>
      <c r="U142" s="60">
        <f t="shared" si="315"/>
        <v>0.08</v>
      </c>
      <c r="V142" s="60">
        <f t="shared" si="316"/>
        <v>0.08</v>
      </c>
      <c r="W142" s="60">
        <f t="shared" si="317"/>
        <v>0.08</v>
      </c>
      <c r="X142" s="60">
        <f t="shared" si="318"/>
        <v>0.08</v>
      </c>
      <c r="Y142" s="60">
        <f t="shared" si="319"/>
        <v>0.08</v>
      </c>
      <c r="Z142" s="60">
        <f t="shared" si="320"/>
        <v>0.08</v>
      </c>
      <c r="AA142" s="60">
        <f t="shared" si="321"/>
        <v>0.08</v>
      </c>
      <c r="AB142" s="60">
        <f t="shared" si="322"/>
        <v>0.08</v>
      </c>
      <c r="AC142" s="60">
        <f t="shared" si="323"/>
        <v>0.08</v>
      </c>
      <c r="AD142" s="60">
        <f t="shared" si="324"/>
        <v>0.08</v>
      </c>
      <c r="AE142" s="60">
        <f t="shared" si="325"/>
        <v>0.08</v>
      </c>
      <c r="AF142" s="60">
        <f t="shared" si="326"/>
        <v>0.08</v>
      </c>
      <c r="AG142" s="60">
        <f t="shared" si="327"/>
        <v>0.08</v>
      </c>
      <c r="AH142" s="60">
        <f t="shared" si="328"/>
        <v>0.08</v>
      </c>
      <c r="AI142" s="60">
        <f t="shared" si="329"/>
        <v>0.08</v>
      </c>
      <c r="AJ142" s="60">
        <f t="shared" si="330"/>
        <v>0.08</v>
      </c>
      <c r="AK142" s="60">
        <f t="shared" si="331"/>
        <v>0.08</v>
      </c>
      <c r="AL142" s="60">
        <f t="shared" si="332"/>
        <v>0.08</v>
      </c>
      <c r="AM142" s="60">
        <f t="shared" si="333"/>
        <v>0.08</v>
      </c>
      <c r="AN142" s="60">
        <f t="shared" si="334"/>
        <v>0.08</v>
      </c>
      <c r="AO142" s="60">
        <f t="shared" si="335"/>
        <v>0.08</v>
      </c>
      <c r="AP142" s="60">
        <f t="shared" si="336"/>
        <v>0.08</v>
      </c>
      <c r="AQ142" s="60">
        <f t="shared" si="337"/>
        <v>0.08</v>
      </c>
      <c r="AR142" s="60">
        <f t="shared" si="338"/>
        <v>0.08</v>
      </c>
      <c r="AS142" s="60">
        <f t="shared" si="339"/>
        <v>0.08</v>
      </c>
      <c r="AT142" s="60">
        <f t="shared" si="340"/>
        <v>0.08</v>
      </c>
      <c r="AU142" s="60">
        <f t="shared" si="341"/>
        <v>0.08</v>
      </c>
      <c r="AV142" s="60">
        <f t="shared" si="342"/>
        <v>0.08</v>
      </c>
      <c r="AW142" s="60">
        <f t="shared" si="343"/>
        <v>0.08</v>
      </c>
      <c r="AX142" s="60">
        <f t="shared" si="344"/>
        <v>0.08</v>
      </c>
    </row>
    <row r="143" spans="1:50" x14ac:dyDescent="0.25">
      <c r="A143" s="44" t="str">
        <f t="shared" si="304"/>
        <v>N_added_in_straw_Swine (finishing pigs)</v>
      </c>
      <c r="B143" s="2" t="s">
        <v>49</v>
      </c>
      <c r="C143" s="2" t="s">
        <v>173</v>
      </c>
      <c r="D143" s="2" t="s">
        <v>49</v>
      </c>
      <c r="E143" s="2" t="s">
        <v>538</v>
      </c>
      <c r="F143" s="2" t="s">
        <v>174</v>
      </c>
      <c r="G143" s="2"/>
      <c r="H143" s="2" t="s">
        <v>680</v>
      </c>
      <c r="I143" s="35"/>
      <c r="J143" s="60">
        <v>0.8</v>
      </c>
      <c r="K143" s="60">
        <f t="shared" si="305"/>
        <v>0.8</v>
      </c>
      <c r="L143" s="60">
        <f t="shared" si="306"/>
        <v>0.8</v>
      </c>
      <c r="M143" s="60">
        <f t="shared" si="307"/>
        <v>0.8</v>
      </c>
      <c r="N143" s="60">
        <f t="shared" si="308"/>
        <v>0.8</v>
      </c>
      <c r="O143" s="60">
        <f t="shared" si="309"/>
        <v>0.8</v>
      </c>
      <c r="P143" s="60">
        <f t="shared" si="310"/>
        <v>0.8</v>
      </c>
      <c r="Q143" s="60">
        <f t="shared" si="311"/>
        <v>0.8</v>
      </c>
      <c r="R143" s="60">
        <f t="shared" si="312"/>
        <v>0.8</v>
      </c>
      <c r="S143" s="60">
        <f t="shared" si="313"/>
        <v>0.8</v>
      </c>
      <c r="T143" s="60">
        <f t="shared" si="314"/>
        <v>0.8</v>
      </c>
      <c r="U143" s="60">
        <f t="shared" si="315"/>
        <v>0.8</v>
      </c>
      <c r="V143" s="60">
        <f t="shared" si="316"/>
        <v>0.8</v>
      </c>
      <c r="W143" s="60">
        <f t="shared" si="317"/>
        <v>0.8</v>
      </c>
      <c r="X143" s="60">
        <f t="shared" si="318"/>
        <v>0.8</v>
      </c>
      <c r="Y143" s="60">
        <f t="shared" si="319"/>
        <v>0.8</v>
      </c>
      <c r="Z143" s="60">
        <f t="shared" si="320"/>
        <v>0.8</v>
      </c>
      <c r="AA143" s="60">
        <f t="shared" si="321"/>
        <v>0.8</v>
      </c>
      <c r="AB143" s="60">
        <f t="shared" si="322"/>
        <v>0.8</v>
      </c>
      <c r="AC143" s="60">
        <f t="shared" si="323"/>
        <v>0.8</v>
      </c>
      <c r="AD143" s="60">
        <f t="shared" si="324"/>
        <v>0.8</v>
      </c>
      <c r="AE143" s="60">
        <f t="shared" si="325"/>
        <v>0.8</v>
      </c>
      <c r="AF143" s="60">
        <f t="shared" si="326"/>
        <v>0.8</v>
      </c>
      <c r="AG143" s="60">
        <f t="shared" si="327"/>
        <v>0.8</v>
      </c>
      <c r="AH143" s="60">
        <f t="shared" si="328"/>
        <v>0.8</v>
      </c>
      <c r="AI143" s="60">
        <f t="shared" si="329"/>
        <v>0.8</v>
      </c>
      <c r="AJ143" s="60">
        <f t="shared" si="330"/>
        <v>0.8</v>
      </c>
      <c r="AK143" s="60">
        <f t="shared" si="331"/>
        <v>0.8</v>
      </c>
      <c r="AL143" s="60">
        <f t="shared" si="332"/>
        <v>0.8</v>
      </c>
      <c r="AM143" s="60">
        <f t="shared" si="333"/>
        <v>0.8</v>
      </c>
      <c r="AN143" s="60">
        <f t="shared" si="334"/>
        <v>0.8</v>
      </c>
      <c r="AO143" s="60">
        <f t="shared" si="335"/>
        <v>0.8</v>
      </c>
      <c r="AP143" s="60">
        <f t="shared" si="336"/>
        <v>0.8</v>
      </c>
      <c r="AQ143" s="60">
        <f t="shared" si="337"/>
        <v>0.8</v>
      </c>
      <c r="AR143" s="60">
        <f t="shared" si="338"/>
        <v>0.8</v>
      </c>
      <c r="AS143" s="60">
        <f t="shared" si="339"/>
        <v>0.8</v>
      </c>
      <c r="AT143" s="60">
        <f t="shared" si="340"/>
        <v>0.8</v>
      </c>
      <c r="AU143" s="60">
        <f t="shared" si="341"/>
        <v>0.8</v>
      </c>
      <c r="AV143" s="60">
        <f t="shared" si="342"/>
        <v>0.8</v>
      </c>
      <c r="AW143" s="60">
        <f t="shared" si="343"/>
        <v>0.8</v>
      </c>
      <c r="AX143" s="60">
        <f t="shared" si="344"/>
        <v>0.8</v>
      </c>
    </row>
    <row r="144" spans="1:50" x14ac:dyDescent="0.25">
      <c r="A144" s="44" t="str">
        <f t="shared" si="304"/>
        <v>N_added_in_straw_Swine (sows)</v>
      </c>
      <c r="B144" s="2" t="s">
        <v>49</v>
      </c>
      <c r="C144" s="2" t="s">
        <v>173</v>
      </c>
      <c r="D144" s="2" t="s">
        <v>49</v>
      </c>
      <c r="E144" s="2" t="s">
        <v>145</v>
      </c>
      <c r="F144" s="2" t="s">
        <v>174</v>
      </c>
      <c r="G144" s="2"/>
      <c r="H144" s="2" t="s">
        <v>680</v>
      </c>
      <c r="I144" s="35"/>
      <c r="J144" s="60">
        <v>2.4</v>
      </c>
      <c r="K144" s="60">
        <f t="shared" si="305"/>
        <v>2.4</v>
      </c>
      <c r="L144" s="60">
        <f t="shared" si="306"/>
        <v>2.4</v>
      </c>
      <c r="M144" s="60">
        <f t="shared" si="307"/>
        <v>2.4</v>
      </c>
      <c r="N144" s="60">
        <f t="shared" si="308"/>
        <v>2.4</v>
      </c>
      <c r="O144" s="60">
        <f t="shared" si="309"/>
        <v>2.4</v>
      </c>
      <c r="P144" s="60">
        <f t="shared" si="310"/>
        <v>2.4</v>
      </c>
      <c r="Q144" s="60">
        <f t="shared" si="311"/>
        <v>2.4</v>
      </c>
      <c r="R144" s="60">
        <f t="shared" si="312"/>
        <v>2.4</v>
      </c>
      <c r="S144" s="60">
        <f t="shared" si="313"/>
        <v>2.4</v>
      </c>
      <c r="T144" s="60">
        <f t="shared" si="314"/>
        <v>2.4</v>
      </c>
      <c r="U144" s="60">
        <f t="shared" si="315"/>
        <v>2.4</v>
      </c>
      <c r="V144" s="60">
        <f t="shared" si="316"/>
        <v>2.4</v>
      </c>
      <c r="W144" s="60">
        <f t="shared" si="317"/>
        <v>2.4</v>
      </c>
      <c r="X144" s="60">
        <f t="shared" si="318"/>
        <v>2.4</v>
      </c>
      <c r="Y144" s="60">
        <f t="shared" si="319"/>
        <v>2.4</v>
      </c>
      <c r="Z144" s="60">
        <f t="shared" si="320"/>
        <v>2.4</v>
      </c>
      <c r="AA144" s="60">
        <f t="shared" si="321"/>
        <v>2.4</v>
      </c>
      <c r="AB144" s="60">
        <f t="shared" si="322"/>
        <v>2.4</v>
      </c>
      <c r="AC144" s="60">
        <f t="shared" si="323"/>
        <v>2.4</v>
      </c>
      <c r="AD144" s="60">
        <f t="shared" si="324"/>
        <v>2.4</v>
      </c>
      <c r="AE144" s="60">
        <f t="shared" si="325"/>
        <v>2.4</v>
      </c>
      <c r="AF144" s="60">
        <f t="shared" si="326"/>
        <v>2.4</v>
      </c>
      <c r="AG144" s="60">
        <f t="shared" si="327"/>
        <v>2.4</v>
      </c>
      <c r="AH144" s="60">
        <f t="shared" si="328"/>
        <v>2.4</v>
      </c>
      <c r="AI144" s="60">
        <f t="shared" si="329"/>
        <v>2.4</v>
      </c>
      <c r="AJ144" s="60">
        <f t="shared" si="330"/>
        <v>2.4</v>
      </c>
      <c r="AK144" s="60">
        <f t="shared" si="331"/>
        <v>2.4</v>
      </c>
      <c r="AL144" s="60">
        <f t="shared" si="332"/>
        <v>2.4</v>
      </c>
      <c r="AM144" s="60">
        <f t="shared" si="333"/>
        <v>2.4</v>
      </c>
      <c r="AN144" s="60">
        <f t="shared" si="334"/>
        <v>2.4</v>
      </c>
      <c r="AO144" s="60">
        <f t="shared" si="335"/>
        <v>2.4</v>
      </c>
      <c r="AP144" s="60">
        <f t="shared" si="336"/>
        <v>2.4</v>
      </c>
      <c r="AQ144" s="60">
        <f t="shared" si="337"/>
        <v>2.4</v>
      </c>
      <c r="AR144" s="60">
        <f t="shared" si="338"/>
        <v>2.4</v>
      </c>
      <c r="AS144" s="60">
        <f t="shared" si="339"/>
        <v>2.4</v>
      </c>
      <c r="AT144" s="60">
        <f t="shared" si="340"/>
        <v>2.4</v>
      </c>
      <c r="AU144" s="60">
        <f t="shared" si="341"/>
        <v>2.4</v>
      </c>
      <c r="AV144" s="60">
        <f t="shared" si="342"/>
        <v>2.4</v>
      </c>
      <c r="AW144" s="60">
        <f t="shared" si="343"/>
        <v>2.4</v>
      </c>
      <c r="AX144" s="60">
        <f t="shared" si="344"/>
        <v>2.4</v>
      </c>
    </row>
    <row r="145" spans="1:50" x14ac:dyDescent="0.25">
      <c r="A145" s="44" t="str">
        <f t="shared" si="304"/>
        <v>N_added_in_straw_Buffalo</v>
      </c>
      <c r="B145" s="2" t="s">
        <v>49</v>
      </c>
      <c r="C145" s="2" t="s">
        <v>173</v>
      </c>
      <c r="D145" s="2" t="s">
        <v>49</v>
      </c>
      <c r="E145" s="2" t="s">
        <v>80</v>
      </c>
      <c r="F145" s="2" t="s">
        <v>174</v>
      </c>
      <c r="G145" s="2"/>
      <c r="H145" s="2" t="s">
        <v>680</v>
      </c>
      <c r="I145" s="35"/>
      <c r="J145" s="60">
        <v>6</v>
      </c>
      <c r="K145" s="60">
        <f t="shared" si="305"/>
        <v>6</v>
      </c>
      <c r="L145" s="60">
        <f t="shared" si="306"/>
        <v>6</v>
      </c>
      <c r="M145" s="60">
        <f t="shared" si="307"/>
        <v>6</v>
      </c>
      <c r="N145" s="60">
        <f t="shared" si="308"/>
        <v>6</v>
      </c>
      <c r="O145" s="60">
        <f t="shared" si="309"/>
        <v>6</v>
      </c>
      <c r="P145" s="60">
        <f t="shared" si="310"/>
        <v>6</v>
      </c>
      <c r="Q145" s="60">
        <f t="shared" si="311"/>
        <v>6</v>
      </c>
      <c r="R145" s="60">
        <f t="shared" si="312"/>
        <v>6</v>
      </c>
      <c r="S145" s="60">
        <f t="shared" si="313"/>
        <v>6</v>
      </c>
      <c r="T145" s="60">
        <f t="shared" si="314"/>
        <v>6</v>
      </c>
      <c r="U145" s="60">
        <f t="shared" si="315"/>
        <v>6</v>
      </c>
      <c r="V145" s="60">
        <f t="shared" si="316"/>
        <v>6</v>
      </c>
      <c r="W145" s="60">
        <f t="shared" si="317"/>
        <v>6</v>
      </c>
      <c r="X145" s="60">
        <f t="shared" si="318"/>
        <v>6</v>
      </c>
      <c r="Y145" s="60">
        <f t="shared" si="319"/>
        <v>6</v>
      </c>
      <c r="Z145" s="60">
        <f t="shared" si="320"/>
        <v>6</v>
      </c>
      <c r="AA145" s="60">
        <f t="shared" si="321"/>
        <v>6</v>
      </c>
      <c r="AB145" s="60">
        <f t="shared" si="322"/>
        <v>6</v>
      </c>
      <c r="AC145" s="60">
        <f t="shared" si="323"/>
        <v>6</v>
      </c>
      <c r="AD145" s="60">
        <f t="shared" si="324"/>
        <v>6</v>
      </c>
      <c r="AE145" s="60">
        <f t="shared" si="325"/>
        <v>6</v>
      </c>
      <c r="AF145" s="60">
        <f t="shared" si="326"/>
        <v>6</v>
      </c>
      <c r="AG145" s="60">
        <f t="shared" si="327"/>
        <v>6</v>
      </c>
      <c r="AH145" s="60">
        <f t="shared" si="328"/>
        <v>6</v>
      </c>
      <c r="AI145" s="60">
        <f t="shared" si="329"/>
        <v>6</v>
      </c>
      <c r="AJ145" s="60">
        <f t="shared" si="330"/>
        <v>6</v>
      </c>
      <c r="AK145" s="60">
        <f t="shared" si="331"/>
        <v>6</v>
      </c>
      <c r="AL145" s="60">
        <f t="shared" si="332"/>
        <v>6</v>
      </c>
      <c r="AM145" s="60">
        <f t="shared" si="333"/>
        <v>6</v>
      </c>
      <c r="AN145" s="60">
        <f t="shared" si="334"/>
        <v>6</v>
      </c>
      <c r="AO145" s="60">
        <f t="shared" si="335"/>
        <v>6</v>
      </c>
      <c r="AP145" s="60">
        <f t="shared" si="336"/>
        <v>6</v>
      </c>
      <c r="AQ145" s="60">
        <f t="shared" si="337"/>
        <v>6</v>
      </c>
      <c r="AR145" s="60">
        <f t="shared" si="338"/>
        <v>6</v>
      </c>
      <c r="AS145" s="60">
        <f t="shared" si="339"/>
        <v>6</v>
      </c>
      <c r="AT145" s="60">
        <f t="shared" si="340"/>
        <v>6</v>
      </c>
      <c r="AU145" s="60">
        <f t="shared" si="341"/>
        <v>6</v>
      </c>
      <c r="AV145" s="60">
        <f t="shared" si="342"/>
        <v>6</v>
      </c>
      <c r="AW145" s="60">
        <f t="shared" si="343"/>
        <v>6</v>
      </c>
      <c r="AX145" s="60">
        <f t="shared" si="344"/>
        <v>6</v>
      </c>
    </row>
    <row r="146" spans="1:50" x14ac:dyDescent="0.25">
      <c r="A146" s="44" t="str">
        <f t="shared" si="304"/>
        <v>N_added_in_straw_Goats</v>
      </c>
      <c r="B146" s="2" t="s">
        <v>49</v>
      </c>
      <c r="C146" s="2" t="s">
        <v>173</v>
      </c>
      <c r="D146" s="2" t="s">
        <v>49</v>
      </c>
      <c r="E146" s="2" t="s">
        <v>81</v>
      </c>
      <c r="F146" s="2" t="s">
        <v>174</v>
      </c>
      <c r="G146" s="2"/>
      <c r="H146" s="2" t="s">
        <v>680</v>
      </c>
      <c r="I146" s="35"/>
      <c r="J146" s="60">
        <v>0.08</v>
      </c>
      <c r="K146" s="60">
        <f t="shared" si="305"/>
        <v>0.08</v>
      </c>
      <c r="L146" s="60">
        <f t="shared" si="306"/>
        <v>0.08</v>
      </c>
      <c r="M146" s="60">
        <f t="shared" si="307"/>
        <v>0.08</v>
      </c>
      <c r="N146" s="60">
        <f t="shared" si="308"/>
        <v>0.08</v>
      </c>
      <c r="O146" s="60">
        <f t="shared" si="309"/>
        <v>0.08</v>
      </c>
      <c r="P146" s="60">
        <f t="shared" si="310"/>
        <v>0.08</v>
      </c>
      <c r="Q146" s="60">
        <f t="shared" si="311"/>
        <v>0.08</v>
      </c>
      <c r="R146" s="60">
        <f t="shared" si="312"/>
        <v>0.08</v>
      </c>
      <c r="S146" s="60">
        <f t="shared" si="313"/>
        <v>0.08</v>
      </c>
      <c r="T146" s="60">
        <f t="shared" si="314"/>
        <v>0.08</v>
      </c>
      <c r="U146" s="60">
        <f t="shared" si="315"/>
        <v>0.08</v>
      </c>
      <c r="V146" s="60">
        <f t="shared" si="316"/>
        <v>0.08</v>
      </c>
      <c r="W146" s="60">
        <f t="shared" si="317"/>
        <v>0.08</v>
      </c>
      <c r="X146" s="60">
        <f t="shared" si="318"/>
        <v>0.08</v>
      </c>
      <c r="Y146" s="60">
        <f t="shared" si="319"/>
        <v>0.08</v>
      </c>
      <c r="Z146" s="60">
        <f t="shared" si="320"/>
        <v>0.08</v>
      </c>
      <c r="AA146" s="60">
        <f t="shared" si="321"/>
        <v>0.08</v>
      </c>
      <c r="AB146" s="60">
        <f t="shared" si="322"/>
        <v>0.08</v>
      </c>
      <c r="AC146" s="60">
        <f t="shared" si="323"/>
        <v>0.08</v>
      </c>
      <c r="AD146" s="60">
        <f t="shared" si="324"/>
        <v>0.08</v>
      </c>
      <c r="AE146" s="60">
        <f t="shared" si="325"/>
        <v>0.08</v>
      </c>
      <c r="AF146" s="60">
        <f t="shared" si="326"/>
        <v>0.08</v>
      </c>
      <c r="AG146" s="60">
        <f t="shared" si="327"/>
        <v>0.08</v>
      </c>
      <c r="AH146" s="60">
        <f t="shared" si="328"/>
        <v>0.08</v>
      </c>
      <c r="AI146" s="60">
        <f t="shared" si="329"/>
        <v>0.08</v>
      </c>
      <c r="AJ146" s="60">
        <f t="shared" si="330"/>
        <v>0.08</v>
      </c>
      <c r="AK146" s="60">
        <f t="shared" si="331"/>
        <v>0.08</v>
      </c>
      <c r="AL146" s="60">
        <f t="shared" si="332"/>
        <v>0.08</v>
      </c>
      <c r="AM146" s="60">
        <f t="shared" si="333"/>
        <v>0.08</v>
      </c>
      <c r="AN146" s="60">
        <f t="shared" si="334"/>
        <v>0.08</v>
      </c>
      <c r="AO146" s="60">
        <f t="shared" si="335"/>
        <v>0.08</v>
      </c>
      <c r="AP146" s="60">
        <f t="shared" si="336"/>
        <v>0.08</v>
      </c>
      <c r="AQ146" s="60">
        <f t="shared" si="337"/>
        <v>0.08</v>
      </c>
      <c r="AR146" s="60">
        <f t="shared" si="338"/>
        <v>0.08</v>
      </c>
      <c r="AS146" s="60">
        <f t="shared" si="339"/>
        <v>0.08</v>
      </c>
      <c r="AT146" s="60">
        <f t="shared" si="340"/>
        <v>0.08</v>
      </c>
      <c r="AU146" s="60">
        <f t="shared" si="341"/>
        <v>0.08</v>
      </c>
      <c r="AV146" s="60">
        <f t="shared" si="342"/>
        <v>0.08</v>
      </c>
      <c r="AW146" s="60">
        <f t="shared" si="343"/>
        <v>0.08</v>
      </c>
      <c r="AX146" s="60">
        <f t="shared" si="344"/>
        <v>0.08</v>
      </c>
    </row>
    <row r="147" spans="1:50" x14ac:dyDescent="0.25">
      <c r="A147" s="44" t="str">
        <f t="shared" si="304"/>
        <v>N_added_in_straw_Horses</v>
      </c>
      <c r="B147" s="2" t="s">
        <v>49</v>
      </c>
      <c r="C147" s="2" t="s">
        <v>173</v>
      </c>
      <c r="D147" s="2" t="s">
        <v>49</v>
      </c>
      <c r="E147" s="2" t="s">
        <v>82</v>
      </c>
      <c r="F147" s="2" t="s">
        <v>174</v>
      </c>
      <c r="G147" s="2"/>
      <c r="H147" s="2" t="s">
        <v>680</v>
      </c>
      <c r="I147" s="35"/>
      <c r="J147" s="60">
        <v>2</v>
      </c>
      <c r="K147" s="60">
        <f t="shared" si="305"/>
        <v>2</v>
      </c>
      <c r="L147" s="60">
        <f t="shared" si="306"/>
        <v>2</v>
      </c>
      <c r="M147" s="60">
        <f t="shared" si="307"/>
        <v>2</v>
      </c>
      <c r="N147" s="60">
        <f t="shared" si="308"/>
        <v>2</v>
      </c>
      <c r="O147" s="60">
        <f t="shared" si="309"/>
        <v>2</v>
      </c>
      <c r="P147" s="60">
        <f t="shared" si="310"/>
        <v>2</v>
      </c>
      <c r="Q147" s="60">
        <f t="shared" si="311"/>
        <v>2</v>
      </c>
      <c r="R147" s="60">
        <f t="shared" si="312"/>
        <v>2</v>
      </c>
      <c r="S147" s="60">
        <f t="shared" si="313"/>
        <v>2</v>
      </c>
      <c r="T147" s="60">
        <f t="shared" si="314"/>
        <v>2</v>
      </c>
      <c r="U147" s="60">
        <f t="shared" si="315"/>
        <v>2</v>
      </c>
      <c r="V147" s="60">
        <f t="shared" si="316"/>
        <v>2</v>
      </c>
      <c r="W147" s="60">
        <f t="shared" si="317"/>
        <v>2</v>
      </c>
      <c r="X147" s="60">
        <f t="shared" si="318"/>
        <v>2</v>
      </c>
      <c r="Y147" s="60">
        <f t="shared" si="319"/>
        <v>2</v>
      </c>
      <c r="Z147" s="60">
        <f t="shared" si="320"/>
        <v>2</v>
      </c>
      <c r="AA147" s="60">
        <f t="shared" si="321"/>
        <v>2</v>
      </c>
      <c r="AB147" s="60">
        <f t="shared" si="322"/>
        <v>2</v>
      </c>
      <c r="AC147" s="60">
        <f t="shared" si="323"/>
        <v>2</v>
      </c>
      <c r="AD147" s="60">
        <f t="shared" si="324"/>
        <v>2</v>
      </c>
      <c r="AE147" s="60">
        <f t="shared" si="325"/>
        <v>2</v>
      </c>
      <c r="AF147" s="60">
        <f t="shared" si="326"/>
        <v>2</v>
      </c>
      <c r="AG147" s="60">
        <f t="shared" si="327"/>
        <v>2</v>
      </c>
      <c r="AH147" s="60">
        <f t="shared" si="328"/>
        <v>2</v>
      </c>
      <c r="AI147" s="60">
        <f t="shared" si="329"/>
        <v>2</v>
      </c>
      <c r="AJ147" s="60">
        <f t="shared" si="330"/>
        <v>2</v>
      </c>
      <c r="AK147" s="60">
        <f t="shared" si="331"/>
        <v>2</v>
      </c>
      <c r="AL147" s="60">
        <f t="shared" si="332"/>
        <v>2</v>
      </c>
      <c r="AM147" s="60">
        <f t="shared" si="333"/>
        <v>2</v>
      </c>
      <c r="AN147" s="60">
        <f t="shared" si="334"/>
        <v>2</v>
      </c>
      <c r="AO147" s="60">
        <f t="shared" si="335"/>
        <v>2</v>
      </c>
      <c r="AP147" s="60">
        <f t="shared" si="336"/>
        <v>2</v>
      </c>
      <c r="AQ147" s="60">
        <f t="shared" si="337"/>
        <v>2</v>
      </c>
      <c r="AR147" s="60">
        <f t="shared" si="338"/>
        <v>2</v>
      </c>
      <c r="AS147" s="60">
        <f t="shared" si="339"/>
        <v>2</v>
      </c>
      <c r="AT147" s="60">
        <f t="shared" si="340"/>
        <v>2</v>
      </c>
      <c r="AU147" s="60">
        <f t="shared" si="341"/>
        <v>2</v>
      </c>
      <c r="AV147" s="60">
        <f t="shared" si="342"/>
        <v>2</v>
      </c>
      <c r="AW147" s="60">
        <f t="shared" si="343"/>
        <v>2</v>
      </c>
      <c r="AX147" s="60">
        <f t="shared" si="344"/>
        <v>2</v>
      </c>
    </row>
    <row r="148" spans="1:50" x14ac:dyDescent="0.25">
      <c r="A148" s="44" t="str">
        <f t="shared" si="304"/>
        <v>N_added_in_straw_Mules and asses</v>
      </c>
      <c r="B148" s="2" t="s">
        <v>49</v>
      </c>
      <c r="C148" s="2" t="s">
        <v>173</v>
      </c>
      <c r="D148" s="2" t="s">
        <v>49</v>
      </c>
      <c r="E148" s="2" t="s">
        <v>83</v>
      </c>
      <c r="F148" s="2" t="s">
        <v>174</v>
      </c>
      <c r="G148" s="2"/>
      <c r="H148" s="2" t="s">
        <v>680</v>
      </c>
      <c r="I148" s="35"/>
      <c r="J148" s="60">
        <v>2</v>
      </c>
      <c r="K148" s="60">
        <f t="shared" si="305"/>
        <v>2</v>
      </c>
      <c r="L148" s="60">
        <f t="shared" si="306"/>
        <v>2</v>
      </c>
      <c r="M148" s="60">
        <f t="shared" si="307"/>
        <v>2</v>
      </c>
      <c r="N148" s="60">
        <f t="shared" si="308"/>
        <v>2</v>
      </c>
      <c r="O148" s="60">
        <f t="shared" si="309"/>
        <v>2</v>
      </c>
      <c r="P148" s="60">
        <f t="shared" si="310"/>
        <v>2</v>
      </c>
      <c r="Q148" s="60">
        <f t="shared" si="311"/>
        <v>2</v>
      </c>
      <c r="R148" s="60">
        <f t="shared" si="312"/>
        <v>2</v>
      </c>
      <c r="S148" s="60">
        <f t="shared" si="313"/>
        <v>2</v>
      </c>
      <c r="T148" s="60">
        <f t="shared" si="314"/>
        <v>2</v>
      </c>
      <c r="U148" s="60">
        <f t="shared" si="315"/>
        <v>2</v>
      </c>
      <c r="V148" s="60">
        <f t="shared" si="316"/>
        <v>2</v>
      </c>
      <c r="W148" s="60">
        <f t="shared" si="317"/>
        <v>2</v>
      </c>
      <c r="X148" s="60">
        <f t="shared" si="318"/>
        <v>2</v>
      </c>
      <c r="Y148" s="60">
        <f t="shared" si="319"/>
        <v>2</v>
      </c>
      <c r="Z148" s="60">
        <f t="shared" si="320"/>
        <v>2</v>
      </c>
      <c r="AA148" s="60">
        <f t="shared" si="321"/>
        <v>2</v>
      </c>
      <c r="AB148" s="60">
        <f t="shared" si="322"/>
        <v>2</v>
      </c>
      <c r="AC148" s="60">
        <f t="shared" si="323"/>
        <v>2</v>
      </c>
      <c r="AD148" s="60">
        <f t="shared" si="324"/>
        <v>2</v>
      </c>
      <c r="AE148" s="60">
        <f t="shared" si="325"/>
        <v>2</v>
      </c>
      <c r="AF148" s="60">
        <f t="shared" si="326"/>
        <v>2</v>
      </c>
      <c r="AG148" s="60">
        <f t="shared" si="327"/>
        <v>2</v>
      </c>
      <c r="AH148" s="60">
        <f t="shared" si="328"/>
        <v>2</v>
      </c>
      <c r="AI148" s="60">
        <f t="shared" si="329"/>
        <v>2</v>
      </c>
      <c r="AJ148" s="60">
        <f t="shared" si="330"/>
        <v>2</v>
      </c>
      <c r="AK148" s="60">
        <f t="shared" si="331"/>
        <v>2</v>
      </c>
      <c r="AL148" s="60">
        <f t="shared" si="332"/>
        <v>2</v>
      </c>
      <c r="AM148" s="60">
        <f t="shared" si="333"/>
        <v>2</v>
      </c>
      <c r="AN148" s="60">
        <f t="shared" si="334"/>
        <v>2</v>
      </c>
      <c r="AO148" s="60">
        <f t="shared" si="335"/>
        <v>2</v>
      </c>
      <c r="AP148" s="60">
        <f t="shared" si="336"/>
        <v>2</v>
      </c>
      <c r="AQ148" s="60">
        <f t="shared" si="337"/>
        <v>2</v>
      </c>
      <c r="AR148" s="60">
        <f t="shared" si="338"/>
        <v>2</v>
      </c>
      <c r="AS148" s="60">
        <f t="shared" si="339"/>
        <v>2</v>
      </c>
      <c r="AT148" s="60">
        <f t="shared" si="340"/>
        <v>2</v>
      </c>
      <c r="AU148" s="60">
        <f t="shared" si="341"/>
        <v>2</v>
      </c>
      <c r="AV148" s="60">
        <f t="shared" si="342"/>
        <v>2</v>
      </c>
      <c r="AW148" s="60">
        <f t="shared" si="343"/>
        <v>2</v>
      </c>
      <c r="AX148" s="60">
        <f t="shared" si="344"/>
        <v>2</v>
      </c>
    </row>
    <row r="149" spans="1:50" x14ac:dyDescent="0.25">
      <c r="A149" s="44" t="str">
        <f t="shared" si="304"/>
        <v>N_added_in_straw_Laying hens</v>
      </c>
      <c r="B149" s="2" t="s">
        <v>49</v>
      </c>
      <c r="C149" s="2" t="s">
        <v>173</v>
      </c>
      <c r="D149" s="2" t="s">
        <v>49</v>
      </c>
      <c r="E149" s="2" t="s">
        <v>85</v>
      </c>
      <c r="F149" s="2" t="s">
        <v>174</v>
      </c>
      <c r="G149" s="2"/>
      <c r="H149" s="2" t="s">
        <v>561</v>
      </c>
      <c r="I149" s="35"/>
      <c r="J149" s="41">
        <v>0</v>
      </c>
      <c r="K149" s="60">
        <f t="shared" si="305"/>
        <v>0</v>
      </c>
      <c r="L149" s="60">
        <f t="shared" si="306"/>
        <v>0</v>
      </c>
      <c r="M149" s="60">
        <f t="shared" si="307"/>
        <v>0</v>
      </c>
      <c r="N149" s="60">
        <f t="shared" si="308"/>
        <v>0</v>
      </c>
      <c r="O149" s="60">
        <f t="shared" si="309"/>
        <v>0</v>
      </c>
      <c r="P149" s="60">
        <f t="shared" si="310"/>
        <v>0</v>
      </c>
      <c r="Q149" s="60">
        <f t="shared" si="311"/>
        <v>0</v>
      </c>
      <c r="R149" s="60">
        <f t="shared" si="312"/>
        <v>0</v>
      </c>
      <c r="S149" s="60">
        <f t="shared" si="313"/>
        <v>0</v>
      </c>
      <c r="T149" s="60">
        <f t="shared" si="314"/>
        <v>0</v>
      </c>
      <c r="U149" s="60">
        <f t="shared" si="315"/>
        <v>0</v>
      </c>
      <c r="V149" s="60">
        <f t="shared" si="316"/>
        <v>0</v>
      </c>
      <c r="W149" s="60">
        <f t="shared" si="317"/>
        <v>0</v>
      </c>
      <c r="X149" s="60">
        <f t="shared" si="318"/>
        <v>0</v>
      </c>
      <c r="Y149" s="60">
        <f t="shared" si="319"/>
        <v>0</v>
      </c>
      <c r="Z149" s="60">
        <f t="shared" si="320"/>
        <v>0</v>
      </c>
      <c r="AA149" s="60">
        <f t="shared" si="321"/>
        <v>0</v>
      </c>
      <c r="AB149" s="60">
        <f t="shared" si="322"/>
        <v>0</v>
      </c>
      <c r="AC149" s="60">
        <f t="shared" si="323"/>
        <v>0</v>
      </c>
      <c r="AD149" s="60">
        <f t="shared" si="324"/>
        <v>0</v>
      </c>
      <c r="AE149" s="60">
        <f t="shared" si="325"/>
        <v>0</v>
      </c>
      <c r="AF149" s="60">
        <f t="shared" si="326"/>
        <v>0</v>
      </c>
      <c r="AG149" s="60">
        <f t="shared" si="327"/>
        <v>0</v>
      </c>
      <c r="AH149" s="60">
        <f t="shared" si="328"/>
        <v>0</v>
      </c>
      <c r="AI149" s="60">
        <f t="shared" si="329"/>
        <v>0</v>
      </c>
      <c r="AJ149" s="60">
        <f t="shared" si="330"/>
        <v>0</v>
      </c>
      <c r="AK149" s="60">
        <f t="shared" si="331"/>
        <v>0</v>
      </c>
      <c r="AL149" s="60">
        <f t="shared" si="332"/>
        <v>0</v>
      </c>
      <c r="AM149" s="60">
        <f t="shared" si="333"/>
        <v>0</v>
      </c>
      <c r="AN149" s="60">
        <f t="shared" si="334"/>
        <v>0</v>
      </c>
      <c r="AO149" s="60">
        <f t="shared" si="335"/>
        <v>0</v>
      </c>
      <c r="AP149" s="60">
        <f t="shared" si="336"/>
        <v>0</v>
      </c>
      <c r="AQ149" s="60">
        <f t="shared" si="337"/>
        <v>0</v>
      </c>
      <c r="AR149" s="60">
        <f t="shared" si="338"/>
        <v>0</v>
      </c>
      <c r="AS149" s="60">
        <f t="shared" si="339"/>
        <v>0</v>
      </c>
      <c r="AT149" s="60">
        <f t="shared" si="340"/>
        <v>0</v>
      </c>
      <c r="AU149" s="60">
        <f t="shared" si="341"/>
        <v>0</v>
      </c>
      <c r="AV149" s="60">
        <f t="shared" si="342"/>
        <v>0</v>
      </c>
      <c r="AW149" s="60">
        <f t="shared" si="343"/>
        <v>0</v>
      </c>
      <c r="AX149" s="60">
        <f t="shared" si="344"/>
        <v>0</v>
      </c>
    </row>
    <row r="150" spans="1:50" x14ac:dyDescent="0.25">
      <c r="A150" s="44" t="str">
        <f t="shared" si="304"/>
        <v>N_added_in_straw_Broilers</v>
      </c>
      <c r="B150" s="2" t="s">
        <v>49</v>
      </c>
      <c r="C150" s="2" t="s">
        <v>173</v>
      </c>
      <c r="D150" s="2" t="s">
        <v>49</v>
      </c>
      <c r="E150" s="2" t="s">
        <v>84</v>
      </c>
      <c r="F150" s="2" t="s">
        <v>174</v>
      </c>
      <c r="G150" s="2"/>
      <c r="H150" s="2" t="s">
        <v>561</v>
      </c>
      <c r="I150" s="35"/>
      <c r="J150" s="41">
        <v>0</v>
      </c>
      <c r="K150" s="60">
        <f t="shared" si="305"/>
        <v>0</v>
      </c>
      <c r="L150" s="60">
        <f t="shared" si="306"/>
        <v>0</v>
      </c>
      <c r="M150" s="60">
        <f t="shared" si="307"/>
        <v>0</v>
      </c>
      <c r="N150" s="60">
        <f t="shared" si="308"/>
        <v>0</v>
      </c>
      <c r="O150" s="60">
        <f t="shared" si="309"/>
        <v>0</v>
      </c>
      <c r="P150" s="60">
        <f t="shared" si="310"/>
        <v>0</v>
      </c>
      <c r="Q150" s="60">
        <f t="shared" si="311"/>
        <v>0</v>
      </c>
      <c r="R150" s="60">
        <f t="shared" si="312"/>
        <v>0</v>
      </c>
      <c r="S150" s="60">
        <f t="shared" si="313"/>
        <v>0</v>
      </c>
      <c r="T150" s="60">
        <f t="shared" si="314"/>
        <v>0</v>
      </c>
      <c r="U150" s="60">
        <f t="shared" si="315"/>
        <v>0</v>
      </c>
      <c r="V150" s="60">
        <f t="shared" si="316"/>
        <v>0</v>
      </c>
      <c r="W150" s="60">
        <f t="shared" si="317"/>
        <v>0</v>
      </c>
      <c r="X150" s="60">
        <f t="shared" si="318"/>
        <v>0</v>
      </c>
      <c r="Y150" s="60">
        <f t="shared" si="319"/>
        <v>0</v>
      </c>
      <c r="Z150" s="60">
        <f t="shared" si="320"/>
        <v>0</v>
      </c>
      <c r="AA150" s="60">
        <f t="shared" si="321"/>
        <v>0</v>
      </c>
      <c r="AB150" s="60">
        <f t="shared" si="322"/>
        <v>0</v>
      </c>
      <c r="AC150" s="60">
        <f t="shared" si="323"/>
        <v>0</v>
      </c>
      <c r="AD150" s="60">
        <f t="shared" si="324"/>
        <v>0</v>
      </c>
      <c r="AE150" s="60">
        <f t="shared" si="325"/>
        <v>0</v>
      </c>
      <c r="AF150" s="60">
        <f t="shared" si="326"/>
        <v>0</v>
      </c>
      <c r="AG150" s="60">
        <f t="shared" si="327"/>
        <v>0</v>
      </c>
      <c r="AH150" s="60">
        <f t="shared" si="328"/>
        <v>0</v>
      </c>
      <c r="AI150" s="60">
        <f t="shared" si="329"/>
        <v>0</v>
      </c>
      <c r="AJ150" s="60">
        <f t="shared" si="330"/>
        <v>0</v>
      </c>
      <c r="AK150" s="60">
        <f t="shared" si="331"/>
        <v>0</v>
      </c>
      <c r="AL150" s="60">
        <f t="shared" si="332"/>
        <v>0</v>
      </c>
      <c r="AM150" s="60">
        <f t="shared" si="333"/>
        <v>0</v>
      </c>
      <c r="AN150" s="60">
        <f t="shared" si="334"/>
        <v>0</v>
      </c>
      <c r="AO150" s="60">
        <f t="shared" si="335"/>
        <v>0</v>
      </c>
      <c r="AP150" s="60">
        <f t="shared" si="336"/>
        <v>0</v>
      </c>
      <c r="AQ150" s="60">
        <f t="shared" si="337"/>
        <v>0</v>
      </c>
      <c r="AR150" s="60">
        <f t="shared" si="338"/>
        <v>0</v>
      </c>
      <c r="AS150" s="60">
        <f t="shared" si="339"/>
        <v>0</v>
      </c>
      <c r="AT150" s="60">
        <f t="shared" si="340"/>
        <v>0</v>
      </c>
      <c r="AU150" s="60">
        <f t="shared" si="341"/>
        <v>0</v>
      </c>
      <c r="AV150" s="60">
        <f t="shared" si="342"/>
        <v>0</v>
      </c>
      <c r="AW150" s="60">
        <f t="shared" si="343"/>
        <v>0</v>
      </c>
      <c r="AX150" s="60">
        <f t="shared" si="344"/>
        <v>0</v>
      </c>
    </row>
    <row r="151" spans="1:50" x14ac:dyDescent="0.25">
      <c r="A151" s="44" t="str">
        <f t="shared" si="304"/>
        <v>N_added_in_straw_Turkeys</v>
      </c>
      <c r="B151" s="2" t="s">
        <v>49</v>
      </c>
      <c r="C151" s="2" t="s">
        <v>173</v>
      </c>
      <c r="D151" s="2" t="s">
        <v>49</v>
      </c>
      <c r="E151" s="2" t="s">
        <v>87</v>
      </c>
      <c r="F151" s="2" t="s">
        <v>174</v>
      </c>
      <c r="G151" s="2"/>
      <c r="H151" s="2" t="s">
        <v>561</v>
      </c>
      <c r="I151" s="35"/>
      <c r="J151" s="41">
        <v>0</v>
      </c>
      <c r="K151" s="60">
        <f t="shared" si="305"/>
        <v>0</v>
      </c>
      <c r="L151" s="60">
        <f t="shared" si="306"/>
        <v>0</v>
      </c>
      <c r="M151" s="60">
        <f t="shared" si="307"/>
        <v>0</v>
      </c>
      <c r="N151" s="60">
        <f t="shared" si="308"/>
        <v>0</v>
      </c>
      <c r="O151" s="60">
        <f t="shared" si="309"/>
        <v>0</v>
      </c>
      <c r="P151" s="60">
        <f t="shared" si="310"/>
        <v>0</v>
      </c>
      <c r="Q151" s="60">
        <f t="shared" si="311"/>
        <v>0</v>
      </c>
      <c r="R151" s="60">
        <f t="shared" si="312"/>
        <v>0</v>
      </c>
      <c r="S151" s="60">
        <f t="shared" si="313"/>
        <v>0</v>
      </c>
      <c r="T151" s="60">
        <f t="shared" si="314"/>
        <v>0</v>
      </c>
      <c r="U151" s="60">
        <f t="shared" si="315"/>
        <v>0</v>
      </c>
      <c r="V151" s="60">
        <f t="shared" si="316"/>
        <v>0</v>
      </c>
      <c r="W151" s="60">
        <f t="shared" si="317"/>
        <v>0</v>
      </c>
      <c r="X151" s="60">
        <f t="shared" si="318"/>
        <v>0</v>
      </c>
      <c r="Y151" s="60">
        <f t="shared" si="319"/>
        <v>0</v>
      </c>
      <c r="Z151" s="60">
        <f t="shared" si="320"/>
        <v>0</v>
      </c>
      <c r="AA151" s="60">
        <f t="shared" si="321"/>
        <v>0</v>
      </c>
      <c r="AB151" s="60">
        <f t="shared" si="322"/>
        <v>0</v>
      </c>
      <c r="AC151" s="60">
        <f t="shared" si="323"/>
        <v>0</v>
      </c>
      <c r="AD151" s="60">
        <f t="shared" si="324"/>
        <v>0</v>
      </c>
      <c r="AE151" s="60">
        <f t="shared" si="325"/>
        <v>0</v>
      </c>
      <c r="AF151" s="60">
        <f t="shared" si="326"/>
        <v>0</v>
      </c>
      <c r="AG151" s="60">
        <f t="shared" si="327"/>
        <v>0</v>
      </c>
      <c r="AH151" s="60">
        <f t="shared" si="328"/>
        <v>0</v>
      </c>
      <c r="AI151" s="60">
        <f t="shared" si="329"/>
        <v>0</v>
      </c>
      <c r="AJ151" s="60">
        <f t="shared" si="330"/>
        <v>0</v>
      </c>
      <c r="AK151" s="60">
        <f t="shared" si="331"/>
        <v>0</v>
      </c>
      <c r="AL151" s="60">
        <f t="shared" si="332"/>
        <v>0</v>
      </c>
      <c r="AM151" s="60">
        <f t="shared" si="333"/>
        <v>0</v>
      </c>
      <c r="AN151" s="60">
        <f t="shared" si="334"/>
        <v>0</v>
      </c>
      <c r="AO151" s="60">
        <f t="shared" si="335"/>
        <v>0</v>
      </c>
      <c r="AP151" s="60">
        <f t="shared" si="336"/>
        <v>0</v>
      </c>
      <c r="AQ151" s="60">
        <f t="shared" si="337"/>
        <v>0</v>
      </c>
      <c r="AR151" s="60">
        <f t="shared" si="338"/>
        <v>0</v>
      </c>
      <c r="AS151" s="60">
        <f t="shared" si="339"/>
        <v>0</v>
      </c>
      <c r="AT151" s="60">
        <f t="shared" si="340"/>
        <v>0</v>
      </c>
      <c r="AU151" s="60">
        <f t="shared" si="341"/>
        <v>0</v>
      </c>
      <c r="AV151" s="60">
        <f t="shared" si="342"/>
        <v>0</v>
      </c>
      <c r="AW151" s="60">
        <f t="shared" si="343"/>
        <v>0</v>
      </c>
      <c r="AX151" s="60">
        <f t="shared" si="344"/>
        <v>0</v>
      </c>
    </row>
    <row r="152" spans="1:50" x14ac:dyDescent="0.25">
      <c r="A152" s="44" t="str">
        <f t="shared" si="304"/>
        <v>N_added_in_straw_Other poultry (ducks)</v>
      </c>
      <c r="B152" s="2" t="s">
        <v>49</v>
      </c>
      <c r="C152" s="2" t="s">
        <v>173</v>
      </c>
      <c r="D152" s="2" t="s">
        <v>49</v>
      </c>
      <c r="E152" s="2" t="s">
        <v>90</v>
      </c>
      <c r="F152" s="2" t="s">
        <v>174</v>
      </c>
      <c r="G152" s="2"/>
      <c r="H152" s="2" t="s">
        <v>561</v>
      </c>
      <c r="I152" s="35"/>
      <c r="J152" s="41">
        <v>0</v>
      </c>
      <c r="K152" s="60">
        <f t="shared" si="305"/>
        <v>0</v>
      </c>
      <c r="L152" s="60">
        <f t="shared" si="306"/>
        <v>0</v>
      </c>
      <c r="M152" s="60">
        <f t="shared" si="307"/>
        <v>0</v>
      </c>
      <c r="N152" s="60">
        <f t="shared" si="308"/>
        <v>0</v>
      </c>
      <c r="O152" s="60">
        <f t="shared" si="309"/>
        <v>0</v>
      </c>
      <c r="P152" s="60">
        <f t="shared" si="310"/>
        <v>0</v>
      </c>
      <c r="Q152" s="60">
        <f t="shared" si="311"/>
        <v>0</v>
      </c>
      <c r="R152" s="60">
        <f t="shared" si="312"/>
        <v>0</v>
      </c>
      <c r="S152" s="60">
        <f t="shared" si="313"/>
        <v>0</v>
      </c>
      <c r="T152" s="60">
        <f t="shared" si="314"/>
        <v>0</v>
      </c>
      <c r="U152" s="60">
        <f t="shared" si="315"/>
        <v>0</v>
      </c>
      <c r="V152" s="60">
        <f t="shared" si="316"/>
        <v>0</v>
      </c>
      <c r="W152" s="60">
        <f t="shared" si="317"/>
        <v>0</v>
      </c>
      <c r="X152" s="60">
        <f t="shared" si="318"/>
        <v>0</v>
      </c>
      <c r="Y152" s="60">
        <f t="shared" si="319"/>
        <v>0</v>
      </c>
      <c r="Z152" s="60">
        <f t="shared" si="320"/>
        <v>0</v>
      </c>
      <c r="AA152" s="60">
        <f t="shared" si="321"/>
        <v>0</v>
      </c>
      <c r="AB152" s="60">
        <f t="shared" si="322"/>
        <v>0</v>
      </c>
      <c r="AC152" s="60">
        <f t="shared" si="323"/>
        <v>0</v>
      </c>
      <c r="AD152" s="60">
        <f t="shared" si="324"/>
        <v>0</v>
      </c>
      <c r="AE152" s="60">
        <f t="shared" si="325"/>
        <v>0</v>
      </c>
      <c r="AF152" s="60">
        <f t="shared" si="326"/>
        <v>0</v>
      </c>
      <c r="AG152" s="60">
        <f t="shared" si="327"/>
        <v>0</v>
      </c>
      <c r="AH152" s="60">
        <f t="shared" si="328"/>
        <v>0</v>
      </c>
      <c r="AI152" s="60">
        <f t="shared" si="329"/>
        <v>0</v>
      </c>
      <c r="AJ152" s="60">
        <f t="shared" si="330"/>
        <v>0</v>
      </c>
      <c r="AK152" s="60">
        <f t="shared" si="331"/>
        <v>0</v>
      </c>
      <c r="AL152" s="60">
        <f t="shared" si="332"/>
        <v>0</v>
      </c>
      <c r="AM152" s="60">
        <f t="shared" si="333"/>
        <v>0</v>
      </c>
      <c r="AN152" s="60">
        <f t="shared" si="334"/>
        <v>0</v>
      </c>
      <c r="AO152" s="60">
        <f t="shared" si="335"/>
        <v>0</v>
      </c>
      <c r="AP152" s="60">
        <f t="shared" si="336"/>
        <v>0</v>
      </c>
      <c r="AQ152" s="60">
        <f t="shared" si="337"/>
        <v>0</v>
      </c>
      <c r="AR152" s="60">
        <f t="shared" si="338"/>
        <v>0</v>
      </c>
      <c r="AS152" s="60">
        <f t="shared" si="339"/>
        <v>0</v>
      </c>
      <c r="AT152" s="60">
        <f t="shared" si="340"/>
        <v>0</v>
      </c>
      <c r="AU152" s="60">
        <f t="shared" si="341"/>
        <v>0</v>
      </c>
      <c r="AV152" s="60">
        <f t="shared" si="342"/>
        <v>0</v>
      </c>
      <c r="AW152" s="60">
        <f t="shared" si="343"/>
        <v>0</v>
      </c>
      <c r="AX152" s="60">
        <f t="shared" si="344"/>
        <v>0</v>
      </c>
    </row>
    <row r="153" spans="1:50" x14ac:dyDescent="0.25">
      <c r="A153" s="44" t="str">
        <f t="shared" si="304"/>
        <v>N_added_in_straw_Other poultry (geese)</v>
      </c>
      <c r="B153" s="2" t="s">
        <v>49</v>
      </c>
      <c r="C153" s="2" t="s">
        <v>173</v>
      </c>
      <c r="D153" s="2" t="s">
        <v>49</v>
      </c>
      <c r="E153" s="2" t="s">
        <v>88</v>
      </c>
      <c r="F153" s="2" t="s">
        <v>174</v>
      </c>
      <c r="G153" s="2"/>
      <c r="H153" s="2" t="s">
        <v>561</v>
      </c>
      <c r="I153" s="35"/>
      <c r="J153" s="41">
        <v>0</v>
      </c>
      <c r="K153" s="60">
        <f t="shared" si="305"/>
        <v>0</v>
      </c>
      <c r="L153" s="60">
        <f t="shared" si="306"/>
        <v>0</v>
      </c>
      <c r="M153" s="60">
        <f t="shared" si="307"/>
        <v>0</v>
      </c>
      <c r="N153" s="60">
        <f t="shared" si="308"/>
        <v>0</v>
      </c>
      <c r="O153" s="60">
        <f t="shared" si="309"/>
        <v>0</v>
      </c>
      <c r="P153" s="60">
        <f t="shared" si="310"/>
        <v>0</v>
      </c>
      <c r="Q153" s="60">
        <f t="shared" si="311"/>
        <v>0</v>
      </c>
      <c r="R153" s="60">
        <f t="shared" si="312"/>
        <v>0</v>
      </c>
      <c r="S153" s="60">
        <f t="shared" si="313"/>
        <v>0</v>
      </c>
      <c r="T153" s="60">
        <f t="shared" si="314"/>
        <v>0</v>
      </c>
      <c r="U153" s="60">
        <f t="shared" si="315"/>
        <v>0</v>
      </c>
      <c r="V153" s="60">
        <f t="shared" si="316"/>
        <v>0</v>
      </c>
      <c r="W153" s="60">
        <f t="shared" si="317"/>
        <v>0</v>
      </c>
      <c r="X153" s="60">
        <f t="shared" si="318"/>
        <v>0</v>
      </c>
      <c r="Y153" s="60">
        <f t="shared" si="319"/>
        <v>0</v>
      </c>
      <c r="Z153" s="60">
        <f t="shared" si="320"/>
        <v>0</v>
      </c>
      <c r="AA153" s="60">
        <f t="shared" si="321"/>
        <v>0</v>
      </c>
      <c r="AB153" s="60">
        <f t="shared" si="322"/>
        <v>0</v>
      </c>
      <c r="AC153" s="60">
        <f t="shared" si="323"/>
        <v>0</v>
      </c>
      <c r="AD153" s="60">
        <f t="shared" si="324"/>
        <v>0</v>
      </c>
      <c r="AE153" s="60">
        <f t="shared" si="325"/>
        <v>0</v>
      </c>
      <c r="AF153" s="60">
        <f t="shared" si="326"/>
        <v>0</v>
      </c>
      <c r="AG153" s="60">
        <f t="shared" si="327"/>
        <v>0</v>
      </c>
      <c r="AH153" s="60">
        <f t="shared" si="328"/>
        <v>0</v>
      </c>
      <c r="AI153" s="60">
        <f t="shared" si="329"/>
        <v>0</v>
      </c>
      <c r="AJ153" s="60">
        <f t="shared" si="330"/>
        <v>0</v>
      </c>
      <c r="AK153" s="60">
        <f t="shared" si="331"/>
        <v>0</v>
      </c>
      <c r="AL153" s="60">
        <f t="shared" si="332"/>
        <v>0</v>
      </c>
      <c r="AM153" s="60">
        <f t="shared" si="333"/>
        <v>0</v>
      </c>
      <c r="AN153" s="60">
        <f t="shared" si="334"/>
        <v>0</v>
      </c>
      <c r="AO153" s="60">
        <f t="shared" si="335"/>
        <v>0</v>
      </c>
      <c r="AP153" s="60">
        <f t="shared" si="336"/>
        <v>0</v>
      </c>
      <c r="AQ153" s="60">
        <f t="shared" si="337"/>
        <v>0</v>
      </c>
      <c r="AR153" s="60">
        <f t="shared" si="338"/>
        <v>0</v>
      </c>
      <c r="AS153" s="60">
        <f t="shared" si="339"/>
        <v>0</v>
      </c>
      <c r="AT153" s="60">
        <f t="shared" si="340"/>
        <v>0</v>
      </c>
      <c r="AU153" s="60">
        <f t="shared" si="341"/>
        <v>0</v>
      </c>
      <c r="AV153" s="60">
        <f t="shared" si="342"/>
        <v>0</v>
      </c>
      <c r="AW153" s="60">
        <f t="shared" si="343"/>
        <v>0</v>
      </c>
      <c r="AX153" s="60">
        <f t="shared" si="344"/>
        <v>0</v>
      </c>
    </row>
    <row r="154" spans="1:50" x14ac:dyDescent="0.25">
      <c r="A154" s="44" t="str">
        <f t="shared" si="304"/>
        <v>N_added_in_straw_Other animals (fur animals)</v>
      </c>
      <c r="B154" s="2" t="s">
        <v>49</v>
      </c>
      <c r="C154" s="2" t="s">
        <v>173</v>
      </c>
      <c r="D154" s="2" t="s">
        <v>49</v>
      </c>
      <c r="E154" s="2" t="s">
        <v>108</v>
      </c>
      <c r="F154" s="2" t="s">
        <v>174</v>
      </c>
      <c r="G154" s="2"/>
      <c r="H154" s="2" t="s">
        <v>561</v>
      </c>
      <c r="I154" s="35"/>
      <c r="J154" s="41">
        <v>0</v>
      </c>
      <c r="K154" s="60">
        <f t="shared" si="305"/>
        <v>0</v>
      </c>
      <c r="L154" s="60">
        <f t="shared" si="306"/>
        <v>0</v>
      </c>
      <c r="M154" s="60">
        <f t="shared" si="307"/>
        <v>0</v>
      </c>
      <c r="N154" s="60">
        <f t="shared" si="308"/>
        <v>0</v>
      </c>
      <c r="O154" s="60">
        <f t="shared" si="309"/>
        <v>0</v>
      </c>
      <c r="P154" s="60">
        <f t="shared" si="310"/>
        <v>0</v>
      </c>
      <c r="Q154" s="60">
        <f t="shared" si="311"/>
        <v>0</v>
      </c>
      <c r="R154" s="60">
        <f t="shared" si="312"/>
        <v>0</v>
      </c>
      <c r="S154" s="60">
        <f t="shared" si="313"/>
        <v>0</v>
      </c>
      <c r="T154" s="60">
        <f t="shared" si="314"/>
        <v>0</v>
      </c>
      <c r="U154" s="60">
        <f t="shared" si="315"/>
        <v>0</v>
      </c>
      <c r="V154" s="60">
        <f t="shared" si="316"/>
        <v>0</v>
      </c>
      <c r="W154" s="60">
        <f t="shared" si="317"/>
        <v>0</v>
      </c>
      <c r="X154" s="60">
        <f t="shared" si="318"/>
        <v>0</v>
      </c>
      <c r="Y154" s="60">
        <f t="shared" si="319"/>
        <v>0</v>
      </c>
      <c r="Z154" s="60">
        <f t="shared" si="320"/>
        <v>0</v>
      </c>
      <c r="AA154" s="60">
        <f t="shared" si="321"/>
        <v>0</v>
      </c>
      <c r="AB154" s="60">
        <f t="shared" si="322"/>
        <v>0</v>
      </c>
      <c r="AC154" s="60">
        <f t="shared" si="323"/>
        <v>0</v>
      </c>
      <c r="AD154" s="60">
        <f t="shared" si="324"/>
        <v>0</v>
      </c>
      <c r="AE154" s="60">
        <f t="shared" si="325"/>
        <v>0</v>
      </c>
      <c r="AF154" s="60">
        <f t="shared" si="326"/>
        <v>0</v>
      </c>
      <c r="AG154" s="60">
        <f t="shared" si="327"/>
        <v>0</v>
      </c>
      <c r="AH154" s="60">
        <f t="shared" si="328"/>
        <v>0</v>
      </c>
      <c r="AI154" s="60">
        <f t="shared" si="329"/>
        <v>0</v>
      </c>
      <c r="AJ154" s="60">
        <f t="shared" si="330"/>
        <v>0</v>
      </c>
      <c r="AK154" s="60">
        <f t="shared" si="331"/>
        <v>0</v>
      </c>
      <c r="AL154" s="60">
        <f t="shared" si="332"/>
        <v>0</v>
      </c>
      <c r="AM154" s="60">
        <f t="shared" si="333"/>
        <v>0</v>
      </c>
      <c r="AN154" s="60">
        <f t="shared" si="334"/>
        <v>0</v>
      </c>
      <c r="AO154" s="60">
        <f t="shared" si="335"/>
        <v>0</v>
      </c>
      <c r="AP154" s="60">
        <f t="shared" si="336"/>
        <v>0</v>
      </c>
      <c r="AQ154" s="60">
        <f t="shared" si="337"/>
        <v>0</v>
      </c>
      <c r="AR154" s="60">
        <f t="shared" si="338"/>
        <v>0</v>
      </c>
      <c r="AS154" s="60">
        <f t="shared" si="339"/>
        <v>0</v>
      </c>
      <c r="AT154" s="60">
        <f t="shared" si="340"/>
        <v>0</v>
      </c>
      <c r="AU154" s="60">
        <f t="shared" si="341"/>
        <v>0</v>
      </c>
      <c r="AV154" s="60">
        <f t="shared" si="342"/>
        <v>0</v>
      </c>
      <c r="AW154" s="60">
        <f t="shared" si="343"/>
        <v>0</v>
      </c>
      <c r="AX154" s="60">
        <f t="shared" si="344"/>
        <v>0</v>
      </c>
    </row>
    <row r="155" spans="1:50" x14ac:dyDescent="0.25">
      <c r="A155" s="18" t="s">
        <v>175</v>
      </c>
      <c r="B155" s="18"/>
      <c r="C155" s="142"/>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row>
    <row r="156" spans="1:50" x14ac:dyDescent="0.25">
      <c r="A156" s="44" t="str">
        <f t="shared" ref="A156:A172" si="345">C156&amp;"_"&amp;E156</f>
        <v>EF_NH3_house_slurry_Dairy cattle</v>
      </c>
      <c r="B156" s="2" t="s">
        <v>49</v>
      </c>
      <c r="C156" s="2" t="s">
        <v>178</v>
      </c>
      <c r="D156" s="2" t="s">
        <v>252</v>
      </c>
      <c r="E156" s="2" t="s">
        <v>75</v>
      </c>
      <c r="F156" s="2" t="s">
        <v>366</v>
      </c>
      <c r="G156" s="2"/>
      <c r="H156" s="2" t="s">
        <v>679</v>
      </c>
      <c r="I156" s="12"/>
      <c r="J156" s="60">
        <v>0.24</v>
      </c>
      <c r="K156" s="60">
        <f t="shared" ref="K156:K172" si="346">J156</f>
        <v>0.24</v>
      </c>
      <c r="L156" s="60">
        <f t="shared" ref="L156:L172" si="347">K156</f>
        <v>0.24</v>
      </c>
      <c r="M156" s="60">
        <f t="shared" ref="M156:M172" si="348">L156</f>
        <v>0.24</v>
      </c>
      <c r="N156" s="60">
        <f t="shared" ref="N156:N172" si="349">M156</f>
        <v>0.24</v>
      </c>
      <c r="O156" s="60">
        <f t="shared" ref="O156:O172" si="350">N156</f>
        <v>0.24</v>
      </c>
      <c r="P156" s="60">
        <f t="shared" ref="P156:P172" si="351">O156</f>
        <v>0.24</v>
      </c>
      <c r="Q156" s="60">
        <f t="shared" ref="Q156:Q172" si="352">P156</f>
        <v>0.24</v>
      </c>
      <c r="R156" s="60">
        <f t="shared" ref="R156:R172" si="353">Q156</f>
        <v>0.24</v>
      </c>
      <c r="S156" s="60">
        <f t="shared" ref="S156:S172" si="354">R156</f>
        <v>0.24</v>
      </c>
      <c r="T156" s="60">
        <f t="shared" ref="T156:T172" si="355">S156</f>
        <v>0.24</v>
      </c>
      <c r="U156" s="60">
        <f t="shared" ref="U156:U172" si="356">T156</f>
        <v>0.24</v>
      </c>
      <c r="V156" s="60">
        <f t="shared" ref="V156:V172" si="357">U156</f>
        <v>0.24</v>
      </c>
      <c r="W156" s="60">
        <f t="shared" ref="W156:W172" si="358">V156</f>
        <v>0.24</v>
      </c>
      <c r="X156" s="60">
        <f t="shared" ref="X156:X172" si="359">W156</f>
        <v>0.24</v>
      </c>
      <c r="Y156" s="60">
        <f t="shared" ref="Y156:Y172" si="360">X156</f>
        <v>0.24</v>
      </c>
      <c r="Z156" s="60">
        <f t="shared" ref="Z156:Z172" si="361">Y156</f>
        <v>0.24</v>
      </c>
      <c r="AA156" s="60">
        <f t="shared" ref="AA156:AA172" si="362">Z156</f>
        <v>0.24</v>
      </c>
      <c r="AB156" s="60">
        <f t="shared" ref="AB156:AB172" si="363">AA156</f>
        <v>0.24</v>
      </c>
      <c r="AC156" s="60">
        <f t="shared" ref="AC156:AC172" si="364">AB156</f>
        <v>0.24</v>
      </c>
      <c r="AD156" s="60">
        <f t="shared" ref="AD156:AD172" si="365">AC156</f>
        <v>0.24</v>
      </c>
      <c r="AE156" s="60">
        <f t="shared" ref="AE156:AE172" si="366">AD156</f>
        <v>0.24</v>
      </c>
      <c r="AF156" s="60">
        <f t="shared" ref="AF156:AF172" si="367">AE156</f>
        <v>0.24</v>
      </c>
      <c r="AG156" s="60">
        <f t="shared" ref="AG156:AG172" si="368">AF156</f>
        <v>0.24</v>
      </c>
      <c r="AH156" s="60">
        <f t="shared" ref="AH156:AH172" si="369">AG156</f>
        <v>0.24</v>
      </c>
      <c r="AI156" s="60">
        <f t="shared" ref="AI156:AI172" si="370">AH156</f>
        <v>0.24</v>
      </c>
      <c r="AJ156" s="60">
        <f t="shared" ref="AJ156:AJ172" si="371">AI156</f>
        <v>0.24</v>
      </c>
      <c r="AK156" s="60">
        <f t="shared" ref="AK156:AK172" si="372">AJ156</f>
        <v>0.24</v>
      </c>
      <c r="AL156" s="60">
        <f t="shared" ref="AL156:AL172" si="373">AK156</f>
        <v>0.24</v>
      </c>
      <c r="AM156" s="60">
        <f t="shared" ref="AM156:AM172" si="374">AL156</f>
        <v>0.24</v>
      </c>
      <c r="AN156" s="60">
        <f t="shared" ref="AN156:AN172" si="375">AM156</f>
        <v>0.24</v>
      </c>
      <c r="AO156" s="60">
        <f t="shared" ref="AO156:AO172" si="376">AN156</f>
        <v>0.24</v>
      </c>
      <c r="AP156" s="60">
        <f t="shared" ref="AP156:AP172" si="377">AO156</f>
        <v>0.24</v>
      </c>
      <c r="AQ156" s="60">
        <f t="shared" ref="AQ156:AQ172" si="378">AP156</f>
        <v>0.24</v>
      </c>
      <c r="AR156" s="60">
        <f t="shared" ref="AR156:AR172" si="379">AQ156</f>
        <v>0.24</v>
      </c>
      <c r="AS156" s="60">
        <f t="shared" ref="AS156:AS172" si="380">AR156</f>
        <v>0.24</v>
      </c>
      <c r="AT156" s="60">
        <f t="shared" ref="AT156:AT172" si="381">AS156</f>
        <v>0.24</v>
      </c>
      <c r="AU156" s="60">
        <f t="shared" ref="AU156:AU172" si="382">AT156</f>
        <v>0.24</v>
      </c>
      <c r="AV156" s="60">
        <f t="shared" ref="AV156:AV172" si="383">AU156</f>
        <v>0.24</v>
      </c>
      <c r="AW156" s="60">
        <f t="shared" ref="AW156:AW172" si="384">AV156</f>
        <v>0.24</v>
      </c>
      <c r="AX156" s="60">
        <f t="shared" ref="AX156:AX172" si="385">AW156</f>
        <v>0.24</v>
      </c>
    </row>
    <row r="157" spans="1:50" x14ac:dyDescent="0.25">
      <c r="A157" s="44" t="str">
        <f t="shared" ref="A157" si="386">C157&amp;"_"&amp;E157</f>
        <v>EF_NH3_house_slurry_Dairy cattle_tied housing</v>
      </c>
      <c r="B157" s="2" t="s">
        <v>49</v>
      </c>
      <c r="C157" s="2" t="s">
        <v>178</v>
      </c>
      <c r="D157" s="2" t="s">
        <v>252</v>
      </c>
      <c r="E157" s="2" t="s">
        <v>617</v>
      </c>
      <c r="F157" s="2" t="s">
        <v>366</v>
      </c>
      <c r="G157" s="2"/>
      <c r="H157" s="2" t="s">
        <v>679</v>
      </c>
      <c r="I157" s="12"/>
      <c r="J157" s="60">
        <v>0.09</v>
      </c>
      <c r="K157" s="60">
        <f t="shared" ref="K157" si="387">J157</f>
        <v>0.09</v>
      </c>
      <c r="L157" s="60">
        <f t="shared" ref="L157" si="388">K157</f>
        <v>0.09</v>
      </c>
      <c r="M157" s="60">
        <f t="shared" ref="M157" si="389">L157</f>
        <v>0.09</v>
      </c>
      <c r="N157" s="60">
        <f t="shared" ref="N157" si="390">M157</f>
        <v>0.09</v>
      </c>
      <c r="O157" s="60">
        <f t="shared" ref="O157" si="391">N157</f>
        <v>0.09</v>
      </c>
      <c r="P157" s="60">
        <f t="shared" ref="P157" si="392">O157</f>
        <v>0.09</v>
      </c>
      <c r="Q157" s="60">
        <f t="shared" ref="Q157" si="393">P157</f>
        <v>0.09</v>
      </c>
      <c r="R157" s="60">
        <f t="shared" ref="R157" si="394">Q157</f>
        <v>0.09</v>
      </c>
      <c r="S157" s="60">
        <f t="shared" ref="S157" si="395">R157</f>
        <v>0.09</v>
      </c>
      <c r="T157" s="60">
        <f t="shared" ref="T157" si="396">S157</f>
        <v>0.09</v>
      </c>
      <c r="U157" s="60">
        <f t="shared" ref="U157" si="397">T157</f>
        <v>0.09</v>
      </c>
      <c r="V157" s="60">
        <f t="shared" ref="V157" si="398">U157</f>
        <v>0.09</v>
      </c>
      <c r="W157" s="60">
        <f t="shared" ref="W157" si="399">V157</f>
        <v>0.09</v>
      </c>
      <c r="X157" s="60">
        <f t="shared" ref="X157" si="400">W157</f>
        <v>0.09</v>
      </c>
      <c r="Y157" s="60">
        <f t="shared" ref="Y157" si="401">X157</f>
        <v>0.09</v>
      </c>
      <c r="Z157" s="60">
        <f t="shared" ref="Z157" si="402">Y157</f>
        <v>0.09</v>
      </c>
      <c r="AA157" s="60">
        <f t="shared" ref="AA157" si="403">Z157</f>
        <v>0.09</v>
      </c>
      <c r="AB157" s="60">
        <f t="shared" ref="AB157" si="404">AA157</f>
        <v>0.09</v>
      </c>
      <c r="AC157" s="60">
        <f t="shared" ref="AC157" si="405">AB157</f>
        <v>0.09</v>
      </c>
      <c r="AD157" s="60">
        <f t="shared" ref="AD157" si="406">AC157</f>
        <v>0.09</v>
      </c>
      <c r="AE157" s="60">
        <f t="shared" ref="AE157" si="407">AD157</f>
        <v>0.09</v>
      </c>
      <c r="AF157" s="60">
        <f t="shared" ref="AF157" si="408">AE157</f>
        <v>0.09</v>
      </c>
      <c r="AG157" s="60">
        <f t="shared" ref="AG157" si="409">AF157</f>
        <v>0.09</v>
      </c>
      <c r="AH157" s="60">
        <f t="shared" ref="AH157" si="410">AG157</f>
        <v>0.09</v>
      </c>
      <c r="AI157" s="60">
        <f t="shared" ref="AI157" si="411">AH157</f>
        <v>0.09</v>
      </c>
      <c r="AJ157" s="60">
        <f t="shared" ref="AJ157" si="412">AI157</f>
        <v>0.09</v>
      </c>
      <c r="AK157" s="60">
        <f t="shared" ref="AK157" si="413">AJ157</f>
        <v>0.09</v>
      </c>
      <c r="AL157" s="60">
        <f t="shared" ref="AL157" si="414">AK157</f>
        <v>0.09</v>
      </c>
      <c r="AM157" s="60">
        <f t="shared" ref="AM157" si="415">AL157</f>
        <v>0.09</v>
      </c>
      <c r="AN157" s="60">
        <f t="shared" ref="AN157" si="416">AM157</f>
        <v>0.09</v>
      </c>
      <c r="AO157" s="60">
        <f t="shared" si="376"/>
        <v>0.09</v>
      </c>
      <c r="AP157" s="60">
        <f t="shared" si="377"/>
        <v>0.09</v>
      </c>
      <c r="AQ157" s="60">
        <f t="shared" si="378"/>
        <v>0.09</v>
      </c>
      <c r="AR157" s="60">
        <f t="shared" si="379"/>
        <v>0.09</v>
      </c>
      <c r="AS157" s="60">
        <f t="shared" si="380"/>
        <v>0.09</v>
      </c>
      <c r="AT157" s="60">
        <f t="shared" si="381"/>
        <v>0.09</v>
      </c>
      <c r="AU157" s="60">
        <f t="shared" si="382"/>
        <v>0.09</v>
      </c>
      <c r="AV157" s="60">
        <f t="shared" si="383"/>
        <v>0.09</v>
      </c>
      <c r="AW157" s="60">
        <f t="shared" si="384"/>
        <v>0.09</v>
      </c>
      <c r="AX157" s="60">
        <f t="shared" si="385"/>
        <v>0.09</v>
      </c>
    </row>
    <row r="158" spans="1:50" x14ac:dyDescent="0.25">
      <c r="A158" s="44" t="str">
        <f t="shared" si="345"/>
        <v>EF_NH3_house_slurry_Non-dairy cattle</v>
      </c>
      <c r="B158" s="2" t="s">
        <v>49</v>
      </c>
      <c r="C158" s="2" t="s">
        <v>178</v>
      </c>
      <c r="D158" s="2" t="s">
        <v>252</v>
      </c>
      <c r="E158" s="2" t="s">
        <v>77</v>
      </c>
      <c r="F158" s="2" t="s">
        <v>366</v>
      </c>
      <c r="G158" s="2"/>
      <c r="H158" s="2" t="s">
        <v>679</v>
      </c>
      <c r="I158" s="12"/>
      <c r="J158" s="60">
        <v>0.24</v>
      </c>
      <c r="K158" s="60">
        <f t="shared" si="346"/>
        <v>0.24</v>
      </c>
      <c r="L158" s="60">
        <f t="shared" si="347"/>
        <v>0.24</v>
      </c>
      <c r="M158" s="60">
        <f t="shared" si="348"/>
        <v>0.24</v>
      </c>
      <c r="N158" s="60">
        <f t="shared" si="349"/>
        <v>0.24</v>
      </c>
      <c r="O158" s="60">
        <f t="shared" si="350"/>
        <v>0.24</v>
      </c>
      <c r="P158" s="60">
        <f t="shared" si="351"/>
        <v>0.24</v>
      </c>
      <c r="Q158" s="60">
        <f t="shared" si="352"/>
        <v>0.24</v>
      </c>
      <c r="R158" s="60">
        <f t="shared" si="353"/>
        <v>0.24</v>
      </c>
      <c r="S158" s="60">
        <f t="shared" si="354"/>
        <v>0.24</v>
      </c>
      <c r="T158" s="60">
        <f t="shared" si="355"/>
        <v>0.24</v>
      </c>
      <c r="U158" s="60">
        <f t="shared" si="356"/>
        <v>0.24</v>
      </c>
      <c r="V158" s="60">
        <f t="shared" si="357"/>
        <v>0.24</v>
      </c>
      <c r="W158" s="60">
        <f t="shared" si="358"/>
        <v>0.24</v>
      </c>
      <c r="X158" s="60">
        <f t="shared" si="359"/>
        <v>0.24</v>
      </c>
      <c r="Y158" s="60">
        <f t="shared" si="360"/>
        <v>0.24</v>
      </c>
      <c r="Z158" s="60">
        <f t="shared" si="361"/>
        <v>0.24</v>
      </c>
      <c r="AA158" s="60">
        <f t="shared" si="362"/>
        <v>0.24</v>
      </c>
      <c r="AB158" s="60">
        <f t="shared" si="363"/>
        <v>0.24</v>
      </c>
      <c r="AC158" s="60">
        <f t="shared" si="364"/>
        <v>0.24</v>
      </c>
      <c r="AD158" s="60">
        <f t="shared" si="365"/>
        <v>0.24</v>
      </c>
      <c r="AE158" s="60">
        <f t="shared" si="366"/>
        <v>0.24</v>
      </c>
      <c r="AF158" s="60">
        <f t="shared" si="367"/>
        <v>0.24</v>
      </c>
      <c r="AG158" s="60">
        <f t="shared" si="368"/>
        <v>0.24</v>
      </c>
      <c r="AH158" s="60">
        <f t="shared" si="369"/>
        <v>0.24</v>
      </c>
      <c r="AI158" s="60">
        <f t="shared" si="370"/>
        <v>0.24</v>
      </c>
      <c r="AJ158" s="60">
        <f t="shared" si="371"/>
        <v>0.24</v>
      </c>
      <c r="AK158" s="60">
        <f t="shared" si="372"/>
        <v>0.24</v>
      </c>
      <c r="AL158" s="60">
        <f t="shared" si="373"/>
        <v>0.24</v>
      </c>
      <c r="AM158" s="60">
        <f t="shared" si="374"/>
        <v>0.24</v>
      </c>
      <c r="AN158" s="60">
        <f t="shared" si="375"/>
        <v>0.24</v>
      </c>
      <c r="AO158" s="60">
        <f t="shared" si="376"/>
        <v>0.24</v>
      </c>
      <c r="AP158" s="60">
        <f t="shared" si="377"/>
        <v>0.24</v>
      </c>
      <c r="AQ158" s="60">
        <f t="shared" si="378"/>
        <v>0.24</v>
      </c>
      <c r="AR158" s="60">
        <f t="shared" si="379"/>
        <v>0.24</v>
      </c>
      <c r="AS158" s="60">
        <f t="shared" si="380"/>
        <v>0.24</v>
      </c>
      <c r="AT158" s="60">
        <f t="shared" si="381"/>
        <v>0.24</v>
      </c>
      <c r="AU158" s="60">
        <f t="shared" si="382"/>
        <v>0.24</v>
      </c>
      <c r="AV158" s="60">
        <f t="shared" si="383"/>
        <v>0.24</v>
      </c>
      <c r="AW158" s="60">
        <f t="shared" si="384"/>
        <v>0.24</v>
      </c>
      <c r="AX158" s="60">
        <f t="shared" si="385"/>
        <v>0.24</v>
      </c>
    </row>
    <row r="159" spans="1:50" x14ac:dyDescent="0.25">
      <c r="A159" s="44" t="str">
        <f t="shared" si="345"/>
        <v>EF_NH3_house_slurry_Non-dairy cattle (calves)</v>
      </c>
      <c r="B159" s="2" t="s">
        <v>49</v>
      </c>
      <c r="C159" s="2" t="s">
        <v>178</v>
      </c>
      <c r="D159" s="2" t="s">
        <v>252</v>
      </c>
      <c r="E159" s="2" t="s">
        <v>78</v>
      </c>
      <c r="F159" s="2" t="s">
        <v>366</v>
      </c>
      <c r="G159" s="2"/>
      <c r="H159" s="2" t="s">
        <v>682</v>
      </c>
      <c r="I159" s="12"/>
      <c r="J159" s="162">
        <f>J158</f>
        <v>0.24</v>
      </c>
      <c r="K159" s="162">
        <f t="shared" si="346"/>
        <v>0.24</v>
      </c>
      <c r="L159" s="162">
        <f t="shared" si="347"/>
        <v>0.24</v>
      </c>
      <c r="M159" s="162">
        <f t="shared" si="348"/>
        <v>0.24</v>
      </c>
      <c r="N159" s="162">
        <f t="shared" si="349"/>
        <v>0.24</v>
      </c>
      <c r="O159" s="162">
        <f t="shared" si="350"/>
        <v>0.24</v>
      </c>
      <c r="P159" s="162">
        <f t="shared" si="351"/>
        <v>0.24</v>
      </c>
      <c r="Q159" s="162">
        <f t="shared" si="352"/>
        <v>0.24</v>
      </c>
      <c r="R159" s="162">
        <f t="shared" si="353"/>
        <v>0.24</v>
      </c>
      <c r="S159" s="162">
        <f t="shared" si="354"/>
        <v>0.24</v>
      </c>
      <c r="T159" s="162">
        <f t="shared" si="355"/>
        <v>0.24</v>
      </c>
      <c r="U159" s="162">
        <f t="shared" si="356"/>
        <v>0.24</v>
      </c>
      <c r="V159" s="162">
        <f t="shared" si="357"/>
        <v>0.24</v>
      </c>
      <c r="W159" s="162">
        <f t="shared" si="358"/>
        <v>0.24</v>
      </c>
      <c r="X159" s="162">
        <f t="shared" si="359"/>
        <v>0.24</v>
      </c>
      <c r="Y159" s="162">
        <f t="shared" si="360"/>
        <v>0.24</v>
      </c>
      <c r="Z159" s="162">
        <f t="shared" si="361"/>
        <v>0.24</v>
      </c>
      <c r="AA159" s="162">
        <f t="shared" si="362"/>
        <v>0.24</v>
      </c>
      <c r="AB159" s="162">
        <f t="shared" si="363"/>
        <v>0.24</v>
      </c>
      <c r="AC159" s="162">
        <f t="shared" si="364"/>
        <v>0.24</v>
      </c>
      <c r="AD159" s="162">
        <f t="shared" si="365"/>
        <v>0.24</v>
      </c>
      <c r="AE159" s="162">
        <f t="shared" si="366"/>
        <v>0.24</v>
      </c>
      <c r="AF159" s="162">
        <f t="shared" si="367"/>
        <v>0.24</v>
      </c>
      <c r="AG159" s="162">
        <f t="shared" si="368"/>
        <v>0.24</v>
      </c>
      <c r="AH159" s="162">
        <f t="shared" si="369"/>
        <v>0.24</v>
      </c>
      <c r="AI159" s="162">
        <f t="shared" si="370"/>
        <v>0.24</v>
      </c>
      <c r="AJ159" s="162">
        <f t="shared" si="371"/>
        <v>0.24</v>
      </c>
      <c r="AK159" s="162">
        <f t="shared" si="372"/>
        <v>0.24</v>
      </c>
      <c r="AL159" s="162">
        <f t="shared" si="373"/>
        <v>0.24</v>
      </c>
      <c r="AM159" s="162">
        <f t="shared" si="374"/>
        <v>0.24</v>
      </c>
      <c r="AN159" s="162">
        <f t="shared" si="375"/>
        <v>0.24</v>
      </c>
      <c r="AO159" s="162">
        <f t="shared" si="376"/>
        <v>0.24</v>
      </c>
      <c r="AP159" s="162">
        <f t="shared" si="377"/>
        <v>0.24</v>
      </c>
      <c r="AQ159" s="162">
        <f t="shared" si="378"/>
        <v>0.24</v>
      </c>
      <c r="AR159" s="162">
        <f t="shared" si="379"/>
        <v>0.24</v>
      </c>
      <c r="AS159" s="162">
        <f t="shared" si="380"/>
        <v>0.24</v>
      </c>
      <c r="AT159" s="162">
        <f t="shared" si="381"/>
        <v>0.24</v>
      </c>
      <c r="AU159" s="162">
        <f t="shared" si="382"/>
        <v>0.24</v>
      </c>
      <c r="AV159" s="162">
        <f t="shared" si="383"/>
        <v>0.24</v>
      </c>
      <c r="AW159" s="162">
        <f t="shared" si="384"/>
        <v>0.24</v>
      </c>
      <c r="AX159" s="162">
        <f t="shared" si="385"/>
        <v>0.24</v>
      </c>
    </row>
    <row r="160" spans="1:50" x14ac:dyDescent="0.25">
      <c r="A160" s="44" t="str">
        <f t="shared" si="345"/>
        <v>EF_NH3_house_slurry_Sheep</v>
      </c>
      <c r="B160" s="2" t="s">
        <v>49</v>
      </c>
      <c r="C160" s="2" t="s">
        <v>178</v>
      </c>
      <c r="D160" s="2" t="s">
        <v>252</v>
      </c>
      <c r="E160" s="2" t="s">
        <v>79</v>
      </c>
      <c r="F160" s="2" t="s">
        <v>366</v>
      </c>
      <c r="G160" s="2"/>
      <c r="H160" s="2" t="s">
        <v>561</v>
      </c>
      <c r="I160" s="12"/>
      <c r="J160" s="60">
        <v>0</v>
      </c>
      <c r="K160" s="60">
        <f t="shared" si="346"/>
        <v>0</v>
      </c>
      <c r="L160" s="60">
        <f t="shared" si="347"/>
        <v>0</v>
      </c>
      <c r="M160" s="60">
        <f t="shared" si="348"/>
        <v>0</v>
      </c>
      <c r="N160" s="60">
        <f t="shared" si="349"/>
        <v>0</v>
      </c>
      <c r="O160" s="60">
        <f t="shared" si="350"/>
        <v>0</v>
      </c>
      <c r="P160" s="60">
        <f t="shared" si="351"/>
        <v>0</v>
      </c>
      <c r="Q160" s="60">
        <f t="shared" si="352"/>
        <v>0</v>
      </c>
      <c r="R160" s="60">
        <f t="shared" si="353"/>
        <v>0</v>
      </c>
      <c r="S160" s="60">
        <f t="shared" si="354"/>
        <v>0</v>
      </c>
      <c r="T160" s="60">
        <f t="shared" si="355"/>
        <v>0</v>
      </c>
      <c r="U160" s="60">
        <f t="shared" si="356"/>
        <v>0</v>
      </c>
      <c r="V160" s="60">
        <f t="shared" si="357"/>
        <v>0</v>
      </c>
      <c r="W160" s="60">
        <f t="shared" si="358"/>
        <v>0</v>
      </c>
      <c r="X160" s="60">
        <f t="shared" si="359"/>
        <v>0</v>
      </c>
      <c r="Y160" s="60">
        <f t="shared" si="360"/>
        <v>0</v>
      </c>
      <c r="Z160" s="60">
        <f t="shared" si="361"/>
        <v>0</v>
      </c>
      <c r="AA160" s="60">
        <f t="shared" si="362"/>
        <v>0</v>
      </c>
      <c r="AB160" s="60">
        <f t="shared" si="363"/>
        <v>0</v>
      </c>
      <c r="AC160" s="60">
        <f t="shared" si="364"/>
        <v>0</v>
      </c>
      <c r="AD160" s="60">
        <f t="shared" si="365"/>
        <v>0</v>
      </c>
      <c r="AE160" s="60">
        <f t="shared" si="366"/>
        <v>0</v>
      </c>
      <c r="AF160" s="60">
        <f t="shared" si="367"/>
        <v>0</v>
      </c>
      <c r="AG160" s="60">
        <f t="shared" si="368"/>
        <v>0</v>
      </c>
      <c r="AH160" s="60">
        <f t="shared" si="369"/>
        <v>0</v>
      </c>
      <c r="AI160" s="60">
        <f t="shared" si="370"/>
        <v>0</v>
      </c>
      <c r="AJ160" s="60">
        <f t="shared" si="371"/>
        <v>0</v>
      </c>
      <c r="AK160" s="60">
        <f t="shared" si="372"/>
        <v>0</v>
      </c>
      <c r="AL160" s="60">
        <f t="shared" si="373"/>
        <v>0</v>
      </c>
      <c r="AM160" s="60">
        <f t="shared" si="374"/>
        <v>0</v>
      </c>
      <c r="AN160" s="60">
        <f t="shared" si="375"/>
        <v>0</v>
      </c>
      <c r="AO160" s="60">
        <f t="shared" si="376"/>
        <v>0</v>
      </c>
      <c r="AP160" s="60">
        <f t="shared" si="377"/>
        <v>0</v>
      </c>
      <c r="AQ160" s="60">
        <f t="shared" si="378"/>
        <v>0</v>
      </c>
      <c r="AR160" s="60">
        <f t="shared" si="379"/>
        <v>0</v>
      </c>
      <c r="AS160" s="60">
        <f t="shared" si="380"/>
        <v>0</v>
      </c>
      <c r="AT160" s="60">
        <f t="shared" si="381"/>
        <v>0</v>
      </c>
      <c r="AU160" s="60">
        <f t="shared" si="382"/>
        <v>0</v>
      </c>
      <c r="AV160" s="60">
        <f t="shared" si="383"/>
        <v>0</v>
      </c>
      <c r="AW160" s="60">
        <f t="shared" si="384"/>
        <v>0</v>
      </c>
      <c r="AX160" s="60">
        <f t="shared" si="385"/>
        <v>0</v>
      </c>
    </row>
    <row r="161" spans="1:50" x14ac:dyDescent="0.25">
      <c r="A161" s="44" t="str">
        <f t="shared" si="345"/>
        <v>EF_NH3_house_slurry_Swine (finishing pigs)</v>
      </c>
      <c r="B161" s="2" t="s">
        <v>49</v>
      </c>
      <c r="C161" s="2" t="s">
        <v>178</v>
      </c>
      <c r="D161" s="2" t="s">
        <v>252</v>
      </c>
      <c r="E161" s="2" t="s">
        <v>538</v>
      </c>
      <c r="F161" s="2" t="s">
        <v>366</v>
      </c>
      <c r="G161" s="2"/>
      <c r="H161" s="2" t="s">
        <v>679</v>
      </c>
      <c r="I161" s="12"/>
      <c r="J161" s="60">
        <v>0.27</v>
      </c>
      <c r="K161" s="60">
        <f t="shared" si="346"/>
        <v>0.27</v>
      </c>
      <c r="L161" s="60">
        <f t="shared" si="347"/>
        <v>0.27</v>
      </c>
      <c r="M161" s="60">
        <f t="shared" si="348"/>
        <v>0.27</v>
      </c>
      <c r="N161" s="60">
        <f t="shared" si="349"/>
        <v>0.27</v>
      </c>
      <c r="O161" s="60">
        <f t="shared" si="350"/>
        <v>0.27</v>
      </c>
      <c r="P161" s="60">
        <f t="shared" si="351"/>
        <v>0.27</v>
      </c>
      <c r="Q161" s="60">
        <f t="shared" si="352"/>
        <v>0.27</v>
      </c>
      <c r="R161" s="60">
        <f t="shared" si="353"/>
        <v>0.27</v>
      </c>
      <c r="S161" s="60">
        <f t="shared" si="354"/>
        <v>0.27</v>
      </c>
      <c r="T161" s="60">
        <f t="shared" si="355"/>
        <v>0.27</v>
      </c>
      <c r="U161" s="60">
        <f t="shared" si="356"/>
        <v>0.27</v>
      </c>
      <c r="V161" s="60">
        <f t="shared" si="357"/>
        <v>0.27</v>
      </c>
      <c r="W161" s="60">
        <f t="shared" si="358"/>
        <v>0.27</v>
      </c>
      <c r="X161" s="60">
        <f t="shared" si="359"/>
        <v>0.27</v>
      </c>
      <c r="Y161" s="60">
        <f t="shared" si="360"/>
        <v>0.27</v>
      </c>
      <c r="Z161" s="60">
        <f t="shared" si="361"/>
        <v>0.27</v>
      </c>
      <c r="AA161" s="60">
        <f t="shared" si="362"/>
        <v>0.27</v>
      </c>
      <c r="AB161" s="60">
        <f t="shared" si="363"/>
        <v>0.27</v>
      </c>
      <c r="AC161" s="60">
        <f t="shared" si="364"/>
        <v>0.27</v>
      </c>
      <c r="AD161" s="60">
        <f t="shared" si="365"/>
        <v>0.27</v>
      </c>
      <c r="AE161" s="60">
        <f t="shared" si="366"/>
        <v>0.27</v>
      </c>
      <c r="AF161" s="60">
        <f t="shared" si="367"/>
        <v>0.27</v>
      </c>
      <c r="AG161" s="60">
        <f t="shared" si="368"/>
        <v>0.27</v>
      </c>
      <c r="AH161" s="60">
        <f t="shared" si="369"/>
        <v>0.27</v>
      </c>
      <c r="AI161" s="60">
        <f t="shared" si="370"/>
        <v>0.27</v>
      </c>
      <c r="AJ161" s="60">
        <f t="shared" si="371"/>
        <v>0.27</v>
      </c>
      <c r="AK161" s="60">
        <f t="shared" si="372"/>
        <v>0.27</v>
      </c>
      <c r="AL161" s="60">
        <f t="shared" si="373"/>
        <v>0.27</v>
      </c>
      <c r="AM161" s="60">
        <f t="shared" si="374"/>
        <v>0.27</v>
      </c>
      <c r="AN161" s="60">
        <f t="shared" si="375"/>
        <v>0.27</v>
      </c>
      <c r="AO161" s="60">
        <f t="shared" si="376"/>
        <v>0.27</v>
      </c>
      <c r="AP161" s="60">
        <f t="shared" si="377"/>
        <v>0.27</v>
      </c>
      <c r="AQ161" s="60">
        <f t="shared" si="378"/>
        <v>0.27</v>
      </c>
      <c r="AR161" s="60">
        <f t="shared" si="379"/>
        <v>0.27</v>
      </c>
      <c r="AS161" s="60">
        <f t="shared" si="380"/>
        <v>0.27</v>
      </c>
      <c r="AT161" s="60">
        <f t="shared" si="381"/>
        <v>0.27</v>
      </c>
      <c r="AU161" s="60">
        <f t="shared" si="382"/>
        <v>0.27</v>
      </c>
      <c r="AV161" s="60">
        <f t="shared" si="383"/>
        <v>0.27</v>
      </c>
      <c r="AW161" s="60">
        <f t="shared" si="384"/>
        <v>0.27</v>
      </c>
      <c r="AX161" s="60">
        <f t="shared" si="385"/>
        <v>0.27</v>
      </c>
    </row>
    <row r="162" spans="1:50" x14ac:dyDescent="0.25">
      <c r="A162" s="44" t="str">
        <f t="shared" si="345"/>
        <v>EF_NH3_house_slurry_Swine (sows)</v>
      </c>
      <c r="B162" s="2" t="s">
        <v>49</v>
      </c>
      <c r="C162" s="2" t="s">
        <v>178</v>
      </c>
      <c r="D162" s="2" t="s">
        <v>252</v>
      </c>
      <c r="E162" s="2" t="s">
        <v>145</v>
      </c>
      <c r="F162" s="2" t="s">
        <v>366</v>
      </c>
      <c r="G162" s="2"/>
      <c r="H162" s="2" t="s">
        <v>679</v>
      </c>
      <c r="I162" s="12"/>
      <c r="J162" s="60">
        <v>0.35</v>
      </c>
      <c r="K162" s="60">
        <f t="shared" si="346"/>
        <v>0.35</v>
      </c>
      <c r="L162" s="60">
        <f t="shared" si="347"/>
        <v>0.35</v>
      </c>
      <c r="M162" s="60">
        <f t="shared" si="348"/>
        <v>0.35</v>
      </c>
      <c r="N162" s="60">
        <f t="shared" si="349"/>
        <v>0.35</v>
      </c>
      <c r="O162" s="60">
        <f t="shared" si="350"/>
        <v>0.35</v>
      </c>
      <c r="P162" s="60">
        <f t="shared" si="351"/>
        <v>0.35</v>
      </c>
      <c r="Q162" s="60">
        <f t="shared" si="352"/>
        <v>0.35</v>
      </c>
      <c r="R162" s="60">
        <f t="shared" si="353"/>
        <v>0.35</v>
      </c>
      <c r="S162" s="60">
        <f t="shared" si="354"/>
        <v>0.35</v>
      </c>
      <c r="T162" s="60">
        <f t="shared" si="355"/>
        <v>0.35</v>
      </c>
      <c r="U162" s="60">
        <f t="shared" si="356"/>
        <v>0.35</v>
      </c>
      <c r="V162" s="60">
        <f t="shared" si="357"/>
        <v>0.35</v>
      </c>
      <c r="W162" s="60">
        <f t="shared" si="358"/>
        <v>0.35</v>
      </c>
      <c r="X162" s="60">
        <f t="shared" si="359"/>
        <v>0.35</v>
      </c>
      <c r="Y162" s="60">
        <f t="shared" si="360"/>
        <v>0.35</v>
      </c>
      <c r="Z162" s="60">
        <f t="shared" si="361"/>
        <v>0.35</v>
      </c>
      <c r="AA162" s="60">
        <f t="shared" si="362"/>
        <v>0.35</v>
      </c>
      <c r="AB162" s="60">
        <f t="shared" si="363"/>
        <v>0.35</v>
      </c>
      <c r="AC162" s="60">
        <f t="shared" si="364"/>
        <v>0.35</v>
      </c>
      <c r="AD162" s="60">
        <f t="shared" si="365"/>
        <v>0.35</v>
      </c>
      <c r="AE162" s="60">
        <f t="shared" si="366"/>
        <v>0.35</v>
      </c>
      <c r="AF162" s="60">
        <f t="shared" si="367"/>
        <v>0.35</v>
      </c>
      <c r="AG162" s="60">
        <f t="shared" si="368"/>
        <v>0.35</v>
      </c>
      <c r="AH162" s="60">
        <f t="shared" si="369"/>
        <v>0.35</v>
      </c>
      <c r="AI162" s="60">
        <f t="shared" si="370"/>
        <v>0.35</v>
      </c>
      <c r="AJ162" s="60">
        <f t="shared" si="371"/>
        <v>0.35</v>
      </c>
      <c r="AK162" s="60">
        <f t="shared" si="372"/>
        <v>0.35</v>
      </c>
      <c r="AL162" s="60">
        <f t="shared" si="373"/>
        <v>0.35</v>
      </c>
      <c r="AM162" s="60">
        <f t="shared" si="374"/>
        <v>0.35</v>
      </c>
      <c r="AN162" s="60">
        <f t="shared" si="375"/>
        <v>0.35</v>
      </c>
      <c r="AO162" s="60">
        <f t="shared" si="376"/>
        <v>0.35</v>
      </c>
      <c r="AP162" s="60">
        <f t="shared" si="377"/>
        <v>0.35</v>
      </c>
      <c r="AQ162" s="60">
        <f t="shared" si="378"/>
        <v>0.35</v>
      </c>
      <c r="AR162" s="60">
        <f t="shared" si="379"/>
        <v>0.35</v>
      </c>
      <c r="AS162" s="60">
        <f t="shared" si="380"/>
        <v>0.35</v>
      </c>
      <c r="AT162" s="60">
        <f t="shared" si="381"/>
        <v>0.35</v>
      </c>
      <c r="AU162" s="60">
        <f t="shared" si="382"/>
        <v>0.35</v>
      </c>
      <c r="AV162" s="60">
        <f t="shared" si="383"/>
        <v>0.35</v>
      </c>
      <c r="AW162" s="60">
        <f t="shared" si="384"/>
        <v>0.35</v>
      </c>
      <c r="AX162" s="60">
        <f t="shared" si="385"/>
        <v>0.35</v>
      </c>
    </row>
    <row r="163" spans="1:50" x14ac:dyDescent="0.25">
      <c r="A163" s="44" t="str">
        <f t="shared" si="345"/>
        <v>EF_NH3_house_slurry_Buffalo</v>
      </c>
      <c r="B163" s="2" t="s">
        <v>49</v>
      </c>
      <c r="C163" s="2" t="s">
        <v>178</v>
      </c>
      <c r="D163" s="2" t="s">
        <v>252</v>
      </c>
      <c r="E163" s="2" t="s">
        <v>80</v>
      </c>
      <c r="F163" s="2" t="s">
        <v>366</v>
      </c>
      <c r="G163" s="2"/>
      <c r="H163" s="2" t="s">
        <v>561</v>
      </c>
      <c r="I163" s="12"/>
      <c r="J163" s="60">
        <v>0</v>
      </c>
      <c r="K163" s="60">
        <f t="shared" si="346"/>
        <v>0</v>
      </c>
      <c r="L163" s="60">
        <f t="shared" si="347"/>
        <v>0</v>
      </c>
      <c r="M163" s="60">
        <f t="shared" si="348"/>
        <v>0</v>
      </c>
      <c r="N163" s="60">
        <f t="shared" si="349"/>
        <v>0</v>
      </c>
      <c r="O163" s="60">
        <f t="shared" si="350"/>
        <v>0</v>
      </c>
      <c r="P163" s="60">
        <f t="shared" si="351"/>
        <v>0</v>
      </c>
      <c r="Q163" s="60">
        <f t="shared" si="352"/>
        <v>0</v>
      </c>
      <c r="R163" s="60">
        <f t="shared" si="353"/>
        <v>0</v>
      </c>
      <c r="S163" s="60">
        <f t="shared" si="354"/>
        <v>0</v>
      </c>
      <c r="T163" s="60">
        <f t="shared" si="355"/>
        <v>0</v>
      </c>
      <c r="U163" s="60">
        <f t="shared" si="356"/>
        <v>0</v>
      </c>
      <c r="V163" s="60">
        <f t="shared" si="357"/>
        <v>0</v>
      </c>
      <c r="W163" s="60">
        <f t="shared" si="358"/>
        <v>0</v>
      </c>
      <c r="X163" s="60">
        <f t="shared" si="359"/>
        <v>0</v>
      </c>
      <c r="Y163" s="60">
        <f t="shared" si="360"/>
        <v>0</v>
      </c>
      <c r="Z163" s="60">
        <f t="shared" si="361"/>
        <v>0</v>
      </c>
      <c r="AA163" s="60">
        <f t="shared" si="362"/>
        <v>0</v>
      </c>
      <c r="AB163" s="60">
        <f t="shared" si="363"/>
        <v>0</v>
      </c>
      <c r="AC163" s="60">
        <f t="shared" si="364"/>
        <v>0</v>
      </c>
      <c r="AD163" s="60">
        <f t="shared" si="365"/>
        <v>0</v>
      </c>
      <c r="AE163" s="60">
        <f t="shared" si="366"/>
        <v>0</v>
      </c>
      <c r="AF163" s="60">
        <f t="shared" si="367"/>
        <v>0</v>
      </c>
      <c r="AG163" s="60">
        <f t="shared" si="368"/>
        <v>0</v>
      </c>
      <c r="AH163" s="60">
        <f t="shared" si="369"/>
        <v>0</v>
      </c>
      <c r="AI163" s="60">
        <f t="shared" si="370"/>
        <v>0</v>
      </c>
      <c r="AJ163" s="60">
        <f t="shared" si="371"/>
        <v>0</v>
      </c>
      <c r="AK163" s="60">
        <f t="shared" si="372"/>
        <v>0</v>
      </c>
      <c r="AL163" s="60">
        <f t="shared" si="373"/>
        <v>0</v>
      </c>
      <c r="AM163" s="60">
        <f t="shared" si="374"/>
        <v>0</v>
      </c>
      <c r="AN163" s="60">
        <f t="shared" si="375"/>
        <v>0</v>
      </c>
      <c r="AO163" s="60">
        <f t="shared" si="376"/>
        <v>0</v>
      </c>
      <c r="AP163" s="60">
        <f t="shared" si="377"/>
        <v>0</v>
      </c>
      <c r="AQ163" s="60">
        <f t="shared" si="378"/>
        <v>0</v>
      </c>
      <c r="AR163" s="60">
        <f t="shared" si="379"/>
        <v>0</v>
      </c>
      <c r="AS163" s="60">
        <f t="shared" si="380"/>
        <v>0</v>
      </c>
      <c r="AT163" s="60">
        <f t="shared" si="381"/>
        <v>0</v>
      </c>
      <c r="AU163" s="60">
        <f t="shared" si="382"/>
        <v>0</v>
      </c>
      <c r="AV163" s="60">
        <f t="shared" si="383"/>
        <v>0</v>
      </c>
      <c r="AW163" s="60">
        <f t="shared" si="384"/>
        <v>0</v>
      </c>
      <c r="AX163" s="60">
        <f t="shared" si="385"/>
        <v>0</v>
      </c>
    </row>
    <row r="164" spans="1:50" x14ac:dyDescent="0.25">
      <c r="A164" s="44" t="str">
        <f t="shared" si="345"/>
        <v>EF_NH3_house_slurry_Goats</v>
      </c>
      <c r="B164" s="2" t="s">
        <v>49</v>
      </c>
      <c r="C164" s="2" t="s">
        <v>178</v>
      </c>
      <c r="D164" s="2" t="s">
        <v>252</v>
      </c>
      <c r="E164" s="2" t="s">
        <v>81</v>
      </c>
      <c r="F164" s="2" t="s">
        <v>366</v>
      </c>
      <c r="G164" s="2"/>
      <c r="H164" s="2" t="s">
        <v>561</v>
      </c>
      <c r="I164" s="12"/>
      <c r="J164" s="60">
        <v>0</v>
      </c>
      <c r="K164" s="60">
        <f t="shared" si="346"/>
        <v>0</v>
      </c>
      <c r="L164" s="60">
        <f t="shared" si="347"/>
        <v>0</v>
      </c>
      <c r="M164" s="60">
        <f t="shared" si="348"/>
        <v>0</v>
      </c>
      <c r="N164" s="60">
        <f t="shared" si="349"/>
        <v>0</v>
      </c>
      <c r="O164" s="60">
        <f t="shared" si="350"/>
        <v>0</v>
      </c>
      <c r="P164" s="60">
        <f t="shared" si="351"/>
        <v>0</v>
      </c>
      <c r="Q164" s="60">
        <f t="shared" si="352"/>
        <v>0</v>
      </c>
      <c r="R164" s="60">
        <f t="shared" si="353"/>
        <v>0</v>
      </c>
      <c r="S164" s="60">
        <f t="shared" si="354"/>
        <v>0</v>
      </c>
      <c r="T164" s="60">
        <f t="shared" si="355"/>
        <v>0</v>
      </c>
      <c r="U164" s="60">
        <f t="shared" si="356"/>
        <v>0</v>
      </c>
      <c r="V164" s="60">
        <f t="shared" si="357"/>
        <v>0</v>
      </c>
      <c r="W164" s="60">
        <f t="shared" si="358"/>
        <v>0</v>
      </c>
      <c r="X164" s="60">
        <f t="shared" si="359"/>
        <v>0</v>
      </c>
      <c r="Y164" s="60">
        <f t="shared" si="360"/>
        <v>0</v>
      </c>
      <c r="Z164" s="60">
        <f t="shared" si="361"/>
        <v>0</v>
      </c>
      <c r="AA164" s="60">
        <f t="shared" si="362"/>
        <v>0</v>
      </c>
      <c r="AB164" s="60">
        <f t="shared" si="363"/>
        <v>0</v>
      </c>
      <c r="AC164" s="60">
        <f t="shared" si="364"/>
        <v>0</v>
      </c>
      <c r="AD164" s="60">
        <f t="shared" si="365"/>
        <v>0</v>
      </c>
      <c r="AE164" s="60">
        <f t="shared" si="366"/>
        <v>0</v>
      </c>
      <c r="AF164" s="60">
        <f t="shared" si="367"/>
        <v>0</v>
      </c>
      <c r="AG164" s="60">
        <f t="shared" si="368"/>
        <v>0</v>
      </c>
      <c r="AH164" s="60">
        <f t="shared" si="369"/>
        <v>0</v>
      </c>
      <c r="AI164" s="60">
        <f t="shared" si="370"/>
        <v>0</v>
      </c>
      <c r="AJ164" s="60">
        <f t="shared" si="371"/>
        <v>0</v>
      </c>
      <c r="AK164" s="60">
        <f t="shared" si="372"/>
        <v>0</v>
      </c>
      <c r="AL164" s="60">
        <f t="shared" si="373"/>
        <v>0</v>
      </c>
      <c r="AM164" s="60">
        <f t="shared" si="374"/>
        <v>0</v>
      </c>
      <c r="AN164" s="60">
        <f t="shared" si="375"/>
        <v>0</v>
      </c>
      <c r="AO164" s="60">
        <f t="shared" si="376"/>
        <v>0</v>
      </c>
      <c r="AP164" s="60">
        <f t="shared" si="377"/>
        <v>0</v>
      </c>
      <c r="AQ164" s="60">
        <f t="shared" si="378"/>
        <v>0</v>
      </c>
      <c r="AR164" s="60">
        <f t="shared" si="379"/>
        <v>0</v>
      </c>
      <c r="AS164" s="60">
        <f t="shared" si="380"/>
        <v>0</v>
      </c>
      <c r="AT164" s="60">
        <f t="shared" si="381"/>
        <v>0</v>
      </c>
      <c r="AU164" s="60">
        <f t="shared" si="382"/>
        <v>0</v>
      </c>
      <c r="AV164" s="60">
        <f t="shared" si="383"/>
        <v>0</v>
      </c>
      <c r="AW164" s="60">
        <f t="shared" si="384"/>
        <v>0</v>
      </c>
      <c r="AX164" s="60">
        <f t="shared" si="385"/>
        <v>0</v>
      </c>
    </row>
    <row r="165" spans="1:50" x14ac:dyDescent="0.25">
      <c r="A165" s="44" t="str">
        <f t="shared" si="345"/>
        <v>EF_NH3_house_slurry_Horses</v>
      </c>
      <c r="B165" s="2" t="s">
        <v>49</v>
      </c>
      <c r="C165" s="2" t="s">
        <v>178</v>
      </c>
      <c r="D165" s="2" t="s">
        <v>252</v>
      </c>
      <c r="E165" s="2" t="s">
        <v>82</v>
      </c>
      <c r="F165" s="2" t="s">
        <v>366</v>
      </c>
      <c r="G165" s="2"/>
      <c r="H165" s="2" t="s">
        <v>561</v>
      </c>
      <c r="I165" s="12"/>
      <c r="J165" s="60">
        <v>0</v>
      </c>
      <c r="K165" s="60">
        <f t="shared" si="346"/>
        <v>0</v>
      </c>
      <c r="L165" s="60">
        <f t="shared" si="347"/>
        <v>0</v>
      </c>
      <c r="M165" s="60">
        <f t="shared" si="348"/>
        <v>0</v>
      </c>
      <c r="N165" s="60">
        <f t="shared" si="349"/>
        <v>0</v>
      </c>
      <c r="O165" s="60">
        <f t="shared" si="350"/>
        <v>0</v>
      </c>
      <c r="P165" s="60">
        <f t="shared" si="351"/>
        <v>0</v>
      </c>
      <c r="Q165" s="60">
        <f t="shared" si="352"/>
        <v>0</v>
      </c>
      <c r="R165" s="60">
        <f t="shared" si="353"/>
        <v>0</v>
      </c>
      <c r="S165" s="60">
        <f t="shared" si="354"/>
        <v>0</v>
      </c>
      <c r="T165" s="60">
        <f t="shared" si="355"/>
        <v>0</v>
      </c>
      <c r="U165" s="60">
        <f t="shared" si="356"/>
        <v>0</v>
      </c>
      <c r="V165" s="60">
        <f t="shared" si="357"/>
        <v>0</v>
      </c>
      <c r="W165" s="60">
        <f t="shared" si="358"/>
        <v>0</v>
      </c>
      <c r="X165" s="60">
        <f t="shared" si="359"/>
        <v>0</v>
      </c>
      <c r="Y165" s="60">
        <f t="shared" si="360"/>
        <v>0</v>
      </c>
      <c r="Z165" s="60">
        <f t="shared" si="361"/>
        <v>0</v>
      </c>
      <c r="AA165" s="60">
        <f t="shared" si="362"/>
        <v>0</v>
      </c>
      <c r="AB165" s="60">
        <f t="shared" si="363"/>
        <v>0</v>
      </c>
      <c r="AC165" s="60">
        <f t="shared" si="364"/>
        <v>0</v>
      </c>
      <c r="AD165" s="60">
        <f t="shared" si="365"/>
        <v>0</v>
      </c>
      <c r="AE165" s="60">
        <f t="shared" si="366"/>
        <v>0</v>
      </c>
      <c r="AF165" s="60">
        <f t="shared" si="367"/>
        <v>0</v>
      </c>
      <c r="AG165" s="60">
        <f t="shared" si="368"/>
        <v>0</v>
      </c>
      <c r="AH165" s="60">
        <f t="shared" si="369"/>
        <v>0</v>
      </c>
      <c r="AI165" s="60">
        <f t="shared" si="370"/>
        <v>0</v>
      </c>
      <c r="AJ165" s="60">
        <f t="shared" si="371"/>
        <v>0</v>
      </c>
      <c r="AK165" s="60">
        <f t="shared" si="372"/>
        <v>0</v>
      </c>
      <c r="AL165" s="60">
        <f t="shared" si="373"/>
        <v>0</v>
      </c>
      <c r="AM165" s="60">
        <f t="shared" si="374"/>
        <v>0</v>
      </c>
      <c r="AN165" s="60">
        <f t="shared" si="375"/>
        <v>0</v>
      </c>
      <c r="AO165" s="60">
        <f t="shared" si="376"/>
        <v>0</v>
      </c>
      <c r="AP165" s="60">
        <f t="shared" si="377"/>
        <v>0</v>
      </c>
      <c r="AQ165" s="60">
        <f t="shared" si="378"/>
        <v>0</v>
      </c>
      <c r="AR165" s="60">
        <f t="shared" si="379"/>
        <v>0</v>
      </c>
      <c r="AS165" s="60">
        <f t="shared" si="380"/>
        <v>0</v>
      </c>
      <c r="AT165" s="60">
        <f t="shared" si="381"/>
        <v>0</v>
      </c>
      <c r="AU165" s="60">
        <f t="shared" si="382"/>
        <v>0</v>
      </c>
      <c r="AV165" s="60">
        <f t="shared" si="383"/>
        <v>0</v>
      </c>
      <c r="AW165" s="60">
        <f t="shared" si="384"/>
        <v>0</v>
      </c>
      <c r="AX165" s="60">
        <f t="shared" si="385"/>
        <v>0</v>
      </c>
    </row>
    <row r="166" spans="1:50" x14ac:dyDescent="0.25">
      <c r="A166" s="44" t="str">
        <f t="shared" si="345"/>
        <v>EF_NH3_house_slurry_Mules and asses</v>
      </c>
      <c r="B166" s="2" t="s">
        <v>49</v>
      </c>
      <c r="C166" s="2" t="s">
        <v>178</v>
      </c>
      <c r="D166" s="2" t="s">
        <v>252</v>
      </c>
      <c r="E166" s="2" t="s">
        <v>83</v>
      </c>
      <c r="F166" s="2" t="s">
        <v>366</v>
      </c>
      <c r="G166" s="2"/>
      <c r="H166" s="2" t="s">
        <v>561</v>
      </c>
      <c r="I166" s="12"/>
      <c r="J166" s="60">
        <v>0</v>
      </c>
      <c r="K166" s="60">
        <f t="shared" si="346"/>
        <v>0</v>
      </c>
      <c r="L166" s="60">
        <f t="shared" si="347"/>
        <v>0</v>
      </c>
      <c r="M166" s="60">
        <f t="shared" si="348"/>
        <v>0</v>
      </c>
      <c r="N166" s="60">
        <f t="shared" si="349"/>
        <v>0</v>
      </c>
      <c r="O166" s="60">
        <f t="shared" si="350"/>
        <v>0</v>
      </c>
      <c r="P166" s="60">
        <f t="shared" si="351"/>
        <v>0</v>
      </c>
      <c r="Q166" s="60">
        <f t="shared" si="352"/>
        <v>0</v>
      </c>
      <c r="R166" s="60">
        <f t="shared" si="353"/>
        <v>0</v>
      </c>
      <c r="S166" s="60">
        <f t="shared" si="354"/>
        <v>0</v>
      </c>
      <c r="T166" s="60">
        <f t="shared" si="355"/>
        <v>0</v>
      </c>
      <c r="U166" s="60">
        <f t="shared" si="356"/>
        <v>0</v>
      </c>
      <c r="V166" s="60">
        <f t="shared" si="357"/>
        <v>0</v>
      </c>
      <c r="W166" s="60">
        <f t="shared" si="358"/>
        <v>0</v>
      </c>
      <c r="X166" s="60">
        <f t="shared" si="359"/>
        <v>0</v>
      </c>
      <c r="Y166" s="60">
        <f t="shared" si="360"/>
        <v>0</v>
      </c>
      <c r="Z166" s="60">
        <f t="shared" si="361"/>
        <v>0</v>
      </c>
      <c r="AA166" s="60">
        <f t="shared" si="362"/>
        <v>0</v>
      </c>
      <c r="AB166" s="60">
        <f t="shared" si="363"/>
        <v>0</v>
      </c>
      <c r="AC166" s="60">
        <f t="shared" si="364"/>
        <v>0</v>
      </c>
      <c r="AD166" s="60">
        <f t="shared" si="365"/>
        <v>0</v>
      </c>
      <c r="AE166" s="60">
        <f t="shared" si="366"/>
        <v>0</v>
      </c>
      <c r="AF166" s="60">
        <f t="shared" si="367"/>
        <v>0</v>
      </c>
      <c r="AG166" s="60">
        <f t="shared" si="368"/>
        <v>0</v>
      </c>
      <c r="AH166" s="60">
        <f t="shared" si="369"/>
        <v>0</v>
      </c>
      <c r="AI166" s="60">
        <f t="shared" si="370"/>
        <v>0</v>
      </c>
      <c r="AJ166" s="60">
        <f t="shared" si="371"/>
        <v>0</v>
      </c>
      <c r="AK166" s="60">
        <f t="shared" si="372"/>
        <v>0</v>
      </c>
      <c r="AL166" s="60">
        <f t="shared" si="373"/>
        <v>0</v>
      </c>
      <c r="AM166" s="60">
        <f t="shared" si="374"/>
        <v>0</v>
      </c>
      <c r="AN166" s="60">
        <f t="shared" si="375"/>
        <v>0</v>
      </c>
      <c r="AO166" s="60">
        <f t="shared" si="376"/>
        <v>0</v>
      </c>
      <c r="AP166" s="60">
        <f t="shared" si="377"/>
        <v>0</v>
      </c>
      <c r="AQ166" s="60">
        <f t="shared" si="378"/>
        <v>0</v>
      </c>
      <c r="AR166" s="60">
        <f t="shared" si="379"/>
        <v>0</v>
      </c>
      <c r="AS166" s="60">
        <f t="shared" si="380"/>
        <v>0</v>
      </c>
      <c r="AT166" s="60">
        <f t="shared" si="381"/>
        <v>0</v>
      </c>
      <c r="AU166" s="60">
        <f t="shared" si="382"/>
        <v>0</v>
      </c>
      <c r="AV166" s="60">
        <f t="shared" si="383"/>
        <v>0</v>
      </c>
      <c r="AW166" s="60">
        <f t="shared" si="384"/>
        <v>0</v>
      </c>
      <c r="AX166" s="60">
        <f t="shared" si="385"/>
        <v>0</v>
      </c>
    </row>
    <row r="167" spans="1:50" x14ac:dyDescent="0.25">
      <c r="A167" s="44" t="str">
        <f t="shared" si="345"/>
        <v>EF_NH3_house_slurry_Laying hens</v>
      </c>
      <c r="B167" s="2" t="s">
        <v>49</v>
      </c>
      <c r="C167" s="2" t="s">
        <v>178</v>
      </c>
      <c r="D167" s="2" t="s">
        <v>252</v>
      </c>
      <c r="E167" s="2" t="s">
        <v>85</v>
      </c>
      <c r="F167" s="2" t="s">
        <v>366</v>
      </c>
      <c r="G167" s="2"/>
      <c r="H167" s="2" t="s">
        <v>679</v>
      </c>
      <c r="I167" s="12"/>
      <c r="J167" s="60">
        <v>0.41</v>
      </c>
      <c r="K167" s="60">
        <f t="shared" si="346"/>
        <v>0.41</v>
      </c>
      <c r="L167" s="60">
        <f t="shared" si="347"/>
        <v>0.41</v>
      </c>
      <c r="M167" s="60">
        <f t="shared" si="348"/>
        <v>0.41</v>
      </c>
      <c r="N167" s="60">
        <f t="shared" si="349"/>
        <v>0.41</v>
      </c>
      <c r="O167" s="60">
        <f t="shared" si="350"/>
        <v>0.41</v>
      </c>
      <c r="P167" s="60">
        <f t="shared" si="351"/>
        <v>0.41</v>
      </c>
      <c r="Q167" s="60">
        <f t="shared" si="352"/>
        <v>0.41</v>
      </c>
      <c r="R167" s="60">
        <f t="shared" si="353"/>
        <v>0.41</v>
      </c>
      <c r="S167" s="60">
        <f t="shared" si="354"/>
        <v>0.41</v>
      </c>
      <c r="T167" s="60">
        <f t="shared" si="355"/>
        <v>0.41</v>
      </c>
      <c r="U167" s="60">
        <f t="shared" si="356"/>
        <v>0.41</v>
      </c>
      <c r="V167" s="60">
        <f t="shared" si="357"/>
        <v>0.41</v>
      </c>
      <c r="W167" s="60">
        <f t="shared" si="358"/>
        <v>0.41</v>
      </c>
      <c r="X167" s="60">
        <f t="shared" si="359"/>
        <v>0.41</v>
      </c>
      <c r="Y167" s="60">
        <f t="shared" si="360"/>
        <v>0.41</v>
      </c>
      <c r="Z167" s="60">
        <f t="shared" si="361"/>
        <v>0.41</v>
      </c>
      <c r="AA167" s="60">
        <f t="shared" si="362"/>
        <v>0.41</v>
      </c>
      <c r="AB167" s="60">
        <f t="shared" si="363"/>
        <v>0.41</v>
      </c>
      <c r="AC167" s="60">
        <f t="shared" si="364"/>
        <v>0.41</v>
      </c>
      <c r="AD167" s="60">
        <f t="shared" si="365"/>
        <v>0.41</v>
      </c>
      <c r="AE167" s="60">
        <f t="shared" si="366"/>
        <v>0.41</v>
      </c>
      <c r="AF167" s="60">
        <f t="shared" si="367"/>
        <v>0.41</v>
      </c>
      <c r="AG167" s="60">
        <f t="shared" si="368"/>
        <v>0.41</v>
      </c>
      <c r="AH167" s="60">
        <f t="shared" si="369"/>
        <v>0.41</v>
      </c>
      <c r="AI167" s="60">
        <f t="shared" si="370"/>
        <v>0.41</v>
      </c>
      <c r="AJ167" s="60">
        <f t="shared" si="371"/>
        <v>0.41</v>
      </c>
      <c r="AK167" s="60">
        <f t="shared" si="372"/>
        <v>0.41</v>
      </c>
      <c r="AL167" s="60">
        <f t="shared" si="373"/>
        <v>0.41</v>
      </c>
      <c r="AM167" s="60">
        <f t="shared" si="374"/>
        <v>0.41</v>
      </c>
      <c r="AN167" s="60">
        <f t="shared" si="375"/>
        <v>0.41</v>
      </c>
      <c r="AO167" s="60">
        <f t="shared" si="376"/>
        <v>0.41</v>
      </c>
      <c r="AP167" s="60">
        <f t="shared" si="377"/>
        <v>0.41</v>
      </c>
      <c r="AQ167" s="60">
        <f t="shared" si="378"/>
        <v>0.41</v>
      </c>
      <c r="AR167" s="60">
        <f t="shared" si="379"/>
        <v>0.41</v>
      </c>
      <c r="AS167" s="60">
        <f t="shared" si="380"/>
        <v>0.41</v>
      </c>
      <c r="AT167" s="60">
        <f t="shared" si="381"/>
        <v>0.41</v>
      </c>
      <c r="AU167" s="60">
        <f t="shared" si="382"/>
        <v>0.41</v>
      </c>
      <c r="AV167" s="60">
        <f t="shared" si="383"/>
        <v>0.41</v>
      </c>
      <c r="AW167" s="60">
        <f t="shared" si="384"/>
        <v>0.41</v>
      </c>
      <c r="AX167" s="60">
        <f t="shared" si="385"/>
        <v>0.41</v>
      </c>
    </row>
    <row r="168" spans="1:50" x14ac:dyDescent="0.25">
      <c r="A168" s="44" t="str">
        <f t="shared" si="345"/>
        <v>EF_NH3_house_slurry_Broilers</v>
      </c>
      <c r="B168" s="2" t="s">
        <v>49</v>
      </c>
      <c r="C168" s="2" t="s">
        <v>178</v>
      </c>
      <c r="D168" s="2" t="s">
        <v>252</v>
      </c>
      <c r="E168" s="2" t="s">
        <v>84</v>
      </c>
      <c r="F168" s="2" t="s">
        <v>366</v>
      </c>
      <c r="G168" s="2"/>
      <c r="H168" s="2" t="s">
        <v>561</v>
      </c>
      <c r="I168" s="12"/>
      <c r="J168" s="60">
        <v>0</v>
      </c>
      <c r="K168" s="60">
        <f t="shared" si="346"/>
        <v>0</v>
      </c>
      <c r="L168" s="60">
        <f t="shared" si="347"/>
        <v>0</v>
      </c>
      <c r="M168" s="60">
        <f t="shared" si="348"/>
        <v>0</v>
      </c>
      <c r="N168" s="60">
        <f t="shared" si="349"/>
        <v>0</v>
      </c>
      <c r="O168" s="60">
        <f t="shared" si="350"/>
        <v>0</v>
      </c>
      <c r="P168" s="60">
        <f t="shared" si="351"/>
        <v>0</v>
      </c>
      <c r="Q168" s="60">
        <f t="shared" si="352"/>
        <v>0</v>
      </c>
      <c r="R168" s="60">
        <f t="shared" si="353"/>
        <v>0</v>
      </c>
      <c r="S168" s="60">
        <f t="shared" si="354"/>
        <v>0</v>
      </c>
      <c r="T168" s="60">
        <f t="shared" si="355"/>
        <v>0</v>
      </c>
      <c r="U168" s="60">
        <f t="shared" si="356"/>
        <v>0</v>
      </c>
      <c r="V168" s="60">
        <f t="shared" si="357"/>
        <v>0</v>
      </c>
      <c r="W168" s="60">
        <f t="shared" si="358"/>
        <v>0</v>
      </c>
      <c r="X168" s="60">
        <f t="shared" si="359"/>
        <v>0</v>
      </c>
      <c r="Y168" s="60">
        <f t="shared" si="360"/>
        <v>0</v>
      </c>
      <c r="Z168" s="60">
        <f t="shared" si="361"/>
        <v>0</v>
      </c>
      <c r="AA168" s="60">
        <f t="shared" si="362"/>
        <v>0</v>
      </c>
      <c r="AB168" s="60">
        <f t="shared" si="363"/>
        <v>0</v>
      </c>
      <c r="AC168" s="60">
        <f t="shared" si="364"/>
        <v>0</v>
      </c>
      <c r="AD168" s="60">
        <f t="shared" si="365"/>
        <v>0</v>
      </c>
      <c r="AE168" s="60">
        <f t="shared" si="366"/>
        <v>0</v>
      </c>
      <c r="AF168" s="60">
        <f t="shared" si="367"/>
        <v>0</v>
      </c>
      <c r="AG168" s="60">
        <f t="shared" si="368"/>
        <v>0</v>
      </c>
      <c r="AH168" s="60">
        <f t="shared" si="369"/>
        <v>0</v>
      </c>
      <c r="AI168" s="60">
        <f t="shared" si="370"/>
        <v>0</v>
      </c>
      <c r="AJ168" s="60">
        <f t="shared" si="371"/>
        <v>0</v>
      </c>
      <c r="AK168" s="60">
        <f t="shared" si="372"/>
        <v>0</v>
      </c>
      <c r="AL168" s="60">
        <f t="shared" si="373"/>
        <v>0</v>
      </c>
      <c r="AM168" s="60">
        <f t="shared" si="374"/>
        <v>0</v>
      </c>
      <c r="AN168" s="60">
        <f t="shared" si="375"/>
        <v>0</v>
      </c>
      <c r="AO168" s="60">
        <f t="shared" si="376"/>
        <v>0</v>
      </c>
      <c r="AP168" s="60">
        <f t="shared" si="377"/>
        <v>0</v>
      </c>
      <c r="AQ168" s="60">
        <f t="shared" si="378"/>
        <v>0</v>
      </c>
      <c r="AR168" s="60">
        <f t="shared" si="379"/>
        <v>0</v>
      </c>
      <c r="AS168" s="60">
        <f t="shared" si="380"/>
        <v>0</v>
      </c>
      <c r="AT168" s="60">
        <f t="shared" si="381"/>
        <v>0</v>
      </c>
      <c r="AU168" s="60">
        <f t="shared" si="382"/>
        <v>0</v>
      </c>
      <c r="AV168" s="60">
        <f t="shared" si="383"/>
        <v>0</v>
      </c>
      <c r="AW168" s="60">
        <f t="shared" si="384"/>
        <v>0</v>
      </c>
      <c r="AX168" s="60">
        <f t="shared" si="385"/>
        <v>0</v>
      </c>
    </row>
    <row r="169" spans="1:50" x14ac:dyDescent="0.25">
      <c r="A169" s="44" t="str">
        <f t="shared" si="345"/>
        <v>EF_NH3_house_slurry_Turkeys</v>
      </c>
      <c r="B169" s="2" t="s">
        <v>49</v>
      </c>
      <c r="C169" s="2" t="s">
        <v>178</v>
      </c>
      <c r="D169" s="2" t="s">
        <v>252</v>
      </c>
      <c r="E169" s="2" t="s">
        <v>87</v>
      </c>
      <c r="F169" s="2" t="s">
        <v>366</v>
      </c>
      <c r="G169" s="2"/>
      <c r="H169" s="2" t="s">
        <v>561</v>
      </c>
      <c r="I169" s="12"/>
      <c r="J169" s="60">
        <v>0</v>
      </c>
      <c r="K169" s="60">
        <f t="shared" si="346"/>
        <v>0</v>
      </c>
      <c r="L169" s="60">
        <f t="shared" si="347"/>
        <v>0</v>
      </c>
      <c r="M169" s="60">
        <f t="shared" si="348"/>
        <v>0</v>
      </c>
      <c r="N169" s="60">
        <f t="shared" si="349"/>
        <v>0</v>
      </c>
      <c r="O169" s="60">
        <f t="shared" si="350"/>
        <v>0</v>
      </c>
      <c r="P169" s="60">
        <f t="shared" si="351"/>
        <v>0</v>
      </c>
      <c r="Q169" s="60">
        <f t="shared" si="352"/>
        <v>0</v>
      </c>
      <c r="R169" s="60">
        <f t="shared" si="353"/>
        <v>0</v>
      </c>
      <c r="S169" s="60">
        <f t="shared" si="354"/>
        <v>0</v>
      </c>
      <c r="T169" s="60">
        <f t="shared" si="355"/>
        <v>0</v>
      </c>
      <c r="U169" s="60">
        <f t="shared" si="356"/>
        <v>0</v>
      </c>
      <c r="V169" s="60">
        <f t="shared" si="357"/>
        <v>0</v>
      </c>
      <c r="W169" s="60">
        <f t="shared" si="358"/>
        <v>0</v>
      </c>
      <c r="X169" s="60">
        <f t="shared" si="359"/>
        <v>0</v>
      </c>
      <c r="Y169" s="60">
        <f t="shared" si="360"/>
        <v>0</v>
      </c>
      <c r="Z169" s="60">
        <f t="shared" si="361"/>
        <v>0</v>
      </c>
      <c r="AA169" s="60">
        <f t="shared" si="362"/>
        <v>0</v>
      </c>
      <c r="AB169" s="60">
        <f t="shared" si="363"/>
        <v>0</v>
      </c>
      <c r="AC169" s="60">
        <f t="shared" si="364"/>
        <v>0</v>
      </c>
      <c r="AD169" s="60">
        <f t="shared" si="365"/>
        <v>0</v>
      </c>
      <c r="AE169" s="60">
        <f t="shared" si="366"/>
        <v>0</v>
      </c>
      <c r="AF169" s="60">
        <f t="shared" si="367"/>
        <v>0</v>
      </c>
      <c r="AG169" s="60">
        <f t="shared" si="368"/>
        <v>0</v>
      </c>
      <c r="AH169" s="60">
        <f t="shared" si="369"/>
        <v>0</v>
      </c>
      <c r="AI169" s="60">
        <f t="shared" si="370"/>
        <v>0</v>
      </c>
      <c r="AJ169" s="60">
        <f t="shared" si="371"/>
        <v>0</v>
      </c>
      <c r="AK169" s="60">
        <f t="shared" si="372"/>
        <v>0</v>
      </c>
      <c r="AL169" s="60">
        <f t="shared" si="373"/>
        <v>0</v>
      </c>
      <c r="AM169" s="60">
        <f t="shared" si="374"/>
        <v>0</v>
      </c>
      <c r="AN169" s="60">
        <f t="shared" si="375"/>
        <v>0</v>
      </c>
      <c r="AO169" s="60">
        <f t="shared" si="376"/>
        <v>0</v>
      </c>
      <c r="AP169" s="60">
        <f t="shared" si="377"/>
        <v>0</v>
      </c>
      <c r="AQ169" s="60">
        <f t="shared" si="378"/>
        <v>0</v>
      </c>
      <c r="AR169" s="60">
        <f t="shared" si="379"/>
        <v>0</v>
      </c>
      <c r="AS169" s="60">
        <f t="shared" si="380"/>
        <v>0</v>
      </c>
      <c r="AT169" s="60">
        <f t="shared" si="381"/>
        <v>0</v>
      </c>
      <c r="AU169" s="60">
        <f t="shared" si="382"/>
        <v>0</v>
      </c>
      <c r="AV169" s="60">
        <f t="shared" si="383"/>
        <v>0</v>
      </c>
      <c r="AW169" s="60">
        <f t="shared" si="384"/>
        <v>0</v>
      </c>
      <c r="AX169" s="60">
        <f t="shared" si="385"/>
        <v>0</v>
      </c>
    </row>
    <row r="170" spans="1:50" x14ac:dyDescent="0.25">
      <c r="A170" s="44" t="str">
        <f t="shared" si="345"/>
        <v>EF_NH3_house_slurry_Other poultry (ducks)</v>
      </c>
      <c r="B170" s="2" t="s">
        <v>49</v>
      </c>
      <c r="C170" s="2" t="s">
        <v>178</v>
      </c>
      <c r="D170" s="2" t="s">
        <v>252</v>
      </c>
      <c r="E170" s="2" t="s">
        <v>90</v>
      </c>
      <c r="F170" s="2" t="s">
        <v>366</v>
      </c>
      <c r="G170" s="2"/>
      <c r="H170" s="2" t="s">
        <v>561</v>
      </c>
      <c r="I170" s="12"/>
      <c r="J170" s="60">
        <v>0</v>
      </c>
      <c r="K170" s="60">
        <f t="shared" si="346"/>
        <v>0</v>
      </c>
      <c r="L170" s="60">
        <f t="shared" si="347"/>
        <v>0</v>
      </c>
      <c r="M170" s="60">
        <f t="shared" si="348"/>
        <v>0</v>
      </c>
      <c r="N170" s="60">
        <f t="shared" si="349"/>
        <v>0</v>
      </c>
      <c r="O170" s="60">
        <f t="shared" si="350"/>
        <v>0</v>
      </c>
      <c r="P170" s="60">
        <f t="shared" si="351"/>
        <v>0</v>
      </c>
      <c r="Q170" s="60">
        <f t="shared" si="352"/>
        <v>0</v>
      </c>
      <c r="R170" s="60">
        <f t="shared" si="353"/>
        <v>0</v>
      </c>
      <c r="S170" s="60">
        <f t="shared" si="354"/>
        <v>0</v>
      </c>
      <c r="T170" s="60">
        <f t="shared" si="355"/>
        <v>0</v>
      </c>
      <c r="U170" s="60">
        <f t="shared" si="356"/>
        <v>0</v>
      </c>
      <c r="V170" s="60">
        <f t="shared" si="357"/>
        <v>0</v>
      </c>
      <c r="W170" s="60">
        <f t="shared" si="358"/>
        <v>0</v>
      </c>
      <c r="X170" s="60">
        <f t="shared" si="359"/>
        <v>0</v>
      </c>
      <c r="Y170" s="60">
        <f t="shared" si="360"/>
        <v>0</v>
      </c>
      <c r="Z170" s="60">
        <f t="shared" si="361"/>
        <v>0</v>
      </c>
      <c r="AA170" s="60">
        <f t="shared" si="362"/>
        <v>0</v>
      </c>
      <c r="AB170" s="60">
        <f t="shared" si="363"/>
        <v>0</v>
      </c>
      <c r="AC170" s="60">
        <f t="shared" si="364"/>
        <v>0</v>
      </c>
      <c r="AD170" s="60">
        <f t="shared" si="365"/>
        <v>0</v>
      </c>
      <c r="AE170" s="60">
        <f t="shared" si="366"/>
        <v>0</v>
      </c>
      <c r="AF170" s="60">
        <f t="shared" si="367"/>
        <v>0</v>
      </c>
      <c r="AG170" s="60">
        <f t="shared" si="368"/>
        <v>0</v>
      </c>
      <c r="AH170" s="60">
        <f t="shared" si="369"/>
        <v>0</v>
      </c>
      <c r="AI170" s="60">
        <f t="shared" si="370"/>
        <v>0</v>
      </c>
      <c r="AJ170" s="60">
        <f t="shared" si="371"/>
        <v>0</v>
      </c>
      <c r="AK170" s="60">
        <f t="shared" si="372"/>
        <v>0</v>
      </c>
      <c r="AL170" s="60">
        <f t="shared" si="373"/>
        <v>0</v>
      </c>
      <c r="AM170" s="60">
        <f t="shared" si="374"/>
        <v>0</v>
      </c>
      <c r="AN170" s="60">
        <f t="shared" si="375"/>
        <v>0</v>
      </c>
      <c r="AO170" s="60">
        <f t="shared" si="376"/>
        <v>0</v>
      </c>
      <c r="AP170" s="60">
        <f t="shared" si="377"/>
        <v>0</v>
      </c>
      <c r="AQ170" s="60">
        <f t="shared" si="378"/>
        <v>0</v>
      </c>
      <c r="AR170" s="60">
        <f t="shared" si="379"/>
        <v>0</v>
      </c>
      <c r="AS170" s="60">
        <f t="shared" si="380"/>
        <v>0</v>
      </c>
      <c r="AT170" s="60">
        <f t="shared" si="381"/>
        <v>0</v>
      </c>
      <c r="AU170" s="60">
        <f t="shared" si="382"/>
        <v>0</v>
      </c>
      <c r="AV170" s="60">
        <f t="shared" si="383"/>
        <v>0</v>
      </c>
      <c r="AW170" s="60">
        <f t="shared" si="384"/>
        <v>0</v>
      </c>
      <c r="AX170" s="60">
        <f t="shared" si="385"/>
        <v>0</v>
      </c>
    </row>
    <row r="171" spans="1:50" x14ac:dyDescent="0.25">
      <c r="A171" s="44" t="str">
        <f t="shared" si="345"/>
        <v>EF_NH3_house_slurry_Other poultry (geese)</v>
      </c>
      <c r="B171" s="2" t="s">
        <v>49</v>
      </c>
      <c r="C171" s="2" t="s">
        <v>178</v>
      </c>
      <c r="D171" s="2" t="s">
        <v>252</v>
      </c>
      <c r="E171" s="2" t="s">
        <v>88</v>
      </c>
      <c r="F171" s="2" t="s">
        <v>366</v>
      </c>
      <c r="G171" s="2"/>
      <c r="H171" s="2" t="s">
        <v>561</v>
      </c>
      <c r="I171" s="12"/>
      <c r="J171" s="60">
        <v>0</v>
      </c>
      <c r="K171" s="60">
        <f t="shared" si="346"/>
        <v>0</v>
      </c>
      <c r="L171" s="60">
        <f t="shared" si="347"/>
        <v>0</v>
      </c>
      <c r="M171" s="60">
        <f t="shared" si="348"/>
        <v>0</v>
      </c>
      <c r="N171" s="60">
        <f t="shared" si="349"/>
        <v>0</v>
      </c>
      <c r="O171" s="60">
        <f t="shared" si="350"/>
        <v>0</v>
      </c>
      <c r="P171" s="60">
        <f t="shared" si="351"/>
        <v>0</v>
      </c>
      <c r="Q171" s="60">
        <f t="shared" si="352"/>
        <v>0</v>
      </c>
      <c r="R171" s="60">
        <f t="shared" si="353"/>
        <v>0</v>
      </c>
      <c r="S171" s="60">
        <f t="shared" si="354"/>
        <v>0</v>
      </c>
      <c r="T171" s="60">
        <f t="shared" si="355"/>
        <v>0</v>
      </c>
      <c r="U171" s="60">
        <f t="shared" si="356"/>
        <v>0</v>
      </c>
      <c r="V171" s="60">
        <f t="shared" si="357"/>
        <v>0</v>
      </c>
      <c r="W171" s="60">
        <f t="shared" si="358"/>
        <v>0</v>
      </c>
      <c r="X171" s="60">
        <f t="shared" si="359"/>
        <v>0</v>
      </c>
      <c r="Y171" s="60">
        <f t="shared" si="360"/>
        <v>0</v>
      </c>
      <c r="Z171" s="60">
        <f t="shared" si="361"/>
        <v>0</v>
      </c>
      <c r="AA171" s="60">
        <f t="shared" si="362"/>
        <v>0</v>
      </c>
      <c r="AB171" s="60">
        <f t="shared" si="363"/>
        <v>0</v>
      </c>
      <c r="AC171" s="60">
        <f t="shared" si="364"/>
        <v>0</v>
      </c>
      <c r="AD171" s="60">
        <f t="shared" si="365"/>
        <v>0</v>
      </c>
      <c r="AE171" s="60">
        <f t="shared" si="366"/>
        <v>0</v>
      </c>
      <c r="AF171" s="60">
        <f t="shared" si="367"/>
        <v>0</v>
      </c>
      <c r="AG171" s="60">
        <f t="shared" si="368"/>
        <v>0</v>
      </c>
      <c r="AH171" s="60">
        <f t="shared" si="369"/>
        <v>0</v>
      </c>
      <c r="AI171" s="60">
        <f t="shared" si="370"/>
        <v>0</v>
      </c>
      <c r="AJ171" s="60">
        <f t="shared" si="371"/>
        <v>0</v>
      </c>
      <c r="AK171" s="60">
        <f t="shared" si="372"/>
        <v>0</v>
      </c>
      <c r="AL171" s="60">
        <f t="shared" si="373"/>
        <v>0</v>
      </c>
      <c r="AM171" s="60">
        <f t="shared" si="374"/>
        <v>0</v>
      </c>
      <c r="AN171" s="60">
        <f t="shared" si="375"/>
        <v>0</v>
      </c>
      <c r="AO171" s="60">
        <f t="shared" si="376"/>
        <v>0</v>
      </c>
      <c r="AP171" s="60">
        <f t="shared" si="377"/>
        <v>0</v>
      </c>
      <c r="AQ171" s="60">
        <f t="shared" si="378"/>
        <v>0</v>
      </c>
      <c r="AR171" s="60">
        <f t="shared" si="379"/>
        <v>0</v>
      </c>
      <c r="AS171" s="60">
        <f t="shared" si="380"/>
        <v>0</v>
      </c>
      <c r="AT171" s="60">
        <f t="shared" si="381"/>
        <v>0</v>
      </c>
      <c r="AU171" s="60">
        <f t="shared" si="382"/>
        <v>0</v>
      </c>
      <c r="AV171" s="60">
        <f t="shared" si="383"/>
        <v>0</v>
      </c>
      <c r="AW171" s="60">
        <f t="shared" si="384"/>
        <v>0</v>
      </c>
      <c r="AX171" s="60">
        <f t="shared" si="385"/>
        <v>0</v>
      </c>
    </row>
    <row r="172" spans="1:50" x14ac:dyDescent="0.25">
      <c r="A172" s="44" t="str">
        <f t="shared" si="345"/>
        <v>EF_NH3_house_slurry_Other animals (fur animals)</v>
      </c>
      <c r="B172" s="2" t="s">
        <v>49</v>
      </c>
      <c r="C172" s="2" t="s">
        <v>178</v>
      </c>
      <c r="D172" s="2" t="s">
        <v>252</v>
      </c>
      <c r="E172" s="2" t="s">
        <v>108</v>
      </c>
      <c r="F172" s="2" t="s">
        <v>366</v>
      </c>
      <c r="G172" s="2"/>
      <c r="H172" s="2" t="s">
        <v>561</v>
      </c>
      <c r="I172" s="12"/>
      <c r="J172" s="60">
        <v>0</v>
      </c>
      <c r="K172" s="60">
        <f t="shared" si="346"/>
        <v>0</v>
      </c>
      <c r="L172" s="60">
        <f t="shared" si="347"/>
        <v>0</v>
      </c>
      <c r="M172" s="60">
        <f t="shared" si="348"/>
        <v>0</v>
      </c>
      <c r="N172" s="60">
        <f t="shared" si="349"/>
        <v>0</v>
      </c>
      <c r="O172" s="60">
        <f t="shared" si="350"/>
        <v>0</v>
      </c>
      <c r="P172" s="60">
        <f t="shared" si="351"/>
        <v>0</v>
      </c>
      <c r="Q172" s="60">
        <f t="shared" si="352"/>
        <v>0</v>
      </c>
      <c r="R172" s="60">
        <f t="shared" si="353"/>
        <v>0</v>
      </c>
      <c r="S172" s="60">
        <f t="shared" si="354"/>
        <v>0</v>
      </c>
      <c r="T172" s="60">
        <f t="shared" si="355"/>
        <v>0</v>
      </c>
      <c r="U172" s="60">
        <f t="shared" si="356"/>
        <v>0</v>
      </c>
      <c r="V172" s="60">
        <f t="shared" si="357"/>
        <v>0</v>
      </c>
      <c r="W172" s="60">
        <f t="shared" si="358"/>
        <v>0</v>
      </c>
      <c r="X172" s="60">
        <f t="shared" si="359"/>
        <v>0</v>
      </c>
      <c r="Y172" s="60">
        <f t="shared" si="360"/>
        <v>0</v>
      </c>
      <c r="Z172" s="60">
        <f t="shared" si="361"/>
        <v>0</v>
      </c>
      <c r="AA172" s="60">
        <f t="shared" si="362"/>
        <v>0</v>
      </c>
      <c r="AB172" s="60">
        <f t="shared" si="363"/>
        <v>0</v>
      </c>
      <c r="AC172" s="60">
        <f t="shared" si="364"/>
        <v>0</v>
      </c>
      <c r="AD172" s="60">
        <f t="shared" si="365"/>
        <v>0</v>
      </c>
      <c r="AE172" s="60">
        <f t="shared" si="366"/>
        <v>0</v>
      </c>
      <c r="AF172" s="60">
        <f t="shared" si="367"/>
        <v>0</v>
      </c>
      <c r="AG172" s="60">
        <f t="shared" si="368"/>
        <v>0</v>
      </c>
      <c r="AH172" s="60">
        <f t="shared" si="369"/>
        <v>0</v>
      </c>
      <c r="AI172" s="60">
        <f t="shared" si="370"/>
        <v>0</v>
      </c>
      <c r="AJ172" s="60">
        <f t="shared" si="371"/>
        <v>0</v>
      </c>
      <c r="AK172" s="60">
        <f t="shared" si="372"/>
        <v>0</v>
      </c>
      <c r="AL172" s="60">
        <f t="shared" si="373"/>
        <v>0</v>
      </c>
      <c r="AM172" s="60">
        <f t="shared" si="374"/>
        <v>0</v>
      </c>
      <c r="AN172" s="60">
        <f t="shared" si="375"/>
        <v>0</v>
      </c>
      <c r="AO172" s="60">
        <f t="shared" si="376"/>
        <v>0</v>
      </c>
      <c r="AP172" s="60">
        <f t="shared" si="377"/>
        <v>0</v>
      </c>
      <c r="AQ172" s="60">
        <f t="shared" si="378"/>
        <v>0</v>
      </c>
      <c r="AR172" s="60">
        <f t="shared" si="379"/>
        <v>0</v>
      </c>
      <c r="AS172" s="60">
        <f t="shared" si="380"/>
        <v>0</v>
      </c>
      <c r="AT172" s="60">
        <f t="shared" si="381"/>
        <v>0</v>
      </c>
      <c r="AU172" s="60">
        <f t="shared" si="382"/>
        <v>0</v>
      </c>
      <c r="AV172" s="60">
        <f t="shared" si="383"/>
        <v>0</v>
      </c>
      <c r="AW172" s="60">
        <f t="shared" si="384"/>
        <v>0</v>
      </c>
      <c r="AX172" s="60">
        <f t="shared" si="385"/>
        <v>0</v>
      </c>
    </row>
    <row r="173" spans="1:50" x14ac:dyDescent="0.25">
      <c r="A173" s="18" t="s">
        <v>176</v>
      </c>
      <c r="B173" s="18"/>
      <c r="C173" s="18"/>
      <c r="D173" s="18"/>
      <c r="E173" s="18"/>
      <c r="F173" s="18"/>
      <c r="G173" s="18"/>
      <c r="H173" s="18"/>
      <c r="I173" s="356"/>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row>
    <row r="174" spans="1:50" x14ac:dyDescent="0.25">
      <c r="A174" s="44" t="str">
        <f t="shared" ref="A174:A190" si="417">C174&amp;"_"&amp;E174</f>
        <v>EF_NH3_house_solid_Dairy cattle</v>
      </c>
      <c r="B174" s="2" t="s">
        <v>49</v>
      </c>
      <c r="C174" s="2" t="s">
        <v>177</v>
      </c>
      <c r="D174" s="2" t="s">
        <v>252</v>
      </c>
      <c r="E174" s="2" t="s">
        <v>75</v>
      </c>
      <c r="F174" s="2" t="s">
        <v>366</v>
      </c>
      <c r="G174" s="2"/>
      <c r="H174" s="2" t="s">
        <v>679</v>
      </c>
      <c r="I174" s="12"/>
      <c r="J174" s="60">
        <v>0.08</v>
      </c>
      <c r="K174" s="60">
        <f t="shared" ref="K174:K190" si="418">J174</f>
        <v>0.08</v>
      </c>
      <c r="L174" s="60">
        <f t="shared" ref="L174:L190" si="419">K174</f>
        <v>0.08</v>
      </c>
      <c r="M174" s="60">
        <f t="shared" ref="M174:M190" si="420">L174</f>
        <v>0.08</v>
      </c>
      <c r="N174" s="60">
        <f t="shared" ref="N174:N190" si="421">M174</f>
        <v>0.08</v>
      </c>
      <c r="O174" s="60">
        <f t="shared" ref="O174:O190" si="422">N174</f>
        <v>0.08</v>
      </c>
      <c r="P174" s="60">
        <f t="shared" ref="P174:P190" si="423">O174</f>
        <v>0.08</v>
      </c>
      <c r="Q174" s="60">
        <f t="shared" ref="Q174:Q190" si="424">P174</f>
        <v>0.08</v>
      </c>
      <c r="R174" s="60">
        <f t="shared" ref="R174:R190" si="425">Q174</f>
        <v>0.08</v>
      </c>
      <c r="S174" s="60">
        <f t="shared" ref="S174:S190" si="426">R174</f>
        <v>0.08</v>
      </c>
      <c r="T174" s="60">
        <f t="shared" ref="T174:T190" si="427">S174</f>
        <v>0.08</v>
      </c>
      <c r="U174" s="60">
        <f t="shared" ref="U174:U190" si="428">T174</f>
        <v>0.08</v>
      </c>
      <c r="V174" s="60">
        <f t="shared" ref="V174:V190" si="429">U174</f>
        <v>0.08</v>
      </c>
      <c r="W174" s="60">
        <f t="shared" ref="W174:W190" si="430">V174</f>
        <v>0.08</v>
      </c>
      <c r="X174" s="60">
        <f t="shared" ref="X174:X190" si="431">W174</f>
        <v>0.08</v>
      </c>
      <c r="Y174" s="60">
        <f t="shared" ref="Y174:Y190" si="432">X174</f>
        <v>0.08</v>
      </c>
      <c r="Z174" s="60">
        <f t="shared" ref="Z174:Z190" si="433">Y174</f>
        <v>0.08</v>
      </c>
      <c r="AA174" s="60">
        <f t="shared" ref="AA174:AA190" si="434">Z174</f>
        <v>0.08</v>
      </c>
      <c r="AB174" s="60">
        <f t="shared" ref="AB174:AB190" si="435">AA174</f>
        <v>0.08</v>
      </c>
      <c r="AC174" s="60">
        <f t="shared" ref="AC174:AC190" si="436">AB174</f>
        <v>0.08</v>
      </c>
      <c r="AD174" s="60">
        <f t="shared" ref="AD174:AD190" si="437">AC174</f>
        <v>0.08</v>
      </c>
      <c r="AE174" s="60">
        <f t="shared" ref="AE174:AE190" si="438">AD174</f>
        <v>0.08</v>
      </c>
      <c r="AF174" s="60">
        <f t="shared" ref="AF174:AF190" si="439">AE174</f>
        <v>0.08</v>
      </c>
      <c r="AG174" s="60">
        <f t="shared" ref="AG174:AG190" si="440">AF174</f>
        <v>0.08</v>
      </c>
      <c r="AH174" s="60">
        <f t="shared" ref="AH174:AH190" si="441">AG174</f>
        <v>0.08</v>
      </c>
      <c r="AI174" s="60">
        <f t="shared" ref="AI174:AI190" si="442">AH174</f>
        <v>0.08</v>
      </c>
      <c r="AJ174" s="60">
        <f t="shared" ref="AJ174:AJ190" si="443">AI174</f>
        <v>0.08</v>
      </c>
      <c r="AK174" s="60">
        <f t="shared" ref="AK174:AK190" si="444">AJ174</f>
        <v>0.08</v>
      </c>
      <c r="AL174" s="60">
        <f t="shared" ref="AL174:AL190" si="445">AK174</f>
        <v>0.08</v>
      </c>
      <c r="AM174" s="60">
        <f t="shared" ref="AM174:AM190" si="446">AL174</f>
        <v>0.08</v>
      </c>
      <c r="AN174" s="60">
        <f t="shared" ref="AN174:AN190" si="447">AM174</f>
        <v>0.08</v>
      </c>
      <c r="AO174" s="60">
        <f t="shared" ref="AO174:AO190" si="448">AN174</f>
        <v>0.08</v>
      </c>
      <c r="AP174" s="60">
        <f t="shared" ref="AP174:AP190" si="449">AO174</f>
        <v>0.08</v>
      </c>
      <c r="AQ174" s="60">
        <f t="shared" ref="AQ174:AQ190" si="450">AP174</f>
        <v>0.08</v>
      </c>
      <c r="AR174" s="60">
        <f t="shared" ref="AR174:AR190" si="451">AQ174</f>
        <v>0.08</v>
      </c>
      <c r="AS174" s="60">
        <f t="shared" ref="AS174:AS190" si="452">AR174</f>
        <v>0.08</v>
      </c>
      <c r="AT174" s="60">
        <f t="shared" ref="AT174:AT190" si="453">AS174</f>
        <v>0.08</v>
      </c>
      <c r="AU174" s="60">
        <f t="shared" ref="AU174:AU190" si="454">AT174</f>
        <v>0.08</v>
      </c>
      <c r="AV174" s="60">
        <f t="shared" ref="AV174:AV190" si="455">AU174</f>
        <v>0.08</v>
      </c>
      <c r="AW174" s="60">
        <f t="shared" ref="AW174:AW190" si="456">AV174</f>
        <v>0.08</v>
      </c>
      <c r="AX174" s="60">
        <f t="shared" ref="AX174:AX190" si="457">AW174</f>
        <v>0.08</v>
      </c>
    </row>
    <row r="175" spans="1:50" x14ac:dyDescent="0.25">
      <c r="A175" s="44" t="str">
        <f t="shared" ref="A175" si="458">C175&amp;"_"&amp;E175</f>
        <v>EF_NH3_house_solid_Dairy cattle_tied housing</v>
      </c>
      <c r="B175" s="2" t="s">
        <v>49</v>
      </c>
      <c r="C175" s="2" t="s">
        <v>177</v>
      </c>
      <c r="D175" s="2" t="s">
        <v>252</v>
      </c>
      <c r="E175" s="2" t="s">
        <v>617</v>
      </c>
      <c r="F175" s="2" t="s">
        <v>366</v>
      </c>
      <c r="G175" s="2"/>
      <c r="H175" s="2" t="s">
        <v>679</v>
      </c>
      <c r="I175" s="12"/>
      <c r="J175" s="60">
        <v>0.09</v>
      </c>
      <c r="K175" s="60">
        <f t="shared" ref="K175" si="459">J175</f>
        <v>0.09</v>
      </c>
      <c r="L175" s="60">
        <f t="shared" ref="L175" si="460">K175</f>
        <v>0.09</v>
      </c>
      <c r="M175" s="60">
        <f t="shared" ref="M175" si="461">L175</f>
        <v>0.09</v>
      </c>
      <c r="N175" s="60">
        <f t="shared" ref="N175" si="462">M175</f>
        <v>0.09</v>
      </c>
      <c r="O175" s="60">
        <f t="shared" ref="O175" si="463">N175</f>
        <v>0.09</v>
      </c>
      <c r="P175" s="60">
        <f t="shared" ref="P175" si="464">O175</f>
        <v>0.09</v>
      </c>
      <c r="Q175" s="60">
        <f t="shared" ref="Q175" si="465">P175</f>
        <v>0.09</v>
      </c>
      <c r="R175" s="60">
        <f t="shared" ref="R175" si="466">Q175</f>
        <v>0.09</v>
      </c>
      <c r="S175" s="60">
        <f t="shared" ref="S175" si="467">R175</f>
        <v>0.09</v>
      </c>
      <c r="T175" s="60">
        <f t="shared" ref="T175" si="468">S175</f>
        <v>0.09</v>
      </c>
      <c r="U175" s="60">
        <f t="shared" ref="U175" si="469">T175</f>
        <v>0.09</v>
      </c>
      <c r="V175" s="60">
        <f t="shared" ref="V175" si="470">U175</f>
        <v>0.09</v>
      </c>
      <c r="W175" s="60">
        <f t="shared" ref="W175" si="471">V175</f>
        <v>0.09</v>
      </c>
      <c r="X175" s="60">
        <f t="shared" ref="X175" si="472">W175</f>
        <v>0.09</v>
      </c>
      <c r="Y175" s="60">
        <f t="shared" ref="Y175" si="473">X175</f>
        <v>0.09</v>
      </c>
      <c r="Z175" s="60">
        <f t="shared" ref="Z175" si="474">Y175</f>
        <v>0.09</v>
      </c>
      <c r="AA175" s="60">
        <f t="shared" ref="AA175" si="475">Z175</f>
        <v>0.09</v>
      </c>
      <c r="AB175" s="60">
        <f t="shared" ref="AB175" si="476">AA175</f>
        <v>0.09</v>
      </c>
      <c r="AC175" s="60">
        <f t="shared" ref="AC175" si="477">AB175</f>
        <v>0.09</v>
      </c>
      <c r="AD175" s="60">
        <f t="shared" ref="AD175" si="478">AC175</f>
        <v>0.09</v>
      </c>
      <c r="AE175" s="60">
        <f t="shared" ref="AE175" si="479">AD175</f>
        <v>0.09</v>
      </c>
      <c r="AF175" s="60">
        <f t="shared" ref="AF175" si="480">AE175</f>
        <v>0.09</v>
      </c>
      <c r="AG175" s="60">
        <f t="shared" ref="AG175" si="481">AF175</f>
        <v>0.09</v>
      </c>
      <c r="AH175" s="60">
        <f t="shared" ref="AH175" si="482">AG175</f>
        <v>0.09</v>
      </c>
      <c r="AI175" s="60">
        <f t="shared" ref="AI175" si="483">AH175</f>
        <v>0.09</v>
      </c>
      <c r="AJ175" s="60">
        <f t="shared" ref="AJ175" si="484">AI175</f>
        <v>0.09</v>
      </c>
      <c r="AK175" s="60">
        <f t="shared" ref="AK175" si="485">AJ175</f>
        <v>0.09</v>
      </c>
      <c r="AL175" s="60">
        <f t="shared" ref="AL175" si="486">AK175</f>
        <v>0.09</v>
      </c>
      <c r="AM175" s="60">
        <f t="shared" ref="AM175" si="487">AL175</f>
        <v>0.09</v>
      </c>
      <c r="AN175" s="60">
        <f t="shared" ref="AN175" si="488">AM175</f>
        <v>0.09</v>
      </c>
      <c r="AO175" s="60">
        <f t="shared" si="448"/>
        <v>0.09</v>
      </c>
      <c r="AP175" s="60">
        <f t="shared" si="449"/>
        <v>0.09</v>
      </c>
      <c r="AQ175" s="60">
        <f t="shared" si="450"/>
        <v>0.09</v>
      </c>
      <c r="AR175" s="60">
        <f t="shared" si="451"/>
        <v>0.09</v>
      </c>
      <c r="AS175" s="60">
        <f t="shared" si="452"/>
        <v>0.09</v>
      </c>
      <c r="AT175" s="60">
        <f t="shared" si="453"/>
        <v>0.09</v>
      </c>
      <c r="AU175" s="60">
        <f t="shared" si="454"/>
        <v>0.09</v>
      </c>
      <c r="AV175" s="60">
        <f t="shared" si="455"/>
        <v>0.09</v>
      </c>
      <c r="AW175" s="60">
        <f t="shared" si="456"/>
        <v>0.09</v>
      </c>
      <c r="AX175" s="60">
        <f t="shared" si="457"/>
        <v>0.09</v>
      </c>
    </row>
    <row r="176" spans="1:50" x14ac:dyDescent="0.25">
      <c r="A176" s="44" t="str">
        <f t="shared" si="417"/>
        <v>EF_NH3_house_solid_Non-dairy cattle</v>
      </c>
      <c r="B176" s="2" t="s">
        <v>49</v>
      </c>
      <c r="C176" s="2" t="s">
        <v>177</v>
      </c>
      <c r="D176" s="2" t="s">
        <v>252</v>
      </c>
      <c r="E176" s="2" t="s">
        <v>77</v>
      </c>
      <c r="F176" s="2" t="s">
        <v>366</v>
      </c>
      <c r="G176" s="2"/>
      <c r="H176" s="2" t="s">
        <v>679</v>
      </c>
      <c r="I176" s="35"/>
      <c r="J176" s="60">
        <v>0.08</v>
      </c>
      <c r="K176" s="60">
        <f t="shared" si="418"/>
        <v>0.08</v>
      </c>
      <c r="L176" s="60">
        <f t="shared" si="419"/>
        <v>0.08</v>
      </c>
      <c r="M176" s="60">
        <f t="shared" si="420"/>
        <v>0.08</v>
      </c>
      <c r="N176" s="60">
        <f t="shared" si="421"/>
        <v>0.08</v>
      </c>
      <c r="O176" s="60">
        <f t="shared" si="422"/>
        <v>0.08</v>
      </c>
      <c r="P176" s="60">
        <f t="shared" si="423"/>
        <v>0.08</v>
      </c>
      <c r="Q176" s="60">
        <f t="shared" si="424"/>
        <v>0.08</v>
      </c>
      <c r="R176" s="60">
        <f t="shared" si="425"/>
        <v>0.08</v>
      </c>
      <c r="S176" s="60">
        <f t="shared" si="426"/>
        <v>0.08</v>
      </c>
      <c r="T176" s="60">
        <f t="shared" si="427"/>
        <v>0.08</v>
      </c>
      <c r="U176" s="60">
        <f t="shared" si="428"/>
        <v>0.08</v>
      </c>
      <c r="V176" s="60">
        <f t="shared" si="429"/>
        <v>0.08</v>
      </c>
      <c r="W176" s="60">
        <f t="shared" si="430"/>
        <v>0.08</v>
      </c>
      <c r="X176" s="60">
        <f t="shared" si="431"/>
        <v>0.08</v>
      </c>
      <c r="Y176" s="60">
        <f t="shared" si="432"/>
        <v>0.08</v>
      </c>
      <c r="Z176" s="60">
        <f t="shared" si="433"/>
        <v>0.08</v>
      </c>
      <c r="AA176" s="60">
        <f t="shared" si="434"/>
        <v>0.08</v>
      </c>
      <c r="AB176" s="60">
        <f t="shared" si="435"/>
        <v>0.08</v>
      </c>
      <c r="AC176" s="60">
        <f t="shared" si="436"/>
        <v>0.08</v>
      </c>
      <c r="AD176" s="60">
        <f t="shared" si="437"/>
        <v>0.08</v>
      </c>
      <c r="AE176" s="60">
        <f t="shared" si="438"/>
        <v>0.08</v>
      </c>
      <c r="AF176" s="60">
        <f t="shared" si="439"/>
        <v>0.08</v>
      </c>
      <c r="AG176" s="60">
        <f t="shared" si="440"/>
        <v>0.08</v>
      </c>
      <c r="AH176" s="60">
        <f t="shared" si="441"/>
        <v>0.08</v>
      </c>
      <c r="AI176" s="60">
        <f t="shared" si="442"/>
        <v>0.08</v>
      </c>
      <c r="AJ176" s="60">
        <f t="shared" si="443"/>
        <v>0.08</v>
      </c>
      <c r="AK176" s="60">
        <f t="shared" si="444"/>
        <v>0.08</v>
      </c>
      <c r="AL176" s="60">
        <f t="shared" si="445"/>
        <v>0.08</v>
      </c>
      <c r="AM176" s="60">
        <f t="shared" si="446"/>
        <v>0.08</v>
      </c>
      <c r="AN176" s="60">
        <f t="shared" si="447"/>
        <v>0.08</v>
      </c>
      <c r="AO176" s="60">
        <f t="shared" si="448"/>
        <v>0.08</v>
      </c>
      <c r="AP176" s="60">
        <f t="shared" si="449"/>
        <v>0.08</v>
      </c>
      <c r="AQ176" s="60">
        <f t="shared" si="450"/>
        <v>0.08</v>
      </c>
      <c r="AR176" s="60">
        <f t="shared" si="451"/>
        <v>0.08</v>
      </c>
      <c r="AS176" s="60">
        <f t="shared" si="452"/>
        <v>0.08</v>
      </c>
      <c r="AT176" s="60">
        <f t="shared" si="453"/>
        <v>0.08</v>
      </c>
      <c r="AU176" s="60">
        <f t="shared" si="454"/>
        <v>0.08</v>
      </c>
      <c r="AV176" s="60">
        <f t="shared" si="455"/>
        <v>0.08</v>
      </c>
      <c r="AW176" s="60">
        <f t="shared" si="456"/>
        <v>0.08</v>
      </c>
      <c r="AX176" s="60">
        <f t="shared" si="457"/>
        <v>0.08</v>
      </c>
    </row>
    <row r="177" spans="1:50" x14ac:dyDescent="0.25">
      <c r="A177" s="44" t="str">
        <f t="shared" si="417"/>
        <v>EF_NH3_house_solid_Non-dairy cattle (calves)</v>
      </c>
      <c r="B177" s="2" t="s">
        <v>49</v>
      </c>
      <c r="C177" s="2" t="s">
        <v>177</v>
      </c>
      <c r="D177" s="2" t="s">
        <v>252</v>
      </c>
      <c r="E177" s="2" t="s">
        <v>78</v>
      </c>
      <c r="F177" s="2" t="s">
        <v>366</v>
      </c>
      <c r="G177" s="2"/>
      <c r="H177" s="2" t="s">
        <v>682</v>
      </c>
      <c r="I177" s="35"/>
      <c r="J177" s="162">
        <f>J176</f>
        <v>0.08</v>
      </c>
      <c r="K177" s="162">
        <f t="shared" si="418"/>
        <v>0.08</v>
      </c>
      <c r="L177" s="162">
        <f t="shared" si="419"/>
        <v>0.08</v>
      </c>
      <c r="M177" s="162">
        <f t="shared" si="420"/>
        <v>0.08</v>
      </c>
      <c r="N177" s="162">
        <f t="shared" si="421"/>
        <v>0.08</v>
      </c>
      <c r="O177" s="162">
        <f t="shared" si="422"/>
        <v>0.08</v>
      </c>
      <c r="P177" s="162">
        <f t="shared" si="423"/>
        <v>0.08</v>
      </c>
      <c r="Q177" s="162">
        <f t="shared" si="424"/>
        <v>0.08</v>
      </c>
      <c r="R177" s="162">
        <f t="shared" si="425"/>
        <v>0.08</v>
      </c>
      <c r="S177" s="162">
        <f t="shared" si="426"/>
        <v>0.08</v>
      </c>
      <c r="T177" s="162">
        <f t="shared" si="427"/>
        <v>0.08</v>
      </c>
      <c r="U177" s="162">
        <f t="shared" si="428"/>
        <v>0.08</v>
      </c>
      <c r="V177" s="162">
        <f t="shared" si="429"/>
        <v>0.08</v>
      </c>
      <c r="W177" s="162">
        <f t="shared" si="430"/>
        <v>0.08</v>
      </c>
      <c r="X177" s="162">
        <f t="shared" si="431"/>
        <v>0.08</v>
      </c>
      <c r="Y177" s="162">
        <f t="shared" si="432"/>
        <v>0.08</v>
      </c>
      <c r="Z177" s="162">
        <f t="shared" si="433"/>
        <v>0.08</v>
      </c>
      <c r="AA177" s="162">
        <f t="shared" si="434"/>
        <v>0.08</v>
      </c>
      <c r="AB177" s="162">
        <f t="shared" si="435"/>
        <v>0.08</v>
      </c>
      <c r="AC177" s="162">
        <f t="shared" si="436"/>
        <v>0.08</v>
      </c>
      <c r="AD177" s="162">
        <f t="shared" si="437"/>
        <v>0.08</v>
      </c>
      <c r="AE177" s="162">
        <f t="shared" si="438"/>
        <v>0.08</v>
      </c>
      <c r="AF177" s="162">
        <f t="shared" si="439"/>
        <v>0.08</v>
      </c>
      <c r="AG177" s="162">
        <f t="shared" si="440"/>
        <v>0.08</v>
      </c>
      <c r="AH177" s="162">
        <f t="shared" si="441"/>
        <v>0.08</v>
      </c>
      <c r="AI177" s="162">
        <f t="shared" si="442"/>
        <v>0.08</v>
      </c>
      <c r="AJ177" s="162">
        <f t="shared" si="443"/>
        <v>0.08</v>
      </c>
      <c r="AK177" s="162">
        <f t="shared" si="444"/>
        <v>0.08</v>
      </c>
      <c r="AL177" s="162">
        <f t="shared" si="445"/>
        <v>0.08</v>
      </c>
      <c r="AM177" s="162">
        <f t="shared" si="446"/>
        <v>0.08</v>
      </c>
      <c r="AN177" s="162">
        <f t="shared" si="447"/>
        <v>0.08</v>
      </c>
      <c r="AO177" s="162">
        <f t="shared" si="448"/>
        <v>0.08</v>
      </c>
      <c r="AP177" s="162">
        <f t="shared" si="449"/>
        <v>0.08</v>
      </c>
      <c r="AQ177" s="162">
        <f t="shared" si="450"/>
        <v>0.08</v>
      </c>
      <c r="AR177" s="162">
        <f t="shared" si="451"/>
        <v>0.08</v>
      </c>
      <c r="AS177" s="162">
        <f t="shared" si="452"/>
        <v>0.08</v>
      </c>
      <c r="AT177" s="162">
        <f t="shared" si="453"/>
        <v>0.08</v>
      </c>
      <c r="AU177" s="162">
        <f t="shared" si="454"/>
        <v>0.08</v>
      </c>
      <c r="AV177" s="162">
        <f t="shared" si="455"/>
        <v>0.08</v>
      </c>
      <c r="AW177" s="162">
        <f t="shared" si="456"/>
        <v>0.08</v>
      </c>
      <c r="AX177" s="162">
        <f t="shared" si="457"/>
        <v>0.08</v>
      </c>
    </row>
    <row r="178" spans="1:50" x14ac:dyDescent="0.25">
      <c r="A178" s="44" t="str">
        <f t="shared" si="417"/>
        <v>EF_NH3_house_solid_Sheep</v>
      </c>
      <c r="B178" s="2" t="s">
        <v>49</v>
      </c>
      <c r="C178" s="2" t="s">
        <v>177</v>
      </c>
      <c r="D178" s="2" t="s">
        <v>252</v>
      </c>
      <c r="E178" s="2" t="s">
        <v>79</v>
      </c>
      <c r="F178" s="2" t="s">
        <v>366</v>
      </c>
      <c r="G178" s="2"/>
      <c r="H178" s="2" t="s">
        <v>679</v>
      </c>
      <c r="I178" s="35"/>
      <c r="J178" s="60">
        <v>0.22</v>
      </c>
      <c r="K178" s="60">
        <f t="shared" si="418"/>
        <v>0.22</v>
      </c>
      <c r="L178" s="60">
        <f t="shared" si="419"/>
        <v>0.22</v>
      </c>
      <c r="M178" s="60">
        <f t="shared" si="420"/>
        <v>0.22</v>
      </c>
      <c r="N178" s="60">
        <f t="shared" si="421"/>
        <v>0.22</v>
      </c>
      <c r="O178" s="60">
        <f t="shared" si="422"/>
        <v>0.22</v>
      </c>
      <c r="P178" s="60">
        <f t="shared" si="423"/>
        <v>0.22</v>
      </c>
      <c r="Q178" s="60">
        <f t="shared" si="424"/>
        <v>0.22</v>
      </c>
      <c r="R178" s="60">
        <f t="shared" si="425"/>
        <v>0.22</v>
      </c>
      <c r="S178" s="60">
        <f t="shared" si="426"/>
        <v>0.22</v>
      </c>
      <c r="T178" s="60">
        <f t="shared" si="427"/>
        <v>0.22</v>
      </c>
      <c r="U178" s="60">
        <f t="shared" si="428"/>
        <v>0.22</v>
      </c>
      <c r="V178" s="60">
        <f t="shared" si="429"/>
        <v>0.22</v>
      </c>
      <c r="W178" s="60">
        <f t="shared" si="430"/>
        <v>0.22</v>
      </c>
      <c r="X178" s="60">
        <f t="shared" si="431"/>
        <v>0.22</v>
      </c>
      <c r="Y178" s="60">
        <f t="shared" si="432"/>
        <v>0.22</v>
      </c>
      <c r="Z178" s="60">
        <f t="shared" si="433"/>
        <v>0.22</v>
      </c>
      <c r="AA178" s="60">
        <f t="shared" si="434"/>
        <v>0.22</v>
      </c>
      <c r="AB178" s="60">
        <f t="shared" si="435"/>
        <v>0.22</v>
      </c>
      <c r="AC178" s="60">
        <f t="shared" si="436"/>
        <v>0.22</v>
      </c>
      <c r="AD178" s="60">
        <f t="shared" si="437"/>
        <v>0.22</v>
      </c>
      <c r="AE178" s="60">
        <f t="shared" si="438"/>
        <v>0.22</v>
      </c>
      <c r="AF178" s="60">
        <f t="shared" si="439"/>
        <v>0.22</v>
      </c>
      <c r="AG178" s="60">
        <f t="shared" si="440"/>
        <v>0.22</v>
      </c>
      <c r="AH178" s="60">
        <f t="shared" si="441"/>
        <v>0.22</v>
      </c>
      <c r="AI178" s="60">
        <f t="shared" si="442"/>
        <v>0.22</v>
      </c>
      <c r="AJ178" s="60">
        <f t="shared" si="443"/>
        <v>0.22</v>
      </c>
      <c r="AK178" s="60">
        <f t="shared" si="444"/>
        <v>0.22</v>
      </c>
      <c r="AL178" s="60">
        <f t="shared" si="445"/>
        <v>0.22</v>
      </c>
      <c r="AM178" s="60">
        <f t="shared" si="446"/>
        <v>0.22</v>
      </c>
      <c r="AN178" s="60">
        <f t="shared" si="447"/>
        <v>0.22</v>
      </c>
      <c r="AO178" s="60">
        <f t="shared" si="448"/>
        <v>0.22</v>
      </c>
      <c r="AP178" s="60">
        <f t="shared" si="449"/>
        <v>0.22</v>
      </c>
      <c r="AQ178" s="60">
        <f t="shared" si="450"/>
        <v>0.22</v>
      </c>
      <c r="AR178" s="60">
        <f t="shared" si="451"/>
        <v>0.22</v>
      </c>
      <c r="AS178" s="60">
        <f t="shared" si="452"/>
        <v>0.22</v>
      </c>
      <c r="AT178" s="60">
        <f t="shared" si="453"/>
        <v>0.22</v>
      </c>
      <c r="AU178" s="60">
        <f t="shared" si="454"/>
        <v>0.22</v>
      </c>
      <c r="AV178" s="60">
        <f t="shared" si="455"/>
        <v>0.22</v>
      </c>
      <c r="AW178" s="60">
        <f t="shared" si="456"/>
        <v>0.22</v>
      </c>
      <c r="AX178" s="60">
        <f t="shared" si="457"/>
        <v>0.22</v>
      </c>
    </row>
    <row r="179" spans="1:50" x14ac:dyDescent="0.25">
      <c r="A179" s="44" t="str">
        <f t="shared" si="417"/>
        <v>EF_NH3_house_solid_Swine (finishing pigs)</v>
      </c>
      <c r="B179" s="2" t="s">
        <v>49</v>
      </c>
      <c r="C179" s="2" t="s">
        <v>177</v>
      </c>
      <c r="D179" s="2" t="s">
        <v>252</v>
      </c>
      <c r="E179" s="2" t="s">
        <v>538</v>
      </c>
      <c r="F179" s="2" t="s">
        <v>366</v>
      </c>
      <c r="G179" s="2"/>
      <c r="H179" s="2" t="s">
        <v>679</v>
      </c>
      <c r="I179" s="35"/>
      <c r="J179" s="60">
        <v>0.23</v>
      </c>
      <c r="K179" s="60">
        <f t="shared" si="418"/>
        <v>0.23</v>
      </c>
      <c r="L179" s="60">
        <f t="shared" si="419"/>
        <v>0.23</v>
      </c>
      <c r="M179" s="60">
        <f t="shared" si="420"/>
        <v>0.23</v>
      </c>
      <c r="N179" s="60">
        <f t="shared" si="421"/>
        <v>0.23</v>
      </c>
      <c r="O179" s="60">
        <f t="shared" si="422"/>
        <v>0.23</v>
      </c>
      <c r="P179" s="60">
        <f t="shared" si="423"/>
        <v>0.23</v>
      </c>
      <c r="Q179" s="60">
        <f t="shared" si="424"/>
        <v>0.23</v>
      </c>
      <c r="R179" s="60">
        <f t="shared" si="425"/>
        <v>0.23</v>
      </c>
      <c r="S179" s="60">
        <f t="shared" si="426"/>
        <v>0.23</v>
      </c>
      <c r="T179" s="60">
        <f t="shared" si="427"/>
        <v>0.23</v>
      </c>
      <c r="U179" s="60">
        <f t="shared" si="428"/>
        <v>0.23</v>
      </c>
      <c r="V179" s="60">
        <f t="shared" si="429"/>
        <v>0.23</v>
      </c>
      <c r="W179" s="60">
        <f t="shared" si="430"/>
        <v>0.23</v>
      </c>
      <c r="X179" s="60">
        <f t="shared" si="431"/>
        <v>0.23</v>
      </c>
      <c r="Y179" s="60">
        <f t="shared" si="432"/>
        <v>0.23</v>
      </c>
      <c r="Z179" s="60">
        <f t="shared" si="433"/>
        <v>0.23</v>
      </c>
      <c r="AA179" s="60">
        <f t="shared" si="434"/>
        <v>0.23</v>
      </c>
      <c r="AB179" s="60">
        <f t="shared" si="435"/>
        <v>0.23</v>
      </c>
      <c r="AC179" s="60">
        <f t="shared" si="436"/>
        <v>0.23</v>
      </c>
      <c r="AD179" s="60">
        <f t="shared" si="437"/>
        <v>0.23</v>
      </c>
      <c r="AE179" s="60">
        <f t="shared" si="438"/>
        <v>0.23</v>
      </c>
      <c r="AF179" s="60">
        <f t="shared" si="439"/>
        <v>0.23</v>
      </c>
      <c r="AG179" s="60">
        <f t="shared" si="440"/>
        <v>0.23</v>
      </c>
      <c r="AH179" s="60">
        <f t="shared" si="441"/>
        <v>0.23</v>
      </c>
      <c r="AI179" s="60">
        <f t="shared" si="442"/>
        <v>0.23</v>
      </c>
      <c r="AJ179" s="60">
        <f t="shared" si="443"/>
        <v>0.23</v>
      </c>
      <c r="AK179" s="60">
        <f t="shared" si="444"/>
        <v>0.23</v>
      </c>
      <c r="AL179" s="60">
        <f t="shared" si="445"/>
        <v>0.23</v>
      </c>
      <c r="AM179" s="60">
        <f t="shared" si="446"/>
        <v>0.23</v>
      </c>
      <c r="AN179" s="60">
        <f t="shared" si="447"/>
        <v>0.23</v>
      </c>
      <c r="AO179" s="60">
        <f t="shared" si="448"/>
        <v>0.23</v>
      </c>
      <c r="AP179" s="60">
        <f t="shared" si="449"/>
        <v>0.23</v>
      </c>
      <c r="AQ179" s="60">
        <f t="shared" si="450"/>
        <v>0.23</v>
      </c>
      <c r="AR179" s="60">
        <f t="shared" si="451"/>
        <v>0.23</v>
      </c>
      <c r="AS179" s="60">
        <f t="shared" si="452"/>
        <v>0.23</v>
      </c>
      <c r="AT179" s="60">
        <f t="shared" si="453"/>
        <v>0.23</v>
      </c>
      <c r="AU179" s="60">
        <f t="shared" si="454"/>
        <v>0.23</v>
      </c>
      <c r="AV179" s="60">
        <f t="shared" si="455"/>
        <v>0.23</v>
      </c>
      <c r="AW179" s="60">
        <f t="shared" si="456"/>
        <v>0.23</v>
      </c>
      <c r="AX179" s="60">
        <f t="shared" si="457"/>
        <v>0.23</v>
      </c>
    </row>
    <row r="180" spans="1:50" x14ac:dyDescent="0.25">
      <c r="A180" s="44" t="str">
        <f t="shared" si="417"/>
        <v>EF_NH3_house_solid_Swine (sows)</v>
      </c>
      <c r="B180" s="2" t="s">
        <v>49</v>
      </c>
      <c r="C180" s="2" t="s">
        <v>177</v>
      </c>
      <c r="D180" s="2" t="s">
        <v>252</v>
      </c>
      <c r="E180" s="2" t="s">
        <v>145</v>
      </c>
      <c r="F180" s="2" t="s">
        <v>366</v>
      </c>
      <c r="G180" s="2"/>
      <c r="H180" s="2" t="s">
        <v>679</v>
      </c>
      <c r="I180" s="35"/>
      <c r="J180" s="60">
        <v>0.24</v>
      </c>
      <c r="K180" s="60">
        <f t="shared" si="418"/>
        <v>0.24</v>
      </c>
      <c r="L180" s="60">
        <f t="shared" si="419"/>
        <v>0.24</v>
      </c>
      <c r="M180" s="60">
        <f t="shared" si="420"/>
        <v>0.24</v>
      </c>
      <c r="N180" s="60">
        <f t="shared" si="421"/>
        <v>0.24</v>
      </c>
      <c r="O180" s="60">
        <f t="shared" si="422"/>
        <v>0.24</v>
      </c>
      <c r="P180" s="60">
        <f t="shared" si="423"/>
        <v>0.24</v>
      </c>
      <c r="Q180" s="60">
        <f t="shared" si="424"/>
        <v>0.24</v>
      </c>
      <c r="R180" s="60">
        <f t="shared" si="425"/>
        <v>0.24</v>
      </c>
      <c r="S180" s="60">
        <f t="shared" si="426"/>
        <v>0.24</v>
      </c>
      <c r="T180" s="60">
        <f t="shared" si="427"/>
        <v>0.24</v>
      </c>
      <c r="U180" s="60">
        <f t="shared" si="428"/>
        <v>0.24</v>
      </c>
      <c r="V180" s="60">
        <f t="shared" si="429"/>
        <v>0.24</v>
      </c>
      <c r="W180" s="60">
        <f t="shared" si="430"/>
        <v>0.24</v>
      </c>
      <c r="X180" s="60">
        <f t="shared" si="431"/>
        <v>0.24</v>
      </c>
      <c r="Y180" s="60">
        <f t="shared" si="432"/>
        <v>0.24</v>
      </c>
      <c r="Z180" s="60">
        <f t="shared" si="433"/>
        <v>0.24</v>
      </c>
      <c r="AA180" s="60">
        <f t="shared" si="434"/>
        <v>0.24</v>
      </c>
      <c r="AB180" s="60">
        <f t="shared" si="435"/>
        <v>0.24</v>
      </c>
      <c r="AC180" s="60">
        <f t="shared" si="436"/>
        <v>0.24</v>
      </c>
      <c r="AD180" s="60">
        <f t="shared" si="437"/>
        <v>0.24</v>
      </c>
      <c r="AE180" s="60">
        <f t="shared" si="438"/>
        <v>0.24</v>
      </c>
      <c r="AF180" s="60">
        <f t="shared" si="439"/>
        <v>0.24</v>
      </c>
      <c r="AG180" s="60">
        <f t="shared" si="440"/>
        <v>0.24</v>
      </c>
      <c r="AH180" s="60">
        <f t="shared" si="441"/>
        <v>0.24</v>
      </c>
      <c r="AI180" s="60">
        <f t="shared" si="442"/>
        <v>0.24</v>
      </c>
      <c r="AJ180" s="60">
        <f t="shared" si="443"/>
        <v>0.24</v>
      </c>
      <c r="AK180" s="60">
        <f t="shared" si="444"/>
        <v>0.24</v>
      </c>
      <c r="AL180" s="60">
        <f t="shared" si="445"/>
        <v>0.24</v>
      </c>
      <c r="AM180" s="60">
        <f t="shared" si="446"/>
        <v>0.24</v>
      </c>
      <c r="AN180" s="60">
        <f t="shared" si="447"/>
        <v>0.24</v>
      </c>
      <c r="AO180" s="60">
        <f t="shared" si="448"/>
        <v>0.24</v>
      </c>
      <c r="AP180" s="60">
        <f t="shared" si="449"/>
        <v>0.24</v>
      </c>
      <c r="AQ180" s="60">
        <f t="shared" si="450"/>
        <v>0.24</v>
      </c>
      <c r="AR180" s="60">
        <f t="shared" si="451"/>
        <v>0.24</v>
      </c>
      <c r="AS180" s="60">
        <f t="shared" si="452"/>
        <v>0.24</v>
      </c>
      <c r="AT180" s="60">
        <f t="shared" si="453"/>
        <v>0.24</v>
      </c>
      <c r="AU180" s="60">
        <f t="shared" si="454"/>
        <v>0.24</v>
      </c>
      <c r="AV180" s="60">
        <f t="shared" si="455"/>
        <v>0.24</v>
      </c>
      <c r="AW180" s="60">
        <f t="shared" si="456"/>
        <v>0.24</v>
      </c>
      <c r="AX180" s="60">
        <f t="shared" si="457"/>
        <v>0.24</v>
      </c>
    </row>
    <row r="181" spans="1:50" x14ac:dyDescent="0.25">
      <c r="A181" s="44" t="str">
        <f t="shared" si="417"/>
        <v>EF_NH3_house_solid_Buffalo</v>
      </c>
      <c r="B181" s="2" t="s">
        <v>49</v>
      </c>
      <c r="C181" s="2" t="s">
        <v>177</v>
      </c>
      <c r="D181" s="2" t="s">
        <v>252</v>
      </c>
      <c r="E181" s="2" t="s">
        <v>80</v>
      </c>
      <c r="F181" s="2" t="s">
        <v>366</v>
      </c>
      <c r="G181" s="2"/>
      <c r="H181" s="2" t="s">
        <v>679</v>
      </c>
      <c r="I181" s="35"/>
      <c r="J181" s="60">
        <v>0.2</v>
      </c>
      <c r="K181" s="60">
        <f t="shared" si="418"/>
        <v>0.2</v>
      </c>
      <c r="L181" s="60">
        <f t="shared" si="419"/>
        <v>0.2</v>
      </c>
      <c r="M181" s="60">
        <f t="shared" si="420"/>
        <v>0.2</v>
      </c>
      <c r="N181" s="60">
        <f t="shared" si="421"/>
        <v>0.2</v>
      </c>
      <c r="O181" s="60">
        <f t="shared" si="422"/>
        <v>0.2</v>
      </c>
      <c r="P181" s="60">
        <f t="shared" si="423"/>
        <v>0.2</v>
      </c>
      <c r="Q181" s="60">
        <f t="shared" si="424"/>
        <v>0.2</v>
      </c>
      <c r="R181" s="60">
        <f t="shared" si="425"/>
        <v>0.2</v>
      </c>
      <c r="S181" s="60">
        <f t="shared" si="426"/>
        <v>0.2</v>
      </c>
      <c r="T181" s="60">
        <f t="shared" si="427"/>
        <v>0.2</v>
      </c>
      <c r="U181" s="60">
        <f t="shared" si="428"/>
        <v>0.2</v>
      </c>
      <c r="V181" s="60">
        <f t="shared" si="429"/>
        <v>0.2</v>
      </c>
      <c r="W181" s="60">
        <f t="shared" si="430"/>
        <v>0.2</v>
      </c>
      <c r="X181" s="60">
        <f t="shared" si="431"/>
        <v>0.2</v>
      </c>
      <c r="Y181" s="60">
        <f t="shared" si="432"/>
        <v>0.2</v>
      </c>
      <c r="Z181" s="60">
        <f t="shared" si="433"/>
        <v>0.2</v>
      </c>
      <c r="AA181" s="60">
        <f t="shared" si="434"/>
        <v>0.2</v>
      </c>
      <c r="AB181" s="60">
        <f t="shared" si="435"/>
        <v>0.2</v>
      </c>
      <c r="AC181" s="60">
        <f t="shared" si="436"/>
        <v>0.2</v>
      </c>
      <c r="AD181" s="60">
        <f t="shared" si="437"/>
        <v>0.2</v>
      </c>
      <c r="AE181" s="60">
        <f t="shared" si="438"/>
        <v>0.2</v>
      </c>
      <c r="AF181" s="60">
        <f t="shared" si="439"/>
        <v>0.2</v>
      </c>
      <c r="AG181" s="60">
        <f t="shared" si="440"/>
        <v>0.2</v>
      </c>
      <c r="AH181" s="60">
        <f t="shared" si="441"/>
        <v>0.2</v>
      </c>
      <c r="AI181" s="60">
        <f t="shared" si="442"/>
        <v>0.2</v>
      </c>
      <c r="AJ181" s="60">
        <f t="shared" si="443"/>
        <v>0.2</v>
      </c>
      <c r="AK181" s="60">
        <f t="shared" si="444"/>
        <v>0.2</v>
      </c>
      <c r="AL181" s="60">
        <f t="shared" si="445"/>
        <v>0.2</v>
      </c>
      <c r="AM181" s="60">
        <f t="shared" si="446"/>
        <v>0.2</v>
      </c>
      <c r="AN181" s="60">
        <f t="shared" si="447"/>
        <v>0.2</v>
      </c>
      <c r="AO181" s="60">
        <f t="shared" si="448"/>
        <v>0.2</v>
      </c>
      <c r="AP181" s="60">
        <f t="shared" si="449"/>
        <v>0.2</v>
      </c>
      <c r="AQ181" s="60">
        <f t="shared" si="450"/>
        <v>0.2</v>
      </c>
      <c r="AR181" s="60">
        <f t="shared" si="451"/>
        <v>0.2</v>
      </c>
      <c r="AS181" s="60">
        <f t="shared" si="452"/>
        <v>0.2</v>
      </c>
      <c r="AT181" s="60">
        <f t="shared" si="453"/>
        <v>0.2</v>
      </c>
      <c r="AU181" s="60">
        <f t="shared" si="454"/>
        <v>0.2</v>
      </c>
      <c r="AV181" s="60">
        <f t="shared" si="455"/>
        <v>0.2</v>
      </c>
      <c r="AW181" s="60">
        <f t="shared" si="456"/>
        <v>0.2</v>
      </c>
      <c r="AX181" s="60">
        <f t="shared" si="457"/>
        <v>0.2</v>
      </c>
    </row>
    <row r="182" spans="1:50" x14ac:dyDescent="0.25">
      <c r="A182" s="44" t="str">
        <f t="shared" si="417"/>
        <v>EF_NH3_house_solid_Goats</v>
      </c>
      <c r="B182" s="2" t="s">
        <v>49</v>
      </c>
      <c r="C182" s="2" t="s">
        <v>177</v>
      </c>
      <c r="D182" s="2" t="s">
        <v>252</v>
      </c>
      <c r="E182" s="2" t="s">
        <v>81</v>
      </c>
      <c r="F182" s="2" t="s">
        <v>366</v>
      </c>
      <c r="G182" s="2"/>
      <c r="H182" s="2" t="s">
        <v>679</v>
      </c>
      <c r="I182" s="35"/>
      <c r="J182" s="60">
        <v>0.22</v>
      </c>
      <c r="K182" s="60">
        <f t="shared" si="418"/>
        <v>0.22</v>
      </c>
      <c r="L182" s="60">
        <f t="shared" si="419"/>
        <v>0.22</v>
      </c>
      <c r="M182" s="60">
        <f t="shared" si="420"/>
        <v>0.22</v>
      </c>
      <c r="N182" s="60">
        <f t="shared" si="421"/>
        <v>0.22</v>
      </c>
      <c r="O182" s="60">
        <f t="shared" si="422"/>
        <v>0.22</v>
      </c>
      <c r="P182" s="60">
        <f t="shared" si="423"/>
        <v>0.22</v>
      </c>
      <c r="Q182" s="60">
        <f t="shared" si="424"/>
        <v>0.22</v>
      </c>
      <c r="R182" s="60">
        <f t="shared" si="425"/>
        <v>0.22</v>
      </c>
      <c r="S182" s="60">
        <f t="shared" si="426"/>
        <v>0.22</v>
      </c>
      <c r="T182" s="60">
        <f t="shared" si="427"/>
        <v>0.22</v>
      </c>
      <c r="U182" s="60">
        <f t="shared" si="428"/>
        <v>0.22</v>
      </c>
      <c r="V182" s="60">
        <f t="shared" si="429"/>
        <v>0.22</v>
      </c>
      <c r="W182" s="60">
        <f t="shared" si="430"/>
        <v>0.22</v>
      </c>
      <c r="X182" s="60">
        <f t="shared" si="431"/>
        <v>0.22</v>
      </c>
      <c r="Y182" s="60">
        <f t="shared" si="432"/>
        <v>0.22</v>
      </c>
      <c r="Z182" s="60">
        <f t="shared" si="433"/>
        <v>0.22</v>
      </c>
      <c r="AA182" s="60">
        <f t="shared" si="434"/>
        <v>0.22</v>
      </c>
      <c r="AB182" s="60">
        <f t="shared" si="435"/>
        <v>0.22</v>
      </c>
      <c r="AC182" s="60">
        <f t="shared" si="436"/>
        <v>0.22</v>
      </c>
      <c r="AD182" s="60">
        <f t="shared" si="437"/>
        <v>0.22</v>
      </c>
      <c r="AE182" s="60">
        <f t="shared" si="438"/>
        <v>0.22</v>
      </c>
      <c r="AF182" s="60">
        <f t="shared" si="439"/>
        <v>0.22</v>
      </c>
      <c r="AG182" s="60">
        <f t="shared" si="440"/>
        <v>0.22</v>
      </c>
      <c r="AH182" s="60">
        <f t="shared" si="441"/>
        <v>0.22</v>
      </c>
      <c r="AI182" s="60">
        <f t="shared" si="442"/>
        <v>0.22</v>
      </c>
      <c r="AJ182" s="60">
        <f t="shared" si="443"/>
        <v>0.22</v>
      </c>
      <c r="AK182" s="60">
        <f t="shared" si="444"/>
        <v>0.22</v>
      </c>
      <c r="AL182" s="60">
        <f t="shared" si="445"/>
        <v>0.22</v>
      </c>
      <c r="AM182" s="60">
        <f t="shared" si="446"/>
        <v>0.22</v>
      </c>
      <c r="AN182" s="60">
        <f t="shared" si="447"/>
        <v>0.22</v>
      </c>
      <c r="AO182" s="60">
        <f t="shared" si="448"/>
        <v>0.22</v>
      </c>
      <c r="AP182" s="60">
        <f t="shared" si="449"/>
        <v>0.22</v>
      </c>
      <c r="AQ182" s="60">
        <f t="shared" si="450"/>
        <v>0.22</v>
      </c>
      <c r="AR182" s="60">
        <f t="shared" si="451"/>
        <v>0.22</v>
      </c>
      <c r="AS182" s="60">
        <f t="shared" si="452"/>
        <v>0.22</v>
      </c>
      <c r="AT182" s="60">
        <f t="shared" si="453"/>
        <v>0.22</v>
      </c>
      <c r="AU182" s="60">
        <f t="shared" si="454"/>
        <v>0.22</v>
      </c>
      <c r="AV182" s="60">
        <f t="shared" si="455"/>
        <v>0.22</v>
      </c>
      <c r="AW182" s="60">
        <f t="shared" si="456"/>
        <v>0.22</v>
      </c>
      <c r="AX182" s="60">
        <f t="shared" si="457"/>
        <v>0.22</v>
      </c>
    </row>
    <row r="183" spans="1:50" x14ac:dyDescent="0.25">
      <c r="A183" s="44" t="str">
        <f t="shared" si="417"/>
        <v>EF_NH3_house_solid_Horses</v>
      </c>
      <c r="B183" s="2" t="s">
        <v>49</v>
      </c>
      <c r="C183" s="2" t="s">
        <v>177</v>
      </c>
      <c r="D183" s="2" t="s">
        <v>252</v>
      </c>
      <c r="E183" s="2" t="s">
        <v>82</v>
      </c>
      <c r="F183" s="2" t="s">
        <v>366</v>
      </c>
      <c r="G183" s="2"/>
      <c r="H183" s="2" t="s">
        <v>679</v>
      </c>
      <c r="I183" s="35"/>
      <c r="J183" s="60">
        <v>0.22</v>
      </c>
      <c r="K183" s="60">
        <f t="shared" si="418"/>
        <v>0.22</v>
      </c>
      <c r="L183" s="60">
        <f t="shared" si="419"/>
        <v>0.22</v>
      </c>
      <c r="M183" s="60">
        <f t="shared" si="420"/>
        <v>0.22</v>
      </c>
      <c r="N183" s="60">
        <f t="shared" si="421"/>
        <v>0.22</v>
      </c>
      <c r="O183" s="60">
        <f t="shared" si="422"/>
        <v>0.22</v>
      </c>
      <c r="P183" s="60">
        <f t="shared" si="423"/>
        <v>0.22</v>
      </c>
      <c r="Q183" s="60">
        <f t="shared" si="424"/>
        <v>0.22</v>
      </c>
      <c r="R183" s="60">
        <f t="shared" si="425"/>
        <v>0.22</v>
      </c>
      <c r="S183" s="60">
        <f t="shared" si="426"/>
        <v>0.22</v>
      </c>
      <c r="T183" s="60">
        <f t="shared" si="427"/>
        <v>0.22</v>
      </c>
      <c r="U183" s="60">
        <f t="shared" si="428"/>
        <v>0.22</v>
      </c>
      <c r="V183" s="60">
        <f t="shared" si="429"/>
        <v>0.22</v>
      </c>
      <c r="W183" s="60">
        <f t="shared" si="430"/>
        <v>0.22</v>
      </c>
      <c r="X183" s="60">
        <f t="shared" si="431"/>
        <v>0.22</v>
      </c>
      <c r="Y183" s="60">
        <f t="shared" si="432"/>
        <v>0.22</v>
      </c>
      <c r="Z183" s="60">
        <f t="shared" si="433"/>
        <v>0.22</v>
      </c>
      <c r="AA183" s="60">
        <f t="shared" si="434"/>
        <v>0.22</v>
      </c>
      <c r="AB183" s="60">
        <f t="shared" si="435"/>
        <v>0.22</v>
      </c>
      <c r="AC183" s="60">
        <f t="shared" si="436"/>
        <v>0.22</v>
      </c>
      <c r="AD183" s="60">
        <f t="shared" si="437"/>
        <v>0.22</v>
      </c>
      <c r="AE183" s="60">
        <f t="shared" si="438"/>
        <v>0.22</v>
      </c>
      <c r="AF183" s="60">
        <f t="shared" si="439"/>
        <v>0.22</v>
      </c>
      <c r="AG183" s="60">
        <f t="shared" si="440"/>
        <v>0.22</v>
      </c>
      <c r="AH183" s="60">
        <f t="shared" si="441"/>
        <v>0.22</v>
      </c>
      <c r="AI183" s="60">
        <f t="shared" si="442"/>
        <v>0.22</v>
      </c>
      <c r="AJ183" s="60">
        <f t="shared" si="443"/>
        <v>0.22</v>
      </c>
      <c r="AK183" s="60">
        <f t="shared" si="444"/>
        <v>0.22</v>
      </c>
      <c r="AL183" s="60">
        <f t="shared" si="445"/>
        <v>0.22</v>
      </c>
      <c r="AM183" s="60">
        <f t="shared" si="446"/>
        <v>0.22</v>
      </c>
      <c r="AN183" s="60">
        <f t="shared" si="447"/>
        <v>0.22</v>
      </c>
      <c r="AO183" s="60">
        <f t="shared" si="448"/>
        <v>0.22</v>
      </c>
      <c r="AP183" s="60">
        <f t="shared" si="449"/>
        <v>0.22</v>
      </c>
      <c r="AQ183" s="60">
        <f t="shared" si="450"/>
        <v>0.22</v>
      </c>
      <c r="AR183" s="60">
        <f t="shared" si="451"/>
        <v>0.22</v>
      </c>
      <c r="AS183" s="60">
        <f t="shared" si="452"/>
        <v>0.22</v>
      </c>
      <c r="AT183" s="60">
        <f t="shared" si="453"/>
        <v>0.22</v>
      </c>
      <c r="AU183" s="60">
        <f t="shared" si="454"/>
        <v>0.22</v>
      </c>
      <c r="AV183" s="60">
        <f t="shared" si="455"/>
        <v>0.22</v>
      </c>
      <c r="AW183" s="60">
        <f t="shared" si="456"/>
        <v>0.22</v>
      </c>
      <c r="AX183" s="60">
        <f t="shared" si="457"/>
        <v>0.22</v>
      </c>
    </row>
    <row r="184" spans="1:50" x14ac:dyDescent="0.25">
      <c r="A184" s="44" t="str">
        <f t="shared" si="417"/>
        <v>EF_NH3_house_solid_Mules and asses</v>
      </c>
      <c r="B184" s="2" t="s">
        <v>49</v>
      </c>
      <c r="C184" s="2" t="s">
        <v>177</v>
      </c>
      <c r="D184" s="2" t="s">
        <v>252</v>
      </c>
      <c r="E184" s="2" t="s">
        <v>83</v>
      </c>
      <c r="F184" s="2" t="s">
        <v>366</v>
      </c>
      <c r="G184" s="2"/>
      <c r="H184" s="2" t="s">
        <v>679</v>
      </c>
      <c r="I184" s="35"/>
      <c r="J184" s="60">
        <v>0.22</v>
      </c>
      <c r="K184" s="60">
        <f t="shared" si="418"/>
        <v>0.22</v>
      </c>
      <c r="L184" s="60">
        <f t="shared" si="419"/>
        <v>0.22</v>
      </c>
      <c r="M184" s="60">
        <f t="shared" si="420"/>
        <v>0.22</v>
      </c>
      <c r="N184" s="60">
        <f t="shared" si="421"/>
        <v>0.22</v>
      </c>
      <c r="O184" s="60">
        <f t="shared" si="422"/>
        <v>0.22</v>
      </c>
      <c r="P184" s="60">
        <f t="shared" si="423"/>
        <v>0.22</v>
      </c>
      <c r="Q184" s="60">
        <f t="shared" si="424"/>
        <v>0.22</v>
      </c>
      <c r="R184" s="60">
        <f t="shared" si="425"/>
        <v>0.22</v>
      </c>
      <c r="S184" s="60">
        <f t="shared" si="426"/>
        <v>0.22</v>
      </c>
      <c r="T184" s="60">
        <f t="shared" si="427"/>
        <v>0.22</v>
      </c>
      <c r="U184" s="60">
        <f t="shared" si="428"/>
        <v>0.22</v>
      </c>
      <c r="V184" s="60">
        <f t="shared" si="429"/>
        <v>0.22</v>
      </c>
      <c r="W184" s="60">
        <f t="shared" si="430"/>
        <v>0.22</v>
      </c>
      <c r="X184" s="60">
        <f t="shared" si="431"/>
        <v>0.22</v>
      </c>
      <c r="Y184" s="60">
        <f t="shared" si="432"/>
        <v>0.22</v>
      </c>
      <c r="Z184" s="60">
        <f t="shared" si="433"/>
        <v>0.22</v>
      </c>
      <c r="AA184" s="60">
        <f t="shared" si="434"/>
        <v>0.22</v>
      </c>
      <c r="AB184" s="60">
        <f t="shared" si="435"/>
        <v>0.22</v>
      </c>
      <c r="AC184" s="60">
        <f t="shared" si="436"/>
        <v>0.22</v>
      </c>
      <c r="AD184" s="60">
        <f t="shared" si="437"/>
        <v>0.22</v>
      </c>
      <c r="AE184" s="60">
        <f t="shared" si="438"/>
        <v>0.22</v>
      </c>
      <c r="AF184" s="60">
        <f t="shared" si="439"/>
        <v>0.22</v>
      </c>
      <c r="AG184" s="60">
        <f t="shared" si="440"/>
        <v>0.22</v>
      </c>
      <c r="AH184" s="60">
        <f t="shared" si="441"/>
        <v>0.22</v>
      </c>
      <c r="AI184" s="60">
        <f t="shared" si="442"/>
        <v>0.22</v>
      </c>
      <c r="AJ184" s="60">
        <f t="shared" si="443"/>
        <v>0.22</v>
      </c>
      <c r="AK184" s="60">
        <f t="shared" si="444"/>
        <v>0.22</v>
      </c>
      <c r="AL184" s="60">
        <f t="shared" si="445"/>
        <v>0.22</v>
      </c>
      <c r="AM184" s="60">
        <f t="shared" si="446"/>
        <v>0.22</v>
      </c>
      <c r="AN184" s="60">
        <f t="shared" si="447"/>
        <v>0.22</v>
      </c>
      <c r="AO184" s="60">
        <f t="shared" si="448"/>
        <v>0.22</v>
      </c>
      <c r="AP184" s="60">
        <f t="shared" si="449"/>
        <v>0.22</v>
      </c>
      <c r="AQ184" s="60">
        <f t="shared" si="450"/>
        <v>0.22</v>
      </c>
      <c r="AR184" s="60">
        <f t="shared" si="451"/>
        <v>0.22</v>
      </c>
      <c r="AS184" s="60">
        <f t="shared" si="452"/>
        <v>0.22</v>
      </c>
      <c r="AT184" s="60">
        <f t="shared" si="453"/>
        <v>0.22</v>
      </c>
      <c r="AU184" s="60">
        <f t="shared" si="454"/>
        <v>0.22</v>
      </c>
      <c r="AV184" s="60">
        <f t="shared" si="455"/>
        <v>0.22</v>
      </c>
      <c r="AW184" s="60">
        <f t="shared" si="456"/>
        <v>0.22</v>
      </c>
      <c r="AX184" s="60">
        <f t="shared" si="457"/>
        <v>0.22</v>
      </c>
    </row>
    <row r="185" spans="1:50" x14ac:dyDescent="0.25">
      <c r="A185" s="44" t="str">
        <f t="shared" si="417"/>
        <v>EF_NH3_house_solid_Laying hens</v>
      </c>
      <c r="B185" s="2" t="s">
        <v>49</v>
      </c>
      <c r="C185" s="2" t="s">
        <v>177</v>
      </c>
      <c r="D185" s="2" t="s">
        <v>252</v>
      </c>
      <c r="E185" s="2" t="s">
        <v>85</v>
      </c>
      <c r="F185" s="2" t="s">
        <v>366</v>
      </c>
      <c r="G185" s="2"/>
      <c r="H185" s="2" t="s">
        <v>679</v>
      </c>
      <c r="I185" s="35"/>
      <c r="J185" s="60">
        <v>0.2</v>
      </c>
      <c r="K185" s="60">
        <f t="shared" si="418"/>
        <v>0.2</v>
      </c>
      <c r="L185" s="60">
        <f t="shared" si="419"/>
        <v>0.2</v>
      </c>
      <c r="M185" s="60">
        <f t="shared" si="420"/>
        <v>0.2</v>
      </c>
      <c r="N185" s="60">
        <f t="shared" si="421"/>
        <v>0.2</v>
      </c>
      <c r="O185" s="60">
        <f t="shared" si="422"/>
        <v>0.2</v>
      </c>
      <c r="P185" s="60">
        <f t="shared" si="423"/>
        <v>0.2</v>
      </c>
      <c r="Q185" s="60">
        <f t="shared" si="424"/>
        <v>0.2</v>
      </c>
      <c r="R185" s="60">
        <f t="shared" si="425"/>
        <v>0.2</v>
      </c>
      <c r="S185" s="60">
        <f t="shared" si="426"/>
        <v>0.2</v>
      </c>
      <c r="T185" s="60">
        <f t="shared" si="427"/>
        <v>0.2</v>
      </c>
      <c r="U185" s="60">
        <f t="shared" si="428"/>
        <v>0.2</v>
      </c>
      <c r="V185" s="60">
        <f t="shared" si="429"/>
        <v>0.2</v>
      </c>
      <c r="W185" s="60">
        <f t="shared" si="430"/>
        <v>0.2</v>
      </c>
      <c r="X185" s="60">
        <f t="shared" si="431"/>
        <v>0.2</v>
      </c>
      <c r="Y185" s="60">
        <f t="shared" si="432"/>
        <v>0.2</v>
      </c>
      <c r="Z185" s="60">
        <f t="shared" si="433"/>
        <v>0.2</v>
      </c>
      <c r="AA185" s="60">
        <f t="shared" si="434"/>
        <v>0.2</v>
      </c>
      <c r="AB185" s="60">
        <f t="shared" si="435"/>
        <v>0.2</v>
      </c>
      <c r="AC185" s="60">
        <f t="shared" si="436"/>
        <v>0.2</v>
      </c>
      <c r="AD185" s="60">
        <f t="shared" si="437"/>
        <v>0.2</v>
      </c>
      <c r="AE185" s="60">
        <f t="shared" si="438"/>
        <v>0.2</v>
      </c>
      <c r="AF185" s="60">
        <f t="shared" si="439"/>
        <v>0.2</v>
      </c>
      <c r="AG185" s="60">
        <f t="shared" si="440"/>
        <v>0.2</v>
      </c>
      <c r="AH185" s="60">
        <f t="shared" si="441"/>
        <v>0.2</v>
      </c>
      <c r="AI185" s="60">
        <f t="shared" si="442"/>
        <v>0.2</v>
      </c>
      <c r="AJ185" s="60">
        <f t="shared" si="443"/>
        <v>0.2</v>
      </c>
      <c r="AK185" s="60">
        <f t="shared" si="444"/>
        <v>0.2</v>
      </c>
      <c r="AL185" s="60">
        <f t="shared" si="445"/>
        <v>0.2</v>
      </c>
      <c r="AM185" s="60">
        <f t="shared" si="446"/>
        <v>0.2</v>
      </c>
      <c r="AN185" s="60">
        <f t="shared" si="447"/>
        <v>0.2</v>
      </c>
      <c r="AO185" s="60">
        <f t="shared" si="448"/>
        <v>0.2</v>
      </c>
      <c r="AP185" s="60">
        <f t="shared" si="449"/>
        <v>0.2</v>
      </c>
      <c r="AQ185" s="60">
        <f t="shared" si="450"/>
        <v>0.2</v>
      </c>
      <c r="AR185" s="60">
        <f t="shared" si="451"/>
        <v>0.2</v>
      </c>
      <c r="AS185" s="60">
        <f t="shared" si="452"/>
        <v>0.2</v>
      </c>
      <c r="AT185" s="60">
        <f t="shared" si="453"/>
        <v>0.2</v>
      </c>
      <c r="AU185" s="60">
        <f t="shared" si="454"/>
        <v>0.2</v>
      </c>
      <c r="AV185" s="60">
        <f t="shared" si="455"/>
        <v>0.2</v>
      </c>
      <c r="AW185" s="60">
        <f t="shared" si="456"/>
        <v>0.2</v>
      </c>
      <c r="AX185" s="60">
        <f t="shared" si="457"/>
        <v>0.2</v>
      </c>
    </row>
    <row r="186" spans="1:50" x14ac:dyDescent="0.25">
      <c r="A186" s="44" t="str">
        <f t="shared" si="417"/>
        <v>EF_NH3_house_solid_Broilers</v>
      </c>
      <c r="B186" s="2" t="s">
        <v>49</v>
      </c>
      <c r="C186" s="2" t="s">
        <v>177</v>
      </c>
      <c r="D186" s="2" t="s">
        <v>252</v>
      </c>
      <c r="E186" s="2" t="s">
        <v>84</v>
      </c>
      <c r="F186" s="2" t="s">
        <v>366</v>
      </c>
      <c r="G186" s="2"/>
      <c r="H186" s="2" t="s">
        <v>679</v>
      </c>
      <c r="I186" s="35"/>
      <c r="J186" s="60">
        <v>0.21</v>
      </c>
      <c r="K186" s="60">
        <f t="shared" si="418"/>
        <v>0.21</v>
      </c>
      <c r="L186" s="60">
        <f t="shared" si="419"/>
        <v>0.21</v>
      </c>
      <c r="M186" s="60">
        <f t="shared" si="420"/>
        <v>0.21</v>
      </c>
      <c r="N186" s="60">
        <f t="shared" si="421"/>
        <v>0.21</v>
      </c>
      <c r="O186" s="60">
        <f t="shared" si="422"/>
        <v>0.21</v>
      </c>
      <c r="P186" s="60">
        <f t="shared" si="423"/>
        <v>0.21</v>
      </c>
      <c r="Q186" s="60">
        <f t="shared" si="424"/>
        <v>0.21</v>
      </c>
      <c r="R186" s="60">
        <f t="shared" si="425"/>
        <v>0.21</v>
      </c>
      <c r="S186" s="60">
        <f t="shared" si="426"/>
        <v>0.21</v>
      </c>
      <c r="T186" s="60">
        <f t="shared" si="427"/>
        <v>0.21</v>
      </c>
      <c r="U186" s="60">
        <f t="shared" si="428"/>
        <v>0.21</v>
      </c>
      <c r="V186" s="60">
        <f t="shared" si="429"/>
        <v>0.21</v>
      </c>
      <c r="W186" s="60">
        <f t="shared" si="430"/>
        <v>0.21</v>
      </c>
      <c r="X186" s="60">
        <f t="shared" si="431"/>
        <v>0.21</v>
      </c>
      <c r="Y186" s="60">
        <f t="shared" si="432"/>
        <v>0.21</v>
      </c>
      <c r="Z186" s="60">
        <f t="shared" si="433"/>
        <v>0.21</v>
      </c>
      <c r="AA186" s="60">
        <f t="shared" si="434"/>
        <v>0.21</v>
      </c>
      <c r="AB186" s="60">
        <f t="shared" si="435"/>
        <v>0.21</v>
      </c>
      <c r="AC186" s="60">
        <f t="shared" si="436"/>
        <v>0.21</v>
      </c>
      <c r="AD186" s="60">
        <f t="shared" si="437"/>
        <v>0.21</v>
      </c>
      <c r="AE186" s="60">
        <f t="shared" si="438"/>
        <v>0.21</v>
      </c>
      <c r="AF186" s="60">
        <f t="shared" si="439"/>
        <v>0.21</v>
      </c>
      <c r="AG186" s="60">
        <f t="shared" si="440"/>
        <v>0.21</v>
      </c>
      <c r="AH186" s="60">
        <f t="shared" si="441"/>
        <v>0.21</v>
      </c>
      <c r="AI186" s="60">
        <f t="shared" si="442"/>
        <v>0.21</v>
      </c>
      <c r="AJ186" s="60">
        <f t="shared" si="443"/>
        <v>0.21</v>
      </c>
      <c r="AK186" s="60">
        <f t="shared" si="444"/>
        <v>0.21</v>
      </c>
      <c r="AL186" s="60">
        <f t="shared" si="445"/>
        <v>0.21</v>
      </c>
      <c r="AM186" s="60">
        <f t="shared" si="446"/>
        <v>0.21</v>
      </c>
      <c r="AN186" s="60">
        <f t="shared" si="447"/>
        <v>0.21</v>
      </c>
      <c r="AO186" s="60">
        <f t="shared" si="448"/>
        <v>0.21</v>
      </c>
      <c r="AP186" s="60">
        <f t="shared" si="449"/>
        <v>0.21</v>
      </c>
      <c r="AQ186" s="60">
        <f t="shared" si="450"/>
        <v>0.21</v>
      </c>
      <c r="AR186" s="60">
        <f t="shared" si="451"/>
        <v>0.21</v>
      </c>
      <c r="AS186" s="60">
        <f t="shared" si="452"/>
        <v>0.21</v>
      </c>
      <c r="AT186" s="60">
        <f t="shared" si="453"/>
        <v>0.21</v>
      </c>
      <c r="AU186" s="60">
        <f t="shared" si="454"/>
        <v>0.21</v>
      </c>
      <c r="AV186" s="60">
        <f t="shared" si="455"/>
        <v>0.21</v>
      </c>
      <c r="AW186" s="60">
        <f t="shared" si="456"/>
        <v>0.21</v>
      </c>
      <c r="AX186" s="60">
        <f t="shared" si="457"/>
        <v>0.21</v>
      </c>
    </row>
    <row r="187" spans="1:50" x14ac:dyDescent="0.25">
      <c r="A187" s="44" t="str">
        <f t="shared" si="417"/>
        <v>EF_NH3_house_solid_Turkeys</v>
      </c>
      <c r="B187" s="2" t="s">
        <v>49</v>
      </c>
      <c r="C187" s="2" t="s">
        <v>177</v>
      </c>
      <c r="D187" s="2" t="s">
        <v>252</v>
      </c>
      <c r="E187" s="2" t="s">
        <v>87</v>
      </c>
      <c r="F187" s="2" t="s">
        <v>366</v>
      </c>
      <c r="G187" s="2"/>
      <c r="H187" s="2" t="s">
        <v>679</v>
      </c>
      <c r="I187" s="35"/>
      <c r="J187" s="60">
        <v>0.35</v>
      </c>
      <c r="K187" s="60">
        <f t="shared" si="418"/>
        <v>0.35</v>
      </c>
      <c r="L187" s="60">
        <f t="shared" si="419"/>
        <v>0.35</v>
      </c>
      <c r="M187" s="60">
        <f t="shared" si="420"/>
        <v>0.35</v>
      </c>
      <c r="N187" s="60">
        <f t="shared" si="421"/>
        <v>0.35</v>
      </c>
      <c r="O187" s="60">
        <f t="shared" si="422"/>
        <v>0.35</v>
      </c>
      <c r="P187" s="60">
        <f t="shared" si="423"/>
        <v>0.35</v>
      </c>
      <c r="Q187" s="60">
        <f t="shared" si="424"/>
        <v>0.35</v>
      </c>
      <c r="R187" s="60">
        <f t="shared" si="425"/>
        <v>0.35</v>
      </c>
      <c r="S187" s="60">
        <f t="shared" si="426"/>
        <v>0.35</v>
      </c>
      <c r="T187" s="60">
        <f t="shared" si="427"/>
        <v>0.35</v>
      </c>
      <c r="U187" s="60">
        <f t="shared" si="428"/>
        <v>0.35</v>
      </c>
      <c r="V187" s="60">
        <f t="shared" si="429"/>
        <v>0.35</v>
      </c>
      <c r="W187" s="60">
        <f t="shared" si="430"/>
        <v>0.35</v>
      </c>
      <c r="X187" s="60">
        <f t="shared" si="431"/>
        <v>0.35</v>
      </c>
      <c r="Y187" s="60">
        <f t="shared" si="432"/>
        <v>0.35</v>
      </c>
      <c r="Z187" s="60">
        <f t="shared" si="433"/>
        <v>0.35</v>
      </c>
      <c r="AA187" s="60">
        <f t="shared" si="434"/>
        <v>0.35</v>
      </c>
      <c r="AB187" s="60">
        <f t="shared" si="435"/>
        <v>0.35</v>
      </c>
      <c r="AC187" s="60">
        <f t="shared" si="436"/>
        <v>0.35</v>
      </c>
      <c r="AD187" s="60">
        <f t="shared" si="437"/>
        <v>0.35</v>
      </c>
      <c r="AE187" s="60">
        <f t="shared" si="438"/>
        <v>0.35</v>
      </c>
      <c r="AF187" s="60">
        <f t="shared" si="439"/>
        <v>0.35</v>
      </c>
      <c r="AG187" s="60">
        <f t="shared" si="440"/>
        <v>0.35</v>
      </c>
      <c r="AH187" s="60">
        <f t="shared" si="441"/>
        <v>0.35</v>
      </c>
      <c r="AI187" s="60">
        <f t="shared" si="442"/>
        <v>0.35</v>
      </c>
      <c r="AJ187" s="60">
        <f t="shared" si="443"/>
        <v>0.35</v>
      </c>
      <c r="AK187" s="60">
        <f t="shared" si="444"/>
        <v>0.35</v>
      </c>
      <c r="AL187" s="60">
        <f t="shared" si="445"/>
        <v>0.35</v>
      </c>
      <c r="AM187" s="60">
        <f t="shared" si="446"/>
        <v>0.35</v>
      </c>
      <c r="AN187" s="60">
        <f t="shared" si="447"/>
        <v>0.35</v>
      </c>
      <c r="AO187" s="60">
        <f t="shared" si="448"/>
        <v>0.35</v>
      </c>
      <c r="AP187" s="60">
        <f t="shared" si="449"/>
        <v>0.35</v>
      </c>
      <c r="AQ187" s="60">
        <f t="shared" si="450"/>
        <v>0.35</v>
      </c>
      <c r="AR187" s="60">
        <f t="shared" si="451"/>
        <v>0.35</v>
      </c>
      <c r="AS187" s="60">
        <f t="shared" si="452"/>
        <v>0.35</v>
      </c>
      <c r="AT187" s="60">
        <f t="shared" si="453"/>
        <v>0.35</v>
      </c>
      <c r="AU187" s="60">
        <f t="shared" si="454"/>
        <v>0.35</v>
      </c>
      <c r="AV187" s="60">
        <f t="shared" si="455"/>
        <v>0.35</v>
      </c>
      <c r="AW187" s="60">
        <f t="shared" si="456"/>
        <v>0.35</v>
      </c>
      <c r="AX187" s="60">
        <f t="shared" si="457"/>
        <v>0.35</v>
      </c>
    </row>
    <row r="188" spans="1:50" x14ac:dyDescent="0.25">
      <c r="A188" s="44" t="str">
        <f t="shared" si="417"/>
        <v>EF_NH3_house_solid_Other poultry (ducks)</v>
      </c>
      <c r="B188" s="2" t="s">
        <v>49</v>
      </c>
      <c r="C188" s="2" t="s">
        <v>177</v>
      </c>
      <c r="D188" s="2" t="s">
        <v>252</v>
      </c>
      <c r="E188" s="2" t="s">
        <v>90</v>
      </c>
      <c r="F188" s="2" t="s">
        <v>366</v>
      </c>
      <c r="G188" s="2"/>
      <c r="H188" s="2" t="s">
        <v>679</v>
      </c>
      <c r="I188" s="35"/>
      <c r="J188" s="60">
        <v>0.24</v>
      </c>
      <c r="K188" s="60">
        <f t="shared" si="418"/>
        <v>0.24</v>
      </c>
      <c r="L188" s="60">
        <f t="shared" si="419"/>
        <v>0.24</v>
      </c>
      <c r="M188" s="60">
        <f t="shared" si="420"/>
        <v>0.24</v>
      </c>
      <c r="N188" s="60">
        <f t="shared" si="421"/>
        <v>0.24</v>
      </c>
      <c r="O188" s="60">
        <f t="shared" si="422"/>
        <v>0.24</v>
      </c>
      <c r="P188" s="60">
        <f t="shared" si="423"/>
        <v>0.24</v>
      </c>
      <c r="Q188" s="60">
        <f t="shared" si="424"/>
        <v>0.24</v>
      </c>
      <c r="R188" s="60">
        <f t="shared" si="425"/>
        <v>0.24</v>
      </c>
      <c r="S188" s="60">
        <f t="shared" si="426"/>
        <v>0.24</v>
      </c>
      <c r="T188" s="60">
        <f t="shared" si="427"/>
        <v>0.24</v>
      </c>
      <c r="U188" s="60">
        <f t="shared" si="428"/>
        <v>0.24</v>
      </c>
      <c r="V188" s="60">
        <f t="shared" si="429"/>
        <v>0.24</v>
      </c>
      <c r="W188" s="60">
        <f t="shared" si="430"/>
        <v>0.24</v>
      </c>
      <c r="X188" s="60">
        <f t="shared" si="431"/>
        <v>0.24</v>
      </c>
      <c r="Y188" s="60">
        <f t="shared" si="432"/>
        <v>0.24</v>
      </c>
      <c r="Z188" s="60">
        <f t="shared" si="433"/>
        <v>0.24</v>
      </c>
      <c r="AA188" s="60">
        <f t="shared" si="434"/>
        <v>0.24</v>
      </c>
      <c r="AB188" s="60">
        <f t="shared" si="435"/>
        <v>0.24</v>
      </c>
      <c r="AC188" s="60">
        <f t="shared" si="436"/>
        <v>0.24</v>
      </c>
      <c r="AD188" s="60">
        <f t="shared" si="437"/>
        <v>0.24</v>
      </c>
      <c r="AE188" s="60">
        <f t="shared" si="438"/>
        <v>0.24</v>
      </c>
      <c r="AF188" s="60">
        <f t="shared" si="439"/>
        <v>0.24</v>
      </c>
      <c r="AG188" s="60">
        <f t="shared" si="440"/>
        <v>0.24</v>
      </c>
      <c r="AH188" s="60">
        <f t="shared" si="441"/>
        <v>0.24</v>
      </c>
      <c r="AI188" s="60">
        <f t="shared" si="442"/>
        <v>0.24</v>
      </c>
      <c r="AJ188" s="60">
        <f t="shared" si="443"/>
        <v>0.24</v>
      </c>
      <c r="AK188" s="60">
        <f t="shared" si="444"/>
        <v>0.24</v>
      </c>
      <c r="AL188" s="60">
        <f t="shared" si="445"/>
        <v>0.24</v>
      </c>
      <c r="AM188" s="60">
        <f t="shared" si="446"/>
        <v>0.24</v>
      </c>
      <c r="AN188" s="60">
        <f t="shared" si="447"/>
        <v>0.24</v>
      </c>
      <c r="AO188" s="60">
        <f t="shared" si="448"/>
        <v>0.24</v>
      </c>
      <c r="AP188" s="60">
        <f t="shared" si="449"/>
        <v>0.24</v>
      </c>
      <c r="AQ188" s="60">
        <f t="shared" si="450"/>
        <v>0.24</v>
      </c>
      <c r="AR188" s="60">
        <f t="shared" si="451"/>
        <v>0.24</v>
      </c>
      <c r="AS188" s="60">
        <f t="shared" si="452"/>
        <v>0.24</v>
      </c>
      <c r="AT188" s="60">
        <f t="shared" si="453"/>
        <v>0.24</v>
      </c>
      <c r="AU188" s="60">
        <f t="shared" si="454"/>
        <v>0.24</v>
      </c>
      <c r="AV188" s="60">
        <f t="shared" si="455"/>
        <v>0.24</v>
      </c>
      <c r="AW188" s="60">
        <f t="shared" si="456"/>
        <v>0.24</v>
      </c>
      <c r="AX188" s="60">
        <f t="shared" si="457"/>
        <v>0.24</v>
      </c>
    </row>
    <row r="189" spans="1:50" x14ac:dyDescent="0.25">
      <c r="A189" s="44" t="str">
        <f t="shared" si="417"/>
        <v>EF_NH3_house_solid_Other poultry (geese)</v>
      </c>
      <c r="B189" s="2" t="s">
        <v>49</v>
      </c>
      <c r="C189" s="2" t="s">
        <v>177</v>
      </c>
      <c r="D189" s="2" t="s">
        <v>252</v>
      </c>
      <c r="E189" s="2" t="s">
        <v>88</v>
      </c>
      <c r="F189" s="2" t="s">
        <v>366</v>
      </c>
      <c r="G189" s="2"/>
      <c r="H189" s="2" t="s">
        <v>679</v>
      </c>
      <c r="I189" s="35"/>
      <c r="J189" s="60">
        <v>0.56999999999999995</v>
      </c>
      <c r="K189" s="60">
        <f t="shared" si="418"/>
        <v>0.56999999999999995</v>
      </c>
      <c r="L189" s="60">
        <f t="shared" si="419"/>
        <v>0.56999999999999995</v>
      </c>
      <c r="M189" s="60">
        <f t="shared" si="420"/>
        <v>0.56999999999999995</v>
      </c>
      <c r="N189" s="60">
        <f t="shared" si="421"/>
        <v>0.56999999999999995</v>
      </c>
      <c r="O189" s="60">
        <f t="shared" si="422"/>
        <v>0.56999999999999995</v>
      </c>
      <c r="P189" s="60">
        <f t="shared" si="423"/>
        <v>0.56999999999999995</v>
      </c>
      <c r="Q189" s="60">
        <f t="shared" si="424"/>
        <v>0.56999999999999995</v>
      </c>
      <c r="R189" s="60">
        <f t="shared" si="425"/>
        <v>0.56999999999999995</v>
      </c>
      <c r="S189" s="60">
        <f t="shared" si="426"/>
        <v>0.56999999999999995</v>
      </c>
      <c r="T189" s="60">
        <f t="shared" si="427"/>
        <v>0.56999999999999995</v>
      </c>
      <c r="U189" s="60">
        <f t="shared" si="428"/>
        <v>0.56999999999999995</v>
      </c>
      <c r="V189" s="60">
        <f t="shared" si="429"/>
        <v>0.56999999999999995</v>
      </c>
      <c r="W189" s="60">
        <f t="shared" si="430"/>
        <v>0.56999999999999995</v>
      </c>
      <c r="X189" s="60">
        <f t="shared" si="431"/>
        <v>0.56999999999999995</v>
      </c>
      <c r="Y189" s="60">
        <f t="shared" si="432"/>
        <v>0.56999999999999995</v>
      </c>
      <c r="Z189" s="60">
        <f t="shared" si="433"/>
        <v>0.56999999999999995</v>
      </c>
      <c r="AA189" s="60">
        <f t="shared" si="434"/>
        <v>0.56999999999999995</v>
      </c>
      <c r="AB189" s="60">
        <f t="shared" si="435"/>
        <v>0.56999999999999995</v>
      </c>
      <c r="AC189" s="60">
        <f t="shared" si="436"/>
        <v>0.56999999999999995</v>
      </c>
      <c r="AD189" s="60">
        <f t="shared" si="437"/>
        <v>0.56999999999999995</v>
      </c>
      <c r="AE189" s="60">
        <f t="shared" si="438"/>
        <v>0.56999999999999995</v>
      </c>
      <c r="AF189" s="60">
        <f t="shared" si="439"/>
        <v>0.56999999999999995</v>
      </c>
      <c r="AG189" s="60">
        <f t="shared" si="440"/>
        <v>0.56999999999999995</v>
      </c>
      <c r="AH189" s="60">
        <f t="shared" si="441"/>
        <v>0.56999999999999995</v>
      </c>
      <c r="AI189" s="60">
        <f t="shared" si="442"/>
        <v>0.56999999999999995</v>
      </c>
      <c r="AJ189" s="60">
        <f t="shared" si="443"/>
        <v>0.56999999999999995</v>
      </c>
      <c r="AK189" s="60">
        <f t="shared" si="444"/>
        <v>0.56999999999999995</v>
      </c>
      <c r="AL189" s="60">
        <f t="shared" si="445"/>
        <v>0.56999999999999995</v>
      </c>
      <c r="AM189" s="60">
        <f t="shared" si="446"/>
        <v>0.56999999999999995</v>
      </c>
      <c r="AN189" s="60">
        <f t="shared" si="447"/>
        <v>0.56999999999999995</v>
      </c>
      <c r="AO189" s="60">
        <f t="shared" si="448"/>
        <v>0.56999999999999995</v>
      </c>
      <c r="AP189" s="60">
        <f t="shared" si="449"/>
        <v>0.56999999999999995</v>
      </c>
      <c r="AQ189" s="60">
        <f t="shared" si="450"/>
        <v>0.56999999999999995</v>
      </c>
      <c r="AR189" s="60">
        <f t="shared" si="451"/>
        <v>0.56999999999999995</v>
      </c>
      <c r="AS189" s="60">
        <f t="shared" si="452"/>
        <v>0.56999999999999995</v>
      </c>
      <c r="AT189" s="60">
        <f t="shared" si="453"/>
        <v>0.56999999999999995</v>
      </c>
      <c r="AU189" s="60">
        <f t="shared" si="454"/>
        <v>0.56999999999999995</v>
      </c>
      <c r="AV189" s="60">
        <f t="shared" si="455"/>
        <v>0.56999999999999995</v>
      </c>
      <c r="AW189" s="60">
        <f t="shared" si="456"/>
        <v>0.56999999999999995</v>
      </c>
      <c r="AX189" s="60">
        <f t="shared" si="457"/>
        <v>0.56999999999999995</v>
      </c>
    </row>
    <row r="190" spans="1:50" x14ac:dyDescent="0.25">
      <c r="A190" s="44" t="str">
        <f t="shared" si="417"/>
        <v>EF_NH3_house_solid_Other animals (fur animals)</v>
      </c>
      <c r="B190" s="2" t="s">
        <v>49</v>
      </c>
      <c r="C190" s="2" t="s">
        <v>177</v>
      </c>
      <c r="D190" s="2" t="s">
        <v>252</v>
      </c>
      <c r="E190" s="2" t="s">
        <v>108</v>
      </c>
      <c r="F190" s="2" t="s">
        <v>366</v>
      </c>
      <c r="G190" s="2"/>
      <c r="H190" s="2" t="s">
        <v>679</v>
      </c>
      <c r="I190" s="35"/>
      <c r="J190" s="60">
        <v>0.27</v>
      </c>
      <c r="K190" s="60">
        <f t="shared" si="418"/>
        <v>0.27</v>
      </c>
      <c r="L190" s="60">
        <f t="shared" si="419"/>
        <v>0.27</v>
      </c>
      <c r="M190" s="60">
        <f t="shared" si="420"/>
        <v>0.27</v>
      </c>
      <c r="N190" s="60">
        <f t="shared" si="421"/>
        <v>0.27</v>
      </c>
      <c r="O190" s="60">
        <f t="shared" si="422"/>
        <v>0.27</v>
      </c>
      <c r="P190" s="60">
        <f t="shared" si="423"/>
        <v>0.27</v>
      </c>
      <c r="Q190" s="60">
        <f t="shared" si="424"/>
        <v>0.27</v>
      </c>
      <c r="R190" s="60">
        <f t="shared" si="425"/>
        <v>0.27</v>
      </c>
      <c r="S190" s="60">
        <f t="shared" si="426"/>
        <v>0.27</v>
      </c>
      <c r="T190" s="60">
        <f t="shared" si="427"/>
        <v>0.27</v>
      </c>
      <c r="U190" s="60">
        <f t="shared" si="428"/>
        <v>0.27</v>
      </c>
      <c r="V190" s="60">
        <f t="shared" si="429"/>
        <v>0.27</v>
      </c>
      <c r="W190" s="60">
        <f t="shared" si="430"/>
        <v>0.27</v>
      </c>
      <c r="X190" s="60">
        <f t="shared" si="431"/>
        <v>0.27</v>
      </c>
      <c r="Y190" s="60">
        <f t="shared" si="432"/>
        <v>0.27</v>
      </c>
      <c r="Z190" s="60">
        <f t="shared" si="433"/>
        <v>0.27</v>
      </c>
      <c r="AA190" s="60">
        <f t="shared" si="434"/>
        <v>0.27</v>
      </c>
      <c r="AB190" s="60">
        <f t="shared" si="435"/>
        <v>0.27</v>
      </c>
      <c r="AC190" s="60">
        <f t="shared" si="436"/>
        <v>0.27</v>
      </c>
      <c r="AD190" s="60">
        <f t="shared" si="437"/>
        <v>0.27</v>
      </c>
      <c r="AE190" s="60">
        <f t="shared" si="438"/>
        <v>0.27</v>
      </c>
      <c r="AF190" s="60">
        <f t="shared" si="439"/>
        <v>0.27</v>
      </c>
      <c r="AG190" s="60">
        <f t="shared" si="440"/>
        <v>0.27</v>
      </c>
      <c r="AH190" s="60">
        <f t="shared" si="441"/>
        <v>0.27</v>
      </c>
      <c r="AI190" s="60">
        <f t="shared" si="442"/>
        <v>0.27</v>
      </c>
      <c r="AJ190" s="60">
        <f t="shared" si="443"/>
        <v>0.27</v>
      </c>
      <c r="AK190" s="60">
        <f t="shared" si="444"/>
        <v>0.27</v>
      </c>
      <c r="AL190" s="60">
        <f t="shared" si="445"/>
        <v>0.27</v>
      </c>
      <c r="AM190" s="60">
        <f t="shared" si="446"/>
        <v>0.27</v>
      </c>
      <c r="AN190" s="60">
        <f t="shared" si="447"/>
        <v>0.27</v>
      </c>
      <c r="AO190" s="60">
        <f t="shared" si="448"/>
        <v>0.27</v>
      </c>
      <c r="AP190" s="60">
        <f t="shared" si="449"/>
        <v>0.27</v>
      </c>
      <c r="AQ190" s="60">
        <f t="shared" si="450"/>
        <v>0.27</v>
      </c>
      <c r="AR190" s="60">
        <f t="shared" si="451"/>
        <v>0.27</v>
      </c>
      <c r="AS190" s="60">
        <f t="shared" si="452"/>
        <v>0.27</v>
      </c>
      <c r="AT190" s="60">
        <f t="shared" si="453"/>
        <v>0.27</v>
      </c>
      <c r="AU190" s="60">
        <f t="shared" si="454"/>
        <v>0.27</v>
      </c>
      <c r="AV190" s="60">
        <f t="shared" si="455"/>
        <v>0.27</v>
      </c>
      <c r="AW190" s="60">
        <f t="shared" si="456"/>
        <v>0.27</v>
      </c>
      <c r="AX190" s="60">
        <f t="shared" si="457"/>
        <v>0.27</v>
      </c>
    </row>
    <row r="191" spans="1:50" x14ac:dyDescent="0.25">
      <c r="A191" s="18" t="s">
        <v>488</v>
      </c>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row>
    <row r="192" spans="1:50" x14ac:dyDescent="0.25">
      <c r="A192" s="44" t="str">
        <f t="shared" ref="A192:A207" si="489">C192&amp;"_"&amp;E192</f>
        <v>EF_NH3_yard_Dairy cattle</v>
      </c>
      <c r="B192" s="2" t="s">
        <v>49</v>
      </c>
      <c r="C192" s="2" t="s">
        <v>487</v>
      </c>
      <c r="D192" s="2" t="s">
        <v>252</v>
      </c>
      <c r="E192" s="2" t="s">
        <v>75</v>
      </c>
      <c r="F192" s="2" t="s">
        <v>366</v>
      </c>
      <c r="G192" s="2"/>
      <c r="H192" s="2" t="s">
        <v>679</v>
      </c>
      <c r="I192" s="12" t="s">
        <v>618</v>
      </c>
      <c r="J192" s="60">
        <v>0.3</v>
      </c>
      <c r="K192" s="60">
        <f t="shared" ref="K192:K207" si="490">J192</f>
        <v>0.3</v>
      </c>
      <c r="L192" s="60">
        <f t="shared" ref="L192:L207" si="491">K192</f>
        <v>0.3</v>
      </c>
      <c r="M192" s="60">
        <f t="shared" ref="M192:M207" si="492">L192</f>
        <v>0.3</v>
      </c>
      <c r="N192" s="60">
        <f t="shared" ref="N192:N207" si="493">M192</f>
        <v>0.3</v>
      </c>
      <c r="O192" s="60">
        <f t="shared" ref="O192:O207" si="494">N192</f>
        <v>0.3</v>
      </c>
      <c r="P192" s="60">
        <f t="shared" ref="P192:P207" si="495">O192</f>
        <v>0.3</v>
      </c>
      <c r="Q192" s="60">
        <f t="shared" ref="Q192:Q207" si="496">P192</f>
        <v>0.3</v>
      </c>
      <c r="R192" s="60">
        <f t="shared" ref="R192:R207" si="497">Q192</f>
        <v>0.3</v>
      </c>
      <c r="S192" s="60">
        <f t="shared" ref="S192:S207" si="498">R192</f>
        <v>0.3</v>
      </c>
      <c r="T192" s="60">
        <f t="shared" ref="T192:T207" si="499">S192</f>
        <v>0.3</v>
      </c>
      <c r="U192" s="60">
        <f t="shared" ref="U192:U207" si="500">T192</f>
        <v>0.3</v>
      </c>
      <c r="V192" s="60">
        <f t="shared" ref="V192:V207" si="501">U192</f>
        <v>0.3</v>
      </c>
      <c r="W192" s="60">
        <f t="shared" ref="W192:W207" si="502">V192</f>
        <v>0.3</v>
      </c>
      <c r="X192" s="60">
        <f t="shared" ref="X192:X207" si="503">W192</f>
        <v>0.3</v>
      </c>
      <c r="Y192" s="60">
        <f t="shared" ref="Y192:Y207" si="504">X192</f>
        <v>0.3</v>
      </c>
      <c r="Z192" s="60">
        <f t="shared" ref="Z192:Z207" si="505">Y192</f>
        <v>0.3</v>
      </c>
      <c r="AA192" s="60">
        <f t="shared" ref="AA192:AA207" si="506">Z192</f>
        <v>0.3</v>
      </c>
      <c r="AB192" s="60">
        <f t="shared" ref="AB192:AB207" si="507">AA192</f>
        <v>0.3</v>
      </c>
      <c r="AC192" s="60">
        <f t="shared" ref="AC192:AC207" si="508">AB192</f>
        <v>0.3</v>
      </c>
      <c r="AD192" s="60">
        <f t="shared" ref="AD192:AD207" si="509">AC192</f>
        <v>0.3</v>
      </c>
      <c r="AE192" s="60">
        <f t="shared" ref="AE192:AE207" si="510">AD192</f>
        <v>0.3</v>
      </c>
      <c r="AF192" s="60">
        <f t="shared" ref="AF192:AF207" si="511">AE192</f>
        <v>0.3</v>
      </c>
      <c r="AG192" s="60">
        <f t="shared" ref="AG192:AG207" si="512">AF192</f>
        <v>0.3</v>
      </c>
      <c r="AH192" s="60">
        <f t="shared" ref="AH192:AH207" si="513">AG192</f>
        <v>0.3</v>
      </c>
      <c r="AI192" s="60">
        <f t="shared" ref="AI192:AI207" si="514">AH192</f>
        <v>0.3</v>
      </c>
      <c r="AJ192" s="60">
        <f t="shared" ref="AJ192:AJ207" si="515">AI192</f>
        <v>0.3</v>
      </c>
      <c r="AK192" s="60">
        <f t="shared" ref="AK192:AK207" si="516">AJ192</f>
        <v>0.3</v>
      </c>
      <c r="AL192" s="60">
        <f t="shared" ref="AL192:AL207" si="517">AK192</f>
        <v>0.3</v>
      </c>
      <c r="AM192" s="60">
        <f t="shared" ref="AM192:AM207" si="518">AL192</f>
        <v>0.3</v>
      </c>
      <c r="AN192" s="60">
        <f t="shared" ref="AN192:AN207" si="519">AM192</f>
        <v>0.3</v>
      </c>
      <c r="AO192" s="60">
        <f t="shared" ref="AO192:AO207" si="520">AN192</f>
        <v>0.3</v>
      </c>
      <c r="AP192" s="60">
        <f t="shared" ref="AP192:AP207" si="521">AO192</f>
        <v>0.3</v>
      </c>
      <c r="AQ192" s="60">
        <f t="shared" ref="AQ192:AQ207" si="522">AP192</f>
        <v>0.3</v>
      </c>
      <c r="AR192" s="60">
        <f t="shared" ref="AR192:AR207" si="523">AQ192</f>
        <v>0.3</v>
      </c>
      <c r="AS192" s="60">
        <f t="shared" ref="AS192:AS207" si="524">AR192</f>
        <v>0.3</v>
      </c>
      <c r="AT192" s="60">
        <f t="shared" ref="AT192:AT207" si="525">AS192</f>
        <v>0.3</v>
      </c>
      <c r="AU192" s="60">
        <f t="shared" ref="AU192:AU207" si="526">AT192</f>
        <v>0.3</v>
      </c>
      <c r="AV192" s="60">
        <f t="shared" ref="AV192:AV207" si="527">AU192</f>
        <v>0.3</v>
      </c>
      <c r="AW192" s="60">
        <f t="shared" ref="AW192:AW207" si="528">AV192</f>
        <v>0.3</v>
      </c>
      <c r="AX192" s="60">
        <f t="shared" ref="AX192:AX207" si="529">AW192</f>
        <v>0.3</v>
      </c>
    </row>
    <row r="193" spans="1:50" x14ac:dyDescent="0.25">
      <c r="A193" s="44" t="str">
        <f t="shared" si="489"/>
        <v>EF_NH3_yard_Non-dairy cattle</v>
      </c>
      <c r="B193" s="2" t="s">
        <v>49</v>
      </c>
      <c r="C193" s="2" t="s">
        <v>487</v>
      </c>
      <c r="D193" s="2" t="s">
        <v>252</v>
      </c>
      <c r="E193" s="2" t="s">
        <v>77</v>
      </c>
      <c r="F193" s="2" t="s">
        <v>366</v>
      </c>
      <c r="G193" s="2"/>
      <c r="H193" s="2" t="s">
        <v>679</v>
      </c>
      <c r="I193" s="35"/>
      <c r="J193" s="60">
        <v>0.53</v>
      </c>
      <c r="K193" s="60">
        <f t="shared" si="490"/>
        <v>0.53</v>
      </c>
      <c r="L193" s="60">
        <f t="shared" si="491"/>
        <v>0.53</v>
      </c>
      <c r="M193" s="60">
        <f t="shared" si="492"/>
        <v>0.53</v>
      </c>
      <c r="N193" s="60">
        <f t="shared" si="493"/>
        <v>0.53</v>
      </c>
      <c r="O193" s="60">
        <f t="shared" si="494"/>
        <v>0.53</v>
      </c>
      <c r="P193" s="60">
        <f t="shared" si="495"/>
        <v>0.53</v>
      </c>
      <c r="Q193" s="60">
        <f t="shared" si="496"/>
        <v>0.53</v>
      </c>
      <c r="R193" s="60">
        <f t="shared" si="497"/>
        <v>0.53</v>
      </c>
      <c r="S193" s="60">
        <f t="shared" si="498"/>
        <v>0.53</v>
      </c>
      <c r="T193" s="60">
        <f t="shared" si="499"/>
        <v>0.53</v>
      </c>
      <c r="U193" s="60">
        <f t="shared" si="500"/>
        <v>0.53</v>
      </c>
      <c r="V193" s="60">
        <f t="shared" si="501"/>
        <v>0.53</v>
      </c>
      <c r="W193" s="60">
        <f t="shared" si="502"/>
        <v>0.53</v>
      </c>
      <c r="X193" s="60">
        <f t="shared" si="503"/>
        <v>0.53</v>
      </c>
      <c r="Y193" s="60">
        <f t="shared" si="504"/>
        <v>0.53</v>
      </c>
      <c r="Z193" s="60">
        <f t="shared" si="505"/>
        <v>0.53</v>
      </c>
      <c r="AA193" s="60">
        <f t="shared" si="506"/>
        <v>0.53</v>
      </c>
      <c r="AB193" s="60">
        <f t="shared" si="507"/>
        <v>0.53</v>
      </c>
      <c r="AC193" s="60">
        <f t="shared" si="508"/>
        <v>0.53</v>
      </c>
      <c r="AD193" s="60">
        <f t="shared" si="509"/>
        <v>0.53</v>
      </c>
      <c r="AE193" s="60">
        <f t="shared" si="510"/>
        <v>0.53</v>
      </c>
      <c r="AF193" s="60">
        <f t="shared" si="511"/>
        <v>0.53</v>
      </c>
      <c r="AG193" s="60">
        <f t="shared" si="512"/>
        <v>0.53</v>
      </c>
      <c r="AH193" s="60">
        <f t="shared" si="513"/>
        <v>0.53</v>
      </c>
      <c r="AI193" s="60">
        <f t="shared" si="514"/>
        <v>0.53</v>
      </c>
      <c r="AJ193" s="60">
        <f t="shared" si="515"/>
        <v>0.53</v>
      </c>
      <c r="AK193" s="60">
        <f t="shared" si="516"/>
        <v>0.53</v>
      </c>
      <c r="AL193" s="60">
        <f t="shared" si="517"/>
        <v>0.53</v>
      </c>
      <c r="AM193" s="60">
        <f t="shared" si="518"/>
        <v>0.53</v>
      </c>
      <c r="AN193" s="60">
        <f t="shared" si="519"/>
        <v>0.53</v>
      </c>
      <c r="AO193" s="60">
        <f t="shared" si="520"/>
        <v>0.53</v>
      </c>
      <c r="AP193" s="60">
        <f t="shared" si="521"/>
        <v>0.53</v>
      </c>
      <c r="AQ193" s="60">
        <f t="shared" si="522"/>
        <v>0.53</v>
      </c>
      <c r="AR193" s="60">
        <f t="shared" si="523"/>
        <v>0.53</v>
      </c>
      <c r="AS193" s="60">
        <f t="shared" si="524"/>
        <v>0.53</v>
      </c>
      <c r="AT193" s="60">
        <f t="shared" si="525"/>
        <v>0.53</v>
      </c>
      <c r="AU193" s="60">
        <f t="shared" si="526"/>
        <v>0.53</v>
      </c>
      <c r="AV193" s="60">
        <f t="shared" si="527"/>
        <v>0.53</v>
      </c>
      <c r="AW193" s="60">
        <f t="shared" si="528"/>
        <v>0.53</v>
      </c>
      <c r="AX193" s="60">
        <f t="shared" si="529"/>
        <v>0.53</v>
      </c>
    </row>
    <row r="194" spans="1:50" x14ac:dyDescent="0.25">
      <c r="A194" s="44" t="str">
        <f t="shared" si="489"/>
        <v>EF_NH3_yard_Non-dairy cattle (calves)</v>
      </c>
      <c r="B194" s="2" t="s">
        <v>49</v>
      </c>
      <c r="C194" s="2" t="s">
        <v>487</v>
      </c>
      <c r="D194" s="2" t="s">
        <v>252</v>
      </c>
      <c r="E194" s="2" t="s">
        <v>78</v>
      </c>
      <c r="F194" s="2" t="s">
        <v>366</v>
      </c>
      <c r="G194" s="2"/>
      <c r="H194" s="2" t="s">
        <v>679</v>
      </c>
      <c r="I194" s="35"/>
      <c r="J194" s="60">
        <v>0.53</v>
      </c>
      <c r="K194" s="60">
        <f t="shared" si="490"/>
        <v>0.53</v>
      </c>
      <c r="L194" s="60">
        <f t="shared" si="491"/>
        <v>0.53</v>
      </c>
      <c r="M194" s="60">
        <f t="shared" si="492"/>
        <v>0.53</v>
      </c>
      <c r="N194" s="60">
        <f t="shared" si="493"/>
        <v>0.53</v>
      </c>
      <c r="O194" s="60">
        <f t="shared" si="494"/>
        <v>0.53</v>
      </c>
      <c r="P194" s="60">
        <f t="shared" si="495"/>
        <v>0.53</v>
      </c>
      <c r="Q194" s="60">
        <f t="shared" si="496"/>
        <v>0.53</v>
      </c>
      <c r="R194" s="60">
        <f t="shared" si="497"/>
        <v>0.53</v>
      </c>
      <c r="S194" s="60">
        <f t="shared" si="498"/>
        <v>0.53</v>
      </c>
      <c r="T194" s="60">
        <f t="shared" si="499"/>
        <v>0.53</v>
      </c>
      <c r="U194" s="60">
        <f t="shared" si="500"/>
        <v>0.53</v>
      </c>
      <c r="V194" s="60">
        <f t="shared" si="501"/>
        <v>0.53</v>
      </c>
      <c r="W194" s="60">
        <f t="shared" si="502"/>
        <v>0.53</v>
      </c>
      <c r="X194" s="60">
        <f t="shared" si="503"/>
        <v>0.53</v>
      </c>
      <c r="Y194" s="60">
        <f t="shared" si="504"/>
        <v>0.53</v>
      </c>
      <c r="Z194" s="60">
        <f t="shared" si="505"/>
        <v>0.53</v>
      </c>
      <c r="AA194" s="60">
        <f t="shared" si="506"/>
        <v>0.53</v>
      </c>
      <c r="AB194" s="60">
        <f t="shared" si="507"/>
        <v>0.53</v>
      </c>
      <c r="AC194" s="60">
        <f t="shared" si="508"/>
        <v>0.53</v>
      </c>
      <c r="AD194" s="60">
        <f t="shared" si="509"/>
        <v>0.53</v>
      </c>
      <c r="AE194" s="60">
        <f t="shared" si="510"/>
        <v>0.53</v>
      </c>
      <c r="AF194" s="60">
        <f t="shared" si="511"/>
        <v>0.53</v>
      </c>
      <c r="AG194" s="60">
        <f t="shared" si="512"/>
        <v>0.53</v>
      </c>
      <c r="AH194" s="60">
        <f t="shared" si="513"/>
        <v>0.53</v>
      </c>
      <c r="AI194" s="60">
        <f t="shared" si="514"/>
        <v>0.53</v>
      </c>
      <c r="AJ194" s="60">
        <f t="shared" si="515"/>
        <v>0.53</v>
      </c>
      <c r="AK194" s="60">
        <f t="shared" si="516"/>
        <v>0.53</v>
      </c>
      <c r="AL194" s="60">
        <f t="shared" si="517"/>
        <v>0.53</v>
      </c>
      <c r="AM194" s="60">
        <f t="shared" si="518"/>
        <v>0.53</v>
      </c>
      <c r="AN194" s="60">
        <f t="shared" si="519"/>
        <v>0.53</v>
      </c>
      <c r="AO194" s="60">
        <f t="shared" si="520"/>
        <v>0.53</v>
      </c>
      <c r="AP194" s="60">
        <f t="shared" si="521"/>
        <v>0.53</v>
      </c>
      <c r="AQ194" s="60">
        <f t="shared" si="522"/>
        <v>0.53</v>
      </c>
      <c r="AR194" s="60">
        <f t="shared" si="523"/>
        <v>0.53</v>
      </c>
      <c r="AS194" s="60">
        <f t="shared" si="524"/>
        <v>0.53</v>
      </c>
      <c r="AT194" s="60">
        <f t="shared" si="525"/>
        <v>0.53</v>
      </c>
      <c r="AU194" s="60">
        <f t="shared" si="526"/>
        <v>0.53</v>
      </c>
      <c r="AV194" s="60">
        <f t="shared" si="527"/>
        <v>0.53</v>
      </c>
      <c r="AW194" s="60">
        <f t="shared" si="528"/>
        <v>0.53</v>
      </c>
      <c r="AX194" s="60">
        <f t="shared" si="529"/>
        <v>0.53</v>
      </c>
    </row>
    <row r="195" spans="1:50" x14ac:dyDescent="0.25">
      <c r="A195" s="44" t="str">
        <f t="shared" si="489"/>
        <v>EF_NH3_yard_Sheep</v>
      </c>
      <c r="B195" s="2" t="s">
        <v>49</v>
      </c>
      <c r="C195" s="2" t="s">
        <v>487</v>
      </c>
      <c r="D195" s="2" t="s">
        <v>252</v>
      </c>
      <c r="E195" s="2" t="s">
        <v>79</v>
      </c>
      <c r="F195" s="2" t="s">
        <v>366</v>
      </c>
      <c r="G195" s="2"/>
      <c r="H195" s="2" t="s">
        <v>679</v>
      </c>
      <c r="I195" s="35"/>
      <c r="J195" s="60">
        <v>0.75</v>
      </c>
      <c r="K195" s="60">
        <f t="shared" si="490"/>
        <v>0.75</v>
      </c>
      <c r="L195" s="60">
        <f t="shared" si="491"/>
        <v>0.75</v>
      </c>
      <c r="M195" s="60">
        <f t="shared" si="492"/>
        <v>0.75</v>
      </c>
      <c r="N195" s="60">
        <f t="shared" si="493"/>
        <v>0.75</v>
      </c>
      <c r="O195" s="60">
        <f t="shared" si="494"/>
        <v>0.75</v>
      </c>
      <c r="P195" s="60">
        <f t="shared" si="495"/>
        <v>0.75</v>
      </c>
      <c r="Q195" s="60">
        <f t="shared" si="496"/>
        <v>0.75</v>
      </c>
      <c r="R195" s="60">
        <f t="shared" si="497"/>
        <v>0.75</v>
      </c>
      <c r="S195" s="60">
        <f t="shared" si="498"/>
        <v>0.75</v>
      </c>
      <c r="T195" s="60">
        <f t="shared" si="499"/>
        <v>0.75</v>
      </c>
      <c r="U195" s="60">
        <f t="shared" si="500"/>
        <v>0.75</v>
      </c>
      <c r="V195" s="60">
        <f t="shared" si="501"/>
        <v>0.75</v>
      </c>
      <c r="W195" s="60">
        <f t="shared" si="502"/>
        <v>0.75</v>
      </c>
      <c r="X195" s="60">
        <f t="shared" si="503"/>
        <v>0.75</v>
      </c>
      <c r="Y195" s="60">
        <f t="shared" si="504"/>
        <v>0.75</v>
      </c>
      <c r="Z195" s="60">
        <f t="shared" si="505"/>
        <v>0.75</v>
      </c>
      <c r="AA195" s="60">
        <f t="shared" si="506"/>
        <v>0.75</v>
      </c>
      <c r="AB195" s="60">
        <f t="shared" si="507"/>
        <v>0.75</v>
      </c>
      <c r="AC195" s="60">
        <f t="shared" si="508"/>
        <v>0.75</v>
      </c>
      <c r="AD195" s="60">
        <f t="shared" si="509"/>
        <v>0.75</v>
      </c>
      <c r="AE195" s="60">
        <f t="shared" si="510"/>
        <v>0.75</v>
      </c>
      <c r="AF195" s="60">
        <f t="shared" si="511"/>
        <v>0.75</v>
      </c>
      <c r="AG195" s="60">
        <f t="shared" si="512"/>
        <v>0.75</v>
      </c>
      <c r="AH195" s="60">
        <f t="shared" si="513"/>
        <v>0.75</v>
      </c>
      <c r="AI195" s="60">
        <f t="shared" si="514"/>
        <v>0.75</v>
      </c>
      <c r="AJ195" s="60">
        <f t="shared" si="515"/>
        <v>0.75</v>
      </c>
      <c r="AK195" s="60">
        <f t="shared" si="516"/>
        <v>0.75</v>
      </c>
      <c r="AL195" s="60">
        <f t="shared" si="517"/>
        <v>0.75</v>
      </c>
      <c r="AM195" s="60">
        <f t="shared" si="518"/>
        <v>0.75</v>
      </c>
      <c r="AN195" s="60">
        <f t="shared" si="519"/>
        <v>0.75</v>
      </c>
      <c r="AO195" s="60">
        <f t="shared" si="520"/>
        <v>0.75</v>
      </c>
      <c r="AP195" s="60">
        <f t="shared" si="521"/>
        <v>0.75</v>
      </c>
      <c r="AQ195" s="60">
        <f t="shared" si="522"/>
        <v>0.75</v>
      </c>
      <c r="AR195" s="60">
        <f t="shared" si="523"/>
        <v>0.75</v>
      </c>
      <c r="AS195" s="60">
        <f t="shared" si="524"/>
        <v>0.75</v>
      </c>
      <c r="AT195" s="60">
        <f t="shared" si="525"/>
        <v>0.75</v>
      </c>
      <c r="AU195" s="60">
        <f t="shared" si="526"/>
        <v>0.75</v>
      </c>
      <c r="AV195" s="60">
        <f t="shared" si="527"/>
        <v>0.75</v>
      </c>
      <c r="AW195" s="60">
        <f t="shared" si="528"/>
        <v>0.75</v>
      </c>
      <c r="AX195" s="60">
        <f t="shared" si="529"/>
        <v>0.75</v>
      </c>
    </row>
    <row r="196" spans="1:50" x14ac:dyDescent="0.25">
      <c r="A196" s="44" t="str">
        <f t="shared" si="489"/>
        <v>EF_NH3_yard_Swine (finishing pigs)</v>
      </c>
      <c r="B196" s="2" t="s">
        <v>49</v>
      </c>
      <c r="C196" s="2" t="s">
        <v>487</v>
      </c>
      <c r="D196" s="2" t="s">
        <v>252</v>
      </c>
      <c r="E196" s="2" t="s">
        <v>538</v>
      </c>
      <c r="F196" s="2" t="s">
        <v>366</v>
      </c>
      <c r="G196" s="2"/>
      <c r="H196" s="2" t="s">
        <v>679</v>
      </c>
      <c r="I196" s="35"/>
      <c r="J196" s="60">
        <v>0.53</v>
      </c>
      <c r="K196" s="60">
        <f t="shared" si="490"/>
        <v>0.53</v>
      </c>
      <c r="L196" s="60">
        <f t="shared" si="491"/>
        <v>0.53</v>
      </c>
      <c r="M196" s="60">
        <f t="shared" si="492"/>
        <v>0.53</v>
      </c>
      <c r="N196" s="60">
        <f t="shared" si="493"/>
        <v>0.53</v>
      </c>
      <c r="O196" s="60">
        <f t="shared" si="494"/>
        <v>0.53</v>
      </c>
      <c r="P196" s="60">
        <f t="shared" si="495"/>
        <v>0.53</v>
      </c>
      <c r="Q196" s="60">
        <f t="shared" si="496"/>
        <v>0.53</v>
      </c>
      <c r="R196" s="60">
        <f t="shared" si="497"/>
        <v>0.53</v>
      </c>
      <c r="S196" s="60">
        <f t="shared" si="498"/>
        <v>0.53</v>
      </c>
      <c r="T196" s="60">
        <f t="shared" si="499"/>
        <v>0.53</v>
      </c>
      <c r="U196" s="60">
        <f t="shared" si="500"/>
        <v>0.53</v>
      </c>
      <c r="V196" s="60">
        <f t="shared" si="501"/>
        <v>0.53</v>
      </c>
      <c r="W196" s="60">
        <f t="shared" si="502"/>
        <v>0.53</v>
      </c>
      <c r="X196" s="60">
        <f t="shared" si="503"/>
        <v>0.53</v>
      </c>
      <c r="Y196" s="60">
        <f t="shared" si="504"/>
        <v>0.53</v>
      </c>
      <c r="Z196" s="60">
        <f t="shared" si="505"/>
        <v>0.53</v>
      </c>
      <c r="AA196" s="60">
        <f t="shared" si="506"/>
        <v>0.53</v>
      </c>
      <c r="AB196" s="60">
        <f t="shared" si="507"/>
        <v>0.53</v>
      </c>
      <c r="AC196" s="60">
        <f t="shared" si="508"/>
        <v>0.53</v>
      </c>
      <c r="AD196" s="60">
        <f t="shared" si="509"/>
        <v>0.53</v>
      </c>
      <c r="AE196" s="60">
        <f t="shared" si="510"/>
        <v>0.53</v>
      </c>
      <c r="AF196" s="60">
        <f t="shared" si="511"/>
        <v>0.53</v>
      </c>
      <c r="AG196" s="60">
        <f t="shared" si="512"/>
        <v>0.53</v>
      </c>
      <c r="AH196" s="60">
        <f t="shared" si="513"/>
        <v>0.53</v>
      </c>
      <c r="AI196" s="60">
        <f t="shared" si="514"/>
        <v>0.53</v>
      </c>
      <c r="AJ196" s="60">
        <f t="shared" si="515"/>
        <v>0.53</v>
      </c>
      <c r="AK196" s="60">
        <f t="shared" si="516"/>
        <v>0.53</v>
      </c>
      <c r="AL196" s="60">
        <f t="shared" si="517"/>
        <v>0.53</v>
      </c>
      <c r="AM196" s="60">
        <f t="shared" si="518"/>
        <v>0.53</v>
      </c>
      <c r="AN196" s="60">
        <f t="shared" si="519"/>
        <v>0.53</v>
      </c>
      <c r="AO196" s="60">
        <f t="shared" si="520"/>
        <v>0.53</v>
      </c>
      <c r="AP196" s="60">
        <f t="shared" si="521"/>
        <v>0.53</v>
      </c>
      <c r="AQ196" s="60">
        <f t="shared" si="522"/>
        <v>0.53</v>
      </c>
      <c r="AR196" s="60">
        <f t="shared" si="523"/>
        <v>0.53</v>
      </c>
      <c r="AS196" s="60">
        <f t="shared" si="524"/>
        <v>0.53</v>
      </c>
      <c r="AT196" s="60">
        <f t="shared" si="525"/>
        <v>0.53</v>
      </c>
      <c r="AU196" s="60">
        <f t="shared" si="526"/>
        <v>0.53</v>
      </c>
      <c r="AV196" s="60">
        <f t="shared" si="527"/>
        <v>0.53</v>
      </c>
      <c r="AW196" s="60">
        <f t="shared" si="528"/>
        <v>0.53</v>
      </c>
      <c r="AX196" s="60">
        <f t="shared" si="529"/>
        <v>0.53</v>
      </c>
    </row>
    <row r="197" spans="1:50" x14ac:dyDescent="0.25">
      <c r="A197" s="44" t="str">
        <f t="shared" si="489"/>
        <v>EF_NH3_yard_Swine (sows)</v>
      </c>
      <c r="B197" s="2" t="s">
        <v>49</v>
      </c>
      <c r="C197" s="2" t="s">
        <v>487</v>
      </c>
      <c r="D197" s="2" t="s">
        <v>252</v>
      </c>
      <c r="E197" s="2" t="s">
        <v>145</v>
      </c>
      <c r="F197" s="2" t="s">
        <v>366</v>
      </c>
      <c r="G197" s="2"/>
      <c r="H197" s="2" t="s">
        <v>561</v>
      </c>
      <c r="I197" s="35"/>
      <c r="J197" s="60">
        <v>0</v>
      </c>
      <c r="K197" s="60">
        <f t="shared" si="490"/>
        <v>0</v>
      </c>
      <c r="L197" s="60">
        <f t="shared" si="491"/>
        <v>0</v>
      </c>
      <c r="M197" s="60">
        <f t="shared" si="492"/>
        <v>0</v>
      </c>
      <c r="N197" s="60">
        <f t="shared" si="493"/>
        <v>0</v>
      </c>
      <c r="O197" s="60">
        <f t="shared" si="494"/>
        <v>0</v>
      </c>
      <c r="P197" s="60">
        <f t="shared" si="495"/>
        <v>0</v>
      </c>
      <c r="Q197" s="60">
        <f t="shared" si="496"/>
        <v>0</v>
      </c>
      <c r="R197" s="60">
        <f t="shared" si="497"/>
        <v>0</v>
      </c>
      <c r="S197" s="60">
        <f t="shared" si="498"/>
        <v>0</v>
      </c>
      <c r="T197" s="60">
        <f t="shared" si="499"/>
        <v>0</v>
      </c>
      <c r="U197" s="60">
        <f t="shared" si="500"/>
        <v>0</v>
      </c>
      <c r="V197" s="60">
        <f t="shared" si="501"/>
        <v>0</v>
      </c>
      <c r="W197" s="60">
        <f t="shared" si="502"/>
        <v>0</v>
      </c>
      <c r="X197" s="60">
        <f t="shared" si="503"/>
        <v>0</v>
      </c>
      <c r="Y197" s="60">
        <f t="shared" si="504"/>
        <v>0</v>
      </c>
      <c r="Z197" s="60">
        <f t="shared" si="505"/>
        <v>0</v>
      </c>
      <c r="AA197" s="60">
        <f t="shared" si="506"/>
        <v>0</v>
      </c>
      <c r="AB197" s="60">
        <f t="shared" si="507"/>
        <v>0</v>
      </c>
      <c r="AC197" s="60">
        <f t="shared" si="508"/>
        <v>0</v>
      </c>
      <c r="AD197" s="60">
        <f t="shared" si="509"/>
        <v>0</v>
      </c>
      <c r="AE197" s="60">
        <f t="shared" si="510"/>
        <v>0</v>
      </c>
      <c r="AF197" s="60">
        <f t="shared" si="511"/>
        <v>0</v>
      </c>
      <c r="AG197" s="60">
        <f t="shared" si="512"/>
        <v>0</v>
      </c>
      <c r="AH197" s="60">
        <f t="shared" si="513"/>
        <v>0</v>
      </c>
      <c r="AI197" s="60">
        <f t="shared" si="514"/>
        <v>0</v>
      </c>
      <c r="AJ197" s="60">
        <f t="shared" si="515"/>
        <v>0</v>
      </c>
      <c r="AK197" s="60">
        <f t="shared" si="516"/>
        <v>0</v>
      </c>
      <c r="AL197" s="60">
        <f t="shared" si="517"/>
        <v>0</v>
      </c>
      <c r="AM197" s="60">
        <f t="shared" si="518"/>
        <v>0</v>
      </c>
      <c r="AN197" s="60">
        <f t="shared" si="519"/>
        <v>0</v>
      </c>
      <c r="AO197" s="60">
        <f t="shared" si="520"/>
        <v>0</v>
      </c>
      <c r="AP197" s="60">
        <f t="shared" si="521"/>
        <v>0</v>
      </c>
      <c r="AQ197" s="60">
        <f t="shared" si="522"/>
        <v>0</v>
      </c>
      <c r="AR197" s="60">
        <f t="shared" si="523"/>
        <v>0</v>
      </c>
      <c r="AS197" s="60">
        <f t="shared" si="524"/>
        <v>0</v>
      </c>
      <c r="AT197" s="60">
        <f t="shared" si="525"/>
        <v>0</v>
      </c>
      <c r="AU197" s="60">
        <f t="shared" si="526"/>
        <v>0</v>
      </c>
      <c r="AV197" s="60">
        <f t="shared" si="527"/>
        <v>0</v>
      </c>
      <c r="AW197" s="60">
        <f t="shared" si="528"/>
        <v>0</v>
      </c>
      <c r="AX197" s="60">
        <f t="shared" si="529"/>
        <v>0</v>
      </c>
    </row>
    <row r="198" spans="1:50" x14ac:dyDescent="0.25">
      <c r="A198" s="44" t="str">
        <f t="shared" si="489"/>
        <v>EF_NH3_yard_Buffalo</v>
      </c>
      <c r="B198" s="2" t="s">
        <v>49</v>
      </c>
      <c r="C198" s="2" t="s">
        <v>487</v>
      </c>
      <c r="D198" s="2" t="s">
        <v>252</v>
      </c>
      <c r="E198" s="2" t="s">
        <v>80</v>
      </c>
      <c r="F198" s="2" t="s">
        <v>366</v>
      </c>
      <c r="G198" s="2"/>
      <c r="H198" s="2" t="s">
        <v>561</v>
      </c>
      <c r="I198" s="35"/>
      <c r="J198" s="60">
        <v>0</v>
      </c>
      <c r="K198" s="60">
        <f t="shared" si="490"/>
        <v>0</v>
      </c>
      <c r="L198" s="60">
        <f t="shared" si="491"/>
        <v>0</v>
      </c>
      <c r="M198" s="60">
        <f t="shared" si="492"/>
        <v>0</v>
      </c>
      <c r="N198" s="60">
        <f t="shared" si="493"/>
        <v>0</v>
      </c>
      <c r="O198" s="60">
        <f t="shared" si="494"/>
        <v>0</v>
      </c>
      <c r="P198" s="60">
        <f t="shared" si="495"/>
        <v>0</v>
      </c>
      <c r="Q198" s="60">
        <f t="shared" si="496"/>
        <v>0</v>
      </c>
      <c r="R198" s="60">
        <f t="shared" si="497"/>
        <v>0</v>
      </c>
      <c r="S198" s="60">
        <f t="shared" si="498"/>
        <v>0</v>
      </c>
      <c r="T198" s="60">
        <f t="shared" si="499"/>
        <v>0</v>
      </c>
      <c r="U198" s="60">
        <f t="shared" si="500"/>
        <v>0</v>
      </c>
      <c r="V198" s="60">
        <f t="shared" si="501"/>
        <v>0</v>
      </c>
      <c r="W198" s="60">
        <f t="shared" si="502"/>
        <v>0</v>
      </c>
      <c r="X198" s="60">
        <f t="shared" si="503"/>
        <v>0</v>
      </c>
      <c r="Y198" s="60">
        <f t="shared" si="504"/>
        <v>0</v>
      </c>
      <c r="Z198" s="60">
        <f t="shared" si="505"/>
        <v>0</v>
      </c>
      <c r="AA198" s="60">
        <f t="shared" si="506"/>
        <v>0</v>
      </c>
      <c r="AB198" s="60">
        <f t="shared" si="507"/>
        <v>0</v>
      </c>
      <c r="AC198" s="60">
        <f t="shared" si="508"/>
        <v>0</v>
      </c>
      <c r="AD198" s="60">
        <f t="shared" si="509"/>
        <v>0</v>
      </c>
      <c r="AE198" s="60">
        <f t="shared" si="510"/>
        <v>0</v>
      </c>
      <c r="AF198" s="60">
        <f t="shared" si="511"/>
        <v>0</v>
      </c>
      <c r="AG198" s="60">
        <f t="shared" si="512"/>
        <v>0</v>
      </c>
      <c r="AH198" s="60">
        <f t="shared" si="513"/>
        <v>0</v>
      </c>
      <c r="AI198" s="60">
        <f t="shared" si="514"/>
        <v>0</v>
      </c>
      <c r="AJ198" s="60">
        <f t="shared" si="515"/>
        <v>0</v>
      </c>
      <c r="AK198" s="60">
        <f t="shared" si="516"/>
        <v>0</v>
      </c>
      <c r="AL198" s="60">
        <f t="shared" si="517"/>
        <v>0</v>
      </c>
      <c r="AM198" s="60">
        <f t="shared" si="518"/>
        <v>0</v>
      </c>
      <c r="AN198" s="60">
        <f t="shared" si="519"/>
        <v>0</v>
      </c>
      <c r="AO198" s="60">
        <f t="shared" si="520"/>
        <v>0</v>
      </c>
      <c r="AP198" s="60">
        <f t="shared" si="521"/>
        <v>0</v>
      </c>
      <c r="AQ198" s="60">
        <f t="shared" si="522"/>
        <v>0</v>
      </c>
      <c r="AR198" s="60">
        <f t="shared" si="523"/>
        <v>0</v>
      </c>
      <c r="AS198" s="60">
        <f t="shared" si="524"/>
        <v>0</v>
      </c>
      <c r="AT198" s="60">
        <f t="shared" si="525"/>
        <v>0</v>
      </c>
      <c r="AU198" s="60">
        <f t="shared" si="526"/>
        <v>0</v>
      </c>
      <c r="AV198" s="60">
        <f t="shared" si="527"/>
        <v>0</v>
      </c>
      <c r="AW198" s="60">
        <f t="shared" si="528"/>
        <v>0</v>
      </c>
      <c r="AX198" s="60">
        <f t="shared" si="529"/>
        <v>0</v>
      </c>
    </row>
    <row r="199" spans="1:50" x14ac:dyDescent="0.25">
      <c r="A199" s="44" t="str">
        <f t="shared" si="489"/>
        <v>EF_NH3_yard_Goats</v>
      </c>
      <c r="B199" s="2" t="s">
        <v>49</v>
      </c>
      <c r="C199" s="2" t="s">
        <v>487</v>
      </c>
      <c r="D199" s="2" t="s">
        <v>252</v>
      </c>
      <c r="E199" s="2" t="s">
        <v>81</v>
      </c>
      <c r="F199" s="2" t="s">
        <v>366</v>
      </c>
      <c r="G199" s="2"/>
      <c r="H199" s="2" t="s">
        <v>679</v>
      </c>
      <c r="I199" s="35"/>
      <c r="J199" s="60">
        <v>0.75</v>
      </c>
      <c r="K199" s="60">
        <f t="shared" si="490"/>
        <v>0.75</v>
      </c>
      <c r="L199" s="60">
        <f t="shared" si="491"/>
        <v>0.75</v>
      </c>
      <c r="M199" s="60">
        <f t="shared" si="492"/>
        <v>0.75</v>
      </c>
      <c r="N199" s="60">
        <f t="shared" si="493"/>
        <v>0.75</v>
      </c>
      <c r="O199" s="60">
        <f t="shared" si="494"/>
        <v>0.75</v>
      </c>
      <c r="P199" s="60">
        <f t="shared" si="495"/>
        <v>0.75</v>
      </c>
      <c r="Q199" s="60">
        <f t="shared" si="496"/>
        <v>0.75</v>
      </c>
      <c r="R199" s="60">
        <f t="shared" si="497"/>
        <v>0.75</v>
      </c>
      <c r="S199" s="60">
        <f t="shared" si="498"/>
        <v>0.75</v>
      </c>
      <c r="T199" s="60">
        <f t="shared" si="499"/>
        <v>0.75</v>
      </c>
      <c r="U199" s="60">
        <f t="shared" si="500"/>
        <v>0.75</v>
      </c>
      <c r="V199" s="60">
        <f t="shared" si="501"/>
        <v>0.75</v>
      </c>
      <c r="W199" s="60">
        <f t="shared" si="502"/>
        <v>0.75</v>
      </c>
      <c r="X199" s="60">
        <f t="shared" si="503"/>
        <v>0.75</v>
      </c>
      <c r="Y199" s="60">
        <f t="shared" si="504"/>
        <v>0.75</v>
      </c>
      <c r="Z199" s="60">
        <f t="shared" si="505"/>
        <v>0.75</v>
      </c>
      <c r="AA199" s="60">
        <f t="shared" si="506"/>
        <v>0.75</v>
      </c>
      <c r="AB199" s="60">
        <f t="shared" si="507"/>
        <v>0.75</v>
      </c>
      <c r="AC199" s="60">
        <f t="shared" si="508"/>
        <v>0.75</v>
      </c>
      <c r="AD199" s="60">
        <f t="shared" si="509"/>
        <v>0.75</v>
      </c>
      <c r="AE199" s="60">
        <f t="shared" si="510"/>
        <v>0.75</v>
      </c>
      <c r="AF199" s="60">
        <f t="shared" si="511"/>
        <v>0.75</v>
      </c>
      <c r="AG199" s="60">
        <f t="shared" si="512"/>
        <v>0.75</v>
      </c>
      <c r="AH199" s="60">
        <f t="shared" si="513"/>
        <v>0.75</v>
      </c>
      <c r="AI199" s="60">
        <f t="shared" si="514"/>
        <v>0.75</v>
      </c>
      <c r="AJ199" s="60">
        <f t="shared" si="515"/>
        <v>0.75</v>
      </c>
      <c r="AK199" s="60">
        <f t="shared" si="516"/>
        <v>0.75</v>
      </c>
      <c r="AL199" s="60">
        <f t="shared" si="517"/>
        <v>0.75</v>
      </c>
      <c r="AM199" s="60">
        <f t="shared" si="518"/>
        <v>0.75</v>
      </c>
      <c r="AN199" s="60">
        <f t="shared" si="519"/>
        <v>0.75</v>
      </c>
      <c r="AO199" s="60">
        <f t="shared" si="520"/>
        <v>0.75</v>
      </c>
      <c r="AP199" s="60">
        <f t="shared" si="521"/>
        <v>0.75</v>
      </c>
      <c r="AQ199" s="60">
        <f t="shared" si="522"/>
        <v>0.75</v>
      </c>
      <c r="AR199" s="60">
        <f t="shared" si="523"/>
        <v>0.75</v>
      </c>
      <c r="AS199" s="60">
        <f t="shared" si="524"/>
        <v>0.75</v>
      </c>
      <c r="AT199" s="60">
        <f t="shared" si="525"/>
        <v>0.75</v>
      </c>
      <c r="AU199" s="60">
        <f t="shared" si="526"/>
        <v>0.75</v>
      </c>
      <c r="AV199" s="60">
        <f t="shared" si="527"/>
        <v>0.75</v>
      </c>
      <c r="AW199" s="60">
        <f t="shared" si="528"/>
        <v>0.75</v>
      </c>
      <c r="AX199" s="60">
        <f t="shared" si="529"/>
        <v>0.75</v>
      </c>
    </row>
    <row r="200" spans="1:50" x14ac:dyDescent="0.25">
      <c r="A200" s="44" t="str">
        <f t="shared" si="489"/>
        <v>EF_NH3_yard_Horses</v>
      </c>
      <c r="B200" s="2" t="s">
        <v>49</v>
      </c>
      <c r="C200" s="2" t="s">
        <v>487</v>
      </c>
      <c r="D200" s="2" t="s">
        <v>252</v>
      </c>
      <c r="E200" s="2" t="s">
        <v>82</v>
      </c>
      <c r="F200" s="2" t="s">
        <v>366</v>
      </c>
      <c r="G200" s="2"/>
      <c r="H200" s="2" t="s">
        <v>561</v>
      </c>
      <c r="I200" s="35"/>
      <c r="J200" s="60">
        <v>0</v>
      </c>
      <c r="K200" s="60">
        <f t="shared" si="490"/>
        <v>0</v>
      </c>
      <c r="L200" s="60">
        <f t="shared" si="491"/>
        <v>0</v>
      </c>
      <c r="M200" s="60">
        <f t="shared" si="492"/>
        <v>0</v>
      </c>
      <c r="N200" s="60">
        <f t="shared" si="493"/>
        <v>0</v>
      </c>
      <c r="O200" s="60">
        <f t="shared" si="494"/>
        <v>0</v>
      </c>
      <c r="P200" s="60">
        <f t="shared" si="495"/>
        <v>0</v>
      </c>
      <c r="Q200" s="60">
        <f t="shared" si="496"/>
        <v>0</v>
      </c>
      <c r="R200" s="60">
        <f t="shared" si="497"/>
        <v>0</v>
      </c>
      <c r="S200" s="60">
        <f t="shared" si="498"/>
        <v>0</v>
      </c>
      <c r="T200" s="60">
        <f t="shared" si="499"/>
        <v>0</v>
      </c>
      <c r="U200" s="60">
        <f t="shared" si="500"/>
        <v>0</v>
      </c>
      <c r="V200" s="60">
        <f t="shared" si="501"/>
        <v>0</v>
      </c>
      <c r="W200" s="60">
        <f t="shared" si="502"/>
        <v>0</v>
      </c>
      <c r="X200" s="60">
        <f t="shared" si="503"/>
        <v>0</v>
      </c>
      <c r="Y200" s="60">
        <f t="shared" si="504"/>
        <v>0</v>
      </c>
      <c r="Z200" s="60">
        <f t="shared" si="505"/>
        <v>0</v>
      </c>
      <c r="AA200" s="60">
        <f t="shared" si="506"/>
        <v>0</v>
      </c>
      <c r="AB200" s="60">
        <f t="shared" si="507"/>
        <v>0</v>
      </c>
      <c r="AC200" s="60">
        <f t="shared" si="508"/>
        <v>0</v>
      </c>
      <c r="AD200" s="60">
        <f t="shared" si="509"/>
        <v>0</v>
      </c>
      <c r="AE200" s="60">
        <f t="shared" si="510"/>
        <v>0</v>
      </c>
      <c r="AF200" s="60">
        <f t="shared" si="511"/>
        <v>0</v>
      </c>
      <c r="AG200" s="60">
        <f t="shared" si="512"/>
        <v>0</v>
      </c>
      <c r="AH200" s="60">
        <f t="shared" si="513"/>
        <v>0</v>
      </c>
      <c r="AI200" s="60">
        <f t="shared" si="514"/>
        <v>0</v>
      </c>
      <c r="AJ200" s="60">
        <f t="shared" si="515"/>
        <v>0</v>
      </c>
      <c r="AK200" s="60">
        <f t="shared" si="516"/>
        <v>0</v>
      </c>
      <c r="AL200" s="60">
        <f t="shared" si="517"/>
        <v>0</v>
      </c>
      <c r="AM200" s="60">
        <f t="shared" si="518"/>
        <v>0</v>
      </c>
      <c r="AN200" s="60">
        <f t="shared" si="519"/>
        <v>0</v>
      </c>
      <c r="AO200" s="60">
        <f t="shared" si="520"/>
        <v>0</v>
      </c>
      <c r="AP200" s="60">
        <f t="shared" si="521"/>
        <v>0</v>
      </c>
      <c r="AQ200" s="60">
        <f t="shared" si="522"/>
        <v>0</v>
      </c>
      <c r="AR200" s="60">
        <f t="shared" si="523"/>
        <v>0</v>
      </c>
      <c r="AS200" s="60">
        <f t="shared" si="524"/>
        <v>0</v>
      </c>
      <c r="AT200" s="60">
        <f t="shared" si="525"/>
        <v>0</v>
      </c>
      <c r="AU200" s="60">
        <f t="shared" si="526"/>
        <v>0</v>
      </c>
      <c r="AV200" s="60">
        <f t="shared" si="527"/>
        <v>0</v>
      </c>
      <c r="AW200" s="60">
        <f t="shared" si="528"/>
        <v>0</v>
      </c>
      <c r="AX200" s="60">
        <f t="shared" si="529"/>
        <v>0</v>
      </c>
    </row>
    <row r="201" spans="1:50" x14ac:dyDescent="0.25">
      <c r="A201" s="44" t="str">
        <f t="shared" si="489"/>
        <v>EF_NH3_yard_Mules and asses</v>
      </c>
      <c r="B201" s="2" t="s">
        <v>49</v>
      </c>
      <c r="C201" s="2" t="s">
        <v>487</v>
      </c>
      <c r="D201" s="2" t="s">
        <v>252</v>
      </c>
      <c r="E201" s="2" t="s">
        <v>83</v>
      </c>
      <c r="F201" s="2" t="s">
        <v>366</v>
      </c>
      <c r="G201" s="2"/>
      <c r="H201" s="2" t="s">
        <v>561</v>
      </c>
      <c r="I201" s="35"/>
      <c r="J201" s="60">
        <v>0</v>
      </c>
      <c r="K201" s="60">
        <f t="shared" si="490"/>
        <v>0</v>
      </c>
      <c r="L201" s="60">
        <f t="shared" si="491"/>
        <v>0</v>
      </c>
      <c r="M201" s="60">
        <f t="shared" si="492"/>
        <v>0</v>
      </c>
      <c r="N201" s="60">
        <f t="shared" si="493"/>
        <v>0</v>
      </c>
      <c r="O201" s="60">
        <f t="shared" si="494"/>
        <v>0</v>
      </c>
      <c r="P201" s="60">
        <f t="shared" si="495"/>
        <v>0</v>
      </c>
      <c r="Q201" s="60">
        <f t="shared" si="496"/>
        <v>0</v>
      </c>
      <c r="R201" s="60">
        <f t="shared" si="497"/>
        <v>0</v>
      </c>
      <c r="S201" s="60">
        <f t="shared" si="498"/>
        <v>0</v>
      </c>
      <c r="T201" s="60">
        <f t="shared" si="499"/>
        <v>0</v>
      </c>
      <c r="U201" s="60">
        <f t="shared" si="500"/>
        <v>0</v>
      </c>
      <c r="V201" s="60">
        <f t="shared" si="501"/>
        <v>0</v>
      </c>
      <c r="W201" s="60">
        <f t="shared" si="502"/>
        <v>0</v>
      </c>
      <c r="X201" s="60">
        <f t="shared" si="503"/>
        <v>0</v>
      </c>
      <c r="Y201" s="60">
        <f t="shared" si="504"/>
        <v>0</v>
      </c>
      <c r="Z201" s="60">
        <f t="shared" si="505"/>
        <v>0</v>
      </c>
      <c r="AA201" s="60">
        <f t="shared" si="506"/>
        <v>0</v>
      </c>
      <c r="AB201" s="60">
        <f t="shared" si="507"/>
        <v>0</v>
      </c>
      <c r="AC201" s="60">
        <f t="shared" si="508"/>
        <v>0</v>
      </c>
      <c r="AD201" s="60">
        <f t="shared" si="509"/>
        <v>0</v>
      </c>
      <c r="AE201" s="60">
        <f t="shared" si="510"/>
        <v>0</v>
      </c>
      <c r="AF201" s="60">
        <f t="shared" si="511"/>
        <v>0</v>
      </c>
      <c r="AG201" s="60">
        <f t="shared" si="512"/>
        <v>0</v>
      </c>
      <c r="AH201" s="60">
        <f t="shared" si="513"/>
        <v>0</v>
      </c>
      <c r="AI201" s="60">
        <f t="shared" si="514"/>
        <v>0</v>
      </c>
      <c r="AJ201" s="60">
        <f t="shared" si="515"/>
        <v>0</v>
      </c>
      <c r="AK201" s="60">
        <f t="shared" si="516"/>
        <v>0</v>
      </c>
      <c r="AL201" s="60">
        <f t="shared" si="517"/>
        <v>0</v>
      </c>
      <c r="AM201" s="60">
        <f t="shared" si="518"/>
        <v>0</v>
      </c>
      <c r="AN201" s="60">
        <f t="shared" si="519"/>
        <v>0</v>
      </c>
      <c r="AO201" s="60">
        <f t="shared" si="520"/>
        <v>0</v>
      </c>
      <c r="AP201" s="60">
        <f t="shared" si="521"/>
        <v>0</v>
      </c>
      <c r="AQ201" s="60">
        <f t="shared" si="522"/>
        <v>0</v>
      </c>
      <c r="AR201" s="60">
        <f t="shared" si="523"/>
        <v>0</v>
      </c>
      <c r="AS201" s="60">
        <f t="shared" si="524"/>
        <v>0</v>
      </c>
      <c r="AT201" s="60">
        <f t="shared" si="525"/>
        <v>0</v>
      </c>
      <c r="AU201" s="60">
        <f t="shared" si="526"/>
        <v>0</v>
      </c>
      <c r="AV201" s="60">
        <f t="shared" si="527"/>
        <v>0</v>
      </c>
      <c r="AW201" s="60">
        <f t="shared" si="528"/>
        <v>0</v>
      </c>
      <c r="AX201" s="60">
        <f t="shared" si="529"/>
        <v>0</v>
      </c>
    </row>
    <row r="202" spans="1:50" x14ac:dyDescent="0.25">
      <c r="A202" s="44" t="str">
        <f t="shared" si="489"/>
        <v>EF_NH3_yard_Laying hens</v>
      </c>
      <c r="B202" s="2" t="s">
        <v>49</v>
      </c>
      <c r="C202" s="2" t="s">
        <v>487</v>
      </c>
      <c r="D202" s="2" t="s">
        <v>252</v>
      </c>
      <c r="E202" s="2" t="s">
        <v>85</v>
      </c>
      <c r="F202" s="2" t="s">
        <v>366</v>
      </c>
      <c r="G202" s="2"/>
      <c r="H202" s="2" t="s">
        <v>561</v>
      </c>
      <c r="I202" s="35"/>
      <c r="J202" s="60">
        <v>0</v>
      </c>
      <c r="K202" s="60">
        <f t="shared" si="490"/>
        <v>0</v>
      </c>
      <c r="L202" s="60">
        <f t="shared" si="491"/>
        <v>0</v>
      </c>
      <c r="M202" s="60">
        <f t="shared" si="492"/>
        <v>0</v>
      </c>
      <c r="N202" s="60">
        <f t="shared" si="493"/>
        <v>0</v>
      </c>
      <c r="O202" s="60">
        <f t="shared" si="494"/>
        <v>0</v>
      </c>
      <c r="P202" s="60">
        <f t="shared" si="495"/>
        <v>0</v>
      </c>
      <c r="Q202" s="60">
        <f t="shared" si="496"/>
        <v>0</v>
      </c>
      <c r="R202" s="60">
        <f t="shared" si="497"/>
        <v>0</v>
      </c>
      <c r="S202" s="60">
        <f t="shared" si="498"/>
        <v>0</v>
      </c>
      <c r="T202" s="60">
        <f t="shared" si="499"/>
        <v>0</v>
      </c>
      <c r="U202" s="60">
        <f t="shared" si="500"/>
        <v>0</v>
      </c>
      <c r="V202" s="60">
        <f t="shared" si="501"/>
        <v>0</v>
      </c>
      <c r="W202" s="60">
        <f t="shared" si="502"/>
        <v>0</v>
      </c>
      <c r="X202" s="60">
        <f t="shared" si="503"/>
        <v>0</v>
      </c>
      <c r="Y202" s="60">
        <f t="shared" si="504"/>
        <v>0</v>
      </c>
      <c r="Z202" s="60">
        <f t="shared" si="505"/>
        <v>0</v>
      </c>
      <c r="AA202" s="60">
        <f t="shared" si="506"/>
        <v>0</v>
      </c>
      <c r="AB202" s="60">
        <f t="shared" si="507"/>
        <v>0</v>
      </c>
      <c r="AC202" s="60">
        <f t="shared" si="508"/>
        <v>0</v>
      </c>
      <c r="AD202" s="60">
        <f t="shared" si="509"/>
        <v>0</v>
      </c>
      <c r="AE202" s="60">
        <f t="shared" si="510"/>
        <v>0</v>
      </c>
      <c r="AF202" s="60">
        <f t="shared" si="511"/>
        <v>0</v>
      </c>
      <c r="AG202" s="60">
        <f t="shared" si="512"/>
        <v>0</v>
      </c>
      <c r="AH202" s="60">
        <f t="shared" si="513"/>
        <v>0</v>
      </c>
      <c r="AI202" s="60">
        <f t="shared" si="514"/>
        <v>0</v>
      </c>
      <c r="AJ202" s="60">
        <f t="shared" si="515"/>
        <v>0</v>
      </c>
      <c r="AK202" s="60">
        <f t="shared" si="516"/>
        <v>0</v>
      </c>
      <c r="AL202" s="60">
        <f t="shared" si="517"/>
        <v>0</v>
      </c>
      <c r="AM202" s="60">
        <f t="shared" si="518"/>
        <v>0</v>
      </c>
      <c r="AN202" s="60">
        <f t="shared" si="519"/>
        <v>0</v>
      </c>
      <c r="AO202" s="60">
        <f t="shared" si="520"/>
        <v>0</v>
      </c>
      <c r="AP202" s="60">
        <f t="shared" si="521"/>
        <v>0</v>
      </c>
      <c r="AQ202" s="60">
        <f t="shared" si="522"/>
        <v>0</v>
      </c>
      <c r="AR202" s="60">
        <f t="shared" si="523"/>
        <v>0</v>
      </c>
      <c r="AS202" s="60">
        <f t="shared" si="524"/>
        <v>0</v>
      </c>
      <c r="AT202" s="60">
        <f t="shared" si="525"/>
        <v>0</v>
      </c>
      <c r="AU202" s="60">
        <f t="shared" si="526"/>
        <v>0</v>
      </c>
      <c r="AV202" s="60">
        <f t="shared" si="527"/>
        <v>0</v>
      </c>
      <c r="AW202" s="60">
        <f t="shared" si="528"/>
        <v>0</v>
      </c>
      <c r="AX202" s="60">
        <f t="shared" si="529"/>
        <v>0</v>
      </c>
    </row>
    <row r="203" spans="1:50" x14ac:dyDescent="0.25">
      <c r="A203" s="44" t="str">
        <f t="shared" si="489"/>
        <v>EF_NH3_yard_Broilers</v>
      </c>
      <c r="B203" s="2" t="s">
        <v>49</v>
      </c>
      <c r="C203" s="2" t="s">
        <v>487</v>
      </c>
      <c r="D203" s="2" t="s">
        <v>252</v>
      </c>
      <c r="E203" s="2" t="s">
        <v>84</v>
      </c>
      <c r="F203" s="2" t="s">
        <v>366</v>
      </c>
      <c r="G203" s="2"/>
      <c r="H203" s="2" t="s">
        <v>561</v>
      </c>
      <c r="I203" s="35"/>
      <c r="J203" s="60">
        <v>0</v>
      </c>
      <c r="K203" s="60">
        <f t="shared" si="490"/>
        <v>0</v>
      </c>
      <c r="L203" s="60">
        <f t="shared" si="491"/>
        <v>0</v>
      </c>
      <c r="M203" s="60">
        <f t="shared" si="492"/>
        <v>0</v>
      </c>
      <c r="N203" s="60">
        <f t="shared" si="493"/>
        <v>0</v>
      </c>
      <c r="O203" s="60">
        <f t="shared" si="494"/>
        <v>0</v>
      </c>
      <c r="P203" s="60">
        <f t="shared" si="495"/>
        <v>0</v>
      </c>
      <c r="Q203" s="60">
        <f t="shared" si="496"/>
        <v>0</v>
      </c>
      <c r="R203" s="60">
        <f t="shared" si="497"/>
        <v>0</v>
      </c>
      <c r="S203" s="60">
        <f t="shared" si="498"/>
        <v>0</v>
      </c>
      <c r="T203" s="60">
        <f t="shared" si="499"/>
        <v>0</v>
      </c>
      <c r="U203" s="60">
        <f t="shared" si="500"/>
        <v>0</v>
      </c>
      <c r="V203" s="60">
        <f t="shared" si="501"/>
        <v>0</v>
      </c>
      <c r="W203" s="60">
        <f t="shared" si="502"/>
        <v>0</v>
      </c>
      <c r="X203" s="60">
        <f t="shared" si="503"/>
        <v>0</v>
      </c>
      <c r="Y203" s="60">
        <f t="shared" si="504"/>
        <v>0</v>
      </c>
      <c r="Z203" s="60">
        <f t="shared" si="505"/>
        <v>0</v>
      </c>
      <c r="AA203" s="60">
        <f t="shared" si="506"/>
        <v>0</v>
      </c>
      <c r="AB203" s="60">
        <f t="shared" si="507"/>
        <v>0</v>
      </c>
      <c r="AC203" s="60">
        <f t="shared" si="508"/>
        <v>0</v>
      </c>
      <c r="AD203" s="60">
        <f t="shared" si="509"/>
        <v>0</v>
      </c>
      <c r="AE203" s="60">
        <f t="shared" si="510"/>
        <v>0</v>
      </c>
      <c r="AF203" s="60">
        <f t="shared" si="511"/>
        <v>0</v>
      </c>
      <c r="AG203" s="60">
        <f t="shared" si="512"/>
        <v>0</v>
      </c>
      <c r="AH203" s="60">
        <f t="shared" si="513"/>
        <v>0</v>
      </c>
      <c r="AI203" s="60">
        <f t="shared" si="514"/>
        <v>0</v>
      </c>
      <c r="AJ203" s="60">
        <f t="shared" si="515"/>
        <v>0</v>
      </c>
      <c r="AK203" s="60">
        <f t="shared" si="516"/>
        <v>0</v>
      </c>
      <c r="AL203" s="60">
        <f t="shared" si="517"/>
        <v>0</v>
      </c>
      <c r="AM203" s="60">
        <f t="shared" si="518"/>
        <v>0</v>
      </c>
      <c r="AN203" s="60">
        <f t="shared" si="519"/>
        <v>0</v>
      </c>
      <c r="AO203" s="60">
        <f t="shared" si="520"/>
        <v>0</v>
      </c>
      <c r="AP203" s="60">
        <f t="shared" si="521"/>
        <v>0</v>
      </c>
      <c r="AQ203" s="60">
        <f t="shared" si="522"/>
        <v>0</v>
      </c>
      <c r="AR203" s="60">
        <f t="shared" si="523"/>
        <v>0</v>
      </c>
      <c r="AS203" s="60">
        <f t="shared" si="524"/>
        <v>0</v>
      </c>
      <c r="AT203" s="60">
        <f t="shared" si="525"/>
        <v>0</v>
      </c>
      <c r="AU203" s="60">
        <f t="shared" si="526"/>
        <v>0</v>
      </c>
      <c r="AV203" s="60">
        <f t="shared" si="527"/>
        <v>0</v>
      </c>
      <c r="AW203" s="60">
        <f t="shared" si="528"/>
        <v>0</v>
      </c>
      <c r="AX203" s="60">
        <f t="shared" si="529"/>
        <v>0</v>
      </c>
    </row>
    <row r="204" spans="1:50" x14ac:dyDescent="0.25">
      <c r="A204" s="44" t="str">
        <f t="shared" si="489"/>
        <v>EF_NH3_yard_Turkeys</v>
      </c>
      <c r="B204" s="2" t="s">
        <v>49</v>
      </c>
      <c r="C204" s="2" t="s">
        <v>487</v>
      </c>
      <c r="D204" s="2" t="s">
        <v>252</v>
      </c>
      <c r="E204" s="2" t="s">
        <v>87</v>
      </c>
      <c r="F204" s="2" t="s">
        <v>366</v>
      </c>
      <c r="G204" s="2"/>
      <c r="H204" s="2" t="s">
        <v>561</v>
      </c>
      <c r="I204" s="35"/>
      <c r="J204" s="60">
        <v>0</v>
      </c>
      <c r="K204" s="60">
        <f t="shared" si="490"/>
        <v>0</v>
      </c>
      <c r="L204" s="60">
        <f t="shared" si="491"/>
        <v>0</v>
      </c>
      <c r="M204" s="60">
        <f t="shared" si="492"/>
        <v>0</v>
      </c>
      <c r="N204" s="60">
        <f t="shared" si="493"/>
        <v>0</v>
      </c>
      <c r="O204" s="60">
        <f t="shared" si="494"/>
        <v>0</v>
      </c>
      <c r="P204" s="60">
        <f t="shared" si="495"/>
        <v>0</v>
      </c>
      <c r="Q204" s="60">
        <f t="shared" si="496"/>
        <v>0</v>
      </c>
      <c r="R204" s="60">
        <f t="shared" si="497"/>
        <v>0</v>
      </c>
      <c r="S204" s="60">
        <f t="shared" si="498"/>
        <v>0</v>
      </c>
      <c r="T204" s="60">
        <f t="shared" si="499"/>
        <v>0</v>
      </c>
      <c r="U204" s="60">
        <f t="shared" si="500"/>
        <v>0</v>
      </c>
      <c r="V204" s="60">
        <f t="shared" si="501"/>
        <v>0</v>
      </c>
      <c r="W204" s="60">
        <f t="shared" si="502"/>
        <v>0</v>
      </c>
      <c r="X204" s="60">
        <f t="shared" si="503"/>
        <v>0</v>
      </c>
      <c r="Y204" s="60">
        <f t="shared" si="504"/>
        <v>0</v>
      </c>
      <c r="Z204" s="60">
        <f t="shared" si="505"/>
        <v>0</v>
      </c>
      <c r="AA204" s="60">
        <f t="shared" si="506"/>
        <v>0</v>
      </c>
      <c r="AB204" s="60">
        <f t="shared" si="507"/>
        <v>0</v>
      </c>
      <c r="AC204" s="60">
        <f t="shared" si="508"/>
        <v>0</v>
      </c>
      <c r="AD204" s="60">
        <f t="shared" si="509"/>
        <v>0</v>
      </c>
      <c r="AE204" s="60">
        <f t="shared" si="510"/>
        <v>0</v>
      </c>
      <c r="AF204" s="60">
        <f t="shared" si="511"/>
        <v>0</v>
      </c>
      <c r="AG204" s="60">
        <f t="shared" si="512"/>
        <v>0</v>
      </c>
      <c r="AH204" s="60">
        <f t="shared" si="513"/>
        <v>0</v>
      </c>
      <c r="AI204" s="60">
        <f t="shared" si="514"/>
        <v>0</v>
      </c>
      <c r="AJ204" s="60">
        <f t="shared" si="515"/>
        <v>0</v>
      </c>
      <c r="AK204" s="60">
        <f t="shared" si="516"/>
        <v>0</v>
      </c>
      <c r="AL204" s="60">
        <f t="shared" si="517"/>
        <v>0</v>
      </c>
      <c r="AM204" s="60">
        <f t="shared" si="518"/>
        <v>0</v>
      </c>
      <c r="AN204" s="60">
        <f t="shared" si="519"/>
        <v>0</v>
      </c>
      <c r="AO204" s="60">
        <f t="shared" si="520"/>
        <v>0</v>
      </c>
      <c r="AP204" s="60">
        <f t="shared" si="521"/>
        <v>0</v>
      </c>
      <c r="AQ204" s="60">
        <f t="shared" si="522"/>
        <v>0</v>
      </c>
      <c r="AR204" s="60">
        <f t="shared" si="523"/>
        <v>0</v>
      </c>
      <c r="AS204" s="60">
        <f t="shared" si="524"/>
        <v>0</v>
      </c>
      <c r="AT204" s="60">
        <f t="shared" si="525"/>
        <v>0</v>
      </c>
      <c r="AU204" s="60">
        <f t="shared" si="526"/>
        <v>0</v>
      </c>
      <c r="AV204" s="60">
        <f t="shared" si="527"/>
        <v>0</v>
      </c>
      <c r="AW204" s="60">
        <f t="shared" si="528"/>
        <v>0</v>
      </c>
      <c r="AX204" s="60">
        <f t="shared" si="529"/>
        <v>0</v>
      </c>
    </row>
    <row r="205" spans="1:50" x14ac:dyDescent="0.25">
      <c r="A205" s="44" t="str">
        <f t="shared" si="489"/>
        <v>EF_NH3_yard_Other poultry (ducks)</v>
      </c>
      <c r="B205" s="2" t="s">
        <v>49</v>
      </c>
      <c r="C205" s="2" t="s">
        <v>487</v>
      </c>
      <c r="D205" s="2" t="s">
        <v>252</v>
      </c>
      <c r="E205" s="2" t="s">
        <v>90</v>
      </c>
      <c r="F205" s="2" t="s">
        <v>366</v>
      </c>
      <c r="G205" s="2"/>
      <c r="H205" s="2" t="s">
        <v>561</v>
      </c>
      <c r="I205" s="35"/>
      <c r="J205" s="60">
        <v>0</v>
      </c>
      <c r="K205" s="60">
        <f t="shared" si="490"/>
        <v>0</v>
      </c>
      <c r="L205" s="60">
        <f t="shared" si="491"/>
        <v>0</v>
      </c>
      <c r="M205" s="60">
        <f t="shared" si="492"/>
        <v>0</v>
      </c>
      <c r="N205" s="60">
        <f t="shared" si="493"/>
        <v>0</v>
      </c>
      <c r="O205" s="60">
        <f t="shared" si="494"/>
        <v>0</v>
      </c>
      <c r="P205" s="60">
        <f t="shared" si="495"/>
        <v>0</v>
      </c>
      <c r="Q205" s="60">
        <f t="shared" si="496"/>
        <v>0</v>
      </c>
      <c r="R205" s="60">
        <f t="shared" si="497"/>
        <v>0</v>
      </c>
      <c r="S205" s="60">
        <f t="shared" si="498"/>
        <v>0</v>
      </c>
      <c r="T205" s="60">
        <f t="shared" si="499"/>
        <v>0</v>
      </c>
      <c r="U205" s="60">
        <f t="shared" si="500"/>
        <v>0</v>
      </c>
      <c r="V205" s="60">
        <f t="shared" si="501"/>
        <v>0</v>
      </c>
      <c r="W205" s="60">
        <f t="shared" si="502"/>
        <v>0</v>
      </c>
      <c r="X205" s="60">
        <f t="shared" si="503"/>
        <v>0</v>
      </c>
      <c r="Y205" s="60">
        <f t="shared" si="504"/>
        <v>0</v>
      </c>
      <c r="Z205" s="60">
        <f t="shared" si="505"/>
        <v>0</v>
      </c>
      <c r="AA205" s="60">
        <f t="shared" si="506"/>
        <v>0</v>
      </c>
      <c r="AB205" s="60">
        <f t="shared" si="507"/>
        <v>0</v>
      </c>
      <c r="AC205" s="60">
        <f t="shared" si="508"/>
        <v>0</v>
      </c>
      <c r="AD205" s="60">
        <f t="shared" si="509"/>
        <v>0</v>
      </c>
      <c r="AE205" s="60">
        <f t="shared" si="510"/>
        <v>0</v>
      </c>
      <c r="AF205" s="60">
        <f t="shared" si="511"/>
        <v>0</v>
      </c>
      <c r="AG205" s="60">
        <f t="shared" si="512"/>
        <v>0</v>
      </c>
      <c r="AH205" s="60">
        <f t="shared" si="513"/>
        <v>0</v>
      </c>
      <c r="AI205" s="60">
        <f t="shared" si="514"/>
        <v>0</v>
      </c>
      <c r="AJ205" s="60">
        <f t="shared" si="515"/>
        <v>0</v>
      </c>
      <c r="AK205" s="60">
        <f t="shared" si="516"/>
        <v>0</v>
      </c>
      <c r="AL205" s="60">
        <f t="shared" si="517"/>
        <v>0</v>
      </c>
      <c r="AM205" s="60">
        <f t="shared" si="518"/>
        <v>0</v>
      </c>
      <c r="AN205" s="60">
        <f t="shared" si="519"/>
        <v>0</v>
      </c>
      <c r="AO205" s="60">
        <f t="shared" si="520"/>
        <v>0</v>
      </c>
      <c r="AP205" s="60">
        <f t="shared" si="521"/>
        <v>0</v>
      </c>
      <c r="AQ205" s="60">
        <f t="shared" si="522"/>
        <v>0</v>
      </c>
      <c r="AR205" s="60">
        <f t="shared" si="523"/>
        <v>0</v>
      </c>
      <c r="AS205" s="60">
        <f t="shared" si="524"/>
        <v>0</v>
      </c>
      <c r="AT205" s="60">
        <f t="shared" si="525"/>
        <v>0</v>
      </c>
      <c r="AU205" s="60">
        <f t="shared" si="526"/>
        <v>0</v>
      </c>
      <c r="AV205" s="60">
        <f t="shared" si="527"/>
        <v>0</v>
      </c>
      <c r="AW205" s="60">
        <f t="shared" si="528"/>
        <v>0</v>
      </c>
      <c r="AX205" s="60">
        <f t="shared" si="529"/>
        <v>0</v>
      </c>
    </row>
    <row r="206" spans="1:50" x14ac:dyDescent="0.25">
      <c r="A206" s="44" t="str">
        <f t="shared" si="489"/>
        <v>EF_NH3_yard_Other poultry (geese)</v>
      </c>
      <c r="B206" s="2" t="s">
        <v>49</v>
      </c>
      <c r="C206" s="2" t="s">
        <v>487</v>
      </c>
      <c r="D206" s="2" t="s">
        <v>252</v>
      </c>
      <c r="E206" s="2" t="s">
        <v>88</v>
      </c>
      <c r="F206" s="2" t="s">
        <v>366</v>
      </c>
      <c r="G206" s="2"/>
      <c r="H206" s="2" t="s">
        <v>561</v>
      </c>
      <c r="I206" s="35"/>
      <c r="J206" s="60">
        <v>0</v>
      </c>
      <c r="K206" s="60">
        <f t="shared" si="490"/>
        <v>0</v>
      </c>
      <c r="L206" s="60">
        <f t="shared" si="491"/>
        <v>0</v>
      </c>
      <c r="M206" s="60">
        <f t="shared" si="492"/>
        <v>0</v>
      </c>
      <c r="N206" s="60">
        <f t="shared" si="493"/>
        <v>0</v>
      </c>
      <c r="O206" s="60">
        <f t="shared" si="494"/>
        <v>0</v>
      </c>
      <c r="P206" s="60">
        <f t="shared" si="495"/>
        <v>0</v>
      </c>
      <c r="Q206" s="60">
        <f t="shared" si="496"/>
        <v>0</v>
      </c>
      <c r="R206" s="60">
        <f t="shared" si="497"/>
        <v>0</v>
      </c>
      <c r="S206" s="60">
        <f t="shared" si="498"/>
        <v>0</v>
      </c>
      <c r="T206" s="60">
        <f t="shared" si="499"/>
        <v>0</v>
      </c>
      <c r="U206" s="60">
        <f t="shared" si="500"/>
        <v>0</v>
      </c>
      <c r="V206" s="60">
        <f t="shared" si="501"/>
        <v>0</v>
      </c>
      <c r="W206" s="60">
        <f t="shared" si="502"/>
        <v>0</v>
      </c>
      <c r="X206" s="60">
        <f t="shared" si="503"/>
        <v>0</v>
      </c>
      <c r="Y206" s="60">
        <f t="shared" si="504"/>
        <v>0</v>
      </c>
      <c r="Z206" s="60">
        <f t="shared" si="505"/>
        <v>0</v>
      </c>
      <c r="AA206" s="60">
        <f t="shared" si="506"/>
        <v>0</v>
      </c>
      <c r="AB206" s="60">
        <f t="shared" si="507"/>
        <v>0</v>
      </c>
      <c r="AC206" s="60">
        <f t="shared" si="508"/>
        <v>0</v>
      </c>
      <c r="AD206" s="60">
        <f t="shared" si="509"/>
        <v>0</v>
      </c>
      <c r="AE206" s="60">
        <f t="shared" si="510"/>
        <v>0</v>
      </c>
      <c r="AF206" s="60">
        <f t="shared" si="511"/>
        <v>0</v>
      </c>
      <c r="AG206" s="60">
        <f t="shared" si="512"/>
        <v>0</v>
      </c>
      <c r="AH206" s="60">
        <f t="shared" si="513"/>
        <v>0</v>
      </c>
      <c r="AI206" s="60">
        <f t="shared" si="514"/>
        <v>0</v>
      </c>
      <c r="AJ206" s="60">
        <f t="shared" si="515"/>
        <v>0</v>
      </c>
      <c r="AK206" s="60">
        <f t="shared" si="516"/>
        <v>0</v>
      </c>
      <c r="AL206" s="60">
        <f t="shared" si="517"/>
        <v>0</v>
      </c>
      <c r="AM206" s="60">
        <f t="shared" si="518"/>
        <v>0</v>
      </c>
      <c r="AN206" s="60">
        <f t="shared" si="519"/>
        <v>0</v>
      </c>
      <c r="AO206" s="60">
        <f t="shared" si="520"/>
        <v>0</v>
      </c>
      <c r="AP206" s="60">
        <f t="shared" si="521"/>
        <v>0</v>
      </c>
      <c r="AQ206" s="60">
        <f t="shared" si="522"/>
        <v>0</v>
      </c>
      <c r="AR206" s="60">
        <f t="shared" si="523"/>
        <v>0</v>
      </c>
      <c r="AS206" s="60">
        <f t="shared" si="524"/>
        <v>0</v>
      </c>
      <c r="AT206" s="60">
        <f t="shared" si="525"/>
        <v>0</v>
      </c>
      <c r="AU206" s="60">
        <f t="shared" si="526"/>
        <v>0</v>
      </c>
      <c r="AV206" s="60">
        <f t="shared" si="527"/>
        <v>0</v>
      </c>
      <c r="AW206" s="60">
        <f t="shared" si="528"/>
        <v>0</v>
      </c>
      <c r="AX206" s="60">
        <f t="shared" si="529"/>
        <v>0</v>
      </c>
    </row>
    <row r="207" spans="1:50" x14ac:dyDescent="0.25">
      <c r="A207" s="44" t="str">
        <f t="shared" si="489"/>
        <v>EF_NH3_yard_Other animals (fur animals)</v>
      </c>
      <c r="B207" s="2" t="s">
        <v>49</v>
      </c>
      <c r="C207" s="2" t="s">
        <v>487</v>
      </c>
      <c r="D207" s="2" t="s">
        <v>252</v>
      </c>
      <c r="E207" s="2" t="s">
        <v>108</v>
      </c>
      <c r="F207" s="2" t="s">
        <v>366</v>
      </c>
      <c r="G207" s="2"/>
      <c r="H207" s="2" t="s">
        <v>561</v>
      </c>
      <c r="I207" s="35"/>
      <c r="J207" s="60">
        <v>0</v>
      </c>
      <c r="K207" s="60">
        <f t="shared" si="490"/>
        <v>0</v>
      </c>
      <c r="L207" s="60">
        <f t="shared" si="491"/>
        <v>0</v>
      </c>
      <c r="M207" s="60">
        <f t="shared" si="492"/>
        <v>0</v>
      </c>
      <c r="N207" s="60">
        <f t="shared" si="493"/>
        <v>0</v>
      </c>
      <c r="O207" s="60">
        <f t="shared" si="494"/>
        <v>0</v>
      </c>
      <c r="P207" s="60">
        <f t="shared" si="495"/>
        <v>0</v>
      </c>
      <c r="Q207" s="60">
        <f t="shared" si="496"/>
        <v>0</v>
      </c>
      <c r="R207" s="60">
        <f t="shared" si="497"/>
        <v>0</v>
      </c>
      <c r="S207" s="60">
        <f t="shared" si="498"/>
        <v>0</v>
      </c>
      <c r="T207" s="60">
        <f t="shared" si="499"/>
        <v>0</v>
      </c>
      <c r="U207" s="60">
        <f t="shared" si="500"/>
        <v>0</v>
      </c>
      <c r="V207" s="60">
        <f t="shared" si="501"/>
        <v>0</v>
      </c>
      <c r="W207" s="60">
        <f t="shared" si="502"/>
        <v>0</v>
      </c>
      <c r="X207" s="60">
        <f t="shared" si="503"/>
        <v>0</v>
      </c>
      <c r="Y207" s="60">
        <f t="shared" si="504"/>
        <v>0</v>
      </c>
      <c r="Z207" s="60">
        <f t="shared" si="505"/>
        <v>0</v>
      </c>
      <c r="AA207" s="60">
        <f t="shared" si="506"/>
        <v>0</v>
      </c>
      <c r="AB207" s="60">
        <f t="shared" si="507"/>
        <v>0</v>
      </c>
      <c r="AC207" s="60">
        <f t="shared" si="508"/>
        <v>0</v>
      </c>
      <c r="AD207" s="60">
        <f t="shared" si="509"/>
        <v>0</v>
      </c>
      <c r="AE207" s="60">
        <f t="shared" si="510"/>
        <v>0</v>
      </c>
      <c r="AF207" s="60">
        <f t="shared" si="511"/>
        <v>0</v>
      </c>
      <c r="AG207" s="60">
        <f t="shared" si="512"/>
        <v>0</v>
      </c>
      <c r="AH207" s="60">
        <f t="shared" si="513"/>
        <v>0</v>
      </c>
      <c r="AI207" s="60">
        <f t="shared" si="514"/>
        <v>0</v>
      </c>
      <c r="AJ207" s="60">
        <f t="shared" si="515"/>
        <v>0</v>
      </c>
      <c r="AK207" s="60">
        <f t="shared" si="516"/>
        <v>0</v>
      </c>
      <c r="AL207" s="60">
        <f t="shared" si="517"/>
        <v>0</v>
      </c>
      <c r="AM207" s="60">
        <f t="shared" si="518"/>
        <v>0</v>
      </c>
      <c r="AN207" s="60">
        <f t="shared" si="519"/>
        <v>0</v>
      </c>
      <c r="AO207" s="60">
        <f t="shared" si="520"/>
        <v>0</v>
      </c>
      <c r="AP207" s="60">
        <f t="shared" si="521"/>
        <v>0</v>
      </c>
      <c r="AQ207" s="60">
        <f t="shared" si="522"/>
        <v>0</v>
      </c>
      <c r="AR207" s="60">
        <f t="shared" si="523"/>
        <v>0</v>
      </c>
      <c r="AS207" s="60">
        <f t="shared" si="524"/>
        <v>0</v>
      </c>
      <c r="AT207" s="60">
        <f t="shared" si="525"/>
        <v>0</v>
      </c>
      <c r="AU207" s="60">
        <f t="shared" si="526"/>
        <v>0</v>
      </c>
      <c r="AV207" s="60">
        <f t="shared" si="527"/>
        <v>0</v>
      </c>
      <c r="AW207" s="60">
        <f t="shared" si="528"/>
        <v>0</v>
      </c>
      <c r="AX207" s="60">
        <f t="shared" si="529"/>
        <v>0</v>
      </c>
    </row>
    <row r="208" spans="1:50" x14ac:dyDescent="0.25">
      <c r="A208" s="18" t="s">
        <v>206</v>
      </c>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row>
    <row r="209" spans="1:50" x14ac:dyDescent="0.25">
      <c r="A209" s="44" t="str">
        <f t="shared" ref="A209:A224" si="530">C209&amp;"_"&amp;E209</f>
        <v>EF_NH3_storage_slurry_Dairy cattle</v>
      </c>
      <c r="B209" s="2" t="s">
        <v>49</v>
      </c>
      <c r="C209" s="2" t="s">
        <v>209</v>
      </c>
      <c r="D209" s="2" t="s">
        <v>252</v>
      </c>
      <c r="E209" s="2" t="s">
        <v>75</v>
      </c>
      <c r="F209" s="2" t="s">
        <v>366</v>
      </c>
      <c r="G209" s="2"/>
      <c r="H209" s="2" t="s">
        <v>679</v>
      </c>
      <c r="I209" s="12" t="s">
        <v>618</v>
      </c>
      <c r="J209" s="60">
        <v>0.25</v>
      </c>
      <c r="K209" s="60">
        <f t="shared" ref="K209:K224" si="531">J209</f>
        <v>0.25</v>
      </c>
      <c r="L209" s="60">
        <f t="shared" ref="L209:L224" si="532">K209</f>
        <v>0.25</v>
      </c>
      <c r="M209" s="60">
        <f t="shared" ref="M209:M224" si="533">L209</f>
        <v>0.25</v>
      </c>
      <c r="N209" s="60">
        <f t="shared" ref="N209:N224" si="534">M209</f>
        <v>0.25</v>
      </c>
      <c r="O209" s="60">
        <f t="shared" ref="O209:O224" si="535">N209</f>
        <v>0.25</v>
      </c>
      <c r="P209" s="60">
        <f t="shared" ref="P209:P224" si="536">O209</f>
        <v>0.25</v>
      </c>
      <c r="Q209" s="60">
        <f t="shared" ref="Q209:Q224" si="537">P209</f>
        <v>0.25</v>
      </c>
      <c r="R209" s="60">
        <f t="shared" ref="R209:R224" si="538">Q209</f>
        <v>0.25</v>
      </c>
      <c r="S209" s="60">
        <f t="shared" ref="S209:S224" si="539">R209</f>
        <v>0.25</v>
      </c>
      <c r="T209" s="60">
        <f t="shared" ref="T209:T224" si="540">S209</f>
        <v>0.25</v>
      </c>
      <c r="U209" s="60">
        <f t="shared" ref="U209:U224" si="541">T209</f>
        <v>0.25</v>
      </c>
      <c r="V209" s="60">
        <f t="shared" ref="V209:V224" si="542">U209</f>
        <v>0.25</v>
      </c>
      <c r="W209" s="60">
        <f t="shared" ref="W209:W224" si="543">V209</f>
        <v>0.25</v>
      </c>
      <c r="X209" s="60">
        <f t="shared" ref="X209:X224" si="544">W209</f>
        <v>0.25</v>
      </c>
      <c r="Y209" s="60">
        <f t="shared" ref="Y209:Y224" si="545">X209</f>
        <v>0.25</v>
      </c>
      <c r="Z209" s="60">
        <f t="shared" ref="Z209:Z224" si="546">Y209</f>
        <v>0.25</v>
      </c>
      <c r="AA209" s="60">
        <f t="shared" ref="AA209:AA224" si="547">Z209</f>
        <v>0.25</v>
      </c>
      <c r="AB209" s="60">
        <f t="shared" ref="AB209:AB224" si="548">AA209</f>
        <v>0.25</v>
      </c>
      <c r="AC209" s="60">
        <f t="shared" ref="AC209:AC224" si="549">AB209</f>
        <v>0.25</v>
      </c>
      <c r="AD209" s="60">
        <f t="shared" ref="AD209:AD224" si="550">AC209</f>
        <v>0.25</v>
      </c>
      <c r="AE209" s="60">
        <f t="shared" ref="AE209:AE224" si="551">AD209</f>
        <v>0.25</v>
      </c>
      <c r="AF209" s="60">
        <f t="shared" ref="AF209:AF224" si="552">AE209</f>
        <v>0.25</v>
      </c>
      <c r="AG209" s="60">
        <f t="shared" ref="AG209:AG224" si="553">AF209</f>
        <v>0.25</v>
      </c>
      <c r="AH209" s="60">
        <f t="shared" ref="AH209:AH224" si="554">AG209</f>
        <v>0.25</v>
      </c>
      <c r="AI209" s="60">
        <f t="shared" ref="AI209:AI224" si="555">AH209</f>
        <v>0.25</v>
      </c>
      <c r="AJ209" s="60">
        <f t="shared" ref="AJ209:AJ224" si="556">AI209</f>
        <v>0.25</v>
      </c>
      <c r="AK209" s="60">
        <f t="shared" ref="AK209:AK224" si="557">AJ209</f>
        <v>0.25</v>
      </c>
      <c r="AL209" s="60">
        <f t="shared" ref="AL209:AL224" si="558">AK209</f>
        <v>0.25</v>
      </c>
      <c r="AM209" s="60">
        <f t="shared" ref="AM209:AM224" si="559">AL209</f>
        <v>0.25</v>
      </c>
      <c r="AN209" s="60">
        <f t="shared" ref="AN209:AN224" si="560">AM209</f>
        <v>0.25</v>
      </c>
      <c r="AO209" s="60">
        <f t="shared" ref="AO209:AO224" si="561">AN209</f>
        <v>0.25</v>
      </c>
      <c r="AP209" s="60">
        <f t="shared" ref="AP209:AP224" si="562">AO209</f>
        <v>0.25</v>
      </c>
      <c r="AQ209" s="60">
        <f t="shared" ref="AQ209:AQ224" si="563">AP209</f>
        <v>0.25</v>
      </c>
      <c r="AR209" s="60">
        <f t="shared" ref="AR209:AR224" si="564">AQ209</f>
        <v>0.25</v>
      </c>
      <c r="AS209" s="60">
        <f t="shared" ref="AS209:AS224" si="565">AR209</f>
        <v>0.25</v>
      </c>
      <c r="AT209" s="60">
        <f t="shared" ref="AT209:AT224" si="566">AS209</f>
        <v>0.25</v>
      </c>
      <c r="AU209" s="60">
        <f t="shared" ref="AU209:AU224" si="567">AT209</f>
        <v>0.25</v>
      </c>
      <c r="AV209" s="60">
        <f t="shared" ref="AV209:AV224" si="568">AU209</f>
        <v>0.25</v>
      </c>
      <c r="AW209" s="60">
        <f t="shared" ref="AW209:AW224" si="569">AV209</f>
        <v>0.25</v>
      </c>
      <c r="AX209" s="60">
        <f t="shared" ref="AX209:AX224" si="570">AW209</f>
        <v>0.25</v>
      </c>
    </row>
    <row r="210" spans="1:50" x14ac:dyDescent="0.25">
      <c r="A210" s="44" t="str">
        <f t="shared" si="530"/>
        <v>EF_NH3_storage_slurry_Non-dairy cattle</v>
      </c>
      <c r="B210" s="2" t="s">
        <v>49</v>
      </c>
      <c r="C210" s="2" t="s">
        <v>209</v>
      </c>
      <c r="D210" s="2" t="s">
        <v>252</v>
      </c>
      <c r="E210" s="2" t="s">
        <v>77</v>
      </c>
      <c r="F210" s="2" t="s">
        <v>366</v>
      </c>
      <c r="G210" s="2"/>
      <c r="H210" s="2" t="s">
        <v>679</v>
      </c>
      <c r="I210" s="35"/>
      <c r="J210" s="60">
        <v>0.25</v>
      </c>
      <c r="K210" s="60">
        <f t="shared" si="531"/>
        <v>0.25</v>
      </c>
      <c r="L210" s="60">
        <f t="shared" si="532"/>
        <v>0.25</v>
      </c>
      <c r="M210" s="60">
        <f t="shared" si="533"/>
        <v>0.25</v>
      </c>
      <c r="N210" s="60">
        <f t="shared" si="534"/>
        <v>0.25</v>
      </c>
      <c r="O210" s="60">
        <f t="shared" si="535"/>
        <v>0.25</v>
      </c>
      <c r="P210" s="60">
        <f t="shared" si="536"/>
        <v>0.25</v>
      </c>
      <c r="Q210" s="60">
        <f t="shared" si="537"/>
        <v>0.25</v>
      </c>
      <c r="R210" s="60">
        <f t="shared" si="538"/>
        <v>0.25</v>
      </c>
      <c r="S210" s="60">
        <f t="shared" si="539"/>
        <v>0.25</v>
      </c>
      <c r="T210" s="60">
        <f t="shared" si="540"/>
        <v>0.25</v>
      </c>
      <c r="U210" s="60">
        <f t="shared" si="541"/>
        <v>0.25</v>
      </c>
      <c r="V210" s="60">
        <f t="shared" si="542"/>
        <v>0.25</v>
      </c>
      <c r="W210" s="60">
        <f t="shared" si="543"/>
        <v>0.25</v>
      </c>
      <c r="X210" s="60">
        <f t="shared" si="544"/>
        <v>0.25</v>
      </c>
      <c r="Y210" s="60">
        <f t="shared" si="545"/>
        <v>0.25</v>
      </c>
      <c r="Z210" s="60">
        <f t="shared" si="546"/>
        <v>0.25</v>
      </c>
      <c r="AA210" s="60">
        <f t="shared" si="547"/>
        <v>0.25</v>
      </c>
      <c r="AB210" s="60">
        <f t="shared" si="548"/>
        <v>0.25</v>
      </c>
      <c r="AC210" s="60">
        <f t="shared" si="549"/>
        <v>0.25</v>
      </c>
      <c r="AD210" s="60">
        <f t="shared" si="550"/>
        <v>0.25</v>
      </c>
      <c r="AE210" s="60">
        <f t="shared" si="551"/>
        <v>0.25</v>
      </c>
      <c r="AF210" s="60">
        <f t="shared" si="552"/>
        <v>0.25</v>
      </c>
      <c r="AG210" s="60">
        <f t="shared" si="553"/>
        <v>0.25</v>
      </c>
      <c r="AH210" s="60">
        <f t="shared" si="554"/>
        <v>0.25</v>
      </c>
      <c r="AI210" s="60">
        <f t="shared" si="555"/>
        <v>0.25</v>
      </c>
      <c r="AJ210" s="60">
        <f t="shared" si="556"/>
        <v>0.25</v>
      </c>
      <c r="AK210" s="60">
        <f t="shared" si="557"/>
        <v>0.25</v>
      </c>
      <c r="AL210" s="60">
        <f t="shared" si="558"/>
        <v>0.25</v>
      </c>
      <c r="AM210" s="60">
        <f t="shared" si="559"/>
        <v>0.25</v>
      </c>
      <c r="AN210" s="60">
        <f t="shared" si="560"/>
        <v>0.25</v>
      </c>
      <c r="AO210" s="60">
        <f t="shared" si="561"/>
        <v>0.25</v>
      </c>
      <c r="AP210" s="60">
        <f t="shared" si="562"/>
        <v>0.25</v>
      </c>
      <c r="AQ210" s="60">
        <f t="shared" si="563"/>
        <v>0.25</v>
      </c>
      <c r="AR210" s="60">
        <f t="shared" si="564"/>
        <v>0.25</v>
      </c>
      <c r="AS210" s="60">
        <f t="shared" si="565"/>
        <v>0.25</v>
      </c>
      <c r="AT210" s="60">
        <f t="shared" si="566"/>
        <v>0.25</v>
      </c>
      <c r="AU210" s="60">
        <f t="shared" si="567"/>
        <v>0.25</v>
      </c>
      <c r="AV210" s="60">
        <f t="shared" si="568"/>
        <v>0.25</v>
      </c>
      <c r="AW210" s="60">
        <f t="shared" si="569"/>
        <v>0.25</v>
      </c>
      <c r="AX210" s="60">
        <f t="shared" si="570"/>
        <v>0.25</v>
      </c>
    </row>
    <row r="211" spans="1:50" x14ac:dyDescent="0.25">
      <c r="A211" s="44" t="str">
        <f t="shared" si="530"/>
        <v>EF_NH3_storage_slurry_Non-dairy cattle (calves)</v>
      </c>
      <c r="B211" s="2" t="s">
        <v>49</v>
      </c>
      <c r="C211" s="2" t="s">
        <v>209</v>
      </c>
      <c r="D211" s="2" t="s">
        <v>252</v>
      </c>
      <c r="E211" s="2" t="s">
        <v>78</v>
      </c>
      <c r="F211" s="2" t="s">
        <v>366</v>
      </c>
      <c r="G211" s="2"/>
      <c r="H211" s="2" t="s">
        <v>682</v>
      </c>
      <c r="I211" s="35"/>
      <c r="J211" s="162">
        <f>J210</f>
        <v>0.25</v>
      </c>
      <c r="K211" s="162">
        <f t="shared" si="531"/>
        <v>0.25</v>
      </c>
      <c r="L211" s="162">
        <f t="shared" si="532"/>
        <v>0.25</v>
      </c>
      <c r="M211" s="162">
        <f t="shared" si="533"/>
        <v>0.25</v>
      </c>
      <c r="N211" s="162">
        <f t="shared" si="534"/>
        <v>0.25</v>
      </c>
      <c r="O211" s="162">
        <f t="shared" si="535"/>
        <v>0.25</v>
      </c>
      <c r="P211" s="162">
        <f t="shared" si="536"/>
        <v>0.25</v>
      </c>
      <c r="Q211" s="162">
        <f t="shared" si="537"/>
        <v>0.25</v>
      </c>
      <c r="R211" s="162">
        <f t="shared" si="538"/>
        <v>0.25</v>
      </c>
      <c r="S211" s="162">
        <f t="shared" si="539"/>
        <v>0.25</v>
      </c>
      <c r="T211" s="162">
        <f t="shared" si="540"/>
        <v>0.25</v>
      </c>
      <c r="U211" s="162">
        <f t="shared" si="541"/>
        <v>0.25</v>
      </c>
      <c r="V211" s="162">
        <f t="shared" si="542"/>
        <v>0.25</v>
      </c>
      <c r="W211" s="162">
        <f t="shared" si="543"/>
        <v>0.25</v>
      </c>
      <c r="X211" s="162">
        <f t="shared" si="544"/>
        <v>0.25</v>
      </c>
      <c r="Y211" s="162">
        <f t="shared" si="545"/>
        <v>0.25</v>
      </c>
      <c r="Z211" s="162">
        <f t="shared" si="546"/>
        <v>0.25</v>
      </c>
      <c r="AA211" s="162">
        <f t="shared" si="547"/>
        <v>0.25</v>
      </c>
      <c r="AB211" s="162">
        <f t="shared" si="548"/>
        <v>0.25</v>
      </c>
      <c r="AC211" s="162">
        <f t="shared" si="549"/>
        <v>0.25</v>
      </c>
      <c r="AD211" s="162">
        <f t="shared" si="550"/>
        <v>0.25</v>
      </c>
      <c r="AE211" s="162">
        <f t="shared" si="551"/>
        <v>0.25</v>
      </c>
      <c r="AF211" s="162">
        <f t="shared" si="552"/>
        <v>0.25</v>
      </c>
      <c r="AG211" s="162">
        <f t="shared" si="553"/>
        <v>0.25</v>
      </c>
      <c r="AH211" s="162">
        <f t="shared" si="554"/>
        <v>0.25</v>
      </c>
      <c r="AI211" s="162">
        <f t="shared" si="555"/>
        <v>0.25</v>
      </c>
      <c r="AJ211" s="162">
        <f t="shared" si="556"/>
        <v>0.25</v>
      </c>
      <c r="AK211" s="162">
        <f t="shared" si="557"/>
        <v>0.25</v>
      </c>
      <c r="AL211" s="162">
        <f t="shared" si="558"/>
        <v>0.25</v>
      </c>
      <c r="AM211" s="162">
        <f t="shared" si="559"/>
        <v>0.25</v>
      </c>
      <c r="AN211" s="162">
        <f t="shared" si="560"/>
        <v>0.25</v>
      </c>
      <c r="AO211" s="162">
        <f t="shared" si="561"/>
        <v>0.25</v>
      </c>
      <c r="AP211" s="162">
        <f t="shared" si="562"/>
        <v>0.25</v>
      </c>
      <c r="AQ211" s="162">
        <f t="shared" si="563"/>
        <v>0.25</v>
      </c>
      <c r="AR211" s="162">
        <f t="shared" si="564"/>
        <v>0.25</v>
      </c>
      <c r="AS211" s="162">
        <f t="shared" si="565"/>
        <v>0.25</v>
      </c>
      <c r="AT211" s="162">
        <f t="shared" si="566"/>
        <v>0.25</v>
      </c>
      <c r="AU211" s="162">
        <f t="shared" si="567"/>
        <v>0.25</v>
      </c>
      <c r="AV211" s="162">
        <f t="shared" si="568"/>
        <v>0.25</v>
      </c>
      <c r="AW211" s="162">
        <f t="shared" si="569"/>
        <v>0.25</v>
      </c>
      <c r="AX211" s="162">
        <f t="shared" si="570"/>
        <v>0.25</v>
      </c>
    </row>
    <row r="212" spans="1:50" x14ac:dyDescent="0.25">
      <c r="A212" s="44" t="str">
        <f t="shared" si="530"/>
        <v>EF_NH3_storage_slurry_Sheep</v>
      </c>
      <c r="B212" s="2" t="s">
        <v>49</v>
      </c>
      <c r="C212" s="2" t="s">
        <v>209</v>
      </c>
      <c r="D212" s="2" t="s">
        <v>252</v>
      </c>
      <c r="E212" s="2" t="s">
        <v>79</v>
      </c>
      <c r="F212" s="2" t="s">
        <v>366</v>
      </c>
      <c r="G212" s="2"/>
      <c r="H212" s="2" t="s">
        <v>561</v>
      </c>
      <c r="I212" s="35"/>
      <c r="J212" s="60">
        <v>0</v>
      </c>
      <c r="K212" s="60">
        <f t="shared" si="531"/>
        <v>0</v>
      </c>
      <c r="L212" s="60">
        <f t="shared" si="532"/>
        <v>0</v>
      </c>
      <c r="M212" s="60">
        <f t="shared" si="533"/>
        <v>0</v>
      </c>
      <c r="N212" s="60">
        <f t="shared" si="534"/>
        <v>0</v>
      </c>
      <c r="O212" s="60">
        <f t="shared" si="535"/>
        <v>0</v>
      </c>
      <c r="P212" s="60">
        <f t="shared" si="536"/>
        <v>0</v>
      </c>
      <c r="Q212" s="60">
        <f t="shared" si="537"/>
        <v>0</v>
      </c>
      <c r="R212" s="60">
        <f t="shared" si="538"/>
        <v>0</v>
      </c>
      <c r="S212" s="60">
        <f t="shared" si="539"/>
        <v>0</v>
      </c>
      <c r="T212" s="60">
        <f t="shared" si="540"/>
        <v>0</v>
      </c>
      <c r="U212" s="60">
        <f t="shared" si="541"/>
        <v>0</v>
      </c>
      <c r="V212" s="60">
        <f t="shared" si="542"/>
        <v>0</v>
      </c>
      <c r="W212" s="60">
        <f t="shared" si="543"/>
        <v>0</v>
      </c>
      <c r="X212" s="60">
        <f t="shared" si="544"/>
        <v>0</v>
      </c>
      <c r="Y212" s="60">
        <f t="shared" si="545"/>
        <v>0</v>
      </c>
      <c r="Z212" s="60">
        <f t="shared" si="546"/>
        <v>0</v>
      </c>
      <c r="AA212" s="60">
        <f t="shared" si="547"/>
        <v>0</v>
      </c>
      <c r="AB212" s="60">
        <f t="shared" si="548"/>
        <v>0</v>
      </c>
      <c r="AC212" s="60">
        <f t="shared" si="549"/>
        <v>0</v>
      </c>
      <c r="AD212" s="60">
        <f t="shared" si="550"/>
        <v>0</v>
      </c>
      <c r="AE212" s="60">
        <f t="shared" si="551"/>
        <v>0</v>
      </c>
      <c r="AF212" s="60">
        <f t="shared" si="552"/>
        <v>0</v>
      </c>
      <c r="AG212" s="60">
        <f t="shared" si="553"/>
        <v>0</v>
      </c>
      <c r="AH212" s="60">
        <f t="shared" si="554"/>
        <v>0</v>
      </c>
      <c r="AI212" s="60">
        <f t="shared" si="555"/>
        <v>0</v>
      </c>
      <c r="AJ212" s="60">
        <f t="shared" si="556"/>
        <v>0</v>
      </c>
      <c r="AK212" s="60">
        <f t="shared" si="557"/>
        <v>0</v>
      </c>
      <c r="AL212" s="60">
        <f t="shared" si="558"/>
        <v>0</v>
      </c>
      <c r="AM212" s="60">
        <f t="shared" si="559"/>
        <v>0</v>
      </c>
      <c r="AN212" s="60">
        <f t="shared" si="560"/>
        <v>0</v>
      </c>
      <c r="AO212" s="60">
        <f t="shared" si="561"/>
        <v>0</v>
      </c>
      <c r="AP212" s="60">
        <f t="shared" si="562"/>
        <v>0</v>
      </c>
      <c r="AQ212" s="60">
        <f t="shared" si="563"/>
        <v>0</v>
      </c>
      <c r="AR212" s="60">
        <f t="shared" si="564"/>
        <v>0</v>
      </c>
      <c r="AS212" s="60">
        <f t="shared" si="565"/>
        <v>0</v>
      </c>
      <c r="AT212" s="60">
        <f t="shared" si="566"/>
        <v>0</v>
      </c>
      <c r="AU212" s="60">
        <f t="shared" si="567"/>
        <v>0</v>
      </c>
      <c r="AV212" s="60">
        <f t="shared" si="568"/>
        <v>0</v>
      </c>
      <c r="AW212" s="60">
        <f t="shared" si="569"/>
        <v>0</v>
      </c>
      <c r="AX212" s="60">
        <f t="shared" si="570"/>
        <v>0</v>
      </c>
    </row>
    <row r="213" spans="1:50" x14ac:dyDescent="0.25">
      <c r="A213" s="44" t="str">
        <f t="shared" si="530"/>
        <v>EF_NH3_storage_slurry_Swine (finishing pigs)</v>
      </c>
      <c r="B213" s="2" t="s">
        <v>49</v>
      </c>
      <c r="C213" s="2" t="s">
        <v>209</v>
      </c>
      <c r="D213" s="2" t="s">
        <v>252</v>
      </c>
      <c r="E213" s="2" t="s">
        <v>538</v>
      </c>
      <c r="F213" s="2" t="s">
        <v>366</v>
      </c>
      <c r="G213" s="2"/>
      <c r="H213" s="2" t="s">
        <v>679</v>
      </c>
      <c r="I213" s="35"/>
      <c r="J213" s="60">
        <v>0.11</v>
      </c>
      <c r="K213" s="60">
        <f t="shared" si="531"/>
        <v>0.11</v>
      </c>
      <c r="L213" s="60">
        <f t="shared" si="532"/>
        <v>0.11</v>
      </c>
      <c r="M213" s="60">
        <f t="shared" si="533"/>
        <v>0.11</v>
      </c>
      <c r="N213" s="60">
        <f t="shared" si="534"/>
        <v>0.11</v>
      </c>
      <c r="O213" s="60">
        <f t="shared" si="535"/>
        <v>0.11</v>
      </c>
      <c r="P213" s="60">
        <f t="shared" si="536"/>
        <v>0.11</v>
      </c>
      <c r="Q213" s="60">
        <f t="shared" si="537"/>
        <v>0.11</v>
      </c>
      <c r="R213" s="60">
        <f t="shared" si="538"/>
        <v>0.11</v>
      </c>
      <c r="S213" s="60">
        <f t="shared" si="539"/>
        <v>0.11</v>
      </c>
      <c r="T213" s="60">
        <f t="shared" si="540"/>
        <v>0.11</v>
      </c>
      <c r="U213" s="60">
        <f t="shared" si="541"/>
        <v>0.11</v>
      </c>
      <c r="V213" s="60">
        <f t="shared" si="542"/>
        <v>0.11</v>
      </c>
      <c r="W213" s="60">
        <f t="shared" si="543"/>
        <v>0.11</v>
      </c>
      <c r="X213" s="60">
        <f t="shared" si="544"/>
        <v>0.11</v>
      </c>
      <c r="Y213" s="60">
        <f t="shared" si="545"/>
        <v>0.11</v>
      </c>
      <c r="Z213" s="60">
        <f t="shared" si="546"/>
        <v>0.11</v>
      </c>
      <c r="AA213" s="60">
        <f t="shared" si="547"/>
        <v>0.11</v>
      </c>
      <c r="AB213" s="60">
        <f t="shared" si="548"/>
        <v>0.11</v>
      </c>
      <c r="AC213" s="60">
        <f t="shared" si="549"/>
        <v>0.11</v>
      </c>
      <c r="AD213" s="60">
        <f t="shared" si="550"/>
        <v>0.11</v>
      </c>
      <c r="AE213" s="60">
        <f t="shared" si="551"/>
        <v>0.11</v>
      </c>
      <c r="AF213" s="60">
        <f t="shared" si="552"/>
        <v>0.11</v>
      </c>
      <c r="AG213" s="60">
        <f t="shared" si="553"/>
        <v>0.11</v>
      </c>
      <c r="AH213" s="60">
        <f t="shared" si="554"/>
        <v>0.11</v>
      </c>
      <c r="AI213" s="60">
        <f t="shared" si="555"/>
        <v>0.11</v>
      </c>
      <c r="AJ213" s="60">
        <f t="shared" si="556"/>
        <v>0.11</v>
      </c>
      <c r="AK213" s="60">
        <f t="shared" si="557"/>
        <v>0.11</v>
      </c>
      <c r="AL213" s="60">
        <f t="shared" si="558"/>
        <v>0.11</v>
      </c>
      <c r="AM213" s="60">
        <f t="shared" si="559"/>
        <v>0.11</v>
      </c>
      <c r="AN213" s="60">
        <f t="shared" si="560"/>
        <v>0.11</v>
      </c>
      <c r="AO213" s="60">
        <f t="shared" si="561"/>
        <v>0.11</v>
      </c>
      <c r="AP213" s="60">
        <f t="shared" si="562"/>
        <v>0.11</v>
      </c>
      <c r="AQ213" s="60">
        <f t="shared" si="563"/>
        <v>0.11</v>
      </c>
      <c r="AR213" s="60">
        <f t="shared" si="564"/>
        <v>0.11</v>
      </c>
      <c r="AS213" s="60">
        <f t="shared" si="565"/>
        <v>0.11</v>
      </c>
      <c r="AT213" s="60">
        <f t="shared" si="566"/>
        <v>0.11</v>
      </c>
      <c r="AU213" s="60">
        <f t="shared" si="567"/>
        <v>0.11</v>
      </c>
      <c r="AV213" s="60">
        <f t="shared" si="568"/>
        <v>0.11</v>
      </c>
      <c r="AW213" s="60">
        <f t="shared" si="569"/>
        <v>0.11</v>
      </c>
      <c r="AX213" s="60">
        <f t="shared" si="570"/>
        <v>0.11</v>
      </c>
    </row>
    <row r="214" spans="1:50" x14ac:dyDescent="0.25">
      <c r="A214" s="44" t="str">
        <f t="shared" si="530"/>
        <v>EF_NH3_storage_slurry_Swine (sows)</v>
      </c>
      <c r="B214" s="2" t="s">
        <v>49</v>
      </c>
      <c r="C214" s="2" t="s">
        <v>209</v>
      </c>
      <c r="D214" s="2" t="s">
        <v>252</v>
      </c>
      <c r="E214" s="2" t="s">
        <v>145</v>
      </c>
      <c r="F214" s="2" t="s">
        <v>366</v>
      </c>
      <c r="G214" s="2"/>
      <c r="H214" s="2" t="s">
        <v>679</v>
      </c>
      <c r="I214" s="35"/>
      <c r="J214" s="60">
        <v>0.11</v>
      </c>
      <c r="K214" s="60">
        <f t="shared" si="531"/>
        <v>0.11</v>
      </c>
      <c r="L214" s="60">
        <f t="shared" si="532"/>
        <v>0.11</v>
      </c>
      <c r="M214" s="60">
        <f t="shared" si="533"/>
        <v>0.11</v>
      </c>
      <c r="N214" s="60">
        <f t="shared" si="534"/>
        <v>0.11</v>
      </c>
      <c r="O214" s="60">
        <f t="shared" si="535"/>
        <v>0.11</v>
      </c>
      <c r="P214" s="60">
        <f t="shared" si="536"/>
        <v>0.11</v>
      </c>
      <c r="Q214" s="60">
        <f t="shared" si="537"/>
        <v>0.11</v>
      </c>
      <c r="R214" s="60">
        <f t="shared" si="538"/>
        <v>0.11</v>
      </c>
      <c r="S214" s="60">
        <f t="shared" si="539"/>
        <v>0.11</v>
      </c>
      <c r="T214" s="60">
        <f t="shared" si="540"/>
        <v>0.11</v>
      </c>
      <c r="U214" s="60">
        <f t="shared" si="541"/>
        <v>0.11</v>
      </c>
      <c r="V214" s="60">
        <f t="shared" si="542"/>
        <v>0.11</v>
      </c>
      <c r="W214" s="60">
        <f t="shared" si="543"/>
        <v>0.11</v>
      </c>
      <c r="X214" s="60">
        <f t="shared" si="544"/>
        <v>0.11</v>
      </c>
      <c r="Y214" s="60">
        <f t="shared" si="545"/>
        <v>0.11</v>
      </c>
      <c r="Z214" s="60">
        <f t="shared" si="546"/>
        <v>0.11</v>
      </c>
      <c r="AA214" s="60">
        <f t="shared" si="547"/>
        <v>0.11</v>
      </c>
      <c r="AB214" s="60">
        <f t="shared" si="548"/>
        <v>0.11</v>
      </c>
      <c r="AC214" s="60">
        <f t="shared" si="549"/>
        <v>0.11</v>
      </c>
      <c r="AD214" s="60">
        <f t="shared" si="550"/>
        <v>0.11</v>
      </c>
      <c r="AE214" s="60">
        <f t="shared" si="551"/>
        <v>0.11</v>
      </c>
      <c r="AF214" s="60">
        <f t="shared" si="552"/>
        <v>0.11</v>
      </c>
      <c r="AG214" s="60">
        <f t="shared" si="553"/>
        <v>0.11</v>
      </c>
      <c r="AH214" s="60">
        <f t="shared" si="554"/>
        <v>0.11</v>
      </c>
      <c r="AI214" s="60">
        <f t="shared" si="555"/>
        <v>0.11</v>
      </c>
      <c r="AJ214" s="60">
        <f t="shared" si="556"/>
        <v>0.11</v>
      </c>
      <c r="AK214" s="60">
        <f t="shared" si="557"/>
        <v>0.11</v>
      </c>
      <c r="AL214" s="60">
        <f t="shared" si="558"/>
        <v>0.11</v>
      </c>
      <c r="AM214" s="60">
        <f t="shared" si="559"/>
        <v>0.11</v>
      </c>
      <c r="AN214" s="60">
        <f t="shared" si="560"/>
        <v>0.11</v>
      </c>
      <c r="AO214" s="60">
        <f t="shared" si="561"/>
        <v>0.11</v>
      </c>
      <c r="AP214" s="60">
        <f t="shared" si="562"/>
        <v>0.11</v>
      </c>
      <c r="AQ214" s="60">
        <f t="shared" si="563"/>
        <v>0.11</v>
      </c>
      <c r="AR214" s="60">
        <f t="shared" si="564"/>
        <v>0.11</v>
      </c>
      <c r="AS214" s="60">
        <f t="shared" si="565"/>
        <v>0.11</v>
      </c>
      <c r="AT214" s="60">
        <f t="shared" si="566"/>
        <v>0.11</v>
      </c>
      <c r="AU214" s="60">
        <f t="shared" si="567"/>
        <v>0.11</v>
      </c>
      <c r="AV214" s="60">
        <f t="shared" si="568"/>
        <v>0.11</v>
      </c>
      <c r="AW214" s="60">
        <f t="shared" si="569"/>
        <v>0.11</v>
      </c>
      <c r="AX214" s="60">
        <f t="shared" si="570"/>
        <v>0.11</v>
      </c>
    </row>
    <row r="215" spans="1:50" x14ac:dyDescent="0.25">
      <c r="A215" s="44" t="str">
        <f t="shared" si="530"/>
        <v>EF_NH3_storage_slurry_Buffalo</v>
      </c>
      <c r="B215" s="2" t="s">
        <v>49</v>
      </c>
      <c r="C215" s="2" t="s">
        <v>209</v>
      </c>
      <c r="D215" s="2" t="s">
        <v>252</v>
      </c>
      <c r="E215" s="2" t="s">
        <v>80</v>
      </c>
      <c r="F215" s="2" t="s">
        <v>366</v>
      </c>
      <c r="G215" s="2"/>
      <c r="H215" s="2" t="s">
        <v>561</v>
      </c>
      <c r="I215" s="35"/>
      <c r="J215" s="60">
        <v>0</v>
      </c>
      <c r="K215" s="60">
        <f t="shared" si="531"/>
        <v>0</v>
      </c>
      <c r="L215" s="60">
        <f t="shared" si="532"/>
        <v>0</v>
      </c>
      <c r="M215" s="60">
        <f t="shared" si="533"/>
        <v>0</v>
      </c>
      <c r="N215" s="60">
        <f t="shared" si="534"/>
        <v>0</v>
      </c>
      <c r="O215" s="60">
        <f t="shared" si="535"/>
        <v>0</v>
      </c>
      <c r="P215" s="60">
        <f t="shared" si="536"/>
        <v>0</v>
      </c>
      <c r="Q215" s="60">
        <f t="shared" si="537"/>
        <v>0</v>
      </c>
      <c r="R215" s="60">
        <f t="shared" si="538"/>
        <v>0</v>
      </c>
      <c r="S215" s="60">
        <f t="shared" si="539"/>
        <v>0</v>
      </c>
      <c r="T215" s="60">
        <f t="shared" si="540"/>
        <v>0</v>
      </c>
      <c r="U215" s="60">
        <f t="shared" si="541"/>
        <v>0</v>
      </c>
      <c r="V215" s="60">
        <f t="shared" si="542"/>
        <v>0</v>
      </c>
      <c r="W215" s="60">
        <f t="shared" si="543"/>
        <v>0</v>
      </c>
      <c r="X215" s="60">
        <f t="shared" si="544"/>
        <v>0</v>
      </c>
      <c r="Y215" s="60">
        <f t="shared" si="545"/>
        <v>0</v>
      </c>
      <c r="Z215" s="60">
        <f t="shared" si="546"/>
        <v>0</v>
      </c>
      <c r="AA215" s="60">
        <f t="shared" si="547"/>
        <v>0</v>
      </c>
      <c r="AB215" s="60">
        <f t="shared" si="548"/>
        <v>0</v>
      </c>
      <c r="AC215" s="60">
        <f t="shared" si="549"/>
        <v>0</v>
      </c>
      <c r="AD215" s="60">
        <f t="shared" si="550"/>
        <v>0</v>
      </c>
      <c r="AE215" s="60">
        <f t="shared" si="551"/>
        <v>0</v>
      </c>
      <c r="AF215" s="60">
        <f t="shared" si="552"/>
        <v>0</v>
      </c>
      <c r="AG215" s="60">
        <f t="shared" si="553"/>
        <v>0</v>
      </c>
      <c r="AH215" s="60">
        <f t="shared" si="554"/>
        <v>0</v>
      </c>
      <c r="AI215" s="60">
        <f t="shared" si="555"/>
        <v>0</v>
      </c>
      <c r="AJ215" s="60">
        <f t="shared" si="556"/>
        <v>0</v>
      </c>
      <c r="AK215" s="60">
        <f t="shared" si="557"/>
        <v>0</v>
      </c>
      <c r="AL215" s="60">
        <f t="shared" si="558"/>
        <v>0</v>
      </c>
      <c r="AM215" s="60">
        <f t="shared" si="559"/>
        <v>0</v>
      </c>
      <c r="AN215" s="60">
        <f t="shared" si="560"/>
        <v>0</v>
      </c>
      <c r="AO215" s="60">
        <f t="shared" si="561"/>
        <v>0</v>
      </c>
      <c r="AP215" s="60">
        <f t="shared" si="562"/>
        <v>0</v>
      </c>
      <c r="AQ215" s="60">
        <f t="shared" si="563"/>
        <v>0</v>
      </c>
      <c r="AR215" s="60">
        <f t="shared" si="564"/>
        <v>0</v>
      </c>
      <c r="AS215" s="60">
        <f t="shared" si="565"/>
        <v>0</v>
      </c>
      <c r="AT215" s="60">
        <f t="shared" si="566"/>
        <v>0</v>
      </c>
      <c r="AU215" s="60">
        <f t="shared" si="567"/>
        <v>0</v>
      </c>
      <c r="AV215" s="60">
        <f t="shared" si="568"/>
        <v>0</v>
      </c>
      <c r="AW215" s="60">
        <f t="shared" si="569"/>
        <v>0</v>
      </c>
      <c r="AX215" s="60">
        <f t="shared" si="570"/>
        <v>0</v>
      </c>
    </row>
    <row r="216" spans="1:50" x14ac:dyDescent="0.25">
      <c r="A216" s="44" t="str">
        <f t="shared" si="530"/>
        <v>EF_NH3_storage_slurry_Goats</v>
      </c>
      <c r="B216" s="2" t="s">
        <v>49</v>
      </c>
      <c r="C216" s="2" t="s">
        <v>209</v>
      </c>
      <c r="D216" s="2" t="s">
        <v>252</v>
      </c>
      <c r="E216" s="2" t="s">
        <v>81</v>
      </c>
      <c r="F216" s="2" t="s">
        <v>366</v>
      </c>
      <c r="G216" s="2"/>
      <c r="H216" s="2" t="s">
        <v>561</v>
      </c>
      <c r="I216" s="35"/>
      <c r="J216" s="60">
        <v>0</v>
      </c>
      <c r="K216" s="60">
        <f t="shared" si="531"/>
        <v>0</v>
      </c>
      <c r="L216" s="60">
        <f t="shared" si="532"/>
        <v>0</v>
      </c>
      <c r="M216" s="60">
        <f t="shared" si="533"/>
        <v>0</v>
      </c>
      <c r="N216" s="60">
        <f t="shared" si="534"/>
        <v>0</v>
      </c>
      <c r="O216" s="60">
        <f t="shared" si="535"/>
        <v>0</v>
      </c>
      <c r="P216" s="60">
        <f t="shared" si="536"/>
        <v>0</v>
      </c>
      <c r="Q216" s="60">
        <f t="shared" si="537"/>
        <v>0</v>
      </c>
      <c r="R216" s="60">
        <f t="shared" si="538"/>
        <v>0</v>
      </c>
      <c r="S216" s="60">
        <f t="shared" si="539"/>
        <v>0</v>
      </c>
      <c r="T216" s="60">
        <f t="shared" si="540"/>
        <v>0</v>
      </c>
      <c r="U216" s="60">
        <f t="shared" si="541"/>
        <v>0</v>
      </c>
      <c r="V216" s="60">
        <f t="shared" si="542"/>
        <v>0</v>
      </c>
      <c r="W216" s="60">
        <f t="shared" si="543"/>
        <v>0</v>
      </c>
      <c r="X216" s="60">
        <f t="shared" si="544"/>
        <v>0</v>
      </c>
      <c r="Y216" s="60">
        <f t="shared" si="545"/>
        <v>0</v>
      </c>
      <c r="Z216" s="60">
        <f t="shared" si="546"/>
        <v>0</v>
      </c>
      <c r="AA216" s="60">
        <f t="shared" si="547"/>
        <v>0</v>
      </c>
      <c r="AB216" s="60">
        <f t="shared" si="548"/>
        <v>0</v>
      </c>
      <c r="AC216" s="60">
        <f t="shared" si="549"/>
        <v>0</v>
      </c>
      <c r="AD216" s="60">
        <f t="shared" si="550"/>
        <v>0</v>
      </c>
      <c r="AE216" s="60">
        <f t="shared" si="551"/>
        <v>0</v>
      </c>
      <c r="AF216" s="60">
        <f t="shared" si="552"/>
        <v>0</v>
      </c>
      <c r="AG216" s="60">
        <f t="shared" si="553"/>
        <v>0</v>
      </c>
      <c r="AH216" s="60">
        <f t="shared" si="554"/>
        <v>0</v>
      </c>
      <c r="AI216" s="60">
        <f t="shared" si="555"/>
        <v>0</v>
      </c>
      <c r="AJ216" s="60">
        <f t="shared" si="556"/>
        <v>0</v>
      </c>
      <c r="AK216" s="60">
        <f t="shared" si="557"/>
        <v>0</v>
      </c>
      <c r="AL216" s="60">
        <f t="shared" si="558"/>
        <v>0</v>
      </c>
      <c r="AM216" s="60">
        <f t="shared" si="559"/>
        <v>0</v>
      </c>
      <c r="AN216" s="60">
        <f t="shared" si="560"/>
        <v>0</v>
      </c>
      <c r="AO216" s="60">
        <f t="shared" si="561"/>
        <v>0</v>
      </c>
      <c r="AP216" s="60">
        <f t="shared" si="562"/>
        <v>0</v>
      </c>
      <c r="AQ216" s="60">
        <f t="shared" si="563"/>
        <v>0</v>
      </c>
      <c r="AR216" s="60">
        <f t="shared" si="564"/>
        <v>0</v>
      </c>
      <c r="AS216" s="60">
        <f t="shared" si="565"/>
        <v>0</v>
      </c>
      <c r="AT216" s="60">
        <f t="shared" si="566"/>
        <v>0</v>
      </c>
      <c r="AU216" s="60">
        <f t="shared" si="567"/>
        <v>0</v>
      </c>
      <c r="AV216" s="60">
        <f t="shared" si="568"/>
        <v>0</v>
      </c>
      <c r="AW216" s="60">
        <f t="shared" si="569"/>
        <v>0</v>
      </c>
      <c r="AX216" s="60">
        <f t="shared" si="570"/>
        <v>0</v>
      </c>
    </row>
    <row r="217" spans="1:50" x14ac:dyDescent="0.25">
      <c r="A217" s="44" t="str">
        <f t="shared" si="530"/>
        <v>EF_NH3_storage_slurry_Horses</v>
      </c>
      <c r="B217" s="2" t="s">
        <v>49</v>
      </c>
      <c r="C217" s="2" t="s">
        <v>209</v>
      </c>
      <c r="D217" s="2" t="s">
        <v>252</v>
      </c>
      <c r="E217" s="2" t="s">
        <v>82</v>
      </c>
      <c r="F217" s="2" t="s">
        <v>366</v>
      </c>
      <c r="G217" s="2"/>
      <c r="H217" s="2" t="s">
        <v>561</v>
      </c>
      <c r="I217" s="35"/>
      <c r="J217" s="60">
        <v>0</v>
      </c>
      <c r="K217" s="60">
        <f t="shared" si="531"/>
        <v>0</v>
      </c>
      <c r="L217" s="60">
        <f t="shared" si="532"/>
        <v>0</v>
      </c>
      <c r="M217" s="60">
        <f t="shared" si="533"/>
        <v>0</v>
      </c>
      <c r="N217" s="60">
        <f t="shared" si="534"/>
        <v>0</v>
      </c>
      <c r="O217" s="60">
        <f t="shared" si="535"/>
        <v>0</v>
      </c>
      <c r="P217" s="60">
        <f t="shared" si="536"/>
        <v>0</v>
      </c>
      <c r="Q217" s="60">
        <f t="shared" si="537"/>
        <v>0</v>
      </c>
      <c r="R217" s="60">
        <f t="shared" si="538"/>
        <v>0</v>
      </c>
      <c r="S217" s="60">
        <f t="shared" si="539"/>
        <v>0</v>
      </c>
      <c r="T217" s="60">
        <f t="shared" si="540"/>
        <v>0</v>
      </c>
      <c r="U217" s="60">
        <f t="shared" si="541"/>
        <v>0</v>
      </c>
      <c r="V217" s="60">
        <f t="shared" si="542"/>
        <v>0</v>
      </c>
      <c r="W217" s="60">
        <f t="shared" si="543"/>
        <v>0</v>
      </c>
      <c r="X217" s="60">
        <f t="shared" si="544"/>
        <v>0</v>
      </c>
      <c r="Y217" s="60">
        <f t="shared" si="545"/>
        <v>0</v>
      </c>
      <c r="Z217" s="60">
        <f t="shared" si="546"/>
        <v>0</v>
      </c>
      <c r="AA217" s="60">
        <f t="shared" si="547"/>
        <v>0</v>
      </c>
      <c r="AB217" s="60">
        <f t="shared" si="548"/>
        <v>0</v>
      </c>
      <c r="AC217" s="60">
        <f t="shared" si="549"/>
        <v>0</v>
      </c>
      <c r="AD217" s="60">
        <f t="shared" si="550"/>
        <v>0</v>
      </c>
      <c r="AE217" s="60">
        <f t="shared" si="551"/>
        <v>0</v>
      </c>
      <c r="AF217" s="60">
        <f t="shared" si="552"/>
        <v>0</v>
      </c>
      <c r="AG217" s="60">
        <f t="shared" si="553"/>
        <v>0</v>
      </c>
      <c r="AH217" s="60">
        <f t="shared" si="554"/>
        <v>0</v>
      </c>
      <c r="AI217" s="60">
        <f t="shared" si="555"/>
        <v>0</v>
      </c>
      <c r="AJ217" s="60">
        <f t="shared" si="556"/>
        <v>0</v>
      </c>
      <c r="AK217" s="60">
        <f t="shared" si="557"/>
        <v>0</v>
      </c>
      <c r="AL217" s="60">
        <f t="shared" si="558"/>
        <v>0</v>
      </c>
      <c r="AM217" s="60">
        <f t="shared" si="559"/>
        <v>0</v>
      </c>
      <c r="AN217" s="60">
        <f t="shared" si="560"/>
        <v>0</v>
      </c>
      <c r="AO217" s="60">
        <f t="shared" si="561"/>
        <v>0</v>
      </c>
      <c r="AP217" s="60">
        <f t="shared" si="562"/>
        <v>0</v>
      </c>
      <c r="AQ217" s="60">
        <f t="shared" si="563"/>
        <v>0</v>
      </c>
      <c r="AR217" s="60">
        <f t="shared" si="564"/>
        <v>0</v>
      </c>
      <c r="AS217" s="60">
        <f t="shared" si="565"/>
        <v>0</v>
      </c>
      <c r="AT217" s="60">
        <f t="shared" si="566"/>
        <v>0</v>
      </c>
      <c r="AU217" s="60">
        <f t="shared" si="567"/>
        <v>0</v>
      </c>
      <c r="AV217" s="60">
        <f t="shared" si="568"/>
        <v>0</v>
      </c>
      <c r="AW217" s="60">
        <f t="shared" si="569"/>
        <v>0</v>
      </c>
      <c r="AX217" s="60">
        <f t="shared" si="570"/>
        <v>0</v>
      </c>
    </row>
    <row r="218" spans="1:50" x14ac:dyDescent="0.25">
      <c r="A218" s="44" t="str">
        <f t="shared" si="530"/>
        <v>EF_NH3_storage_slurry_Mules and asses</v>
      </c>
      <c r="B218" s="2" t="s">
        <v>49</v>
      </c>
      <c r="C218" s="2" t="s">
        <v>209</v>
      </c>
      <c r="D218" s="2" t="s">
        <v>252</v>
      </c>
      <c r="E218" s="2" t="s">
        <v>83</v>
      </c>
      <c r="F218" s="2" t="s">
        <v>366</v>
      </c>
      <c r="G218" s="2"/>
      <c r="H218" s="2" t="s">
        <v>561</v>
      </c>
      <c r="I218" s="35"/>
      <c r="J218" s="60">
        <v>0</v>
      </c>
      <c r="K218" s="60">
        <f t="shared" si="531"/>
        <v>0</v>
      </c>
      <c r="L218" s="60">
        <f t="shared" si="532"/>
        <v>0</v>
      </c>
      <c r="M218" s="60">
        <f t="shared" si="533"/>
        <v>0</v>
      </c>
      <c r="N218" s="60">
        <f t="shared" si="534"/>
        <v>0</v>
      </c>
      <c r="O218" s="60">
        <f t="shared" si="535"/>
        <v>0</v>
      </c>
      <c r="P218" s="60">
        <f t="shared" si="536"/>
        <v>0</v>
      </c>
      <c r="Q218" s="60">
        <f t="shared" si="537"/>
        <v>0</v>
      </c>
      <c r="R218" s="60">
        <f t="shared" si="538"/>
        <v>0</v>
      </c>
      <c r="S218" s="60">
        <f t="shared" si="539"/>
        <v>0</v>
      </c>
      <c r="T218" s="60">
        <f t="shared" si="540"/>
        <v>0</v>
      </c>
      <c r="U218" s="60">
        <f t="shared" si="541"/>
        <v>0</v>
      </c>
      <c r="V218" s="60">
        <f t="shared" si="542"/>
        <v>0</v>
      </c>
      <c r="W218" s="60">
        <f t="shared" si="543"/>
        <v>0</v>
      </c>
      <c r="X218" s="60">
        <f t="shared" si="544"/>
        <v>0</v>
      </c>
      <c r="Y218" s="60">
        <f t="shared" si="545"/>
        <v>0</v>
      </c>
      <c r="Z218" s="60">
        <f t="shared" si="546"/>
        <v>0</v>
      </c>
      <c r="AA218" s="60">
        <f t="shared" si="547"/>
        <v>0</v>
      </c>
      <c r="AB218" s="60">
        <f t="shared" si="548"/>
        <v>0</v>
      </c>
      <c r="AC218" s="60">
        <f t="shared" si="549"/>
        <v>0</v>
      </c>
      <c r="AD218" s="60">
        <f t="shared" si="550"/>
        <v>0</v>
      </c>
      <c r="AE218" s="60">
        <f t="shared" si="551"/>
        <v>0</v>
      </c>
      <c r="AF218" s="60">
        <f t="shared" si="552"/>
        <v>0</v>
      </c>
      <c r="AG218" s="60">
        <f t="shared" si="553"/>
        <v>0</v>
      </c>
      <c r="AH218" s="60">
        <f t="shared" si="554"/>
        <v>0</v>
      </c>
      <c r="AI218" s="60">
        <f t="shared" si="555"/>
        <v>0</v>
      </c>
      <c r="AJ218" s="60">
        <f t="shared" si="556"/>
        <v>0</v>
      </c>
      <c r="AK218" s="60">
        <f t="shared" si="557"/>
        <v>0</v>
      </c>
      <c r="AL218" s="60">
        <f t="shared" si="558"/>
        <v>0</v>
      </c>
      <c r="AM218" s="60">
        <f t="shared" si="559"/>
        <v>0</v>
      </c>
      <c r="AN218" s="60">
        <f t="shared" si="560"/>
        <v>0</v>
      </c>
      <c r="AO218" s="60">
        <f t="shared" si="561"/>
        <v>0</v>
      </c>
      <c r="AP218" s="60">
        <f t="shared" si="562"/>
        <v>0</v>
      </c>
      <c r="AQ218" s="60">
        <f t="shared" si="563"/>
        <v>0</v>
      </c>
      <c r="AR218" s="60">
        <f t="shared" si="564"/>
        <v>0</v>
      </c>
      <c r="AS218" s="60">
        <f t="shared" si="565"/>
        <v>0</v>
      </c>
      <c r="AT218" s="60">
        <f t="shared" si="566"/>
        <v>0</v>
      </c>
      <c r="AU218" s="60">
        <f t="shared" si="567"/>
        <v>0</v>
      </c>
      <c r="AV218" s="60">
        <f t="shared" si="568"/>
        <v>0</v>
      </c>
      <c r="AW218" s="60">
        <f t="shared" si="569"/>
        <v>0</v>
      </c>
      <c r="AX218" s="60">
        <f t="shared" si="570"/>
        <v>0</v>
      </c>
    </row>
    <row r="219" spans="1:50" x14ac:dyDescent="0.25">
      <c r="A219" s="44" t="str">
        <f t="shared" si="530"/>
        <v>EF_NH3_storage_slurry_Laying hens</v>
      </c>
      <c r="B219" s="2" t="s">
        <v>49</v>
      </c>
      <c r="C219" s="2" t="s">
        <v>209</v>
      </c>
      <c r="D219" s="2" t="s">
        <v>252</v>
      </c>
      <c r="E219" s="2" t="s">
        <v>85</v>
      </c>
      <c r="F219" s="2" t="s">
        <v>366</v>
      </c>
      <c r="G219" s="2"/>
      <c r="H219" s="2" t="s">
        <v>679</v>
      </c>
      <c r="I219" s="35"/>
      <c r="J219" s="60">
        <v>0.14000000000000001</v>
      </c>
      <c r="K219" s="60">
        <f t="shared" si="531"/>
        <v>0.14000000000000001</v>
      </c>
      <c r="L219" s="60">
        <f t="shared" si="532"/>
        <v>0.14000000000000001</v>
      </c>
      <c r="M219" s="60">
        <f t="shared" si="533"/>
        <v>0.14000000000000001</v>
      </c>
      <c r="N219" s="60">
        <f t="shared" si="534"/>
        <v>0.14000000000000001</v>
      </c>
      <c r="O219" s="60">
        <f t="shared" si="535"/>
        <v>0.14000000000000001</v>
      </c>
      <c r="P219" s="60">
        <f t="shared" si="536"/>
        <v>0.14000000000000001</v>
      </c>
      <c r="Q219" s="60">
        <f t="shared" si="537"/>
        <v>0.14000000000000001</v>
      </c>
      <c r="R219" s="60">
        <f t="shared" si="538"/>
        <v>0.14000000000000001</v>
      </c>
      <c r="S219" s="60">
        <f t="shared" si="539"/>
        <v>0.14000000000000001</v>
      </c>
      <c r="T219" s="60">
        <f t="shared" si="540"/>
        <v>0.14000000000000001</v>
      </c>
      <c r="U219" s="60">
        <f t="shared" si="541"/>
        <v>0.14000000000000001</v>
      </c>
      <c r="V219" s="60">
        <f t="shared" si="542"/>
        <v>0.14000000000000001</v>
      </c>
      <c r="W219" s="60">
        <f t="shared" si="543"/>
        <v>0.14000000000000001</v>
      </c>
      <c r="X219" s="60">
        <f t="shared" si="544"/>
        <v>0.14000000000000001</v>
      </c>
      <c r="Y219" s="60">
        <f t="shared" si="545"/>
        <v>0.14000000000000001</v>
      </c>
      <c r="Z219" s="60">
        <f t="shared" si="546"/>
        <v>0.14000000000000001</v>
      </c>
      <c r="AA219" s="60">
        <f t="shared" si="547"/>
        <v>0.14000000000000001</v>
      </c>
      <c r="AB219" s="60">
        <f t="shared" si="548"/>
        <v>0.14000000000000001</v>
      </c>
      <c r="AC219" s="60">
        <f t="shared" si="549"/>
        <v>0.14000000000000001</v>
      </c>
      <c r="AD219" s="60">
        <f t="shared" si="550"/>
        <v>0.14000000000000001</v>
      </c>
      <c r="AE219" s="60">
        <f t="shared" si="551"/>
        <v>0.14000000000000001</v>
      </c>
      <c r="AF219" s="60">
        <f t="shared" si="552"/>
        <v>0.14000000000000001</v>
      </c>
      <c r="AG219" s="60">
        <f t="shared" si="553"/>
        <v>0.14000000000000001</v>
      </c>
      <c r="AH219" s="60">
        <f t="shared" si="554"/>
        <v>0.14000000000000001</v>
      </c>
      <c r="AI219" s="60">
        <f t="shared" si="555"/>
        <v>0.14000000000000001</v>
      </c>
      <c r="AJ219" s="60">
        <f t="shared" si="556"/>
        <v>0.14000000000000001</v>
      </c>
      <c r="AK219" s="60">
        <f t="shared" si="557"/>
        <v>0.14000000000000001</v>
      </c>
      <c r="AL219" s="60">
        <f t="shared" si="558"/>
        <v>0.14000000000000001</v>
      </c>
      <c r="AM219" s="60">
        <f t="shared" si="559"/>
        <v>0.14000000000000001</v>
      </c>
      <c r="AN219" s="60">
        <f t="shared" si="560"/>
        <v>0.14000000000000001</v>
      </c>
      <c r="AO219" s="60">
        <f t="shared" si="561"/>
        <v>0.14000000000000001</v>
      </c>
      <c r="AP219" s="60">
        <f t="shared" si="562"/>
        <v>0.14000000000000001</v>
      </c>
      <c r="AQ219" s="60">
        <f t="shared" si="563"/>
        <v>0.14000000000000001</v>
      </c>
      <c r="AR219" s="60">
        <f t="shared" si="564"/>
        <v>0.14000000000000001</v>
      </c>
      <c r="AS219" s="60">
        <f t="shared" si="565"/>
        <v>0.14000000000000001</v>
      </c>
      <c r="AT219" s="60">
        <f t="shared" si="566"/>
        <v>0.14000000000000001</v>
      </c>
      <c r="AU219" s="60">
        <f t="shared" si="567"/>
        <v>0.14000000000000001</v>
      </c>
      <c r="AV219" s="60">
        <f t="shared" si="568"/>
        <v>0.14000000000000001</v>
      </c>
      <c r="AW219" s="60">
        <f t="shared" si="569"/>
        <v>0.14000000000000001</v>
      </c>
      <c r="AX219" s="60">
        <f t="shared" si="570"/>
        <v>0.14000000000000001</v>
      </c>
    </row>
    <row r="220" spans="1:50" x14ac:dyDescent="0.25">
      <c r="A220" s="44" t="str">
        <f t="shared" si="530"/>
        <v>EF_NH3_storage_slurry_Broilers</v>
      </c>
      <c r="B220" s="2" t="s">
        <v>49</v>
      </c>
      <c r="C220" s="2" t="s">
        <v>209</v>
      </c>
      <c r="D220" s="2" t="s">
        <v>252</v>
      </c>
      <c r="E220" s="2" t="s">
        <v>84</v>
      </c>
      <c r="F220" s="2" t="s">
        <v>366</v>
      </c>
      <c r="G220" s="2"/>
      <c r="H220" s="2" t="s">
        <v>561</v>
      </c>
      <c r="I220" s="35"/>
      <c r="J220" s="60">
        <v>0</v>
      </c>
      <c r="K220" s="60">
        <f t="shared" si="531"/>
        <v>0</v>
      </c>
      <c r="L220" s="60">
        <f t="shared" si="532"/>
        <v>0</v>
      </c>
      <c r="M220" s="60">
        <f t="shared" si="533"/>
        <v>0</v>
      </c>
      <c r="N220" s="60">
        <f t="shared" si="534"/>
        <v>0</v>
      </c>
      <c r="O220" s="60">
        <f t="shared" si="535"/>
        <v>0</v>
      </c>
      <c r="P220" s="60">
        <f t="shared" si="536"/>
        <v>0</v>
      </c>
      <c r="Q220" s="60">
        <f t="shared" si="537"/>
        <v>0</v>
      </c>
      <c r="R220" s="60">
        <f t="shared" si="538"/>
        <v>0</v>
      </c>
      <c r="S220" s="60">
        <f t="shared" si="539"/>
        <v>0</v>
      </c>
      <c r="T220" s="60">
        <f t="shared" si="540"/>
        <v>0</v>
      </c>
      <c r="U220" s="60">
        <f t="shared" si="541"/>
        <v>0</v>
      </c>
      <c r="V220" s="60">
        <f t="shared" si="542"/>
        <v>0</v>
      </c>
      <c r="W220" s="60">
        <f t="shared" si="543"/>
        <v>0</v>
      </c>
      <c r="X220" s="60">
        <f t="shared" si="544"/>
        <v>0</v>
      </c>
      <c r="Y220" s="60">
        <f t="shared" si="545"/>
        <v>0</v>
      </c>
      <c r="Z220" s="60">
        <f t="shared" si="546"/>
        <v>0</v>
      </c>
      <c r="AA220" s="60">
        <f t="shared" si="547"/>
        <v>0</v>
      </c>
      <c r="AB220" s="60">
        <f t="shared" si="548"/>
        <v>0</v>
      </c>
      <c r="AC220" s="60">
        <f t="shared" si="549"/>
        <v>0</v>
      </c>
      <c r="AD220" s="60">
        <f t="shared" si="550"/>
        <v>0</v>
      </c>
      <c r="AE220" s="60">
        <f t="shared" si="551"/>
        <v>0</v>
      </c>
      <c r="AF220" s="60">
        <f t="shared" si="552"/>
        <v>0</v>
      </c>
      <c r="AG220" s="60">
        <f t="shared" si="553"/>
        <v>0</v>
      </c>
      <c r="AH220" s="60">
        <f t="shared" si="554"/>
        <v>0</v>
      </c>
      <c r="AI220" s="60">
        <f t="shared" si="555"/>
        <v>0</v>
      </c>
      <c r="AJ220" s="60">
        <f t="shared" si="556"/>
        <v>0</v>
      </c>
      <c r="AK220" s="60">
        <f t="shared" si="557"/>
        <v>0</v>
      </c>
      <c r="AL220" s="60">
        <f t="shared" si="558"/>
        <v>0</v>
      </c>
      <c r="AM220" s="60">
        <f t="shared" si="559"/>
        <v>0</v>
      </c>
      <c r="AN220" s="60">
        <f t="shared" si="560"/>
        <v>0</v>
      </c>
      <c r="AO220" s="60">
        <f t="shared" si="561"/>
        <v>0</v>
      </c>
      <c r="AP220" s="60">
        <f t="shared" si="562"/>
        <v>0</v>
      </c>
      <c r="AQ220" s="60">
        <f t="shared" si="563"/>
        <v>0</v>
      </c>
      <c r="AR220" s="60">
        <f t="shared" si="564"/>
        <v>0</v>
      </c>
      <c r="AS220" s="60">
        <f t="shared" si="565"/>
        <v>0</v>
      </c>
      <c r="AT220" s="60">
        <f t="shared" si="566"/>
        <v>0</v>
      </c>
      <c r="AU220" s="60">
        <f t="shared" si="567"/>
        <v>0</v>
      </c>
      <c r="AV220" s="60">
        <f t="shared" si="568"/>
        <v>0</v>
      </c>
      <c r="AW220" s="60">
        <f t="shared" si="569"/>
        <v>0</v>
      </c>
      <c r="AX220" s="60">
        <f t="shared" si="570"/>
        <v>0</v>
      </c>
    </row>
    <row r="221" spans="1:50" x14ac:dyDescent="0.25">
      <c r="A221" s="44" t="str">
        <f t="shared" si="530"/>
        <v>EF_NH3_storage_slurry_Turkeys</v>
      </c>
      <c r="B221" s="2" t="s">
        <v>49</v>
      </c>
      <c r="C221" s="2" t="s">
        <v>209</v>
      </c>
      <c r="D221" s="2" t="s">
        <v>252</v>
      </c>
      <c r="E221" s="2" t="s">
        <v>87</v>
      </c>
      <c r="F221" s="2" t="s">
        <v>366</v>
      </c>
      <c r="G221" s="2"/>
      <c r="H221" s="2" t="s">
        <v>561</v>
      </c>
      <c r="I221" s="35"/>
      <c r="J221" s="60">
        <v>0</v>
      </c>
      <c r="K221" s="60">
        <f t="shared" si="531"/>
        <v>0</v>
      </c>
      <c r="L221" s="60">
        <f t="shared" si="532"/>
        <v>0</v>
      </c>
      <c r="M221" s="60">
        <f t="shared" si="533"/>
        <v>0</v>
      </c>
      <c r="N221" s="60">
        <f t="shared" si="534"/>
        <v>0</v>
      </c>
      <c r="O221" s="60">
        <f t="shared" si="535"/>
        <v>0</v>
      </c>
      <c r="P221" s="60">
        <f t="shared" si="536"/>
        <v>0</v>
      </c>
      <c r="Q221" s="60">
        <f t="shared" si="537"/>
        <v>0</v>
      </c>
      <c r="R221" s="60">
        <f t="shared" si="538"/>
        <v>0</v>
      </c>
      <c r="S221" s="60">
        <f t="shared" si="539"/>
        <v>0</v>
      </c>
      <c r="T221" s="60">
        <f t="shared" si="540"/>
        <v>0</v>
      </c>
      <c r="U221" s="60">
        <f t="shared" si="541"/>
        <v>0</v>
      </c>
      <c r="V221" s="60">
        <f t="shared" si="542"/>
        <v>0</v>
      </c>
      <c r="W221" s="60">
        <f t="shared" si="543"/>
        <v>0</v>
      </c>
      <c r="X221" s="60">
        <f t="shared" si="544"/>
        <v>0</v>
      </c>
      <c r="Y221" s="60">
        <f t="shared" si="545"/>
        <v>0</v>
      </c>
      <c r="Z221" s="60">
        <f t="shared" si="546"/>
        <v>0</v>
      </c>
      <c r="AA221" s="60">
        <f t="shared" si="547"/>
        <v>0</v>
      </c>
      <c r="AB221" s="60">
        <f t="shared" si="548"/>
        <v>0</v>
      </c>
      <c r="AC221" s="60">
        <f t="shared" si="549"/>
        <v>0</v>
      </c>
      <c r="AD221" s="60">
        <f t="shared" si="550"/>
        <v>0</v>
      </c>
      <c r="AE221" s="60">
        <f t="shared" si="551"/>
        <v>0</v>
      </c>
      <c r="AF221" s="60">
        <f t="shared" si="552"/>
        <v>0</v>
      </c>
      <c r="AG221" s="60">
        <f t="shared" si="553"/>
        <v>0</v>
      </c>
      <c r="AH221" s="60">
        <f t="shared" si="554"/>
        <v>0</v>
      </c>
      <c r="AI221" s="60">
        <f t="shared" si="555"/>
        <v>0</v>
      </c>
      <c r="AJ221" s="60">
        <f t="shared" si="556"/>
        <v>0</v>
      </c>
      <c r="AK221" s="60">
        <f t="shared" si="557"/>
        <v>0</v>
      </c>
      <c r="AL221" s="60">
        <f t="shared" si="558"/>
        <v>0</v>
      </c>
      <c r="AM221" s="60">
        <f t="shared" si="559"/>
        <v>0</v>
      </c>
      <c r="AN221" s="60">
        <f t="shared" si="560"/>
        <v>0</v>
      </c>
      <c r="AO221" s="60">
        <f t="shared" si="561"/>
        <v>0</v>
      </c>
      <c r="AP221" s="60">
        <f t="shared" si="562"/>
        <v>0</v>
      </c>
      <c r="AQ221" s="60">
        <f t="shared" si="563"/>
        <v>0</v>
      </c>
      <c r="AR221" s="60">
        <f t="shared" si="564"/>
        <v>0</v>
      </c>
      <c r="AS221" s="60">
        <f t="shared" si="565"/>
        <v>0</v>
      </c>
      <c r="AT221" s="60">
        <f t="shared" si="566"/>
        <v>0</v>
      </c>
      <c r="AU221" s="60">
        <f t="shared" si="567"/>
        <v>0</v>
      </c>
      <c r="AV221" s="60">
        <f t="shared" si="568"/>
        <v>0</v>
      </c>
      <c r="AW221" s="60">
        <f t="shared" si="569"/>
        <v>0</v>
      </c>
      <c r="AX221" s="60">
        <f t="shared" si="570"/>
        <v>0</v>
      </c>
    </row>
    <row r="222" spans="1:50" x14ac:dyDescent="0.25">
      <c r="A222" s="44" t="str">
        <f t="shared" si="530"/>
        <v>EF_NH3_storage_slurry_Other poultry (ducks)</v>
      </c>
      <c r="B222" s="2" t="s">
        <v>49</v>
      </c>
      <c r="C222" s="2" t="s">
        <v>209</v>
      </c>
      <c r="D222" s="2" t="s">
        <v>252</v>
      </c>
      <c r="E222" s="2" t="s">
        <v>90</v>
      </c>
      <c r="F222" s="2" t="s">
        <v>366</v>
      </c>
      <c r="G222" s="2"/>
      <c r="H222" s="2" t="s">
        <v>561</v>
      </c>
      <c r="I222" s="35"/>
      <c r="J222" s="60">
        <v>0</v>
      </c>
      <c r="K222" s="60">
        <f t="shared" si="531"/>
        <v>0</v>
      </c>
      <c r="L222" s="60">
        <f t="shared" si="532"/>
        <v>0</v>
      </c>
      <c r="M222" s="60">
        <f t="shared" si="533"/>
        <v>0</v>
      </c>
      <c r="N222" s="60">
        <f t="shared" si="534"/>
        <v>0</v>
      </c>
      <c r="O222" s="60">
        <f t="shared" si="535"/>
        <v>0</v>
      </c>
      <c r="P222" s="60">
        <f t="shared" si="536"/>
        <v>0</v>
      </c>
      <c r="Q222" s="60">
        <f t="shared" si="537"/>
        <v>0</v>
      </c>
      <c r="R222" s="60">
        <f t="shared" si="538"/>
        <v>0</v>
      </c>
      <c r="S222" s="60">
        <f t="shared" si="539"/>
        <v>0</v>
      </c>
      <c r="T222" s="60">
        <f t="shared" si="540"/>
        <v>0</v>
      </c>
      <c r="U222" s="60">
        <f t="shared" si="541"/>
        <v>0</v>
      </c>
      <c r="V222" s="60">
        <f t="shared" si="542"/>
        <v>0</v>
      </c>
      <c r="W222" s="60">
        <f t="shared" si="543"/>
        <v>0</v>
      </c>
      <c r="X222" s="60">
        <f t="shared" si="544"/>
        <v>0</v>
      </c>
      <c r="Y222" s="60">
        <f t="shared" si="545"/>
        <v>0</v>
      </c>
      <c r="Z222" s="60">
        <f t="shared" si="546"/>
        <v>0</v>
      </c>
      <c r="AA222" s="60">
        <f t="shared" si="547"/>
        <v>0</v>
      </c>
      <c r="AB222" s="60">
        <f t="shared" si="548"/>
        <v>0</v>
      </c>
      <c r="AC222" s="60">
        <f t="shared" si="549"/>
        <v>0</v>
      </c>
      <c r="AD222" s="60">
        <f t="shared" si="550"/>
        <v>0</v>
      </c>
      <c r="AE222" s="60">
        <f t="shared" si="551"/>
        <v>0</v>
      </c>
      <c r="AF222" s="60">
        <f t="shared" si="552"/>
        <v>0</v>
      </c>
      <c r="AG222" s="60">
        <f t="shared" si="553"/>
        <v>0</v>
      </c>
      <c r="AH222" s="60">
        <f t="shared" si="554"/>
        <v>0</v>
      </c>
      <c r="AI222" s="60">
        <f t="shared" si="555"/>
        <v>0</v>
      </c>
      <c r="AJ222" s="60">
        <f t="shared" si="556"/>
        <v>0</v>
      </c>
      <c r="AK222" s="60">
        <f t="shared" si="557"/>
        <v>0</v>
      </c>
      <c r="AL222" s="60">
        <f t="shared" si="558"/>
        <v>0</v>
      </c>
      <c r="AM222" s="60">
        <f t="shared" si="559"/>
        <v>0</v>
      </c>
      <c r="AN222" s="60">
        <f t="shared" si="560"/>
        <v>0</v>
      </c>
      <c r="AO222" s="60">
        <f t="shared" si="561"/>
        <v>0</v>
      </c>
      <c r="AP222" s="60">
        <f t="shared" si="562"/>
        <v>0</v>
      </c>
      <c r="AQ222" s="60">
        <f t="shared" si="563"/>
        <v>0</v>
      </c>
      <c r="AR222" s="60">
        <f t="shared" si="564"/>
        <v>0</v>
      </c>
      <c r="AS222" s="60">
        <f t="shared" si="565"/>
        <v>0</v>
      </c>
      <c r="AT222" s="60">
        <f t="shared" si="566"/>
        <v>0</v>
      </c>
      <c r="AU222" s="60">
        <f t="shared" si="567"/>
        <v>0</v>
      </c>
      <c r="AV222" s="60">
        <f t="shared" si="568"/>
        <v>0</v>
      </c>
      <c r="AW222" s="60">
        <f t="shared" si="569"/>
        <v>0</v>
      </c>
      <c r="AX222" s="60">
        <f t="shared" si="570"/>
        <v>0</v>
      </c>
    </row>
    <row r="223" spans="1:50" x14ac:dyDescent="0.25">
      <c r="A223" s="44" t="str">
        <f t="shared" si="530"/>
        <v>EF_NH3_storage_slurry_Other poultry (geese)</v>
      </c>
      <c r="B223" s="2" t="s">
        <v>49</v>
      </c>
      <c r="C223" s="2" t="s">
        <v>209</v>
      </c>
      <c r="D223" s="2" t="s">
        <v>252</v>
      </c>
      <c r="E223" s="2" t="s">
        <v>88</v>
      </c>
      <c r="F223" s="2" t="s">
        <v>366</v>
      </c>
      <c r="G223" s="2"/>
      <c r="H223" s="2" t="s">
        <v>561</v>
      </c>
      <c r="I223" s="35"/>
      <c r="J223" s="60">
        <v>0</v>
      </c>
      <c r="K223" s="60">
        <f t="shared" si="531"/>
        <v>0</v>
      </c>
      <c r="L223" s="60">
        <f t="shared" si="532"/>
        <v>0</v>
      </c>
      <c r="M223" s="60">
        <f t="shared" si="533"/>
        <v>0</v>
      </c>
      <c r="N223" s="60">
        <f t="shared" si="534"/>
        <v>0</v>
      </c>
      <c r="O223" s="60">
        <f t="shared" si="535"/>
        <v>0</v>
      </c>
      <c r="P223" s="60">
        <f t="shared" si="536"/>
        <v>0</v>
      </c>
      <c r="Q223" s="60">
        <f t="shared" si="537"/>
        <v>0</v>
      </c>
      <c r="R223" s="60">
        <f t="shared" si="538"/>
        <v>0</v>
      </c>
      <c r="S223" s="60">
        <f t="shared" si="539"/>
        <v>0</v>
      </c>
      <c r="T223" s="60">
        <f t="shared" si="540"/>
        <v>0</v>
      </c>
      <c r="U223" s="60">
        <f t="shared" si="541"/>
        <v>0</v>
      </c>
      <c r="V223" s="60">
        <f t="shared" si="542"/>
        <v>0</v>
      </c>
      <c r="W223" s="60">
        <f t="shared" si="543"/>
        <v>0</v>
      </c>
      <c r="X223" s="60">
        <f t="shared" si="544"/>
        <v>0</v>
      </c>
      <c r="Y223" s="60">
        <f t="shared" si="545"/>
        <v>0</v>
      </c>
      <c r="Z223" s="60">
        <f t="shared" si="546"/>
        <v>0</v>
      </c>
      <c r="AA223" s="60">
        <f t="shared" si="547"/>
        <v>0</v>
      </c>
      <c r="AB223" s="60">
        <f t="shared" si="548"/>
        <v>0</v>
      </c>
      <c r="AC223" s="60">
        <f t="shared" si="549"/>
        <v>0</v>
      </c>
      <c r="AD223" s="60">
        <f t="shared" si="550"/>
        <v>0</v>
      </c>
      <c r="AE223" s="60">
        <f t="shared" si="551"/>
        <v>0</v>
      </c>
      <c r="AF223" s="60">
        <f t="shared" si="552"/>
        <v>0</v>
      </c>
      <c r="AG223" s="60">
        <f t="shared" si="553"/>
        <v>0</v>
      </c>
      <c r="AH223" s="60">
        <f t="shared" si="554"/>
        <v>0</v>
      </c>
      <c r="AI223" s="60">
        <f t="shared" si="555"/>
        <v>0</v>
      </c>
      <c r="AJ223" s="60">
        <f t="shared" si="556"/>
        <v>0</v>
      </c>
      <c r="AK223" s="60">
        <f t="shared" si="557"/>
        <v>0</v>
      </c>
      <c r="AL223" s="60">
        <f t="shared" si="558"/>
        <v>0</v>
      </c>
      <c r="AM223" s="60">
        <f t="shared" si="559"/>
        <v>0</v>
      </c>
      <c r="AN223" s="60">
        <f t="shared" si="560"/>
        <v>0</v>
      </c>
      <c r="AO223" s="60">
        <f t="shared" si="561"/>
        <v>0</v>
      </c>
      <c r="AP223" s="60">
        <f t="shared" si="562"/>
        <v>0</v>
      </c>
      <c r="AQ223" s="60">
        <f t="shared" si="563"/>
        <v>0</v>
      </c>
      <c r="AR223" s="60">
        <f t="shared" si="564"/>
        <v>0</v>
      </c>
      <c r="AS223" s="60">
        <f t="shared" si="565"/>
        <v>0</v>
      </c>
      <c r="AT223" s="60">
        <f t="shared" si="566"/>
        <v>0</v>
      </c>
      <c r="AU223" s="60">
        <f t="shared" si="567"/>
        <v>0</v>
      </c>
      <c r="AV223" s="60">
        <f t="shared" si="568"/>
        <v>0</v>
      </c>
      <c r="AW223" s="60">
        <f t="shared" si="569"/>
        <v>0</v>
      </c>
      <c r="AX223" s="60">
        <f t="shared" si="570"/>
        <v>0</v>
      </c>
    </row>
    <row r="224" spans="1:50" x14ac:dyDescent="0.25">
      <c r="A224" s="44" t="str">
        <f t="shared" si="530"/>
        <v>EF_NH3_storage_slurry_Other animals (fur animals)</v>
      </c>
      <c r="B224" s="2" t="s">
        <v>49</v>
      </c>
      <c r="C224" s="2" t="s">
        <v>209</v>
      </c>
      <c r="D224" s="2" t="s">
        <v>252</v>
      </c>
      <c r="E224" s="2" t="s">
        <v>108</v>
      </c>
      <c r="F224" s="2" t="s">
        <v>366</v>
      </c>
      <c r="G224" s="2"/>
      <c r="H224" s="2" t="s">
        <v>561</v>
      </c>
      <c r="I224" s="35"/>
      <c r="J224" s="60">
        <v>0</v>
      </c>
      <c r="K224" s="60">
        <f t="shared" si="531"/>
        <v>0</v>
      </c>
      <c r="L224" s="60">
        <f t="shared" si="532"/>
        <v>0</v>
      </c>
      <c r="M224" s="60">
        <f t="shared" si="533"/>
        <v>0</v>
      </c>
      <c r="N224" s="60">
        <f t="shared" si="534"/>
        <v>0</v>
      </c>
      <c r="O224" s="60">
        <f t="shared" si="535"/>
        <v>0</v>
      </c>
      <c r="P224" s="60">
        <f t="shared" si="536"/>
        <v>0</v>
      </c>
      <c r="Q224" s="60">
        <f t="shared" si="537"/>
        <v>0</v>
      </c>
      <c r="R224" s="60">
        <f t="shared" si="538"/>
        <v>0</v>
      </c>
      <c r="S224" s="60">
        <f t="shared" si="539"/>
        <v>0</v>
      </c>
      <c r="T224" s="60">
        <f t="shared" si="540"/>
        <v>0</v>
      </c>
      <c r="U224" s="60">
        <f t="shared" si="541"/>
        <v>0</v>
      </c>
      <c r="V224" s="60">
        <f t="shared" si="542"/>
        <v>0</v>
      </c>
      <c r="W224" s="60">
        <f t="shared" si="543"/>
        <v>0</v>
      </c>
      <c r="X224" s="60">
        <f t="shared" si="544"/>
        <v>0</v>
      </c>
      <c r="Y224" s="60">
        <f t="shared" si="545"/>
        <v>0</v>
      </c>
      <c r="Z224" s="60">
        <f t="shared" si="546"/>
        <v>0</v>
      </c>
      <c r="AA224" s="60">
        <f t="shared" si="547"/>
        <v>0</v>
      </c>
      <c r="AB224" s="60">
        <f t="shared" si="548"/>
        <v>0</v>
      </c>
      <c r="AC224" s="60">
        <f t="shared" si="549"/>
        <v>0</v>
      </c>
      <c r="AD224" s="60">
        <f t="shared" si="550"/>
        <v>0</v>
      </c>
      <c r="AE224" s="60">
        <f t="shared" si="551"/>
        <v>0</v>
      </c>
      <c r="AF224" s="60">
        <f t="shared" si="552"/>
        <v>0</v>
      </c>
      <c r="AG224" s="60">
        <f t="shared" si="553"/>
        <v>0</v>
      </c>
      <c r="AH224" s="60">
        <f t="shared" si="554"/>
        <v>0</v>
      </c>
      <c r="AI224" s="60">
        <f t="shared" si="555"/>
        <v>0</v>
      </c>
      <c r="AJ224" s="60">
        <f t="shared" si="556"/>
        <v>0</v>
      </c>
      <c r="AK224" s="60">
        <f t="shared" si="557"/>
        <v>0</v>
      </c>
      <c r="AL224" s="60">
        <f t="shared" si="558"/>
        <v>0</v>
      </c>
      <c r="AM224" s="60">
        <f t="shared" si="559"/>
        <v>0</v>
      </c>
      <c r="AN224" s="60">
        <f t="shared" si="560"/>
        <v>0</v>
      </c>
      <c r="AO224" s="60">
        <f t="shared" si="561"/>
        <v>0</v>
      </c>
      <c r="AP224" s="60">
        <f t="shared" si="562"/>
        <v>0</v>
      </c>
      <c r="AQ224" s="60">
        <f t="shared" si="563"/>
        <v>0</v>
      </c>
      <c r="AR224" s="60">
        <f t="shared" si="564"/>
        <v>0</v>
      </c>
      <c r="AS224" s="60">
        <f t="shared" si="565"/>
        <v>0</v>
      </c>
      <c r="AT224" s="60">
        <f t="shared" si="566"/>
        <v>0</v>
      </c>
      <c r="AU224" s="60">
        <f t="shared" si="567"/>
        <v>0</v>
      </c>
      <c r="AV224" s="60">
        <f t="shared" si="568"/>
        <v>0</v>
      </c>
      <c r="AW224" s="60">
        <f t="shared" si="569"/>
        <v>0</v>
      </c>
      <c r="AX224" s="60">
        <f t="shared" si="570"/>
        <v>0</v>
      </c>
    </row>
    <row r="225" spans="1:50" x14ac:dyDescent="0.25">
      <c r="A225" s="18" t="s">
        <v>208</v>
      </c>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row>
    <row r="226" spans="1:50" x14ac:dyDescent="0.25">
      <c r="A226" s="44" t="str">
        <f t="shared" ref="A226:A241" si="571">C226&amp;"_"&amp;E226</f>
        <v>EF_NH3_storage_solid_Dairy cattle</v>
      </c>
      <c r="B226" s="2" t="s">
        <v>49</v>
      </c>
      <c r="C226" s="2" t="s">
        <v>207</v>
      </c>
      <c r="D226" s="2" t="s">
        <v>252</v>
      </c>
      <c r="E226" s="2" t="s">
        <v>75</v>
      </c>
      <c r="F226" s="2" t="s">
        <v>366</v>
      </c>
      <c r="G226" s="2"/>
      <c r="H226" s="2" t="s">
        <v>679</v>
      </c>
      <c r="I226" s="12" t="s">
        <v>618</v>
      </c>
      <c r="J226" s="60">
        <v>0.32</v>
      </c>
      <c r="K226" s="60">
        <f t="shared" ref="K226:K241" si="572">J226</f>
        <v>0.32</v>
      </c>
      <c r="L226" s="60">
        <f t="shared" ref="L226:L241" si="573">K226</f>
        <v>0.32</v>
      </c>
      <c r="M226" s="60">
        <f t="shared" ref="M226:M241" si="574">L226</f>
        <v>0.32</v>
      </c>
      <c r="N226" s="60">
        <f t="shared" ref="N226:N241" si="575">M226</f>
        <v>0.32</v>
      </c>
      <c r="O226" s="60">
        <f t="shared" ref="O226:O241" si="576">N226</f>
        <v>0.32</v>
      </c>
      <c r="P226" s="60">
        <f t="shared" ref="P226:P241" si="577">O226</f>
        <v>0.32</v>
      </c>
      <c r="Q226" s="60">
        <f t="shared" ref="Q226:Q241" si="578">P226</f>
        <v>0.32</v>
      </c>
      <c r="R226" s="60">
        <f t="shared" ref="R226:R241" si="579">Q226</f>
        <v>0.32</v>
      </c>
      <c r="S226" s="60">
        <f t="shared" ref="S226:S241" si="580">R226</f>
        <v>0.32</v>
      </c>
      <c r="T226" s="60">
        <f t="shared" ref="T226:T241" si="581">S226</f>
        <v>0.32</v>
      </c>
      <c r="U226" s="60">
        <f t="shared" ref="U226:U241" si="582">T226</f>
        <v>0.32</v>
      </c>
      <c r="V226" s="60">
        <f t="shared" ref="V226:V241" si="583">U226</f>
        <v>0.32</v>
      </c>
      <c r="W226" s="60">
        <f t="shared" ref="W226:W241" si="584">V226</f>
        <v>0.32</v>
      </c>
      <c r="X226" s="60">
        <f t="shared" ref="X226:X241" si="585">W226</f>
        <v>0.32</v>
      </c>
      <c r="Y226" s="60">
        <f t="shared" ref="Y226:Y241" si="586">X226</f>
        <v>0.32</v>
      </c>
      <c r="Z226" s="60">
        <f t="shared" ref="Z226:Z241" si="587">Y226</f>
        <v>0.32</v>
      </c>
      <c r="AA226" s="60">
        <f t="shared" ref="AA226:AA241" si="588">Z226</f>
        <v>0.32</v>
      </c>
      <c r="AB226" s="60">
        <f t="shared" ref="AB226:AB241" si="589">AA226</f>
        <v>0.32</v>
      </c>
      <c r="AC226" s="60">
        <f t="shared" ref="AC226:AC241" si="590">AB226</f>
        <v>0.32</v>
      </c>
      <c r="AD226" s="60">
        <f t="shared" ref="AD226:AD241" si="591">AC226</f>
        <v>0.32</v>
      </c>
      <c r="AE226" s="60">
        <f t="shared" ref="AE226:AE241" si="592">AD226</f>
        <v>0.32</v>
      </c>
      <c r="AF226" s="60">
        <f t="shared" ref="AF226:AF241" si="593">AE226</f>
        <v>0.32</v>
      </c>
      <c r="AG226" s="60">
        <f t="shared" ref="AG226:AG241" si="594">AF226</f>
        <v>0.32</v>
      </c>
      <c r="AH226" s="60">
        <f t="shared" ref="AH226:AH241" si="595">AG226</f>
        <v>0.32</v>
      </c>
      <c r="AI226" s="60">
        <f t="shared" ref="AI226:AI241" si="596">AH226</f>
        <v>0.32</v>
      </c>
      <c r="AJ226" s="60">
        <f t="shared" ref="AJ226:AJ241" si="597">AI226</f>
        <v>0.32</v>
      </c>
      <c r="AK226" s="60">
        <f t="shared" ref="AK226:AK241" si="598">AJ226</f>
        <v>0.32</v>
      </c>
      <c r="AL226" s="60">
        <f t="shared" ref="AL226:AL241" si="599">AK226</f>
        <v>0.32</v>
      </c>
      <c r="AM226" s="60">
        <f t="shared" ref="AM226:AM241" si="600">AL226</f>
        <v>0.32</v>
      </c>
      <c r="AN226" s="60">
        <f t="shared" ref="AN226:AN241" si="601">AM226</f>
        <v>0.32</v>
      </c>
      <c r="AO226" s="60">
        <f t="shared" ref="AO226:AO241" si="602">AN226</f>
        <v>0.32</v>
      </c>
      <c r="AP226" s="60">
        <f t="shared" ref="AP226:AP241" si="603">AO226</f>
        <v>0.32</v>
      </c>
      <c r="AQ226" s="60">
        <f t="shared" ref="AQ226:AQ241" si="604">AP226</f>
        <v>0.32</v>
      </c>
      <c r="AR226" s="60">
        <f t="shared" ref="AR226:AR241" si="605">AQ226</f>
        <v>0.32</v>
      </c>
      <c r="AS226" s="60">
        <f t="shared" ref="AS226:AS241" si="606">AR226</f>
        <v>0.32</v>
      </c>
      <c r="AT226" s="60">
        <f t="shared" ref="AT226:AT241" si="607">AS226</f>
        <v>0.32</v>
      </c>
      <c r="AU226" s="60">
        <f t="shared" ref="AU226:AU241" si="608">AT226</f>
        <v>0.32</v>
      </c>
      <c r="AV226" s="60">
        <f t="shared" ref="AV226:AV241" si="609">AU226</f>
        <v>0.32</v>
      </c>
      <c r="AW226" s="60">
        <f t="shared" ref="AW226:AW241" si="610">AV226</f>
        <v>0.32</v>
      </c>
      <c r="AX226" s="60">
        <f t="shared" ref="AX226:AX241" si="611">AW226</f>
        <v>0.32</v>
      </c>
    </row>
    <row r="227" spans="1:50" x14ac:dyDescent="0.25">
      <c r="A227" s="44" t="str">
        <f t="shared" si="571"/>
        <v>EF_NH3_storage_solid_Non-dairy cattle</v>
      </c>
      <c r="B227" s="2" t="s">
        <v>49</v>
      </c>
      <c r="C227" s="2" t="s">
        <v>207</v>
      </c>
      <c r="D227" s="2" t="s">
        <v>252</v>
      </c>
      <c r="E227" s="2" t="s">
        <v>77</v>
      </c>
      <c r="F227" s="2" t="s">
        <v>366</v>
      </c>
      <c r="G227" s="2"/>
      <c r="H227" s="2" t="s">
        <v>679</v>
      </c>
      <c r="I227" s="35"/>
      <c r="J227" s="60">
        <v>0.32</v>
      </c>
      <c r="K227" s="60">
        <f t="shared" si="572"/>
        <v>0.32</v>
      </c>
      <c r="L227" s="60">
        <f t="shared" si="573"/>
        <v>0.32</v>
      </c>
      <c r="M227" s="60">
        <f t="shared" si="574"/>
        <v>0.32</v>
      </c>
      <c r="N227" s="60">
        <f t="shared" si="575"/>
        <v>0.32</v>
      </c>
      <c r="O227" s="60">
        <f t="shared" si="576"/>
        <v>0.32</v>
      </c>
      <c r="P227" s="60">
        <f t="shared" si="577"/>
        <v>0.32</v>
      </c>
      <c r="Q227" s="60">
        <f t="shared" si="578"/>
        <v>0.32</v>
      </c>
      <c r="R227" s="60">
        <f t="shared" si="579"/>
        <v>0.32</v>
      </c>
      <c r="S227" s="60">
        <f t="shared" si="580"/>
        <v>0.32</v>
      </c>
      <c r="T227" s="60">
        <f t="shared" si="581"/>
        <v>0.32</v>
      </c>
      <c r="U227" s="60">
        <f t="shared" si="582"/>
        <v>0.32</v>
      </c>
      <c r="V227" s="60">
        <f t="shared" si="583"/>
        <v>0.32</v>
      </c>
      <c r="W227" s="60">
        <f t="shared" si="584"/>
        <v>0.32</v>
      </c>
      <c r="X227" s="60">
        <f t="shared" si="585"/>
        <v>0.32</v>
      </c>
      <c r="Y227" s="60">
        <f t="shared" si="586"/>
        <v>0.32</v>
      </c>
      <c r="Z227" s="60">
        <f t="shared" si="587"/>
        <v>0.32</v>
      </c>
      <c r="AA227" s="60">
        <f t="shared" si="588"/>
        <v>0.32</v>
      </c>
      <c r="AB227" s="60">
        <f t="shared" si="589"/>
        <v>0.32</v>
      </c>
      <c r="AC227" s="60">
        <f t="shared" si="590"/>
        <v>0.32</v>
      </c>
      <c r="AD227" s="60">
        <f t="shared" si="591"/>
        <v>0.32</v>
      </c>
      <c r="AE227" s="60">
        <f t="shared" si="592"/>
        <v>0.32</v>
      </c>
      <c r="AF227" s="60">
        <f t="shared" si="593"/>
        <v>0.32</v>
      </c>
      <c r="AG227" s="60">
        <f t="shared" si="594"/>
        <v>0.32</v>
      </c>
      <c r="AH227" s="60">
        <f t="shared" si="595"/>
        <v>0.32</v>
      </c>
      <c r="AI227" s="60">
        <f t="shared" si="596"/>
        <v>0.32</v>
      </c>
      <c r="AJ227" s="60">
        <f t="shared" si="597"/>
        <v>0.32</v>
      </c>
      <c r="AK227" s="60">
        <f t="shared" si="598"/>
        <v>0.32</v>
      </c>
      <c r="AL227" s="60">
        <f t="shared" si="599"/>
        <v>0.32</v>
      </c>
      <c r="AM227" s="60">
        <f t="shared" si="600"/>
        <v>0.32</v>
      </c>
      <c r="AN227" s="60">
        <f t="shared" si="601"/>
        <v>0.32</v>
      </c>
      <c r="AO227" s="60">
        <f t="shared" si="602"/>
        <v>0.32</v>
      </c>
      <c r="AP227" s="60">
        <f t="shared" si="603"/>
        <v>0.32</v>
      </c>
      <c r="AQ227" s="60">
        <f t="shared" si="604"/>
        <v>0.32</v>
      </c>
      <c r="AR227" s="60">
        <f t="shared" si="605"/>
        <v>0.32</v>
      </c>
      <c r="AS227" s="60">
        <f t="shared" si="606"/>
        <v>0.32</v>
      </c>
      <c r="AT227" s="60">
        <f t="shared" si="607"/>
        <v>0.32</v>
      </c>
      <c r="AU227" s="60">
        <f t="shared" si="608"/>
        <v>0.32</v>
      </c>
      <c r="AV227" s="60">
        <f t="shared" si="609"/>
        <v>0.32</v>
      </c>
      <c r="AW227" s="60">
        <f t="shared" si="610"/>
        <v>0.32</v>
      </c>
      <c r="AX227" s="60">
        <f t="shared" si="611"/>
        <v>0.32</v>
      </c>
    </row>
    <row r="228" spans="1:50" x14ac:dyDescent="0.25">
      <c r="A228" s="44" t="str">
        <f t="shared" si="571"/>
        <v>EF_NH3_storage_solid_Non-dairy cattle (calves)</v>
      </c>
      <c r="B228" s="2" t="s">
        <v>49</v>
      </c>
      <c r="C228" s="2" t="s">
        <v>207</v>
      </c>
      <c r="D228" s="2" t="s">
        <v>252</v>
      </c>
      <c r="E228" s="2" t="s">
        <v>78</v>
      </c>
      <c r="F228" s="2" t="s">
        <v>366</v>
      </c>
      <c r="G228" s="2"/>
      <c r="H228" s="2" t="s">
        <v>682</v>
      </c>
      <c r="I228" s="35"/>
      <c r="J228" s="162">
        <f>J227</f>
        <v>0.32</v>
      </c>
      <c r="K228" s="162">
        <f t="shared" si="572"/>
        <v>0.32</v>
      </c>
      <c r="L228" s="162">
        <f t="shared" si="573"/>
        <v>0.32</v>
      </c>
      <c r="M228" s="162">
        <f t="shared" si="574"/>
        <v>0.32</v>
      </c>
      <c r="N228" s="162">
        <f t="shared" si="575"/>
        <v>0.32</v>
      </c>
      <c r="O228" s="162">
        <f t="shared" si="576"/>
        <v>0.32</v>
      </c>
      <c r="P228" s="162">
        <f t="shared" si="577"/>
        <v>0.32</v>
      </c>
      <c r="Q228" s="162">
        <f t="shared" si="578"/>
        <v>0.32</v>
      </c>
      <c r="R228" s="162">
        <f t="shared" si="579"/>
        <v>0.32</v>
      </c>
      <c r="S228" s="162">
        <f t="shared" si="580"/>
        <v>0.32</v>
      </c>
      <c r="T228" s="162">
        <f t="shared" si="581"/>
        <v>0.32</v>
      </c>
      <c r="U228" s="162">
        <f t="shared" si="582"/>
        <v>0.32</v>
      </c>
      <c r="V228" s="162">
        <f t="shared" si="583"/>
        <v>0.32</v>
      </c>
      <c r="W228" s="162">
        <f t="shared" si="584"/>
        <v>0.32</v>
      </c>
      <c r="X228" s="162">
        <f t="shared" si="585"/>
        <v>0.32</v>
      </c>
      <c r="Y228" s="162">
        <f t="shared" si="586"/>
        <v>0.32</v>
      </c>
      <c r="Z228" s="162">
        <f t="shared" si="587"/>
        <v>0.32</v>
      </c>
      <c r="AA228" s="162">
        <f t="shared" si="588"/>
        <v>0.32</v>
      </c>
      <c r="AB228" s="162">
        <f t="shared" si="589"/>
        <v>0.32</v>
      </c>
      <c r="AC228" s="162">
        <f t="shared" si="590"/>
        <v>0.32</v>
      </c>
      <c r="AD228" s="162">
        <f t="shared" si="591"/>
        <v>0.32</v>
      </c>
      <c r="AE228" s="162">
        <f t="shared" si="592"/>
        <v>0.32</v>
      </c>
      <c r="AF228" s="162">
        <f t="shared" si="593"/>
        <v>0.32</v>
      </c>
      <c r="AG228" s="162">
        <f t="shared" si="594"/>
        <v>0.32</v>
      </c>
      <c r="AH228" s="162">
        <f t="shared" si="595"/>
        <v>0.32</v>
      </c>
      <c r="AI228" s="162">
        <f t="shared" si="596"/>
        <v>0.32</v>
      </c>
      <c r="AJ228" s="162">
        <f t="shared" si="597"/>
        <v>0.32</v>
      </c>
      <c r="AK228" s="162">
        <f t="shared" si="598"/>
        <v>0.32</v>
      </c>
      <c r="AL228" s="162">
        <f t="shared" si="599"/>
        <v>0.32</v>
      </c>
      <c r="AM228" s="162">
        <f t="shared" si="600"/>
        <v>0.32</v>
      </c>
      <c r="AN228" s="162">
        <f t="shared" si="601"/>
        <v>0.32</v>
      </c>
      <c r="AO228" s="162">
        <f t="shared" si="602"/>
        <v>0.32</v>
      </c>
      <c r="AP228" s="162">
        <f t="shared" si="603"/>
        <v>0.32</v>
      </c>
      <c r="AQ228" s="162">
        <f t="shared" si="604"/>
        <v>0.32</v>
      </c>
      <c r="AR228" s="162">
        <f t="shared" si="605"/>
        <v>0.32</v>
      </c>
      <c r="AS228" s="162">
        <f t="shared" si="606"/>
        <v>0.32</v>
      </c>
      <c r="AT228" s="162">
        <f t="shared" si="607"/>
        <v>0.32</v>
      </c>
      <c r="AU228" s="162">
        <f t="shared" si="608"/>
        <v>0.32</v>
      </c>
      <c r="AV228" s="162">
        <f t="shared" si="609"/>
        <v>0.32</v>
      </c>
      <c r="AW228" s="162">
        <f t="shared" si="610"/>
        <v>0.32</v>
      </c>
      <c r="AX228" s="162">
        <f t="shared" si="611"/>
        <v>0.32</v>
      </c>
    </row>
    <row r="229" spans="1:50" x14ac:dyDescent="0.25">
      <c r="A229" s="44" t="str">
        <f t="shared" si="571"/>
        <v>EF_NH3_storage_solid_Sheep</v>
      </c>
      <c r="B229" s="2" t="s">
        <v>49</v>
      </c>
      <c r="C229" s="2" t="s">
        <v>207</v>
      </c>
      <c r="D229" s="2" t="s">
        <v>252</v>
      </c>
      <c r="E229" s="2" t="s">
        <v>79</v>
      </c>
      <c r="F229" s="2" t="s">
        <v>366</v>
      </c>
      <c r="G229" s="2"/>
      <c r="H229" s="2" t="s">
        <v>679</v>
      </c>
      <c r="I229" s="35"/>
      <c r="J229" s="60">
        <v>0.32</v>
      </c>
      <c r="K229" s="60">
        <f t="shared" si="572"/>
        <v>0.32</v>
      </c>
      <c r="L229" s="60">
        <f t="shared" si="573"/>
        <v>0.32</v>
      </c>
      <c r="M229" s="60">
        <f t="shared" si="574"/>
        <v>0.32</v>
      </c>
      <c r="N229" s="60">
        <f t="shared" si="575"/>
        <v>0.32</v>
      </c>
      <c r="O229" s="60">
        <f t="shared" si="576"/>
        <v>0.32</v>
      </c>
      <c r="P229" s="60">
        <f t="shared" si="577"/>
        <v>0.32</v>
      </c>
      <c r="Q229" s="60">
        <f t="shared" si="578"/>
        <v>0.32</v>
      </c>
      <c r="R229" s="60">
        <f t="shared" si="579"/>
        <v>0.32</v>
      </c>
      <c r="S229" s="60">
        <f t="shared" si="580"/>
        <v>0.32</v>
      </c>
      <c r="T229" s="60">
        <f t="shared" si="581"/>
        <v>0.32</v>
      </c>
      <c r="U229" s="60">
        <f t="shared" si="582"/>
        <v>0.32</v>
      </c>
      <c r="V229" s="60">
        <f t="shared" si="583"/>
        <v>0.32</v>
      </c>
      <c r="W229" s="60">
        <f t="shared" si="584"/>
        <v>0.32</v>
      </c>
      <c r="X229" s="60">
        <f t="shared" si="585"/>
        <v>0.32</v>
      </c>
      <c r="Y229" s="60">
        <f t="shared" si="586"/>
        <v>0.32</v>
      </c>
      <c r="Z229" s="60">
        <f t="shared" si="587"/>
        <v>0.32</v>
      </c>
      <c r="AA229" s="60">
        <f t="shared" si="588"/>
        <v>0.32</v>
      </c>
      <c r="AB229" s="60">
        <f t="shared" si="589"/>
        <v>0.32</v>
      </c>
      <c r="AC229" s="60">
        <f t="shared" si="590"/>
        <v>0.32</v>
      </c>
      <c r="AD229" s="60">
        <f t="shared" si="591"/>
        <v>0.32</v>
      </c>
      <c r="AE229" s="60">
        <f t="shared" si="592"/>
        <v>0.32</v>
      </c>
      <c r="AF229" s="60">
        <f t="shared" si="593"/>
        <v>0.32</v>
      </c>
      <c r="AG229" s="60">
        <f t="shared" si="594"/>
        <v>0.32</v>
      </c>
      <c r="AH229" s="60">
        <f t="shared" si="595"/>
        <v>0.32</v>
      </c>
      <c r="AI229" s="60">
        <f t="shared" si="596"/>
        <v>0.32</v>
      </c>
      <c r="AJ229" s="60">
        <f t="shared" si="597"/>
        <v>0.32</v>
      </c>
      <c r="AK229" s="60">
        <f t="shared" si="598"/>
        <v>0.32</v>
      </c>
      <c r="AL229" s="60">
        <f t="shared" si="599"/>
        <v>0.32</v>
      </c>
      <c r="AM229" s="60">
        <f t="shared" si="600"/>
        <v>0.32</v>
      </c>
      <c r="AN229" s="60">
        <f t="shared" si="601"/>
        <v>0.32</v>
      </c>
      <c r="AO229" s="60">
        <f t="shared" si="602"/>
        <v>0.32</v>
      </c>
      <c r="AP229" s="60">
        <f t="shared" si="603"/>
        <v>0.32</v>
      </c>
      <c r="AQ229" s="60">
        <f t="shared" si="604"/>
        <v>0.32</v>
      </c>
      <c r="AR229" s="60">
        <f t="shared" si="605"/>
        <v>0.32</v>
      </c>
      <c r="AS229" s="60">
        <f t="shared" si="606"/>
        <v>0.32</v>
      </c>
      <c r="AT229" s="60">
        <f t="shared" si="607"/>
        <v>0.32</v>
      </c>
      <c r="AU229" s="60">
        <f t="shared" si="608"/>
        <v>0.32</v>
      </c>
      <c r="AV229" s="60">
        <f t="shared" si="609"/>
        <v>0.32</v>
      </c>
      <c r="AW229" s="60">
        <f t="shared" si="610"/>
        <v>0.32</v>
      </c>
      <c r="AX229" s="60">
        <f t="shared" si="611"/>
        <v>0.32</v>
      </c>
    </row>
    <row r="230" spans="1:50" x14ac:dyDescent="0.25">
      <c r="A230" s="44" t="str">
        <f t="shared" si="571"/>
        <v>EF_NH3_storage_solid_Swine (finishing pigs)</v>
      </c>
      <c r="B230" s="2" t="s">
        <v>49</v>
      </c>
      <c r="C230" s="2" t="s">
        <v>207</v>
      </c>
      <c r="D230" s="2" t="s">
        <v>252</v>
      </c>
      <c r="E230" s="2" t="s">
        <v>538</v>
      </c>
      <c r="F230" s="2" t="s">
        <v>366</v>
      </c>
      <c r="G230" s="2"/>
      <c r="H230" s="2" t="s">
        <v>679</v>
      </c>
      <c r="I230" s="35"/>
      <c r="J230" s="60">
        <v>0.28999999999999998</v>
      </c>
      <c r="K230" s="60">
        <f t="shared" si="572"/>
        <v>0.28999999999999998</v>
      </c>
      <c r="L230" s="60">
        <f t="shared" si="573"/>
        <v>0.28999999999999998</v>
      </c>
      <c r="M230" s="60">
        <f t="shared" si="574"/>
        <v>0.28999999999999998</v>
      </c>
      <c r="N230" s="60">
        <f t="shared" si="575"/>
        <v>0.28999999999999998</v>
      </c>
      <c r="O230" s="60">
        <f t="shared" si="576"/>
        <v>0.28999999999999998</v>
      </c>
      <c r="P230" s="60">
        <f t="shared" si="577"/>
        <v>0.28999999999999998</v>
      </c>
      <c r="Q230" s="60">
        <f t="shared" si="578"/>
        <v>0.28999999999999998</v>
      </c>
      <c r="R230" s="60">
        <f t="shared" si="579"/>
        <v>0.28999999999999998</v>
      </c>
      <c r="S230" s="60">
        <f t="shared" si="580"/>
        <v>0.28999999999999998</v>
      </c>
      <c r="T230" s="60">
        <f t="shared" si="581"/>
        <v>0.28999999999999998</v>
      </c>
      <c r="U230" s="60">
        <f t="shared" si="582"/>
        <v>0.28999999999999998</v>
      </c>
      <c r="V230" s="60">
        <f t="shared" si="583"/>
        <v>0.28999999999999998</v>
      </c>
      <c r="W230" s="60">
        <f t="shared" si="584"/>
        <v>0.28999999999999998</v>
      </c>
      <c r="X230" s="60">
        <f t="shared" si="585"/>
        <v>0.28999999999999998</v>
      </c>
      <c r="Y230" s="60">
        <f t="shared" si="586"/>
        <v>0.28999999999999998</v>
      </c>
      <c r="Z230" s="60">
        <f t="shared" si="587"/>
        <v>0.28999999999999998</v>
      </c>
      <c r="AA230" s="60">
        <f t="shared" si="588"/>
        <v>0.28999999999999998</v>
      </c>
      <c r="AB230" s="60">
        <f t="shared" si="589"/>
        <v>0.28999999999999998</v>
      </c>
      <c r="AC230" s="60">
        <f t="shared" si="590"/>
        <v>0.28999999999999998</v>
      </c>
      <c r="AD230" s="60">
        <f t="shared" si="591"/>
        <v>0.28999999999999998</v>
      </c>
      <c r="AE230" s="60">
        <f t="shared" si="592"/>
        <v>0.28999999999999998</v>
      </c>
      <c r="AF230" s="60">
        <f t="shared" si="593"/>
        <v>0.28999999999999998</v>
      </c>
      <c r="AG230" s="60">
        <f t="shared" si="594"/>
        <v>0.28999999999999998</v>
      </c>
      <c r="AH230" s="60">
        <f t="shared" si="595"/>
        <v>0.28999999999999998</v>
      </c>
      <c r="AI230" s="60">
        <f t="shared" si="596"/>
        <v>0.28999999999999998</v>
      </c>
      <c r="AJ230" s="60">
        <f t="shared" si="597"/>
        <v>0.28999999999999998</v>
      </c>
      <c r="AK230" s="60">
        <f t="shared" si="598"/>
        <v>0.28999999999999998</v>
      </c>
      <c r="AL230" s="60">
        <f t="shared" si="599"/>
        <v>0.28999999999999998</v>
      </c>
      <c r="AM230" s="60">
        <f t="shared" si="600"/>
        <v>0.28999999999999998</v>
      </c>
      <c r="AN230" s="60">
        <f t="shared" si="601"/>
        <v>0.28999999999999998</v>
      </c>
      <c r="AO230" s="60">
        <f t="shared" si="602"/>
        <v>0.28999999999999998</v>
      </c>
      <c r="AP230" s="60">
        <f t="shared" si="603"/>
        <v>0.28999999999999998</v>
      </c>
      <c r="AQ230" s="60">
        <f t="shared" si="604"/>
        <v>0.28999999999999998</v>
      </c>
      <c r="AR230" s="60">
        <f t="shared" si="605"/>
        <v>0.28999999999999998</v>
      </c>
      <c r="AS230" s="60">
        <f t="shared" si="606"/>
        <v>0.28999999999999998</v>
      </c>
      <c r="AT230" s="60">
        <f t="shared" si="607"/>
        <v>0.28999999999999998</v>
      </c>
      <c r="AU230" s="60">
        <f t="shared" si="608"/>
        <v>0.28999999999999998</v>
      </c>
      <c r="AV230" s="60">
        <f t="shared" si="609"/>
        <v>0.28999999999999998</v>
      </c>
      <c r="AW230" s="60">
        <f t="shared" si="610"/>
        <v>0.28999999999999998</v>
      </c>
      <c r="AX230" s="60">
        <f t="shared" si="611"/>
        <v>0.28999999999999998</v>
      </c>
    </row>
    <row r="231" spans="1:50" x14ac:dyDescent="0.25">
      <c r="A231" s="44" t="str">
        <f t="shared" si="571"/>
        <v>EF_NH3_storage_solid_Swine (sows)</v>
      </c>
      <c r="B231" s="2" t="s">
        <v>49</v>
      </c>
      <c r="C231" s="2" t="s">
        <v>207</v>
      </c>
      <c r="D231" s="2" t="s">
        <v>252</v>
      </c>
      <c r="E231" s="2" t="s">
        <v>145</v>
      </c>
      <c r="F231" s="2" t="s">
        <v>366</v>
      </c>
      <c r="G231" s="2"/>
      <c r="H231" s="2" t="s">
        <v>679</v>
      </c>
      <c r="I231" s="35"/>
      <c r="J231" s="60">
        <v>0.28999999999999998</v>
      </c>
      <c r="K231" s="60">
        <f t="shared" si="572"/>
        <v>0.28999999999999998</v>
      </c>
      <c r="L231" s="60">
        <f t="shared" si="573"/>
        <v>0.28999999999999998</v>
      </c>
      <c r="M231" s="60">
        <f t="shared" si="574"/>
        <v>0.28999999999999998</v>
      </c>
      <c r="N231" s="60">
        <f t="shared" si="575"/>
        <v>0.28999999999999998</v>
      </c>
      <c r="O231" s="60">
        <f t="shared" si="576"/>
        <v>0.28999999999999998</v>
      </c>
      <c r="P231" s="60">
        <f t="shared" si="577"/>
        <v>0.28999999999999998</v>
      </c>
      <c r="Q231" s="60">
        <f t="shared" si="578"/>
        <v>0.28999999999999998</v>
      </c>
      <c r="R231" s="60">
        <f t="shared" si="579"/>
        <v>0.28999999999999998</v>
      </c>
      <c r="S231" s="60">
        <f t="shared" si="580"/>
        <v>0.28999999999999998</v>
      </c>
      <c r="T231" s="60">
        <f t="shared" si="581"/>
        <v>0.28999999999999998</v>
      </c>
      <c r="U231" s="60">
        <f t="shared" si="582"/>
        <v>0.28999999999999998</v>
      </c>
      <c r="V231" s="60">
        <f t="shared" si="583"/>
        <v>0.28999999999999998</v>
      </c>
      <c r="W231" s="60">
        <f t="shared" si="584"/>
        <v>0.28999999999999998</v>
      </c>
      <c r="X231" s="60">
        <f t="shared" si="585"/>
        <v>0.28999999999999998</v>
      </c>
      <c r="Y231" s="60">
        <f t="shared" si="586"/>
        <v>0.28999999999999998</v>
      </c>
      <c r="Z231" s="60">
        <f t="shared" si="587"/>
        <v>0.28999999999999998</v>
      </c>
      <c r="AA231" s="60">
        <f t="shared" si="588"/>
        <v>0.28999999999999998</v>
      </c>
      <c r="AB231" s="60">
        <f t="shared" si="589"/>
        <v>0.28999999999999998</v>
      </c>
      <c r="AC231" s="60">
        <f t="shared" si="590"/>
        <v>0.28999999999999998</v>
      </c>
      <c r="AD231" s="60">
        <f t="shared" si="591"/>
        <v>0.28999999999999998</v>
      </c>
      <c r="AE231" s="60">
        <f t="shared" si="592"/>
        <v>0.28999999999999998</v>
      </c>
      <c r="AF231" s="60">
        <f t="shared" si="593"/>
        <v>0.28999999999999998</v>
      </c>
      <c r="AG231" s="60">
        <f t="shared" si="594"/>
        <v>0.28999999999999998</v>
      </c>
      <c r="AH231" s="60">
        <f t="shared" si="595"/>
        <v>0.28999999999999998</v>
      </c>
      <c r="AI231" s="60">
        <f t="shared" si="596"/>
        <v>0.28999999999999998</v>
      </c>
      <c r="AJ231" s="60">
        <f t="shared" si="597"/>
        <v>0.28999999999999998</v>
      </c>
      <c r="AK231" s="60">
        <f t="shared" si="598"/>
        <v>0.28999999999999998</v>
      </c>
      <c r="AL231" s="60">
        <f t="shared" si="599"/>
        <v>0.28999999999999998</v>
      </c>
      <c r="AM231" s="60">
        <f t="shared" si="600"/>
        <v>0.28999999999999998</v>
      </c>
      <c r="AN231" s="60">
        <f t="shared" si="601"/>
        <v>0.28999999999999998</v>
      </c>
      <c r="AO231" s="60">
        <f t="shared" si="602"/>
        <v>0.28999999999999998</v>
      </c>
      <c r="AP231" s="60">
        <f t="shared" si="603"/>
        <v>0.28999999999999998</v>
      </c>
      <c r="AQ231" s="60">
        <f t="shared" si="604"/>
        <v>0.28999999999999998</v>
      </c>
      <c r="AR231" s="60">
        <f t="shared" si="605"/>
        <v>0.28999999999999998</v>
      </c>
      <c r="AS231" s="60">
        <f t="shared" si="606"/>
        <v>0.28999999999999998</v>
      </c>
      <c r="AT231" s="60">
        <f t="shared" si="607"/>
        <v>0.28999999999999998</v>
      </c>
      <c r="AU231" s="60">
        <f t="shared" si="608"/>
        <v>0.28999999999999998</v>
      </c>
      <c r="AV231" s="60">
        <f t="shared" si="609"/>
        <v>0.28999999999999998</v>
      </c>
      <c r="AW231" s="60">
        <f t="shared" si="610"/>
        <v>0.28999999999999998</v>
      </c>
      <c r="AX231" s="60">
        <f t="shared" si="611"/>
        <v>0.28999999999999998</v>
      </c>
    </row>
    <row r="232" spans="1:50" x14ac:dyDescent="0.25">
      <c r="A232" s="44" t="str">
        <f t="shared" si="571"/>
        <v>EF_NH3_storage_solid_Buffalo</v>
      </c>
      <c r="B232" s="2" t="s">
        <v>49</v>
      </c>
      <c r="C232" s="2" t="s">
        <v>207</v>
      </c>
      <c r="D232" s="2" t="s">
        <v>252</v>
      </c>
      <c r="E232" s="2" t="s">
        <v>80</v>
      </c>
      <c r="F232" s="2" t="s">
        <v>366</v>
      </c>
      <c r="G232" s="2"/>
      <c r="H232" s="2" t="s">
        <v>679</v>
      </c>
      <c r="I232" s="35"/>
      <c r="J232" s="60">
        <v>0.17</v>
      </c>
      <c r="K232" s="60">
        <f t="shared" si="572"/>
        <v>0.17</v>
      </c>
      <c r="L232" s="60">
        <f t="shared" si="573"/>
        <v>0.17</v>
      </c>
      <c r="M232" s="60">
        <f t="shared" si="574"/>
        <v>0.17</v>
      </c>
      <c r="N232" s="60">
        <f t="shared" si="575"/>
        <v>0.17</v>
      </c>
      <c r="O232" s="60">
        <f t="shared" si="576"/>
        <v>0.17</v>
      </c>
      <c r="P232" s="60">
        <f t="shared" si="577"/>
        <v>0.17</v>
      </c>
      <c r="Q232" s="60">
        <f t="shared" si="578"/>
        <v>0.17</v>
      </c>
      <c r="R232" s="60">
        <f t="shared" si="579"/>
        <v>0.17</v>
      </c>
      <c r="S232" s="60">
        <f t="shared" si="580"/>
        <v>0.17</v>
      </c>
      <c r="T232" s="60">
        <f t="shared" si="581"/>
        <v>0.17</v>
      </c>
      <c r="U232" s="60">
        <f t="shared" si="582"/>
        <v>0.17</v>
      </c>
      <c r="V232" s="60">
        <f t="shared" si="583"/>
        <v>0.17</v>
      </c>
      <c r="W232" s="60">
        <f t="shared" si="584"/>
        <v>0.17</v>
      </c>
      <c r="X232" s="60">
        <f t="shared" si="585"/>
        <v>0.17</v>
      </c>
      <c r="Y232" s="60">
        <f t="shared" si="586"/>
        <v>0.17</v>
      </c>
      <c r="Z232" s="60">
        <f t="shared" si="587"/>
        <v>0.17</v>
      </c>
      <c r="AA232" s="60">
        <f t="shared" si="588"/>
        <v>0.17</v>
      </c>
      <c r="AB232" s="60">
        <f t="shared" si="589"/>
        <v>0.17</v>
      </c>
      <c r="AC232" s="60">
        <f t="shared" si="590"/>
        <v>0.17</v>
      </c>
      <c r="AD232" s="60">
        <f t="shared" si="591"/>
        <v>0.17</v>
      </c>
      <c r="AE232" s="60">
        <f t="shared" si="592"/>
        <v>0.17</v>
      </c>
      <c r="AF232" s="60">
        <f t="shared" si="593"/>
        <v>0.17</v>
      </c>
      <c r="AG232" s="60">
        <f t="shared" si="594"/>
        <v>0.17</v>
      </c>
      <c r="AH232" s="60">
        <f t="shared" si="595"/>
        <v>0.17</v>
      </c>
      <c r="AI232" s="60">
        <f t="shared" si="596"/>
        <v>0.17</v>
      </c>
      <c r="AJ232" s="60">
        <f t="shared" si="597"/>
        <v>0.17</v>
      </c>
      <c r="AK232" s="60">
        <f t="shared" si="598"/>
        <v>0.17</v>
      </c>
      <c r="AL232" s="60">
        <f t="shared" si="599"/>
        <v>0.17</v>
      </c>
      <c r="AM232" s="60">
        <f t="shared" si="600"/>
        <v>0.17</v>
      </c>
      <c r="AN232" s="60">
        <f t="shared" si="601"/>
        <v>0.17</v>
      </c>
      <c r="AO232" s="60">
        <f t="shared" si="602"/>
        <v>0.17</v>
      </c>
      <c r="AP232" s="60">
        <f t="shared" si="603"/>
        <v>0.17</v>
      </c>
      <c r="AQ232" s="60">
        <f t="shared" si="604"/>
        <v>0.17</v>
      </c>
      <c r="AR232" s="60">
        <f t="shared" si="605"/>
        <v>0.17</v>
      </c>
      <c r="AS232" s="60">
        <f t="shared" si="606"/>
        <v>0.17</v>
      </c>
      <c r="AT232" s="60">
        <f t="shared" si="607"/>
        <v>0.17</v>
      </c>
      <c r="AU232" s="60">
        <f t="shared" si="608"/>
        <v>0.17</v>
      </c>
      <c r="AV232" s="60">
        <f t="shared" si="609"/>
        <v>0.17</v>
      </c>
      <c r="AW232" s="60">
        <f t="shared" si="610"/>
        <v>0.17</v>
      </c>
      <c r="AX232" s="60">
        <f t="shared" si="611"/>
        <v>0.17</v>
      </c>
    </row>
    <row r="233" spans="1:50" x14ac:dyDescent="0.25">
      <c r="A233" s="44" t="str">
        <f t="shared" si="571"/>
        <v>EF_NH3_storage_solid_Goats</v>
      </c>
      <c r="B233" s="2" t="s">
        <v>49</v>
      </c>
      <c r="C233" s="2" t="s">
        <v>207</v>
      </c>
      <c r="D233" s="2" t="s">
        <v>252</v>
      </c>
      <c r="E233" s="2" t="s">
        <v>81</v>
      </c>
      <c r="F233" s="2" t="s">
        <v>366</v>
      </c>
      <c r="G233" s="2"/>
      <c r="H233" s="2" t="s">
        <v>679</v>
      </c>
      <c r="I233" s="35"/>
      <c r="J233" s="60">
        <v>0.28000000000000003</v>
      </c>
      <c r="K233" s="60">
        <f t="shared" si="572"/>
        <v>0.28000000000000003</v>
      </c>
      <c r="L233" s="60">
        <f t="shared" si="573"/>
        <v>0.28000000000000003</v>
      </c>
      <c r="M233" s="60">
        <f t="shared" si="574"/>
        <v>0.28000000000000003</v>
      </c>
      <c r="N233" s="60">
        <f t="shared" si="575"/>
        <v>0.28000000000000003</v>
      </c>
      <c r="O233" s="60">
        <f t="shared" si="576"/>
        <v>0.28000000000000003</v>
      </c>
      <c r="P233" s="60">
        <f t="shared" si="577"/>
        <v>0.28000000000000003</v>
      </c>
      <c r="Q233" s="60">
        <f t="shared" si="578"/>
        <v>0.28000000000000003</v>
      </c>
      <c r="R233" s="60">
        <f t="shared" si="579"/>
        <v>0.28000000000000003</v>
      </c>
      <c r="S233" s="60">
        <f t="shared" si="580"/>
        <v>0.28000000000000003</v>
      </c>
      <c r="T233" s="60">
        <f t="shared" si="581"/>
        <v>0.28000000000000003</v>
      </c>
      <c r="U233" s="60">
        <f t="shared" si="582"/>
        <v>0.28000000000000003</v>
      </c>
      <c r="V233" s="60">
        <f t="shared" si="583"/>
        <v>0.28000000000000003</v>
      </c>
      <c r="W233" s="60">
        <f t="shared" si="584"/>
        <v>0.28000000000000003</v>
      </c>
      <c r="X233" s="60">
        <f t="shared" si="585"/>
        <v>0.28000000000000003</v>
      </c>
      <c r="Y233" s="60">
        <f t="shared" si="586"/>
        <v>0.28000000000000003</v>
      </c>
      <c r="Z233" s="60">
        <f t="shared" si="587"/>
        <v>0.28000000000000003</v>
      </c>
      <c r="AA233" s="60">
        <f t="shared" si="588"/>
        <v>0.28000000000000003</v>
      </c>
      <c r="AB233" s="60">
        <f t="shared" si="589"/>
        <v>0.28000000000000003</v>
      </c>
      <c r="AC233" s="60">
        <f t="shared" si="590"/>
        <v>0.28000000000000003</v>
      </c>
      <c r="AD233" s="60">
        <f t="shared" si="591"/>
        <v>0.28000000000000003</v>
      </c>
      <c r="AE233" s="60">
        <f t="shared" si="592"/>
        <v>0.28000000000000003</v>
      </c>
      <c r="AF233" s="60">
        <f t="shared" si="593"/>
        <v>0.28000000000000003</v>
      </c>
      <c r="AG233" s="60">
        <f t="shared" si="594"/>
        <v>0.28000000000000003</v>
      </c>
      <c r="AH233" s="60">
        <f t="shared" si="595"/>
        <v>0.28000000000000003</v>
      </c>
      <c r="AI233" s="60">
        <f t="shared" si="596"/>
        <v>0.28000000000000003</v>
      </c>
      <c r="AJ233" s="60">
        <f t="shared" si="597"/>
        <v>0.28000000000000003</v>
      </c>
      <c r="AK233" s="60">
        <f t="shared" si="598"/>
        <v>0.28000000000000003</v>
      </c>
      <c r="AL233" s="60">
        <f t="shared" si="599"/>
        <v>0.28000000000000003</v>
      </c>
      <c r="AM233" s="60">
        <f t="shared" si="600"/>
        <v>0.28000000000000003</v>
      </c>
      <c r="AN233" s="60">
        <f t="shared" si="601"/>
        <v>0.28000000000000003</v>
      </c>
      <c r="AO233" s="60">
        <f t="shared" si="602"/>
        <v>0.28000000000000003</v>
      </c>
      <c r="AP233" s="60">
        <f t="shared" si="603"/>
        <v>0.28000000000000003</v>
      </c>
      <c r="AQ233" s="60">
        <f t="shared" si="604"/>
        <v>0.28000000000000003</v>
      </c>
      <c r="AR233" s="60">
        <f t="shared" si="605"/>
        <v>0.28000000000000003</v>
      </c>
      <c r="AS233" s="60">
        <f t="shared" si="606"/>
        <v>0.28000000000000003</v>
      </c>
      <c r="AT233" s="60">
        <f t="shared" si="607"/>
        <v>0.28000000000000003</v>
      </c>
      <c r="AU233" s="60">
        <f t="shared" si="608"/>
        <v>0.28000000000000003</v>
      </c>
      <c r="AV233" s="60">
        <f t="shared" si="609"/>
        <v>0.28000000000000003</v>
      </c>
      <c r="AW233" s="60">
        <f t="shared" si="610"/>
        <v>0.28000000000000003</v>
      </c>
      <c r="AX233" s="60">
        <f t="shared" si="611"/>
        <v>0.28000000000000003</v>
      </c>
    </row>
    <row r="234" spans="1:50" x14ac:dyDescent="0.25">
      <c r="A234" s="44" t="str">
        <f t="shared" si="571"/>
        <v>EF_NH3_storage_solid_Horses</v>
      </c>
      <c r="B234" s="2" t="s">
        <v>49</v>
      </c>
      <c r="C234" s="2" t="s">
        <v>207</v>
      </c>
      <c r="D234" s="2" t="s">
        <v>252</v>
      </c>
      <c r="E234" s="2" t="s">
        <v>82</v>
      </c>
      <c r="F234" s="2" t="s">
        <v>366</v>
      </c>
      <c r="G234" s="2"/>
      <c r="H234" s="2" t="s">
        <v>679</v>
      </c>
      <c r="I234" s="35"/>
      <c r="J234" s="60">
        <v>0.35</v>
      </c>
      <c r="K234" s="60">
        <f t="shared" si="572"/>
        <v>0.35</v>
      </c>
      <c r="L234" s="60">
        <f t="shared" si="573"/>
        <v>0.35</v>
      </c>
      <c r="M234" s="60">
        <f t="shared" si="574"/>
        <v>0.35</v>
      </c>
      <c r="N234" s="60">
        <f t="shared" si="575"/>
        <v>0.35</v>
      </c>
      <c r="O234" s="60">
        <f t="shared" si="576"/>
        <v>0.35</v>
      </c>
      <c r="P234" s="60">
        <f t="shared" si="577"/>
        <v>0.35</v>
      </c>
      <c r="Q234" s="60">
        <f t="shared" si="578"/>
        <v>0.35</v>
      </c>
      <c r="R234" s="60">
        <f t="shared" si="579"/>
        <v>0.35</v>
      </c>
      <c r="S234" s="60">
        <f t="shared" si="580"/>
        <v>0.35</v>
      </c>
      <c r="T234" s="60">
        <f t="shared" si="581"/>
        <v>0.35</v>
      </c>
      <c r="U234" s="60">
        <f t="shared" si="582"/>
        <v>0.35</v>
      </c>
      <c r="V234" s="60">
        <f t="shared" si="583"/>
        <v>0.35</v>
      </c>
      <c r="W234" s="60">
        <f t="shared" si="584"/>
        <v>0.35</v>
      </c>
      <c r="X234" s="60">
        <f t="shared" si="585"/>
        <v>0.35</v>
      </c>
      <c r="Y234" s="60">
        <f t="shared" si="586"/>
        <v>0.35</v>
      </c>
      <c r="Z234" s="60">
        <f t="shared" si="587"/>
        <v>0.35</v>
      </c>
      <c r="AA234" s="60">
        <f t="shared" si="588"/>
        <v>0.35</v>
      </c>
      <c r="AB234" s="60">
        <f t="shared" si="589"/>
        <v>0.35</v>
      </c>
      <c r="AC234" s="60">
        <f t="shared" si="590"/>
        <v>0.35</v>
      </c>
      <c r="AD234" s="60">
        <f t="shared" si="591"/>
        <v>0.35</v>
      </c>
      <c r="AE234" s="60">
        <f t="shared" si="592"/>
        <v>0.35</v>
      </c>
      <c r="AF234" s="60">
        <f t="shared" si="593"/>
        <v>0.35</v>
      </c>
      <c r="AG234" s="60">
        <f t="shared" si="594"/>
        <v>0.35</v>
      </c>
      <c r="AH234" s="60">
        <f t="shared" si="595"/>
        <v>0.35</v>
      </c>
      <c r="AI234" s="60">
        <f t="shared" si="596"/>
        <v>0.35</v>
      </c>
      <c r="AJ234" s="60">
        <f t="shared" si="597"/>
        <v>0.35</v>
      </c>
      <c r="AK234" s="60">
        <f t="shared" si="598"/>
        <v>0.35</v>
      </c>
      <c r="AL234" s="60">
        <f t="shared" si="599"/>
        <v>0.35</v>
      </c>
      <c r="AM234" s="60">
        <f t="shared" si="600"/>
        <v>0.35</v>
      </c>
      <c r="AN234" s="60">
        <f t="shared" si="601"/>
        <v>0.35</v>
      </c>
      <c r="AO234" s="60">
        <f t="shared" si="602"/>
        <v>0.35</v>
      </c>
      <c r="AP234" s="60">
        <f t="shared" si="603"/>
        <v>0.35</v>
      </c>
      <c r="AQ234" s="60">
        <f t="shared" si="604"/>
        <v>0.35</v>
      </c>
      <c r="AR234" s="60">
        <f t="shared" si="605"/>
        <v>0.35</v>
      </c>
      <c r="AS234" s="60">
        <f t="shared" si="606"/>
        <v>0.35</v>
      </c>
      <c r="AT234" s="60">
        <f t="shared" si="607"/>
        <v>0.35</v>
      </c>
      <c r="AU234" s="60">
        <f t="shared" si="608"/>
        <v>0.35</v>
      </c>
      <c r="AV234" s="60">
        <f t="shared" si="609"/>
        <v>0.35</v>
      </c>
      <c r="AW234" s="60">
        <f t="shared" si="610"/>
        <v>0.35</v>
      </c>
      <c r="AX234" s="60">
        <f t="shared" si="611"/>
        <v>0.35</v>
      </c>
    </row>
    <row r="235" spans="1:50" x14ac:dyDescent="0.25">
      <c r="A235" s="44" t="str">
        <f t="shared" si="571"/>
        <v>EF_NH3_storage_solid_Mules and asses</v>
      </c>
      <c r="B235" s="2" t="s">
        <v>49</v>
      </c>
      <c r="C235" s="2" t="s">
        <v>207</v>
      </c>
      <c r="D235" s="2" t="s">
        <v>252</v>
      </c>
      <c r="E235" s="2" t="s">
        <v>83</v>
      </c>
      <c r="F235" s="2" t="s">
        <v>366</v>
      </c>
      <c r="G235" s="2"/>
      <c r="H235" s="2" t="s">
        <v>679</v>
      </c>
      <c r="I235" s="35"/>
      <c r="J235" s="60">
        <v>0.35</v>
      </c>
      <c r="K235" s="60">
        <f t="shared" si="572"/>
        <v>0.35</v>
      </c>
      <c r="L235" s="60">
        <f t="shared" si="573"/>
        <v>0.35</v>
      </c>
      <c r="M235" s="60">
        <f t="shared" si="574"/>
        <v>0.35</v>
      </c>
      <c r="N235" s="60">
        <f t="shared" si="575"/>
        <v>0.35</v>
      </c>
      <c r="O235" s="60">
        <f t="shared" si="576"/>
        <v>0.35</v>
      </c>
      <c r="P235" s="60">
        <f t="shared" si="577"/>
        <v>0.35</v>
      </c>
      <c r="Q235" s="60">
        <f t="shared" si="578"/>
        <v>0.35</v>
      </c>
      <c r="R235" s="60">
        <f t="shared" si="579"/>
        <v>0.35</v>
      </c>
      <c r="S235" s="60">
        <f t="shared" si="580"/>
        <v>0.35</v>
      </c>
      <c r="T235" s="60">
        <f t="shared" si="581"/>
        <v>0.35</v>
      </c>
      <c r="U235" s="60">
        <f t="shared" si="582"/>
        <v>0.35</v>
      </c>
      <c r="V235" s="60">
        <f t="shared" si="583"/>
        <v>0.35</v>
      </c>
      <c r="W235" s="60">
        <f t="shared" si="584"/>
        <v>0.35</v>
      </c>
      <c r="X235" s="60">
        <f t="shared" si="585"/>
        <v>0.35</v>
      </c>
      <c r="Y235" s="60">
        <f t="shared" si="586"/>
        <v>0.35</v>
      </c>
      <c r="Z235" s="60">
        <f t="shared" si="587"/>
        <v>0.35</v>
      </c>
      <c r="AA235" s="60">
        <f t="shared" si="588"/>
        <v>0.35</v>
      </c>
      <c r="AB235" s="60">
        <f t="shared" si="589"/>
        <v>0.35</v>
      </c>
      <c r="AC235" s="60">
        <f t="shared" si="590"/>
        <v>0.35</v>
      </c>
      <c r="AD235" s="60">
        <f t="shared" si="591"/>
        <v>0.35</v>
      </c>
      <c r="AE235" s="60">
        <f t="shared" si="592"/>
        <v>0.35</v>
      </c>
      <c r="AF235" s="60">
        <f t="shared" si="593"/>
        <v>0.35</v>
      </c>
      <c r="AG235" s="60">
        <f t="shared" si="594"/>
        <v>0.35</v>
      </c>
      <c r="AH235" s="60">
        <f t="shared" si="595"/>
        <v>0.35</v>
      </c>
      <c r="AI235" s="60">
        <f t="shared" si="596"/>
        <v>0.35</v>
      </c>
      <c r="AJ235" s="60">
        <f t="shared" si="597"/>
        <v>0.35</v>
      </c>
      <c r="AK235" s="60">
        <f t="shared" si="598"/>
        <v>0.35</v>
      </c>
      <c r="AL235" s="60">
        <f t="shared" si="599"/>
        <v>0.35</v>
      </c>
      <c r="AM235" s="60">
        <f t="shared" si="600"/>
        <v>0.35</v>
      </c>
      <c r="AN235" s="60">
        <f t="shared" si="601"/>
        <v>0.35</v>
      </c>
      <c r="AO235" s="60">
        <f t="shared" si="602"/>
        <v>0.35</v>
      </c>
      <c r="AP235" s="60">
        <f t="shared" si="603"/>
        <v>0.35</v>
      </c>
      <c r="AQ235" s="60">
        <f t="shared" si="604"/>
        <v>0.35</v>
      </c>
      <c r="AR235" s="60">
        <f t="shared" si="605"/>
        <v>0.35</v>
      </c>
      <c r="AS235" s="60">
        <f t="shared" si="606"/>
        <v>0.35</v>
      </c>
      <c r="AT235" s="60">
        <f t="shared" si="607"/>
        <v>0.35</v>
      </c>
      <c r="AU235" s="60">
        <f t="shared" si="608"/>
        <v>0.35</v>
      </c>
      <c r="AV235" s="60">
        <f t="shared" si="609"/>
        <v>0.35</v>
      </c>
      <c r="AW235" s="60">
        <f t="shared" si="610"/>
        <v>0.35</v>
      </c>
      <c r="AX235" s="60">
        <f t="shared" si="611"/>
        <v>0.35</v>
      </c>
    </row>
    <row r="236" spans="1:50" x14ac:dyDescent="0.25">
      <c r="A236" s="44" t="str">
        <f t="shared" si="571"/>
        <v>EF_NH3_storage_solid_Laying hens</v>
      </c>
      <c r="B236" s="2" t="s">
        <v>49</v>
      </c>
      <c r="C236" s="2" t="s">
        <v>207</v>
      </c>
      <c r="D236" s="2" t="s">
        <v>252</v>
      </c>
      <c r="E236" s="2" t="s">
        <v>85</v>
      </c>
      <c r="F236" s="2" t="s">
        <v>366</v>
      </c>
      <c r="G236" s="2"/>
      <c r="H236" s="2" t="s">
        <v>679</v>
      </c>
      <c r="I236" s="35"/>
      <c r="J236" s="60">
        <v>0.08</v>
      </c>
      <c r="K236" s="60">
        <f t="shared" si="572"/>
        <v>0.08</v>
      </c>
      <c r="L236" s="60">
        <f t="shared" si="573"/>
        <v>0.08</v>
      </c>
      <c r="M236" s="60">
        <f t="shared" si="574"/>
        <v>0.08</v>
      </c>
      <c r="N236" s="60">
        <f t="shared" si="575"/>
        <v>0.08</v>
      </c>
      <c r="O236" s="60">
        <f t="shared" si="576"/>
        <v>0.08</v>
      </c>
      <c r="P236" s="60">
        <f t="shared" si="577"/>
        <v>0.08</v>
      </c>
      <c r="Q236" s="60">
        <f t="shared" si="578"/>
        <v>0.08</v>
      </c>
      <c r="R236" s="60">
        <f t="shared" si="579"/>
        <v>0.08</v>
      </c>
      <c r="S236" s="60">
        <f t="shared" si="580"/>
        <v>0.08</v>
      </c>
      <c r="T236" s="60">
        <f t="shared" si="581"/>
        <v>0.08</v>
      </c>
      <c r="U236" s="60">
        <f t="shared" si="582"/>
        <v>0.08</v>
      </c>
      <c r="V236" s="60">
        <f t="shared" si="583"/>
        <v>0.08</v>
      </c>
      <c r="W236" s="60">
        <f t="shared" si="584"/>
        <v>0.08</v>
      </c>
      <c r="X236" s="60">
        <f t="shared" si="585"/>
        <v>0.08</v>
      </c>
      <c r="Y236" s="60">
        <f t="shared" si="586"/>
        <v>0.08</v>
      </c>
      <c r="Z236" s="60">
        <f t="shared" si="587"/>
        <v>0.08</v>
      </c>
      <c r="AA236" s="60">
        <f t="shared" si="588"/>
        <v>0.08</v>
      </c>
      <c r="AB236" s="60">
        <f t="shared" si="589"/>
        <v>0.08</v>
      </c>
      <c r="AC236" s="60">
        <f t="shared" si="590"/>
        <v>0.08</v>
      </c>
      <c r="AD236" s="60">
        <f t="shared" si="591"/>
        <v>0.08</v>
      </c>
      <c r="AE236" s="60">
        <f t="shared" si="592"/>
        <v>0.08</v>
      </c>
      <c r="AF236" s="60">
        <f t="shared" si="593"/>
        <v>0.08</v>
      </c>
      <c r="AG236" s="60">
        <f t="shared" si="594"/>
        <v>0.08</v>
      </c>
      <c r="AH236" s="60">
        <f t="shared" si="595"/>
        <v>0.08</v>
      </c>
      <c r="AI236" s="60">
        <f t="shared" si="596"/>
        <v>0.08</v>
      </c>
      <c r="AJ236" s="60">
        <f t="shared" si="597"/>
        <v>0.08</v>
      </c>
      <c r="AK236" s="60">
        <f t="shared" si="598"/>
        <v>0.08</v>
      </c>
      <c r="AL236" s="60">
        <f t="shared" si="599"/>
        <v>0.08</v>
      </c>
      <c r="AM236" s="60">
        <f t="shared" si="600"/>
        <v>0.08</v>
      </c>
      <c r="AN236" s="60">
        <f t="shared" si="601"/>
        <v>0.08</v>
      </c>
      <c r="AO236" s="60">
        <f t="shared" si="602"/>
        <v>0.08</v>
      </c>
      <c r="AP236" s="60">
        <f t="shared" si="603"/>
        <v>0.08</v>
      </c>
      <c r="AQ236" s="60">
        <f t="shared" si="604"/>
        <v>0.08</v>
      </c>
      <c r="AR236" s="60">
        <f t="shared" si="605"/>
        <v>0.08</v>
      </c>
      <c r="AS236" s="60">
        <f t="shared" si="606"/>
        <v>0.08</v>
      </c>
      <c r="AT236" s="60">
        <f t="shared" si="607"/>
        <v>0.08</v>
      </c>
      <c r="AU236" s="60">
        <f t="shared" si="608"/>
        <v>0.08</v>
      </c>
      <c r="AV236" s="60">
        <f t="shared" si="609"/>
        <v>0.08</v>
      </c>
      <c r="AW236" s="60">
        <f t="shared" si="610"/>
        <v>0.08</v>
      </c>
      <c r="AX236" s="60">
        <f t="shared" si="611"/>
        <v>0.08</v>
      </c>
    </row>
    <row r="237" spans="1:50" x14ac:dyDescent="0.25">
      <c r="A237" s="44" t="str">
        <f t="shared" si="571"/>
        <v>EF_NH3_storage_solid_Broilers</v>
      </c>
      <c r="B237" s="2" t="s">
        <v>49</v>
      </c>
      <c r="C237" s="2" t="s">
        <v>207</v>
      </c>
      <c r="D237" s="2" t="s">
        <v>252</v>
      </c>
      <c r="E237" s="2" t="s">
        <v>84</v>
      </c>
      <c r="F237" s="2" t="s">
        <v>366</v>
      </c>
      <c r="G237" s="2"/>
      <c r="H237" s="2" t="s">
        <v>679</v>
      </c>
      <c r="I237" s="35"/>
      <c r="J237" s="60">
        <v>0.3</v>
      </c>
      <c r="K237" s="60">
        <f t="shared" si="572"/>
        <v>0.3</v>
      </c>
      <c r="L237" s="60">
        <f t="shared" si="573"/>
        <v>0.3</v>
      </c>
      <c r="M237" s="60">
        <f t="shared" si="574"/>
        <v>0.3</v>
      </c>
      <c r="N237" s="60">
        <f t="shared" si="575"/>
        <v>0.3</v>
      </c>
      <c r="O237" s="60">
        <f t="shared" si="576"/>
        <v>0.3</v>
      </c>
      <c r="P237" s="60">
        <f t="shared" si="577"/>
        <v>0.3</v>
      </c>
      <c r="Q237" s="60">
        <f t="shared" si="578"/>
        <v>0.3</v>
      </c>
      <c r="R237" s="60">
        <f t="shared" si="579"/>
        <v>0.3</v>
      </c>
      <c r="S237" s="60">
        <f t="shared" si="580"/>
        <v>0.3</v>
      </c>
      <c r="T237" s="60">
        <f t="shared" si="581"/>
        <v>0.3</v>
      </c>
      <c r="U237" s="60">
        <f t="shared" si="582"/>
        <v>0.3</v>
      </c>
      <c r="V237" s="60">
        <f t="shared" si="583"/>
        <v>0.3</v>
      </c>
      <c r="W237" s="60">
        <f t="shared" si="584"/>
        <v>0.3</v>
      </c>
      <c r="X237" s="60">
        <f t="shared" si="585"/>
        <v>0.3</v>
      </c>
      <c r="Y237" s="60">
        <f t="shared" si="586"/>
        <v>0.3</v>
      </c>
      <c r="Z237" s="60">
        <f t="shared" si="587"/>
        <v>0.3</v>
      </c>
      <c r="AA237" s="60">
        <f t="shared" si="588"/>
        <v>0.3</v>
      </c>
      <c r="AB237" s="60">
        <f t="shared" si="589"/>
        <v>0.3</v>
      </c>
      <c r="AC237" s="60">
        <f t="shared" si="590"/>
        <v>0.3</v>
      </c>
      <c r="AD237" s="60">
        <f t="shared" si="591"/>
        <v>0.3</v>
      </c>
      <c r="AE237" s="60">
        <f t="shared" si="592"/>
        <v>0.3</v>
      </c>
      <c r="AF237" s="60">
        <f t="shared" si="593"/>
        <v>0.3</v>
      </c>
      <c r="AG237" s="60">
        <f t="shared" si="594"/>
        <v>0.3</v>
      </c>
      <c r="AH237" s="60">
        <f t="shared" si="595"/>
        <v>0.3</v>
      </c>
      <c r="AI237" s="60">
        <f t="shared" si="596"/>
        <v>0.3</v>
      </c>
      <c r="AJ237" s="60">
        <f t="shared" si="597"/>
        <v>0.3</v>
      </c>
      <c r="AK237" s="60">
        <f t="shared" si="598"/>
        <v>0.3</v>
      </c>
      <c r="AL237" s="60">
        <f t="shared" si="599"/>
        <v>0.3</v>
      </c>
      <c r="AM237" s="60">
        <f t="shared" si="600"/>
        <v>0.3</v>
      </c>
      <c r="AN237" s="60">
        <f t="shared" si="601"/>
        <v>0.3</v>
      </c>
      <c r="AO237" s="60">
        <f t="shared" si="602"/>
        <v>0.3</v>
      </c>
      <c r="AP237" s="60">
        <f t="shared" si="603"/>
        <v>0.3</v>
      </c>
      <c r="AQ237" s="60">
        <f t="shared" si="604"/>
        <v>0.3</v>
      </c>
      <c r="AR237" s="60">
        <f t="shared" si="605"/>
        <v>0.3</v>
      </c>
      <c r="AS237" s="60">
        <f t="shared" si="606"/>
        <v>0.3</v>
      </c>
      <c r="AT237" s="60">
        <f t="shared" si="607"/>
        <v>0.3</v>
      </c>
      <c r="AU237" s="60">
        <f t="shared" si="608"/>
        <v>0.3</v>
      </c>
      <c r="AV237" s="60">
        <f t="shared" si="609"/>
        <v>0.3</v>
      </c>
      <c r="AW237" s="60">
        <f t="shared" si="610"/>
        <v>0.3</v>
      </c>
      <c r="AX237" s="60">
        <f t="shared" si="611"/>
        <v>0.3</v>
      </c>
    </row>
    <row r="238" spans="1:50" x14ac:dyDescent="0.25">
      <c r="A238" s="44" t="str">
        <f t="shared" si="571"/>
        <v>EF_NH3_storage_solid_Turkeys</v>
      </c>
      <c r="B238" s="2" t="s">
        <v>49</v>
      </c>
      <c r="C238" s="2" t="s">
        <v>207</v>
      </c>
      <c r="D238" s="2" t="s">
        <v>252</v>
      </c>
      <c r="E238" s="2" t="s">
        <v>87</v>
      </c>
      <c r="F238" s="2" t="s">
        <v>366</v>
      </c>
      <c r="G238" s="2"/>
      <c r="H238" s="2" t="s">
        <v>679</v>
      </c>
      <c r="I238" s="35"/>
      <c r="J238" s="60">
        <v>0.24</v>
      </c>
      <c r="K238" s="60">
        <f t="shared" si="572"/>
        <v>0.24</v>
      </c>
      <c r="L238" s="60">
        <f t="shared" si="573"/>
        <v>0.24</v>
      </c>
      <c r="M238" s="60">
        <f t="shared" si="574"/>
        <v>0.24</v>
      </c>
      <c r="N238" s="60">
        <f t="shared" si="575"/>
        <v>0.24</v>
      </c>
      <c r="O238" s="60">
        <f t="shared" si="576"/>
        <v>0.24</v>
      </c>
      <c r="P238" s="60">
        <f t="shared" si="577"/>
        <v>0.24</v>
      </c>
      <c r="Q238" s="60">
        <f t="shared" si="578"/>
        <v>0.24</v>
      </c>
      <c r="R238" s="60">
        <f t="shared" si="579"/>
        <v>0.24</v>
      </c>
      <c r="S238" s="60">
        <f t="shared" si="580"/>
        <v>0.24</v>
      </c>
      <c r="T238" s="60">
        <f t="shared" si="581"/>
        <v>0.24</v>
      </c>
      <c r="U238" s="60">
        <f t="shared" si="582"/>
        <v>0.24</v>
      </c>
      <c r="V238" s="60">
        <f t="shared" si="583"/>
        <v>0.24</v>
      </c>
      <c r="W238" s="60">
        <f t="shared" si="584"/>
        <v>0.24</v>
      </c>
      <c r="X238" s="60">
        <f t="shared" si="585"/>
        <v>0.24</v>
      </c>
      <c r="Y238" s="60">
        <f t="shared" si="586"/>
        <v>0.24</v>
      </c>
      <c r="Z238" s="60">
        <f t="shared" si="587"/>
        <v>0.24</v>
      </c>
      <c r="AA238" s="60">
        <f t="shared" si="588"/>
        <v>0.24</v>
      </c>
      <c r="AB238" s="60">
        <f t="shared" si="589"/>
        <v>0.24</v>
      </c>
      <c r="AC238" s="60">
        <f t="shared" si="590"/>
        <v>0.24</v>
      </c>
      <c r="AD238" s="60">
        <f t="shared" si="591"/>
        <v>0.24</v>
      </c>
      <c r="AE238" s="60">
        <f t="shared" si="592"/>
        <v>0.24</v>
      </c>
      <c r="AF238" s="60">
        <f t="shared" si="593"/>
        <v>0.24</v>
      </c>
      <c r="AG238" s="60">
        <f t="shared" si="594"/>
        <v>0.24</v>
      </c>
      <c r="AH238" s="60">
        <f t="shared" si="595"/>
        <v>0.24</v>
      </c>
      <c r="AI238" s="60">
        <f t="shared" si="596"/>
        <v>0.24</v>
      </c>
      <c r="AJ238" s="60">
        <f t="shared" si="597"/>
        <v>0.24</v>
      </c>
      <c r="AK238" s="60">
        <f t="shared" si="598"/>
        <v>0.24</v>
      </c>
      <c r="AL238" s="60">
        <f t="shared" si="599"/>
        <v>0.24</v>
      </c>
      <c r="AM238" s="60">
        <f t="shared" si="600"/>
        <v>0.24</v>
      </c>
      <c r="AN238" s="60">
        <f t="shared" si="601"/>
        <v>0.24</v>
      </c>
      <c r="AO238" s="60">
        <f t="shared" si="602"/>
        <v>0.24</v>
      </c>
      <c r="AP238" s="60">
        <f t="shared" si="603"/>
        <v>0.24</v>
      </c>
      <c r="AQ238" s="60">
        <f t="shared" si="604"/>
        <v>0.24</v>
      </c>
      <c r="AR238" s="60">
        <f t="shared" si="605"/>
        <v>0.24</v>
      </c>
      <c r="AS238" s="60">
        <f t="shared" si="606"/>
        <v>0.24</v>
      </c>
      <c r="AT238" s="60">
        <f t="shared" si="607"/>
        <v>0.24</v>
      </c>
      <c r="AU238" s="60">
        <f t="shared" si="608"/>
        <v>0.24</v>
      </c>
      <c r="AV238" s="60">
        <f t="shared" si="609"/>
        <v>0.24</v>
      </c>
      <c r="AW238" s="60">
        <f t="shared" si="610"/>
        <v>0.24</v>
      </c>
      <c r="AX238" s="60">
        <f t="shared" si="611"/>
        <v>0.24</v>
      </c>
    </row>
    <row r="239" spans="1:50" x14ac:dyDescent="0.25">
      <c r="A239" s="44" t="str">
        <f t="shared" si="571"/>
        <v>EF_NH3_storage_solid_Other poultry (ducks)</v>
      </c>
      <c r="B239" s="2" t="s">
        <v>49</v>
      </c>
      <c r="C239" s="2" t="s">
        <v>207</v>
      </c>
      <c r="D239" s="2" t="s">
        <v>252</v>
      </c>
      <c r="E239" s="2" t="s">
        <v>90</v>
      </c>
      <c r="F239" s="2" t="s">
        <v>366</v>
      </c>
      <c r="G239" s="2"/>
      <c r="H239" s="2" t="s">
        <v>679</v>
      </c>
      <c r="I239" s="35"/>
      <c r="J239" s="60">
        <v>0.24</v>
      </c>
      <c r="K239" s="60">
        <f t="shared" si="572"/>
        <v>0.24</v>
      </c>
      <c r="L239" s="60">
        <f t="shared" si="573"/>
        <v>0.24</v>
      </c>
      <c r="M239" s="60">
        <f t="shared" si="574"/>
        <v>0.24</v>
      </c>
      <c r="N239" s="60">
        <f t="shared" si="575"/>
        <v>0.24</v>
      </c>
      <c r="O239" s="60">
        <f t="shared" si="576"/>
        <v>0.24</v>
      </c>
      <c r="P239" s="60">
        <f t="shared" si="577"/>
        <v>0.24</v>
      </c>
      <c r="Q239" s="60">
        <f t="shared" si="578"/>
        <v>0.24</v>
      </c>
      <c r="R239" s="60">
        <f t="shared" si="579"/>
        <v>0.24</v>
      </c>
      <c r="S239" s="60">
        <f t="shared" si="580"/>
        <v>0.24</v>
      </c>
      <c r="T239" s="60">
        <f t="shared" si="581"/>
        <v>0.24</v>
      </c>
      <c r="U239" s="60">
        <f t="shared" si="582"/>
        <v>0.24</v>
      </c>
      <c r="V239" s="60">
        <f t="shared" si="583"/>
        <v>0.24</v>
      </c>
      <c r="W239" s="60">
        <f t="shared" si="584"/>
        <v>0.24</v>
      </c>
      <c r="X239" s="60">
        <f t="shared" si="585"/>
        <v>0.24</v>
      </c>
      <c r="Y239" s="60">
        <f t="shared" si="586"/>
        <v>0.24</v>
      </c>
      <c r="Z239" s="60">
        <f t="shared" si="587"/>
        <v>0.24</v>
      </c>
      <c r="AA239" s="60">
        <f t="shared" si="588"/>
        <v>0.24</v>
      </c>
      <c r="AB239" s="60">
        <f t="shared" si="589"/>
        <v>0.24</v>
      </c>
      <c r="AC239" s="60">
        <f t="shared" si="590"/>
        <v>0.24</v>
      </c>
      <c r="AD239" s="60">
        <f t="shared" si="591"/>
        <v>0.24</v>
      </c>
      <c r="AE239" s="60">
        <f t="shared" si="592"/>
        <v>0.24</v>
      </c>
      <c r="AF239" s="60">
        <f t="shared" si="593"/>
        <v>0.24</v>
      </c>
      <c r="AG239" s="60">
        <f t="shared" si="594"/>
        <v>0.24</v>
      </c>
      <c r="AH239" s="60">
        <f t="shared" si="595"/>
        <v>0.24</v>
      </c>
      <c r="AI239" s="60">
        <f t="shared" si="596"/>
        <v>0.24</v>
      </c>
      <c r="AJ239" s="60">
        <f t="shared" si="597"/>
        <v>0.24</v>
      </c>
      <c r="AK239" s="60">
        <f t="shared" si="598"/>
        <v>0.24</v>
      </c>
      <c r="AL239" s="60">
        <f t="shared" si="599"/>
        <v>0.24</v>
      </c>
      <c r="AM239" s="60">
        <f t="shared" si="600"/>
        <v>0.24</v>
      </c>
      <c r="AN239" s="60">
        <f t="shared" si="601"/>
        <v>0.24</v>
      </c>
      <c r="AO239" s="60">
        <f t="shared" si="602"/>
        <v>0.24</v>
      </c>
      <c r="AP239" s="60">
        <f t="shared" si="603"/>
        <v>0.24</v>
      </c>
      <c r="AQ239" s="60">
        <f t="shared" si="604"/>
        <v>0.24</v>
      </c>
      <c r="AR239" s="60">
        <f t="shared" si="605"/>
        <v>0.24</v>
      </c>
      <c r="AS239" s="60">
        <f t="shared" si="606"/>
        <v>0.24</v>
      </c>
      <c r="AT239" s="60">
        <f t="shared" si="607"/>
        <v>0.24</v>
      </c>
      <c r="AU239" s="60">
        <f t="shared" si="608"/>
        <v>0.24</v>
      </c>
      <c r="AV239" s="60">
        <f t="shared" si="609"/>
        <v>0.24</v>
      </c>
      <c r="AW239" s="60">
        <f t="shared" si="610"/>
        <v>0.24</v>
      </c>
      <c r="AX239" s="60">
        <f t="shared" si="611"/>
        <v>0.24</v>
      </c>
    </row>
    <row r="240" spans="1:50" x14ac:dyDescent="0.25">
      <c r="A240" s="44" t="str">
        <f t="shared" si="571"/>
        <v>EF_NH3_storage_solid_Other poultry (geese)</v>
      </c>
      <c r="B240" s="2" t="s">
        <v>49</v>
      </c>
      <c r="C240" s="2" t="s">
        <v>207</v>
      </c>
      <c r="D240" s="2" t="s">
        <v>252</v>
      </c>
      <c r="E240" s="2" t="s">
        <v>88</v>
      </c>
      <c r="F240" s="2" t="s">
        <v>366</v>
      </c>
      <c r="G240" s="2"/>
      <c r="H240" s="2" t="s">
        <v>679</v>
      </c>
      <c r="I240" s="35"/>
      <c r="J240" s="60">
        <v>0.16</v>
      </c>
      <c r="K240" s="60">
        <f t="shared" si="572"/>
        <v>0.16</v>
      </c>
      <c r="L240" s="60">
        <f t="shared" si="573"/>
        <v>0.16</v>
      </c>
      <c r="M240" s="60">
        <f t="shared" si="574"/>
        <v>0.16</v>
      </c>
      <c r="N240" s="60">
        <f t="shared" si="575"/>
        <v>0.16</v>
      </c>
      <c r="O240" s="60">
        <f t="shared" si="576"/>
        <v>0.16</v>
      </c>
      <c r="P240" s="60">
        <f t="shared" si="577"/>
        <v>0.16</v>
      </c>
      <c r="Q240" s="60">
        <f t="shared" si="578"/>
        <v>0.16</v>
      </c>
      <c r="R240" s="60">
        <f t="shared" si="579"/>
        <v>0.16</v>
      </c>
      <c r="S240" s="60">
        <f t="shared" si="580"/>
        <v>0.16</v>
      </c>
      <c r="T240" s="60">
        <f t="shared" si="581"/>
        <v>0.16</v>
      </c>
      <c r="U240" s="60">
        <f t="shared" si="582"/>
        <v>0.16</v>
      </c>
      <c r="V240" s="60">
        <f t="shared" si="583"/>
        <v>0.16</v>
      </c>
      <c r="W240" s="60">
        <f t="shared" si="584"/>
        <v>0.16</v>
      </c>
      <c r="X240" s="60">
        <f t="shared" si="585"/>
        <v>0.16</v>
      </c>
      <c r="Y240" s="60">
        <f t="shared" si="586"/>
        <v>0.16</v>
      </c>
      <c r="Z240" s="60">
        <f t="shared" si="587"/>
        <v>0.16</v>
      </c>
      <c r="AA240" s="60">
        <f t="shared" si="588"/>
        <v>0.16</v>
      </c>
      <c r="AB240" s="60">
        <f t="shared" si="589"/>
        <v>0.16</v>
      </c>
      <c r="AC240" s="60">
        <f t="shared" si="590"/>
        <v>0.16</v>
      </c>
      <c r="AD240" s="60">
        <f t="shared" si="591"/>
        <v>0.16</v>
      </c>
      <c r="AE240" s="60">
        <f t="shared" si="592"/>
        <v>0.16</v>
      </c>
      <c r="AF240" s="60">
        <f t="shared" si="593"/>
        <v>0.16</v>
      </c>
      <c r="AG240" s="60">
        <f t="shared" si="594"/>
        <v>0.16</v>
      </c>
      <c r="AH240" s="60">
        <f t="shared" si="595"/>
        <v>0.16</v>
      </c>
      <c r="AI240" s="60">
        <f t="shared" si="596"/>
        <v>0.16</v>
      </c>
      <c r="AJ240" s="60">
        <f t="shared" si="597"/>
        <v>0.16</v>
      </c>
      <c r="AK240" s="60">
        <f t="shared" si="598"/>
        <v>0.16</v>
      </c>
      <c r="AL240" s="60">
        <f t="shared" si="599"/>
        <v>0.16</v>
      </c>
      <c r="AM240" s="60">
        <f t="shared" si="600"/>
        <v>0.16</v>
      </c>
      <c r="AN240" s="60">
        <f t="shared" si="601"/>
        <v>0.16</v>
      </c>
      <c r="AO240" s="60">
        <f t="shared" si="602"/>
        <v>0.16</v>
      </c>
      <c r="AP240" s="60">
        <f t="shared" si="603"/>
        <v>0.16</v>
      </c>
      <c r="AQ240" s="60">
        <f t="shared" si="604"/>
        <v>0.16</v>
      </c>
      <c r="AR240" s="60">
        <f t="shared" si="605"/>
        <v>0.16</v>
      </c>
      <c r="AS240" s="60">
        <f t="shared" si="606"/>
        <v>0.16</v>
      </c>
      <c r="AT240" s="60">
        <f t="shared" si="607"/>
        <v>0.16</v>
      </c>
      <c r="AU240" s="60">
        <f t="shared" si="608"/>
        <v>0.16</v>
      </c>
      <c r="AV240" s="60">
        <f t="shared" si="609"/>
        <v>0.16</v>
      </c>
      <c r="AW240" s="60">
        <f t="shared" si="610"/>
        <v>0.16</v>
      </c>
      <c r="AX240" s="60">
        <f t="shared" si="611"/>
        <v>0.16</v>
      </c>
    </row>
    <row r="241" spans="1:50" x14ac:dyDescent="0.25">
      <c r="A241" s="44" t="str">
        <f t="shared" si="571"/>
        <v>EF_NH3_storage_solid_Other animals (fur animals)</v>
      </c>
      <c r="B241" s="2" t="s">
        <v>49</v>
      </c>
      <c r="C241" s="2" t="s">
        <v>207</v>
      </c>
      <c r="D241" s="2" t="s">
        <v>252</v>
      </c>
      <c r="E241" s="2" t="s">
        <v>108</v>
      </c>
      <c r="F241" s="2" t="s">
        <v>366</v>
      </c>
      <c r="G241" s="2"/>
      <c r="H241" s="2" t="s">
        <v>679</v>
      </c>
      <c r="I241" s="35"/>
      <c r="J241" s="60">
        <v>0.09</v>
      </c>
      <c r="K241" s="60">
        <f t="shared" si="572"/>
        <v>0.09</v>
      </c>
      <c r="L241" s="60">
        <f t="shared" si="573"/>
        <v>0.09</v>
      </c>
      <c r="M241" s="60">
        <f t="shared" si="574"/>
        <v>0.09</v>
      </c>
      <c r="N241" s="60">
        <f t="shared" si="575"/>
        <v>0.09</v>
      </c>
      <c r="O241" s="60">
        <f t="shared" si="576"/>
        <v>0.09</v>
      </c>
      <c r="P241" s="60">
        <f t="shared" si="577"/>
        <v>0.09</v>
      </c>
      <c r="Q241" s="60">
        <f t="shared" si="578"/>
        <v>0.09</v>
      </c>
      <c r="R241" s="60">
        <f t="shared" si="579"/>
        <v>0.09</v>
      </c>
      <c r="S241" s="60">
        <f t="shared" si="580"/>
        <v>0.09</v>
      </c>
      <c r="T241" s="60">
        <f t="shared" si="581"/>
        <v>0.09</v>
      </c>
      <c r="U241" s="60">
        <f t="shared" si="582"/>
        <v>0.09</v>
      </c>
      <c r="V241" s="60">
        <f t="shared" si="583"/>
        <v>0.09</v>
      </c>
      <c r="W241" s="60">
        <f t="shared" si="584"/>
        <v>0.09</v>
      </c>
      <c r="X241" s="60">
        <f t="shared" si="585"/>
        <v>0.09</v>
      </c>
      <c r="Y241" s="60">
        <f t="shared" si="586"/>
        <v>0.09</v>
      </c>
      <c r="Z241" s="60">
        <f t="shared" si="587"/>
        <v>0.09</v>
      </c>
      <c r="AA241" s="60">
        <f t="shared" si="588"/>
        <v>0.09</v>
      </c>
      <c r="AB241" s="60">
        <f t="shared" si="589"/>
        <v>0.09</v>
      </c>
      <c r="AC241" s="60">
        <f t="shared" si="590"/>
        <v>0.09</v>
      </c>
      <c r="AD241" s="60">
        <f t="shared" si="591"/>
        <v>0.09</v>
      </c>
      <c r="AE241" s="60">
        <f t="shared" si="592"/>
        <v>0.09</v>
      </c>
      <c r="AF241" s="60">
        <f t="shared" si="593"/>
        <v>0.09</v>
      </c>
      <c r="AG241" s="60">
        <f t="shared" si="594"/>
        <v>0.09</v>
      </c>
      <c r="AH241" s="60">
        <f t="shared" si="595"/>
        <v>0.09</v>
      </c>
      <c r="AI241" s="60">
        <f t="shared" si="596"/>
        <v>0.09</v>
      </c>
      <c r="AJ241" s="60">
        <f t="shared" si="597"/>
        <v>0.09</v>
      </c>
      <c r="AK241" s="60">
        <f t="shared" si="598"/>
        <v>0.09</v>
      </c>
      <c r="AL241" s="60">
        <f t="shared" si="599"/>
        <v>0.09</v>
      </c>
      <c r="AM241" s="60">
        <f t="shared" si="600"/>
        <v>0.09</v>
      </c>
      <c r="AN241" s="60">
        <f t="shared" si="601"/>
        <v>0.09</v>
      </c>
      <c r="AO241" s="60">
        <f t="shared" si="602"/>
        <v>0.09</v>
      </c>
      <c r="AP241" s="60">
        <f t="shared" si="603"/>
        <v>0.09</v>
      </c>
      <c r="AQ241" s="60">
        <f t="shared" si="604"/>
        <v>0.09</v>
      </c>
      <c r="AR241" s="60">
        <f t="shared" si="605"/>
        <v>0.09</v>
      </c>
      <c r="AS241" s="60">
        <f t="shared" si="606"/>
        <v>0.09</v>
      </c>
      <c r="AT241" s="60">
        <f t="shared" si="607"/>
        <v>0.09</v>
      </c>
      <c r="AU241" s="60">
        <f t="shared" si="608"/>
        <v>0.09</v>
      </c>
      <c r="AV241" s="60">
        <f t="shared" si="609"/>
        <v>0.09</v>
      </c>
      <c r="AW241" s="60">
        <f t="shared" si="610"/>
        <v>0.09</v>
      </c>
      <c r="AX241" s="60">
        <f t="shared" si="611"/>
        <v>0.09</v>
      </c>
    </row>
    <row r="242" spans="1:50" x14ac:dyDescent="0.25">
      <c r="A242" s="18" t="s">
        <v>321</v>
      </c>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row>
    <row r="243" spans="1:50" x14ac:dyDescent="0.25">
      <c r="A243" s="44" t="str">
        <f t="shared" ref="A243:A258" si="612">C243&amp;"_"&amp;E243</f>
        <v>EF_NH3_applic_slurry_Dairy cattle</v>
      </c>
      <c r="B243" s="2" t="s">
        <v>49</v>
      </c>
      <c r="C243" s="2" t="s">
        <v>322</v>
      </c>
      <c r="D243" s="2" t="s">
        <v>252</v>
      </c>
      <c r="E243" s="2" t="s">
        <v>75</v>
      </c>
      <c r="F243" s="2" t="s">
        <v>366</v>
      </c>
      <c r="G243" s="2"/>
      <c r="H243" s="2" t="s">
        <v>679</v>
      </c>
      <c r="I243" s="12" t="s">
        <v>618</v>
      </c>
      <c r="J243" s="60">
        <v>0.55000000000000004</v>
      </c>
      <c r="K243" s="60">
        <f t="shared" ref="K243:K258" si="613">J243</f>
        <v>0.55000000000000004</v>
      </c>
      <c r="L243" s="60">
        <f t="shared" ref="L243:L258" si="614">K243</f>
        <v>0.55000000000000004</v>
      </c>
      <c r="M243" s="60">
        <f t="shared" ref="M243:M258" si="615">L243</f>
        <v>0.55000000000000004</v>
      </c>
      <c r="N243" s="60">
        <f t="shared" ref="N243:N258" si="616">M243</f>
        <v>0.55000000000000004</v>
      </c>
      <c r="O243" s="60">
        <f t="shared" ref="O243:O258" si="617">N243</f>
        <v>0.55000000000000004</v>
      </c>
      <c r="P243" s="60">
        <f t="shared" ref="P243:P258" si="618">O243</f>
        <v>0.55000000000000004</v>
      </c>
      <c r="Q243" s="60">
        <f t="shared" ref="Q243:Q258" si="619">P243</f>
        <v>0.55000000000000004</v>
      </c>
      <c r="R243" s="60">
        <f t="shared" ref="R243:R258" si="620">Q243</f>
        <v>0.55000000000000004</v>
      </c>
      <c r="S243" s="60">
        <f t="shared" ref="S243:S258" si="621">R243</f>
        <v>0.55000000000000004</v>
      </c>
      <c r="T243" s="60">
        <f t="shared" ref="T243:T258" si="622">S243</f>
        <v>0.55000000000000004</v>
      </c>
      <c r="U243" s="60">
        <f t="shared" ref="U243:U258" si="623">T243</f>
        <v>0.55000000000000004</v>
      </c>
      <c r="V243" s="60">
        <f t="shared" ref="V243:V258" si="624">U243</f>
        <v>0.55000000000000004</v>
      </c>
      <c r="W243" s="60">
        <f t="shared" ref="W243:W258" si="625">V243</f>
        <v>0.55000000000000004</v>
      </c>
      <c r="X243" s="60">
        <f t="shared" ref="X243:X258" si="626">W243</f>
        <v>0.55000000000000004</v>
      </c>
      <c r="Y243" s="60">
        <f t="shared" ref="Y243:Y258" si="627">X243</f>
        <v>0.55000000000000004</v>
      </c>
      <c r="Z243" s="60">
        <f t="shared" ref="Z243:Z258" si="628">Y243</f>
        <v>0.55000000000000004</v>
      </c>
      <c r="AA243" s="60">
        <f t="shared" ref="AA243:AA258" si="629">Z243</f>
        <v>0.55000000000000004</v>
      </c>
      <c r="AB243" s="60">
        <f t="shared" ref="AB243:AB258" si="630">AA243</f>
        <v>0.55000000000000004</v>
      </c>
      <c r="AC243" s="60">
        <f t="shared" ref="AC243:AC258" si="631">AB243</f>
        <v>0.55000000000000004</v>
      </c>
      <c r="AD243" s="60">
        <f t="shared" ref="AD243:AD258" si="632">AC243</f>
        <v>0.55000000000000004</v>
      </c>
      <c r="AE243" s="60">
        <f t="shared" ref="AE243:AE258" si="633">AD243</f>
        <v>0.55000000000000004</v>
      </c>
      <c r="AF243" s="60">
        <f t="shared" ref="AF243:AF258" si="634">AE243</f>
        <v>0.55000000000000004</v>
      </c>
      <c r="AG243" s="60">
        <f t="shared" ref="AG243:AG258" si="635">AF243</f>
        <v>0.55000000000000004</v>
      </c>
      <c r="AH243" s="60">
        <f t="shared" ref="AH243:AH258" si="636">AG243</f>
        <v>0.55000000000000004</v>
      </c>
      <c r="AI243" s="60">
        <f t="shared" ref="AI243:AI258" si="637">AH243</f>
        <v>0.55000000000000004</v>
      </c>
      <c r="AJ243" s="60">
        <f t="shared" ref="AJ243:AJ258" si="638">AI243</f>
        <v>0.55000000000000004</v>
      </c>
      <c r="AK243" s="60">
        <f t="shared" ref="AK243:AK258" si="639">AJ243</f>
        <v>0.55000000000000004</v>
      </c>
      <c r="AL243" s="60">
        <f t="shared" ref="AL243:AL258" si="640">AK243</f>
        <v>0.55000000000000004</v>
      </c>
      <c r="AM243" s="60">
        <f t="shared" ref="AM243:AM258" si="641">AL243</f>
        <v>0.55000000000000004</v>
      </c>
      <c r="AN243" s="60">
        <f t="shared" ref="AN243:AN258" si="642">AM243</f>
        <v>0.55000000000000004</v>
      </c>
      <c r="AO243" s="60">
        <f t="shared" ref="AO243:AO258" si="643">AN243</f>
        <v>0.55000000000000004</v>
      </c>
      <c r="AP243" s="60">
        <f t="shared" ref="AP243:AP258" si="644">AO243</f>
        <v>0.55000000000000004</v>
      </c>
      <c r="AQ243" s="60">
        <f t="shared" ref="AQ243:AQ258" si="645">AP243</f>
        <v>0.55000000000000004</v>
      </c>
      <c r="AR243" s="60">
        <f t="shared" ref="AR243:AR258" si="646">AQ243</f>
        <v>0.55000000000000004</v>
      </c>
      <c r="AS243" s="60">
        <f t="shared" ref="AS243:AS258" si="647">AR243</f>
        <v>0.55000000000000004</v>
      </c>
      <c r="AT243" s="60">
        <f t="shared" ref="AT243:AT258" si="648">AS243</f>
        <v>0.55000000000000004</v>
      </c>
      <c r="AU243" s="60">
        <f t="shared" ref="AU243:AU258" si="649">AT243</f>
        <v>0.55000000000000004</v>
      </c>
      <c r="AV243" s="60">
        <f t="shared" ref="AV243:AV258" si="650">AU243</f>
        <v>0.55000000000000004</v>
      </c>
      <c r="AW243" s="60">
        <f t="shared" ref="AW243:AW258" si="651">AV243</f>
        <v>0.55000000000000004</v>
      </c>
      <c r="AX243" s="60">
        <f t="shared" ref="AX243:AX258" si="652">AW243</f>
        <v>0.55000000000000004</v>
      </c>
    </row>
    <row r="244" spans="1:50" x14ac:dyDescent="0.25">
      <c r="A244" s="44" t="str">
        <f t="shared" si="612"/>
        <v>EF_NH3_applic_slurry_Non-dairy cattle</v>
      </c>
      <c r="B244" s="2" t="s">
        <v>49</v>
      </c>
      <c r="C244" s="2" t="s">
        <v>322</v>
      </c>
      <c r="D244" s="2" t="s">
        <v>252</v>
      </c>
      <c r="E244" s="2" t="s">
        <v>77</v>
      </c>
      <c r="F244" s="2" t="s">
        <v>366</v>
      </c>
      <c r="G244" s="2"/>
      <c r="H244" s="2" t="s">
        <v>679</v>
      </c>
      <c r="I244" s="35"/>
      <c r="J244" s="60">
        <v>0.55000000000000004</v>
      </c>
      <c r="K244" s="60">
        <f t="shared" si="613"/>
        <v>0.55000000000000004</v>
      </c>
      <c r="L244" s="60">
        <f t="shared" si="614"/>
        <v>0.55000000000000004</v>
      </c>
      <c r="M244" s="60">
        <f t="shared" si="615"/>
        <v>0.55000000000000004</v>
      </c>
      <c r="N244" s="60">
        <f t="shared" si="616"/>
        <v>0.55000000000000004</v>
      </c>
      <c r="O244" s="60">
        <f t="shared" si="617"/>
        <v>0.55000000000000004</v>
      </c>
      <c r="P244" s="60">
        <f t="shared" si="618"/>
        <v>0.55000000000000004</v>
      </c>
      <c r="Q244" s="60">
        <f t="shared" si="619"/>
        <v>0.55000000000000004</v>
      </c>
      <c r="R244" s="60">
        <f t="shared" si="620"/>
        <v>0.55000000000000004</v>
      </c>
      <c r="S244" s="60">
        <f t="shared" si="621"/>
        <v>0.55000000000000004</v>
      </c>
      <c r="T244" s="60">
        <f t="shared" si="622"/>
        <v>0.55000000000000004</v>
      </c>
      <c r="U244" s="60">
        <f t="shared" si="623"/>
        <v>0.55000000000000004</v>
      </c>
      <c r="V244" s="60">
        <f t="shared" si="624"/>
        <v>0.55000000000000004</v>
      </c>
      <c r="W244" s="60">
        <f t="shared" si="625"/>
        <v>0.55000000000000004</v>
      </c>
      <c r="X244" s="60">
        <f t="shared" si="626"/>
        <v>0.55000000000000004</v>
      </c>
      <c r="Y244" s="60">
        <f t="shared" si="627"/>
        <v>0.55000000000000004</v>
      </c>
      <c r="Z244" s="60">
        <f t="shared" si="628"/>
        <v>0.55000000000000004</v>
      </c>
      <c r="AA244" s="60">
        <f t="shared" si="629"/>
        <v>0.55000000000000004</v>
      </c>
      <c r="AB244" s="60">
        <f t="shared" si="630"/>
        <v>0.55000000000000004</v>
      </c>
      <c r="AC244" s="60">
        <f t="shared" si="631"/>
        <v>0.55000000000000004</v>
      </c>
      <c r="AD244" s="60">
        <f t="shared" si="632"/>
        <v>0.55000000000000004</v>
      </c>
      <c r="AE244" s="60">
        <f t="shared" si="633"/>
        <v>0.55000000000000004</v>
      </c>
      <c r="AF244" s="60">
        <f t="shared" si="634"/>
        <v>0.55000000000000004</v>
      </c>
      <c r="AG244" s="60">
        <f t="shared" si="635"/>
        <v>0.55000000000000004</v>
      </c>
      <c r="AH244" s="60">
        <f t="shared" si="636"/>
        <v>0.55000000000000004</v>
      </c>
      <c r="AI244" s="60">
        <f t="shared" si="637"/>
        <v>0.55000000000000004</v>
      </c>
      <c r="AJ244" s="60">
        <f t="shared" si="638"/>
        <v>0.55000000000000004</v>
      </c>
      <c r="AK244" s="60">
        <f t="shared" si="639"/>
        <v>0.55000000000000004</v>
      </c>
      <c r="AL244" s="60">
        <f t="shared" si="640"/>
        <v>0.55000000000000004</v>
      </c>
      <c r="AM244" s="60">
        <f t="shared" si="641"/>
        <v>0.55000000000000004</v>
      </c>
      <c r="AN244" s="60">
        <f t="shared" si="642"/>
        <v>0.55000000000000004</v>
      </c>
      <c r="AO244" s="60">
        <f t="shared" si="643"/>
        <v>0.55000000000000004</v>
      </c>
      <c r="AP244" s="60">
        <f t="shared" si="644"/>
        <v>0.55000000000000004</v>
      </c>
      <c r="AQ244" s="60">
        <f t="shared" si="645"/>
        <v>0.55000000000000004</v>
      </c>
      <c r="AR244" s="60">
        <f t="shared" si="646"/>
        <v>0.55000000000000004</v>
      </c>
      <c r="AS244" s="60">
        <f t="shared" si="647"/>
        <v>0.55000000000000004</v>
      </c>
      <c r="AT244" s="60">
        <f t="shared" si="648"/>
        <v>0.55000000000000004</v>
      </c>
      <c r="AU244" s="60">
        <f t="shared" si="649"/>
        <v>0.55000000000000004</v>
      </c>
      <c r="AV244" s="60">
        <f t="shared" si="650"/>
        <v>0.55000000000000004</v>
      </c>
      <c r="AW244" s="60">
        <f t="shared" si="651"/>
        <v>0.55000000000000004</v>
      </c>
      <c r="AX244" s="60">
        <f t="shared" si="652"/>
        <v>0.55000000000000004</v>
      </c>
    </row>
    <row r="245" spans="1:50" x14ac:dyDescent="0.25">
      <c r="A245" s="44" t="str">
        <f t="shared" si="612"/>
        <v>EF_NH3_applic_slurry_Non-dairy cattle (calves)</v>
      </c>
      <c r="B245" s="2" t="s">
        <v>49</v>
      </c>
      <c r="C245" s="2" t="s">
        <v>322</v>
      </c>
      <c r="D245" s="2" t="s">
        <v>252</v>
      </c>
      <c r="E245" s="2" t="s">
        <v>78</v>
      </c>
      <c r="F245" s="2" t="s">
        <v>366</v>
      </c>
      <c r="G245" s="2"/>
      <c r="H245" s="2" t="s">
        <v>682</v>
      </c>
      <c r="I245" s="35"/>
      <c r="J245" s="162">
        <f>J244</f>
        <v>0.55000000000000004</v>
      </c>
      <c r="K245" s="162">
        <f t="shared" si="613"/>
        <v>0.55000000000000004</v>
      </c>
      <c r="L245" s="162">
        <f t="shared" si="614"/>
        <v>0.55000000000000004</v>
      </c>
      <c r="M245" s="162">
        <f t="shared" si="615"/>
        <v>0.55000000000000004</v>
      </c>
      <c r="N245" s="162">
        <f t="shared" si="616"/>
        <v>0.55000000000000004</v>
      </c>
      <c r="O245" s="162">
        <f t="shared" si="617"/>
        <v>0.55000000000000004</v>
      </c>
      <c r="P245" s="162">
        <f t="shared" si="618"/>
        <v>0.55000000000000004</v>
      </c>
      <c r="Q245" s="162">
        <f t="shared" si="619"/>
        <v>0.55000000000000004</v>
      </c>
      <c r="R245" s="162">
        <f t="shared" si="620"/>
        <v>0.55000000000000004</v>
      </c>
      <c r="S245" s="162">
        <f t="shared" si="621"/>
        <v>0.55000000000000004</v>
      </c>
      <c r="T245" s="162">
        <f t="shared" si="622"/>
        <v>0.55000000000000004</v>
      </c>
      <c r="U245" s="162">
        <f t="shared" si="623"/>
        <v>0.55000000000000004</v>
      </c>
      <c r="V245" s="162">
        <f t="shared" si="624"/>
        <v>0.55000000000000004</v>
      </c>
      <c r="W245" s="162">
        <f t="shared" si="625"/>
        <v>0.55000000000000004</v>
      </c>
      <c r="X245" s="162">
        <f t="shared" si="626"/>
        <v>0.55000000000000004</v>
      </c>
      <c r="Y245" s="162">
        <f t="shared" si="627"/>
        <v>0.55000000000000004</v>
      </c>
      <c r="Z245" s="162">
        <f t="shared" si="628"/>
        <v>0.55000000000000004</v>
      </c>
      <c r="AA245" s="162">
        <f t="shared" si="629"/>
        <v>0.55000000000000004</v>
      </c>
      <c r="AB245" s="162">
        <f t="shared" si="630"/>
        <v>0.55000000000000004</v>
      </c>
      <c r="AC245" s="162">
        <f t="shared" si="631"/>
        <v>0.55000000000000004</v>
      </c>
      <c r="AD245" s="162">
        <f t="shared" si="632"/>
        <v>0.55000000000000004</v>
      </c>
      <c r="AE245" s="162">
        <f t="shared" si="633"/>
        <v>0.55000000000000004</v>
      </c>
      <c r="AF245" s="162">
        <f t="shared" si="634"/>
        <v>0.55000000000000004</v>
      </c>
      <c r="AG245" s="162">
        <f t="shared" si="635"/>
        <v>0.55000000000000004</v>
      </c>
      <c r="AH245" s="162">
        <f t="shared" si="636"/>
        <v>0.55000000000000004</v>
      </c>
      <c r="AI245" s="162">
        <f t="shared" si="637"/>
        <v>0.55000000000000004</v>
      </c>
      <c r="AJ245" s="162">
        <f t="shared" si="638"/>
        <v>0.55000000000000004</v>
      </c>
      <c r="AK245" s="162">
        <f t="shared" si="639"/>
        <v>0.55000000000000004</v>
      </c>
      <c r="AL245" s="162">
        <f t="shared" si="640"/>
        <v>0.55000000000000004</v>
      </c>
      <c r="AM245" s="162">
        <f t="shared" si="641"/>
        <v>0.55000000000000004</v>
      </c>
      <c r="AN245" s="162">
        <f t="shared" si="642"/>
        <v>0.55000000000000004</v>
      </c>
      <c r="AO245" s="162">
        <f t="shared" si="643"/>
        <v>0.55000000000000004</v>
      </c>
      <c r="AP245" s="162">
        <f t="shared" si="644"/>
        <v>0.55000000000000004</v>
      </c>
      <c r="AQ245" s="162">
        <f t="shared" si="645"/>
        <v>0.55000000000000004</v>
      </c>
      <c r="AR245" s="162">
        <f t="shared" si="646"/>
        <v>0.55000000000000004</v>
      </c>
      <c r="AS245" s="162">
        <f t="shared" si="647"/>
        <v>0.55000000000000004</v>
      </c>
      <c r="AT245" s="162">
        <f t="shared" si="648"/>
        <v>0.55000000000000004</v>
      </c>
      <c r="AU245" s="162">
        <f t="shared" si="649"/>
        <v>0.55000000000000004</v>
      </c>
      <c r="AV245" s="162">
        <f t="shared" si="650"/>
        <v>0.55000000000000004</v>
      </c>
      <c r="AW245" s="162">
        <f t="shared" si="651"/>
        <v>0.55000000000000004</v>
      </c>
      <c r="AX245" s="162">
        <f t="shared" si="652"/>
        <v>0.55000000000000004</v>
      </c>
    </row>
    <row r="246" spans="1:50" x14ac:dyDescent="0.25">
      <c r="A246" s="44" t="str">
        <f t="shared" si="612"/>
        <v>EF_NH3_applic_slurry_Sheep</v>
      </c>
      <c r="B246" s="2" t="s">
        <v>49</v>
      </c>
      <c r="C246" s="2" t="s">
        <v>322</v>
      </c>
      <c r="D246" s="2" t="s">
        <v>252</v>
      </c>
      <c r="E246" s="2" t="s">
        <v>79</v>
      </c>
      <c r="F246" s="2" t="s">
        <v>366</v>
      </c>
      <c r="G246" s="2"/>
      <c r="H246" s="2" t="s">
        <v>561</v>
      </c>
      <c r="I246" s="35"/>
      <c r="J246" s="60">
        <v>0</v>
      </c>
      <c r="K246" s="60">
        <f t="shared" si="613"/>
        <v>0</v>
      </c>
      <c r="L246" s="60">
        <f t="shared" si="614"/>
        <v>0</v>
      </c>
      <c r="M246" s="60">
        <f t="shared" si="615"/>
        <v>0</v>
      </c>
      <c r="N246" s="60">
        <f t="shared" si="616"/>
        <v>0</v>
      </c>
      <c r="O246" s="60">
        <f t="shared" si="617"/>
        <v>0</v>
      </c>
      <c r="P246" s="60">
        <f t="shared" si="618"/>
        <v>0</v>
      </c>
      <c r="Q246" s="60">
        <f t="shared" si="619"/>
        <v>0</v>
      </c>
      <c r="R246" s="60">
        <f t="shared" si="620"/>
        <v>0</v>
      </c>
      <c r="S246" s="60">
        <f t="shared" si="621"/>
        <v>0</v>
      </c>
      <c r="T246" s="60">
        <f t="shared" si="622"/>
        <v>0</v>
      </c>
      <c r="U246" s="60">
        <f t="shared" si="623"/>
        <v>0</v>
      </c>
      <c r="V246" s="60">
        <f t="shared" si="624"/>
        <v>0</v>
      </c>
      <c r="W246" s="60">
        <f t="shared" si="625"/>
        <v>0</v>
      </c>
      <c r="X246" s="60">
        <f t="shared" si="626"/>
        <v>0</v>
      </c>
      <c r="Y246" s="60">
        <f t="shared" si="627"/>
        <v>0</v>
      </c>
      <c r="Z246" s="60">
        <f t="shared" si="628"/>
        <v>0</v>
      </c>
      <c r="AA246" s="60">
        <f t="shared" si="629"/>
        <v>0</v>
      </c>
      <c r="AB246" s="60">
        <f t="shared" si="630"/>
        <v>0</v>
      </c>
      <c r="AC246" s="60">
        <f t="shared" si="631"/>
        <v>0</v>
      </c>
      <c r="AD246" s="60">
        <f t="shared" si="632"/>
        <v>0</v>
      </c>
      <c r="AE246" s="60">
        <f t="shared" si="633"/>
        <v>0</v>
      </c>
      <c r="AF246" s="60">
        <f t="shared" si="634"/>
        <v>0</v>
      </c>
      <c r="AG246" s="60">
        <f t="shared" si="635"/>
        <v>0</v>
      </c>
      <c r="AH246" s="60">
        <f t="shared" si="636"/>
        <v>0</v>
      </c>
      <c r="AI246" s="60">
        <f t="shared" si="637"/>
        <v>0</v>
      </c>
      <c r="AJ246" s="60">
        <f t="shared" si="638"/>
        <v>0</v>
      </c>
      <c r="AK246" s="60">
        <f t="shared" si="639"/>
        <v>0</v>
      </c>
      <c r="AL246" s="60">
        <f t="shared" si="640"/>
        <v>0</v>
      </c>
      <c r="AM246" s="60">
        <f t="shared" si="641"/>
        <v>0</v>
      </c>
      <c r="AN246" s="60">
        <f t="shared" si="642"/>
        <v>0</v>
      </c>
      <c r="AO246" s="60">
        <f t="shared" si="643"/>
        <v>0</v>
      </c>
      <c r="AP246" s="60">
        <f t="shared" si="644"/>
        <v>0</v>
      </c>
      <c r="AQ246" s="60">
        <f t="shared" si="645"/>
        <v>0</v>
      </c>
      <c r="AR246" s="60">
        <f t="shared" si="646"/>
        <v>0</v>
      </c>
      <c r="AS246" s="60">
        <f t="shared" si="647"/>
        <v>0</v>
      </c>
      <c r="AT246" s="60">
        <f t="shared" si="648"/>
        <v>0</v>
      </c>
      <c r="AU246" s="60">
        <f t="shared" si="649"/>
        <v>0</v>
      </c>
      <c r="AV246" s="60">
        <f t="shared" si="650"/>
        <v>0</v>
      </c>
      <c r="AW246" s="60">
        <f t="shared" si="651"/>
        <v>0</v>
      </c>
      <c r="AX246" s="60">
        <f t="shared" si="652"/>
        <v>0</v>
      </c>
    </row>
    <row r="247" spans="1:50" x14ac:dyDescent="0.25">
      <c r="A247" s="44" t="str">
        <f t="shared" si="612"/>
        <v>EF_NH3_applic_slurry_Swine (finishing pigs)</v>
      </c>
      <c r="B247" s="2" t="s">
        <v>49</v>
      </c>
      <c r="C247" s="2" t="s">
        <v>322</v>
      </c>
      <c r="D247" s="2" t="s">
        <v>252</v>
      </c>
      <c r="E247" s="2" t="s">
        <v>538</v>
      </c>
      <c r="F247" s="2" t="s">
        <v>366</v>
      </c>
      <c r="G247" s="2"/>
      <c r="H247" s="2" t="s">
        <v>679</v>
      </c>
      <c r="I247" s="35"/>
      <c r="J247" s="60">
        <v>0.4</v>
      </c>
      <c r="K247" s="60">
        <f t="shared" si="613"/>
        <v>0.4</v>
      </c>
      <c r="L247" s="60">
        <f t="shared" si="614"/>
        <v>0.4</v>
      </c>
      <c r="M247" s="60">
        <f t="shared" si="615"/>
        <v>0.4</v>
      </c>
      <c r="N247" s="60">
        <f t="shared" si="616"/>
        <v>0.4</v>
      </c>
      <c r="O247" s="60">
        <f t="shared" si="617"/>
        <v>0.4</v>
      </c>
      <c r="P247" s="60">
        <f t="shared" si="618"/>
        <v>0.4</v>
      </c>
      <c r="Q247" s="60">
        <f t="shared" si="619"/>
        <v>0.4</v>
      </c>
      <c r="R247" s="60">
        <f t="shared" si="620"/>
        <v>0.4</v>
      </c>
      <c r="S247" s="60">
        <f t="shared" si="621"/>
        <v>0.4</v>
      </c>
      <c r="T247" s="60">
        <f t="shared" si="622"/>
        <v>0.4</v>
      </c>
      <c r="U247" s="60">
        <f t="shared" si="623"/>
        <v>0.4</v>
      </c>
      <c r="V247" s="60">
        <f t="shared" si="624"/>
        <v>0.4</v>
      </c>
      <c r="W247" s="60">
        <f t="shared" si="625"/>
        <v>0.4</v>
      </c>
      <c r="X247" s="60">
        <f t="shared" si="626"/>
        <v>0.4</v>
      </c>
      <c r="Y247" s="60">
        <f t="shared" si="627"/>
        <v>0.4</v>
      </c>
      <c r="Z247" s="60">
        <f t="shared" si="628"/>
        <v>0.4</v>
      </c>
      <c r="AA247" s="60">
        <f t="shared" si="629"/>
        <v>0.4</v>
      </c>
      <c r="AB247" s="60">
        <f t="shared" si="630"/>
        <v>0.4</v>
      </c>
      <c r="AC247" s="60">
        <f t="shared" si="631"/>
        <v>0.4</v>
      </c>
      <c r="AD247" s="60">
        <f t="shared" si="632"/>
        <v>0.4</v>
      </c>
      <c r="AE247" s="60">
        <f t="shared" si="633"/>
        <v>0.4</v>
      </c>
      <c r="AF247" s="60">
        <f t="shared" si="634"/>
        <v>0.4</v>
      </c>
      <c r="AG247" s="60">
        <f t="shared" si="635"/>
        <v>0.4</v>
      </c>
      <c r="AH247" s="60">
        <f t="shared" si="636"/>
        <v>0.4</v>
      </c>
      <c r="AI247" s="60">
        <f t="shared" si="637"/>
        <v>0.4</v>
      </c>
      <c r="AJ247" s="60">
        <f t="shared" si="638"/>
        <v>0.4</v>
      </c>
      <c r="AK247" s="60">
        <f t="shared" si="639"/>
        <v>0.4</v>
      </c>
      <c r="AL247" s="60">
        <f t="shared" si="640"/>
        <v>0.4</v>
      </c>
      <c r="AM247" s="60">
        <f t="shared" si="641"/>
        <v>0.4</v>
      </c>
      <c r="AN247" s="60">
        <f t="shared" si="642"/>
        <v>0.4</v>
      </c>
      <c r="AO247" s="60">
        <f t="shared" si="643"/>
        <v>0.4</v>
      </c>
      <c r="AP247" s="60">
        <f t="shared" si="644"/>
        <v>0.4</v>
      </c>
      <c r="AQ247" s="60">
        <f t="shared" si="645"/>
        <v>0.4</v>
      </c>
      <c r="AR247" s="60">
        <f t="shared" si="646"/>
        <v>0.4</v>
      </c>
      <c r="AS247" s="60">
        <f t="shared" si="647"/>
        <v>0.4</v>
      </c>
      <c r="AT247" s="60">
        <f t="shared" si="648"/>
        <v>0.4</v>
      </c>
      <c r="AU247" s="60">
        <f t="shared" si="649"/>
        <v>0.4</v>
      </c>
      <c r="AV247" s="60">
        <f t="shared" si="650"/>
        <v>0.4</v>
      </c>
      <c r="AW247" s="60">
        <f t="shared" si="651"/>
        <v>0.4</v>
      </c>
      <c r="AX247" s="60">
        <f t="shared" si="652"/>
        <v>0.4</v>
      </c>
    </row>
    <row r="248" spans="1:50" x14ac:dyDescent="0.25">
      <c r="A248" s="44" t="str">
        <f t="shared" si="612"/>
        <v>EF_NH3_applic_slurry_Swine (sows)</v>
      </c>
      <c r="B248" s="2" t="s">
        <v>49</v>
      </c>
      <c r="C248" s="2" t="s">
        <v>322</v>
      </c>
      <c r="D248" s="2" t="s">
        <v>252</v>
      </c>
      <c r="E248" s="2" t="s">
        <v>145</v>
      </c>
      <c r="F248" s="2" t="s">
        <v>366</v>
      </c>
      <c r="G248" s="2"/>
      <c r="H248" s="2" t="s">
        <v>679</v>
      </c>
      <c r="I248" s="35"/>
      <c r="J248" s="60">
        <v>0.28999999999999998</v>
      </c>
      <c r="K248" s="60">
        <f t="shared" si="613"/>
        <v>0.28999999999999998</v>
      </c>
      <c r="L248" s="60">
        <f t="shared" si="614"/>
        <v>0.28999999999999998</v>
      </c>
      <c r="M248" s="60">
        <f t="shared" si="615"/>
        <v>0.28999999999999998</v>
      </c>
      <c r="N248" s="60">
        <f t="shared" si="616"/>
        <v>0.28999999999999998</v>
      </c>
      <c r="O248" s="60">
        <f t="shared" si="617"/>
        <v>0.28999999999999998</v>
      </c>
      <c r="P248" s="60">
        <f t="shared" si="618"/>
        <v>0.28999999999999998</v>
      </c>
      <c r="Q248" s="60">
        <f t="shared" si="619"/>
        <v>0.28999999999999998</v>
      </c>
      <c r="R248" s="60">
        <f t="shared" si="620"/>
        <v>0.28999999999999998</v>
      </c>
      <c r="S248" s="60">
        <f t="shared" si="621"/>
        <v>0.28999999999999998</v>
      </c>
      <c r="T248" s="60">
        <f t="shared" si="622"/>
        <v>0.28999999999999998</v>
      </c>
      <c r="U248" s="60">
        <f t="shared" si="623"/>
        <v>0.28999999999999998</v>
      </c>
      <c r="V248" s="60">
        <f t="shared" si="624"/>
        <v>0.28999999999999998</v>
      </c>
      <c r="W248" s="60">
        <f t="shared" si="625"/>
        <v>0.28999999999999998</v>
      </c>
      <c r="X248" s="60">
        <f t="shared" si="626"/>
        <v>0.28999999999999998</v>
      </c>
      <c r="Y248" s="60">
        <f t="shared" si="627"/>
        <v>0.28999999999999998</v>
      </c>
      <c r="Z248" s="60">
        <f t="shared" si="628"/>
        <v>0.28999999999999998</v>
      </c>
      <c r="AA248" s="60">
        <f t="shared" si="629"/>
        <v>0.28999999999999998</v>
      </c>
      <c r="AB248" s="60">
        <f t="shared" si="630"/>
        <v>0.28999999999999998</v>
      </c>
      <c r="AC248" s="60">
        <f t="shared" si="631"/>
        <v>0.28999999999999998</v>
      </c>
      <c r="AD248" s="60">
        <f t="shared" si="632"/>
        <v>0.28999999999999998</v>
      </c>
      <c r="AE248" s="60">
        <f t="shared" si="633"/>
        <v>0.28999999999999998</v>
      </c>
      <c r="AF248" s="60">
        <f t="shared" si="634"/>
        <v>0.28999999999999998</v>
      </c>
      <c r="AG248" s="60">
        <f t="shared" si="635"/>
        <v>0.28999999999999998</v>
      </c>
      <c r="AH248" s="60">
        <f t="shared" si="636"/>
        <v>0.28999999999999998</v>
      </c>
      <c r="AI248" s="60">
        <f t="shared" si="637"/>
        <v>0.28999999999999998</v>
      </c>
      <c r="AJ248" s="60">
        <f t="shared" si="638"/>
        <v>0.28999999999999998</v>
      </c>
      <c r="AK248" s="60">
        <f t="shared" si="639"/>
        <v>0.28999999999999998</v>
      </c>
      <c r="AL248" s="60">
        <f t="shared" si="640"/>
        <v>0.28999999999999998</v>
      </c>
      <c r="AM248" s="60">
        <f t="shared" si="641"/>
        <v>0.28999999999999998</v>
      </c>
      <c r="AN248" s="60">
        <f t="shared" si="642"/>
        <v>0.28999999999999998</v>
      </c>
      <c r="AO248" s="60">
        <f t="shared" si="643"/>
        <v>0.28999999999999998</v>
      </c>
      <c r="AP248" s="60">
        <f t="shared" si="644"/>
        <v>0.28999999999999998</v>
      </c>
      <c r="AQ248" s="60">
        <f t="shared" si="645"/>
        <v>0.28999999999999998</v>
      </c>
      <c r="AR248" s="60">
        <f t="shared" si="646"/>
        <v>0.28999999999999998</v>
      </c>
      <c r="AS248" s="60">
        <f t="shared" si="647"/>
        <v>0.28999999999999998</v>
      </c>
      <c r="AT248" s="60">
        <f t="shared" si="648"/>
        <v>0.28999999999999998</v>
      </c>
      <c r="AU248" s="60">
        <f t="shared" si="649"/>
        <v>0.28999999999999998</v>
      </c>
      <c r="AV248" s="60">
        <f t="shared" si="650"/>
        <v>0.28999999999999998</v>
      </c>
      <c r="AW248" s="60">
        <f t="shared" si="651"/>
        <v>0.28999999999999998</v>
      </c>
      <c r="AX248" s="60">
        <f t="shared" si="652"/>
        <v>0.28999999999999998</v>
      </c>
    </row>
    <row r="249" spans="1:50" x14ac:dyDescent="0.25">
      <c r="A249" s="44" t="str">
        <f t="shared" si="612"/>
        <v>EF_NH3_applic_slurry_Buffalo</v>
      </c>
      <c r="B249" s="2" t="s">
        <v>49</v>
      </c>
      <c r="C249" s="2" t="s">
        <v>322</v>
      </c>
      <c r="D249" s="2" t="s">
        <v>252</v>
      </c>
      <c r="E249" s="2" t="s">
        <v>80</v>
      </c>
      <c r="F249" s="2" t="s">
        <v>366</v>
      </c>
      <c r="G249" s="2"/>
      <c r="H249" s="2" t="s">
        <v>561</v>
      </c>
      <c r="I249" s="35"/>
      <c r="J249" s="60">
        <v>0</v>
      </c>
      <c r="K249" s="60">
        <f t="shared" si="613"/>
        <v>0</v>
      </c>
      <c r="L249" s="60">
        <f t="shared" si="614"/>
        <v>0</v>
      </c>
      <c r="M249" s="60">
        <f t="shared" si="615"/>
        <v>0</v>
      </c>
      <c r="N249" s="60">
        <f t="shared" si="616"/>
        <v>0</v>
      </c>
      <c r="O249" s="60">
        <f t="shared" si="617"/>
        <v>0</v>
      </c>
      <c r="P249" s="60">
        <f t="shared" si="618"/>
        <v>0</v>
      </c>
      <c r="Q249" s="60">
        <f t="shared" si="619"/>
        <v>0</v>
      </c>
      <c r="R249" s="60">
        <f t="shared" si="620"/>
        <v>0</v>
      </c>
      <c r="S249" s="60">
        <f t="shared" si="621"/>
        <v>0</v>
      </c>
      <c r="T249" s="60">
        <f t="shared" si="622"/>
        <v>0</v>
      </c>
      <c r="U249" s="60">
        <f t="shared" si="623"/>
        <v>0</v>
      </c>
      <c r="V249" s="60">
        <f t="shared" si="624"/>
        <v>0</v>
      </c>
      <c r="W249" s="60">
        <f t="shared" si="625"/>
        <v>0</v>
      </c>
      <c r="X249" s="60">
        <f t="shared" si="626"/>
        <v>0</v>
      </c>
      <c r="Y249" s="60">
        <f t="shared" si="627"/>
        <v>0</v>
      </c>
      <c r="Z249" s="60">
        <f t="shared" si="628"/>
        <v>0</v>
      </c>
      <c r="AA249" s="60">
        <f t="shared" si="629"/>
        <v>0</v>
      </c>
      <c r="AB249" s="60">
        <f t="shared" si="630"/>
        <v>0</v>
      </c>
      <c r="AC249" s="60">
        <f t="shared" si="631"/>
        <v>0</v>
      </c>
      <c r="AD249" s="60">
        <f t="shared" si="632"/>
        <v>0</v>
      </c>
      <c r="AE249" s="60">
        <f t="shared" si="633"/>
        <v>0</v>
      </c>
      <c r="AF249" s="60">
        <f t="shared" si="634"/>
        <v>0</v>
      </c>
      <c r="AG249" s="60">
        <f t="shared" si="635"/>
        <v>0</v>
      </c>
      <c r="AH249" s="60">
        <f t="shared" si="636"/>
        <v>0</v>
      </c>
      <c r="AI249" s="60">
        <f t="shared" si="637"/>
        <v>0</v>
      </c>
      <c r="AJ249" s="60">
        <f t="shared" si="638"/>
        <v>0</v>
      </c>
      <c r="AK249" s="60">
        <f t="shared" si="639"/>
        <v>0</v>
      </c>
      <c r="AL249" s="60">
        <f t="shared" si="640"/>
        <v>0</v>
      </c>
      <c r="AM249" s="60">
        <f t="shared" si="641"/>
        <v>0</v>
      </c>
      <c r="AN249" s="60">
        <f t="shared" si="642"/>
        <v>0</v>
      </c>
      <c r="AO249" s="60">
        <f t="shared" si="643"/>
        <v>0</v>
      </c>
      <c r="AP249" s="60">
        <f t="shared" si="644"/>
        <v>0</v>
      </c>
      <c r="AQ249" s="60">
        <f t="shared" si="645"/>
        <v>0</v>
      </c>
      <c r="AR249" s="60">
        <f t="shared" si="646"/>
        <v>0</v>
      </c>
      <c r="AS249" s="60">
        <f t="shared" si="647"/>
        <v>0</v>
      </c>
      <c r="AT249" s="60">
        <f t="shared" si="648"/>
        <v>0</v>
      </c>
      <c r="AU249" s="60">
        <f t="shared" si="649"/>
        <v>0</v>
      </c>
      <c r="AV249" s="60">
        <f t="shared" si="650"/>
        <v>0</v>
      </c>
      <c r="AW249" s="60">
        <f t="shared" si="651"/>
        <v>0</v>
      </c>
      <c r="AX249" s="60">
        <f t="shared" si="652"/>
        <v>0</v>
      </c>
    </row>
    <row r="250" spans="1:50" x14ac:dyDescent="0.25">
      <c r="A250" s="44" t="str">
        <f t="shared" si="612"/>
        <v>EF_NH3_applic_slurry_Goats</v>
      </c>
      <c r="B250" s="2" t="s">
        <v>49</v>
      </c>
      <c r="C250" s="2" t="s">
        <v>322</v>
      </c>
      <c r="D250" s="2" t="s">
        <v>252</v>
      </c>
      <c r="E250" s="2" t="s">
        <v>81</v>
      </c>
      <c r="F250" s="2" t="s">
        <v>366</v>
      </c>
      <c r="G250" s="2"/>
      <c r="H250" s="2" t="s">
        <v>561</v>
      </c>
      <c r="I250" s="35"/>
      <c r="J250" s="60">
        <v>0</v>
      </c>
      <c r="K250" s="60">
        <f t="shared" si="613"/>
        <v>0</v>
      </c>
      <c r="L250" s="60">
        <f t="shared" si="614"/>
        <v>0</v>
      </c>
      <c r="M250" s="60">
        <f t="shared" si="615"/>
        <v>0</v>
      </c>
      <c r="N250" s="60">
        <f t="shared" si="616"/>
        <v>0</v>
      </c>
      <c r="O250" s="60">
        <f t="shared" si="617"/>
        <v>0</v>
      </c>
      <c r="P250" s="60">
        <f t="shared" si="618"/>
        <v>0</v>
      </c>
      <c r="Q250" s="60">
        <f t="shared" si="619"/>
        <v>0</v>
      </c>
      <c r="R250" s="60">
        <f t="shared" si="620"/>
        <v>0</v>
      </c>
      <c r="S250" s="60">
        <f t="shared" si="621"/>
        <v>0</v>
      </c>
      <c r="T250" s="60">
        <f t="shared" si="622"/>
        <v>0</v>
      </c>
      <c r="U250" s="60">
        <f t="shared" si="623"/>
        <v>0</v>
      </c>
      <c r="V250" s="60">
        <f t="shared" si="624"/>
        <v>0</v>
      </c>
      <c r="W250" s="60">
        <f t="shared" si="625"/>
        <v>0</v>
      </c>
      <c r="X250" s="60">
        <f t="shared" si="626"/>
        <v>0</v>
      </c>
      <c r="Y250" s="60">
        <f t="shared" si="627"/>
        <v>0</v>
      </c>
      <c r="Z250" s="60">
        <f t="shared" si="628"/>
        <v>0</v>
      </c>
      <c r="AA250" s="60">
        <f t="shared" si="629"/>
        <v>0</v>
      </c>
      <c r="AB250" s="60">
        <f t="shared" si="630"/>
        <v>0</v>
      </c>
      <c r="AC250" s="60">
        <f t="shared" si="631"/>
        <v>0</v>
      </c>
      <c r="AD250" s="60">
        <f t="shared" si="632"/>
        <v>0</v>
      </c>
      <c r="AE250" s="60">
        <f t="shared" si="633"/>
        <v>0</v>
      </c>
      <c r="AF250" s="60">
        <f t="shared" si="634"/>
        <v>0</v>
      </c>
      <c r="AG250" s="60">
        <f t="shared" si="635"/>
        <v>0</v>
      </c>
      <c r="AH250" s="60">
        <f t="shared" si="636"/>
        <v>0</v>
      </c>
      <c r="AI250" s="60">
        <f t="shared" si="637"/>
        <v>0</v>
      </c>
      <c r="AJ250" s="60">
        <f t="shared" si="638"/>
        <v>0</v>
      </c>
      <c r="AK250" s="60">
        <f t="shared" si="639"/>
        <v>0</v>
      </c>
      <c r="AL250" s="60">
        <f t="shared" si="640"/>
        <v>0</v>
      </c>
      <c r="AM250" s="60">
        <f t="shared" si="641"/>
        <v>0</v>
      </c>
      <c r="AN250" s="60">
        <f t="shared" si="642"/>
        <v>0</v>
      </c>
      <c r="AO250" s="60">
        <f t="shared" si="643"/>
        <v>0</v>
      </c>
      <c r="AP250" s="60">
        <f t="shared" si="644"/>
        <v>0</v>
      </c>
      <c r="AQ250" s="60">
        <f t="shared" si="645"/>
        <v>0</v>
      </c>
      <c r="AR250" s="60">
        <f t="shared" si="646"/>
        <v>0</v>
      </c>
      <c r="AS250" s="60">
        <f t="shared" si="647"/>
        <v>0</v>
      </c>
      <c r="AT250" s="60">
        <f t="shared" si="648"/>
        <v>0</v>
      </c>
      <c r="AU250" s="60">
        <f t="shared" si="649"/>
        <v>0</v>
      </c>
      <c r="AV250" s="60">
        <f t="shared" si="650"/>
        <v>0</v>
      </c>
      <c r="AW250" s="60">
        <f t="shared" si="651"/>
        <v>0</v>
      </c>
      <c r="AX250" s="60">
        <f t="shared" si="652"/>
        <v>0</v>
      </c>
    </row>
    <row r="251" spans="1:50" x14ac:dyDescent="0.25">
      <c r="A251" s="44" t="str">
        <f t="shared" si="612"/>
        <v>EF_NH3_applic_slurry_Horses</v>
      </c>
      <c r="B251" s="2" t="s">
        <v>49</v>
      </c>
      <c r="C251" s="2" t="s">
        <v>322</v>
      </c>
      <c r="D251" s="2" t="s">
        <v>252</v>
      </c>
      <c r="E251" s="2" t="s">
        <v>82</v>
      </c>
      <c r="F251" s="2" t="s">
        <v>366</v>
      </c>
      <c r="G251" s="2"/>
      <c r="H251" s="2" t="s">
        <v>561</v>
      </c>
      <c r="I251" s="35"/>
      <c r="J251" s="60">
        <v>0</v>
      </c>
      <c r="K251" s="60">
        <f t="shared" si="613"/>
        <v>0</v>
      </c>
      <c r="L251" s="60">
        <f t="shared" si="614"/>
        <v>0</v>
      </c>
      <c r="M251" s="60">
        <f t="shared" si="615"/>
        <v>0</v>
      </c>
      <c r="N251" s="60">
        <f t="shared" si="616"/>
        <v>0</v>
      </c>
      <c r="O251" s="60">
        <f t="shared" si="617"/>
        <v>0</v>
      </c>
      <c r="P251" s="60">
        <f t="shared" si="618"/>
        <v>0</v>
      </c>
      <c r="Q251" s="60">
        <f t="shared" si="619"/>
        <v>0</v>
      </c>
      <c r="R251" s="60">
        <f t="shared" si="620"/>
        <v>0</v>
      </c>
      <c r="S251" s="60">
        <f t="shared" si="621"/>
        <v>0</v>
      </c>
      <c r="T251" s="60">
        <f t="shared" si="622"/>
        <v>0</v>
      </c>
      <c r="U251" s="60">
        <f t="shared" si="623"/>
        <v>0</v>
      </c>
      <c r="V251" s="60">
        <f t="shared" si="624"/>
        <v>0</v>
      </c>
      <c r="W251" s="60">
        <f t="shared" si="625"/>
        <v>0</v>
      </c>
      <c r="X251" s="60">
        <f t="shared" si="626"/>
        <v>0</v>
      </c>
      <c r="Y251" s="60">
        <f t="shared" si="627"/>
        <v>0</v>
      </c>
      <c r="Z251" s="60">
        <f t="shared" si="628"/>
        <v>0</v>
      </c>
      <c r="AA251" s="60">
        <f t="shared" si="629"/>
        <v>0</v>
      </c>
      <c r="AB251" s="60">
        <f t="shared" si="630"/>
        <v>0</v>
      </c>
      <c r="AC251" s="60">
        <f t="shared" si="631"/>
        <v>0</v>
      </c>
      <c r="AD251" s="60">
        <f t="shared" si="632"/>
        <v>0</v>
      </c>
      <c r="AE251" s="60">
        <f t="shared" si="633"/>
        <v>0</v>
      </c>
      <c r="AF251" s="60">
        <f t="shared" si="634"/>
        <v>0</v>
      </c>
      <c r="AG251" s="60">
        <f t="shared" si="635"/>
        <v>0</v>
      </c>
      <c r="AH251" s="60">
        <f t="shared" si="636"/>
        <v>0</v>
      </c>
      <c r="AI251" s="60">
        <f t="shared" si="637"/>
        <v>0</v>
      </c>
      <c r="AJ251" s="60">
        <f t="shared" si="638"/>
        <v>0</v>
      </c>
      <c r="AK251" s="60">
        <f t="shared" si="639"/>
        <v>0</v>
      </c>
      <c r="AL251" s="60">
        <f t="shared" si="640"/>
        <v>0</v>
      </c>
      <c r="AM251" s="60">
        <f t="shared" si="641"/>
        <v>0</v>
      </c>
      <c r="AN251" s="60">
        <f t="shared" si="642"/>
        <v>0</v>
      </c>
      <c r="AO251" s="60">
        <f t="shared" si="643"/>
        <v>0</v>
      </c>
      <c r="AP251" s="60">
        <f t="shared" si="644"/>
        <v>0</v>
      </c>
      <c r="AQ251" s="60">
        <f t="shared" si="645"/>
        <v>0</v>
      </c>
      <c r="AR251" s="60">
        <f t="shared" si="646"/>
        <v>0</v>
      </c>
      <c r="AS251" s="60">
        <f t="shared" si="647"/>
        <v>0</v>
      </c>
      <c r="AT251" s="60">
        <f t="shared" si="648"/>
        <v>0</v>
      </c>
      <c r="AU251" s="60">
        <f t="shared" si="649"/>
        <v>0</v>
      </c>
      <c r="AV251" s="60">
        <f t="shared" si="650"/>
        <v>0</v>
      </c>
      <c r="AW251" s="60">
        <f t="shared" si="651"/>
        <v>0</v>
      </c>
      <c r="AX251" s="60">
        <f t="shared" si="652"/>
        <v>0</v>
      </c>
    </row>
    <row r="252" spans="1:50" x14ac:dyDescent="0.25">
      <c r="A252" s="44" t="str">
        <f t="shared" si="612"/>
        <v>EF_NH3_applic_slurry_Mules and asses</v>
      </c>
      <c r="B252" s="2" t="s">
        <v>49</v>
      </c>
      <c r="C252" s="2" t="s">
        <v>322</v>
      </c>
      <c r="D252" s="2" t="s">
        <v>252</v>
      </c>
      <c r="E252" s="2" t="s">
        <v>83</v>
      </c>
      <c r="F252" s="2" t="s">
        <v>366</v>
      </c>
      <c r="G252" s="2"/>
      <c r="H252" s="2" t="s">
        <v>561</v>
      </c>
      <c r="I252" s="35"/>
      <c r="J252" s="60">
        <v>0</v>
      </c>
      <c r="K252" s="60">
        <f t="shared" si="613"/>
        <v>0</v>
      </c>
      <c r="L252" s="60">
        <f t="shared" si="614"/>
        <v>0</v>
      </c>
      <c r="M252" s="60">
        <f t="shared" si="615"/>
        <v>0</v>
      </c>
      <c r="N252" s="60">
        <f t="shared" si="616"/>
        <v>0</v>
      </c>
      <c r="O252" s="60">
        <f t="shared" si="617"/>
        <v>0</v>
      </c>
      <c r="P252" s="60">
        <f t="shared" si="618"/>
        <v>0</v>
      </c>
      <c r="Q252" s="60">
        <f t="shared" si="619"/>
        <v>0</v>
      </c>
      <c r="R252" s="60">
        <f t="shared" si="620"/>
        <v>0</v>
      </c>
      <c r="S252" s="60">
        <f t="shared" si="621"/>
        <v>0</v>
      </c>
      <c r="T252" s="60">
        <f t="shared" si="622"/>
        <v>0</v>
      </c>
      <c r="U252" s="60">
        <f t="shared" si="623"/>
        <v>0</v>
      </c>
      <c r="V252" s="60">
        <f t="shared" si="624"/>
        <v>0</v>
      </c>
      <c r="W252" s="60">
        <f t="shared" si="625"/>
        <v>0</v>
      </c>
      <c r="X252" s="60">
        <f t="shared" si="626"/>
        <v>0</v>
      </c>
      <c r="Y252" s="60">
        <f t="shared" si="627"/>
        <v>0</v>
      </c>
      <c r="Z252" s="60">
        <f t="shared" si="628"/>
        <v>0</v>
      </c>
      <c r="AA252" s="60">
        <f t="shared" si="629"/>
        <v>0</v>
      </c>
      <c r="AB252" s="60">
        <f t="shared" si="630"/>
        <v>0</v>
      </c>
      <c r="AC252" s="60">
        <f t="shared" si="631"/>
        <v>0</v>
      </c>
      <c r="AD252" s="60">
        <f t="shared" si="632"/>
        <v>0</v>
      </c>
      <c r="AE252" s="60">
        <f t="shared" si="633"/>
        <v>0</v>
      </c>
      <c r="AF252" s="60">
        <f t="shared" si="634"/>
        <v>0</v>
      </c>
      <c r="AG252" s="60">
        <f t="shared" si="635"/>
        <v>0</v>
      </c>
      <c r="AH252" s="60">
        <f t="shared" si="636"/>
        <v>0</v>
      </c>
      <c r="AI252" s="60">
        <f t="shared" si="637"/>
        <v>0</v>
      </c>
      <c r="AJ252" s="60">
        <f t="shared" si="638"/>
        <v>0</v>
      </c>
      <c r="AK252" s="60">
        <f t="shared" si="639"/>
        <v>0</v>
      </c>
      <c r="AL252" s="60">
        <f t="shared" si="640"/>
        <v>0</v>
      </c>
      <c r="AM252" s="60">
        <f t="shared" si="641"/>
        <v>0</v>
      </c>
      <c r="AN252" s="60">
        <f t="shared" si="642"/>
        <v>0</v>
      </c>
      <c r="AO252" s="60">
        <f t="shared" si="643"/>
        <v>0</v>
      </c>
      <c r="AP252" s="60">
        <f t="shared" si="644"/>
        <v>0</v>
      </c>
      <c r="AQ252" s="60">
        <f t="shared" si="645"/>
        <v>0</v>
      </c>
      <c r="AR252" s="60">
        <f t="shared" si="646"/>
        <v>0</v>
      </c>
      <c r="AS252" s="60">
        <f t="shared" si="647"/>
        <v>0</v>
      </c>
      <c r="AT252" s="60">
        <f t="shared" si="648"/>
        <v>0</v>
      </c>
      <c r="AU252" s="60">
        <f t="shared" si="649"/>
        <v>0</v>
      </c>
      <c r="AV252" s="60">
        <f t="shared" si="650"/>
        <v>0</v>
      </c>
      <c r="AW252" s="60">
        <f t="shared" si="651"/>
        <v>0</v>
      </c>
      <c r="AX252" s="60">
        <f t="shared" si="652"/>
        <v>0</v>
      </c>
    </row>
    <row r="253" spans="1:50" x14ac:dyDescent="0.25">
      <c r="A253" s="44" t="str">
        <f t="shared" si="612"/>
        <v>EF_NH3_applic_slurry_Laying hens</v>
      </c>
      <c r="B253" s="2" t="s">
        <v>49</v>
      </c>
      <c r="C253" s="2" t="s">
        <v>322</v>
      </c>
      <c r="D253" s="2" t="s">
        <v>252</v>
      </c>
      <c r="E253" s="2" t="s">
        <v>85</v>
      </c>
      <c r="F253" s="2" t="s">
        <v>366</v>
      </c>
      <c r="G253" s="2"/>
      <c r="H253" s="2" t="s">
        <v>679</v>
      </c>
      <c r="I253" s="35"/>
      <c r="J253" s="60">
        <v>0.69</v>
      </c>
      <c r="K253" s="60">
        <f t="shared" si="613"/>
        <v>0.69</v>
      </c>
      <c r="L253" s="60">
        <f t="shared" si="614"/>
        <v>0.69</v>
      </c>
      <c r="M253" s="60">
        <f t="shared" si="615"/>
        <v>0.69</v>
      </c>
      <c r="N253" s="60">
        <f t="shared" si="616"/>
        <v>0.69</v>
      </c>
      <c r="O253" s="60">
        <f t="shared" si="617"/>
        <v>0.69</v>
      </c>
      <c r="P253" s="60">
        <f t="shared" si="618"/>
        <v>0.69</v>
      </c>
      <c r="Q253" s="60">
        <f t="shared" si="619"/>
        <v>0.69</v>
      </c>
      <c r="R253" s="60">
        <f t="shared" si="620"/>
        <v>0.69</v>
      </c>
      <c r="S253" s="60">
        <f t="shared" si="621"/>
        <v>0.69</v>
      </c>
      <c r="T253" s="60">
        <f t="shared" si="622"/>
        <v>0.69</v>
      </c>
      <c r="U253" s="60">
        <f t="shared" si="623"/>
        <v>0.69</v>
      </c>
      <c r="V253" s="60">
        <f t="shared" si="624"/>
        <v>0.69</v>
      </c>
      <c r="W253" s="60">
        <f t="shared" si="625"/>
        <v>0.69</v>
      </c>
      <c r="X253" s="60">
        <f t="shared" si="626"/>
        <v>0.69</v>
      </c>
      <c r="Y253" s="60">
        <f t="shared" si="627"/>
        <v>0.69</v>
      </c>
      <c r="Z253" s="60">
        <f t="shared" si="628"/>
        <v>0.69</v>
      </c>
      <c r="AA253" s="60">
        <f t="shared" si="629"/>
        <v>0.69</v>
      </c>
      <c r="AB253" s="60">
        <f t="shared" si="630"/>
        <v>0.69</v>
      </c>
      <c r="AC253" s="60">
        <f t="shared" si="631"/>
        <v>0.69</v>
      </c>
      <c r="AD253" s="60">
        <f t="shared" si="632"/>
        <v>0.69</v>
      </c>
      <c r="AE253" s="60">
        <f t="shared" si="633"/>
        <v>0.69</v>
      </c>
      <c r="AF253" s="60">
        <f t="shared" si="634"/>
        <v>0.69</v>
      </c>
      <c r="AG253" s="60">
        <f t="shared" si="635"/>
        <v>0.69</v>
      </c>
      <c r="AH253" s="60">
        <f t="shared" si="636"/>
        <v>0.69</v>
      </c>
      <c r="AI253" s="60">
        <f t="shared" si="637"/>
        <v>0.69</v>
      </c>
      <c r="AJ253" s="60">
        <f t="shared" si="638"/>
        <v>0.69</v>
      </c>
      <c r="AK253" s="60">
        <f t="shared" si="639"/>
        <v>0.69</v>
      </c>
      <c r="AL253" s="60">
        <f t="shared" si="640"/>
        <v>0.69</v>
      </c>
      <c r="AM253" s="60">
        <f t="shared" si="641"/>
        <v>0.69</v>
      </c>
      <c r="AN253" s="60">
        <f t="shared" si="642"/>
        <v>0.69</v>
      </c>
      <c r="AO253" s="60">
        <f t="shared" si="643"/>
        <v>0.69</v>
      </c>
      <c r="AP253" s="60">
        <f t="shared" si="644"/>
        <v>0.69</v>
      </c>
      <c r="AQ253" s="60">
        <f t="shared" si="645"/>
        <v>0.69</v>
      </c>
      <c r="AR253" s="60">
        <f t="shared" si="646"/>
        <v>0.69</v>
      </c>
      <c r="AS253" s="60">
        <f t="shared" si="647"/>
        <v>0.69</v>
      </c>
      <c r="AT253" s="60">
        <f t="shared" si="648"/>
        <v>0.69</v>
      </c>
      <c r="AU253" s="60">
        <f t="shared" si="649"/>
        <v>0.69</v>
      </c>
      <c r="AV253" s="60">
        <f t="shared" si="650"/>
        <v>0.69</v>
      </c>
      <c r="AW253" s="60">
        <f t="shared" si="651"/>
        <v>0.69</v>
      </c>
      <c r="AX253" s="60">
        <f t="shared" si="652"/>
        <v>0.69</v>
      </c>
    </row>
    <row r="254" spans="1:50" x14ac:dyDescent="0.25">
      <c r="A254" s="44" t="str">
        <f t="shared" si="612"/>
        <v>EF_NH3_applic_slurry_Broilers</v>
      </c>
      <c r="B254" s="2" t="s">
        <v>49</v>
      </c>
      <c r="C254" s="2" t="s">
        <v>322</v>
      </c>
      <c r="D254" s="2" t="s">
        <v>252</v>
      </c>
      <c r="E254" s="2" t="s">
        <v>84</v>
      </c>
      <c r="F254" s="2" t="s">
        <v>366</v>
      </c>
      <c r="G254" s="2"/>
      <c r="H254" s="2" t="s">
        <v>561</v>
      </c>
      <c r="I254" s="35"/>
      <c r="J254" s="60">
        <v>0</v>
      </c>
      <c r="K254" s="60">
        <f t="shared" si="613"/>
        <v>0</v>
      </c>
      <c r="L254" s="60">
        <f t="shared" si="614"/>
        <v>0</v>
      </c>
      <c r="M254" s="60">
        <f t="shared" si="615"/>
        <v>0</v>
      </c>
      <c r="N254" s="60">
        <f t="shared" si="616"/>
        <v>0</v>
      </c>
      <c r="O254" s="60">
        <f t="shared" si="617"/>
        <v>0</v>
      </c>
      <c r="P254" s="60">
        <f t="shared" si="618"/>
        <v>0</v>
      </c>
      <c r="Q254" s="60">
        <f t="shared" si="619"/>
        <v>0</v>
      </c>
      <c r="R254" s="60">
        <f t="shared" si="620"/>
        <v>0</v>
      </c>
      <c r="S254" s="60">
        <f t="shared" si="621"/>
        <v>0</v>
      </c>
      <c r="T254" s="60">
        <f t="shared" si="622"/>
        <v>0</v>
      </c>
      <c r="U254" s="60">
        <f t="shared" si="623"/>
        <v>0</v>
      </c>
      <c r="V254" s="60">
        <f t="shared" si="624"/>
        <v>0</v>
      </c>
      <c r="W254" s="60">
        <f t="shared" si="625"/>
        <v>0</v>
      </c>
      <c r="X254" s="60">
        <f t="shared" si="626"/>
        <v>0</v>
      </c>
      <c r="Y254" s="60">
        <f t="shared" si="627"/>
        <v>0</v>
      </c>
      <c r="Z254" s="60">
        <f t="shared" si="628"/>
        <v>0</v>
      </c>
      <c r="AA254" s="60">
        <f t="shared" si="629"/>
        <v>0</v>
      </c>
      <c r="AB254" s="60">
        <f t="shared" si="630"/>
        <v>0</v>
      </c>
      <c r="AC254" s="60">
        <f t="shared" si="631"/>
        <v>0</v>
      </c>
      <c r="AD254" s="60">
        <f t="shared" si="632"/>
        <v>0</v>
      </c>
      <c r="AE254" s="60">
        <f t="shared" si="633"/>
        <v>0</v>
      </c>
      <c r="AF254" s="60">
        <f t="shared" si="634"/>
        <v>0</v>
      </c>
      <c r="AG254" s="60">
        <f t="shared" si="635"/>
        <v>0</v>
      </c>
      <c r="AH254" s="60">
        <f t="shared" si="636"/>
        <v>0</v>
      </c>
      <c r="AI254" s="60">
        <f t="shared" si="637"/>
        <v>0</v>
      </c>
      <c r="AJ254" s="60">
        <f t="shared" si="638"/>
        <v>0</v>
      </c>
      <c r="AK254" s="60">
        <f t="shared" si="639"/>
        <v>0</v>
      </c>
      <c r="AL254" s="60">
        <f t="shared" si="640"/>
        <v>0</v>
      </c>
      <c r="AM254" s="60">
        <f t="shared" si="641"/>
        <v>0</v>
      </c>
      <c r="AN254" s="60">
        <f t="shared" si="642"/>
        <v>0</v>
      </c>
      <c r="AO254" s="60">
        <f t="shared" si="643"/>
        <v>0</v>
      </c>
      <c r="AP254" s="60">
        <f t="shared" si="644"/>
        <v>0</v>
      </c>
      <c r="AQ254" s="60">
        <f t="shared" si="645"/>
        <v>0</v>
      </c>
      <c r="AR254" s="60">
        <f t="shared" si="646"/>
        <v>0</v>
      </c>
      <c r="AS254" s="60">
        <f t="shared" si="647"/>
        <v>0</v>
      </c>
      <c r="AT254" s="60">
        <f t="shared" si="648"/>
        <v>0</v>
      </c>
      <c r="AU254" s="60">
        <f t="shared" si="649"/>
        <v>0</v>
      </c>
      <c r="AV254" s="60">
        <f t="shared" si="650"/>
        <v>0</v>
      </c>
      <c r="AW254" s="60">
        <f t="shared" si="651"/>
        <v>0</v>
      </c>
      <c r="AX254" s="60">
        <f t="shared" si="652"/>
        <v>0</v>
      </c>
    </row>
    <row r="255" spans="1:50" x14ac:dyDescent="0.25">
      <c r="A255" s="44" t="str">
        <f t="shared" si="612"/>
        <v>EF_NH3_applic_slurry_Turkeys</v>
      </c>
      <c r="B255" s="2" t="s">
        <v>49</v>
      </c>
      <c r="C255" s="2" t="s">
        <v>322</v>
      </c>
      <c r="D255" s="2" t="s">
        <v>252</v>
      </c>
      <c r="E255" s="2" t="s">
        <v>87</v>
      </c>
      <c r="F255" s="2" t="s">
        <v>366</v>
      </c>
      <c r="G255" s="2"/>
      <c r="H255" s="2" t="s">
        <v>561</v>
      </c>
      <c r="I255" s="35"/>
      <c r="J255" s="60">
        <v>0</v>
      </c>
      <c r="K255" s="60">
        <f t="shared" si="613"/>
        <v>0</v>
      </c>
      <c r="L255" s="60">
        <f t="shared" si="614"/>
        <v>0</v>
      </c>
      <c r="M255" s="60">
        <f t="shared" si="615"/>
        <v>0</v>
      </c>
      <c r="N255" s="60">
        <f t="shared" si="616"/>
        <v>0</v>
      </c>
      <c r="O255" s="60">
        <f t="shared" si="617"/>
        <v>0</v>
      </c>
      <c r="P255" s="60">
        <f t="shared" si="618"/>
        <v>0</v>
      </c>
      <c r="Q255" s="60">
        <f t="shared" si="619"/>
        <v>0</v>
      </c>
      <c r="R255" s="60">
        <f t="shared" si="620"/>
        <v>0</v>
      </c>
      <c r="S255" s="60">
        <f t="shared" si="621"/>
        <v>0</v>
      </c>
      <c r="T255" s="60">
        <f t="shared" si="622"/>
        <v>0</v>
      </c>
      <c r="U255" s="60">
        <f t="shared" si="623"/>
        <v>0</v>
      </c>
      <c r="V255" s="60">
        <f t="shared" si="624"/>
        <v>0</v>
      </c>
      <c r="W255" s="60">
        <f t="shared" si="625"/>
        <v>0</v>
      </c>
      <c r="X255" s="60">
        <f t="shared" si="626"/>
        <v>0</v>
      </c>
      <c r="Y255" s="60">
        <f t="shared" si="627"/>
        <v>0</v>
      </c>
      <c r="Z255" s="60">
        <f t="shared" si="628"/>
        <v>0</v>
      </c>
      <c r="AA255" s="60">
        <f t="shared" si="629"/>
        <v>0</v>
      </c>
      <c r="AB255" s="60">
        <f t="shared" si="630"/>
        <v>0</v>
      </c>
      <c r="AC255" s="60">
        <f t="shared" si="631"/>
        <v>0</v>
      </c>
      <c r="AD255" s="60">
        <f t="shared" si="632"/>
        <v>0</v>
      </c>
      <c r="AE255" s="60">
        <f t="shared" si="633"/>
        <v>0</v>
      </c>
      <c r="AF255" s="60">
        <f t="shared" si="634"/>
        <v>0</v>
      </c>
      <c r="AG255" s="60">
        <f t="shared" si="635"/>
        <v>0</v>
      </c>
      <c r="AH255" s="60">
        <f t="shared" si="636"/>
        <v>0</v>
      </c>
      <c r="AI255" s="60">
        <f t="shared" si="637"/>
        <v>0</v>
      </c>
      <c r="AJ255" s="60">
        <f t="shared" si="638"/>
        <v>0</v>
      </c>
      <c r="AK255" s="60">
        <f t="shared" si="639"/>
        <v>0</v>
      </c>
      <c r="AL255" s="60">
        <f t="shared" si="640"/>
        <v>0</v>
      </c>
      <c r="AM255" s="60">
        <f t="shared" si="641"/>
        <v>0</v>
      </c>
      <c r="AN255" s="60">
        <f t="shared" si="642"/>
        <v>0</v>
      </c>
      <c r="AO255" s="60">
        <f t="shared" si="643"/>
        <v>0</v>
      </c>
      <c r="AP255" s="60">
        <f t="shared" si="644"/>
        <v>0</v>
      </c>
      <c r="AQ255" s="60">
        <f t="shared" si="645"/>
        <v>0</v>
      </c>
      <c r="AR255" s="60">
        <f t="shared" si="646"/>
        <v>0</v>
      </c>
      <c r="AS255" s="60">
        <f t="shared" si="647"/>
        <v>0</v>
      </c>
      <c r="AT255" s="60">
        <f t="shared" si="648"/>
        <v>0</v>
      </c>
      <c r="AU255" s="60">
        <f t="shared" si="649"/>
        <v>0</v>
      </c>
      <c r="AV255" s="60">
        <f t="shared" si="650"/>
        <v>0</v>
      </c>
      <c r="AW255" s="60">
        <f t="shared" si="651"/>
        <v>0</v>
      </c>
      <c r="AX255" s="60">
        <f t="shared" si="652"/>
        <v>0</v>
      </c>
    </row>
    <row r="256" spans="1:50" x14ac:dyDescent="0.25">
      <c r="A256" s="44" t="str">
        <f t="shared" si="612"/>
        <v>EF_NH3_applic_slurry_Other poultry (ducks)</v>
      </c>
      <c r="B256" s="2" t="s">
        <v>49</v>
      </c>
      <c r="C256" s="2" t="s">
        <v>322</v>
      </c>
      <c r="D256" s="2" t="s">
        <v>252</v>
      </c>
      <c r="E256" s="2" t="s">
        <v>90</v>
      </c>
      <c r="F256" s="2" t="s">
        <v>366</v>
      </c>
      <c r="G256" s="2"/>
      <c r="H256" s="2" t="s">
        <v>561</v>
      </c>
      <c r="I256" s="35"/>
      <c r="J256" s="60">
        <v>0</v>
      </c>
      <c r="K256" s="60">
        <f t="shared" si="613"/>
        <v>0</v>
      </c>
      <c r="L256" s="60">
        <f t="shared" si="614"/>
        <v>0</v>
      </c>
      <c r="M256" s="60">
        <f t="shared" si="615"/>
        <v>0</v>
      </c>
      <c r="N256" s="60">
        <f t="shared" si="616"/>
        <v>0</v>
      </c>
      <c r="O256" s="60">
        <f t="shared" si="617"/>
        <v>0</v>
      </c>
      <c r="P256" s="60">
        <f t="shared" si="618"/>
        <v>0</v>
      </c>
      <c r="Q256" s="60">
        <f t="shared" si="619"/>
        <v>0</v>
      </c>
      <c r="R256" s="60">
        <f t="shared" si="620"/>
        <v>0</v>
      </c>
      <c r="S256" s="60">
        <f t="shared" si="621"/>
        <v>0</v>
      </c>
      <c r="T256" s="60">
        <f t="shared" si="622"/>
        <v>0</v>
      </c>
      <c r="U256" s="60">
        <f t="shared" si="623"/>
        <v>0</v>
      </c>
      <c r="V256" s="60">
        <f t="shared" si="624"/>
        <v>0</v>
      </c>
      <c r="W256" s="60">
        <f t="shared" si="625"/>
        <v>0</v>
      </c>
      <c r="X256" s="60">
        <f t="shared" si="626"/>
        <v>0</v>
      </c>
      <c r="Y256" s="60">
        <f t="shared" si="627"/>
        <v>0</v>
      </c>
      <c r="Z256" s="60">
        <f t="shared" si="628"/>
        <v>0</v>
      </c>
      <c r="AA256" s="60">
        <f t="shared" si="629"/>
        <v>0</v>
      </c>
      <c r="AB256" s="60">
        <f t="shared" si="630"/>
        <v>0</v>
      </c>
      <c r="AC256" s="60">
        <f t="shared" si="631"/>
        <v>0</v>
      </c>
      <c r="AD256" s="60">
        <f t="shared" si="632"/>
        <v>0</v>
      </c>
      <c r="AE256" s="60">
        <f t="shared" si="633"/>
        <v>0</v>
      </c>
      <c r="AF256" s="60">
        <f t="shared" si="634"/>
        <v>0</v>
      </c>
      <c r="AG256" s="60">
        <f t="shared" si="635"/>
        <v>0</v>
      </c>
      <c r="AH256" s="60">
        <f t="shared" si="636"/>
        <v>0</v>
      </c>
      <c r="AI256" s="60">
        <f t="shared" si="637"/>
        <v>0</v>
      </c>
      <c r="AJ256" s="60">
        <f t="shared" si="638"/>
        <v>0</v>
      </c>
      <c r="AK256" s="60">
        <f t="shared" si="639"/>
        <v>0</v>
      </c>
      <c r="AL256" s="60">
        <f t="shared" si="640"/>
        <v>0</v>
      </c>
      <c r="AM256" s="60">
        <f t="shared" si="641"/>
        <v>0</v>
      </c>
      <c r="AN256" s="60">
        <f t="shared" si="642"/>
        <v>0</v>
      </c>
      <c r="AO256" s="60">
        <f t="shared" si="643"/>
        <v>0</v>
      </c>
      <c r="AP256" s="60">
        <f t="shared" si="644"/>
        <v>0</v>
      </c>
      <c r="AQ256" s="60">
        <f t="shared" si="645"/>
        <v>0</v>
      </c>
      <c r="AR256" s="60">
        <f t="shared" si="646"/>
        <v>0</v>
      </c>
      <c r="AS256" s="60">
        <f t="shared" si="647"/>
        <v>0</v>
      </c>
      <c r="AT256" s="60">
        <f t="shared" si="648"/>
        <v>0</v>
      </c>
      <c r="AU256" s="60">
        <f t="shared" si="649"/>
        <v>0</v>
      </c>
      <c r="AV256" s="60">
        <f t="shared" si="650"/>
        <v>0</v>
      </c>
      <c r="AW256" s="60">
        <f t="shared" si="651"/>
        <v>0</v>
      </c>
      <c r="AX256" s="60">
        <f t="shared" si="652"/>
        <v>0</v>
      </c>
    </row>
    <row r="257" spans="1:50" x14ac:dyDescent="0.25">
      <c r="A257" s="44" t="str">
        <f t="shared" si="612"/>
        <v>EF_NH3_applic_slurry_Other poultry (geese)</v>
      </c>
      <c r="B257" s="2" t="s">
        <v>49</v>
      </c>
      <c r="C257" s="2" t="s">
        <v>322</v>
      </c>
      <c r="D257" s="2" t="s">
        <v>252</v>
      </c>
      <c r="E257" s="2" t="s">
        <v>88</v>
      </c>
      <c r="F257" s="2" t="s">
        <v>366</v>
      </c>
      <c r="G257" s="2"/>
      <c r="H257" s="2" t="s">
        <v>561</v>
      </c>
      <c r="I257" s="35"/>
      <c r="J257" s="60">
        <v>0</v>
      </c>
      <c r="K257" s="60">
        <f t="shared" si="613"/>
        <v>0</v>
      </c>
      <c r="L257" s="60">
        <f t="shared" si="614"/>
        <v>0</v>
      </c>
      <c r="M257" s="60">
        <f t="shared" si="615"/>
        <v>0</v>
      </c>
      <c r="N257" s="60">
        <f t="shared" si="616"/>
        <v>0</v>
      </c>
      <c r="O257" s="60">
        <f t="shared" si="617"/>
        <v>0</v>
      </c>
      <c r="P257" s="60">
        <f t="shared" si="618"/>
        <v>0</v>
      </c>
      <c r="Q257" s="60">
        <f t="shared" si="619"/>
        <v>0</v>
      </c>
      <c r="R257" s="60">
        <f t="shared" si="620"/>
        <v>0</v>
      </c>
      <c r="S257" s="60">
        <f t="shared" si="621"/>
        <v>0</v>
      </c>
      <c r="T257" s="60">
        <f t="shared" si="622"/>
        <v>0</v>
      </c>
      <c r="U257" s="60">
        <f t="shared" si="623"/>
        <v>0</v>
      </c>
      <c r="V257" s="60">
        <f t="shared" si="624"/>
        <v>0</v>
      </c>
      <c r="W257" s="60">
        <f t="shared" si="625"/>
        <v>0</v>
      </c>
      <c r="X257" s="60">
        <f t="shared" si="626"/>
        <v>0</v>
      </c>
      <c r="Y257" s="60">
        <f t="shared" si="627"/>
        <v>0</v>
      </c>
      <c r="Z257" s="60">
        <f t="shared" si="628"/>
        <v>0</v>
      </c>
      <c r="AA257" s="60">
        <f t="shared" si="629"/>
        <v>0</v>
      </c>
      <c r="AB257" s="60">
        <f t="shared" si="630"/>
        <v>0</v>
      </c>
      <c r="AC257" s="60">
        <f t="shared" si="631"/>
        <v>0</v>
      </c>
      <c r="AD257" s="60">
        <f t="shared" si="632"/>
        <v>0</v>
      </c>
      <c r="AE257" s="60">
        <f t="shared" si="633"/>
        <v>0</v>
      </c>
      <c r="AF257" s="60">
        <f t="shared" si="634"/>
        <v>0</v>
      </c>
      <c r="AG257" s="60">
        <f t="shared" si="635"/>
        <v>0</v>
      </c>
      <c r="AH257" s="60">
        <f t="shared" si="636"/>
        <v>0</v>
      </c>
      <c r="AI257" s="60">
        <f t="shared" si="637"/>
        <v>0</v>
      </c>
      <c r="AJ257" s="60">
        <f t="shared" si="638"/>
        <v>0</v>
      </c>
      <c r="AK257" s="60">
        <f t="shared" si="639"/>
        <v>0</v>
      </c>
      <c r="AL257" s="60">
        <f t="shared" si="640"/>
        <v>0</v>
      </c>
      <c r="AM257" s="60">
        <f t="shared" si="641"/>
        <v>0</v>
      </c>
      <c r="AN257" s="60">
        <f t="shared" si="642"/>
        <v>0</v>
      </c>
      <c r="AO257" s="60">
        <f t="shared" si="643"/>
        <v>0</v>
      </c>
      <c r="AP257" s="60">
        <f t="shared" si="644"/>
        <v>0</v>
      </c>
      <c r="AQ257" s="60">
        <f t="shared" si="645"/>
        <v>0</v>
      </c>
      <c r="AR257" s="60">
        <f t="shared" si="646"/>
        <v>0</v>
      </c>
      <c r="AS257" s="60">
        <f t="shared" si="647"/>
        <v>0</v>
      </c>
      <c r="AT257" s="60">
        <f t="shared" si="648"/>
        <v>0</v>
      </c>
      <c r="AU257" s="60">
        <f t="shared" si="649"/>
        <v>0</v>
      </c>
      <c r="AV257" s="60">
        <f t="shared" si="650"/>
        <v>0</v>
      </c>
      <c r="AW257" s="60">
        <f t="shared" si="651"/>
        <v>0</v>
      </c>
      <c r="AX257" s="60">
        <f t="shared" si="652"/>
        <v>0</v>
      </c>
    </row>
    <row r="258" spans="1:50" x14ac:dyDescent="0.25">
      <c r="A258" s="44" t="str">
        <f t="shared" si="612"/>
        <v>EF_NH3_applic_slurry_Other animals (fur animals)</v>
      </c>
      <c r="B258" s="2" t="s">
        <v>49</v>
      </c>
      <c r="C258" s="2" t="s">
        <v>322</v>
      </c>
      <c r="D258" s="2" t="s">
        <v>252</v>
      </c>
      <c r="E258" s="2" t="s">
        <v>108</v>
      </c>
      <c r="F258" s="2" t="s">
        <v>366</v>
      </c>
      <c r="G258" s="2"/>
      <c r="H258" s="2" t="s">
        <v>561</v>
      </c>
      <c r="I258" s="35"/>
      <c r="J258" s="60">
        <v>0</v>
      </c>
      <c r="K258" s="60">
        <f t="shared" si="613"/>
        <v>0</v>
      </c>
      <c r="L258" s="60">
        <f t="shared" si="614"/>
        <v>0</v>
      </c>
      <c r="M258" s="60">
        <f t="shared" si="615"/>
        <v>0</v>
      </c>
      <c r="N258" s="60">
        <f t="shared" si="616"/>
        <v>0</v>
      </c>
      <c r="O258" s="60">
        <f t="shared" si="617"/>
        <v>0</v>
      </c>
      <c r="P258" s="60">
        <f t="shared" si="618"/>
        <v>0</v>
      </c>
      <c r="Q258" s="60">
        <f t="shared" si="619"/>
        <v>0</v>
      </c>
      <c r="R258" s="60">
        <f t="shared" si="620"/>
        <v>0</v>
      </c>
      <c r="S258" s="60">
        <f t="shared" si="621"/>
        <v>0</v>
      </c>
      <c r="T258" s="60">
        <f t="shared" si="622"/>
        <v>0</v>
      </c>
      <c r="U258" s="60">
        <f t="shared" si="623"/>
        <v>0</v>
      </c>
      <c r="V258" s="60">
        <f t="shared" si="624"/>
        <v>0</v>
      </c>
      <c r="W258" s="60">
        <f t="shared" si="625"/>
        <v>0</v>
      </c>
      <c r="X258" s="60">
        <f t="shared" si="626"/>
        <v>0</v>
      </c>
      <c r="Y258" s="60">
        <f t="shared" si="627"/>
        <v>0</v>
      </c>
      <c r="Z258" s="60">
        <f t="shared" si="628"/>
        <v>0</v>
      </c>
      <c r="AA258" s="60">
        <f t="shared" si="629"/>
        <v>0</v>
      </c>
      <c r="AB258" s="60">
        <f t="shared" si="630"/>
        <v>0</v>
      </c>
      <c r="AC258" s="60">
        <f t="shared" si="631"/>
        <v>0</v>
      </c>
      <c r="AD258" s="60">
        <f t="shared" si="632"/>
        <v>0</v>
      </c>
      <c r="AE258" s="60">
        <f t="shared" si="633"/>
        <v>0</v>
      </c>
      <c r="AF258" s="60">
        <f t="shared" si="634"/>
        <v>0</v>
      </c>
      <c r="AG258" s="60">
        <f t="shared" si="635"/>
        <v>0</v>
      </c>
      <c r="AH258" s="60">
        <f t="shared" si="636"/>
        <v>0</v>
      </c>
      <c r="AI258" s="60">
        <f t="shared" si="637"/>
        <v>0</v>
      </c>
      <c r="AJ258" s="60">
        <f t="shared" si="638"/>
        <v>0</v>
      </c>
      <c r="AK258" s="60">
        <f t="shared" si="639"/>
        <v>0</v>
      </c>
      <c r="AL258" s="60">
        <f t="shared" si="640"/>
        <v>0</v>
      </c>
      <c r="AM258" s="60">
        <f t="shared" si="641"/>
        <v>0</v>
      </c>
      <c r="AN258" s="60">
        <f t="shared" si="642"/>
        <v>0</v>
      </c>
      <c r="AO258" s="60">
        <f t="shared" si="643"/>
        <v>0</v>
      </c>
      <c r="AP258" s="60">
        <f t="shared" si="644"/>
        <v>0</v>
      </c>
      <c r="AQ258" s="60">
        <f t="shared" si="645"/>
        <v>0</v>
      </c>
      <c r="AR258" s="60">
        <f t="shared" si="646"/>
        <v>0</v>
      </c>
      <c r="AS258" s="60">
        <f t="shared" si="647"/>
        <v>0</v>
      </c>
      <c r="AT258" s="60">
        <f t="shared" si="648"/>
        <v>0</v>
      </c>
      <c r="AU258" s="60">
        <f t="shared" si="649"/>
        <v>0</v>
      </c>
      <c r="AV258" s="60">
        <f t="shared" si="650"/>
        <v>0</v>
      </c>
      <c r="AW258" s="60">
        <f t="shared" si="651"/>
        <v>0</v>
      </c>
      <c r="AX258" s="60">
        <f t="shared" si="652"/>
        <v>0</v>
      </c>
    </row>
    <row r="259" spans="1:50" x14ac:dyDescent="0.25">
      <c r="A259" s="18" t="s">
        <v>324</v>
      </c>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row>
    <row r="260" spans="1:50" x14ac:dyDescent="0.25">
      <c r="A260" s="44" t="str">
        <f t="shared" ref="A260:A275" si="653">C260&amp;"_"&amp;E260</f>
        <v>EF_NH3_applic_solid_Dairy cattle</v>
      </c>
      <c r="B260" s="2" t="s">
        <v>49</v>
      </c>
      <c r="C260" s="2" t="s">
        <v>323</v>
      </c>
      <c r="D260" s="2" t="s">
        <v>252</v>
      </c>
      <c r="E260" s="2" t="s">
        <v>75</v>
      </c>
      <c r="F260" s="2" t="s">
        <v>366</v>
      </c>
      <c r="G260" s="2"/>
      <c r="H260" s="2" t="s">
        <v>679</v>
      </c>
      <c r="I260" s="12" t="s">
        <v>618</v>
      </c>
      <c r="J260" s="60">
        <v>0.68</v>
      </c>
      <c r="K260" s="60">
        <f t="shared" ref="K260:K275" si="654">J260</f>
        <v>0.68</v>
      </c>
      <c r="L260" s="60">
        <f t="shared" ref="L260:L275" si="655">K260</f>
        <v>0.68</v>
      </c>
      <c r="M260" s="60">
        <f t="shared" ref="M260:M275" si="656">L260</f>
        <v>0.68</v>
      </c>
      <c r="N260" s="60">
        <f t="shared" ref="N260:N275" si="657">M260</f>
        <v>0.68</v>
      </c>
      <c r="O260" s="60">
        <f t="shared" ref="O260:O275" si="658">N260</f>
        <v>0.68</v>
      </c>
      <c r="P260" s="60">
        <f t="shared" ref="P260:P275" si="659">O260</f>
        <v>0.68</v>
      </c>
      <c r="Q260" s="60">
        <f t="shared" ref="Q260:Q275" si="660">P260</f>
        <v>0.68</v>
      </c>
      <c r="R260" s="60">
        <f t="shared" ref="R260:R275" si="661">Q260</f>
        <v>0.68</v>
      </c>
      <c r="S260" s="60">
        <f t="shared" ref="S260:S275" si="662">R260</f>
        <v>0.68</v>
      </c>
      <c r="T260" s="60">
        <f t="shared" ref="T260:T275" si="663">S260</f>
        <v>0.68</v>
      </c>
      <c r="U260" s="60">
        <f t="shared" ref="U260:U275" si="664">T260</f>
        <v>0.68</v>
      </c>
      <c r="V260" s="60">
        <f t="shared" ref="V260:V275" si="665">U260</f>
        <v>0.68</v>
      </c>
      <c r="W260" s="60">
        <f t="shared" ref="W260:W275" si="666">V260</f>
        <v>0.68</v>
      </c>
      <c r="X260" s="60">
        <f t="shared" ref="X260:X275" si="667">W260</f>
        <v>0.68</v>
      </c>
      <c r="Y260" s="60">
        <f t="shared" ref="Y260:Y275" si="668">X260</f>
        <v>0.68</v>
      </c>
      <c r="Z260" s="60">
        <f t="shared" ref="Z260:Z275" si="669">Y260</f>
        <v>0.68</v>
      </c>
      <c r="AA260" s="60">
        <f t="shared" ref="AA260:AA275" si="670">Z260</f>
        <v>0.68</v>
      </c>
      <c r="AB260" s="60">
        <f t="shared" ref="AB260:AB275" si="671">AA260</f>
        <v>0.68</v>
      </c>
      <c r="AC260" s="60">
        <f t="shared" ref="AC260:AC275" si="672">AB260</f>
        <v>0.68</v>
      </c>
      <c r="AD260" s="60">
        <f t="shared" ref="AD260:AD275" si="673">AC260</f>
        <v>0.68</v>
      </c>
      <c r="AE260" s="60">
        <f t="shared" ref="AE260:AE275" si="674">AD260</f>
        <v>0.68</v>
      </c>
      <c r="AF260" s="60">
        <f t="shared" ref="AF260:AF275" si="675">AE260</f>
        <v>0.68</v>
      </c>
      <c r="AG260" s="60">
        <f t="shared" ref="AG260:AG275" si="676">AF260</f>
        <v>0.68</v>
      </c>
      <c r="AH260" s="60">
        <f t="shared" ref="AH260:AH275" si="677">AG260</f>
        <v>0.68</v>
      </c>
      <c r="AI260" s="60">
        <f t="shared" ref="AI260:AI275" si="678">AH260</f>
        <v>0.68</v>
      </c>
      <c r="AJ260" s="60">
        <f t="shared" ref="AJ260:AJ275" si="679">AI260</f>
        <v>0.68</v>
      </c>
      <c r="AK260" s="60">
        <f t="shared" ref="AK260:AK275" si="680">AJ260</f>
        <v>0.68</v>
      </c>
      <c r="AL260" s="60">
        <f t="shared" ref="AL260:AL275" si="681">AK260</f>
        <v>0.68</v>
      </c>
      <c r="AM260" s="60">
        <f t="shared" ref="AM260:AM275" si="682">AL260</f>
        <v>0.68</v>
      </c>
      <c r="AN260" s="60">
        <f t="shared" ref="AN260:AN275" si="683">AM260</f>
        <v>0.68</v>
      </c>
      <c r="AO260" s="60">
        <f t="shared" ref="AO260:AO275" si="684">AN260</f>
        <v>0.68</v>
      </c>
      <c r="AP260" s="60">
        <f t="shared" ref="AP260:AP275" si="685">AO260</f>
        <v>0.68</v>
      </c>
      <c r="AQ260" s="60">
        <f t="shared" ref="AQ260:AQ275" si="686">AP260</f>
        <v>0.68</v>
      </c>
      <c r="AR260" s="60">
        <f t="shared" ref="AR260:AR275" si="687">AQ260</f>
        <v>0.68</v>
      </c>
      <c r="AS260" s="60">
        <f t="shared" ref="AS260:AS275" si="688">AR260</f>
        <v>0.68</v>
      </c>
      <c r="AT260" s="60">
        <f t="shared" ref="AT260:AT275" si="689">AS260</f>
        <v>0.68</v>
      </c>
      <c r="AU260" s="60">
        <f t="shared" ref="AU260:AU275" si="690">AT260</f>
        <v>0.68</v>
      </c>
      <c r="AV260" s="60">
        <f t="shared" ref="AV260:AV275" si="691">AU260</f>
        <v>0.68</v>
      </c>
      <c r="AW260" s="60">
        <f t="shared" ref="AW260:AW275" si="692">AV260</f>
        <v>0.68</v>
      </c>
      <c r="AX260" s="60">
        <f t="shared" ref="AX260:AX275" si="693">AW260</f>
        <v>0.68</v>
      </c>
    </row>
    <row r="261" spans="1:50" x14ac:dyDescent="0.25">
      <c r="A261" s="44" t="str">
        <f t="shared" si="653"/>
        <v>EF_NH3_applic_solid_Non-dairy cattle</v>
      </c>
      <c r="B261" s="2" t="s">
        <v>49</v>
      </c>
      <c r="C261" s="2" t="s">
        <v>323</v>
      </c>
      <c r="D261" s="2" t="s">
        <v>252</v>
      </c>
      <c r="E261" s="2" t="s">
        <v>77</v>
      </c>
      <c r="F261" s="2" t="s">
        <v>366</v>
      </c>
      <c r="G261" s="2"/>
      <c r="H261" s="2" t="s">
        <v>679</v>
      </c>
      <c r="I261" s="35"/>
      <c r="J261" s="60">
        <v>0.68</v>
      </c>
      <c r="K261" s="60">
        <f t="shared" si="654"/>
        <v>0.68</v>
      </c>
      <c r="L261" s="60">
        <f t="shared" si="655"/>
        <v>0.68</v>
      </c>
      <c r="M261" s="60">
        <f t="shared" si="656"/>
        <v>0.68</v>
      </c>
      <c r="N261" s="60">
        <f t="shared" si="657"/>
        <v>0.68</v>
      </c>
      <c r="O261" s="60">
        <f t="shared" si="658"/>
        <v>0.68</v>
      </c>
      <c r="P261" s="60">
        <f t="shared" si="659"/>
        <v>0.68</v>
      </c>
      <c r="Q261" s="60">
        <f t="shared" si="660"/>
        <v>0.68</v>
      </c>
      <c r="R261" s="60">
        <f t="shared" si="661"/>
        <v>0.68</v>
      </c>
      <c r="S261" s="60">
        <f t="shared" si="662"/>
        <v>0.68</v>
      </c>
      <c r="T261" s="60">
        <f t="shared" si="663"/>
        <v>0.68</v>
      </c>
      <c r="U261" s="60">
        <f t="shared" si="664"/>
        <v>0.68</v>
      </c>
      <c r="V261" s="60">
        <f t="shared" si="665"/>
        <v>0.68</v>
      </c>
      <c r="W261" s="60">
        <f t="shared" si="666"/>
        <v>0.68</v>
      </c>
      <c r="X261" s="60">
        <f t="shared" si="667"/>
        <v>0.68</v>
      </c>
      <c r="Y261" s="60">
        <f t="shared" si="668"/>
        <v>0.68</v>
      </c>
      <c r="Z261" s="60">
        <f t="shared" si="669"/>
        <v>0.68</v>
      </c>
      <c r="AA261" s="60">
        <f t="shared" si="670"/>
        <v>0.68</v>
      </c>
      <c r="AB261" s="60">
        <f t="shared" si="671"/>
        <v>0.68</v>
      </c>
      <c r="AC261" s="60">
        <f t="shared" si="672"/>
        <v>0.68</v>
      </c>
      <c r="AD261" s="60">
        <f t="shared" si="673"/>
        <v>0.68</v>
      </c>
      <c r="AE261" s="60">
        <f t="shared" si="674"/>
        <v>0.68</v>
      </c>
      <c r="AF261" s="60">
        <f t="shared" si="675"/>
        <v>0.68</v>
      </c>
      <c r="AG261" s="60">
        <f t="shared" si="676"/>
        <v>0.68</v>
      </c>
      <c r="AH261" s="60">
        <f t="shared" si="677"/>
        <v>0.68</v>
      </c>
      <c r="AI261" s="60">
        <f t="shared" si="678"/>
        <v>0.68</v>
      </c>
      <c r="AJ261" s="60">
        <f t="shared" si="679"/>
        <v>0.68</v>
      </c>
      <c r="AK261" s="60">
        <f t="shared" si="680"/>
        <v>0.68</v>
      </c>
      <c r="AL261" s="60">
        <f t="shared" si="681"/>
        <v>0.68</v>
      </c>
      <c r="AM261" s="60">
        <f t="shared" si="682"/>
        <v>0.68</v>
      </c>
      <c r="AN261" s="60">
        <f t="shared" si="683"/>
        <v>0.68</v>
      </c>
      <c r="AO261" s="60">
        <f t="shared" si="684"/>
        <v>0.68</v>
      </c>
      <c r="AP261" s="60">
        <f t="shared" si="685"/>
        <v>0.68</v>
      </c>
      <c r="AQ261" s="60">
        <f t="shared" si="686"/>
        <v>0.68</v>
      </c>
      <c r="AR261" s="60">
        <f t="shared" si="687"/>
        <v>0.68</v>
      </c>
      <c r="AS261" s="60">
        <f t="shared" si="688"/>
        <v>0.68</v>
      </c>
      <c r="AT261" s="60">
        <f t="shared" si="689"/>
        <v>0.68</v>
      </c>
      <c r="AU261" s="60">
        <f t="shared" si="690"/>
        <v>0.68</v>
      </c>
      <c r="AV261" s="60">
        <f t="shared" si="691"/>
        <v>0.68</v>
      </c>
      <c r="AW261" s="60">
        <f t="shared" si="692"/>
        <v>0.68</v>
      </c>
      <c r="AX261" s="60">
        <f t="shared" si="693"/>
        <v>0.68</v>
      </c>
    </row>
    <row r="262" spans="1:50" x14ac:dyDescent="0.25">
      <c r="A262" s="44" t="str">
        <f t="shared" si="653"/>
        <v>EF_NH3_applic_solid_Non-dairy cattle (calves)</v>
      </c>
      <c r="B262" s="2" t="s">
        <v>49</v>
      </c>
      <c r="C262" s="2" t="s">
        <v>323</v>
      </c>
      <c r="D262" s="2" t="s">
        <v>252</v>
      </c>
      <c r="E262" s="2" t="s">
        <v>78</v>
      </c>
      <c r="F262" s="2" t="s">
        <v>366</v>
      </c>
      <c r="G262" s="2"/>
      <c r="H262" s="2" t="s">
        <v>682</v>
      </c>
      <c r="I262" s="35"/>
      <c r="J262" s="162">
        <f>J261</f>
        <v>0.68</v>
      </c>
      <c r="K262" s="162">
        <f t="shared" si="654"/>
        <v>0.68</v>
      </c>
      <c r="L262" s="162">
        <f t="shared" si="655"/>
        <v>0.68</v>
      </c>
      <c r="M262" s="162">
        <f t="shared" si="656"/>
        <v>0.68</v>
      </c>
      <c r="N262" s="162">
        <f t="shared" si="657"/>
        <v>0.68</v>
      </c>
      <c r="O262" s="162">
        <f t="shared" si="658"/>
        <v>0.68</v>
      </c>
      <c r="P262" s="162">
        <f t="shared" si="659"/>
        <v>0.68</v>
      </c>
      <c r="Q262" s="162">
        <f t="shared" si="660"/>
        <v>0.68</v>
      </c>
      <c r="R262" s="162">
        <f t="shared" si="661"/>
        <v>0.68</v>
      </c>
      <c r="S262" s="162">
        <f t="shared" si="662"/>
        <v>0.68</v>
      </c>
      <c r="T262" s="162">
        <f t="shared" si="663"/>
        <v>0.68</v>
      </c>
      <c r="U262" s="162">
        <f t="shared" si="664"/>
        <v>0.68</v>
      </c>
      <c r="V262" s="162">
        <f t="shared" si="665"/>
        <v>0.68</v>
      </c>
      <c r="W262" s="162">
        <f t="shared" si="666"/>
        <v>0.68</v>
      </c>
      <c r="X262" s="162">
        <f t="shared" si="667"/>
        <v>0.68</v>
      </c>
      <c r="Y262" s="162">
        <f t="shared" si="668"/>
        <v>0.68</v>
      </c>
      <c r="Z262" s="162">
        <f t="shared" si="669"/>
        <v>0.68</v>
      </c>
      <c r="AA262" s="162">
        <f t="shared" si="670"/>
        <v>0.68</v>
      </c>
      <c r="AB262" s="162">
        <f t="shared" si="671"/>
        <v>0.68</v>
      </c>
      <c r="AC262" s="162">
        <f t="shared" si="672"/>
        <v>0.68</v>
      </c>
      <c r="AD262" s="162">
        <f t="shared" si="673"/>
        <v>0.68</v>
      </c>
      <c r="AE262" s="162">
        <f t="shared" si="674"/>
        <v>0.68</v>
      </c>
      <c r="AF262" s="162">
        <f t="shared" si="675"/>
        <v>0.68</v>
      </c>
      <c r="AG262" s="162">
        <f t="shared" si="676"/>
        <v>0.68</v>
      </c>
      <c r="AH262" s="162">
        <f t="shared" si="677"/>
        <v>0.68</v>
      </c>
      <c r="AI262" s="162">
        <f t="shared" si="678"/>
        <v>0.68</v>
      </c>
      <c r="AJ262" s="162">
        <f t="shared" si="679"/>
        <v>0.68</v>
      </c>
      <c r="AK262" s="162">
        <f t="shared" si="680"/>
        <v>0.68</v>
      </c>
      <c r="AL262" s="162">
        <f t="shared" si="681"/>
        <v>0.68</v>
      </c>
      <c r="AM262" s="162">
        <f t="shared" si="682"/>
        <v>0.68</v>
      </c>
      <c r="AN262" s="162">
        <f t="shared" si="683"/>
        <v>0.68</v>
      </c>
      <c r="AO262" s="162">
        <f t="shared" si="684"/>
        <v>0.68</v>
      </c>
      <c r="AP262" s="162">
        <f t="shared" si="685"/>
        <v>0.68</v>
      </c>
      <c r="AQ262" s="162">
        <f t="shared" si="686"/>
        <v>0.68</v>
      </c>
      <c r="AR262" s="162">
        <f t="shared" si="687"/>
        <v>0.68</v>
      </c>
      <c r="AS262" s="162">
        <f t="shared" si="688"/>
        <v>0.68</v>
      </c>
      <c r="AT262" s="162">
        <f t="shared" si="689"/>
        <v>0.68</v>
      </c>
      <c r="AU262" s="162">
        <f t="shared" si="690"/>
        <v>0.68</v>
      </c>
      <c r="AV262" s="162">
        <f t="shared" si="691"/>
        <v>0.68</v>
      </c>
      <c r="AW262" s="162">
        <f t="shared" si="692"/>
        <v>0.68</v>
      </c>
      <c r="AX262" s="162">
        <f t="shared" si="693"/>
        <v>0.68</v>
      </c>
    </row>
    <row r="263" spans="1:50" x14ac:dyDescent="0.25">
      <c r="A263" s="44" t="str">
        <f t="shared" si="653"/>
        <v>EF_NH3_applic_solid_Sheep</v>
      </c>
      <c r="B263" s="2" t="s">
        <v>49</v>
      </c>
      <c r="C263" s="2" t="s">
        <v>323</v>
      </c>
      <c r="D263" s="2" t="s">
        <v>252</v>
      </c>
      <c r="E263" s="2" t="s">
        <v>79</v>
      </c>
      <c r="F263" s="2" t="s">
        <v>366</v>
      </c>
      <c r="G263" s="2"/>
      <c r="H263" s="2" t="s">
        <v>679</v>
      </c>
      <c r="I263" s="35"/>
      <c r="J263" s="60">
        <v>0.9</v>
      </c>
      <c r="K263" s="60">
        <f t="shared" si="654"/>
        <v>0.9</v>
      </c>
      <c r="L263" s="60">
        <f t="shared" si="655"/>
        <v>0.9</v>
      </c>
      <c r="M263" s="60">
        <f t="shared" si="656"/>
        <v>0.9</v>
      </c>
      <c r="N263" s="60">
        <f t="shared" si="657"/>
        <v>0.9</v>
      </c>
      <c r="O263" s="60">
        <f t="shared" si="658"/>
        <v>0.9</v>
      </c>
      <c r="P263" s="60">
        <f t="shared" si="659"/>
        <v>0.9</v>
      </c>
      <c r="Q263" s="60">
        <f t="shared" si="660"/>
        <v>0.9</v>
      </c>
      <c r="R263" s="60">
        <f t="shared" si="661"/>
        <v>0.9</v>
      </c>
      <c r="S263" s="60">
        <f t="shared" si="662"/>
        <v>0.9</v>
      </c>
      <c r="T263" s="60">
        <f t="shared" si="663"/>
        <v>0.9</v>
      </c>
      <c r="U263" s="60">
        <f t="shared" si="664"/>
        <v>0.9</v>
      </c>
      <c r="V263" s="60">
        <f t="shared" si="665"/>
        <v>0.9</v>
      </c>
      <c r="W263" s="60">
        <f t="shared" si="666"/>
        <v>0.9</v>
      </c>
      <c r="X263" s="60">
        <f t="shared" si="667"/>
        <v>0.9</v>
      </c>
      <c r="Y263" s="60">
        <f t="shared" si="668"/>
        <v>0.9</v>
      </c>
      <c r="Z263" s="60">
        <f t="shared" si="669"/>
        <v>0.9</v>
      </c>
      <c r="AA263" s="60">
        <f t="shared" si="670"/>
        <v>0.9</v>
      </c>
      <c r="AB263" s="60">
        <f t="shared" si="671"/>
        <v>0.9</v>
      </c>
      <c r="AC263" s="60">
        <f t="shared" si="672"/>
        <v>0.9</v>
      </c>
      <c r="AD263" s="60">
        <f t="shared" si="673"/>
        <v>0.9</v>
      </c>
      <c r="AE263" s="60">
        <f t="shared" si="674"/>
        <v>0.9</v>
      </c>
      <c r="AF263" s="60">
        <f t="shared" si="675"/>
        <v>0.9</v>
      </c>
      <c r="AG263" s="60">
        <f t="shared" si="676"/>
        <v>0.9</v>
      </c>
      <c r="AH263" s="60">
        <f t="shared" si="677"/>
        <v>0.9</v>
      </c>
      <c r="AI263" s="60">
        <f t="shared" si="678"/>
        <v>0.9</v>
      </c>
      <c r="AJ263" s="60">
        <f t="shared" si="679"/>
        <v>0.9</v>
      </c>
      <c r="AK263" s="60">
        <f t="shared" si="680"/>
        <v>0.9</v>
      </c>
      <c r="AL263" s="60">
        <f t="shared" si="681"/>
        <v>0.9</v>
      </c>
      <c r="AM263" s="60">
        <f t="shared" si="682"/>
        <v>0.9</v>
      </c>
      <c r="AN263" s="60">
        <f t="shared" si="683"/>
        <v>0.9</v>
      </c>
      <c r="AO263" s="60">
        <f t="shared" si="684"/>
        <v>0.9</v>
      </c>
      <c r="AP263" s="60">
        <f t="shared" si="685"/>
        <v>0.9</v>
      </c>
      <c r="AQ263" s="60">
        <f t="shared" si="686"/>
        <v>0.9</v>
      </c>
      <c r="AR263" s="60">
        <f t="shared" si="687"/>
        <v>0.9</v>
      </c>
      <c r="AS263" s="60">
        <f t="shared" si="688"/>
        <v>0.9</v>
      </c>
      <c r="AT263" s="60">
        <f t="shared" si="689"/>
        <v>0.9</v>
      </c>
      <c r="AU263" s="60">
        <f t="shared" si="690"/>
        <v>0.9</v>
      </c>
      <c r="AV263" s="60">
        <f t="shared" si="691"/>
        <v>0.9</v>
      </c>
      <c r="AW263" s="60">
        <f t="shared" si="692"/>
        <v>0.9</v>
      </c>
      <c r="AX263" s="60">
        <f t="shared" si="693"/>
        <v>0.9</v>
      </c>
    </row>
    <row r="264" spans="1:50" x14ac:dyDescent="0.25">
      <c r="A264" s="44" t="str">
        <f t="shared" si="653"/>
        <v>EF_NH3_applic_solid_Swine (finishing pigs)</v>
      </c>
      <c r="B264" s="2" t="s">
        <v>49</v>
      </c>
      <c r="C264" s="2" t="s">
        <v>323</v>
      </c>
      <c r="D264" s="2" t="s">
        <v>252</v>
      </c>
      <c r="E264" s="2" t="s">
        <v>538</v>
      </c>
      <c r="F264" s="2" t="s">
        <v>366</v>
      </c>
      <c r="G264" s="2"/>
      <c r="H264" s="2" t="s">
        <v>679</v>
      </c>
      <c r="I264" s="35"/>
      <c r="J264" s="60">
        <v>0.45</v>
      </c>
      <c r="K264" s="60">
        <f t="shared" si="654"/>
        <v>0.45</v>
      </c>
      <c r="L264" s="60">
        <f t="shared" si="655"/>
        <v>0.45</v>
      </c>
      <c r="M264" s="60">
        <f t="shared" si="656"/>
        <v>0.45</v>
      </c>
      <c r="N264" s="60">
        <f t="shared" si="657"/>
        <v>0.45</v>
      </c>
      <c r="O264" s="60">
        <f t="shared" si="658"/>
        <v>0.45</v>
      </c>
      <c r="P264" s="60">
        <f t="shared" si="659"/>
        <v>0.45</v>
      </c>
      <c r="Q264" s="60">
        <f t="shared" si="660"/>
        <v>0.45</v>
      </c>
      <c r="R264" s="60">
        <f t="shared" si="661"/>
        <v>0.45</v>
      </c>
      <c r="S264" s="60">
        <f t="shared" si="662"/>
        <v>0.45</v>
      </c>
      <c r="T264" s="60">
        <f t="shared" si="663"/>
        <v>0.45</v>
      </c>
      <c r="U264" s="60">
        <f t="shared" si="664"/>
        <v>0.45</v>
      </c>
      <c r="V264" s="60">
        <f t="shared" si="665"/>
        <v>0.45</v>
      </c>
      <c r="W264" s="60">
        <f t="shared" si="666"/>
        <v>0.45</v>
      </c>
      <c r="X264" s="60">
        <f t="shared" si="667"/>
        <v>0.45</v>
      </c>
      <c r="Y264" s="60">
        <f t="shared" si="668"/>
        <v>0.45</v>
      </c>
      <c r="Z264" s="60">
        <f t="shared" si="669"/>
        <v>0.45</v>
      </c>
      <c r="AA264" s="60">
        <f t="shared" si="670"/>
        <v>0.45</v>
      </c>
      <c r="AB264" s="60">
        <f t="shared" si="671"/>
        <v>0.45</v>
      </c>
      <c r="AC264" s="60">
        <f t="shared" si="672"/>
        <v>0.45</v>
      </c>
      <c r="AD264" s="60">
        <f t="shared" si="673"/>
        <v>0.45</v>
      </c>
      <c r="AE264" s="60">
        <f t="shared" si="674"/>
        <v>0.45</v>
      </c>
      <c r="AF264" s="60">
        <f t="shared" si="675"/>
        <v>0.45</v>
      </c>
      <c r="AG264" s="60">
        <f t="shared" si="676"/>
        <v>0.45</v>
      </c>
      <c r="AH264" s="60">
        <f t="shared" si="677"/>
        <v>0.45</v>
      </c>
      <c r="AI264" s="60">
        <f t="shared" si="678"/>
        <v>0.45</v>
      </c>
      <c r="AJ264" s="60">
        <f t="shared" si="679"/>
        <v>0.45</v>
      </c>
      <c r="AK264" s="60">
        <f t="shared" si="680"/>
        <v>0.45</v>
      </c>
      <c r="AL264" s="60">
        <f t="shared" si="681"/>
        <v>0.45</v>
      </c>
      <c r="AM264" s="60">
        <f t="shared" si="682"/>
        <v>0.45</v>
      </c>
      <c r="AN264" s="60">
        <f t="shared" si="683"/>
        <v>0.45</v>
      </c>
      <c r="AO264" s="60">
        <f t="shared" si="684"/>
        <v>0.45</v>
      </c>
      <c r="AP264" s="60">
        <f t="shared" si="685"/>
        <v>0.45</v>
      </c>
      <c r="AQ264" s="60">
        <f t="shared" si="686"/>
        <v>0.45</v>
      </c>
      <c r="AR264" s="60">
        <f t="shared" si="687"/>
        <v>0.45</v>
      </c>
      <c r="AS264" s="60">
        <f t="shared" si="688"/>
        <v>0.45</v>
      </c>
      <c r="AT264" s="60">
        <f t="shared" si="689"/>
        <v>0.45</v>
      </c>
      <c r="AU264" s="60">
        <f t="shared" si="690"/>
        <v>0.45</v>
      </c>
      <c r="AV264" s="60">
        <f t="shared" si="691"/>
        <v>0.45</v>
      </c>
      <c r="AW264" s="60">
        <f t="shared" si="692"/>
        <v>0.45</v>
      </c>
      <c r="AX264" s="60">
        <f t="shared" si="693"/>
        <v>0.45</v>
      </c>
    </row>
    <row r="265" spans="1:50" x14ac:dyDescent="0.25">
      <c r="A265" s="44" t="str">
        <f t="shared" si="653"/>
        <v>EF_NH3_applic_solid_Swine (sows)</v>
      </c>
      <c r="B265" s="2" t="s">
        <v>49</v>
      </c>
      <c r="C265" s="2" t="s">
        <v>323</v>
      </c>
      <c r="D265" s="2" t="s">
        <v>252</v>
      </c>
      <c r="E265" s="2" t="s">
        <v>145</v>
      </c>
      <c r="F265" s="2" t="s">
        <v>366</v>
      </c>
      <c r="G265" s="2"/>
      <c r="H265" s="2" t="s">
        <v>679</v>
      </c>
      <c r="I265" s="35"/>
      <c r="J265" s="60">
        <v>0.45</v>
      </c>
      <c r="K265" s="60">
        <f t="shared" si="654"/>
        <v>0.45</v>
      </c>
      <c r="L265" s="60">
        <f t="shared" si="655"/>
        <v>0.45</v>
      </c>
      <c r="M265" s="60">
        <f t="shared" si="656"/>
        <v>0.45</v>
      </c>
      <c r="N265" s="60">
        <f t="shared" si="657"/>
        <v>0.45</v>
      </c>
      <c r="O265" s="60">
        <f t="shared" si="658"/>
        <v>0.45</v>
      </c>
      <c r="P265" s="60">
        <f t="shared" si="659"/>
        <v>0.45</v>
      </c>
      <c r="Q265" s="60">
        <f t="shared" si="660"/>
        <v>0.45</v>
      </c>
      <c r="R265" s="60">
        <f t="shared" si="661"/>
        <v>0.45</v>
      </c>
      <c r="S265" s="60">
        <f t="shared" si="662"/>
        <v>0.45</v>
      </c>
      <c r="T265" s="60">
        <f t="shared" si="663"/>
        <v>0.45</v>
      </c>
      <c r="U265" s="60">
        <f t="shared" si="664"/>
        <v>0.45</v>
      </c>
      <c r="V265" s="60">
        <f t="shared" si="665"/>
        <v>0.45</v>
      </c>
      <c r="W265" s="60">
        <f t="shared" si="666"/>
        <v>0.45</v>
      </c>
      <c r="X265" s="60">
        <f t="shared" si="667"/>
        <v>0.45</v>
      </c>
      <c r="Y265" s="60">
        <f t="shared" si="668"/>
        <v>0.45</v>
      </c>
      <c r="Z265" s="60">
        <f t="shared" si="669"/>
        <v>0.45</v>
      </c>
      <c r="AA265" s="60">
        <f t="shared" si="670"/>
        <v>0.45</v>
      </c>
      <c r="AB265" s="60">
        <f t="shared" si="671"/>
        <v>0.45</v>
      </c>
      <c r="AC265" s="60">
        <f t="shared" si="672"/>
        <v>0.45</v>
      </c>
      <c r="AD265" s="60">
        <f t="shared" si="673"/>
        <v>0.45</v>
      </c>
      <c r="AE265" s="60">
        <f t="shared" si="674"/>
        <v>0.45</v>
      </c>
      <c r="AF265" s="60">
        <f t="shared" si="675"/>
        <v>0.45</v>
      </c>
      <c r="AG265" s="60">
        <f t="shared" si="676"/>
        <v>0.45</v>
      </c>
      <c r="AH265" s="60">
        <f t="shared" si="677"/>
        <v>0.45</v>
      </c>
      <c r="AI265" s="60">
        <f t="shared" si="678"/>
        <v>0.45</v>
      </c>
      <c r="AJ265" s="60">
        <f t="shared" si="679"/>
        <v>0.45</v>
      </c>
      <c r="AK265" s="60">
        <f t="shared" si="680"/>
        <v>0.45</v>
      </c>
      <c r="AL265" s="60">
        <f t="shared" si="681"/>
        <v>0.45</v>
      </c>
      <c r="AM265" s="60">
        <f t="shared" si="682"/>
        <v>0.45</v>
      </c>
      <c r="AN265" s="60">
        <f t="shared" si="683"/>
        <v>0.45</v>
      </c>
      <c r="AO265" s="60">
        <f t="shared" si="684"/>
        <v>0.45</v>
      </c>
      <c r="AP265" s="60">
        <f t="shared" si="685"/>
        <v>0.45</v>
      </c>
      <c r="AQ265" s="60">
        <f t="shared" si="686"/>
        <v>0.45</v>
      </c>
      <c r="AR265" s="60">
        <f t="shared" si="687"/>
        <v>0.45</v>
      </c>
      <c r="AS265" s="60">
        <f t="shared" si="688"/>
        <v>0.45</v>
      </c>
      <c r="AT265" s="60">
        <f t="shared" si="689"/>
        <v>0.45</v>
      </c>
      <c r="AU265" s="60">
        <f t="shared" si="690"/>
        <v>0.45</v>
      </c>
      <c r="AV265" s="60">
        <f t="shared" si="691"/>
        <v>0.45</v>
      </c>
      <c r="AW265" s="60">
        <f t="shared" si="692"/>
        <v>0.45</v>
      </c>
      <c r="AX265" s="60">
        <f t="shared" si="693"/>
        <v>0.45</v>
      </c>
    </row>
    <row r="266" spans="1:50" x14ac:dyDescent="0.25">
      <c r="A266" s="44" t="str">
        <f t="shared" si="653"/>
        <v>EF_NH3_applic_solid_Buffalo</v>
      </c>
      <c r="B266" s="2" t="s">
        <v>49</v>
      </c>
      <c r="C266" s="2" t="s">
        <v>323</v>
      </c>
      <c r="D266" s="2" t="s">
        <v>252</v>
      </c>
      <c r="E266" s="2" t="s">
        <v>80</v>
      </c>
      <c r="F266" s="2" t="s">
        <v>366</v>
      </c>
      <c r="G266" s="2"/>
      <c r="H266" s="2" t="s">
        <v>679</v>
      </c>
      <c r="I266" s="35"/>
      <c r="J266" s="60">
        <v>0.55000000000000004</v>
      </c>
      <c r="K266" s="60">
        <f t="shared" si="654"/>
        <v>0.55000000000000004</v>
      </c>
      <c r="L266" s="60">
        <f t="shared" si="655"/>
        <v>0.55000000000000004</v>
      </c>
      <c r="M266" s="60">
        <f t="shared" si="656"/>
        <v>0.55000000000000004</v>
      </c>
      <c r="N266" s="60">
        <f t="shared" si="657"/>
        <v>0.55000000000000004</v>
      </c>
      <c r="O266" s="60">
        <f t="shared" si="658"/>
        <v>0.55000000000000004</v>
      </c>
      <c r="P266" s="60">
        <f t="shared" si="659"/>
        <v>0.55000000000000004</v>
      </c>
      <c r="Q266" s="60">
        <f t="shared" si="660"/>
        <v>0.55000000000000004</v>
      </c>
      <c r="R266" s="60">
        <f t="shared" si="661"/>
        <v>0.55000000000000004</v>
      </c>
      <c r="S266" s="60">
        <f t="shared" si="662"/>
        <v>0.55000000000000004</v>
      </c>
      <c r="T266" s="60">
        <f t="shared" si="663"/>
        <v>0.55000000000000004</v>
      </c>
      <c r="U266" s="60">
        <f t="shared" si="664"/>
        <v>0.55000000000000004</v>
      </c>
      <c r="V266" s="60">
        <f t="shared" si="665"/>
        <v>0.55000000000000004</v>
      </c>
      <c r="W266" s="60">
        <f t="shared" si="666"/>
        <v>0.55000000000000004</v>
      </c>
      <c r="X266" s="60">
        <f t="shared" si="667"/>
        <v>0.55000000000000004</v>
      </c>
      <c r="Y266" s="60">
        <f t="shared" si="668"/>
        <v>0.55000000000000004</v>
      </c>
      <c r="Z266" s="60">
        <f t="shared" si="669"/>
        <v>0.55000000000000004</v>
      </c>
      <c r="AA266" s="60">
        <f t="shared" si="670"/>
        <v>0.55000000000000004</v>
      </c>
      <c r="AB266" s="60">
        <f t="shared" si="671"/>
        <v>0.55000000000000004</v>
      </c>
      <c r="AC266" s="60">
        <f t="shared" si="672"/>
        <v>0.55000000000000004</v>
      </c>
      <c r="AD266" s="60">
        <f t="shared" si="673"/>
        <v>0.55000000000000004</v>
      </c>
      <c r="AE266" s="60">
        <f t="shared" si="674"/>
        <v>0.55000000000000004</v>
      </c>
      <c r="AF266" s="60">
        <f t="shared" si="675"/>
        <v>0.55000000000000004</v>
      </c>
      <c r="AG266" s="60">
        <f t="shared" si="676"/>
        <v>0.55000000000000004</v>
      </c>
      <c r="AH266" s="60">
        <f t="shared" si="677"/>
        <v>0.55000000000000004</v>
      </c>
      <c r="AI266" s="60">
        <f t="shared" si="678"/>
        <v>0.55000000000000004</v>
      </c>
      <c r="AJ266" s="60">
        <f t="shared" si="679"/>
        <v>0.55000000000000004</v>
      </c>
      <c r="AK266" s="60">
        <f t="shared" si="680"/>
        <v>0.55000000000000004</v>
      </c>
      <c r="AL266" s="60">
        <f t="shared" si="681"/>
        <v>0.55000000000000004</v>
      </c>
      <c r="AM266" s="60">
        <f t="shared" si="682"/>
        <v>0.55000000000000004</v>
      </c>
      <c r="AN266" s="60">
        <f t="shared" si="683"/>
        <v>0.55000000000000004</v>
      </c>
      <c r="AO266" s="60">
        <f t="shared" si="684"/>
        <v>0.55000000000000004</v>
      </c>
      <c r="AP266" s="60">
        <f t="shared" si="685"/>
        <v>0.55000000000000004</v>
      </c>
      <c r="AQ266" s="60">
        <f t="shared" si="686"/>
        <v>0.55000000000000004</v>
      </c>
      <c r="AR266" s="60">
        <f t="shared" si="687"/>
        <v>0.55000000000000004</v>
      </c>
      <c r="AS266" s="60">
        <f t="shared" si="688"/>
        <v>0.55000000000000004</v>
      </c>
      <c r="AT266" s="60">
        <f t="shared" si="689"/>
        <v>0.55000000000000004</v>
      </c>
      <c r="AU266" s="60">
        <f t="shared" si="690"/>
        <v>0.55000000000000004</v>
      </c>
      <c r="AV266" s="60">
        <f t="shared" si="691"/>
        <v>0.55000000000000004</v>
      </c>
      <c r="AW266" s="60">
        <f t="shared" si="692"/>
        <v>0.55000000000000004</v>
      </c>
      <c r="AX266" s="60">
        <f t="shared" si="693"/>
        <v>0.55000000000000004</v>
      </c>
    </row>
    <row r="267" spans="1:50" x14ac:dyDescent="0.25">
      <c r="A267" s="44" t="str">
        <f t="shared" si="653"/>
        <v>EF_NH3_applic_solid_Goats</v>
      </c>
      <c r="B267" s="2" t="s">
        <v>49</v>
      </c>
      <c r="C267" s="2" t="s">
        <v>323</v>
      </c>
      <c r="D267" s="2" t="s">
        <v>252</v>
      </c>
      <c r="E267" s="2" t="s">
        <v>81</v>
      </c>
      <c r="F267" s="2" t="s">
        <v>366</v>
      </c>
      <c r="G267" s="2"/>
      <c r="H267" s="2" t="s">
        <v>679</v>
      </c>
      <c r="I267" s="35"/>
      <c r="J267" s="60">
        <v>0.9</v>
      </c>
      <c r="K267" s="60">
        <f t="shared" si="654"/>
        <v>0.9</v>
      </c>
      <c r="L267" s="60">
        <f t="shared" si="655"/>
        <v>0.9</v>
      </c>
      <c r="M267" s="60">
        <f t="shared" si="656"/>
        <v>0.9</v>
      </c>
      <c r="N267" s="60">
        <f t="shared" si="657"/>
        <v>0.9</v>
      </c>
      <c r="O267" s="60">
        <f t="shared" si="658"/>
        <v>0.9</v>
      </c>
      <c r="P267" s="60">
        <f t="shared" si="659"/>
        <v>0.9</v>
      </c>
      <c r="Q267" s="60">
        <f t="shared" si="660"/>
        <v>0.9</v>
      </c>
      <c r="R267" s="60">
        <f t="shared" si="661"/>
        <v>0.9</v>
      </c>
      <c r="S267" s="60">
        <f t="shared" si="662"/>
        <v>0.9</v>
      </c>
      <c r="T267" s="60">
        <f t="shared" si="663"/>
        <v>0.9</v>
      </c>
      <c r="U267" s="60">
        <f t="shared" si="664"/>
        <v>0.9</v>
      </c>
      <c r="V267" s="60">
        <f t="shared" si="665"/>
        <v>0.9</v>
      </c>
      <c r="W267" s="60">
        <f t="shared" si="666"/>
        <v>0.9</v>
      </c>
      <c r="X267" s="60">
        <f t="shared" si="667"/>
        <v>0.9</v>
      </c>
      <c r="Y267" s="60">
        <f t="shared" si="668"/>
        <v>0.9</v>
      </c>
      <c r="Z267" s="60">
        <f t="shared" si="669"/>
        <v>0.9</v>
      </c>
      <c r="AA267" s="60">
        <f t="shared" si="670"/>
        <v>0.9</v>
      </c>
      <c r="AB267" s="60">
        <f t="shared" si="671"/>
        <v>0.9</v>
      </c>
      <c r="AC267" s="60">
        <f t="shared" si="672"/>
        <v>0.9</v>
      </c>
      <c r="AD267" s="60">
        <f t="shared" si="673"/>
        <v>0.9</v>
      </c>
      <c r="AE267" s="60">
        <f t="shared" si="674"/>
        <v>0.9</v>
      </c>
      <c r="AF267" s="60">
        <f t="shared" si="675"/>
        <v>0.9</v>
      </c>
      <c r="AG267" s="60">
        <f t="shared" si="676"/>
        <v>0.9</v>
      </c>
      <c r="AH267" s="60">
        <f t="shared" si="677"/>
        <v>0.9</v>
      </c>
      <c r="AI267" s="60">
        <f t="shared" si="678"/>
        <v>0.9</v>
      </c>
      <c r="AJ267" s="60">
        <f t="shared" si="679"/>
        <v>0.9</v>
      </c>
      <c r="AK267" s="60">
        <f t="shared" si="680"/>
        <v>0.9</v>
      </c>
      <c r="AL267" s="60">
        <f t="shared" si="681"/>
        <v>0.9</v>
      </c>
      <c r="AM267" s="60">
        <f t="shared" si="682"/>
        <v>0.9</v>
      </c>
      <c r="AN267" s="60">
        <f t="shared" si="683"/>
        <v>0.9</v>
      </c>
      <c r="AO267" s="60">
        <f t="shared" si="684"/>
        <v>0.9</v>
      </c>
      <c r="AP267" s="60">
        <f t="shared" si="685"/>
        <v>0.9</v>
      </c>
      <c r="AQ267" s="60">
        <f t="shared" si="686"/>
        <v>0.9</v>
      </c>
      <c r="AR267" s="60">
        <f t="shared" si="687"/>
        <v>0.9</v>
      </c>
      <c r="AS267" s="60">
        <f t="shared" si="688"/>
        <v>0.9</v>
      </c>
      <c r="AT267" s="60">
        <f t="shared" si="689"/>
        <v>0.9</v>
      </c>
      <c r="AU267" s="60">
        <f t="shared" si="690"/>
        <v>0.9</v>
      </c>
      <c r="AV267" s="60">
        <f t="shared" si="691"/>
        <v>0.9</v>
      </c>
      <c r="AW267" s="60">
        <f t="shared" si="692"/>
        <v>0.9</v>
      </c>
      <c r="AX267" s="60">
        <f t="shared" si="693"/>
        <v>0.9</v>
      </c>
    </row>
    <row r="268" spans="1:50" x14ac:dyDescent="0.25">
      <c r="A268" s="44" t="str">
        <f t="shared" si="653"/>
        <v>EF_NH3_applic_solid_Horses</v>
      </c>
      <c r="B268" s="2" t="s">
        <v>49</v>
      </c>
      <c r="C268" s="2" t="s">
        <v>323</v>
      </c>
      <c r="D268" s="2" t="s">
        <v>252</v>
      </c>
      <c r="E268" s="2" t="s">
        <v>82</v>
      </c>
      <c r="F268" s="2" t="s">
        <v>366</v>
      </c>
      <c r="G268" s="2"/>
      <c r="H268" s="2" t="s">
        <v>679</v>
      </c>
      <c r="I268" s="35"/>
      <c r="J268" s="60">
        <v>0.9</v>
      </c>
      <c r="K268" s="60">
        <f t="shared" si="654"/>
        <v>0.9</v>
      </c>
      <c r="L268" s="60">
        <f t="shared" si="655"/>
        <v>0.9</v>
      </c>
      <c r="M268" s="60">
        <f t="shared" si="656"/>
        <v>0.9</v>
      </c>
      <c r="N268" s="60">
        <f t="shared" si="657"/>
        <v>0.9</v>
      </c>
      <c r="O268" s="60">
        <f t="shared" si="658"/>
        <v>0.9</v>
      </c>
      <c r="P268" s="60">
        <f t="shared" si="659"/>
        <v>0.9</v>
      </c>
      <c r="Q268" s="60">
        <f t="shared" si="660"/>
        <v>0.9</v>
      </c>
      <c r="R268" s="60">
        <f t="shared" si="661"/>
        <v>0.9</v>
      </c>
      <c r="S268" s="60">
        <f t="shared" si="662"/>
        <v>0.9</v>
      </c>
      <c r="T268" s="60">
        <f t="shared" si="663"/>
        <v>0.9</v>
      </c>
      <c r="U268" s="60">
        <f t="shared" si="664"/>
        <v>0.9</v>
      </c>
      <c r="V268" s="60">
        <f t="shared" si="665"/>
        <v>0.9</v>
      </c>
      <c r="W268" s="60">
        <f t="shared" si="666"/>
        <v>0.9</v>
      </c>
      <c r="X268" s="60">
        <f t="shared" si="667"/>
        <v>0.9</v>
      </c>
      <c r="Y268" s="60">
        <f t="shared" si="668"/>
        <v>0.9</v>
      </c>
      <c r="Z268" s="60">
        <f t="shared" si="669"/>
        <v>0.9</v>
      </c>
      <c r="AA268" s="60">
        <f t="shared" si="670"/>
        <v>0.9</v>
      </c>
      <c r="AB268" s="60">
        <f t="shared" si="671"/>
        <v>0.9</v>
      </c>
      <c r="AC268" s="60">
        <f t="shared" si="672"/>
        <v>0.9</v>
      </c>
      <c r="AD268" s="60">
        <f t="shared" si="673"/>
        <v>0.9</v>
      </c>
      <c r="AE268" s="60">
        <f t="shared" si="674"/>
        <v>0.9</v>
      </c>
      <c r="AF268" s="60">
        <f t="shared" si="675"/>
        <v>0.9</v>
      </c>
      <c r="AG268" s="60">
        <f t="shared" si="676"/>
        <v>0.9</v>
      </c>
      <c r="AH268" s="60">
        <f t="shared" si="677"/>
        <v>0.9</v>
      </c>
      <c r="AI268" s="60">
        <f t="shared" si="678"/>
        <v>0.9</v>
      </c>
      <c r="AJ268" s="60">
        <f t="shared" si="679"/>
        <v>0.9</v>
      </c>
      <c r="AK268" s="60">
        <f t="shared" si="680"/>
        <v>0.9</v>
      </c>
      <c r="AL268" s="60">
        <f t="shared" si="681"/>
        <v>0.9</v>
      </c>
      <c r="AM268" s="60">
        <f t="shared" si="682"/>
        <v>0.9</v>
      </c>
      <c r="AN268" s="60">
        <f t="shared" si="683"/>
        <v>0.9</v>
      </c>
      <c r="AO268" s="60">
        <f t="shared" si="684"/>
        <v>0.9</v>
      </c>
      <c r="AP268" s="60">
        <f t="shared" si="685"/>
        <v>0.9</v>
      </c>
      <c r="AQ268" s="60">
        <f t="shared" si="686"/>
        <v>0.9</v>
      </c>
      <c r="AR268" s="60">
        <f t="shared" si="687"/>
        <v>0.9</v>
      </c>
      <c r="AS268" s="60">
        <f t="shared" si="688"/>
        <v>0.9</v>
      </c>
      <c r="AT268" s="60">
        <f t="shared" si="689"/>
        <v>0.9</v>
      </c>
      <c r="AU268" s="60">
        <f t="shared" si="690"/>
        <v>0.9</v>
      </c>
      <c r="AV268" s="60">
        <f t="shared" si="691"/>
        <v>0.9</v>
      </c>
      <c r="AW268" s="60">
        <f t="shared" si="692"/>
        <v>0.9</v>
      </c>
      <c r="AX268" s="60">
        <f t="shared" si="693"/>
        <v>0.9</v>
      </c>
    </row>
    <row r="269" spans="1:50" x14ac:dyDescent="0.25">
      <c r="A269" s="44" t="str">
        <f t="shared" si="653"/>
        <v>EF_NH3_applic_solid_Mules and asses</v>
      </c>
      <c r="B269" s="2" t="s">
        <v>49</v>
      </c>
      <c r="C269" s="2" t="s">
        <v>323</v>
      </c>
      <c r="D269" s="2" t="s">
        <v>252</v>
      </c>
      <c r="E269" s="2" t="s">
        <v>83</v>
      </c>
      <c r="F269" s="2" t="s">
        <v>366</v>
      </c>
      <c r="G269" s="2"/>
      <c r="H269" s="2" t="s">
        <v>679</v>
      </c>
      <c r="I269" s="35"/>
      <c r="J269" s="60">
        <v>0.9</v>
      </c>
      <c r="K269" s="60">
        <f t="shared" si="654"/>
        <v>0.9</v>
      </c>
      <c r="L269" s="60">
        <f t="shared" si="655"/>
        <v>0.9</v>
      </c>
      <c r="M269" s="60">
        <f t="shared" si="656"/>
        <v>0.9</v>
      </c>
      <c r="N269" s="60">
        <f t="shared" si="657"/>
        <v>0.9</v>
      </c>
      <c r="O269" s="60">
        <f t="shared" si="658"/>
        <v>0.9</v>
      </c>
      <c r="P269" s="60">
        <f t="shared" si="659"/>
        <v>0.9</v>
      </c>
      <c r="Q269" s="60">
        <f t="shared" si="660"/>
        <v>0.9</v>
      </c>
      <c r="R269" s="60">
        <f t="shared" si="661"/>
        <v>0.9</v>
      </c>
      <c r="S269" s="60">
        <f t="shared" si="662"/>
        <v>0.9</v>
      </c>
      <c r="T269" s="60">
        <f t="shared" si="663"/>
        <v>0.9</v>
      </c>
      <c r="U269" s="60">
        <f t="shared" si="664"/>
        <v>0.9</v>
      </c>
      <c r="V269" s="60">
        <f t="shared" si="665"/>
        <v>0.9</v>
      </c>
      <c r="W269" s="60">
        <f t="shared" si="666"/>
        <v>0.9</v>
      </c>
      <c r="X269" s="60">
        <f t="shared" si="667"/>
        <v>0.9</v>
      </c>
      <c r="Y269" s="60">
        <f t="shared" si="668"/>
        <v>0.9</v>
      </c>
      <c r="Z269" s="60">
        <f t="shared" si="669"/>
        <v>0.9</v>
      </c>
      <c r="AA269" s="60">
        <f t="shared" si="670"/>
        <v>0.9</v>
      </c>
      <c r="AB269" s="60">
        <f t="shared" si="671"/>
        <v>0.9</v>
      </c>
      <c r="AC269" s="60">
        <f t="shared" si="672"/>
        <v>0.9</v>
      </c>
      <c r="AD269" s="60">
        <f t="shared" si="673"/>
        <v>0.9</v>
      </c>
      <c r="AE269" s="60">
        <f t="shared" si="674"/>
        <v>0.9</v>
      </c>
      <c r="AF269" s="60">
        <f t="shared" si="675"/>
        <v>0.9</v>
      </c>
      <c r="AG269" s="60">
        <f t="shared" si="676"/>
        <v>0.9</v>
      </c>
      <c r="AH269" s="60">
        <f t="shared" si="677"/>
        <v>0.9</v>
      </c>
      <c r="AI269" s="60">
        <f t="shared" si="678"/>
        <v>0.9</v>
      </c>
      <c r="AJ269" s="60">
        <f t="shared" si="679"/>
        <v>0.9</v>
      </c>
      <c r="AK269" s="60">
        <f t="shared" si="680"/>
        <v>0.9</v>
      </c>
      <c r="AL269" s="60">
        <f t="shared" si="681"/>
        <v>0.9</v>
      </c>
      <c r="AM269" s="60">
        <f t="shared" si="682"/>
        <v>0.9</v>
      </c>
      <c r="AN269" s="60">
        <f t="shared" si="683"/>
        <v>0.9</v>
      </c>
      <c r="AO269" s="60">
        <f t="shared" si="684"/>
        <v>0.9</v>
      </c>
      <c r="AP269" s="60">
        <f t="shared" si="685"/>
        <v>0.9</v>
      </c>
      <c r="AQ269" s="60">
        <f t="shared" si="686"/>
        <v>0.9</v>
      </c>
      <c r="AR269" s="60">
        <f t="shared" si="687"/>
        <v>0.9</v>
      </c>
      <c r="AS269" s="60">
        <f t="shared" si="688"/>
        <v>0.9</v>
      </c>
      <c r="AT269" s="60">
        <f t="shared" si="689"/>
        <v>0.9</v>
      </c>
      <c r="AU269" s="60">
        <f t="shared" si="690"/>
        <v>0.9</v>
      </c>
      <c r="AV269" s="60">
        <f t="shared" si="691"/>
        <v>0.9</v>
      </c>
      <c r="AW269" s="60">
        <f t="shared" si="692"/>
        <v>0.9</v>
      </c>
      <c r="AX269" s="60">
        <f t="shared" si="693"/>
        <v>0.9</v>
      </c>
    </row>
    <row r="270" spans="1:50" x14ac:dyDescent="0.25">
      <c r="A270" s="44" t="str">
        <f t="shared" si="653"/>
        <v>EF_NH3_applic_solid_Laying hens</v>
      </c>
      <c r="B270" s="2" t="s">
        <v>49</v>
      </c>
      <c r="C270" s="2" t="s">
        <v>323</v>
      </c>
      <c r="D270" s="2" t="s">
        <v>252</v>
      </c>
      <c r="E270" s="2" t="s">
        <v>85</v>
      </c>
      <c r="F270" s="2" t="s">
        <v>366</v>
      </c>
      <c r="G270" s="2"/>
      <c r="H270" s="2" t="s">
        <v>679</v>
      </c>
      <c r="I270" s="35"/>
      <c r="J270" s="60">
        <v>0.45</v>
      </c>
      <c r="K270" s="60">
        <f t="shared" si="654"/>
        <v>0.45</v>
      </c>
      <c r="L270" s="60">
        <f t="shared" si="655"/>
        <v>0.45</v>
      </c>
      <c r="M270" s="60">
        <f t="shared" si="656"/>
        <v>0.45</v>
      </c>
      <c r="N270" s="60">
        <f t="shared" si="657"/>
        <v>0.45</v>
      </c>
      <c r="O270" s="60">
        <f t="shared" si="658"/>
        <v>0.45</v>
      </c>
      <c r="P270" s="60">
        <f t="shared" si="659"/>
        <v>0.45</v>
      </c>
      <c r="Q270" s="60">
        <f t="shared" si="660"/>
        <v>0.45</v>
      </c>
      <c r="R270" s="60">
        <f t="shared" si="661"/>
        <v>0.45</v>
      </c>
      <c r="S270" s="60">
        <f t="shared" si="662"/>
        <v>0.45</v>
      </c>
      <c r="T270" s="60">
        <f t="shared" si="663"/>
        <v>0.45</v>
      </c>
      <c r="U270" s="60">
        <f t="shared" si="664"/>
        <v>0.45</v>
      </c>
      <c r="V270" s="60">
        <f t="shared" si="665"/>
        <v>0.45</v>
      </c>
      <c r="W270" s="60">
        <f t="shared" si="666"/>
        <v>0.45</v>
      </c>
      <c r="X270" s="60">
        <f t="shared" si="667"/>
        <v>0.45</v>
      </c>
      <c r="Y270" s="60">
        <f t="shared" si="668"/>
        <v>0.45</v>
      </c>
      <c r="Z270" s="60">
        <f t="shared" si="669"/>
        <v>0.45</v>
      </c>
      <c r="AA270" s="60">
        <f t="shared" si="670"/>
        <v>0.45</v>
      </c>
      <c r="AB270" s="60">
        <f t="shared" si="671"/>
        <v>0.45</v>
      </c>
      <c r="AC270" s="60">
        <f t="shared" si="672"/>
        <v>0.45</v>
      </c>
      <c r="AD270" s="60">
        <f t="shared" si="673"/>
        <v>0.45</v>
      </c>
      <c r="AE270" s="60">
        <f t="shared" si="674"/>
        <v>0.45</v>
      </c>
      <c r="AF270" s="60">
        <f t="shared" si="675"/>
        <v>0.45</v>
      </c>
      <c r="AG270" s="60">
        <f t="shared" si="676"/>
        <v>0.45</v>
      </c>
      <c r="AH270" s="60">
        <f t="shared" si="677"/>
        <v>0.45</v>
      </c>
      <c r="AI270" s="60">
        <f t="shared" si="678"/>
        <v>0.45</v>
      </c>
      <c r="AJ270" s="60">
        <f t="shared" si="679"/>
        <v>0.45</v>
      </c>
      <c r="AK270" s="60">
        <f t="shared" si="680"/>
        <v>0.45</v>
      </c>
      <c r="AL270" s="60">
        <f t="shared" si="681"/>
        <v>0.45</v>
      </c>
      <c r="AM270" s="60">
        <f t="shared" si="682"/>
        <v>0.45</v>
      </c>
      <c r="AN270" s="60">
        <f t="shared" si="683"/>
        <v>0.45</v>
      </c>
      <c r="AO270" s="60">
        <f t="shared" si="684"/>
        <v>0.45</v>
      </c>
      <c r="AP270" s="60">
        <f t="shared" si="685"/>
        <v>0.45</v>
      </c>
      <c r="AQ270" s="60">
        <f t="shared" si="686"/>
        <v>0.45</v>
      </c>
      <c r="AR270" s="60">
        <f t="shared" si="687"/>
        <v>0.45</v>
      </c>
      <c r="AS270" s="60">
        <f t="shared" si="688"/>
        <v>0.45</v>
      </c>
      <c r="AT270" s="60">
        <f t="shared" si="689"/>
        <v>0.45</v>
      </c>
      <c r="AU270" s="60">
        <f t="shared" si="690"/>
        <v>0.45</v>
      </c>
      <c r="AV270" s="60">
        <f t="shared" si="691"/>
        <v>0.45</v>
      </c>
      <c r="AW270" s="60">
        <f t="shared" si="692"/>
        <v>0.45</v>
      </c>
      <c r="AX270" s="60">
        <f t="shared" si="693"/>
        <v>0.45</v>
      </c>
    </row>
    <row r="271" spans="1:50" x14ac:dyDescent="0.25">
      <c r="A271" s="44" t="str">
        <f t="shared" si="653"/>
        <v>EF_NH3_applic_solid_Broilers</v>
      </c>
      <c r="B271" s="2" t="s">
        <v>49</v>
      </c>
      <c r="C271" s="2" t="s">
        <v>323</v>
      </c>
      <c r="D271" s="2" t="s">
        <v>252</v>
      </c>
      <c r="E271" s="2" t="s">
        <v>84</v>
      </c>
      <c r="F271" s="2" t="s">
        <v>366</v>
      </c>
      <c r="G271" s="2"/>
      <c r="H271" s="2" t="s">
        <v>679</v>
      </c>
      <c r="I271" s="35"/>
      <c r="J271" s="60">
        <v>0.38</v>
      </c>
      <c r="K271" s="60">
        <f t="shared" si="654"/>
        <v>0.38</v>
      </c>
      <c r="L271" s="60">
        <f t="shared" si="655"/>
        <v>0.38</v>
      </c>
      <c r="M271" s="60">
        <f t="shared" si="656"/>
        <v>0.38</v>
      </c>
      <c r="N271" s="60">
        <f t="shared" si="657"/>
        <v>0.38</v>
      </c>
      <c r="O271" s="60">
        <f t="shared" si="658"/>
        <v>0.38</v>
      </c>
      <c r="P271" s="60">
        <f t="shared" si="659"/>
        <v>0.38</v>
      </c>
      <c r="Q271" s="60">
        <f t="shared" si="660"/>
        <v>0.38</v>
      </c>
      <c r="R271" s="60">
        <f t="shared" si="661"/>
        <v>0.38</v>
      </c>
      <c r="S271" s="60">
        <f t="shared" si="662"/>
        <v>0.38</v>
      </c>
      <c r="T271" s="60">
        <f t="shared" si="663"/>
        <v>0.38</v>
      </c>
      <c r="U271" s="60">
        <f t="shared" si="664"/>
        <v>0.38</v>
      </c>
      <c r="V271" s="60">
        <f t="shared" si="665"/>
        <v>0.38</v>
      </c>
      <c r="W271" s="60">
        <f t="shared" si="666"/>
        <v>0.38</v>
      </c>
      <c r="X271" s="60">
        <f t="shared" si="667"/>
        <v>0.38</v>
      </c>
      <c r="Y271" s="60">
        <f t="shared" si="668"/>
        <v>0.38</v>
      </c>
      <c r="Z271" s="60">
        <f t="shared" si="669"/>
        <v>0.38</v>
      </c>
      <c r="AA271" s="60">
        <f t="shared" si="670"/>
        <v>0.38</v>
      </c>
      <c r="AB271" s="60">
        <f t="shared" si="671"/>
        <v>0.38</v>
      </c>
      <c r="AC271" s="60">
        <f t="shared" si="672"/>
        <v>0.38</v>
      </c>
      <c r="AD271" s="60">
        <f t="shared" si="673"/>
        <v>0.38</v>
      </c>
      <c r="AE271" s="60">
        <f t="shared" si="674"/>
        <v>0.38</v>
      </c>
      <c r="AF271" s="60">
        <f t="shared" si="675"/>
        <v>0.38</v>
      </c>
      <c r="AG271" s="60">
        <f t="shared" si="676"/>
        <v>0.38</v>
      </c>
      <c r="AH271" s="60">
        <f t="shared" si="677"/>
        <v>0.38</v>
      </c>
      <c r="AI271" s="60">
        <f t="shared" si="678"/>
        <v>0.38</v>
      </c>
      <c r="AJ271" s="60">
        <f t="shared" si="679"/>
        <v>0.38</v>
      </c>
      <c r="AK271" s="60">
        <f t="shared" si="680"/>
        <v>0.38</v>
      </c>
      <c r="AL271" s="60">
        <f t="shared" si="681"/>
        <v>0.38</v>
      </c>
      <c r="AM271" s="60">
        <f t="shared" si="682"/>
        <v>0.38</v>
      </c>
      <c r="AN271" s="60">
        <f t="shared" si="683"/>
        <v>0.38</v>
      </c>
      <c r="AO271" s="60">
        <f t="shared" si="684"/>
        <v>0.38</v>
      </c>
      <c r="AP271" s="60">
        <f t="shared" si="685"/>
        <v>0.38</v>
      </c>
      <c r="AQ271" s="60">
        <f t="shared" si="686"/>
        <v>0.38</v>
      </c>
      <c r="AR271" s="60">
        <f t="shared" si="687"/>
        <v>0.38</v>
      </c>
      <c r="AS271" s="60">
        <f t="shared" si="688"/>
        <v>0.38</v>
      </c>
      <c r="AT271" s="60">
        <f t="shared" si="689"/>
        <v>0.38</v>
      </c>
      <c r="AU271" s="60">
        <f t="shared" si="690"/>
        <v>0.38</v>
      </c>
      <c r="AV271" s="60">
        <f t="shared" si="691"/>
        <v>0.38</v>
      </c>
      <c r="AW271" s="60">
        <f t="shared" si="692"/>
        <v>0.38</v>
      </c>
      <c r="AX271" s="60">
        <f t="shared" si="693"/>
        <v>0.38</v>
      </c>
    </row>
    <row r="272" spans="1:50" x14ac:dyDescent="0.25">
      <c r="A272" s="44" t="str">
        <f t="shared" si="653"/>
        <v>EF_NH3_applic_solid_Turkeys</v>
      </c>
      <c r="B272" s="2" t="s">
        <v>49</v>
      </c>
      <c r="C272" s="2" t="s">
        <v>323</v>
      </c>
      <c r="D272" s="2" t="s">
        <v>252</v>
      </c>
      <c r="E272" s="2" t="s">
        <v>87</v>
      </c>
      <c r="F272" s="2" t="s">
        <v>366</v>
      </c>
      <c r="G272" s="2"/>
      <c r="H272" s="2" t="s">
        <v>679</v>
      </c>
      <c r="I272" s="35"/>
      <c r="J272" s="60">
        <v>0.54</v>
      </c>
      <c r="K272" s="60">
        <f t="shared" si="654"/>
        <v>0.54</v>
      </c>
      <c r="L272" s="60">
        <f t="shared" si="655"/>
        <v>0.54</v>
      </c>
      <c r="M272" s="60">
        <f t="shared" si="656"/>
        <v>0.54</v>
      </c>
      <c r="N272" s="60">
        <f t="shared" si="657"/>
        <v>0.54</v>
      </c>
      <c r="O272" s="60">
        <f t="shared" si="658"/>
        <v>0.54</v>
      </c>
      <c r="P272" s="60">
        <f t="shared" si="659"/>
        <v>0.54</v>
      </c>
      <c r="Q272" s="60">
        <f t="shared" si="660"/>
        <v>0.54</v>
      </c>
      <c r="R272" s="60">
        <f t="shared" si="661"/>
        <v>0.54</v>
      </c>
      <c r="S272" s="60">
        <f t="shared" si="662"/>
        <v>0.54</v>
      </c>
      <c r="T272" s="60">
        <f t="shared" si="663"/>
        <v>0.54</v>
      </c>
      <c r="U272" s="60">
        <f t="shared" si="664"/>
        <v>0.54</v>
      </c>
      <c r="V272" s="60">
        <f t="shared" si="665"/>
        <v>0.54</v>
      </c>
      <c r="W272" s="60">
        <f t="shared" si="666"/>
        <v>0.54</v>
      </c>
      <c r="X272" s="60">
        <f t="shared" si="667"/>
        <v>0.54</v>
      </c>
      <c r="Y272" s="60">
        <f t="shared" si="668"/>
        <v>0.54</v>
      </c>
      <c r="Z272" s="60">
        <f t="shared" si="669"/>
        <v>0.54</v>
      </c>
      <c r="AA272" s="60">
        <f t="shared" si="670"/>
        <v>0.54</v>
      </c>
      <c r="AB272" s="60">
        <f t="shared" si="671"/>
        <v>0.54</v>
      </c>
      <c r="AC272" s="60">
        <f t="shared" si="672"/>
        <v>0.54</v>
      </c>
      <c r="AD272" s="60">
        <f t="shared" si="673"/>
        <v>0.54</v>
      </c>
      <c r="AE272" s="60">
        <f t="shared" si="674"/>
        <v>0.54</v>
      </c>
      <c r="AF272" s="60">
        <f t="shared" si="675"/>
        <v>0.54</v>
      </c>
      <c r="AG272" s="60">
        <f t="shared" si="676"/>
        <v>0.54</v>
      </c>
      <c r="AH272" s="60">
        <f t="shared" si="677"/>
        <v>0.54</v>
      </c>
      <c r="AI272" s="60">
        <f t="shared" si="678"/>
        <v>0.54</v>
      </c>
      <c r="AJ272" s="60">
        <f t="shared" si="679"/>
        <v>0.54</v>
      </c>
      <c r="AK272" s="60">
        <f t="shared" si="680"/>
        <v>0.54</v>
      </c>
      <c r="AL272" s="60">
        <f t="shared" si="681"/>
        <v>0.54</v>
      </c>
      <c r="AM272" s="60">
        <f t="shared" si="682"/>
        <v>0.54</v>
      </c>
      <c r="AN272" s="60">
        <f t="shared" si="683"/>
        <v>0.54</v>
      </c>
      <c r="AO272" s="60">
        <f t="shared" si="684"/>
        <v>0.54</v>
      </c>
      <c r="AP272" s="60">
        <f t="shared" si="685"/>
        <v>0.54</v>
      </c>
      <c r="AQ272" s="60">
        <f t="shared" si="686"/>
        <v>0.54</v>
      </c>
      <c r="AR272" s="60">
        <f t="shared" si="687"/>
        <v>0.54</v>
      </c>
      <c r="AS272" s="60">
        <f t="shared" si="688"/>
        <v>0.54</v>
      </c>
      <c r="AT272" s="60">
        <f t="shared" si="689"/>
        <v>0.54</v>
      </c>
      <c r="AU272" s="60">
        <f t="shared" si="690"/>
        <v>0.54</v>
      </c>
      <c r="AV272" s="60">
        <f t="shared" si="691"/>
        <v>0.54</v>
      </c>
      <c r="AW272" s="60">
        <f t="shared" si="692"/>
        <v>0.54</v>
      </c>
      <c r="AX272" s="60">
        <f t="shared" si="693"/>
        <v>0.54</v>
      </c>
    </row>
    <row r="273" spans="1:50" x14ac:dyDescent="0.25">
      <c r="A273" s="44" t="str">
        <f t="shared" si="653"/>
        <v>EF_NH3_applic_solid_Other poultry (ducks)</v>
      </c>
      <c r="B273" s="2" t="s">
        <v>49</v>
      </c>
      <c r="C273" s="2" t="s">
        <v>323</v>
      </c>
      <c r="D273" s="2" t="s">
        <v>252</v>
      </c>
      <c r="E273" s="2" t="s">
        <v>90</v>
      </c>
      <c r="F273" s="2" t="s">
        <v>366</v>
      </c>
      <c r="G273" s="2"/>
      <c r="H273" s="2" t="s">
        <v>679</v>
      </c>
      <c r="I273" s="35"/>
      <c r="J273" s="60">
        <v>0.54</v>
      </c>
      <c r="K273" s="60">
        <f t="shared" si="654"/>
        <v>0.54</v>
      </c>
      <c r="L273" s="60">
        <f t="shared" si="655"/>
        <v>0.54</v>
      </c>
      <c r="M273" s="60">
        <f t="shared" si="656"/>
        <v>0.54</v>
      </c>
      <c r="N273" s="60">
        <f t="shared" si="657"/>
        <v>0.54</v>
      </c>
      <c r="O273" s="60">
        <f t="shared" si="658"/>
        <v>0.54</v>
      </c>
      <c r="P273" s="60">
        <f t="shared" si="659"/>
        <v>0.54</v>
      </c>
      <c r="Q273" s="60">
        <f t="shared" si="660"/>
        <v>0.54</v>
      </c>
      <c r="R273" s="60">
        <f t="shared" si="661"/>
        <v>0.54</v>
      </c>
      <c r="S273" s="60">
        <f t="shared" si="662"/>
        <v>0.54</v>
      </c>
      <c r="T273" s="60">
        <f t="shared" si="663"/>
        <v>0.54</v>
      </c>
      <c r="U273" s="60">
        <f t="shared" si="664"/>
        <v>0.54</v>
      </c>
      <c r="V273" s="60">
        <f t="shared" si="665"/>
        <v>0.54</v>
      </c>
      <c r="W273" s="60">
        <f t="shared" si="666"/>
        <v>0.54</v>
      </c>
      <c r="X273" s="60">
        <f t="shared" si="667"/>
        <v>0.54</v>
      </c>
      <c r="Y273" s="60">
        <f t="shared" si="668"/>
        <v>0.54</v>
      </c>
      <c r="Z273" s="60">
        <f t="shared" si="669"/>
        <v>0.54</v>
      </c>
      <c r="AA273" s="60">
        <f t="shared" si="670"/>
        <v>0.54</v>
      </c>
      <c r="AB273" s="60">
        <f t="shared" si="671"/>
        <v>0.54</v>
      </c>
      <c r="AC273" s="60">
        <f t="shared" si="672"/>
        <v>0.54</v>
      </c>
      <c r="AD273" s="60">
        <f t="shared" si="673"/>
        <v>0.54</v>
      </c>
      <c r="AE273" s="60">
        <f t="shared" si="674"/>
        <v>0.54</v>
      </c>
      <c r="AF273" s="60">
        <f t="shared" si="675"/>
        <v>0.54</v>
      </c>
      <c r="AG273" s="60">
        <f t="shared" si="676"/>
        <v>0.54</v>
      </c>
      <c r="AH273" s="60">
        <f t="shared" si="677"/>
        <v>0.54</v>
      </c>
      <c r="AI273" s="60">
        <f t="shared" si="678"/>
        <v>0.54</v>
      </c>
      <c r="AJ273" s="60">
        <f t="shared" si="679"/>
        <v>0.54</v>
      </c>
      <c r="AK273" s="60">
        <f t="shared" si="680"/>
        <v>0.54</v>
      </c>
      <c r="AL273" s="60">
        <f t="shared" si="681"/>
        <v>0.54</v>
      </c>
      <c r="AM273" s="60">
        <f t="shared" si="682"/>
        <v>0.54</v>
      </c>
      <c r="AN273" s="60">
        <f t="shared" si="683"/>
        <v>0.54</v>
      </c>
      <c r="AO273" s="60">
        <f t="shared" si="684"/>
        <v>0.54</v>
      </c>
      <c r="AP273" s="60">
        <f t="shared" si="685"/>
        <v>0.54</v>
      </c>
      <c r="AQ273" s="60">
        <f t="shared" si="686"/>
        <v>0.54</v>
      </c>
      <c r="AR273" s="60">
        <f t="shared" si="687"/>
        <v>0.54</v>
      </c>
      <c r="AS273" s="60">
        <f t="shared" si="688"/>
        <v>0.54</v>
      </c>
      <c r="AT273" s="60">
        <f t="shared" si="689"/>
        <v>0.54</v>
      </c>
      <c r="AU273" s="60">
        <f t="shared" si="690"/>
        <v>0.54</v>
      </c>
      <c r="AV273" s="60">
        <f t="shared" si="691"/>
        <v>0.54</v>
      </c>
      <c r="AW273" s="60">
        <f t="shared" si="692"/>
        <v>0.54</v>
      </c>
      <c r="AX273" s="60">
        <f t="shared" si="693"/>
        <v>0.54</v>
      </c>
    </row>
    <row r="274" spans="1:50" x14ac:dyDescent="0.25">
      <c r="A274" s="44" t="str">
        <f t="shared" si="653"/>
        <v>EF_NH3_applic_solid_Other poultry (geese)</v>
      </c>
      <c r="B274" s="2" t="s">
        <v>49</v>
      </c>
      <c r="C274" s="2" t="s">
        <v>323</v>
      </c>
      <c r="D274" s="2" t="s">
        <v>252</v>
      </c>
      <c r="E274" s="2" t="s">
        <v>88</v>
      </c>
      <c r="F274" s="2" t="s">
        <v>366</v>
      </c>
      <c r="G274" s="2"/>
      <c r="H274" s="2" t="s">
        <v>679</v>
      </c>
      <c r="I274" s="35"/>
      <c r="J274" s="60">
        <v>0.45</v>
      </c>
      <c r="K274" s="60">
        <f t="shared" si="654"/>
        <v>0.45</v>
      </c>
      <c r="L274" s="60">
        <f t="shared" si="655"/>
        <v>0.45</v>
      </c>
      <c r="M274" s="60">
        <f t="shared" si="656"/>
        <v>0.45</v>
      </c>
      <c r="N274" s="60">
        <f t="shared" si="657"/>
        <v>0.45</v>
      </c>
      <c r="O274" s="60">
        <f t="shared" si="658"/>
        <v>0.45</v>
      </c>
      <c r="P274" s="60">
        <f t="shared" si="659"/>
        <v>0.45</v>
      </c>
      <c r="Q274" s="60">
        <f t="shared" si="660"/>
        <v>0.45</v>
      </c>
      <c r="R274" s="60">
        <f t="shared" si="661"/>
        <v>0.45</v>
      </c>
      <c r="S274" s="60">
        <f t="shared" si="662"/>
        <v>0.45</v>
      </c>
      <c r="T274" s="60">
        <f t="shared" si="663"/>
        <v>0.45</v>
      </c>
      <c r="U274" s="60">
        <f t="shared" si="664"/>
        <v>0.45</v>
      </c>
      <c r="V274" s="60">
        <f t="shared" si="665"/>
        <v>0.45</v>
      </c>
      <c r="W274" s="60">
        <f t="shared" si="666"/>
        <v>0.45</v>
      </c>
      <c r="X274" s="60">
        <f t="shared" si="667"/>
        <v>0.45</v>
      </c>
      <c r="Y274" s="60">
        <f t="shared" si="668"/>
        <v>0.45</v>
      </c>
      <c r="Z274" s="60">
        <f t="shared" si="669"/>
        <v>0.45</v>
      </c>
      <c r="AA274" s="60">
        <f t="shared" si="670"/>
        <v>0.45</v>
      </c>
      <c r="AB274" s="60">
        <f t="shared" si="671"/>
        <v>0.45</v>
      </c>
      <c r="AC274" s="60">
        <f t="shared" si="672"/>
        <v>0.45</v>
      </c>
      <c r="AD274" s="60">
        <f t="shared" si="673"/>
        <v>0.45</v>
      </c>
      <c r="AE274" s="60">
        <f t="shared" si="674"/>
        <v>0.45</v>
      </c>
      <c r="AF274" s="60">
        <f t="shared" si="675"/>
        <v>0.45</v>
      </c>
      <c r="AG274" s="60">
        <f t="shared" si="676"/>
        <v>0.45</v>
      </c>
      <c r="AH274" s="60">
        <f t="shared" si="677"/>
        <v>0.45</v>
      </c>
      <c r="AI274" s="60">
        <f t="shared" si="678"/>
        <v>0.45</v>
      </c>
      <c r="AJ274" s="60">
        <f t="shared" si="679"/>
        <v>0.45</v>
      </c>
      <c r="AK274" s="60">
        <f t="shared" si="680"/>
        <v>0.45</v>
      </c>
      <c r="AL274" s="60">
        <f t="shared" si="681"/>
        <v>0.45</v>
      </c>
      <c r="AM274" s="60">
        <f t="shared" si="682"/>
        <v>0.45</v>
      </c>
      <c r="AN274" s="60">
        <f t="shared" si="683"/>
        <v>0.45</v>
      </c>
      <c r="AO274" s="60">
        <f t="shared" si="684"/>
        <v>0.45</v>
      </c>
      <c r="AP274" s="60">
        <f t="shared" si="685"/>
        <v>0.45</v>
      </c>
      <c r="AQ274" s="60">
        <f t="shared" si="686"/>
        <v>0.45</v>
      </c>
      <c r="AR274" s="60">
        <f t="shared" si="687"/>
        <v>0.45</v>
      </c>
      <c r="AS274" s="60">
        <f t="shared" si="688"/>
        <v>0.45</v>
      </c>
      <c r="AT274" s="60">
        <f t="shared" si="689"/>
        <v>0.45</v>
      </c>
      <c r="AU274" s="60">
        <f t="shared" si="690"/>
        <v>0.45</v>
      </c>
      <c r="AV274" s="60">
        <f t="shared" si="691"/>
        <v>0.45</v>
      </c>
      <c r="AW274" s="60">
        <f t="shared" si="692"/>
        <v>0.45</v>
      </c>
      <c r="AX274" s="60">
        <f t="shared" si="693"/>
        <v>0.45</v>
      </c>
    </row>
    <row r="275" spans="1:50" x14ac:dyDescent="0.25">
      <c r="A275" s="44" t="str">
        <f t="shared" si="653"/>
        <v>EF_NH3_applic_solid_Other animals (fur animals)</v>
      </c>
      <c r="B275" s="2" t="s">
        <v>49</v>
      </c>
      <c r="C275" s="2" t="s">
        <v>323</v>
      </c>
      <c r="D275" s="2" t="s">
        <v>252</v>
      </c>
      <c r="E275" s="2" t="s">
        <v>108</v>
      </c>
      <c r="F275" s="2" t="s">
        <v>366</v>
      </c>
      <c r="G275" s="2"/>
      <c r="H275" s="2" t="s">
        <v>683</v>
      </c>
      <c r="I275" s="268"/>
      <c r="J275" s="60">
        <v>0</v>
      </c>
      <c r="K275" s="60">
        <f t="shared" si="654"/>
        <v>0</v>
      </c>
      <c r="L275" s="60">
        <f t="shared" si="655"/>
        <v>0</v>
      </c>
      <c r="M275" s="60">
        <f t="shared" si="656"/>
        <v>0</v>
      </c>
      <c r="N275" s="60">
        <f t="shared" si="657"/>
        <v>0</v>
      </c>
      <c r="O275" s="60">
        <f t="shared" si="658"/>
        <v>0</v>
      </c>
      <c r="P275" s="60">
        <f t="shared" si="659"/>
        <v>0</v>
      </c>
      <c r="Q275" s="60">
        <f t="shared" si="660"/>
        <v>0</v>
      </c>
      <c r="R275" s="60">
        <f t="shared" si="661"/>
        <v>0</v>
      </c>
      <c r="S275" s="60">
        <f t="shared" si="662"/>
        <v>0</v>
      </c>
      <c r="T275" s="60">
        <f t="shared" si="663"/>
        <v>0</v>
      </c>
      <c r="U275" s="60">
        <f t="shared" si="664"/>
        <v>0</v>
      </c>
      <c r="V275" s="60">
        <f t="shared" si="665"/>
        <v>0</v>
      </c>
      <c r="W275" s="60">
        <f t="shared" si="666"/>
        <v>0</v>
      </c>
      <c r="X275" s="60">
        <f t="shared" si="667"/>
        <v>0</v>
      </c>
      <c r="Y275" s="60">
        <f t="shared" si="668"/>
        <v>0</v>
      </c>
      <c r="Z275" s="60">
        <f t="shared" si="669"/>
        <v>0</v>
      </c>
      <c r="AA275" s="60">
        <f t="shared" si="670"/>
        <v>0</v>
      </c>
      <c r="AB275" s="60">
        <f t="shared" si="671"/>
        <v>0</v>
      </c>
      <c r="AC275" s="60">
        <f t="shared" si="672"/>
        <v>0</v>
      </c>
      <c r="AD275" s="60">
        <f t="shared" si="673"/>
        <v>0</v>
      </c>
      <c r="AE275" s="60">
        <f t="shared" si="674"/>
        <v>0</v>
      </c>
      <c r="AF275" s="60">
        <f t="shared" si="675"/>
        <v>0</v>
      </c>
      <c r="AG275" s="60">
        <f t="shared" si="676"/>
        <v>0</v>
      </c>
      <c r="AH275" s="60">
        <f t="shared" si="677"/>
        <v>0</v>
      </c>
      <c r="AI275" s="60">
        <f t="shared" si="678"/>
        <v>0</v>
      </c>
      <c r="AJ275" s="60">
        <f t="shared" si="679"/>
        <v>0</v>
      </c>
      <c r="AK275" s="60">
        <f t="shared" si="680"/>
        <v>0</v>
      </c>
      <c r="AL275" s="60">
        <f t="shared" si="681"/>
        <v>0</v>
      </c>
      <c r="AM275" s="60">
        <f t="shared" si="682"/>
        <v>0</v>
      </c>
      <c r="AN275" s="60">
        <f t="shared" si="683"/>
        <v>0</v>
      </c>
      <c r="AO275" s="60">
        <f t="shared" si="684"/>
        <v>0</v>
      </c>
      <c r="AP275" s="60">
        <f t="shared" si="685"/>
        <v>0</v>
      </c>
      <c r="AQ275" s="60">
        <f t="shared" si="686"/>
        <v>0</v>
      </c>
      <c r="AR275" s="60">
        <f t="shared" si="687"/>
        <v>0</v>
      </c>
      <c r="AS275" s="60">
        <f t="shared" si="688"/>
        <v>0</v>
      </c>
      <c r="AT275" s="60">
        <f t="shared" si="689"/>
        <v>0</v>
      </c>
      <c r="AU275" s="60">
        <f t="shared" si="690"/>
        <v>0</v>
      </c>
      <c r="AV275" s="60">
        <f t="shared" si="691"/>
        <v>0</v>
      </c>
      <c r="AW275" s="60">
        <f t="shared" si="692"/>
        <v>0</v>
      </c>
      <c r="AX275" s="60">
        <f t="shared" si="693"/>
        <v>0</v>
      </c>
    </row>
    <row r="276" spans="1:50" x14ac:dyDescent="0.25">
      <c r="A276" s="18" t="s">
        <v>232</v>
      </c>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row>
    <row r="277" spans="1:50" x14ac:dyDescent="0.25">
      <c r="A277" s="44" t="str">
        <f t="shared" ref="A277:A292" si="694">C277&amp;"_"&amp;E277</f>
        <v>EF_NH3_grazing_Dairy cattle</v>
      </c>
      <c r="B277" s="2" t="s">
        <v>49</v>
      </c>
      <c r="C277" s="2" t="s">
        <v>231</v>
      </c>
      <c r="D277" s="2" t="s">
        <v>252</v>
      </c>
      <c r="E277" s="2" t="s">
        <v>75</v>
      </c>
      <c r="F277" s="2" t="s">
        <v>366</v>
      </c>
      <c r="G277" s="2"/>
      <c r="H277" s="2" t="s">
        <v>679</v>
      </c>
      <c r="I277" s="12"/>
      <c r="J277" s="60">
        <v>0.14000000000000001</v>
      </c>
      <c r="K277" s="60">
        <f t="shared" ref="K277:K292" si="695">J277</f>
        <v>0.14000000000000001</v>
      </c>
      <c r="L277" s="60">
        <f t="shared" ref="L277:L292" si="696">K277</f>
        <v>0.14000000000000001</v>
      </c>
      <c r="M277" s="60">
        <f t="shared" ref="M277:M292" si="697">L277</f>
        <v>0.14000000000000001</v>
      </c>
      <c r="N277" s="60">
        <f t="shared" ref="N277:N292" si="698">M277</f>
        <v>0.14000000000000001</v>
      </c>
      <c r="O277" s="60">
        <f t="shared" ref="O277:O292" si="699">N277</f>
        <v>0.14000000000000001</v>
      </c>
      <c r="P277" s="60">
        <f t="shared" ref="P277:P292" si="700">O277</f>
        <v>0.14000000000000001</v>
      </c>
      <c r="Q277" s="60">
        <f t="shared" ref="Q277:Q292" si="701">P277</f>
        <v>0.14000000000000001</v>
      </c>
      <c r="R277" s="60">
        <f t="shared" ref="R277:R292" si="702">Q277</f>
        <v>0.14000000000000001</v>
      </c>
      <c r="S277" s="60">
        <f t="shared" ref="S277:S292" si="703">R277</f>
        <v>0.14000000000000001</v>
      </c>
      <c r="T277" s="60">
        <f t="shared" ref="T277:T292" si="704">S277</f>
        <v>0.14000000000000001</v>
      </c>
      <c r="U277" s="60">
        <f t="shared" ref="U277:U292" si="705">T277</f>
        <v>0.14000000000000001</v>
      </c>
      <c r="V277" s="60">
        <f t="shared" ref="V277:V292" si="706">U277</f>
        <v>0.14000000000000001</v>
      </c>
      <c r="W277" s="60">
        <f t="shared" ref="W277:W292" si="707">V277</f>
        <v>0.14000000000000001</v>
      </c>
      <c r="X277" s="60">
        <f t="shared" ref="X277:X292" si="708">W277</f>
        <v>0.14000000000000001</v>
      </c>
      <c r="Y277" s="60">
        <f t="shared" ref="Y277:Y292" si="709">X277</f>
        <v>0.14000000000000001</v>
      </c>
      <c r="Z277" s="60">
        <f t="shared" ref="Z277:Z292" si="710">Y277</f>
        <v>0.14000000000000001</v>
      </c>
      <c r="AA277" s="60">
        <f t="shared" ref="AA277:AA292" si="711">Z277</f>
        <v>0.14000000000000001</v>
      </c>
      <c r="AB277" s="60">
        <f t="shared" ref="AB277:AB292" si="712">AA277</f>
        <v>0.14000000000000001</v>
      </c>
      <c r="AC277" s="60">
        <f t="shared" ref="AC277:AC292" si="713">AB277</f>
        <v>0.14000000000000001</v>
      </c>
      <c r="AD277" s="60">
        <f t="shared" ref="AD277:AD292" si="714">AC277</f>
        <v>0.14000000000000001</v>
      </c>
      <c r="AE277" s="60">
        <f t="shared" ref="AE277:AE292" si="715">AD277</f>
        <v>0.14000000000000001</v>
      </c>
      <c r="AF277" s="60">
        <f t="shared" ref="AF277:AF292" si="716">AE277</f>
        <v>0.14000000000000001</v>
      </c>
      <c r="AG277" s="60">
        <f t="shared" ref="AG277:AG292" si="717">AF277</f>
        <v>0.14000000000000001</v>
      </c>
      <c r="AH277" s="60">
        <f t="shared" ref="AH277:AH292" si="718">AG277</f>
        <v>0.14000000000000001</v>
      </c>
      <c r="AI277" s="60">
        <f t="shared" ref="AI277:AI292" si="719">AH277</f>
        <v>0.14000000000000001</v>
      </c>
      <c r="AJ277" s="60">
        <f t="shared" ref="AJ277:AJ292" si="720">AI277</f>
        <v>0.14000000000000001</v>
      </c>
      <c r="AK277" s="60">
        <f t="shared" ref="AK277:AK292" si="721">AJ277</f>
        <v>0.14000000000000001</v>
      </c>
      <c r="AL277" s="60">
        <f t="shared" ref="AL277:AL292" si="722">AK277</f>
        <v>0.14000000000000001</v>
      </c>
      <c r="AM277" s="60">
        <f t="shared" ref="AM277:AM292" si="723">AL277</f>
        <v>0.14000000000000001</v>
      </c>
      <c r="AN277" s="60">
        <f t="shared" ref="AN277:AN292" si="724">AM277</f>
        <v>0.14000000000000001</v>
      </c>
      <c r="AO277" s="60">
        <f t="shared" ref="AO277:AO292" si="725">AN277</f>
        <v>0.14000000000000001</v>
      </c>
      <c r="AP277" s="60">
        <f t="shared" ref="AP277:AP292" si="726">AO277</f>
        <v>0.14000000000000001</v>
      </c>
      <c r="AQ277" s="60">
        <f t="shared" ref="AQ277:AQ292" si="727">AP277</f>
        <v>0.14000000000000001</v>
      </c>
      <c r="AR277" s="60">
        <f t="shared" ref="AR277:AR292" si="728">AQ277</f>
        <v>0.14000000000000001</v>
      </c>
      <c r="AS277" s="60">
        <f t="shared" ref="AS277:AS292" si="729">AR277</f>
        <v>0.14000000000000001</v>
      </c>
      <c r="AT277" s="60">
        <f t="shared" ref="AT277:AT292" si="730">AS277</f>
        <v>0.14000000000000001</v>
      </c>
      <c r="AU277" s="60">
        <f t="shared" ref="AU277:AU292" si="731">AT277</f>
        <v>0.14000000000000001</v>
      </c>
      <c r="AV277" s="60">
        <f t="shared" ref="AV277:AV292" si="732">AU277</f>
        <v>0.14000000000000001</v>
      </c>
      <c r="AW277" s="60">
        <f t="shared" ref="AW277:AW292" si="733">AV277</f>
        <v>0.14000000000000001</v>
      </c>
      <c r="AX277" s="60">
        <f t="shared" ref="AX277:AX292" si="734">AW277</f>
        <v>0.14000000000000001</v>
      </c>
    </row>
    <row r="278" spans="1:50" x14ac:dyDescent="0.25">
      <c r="A278" s="44" t="str">
        <f t="shared" si="694"/>
        <v>EF_NH3_grazing_Non-dairy cattle</v>
      </c>
      <c r="B278" s="2" t="s">
        <v>49</v>
      </c>
      <c r="C278" s="2" t="s">
        <v>231</v>
      </c>
      <c r="D278" s="2" t="s">
        <v>252</v>
      </c>
      <c r="E278" s="2" t="s">
        <v>77</v>
      </c>
      <c r="F278" s="2" t="s">
        <v>366</v>
      </c>
      <c r="G278" s="2"/>
      <c r="H278" s="2" t="s">
        <v>679</v>
      </c>
      <c r="I278" s="12"/>
      <c r="J278" s="60">
        <v>0.14000000000000001</v>
      </c>
      <c r="K278" s="60">
        <f t="shared" si="695"/>
        <v>0.14000000000000001</v>
      </c>
      <c r="L278" s="60">
        <f t="shared" si="696"/>
        <v>0.14000000000000001</v>
      </c>
      <c r="M278" s="60">
        <f t="shared" si="697"/>
        <v>0.14000000000000001</v>
      </c>
      <c r="N278" s="60">
        <f t="shared" si="698"/>
        <v>0.14000000000000001</v>
      </c>
      <c r="O278" s="60">
        <f t="shared" si="699"/>
        <v>0.14000000000000001</v>
      </c>
      <c r="P278" s="60">
        <f t="shared" si="700"/>
        <v>0.14000000000000001</v>
      </c>
      <c r="Q278" s="60">
        <f t="shared" si="701"/>
        <v>0.14000000000000001</v>
      </c>
      <c r="R278" s="60">
        <f t="shared" si="702"/>
        <v>0.14000000000000001</v>
      </c>
      <c r="S278" s="60">
        <f t="shared" si="703"/>
        <v>0.14000000000000001</v>
      </c>
      <c r="T278" s="60">
        <f t="shared" si="704"/>
        <v>0.14000000000000001</v>
      </c>
      <c r="U278" s="60">
        <f t="shared" si="705"/>
        <v>0.14000000000000001</v>
      </c>
      <c r="V278" s="60">
        <f t="shared" si="706"/>
        <v>0.14000000000000001</v>
      </c>
      <c r="W278" s="60">
        <f t="shared" si="707"/>
        <v>0.14000000000000001</v>
      </c>
      <c r="X278" s="60">
        <f t="shared" si="708"/>
        <v>0.14000000000000001</v>
      </c>
      <c r="Y278" s="60">
        <f t="shared" si="709"/>
        <v>0.14000000000000001</v>
      </c>
      <c r="Z278" s="60">
        <f t="shared" si="710"/>
        <v>0.14000000000000001</v>
      </c>
      <c r="AA278" s="60">
        <f t="shared" si="711"/>
        <v>0.14000000000000001</v>
      </c>
      <c r="AB278" s="60">
        <f t="shared" si="712"/>
        <v>0.14000000000000001</v>
      </c>
      <c r="AC278" s="60">
        <f t="shared" si="713"/>
        <v>0.14000000000000001</v>
      </c>
      <c r="AD278" s="60">
        <f t="shared" si="714"/>
        <v>0.14000000000000001</v>
      </c>
      <c r="AE278" s="60">
        <f t="shared" si="715"/>
        <v>0.14000000000000001</v>
      </c>
      <c r="AF278" s="60">
        <f t="shared" si="716"/>
        <v>0.14000000000000001</v>
      </c>
      <c r="AG278" s="60">
        <f t="shared" si="717"/>
        <v>0.14000000000000001</v>
      </c>
      <c r="AH278" s="60">
        <f t="shared" si="718"/>
        <v>0.14000000000000001</v>
      </c>
      <c r="AI278" s="60">
        <f t="shared" si="719"/>
        <v>0.14000000000000001</v>
      </c>
      <c r="AJ278" s="60">
        <f t="shared" si="720"/>
        <v>0.14000000000000001</v>
      </c>
      <c r="AK278" s="60">
        <f t="shared" si="721"/>
        <v>0.14000000000000001</v>
      </c>
      <c r="AL278" s="60">
        <f t="shared" si="722"/>
        <v>0.14000000000000001</v>
      </c>
      <c r="AM278" s="60">
        <f t="shared" si="723"/>
        <v>0.14000000000000001</v>
      </c>
      <c r="AN278" s="60">
        <f t="shared" si="724"/>
        <v>0.14000000000000001</v>
      </c>
      <c r="AO278" s="60">
        <f t="shared" si="725"/>
        <v>0.14000000000000001</v>
      </c>
      <c r="AP278" s="60">
        <f t="shared" si="726"/>
        <v>0.14000000000000001</v>
      </c>
      <c r="AQ278" s="60">
        <f t="shared" si="727"/>
        <v>0.14000000000000001</v>
      </c>
      <c r="AR278" s="60">
        <f t="shared" si="728"/>
        <v>0.14000000000000001</v>
      </c>
      <c r="AS278" s="60">
        <f t="shared" si="729"/>
        <v>0.14000000000000001</v>
      </c>
      <c r="AT278" s="60">
        <f t="shared" si="730"/>
        <v>0.14000000000000001</v>
      </c>
      <c r="AU278" s="60">
        <f t="shared" si="731"/>
        <v>0.14000000000000001</v>
      </c>
      <c r="AV278" s="60">
        <f t="shared" si="732"/>
        <v>0.14000000000000001</v>
      </c>
      <c r="AW278" s="60">
        <f t="shared" si="733"/>
        <v>0.14000000000000001</v>
      </c>
      <c r="AX278" s="60">
        <f t="shared" si="734"/>
        <v>0.14000000000000001</v>
      </c>
    </row>
    <row r="279" spans="1:50" x14ac:dyDescent="0.25">
      <c r="A279" s="44" t="str">
        <f t="shared" si="694"/>
        <v>EF_NH3_grazing_Non-dairy cattle (calves)</v>
      </c>
      <c r="B279" s="2" t="s">
        <v>49</v>
      </c>
      <c r="C279" s="2" t="s">
        <v>231</v>
      </c>
      <c r="D279" s="2" t="s">
        <v>252</v>
      </c>
      <c r="E279" s="2" t="s">
        <v>78</v>
      </c>
      <c r="F279" s="2" t="s">
        <v>366</v>
      </c>
      <c r="G279" s="2"/>
      <c r="H279" s="2" t="s">
        <v>682</v>
      </c>
      <c r="I279" s="12"/>
      <c r="J279" s="162">
        <f>J278</f>
        <v>0.14000000000000001</v>
      </c>
      <c r="K279" s="162">
        <f t="shared" si="695"/>
        <v>0.14000000000000001</v>
      </c>
      <c r="L279" s="162">
        <f t="shared" si="696"/>
        <v>0.14000000000000001</v>
      </c>
      <c r="M279" s="162">
        <f t="shared" si="697"/>
        <v>0.14000000000000001</v>
      </c>
      <c r="N279" s="162">
        <f t="shared" si="698"/>
        <v>0.14000000000000001</v>
      </c>
      <c r="O279" s="162">
        <f t="shared" si="699"/>
        <v>0.14000000000000001</v>
      </c>
      <c r="P279" s="162">
        <f t="shared" si="700"/>
        <v>0.14000000000000001</v>
      </c>
      <c r="Q279" s="162">
        <f t="shared" si="701"/>
        <v>0.14000000000000001</v>
      </c>
      <c r="R279" s="162">
        <f t="shared" si="702"/>
        <v>0.14000000000000001</v>
      </c>
      <c r="S279" s="162">
        <f t="shared" si="703"/>
        <v>0.14000000000000001</v>
      </c>
      <c r="T279" s="162">
        <f t="shared" si="704"/>
        <v>0.14000000000000001</v>
      </c>
      <c r="U279" s="162">
        <f t="shared" si="705"/>
        <v>0.14000000000000001</v>
      </c>
      <c r="V279" s="162">
        <f t="shared" si="706"/>
        <v>0.14000000000000001</v>
      </c>
      <c r="W279" s="162">
        <f t="shared" si="707"/>
        <v>0.14000000000000001</v>
      </c>
      <c r="X279" s="162">
        <f t="shared" si="708"/>
        <v>0.14000000000000001</v>
      </c>
      <c r="Y279" s="162">
        <f t="shared" si="709"/>
        <v>0.14000000000000001</v>
      </c>
      <c r="Z279" s="162">
        <f t="shared" si="710"/>
        <v>0.14000000000000001</v>
      </c>
      <c r="AA279" s="162">
        <f t="shared" si="711"/>
        <v>0.14000000000000001</v>
      </c>
      <c r="AB279" s="162">
        <f t="shared" si="712"/>
        <v>0.14000000000000001</v>
      </c>
      <c r="AC279" s="162">
        <f t="shared" si="713"/>
        <v>0.14000000000000001</v>
      </c>
      <c r="AD279" s="162">
        <f t="shared" si="714"/>
        <v>0.14000000000000001</v>
      </c>
      <c r="AE279" s="162">
        <f t="shared" si="715"/>
        <v>0.14000000000000001</v>
      </c>
      <c r="AF279" s="162">
        <f t="shared" si="716"/>
        <v>0.14000000000000001</v>
      </c>
      <c r="AG279" s="162">
        <f t="shared" si="717"/>
        <v>0.14000000000000001</v>
      </c>
      <c r="AH279" s="162">
        <f t="shared" si="718"/>
        <v>0.14000000000000001</v>
      </c>
      <c r="AI279" s="162">
        <f t="shared" si="719"/>
        <v>0.14000000000000001</v>
      </c>
      <c r="AJ279" s="162">
        <f t="shared" si="720"/>
        <v>0.14000000000000001</v>
      </c>
      <c r="AK279" s="162">
        <f t="shared" si="721"/>
        <v>0.14000000000000001</v>
      </c>
      <c r="AL279" s="162">
        <f t="shared" si="722"/>
        <v>0.14000000000000001</v>
      </c>
      <c r="AM279" s="162">
        <f t="shared" si="723"/>
        <v>0.14000000000000001</v>
      </c>
      <c r="AN279" s="162">
        <f t="shared" si="724"/>
        <v>0.14000000000000001</v>
      </c>
      <c r="AO279" s="162">
        <f t="shared" si="725"/>
        <v>0.14000000000000001</v>
      </c>
      <c r="AP279" s="162">
        <f t="shared" si="726"/>
        <v>0.14000000000000001</v>
      </c>
      <c r="AQ279" s="162">
        <f t="shared" si="727"/>
        <v>0.14000000000000001</v>
      </c>
      <c r="AR279" s="162">
        <f t="shared" si="728"/>
        <v>0.14000000000000001</v>
      </c>
      <c r="AS279" s="162">
        <f t="shared" si="729"/>
        <v>0.14000000000000001</v>
      </c>
      <c r="AT279" s="162">
        <f t="shared" si="730"/>
        <v>0.14000000000000001</v>
      </c>
      <c r="AU279" s="162">
        <f t="shared" si="731"/>
        <v>0.14000000000000001</v>
      </c>
      <c r="AV279" s="162">
        <f t="shared" si="732"/>
        <v>0.14000000000000001</v>
      </c>
      <c r="AW279" s="162">
        <f t="shared" si="733"/>
        <v>0.14000000000000001</v>
      </c>
      <c r="AX279" s="162">
        <f t="shared" si="734"/>
        <v>0.14000000000000001</v>
      </c>
    </row>
    <row r="280" spans="1:50" x14ac:dyDescent="0.25">
      <c r="A280" s="44" t="str">
        <f t="shared" si="694"/>
        <v>EF_NH3_grazing_Sheep</v>
      </c>
      <c r="B280" s="2" t="s">
        <v>49</v>
      </c>
      <c r="C280" s="2" t="s">
        <v>231</v>
      </c>
      <c r="D280" s="2" t="s">
        <v>252</v>
      </c>
      <c r="E280" s="2" t="s">
        <v>79</v>
      </c>
      <c r="F280" s="2" t="s">
        <v>366</v>
      </c>
      <c r="G280" s="2"/>
      <c r="H280" s="2" t="s">
        <v>679</v>
      </c>
      <c r="I280" s="12"/>
      <c r="J280" s="60">
        <v>0.09</v>
      </c>
      <c r="K280" s="60">
        <f t="shared" si="695"/>
        <v>0.09</v>
      </c>
      <c r="L280" s="60">
        <f t="shared" si="696"/>
        <v>0.09</v>
      </c>
      <c r="M280" s="60">
        <f t="shared" si="697"/>
        <v>0.09</v>
      </c>
      <c r="N280" s="60">
        <f t="shared" si="698"/>
        <v>0.09</v>
      </c>
      <c r="O280" s="60">
        <f t="shared" si="699"/>
        <v>0.09</v>
      </c>
      <c r="P280" s="60">
        <f t="shared" si="700"/>
        <v>0.09</v>
      </c>
      <c r="Q280" s="60">
        <f t="shared" si="701"/>
        <v>0.09</v>
      </c>
      <c r="R280" s="60">
        <f t="shared" si="702"/>
        <v>0.09</v>
      </c>
      <c r="S280" s="60">
        <f t="shared" si="703"/>
        <v>0.09</v>
      </c>
      <c r="T280" s="60">
        <f t="shared" si="704"/>
        <v>0.09</v>
      </c>
      <c r="U280" s="60">
        <f t="shared" si="705"/>
        <v>0.09</v>
      </c>
      <c r="V280" s="60">
        <f t="shared" si="706"/>
        <v>0.09</v>
      </c>
      <c r="W280" s="60">
        <f t="shared" si="707"/>
        <v>0.09</v>
      </c>
      <c r="X280" s="60">
        <f t="shared" si="708"/>
        <v>0.09</v>
      </c>
      <c r="Y280" s="60">
        <f t="shared" si="709"/>
        <v>0.09</v>
      </c>
      <c r="Z280" s="60">
        <f t="shared" si="710"/>
        <v>0.09</v>
      </c>
      <c r="AA280" s="60">
        <f t="shared" si="711"/>
        <v>0.09</v>
      </c>
      <c r="AB280" s="60">
        <f t="shared" si="712"/>
        <v>0.09</v>
      </c>
      <c r="AC280" s="60">
        <f t="shared" si="713"/>
        <v>0.09</v>
      </c>
      <c r="AD280" s="60">
        <f t="shared" si="714"/>
        <v>0.09</v>
      </c>
      <c r="AE280" s="60">
        <f t="shared" si="715"/>
        <v>0.09</v>
      </c>
      <c r="AF280" s="60">
        <f t="shared" si="716"/>
        <v>0.09</v>
      </c>
      <c r="AG280" s="60">
        <f t="shared" si="717"/>
        <v>0.09</v>
      </c>
      <c r="AH280" s="60">
        <f t="shared" si="718"/>
        <v>0.09</v>
      </c>
      <c r="AI280" s="60">
        <f t="shared" si="719"/>
        <v>0.09</v>
      </c>
      <c r="AJ280" s="60">
        <f t="shared" si="720"/>
        <v>0.09</v>
      </c>
      <c r="AK280" s="60">
        <f t="shared" si="721"/>
        <v>0.09</v>
      </c>
      <c r="AL280" s="60">
        <f t="shared" si="722"/>
        <v>0.09</v>
      </c>
      <c r="AM280" s="60">
        <f t="shared" si="723"/>
        <v>0.09</v>
      </c>
      <c r="AN280" s="60">
        <f t="shared" si="724"/>
        <v>0.09</v>
      </c>
      <c r="AO280" s="60">
        <f t="shared" si="725"/>
        <v>0.09</v>
      </c>
      <c r="AP280" s="60">
        <f t="shared" si="726"/>
        <v>0.09</v>
      </c>
      <c r="AQ280" s="60">
        <f t="shared" si="727"/>
        <v>0.09</v>
      </c>
      <c r="AR280" s="60">
        <f t="shared" si="728"/>
        <v>0.09</v>
      </c>
      <c r="AS280" s="60">
        <f t="shared" si="729"/>
        <v>0.09</v>
      </c>
      <c r="AT280" s="60">
        <f t="shared" si="730"/>
        <v>0.09</v>
      </c>
      <c r="AU280" s="60">
        <f t="shared" si="731"/>
        <v>0.09</v>
      </c>
      <c r="AV280" s="60">
        <f t="shared" si="732"/>
        <v>0.09</v>
      </c>
      <c r="AW280" s="60">
        <f t="shared" si="733"/>
        <v>0.09</v>
      </c>
      <c r="AX280" s="60">
        <f t="shared" si="734"/>
        <v>0.09</v>
      </c>
    </row>
    <row r="281" spans="1:50" x14ac:dyDescent="0.25">
      <c r="A281" s="44" t="str">
        <f t="shared" si="694"/>
        <v>EF_NH3_grazing_Swine (finishing pigs)</v>
      </c>
      <c r="B281" s="2" t="s">
        <v>49</v>
      </c>
      <c r="C281" s="2" t="s">
        <v>231</v>
      </c>
      <c r="D281" s="2" t="s">
        <v>252</v>
      </c>
      <c r="E281" s="2" t="s">
        <v>538</v>
      </c>
      <c r="F281" s="2" t="s">
        <v>366</v>
      </c>
      <c r="G281" s="2"/>
      <c r="H281" s="2" t="s">
        <v>561</v>
      </c>
      <c r="I281" s="35"/>
      <c r="J281" s="60">
        <v>0</v>
      </c>
      <c r="K281" s="60">
        <f t="shared" si="695"/>
        <v>0</v>
      </c>
      <c r="L281" s="60">
        <f t="shared" si="696"/>
        <v>0</v>
      </c>
      <c r="M281" s="60">
        <f t="shared" si="697"/>
        <v>0</v>
      </c>
      <c r="N281" s="60">
        <f t="shared" si="698"/>
        <v>0</v>
      </c>
      <c r="O281" s="60">
        <f t="shared" si="699"/>
        <v>0</v>
      </c>
      <c r="P281" s="60">
        <f t="shared" si="700"/>
        <v>0</v>
      </c>
      <c r="Q281" s="60">
        <f t="shared" si="701"/>
        <v>0</v>
      </c>
      <c r="R281" s="60">
        <f t="shared" si="702"/>
        <v>0</v>
      </c>
      <c r="S281" s="60">
        <f t="shared" si="703"/>
        <v>0</v>
      </c>
      <c r="T281" s="60">
        <f t="shared" si="704"/>
        <v>0</v>
      </c>
      <c r="U281" s="60">
        <f t="shared" si="705"/>
        <v>0</v>
      </c>
      <c r="V281" s="60">
        <f t="shared" si="706"/>
        <v>0</v>
      </c>
      <c r="W281" s="60">
        <f t="shared" si="707"/>
        <v>0</v>
      </c>
      <c r="X281" s="60">
        <f t="shared" si="708"/>
        <v>0</v>
      </c>
      <c r="Y281" s="60">
        <f t="shared" si="709"/>
        <v>0</v>
      </c>
      <c r="Z281" s="60">
        <f t="shared" si="710"/>
        <v>0</v>
      </c>
      <c r="AA281" s="60">
        <f t="shared" si="711"/>
        <v>0</v>
      </c>
      <c r="AB281" s="60">
        <f t="shared" si="712"/>
        <v>0</v>
      </c>
      <c r="AC281" s="60">
        <f t="shared" si="713"/>
        <v>0</v>
      </c>
      <c r="AD281" s="60">
        <f t="shared" si="714"/>
        <v>0</v>
      </c>
      <c r="AE281" s="60">
        <f t="shared" si="715"/>
        <v>0</v>
      </c>
      <c r="AF281" s="60">
        <f t="shared" si="716"/>
        <v>0</v>
      </c>
      <c r="AG281" s="60">
        <f t="shared" si="717"/>
        <v>0</v>
      </c>
      <c r="AH281" s="60">
        <f t="shared" si="718"/>
        <v>0</v>
      </c>
      <c r="AI281" s="60">
        <f t="shared" si="719"/>
        <v>0</v>
      </c>
      <c r="AJ281" s="60">
        <f t="shared" si="720"/>
        <v>0</v>
      </c>
      <c r="AK281" s="60">
        <f t="shared" si="721"/>
        <v>0</v>
      </c>
      <c r="AL281" s="60">
        <f t="shared" si="722"/>
        <v>0</v>
      </c>
      <c r="AM281" s="60">
        <f t="shared" si="723"/>
        <v>0</v>
      </c>
      <c r="AN281" s="60">
        <f t="shared" si="724"/>
        <v>0</v>
      </c>
      <c r="AO281" s="60">
        <f t="shared" si="725"/>
        <v>0</v>
      </c>
      <c r="AP281" s="60">
        <f t="shared" si="726"/>
        <v>0</v>
      </c>
      <c r="AQ281" s="60">
        <f t="shared" si="727"/>
        <v>0</v>
      </c>
      <c r="AR281" s="60">
        <f t="shared" si="728"/>
        <v>0</v>
      </c>
      <c r="AS281" s="60">
        <f t="shared" si="729"/>
        <v>0</v>
      </c>
      <c r="AT281" s="60">
        <f t="shared" si="730"/>
        <v>0</v>
      </c>
      <c r="AU281" s="60">
        <f t="shared" si="731"/>
        <v>0</v>
      </c>
      <c r="AV281" s="60">
        <f t="shared" si="732"/>
        <v>0</v>
      </c>
      <c r="AW281" s="60">
        <f t="shared" si="733"/>
        <v>0</v>
      </c>
      <c r="AX281" s="60">
        <f t="shared" si="734"/>
        <v>0</v>
      </c>
    </row>
    <row r="282" spans="1:50" x14ac:dyDescent="0.25">
      <c r="A282" s="44" t="str">
        <f t="shared" si="694"/>
        <v>EF_NH3_grazing_Swine (sows)</v>
      </c>
      <c r="B282" s="2" t="s">
        <v>49</v>
      </c>
      <c r="C282" s="2" t="s">
        <v>231</v>
      </c>
      <c r="D282" s="2" t="s">
        <v>252</v>
      </c>
      <c r="E282" s="2" t="s">
        <v>145</v>
      </c>
      <c r="F282" s="2" t="s">
        <v>366</v>
      </c>
      <c r="G282" s="2"/>
      <c r="H282" s="2" t="s">
        <v>679</v>
      </c>
      <c r="I282" s="12"/>
      <c r="J282" s="60">
        <v>0.31</v>
      </c>
      <c r="K282" s="60">
        <f t="shared" si="695"/>
        <v>0.31</v>
      </c>
      <c r="L282" s="60">
        <f t="shared" si="696"/>
        <v>0.31</v>
      </c>
      <c r="M282" s="60">
        <f t="shared" si="697"/>
        <v>0.31</v>
      </c>
      <c r="N282" s="60">
        <f t="shared" si="698"/>
        <v>0.31</v>
      </c>
      <c r="O282" s="60">
        <f t="shared" si="699"/>
        <v>0.31</v>
      </c>
      <c r="P282" s="60">
        <f t="shared" si="700"/>
        <v>0.31</v>
      </c>
      <c r="Q282" s="60">
        <f t="shared" si="701"/>
        <v>0.31</v>
      </c>
      <c r="R282" s="60">
        <f t="shared" si="702"/>
        <v>0.31</v>
      </c>
      <c r="S282" s="60">
        <f t="shared" si="703"/>
        <v>0.31</v>
      </c>
      <c r="T282" s="60">
        <f t="shared" si="704"/>
        <v>0.31</v>
      </c>
      <c r="U282" s="60">
        <f t="shared" si="705"/>
        <v>0.31</v>
      </c>
      <c r="V282" s="60">
        <f t="shared" si="706"/>
        <v>0.31</v>
      </c>
      <c r="W282" s="60">
        <f t="shared" si="707"/>
        <v>0.31</v>
      </c>
      <c r="X282" s="60">
        <f t="shared" si="708"/>
        <v>0.31</v>
      </c>
      <c r="Y282" s="60">
        <f t="shared" si="709"/>
        <v>0.31</v>
      </c>
      <c r="Z282" s="60">
        <f t="shared" si="710"/>
        <v>0.31</v>
      </c>
      <c r="AA282" s="60">
        <f t="shared" si="711"/>
        <v>0.31</v>
      </c>
      <c r="AB282" s="60">
        <f t="shared" si="712"/>
        <v>0.31</v>
      </c>
      <c r="AC282" s="60">
        <f t="shared" si="713"/>
        <v>0.31</v>
      </c>
      <c r="AD282" s="60">
        <f t="shared" si="714"/>
        <v>0.31</v>
      </c>
      <c r="AE282" s="60">
        <f t="shared" si="715"/>
        <v>0.31</v>
      </c>
      <c r="AF282" s="60">
        <f t="shared" si="716"/>
        <v>0.31</v>
      </c>
      <c r="AG282" s="60">
        <f t="shared" si="717"/>
        <v>0.31</v>
      </c>
      <c r="AH282" s="60">
        <f t="shared" si="718"/>
        <v>0.31</v>
      </c>
      <c r="AI282" s="60">
        <f t="shared" si="719"/>
        <v>0.31</v>
      </c>
      <c r="AJ282" s="60">
        <f t="shared" si="720"/>
        <v>0.31</v>
      </c>
      <c r="AK282" s="60">
        <f t="shared" si="721"/>
        <v>0.31</v>
      </c>
      <c r="AL282" s="60">
        <f t="shared" si="722"/>
        <v>0.31</v>
      </c>
      <c r="AM282" s="60">
        <f t="shared" si="723"/>
        <v>0.31</v>
      </c>
      <c r="AN282" s="60">
        <f t="shared" si="724"/>
        <v>0.31</v>
      </c>
      <c r="AO282" s="60">
        <f t="shared" si="725"/>
        <v>0.31</v>
      </c>
      <c r="AP282" s="60">
        <f t="shared" si="726"/>
        <v>0.31</v>
      </c>
      <c r="AQ282" s="60">
        <f t="shared" si="727"/>
        <v>0.31</v>
      </c>
      <c r="AR282" s="60">
        <f t="shared" si="728"/>
        <v>0.31</v>
      </c>
      <c r="AS282" s="60">
        <f t="shared" si="729"/>
        <v>0.31</v>
      </c>
      <c r="AT282" s="60">
        <f t="shared" si="730"/>
        <v>0.31</v>
      </c>
      <c r="AU282" s="60">
        <f t="shared" si="731"/>
        <v>0.31</v>
      </c>
      <c r="AV282" s="60">
        <f t="shared" si="732"/>
        <v>0.31</v>
      </c>
      <c r="AW282" s="60">
        <f t="shared" si="733"/>
        <v>0.31</v>
      </c>
      <c r="AX282" s="60">
        <f t="shared" si="734"/>
        <v>0.31</v>
      </c>
    </row>
    <row r="283" spans="1:50" x14ac:dyDescent="0.25">
      <c r="A283" s="44" t="str">
        <f t="shared" si="694"/>
        <v>EF_NH3_grazing_Buffalo</v>
      </c>
      <c r="B283" s="2" t="s">
        <v>49</v>
      </c>
      <c r="C283" s="2" t="s">
        <v>231</v>
      </c>
      <c r="D283" s="2" t="s">
        <v>252</v>
      </c>
      <c r="E283" s="2" t="s">
        <v>80</v>
      </c>
      <c r="F283" s="2" t="s">
        <v>366</v>
      </c>
      <c r="G283" s="2"/>
      <c r="H283" s="2" t="s">
        <v>679</v>
      </c>
      <c r="I283" s="12"/>
      <c r="J283" s="60">
        <v>0.14000000000000001</v>
      </c>
      <c r="K283" s="60">
        <f t="shared" si="695"/>
        <v>0.14000000000000001</v>
      </c>
      <c r="L283" s="60">
        <f t="shared" si="696"/>
        <v>0.14000000000000001</v>
      </c>
      <c r="M283" s="60">
        <f t="shared" si="697"/>
        <v>0.14000000000000001</v>
      </c>
      <c r="N283" s="60">
        <f t="shared" si="698"/>
        <v>0.14000000000000001</v>
      </c>
      <c r="O283" s="60">
        <f t="shared" si="699"/>
        <v>0.14000000000000001</v>
      </c>
      <c r="P283" s="60">
        <f t="shared" si="700"/>
        <v>0.14000000000000001</v>
      </c>
      <c r="Q283" s="60">
        <f t="shared" si="701"/>
        <v>0.14000000000000001</v>
      </c>
      <c r="R283" s="60">
        <f t="shared" si="702"/>
        <v>0.14000000000000001</v>
      </c>
      <c r="S283" s="60">
        <f t="shared" si="703"/>
        <v>0.14000000000000001</v>
      </c>
      <c r="T283" s="60">
        <f t="shared" si="704"/>
        <v>0.14000000000000001</v>
      </c>
      <c r="U283" s="60">
        <f t="shared" si="705"/>
        <v>0.14000000000000001</v>
      </c>
      <c r="V283" s="60">
        <f t="shared" si="706"/>
        <v>0.14000000000000001</v>
      </c>
      <c r="W283" s="60">
        <f t="shared" si="707"/>
        <v>0.14000000000000001</v>
      </c>
      <c r="X283" s="60">
        <f t="shared" si="708"/>
        <v>0.14000000000000001</v>
      </c>
      <c r="Y283" s="60">
        <f t="shared" si="709"/>
        <v>0.14000000000000001</v>
      </c>
      <c r="Z283" s="60">
        <f t="shared" si="710"/>
        <v>0.14000000000000001</v>
      </c>
      <c r="AA283" s="60">
        <f t="shared" si="711"/>
        <v>0.14000000000000001</v>
      </c>
      <c r="AB283" s="60">
        <f t="shared" si="712"/>
        <v>0.14000000000000001</v>
      </c>
      <c r="AC283" s="60">
        <f t="shared" si="713"/>
        <v>0.14000000000000001</v>
      </c>
      <c r="AD283" s="60">
        <f t="shared" si="714"/>
        <v>0.14000000000000001</v>
      </c>
      <c r="AE283" s="60">
        <f t="shared" si="715"/>
        <v>0.14000000000000001</v>
      </c>
      <c r="AF283" s="60">
        <f t="shared" si="716"/>
        <v>0.14000000000000001</v>
      </c>
      <c r="AG283" s="60">
        <f t="shared" si="717"/>
        <v>0.14000000000000001</v>
      </c>
      <c r="AH283" s="60">
        <f t="shared" si="718"/>
        <v>0.14000000000000001</v>
      </c>
      <c r="AI283" s="60">
        <f t="shared" si="719"/>
        <v>0.14000000000000001</v>
      </c>
      <c r="AJ283" s="60">
        <f t="shared" si="720"/>
        <v>0.14000000000000001</v>
      </c>
      <c r="AK283" s="60">
        <f t="shared" si="721"/>
        <v>0.14000000000000001</v>
      </c>
      <c r="AL283" s="60">
        <f t="shared" si="722"/>
        <v>0.14000000000000001</v>
      </c>
      <c r="AM283" s="60">
        <f t="shared" si="723"/>
        <v>0.14000000000000001</v>
      </c>
      <c r="AN283" s="60">
        <f t="shared" si="724"/>
        <v>0.14000000000000001</v>
      </c>
      <c r="AO283" s="60">
        <f t="shared" si="725"/>
        <v>0.14000000000000001</v>
      </c>
      <c r="AP283" s="60">
        <f t="shared" si="726"/>
        <v>0.14000000000000001</v>
      </c>
      <c r="AQ283" s="60">
        <f t="shared" si="727"/>
        <v>0.14000000000000001</v>
      </c>
      <c r="AR283" s="60">
        <f t="shared" si="728"/>
        <v>0.14000000000000001</v>
      </c>
      <c r="AS283" s="60">
        <f t="shared" si="729"/>
        <v>0.14000000000000001</v>
      </c>
      <c r="AT283" s="60">
        <f t="shared" si="730"/>
        <v>0.14000000000000001</v>
      </c>
      <c r="AU283" s="60">
        <f t="shared" si="731"/>
        <v>0.14000000000000001</v>
      </c>
      <c r="AV283" s="60">
        <f t="shared" si="732"/>
        <v>0.14000000000000001</v>
      </c>
      <c r="AW283" s="60">
        <f t="shared" si="733"/>
        <v>0.14000000000000001</v>
      </c>
      <c r="AX283" s="60">
        <f t="shared" si="734"/>
        <v>0.14000000000000001</v>
      </c>
    </row>
    <row r="284" spans="1:50" x14ac:dyDescent="0.25">
      <c r="A284" s="44" t="str">
        <f t="shared" si="694"/>
        <v>EF_NH3_grazing_Goats</v>
      </c>
      <c r="B284" s="2" t="s">
        <v>49</v>
      </c>
      <c r="C284" s="2" t="s">
        <v>231</v>
      </c>
      <c r="D284" s="2" t="s">
        <v>252</v>
      </c>
      <c r="E284" s="2" t="s">
        <v>81</v>
      </c>
      <c r="F284" s="2" t="s">
        <v>366</v>
      </c>
      <c r="G284" s="2"/>
      <c r="H284" s="2" t="s">
        <v>679</v>
      </c>
      <c r="I284" s="35"/>
      <c r="J284" s="60">
        <v>0.09</v>
      </c>
      <c r="K284" s="60">
        <f t="shared" si="695"/>
        <v>0.09</v>
      </c>
      <c r="L284" s="60">
        <f t="shared" si="696"/>
        <v>0.09</v>
      </c>
      <c r="M284" s="60">
        <f t="shared" si="697"/>
        <v>0.09</v>
      </c>
      <c r="N284" s="60">
        <f t="shared" si="698"/>
        <v>0.09</v>
      </c>
      <c r="O284" s="60">
        <f t="shared" si="699"/>
        <v>0.09</v>
      </c>
      <c r="P284" s="60">
        <f t="shared" si="700"/>
        <v>0.09</v>
      </c>
      <c r="Q284" s="60">
        <f t="shared" si="701"/>
        <v>0.09</v>
      </c>
      <c r="R284" s="60">
        <f t="shared" si="702"/>
        <v>0.09</v>
      </c>
      <c r="S284" s="60">
        <f t="shared" si="703"/>
        <v>0.09</v>
      </c>
      <c r="T284" s="60">
        <f t="shared" si="704"/>
        <v>0.09</v>
      </c>
      <c r="U284" s="60">
        <f t="shared" si="705"/>
        <v>0.09</v>
      </c>
      <c r="V284" s="60">
        <f t="shared" si="706"/>
        <v>0.09</v>
      </c>
      <c r="W284" s="60">
        <f t="shared" si="707"/>
        <v>0.09</v>
      </c>
      <c r="X284" s="60">
        <f t="shared" si="708"/>
        <v>0.09</v>
      </c>
      <c r="Y284" s="60">
        <f t="shared" si="709"/>
        <v>0.09</v>
      </c>
      <c r="Z284" s="60">
        <f t="shared" si="710"/>
        <v>0.09</v>
      </c>
      <c r="AA284" s="60">
        <f t="shared" si="711"/>
        <v>0.09</v>
      </c>
      <c r="AB284" s="60">
        <f t="shared" si="712"/>
        <v>0.09</v>
      </c>
      <c r="AC284" s="60">
        <f t="shared" si="713"/>
        <v>0.09</v>
      </c>
      <c r="AD284" s="60">
        <f t="shared" si="714"/>
        <v>0.09</v>
      </c>
      <c r="AE284" s="60">
        <f t="shared" si="715"/>
        <v>0.09</v>
      </c>
      <c r="AF284" s="60">
        <f t="shared" si="716"/>
        <v>0.09</v>
      </c>
      <c r="AG284" s="60">
        <f t="shared" si="717"/>
        <v>0.09</v>
      </c>
      <c r="AH284" s="60">
        <f t="shared" si="718"/>
        <v>0.09</v>
      </c>
      <c r="AI284" s="60">
        <f t="shared" si="719"/>
        <v>0.09</v>
      </c>
      <c r="AJ284" s="60">
        <f t="shared" si="720"/>
        <v>0.09</v>
      </c>
      <c r="AK284" s="60">
        <f t="shared" si="721"/>
        <v>0.09</v>
      </c>
      <c r="AL284" s="60">
        <f t="shared" si="722"/>
        <v>0.09</v>
      </c>
      <c r="AM284" s="60">
        <f t="shared" si="723"/>
        <v>0.09</v>
      </c>
      <c r="AN284" s="60">
        <f t="shared" si="724"/>
        <v>0.09</v>
      </c>
      <c r="AO284" s="60">
        <f t="shared" si="725"/>
        <v>0.09</v>
      </c>
      <c r="AP284" s="60">
        <f t="shared" si="726"/>
        <v>0.09</v>
      </c>
      <c r="AQ284" s="60">
        <f t="shared" si="727"/>
        <v>0.09</v>
      </c>
      <c r="AR284" s="60">
        <f t="shared" si="728"/>
        <v>0.09</v>
      </c>
      <c r="AS284" s="60">
        <f t="shared" si="729"/>
        <v>0.09</v>
      </c>
      <c r="AT284" s="60">
        <f t="shared" si="730"/>
        <v>0.09</v>
      </c>
      <c r="AU284" s="60">
        <f t="shared" si="731"/>
        <v>0.09</v>
      </c>
      <c r="AV284" s="60">
        <f t="shared" si="732"/>
        <v>0.09</v>
      </c>
      <c r="AW284" s="60">
        <f t="shared" si="733"/>
        <v>0.09</v>
      </c>
      <c r="AX284" s="60">
        <f t="shared" si="734"/>
        <v>0.09</v>
      </c>
    </row>
    <row r="285" spans="1:50" x14ac:dyDescent="0.25">
      <c r="A285" s="44" t="str">
        <f t="shared" si="694"/>
        <v>EF_NH3_grazing_Horses</v>
      </c>
      <c r="B285" s="2" t="s">
        <v>49</v>
      </c>
      <c r="C285" s="2" t="s">
        <v>231</v>
      </c>
      <c r="D285" s="2" t="s">
        <v>252</v>
      </c>
      <c r="E285" s="2" t="s">
        <v>82</v>
      </c>
      <c r="F285" s="2" t="s">
        <v>366</v>
      </c>
      <c r="G285" s="2"/>
      <c r="H285" s="2" t="s">
        <v>679</v>
      </c>
      <c r="I285" s="35"/>
      <c r="J285" s="60">
        <v>0.35</v>
      </c>
      <c r="K285" s="60">
        <f t="shared" si="695"/>
        <v>0.35</v>
      </c>
      <c r="L285" s="60">
        <f t="shared" si="696"/>
        <v>0.35</v>
      </c>
      <c r="M285" s="60">
        <f t="shared" si="697"/>
        <v>0.35</v>
      </c>
      <c r="N285" s="60">
        <f t="shared" si="698"/>
        <v>0.35</v>
      </c>
      <c r="O285" s="60">
        <f t="shared" si="699"/>
        <v>0.35</v>
      </c>
      <c r="P285" s="60">
        <f t="shared" si="700"/>
        <v>0.35</v>
      </c>
      <c r="Q285" s="60">
        <f t="shared" si="701"/>
        <v>0.35</v>
      </c>
      <c r="R285" s="60">
        <f t="shared" si="702"/>
        <v>0.35</v>
      </c>
      <c r="S285" s="60">
        <f t="shared" si="703"/>
        <v>0.35</v>
      </c>
      <c r="T285" s="60">
        <f t="shared" si="704"/>
        <v>0.35</v>
      </c>
      <c r="U285" s="60">
        <f t="shared" si="705"/>
        <v>0.35</v>
      </c>
      <c r="V285" s="60">
        <f t="shared" si="706"/>
        <v>0.35</v>
      </c>
      <c r="W285" s="60">
        <f t="shared" si="707"/>
        <v>0.35</v>
      </c>
      <c r="X285" s="60">
        <f t="shared" si="708"/>
        <v>0.35</v>
      </c>
      <c r="Y285" s="60">
        <f t="shared" si="709"/>
        <v>0.35</v>
      </c>
      <c r="Z285" s="60">
        <f t="shared" si="710"/>
        <v>0.35</v>
      </c>
      <c r="AA285" s="60">
        <f t="shared" si="711"/>
        <v>0.35</v>
      </c>
      <c r="AB285" s="60">
        <f t="shared" si="712"/>
        <v>0.35</v>
      </c>
      <c r="AC285" s="60">
        <f t="shared" si="713"/>
        <v>0.35</v>
      </c>
      <c r="AD285" s="60">
        <f t="shared" si="714"/>
        <v>0.35</v>
      </c>
      <c r="AE285" s="60">
        <f t="shared" si="715"/>
        <v>0.35</v>
      </c>
      <c r="AF285" s="60">
        <f t="shared" si="716"/>
        <v>0.35</v>
      </c>
      <c r="AG285" s="60">
        <f t="shared" si="717"/>
        <v>0.35</v>
      </c>
      <c r="AH285" s="60">
        <f t="shared" si="718"/>
        <v>0.35</v>
      </c>
      <c r="AI285" s="60">
        <f t="shared" si="719"/>
        <v>0.35</v>
      </c>
      <c r="AJ285" s="60">
        <f t="shared" si="720"/>
        <v>0.35</v>
      </c>
      <c r="AK285" s="60">
        <f t="shared" si="721"/>
        <v>0.35</v>
      </c>
      <c r="AL285" s="60">
        <f t="shared" si="722"/>
        <v>0.35</v>
      </c>
      <c r="AM285" s="60">
        <f t="shared" si="723"/>
        <v>0.35</v>
      </c>
      <c r="AN285" s="60">
        <f t="shared" si="724"/>
        <v>0.35</v>
      </c>
      <c r="AO285" s="60">
        <f t="shared" si="725"/>
        <v>0.35</v>
      </c>
      <c r="AP285" s="60">
        <f t="shared" si="726"/>
        <v>0.35</v>
      </c>
      <c r="AQ285" s="60">
        <f t="shared" si="727"/>
        <v>0.35</v>
      </c>
      <c r="AR285" s="60">
        <f t="shared" si="728"/>
        <v>0.35</v>
      </c>
      <c r="AS285" s="60">
        <f t="shared" si="729"/>
        <v>0.35</v>
      </c>
      <c r="AT285" s="60">
        <f t="shared" si="730"/>
        <v>0.35</v>
      </c>
      <c r="AU285" s="60">
        <f t="shared" si="731"/>
        <v>0.35</v>
      </c>
      <c r="AV285" s="60">
        <f t="shared" si="732"/>
        <v>0.35</v>
      </c>
      <c r="AW285" s="60">
        <f t="shared" si="733"/>
        <v>0.35</v>
      </c>
      <c r="AX285" s="60">
        <f t="shared" si="734"/>
        <v>0.35</v>
      </c>
    </row>
    <row r="286" spans="1:50" x14ac:dyDescent="0.25">
      <c r="A286" s="44" t="str">
        <f t="shared" si="694"/>
        <v>EF_NH3_grazing_Mules and asses</v>
      </c>
      <c r="B286" s="2" t="s">
        <v>49</v>
      </c>
      <c r="C286" s="2" t="s">
        <v>231</v>
      </c>
      <c r="D286" s="2" t="s">
        <v>252</v>
      </c>
      <c r="E286" s="2" t="s">
        <v>83</v>
      </c>
      <c r="F286" s="2" t="s">
        <v>366</v>
      </c>
      <c r="G286" s="2"/>
      <c r="H286" s="2" t="s">
        <v>679</v>
      </c>
      <c r="I286" s="35"/>
      <c r="J286" s="60">
        <v>0.35</v>
      </c>
      <c r="K286" s="60">
        <f t="shared" si="695"/>
        <v>0.35</v>
      </c>
      <c r="L286" s="60">
        <f t="shared" si="696"/>
        <v>0.35</v>
      </c>
      <c r="M286" s="60">
        <f t="shared" si="697"/>
        <v>0.35</v>
      </c>
      <c r="N286" s="60">
        <f t="shared" si="698"/>
        <v>0.35</v>
      </c>
      <c r="O286" s="60">
        <f t="shared" si="699"/>
        <v>0.35</v>
      </c>
      <c r="P286" s="60">
        <f t="shared" si="700"/>
        <v>0.35</v>
      </c>
      <c r="Q286" s="60">
        <f t="shared" si="701"/>
        <v>0.35</v>
      </c>
      <c r="R286" s="60">
        <f t="shared" si="702"/>
        <v>0.35</v>
      </c>
      <c r="S286" s="60">
        <f t="shared" si="703"/>
        <v>0.35</v>
      </c>
      <c r="T286" s="60">
        <f t="shared" si="704"/>
        <v>0.35</v>
      </c>
      <c r="U286" s="60">
        <f t="shared" si="705"/>
        <v>0.35</v>
      </c>
      <c r="V286" s="60">
        <f t="shared" si="706"/>
        <v>0.35</v>
      </c>
      <c r="W286" s="60">
        <f t="shared" si="707"/>
        <v>0.35</v>
      </c>
      <c r="X286" s="60">
        <f t="shared" si="708"/>
        <v>0.35</v>
      </c>
      <c r="Y286" s="60">
        <f t="shared" si="709"/>
        <v>0.35</v>
      </c>
      <c r="Z286" s="60">
        <f t="shared" si="710"/>
        <v>0.35</v>
      </c>
      <c r="AA286" s="60">
        <f t="shared" si="711"/>
        <v>0.35</v>
      </c>
      <c r="AB286" s="60">
        <f t="shared" si="712"/>
        <v>0.35</v>
      </c>
      <c r="AC286" s="60">
        <f t="shared" si="713"/>
        <v>0.35</v>
      </c>
      <c r="AD286" s="60">
        <f t="shared" si="714"/>
        <v>0.35</v>
      </c>
      <c r="AE286" s="60">
        <f t="shared" si="715"/>
        <v>0.35</v>
      </c>
      <c r="AF286" s="60">
        <f t="shared" si="716"/>
        <v>0.35</v>
      </c>
      <c r="AG286" s="60">
        <f t="shared" si="717"/>
        <v>0.35</v>
      </c>
      <c r="AH286" s="60">
        <f t="shared" si="718"/>
        <v>0.35</v>
      </c>
      <c r="AI286" s="60">
        <f t="shared" si="719"/>
        <v>0.35</v>
      </c>
      <c r="AJ286" s="60">
        <f t="shared" si="720"/>
        <v>0.35</v>
      </c>
      <c r="AK286" s="60">
        <f t="shared" si="721"/>
        <v>0.35</v>
      </c>
      <c r="AL286" s="60">
        <f t="shared" si="722"/>
        <v>0.35</v>
      </c>
      <c r="AM286" s="60">
        <f t="shared" si="723"/>
        <v>0.35</v>
      </c>
      <c r="AN286" s="60">
        <f t="shared" si="724"/>
        <v>0.35</v>
      </c>
      <c r="AO286" s="60">
        <f t="shared" si="725"/>
        <v>0.35</v>
      </c>
      <c r="AP286" s="60">
        <f t="shared" si="726"/>
        <v>0.35</v>
      </c>
      <c r="AQ286" s="60">
        <f t="shared" si="727"/>
        <v>0.35</v>
      </c>
      <c r="AR286" s="60">
        <f t="shared" si="728"/>
        <v>0.35</v>
      </c>
      <c r="AS286" s="60">
        <f t="shared" si="729"/>
        <v>0.35</v>
      </c>
      <c r="AT286" s="60">
        <f t="shared" si="730"/>
        <v>0.35</v>
      </c>
      <c r="AU286" s="60">
        <f t="shared" si="731"/>
        <v>0.35</v>
      </c>
      <c r="AV286" s="60">
        <f t="shared" si="732"/>
        <v>0.35</v>
      </c>
      <c r="AW286" s="60">
        <f t="shared" si="733"/>
        <v>0.35</v>
      </c>
      <c r="AX286" s="60">
        <f t="shared" si="734"/>
        <v>0.35</v>
      </c>
    </row>
    <row r="287" spans="1:50" x14ac:dyDescent="0.25">
      <c r="A287" s="44" t="str">
        <f t="shared" si="694"/>
        <v>EF_NH3_grazing_Laying hens</v>
      </c>
      <c r="B287" s="2" t="s">
        <v>49</v>
      </c>
      <c r="C287" s="2" t="s">
        <v>231</v>
      </c>
      <c r="D287" s="2" t="s">
        <v>252</v>
      </c>
      <c r="E287" s="2" t="s">
        <v>85</v>
      </c>
      <c r="F287" s="2" t="s">
        <v>366</v>
      </c>
      <c r="G287" s="2"/>
      <c r="H287" s="2" t="s">
        <v>561</v>
      </c>
      <c r="I287" s="35"/>
      <c r="J287" s="60">
        <v>0</v>
      </c>
      <c r="K287" s="60">
        <f t="shared" si="695"/>
        <v>0</v>
      </c>
      <c r="L287" s="60">
        <f t="shared" si="696"/>
        <v>0</v>
      </c>
      <c r="M287" s="60">
        <f t="shared" si="697"/>
        <v>0</v>
      </c>
      <c r="N287" s="60">
        <f t="shared" si="698"/>
        <v>0</v>
      </c>
      <c r="O287" s="60">
        <f t="shared" si="699"/>
        <v>0</v>
      </c>
      <c r="P287" s="60">
        <f t="shared" si="700"/>
        <v>0</v>
      </c>
      <c r="Q287" s="60">
        <f t="shared" si="701"/>
        <v>0</v>
      </c>
      <c r="R287" s="60">
        <f t="shared" si="702"/>
        <v>0</v>
      </c>
      <c r="S287" s="60">
        <f t="shared" si="703"/>
        <v>0</v>
      </c>
      <c r="T287" s="60">
        <f t="shared" si="704"/>
        <v>0</v>
      </c>
      <c r="U287" s="60">
        <f t="shared" si="705"/>
        <v>0</v>
      </c>
      <c r="V287" s="60">
        <f t="shared" si="706"/>
        <v>0</v>
      </c>
      <c r="W287" s="60">
        <f t="shared" si="707"/>
        <v>0</v>
      </c>
      <c r="X287" s="60">
        <f t="shared" si="708"/>
        <v>0</v>
      </c>
      <c r="Y287" s="60">
        <f t="shared" si="709"/>
        <v>0</v>
      </c>
      <c r="Z287" s="60">
        <f t="shared" si="710"/>
        <v>0</v>
      </c>
      <c r="AA287" s="60">
        <f t="shared" si="711"/>
        <v>0</v>
      </c>
      <c r="AB287" s="60">
        <f t="shared" si="712"/>
        <v>0</v>
      </c>
      <c r="AC287" s="60">
        <f t="shared" si="713"/>
        <v>0</v>
      </c>
      <c r="AD287" s="60">
        <f t="shared" si="714"/>
        <v>0</v>
      </c>
      <c r="AE287" s="60">
        <f t="shared" si="715"/>
        <v>0</v>
      </c>
      <c r="AF287" s="60">
        <f t="shared" si="716"/>
        <v>0</v>
      </c>
      <c r="AG287" s="60">
        <f t="shared" si="717"/>
        <v>0</v>
      </c>
      <c r="AH287" s="60">
        <f t="shared" si="718"/>
        <v>0</v>
      </c>
      <c r="AI287" s="60">
        <f t="shared" si="719"/>
        <v>0</v>
      </c>
      <c r="AJ287" s="60">
        <f t="shared" si="720"/>
        <v>0</v>
      </c>
      <c r="AK287" s="60">
        <f t="shared" si="721"/>
        <v>0</v>
      </c>
      <c r="AL287" s="60">
        <f t="shared" si="722"/>
        <v>0</v>
      </c>
      <c r="AM287" s="60">
        <f t="shared" si="723"/>
        <v>0</v>
      </c>
      <c r="AN287" s="60">
        <f t="shared" si="724"/>
        <v>0</v>
      </c>
      <c r="AO287" s="60">
        <f t="shared" si="725"/>
        <v>0</v>
      </c>
      <c r="AP287" s="60">
        <f t="shared" si="726"/>
        <v>0</v>
      </c>
      <c r="AQ287" s="60">
        <f t="shared" si="727"/>
        <v>0</v>
      </c>
      <c r="AR287" s="60">
        <f t="shared" si="728"/>
        <v>0</v>
      </c>
      <c r="AS287" s="60">
        <f t="shared" si="729"/>
        <v>0</v>
      </c>
      <c r="AT287" s="60">
        <f t="shared" si="730"/>
        <v>0</v>
      </c>
      <c r="AU287" s="60">
        <f t="shared" si="731"/>
        <v>0</v>
      </c>
      <c r="AV287" s="60">
        <f t="shared" si="732"/>
        <v>0</v>
      </c>
      <c r="AW287" s="60">
        <f t="shared" si="733"/>
        <v>0</v>
      </c>
      <c r="AX287" s="60">
        <f t="shared" si="734"/>
        <v>0</v>
      </c>
    </row>
    <row r="288" spans="1:50" x14ac:dyDescent="0.25">
      <c r="A288" s="44" t="str">
        <f t="shared" si="694"/>
        <v>EF_NH3_grazing_Broilers</v>
      </c>
      <c r="B288" s="2" t="s">
        <v>49</v>
      </c>
      <c r="C288" s="2" t="s">
        <v>231</v>
      </c>
      <c r="D288" s="2" t="s">
        <v>252</v>
      </c>
      <c r="E288" s="2" t="s">
        <v>84</v>
      </c>
      <c r="F288" s="2" t="s">
        <v>366</v>
      </c>
      <c r="G288" s="2"/>
      <c r="H288" s="2" t="s">
        <v>561</v>
      </c>
      <c r="I288" s="35"/>
      <c r="J288" s="60">
        <v>0</v>
      </c>
      <c r="K288" s="60">
        <f t="shared" si="695"/>
        <v>0</v>
      </c>
      <c r="L288" s="60">
        <f t="shared" si="696"/>
        <v>0</v>
      </c>
      <c r="M288" s="60">
        <f t="shared" si="697"/>
        <v>0</v>
      </c>
      <c r="N288" s="60">
        <f t="shared" si="698"/>
        <v>0</v>
      </c>
      <c r="O288" s="60">
        <f t="shared" si="699"/>
        <v>0</v>
      </c>
      <c r="P288" s="60">
        <f t="shared" si="700"/>
        <v>0</v>
      </c>
      <c r="Q288" s="60">
        <f t="shared" si="701"/>
        <v>0</v>
      </c>
      <c r="R288" s="60">
        <f t="shared" si="702"/>
        <v>0</v>
      </c>
      <c r="S288" s="60">
        <f t="shared" si="703"/>
        <v>0</v>
      </c>
      <c r="T288" s="60">
        <f t="shared" si="704"/>
        <v>0</v>
      </c>
      <c r="U288" s="60">
        <f t="shared" si="705"/>
        <v>0</v>
      </c>
      <c r="V288" s="60">
        <f t="shared" si="706"/>
        <v>0</v>
      </c>
      <c r="W288" s="60">
        <f t="shared" si="707"/>
        <v>0</v>
      </c>
      <c r="X288" s="60">
        <f t="shared" si="708"/>
        <v>0</v>
      </c>
      <c r="Y288" s="60">
        <f t="shared" si="709"/>
        <v>0</v>
      </c>
      <c r="Z288" s="60">
        <f t="shared" si="710"/>
        <v>0</v>
      </c>
      <c r="AA288" s="60">
        <f t="shared" si="711"/>
        <v>0</v>
      </c>
      <c r="AB288" s="60">
        <f t="shared" si="712"/>
        <v>0</v>
      </c>
      <c r="AC288" s="60">
        <f t="shared" si="713"/>
        <v>0</v>
      </c>
      <c r="AD288" s="60">
        <f t="shared" si="714"/>
        <v>0</v>
      </c>
      <c r="AE288" s="60">
        <f t="shared" si="715"/>
        <v>0</v>
      </c>
      <c r="AF288" s="60">
        <f t="shared" si="716"/>
        <v>0</v>
      </c>
      <c r="AG288" s="60">
        <f t="shared" si="717"/>
        <v>0</v>
      </c>
      <c r="AH288" s="60">
        <f t="shared" si="718"/>
        <v>0</v>
      </c>
      <c r="AI288" s="60">
        <f t="shared" si="719"/>
        <v>0</v>
      </c>
      <c r="AJ288" s="60">
        <f t="shared" si="720"/>
        <v>0</v>
      </c>
      <c r="AK288" s="60">
        <f t="shared" si="721"/>
        <v>0</v>
      </c>
      <c r="AL288" s="60">
        <f t="shared" si="722"/>
        <v>0</v>
      </c>
      <c r="AM288" s="60">
        <f t="shared" si="723"/>
        <v>0</v>
      </c>
      <c r="AN288" s="60">
        <f t="shared" si="724"/>
        <v>0</v>
      </c>
      <c r="AO288" s="60">
        <f t="shared" si="725"/>
        <v>0</v>
      </c>
      <c r="AP288" s="60">
        <f t="shared" si="726"/>
        <v>0</v>
      </c>
      <c r="AQ288" s="60">
        <f t="shared" si="727"/>
        <v>0</v>
      </c>
      <c r="AR288" s="60">
        <f t="shared" si="728"/>
        <v>0</v>
      </c>
      <c r="AS288" s="60">
        <f t="shared" si="729"/>
        <v>0</v>
      </c>
      <c r="AT288" s="60">
        <f t="shared" si="730"/>
        <v>0</v>
      </c>
      <c r="AU288" s="60">
        <f t="shared" si="731"/>
        <v>0</v>
      </c>
      <c r="AV288" s="60">
        <f t="shared" si="732"/>
        <v>0</v>
      </c>
      <c r="AW288" s="60">
        <f t="shared" si="733"/>
        <v>0</v>
      </c>
      <c r="AX288" s="60">
        <f t="shared" si="734"/>
        <v>0</v>
      </c>
    </row>
    <row r="289" spans="1:50" x14ac:dyDescent="0.25">
      <c r="A289" s="44" t="str">
        <f t="shared" si="694"/>
        <v>EF_NH3_grazing_Turkeys</v>
      </c>
      <c r="B289" s="2" t="s">
        <v>49</v>
      </c>
      <c r="C289" s="2" t="s">
        <v>231</v>
      </c>
      <c r="D289" s="2" t="s">
        <v>252</v>
      </c>
      <c r="E289" s="2" t="s">
        <v>87</v>
      </c>
      <c r="F289" s="2" t="s">
        <v>366</v>
      </c>
      <c r="G289" s="2"/>
      <c r="H289" s="2" t="s">
        <v>561</v>
      </c>
      <c r="I289" s="35"/>
      <c r="J289" s="60">
        <v>0</v>
      </c>
      <c r="K289" s="60">
        <f t="shared" si="695"/>
        <v>0</v>
      </c>
      <c r="L289" s="60">
        <f t="shared" si="696"/>
        <v>0</v>
      </c>
      <c r="M289" s="60">
        <f t="shared" si="697"/>
        <v>0</v>
      </c>
      <c r="N289" s="60">
        <f t="shared" si="698"/>
        <v>0</v>
      </c>
      <c r="O289" s="60">
        <f t="shared" si="699"/>
        <v>0</v>
      </c>
      <c r="P289" s="60">
        <f t="shared" si="700"/>
        <v>0</v>
      </c>
      <c r="Q289" s="60">
        <f t="shared" si="701"/>
        <v>0</v>
      </c>
      <c r="R289" s="60">
        <f t="shared" si="702"/>
        <v>0</v>
      </c>
      <c r="S289" s="60">
        <f t="shared" si="703"/>
        <v>0</v>
      </c>
      <c r="T289" s="60">
        <f t="shared" si="704"/>
        <v>0</v>
      </c>
      <c r="U289" s="60">
        <f t="shared" si="705"/>
        <v>0</v>
      </c>
      <c r="V289" s="60">
        <f t="shared" si="706"/>
        <v>0</v>
      </c>
      <c r="W289" s="60">
        <f t="shared" si="707"/>
        <v>0</v>
      </c>
      <c r="X289" s="60">
        <f t="shared" si="708"/>
        <v>0</v>
      </c>
      <c r="Y289" s="60">
        <f t="shared" si="709"/>
        <v>0</v>
      </c>
      <c r="Z289" s="60">
        <f t="shared" si="710"/>
        <v>0</v>
      </c>
      <c r="AA289" s="60">
        <f t="shared" si="711"/>
        <v>0</v>
      </c>
      <c r="AB289" s="60">
        <f t="shared" si="712"/>
        <v>0</v>
      </c>
      <c r="AC289" s="60">
        <f t="shared" si="713"/>
        <v>0</v>
      </c>
      <c r="AD289" s="60">
        <f t="shared" si="714"/>
        <v>0</v>
      </c>
      <c r="AE289" s="60">
        <f t="shared" si="715"/>
        <v>0</v>
      </c>
      <c r="AF289" s="60">
        <f t="shared" si="716"/>
        <v>0</v>
      </c>
      <c r="AG289" s="60">
        <f t="shared" si="717"/>
        <v>0</v>
      </c>
      <c r="AH289" s="60">
        <f t="shared" si="718"/>
        <v>0</v>
      </c>
      <c r="AI289" s="60">
        <f t="shared" si="719"/>
        <v>0</v>
      </c>
      <c r="AJ289" s="60">
        <f t="shared" si="720"/>
        <v>0</v>
      </c>
      <c r="AK289" s="60">
        <f t="shared" si="721"/>
        <v>0</v>
      </c>
      <c r="AL289" s="60">
        <f t="shared" si="722"/>
        <v>0</v>
      </c>
      <c r="AM289" s="60">
        <f t="shared" si="723"/>
        <v>0</v>
      </c>
      <c r="AN289" s="60">
        <f t="shared" si="724"/>
        <v>0</v>
      </c>
      <c r="AO289" s="60">
        <f t="shared" si="725"/>
        <v>0</v>
      </c>
      <c r="AP289" s="60">
        <f t="shared" si="726"/>
        <v>0</v>
      </c>
      <c r="AQ289" s="60">
        <f t="shared" si="727"/>
        <v>0</v>
      </c>
      <c r="AR289" s="60">
        <f t="shared" si="728"/>
        <v>0</v>
      </c>
      <c r="AS289" s="60">
        <f t="shared" si="729"/>
        <v>0</v>
      </c>
      <c r="AT289" s="60">
        <f t="shared" si="730"/>
        <v>0</v>
      </c>
      <c r="AU289" s="60">
        <f t="shared" si="731"/>
        <v>0</v>
      </c>
      <c r="AV289" s="60">
        <f t="shared" si="732"/>
        <v>0</v>
      </c>
      <c r="AW289" s="60">
        <f t="shared" si="733"/>
        <v>0</v>
      </c>
      <c r="AX289" s="60">
        <f t="shared" si="734"/>
        <v>0</v>
      </c>
    </row>
    <row r="290" spans="1:50" x14ac:dyDescent="0.25">
      <c r="A290" s="44" t="str">
        <f t="shared" si="694"/>
        <v>EF_NH3_grazing_Other poultry (ducks)</v>
      </c>
      <c r="B290" s="2" t="s">
        <v>49</v>
      </c>
      <c r="C290" s="2" t="s">
        <v>231</v>
      </c>
      <c r="D290" s="2" t="s">
        <v>252</v>
      </c>
      <c r="E290" s="2" t="s">
        <v>90</v>
      </c>
      <c r="F290" s="2" t="s">
        <v>366</v>
      </c>
      <c r="G290" s="2"/>
      <c r="H290" s="2" t="s">
        <v>561</v>
      </c>
      <c r="I290" s="35"/>
      <c r="J290" s="60">
        <v>0</v>
      </c>
      <c r="K290" s="60">
        <f t="shared" si="695"/>
        <v>0</v>
      </c>
      <c r="L290" s="60">
        <f t="shared" si="696"/>
        <v>0</v>
      </c>
      <c r="M290" s="60">
        <f t="shared" si="697"/>
        <v>0</v>
      </c>
      <c r="N290" s="60">
        <f t="shared" si="698"/>
        <v>0</v>
      </c>
      <c r="O290" s="60">
        <f t="shared" si="699"/>
        <v>0</v>
      </c>
      <c r="P290" s="60">
        <f t="shared" si="700"/>
        <v>0</v>
      </c>
      <c r="Q290" s="60">
        <f t="shared" si="701"/>
        <v>0</v>
      </c>
      <c r="R290" s="60">
        <f t="shared" si="702"/>
        <v>0</v>
      </c>
      <c r="S290" s="60">
        <f t="shared" si="703"/>
        <v>0</v>
      </c>
      <c r="T290" s="60">
        <f t="shared" si="704"/>
        <v>0</v>
      </c>
      <c r="U290" s="60">
        <f t="shared" si="705"/>
        <v>0</v>
      </c>
      <c r="V290" s="60">
        <f t="shared" si="706"/>
        <v>0</v>
      </c>
      <c r="W290" s="60">
        <f t="shared" si="707"/>
        <v>0</v>
      </c>
      <c r="X290" s="60">
        <f t="shared" si="708"/>
        <v>0</v>
      </c>
      <c r="Y290" s="60">
        <f t="shared" si="709"/>
        <v>0</v>
      </c>
      <c r="Z290" s="60">
        <f t="shared" si="710"/>
        <v>0</v>
      </c>
      <c r="AA290" s="60">
        <f t="shared" si="711"/>
        <v>0</v>
      </c>
      <c r="AB290" s="60">
        <f t="shared" si="712"/>
        <v>0</v>
      </c>
      <c r="AC290" s="60">
        <f t="shared" si="713"/>
        <v>0</v>
      </c>
      <c r="AD290" s="60">
        <f t="shared" si="714"/>
        <v>0</v>
      </c>
      <c r="AE290" s="60">
        <f t="shared" si="715"/>
        <v>0</v>
      </c>
      <c r="AF290" s="60">
        <f t="shared" si="716"/>
        <v>0</v>
      </c>
      <c r="AG290" s="60">
        <f t="shared" si="717"/>
        <v>0</v>
      </c>
      <c r="AH290" s="60">
        <f t="shared" si="718"/>
        <v>0</v>
      </c>
      <c r="AI290" s="60">
        <f t="shared" si="719"/>
        <v>0</v>
      </c>
      <c r="AJ290" s="60">
        <f t="shared" si="720"/>
        <v>0</v>
      </c>
      <c r="AK290" s="60">
        <f t="shared" si="721"/>
        <v>0</v>
      </c>
      <c r="AL290" s="60">
        <f t="shared" si="722"/>
        <v>0</v>
      </c>
      <c r="AM290" s="60">
        <f t="shared" si="723"/>
        <v>0</v>
      </c>
      <c r="AN290" s="60">
        <f t="shared" si="724"/>
        <v>0</v>
      </c>
      <c r="AO290" s="60">
        <f t="shared" si="725"/>
        <v>0</v>
      </c>
      <c r="AP290" s="60">
        <f t="shared" si="726"/>
        <v>0</v>
      </c>
      <c r="AQ290" s="60">
        <f t="shared" si="727"/>
        <v>0</v>
      </c>
      <c r="AR290" s="60">
        <f t="shared" si="728"/>
        <v>0</v>
      </c>
      <c r="AS290" s="60">
        <f t="shared" si="729"/>
        <v>0</v>
      </c>
      <c r="AT290" s="60">
        <f t="shared" si="730"/>
        <v>0</v>
      </c>
      <c r="AU290" s="60">
        <f t="shared" si="731"/>
        <v>0</v>
      </c>
      <c r="AV290" s="60">
        <f t="shared" si="732"/>
        <v>0</v>
      </c>
      <c r="AW290" s="60">
        <f t="shared" si="733"/>
        <v>0</v>
      </c>
      <c r="AX290" s="60">
        <f t="shared" si="734"/>
        <v>0</v>
      </c>
    </row>
    <row r="291" spans="1:50" x14ac:dyDescent="0.25">
      <c r="A291" s="44" t="str">
        <f t="shared" si="694"/>
        <v>EF_NH3_grazing_Other poultry (geese)</v>
      </c>
      <c r="B291" s="2" t="s">
        <v>49</v>
      </c>
      <c r="C291" s="2" t="s">
        <v>231</v>
      </c>
      <c r="D291" s="2" t="s">
        <v>252</v>
      </c>
      <c r="E291" s="2" t="s">
        <v>88</v>
      </c>
      <c r="F291" s="2" t="s">
        <v>366</v>
      </c>
      <c r="G291" s="2"/>
      <c r="H291" s="2" t="s">
        <v>561</v>
      </c>
      <c r="I291" s="35"/>
      <c r="J291" s="60">
        <v>0</v>
      </c>
      <c r="K291" s="60">
        <f t="shared" si="695"/>
        <v>0</v>
      </c>
      <c r="L291" s="60">
        <f t="shared" si="696"/>
        <v>0</v>
      </c>
      <c r="M291" s="60">
        <f t="shared" si="697"/>
        <v>0</v>
      </c>
      <c r="N291" s="60">
        <f t="shared" si="698"/>
        <v>0</v>
      </c>
      <c r="O291" s="60">
        <f t="shared" si="699"/>
        <v>0</v>
      </c>
      <c r="P291" s="60">
        <f t="shared" si="700"/>
        <v>0</v>
      </c>
      <c r="Q291" s="60">
        <f t="shared" si="701"/>
        <v>0</v>
      </c>
      <c r="R291" s="60">
        <f t="shared" si="702"/>
        <v>0</v>
      </c>
      <c r="S291" s="60">
        <f t="shared" si="703"/>
        <v>0</v>
      </c>
      <c r="T291" s="60">
        <f t="shared" si="704"/>
        <v>0</v>
      </c>
      <c r="U291" s="60">
        <f t="shared" si="705"/>
        <v>0</v>
      </c>
      <c r="V291" s="60">
        <f t="shared" si="706"/>
        <v>0</v>
      </c>
      <c r="W291" s="60">
        <f t="shared" si="707"/>
        <v>0</v>
      </c>
      <c r="X291" s="60">
        <f t="shared" si="708"/>
        <v>0</v>
      </c>
      <c r="Y291" s="60">
        <f t="shared" si="709"/>
        <v>0</v>
      </c>
      <c r="Z291" s="60">
        <f t="shared" si="710"/>
        <v>0</v>
      </c>
      <c r="AA291" s="60">
        <f t="shared" si="711"/>
        <v>0</v>
      </c>
      <c r="AB291" s="60">
        <f t="shared" si="712"/>
        <v>0</v>
      </c>
      <c r="AC291" s="60">
        <f t="shared" si="713"/>
        <v>0</v>
      </c>
      <c r="AD291" s="60">
        <f t="shared" si="714"/>
        <v>0</v>
      </c>
      <c r="AE291" s="60">
        <f t="shared" si="715"/>
        <v>0</v>
      </c>
      <c r="AF291" s="60">
        <f t="shared" si="716"/>
        <v>0</v>
      </c>
      <c r="AG291" s="60">
        <f t="shared" si="717"/>
        <v>0</v>
      </c>
      <c r="AH291" s="60">
        <f t="shared" si="718"/>
        <v>0</v>
      </c>
      <c r="AI291" s="60">
        <f t="shared" si="719"/>
        <v>0</v>
      </c>
      <c r="AJ291" s="60">
        <f t="shared" si="720"/>
        <v>0</v>
      </c>
      <c r="AK291" s="60">
        <f t="shared" si="721"/>
        <v>0</v>
      </c>
      <c r="AL291" s="60">
        <f t="shared" si="722"/>
        <v>0</v>
      </c>
      <c r="AM291" s="60">
        <f t="shared" si="723"/>
        <v>0</v>
      </c>
      <c r="AN291" s="60">
        <f t="shared" si="724"/>
        <v>0</v>
      </c>
      <c r="AO291" s="60">
        <f t="shared" si="725"/>
        <v>0</v>
      </c>
      <c r="AP291" s="60">
        <f t="shared" si="726"/>
        <v>0</v>
      </c>
      <c r="AQ291" s="60">
        <f t="shared" si="727"/>
        <v>0</v>
      </c>
      <c r="AR291" s="60">
        <f t="shared" si="728"/>
        <v>0</v>
      </c>
      <c r="AS291" s="60">
        <f t="shared" si="729"/>
        <v>0</v>
      </c>
      <c r="AT291" s="60">
        <f t="shared" si="730"/>
        <v>0</v>
      </c>
      <c r="AU291" s="60">
        <f t="shared" si="731"/>
        <v>0</v>
      </c>
      <c r="AV291" s="60">
        <f t="shared" si="732"/>
        <v>0</v>
      </c>
      <c r="AW291" s="60">
        <f t="shared" si="733"/>
        <v>0</v>
      </c>
      <c r="AX291" s="60">
        <f t="shared" si="734"/>
        <v>0</v>
      </c>
    </row>
    <row r="292" spans="1:50" x14ac:dyDescent="0.25">
      <c r="A292" s="44" t="str">
        <f t="shared" si="694"/>
        <v>EF_NH3_grazing_Other animals (fur animals)</v>
      </c>
      <c r="B292" s="2" t="s">
        <v>49</v>
      </c>
      <c r="C292" s="2" t="s">
        <v>231</v>
      </c>
      <c r="D292" s="2" t="s">
        <v>252</v>
      </c>
      <c r="E292" s="2" t="s">
        <v>108</v>
      </c>
      <c r="F292" s="2" t="s">
        <v>366</v>
      </c>
      <c r="G292" s="2"/>
      <c r="H292" s="2" t="s">
        <v>561</v>
      </c>
      <c r="I292" s="35"/>
      <c r="J292" s="60">
        <v>0</v>
      </c>
      <c r="K292" s="60">
        <f t="shared" si="695"/>
        <v>0</v>
      </c>
      <c r="L292" s="60">
        <f t="shared" si="696"/>
        <v>0</v>
      </c>
      <c r="M292" s="60">
        <f t="shared" si="697"/>
        <v>0</v>
      </c>
      <c r="N292" s="60">
        <f t="shared" si="698"/>
        <v>0</v>
      </c>
      <c r="O292" s="60">
        <f t="shared" si="699"/>
        <v>0</v>
      </c>
      <c r="P292" s="60">
        <f t="shared" si="700"/>
        <v>0</v>
      </c>
      <c r="Q292" s="60">
        <f t="shared" si="701"/>
        <v>0</v>
      </c>
      <c r="R292" s="60">
        <f t="shared" si="702"/>
        <v>0</v>
      </c>
      <c r="S292" s="60">
        <f t="shared" si="703"/>
        <v>0</v>
      </c>
      <c r="T292" s="60">
        <f t="shared" si="704"/>
        <v>0</v>
      </c>
      <c r="U292" s="60">
        <f t="shared" si="705"/>
        <v>0</v>
      </c>
      <c r="V292" s="60">
        <f t="shared" si="706"/>
        <v>0</v>
      </c>
      <c r="W292" s="60">
        <f t="shared" si="707"/>
        <v>0</v>
      </c>
      <c r="X292" s="60">
        <f t="shared" si="708"/>
        <v>0</v>
      </c>
      <c r="Y292" s="60">
        <f t="shared" si="709"/>
        <v>0</v>
      </c>
      <c r="Z292" s="60">
        <f t="shared" si="710"/>
        <v>0</v>
      </c>
      <c r="AA292" s="60">
        <f t="shared" si="711"/>
        <v>0</v>
      </c>
      <c r="AB292" s="60">
        <f t="shared" si="712"/>
        <v>0</v>
      </c>
      <c r="AC292" s="60">
        <f t="shared" si="713"/>
        <v>0</v>
      </c>
      <c r="AD292" s="60">
        <f t="shared" si="714"/>
        <v>0</v>
      </c>
      <c r="AE292" s="60">
        <f t="shared" si="715"/>
        <v>0</v>
      </c>
      <c r="AF292" s="60">
        <f t="shared" si="716"/>
        <v>0</v>
      </c>
      <c r="AG292" s="60">
        <f t="shared" si="717"/>
        <v>0</v>
      </c>
      <c r="AH292" s="60">
        <f t="shared" si="718"/>
        <v>0</v>
      </c>
      <c r="AI292" s="60">
        <f t="shared" si="719"/>
        <v>0</v>
      </c>
      <c r="AJ292" s="60">
        <f t="shared" si="720"/>
        <v>0</v>
      </c>
      <c r="AK292" s="60">
        <f t="shared" si="721"/>
        <v>0</v>
      </c>
      <c r="AL292" s="60">
        <f t="shared" si="722"/>
        <v>0</v>
      </c>
      <c r="AM292" s="60">
        <f t="shared" si="723"/>
        <v>0</v>
      </c>
      <c r="AN292" s="60">
        <f t="shared" si="724"/>
        <v>0</v>
      </c>
      <c r="AO292" s="60">
        <f t="shared" si="725"/>
        <v>0</v>
      </c>
      <c r="AP292" s="60">
        <f t="shared" si="726"/>
        <v>0</v>
      </c>
      <c r="AQ292" s="60">
        <f t="shared" si="727"/>
        <v>0</v>
      </c>
      <c r="AR292" s="60">
        <f t="shared" si="728"/>
        <v>0</v>
      </c>
      <c r="AS292" s="60">
        <f t="shared" si="729"/>
        <v>0</v>
      </c>
      <c r="AT292" s="60">
        <f t="shared" si="730"/>
        <v>0</v>
      </c>
      <c r="AU292" s="60">
        <f t="shared" si="731"/>
        <v>0</v>
      </c>
      <c r="AV292" s="60">
        <f t="shared" si="732"/>
        <v>0</v>
      </c>
      <c r="AW292" s="60">
        <f t="shared" si="733"/>
        <v>0</v>
      </c>
      <c r="AX292" s="60">
        <f t="shared" si="734"/>
        <v>0</v>
      </c>
    </row>
    <row r="293" spans="1:50" x14ac:dyDescent="0.25">
      <c r="A293" s="18" t="s">
        <v>214</v>
      </c>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row>
    <row r="294" spans="1:50" x14ac:dyDescent="0.25">
      <c r="A294" s="44" t="str">
        <f>C294</f>
        <v>EF_NO_storage_slurry</v>
      </c>
      <c r="B294" s="2" t="s">
        <v>49</v>
      </c>
      <c r="C294" s="2" t="s">
        <v>212</v>
      </c>
      <c r="D294" s="2" t="s">
        <v>348</v>
      </c>
      <c r="E294" s="2"/>
      <c r="F294" s="2" t="s">
        <v>366</v>
      </c>
      <c r="G294" s="2"/>
      <c r="H294" s="2" t="s">
        <v>684</v>
      </c>
      <c r="I294" s="35"/>
      <c r="J294" s="61">
        <v>1E-4</v>
      </c>
      <c r="K294" s="61">
        <f t="shared" ref="K294:K295" si="735">J294</f>
        <v>1E-4</v>
      </c>
      <c r="L294" s="61">
        <f t="shared" ref="L294:L295" si="736">K294</f>
        <v>1E-4</v>
      </c>
      <c r="M294" s="61">
        <f t="shared" ref="M294:M295" si="737">L294</f>
        <v>1E-4</v>
      </c>
      <c r="N294" s="61">
        <f t="shared" ref="N294:N295" si="738">M294</f>
        <v>1E-4</v>
      </c>
      <c r="O294" s="61">
        <f t="shared" ref="O294:O295" si="739">N294</f>
        <v>1E-4</v>
      </c>
      <c r="P294" s="61">
        <f t="shared" ref="P294:P295" si="740">O294</f>
        <v>1E-4</v>
      </c>
      <c r="Q294" s="61">
        <f t="shared" ref="Q294:Q295" si="741">P294</f>
        <v>1E-4</v>
      </c>
      <c r="R294" s="61">
        <f t="shared" ref="R294:R295" si="742">Q294</f>
        <v>1E-4</v>
      </c>
      <c r="S294" s="61">
        <f t="shared" ref="S294:S295" si="743">R294</f>
        <v>1E-4</v>
      </c>
      <c r="T294" s="61">
        <f t="shared" ref="T294:T295" si="744">S294</f>
        <v>1E-4</v>
      </c>
      <c r="U294" s="61">
        <f t="shared" ref="U294:U295" si="745">T294</f>
        <v>1E-4</v>
      </c>
      <c r="V294" s="61">
        <f t="shared" ref="V294:V295" si="746">U294</f>
        <v>1E-4</v>
      </c>
      <c r="W294" s="61">
        <f t="shared" ref="W294:W295" si="747">V294</f>
        <v>1E-4</v>
      </c>
      <c r="X294" s="61">
        <f t="shared" ref="X294:X295" si="748">W294</f>
        <v>1E-4</v>
      </c>
      <c r="Y294" s="61">
        <f t="shared" ref="Y294:Y295" si="749">X294</f>
        <v>1E-4</v>
      </c>
      <c r="Z294" s="61">
        <f t="shared" ref="Z294:Z295" si="750">Y294</f>
        <v>1E-4</v>
      </c>
      <c r="AA294" s="61">
        <f t="shared" ref="AA294:AA295" si="751">Z294</f>
        <v>1E-4</v>
      </c>
      <c r="AB294" s="61">
        <f t="shared" ref="AB294:AB295" si="752">AA294</f>
        <v>1E-4</v>
      </c>
      <c r="AC294" s="61">
        <f t="shared" ref="AC294:AC295" si="753">AB294</f>
        <v>1E-4</v>
      </c>
      <c r="AD294" s="61">
        <f t="shared" ref="AD294:AD295" si="754">AC294</f>
        <v>1E-4</v>
      </c>
      <c r="AE294" s="61">
        <f t="shared" ref="AE294:AE295" si="755">AD294</f>
        <v>1E-4</v>
      </c>
      <c r="AF294" s="61">
        <f t="shared" ref="AF294:AF295" si="756">AE294</f>
        <v>1E-4</v>
      </c>
      <c r="AG294" s="61">
        <f t="shared" ref="AG294:AG295" si="757">AF294</f>
        <v>1E-4</v>
      </c>
      <c r="AH294" s="61">
        <f t="shared" ref="AH294:AH295" si="758">AG294</f>
        <v>1E-4</v>
      </c>
      <c r="AI294" s="61">
        <f t="shared" ref="AI294:AI295" si="759">AH294</f>
        <v>1E-4</v>
      </c>
      <c r="AJ294" s="61">
        <f t="shared" ref="AJ294:AJ295" si="760">AI294</f>
        <v>1E-4</v>
      </c>
      <c r="AK294" s="61">
        <f t="shared" ref="AK294:AK295" si="761">AJ294</f>
        <v>1E-4</v>
      </c>
      <c r="AL294" s="61">
        <f t="shared" ref="AL294:AL295" si="762">AK294</f>
        <v>1E-4</v>
      </c>
      <c r="AM294" s="61">
        <f t="shared" ref="AM294:AM295" si="763">AL294</f>
        <v>1E-4</v>
      </c>
      <c r="AN294" s="61">
        <f t="shared" ref="AN294:AN295" si="764">AM294</f>
        <v>1E-4</v>
      </c>
      <c r="AO294" s="61">
        <f t="shared" ref="AO294:AO297" si="765">AN294</f>
        <v>1E-4</v>
      </c>
      <c r="AP294" s="61">
        <f t="shared" ref="AP294:AP297" si="766">AO294</f>
        <v>1E-4</v>
      </c>
      <c r="AQ294" s="61">
        <f t="shared" ref="AQ294:AQ297" si="767">AP294</f>
        <v>1E-4</v>
      </c>
      <c r="AR294" s="61">
        <f t="shared" ref="AR294:AR297" si="768">AQ294</f>
        <v>1E-4</v>
      </c>
      <c r="AS294" s="61">
        <f t="shared" ref="AS294:AS297" si="769">AR294</f>
        <v>1E-4</v>
      </c>
      <c r="AT294" s="61">
        <f t="shared" ref="AT294:AT297" si="770">AS294</f>
        <v>1E-4</v>
      </c>
      <c r="AU294" s="61">
        <f t="shared" ref="AU294:AU297" si="771">AT294</f>
        <v>1E-4</v>
      </c>
      <c r="AV294" s="61">
        <f t="shared" ref="AV294:AV297" si="772">AU294</f>
        <v>1E-4</v>
      </c>
      <c r="AW294" s="61">
        <f t="shared" ref="AW294:AW297" si="773">AV294</f>
        <v>1E-4</v>
      </c>
      <c r="AX294" s="61">
        <f t="shared" ref="AX294:AX297" si="774">AW294</f>
        <v>1E-4</v>
      </c>
    </row>
    <row r="295" spans="1:50" x14ac:dyDescent="0.25">
      <c r="A295" s="44" t="str">
        <f>C295</f>
        <v>EF_N2_storage_slurry</v>
      </c>
      <c r="B295" s="2" t="s">
        <v>49</v>
      </c>
      <c r="C295" s="2" t="s">
        <v>213</v>
      </c>
      <c r="D295" s="2" t="s">
        <v>349</v>
      </c>
      <c r="E295" s="2"/>
      <c r="F295" s="2" t="s">
        <v>366</v>
      </c>
      <c r="G295" s="2"/>
      <c r="H295" s="2" t="s">
        <v>684</v>
      </c>
      <c r="I295" s="35"/>
      <c r="J295" s="61">
        <v>3.0000000000000001E-3</v>
      </c>
      <c r="K295" s="61">
        <f t="shared" si="735"/>
        <v>3.0000000000000001E-3</v>
      </c>
      <c r="L295" s="61">
        <f t="shared" si="736"/>
        <v>3.0000000000000001E-3</v>
      </c>
      <c r="M295" s="61">
        <f t="shared" si="737"/>
        <v>3.0000000000000001E-3</v>
      </c>
      <c r="N295" s="61">
        <f t="shared" si="738"/>
        <v>3.0000000000000001E-3</v>
      </c>
      <c r="O295" s="61">
        <f t="shared" si="739"/>
        <v>3.0000000000000001E-3</v>
      </c>
      <c r="P295" s="61">
        <f t="shared" si="740"/>
        <v>3.0000000000000001E-3</v>
      </c>
      <c r="Q295" s="61">
        <f t="shared" si="741"/>
        <v>3.0000000000000001E-3</v>
      </c>
      <c r="R295" s="61">
        <f t="shared" si="742"/>
        <v>3.0000000000000001E-3</v>
      </c>
      <c r="S295" s="61">
        <f t="shared" si="743"/>
        <v>3.0000000000000001E-3</v>
      </c>
      <c r="T295" s="61">
        <f t="shared" si="744"/>
        <v>3.0000000000000001E-3</v>
      </c>
      <c r="U295" s="61">
        <f t="shared" si="745"/>
        <v>3.0000000000000001E-3</v>
      </c>
      <c r="V295" s="61">
        <f t="shared" si="746"/>
        <v>3.0000000000000001E-3</v>
      </c>
      <c r="W295" s="61">
        <f t="shared" si="747"/>
        <v>3.0000000000000001E-3</v>
      </c>
      <c r="X295" s="61">
        <f t="shared" si="748"/>
        <v>3.0000000000000001E-3</v>
      </c>
      <c r="Y295" s="61">
        <f t="shared" si="749"/>
        <v>3.0000000000000001E-3</v>
      </c>
      <c r="Z295" s="61">
        <f t="shared" si="750"/>
        <v>3.0000000000000001E-3</v>
      </c>
      <c r="AA295" s="61">
        <f t="shared" si="751"/>
        <v>3.0000000000000001E-3</v>
      </c>
      <c r="AB295" s="61">
        <f t="shared" si="752"/>
        <v>3.0000000000000001E-3</v>
      </c>
      <c r="AC295" s="61">
        <f t="shared" si="753"/>
        <v>3.0000000000000001E-3</v>
      </c>
      <c r="AD295" s="61">
        <f t="shared" si="754"/>
        <v>3.0000000000000001E-3</v>
      </c>
      <c r="AE295" s="61">
        <f t="shared" si="755"/>
        <v>3.0000000000000001E-3</v>
      </c>
      <c r="AF295" s="61">
        <f t="shared" si="756"/>
        <v>3.0000000000000001E-3</v>
      </c>
      <c r="AG295" s="61">
        <f t="shared" si="757"/>
        <v>3.0000000000000001E-3</v>
      </c>
      <c r="AH295" s="61">
        <f t="shared" si="758"/>
        <v>3.0000000000000001E-3</v>
      </c>
      <c r="AI295" s="61">
        <f t="shared" si="759"/>
        <v>3.0000000000000001E-3</v>
      </c>
      <c r="AJ295" s="61">
        <f t="shared" si="760"/>
        <v>3.0000000000000001E-3</v>
      </c>
      <c r="AK295" s="61">
        <f t="shared" si="761"/>
        <v>3.0000000000000001E-3</v>
      </c>
      <c r="AL295" s="61">
        <f t="shared" si="762"/>
        <v>3.0000000000000001E-3</v>
      </c>
      <c r="AM295" s="61">
        <f t="shared" si="763"/>
        <v>3.0000000000000001E-3</v>
      </c>
      <c r="AN295" s="61">
        <f t="shared" si="764"/>
        <v>3.0000000000000001E-3</v>
      </c>
      <c r="AO295" s="61">
        <f t="shared" si="765"/>
        <v>3.0000000000000001E-3</v>
      </c>
      <c r="AP295" s="61">
        <f t="shared" si="766"/>
        <v>3.0000000000000001E-3</v>
      </c>
      <c r="AQ295" s="61">
        <f t="shared" si="767"/>
        <v>3.0000000000000001E-3</v>
      </c>
      <c r="AR295" s="61">
        <f t="shared" si="768"/>
        <v>3.0000000000000001E-3</v>
      </c>
      <c r="AS295" s="61">
        <f t="shared" si="769"/>
        <v>3.0000000000000001E-3</v>
      </c>
      <c r="AT295" s="61">
        <f t="shared" si="770"/>
        <v>3.0000000000000001E-3</v>
      </c>
      <c r="AU295" s="61">
        <f t="shared" si="771"/>
        <v>3.0000000000000001E-3</v>
      </c>
      <c r="AV295" s="61">
        <f t="shared" si="772"/>
        <v>3.0000000000000001E-3</v>
      </c>
      <c r="AW295" s="61">
        <f t="shared" si="773"/>
        <v>3.0000000000000001E-3</v>
      </c>
      <c r="AX295" s="61">
        <f t="shared" si="774"/>
        <v>3.0000000000000001E-3</v>
      </c>
    </row>
    <row r="296" spans="1:50" x14ac:dyDescent="0.25">
      <c r="A296" s="44" t="str">
        <f>C296</f>
        <v>EF_NO_storage_solid</v>
      </c>
      <c r="B296" s="2" t="s">
        <v>49</v>
      </c>
      <c r="C296" s="2" t="s">
        <v>210</v>
      </c>
      <c r="D296" s="2" t="s">
        <v>348</v>
      </c>
      <c r="E296" s="2"/>
      <c r="F296" s="2" t="s">
        <v>366</v>
      </c>
      <c r="G296" s="2"/>
      <c r="H296" s="2" t="s">
        <v>684</v>
      </c>
      <c r="I296" s="35"/>
      <c r="J296" s="61">
        <v>0.01</v>
      </c>
      <c r="K296" s="61">
        <f t="shared" ref="K296:K297" si="775">J296</f>
        <v>0.01</v>
      </c>
      <c r="L296" s="61">
        <f t="shared" ref="L296:L297" si="776">K296</f>
        <v>0.01</v>
      </c>
      <c r="M296" s="61">
        <f t="shared" ref="M296:M297" si="777">L296</f>
        <v>0.01</v>
      </c>
      <c r="N296" s="61">
        <f t="shared" ref="N296:N297" si="778">M296</f>
        <v>0.01</v>
      </c>
      <c r="O296" s="61">
        <f t="shared" ref="O296:O297" si="779">N296</f>
        <v>0.01</v>
      </c>
      <c r="P296" s="61">
        <f t="shared" ref="P296:P297" si="780">O296</f>
        <v>0.01</v>
      </c>
      <c r="Q296" s="61">
        <f t="shared" ref="Q296:Q297" si="781">P296</f>
        <v>0.01</v>
      </c>
      <c r="R296" s="61">
        <f t="shared" ref="R296:R297" si="782">Q296</f>
        <v>0.01</v>
      </c>
      <c r="S296" s="61">
        <f t="shared" ref="S296:S297" si="783">R296</f>
        <v>0.01</v>
      </c>
      <c r="T296" s="61">
        <f t="shared" ref="T296:T297" si="784">S296</f>
        <v>0.01</v>
      </c>
      <c r="U296" s="61">
        <f t="shared" ref="U296:U297" si="785">T296</f>
        <v>0.01</v>
      </c>
      <c r="V296" s="61">
        <f t="shared" ref="V296:V297" si="786">U296</f>
        <v>0.01</v>
      </c>
      <c r="W296" s="61">
        <f t="shared" ref="W296:W297" si="787">V296</f>
        <v>0.01</v>
      </c>
      <c r="X296" s="61">
        <f t="shared" ref="X296:X297" si="788">W296</f>
        <v>0.01</v>
      </c>
      <c r="Y296" s="61">
        <f t="shared" ref="Y296:Y297" si="789">X296</f>
        <v>0.01</v>
      </c>
      <c r="Z296" s="61">
        <f t="shared" ref="Z296:Z297" si="790">Y296</f>
        <v>0.01</v>
      </c>
      <c r="AA296" s="61">
        <f t="shared" ref="AA296:AA297" si="791">Z296</f>
        <v>0.01</v>
      </c>
      <c r="AB296" s="61">
        <f t="shared" ref="AB296:AB297" si="792">AA296</f>
        <v>0.01</v>
      </c>
      <c r="AC296" s="61">
        <f t="shared" ref="AC296:AC297" si="793">AB296</f>
        <v>0.01</v>
      </c>
      <c r="AD296" s="61">
        <f t="shared" ref="AD296:AD297" si="794">AC296</f>
        <v>0.01</v>
      </c>
      <c r="AE296" s="61">
        <f t="shared" ref="AE296:AE297" si="795">AD296</f>
        <v>0.01</v>
      </c>
      <c r="AF296" s="61">
        <f t="shared" ref="AF296:AF297" si="796">AE296</f>
        <v>0.01</v>
      </c>
      <c r="AG296" s="61">
        <f t="shared" ref="AG296:AG297" si="797">AF296</f>
        <v>0.01</v>
      </c>
      <c r="AH296" s="61">
        <f t="shared" ref="AH296:AH297" si="798">AG296</f>
        <v>0.01</v>
      </c>
      <c r="AI296" s="61">
        <f t="shared" ref="AI296:AI297" si="799">AH296</f>
        <v>0.01</v>
      </c>
      <c r="AJ296" s="61">
        <f t="shared" ref="AJ296:AJ297" si="800">AI296</f>
        <v>0.01</v>
      </c>
      <c r="AK296" s="61">
        <f t="shared" ref="AK296:AK297" si="801">AJ296</f>
        <v>0.01</v>
      </c>
      <c r="AL296" s="61">
        <f t="shared" ref="AL296:AL297" si="802">AK296</f>
        <v>0.01</v>
      </c>
      <c r="AM296" s="61">
        <f t="shared" ref="AM296:AM297" si="803">AL296</f>
        <v>0.01</v>
      </c>
      <c r="AN296" s="61">
        <f t="shared" ref="AN296:AN297" si="804">AM296</f>
        <v>0.01</v>
      </c>
      <c r="AO296" s="61">
        <f t="shared" si="765"/>
        <v>0.01</v>
      </c>
      <c r="AP296" s="61">
        <f t="shared" si="766"/>
        <v>0.01</v>
      </c>
      <c r="AQ296" s="61">
        <f t="shared" si="767"/>
        <v>0.01</v>
      </c>
      <c r="AR296" s="61">
        <f t="shared" si="768"/>
        <v>0.01</v>
      </c>
      <c r="AS296" s="61">
        <f t="shared" si="769"/>
        <v>0.01</v>
      </c>
      <c r="AT296" s="61">
        <f t="shared" si="770"/>
        <v>0.01</v>
      </c>
      <c r="AU296" s="61">
        <f t="shared" si="771"/>
        <v>0.01</v>
      </c>
      <c r="AV296" s="61">
        <f t="shared" si="772"/>
        <v>0.01</v>
      </c>
      <c r="AW296" s="61">
        <f t="shared" si="773"/>
        <v>0.01</v>
      </c>
      <c r="AX296" s="61">
        <f t="shared" si="774"/>
        <v>0.01</v>
      </c>
    </row>
    <row r="297" spans="1:50" x14ac:dyDescent="0.25">
      <c r="A297" s="44" t="str">
        <f>C297</f>
        <v>EF_N2_storage_solid</v>
      </c>
      <c r="B297" s="2" t="s">
        <v>49</v>
      </c>
      <c r="C297" s="2" t="s">
        <v>211</v>
      </c>
      <c r="D297" s="2" t="s">
        <v>349</v>
      </c>
      <c r="E297" s="2"/>
      <c r="F297" s="2" t="s">
        <v>366</v>
      </c>
      <c r="G297" s="2"/>
      <c r="H297" s="2" t="s">
        <v>684</v>
      </c>
      <c r="I297" s="35"/>
      <c r="J297" s="61">
        <v>0.3</v>
      </c>
      <c r="K297" s="61">
        <f t="shared" si="775"/>
        <v>0.3</v>
      </c>
      <c r="L297" s="61">
        <f t="shared" si="776"/>
        <v>0.3</v>
      </c>
      <c r="M297" s="61">
        <f t="shared" si="777"/>
        <v>0.3</v>
      </c>
      <c r="N297" s="61">
        <f t="shared" si="778"/>
        <v>0.3</v>
      </c>
      <c r="O297" s="61">
        <f t="shared" si="779"/>
        <v>0.3</v>
      </c>
      <c r="P297" s="61">
        <f t="shared" si="780"/>
        <v>0.3</v>
      </c>
      <c r="Q297" s="61">
        <f t="shared" si="781"/>
        <v>0.3</v>
      </c>
      <c r="R297" s="61">
        <f t="shared" si="782"/>
        <v>0.3</v>
      </c>
      <c r="S297" s="61">
        <f t="shared" si="783"/>
        <v>0.3</v>
      </c>
      <c r="T297" s="61">
        <f t="shared" si="784"/>
        <v>0.3</v>
      </c>
      <c r="U297" s="61">
        <f t="shared" si="785"/>
        <v>0.3</v>
      </c>
      <c r="V297" s="61">
        <f t="shared" si="786"/>
        <v>0.3</v>
      </c>
      <c r="W297" s="61">
        <f t="shared" si="787"/>
        <v>0.3</v>
      </c>
      <c r="X297" s="61">
        <f t="shared" si="788"/>
        <v>0.3</v>
      </c>
      <c r="Y297" s="61">
        <f t="shared" si="789"/>
        <v>0.3</v>
      </c>
      <c r="Z297" s="61">
        <f t="shared" si="790"/>
        <v>0.3</v>
      </c>
      <c r="AA297" s="61">
        <f t="shared" si="791"/>
        <v>0.3</v>
      </c>
      <c r="AB297" s="61">
        <f t="shared" si="792"/>
        <v>0.3</v>
      </c>
      <c r="AC297" s="61">
        <f t="shared" si="793"/>
        <v>0.3</v>
      </c>
      <c r="AD297" s="61">
        <f t="shared" si="794"/>
        <v>0.3</v>
      </c>
      <c r="AE297" s="61">
        <f t="shared" si="795"/>
        <v>0.3</v>
      </c>
      <c r="AF297" s="61">
        <f t="shared" si="796"/>
        <v>0.3</v>
      </c>
      <c r="AG297" s="61">
        <f t="shared" si="797"/>
        <v>0.3</v>
      </c>
      <c r="AH297" s="61">
        <f t="shared" si="798"/>
        <v>0.3</v>
      </c>
      <c r="AI297" s="61">
        <f t="shared" si="799"/>
        <v>0.3</v>
      </c>
      <c r="AJ297" s="61">
        <f t="shared" si="800"/>
        <v>0.3</v>
      </c>
      <c r="AK297" s="61">
        <f t="shared" si="801"/>
        <v>0.3</v>
      </c>
      <c r="AL297" s="61">
        <f t="shared" si="802"/>
        <v>0.3</v>
      </c>
      <c r="AM297" s="61">
        <f t="shared" si="803"/>
        <v>0.3</v>
      </c>
      <c r="AN297" s="61">
        <f t="shared" si="804"/>
        <v>0.3</v>
      </c>
      <c r="AO297" s="61">
        <f t="shared" si="765"/>
        <v>0.3</v>
      </c>
      <c r="AP297" s="61">
        <f t="shared" si="766"/>
        <v>0.3</v>
      </c>
      <c r="AQ297" s="61">
        <f t="shared" si="767"/>
        <v>0.3</v>
      </c>
      <c r="AR297" s="61">
        <f t="shared" si="768"/>
        <v>0.3</v>
      </c>
      <c r="AS297" s="61">
        <f t="shared" si="769"/>
        <v>0.3</v>
      </c>
      <c r="AT297" s="61">
        <f t="shared" si="770"/>
        <v>0.3</v>
      </c>
      <c r="AU297" s="61">
        <f t="shared" si="771"/>
        <v>0.3</v>
      </c>
      <c r="AV297" s="61">
        <f t="shared" si="772"/>
        <v>0.3</v>
      </c>
      <c r="AW297" s="61">
        <f t="shared" si="773"/>
        <v>0.3</v>
      </c>
      <c r="AX297" s="61">
        <f t="shared" si="774"/>
        <v>0.3</v>
      </c>
    </row>
    <row r="298" spans="1:50" x14ac:dyDescent="0.25">
      <c r="A298" s="18" t="s">
        <v>216</v>
      </c>
      <c r="B298" s="18"/>
      <c r="C298" s="142"/>
      <c r="D298" s="18"/>
      <c r="E298" s="18"/>
      <c r="F298" s="142"/>
      <c r="G298" s="18"/>
      <c r="H298" s="142"/>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row>
    <row r="299" spans="1:50" x14ac:dyDescent="0.25">
      <c r="A299" s="44" t="str">
        <f t="shared" ref="A299:A317" si="805">C299&amp;"_"&amp;E299</f>
        <v>EF_N2O_storage_slurry_with_natural_crust_Dairy cattle</v>
      </c>
      <c r="B299" s="202" t="s">
        <v>49</v>
      </c>
      <c r="C299" s="202" t="s">
        <v>614</v>
      </c>
      <c r="D299" s="202" t="s">
        <v>350</v>
      </c>
      <c r="E299" s="202" t="s">
        <v>75</v>
      </c>
      <c r="F299" s="202" t="s">
        <v>366</v>
      </c>
      <c r="G299" s="202"/>
      <c r="H299" s="202" t="s">
        <v>685</v>
      </c>
      <c r="I299" s="228"/>
      <c r="J299" s="239">
        <v>0.01</v>
      </c>
      <c r="K299" s="239">
        <f t="shared" ref="K299:K301" si="806">J299</f>
        <v>0.01</v>
      </c>
      <c r="L299" s="239">
        <f t="shared" ref="L299:L301" si="807">K299</f>
        <v>0.01</v>
      </c>
      <c r="M299" s="239">
        <f t="shared" ref="M299:M301" si="808">L299</f>
        <v>0.01</v>
      </c>
      <c r="N299" s="239">
        <f t="shared" ref="N299:N301" si="809">M299</f>
        <v>0.01</v>
      </c>
      <c r="O299" s="239">
        <f t="shared" ref="O299:O301" si="810">N299</f>
        <v>0.01</v>
      </c>
      <c r="P299" s="239">
        <f t="shared" ref="P299:P301" si="811">O299</f>
        <v>0.01</v>
      </c>
      <c r="Q299" s="239">
        <f t="shared" ref="Q299:Q301" si="812">P299</f>
        <v>0.01</v>
      </c>
      <c r="R299" s="239">
        <f t="shared" ref="R299:R301" si="813">Q299</f>
        <v>0.01</v>
      </c>
      <c r="S299" s="239">
        <f t="shared" ref="S299:S301" si="814">R299</f>
        <v>0.01</v>
      </c>
      <c r="T299" s="239">
        <f t="shared" ref="T299:T301" si="815">S299</f>
        <v>0.01</v>
      </c>
      <c r="U299" s="239">
        <f t="shared" ref="U299:U301" si="816">T299</f>
        <v>0.01</v>
      </c>
      <c r="V299" s="239">
        <f t="shared" ref="V299:V301" si="817">U299</f>
        <v>0.01</v>
      </c>
      <c r="W299" s="239">
        <f t="shared" ref="W299:W301" si="818">V299</f>
        <v>0.01</v>
      </c>
      <c r="X299" s="239">
        <f t="shared" ref="X299:X301" si="819">W299</f>
        <v>0.01</v>
      </c>
      <c r="Y299" s="239">
        <f t="shared" ref="Y299:Y301" si="820">X299</f>
        <v>0.01</v>
      </c>
      <c r="Z299" s="239">
        <f t="shared" ref="Z299:Z301" si="821">Y299</f>
        <v>0.01</v>
      </c>
      <c r="AA299" s="239">
        <f t="shared" ref="AA299:AA301" si="822">Z299</f>
        <v>0.01</v>
      </c>
      <c r="AB299" s="239">
        <f t="shared" ref="AB299:AB301" si="823">AA299</f>
        <v>0.01</v>
      </c>
      <c r="AC299" s="239">
        <f t="shared" ref="AC299:AC301" si="824">AB299</f>
        <v>0.01</v>
      </c>
      <c r="AD299" s="239">
        <f t="shared" ref="AD299:AD301" si="825">AC299</f>
        <v>0.01</v>
      </c>
      <c r="AE299" s="239">
        <f t="shared" ref="AE299:AE301" si="826">AD299</f>
        <v>0.01</v>
      </c>
      <c r="AF299" s="239">
        <f t="shared" ref="AF299:AF301" si="827">AE299</f>
        <v>0.01</v>
      </c>
      <c r="AG299" s="239">
        <f t="shared" ref="AG299:AG301" si="828">AF299</f>
        <v>0.01</v>
      </c>
      <c r="AH299" s="239">
        <f t="shared" ref="AH299:AH301" si="829">AG299</f>
        <v>0.01</v>
      </c>
      <c r="AI299" s="239">
        <f t="shared" ref="AI299:AI301" si="830">AH299</f>
        <v>0.01</v>
      </c>
      <c r="AJ299" s="239">
        <f t="shared" ref="AJ299:AJ301" si="831">AI299</f>
        <v>0.01</v>
      </c>
      <c r="AK299" s="239">
        <f t="shared" ref="AK299:AK301" si="832">AJ299</f>
        <v>0.01</v>
      </c>
      <c r="AL299" s="239">
        <f t="shared" ref="AL299:AL301" si="833">AK299</f>
        <v>0.01</v>
      </c>
      <c r="AM299" s="239">
        <f t="shared" ref="AM299:AM301" si="834">AL299</f>
        <v>0.01</v>
      </c>
      <c r="AN299" s="239">
        <f t="shared" ref="AN299:AN301" si="835">AM299</f>
        <v>0.01</v>
      </c>
      <c r="AO299" s="239">
        <f t="shared" ref="AO299:AO301" si="836">AN299</f>
        <v>0.01</v>
      </c>
      <c r="AP299" s="239">
        <f t="shared" ref="AP299:AP301" si="837">AO299</f>
        <v>0.01</v>
      </c>
      <c r="AQ299" s="239">
        <f t="shared" ref="AQ299:AQ301" si="838">AP299</f>
        <v>0.01</v>
      </c>
      <c r="AR299" s="239">
        <f t="shared" ref="AR299:AR301" si="839">AQ299</f>
        <v>0.01</v>
      </c>
      <c r="AS299" s="239">
        <f t="shared" ref="AS299:AS301" si="840">AR299</f>
        <v>0.01</v>
      </c>
      <c r="AT299" s="239">
        <f t="shared" ref="AT299:AT301" si="841">AS299</f>
        <v>0.01</v>
      </c>
      <c r="AU299" s="239">
        <f t="shared" ref="AU299:AU301" si="842">AT299</f>
        <v>0.01</v>
      </c>
      <c r="AV299" s="239">
        <f t="shared" ref="AV299:AV301" si="843">AU299</f>
        <v>0.01</v>
      </c>
      <c r="AW299" s="239">
        <f t="shared" ref="AW299:AW301" si="844">AV299</f>
        <v>0.01</v>
      </c>
      <c r="AX299" s="239">
        <f t="shared" ref="AX299:AX301" si="845">AW299</f>
        <v>0.01</v>
      </c>
    </row>
    <row r="300" spans="1:50" x14ac:dyDescent="0.25">
      <c r="A300" s="44" t="str">
        <f t="shared" si="805"/>
        <v>EF_N2O_storage_slurry_with_natural_crust_Non-dairy cattle</v>
      </c>
      <c r="B300" s="202" t="s">
        <v>49</v>
      </c>
      <c r="C300" s="202" t="s">
        <v>614</v>
      </c>
      <c r="D300" s="202" t="s">
        <v>350</v>
      </c>
      <c r="E300" s="202" t="s">
        <v>77</v>
      </c>
      <c r="F300" s="202" t="s">
        <v>366</v>
      </c>
      <c r="G300" s="202"/>
      <c r="H300" s="202" t="s">
        <v>685</v>
      </c>
      <c r="I300" s="176"/>
      <c r="J300" s="239">
        <v>0.01</v>
      </c>
      <c r="K300" s="239">
        <f t="shared" si="806"/>
        <v>0.01</v>
      </c>
      <c r="L300" s="239">
        <f t="shared" si="807"/>
        <v>0.01</v>
      </c>
      <c r="M300" s="239">
        <f t="shared" si="808"/>
        <v>0.01</v>
      </c>
      <c r="N300" s="239">
        <f t="shared" si="809"/>
        <v>0.01</v>
      </c>
      <c r="O300" s="239">
        <f t="shared" si="810"/>
        <v>0.01</v>
      </c>
      <c r="P300" s="239">
        <f t="shared" si="811"/>
        <v>0.01</v>
      </c>
      <c r="Q300" s="239">
        <f t="shared" si="812"/>
        <v>0.01</v>
      </c>
      <c r="R300" s="239">
        <f t="shared" si="813"/>
        <v>0.01</v>
      </c>
      <c r="S300" s="239">
        <f t="shared" si="814"/>
        <v>0.01</v>
      </c>
      <c r="T300" s="239">
        <f t="shared" si="815"/>
        <v>0.01</v>
      </c>
      <c r="U300" s="239">
        <f t="shared" si="816"/>
        <v>0.01</v>
      </c>
      <c r="V300" s="239">
        <f t="shared" si="817"/>
        <v>0.01</v>
      </c>
      <c r="W300" s="239">
        <f t="shared" si="818"/>
        <v>0.01</v>
      </c>
      <c r="X300" s="239">
        <f t="shared" si="819"/>
        <v>0.01</v>
      </c>
      <c r="Y300" s="239">
        <f t="shared" si="820"/>
        <v>0.01</v>
      </c>
      <c r="Z300" s="239">
        <f t="shared" si="821"/>
        <v>0.01</v>
      </c>
      <c r="AA300" s="239">
        <f t="shared" si="822"/>
        <v>0.01</v>
      </c>
      <c r="AB300" s="239">
        <f t="shared" si="823"/>
        <v>0.01</v>
      </c>
      <c r="AC300" s="239">
        <f t="shared" si="824"/>
        <v>0.01</v>
      </c>
      <c r="AD300" s="239">
        <f t="shared" si="825"/>
        <v>0.01</v>
      </c>
      <c r="AE300" s="239">
        <f t="shared" si="826"/>
        <v>0.01</v>
      </c>
      <c r="AF300" s="239">
        <f t="shared" si="827"/>
        <v>0.01</v>
      </c>
      <c r="AG300" s="239">
        <f t="shared" si="828"/>
        <v>0.01</v>
      </c>
      <c r="AH300" s="239">
        <f t="shared" si="829"/>
        <v>0.01</v>
      </c>
      <c r="AI300" s="239">
        <f t="shared" si="830"/>
        <v>0.01</v>
      </c>
      <c r="AJ300" s="239">
        <f t="shared" si="831"/>
        <v>0.01</v>
      </c>
      <c r="AK300" s="239">
        <f t="shared" si="832"/>
        <v>0.01</v>
      </c>
      <c r="AL300" s="239">
        <f t="shared" si="833"/>
        <v>0.01</v>
      </c>
      <c r="AM300" s="239">
        <f t="shared" si="834"/>
        <v>0.01</v>
      </c>
      <c r="AN300" s="239">
        <f t="shared" si="835"/>
        <v>0.01</v>
      </c>
      <c r="AO300" s="239">
        <f t="shared" si="836"/>
        <v>0.01</v>
      </c>
      <c r="AP300" s="239">
        <f t="shared" si="837"/>
        <v>0.01</v>
      </c>
      <c r="AQ300" s="239">
        <f t="shared" si="838"/>
        <v>0.01</v>
      </c>
      <c r="AR300" s="239">
        <f t="shared" si="839"/>
        <v>0.01</v>
      </c>
      <c r="AS300" s="239">
        <f t="shared" si="840"/>
        <v>0.01</v>
      </c>
      <c r="AT300" s="239">
        <f t="shared" si="841"/>
        <v>0.01</v>
      </c>
      <c r="AU300" s="239">
        <f t="shared" si="842"/>
        <v>0.01</v>
      </c>
      <c r="AV300" s="239">
        <f t="shared" si="843"/>
        <v>0.01</v>
      </c>
      <c r="AW300" s="239">
        <f t="shared" si="844"/>
        <v>0.01</v>
      </c>
      <c r="AX300" s="239">
        <f t="shared" si="845"/>
        <v>0.01</v>
      </c>
    </row>
    <row r="301" spans="1:50" x14ac:dyDescent="0.25">
      <c r="A301" s="44" t="str">
        <f t="shared" si="805"/>
        <v>EF_N2O_storage_slurry_with_natural_crust_Non-dairy cattle (calves)</v>
      </c>
      <c r="B301" s="202" t="s">
        <v>49</v>
      </c>
      <c r="C301" s="202" t="s">
        <v>614</v>
      </c>
      <c r="D301" s="202" t="s">
        <v>350</v>
      </c>
      <c r="E301" s="202" t="s">
        <v>78</v>
      </c>
      <c r="F301" s="202" t="s">
        <v>366</v>
      </c>
      <c r="G301" s="202"/>
      <c r="H301" s="202" t="s">
        <v>685</v>
      </c>
      <c r="I301" s="176"/>
      <c r="J301" s="239">
        <v>0.01</v>
      </c>
      <c r="K301" s="239">
        <f t="shared" si="806"/>
        <v>0.01</v>
      </c>
      <c r="L301" s="239">
        <f t="shared" si="807"/>
        <v>0.01</v>
      </c>
      <c r="M301" s="239">
        <f t="shared" si="808"/>
        <v>0.01</v>
      </c>
      <c r="N301" s="239">
        <f t="shared" si="809"/>
        <v>0.01</v>
      </c>
      <c r="O301" s="239">
        <f t="shared" si="810"/>
        <v>0.01</v>
      </c>
      <c r="P301" s="239">
        <f t="shared" si="811"/>
        <v>0.01</v>
      </c>
      <c r="Q301" s="239">
        <f t="shared" si="812"/>
        <v>0.01</v>
      </c>
      <c r="R301" s="239">
        <f t="shared" si="813"/>
        <v>0.01</v>
      </c>
      <c r="S301" s="239">
        <f t="shared" si="814"/>
        <v>0.01</v>
      </c>
      <c r="T301" s="239">
        <f t="shared" si="815"/>
        <v>0.01</v>
      </c>
      <c r="U301" s="239">
        <f t="shared" si="816"/>
        <v>0.01</v>
      </c>
      <c r="V301" s="239">
        <f t="shared" si="817"/>
        <v>0.01</v>
      </c>
      <c r="W301" s="239">
        <f t="shared" si="818"/>
        <v>0.01</v>
      </c>
      <c r="X301" s="239">
        <f t="shared" si="819"/>
        <v>0.01</v>
      </c>
      <c r="Y301" s="239">
        <f t="shared" si="820"/>
        <v>0.01</v>
      </c>
      <c r="Z301" s="239">
        <f t="shared" si="821"/>
        <v>0.01</v>
      </c>
      <c r="AA301" s="239">
        <f t="shared" si="822"/>
        <v>0.01</v>
      </c>
      <c r="AB301" s="239">
        <f t="shared" si="823"/>
        <v>0.01</v>
      </c>
      <c r="AC301" s="239">
        <f t="shared" si="824"/>
        <v>0.01</v>
      </c>
      <c r="AD301" s="239">
        <f t="shared" si="825"/>
        <v>0.01</v>
      </c>
      <c r="AE301" s="239">
        <f t="shared" si="826"/>
        <v>0.01</v>
      </c>
      <c r="AF301" s="239">
        <f t="shared" si="827"/>
        <v>0.01</v>
      </c>
      <c r="AG301" s="239">
        <f t="shared" si="828"/>
        <v>0.01</v>
      </c>
      <c r="AH301" s="239">
        <f t="shared" si="829"/>
        <v>0.01</v>
      </c>
      <c r="AI301" s="239">
        <f t="shared" si="830"/>
        <v>0.01</v>
      </c>
      <c r="AJ301" s="239">
        <f t="shared" si="831"/>
        <v>0.01</v>
      </c>
      <c r="AK301" s="239">
        <f t="shared" si="832"/>
        <v>0.01</v>
      </c>
      <c r="AL301" s="239">
        <f t="shared" si="833"/>
        <v>0.01</v>
      </c>
      <c r="AM301" s="239">
        <f t="shared" si="834"/>
        <v>0.01</v>
      </c>
      <c r="AN301" s="239">
        <f t="shared" si="835"/>
        <v>0.01</v>
      </c>
      <c r="AO301" s="239">
        <f t="shared" si="836"/>
        <v>0.01</v>
      </c>
      <c r="AP301" s="239">
        <f t="shared" si="837"/>
        <v>0.01</v>
      </c>
      <c r="AQ301" s="239">
        <f t="shared" si="838"/>
        <v>0.01</v>
      </c>
      <c r="AR301" s="239">
        <f t="shared" si="839"/>
        <v>0.01</v>
      </c>
      <c r="AS301" s="239">
        <f t="shared" si="840"/>
        <v>0.01</v>
      </c>
      <c r="AT301" s="239">
        <f t="shared" si="841"/>
        <v>0.01</v>
      </c>
      <c r="AU301" s="239">
        <f t="shared" si="842"/>
        <v>0.01</v>
      </c>
      <c r="AV301" s="239">
        <f t="shared" si="843"/>
        <v>0.01</v>
      </c>
      <c r="AW301" s="239">
        <f t="shared" si="844"/>
        <v>0.01</v>
      </c>
      <c r="AX301" s="239">
        <f t="shared" si="845"/>
        <v>0.01</v>
      </c>
    </row>
    <row r="302" spans="1:50" x14ac:dyDescent="0.25">
      <c r="A302" s="44" t="str">
        <f t="shared" ref="A302:A304" si="846">C302&amp;"_"&amp;E302</f>
        <v>EF_N2O_storage_slurry_without_natural_crust_Dairy cattle</v>
      </c>
      <c r="B302" s="202" t="s">
        <v>49</v>
      </c>
      <c r="C302" s="202" t="s">
        <v>615</v>
      </c>
      <c r="D302" s="202" t="s">
        <v>350</v>
      </c>
      <c r="E302" s="202" t="s">
        <v>75</v>
      </c>
      <c r="F302" s="202" t="s">
        <v>366</v>
      </c>
      <c r="G302" s="202"/>
      <c r="H302" s="202" t="s">
        <v>686</v>
      </c>
      <c r="I302" s="175"/>
      <c r="J302" s="344">
        <v>0</v>
      </c>
      <c r="K302" s="344">
        <v>0</v>
      </c>
      <c r="L302" s="344">
        <v>0</v>
      </c>
      <c r="M302" s="344">
        <v>0</v>
      </c>
      <c r="N302" s="344">
        <v>0</v>
      </c>
      <c r="O302" s="344">
        <v>0</v>
      </c>
      <c r="P302" s="344">
        <v>0</v>
      </c>
      <c r="Q302" s="344">
        <v>0</v>
      </c>
      <c r="R302" s="344">
        <v>0</v>
      </c>
      <c r="S302" s="344">
        <v>0</v>
      </c>
      <c r="T302" s="344">
        <v>0</v>
      </c>
      <c r="U302" s="344">
        <v>0</v>
      </c>
      <c r="V302" s="344">
        <v>0</v>
      </c>
      <c r="W302" s="344">
        <v>0</v>
      </c>
      <c r="X302" s="344">
        <v>0</v>
      </c>
      <c r="Y302" s="344">
        <v>0</v>
      </c>
      <c r="Z302" s="344">
        <v>0</v>
      </c>
      <c r="AA302" s="344">
        <v>0</v>
      </c>
      <c r="AB302" s="344">
        <v>0</v>
      </c>
      <c r="AC302" s="344">
        <v>0</v>
      </c>
      <c r="AD302" s="344">
        <v>0</v>
      </c>
      <c r="AE302" s="344">
        <v>0</v>
      </c>
      <c r="AF302" s="344">
        <v>0</v>
      </c>
      <c r="AG302" s="344">
        <v>0</v>
      </c>
      <c r="AH302" s="344">
        <v>0</v>
      </c>
      <c r="AI302" s="344">
        <v>0</v>
      </c>
      <c r="AJ302" s="344">
        <v>0</v>
      </c>
      <c r="AK302" s="344">
        <v>0</v>
      </c>
      <c r="AL302" s="344">
        <v>0</v>
      </c>
      <c r="AM302" s="344">
        <v>0</v>
      </c>
      <c r="AN302" s="344">
        <v>0</v>
      </c>
      <c r="AO302" s="344">
        <v>0</v>
      </c>
      <c r="AP302" s="344">
        <v>0</v>
      </c>
      <c r="AQ302" s="344">
        <v>0</v>
      </c>
      <c r="AR302" s="344">
        <v>0</v>
      </c>
      <c r="AS302" s="344">
        <v>0</v>
      </c>
      <c r="AT302" s="344">
        <v>0</v>
      </c>
      <c r="AU302" s="344">
        <v>0</v>
      </c>
      <c r="AV302" s="344">
        <v>0</v>
      </c>
      <c r="AW302" s="344">
        <v>0</v>
      </c>
      <c r="AX302" s="344">
        <v>0</v>
      </c>
    </row>
    <row r="303" spans="1:50" x14ac:dyDescent="0.25">
      <c r="A303" s="44" t="str">
        <f t="shared" si="846"/>
        <v>EF_N2O_storage_slurry_without_natural_crust_Non-dairy cattle</v>
      </c>
      <c r="B303" s="202" t="s">
        <v>49</v>
      </c>
      <c r="C303" s="202" t="s">
        <v>615</v>
      </c>
      <c r="D303" s="202" t="s">
        <v>350</v>
      </c>
      <c r="E303" s="202" t="s">
        <v>77</v>
      </c>
      <c r="F303" s="202" t="s">
        <v>366</v>
      </c>
      <c r="G303" s="202"/>
      <c r="H303" s="202" t="s">
        <v>686</v>
      </c>
      <c r="I303" s="176"/>
      <c r="J303" s="344">
        <v>0</v>
      </c>
      <c r="K303" s="344">
        <v>0</v>
      </c>
      <c r="L303" s="344">
        <v>0</v>
      </c>
      <c r="M303" s="344">
        <v>0</v>
      </c>
      <c r="N303" s="344">
        <v>0</v>
      </c>
      <c r="O303" s="344">
        <v>0</v>
      </c>
      <c r="P303" s="344">
        <v>0</v>
      </c>
      <c r="Q303" s="344">
        <v>0</v>
      </c>
      <c r="R303" s="344">
        <v>0</v>
      </c>
      <c r="S303" s="344">
        <v>0</v>
      </c>
      <c r="T303" s="344">
        <v>0</v>
      </c>
      <c r="U303" s="344">
        <v>0</v>
      </c>
      <c r="V303" s="344">
        <v>0</v>
      </c>
      <c r="W303" s="344">
        <v>0</v>
      </c>
      <c r="X303" s="344">
        <v>0</v>
      </c>
      <c r="Y303" s="344">
        <v>0</v>
      </c>
      <c r="Z303" s="344">
        <v>0</v>
      </c>
      <c r="AA303" s="344">
        <v>0</v>
      </c>
      <c r="AB303" s="344">
        <v>0</v>
      </c>
      <c r="AC303" s="344">
        <v>0</v>
      </c>
      <c r="AD303" s="344">
        <v>0</v>
      </c>
      <c r="AE303" s="344">
        <v>0</v>
      </c>
      <c r="AF303" s="344">
        <v>0</v>
      </c>
      <c r="AG303" s="344">
        <v>0</v>
      </c>
      <c r="AH303" s="344">
        <v>0</v>
      </c>
      <c r="AI303" s="344">
        <v>0</v>
      </c>
      <c r="AJ303" s="344">
        <v>0</v>
      </c>
      <c r="AK303" s="344">
        <v>0</v>
      </c>
      <c r="AL303" s="344">
        <v>0</v>
      </c>
      <c r="AM303" s="344">
        <v>0</v>
      </c>
      <c r="AN303" s="344">
        <v>0</v>
      </c>
      <c r="AO303" s="344">
        <v>0</v>
      </c>
      <c r="AP303" s="344">
        <v>0</v>
      </c>
      <c r="AQ303" s="344">
        <v>0</v>
      </c>
      <c r="AR303" s="344">
        <v>0</v>
      </c>
      <c r="AS303" s="344">
        <v>0</v>
      </c>
      <c r="AT303" s="344">
        <v>0</v>
      </c>
      <c r="AU303" s="344">
        <v>0</v>
      </c>
      <c r="AV303" s="344">
        <v>0</v>
      </c>
      <c r="AW303" s="344">
        <v>0</v>
      </c>
      <c r="AX303" s="344">
        <v>0</v>
      </c>
    </row>
    <row r="304" spans="1:50" x14ac:dyDescent="0.25">
      <c r="A304" s="44" t="str">
        <f t="shared" si="846"/>
        <v>EF_N2O_storage_slurry_without_natural_crust_Non-dairy cattle (calves)</v>
      </c>
      <c r="B304" s="202" t="s">
        <v>49</v>
      </c>
      <c r="C304" s="202" t="s">
        <v>615</v>
      </c>
      <c r="D304" s="202" t="s">
        <v>350</v>
      </c>
      <c r="E304" s="202" t="s">
        <v>78</v>
      </c>
      <c r="F304" s="202" t="s">
        <v>366</v>
      </c>
      <c r="G304" s="202"/>
      <c r="H304" s="202" t="s">
        <v>686</v>
      </c>
      <c r="I304" s="176"/>
      <c r="J304" s="344">
        <v>0</v>
      </c>
      <c r="K304" s="344">
        <v>0</v>
      </c>
      <c r="L304" s="344">
        <v>0</v>
      </c>
      <c r="M304" s="344">
        <v>0</v>
      </c>
      <c r="N304" s="344">
        <v>0</v>
      </c>
      <c r="O304" s="344">
        <v>0</v>
      </c>
      <c r="P304" s="344">
        <v>0</v>
      </c>
      <c r="Q304" s="344">
        <v>0</v>
      </c>
      <c r="R304" s="344">
        <v>0</v>
      </c>
      <c r="S304" s="344">
        <v>0</v>
      </c>
      <c r="T304" s="344">
        <v>0</v>
      </c>
      <c r="U304" s="344">
        <v>0</v>
      </c>
      <c r="V304" s="344">
        <v>0</v>
      </c>
      <c r="W304" s="344">
        <v>0</v>
      </c>
      <c r="X304" s="344">
        <v>0</v>
      </c>
      <c r="Y304" s="344">
        <v>0</v>
      </c>
      <c r="Z304" s="344">
        <v>0</v>
      </c>
      <c r="AA304" s="344">
        <v>0</v>
      </c>
      <c r="AB304" s="344">
        <v>0</v>
      </c>
      <c r="AC304" s="344">
        <v>0</v>
      </c>
      <c r="AD304" s="344">
        <v>0</v>
      </c>
      <c r="AE304" s="344">
        <v>0</v>
      </c>
      <c r="AF304" s="344">
        <v>0</v>
      </c>
      <c r="AG304" s="344">
        <v>0</v>
      </c>
      <c r="AH304" s="344">
        <v>0</v>
      </c>
      <c r="AI304" s="344">
        <v>0</v>
      </c>
      <c r="AJ304" s="344">
        <v>0</v>
      </c>
      <c r="AK304" s="344">
        <v>0</v>
      </c>
      <c r="AL304" s="344">
        <v>0</v>
      </c>
      <c r="AM304" s="344">
        <v>0</v>
      </c>
      <c r="AN304" s="344">
        <v>0</v>
      </c>
      <c r="AO304" s="344">
        <v>0</v>
      </c>
      <c r="AP304" s="344">
        <v>0</v>
      </c>
      <c r="AQ304" s="344">
        <v>0</v>
      </c>
      <c r="AR304" s="344">
        <v>0</v>
      </c>
      <c r="AS304" s="344">
        <v>0</v>
      </c>
      <c r="AT304" s="344">
        <v>0</v>
      </c>
      <c r="AU304" s="344">
        <v>0</v>
      </c>
      <c r="AV304" s="344">
        <v>0</v>
      </c>
      <c r="AW304" s="344">
        <v>0</v>
      </c>
      <c r="AX304" s="344">
        <v>0</v>
      </c>
    </row>
    <row r="305" spans="1:50" x14ac:dyDescent="0.25">
      <c r="A305" s="44" t="str">
        <f t="shared" si="805"/>
        <v>EF_N2O_storage_slurry_Sheep</v>
      </c>
      <c r="B305" s="202" t="s">
        <v>49</v>
      </c>
      <c r="C305" s="202" t="s">
        <v>215</v>
      </c>
      <c r="D305" s="202" t="s">
        <v>350</v>
      </c>
      <c r="E305" s="202" t="s">
        <v>79</v>
      </c>
      <c r="F305" s="202" t="s">
        <v>366</v>
      </c>
      <c r="G305" s="202"/>
      <c r="H305" s="2" t="s">
        <v>561</v>
      </c>
      <c r="I305" s="176"/>
      <c r="J305" s="344">
        <v>0</v>
      </c>
      <c r="K305" s="344">
        <v>0</v>
      </c>
      <c r="L305" s="344">
        <v>0</v>
      </c>
      <c r="M305" s="344">
        <v>0</v>
      </c>
      <c r="N305" s="344">
        <v>0</v>
      </c>
      <c r="O305" s="344">
        <v>0</v>
      </c>
      <c r="P305" s="344">
        <v>0</v>
      </c>
      <c r="Q305" s="344">
        <v>0</v>
      </c>
      <c r="R305" s="344">
        <v>0</v>
      </c>
      <c r="S305" s="344">
        <v>0</v>
      </c>
      <c r="T305" s="344">
        <v>0</v>
      </c>
      <c r="U305" s="344">
        <v>0</v>
      </c>
      <c r="V305" s="344">
        <v>0</v>
      </c>
      <c r="W305" s="344">
        <v>0</v>
      </c>
      <c r="X305" s="344">
        <v>0</v>
      </c>
      <c r="Y305" s="344">
        <v>0</v>
      </c>
      <c r="Z305" s="344">
        <v>0</v>
      </c>
      <c r="AA305" s="344">
        <v>0</v>
      </c>
      <c r="AB305" s="344">
        <v>0</v>
      </c>
      <c r="AC305" s="344">
        <v>0</v>
      </c>
      <c r="AD305" s="344">
        <v>0</v>
      </c>
      <c r="AE305" s="344">
        <v>0</v>
      </c>
      <c r="AF305" s="344">
        <v>0</v>
      </c>
      <c r="AG305" s="344">
        <v>0</v>
      </c>
      <c r="AH305" s="344">
        <v>0</v>
      </c>
      <c r="AI305" s="344">
        <v>0</v>
      </c>
      <c r="AJ305" s="344">
        <v>0</v>
      </c>
      <c r="AK305" s="344">
        <v>0</v>
      </c>
      <c r="AL305" s="344">
        <v>0</v>
      </c>
      <c r="AM305" s="344">
        <v>0</v>
      </c>
      <c r="AN305" s="344">
        <v>0</v>
      </c>
      <c r="AO305" s="344">
        <v>0</v>
      </c>
      <c r="AP305" s="344">
        <v>0</v>
      </c>
      <c r="AQ305" s="344">
        <v>0</v>
      </c>
      <c r="AR305" s="344">
        <v>0</v>
      </c>
      <c r="AS305" s="344">
        <v>0</v>
      </c>
      <c r="AT305" s="344">
        <v>0</v>
      </c>
      <c r="AU305" s="344">
        <v>0</v>
      </c>
      <c r="AV305" s="344">
        <v>0</v>
      </c>
      <c r="AW305" s="344">
        <v>0</v>
      </c>
      <c r="AX305" s="344">
        <v>0</v>
      </c>
    </row>
    <row r="306" spans="1:50" x14ac:dyDescent="0.25">
      <c r="A306" s="44" t="str">
        <f t="shared" si="805"/>
        <v>EF_N2O_storage_slurry_Swine (finishing pigs)</v>
      </c>
      <c r="B306" s="202" t="s">
        <v>49</v>
      </c>
      <c r="C306" s="202" t="s">
        <v>215</v>
      </c>
      <c r="D306" s="202" t="s">
        <v>350</v>
      </c>
      <c r="E306" s="202" t="s">
        <v>538</v>
      </c>
      <c r="F306" s="202" t="s">
        <v>366</v>
      </c>
      <c r="G306" s="202"/>
      <c r="H306" s="2" t="s">
        <v>561</v>
      </c>
      <c r="I306" s="176"/>
      <c r="J306" s="344">
        <v>0</v>
      </c>
      <c r="K306" s="344">
        <v>0</v>
      </c>
      <c r="L306" s="344">
        <v>0</v>
      </c>
      <c r="M306" s="344">
        <v>0</v>
      </c>
      <c r="N306" s="344">
        <v>0</v>
      </c>
      <c r="O306" s="344">
        <v>0</v>
      </c>
      <c r="P306" s="344">
        <v>0</v>
      </c>
      <c r="Q306" s="344">
        <v>0</v>
      </c>
      <c r="R306" s="344">
        <v>0</v>
      </c>
      <c r="S306" s="344">
        <v>0</v>
      </c>
      <c r="T306" s="344">
        <v>0</v>
      </c>
      <c r="U306" s="344">
        <v>0</v>
      </c>
      <c r="V306" s="344">
        <v>0</v>
      </c>
      <c r="W306" s="344">
        <v>0</v>
      </c>
      <c r="X306" s="344">
        <v>0</v>
      </c>
      <c r="Y306" s="344">
        <v>0</v>
      </c>
      <c r="Z306" s="344">
        <v>0</v>
      </c>
      <c r="AA306" s="344">
        <v>0</v>
      </c>
      <c r="AB306" s="344">
        <v>0</v>
      </c>
      <c r="AC306" s="344">
        <v>0</v>
      </c>
      <c r="AD306" s="344">
        <v>0</v>
      </c>
      <c r="AE306" s="344">
        <v>0</v>
      </c>
      <c r="AF306" s="344">
        <v>0</v>
      </c>
      <c r="AG306" s="344">
        <v>0</v>
      </c>
      <c r="AH306" s="344">
        <v>0</v>
      </c>
      <c r="AI306" s="344">
        <v>0</v>
      </c>
      <c r="AJ306" s="344">
        <v>0</v>
      </c>
      <c r="AK306" s="344">
        <v>0</v>
      </c>
      <c r="AL306" s="344">
        <v>0</v>
      </c>
      <c r="AM306" s="344">
        <v>0</v>
      </c>
      <c r="AN306" s="344">
        <v>0</v>
      </c>
      <c r="AO306" s="344">
        <v>0</v>
      </c>
      <c r="AP306" s="344">
        <v>0</v>
      </c>
      <c r="AQ306" s="344">
        <v>0</v>
      </c>
      <c r="AR306" s="344">
        <v>0</v>
      </c>
      <c r="AS306" s="344">
        <v>0</v>
      </c>
      <c r="AT306" s="344">
        <v>0</v>
      </c>
      <c r="AU306" s="344">
        <v>0</v>
      </c>
      <c r="AV306" s="344">
        <v>0</v>
      </c>
      <c r="AW306" s="344">
        <v>0</v>
      </c>
      <c r="AX306" s="344">
        <v>0</v>
      </c>
    </row>
    <row r="307" spans="1:50" x14ac:dyDescent="0.25">
      <c r="A307" s="44" t="str">
        <f t="shared" si="805"/>
        <v>EF_N2O_storage_slurry_Swine (sows)</v>
      </c>
      <c r="B307" s="202" t="s">
        <v>49</v>
      </c>
      <c r="C307" s="202" t="s">
        <v>215</v>
      </c>
      <c r="D307" s="202" t="s">
        <v>350</v>
      </c>
      <c r="E307" s="202" t="s">
        <v>145</v>
      </c>
      <c r="F307" s="202" t="s">
        <v>366</v>
      </c>
      <c r="G307" s="202"/>
      <c r="H307" s="2" t="s">
        <v>561</v>
      </c>
      <c r="I307" s="176"/>
      <c r="J307" s="344">
        <v>0</v>
      </c>
      <c r="K307" s="344">
        <v>0</v>
      </c>
      <c r="L307" s="344">
        <v>0</v>
      </c>
      <c r="M307" s="344">
        <v>0</v>
      </c>
      <c r="N307" s="344">
        <v>0</v>
      </c>
      <c r="O307" s="344">
        <v>0</v>
      </c>
      <c r="P307" s="344">
        <v>0</v>
      </c>
      <c r="Q307" s="344">
        <v>0</v>
      </c>
      <c r="R307" s="344">
        <v>0</v>
      </c>
      <c r="S307" s="344">
        <v>0</v>
      </c>
      <c r="T307" s="344">
        <v>0</v>
      </c>
      <c r="U307" s="344">
        <v>0</v>
      </c>
      <c r="V307" s="344">
        <v>0</v>
      </c>
      <c r="W307" s="344">
        <v>0</v>
      </c>
      <c r="X307" s="344">
        <v>0</v>
      </c>
      <c r="Y307" s="344">
        <v>0</v>
      </c>
      <c r="Z307" s="344">
        <v>0</v>
      </c>
      <c r="AA307" s="344">
        <v>0</v>
      </c>
      <c r="AB307" s="344">
        <v>0</v>
      </c>
      <c r="AC307" s="344">
        <v>0</v>
      </c>
      <c r="AD307" s="344">
        <v>0</v>
      </c>
      <c r="AE307" s="344">
        <v>0</v>
      </c>
      <c r="AF307" s="344">
        <v>0</v>
      </c>
      <c r="AG307" s="344">
        <v>0</v>
      </c>
      <c r="AH307" s="344">
        <v>0</v>
      </c>
      <c r="AI307" s="344">
        <v>0</v>
      </c>
      <c r="AJ307" s="344">
        <v>0</v>
      </c>
      <c r="AK307" s="344">
        <v>0</v>
      </c>
      <c r="AL307" s="344">
        <v>0</v>
      </c>
      <c r="AM307" s="344">
        <v>0</v>
      </c>
      <c r="AN307" s="344">
        <v>0</v>
      </c>
      <c r="AO307" s="344">
        <v>0</v>
      </c>
      <c r="AP307" s="344">
        <v>0</v>
      </c>
      <c r="AQ307" s="344">
        <v>0</v>
      </c>
      <c r="AR307" s="344">
        <v>0</v>
      </c>
      <c r="AS307" s="344">
        <v>0</v>
      </c>
      <c r="AT307" s="344">
        <v>0</v>
      </c>
      <c r="AU307" s="344">
        <v>0</v>
      </c>
      <c r="AV307" s="344">
        <v>0</v>
      </c>
      <c r="AW307" s="344">
        <v>0</v>
      </c>
      <c r="AX307" s="344">
        <v>0</v>
      </c>
    </row>
    <row r="308" spans="1:50" x14ac:dyDescent="0.25">
      <c r="A308" s="44" t="str">
        <f t="shared" si="805"/>
        <v>EF_N2O_storage_slurry_Buffalo</v>
      </c>
      <c r="B308" s="202" t="s">
        <v>49</v>
      </c>
      <c r="C308" s="202" t="s">
        <v>215</v>
      </c>
      <c r="D308" s="202" t="s">
        <v>350</v>
      </c>
      <c r="E308" s="202" t="s">
        <v>80</v>
      </c>
      <c r="F308" s="202" t="s">
        <v>366</v>
      </c>
      <c r="G308" s="202"/>
      <c r="H308" s="2" t="s">
        <v>561</v>
      </c>
      <c r="I308" s="176"/>
      <c r="J308" s="344">
        <v>0</v>
      </c>
      <c r="K308" s="344">
        <v>0</v>
      </c>
      <c r="L308" s="344">
        <v>0</v>
      </c>
      <c r="M308" s="344">
        <v>0</v>
      </c>
      <c r="N308" s="344">
        <v>0</v>
      </c>
      <c r="O308" s="344">
        <v>0</v>
      </c>
      <c r="P308" s="344">
        <v>0</v>
      </c>
      <c r="Q308" s="344">
        <v>0</v>
      </c>
      <c r="R308" s="344">
        <v>0</v>
      </c>
      <c r="S308" s="344">
        <v>0</v>
      </c>
      <c r="T308" s="344">
        <v>0</v>
      </c>
      <c r="U308" s="344">
        <v>0</v>
      </c>
      <c r="V308" s="344">
        <v>0</v>
      </c>
      <c r="W308" s="344">
        <v>0</v>
      </c>
      <c r="X308" s="344">
        <v>0</v>
      </c>
      <c r="Y308" s="344">
        <v>0</v>
      </c>
      <c r="Z308" s="344">
        <v>0</v>
      </c>
      <c r="AA308" s="344">
        <v>0</v>
      </c>
      <c r="AB308" s="344">
        <v>0</v>
      </c>
      <c r="AC308" s="344">
        <v>0</v>
      </c>
      <c r="AD308" s="344">
        <v>0</v>
      </c>
      <c r="AE308" s="344">
        <v>0</v>
      </c>
      <c r="AF308" s="344">
        <v>0</v>
      </c>
      <c r="AG308" s="344">
        <v>0</v>
      </c>
      <c r="AH308" s="344">
        <v>0</v>
      </c>
      <c r="AI308" s="344">
        <v>0</v>
      </c>
      <c r="AJ308" s="344">
        <v>0</v>
      </c>
      <c r="AK308" s="344">
        <v>0</v>
      </c>
      <c r="AL308" s="344">
        <v>0</v>
      </c>
      <c r="AM308" s="344">
        <v>0</v>
      </c>
      <c r="AN308" s="344">
        <v>0</v>
      </c>
      <c r="AO308" s="344">
        <v>0</v>
      </c>
      <c r="AP308" s="344">
        <v>0</v>
      </c>
      <c r="AQ308" s="344">
        <v>0</v>
      </c>
      <c r="AR308" s="344">
        <v>0</v>
      </c>
      <c r="AS308" s="344">
        <v>0</v>
      </c>
      <c r="AT308" s="344">
        <v>0</v>
      </c>
      <c r="AU308" s="344">
        <v>0</v>
      </c>
      <c r="AV308" s="344">
        <v>0</v>
      </c>
      <c r="AW308" s="344">
        <v>0</v>
      </c>
      <c r="AX308" s="344">
        <v>0</v>
      </c>
    </row>
    <row r="309" spans="1:50" x14ac:dyDescent="0.25">
      <c r="A309" s="44" t="str">
        <f t="shared" si="805"/>
        <v>EF_N2O_storage_slurry_Goats</v>
      </c>
      <c r="B309" s="202" t="s">
        <v>49</v>
      </c>
      <c r="C309" s="202" t="s">
        <v>215</v>
      </c>
      <c r="D309" s="202" t="s">
        <v>350</v>
      </c>
      <c r="E309" s="202" t="s">
        <v>81</v>
      </c>
      <c r="F309" s="202" t="s">
        <v>366</v>
      </c>
      <c r="G309" s="202"/>
      <c r="H309" s="2" t="s">
        <v>561</v>
      </c>
      <c r="I309" s="176"/>
      <c r="J309" s="344">
        <v>0</v>
      </c>
      <c r="K309" s="344">
        <v>0</v>
      </c>
      <c r="L309" s="344">
        <v>0</v>
      </c>
      <c r="M309" s="344">
        <v>0</v>
      </c>
      <c r="N309" s="344">
        <v>0</v>
      </c>
      <c r="O309" s="344">
        <v>0</v>
      </c>
      <c r="P309" s="344">
        <v>0</v>
      </c>
      <c r="Q309" s="344">
        <v>0</v>
      </c>
      <c r="R309" s="344">
        <v>0</v>
      </c>
      <c r="S309" s="344">
        <v>0</v>
      </c>
      <c r="T309" s="344">
        <v>0</v>
      </c>
      <c r="U309" s="344">
        <v>0</v>
      </c>
      <c r="V309" s="344">
        <v>0</v>
      </c>
      <c r="W309" s="344">
        <v>0</v>
      </c>
      <c r="X309" s="344">
        <v>0</v>
      </c>
      <c r="Y309" s="344">
        <v>0</v>
      </c>
      <c r="Z309" s="344">
        <v>0</v>
      </c>
      <c r="AA309" s="344">
        <v>0</v>
      </c>
      <c r="AB309" s="344">
        <v>0</v>
      </c>
      <c r="AC309" s="344">
        <v>0</v>
      </c>
      <c r="AD309" s="344">
        <v>0</v>
      </c>
      <c r="AE309" s="344">
        <v>0</v>
      </c>
      <c r="AF309" s="344">
        <v>0</v>
      </c>
      <c r="AG309" s="344">
        <v>0</v>
      </c>
      <c r="AH309" s="344">
        <v>0</v>
      </c>
      <c r="AI309" s="344">
        <v>0</v>
      </c>
      <c r="AJ309" s="344">
        <v>0</v>
      </c>
      <c r="AK309" s="344">
        <v>0</v>
      </c>
      <c r="AL309" s="344">
        <v>0</v>
      </c>
      <c r="AM309" s="344">
        <v>0</v>
      </c>
      <c r="AN309" s="344">
        <v>0</v>
      </c>
      <c r="AO309" s="344">
        <v>0</v>
      </c>
      <c r="AP309" s="344">
        <v>0</v>
      </c>
      <c r="AQ309" s="344">
        <v>0</v>
      </c>
      <c r="AR309" s="344">
        <v>0</v>
      </c>
      <c r="AS309" s="344">
        <v>0</v>
      </c>
      <c r="AT309" s="344">
        <v>0</v>
      </c>
      <c r="AU309" s="344">
        <v>0</v>
      </c>
      <c r="AV309" s="344">
        <v>0</v>
      </c>
      <c r="AW309" s="344">
        <v>0</v>
      </c>
      <c r="AX309" s="344">
        <v>0</v>
      </c>
    </row>
    <row r="310" spans="1:50" x14ac:dyDescent="0.25">
      <c r="A310" s="44" t="str">
        <f t="shared" si="805"/>
        <v>EF_N2O_storage_slurry_Horses</v>
      </c>
      <c r="B310" s="202" t="s">
        <v>49</v>
      </c>
      <c r="C310" s="202" t="s">
        <v>215</v>
      </c>
      <c r="D310" s="202" t="s">
        <v>350</v>
      </c>
      <c r="E310" s="202" t="s">
        <v>82</v>
      </c>
      <c r="F310" s="202" t="s">
        <v>366</v>
      </c>
      <c r="G310" s="202"/>
      <c r="H310" s="2" t="s">
        <v>561</v>
      </c>
      <c r="I310" s="176"/>
      <c r="J310" s="344">
        <v>0</v>
      </c>
      <c r="K310" s="344">
        <v>0</v>
      </c>
      <c r="L310" s="344">
        <v>0</v>
      </c>
      <c r="M310" s="344">
        <v>0</v>
      </c>
      <c r="N310" s="344">
        <v>0</v>
      </c>
      <c r="O310" s="344">
        <v>0</v>
      </c>
      <c r="P310" s="344">
        <v>0</v>
      </c>
      <c r="Q310" s="344">
        <v>0</v>
      </c>
      <c r="R310" s="344">
        <v>0</v>
      </c>
      <c r="S310" s="344">
        <v>0</v>
      </c>
      <c r="T310" s="344">
        <v>0</v>
      </c>
      <c r="U310" s="344">
        <v>0</v>
      </c>
      <c r="V310" s="344">
        <v>0</v>
      </c>
      <c r="W310" s="344">
        <v>0</v>
      </c>
      <c r="X310" s="344">
        <v>0</v>
      </c>
      <c r="Y310" s="344">
        <v>0</v>
      </c>
      <c r="Z310" s="344">
        <v>0</v>
      </c>
      <c r="AA310" s="344">
        <v>0</v>
      </c>
      <c r="AB310" s="344">
        <v>0</v>
      </c>
      <c r="AC310" s="344">
        <v>0</v>
      </c>
      <c r="AD310" s="344">
        <v>0</v>
      </c>
      <c r="AE310" s="344">
        <v>0</v>
      </c>
      <c r="AF310" s="344">
        <v>0</v>
      </c>
      <c r="AG310" s="344">
        <v>0</v>
      </c>
      <c r="AH310" s="344">
        <v>0</v>
      </c>
      <c r="AI310" s="344">
        <v>0</v>
      </c>
      <c r="AJ310" s="344">
        <v>0</v>
      </c>
      <c r="AK310" s="344">
        <v>0</v>
      </c>
      <c r="AL310" s="344">
        <v>0</v>
      </c>
      <c r="AM310" s="344">
        <v>0</v>
      </c>
      <c r="AN310" s="344">
        <v>0</v>
      </c>
      <c r="AO310" s="344">
        <v>0</v>
      </c>
      <c r="AP310" s="344">
        <v>0</v>
      </c>
      <c r="AQ310" s="344">
        <v>0</v>
      </c>
      <c r="AR310" s="344">
        <v>0</v>
      </c>
      <c r="AS310" s="344">
        <v>0</v>
      </c>
      <c r="AT310" s="344">
        <v>0</v>
      </c>
      <c r="AU310" s="344">
        <v>0</v>
      </c>
      <c r="AV310" s="344">
        <v>0</v>
      </c>
      <c r="AW310" s="344">
        <v>0</v>
      </c>
      <c r="AX310" s="344">
        <v>0</v>
      </c>
    </row>
    <row r="311" spans="1:50" x14ac:dyDescent="0.25">
      <c r="A311" s="44" t="str">
        <f t="shared" si="805"/>
        <v>EF_N2O_storage_slurry_Mules and asses</v>
      </c>
      <c r="B311" s="202" t="s">
        <v>49</v>
      </c>
      <c r="C311" s="202" t="s">
        <v>215</v>
      </c>
      <c r="D311" s="202" t="s">
        <v>350</v>
      </c>
      <c r="E311" s="202" t="s">
        <v>83</v>
      </c>
      <c r="F311" s="202" t="s">
        <v>366</v>
      </c>
      <c r="G311" s="202"/>
      <c r="H311" s="2" t="s">
        <v>561</v>
      </c>
      <c r="I311" s="176"/>
      <c r="J311" s="344">
        <v>0</v>
      </c>
      <c r="K311" s="344">
        <v>0</v>
      </c>
      <c r="L311" s="344">
        <v>0</v>
      </c>
      <c r="M311" s="344">
        <v>0</v>
      </c>
      <c r="N311" s="344">
        <v>0</v>
      </c>
      <c r="O311" s="344">
        <v>0</v>
      </c>
      <c r="P311" s="344">
        <v>0</v>
      </c>
      <c r="Q311" s="344">
        <v>0</v>
      </c>
      <c r="R311" s="344">
        <v>0</v>
      </c>
      <c r="S311" s="344">
        <v>0</v>
      </c>
      <c r="T311" s="344">
        <v>0</v>
      </c>
      <c r="U311" s="344">
        <v>0</v>
      </c>
      <c r="V311" s="344">
        <v>0</v>
      </c>
      <c r="W311" s="344">
        <v>0</v>
      </c>
      <c r="X311" s="344">
        <v>0</v>
      </c>
      <c r="Y311" s="344">
        <v>0</v>
      </c>
      <c r="Z311" s="344">
        <v>0</v>
      </c>
      <c r="AA311" s="344">
        <v>0</v>
      </c>
      <c r="AB311" s="344">
        <v>0</v>
      </c>
      <c r="AC311" s="344">
        <v>0</v>
      </c>
      <c r="AD311" s="344">
        <v>0</v>
      </c>
      <c r="AE311" s="344">
        <v>0</v>
      </c>
      <c r="AF311" s="344">
        <v>0</v>
      </c>
      <c r="AG311" s="344">
        <v>0</v>
      </c>
      <c r="AH311" s="344">
        <v>0</v>
      </c>
      <c r="AI311" s="344">
        <v>0</v>
      </c>
      <c r="AJ311" s="344">
        <v>0</v>
      </c>
      <c r="AK311" s="344">
        <v>0</v>
      </c>
      <c r="AL311" s="344">
        <v>0</v>
      </c>
      <c r="AM311" s="344">
        <v>0</v>
      </c>
      <c r="AN311" s="344">
        <v>0</v>
      </c>
      <c r="AO311" s="344">
        <v>0</v>
      </c>
      <c r="AP311" s="344">
        <v>0</v>
      </c>
      <c r="AQ311" s="344">
        <v>0</v>
      </c>
      <c r="AR311" s="344">
        <v>0</v>
      </c>
      <c r="AS311" s="344">
        <v>0</v>
      </c>
      <c r="AT311" s="344">
        <v>0</v>
      </c>
      <c r="AU311" s="344">
        <v>0</v>
      </c>
      <c r="AV311" s="344">
        <v>0</v>
      </c>
      <c r="AW311" s="344">
        <v>0</v>
      </c>
      <c r="AX311" s="344">
        <v>0</v>
      </c>
    </row>
    <row r="312" spans="1:50" x14ac:dyDescent="0.25">
      <c r="A312" s="44" t="str">
        <f t="shared" si="805"/>
        <v>EF_N2O_storage_slurry_Laying hens</v>
      </c>
      <c r="B312" s="202" t="s">
        <v>49</v>
      </c>
      <c r="C312" s="202" t="s">
        <v>215</v>
      </c>
      <c r="D312" s="202" t="s">
        <v>350</v>
      </c>
      <c r="E312" s="202" t="s">
        <v>85</v>
      </c>
      <c r="F312" s="202" t="s">
        <v>366</v>
      </c>
      <c r="G312" s="202"/>
      <c r="H312" s="2" t="s">
        <v>561</v>
      </c>
      <c r="I312" s="176"/>
      <c r="J312" s="344">
        <v>0</v>
      </c>
      <c r="K312" s="344">
        <v>0</v>
      </c>
      <c r="L312" s="344">
        <v>0</v>
      </c>
      <c r="M312" s="344">
        <v>0</v>
      </c>
      <c r="N312" s="344">
        <v>0</v>
      </c>
      <c r="O312" s="344">
        <v>0</v>
      </c>
      <c r="P312" s="344">
        <v>0</v>
      </c>
      <c r="Q312" s="344">
        <v>0</v>
      </c>
      <c r="R312" s="344">
        <v>0</v>
      </c>
      <c r="S312" s="344">
        <v>0</v>
      </c>
      <c r="T312" s="344">
        <v>0</v>
      </c>
      <c r="U312" s="344">
        <v>0</v>
      </c>
      <c r="V312" s="344">
        <v>0</v>
      </c>
      <c r="W312" s="344">
        <v>0</v>
      </c>
      <c r="X312" s="344">
        <v>0</v>
      </c>
      <c r="Y312" s="344">
        <v>0</v>
      </c>
      <c r="Z312" s="344">
        <v>0</v>
      </c>
      <c r="AA312" s="344">
        <v>0</v>
      </c>
      <c r="AB312" s="344">
        <v>0</v>
      </c>
      <c r="AC312" s="344">
        <v>0</v>
      </c>
      <c r="AD312" s="344">
        <v>0</v>
      </c>
      <c r="AE312" s="344">
        <v>0</v>
      </c>
      <c r="AF312" s="344">
        <v>0</v>
      </c>
      <c r="AG312" s="344">
        <v>0</v>
      </c>
      <c r="AH312" s="344">
        <v>0</v>
      </c>
      <c r="AI312" s="344">
        <v>0</v>
      </c>
      <c r="AJ312" s="344">
        <v>0</v>
      </c>
      <c r="AK312" s="344">
        <v>0</v>
      </c>
      <c r="AL312" s="344">
        <v>0</v>
      </c>
      <c r="AM312" s="344">
        <v>0</v>
      </c>
      <c r="AN312" s="344">
        <v>0</v>
      </c>
      <c r="AO312" s="344">
        <v>0</v>
      </c>
      <c r="AP312" s="344">
        <v>0</v>
      </c>
      <c r="AQ312" s="344">
        <v>0</v>
      </c>
      <c r="AR312" s="344">
        <v>0</v>
      </c>
      <c r="AS312" s="344">
        <v>0</v>
      </c>
      <c r="AT312" s="344">
        <v>0</v>
      </c>
      <c r="AU312" s="344">
        <v>0</v>
      </c>
      <c r="AV312" s="344">
        <v>0</v>
      </c>
      <c r="AW312" s="344">
        <v>0</v>
      </c>
      <c r="AX312" s="344">
        <v>0</v>
      </c>
    </row>
    <row r="313" spans="1:50" x14ac:dyDescent="0.25">
      <c r="A313" s="44" t="str">
        <f t="shared" si="805"/>
        <v>EF_N2O_storage_slurry_Broilers</v>
      </c>
      <c r="B313" s="202" t="s">
        <v>49</v>
      </c>
      <c r="C313" s="202" t="s">
        <v>215</v>
      </c>
      <c r="D313" s="202" t="s">
        <v>350</v>
      </c>
      <c r="E313" s="202" t="s">
        <v>84</v>
      </c>
      <c r="F313" s="202" t="s">
        <v>366</v>
      </c>
      <c r="G313" s="202"/>
      <c r="H313" s="2" t="s">
        <v>561</v>
      </c>
      <c r="I313" s="176"/>
      <c r="J313" s="344">
        <v>0</v>
      </c>
      <c r="K313" s="344">
        <v>0</v>
      </c>
      <c r="L313" s="344">
        <v>0</v>
      </c>
      <c r="M313" s="344">
        <v>0</v>
      </c>
      <c r="N313" s="344">
        <v>0</v>
      </c>
      <c r="O313" s="344">
        <v>0</v>
      </c>
      <c r="P313" s="344">
        <v>0</v>
      </c>
      <c r="Q313" s="344">
        <v>0</v>
      </c>
      <c r="R313" s="344">
        <v>0</v>
      </c>
      <c r="S313" s="344">
        <v>0</v>
      </c>
      <c r="T313" s="344">
        <v>0</v>
      </c>
      <c r="U313" s="344">
        <v>0</v>
      </c>
      <c r="V313" s="344">
        <v>0</v>
      </c>
      <c r="W313" s="344">
        <v>0</v>
      </c>
      <c r="X313" s="344">
        <v>0</v>
      </c>
      <c r="Y313" s="344">
        <v>0</v>
      </c>
      <c r="Z313" s="344">
        <v>0</v>
      </c>
      <c r="AA313" s="344">
        <v>0</v>
      </c>
      <c r="AB313" s="344">
        <v>0</v>
      </c>
      <c r="AC313" s="344">
        <v>0</v>
      </c>
      <c r="AD313" s="344">
        <v>0</v>
      </c>
      <c r="AE313" s="344">
        <v>0</v>
      </c>
      <c r="AF313" s="344">
        <v>0</v>
      </c>
      <c r="AG313" s="344">
        <v>0</v>
      </c>
      <c r="AH313" s="344">
        <v>0</v>
      </c>
      <c r="AI313" s="344">
        <v>0</v>
      </c>
      <c r="AJ313" s="344">
        <v>0</v>
      </c>
      <c r="AK313" s="344">
        <v>0</v>
      </c>
      <c r="AL313" s="344">
        <v>0</v>
      </c>
      <c r="AM313" s="344">
        <v>0</v>
      </c>
      <c r="AN313" s="344">
        <v>0</v>
      </c>
      <c r="AO313" s="344">
        <v>0</v>
      </c>
      <c r="AP313" s="344">
        <v>0</v>
      </c>
      <c r="AQ313" s="344">
        <v>0</v>
      </c>
      <c r="AR313" s="344">
        <v>0</v>
      </c>
      <c r="AS313" s="344">
        <v>0</v>
      </c>
      <c r="AT313" s="344">
        <v>0</v>
      </c>
      <c r="AU313" s="344">
        <v>0</v>
      </c>
      <c r="AV313" s="344">
        <v>0</v>
      </c>
      <c r="AW313" s="344">
        <v>0</v>
      </c>
      <c r="AX313" s="344">
        <v>0</v>
      </c>
    </row>
    <row r="314" spans="1:50" x14ac:dyDescent="0.25">
      <c r="A314" s="44" t="str">
        <f t="shared" si="805"/>
        <v>EF_N2O_storage_slurry_Turkeys</v>
      </c>
      <c r="B314" s="202" t="s">
        <v>49</v>
      </c>
      <c r="C314" s="202" t="s">
        <v>215</v>
      </c>
      <c r="D314" s="202" t="s">
        <v>350</v>
      </c>
      <c r="E314" s="202" t="s">
        <v>87</v>
      </c>
      <c r="F314" s="202" t="s">
        <v>366</v>
      </c>
      <c r="G314" s="202"/>
      <c r="H314" s="2" t="s">
        <v>561</v>
      </c>
      <c r="I314" s="176"/>
      <c r="J314" s="344">
        <v>0</v>
      </c>
      <c r="K314" s="344">
        <v>0</v>
      </c>
      <c r="L314" s="344">
        <v>0</v>
      </c>
      <c r="M314" s="344">
        <v>0</v>
      </c>
      <c r="N314" s="344">
        <v>0</v>
      </c>
      <c r="O314" s="344">
        <v>0</v>
      </c>
      <c r="P314" s="344">
        <v>0</v>
      </c>
      <c r="Q314" s="344">
        <v>0</v>
      </c>
      <c r="R314" s="344">
        <v>0</v>
      </c>
      <c r="S314" s="344">
        <v>0</v>
      </c>
      <c r="T314" s="344">
        <v>0</v>
      </c>
      <c r="U314" s="344">
        <v>0</v>
      </c>
      <c r="V314" s="344">
        <v>0</v>
      </c>
      <c r="W314" s="344">
        <v>0</v>
      </c>
      <c r="X314" s="344">
        <v>0</v>
      </c>
      <c r="Y314" s="344">
        <v>0</v>
      </c>
      <c r="Z314" s="344">
        <v>0</v>
      </c>
      <c r="AA314" s="344">
        <v>0</v>
      </c>
      <c r="AB314" s="344">
        <v>0</v>
      </c>
      <c r="AC314" s="344">
        <v>0</v>
      </c>
      <c r="AD314" s="344">
        <v>0</v>
      </c>
      <c r="AE314" s="344">
        <v>0</v>
      </c>
      <c r="AF314" s="344">
        <v>0</v>
      </c>
      <c r="AG314" s="344">
        <v>0</v>
      </c>
      <c r="AH314" s="344">
        <v>0</v>
      </c>
      <c r="AI314" s="344">
        <v>0</v>
      </c>
      <c r="AJ314" s="344">
        <v>0</v>
      </c>
      <c r="AK314" s="344">
        <v>0</v>
      </c>
      <c r="AL314" s="344">
        <v>0</v>
      </c>
      <c r="AM314" s="344">
        <v>0</v>
      </c>
      <c r="AN314" s="344">
        <v>0</v>
      </c>
      <c r="AO314" s="344">
        <v>0</v>
      </c>
      <c r="AP314" s="344">
        <v>0</v>
      </c>
      <c r="AQ314" s="344">
        <v>0</v>
      </c>
      <c r="AR314" s="344">
        <v>0</v>
      </c>
      <c r="AS314" s="344">
        <v>0</v>
      </c>
      <c r="AT314" s="344">
        <v>0</v>
      </c>
      <c r="AU314" s="344">
        <v>0</v>
      </c>
      <c r="AV314" s="344">
        <v>0</v>
      </c>
      <c r="AW314" s="344">
        <v>0</v>
      </c>
      <c r="AX314" s="344">
        <v>0</v>
      </c>
    </row>
    <row r="315" spans="1:50" x14ac:dyDescent="0.25">
      <c r="A315" s="44" t="str">
        <f t="shared" si="805"/>
        <v>EF_N2O_storage_slurry_Other poultry (ducks)</v>
      </c>
      <c r="B315" s="202" t="s">
        <v>49</v>
      </c>
      <c r="C315" s="202" t="s">
        <v>215</v>
      </c>
      <c r="D315" s="202" t="s">
        <v>350</v>
      </c>
      <c r="E315" s="202" t="s">
        <v>90</v>
      </c>
      <c r="F315" s="202" t="s">
        <v>366</v>
      </c>
      <c r="G315" s="202"/>
      <c r="H315" s="2" t="s">
        <v>561</v>
      </c>
      <c r="I315" s="176"/>
      <c r="J315" s="344">
        <v>0</v>
      </c>
      <c r="K315" s="344">
        <v>0</v>
      </c>
      <c r="L315" s="344">
        <v>0</v>
      </c>
      <c r="M315" s="344">
        <v>0</v>
      </c>
      <c r="N315" s="344">
        <v>0</v>
      </c>
      <c r="O315" s="344">
        <v>0</v>
      </c>
      <c r="P315" s="344">
        <v>0</v>
      </c>
      <c r="Q315" s="344">
        <v>0</v>
      </c>
      <c r="R315" s="344">
        <v>0</v>
      </c>
      <c r="S315" s="344">
        <v>0</v>
      </c>
      <c r="T315" s="344">
        <v>0</v>
      </c>
      <c r="U315" s="344">
        <v>0</v>
      </c>
      <c r="V315" s="344">
        <v>0</v>
      </c>
      <c r="W315" s="344">
        <v>0</v>
      </c>
      <c r="X315" s="344">
        <v>0</v>
      </c>
      <c r="Y315" s="344">
        <v>0</v>
      </c>
      <c r="Z315" s="344">
        <v>0</v>
      </c>
      <c r="AA315" s="344">
        <v>0</v>
      </c>
      <c r="AB315" s="344">
        <v>0</v>
      </c>
      <c r="AC315" s="344">
        <v>0</v>
      </c>
      <c r="AD315" s="344">
        <v>0</v>
      </c>
      <c r="AE315" s="344">
        <v>0</v>
      </c>
      <c r="AF315" s="344">
        <v>0</v>
      </c>
      <c r="AG315" s="344">
        <v>0</v>
      </c>
      <c r="AH315" s="344">
        <v>0</v>
      </c>
      <c r="AI315" s="344">
        <v>0</v>
      </c>
      <c r="AJ315" s="344">
        <v>0</v>
      </c>
      <c r="AK315" s="344">
        <v>0</v>
      </c>
      <c r="AL315" s="344">
        <v>0</v>
      </c>
      <c r="AM315" s="344">
        <v>0</v>
      </c>
      <c r="AN315" s="344">
        <v>0</v>
      </c>
      <c r="AO315" s="344">
        <v>0</v>
      </c>
      <c r="AP315" s="344">
        <v>0</v>
      </c>
      <c r="AQ315" s="344">
        <v>0</v>
      </c>
      <c r="AR315" s="344">
        <v>0</v>
      </c>
      <c r="AS315" s="344">
        <v>0</v>
      </c>
      <c r="AT315" s="344">
        <v>0</v>
      </c>
      <c r="AU315" s="344">
        <v>0</v>
      </c>
      <c r="AV315" s="344">
        <v>0</v>
      </c>
      <c r="AW315" s="344">
        <v>0</v>
      </c>
      <c r="AX315" s="344">
        <v>0</v>
      </c>
    </row>
    <row r="316" spans="1:50" x14ac:dyDescent="0.25">
      <c r="A316" s="44" t="str">
        <f t="shared" si="805"/>
        <v>EF_N2O_storage_slurry_Other poultry (geese)</v>
      </c>
      <c r="B316" s="202" t="s">
        <v>49</v>
      </c>
      <c r="C316" s="202" t="s">
        <v>215</v>
      </c>
      <c r="D316" s="202" t="s">
        <v>350</v>
      </c>
      <c r="E316" s="202" t="s">
        <v>88</v>
      </c>
      <c r="F316" s="202" t="s">
        <v>366</v>
      </c>
      <c r="G316" s="202"/>
      <c r="H316" s="2" t="s">
        <v>561</v>
      </c>
      <c r="I316" s="176"/>
      <c r="J316" s="344">
        <v>0</v>
      </c>
      <c r="K316" s="344">
        <v>0</v>
      </c>
      <c r="L316" s="344">
        <v>0</v>
      </c>
      <c r="M316" s="344">
        <v>0</v>
      </c>
      <c r="N316" s="344">
        <v>0</v>
      </c>
      <c r="O316" s="344">
        <v>0</v>
      </c>
      <c r="P316" s="344">
        <v>0</v>
      </c>
      <c r="Q316" s="344">
        <v>0</v>
      </c>
      <c r="R316" s="344">
        <v>0</v>
      </c>
      <c r="S316" s="344">
        <v>0</v>
      </c>
      <c r="T316" s="344">
        <v>0</v>
      </c>
      <c r="U316" s="344">
        <v>0</v>
      </c>
      <c r="V316" s="344">
        <v>0</v>
      </c>
      <c r="W316" s="344">
        <v>0</v>
      </c>
      <c r="X316" s="344">
        <v>0</v>
      </c>
      <c r="Y316" s="344">
        <v>0</v>
      </c>
      <c r="Z316" s="344">
        <v>0</v>
      </c>
      <c r="AA316" s="344">
        <v>0</v>
      </c>
      <c r="AB316" s="344">
        <v>0</v>
      </c>
      <c r="AC316" s="344">
        <v>0</v>
      </c>
      <c r="AD316" s="344">
        <v>0</v>
      </c>
      <c r="AE316" s="344">
        <v>0</v>
      </c>
      <c r="AF316" s="344">
        <v>0</v>
      </c>
      <c r="AG316" s="344">
        <v>0</v>
      </c>
      <c r="AH316" s="344">
        <v>0</v>
      </c>
      <c r="AI316" s="344">
        <v>0</v>
      </c>
      <c r="AJ316" s="344">
        <v>0</v>
      </c>
      <c r="AK316" s="344">
        <v>0</v>
      </c>
      <c r="AL316" s="344">
        <v>0</v>
      </c>
      <c r="AM316" s="344">
        <v>0</v>
      </c>
      <c r="AN316" s="344">
        <v>0</v>
      </c>
      <c r="AO316" s="344">
        <v>0</v>
      </c>
      <c r="AP316" s="344">
        <v>0</v>
      </c>
      <c r="AQ316" s="344">
        <v>0</v>
      </c>
      <c r="AR316" s="344">
        <v>0</v>
      </c>
      <c r="AS316" s="344">
        <v>0</v>
      </c>
      <c r="AT316" s="344">
        <v>0</v>
      </c>
      <c r="AU316" s="344">
        <v>0</v>
      </c>
      <c r="AV316" s="344">
        <v>0</v>
      </c>
      <c r="AW316" s="344">
        <v>0</v>
      </c>
      <c r="AX316" s="344">
        <v>0</v>
      </c>
    </row>
    <row r="317" spans="1:50" x14ac:dyDescent="0.25">
      <c r="A317" s="44" t="str">
        <f t="shared" si="805"/>
        <v>EF_N2O_storage_slurry_Other animals (fur animals)</v>
      </c>
      <c r="B317" s="202" t="s">
        <v>49</v>
      </c>
      <c r="C317" s="202" t="s">
        <v>215</v>
      </c>
      <c r="D317" s="202" t="s">
        <v>350</v>
      </c>
      <c r="E317" s="202" t="s">
        <v>108</v>
      </c>
      <c r="F317" s="202" t="s">
        <v>366</v>
      </c>
      <c r="G317" s="202"/>
      <c r="H317" s="2" t="s">
        <v>561</v>
      </c>
      <c r="I317" s="176"/>
      <c r="J317" s="344">
        <v>0</v>
      </c>
      <c r="K317" s="344">
        <v>0</v>
      </c>
      <c r="L317" s="344">
        <v>0</v>
      </c>
      <c r="M317" s="344">
        <v>0</v>
      </c>
      <c r="N317" s="344">
        <v>0</v>
      </c>
      <c r="O317" s="344">
        <v>0</v>
      </c>
      <c r="P317" s="344">
        <v>0</v>
      </c>
      <c r="Q317" s="344">
        <v>0</v>
      </c>
      <c r="R317" s="344">
        <v>0</v>
      </c>
      <c r="S317" s="344">
        <v>0</v>
      </c>
      <c r="T317" s="344">
        <v>0</v>
      </c>
      <c r="U317" s="344">
        <v>0</v>
      </c>
      <c r="V317" s="344">
        <v>0</v>
      </c>
      <c r="W317" s="344">
        <v>0</v>
      </c>
      <c r="X317" s="344">
        <v>0</v>
      </c>
      <c r="Y317" s="344">
        <v>0</v>
      </c>
      <c r="Z317" s="344">
        <v>0</v>
      </c>
      <c r="AA317" s="344">
        <v>0</v>
      </c>
      <c r="AB317" s="344">
        <v>0</v>
      </c>
      <c r="AC317" s="344">
        <v>0</v>
      </c>
      <c r="AD317" s="344">
        <v>0</v>
      </c>
      <c r="AE317" s="344">
        <v>0</v>
      </c>
      <c r="AF317" s="344">
        <v>0</v>
      </c>
      <c r="AG317" s="344">
        <v>0</v>
      </c>
      <c r="AH317" s="344">
        <v>0</v>
      </c>
      <c r="AI317" s="344">
        <v>0</v>
      </c>
      <c r="AJ317" s="344">
        <v>0</v>
      </c>
      <c r="AK317" s="344">
        <v>0</v>
      </c>
      <c r="AL317" s="344">
        <v>0</v>
      </c>
      <c r="AM317" s="344">
        <v>0</v>
      </c>
      <c r="AN317" s="344">
        <v>0</v>
      </c>
      <c r="AO317" s="344">
        <v>0</v>
      </c>
      <c r="AP317" s="344">
        <v>0</v>
      </c>
      <c r="AQ317" s="344">
        <v>0</v>
      </c>
      <c r="AR317" s="344">
        <v>0</v>
      </c>
      <c r="AS317" s="344">
        <v>0</v>
      </c>
      <c r="AT317" s="344">
        <v>0</v>
      </c>
      <c r="AU317" s="344">
        <v>0</v>
      </c>
      <c r="AV317" s="344">
        <v>0</v>
      </c>
      <c r="AW317" s="344">
        <v>0</v>
      </c>
      <c r="AX317" s="344">
        <v>0</v>
      </c>
    </row>
    <row r="318" spans="1:50" x14ac:dyDescent="0.25">
      <c r="A318" s="18" t="s">
        <v>217</v>
      </c>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row>
    <row r="319" spans="1:50" x14ac:dyDescent="0.25">
      <c r="A319" s="44" t="str">
        <f t="shared" ref="A319:A334" si="847">C319&amp;"_"&amp;E319</f>
        <v>EF_N2O_storage_solid_Dairy cattle</v>
      </c>
      <c r="B319" s="202" t="s">
        <v>49</v>
      </c>
      <c r="C319" s="202" t="s">
        <v>218</v>
      </c>
      <c r="D319" s="202" t="s">
        <v>350</v>
      </c>
      <c r="E319" s="202" t="s">
        <v>75</v>
      </c>
      <c r="F319" s="202" t="s">
        <v>366</v>
      </c>
      <c r="G319" s="202"/>
      <c r="H319" s="202" t="s">
        <v>687</v>
      </c>
      <c r="I319" s="228"/>
      <c r="J319" s="239">
        <v>0.02</v>
      </c>
      <c r="K319" s="239">
        <f t="shared" ref="K319:K333" si="848">J319</f>
        <v>0.02</v>
      </c>
      <c r="L319" s="239">
        <f t="shared" ref="L319:L333" si="849">K319</f>
        <v>0.02</v>
      </c>
      <c r="M319" s="239">
        <f t="shared" ref="M319:M333" si="850">L319</f>
        <v>0.02</v>
      </c>
      <c r="N319" s="239">
        <f t="shared" ref="N319:N333" si="851">M319</f>
        <v>0.02</v>
      </c>
      <c r="O319" s="239">
        <f t="shared" ref="O319:O333" si="852">N319</f>
        <v>0.02</v>
      </c>
      <c r="P319" s="239">
        <f t="shared" ref="P319:P333" si="853">O319</f>
        <v>0.02</v>
      </c>
      <c r="Q319" s="239">
        <f t="shared" ref="Q319:Q333" si="854">P319</f>
        <v>0.02</v>
      </c>
      <c r="R319" s="239">
        <f t="shared" ref="R319:R333" si="855">Q319</f>
        <v>0.02</v>
      </c>
      <c r="S319" s="239">
        <f t="shared" ref="S319:S333" si="856">R319</f>
        <v>0.02</v>
      </c>
      <c r="T319" s="239">
        <f t="shared" ref="T319:T333" si="857">S319</f>
        <v>0.02</v>
      </c>
      <c r="U319" s="239">
        <f t="shared" ref="U319:U333" si="858">T319</f>
        <v>0.02</v>
      </c>
      <c r="V319" s="239">
        <f t="shared" ref="V319:V333" si="859">U319</f>
        <v>0.02</v>
      </c>
      <c r="W319" s="239">
        <f t="shared" ref="W319:W333" si="860">V319</f>
        <v>0.02</v>
      </c>
      <c r="X319" s="239">
        <f t="shared" ref="X319:X333" si="861">W319</f>
        <v>0.02</v>
      </c>
      <c r="Y319" s="239">
        <f t="shared" ref="Y319:Y333" si="862">X319</f>
        <v>0.02</v>
      </c>
      <c r="Z319" s="239">
        <f t="shared" ref="Z319:Z333" si="863">Y319</f>
        <v>0.02</v>
      </c>
      <c r="AA319" s="239">
        <f t="shared" ref="AA319:AA333" si="864">Z319</f>
        <v>0.02</v>
      </c>
      <c r="AB319" s="239">
        <f t="shared" ref="AB319:AB333" si="865">AA319</f>
        <v>0.02</v>
      </c>
      <c r="AC319" s="239">
        <f t="shared" ref="AC319:AC333" si="866">AB319</f>
        <v>0.02</v>
      </c>
      <c r="AD319" s="239">
        <f t="shared" ref="AD319:AD333" si="867">AC319</f>
        <v>0.02</v>
      </c>
      <c r="AE319" s="239">
        <f t="shared" ref="AE319:AE333" si="868">AD319</f>
        <v>0.02</v>
      </c>
      <c r="AF319" s="239">
        <f t="shared" ref="AF319:AF333" si="869">AE319</f>
        <v>0.02</v>
      </c>
      <c r="AG319" s="239">
        <f t="shared" ref="AG319:AG333" si="870">AF319</f>
        <v>0.02</v>
      </c>
      <c r="AH319" s="239">
        <f t="shared" ref="AH319:AH333" si="871">AG319</f>
        <v>0.02</v>
      </c>
      <c r="AI319" s="239">
        <f t="shared" ref="AI319:AI333" si="872">AH319</f>
        <v>0.02</v>
      </c>
      <c r="AJ319" s="239">
        <f t="shared" ref="AJ319:AJ333" si="873">AI319</f>
        <v>0.02</v>
      </c>
      <c r="AK319" s="239">
        <f t="shared" ref="AK319:AK333" si="874">AJ319</f>
        <v>0.02</v>
      </c>
      <c r="AL319" s="239">
        <f t="shared" ref="AL319:AL333" si="875">AK319</f>
        <v>0.02</v>
      </c>
      <c r="AM319" s="239">
        <f t="shared" ref="AM319:AM333" si="876">AL319</f>
        <v>0.02</v>
      </c>
      <c r="AN319" s="239">
        <f t="shared" ref="AN319:AN333" si="877">AM319</f>
        <v>0.02</v>
      </c>
      <c r="AO319" s="239">
        <f t="shared" ref="AO319:AO333" si="878">AN319</f>
        <v>0.02</v>
      </c>
      <c r="AP319" s="239">
        <f t="shared" ref="AP319:AP333" si="879">AO319</f>
        <v>0.02</v>
      </c>
      <c r="AQ319" s="239">
        <f t="shared" ref="AQ319:AQ333" si="880">AP319</f>
        <v>0.02</v>
      </c>
      <c r="AR319" s="239">
        <f t="shared" ref="AR319:AR333" si="881">AQ319</f>
        <v>0.02</v>
      </c>
      <c r="AS319" s="239">
        <f t="shared" ref="AS319:AS333" si="882">AR319</f>
        <v>0.02</v>
      </c>
      <c r="AT319" s="239">
        <f t="shared" ref="AT319:AT333" si="883">AS319</f>
        <v>0.02</v>
      </c>
      <c r="AU319" s="239">
        <f t="shared" ref="AU319:AU333" si="884">AT319</f>
        <v>0.02</v>
      </c>
      <c r="AV319" s="239">
        <f t="shared" ref="AV319:AV333" si="885">AU319</f>
        <v>0.02</v>
      </c>
      <c r="AW319" s="239">
        <f t="shared" ref="AW319:AW333" si="886">AV319</f>
        <v>0.02</v>
      </c>
      <c r="AX319" s="239">
        <f t="shared" ref="AX319:AX333" si="887">AW319</f>
        <v>0.02</v>
      </c>
    </row>
    <row r="320" spans="1:50" x14ac:dyDescent="0.25">
      <c r="A320" s="44" t="str">
        <f t="shared" si="847"/>
        <v>EF_N2O_storage_solid_Non-dairy cattle</v>
      </c>
      <c r="B320" s="202" t="s">
        <v>49</v>
      </c>
      <c r="C320" s="202" t="s">
        <v>218</v>
      </c>
      <c r="D320" s="202" t="s">
        <v>350</v>
      </c>
      <c r="E320" s="202" t="s">
        <v>77</v>
      </c>
      <c r="F320" s="202" t="s">
        <v>366</v>
      </c>
      <c r="G320" s="202"/>
      <c r="H320" s="202" t="s">
        <v>687</v>
      </c>
      <c r="I320" s="176"/>
      <c r="J320" s="239">
        <v>0.02</v>
      </c>
      <c r="K320" s="239">
        <f t="shared" si="848"/>
        <v>0.02</v>
      </c>
      <c r="L320" s="239">
        <f t="shared" si="849"/>
        <v>0.02</v>
      </c>
      <c r="M320" s="239">
        <f t="shared" si="850"/>
        <v>0.02</v>
      </c>
      <c r="N320" s="239">
        <f t="shared" si="851"/>
        <v>0.02</v>
      </c>
      <c r="O320" s="239">
        <f t="shared" si="852"/>
        <v>0.02</v>
      </c>
      <c r="P320" s="239">
        <f t="shared" si="853"/>
        <v>0.02</v>
      </c>
      <c r="Q320" s="239">
        <f t="shared" si="854"/>
        <v>0.02</v>
      </c>
      <c r="R320" s="239">
        <f t="shared" si="855"/>
        <v>0.02</v>
      </c>
      <c r="S320" s="239">
        <f t="shared" si="856"/>
        <v>0.02</v>
      </c>
      <c r="T320" s="239">
        <f t="shared" si="857"/>
        <v>0.02</v>
      </c>
      <c r="U320" s="239">
        <f t="shared" si="858"/>
        <v>0.02</v>
      </c>
      <c r="V320" s="239">
        <f t="shared" si="859"/>
        <v>0.02</v>
      </c>
      <c r="W320" s="239">
        <f t="shared" si="860"/>
        <v>0.02</v>
      </c>
      <c r="X320" s="239">
        <f t="shared" si="861"/>
        <v>0.02</v>
      </c>
      <c r="Y320" s="239">
        <f t="shared" si="862"/>
        <v>0.02</v>
      </c>
      <c r="Z320" s="239">
        <f t="shared" si="863"/>
        <v>0.02</v>
      </c>
      <c r="AA320" s="239">
        <f t="shared" si="864"/>
        <v>0.02</v>
      </c>
      <c r="AB320" s="239">
        <f t="shared" si="865"/>
        <v>0.02</v>
      </c>
      <c r="AC320" s="239">
        <f t="shared" si="866"/>
        <v>0.02</v>
      </c>
      <c r="AD320" s="239">
        <f t="shared" si="867"/>
        <v>0.02</v>
      </c>
      <c r="AE320" s="239">
        <f t="shared" si="868"/>
        <v>0.02</v>
      </c>
      <c r="AF320" s="239">
        <f t="shared" si="869"/>
        <v>0.02</v>
      </c>
      <c r="AG320" s="239">
        <f t="shared" si="870"/>
        <v>0.02</v>
      </c>
      <c r="AH320" s="239">
        <f t="shared" si="871"/>
        <v>0.02</v>
      </c>
      <c r="AI320" s="239">
        <f t="shared" si="872"/>
        <v>0.02</v>
      </c>
      <c r="AJ320" s="239">
        <f t="shared" si="873"/>
        <v>0.02</v>
      </c>
      <c r="AK320" s="239">
        <f t="shared" si="874"/>
        <v>0.02</v>
      </c>
      <c r="AL320" s="239">
        <f t="shared" si="875"/>
        <v>0.02</v>
      </c>
      <c r="AM320" s="239">
        <f t="shared" si="876"/>
        <v>0.02</v>
      </c>
      <c r="AN320" s="239">
        <f t="shared" si="877"/>
        <v>0.02</v>
      </c>
      <c r="AO320" s="239">
        <f t="shared" si="878"/>
        <v>0.02</v>
      </c>
      <c r="AP320" s="239">
        <f t="shared" si="879"/>
        <v>0.02</v>
      </c>
      <c r="AQ320" s="239">
        <f t="shared" si="880"/>
        <v>0.02</v>
      </c>
      <c r="AR320" s="239">
        <f t="shared" si="881"/>
        <v>0.02</v>
      </c>
      <c r="AS320" s="239">
        <f t="shared" si="882"/>
        <v>0.02</v>
      </c>
      <c r="AT320" s="239">
        <f t="shared" si="883"/>
        <v>0.02</v>
      </c>
      <c r="AU320" s="239">
        <f t="shared" si="884"/>
        <v>0.02</v>
      </c>
      <c r="AV320" s="239">
        <f t="shared" si="885"/>
        <v>0.02</v>
      </c>
      <c r="AW320" s="239">
        <f t="shared" si="886"/>
        <v>0.02</v>
      </c>
      <c r="AX320" s="239">
        <f t="shared" si="887"/>
        <v>0.02</v>
      </c>
    </row>
    <row r="321" spans="1:50" x14ac:dyDescent="0.25">
      <c r="A321" s="44" t="str">
        <f t="shared" si="847"/>
        <v>EF_N2O_storage_solid_Non-dairy cattle (calves)</v>
      </c>
      <c r="B321" s="202" t="s">
        <v>49</v>
      </c>
      <c r="C321" s="202" t="s">
        <v>218</v>
      </c>
      <c r="D321" s="202" t="s">
        <v>350</v>
      </c>
      <c r="E321" s="202" t="s">
        <v>78</v>
      </c>
      <c r="F321" s="202" t="s">
        <v>366</v>
      </c>
      <c r="G321" s="202"/>
      <c r="H321" s="202" t="s">
        <v>687</v>
      </c>
      <c r="I321" s="176"/>
      <c r="J321" s="239">
        <v>0.02</v>
      </c>
      <c r="K321" s="239">
        <f t="shared" si="848"/>
        <v>0.02</v>
      </c>
      <c r="L321" s="239">
        <f t="shared" si="849"/>
        <v>0.02</v>
      </c>
      <c r="M321" s="239">
        <f t="shared" si="850"/>
        <v>0.02</v>
      </c>
      <c r="N321" s="239">
        <f t="shared" si="851"/>
        <v>0.02</v>
      </c>
      <c r="O321" s="239">
        <f t="shared" si="852"/>
        <v>0.02</v>
      </c>
      <c r="P321" s="239">
        <f t="shared" si="853"/>
        <v>0.02</v>
      </c>
      <c r="Q321" s="239">
        <f t="shared" si="854"/>
        <v>0.02</v>
      </c>
      <c r="R321" s="239">
        <f t="shared" si="855"/>
        <v>0.02</v>
      </c>
      <c r="S321" s="239">
        <f t="shared" si="856"/>
        <v>0.02</v>
      </c>
      <c r="T321" s="239">
        <f t="shared" si="857"/>
        <v>0.02</v>
      </c>
      <c r="U321" s="239">
        <f t="shared" si="858"/>
        <v>0.02</v>
      </c>
      <c r="V321" s="239">
        <f t="shared" si="859"/>
        <v>0.02</v>
      </c>
      <c r="W321" s="239">
        <f t="shared" si="860"/>
        <v>0.02</v>
      </c>
      <c r="X321" s="239">
        <f t="shared" si="861"/>
        <v>0.02</v>
      </c>
      <c r="Y321" s="239">
        <f t="shared" si="862"/>
        <v>0.02</v>
      </c>
      <c r="Z321" s="239">
        <f t="shared" si="863"/>
        <v>0.02</v>
      </c>
      <c r="AA321" s="239">
        <f t="shared" si="864"/>
        <v>0.02</v>
      </c>
      <c r="AB321" s="239">
        <f t="shared" si="865"/>
        <v>0.02</v>
      </c>
      <c r="AC321" s="239">
        <f t="shared" si="866"/>
        <v>0.02</v>
      </c>
      <c r="AD321" s="239">
        <f t="shared" si="867"/>
        <v>0.02</v>
      </c>
      <c r="AE321" s="239">
        <f t="shared" si="868"/>
        <v>0.02</v>
      </c>
      <c r="AF321" s="239">
        <f t="shared" si="869"/>
        <v>0.02</v>
      </c>
      <c r="AG321" s="239">
        <f t="shared" si="870"/>
        <v>0.02</v>
      </c>
      <c r="AH321" s="239">
        <f t="shared" si="871"/>
        <v>0.02</v>
      </c>
      <c r="AI321" s="239">
        <f t="shared" si="872"/>
        <v>0.02</v>
      </c>
      <c r="AJ321" s="239">
        <f t="shared" si="873"/>
        <v>0.02</v>
      </c>
      <c r="AK321" s="239">
        <f t="shared" si="874"/>
        <v>0.02</v>
      </c>
      <c r="AL321" s="239">
        <f t="shared" si="875"/>
        <v>0.02</v>
      </c>
      <c r="AM321" s="239">
        <f t="shared" si="876"/>
        <v>0.02</v>
      </c>
      <c r="AN321" s="239">
        <f t="shared" si="877"/>
        <v>0.02</v>
      </c>
      <c r="AO321" s="239">
        <f t="shared" si="878"/>
        <v>0.02</v>
      </c>
      <c r="AP321" s="239">
        <f t="shared" si="879"/>
        <v>0.02</v>
      </c>
      <c r="AQ321" s="239">
        <f t="shared" si="880"/>
        <v>0.02</v>
      </c>
      <c r="AR321" s="239">
        <f t="shared" si="881"/>
        <v>0.02</v>
      </c>
      <c r="AS321" s="239">
        <f t="shared" si="882"/>
        <v>0.02</v>
      </c>
      <c r="AT321" s="239">
        <f t="shared" si="883"/>
        <v>0.02</v>
      </c>
      <c r="AU321" s="239">
        <f t="shared" si="884"/>
        <v>0.02</v>
      </c>
      <c r="AV321" s="239">
        <f t="shared" si="885"/>
        <v>0.02</v>
      </c>
      <c r="AW321" s="239">
        <f t="shared" si="886"/>
        <v>0.02</v>
      </c>
      <c r="AX321" s="239">
        <f t="shared" si="887"/>
        <v>0.02</v>
      </c>
    </row>
    <row r="322" spans="1:50" x14ac:dyDescent="0.25">
      <c r="A322" s="44" t="str">
        <f t="shared" si="847"/>
        <v>EF_N2O_storage_solid_Sheep</v>
      </c>
      <c r="B322" s="202" t="s">
        <v>49</v>
      </c>
      <c r="C322" s="202" t="s">
        <v>218</v>
      </c>
      <c r="D322" s="202" t="s">
        <v>350</v>
      </c>
      <c r="E322" s="202" t="s">
        <v>79</v>
      </c>
      <c r="F322" s="202" t="s">
        <v>366</v>
      </c>
      <c r="G322" s="202"/>
      <c r="H322" s="202" t="s">
        <v>687</v>
      </c>
      <c r="I322" s="176"/>
      <c r="J322" s="239">
        <v>0.02</v>
      </c>
      <c r="K322" s="239">
        <f t="shared" si="848"/>
        <v>0.02</v>
      </c>
      <c r="L322" s="239">
        <f t="shared" si="849"/>
        <v>0.02</v>
      </c>
      <c r="M322" s="239">
        <f t="shared" si="850"/>
        <v>0.02</v>
      </c>
      <c r="N322" s="239">
        <f t="shared" si="851"/>
        <v>0.02</v>
      </c>
      <c r="O322" s="239">
        <f t="shared" si="852"/>
        <v>0.02</v>
      </c>
      <c r="P322" s="239">
        <f t="shared" si="853"/>
        <v>0.02</v>
      </c>
      <c r="Q322" s="239">
        <f t="shared" si="854"/>
        <v>0.02</v>
      </c>
      <c r="R322" s="239">
        <f t="shared" si="855"/>
        <v>0.02</v>
      </c>
      <c r="S322" s="239">
        <f t="shared" si="856"/>
        <v>0.02</v>
      </c>
      <c r="T322" s="239">
        <f t="shared" si="857"/>
        <v>0.02</v>
      </c>
      <c r="U322" s="239">
        <f t="shared" si="858"/>
        <v>0.02</v>
      </c>
      <c r="V322" s="239">
        <f t="shared" si="859"/>
        <v>0.02</v>
      </c>
      <c r="W322" s="239">
        <f t="shared" si="860"/>
        <v>0.02</v>
      </c>
      <c r="X322" s="239">
        <f t="shared" si="861"/>
        <v>0.02</v>
      </c>
      <c r="Y322" s="239">
        <f t="shared" si="862"/>
        <v>0.02</v>
      </c>
      <c r="Z322" s="239">
        <f t="shared" si="863"/>
        <v>0.02</v>
      </c>
      <c r="AA322" s="239">
        <f t="shared" si="864"/>
        <v>0.02</v>
      </c>
      <c r="AB322" s="239">
        <f t="shared" si="865"/>
        <v>0.02</v>
      </c>
      <c r="AC322" s="239">
        <f t="shared" si="866"/>
        <v>0.02</v>
      </c>
      <c r="AD322" s="239">
        <f t="shared" si="867"/>
        <v>0.02</v>
      </c>
      <c r="AE322" s="239">
        <f t="shared" si="868"/>
        <v>0.02</v>
      </c>
      <c r="AF322" s="239">
        <f t="shared" si="869"/>
        <v>0.02</v>
      </c>
      <c r="AG322" s="239">
        <f t="shared" si="870"/>
        <v>0.02</v>
      </c>
      <c r="AH322" s="239">
        <f t="shared" si="871"/>
        <v>0.02</v>
      </c>
      <c r="AI322" s="239">
        <f t="shared" si="872"/>
        <v>0.02</v>
      </c>
      <c r="AJ322" s="239">
        <f t="shared" si="873"/>
        <v>0.02</v>
      </c>
      <c r="AK322" s="239">
        <f t="shared" si="874"/>
        <v>0.02</v>
      </c>
      <c r="AL322" s="239">
        <f t="shared" si="875"/>
        <v>0.02</v>
      </c>
      <c r="AM322" s="239">
        <f t="shared" si="876"/>
        <v>0.02</v>
      </c>
      <c r="AN322" s="239">
        <f t="shared" si="877"/>
        <v>0.02</v>
      </c>
      <c r="AO322" s="239">
        <f t="shared" si="878"/>
        <v>0.02</v>
      </c>
      <c r="AP322" s="239">
        <f t="shared" si="879"/>
        <v>0.02</v>
      </c>
      <c r="AQ322" s="239">
        <f t="shared" si="880"/>
        <v>0.02</v>
      </c>
      <c r="AR322" s="239">
        <f t="shared" si="881"/>
        <v>0.02</v>
      </c>
      <c r="AS322" s="239">
        <f t="shared" si="882"/>
        <v>0.02</v>
      </c>
      <c r="AT322" s="239">
        <f t="shared" si="883"/>
        <v>0.02</v>
      </c>
      <c r="AU322" s="239">
        <f t="shared" si="884"/>
        <v>0.02</v>
      </c>
      <c r="AV322" s="239">
        <f t="shared" si="885"/>
        <v>0.02</v>
      </c>
      <c r="AW322" s="239">
        <f t="shared" si="886"/>
        <v>0.02</v>
      </c>
      <c r="AX322" s="239">
        <f t="shared" si="887"/>
        <v>0.02</v>
      </c>
    </row>
    <row r="323" spans="1:50" x14ac:dyDescent="0.25">
      <c r="A323" s="44" t="str">
        <f t="shared" si="847"/>
        <v>EF_N2O_storage_solid_Swine (finishing pigs)</v>
      </c>
      <c r="B323" s="202" t="s">
        <v>49</v>
      </c>
      <c r="C323" s="202" t="s">
        <v>218</v>
      </c>
      <c r="D323" s="202" t="s">
        <v>350</v>
      </c>
      <c r="E323" s="202" t="s">
        <v>538</v>
      </c>
      <c r="F323" s="202" t="s">
        <v>366</v>
      </c>
      <c r="G323" s="202"/>
      <c r="H323" s="202" t="s">
        <v>687</v>
      </c>
      <c r="I323" s="176"/>
      <c r="J323" s="239">
        <v>0.01</v>
      </c>
      <c r="K323" s="239">
        <f t="shared" si="848"/>
        <v>0.01</v>
      </c>
      <c r="L323" s="239">
        <f t="shared" si="849"/>
        <v>0.01</v>
      </c>
      <c r="M323" s="239">
        <f t="shared" si="850"/>
        <v>0.01</v>
      </c>
      <c r="N323" s="239">
        <f t="shared" si="851"/>
        <v>0.01</v>
      </c>
      <c r="O323" s="239">
        <f t="shared" si="852"/>
        <v>0.01</v>
      </c>
      <c r="P323" s="239">
        <f t="shared" si="853"/>
        <v>0.01</v>
      </c>
      <c r="Q323" s="239">
        <f t="shared" si="854"/>
        <v>0.01</v>
      </c>
      <c r="R323" s="239">
        <f t="shared" si="855"/>
        <v>0.01</v>
      </c>
      <c r="S323" s="239">
        <f t="shared" si="856"/>
        <v>0.01</v>
      </c>
      <c r="T323" s="239">
        <f t="shared" si="857"/>
        <v>0.01</v>
      </c>
      <c r="U323" s="239">
        <f t="shared" si="858"/>
        <v>0.01</v>
      </c>
      <c r="V323" s="239">
        <f t="shared" si="859"/>
        <v>0.01</v>
      </c>
      <c r="W323" s="239">
        <f t="shared" si="860"/>
        <v>0.01</v>
      </c>
      <c r="X323" s="239">
        <f t="shared" si="861"/>
        <v>0.01</v>
      </c>
      <c r="Y323" s="239">
        <f t="shared" si="862"/>
        <v>0.01</v>
      </c>
      <c r="Z323" s="239">
        <f t="shared" si="863"/>
        <v>0.01</v>
      </c>
      <c r="AA323" s="239">
        <f t="shared" si="864"/>
        <v>0.01</v>
      </c>
      <c r="AB323" s="239">
        <f t="shared" si="865"/>
        <v>0.01</v>
      </c>
      <c r="AC323" s="239">
        <f t="shared" si="866"/>
        <v>0.01</v>
      </c>
      <c r="AD323" s="239">
        <f t="shared" si="867"/>
        <v>0.01</v>
      </c>
      <c r="AE323" s="239">
        <f t="shared" si="868"/>
        <v>0.01</v>
      </c>
      <c r="AF323" s="239">
        <f t="shared" si="869"/>
        <v>0.01</v>
      </c>
      <c r="AG323" s="239">
        <f t="shared" si="870"/>
        <v>0.01</v>
      </c>
      <c r="AH323" s="239">
        <f t="shared" si="871"/>
        <v>0.01</v>
      </c>
      <c r="AI323" s="239">
        <f t="shared" si="872"/>
        <v>0.01</v>
      </c>
      <c r="AJ323" s="239">
        <f t="shared" si="873"/>
        <v>0.01</v>
      </c>
      <c r="AK323" s="239">
        <f t="shared" si="874"/>
        <v>0.01</v>
      </c>
      <c r="AL323" s="239">
        <f t="shared" si="875"/>
        <v>0.01</v>
      </c>
      <c r="AM323" s="239">
        <f t="shared" si="876"/>
        <v>0.01</v>
      </c>
      <c r="AN323" s="239">
        <f t="shared" si="877"/>
        <v>0.01</v>
      </c>
      <c r="AO323" s="239">
        <f t="shared" si="878"/>
        <v>0.01</v>
      </c>
      <c r="AP323" s="239">
        <f t="shared" si="879"/>
        <v>0.01</v>
      </c>
      <c r="AQ323" s="239">
        <f t="shared" si="880"/>
        <v>0.01</v>
      </c>
      <c r="AR323" s="239">
        <f t="shared" si="881"/>
        <v>0.01</v>
      </c>
      <c r="AS323" s="239">
        <f t="shared" si="882"/>
        <v>0.01</v>
      </c>
      <c r="AT323" s="239">
        <f t="shared" si="883"/>
        <v>0.01</v>
      </c>
      <c r="AU323" s="239">
        <f t="shared" si="884"/>
        <v>0.01</v>
      </c>
      <c r="AV323" s="239">
        <f t="shared" si="885"/>
        <v>0.01</v>
      </c>
      <c r="AW323" s="239">
        <f t="shared" si="886"/>
        <v>0.01</v>
      </c>
      <c r="AX323" s="239">
        <f t="shared" si="887"/>
        <v>0.01</v>
      </c>
    </row>
    <row r="324" spans="1:50" x14ac:dyDescent="0.25">
      <c r="A324" s="44" t="str">
        <f t="shared" si="847"/>
        <v>EF_N2O_storage_solid_Swine (sows)</v>
      </c>
      <c r="B324" s="202" t="s">
        <v>49</v>
      </c>
      <c r="C324" s="202" t="s">
        <v>218</v>
      </c>
      <c r="D324" s="202" t="s">
        <v>350</v>
      </c>
      <c r="E324" s="202" t="s">
        <v>145</v>
      </c>
      <c r="F324" s="202" t="s">
        <v>366</v>
      </c>
      <c r="G324" s="202"/>
      <c r="H324" s="202" t="s">
        <v>687</v>
      </c>
      <c r="I324" s="176"/>
      <c r="J324" s="239">
        <v>0.01</v>
      </c>
      <c r="K324" s="239">
        <f t="shared" si="848"/>
        <v>0.01</v>
      </c>
      <c r="L324" s="239">
        <f t="shared" si="849"/>
        <v>0.01</v>
      </c>
      <c r="M324" s="239">
        <f t="shared" si="850"/>
        <v>0.01</v>
      </c>
      <c r="N324" s="239">
        <f t="shared" si="851"/>
        <v>0.01</v>
      </c>
      <c r="O324" s="239">
        <f t="shared" si="852"/>
        <v>0.01</v>
      </c>
      <c r="P324" s="239">
        <f t="shared" si="853"/>
        <v>0.01</v>
      </c>
      <c r="Q324" s="239">
        <f t="shared" si="854"/>
        <v>0.01</v>
      </c>
      <c r="R324" s="239">
        <f t="shared" si="855"/>
        <v>0.01</v>
      </c>
      <c r="S324" s="239">
        <f t="shared" si="856"/>
        <v>0.01</v>
      </c>
      <c r="T324" s="239">
        <f t="shared" si="857"/>
        <v>0.01</v>
      </c>
      <c r="U324" s="239">
        <f t="shared" si="858"/>
        <v>0.01</v>
      </c>
      <c r="V324" s="239">
        <f t="shared" si="859"/>
        <v>0.01</v>
      </c>
      <c r="W324" s="239">
        <f t="shared" si="860"/>
        <v>0.01</v>
      </c>
      <c r="X324" s="239">
        <f t="shared" si="861"/>
        <v>0.01</v>
      </c>
      <c r="Y324" s="239">
        <f t="shared" si="862"/>
        <v>0.01</v>
      </c>
      <c r="Z324" s="239">
        <f t="shared" si="863"/>
        <v>0.01</v>
      </c>
      <c r="AA324" s="239">
        <f t="shared" si="864"/>
        <v>0.01</v>
      </c>
      <c r="AB324" s="239">
        <f t="shared" si="865"/>
        <v>0.01</v>
      </c>
      <c r="AC324" s="239">
        <f t="shared" si="866"/>
        <v>0.01</v>
      </c>
      <c r="AD324" s="239">
        <f t="shared" si="867"/>
        <v>0.01</v>
      </c>
      <c r="AE324" s="239">
        <f t="shared" si="868"/>
        <v>0.01</v>
      </c>
      <c r="AF324" s="239">
        <f t="shared" si="869"/>
        <v>0.01</v>
      </c>
      <c r="AG324" s="239">
        <f t="shared" si="870"/>
        <v>0.01</v>
      </c>
      <c r="AH324" s="239">
        <f t="shared" si="871"/>
        <v>0.01</v>
      </c>
      <c r="AI324" s="239">
        <f t="shared" si="872"/>
        <v>0.01</v>
      </c>
      <c r="AJ324" s="239">
        <f t="shared" si="873"/>
        <v>0.01</v>
      </c>
      <c r="AK324" s="239">
        <f t="shared" si="874"/>
        <v>0.01</v>
      </c>
      <c r="AL324" s="239">
        <f t="shared" si="875"/>
        <v>0.01</v>
      </c>
      <c r="AM324" s="239">
        <f t="shared" si="876"/>
        <v>0.01</v>
      </c>
      <c r="AN324" s="239">
        <f t="shared" si="877"/>
        <v>0.01</v>
      </c>
      <c r="AO324" s="239">
        <f t="shared" si="878"/>
        <v>0.01</v>
      </c>
      <c r="AP324" s="239">
        <f t="shared" si="879"/>
        <v>0.01</v>
      </c>
      <c r="AQ324" s="239">
        <f t="shared" si="880"/>
        <v>0.01</v>
      </c>
      <c r="AR324" s="239">
        <f t="shared" si="881"/>
        <v>0.01</v>
      </c>
      <c r="AS324" s="239">
        <f t="shared" si="882"/>
        <v>0.01</v>
      </c>
      <c r="AT324" s="239">
        <f t="shared" si="883"/>
        <v>0.01</v>
      </c>
      <c r="AU324" s="239">
        <f t="shared" si="884"/>
        <v>0.01</v>
      </c>
      <c r="AV324" s="239">
        <f t="shared" si="885"/>
        <v>0.01</v>
      </c>
      <c r="AW324" s="239">
        <f t="shared" si="886"/>
        <v>0.01</v>
      </c>
      <c r="AX324" s="239">
        <f t="shared" si="887"/>
        <v>0.01</v>
      </c>
    </row>
    <row r="325" spans="1:50" x14ac:dyDescent="0.25">
      <c r="A325" s="44" t="str">
        <f t="shared" si="847"/>
        <v>EF_N2O_storage_solid_Buffalo</v>
      </c>
      <c r="B325" s="202" t="s">
        <v>49</v>
      </c>
      <c r="C325" s="202" t="s">
        <v>218</v>
      </c>
      <c r="D325" s="202" t="s">
        <v>350</v>
      </c>
      <c r="E325" s="202" t="s">
        <v>80</v>
      </c>
      <c r="F325" s="202" t="s">
        <v>366</v>
      </c>
      <c r="G325" s="202"/>
      <c r="H325" s="202" t="s">
        <v>687</v>
      </c>
      <c r="I325" s="176"/>
      <c r="J325" s="239">
        <v>0.02</v>
      </c>
      <c r="K325" s="239">
        <f t="shared" si="848"/>
        <v>0.02</v>
      </c>
      <c r="L325" s="239">
        <f t="shared" si="849"/>
        <v>0.02</v>
      </c>
      <c r="M325" s="239">
        <f t="shared" si="850"/>
        <v>0.02</v>
      </c>
      <c r="N325" s="239">
        <f t="shared" si="851"/>
        <v>0.02</v>
      </c>
      <c r="O325" s="239">
        <f t="shared" si="852"/>
        <v>0.02</v>
      </c>
      <c r="P325" s="239">
        <f t="shared" si="853"/>
        <v>0.02</v>
      </c>
      <c r="Q325" s="239">
        <f t="shared" si="854"/>
        <v>0.02</v>
      </c>
      <c r="R325" s="239">
        <f t="shared" si="855"/>
        <v>0.02</v>
      </c>
      <c r="S325" s="239">
        <f t="shared" si="856"/>
        <v>0.02</v>
      </c>
      <c r="T325" s="239">
        <f t="shared" si="857"/>
        <v>0.02</v>
      </c>
      <c r="U325" s="239">
        <f t="shared" si="858"/>
        <v>0.02</v>
      </c>
      <c r="V325" s="239">
        <f t="shared" si="859"/>
        <v>0.02</v>
      </c>
      <c r="W325" s="239">
        <f t="shared" si="860"/>
        <v>0.02</v>
      </c>
      <c r="X325" s="239">
        <f t="shared" si="861"/>
        <v>0.02</v>
      </c>
      <c r="Y325" s="239">
        <f t="shared" si="862"/>
        <v>0.02</v>
      </c>
      <c r="Z325" s="239">
        <f t="shared" si="863"/>
        <v>0.02</v>
      </c>
      <c r="AA325" s="239">
        <f t="shared" si="864"/>
        <v>0.02</v>
      </c>
      <c r="AB325" s="239">
        <f t="shared" si="865"/>
        <v>0.02</v>
      </c>
      <c r="AC325" s="239">
        <f t="shared" si="866"/>
        <v>0.02</v>
      </c>
      <c r="AD325" s="239">
        <f t="shared" si="867"/>
        <v>0.02</v>
      </c>
      <c r="AE325" s="239">
        <f t="shared" si="868"/>
        <v>0.02</v>
      </c>
      <c r="AF325" s="239">
        <f t="shared" si="869"/>
        <v>0.02</v>
      </c>
      <c r="AG325" s="239">
        <f t="shared" si="870"/>
        <v>0.02</v>
      </c>
      <c r="AH325" s="239">
        <f t="shared" si="871"/>
        <v>0.02</v>
      </c>
      <c r="AI325" s="239">
        <f t="shared" si="872"/>
        <v>0.02</v>
      </c>
      <c r="AJ325" s="239">
        <f t="shared" si="873"/>
        <v>0.02</v>
      </c>
      <c r="AK325" s="239">
        <f t="shared" si="874"/>
        <v>0.02</v>
      </c>
      <c r="AL325" s="239">
        <f t="shared" si="875"/>
        <v>0.02</v>
      </c>
      <c r="AM325" s="239">
        <f t="shared" si="876"/>
        <v>0.02</v>
      </c>
      <c r="AN325" s="239">
        <f t="shared" si="877"/>
        <v>0.02</v>
      </c>
      <c r="AO325" s="239">
        <f t="shared" si="878"/>
        <v>0.02</v>
      </c>
      <c r="AP325" s="239">
        <f t="shared" si="879"/>
        <v>0.02</v>
      </c>
      <c r="AQ325" s="239">
        <f t="shared" si="880"/>
        <v>0.02</v>
      </c>
      <c r="AR325" s="239">
        <f t="shared" si="881"/>
        <v>0.02</v>
      </c>
      <c r="AS325" s="239">
        <f t="shared" si="882"/>
        <v>0.02</v>
      </c>
      <c r="AT325" s="239">
        <f t="shared" si="883"/>
        <v>0.02</v>
      </c>
      <c r="AU325" s="239">
        <f t="shared" si="884"/>
        <v>0.02</v>
      </c>
      <c r="AV325" s="239">
        <f t="shared" si="885"/>
        <v>0.02</v>
      </c>
      <c r="AW325" s="239">
        <f t="shared" si="886"/>
        <v>0.02</v>
      </c>
      <c r="AX325" s="239">
        <f t="shared" si="887"/>
        <v>0.02</v>
      </c>
    </row>
    <row r="326" spans="1:50" x14ac:dyDescent="0.25">
      <c r="A326" s="44" t="str">
        <f t="shared" si="847"/>
        <v>EF_N2O_storage_solid_Goats</v>
      </c>
      <c r="B326" s="202" t="s">
        <v>49</v>
      </c>
      <c r="C326" s="202" t="s">
        <v>218</v>
      </c>
      <c r="D326" s="202" t="s">
        <v>350</v>
      </c>
      <c r="E326" s="202" t="s">
        <v>81</v>
      </c>
      <c r="F326" s="202" t="s">
        <v>366</v>
      </c>
      <c r="G326" s="202"/>
      <c r="H326" s="202" t="s">
        <v>687</v>
      </c>
      <c r="I326" s="176"/>
      <c r="J326" s="239">
        <v>0.02</v>
      </c>
      <c r="K326" s="239">
        <f t="shared" si="848"/>
        <v>0.02</v>
      </c>
      <c r="L326" s="239">
        <f t="shared" si="849"/>
        <v>0.02</v>
      </c>
      <c r="M326" s="239">
        <f t="shared" si="850"/>
        <v>0.02</v>
      </c>
      <c r="N326" s="239">
        <f t="shared" si="851"/>
        <v>0.02</v>
      </c>
      <c r="O326" s="239">
        <f t="shared" si="852"/>
        <v>0.02</v>
      </c>
      <c r="P326" s="239">
        <f t="shared" si="853"/>
        <v>0.02</v>
      </c>
      <c r="Q326" s="239">
        <f t="shared" si="854"/>
        <v>0.02</v>
      </c>
      <c r="R326" s="239">
        <f t="shared" si="855"/>
        <v>0.02</v>
      </c>
      <c r="S326" s="239">
        <f t="shared" si="856"/>
        <v>0.02</v>
      </c>
      <c r="T326" s="239">
        <f t="shared" si="857"/>
        <v>0.02</v>
      </c>
      <c r="U326" s="239">
        <f t="shared" si="858"/>
        <v>0.02</v>
      </c>
      <c r="V326" s="239">
        <f t="shared" si="859"/>
        <v>0.02</v>
      </c>
      <c r="W326" s="239">
        <f t="shared" si="860"/>
        <v>0.02</v>
      </c>
      <c r="X326" s="239">
        <f t="shared" si="861"/>
        <v>0.02</v>
      </c>
      <c r="Y326" s="239">
        <f t="shared" si="862"/>
        <v>0.02</v>
      </c>
      <c r="Z326" s="239">
        <f t="shared" si="863"/>
        <v>0.02</v>
      </c>
      <c r="AA326" s="239">
        <f t="shared" si="864"/>
        <v>0.02</v>
      </c>
      <c r="AB326" s="239">
        <f t="shared" si="865"/>
        <v>0.02</v>
      </c>
      <c r="AC326" s="239">
        <f t="shared" si="866"/>
        <v>0.02</v>
      </c>
      <c r="AD326" s="239">
        <f t="shared" si="867"/>
        <v>0.02</v>
      </c>
      <c r="AE326" s="239">
        <f t="shared" si="868"/>
        <v>0.02</v>
      </c>
      <c r="AF326" s="239">
        <f t="shared" si="869"/>
        <v>0.02</v>
      </c>
      <c r="AG326" s="239">
        <f t="shared" si="870"/>
        <v>0.02</v>
      </c>
      <c r="AH326" s="239">
        <f t="shared" si="871"/>
        <v>0.02</v>
      </c>
      <c r="AI326" s="239">
        <f t="shared" si="872"/>
        <v>0.02</v>
      </c>
      <c r="AJ326" s="239">
        <f t="shared" si="873"/>
        <v>0.02</v>
      </c>
      <c r="AK326" s="239">
        <f t="shared" si="874"/>
        <v>0.02</v>
      </c>
      <c r="AL326" s="239">
        <f t="shared" si="875"/>
        <v>0.02</v>
      </c>
      <c r="AM326" s="239">
        <f t="shared" si="876"/>
        <v>0.02</v>
      </c>
      <c r="AN326" s="239">
        <f t="shared" si="877"/>
        <v>0.02</v>
      </c>
      <c r="AO326" s="239">
        <f t="shared" si="878"/>
        <v>0.02</v>
      </c>
      <c r="AP326" s="239">
        <f t="shared" si="879"/>
        <v>0.02</v>
      </c>
      <c r="AQ326" s="239">
        <f t="shared" si="880"/>
        <v>0.02</v>
      </c>
      <c r="AR326" s="239">
        <f t="shared" si="881"/>
        <v>0.02</v>
      </c>
      <c r="AS326" s="239">
        <f t="shared" si="882"/>
        <v>0.02</v>
      </c>
      <c r="AT326" s="239">
        <f t="shared" si="883"/>
        <v>0.02</v>
      </c>
      <c r="AU326" s="239">
        <f t="shared" si="884"/>
        <v>0.02</v>
      </c>
      <c r="AV326" s="239">
        <f t="shared" si="885"/>
        <v>0.02</v>
      </c>
      <c r="AW326" s="239">
        <f t="shared" si="886"/>
        <v>0.02</v>
      </c>
      <c r="AX326" s="239">
        <f t="shared" si="887"/>
        <v>0.02</v>
      </c>
    </row>
    <row r="327" spans="1:50" x14ac:dyDescent="0.25">
      <c r="A327" s="44" t="str">
        <f t="shared" si="847"/>
        <v>EF_N2O_storage_solid_Horses</v>
      </c>
      <c r="B327" s="202" t="s">
        <v>49</v>
      </c>
      <c r="C327" s="202" t="s">
        <v>218</v>
      </c>
      <c r="D327" s="202" t="s">
        <v>350</v>
      </c>
      <c r="E327" s="202" t="s">
        <v>82</v>
      </c>
      <c r="F327" s="202" t="s">
        <v>366</v>
      </c>
      <c r="G327" s="202"/>
      <c r="H327" s="202" t="s">
        <v>687</v>
      </c>
      <c r="I327" s="176"/>
      <c r="J327" s="239">
        <v>0.02</v>
      </c>
      <c r="K327" s="239">
        <f t="shared" si="848"/>
        <v>0.02</v>
      </c>
      <c r="L327" s="239">
        <f t="shared" si="849"/>
        <v>0.02</v>
      </c>
      <c r="M327" s="239">
        <f t="shared" si="850"/>
        <v>0.02</v>
      </c>
      <c r="N327" s="239">
        <f t="shared" si="851"/>
        <v>0.02</v>
      </c>
      <c r="O327" s="239">
        <f t="shared" si="852"/>
        <v>0.02</v>
      </c>
      <c r="P327" s="239">
        <f t="shared" si="853"/>
        <v>0.02</v>
      </c>
      <c r="Q327" s="239">
        <f t="shared" si="854"/>
        <v>0.02</v>
      </c>
      <c r="R327" s="239">
        <f t="shared" si="855"/>
        <v>0.02</v>
      </c>
      <c r="S327" s="239">
        <f t="shared" si="856"/>
        <v>0.02</v>
      </c>
      <c r="T327" s="239">
        <f t="shared" si="857"/>
        <v>0.02</v>
      </c>
      <c r="U327" s="239">
        <f t="shared" si="858"/>
        <v>0.02</v>
      </c>
      <c r="V327" s="239">
        <f t="shared" si="859"/>
        <v>0.02</v>
      </c>
      <c r="W327" s="239">
        <f t="shared" si="860"/>
        <v>0.02</v>
      </c>
      <c r="X327" s="239">
        <f t="shared" si="861"/>
        <v>0.02</v>
      </c>
      <c r="Y327" s="239">
        <f t="shared" si="862"/>
        <v>0.02</v>
      </c>
      <c r="Z327" s="239">
        <f t="shared" si="863"/>
        <v>0.02</v>
      </c>
      <c r="AA327" s="239">
        <f t="shared" si="864"/>
        <v>0.02</v>
      </c>
      <c r="AB327" s="239">
        <f t="shared" si="865"/>
        <v>0.02</v>
      </c>
      <c r="AC327" s="239">
        <f t="shared" si="866"/>
        <v>0.02</v>
      </c>
      <c r="AD327" s="239">
        <f t="shared" si="867"/>
        <v>0.02</v>
      </c>
      <c r="AE327" s="239">
        <f t="shared" si="868"/>
        <v>0.02</v>
      </c>
      <c r="AF327" s="239">
        <f t="shared" si="869"/>
        <v>0.02</v>
      </c>
      <c r="AG327" s="239">
        <f t="shared" si="870"/>
        <v>0.02</v>
      </c>
      <c r="AH327" s="239">
        <f t="shared" si="871"/>
        <v>0.02</v>
      </c>
      <c r="AI327" s="239">
        <f t="shared" si="872"/>
        <v>0.02</v>
      </c>
      <c r="AJ327" s="239">
        <f t="shared" si="873"/>
        <v>0.02</v>
      </c>
      <c r="AK327" s="239">
        <f t="shared" si="874"/>
        <v>0.02</v>
      </c>
      <c r="AL327" s="239">
        <f t="shared" si="875"/>
        <v>0.02</v>
      </c>
      <c r="AM327" s="239">
        <f t="shared" si="876"/>
        <v>0.02</v>
      </c>
      <c r="AN327" s="239">
        <f t="shared" si="877"/>
        <v>0.02</v>
      </c>
      <c r="AO327" s="239">
        <f t="shared" si="878"/>
        <v>0.02</v>
      </c>
      <c r="AP327" s="239">
        <f t="shared" si="879"/>
        <v>0.02</v>
      </c>
      <c r="AQ327" s="239">
        <f t="shared" si="880"/>
        <v>0.02</v>
      </c>
      <c r="AR327" s="239">
        <f t="shared" si="881"/>
        <v>0.02</v>
      </c>
      <c r="AS327" s="239">
        <f t="shared" si="882"/>
        <v>0.02</v>
      </c>
      <c r="AT327" s="239">
        <f t="shared" si="883"/>
        <v>0.02</v>
      </c>
      <c r="AU327" s="239">
        <f t="shared" si="884"/>
        <v>0.02</v>
      </c>
      <c r="AV327" s="239">
        <f t="shared" si="885"/>
        <v>0.02</v>
      </c>
      <c r="AW327" s="239">
        <f t="shared" si="886"/>
        <v>0.02</v>
      </c>
      <c r="AX327" s="239">
        <f t="shared" si="887"/>
        <v>0.02</v>
      </c>
    </row>
    <row r="328" spans="1:50" x14ac:dyDescent="0.25">
      <c r="A328" s="44" t="str">
        <f t="shared" si="847"/>
        <v>EF_N2O_storage_solid_Mules and asses</v>
      </c>
      <c r="B328" s="202" t="s">
        <v>49</v>
      </c>
      <c r="C328" s="202" t="s">
        <v>218</v>
      </c>
      <c r="D328" s="202" t="s">
        <v>350</v>
      </c>
      <c r="E328" s="202" t="s">
        <v>83</v>
      </c>
      <c r="F328" s="202" t="s">
        <v>366</v>
      </c>
      <c r="G328" s="202"/>
      <c r="H328" s="202" t="s">
        <v>687</v>
      </c>
      <c r="I328" s="176"/>
      <c r="J328" s="239">
        <v>0.02</v>
      </c>
      <c r="K328" s="239">
        <f t="shared" si="848"/>
        <v>0.02</v>
      </c>
      <c r="L328" s="239">
        <f t="shared" si="849"/>
        <v>0.02</v>
      </c>
      <c r="M328" s="239">
        <f t="shared" si="850"/>
        <v>0.02</v>
      </c>
      <c r="N328" s="239">
        <f t="shared" si="851"/>
        <v>0.02</v>
      </c>
      <c r="O328" s="239">
        <f t="shared" si="852"/>
        <v>0.02</v>
      </c>
      <c r="P328" s="239">
        <f t="shared" si="853"/>
        <v>0.02</v>
      </c>
      <c r="Q328" s="239">
        <f t="shared" si="854"/>
        <v>0.02</v>
      </c>
      <c r="R328" s="239">
        <f t="shared" si="855"/>
        <v>0.02</v>
      </c>
      <c r="S328" s="239">
        <f t="shared" si="856"/>
        <v>0.02</v>
      </c>
      <c r="T328" s="239">
        <f t="shared" si="857"/>
        <v>0.02</v>
      </c>
      <c r="U328" s="239">
        <f t="shared" si="858"/>
        <v>0.02</v>
      </c>
      <c r="V328" s="239">
        <f t="shared" si="859"/>
        <v>0.02</v>
      </c>
      <c r="W328" s="239">
        <f t="shared" si="860"/>
        <v>0.02</v>
      </c>
      <c r="X328" s="239">
        <f t="shared" si="861"/>
        <v>0.02</v>
      </c>
      <c r="Y328" s="239">
        <f t="shared" si="862"/>
        <v>0.02</v>
      </c>
      <c r="Z328" s="239">
        <f t="shared" si="863"/>
        <v>0.02</v>
      </c>
      <c r="AA328" s="239">
        <f t="shared" si="864"/>
        <v>0.02</v>
      </c>
      <c r="AB328" s="239">
        <f t="shared" si="865"/>
        <v>0.02</v>
      </c>
      <c r="AC328" s="239">
        <f t="shared" si="866"/>
        <v>0.02</v>
      </c>
      <c r="AD328" s="239">
        <f t="shared" si="867"/>
        <v>0.02</v>
      </c>
      <c r="AE328" s="239">
        <f t="shared" si="868"/>
        <v>0.02</v>
      </c>
      <c r="AF328" s="239">
        <f t="shared" si="869"/>
        <v>0.02</v>
      </c>
      <c r="AG328" s="239">
        <f t="shared" si="870"/>
        <v>0.02</v>
      </c>
      <c r="AH328" s="239">
        <f t="shared" si="871"/>
        <v>0.02</v>
      </c>
      <c r="AI328" s="239">
        <f t="shared" si="872"/>
        <v>0.02</v>
      </c>
      <c r="AJ328" s="239">
        <f t="shared" si="873"/>
        <v>0.02</v>
      </c>
      <c r="AK328" s="239">
        <f t="shared" si="874"/>
        <v>0.02</v>
      </c>
      <c r="AL328" s="239">
        <f t="shared" si="875"/>
        <v>0.02</v>
      </c>
      <c r="AM328" s="239">
        <f t="shared" si="876"/>
        <v>0.02</v>
      </c>
      <c r="AN328" s="239">
        <f t="shared" si="877"/>
        <v>0.02</v>
      </c>
      <c r="AO328" s="239">
        <f t="shared" si="878"/>
        <v>0.02</v>
      </c>
      <c r="AP328" s="239">
        <f t="shared" si="879"/>
        <v>0.02</v>
      </c>
      <c r="AQ328" s="239">
        <f t="shared" si="880"/>
        <v>0.02</v>
      </c>
      <c r="AR328" s="239">
        <f t="shared" si="881"/>
        <v>0.02</v>
      </c>
      <c r="AS328" s="239">
        <f t="shared" si="882"/>
        <v>0.02</v>
      </c>
      <c r="AT328" s="239">
        <f t="shared" si="883"/>
        <v>0.02</v>
      </c>
      <c r="AU328" s="239">
        <f t="shared" si="884"/>
        <v>0.02</v>
      </c>
      <c r="AV328" s="239">
        <f t="shared" si="885"/>
        <v>0.02</v>
      </c>
      <c r="AW328" s="239">
        <f t="shared" si="886"/>
        <v>0.02</v>
      </c>
      <c r="AX328" s="239">
        <f t="shared" si="887"/>
        <v>0.02</v>
      </c>
    </row>
    <row r="329" spans="1:50" x14ac:dyDescent="0.25">
      <c r="A329" s="44" t="str">
        <f t="shared" si="847"/>
        <v>EF_N2O_storage_solid_Laying hens</v>
      </c>
      <c r="B329" s="202" t="s">
        <v>49</v>
      </c>
      <c r="C329" s="202" t="s">
        <v>218</v>
      </c>
      <c r="D329" s="202" t="s">
        <v>350</v>
      </c>
      <c r="E329" s="202" t="s">
        <v>85</v>
      </c>
      <c r="F329" s="202" t="s">
        <v>366</v>
      </c>
      <c r="G329" s="202"/>
      <c r="H329" s="202" t="s">
        <v>687</v>
      </c>
      <c r="I329" s="176"/>
      <c r="J329" s="238">
        <v>2E-3</v>
      </c>
      <c r="K329" s="238">
        <f t="shared" si="848"/>
        <v>2E-3</v>
      </c>
      <c r="L329" s="238">
        <f t="shared" si="849"/>
        <v>2E-3</v>
      </c>
      <c r="M329" s="238">
        <f t="shared" si="850"/>
        <v>2E-3</v>
      </c>
      <c r="N329" s="238">
        <f t="shared" si="851"/>
        <v>2E-3</v>
      </c>
      <c r="O329" s="238">
        <f t="shared" si="852"/>
        <v>2E-3</v>
      </c>
      <c r="P329" s="238">
        <f t="shared" si="853"/>
        <v>2E-3</v>
      </c>
      <c r="Q329" s="238">
        <f t="shared" si="854"/>
        <v>2E-3</v>
      </c>
      <c r="R329" s="238">
        <f t="shared" si="855"/>
        <v>2E-3</v>
      </c>
      <c r="S329" s="238">
        <f t="shared" si="856"/>
        <v>2E-3</v>
      </c>
      <c r="T329" s="238">
        <f t="shared" si="857"/>
        <v>2E-3</v>
      </c>
      <c r="U329" s="238">
        <f t="shared" si="858"/>
        <v>2E-3</v>
      </c>
      <c r="V329" s="238">
        <f t="shared" si="859"/>
        <v>2E-3</v>
      </c>
      <c r="W329" s="238">
        <f t="shared" si="860"/>
        <v>2E-3</v>
      </c>
      <c r="X329" s="238">
        <f t="shared" si="861"/>
        <v>2E-3</v>
      </c>
      <c r="Y329" s="238">
        <f t="shared" si="862"/>
        <v>2E-3</v>
      </c>
      <c r="Z329" s="238">
        <f t="shared" si="863"/>
        <v>2E-3</v>
      </c>
      <c r="AA329" s="238">
        <f t="shared" si="864"/>
        <v>2E-3</v>
      </c>
      <c r="AB329" s="238">
        <f t="shared" si="865"/>
        <v>2E-3</v>
      </c>
      <c r="AC329" s="238">
        <f t="shared" si="866"/>
        <v>2E-3</v>
      </c>
      <c r="AD329" s="238">
        <f t="shared" si="867"/>
        <v>2E-3</v>
      </c>
      <c r="AE329" s="238">
        <f t="shared" si="868"/>
        <v>2E-3</v>
      </c>
      <c r="AF329" s="238">
        <f t="shared" si="869"/>
        <v>2E-3</v>
      </c>
      <c r="AG329" s="238">
        <f t="shared" si="870"/>
        <v>2E-3</v>
      </c>
      <c r="AH329" s="238">
        <f t="shared" si="871"/>
        <v>2E-3</v>
      </c>
      <c r="AI329" s="238">
        <f t="shared" si="872"/>
        <v>2E-3</v>
      </c>
      <c r="AJ329" s="238">
        <f t="shared" si="873"/>
        <v>2E-3</v>
      </c>
      <c r="AK329" s="238">
        <f t="shared" si="874"/>
        <v>2E-3</v>
      </c>
      <c r="AL329" s="238">
        <f t="shared" si="875"/>
        <v>2E-3</v>
      </c>
      <c r="AM329" s="238">
        <f t="shared" si="876"/>
        <v>2E-3</v>
      </c>
      <c r="AN329" s="238">
        <f t="shared" si="877"/>
        <v>2E-3</v>
      </c>
      <c r="AO329" s="238">
        <f t="shared" si="878"/>
        <v>2E-3</v>
      </c>
      <c r="AP329" s="238">
        <f t="shared" si="879"/>
        <v>2E-3</v>
      </c>
      <c r="AQ329" s="238">
        <f t="shared" si="880"/>
        <v>2E-3</v>
      </c>
      <c r="AR329" s="238">
        <f t="shared" si="881"/>
        <v>2E-3</v>
      </c>
      <c r="AS329" s="238">
        <f t="shared" si="882"/>
        <v>2E-3</v>
      </c>
      <c r="AT329" s="238">
        <f t="shared" si="883"/>
        <v>2E-3</v>
      </c>
      <c r="AU329" s="238">
        <f t="shared" si="884"/>
        <v>2E-3</v>
      </c>
      <c r="AV329" s="238">
        <f t="shared" si="885"/>
        <v>2E-3</v>
      </c>
      <c r="AW329" s="238">
        <f t="shared" si="886"/>
        <v>2E-3</v>
      </c>
      <c r="AX329" s="238">
        <f t="shared" si="887"/>
        <v>2E-3</v>
      </c>
    </row>
    <row r="330" spans="1:50" x14ac:dyDescent="0.25">
      <c r="A330" s="44" t="str">
        <f t="shared" si="847"/>
        <v>EF_N2O_storage_solid_Broilers</v>
      </c>
      <c r="B330" s="202" t="s">
        <v>49</v>
      </c>
      <c r="C330" s="202" t="s">
        <v>218</v>
      </c>
      <c r="D330" s="202" t="s">
        <v>350</v>
      </c>
      <c r="E330" s="202" t="s">
        <v>84</v>
      </c>
      <c r="F330" s="202" t="s">
        <v>366</v>
      </c>
      <c r="G330" s="202"/>
      <c r="H330" s="202" t="s">
        <v>687</v>
      </c>
      <c r="I330" s="176"/>
      <c r="J330" s="238">
        <v>2E-3</v>
      </c>
      <c r="K330" s="238">
        <f t="shared" si="848"/>
        <v>2E-3</v>
      </c>
      <c r="L330" s="238">
        <f t="shared" si="849"/>
        <v>2E-3</v>
      </c>
      <c r="M330" s="238">
        <f t="shared" si="850"/>
        <v>2E-3</v>
      </c>
      <c r="N330" s="238">
        <f t="shared" si="851"/>
        <v>2E-3</v>
      </c>
      <c r="O330" s="238">
        <f t="shared" si="852"/>
        <v>2E-3</v>
      </c>
      <c r="P330" s="238">
        <f t="shared" si="853"/>
        <v>2E-3</v>
      </c>
      <c r="Q330" s="238">
        <f t="shared" si="854"/>
        <v>2E-3</v>
      </c>
      <c r="R330" s="238">
        <f t="shared" si="855"/>
        <v>2E-3</v>
      </c>
      <c r="S330" s="238">
        <f t="shared" si="856"/>
        <v>2E-3</v>
      </c>
      <c r="T330" s="238">
        <f t="shared" si="857"/>
        <v>2E-3</v>
      </c>
      <c r="U330" s="238">
        <f t="shared" si="858"/>
        <v>2E-3</v>
      </c>
      <c r="V330" s="238">
        <f t="shared" si="859"/>
        <v>2E-3</v>
      </c>
      <c r="W330" s="238">
        <f t="shared" si="860"/>
        <v>2E-3</v>
      </c>
      <c r="X330" s="238">
        <f t="shared" si="861"/>
        <v>2E-3</v>
      </c>
      <c r="Y330" s="238">
        <f t="shared" si="862"/>
        <v>2E-3</v>
      </c>
      <c r="Z330" s="238">
        <f t="shared" si="863"/>
        <v>2E-3</v>
      </c>
      <c r="AA330" s="238">
        <f t="shared" si="864"/>
        <v>2E-3</v>
      </c>
      <c r="AB330" s="238">
        <f t="shared" si="865"/>
        <v>2E-3</v>
      </c>
      <c r="AC330" s="238">
        <f t="shared" si="866"/>
        <v>2E-3</v>
      </c>
      <c r="AD330" s="238">
        <f t="shared" si="867"/>
        <v>2E-3</v>
      </c>
      <c r="AE330" s="238">
        <f t="shared" si="868"/>
        <v>2E-3</v>
      </c>
      <c r="AF330" s="238">
        <f t="shared" si="869"/>
        <v>2E-3</v>
      </c>
      <c r="AG330" s="238">
        <f t="shared" si="870"/>
        <v>2E-3</v>
      </c>
      <c r="AH330" s="238">
        <f t="shared" si="871"/>
        <v>2E-3</v>
      </c>
      <c r="AI330" s="238">
        <f t="shared" si="872"/>
        <v>2E-3</v>
      </c>
      <c r="AJ330" s="238">
        <f t="shared" si="873"/>
        <v>2E-3</v>
      </c>
      <c r="AK330" s="238">
        <f t="shared" si="874"/>
        <v>2E-3</v>
      </c>
      <c r="AL330" s="238">
        <f t="shared" si="875"/>
        <v>2E-3</v>
      </c>
      <c r="AM330" s="238">
        <f t="shared" si="876"/>
        <v>2E-3</v>
      </c>
      <c r="AN330" s="238">
        <f t="shared" si="877"/>
        <v>2E-3</v>
      </c>
      <c r="AO330" s="238">
        <f t="shared" si="878"/>
        <v>2E-3</v>
      </c>
      <c r="AP330" s="238">
        <f t="shared" si="879"/>
        <v>2E-3</v>
      </c>
      <c r="AQ330" s="238">
        <f t="shared" si="880"/>
        <v>2E-3</v>
      </c>
      <c r="AR330" s="238">
        <f t="shared" si="881"/>
        <v>2E-3</v>
      </c>
      <c r="AS330" s="238">
        <f t="shared" si="882"/>
        <v>2E-3</v>
      </c>
      <c r="AT330" s="238">
        <f t="shared" si="883"/>
        <v>2E-3</v>
      </c>
      <c r="AU330" s="238">
        <f t="shared" si="884"/>
        <v>2E-3</v>
      </c>
      <c r="AV330" s="238">
        <f t="shared" si="885"/>
        <v>2E-3</v>
      </c>
      <c r="AW330" s="238">
        <f t="shared" si="886"/>
        <v>2E-3</v>
      </c>
      <c r="AX330" s="238">
        <f t="shared" si="887"/>
        <v>2E-3</v>
      </c>
    </row>
    <row r="331" spans="1:50" x14ac:dyDescent="0.25">
      <c r="A331" s="44" t="str">
        <f t="shared" si="847"/>
        <v>EF_N2O_storage_solid_Turkeys</v>
      </c>
      <c r="B331" s="202" t="s">
        <v>49</v>
      </c>
      <c r="C331" s="202" t="s">
        <v>218</v>
      </c>
      <c r="D331" s="202" t="s">
        <v>350</v>
      </c>
      <c r="E331" s="202" t="s">
        <v>87</v>
      </c>
      <c r="F331" s="202" t="s">
        <v>366</v>
      </c>
      <c r="G331" s="202"/>
      <c r="H331" s="202" t="s">
        <v>687</v>
      </c>
      <c r="I331" s="176"/>
      <c r="J331" s="238">
        <v>2E-3</v>
      </c>
      <c r="K331" s="238">
        <f t="shared" si="848"/>
        <v>2E-3</v>
      </c>
      <c r="L331" s="238">
        <f t="shared" si="849"/>
        <v>2E-3</v>
      </c>
      <c r="M331" s="238">
        <f t="shared" si="850"/>
        <v>2E-3</v>
      </c>
      <c r="N331" s="238">
        <f t="shared" si="851"/>
        <v>2E-3</v>
      </c>
      <c r="O331" s="238">
        <f t="shared" si="852"/>
        <v>2E-3</v>
      </c>
      <c r="P331" s="238">
        <f t="shared" si="853"/>
        <v>2E-3</v>
      </c>
      <c r="Q331" s="238">
        <f t="shared" si="854"/>
        <v>2E-3</v>
      </c>
      <c r="R331" s="238">
        <f t="shared" si="855"/>
        <v>2E-3</v>
      </c>
      <c r="S331" s="238">
        <f t="shared" si="856"/>
        <v>2E-3</v>
      </c>
      <c r="T331" s="238">
        <f t="shared" si="857"/>
        <v>2E-3</v>
      </c>
      <c r="U331" s="238">
        <f t="shared" si="858"/>
        <v>2E-3</v>
      </c>
      <c r="V331" s="238">
        <f t="shared" si="859"/>
        <v>2E-3</v>
      </c>
      <c r="W331" s="238">
        <f t="shared" si="860"/>
        <v>2E-3</v>
      </c>
      <c r="X331" s="238">
        <f t="shared" si="861"/>
        <v>2E-3</v>
      </c>
      <c r="Y331" s="238">
        <f t="shared" si="862"/>
        <v>2E-3</v>
      </c>
      <c r="Z331" s="238">
        <f t="shared" si="863"/>
        <v>2E-3</v>
      </c>
      <c r="AA331" s="238">
        <f t="shared" si="864"/>
        <v>2E-3</v>
      </c>
      <c r="AB331" s="238">
        <f t="shared" si="865"/>
        <v>2E-3</v>
      </c>
      <c r="AC331" s="238">
        <f t="shared" si="866"/>
        <v>2E-3</v>
      </c>
      <c r="AD331" s="238">
        <f t="shared" si="867"/>
        <v>2E-3</v>
      </c>
      <c r="AE331" s="238">
        <f t="shared" si="868"/>
        <v>2E-3</v>
      </c>
      <c r="AF331" s="238">
        <f t="shared" si="869"/>
        <v>2E-3</v>
      </c>
      <c r="AG331" s="238">
        <f t="shared" si="870"/>
        <v>2E-3</v>
      </c>
      <c r="AH331" s="238">
        <f t="shared" si="871"/>
        <v>2E-3</v>
      </c>
      <c r="AI331" s="238">
        <f t="shared" si="872"/>
        <v>2E-3</v>
      </c>
      <c r="AJ331" s="238">
        <f t="shared" si="873"/>
        <v>2E-3</v>
      </c>
      <c r="AK331" s="238">
        <f t="shared" si="874"/>
        <v>2E-3</v>
      </c>
      <c r="AL331" s="238">
        <f t="shared" si="875"/>
        <v>2E-3</v>
      </c>
      <c r="AM331" s="238">
        <f t="shared" si="876"/>
        <v>2E-3</v>
      </c>
      <c r="AN331" s="238">
        <f t="shared" si="877"/>
        <v>2E-3</v>
      </c>
      <c r="AO331" s="238">
        <f t="shared" si="878"/>
        <v>2E-3</v>
      </c>
      <c r="AP331" s="238">
        <f t="shared" si="879"/>
        <v>2E-3</v>
      </c>
      <c r="AQ331" s="238">
        <f t="shared" si="880"/>
        <v>2E-3</v>
      </c>
      <c r="AR331" s="238">
        <f t="shared" si="881"/>
        <v>2E-3</v>
      </c>
      <c r="AS331" s="238">
        <f t="shared" si="882"/>
        <v>2E-3</v>
      </c>
      <c r="AT331" s="238">
        <f t="shared" si="883"/>
        <v>2E-3</v>
      </c>
      <c r="AU331" s="238">
        <f t="shared" si="884"/>
        <v>2E-3</v>
      </c>
      <c r="AV331" s="238">
        <f t="shared" si="885"/>
        <v>2E-3</v>
      </c>
      <c r="AW331" s="238">
        <f t="shared" si="886"/>
        <v>2E-3</v>
      </c>
      <c r="AX331" s="238">
        <f t="shared" si="887"/>
        <v>2E-3</v>
      </c>
    </row>
    <row r="332" spans="1:50" x14ac:dyDescent="0.25">
      <c r="A332" s="44" t="str">
        <f t="shared" si="847"/>
        <v>EF_N2O_storage_solid_Other poultry (ducks)</v>
      </c>
      <c r="B332" s="202" t="s">
        <v>49</v>
      </c>
      <c r="C332" s="202" t="s">
        <v>218</v>
      </c>
      <c r="D332" s="202" t="s">
        <v>350</v>
      </c>
      <c r="E332" s="202" t="s">
        <v>90</v>
      </c>
      <c r="F332" s="202" t="s">
        <v>366</v>
      </c>
      <c r="G332" s="202"/>
      <c r="H332" s="202" t="s">
        <v>687</v>
      </c>
      <c r="I332" s="176"/>
      <c r="J332" s="238">
        <v>2E-3</v>
      </c>
      <c r="K332" s="238">
        <f t="shared" si="848"/>
        <v>2E-3</v>
      </c>
      <c r="L332" s="238">
        <f t="shared" si="849"/>
        <v>2E-3</v>
      </c>
      <c r="M332" s="238">
        <f t="shared" si="850"/>
        <v>2E-3</v>
      </c>
      <c r="N332" s="238">
        <f t="shared" si="851"/>
        <v>2E-3</v>
      </c>
      <c r="O332" s="238">
        <f t="shared" si="852"/>
        <v>2E-3</v>
      </c>
      <c r="P332" s="238">
        <f t="shared" si="853"/>
        <v>2E-3</v>
      </c>
      <c r="Q332" s="238">
        <f t="shared" si="854"/>
        <v>2E-3</v>
      </c>
      <c r="R332" s="238">
        <f t="shared" si="855"/>
        <v>2E-3</v>
      </c>
      <c r="S332" s="238">
        <f t="shared" si="856"/>
        <v>2E-3</v>
      </c>
      <c r="T332" s="238">
        <f t="shared" si="857"/>
        <v>2E-3</v>
      </c>
      <c r="U332" s="238">
        <f t="shared" si="858"/>
        <v>2E-3</v>
      </c>
      <c r="V332" s="238">
        <f t="shared" si="859"/>
        <v>2E-3</v>
      </c>
      <c r="W332" s="238">
        <f t="shared" si="860"/>
        <v>2E-3</v>
      </c>
      <c r="X332" s="238">
        <f t="shared" si="861"/>
        <v>2E-3</v>
      </c>
      <c r="Y332" s="238">
        <f t="shared" si="862"/>
        <v>2E-3</v>
      </c>
      <c r="Z332" s="238">
        <f t="shared" si="863"/>
        <v>2E-3</v>
      </c>
      <c r="AA332" s="238">
        <f t="shared" si="864"/>
        <v>2E-3</v>
      </c>
      <c r="AB332" s="238">
        <f t="shared" si="865"/>
        <v>2E-3</v>
      </c>
      <c r="AC332" s="238">
        <f t="shared" si="866"/>
        <v>2E-3</v>
      </c>
      <c r="AD332" s="238">
        <f t="shared" si="867"/>
        <v>2E-3</v>
      </c>
      <c r="AE332" s="238">
        <f t="shared" si="868"/>
        <v>2E-3</v>
      </c>
      <c r="AF332" s="238">
        <f t="shared" si="869"/>
        <v>2E-3</v>
      </c>
      <c r="AG332" s="238">
        <f t="shared" si="870"/>
        <v>2E-3</v>
      </c>
      <c r="AH332" s="238">
        <f t="shared" si="871"/>
        <v>2E-3</v>
      </c>
      <c r="AI332" s="238">
        <f t="shared" si="872"/>
        <v>2E-3</v>
      </c>
      <c r="AJ332" s="238">
        <f t="shared" si="873"/>
        <v>2E-3</v>
      </c>
      <c r="AK332" s="238">
        <f t="shared" si="874"/>
        <v>2E-3</v>
      </c>
      <c r="AL332" s="238">
        <f t="shared" si="875"/>
        <v>2E-3</v>
      </c>
      <c r="AM332" s="238">
        <f t="shared" si="876"/>
        <v>2E-3</v>
      </c>
      <c r="AN332" s="238">
        <f t="shared" si="877"/>
        <v>2E-3</v>
      </c>
      <c r="AO332" s="238">
        <f t="shared" si="878"/>
        <v>2E-3</v>
      </c>
      <c r="AP332" s="238">
        <f t="shared" si="879"/>
        <v>2E-3</v>
      </c>
      <c r="AQ332" s="238">
        <f t="shared" si="880"/>
        <v>2E-3</v>
      </c>
      <c r="AR332" s="238">
        <f t="shared" si="881"/>
        <v>2E-3</v>
      </c>
      <c r="AS332" s="238">
        <f t="shared" si="882"/>
        <v>2E-3</v>
      </c>
      <c r="AT332" s="238">
        <f t="shared" si="883"/>
        <v>2E-3</v>
      </c>
      <c r="AU332" s="238">
        <f t="shared" si="884"/>
        <v>2E-3</v>
      </c>
      <c r="AV332" s="238">
        <f t="shared" si="885"/>
        <v>2E-3</v>
      </c>
      <c r="AW332" s="238">
        <f t="shared" si="886"/>
        <v>2E-3</v>
      </c>
      <c r="AX332" s="238">
        <f t="shared" si="887"/>
        <v>2E-3</v>
      </c>
    </row>
    <row r="333" spans="1:50" x14ac:dyDescent="0.25">
      <c r="A333" s="44" t="str">
        <f t="shared" si="847"/>
        <v>EF_N2O_storage_solid_Other poultry (geese)</v>
      </c>
      <c r="B333" s="202" t="s">
        <v>49</v>
      </c>
      <c r="C333" s="202" t="s">
        <v>218</v>
      </c>
      <c r="D333" s="202" t="s">
        <v>350</v>
      </c>
      <c r="E333" s="202" t="s">
        <v>88</v>
      </c>
      <c r="F333" s="202" t="s">
        <v>366</v>
      </c>
      <c r="G333" s="202"/>
      <c r="H333" s="202" t="s">
        <v>687</v>
      </c>
      <c r="I333" s="176"/>
      <c r="J333" s="238">
        <v>2E-3</v>
      </c>
      <c r="K333" s="238">
        <f t="shared" si="848"/>
        <v>2E-3</v>
      </c>
      <c r="L333" s="238">
        <f t="shared" si="849"/>
        <v>2E-3</v>
      </c>
      <c r="M333" s="238">
        <f t="shared" si="850"/>
        <v>2E-3</v>
      </c>
      <c r="N333" s="238">
        <f t="shared" si="851"/>
        <v>2E-3</v>
      </c>
      <c r="O333" s="238">
        <f t="shared" si="852"/>
        <v>2E-3</v>
      </c>
      <c r="P333" s="238">
        <f t="shared" si="853"/>
        <v>2E-3</v>
      </c>
      <c r="Q333" s="238">
        <f t="shared" si="854"/>
        <v>2E-3</v>
      </c>
      <c r="R333" s="238">
        <f t="shared" si="855"/>
        <v>2E-3</v>
      </c>
      <c r="S333" s="238">
        <f t="shared" si="856"/>
        <v>2E-3</v>
      </c>
      <c r="T333" s="238">
        <f t="shared" si="857"/>
        <v>2E-3</v>
      </c>
      <c r="U333" s="238">
        <f t="shared" si="858"/>
        <v>2E-3</v>
      </c>
      <c r="V333" s="238">
        <f t="shared" si="859"/>
        <v>2E-3</v>
      </c>
      <c r="W333" s="238">
        <f t="shared" si="860"/>
        <v>2E-3</v>
      </c>
      <c r="X333" s="238">
        <f t="shared" si="861"/>
        <v>2E-3</v>
      </c>
      <c r="Y333" s="238">
        <f t="shared" si="862"/>
        <v>2E-3</v>
      </c>
      <c r="Z333" s="238">
        <f t="shared" si="863"/>
        <v>2E-3</v>
      </c>
      <c r="AA333" s="238">
        <f t="shared" si="864"/>
        <v>2E-3</v>
      </c>
      <c r="AB333" s="238">
        <f t="shared" si="865"/>
        <v>2E-3</v>
      </c>
      <c r="AC333" s="238">
        <f t="shared" si="866"/>
        <v>2E-3</v>
      </c>
      <c r="AD333" s="238">
        <f t="shared" si="867"/>
        <v>2E-3</v>
      </c>
      <c r="AE333" s="238">
        <f t="shared" si="868"/>
        <v>2E-3</v>
      </c>
      <c r="AF333" s="238">
        <f t="shared" si="869"/>
        <v>2E-3</v>
      </c>
      <c r="AG333" s="238">
        <f t="shared" si="870"/>
        <v>2E-3</v>
      </c>
      <c r="AH333" s="238">
        <f t="shared" si="871"/>
        <v>2E-3</v>
      </c>
      <c r="AI333" s="238">
        <f t="shared" si="872"/>
        <v>2E-3</v>
      </c>
      <c r="AJ333" s="238">
        <f t="shared" si="873"/>
        <v>2E-3</v>
      </c>
      <c r="AK333" s="238">
        <f t="shared" si="874"/>
        <v>2E-3</v>
      </c>
      <c r="AL333" s="238">
        <f t="shared" si="875"/>
        <v>2E-3</v>
      </c>
      <c r="AM333" s="238">
        <f t="shared" si="876"/>
        <v>2E-3</v>
      </c>
      <c r="AN333" s="238">
        <f t="shared" si="877"/>
        <v>2E-3</v>
      </c>
      <c r="AO333" s="238">
        <f t="shared" si="878"/>
        <v>2E-3</v>
      </c>
      <c r="AP333" s="238">
        <f t="shared" si="879"/>
        <v>2E-3</v>
      </c>
      <c r="AQ333" s="238">
        <f t="shared" si="880"/>
        <v>2E-3</v>
      </c>
      <c r="AR333" s="238">
        <f t="shared" si="881"/>
        <v>2E-3</v>
      </c>
      <c r="AS333" s="238">
        <f t="shared" si="882"/>
        <v>2E-3</v>
      </c>
      <c r="AT333" s="238">
        <f t="shared" si="883"/>
        <v>2E-3</v>
      </c>
      <c r="AU333" s="238">
        <f t="shared" si="884"/>
        <v>2E-3</v>
      </c>
      <c r="AV333" s="238">
        <f t="shared" si="885"/>
        <v>2E-3</v>
      </c>
      <c r="AW333" s="238">
        <f t="shared" si="886"/>
        <v>2E-3</v>
      </c>
      <c r="AX333" s="238">
        <f t="shared" si="887"/>
        <v>2E-3</v>
      </c>
    </row>
    <row r="334" spans="1:50" x14ac:dyDescent="0.25">
      <c r="A334" s="44" t="str">
        <f t="shared" si="847"/>
        <v>EF_N2O_storage_solid_Other animals (fur animals)</v>
      </c>
      <c r="B334" s="202" t="s">
        <v>49</v>
      </c>
      <c r="C334" s="202" t="s">
        <v>218</v>
      </c>
      <c r="D334" s="202" t="s">
        <v>350</v>
      </c>
      <c r="E334" s="202" t="s">
        <v>108</v>
      </c>
      <c r="F334" s="202" t="s">
        <v>366</v>
      </c>
      <c r="G334" s="202"/>
      <c r="H334" s="2" t="s">
        <v>613</v>
      </c>
      <c r="I334" s="175"/>
      <c r="J334" s="343">
        <f>J319</f>
        <v>0.02</v>
      </c>
      <c r="K334" s="343">
        <f t="shared" ref="K334:AN334" si="888">K319</f>
        <v>0.02</v>
      </c>
      <c r="L334" s="343">
        <f t="shared" si="888"/>
        <v>0.02</v>
      </c>
      <c r="M334" s="343">
        <f t="shared" si="888"/>
        <v>0.02</v>
      </c>
      <c r="N334" s="343">
        <f t="shared" si="888"/>
        <v>0.02</v>
      </c>
      <c r="O334" s="343">
        <f t="shared" si="888"/>
        <v>0.02</v>
      </c>
      <c r="P334" s="343">
        <f t="shared" si="888"/>
        <v>0.02</v>
      </c>
      <c r="Q334" s="343">
        <f t="shared" si="888"/>
        <v>0.02</v>
      </c>
      <c r="R334" s="343">
        <f t="shared" si="888"/>
        <v>0.02</v>
      </c>
      <c r="S334" s="343">
        <f t="shared" si="888"/>
        <v>0.02</v>
      </c>
      <c r="T334" s="343">
        <f t="shared" si="888"/>
        <v>0.02</v>
      </c>
      <c r="U334" s="343">
        <f t="shared" si="888"/>
        <v>0.02</v>
      </c>
      <c r="V334" s="343">
        <f t="shared" si="888"/>
        <v>0.02</v>
      </c>
      <c r="W334" s="343">
        <f t="shared" si="888"/>
        <v>0.02</v>
      </c>
      <c r="X334" s="343">
        <f t="shared" si="888"/>
        <v>0.02</v>
      </c>
      <c r="Y334" s="343">
        <f t="shared" si="888"/>
        <v>0.02</v>
      </c>
      <c r="Z334" s="343">
        <f t="shared" si="888"/>
        <v>0.02</v>
      </c>
      <c r="AA334" s="343">
        <f t="shared" si="888"/>
        <v>0.02</v>
      </c>
      <c r="AB334" s="343">
        <f t="shared" si="888"/>
        <v>0.02</v>
      </c>
      <c r="AC334" s="343">
        <f t="shared" si="888"/>
        <v>0.02</v>
      </c>
      <c r="AD334" s="343">
        <f t="shared" si="888"/>
        <v>0.02</v>
      </c>
      <c r="AE334" s="343">
        <f t="shared" si="888"/>
        <v>0.02</v>
      </c>
      <c r="AF334" s="343">
        <f t="shared" si="888"/>
        <v>0.02</v>
      </c>
      <c r="AG334" s="343">
        <f t="shared" si="888"/>
        <v>0.02</v>
      </c>
      <c r="AH334" s="343">
        <f t="shared" si="888"/>
        <v>0.02</v>
      </c>
      <c r="AI334" s="343">
        <f t="shared" si="888"/>
        <v>0.02</v>
      </c>
      <c r="AJ334" s="343">
        <f t="shared" si="888"/>
        <v>0.02</v>
      </c>
      <c r="AK334" s="343">
        <f t="shared" si="888"/>
        <v>0.02</v>
      </c>
      <c r="AL334" s="343">
        <f t="shared" si="888"/>
        <v>0.02</v>
      </c>
      <c r="AM334" s="343">
        <f t="shared" si="888"/>
        <v>0.02</v>
      </c>
      <c r="AN334" s="343">
        <f t="shared" si="888"/>
        <v>0.02</v>
      </c>
      <c r="AO334" s="343">
        <f t="shared" ref="AO334:AX334" si="889">AO319</f>
        <v>0.02</v>
      </c>
      <c r="AP334" s="343">
        <f t="shared" si="889"/>
        <v>0.02</v>
      </c>
      <c r="AQ334" s="343">
        <f t="shared" si="889"/>
        <v>0.02</v>
      </c>
      <c r="AR334" s="343">
        <f t="shared" si="889"/>
        <v>0.02</v>
      </c>
      <c r="AS334" s="343">
        <f t="shared" si="889"/>
        <v>0.02</v>
      </c>
      <c r="AT334" s="343">
        <f t="shared" si="889"/>
        <v>0.02</v>
      </c>
      <c r="AU334" s="343">
        <f t="shared" si="889"/>
        <v>0.02</v>
      </c>
      <c r="AV334" s="343">
        <f t="shared" si="889"/>
        <v>0.02</v>
      </c>
      <c r="AW334" s="343">
        <f t="shared" si="889"/>
        <v>0.02</v>
      </c>
      <c r="AX334" s="343">
        <f t="shared" si="889"/>
        <v>0.02</v>
      </c>
    </row>
    <row r="335" spans="1:50" x14ac:dyDescent="0.25">
      <c r="A335" s="18" t="s">
        <v>194</v>
      </c>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row>
    <row r="336" spans="1:50" x14ac:dyDescent="0.25">
      <c r="A336" s="44" t="str">
        <f>C336</f>
        <v>fimm</v>
      </c>
      <c r="B336" s="2" t="s">
        <v>49</v>
      </c>
      <c r="C336" s="2" t="s">
        <v>179</v>
      </c>
      <c r="D336" s="2" t="s">
        <v>153</v>
      </c>
      <c r="E336" s="2"/>
      <c r="F336" s="2" t="s">
        <v>484</v>
      </c>
      <c r="G336" s="2"/>
      <c r="H336" s="2" t="s">
        <v>688</v>
      </c>
      <c r="I336" s="12" t="s">
        <v>181</v>
      </c>
      <c r="J336" s="61">
        <v>6.7000000000000002E-3</v>
      </c>
      <c r="K336" s="61">
        <f t="shared" ref="K336" si="890">J336</f>
        <v>6.7000000000000002E-3</v>
      </c>
      <c r="L336" s="61">
        <f t="shared" ref="L336" si="891">K336</f>
        <v>6.7000000000000002E-3</v>
      </c>
      <c r="M336" s="61">
        <f t="shared" ref="M336" si="892">L336</f>
        <v>6.7000000000000002E-3</v>
      </c>
      <c r="N336" s="61">
        <f t="shared" ref="N336" si="893">M336</f>
        <v>6.7000000000000002E-3</v>
      </c>
      <c r="O336" s="61">
        <f t="shared" ref="O336" si="894">N336</f>
        <v>6.7000000000000002E-3</v>
      </c>
      <c r="P336" s="61">
        <f t="shared" ref="P336" si="895">O336</f>
        <v>6.7000000000000002E-3</v>
      </c>
      <c r="Q336" s="61">
        <f t="shared" ref="Q336" si="896">P336</f>
        <v>6.7000000000000002E-3</v>
      </c>
      <c r="R336" s="61">
        <f t="shared" ref="R336" si="897">Q336</f>
        <v>6.7000000000000002E-3</v>
      </c>
      <c r="S336" s="61">
        <f t="shared" ref="S336" si="898">R336</f>
        <v>6.7000000000000002E-3</v>
      </c>
      <c r="T336" s="61">
        <f t="shared" ref="T336" si="899">S336</f>
        <v>6.7000000000000002E-3</v>
      </c>
      <c r="U336" s="61">
        <f t="shared" ref="U336" si="900">T336</f>
        <v>6.7000000000000002E-3</v>
      </c>
      <c r="V336" s="61">
        <f t="shared" ref="V336" si="901">U336</f>
        <v>6.7000000000000002E-3</v>
      </c>
      <c r="W336" s="61">
        <f t="shared" ref="W336" si="902">V336</f>
        <v>6.7000000000000002E-3</v>
      </c>
      <c r="X336" s="61">
        <f t="shared" ref="X336" si="903">W336</f>
        <v>6.7000000000000002E-3</v>
      </c>
      <c r="Y336" s="61">
        <f t="shared" ref="Y336" si="904">X336</f>
        <v>6.7000000000000002E-3</v>
      </c>
      <c r="Z336" s="61">
        <f t="shared" ref="Z336" si="905">Y336</f>
        <v>6.7000000000000002E-3</v>
      </c>
      <c r="AA336" s="61">
        <f t="shared" ref="AA336" si="906">Z336</f>
        <v>6.7000000000000002E-3</v>
      </c>
      <c r="AB336" s="61">
        <f t="shared" ref="AB336" si="907">AA336</f>
        <v>6.7000000000000002E-3</v>
      </c>
      <c r="AC336" s="61">
        <f t="shared" ref="AC336" si="908">AB336</f>
        <v>6.7000000000000002E-3</v>
      </c>
      <c r="AD336" s="61">
        <f t="shared" ref="AD336" si="909">AC336</f>
        <v>6.7000000000000002E-3</v>
      </c>
      <c r="AE336" s="61">
        <f t="shared" ref="AE336" si="910">AD336</f>
        <v>6.7000000000000002E-3</v>
      </c>
      <c r="AF336" s="61">
        <f t="shared" ref="AF336" si="911">AE336</f>
        <v>6.7000000000000002E-3</v>
      </c>
      <c r="AG336" s="61">
        <f t="shared" ref="AG336" si="912">AF336</f>
        <v>6.7000000000000002E-3</v>
      </c>
      <c r="AH336" s="61">
        <f t="shared" ref="AH336" si="913">AG336</f>
        <v>6.7000000000000002E-3</v>
      </c>
      <c r="AI336" s="61">
        <f t="shared" ref="AI336" si="914">AH336</f>
        <v>6.7000000000000002E-3</v>
      </c>
      <c r="AJ336" s="61">
        <f t="shared" ref="AJ336" si="915">AI336</f>
        <v>6.7000000000000002E-3</v>
      </c>
      <c r="AK336" s="61">
        <f t="shared" ref="AK336" si="916">AJ336</f>
        <v>6.7000000000000002E-3</v>
      </c>
      <c r="AL336" s="61">
        <f t="shared" ref="AL336" si="917">AK336</f>
        <v>6.7000000000000002E-3</v>
      </c>
      <c r="AM336" s="61">
        <f t="shared" ref="AM336" si="918">AL336</f>
        <v>6.7000000000000002E-3</v>
      </c>
      <c r="AN336" s="61">
        <f t="shared" ref="AN336" si="919">AM336</f>
        <v>6.7000000000000002E-3</v>
      </c>
      <c r="AO336" s="61">
        <f t="shared" ref="AO336:AO338" si="920">AN336</f>
        <v>6.7000000000000002E-3</v>
      </c>
      <c r="AP336" s="61">
        <f t="shared" ref="AP336:AP338" si="921">AO336</f>
        <v>6.7000000000000002E-3</v>
      </c>
      <c r="AQ336" s="61">
        <f t="shared" ref="AQ336:AQ338" si="922">AP336</f>
        <v>6.7000000000000002E-3</v>
      </c>
      <c r="AR336" s="61">
        <f t="shared" ref="AR336:AR338" si="923">AQ336</f>
        <v>6.7000000000000002E-3</v>
      </c>
      <c r="AS336" s="61">
        <f t="shared" ref="AS336:AS338" si="924">AR336</f>
        <v>6.7000000000000002E-3</v>
      </c>
      <c r="AT336" s="61">
        <f t="shared" ref="AT336:AT338" si="925">AS336</f>
        <v>6.7000000000000002E-3</v>
      </c>
      <c r="AU336" s="61">
        <f t="shared" ref="AU336:AU338" si="926">AT336</f>
        <v>6.7000000000000002E-3</v>
      </c>
      <c r="AV336" s="61">
        <f t="shared" ref="AV336:AV338" si="927">AU336</f>
        <v>6.7000000000000002E-3</v>
      </c>
      <c r="AW336" s="61">
        <f t="shared" ref="AW336:AW338" si="928">AV336</f>
        <v>6.7000000000000002E-3</v>
      </c>
      <c r="AX336" s="61">
        <f t="shared" ref="AX336:AX338" si="929">AW336</f>
        <v>6.7000000000000002E-3</v>
      </c>
    </row>
    <row r="337" spans="1:50" x14ac:dyDescent="0.25">
      <c r="A337" s="44" t="str">
        <f>C337</f>
        <v>fmin</v>
      </c>
      <c r="B337" s="2" t="s">
        <v>49</v>
      </c>
      <c r="C337" s="2" t="s">
        <v>195</v>
      </c>
      <c r="D337" s="2" t="s">
        <v>153</v>
      </c>
      <c r="E337" s="2"/>
      <c r="F337" s="2" t="s">
        <v>180</v>
      </c>
      <c r="G337" s="2"/>
      <c r="H337" s="2" t="s">
        <v>689</v>
      </c>
      <c r="I337" s="12" t="s">
        <v>181</v>
      </c>
      <c r="J337" s="380">
        <v>0.1</v>
      </c>
      <c r="K337" s="380">
        <f t="shared" ref="K337" si="930">J337</f>
        <v>0.1</v>
      </c>
      <c r="L337" s="380">
        <f t="shared" ref="L337" si="931">K337</f>
        <v>0.1</v>
      </c>
      <c r="M337" s="380">
        <f t="shared" ref="M337" si="932">L337</f>
        <v>0.1</v>
      </c>
      <c r="N337" s="380">
        <f t="shared" ref="N337" si="933">M337</f>
        <v>0.1</v>
      </c>
      <c r="O337" s="380">
        <f t="shared" ref="O337" si="934">N337</f>
        <v>0.1</v>
      </c>
      <c r="P337" s="380">
        <f t="shared" ref="P337" si="935">O337</f>
        <v>0.1</v>
      </c>
      <c r="Q337" s="380">
        <f t="shared" ref="Q337" si="936">P337</f>
        <v>0.1</v>
      </c>
      <c r="R337" s="380">
        <f t="shared" ref="R337" si="937">Q337</f>
        <v>0.1</v>
      </c>
      <c r="S337" s="380">
        <f t="shared" ref="S337" si="938">R337</f>
        <v>0.1</v>
      </c>
      <c r="T337" s="380">
        <f t="shared" ref="T337" si="939">S337</f>
        <v>0.1</v>
      </c>
      <c r="U337" s="380">
        <f t="shared" ref="U337" si="940">T337</f>
        <v>0.1</v>
      </c>
      <c r="V337" s="380">
        <f t="shared" ref="V337" si="941">U337</f>
        <v>0.1</v>
      </c>
      <c r="W337" s="380">
        <f t="shared" ref="W337" si="942">V337</f>
        <v>0.1</v>
      </c>
      <c r="X337" s="380">
        <f t="shared" ref="X337" si="943">W337</f>
        <v>0.1</v>
      </c>
      <c r="Y337" s="380">
        <f t="shared" ref="Y337" si="944">X337</f>
        <v>0.1</v>
      </c>
      <c r="Z337" s="380">
        <f t="shared" ref="Z337" si="945">Y337</f>
        <v>0.1</v>
      </c>
      <c r="AA337" s="380">
        <f t="shared" ref="AA337" si="946">Z337</f>
        <v>0.1</v>
      </c>
      <c r="AB337" s="380">
        <f t="shared" ref="AB337" si="947">AA337</f>
        <v>0.1</v>
      </c>
      <c r="AC337" s="380">
        <f t="shared" ref="AC337" si="948">AB337</f>
        <v>0.1</v>
      </c>
      <c r="AD337" s="380">
        <f t="shared" ref="AD337" si="949">AC337</f>
        <v>0.1</v>
      </c>
      <c r="AE337" s="380">
        <f t="shared" ref="AE337" si="950">AD337</f>
        <v>0.1</v>
      </c>
      <c r="AF337" s="380">
        <f t="shared" ref="AF337" si="951">AE337</f>
        <v>0.1</v>
      </c>
      <c r="AG337" s="380">
        <f t="shared" ref="AG337" si="952">AF337</f>
        <v>0.1</v>
      </c>
      <c r="AH337" s="380">
        <f t="shared" ref="AH337" si="953">AG337</f>
        <v>0.1</v>
      </c>
      <c r="AI337" s="380">
        <f t="shared" ref="AI337" si="954">AH337</f>
        <v>0.1</v>
      </c>
      <c r="AJ337" s="380">
        <f t="shared" ref="AJ337" si="955">AI337</f>
        <v>0.1</v>
      </c>
      <c r="AK337" s="380">
        <f t="shared" ref="AK337" si="956">AJ337</f>
        <v>0.1</v>
      </c>
      <c r="AL337" s="380">
        <f t="shared" ref="AL337" si="957">AK337</f>
        <v>0.1</v>
      </c>
      <c r="AM337" s="380">
        <f t="shared" ref="AM337" si="958">AL337</f>
        <v>0.1</v>
      </c>
      <c r="AN337" s="380">
        <f t="shared" ref="AN337" si="959">AM337</f>
        <v>0.1</v>
      </c>
      <c r="AO337" s="380">
        <f t="shared" si="920"/>
        <v>0.1</v>
      </c>
      <c r="AP337" s="380">
        <f t="shared" si="921"/>
        <v>0.1</v>
      </c>
      <c r="AQ337" s="380">
        <f t="shared" si="922"/>
        <v>0.1</v>
      </c>
      <c r="AR337" s="380">
        <f t="shared" si="923"/>
        <v>0.1</v>
      </c>
      <c r="AS337" s="380">
        <f t="shared" si="924"/>
        <v>0.1</v>
      </c>
      <c r="AT337" s="380">
        <f t="shared" si="925"/>
        <v>0.1</v>
      </c>
      <c r="AU337" s="380">
        <f t="shared" si="926"/>
        <v>0.1</v>
      </c>
      <c r="AV337" s="380">
        <f t="shared" si="927"/>
        <v>0.1</v>
      </c>
      <c r="AW337" s="380">
        <f t="shared" si="928"/>
        <v>0.1</v>
      </c>
      <c r="AX337" s="380">
        <f t="shared" si="929"/>
        <v>0.1</v>
      </c>
    </row>
    <row r="338" spans="1:50" x14ac:dyDescent="0.25">
      <c r="A338" s="44" t="str">
        <f>C338</f>
        <v>fmin_biogas</v>
      </c>
      <c r="B338" s="2" t="s">
        <v>49</v>
      </c>
      <c r="C338" s="2" t="s">
        <v>522</v>
      </c>
      <c r="D338" s="2" t="s">
        <v>153</v>
      </c>
      <c r="E338" s="2"/>
      <c r="F338" s="2" t="s">
        <v>180</v>
      </c>
      <c r="G338" s="2"/>
      <c r="H338" s="2" t="s">
        <v>690</v>
      </c>
      <c r="I338" s="12" t="s">
        <v>181</v>
      </c>
      <c r="J338" s="60">
        <v>0.32</v>
      </c>
      <c r="K338" s="60">
        <f t="shared" ref="K338" si="960">J338</f>
        <v>0.32</v>
      </c>
      <c r="L338" s="60">
        <f t="shared" ref="L338" si="961">K338</f>
        <v>0.32</v>
      </c>
      <c r="M338" s="60">
        <f t="shared" ref="M338" si="962">L338</f>
        <v>0.32</v>
      </c>
      <c r="N338" s="60">
        <f t="shared" ref="N338" si="963">M338</f>
        <v>0.32</v>
      </c>
      <c r="O338" s="60">
        <f t="shared" ref="O338" si="964">N338</f>
        <v>0.32</v>
      </c>
      <c r="P338" s="60">
        <f t="shared" ref="P338" si="965">O338</f>
        <v>0.32</v>
      </c>
      <c r="Q338" s="60">
        <f t="shared" ref="Q338" si="966">P338</f>
        <v>0.32</v>
      </c>
      <c r="R338" s="60">
        <f t="shared" ref="R338" si="967">Q338</f>
        <v>0.32</v>
      </c>
      <c r="S338" s="60">
        <f t="shared" ref="S338" si="968">R338</f>
        <v>0.32</v>
      </c>
      <c r="T338" s="60">
        <f t="shared" ref="T338" si="969">S338</f>
        <v>0.32</v>
      </c>
      <c r="U338" s="60">
        <f t="shared" ref="U338" si="970">T338</f>
        <v>0.32</v>
      </c>
      <c r="V338" s="60">
        <f t="shared" ref="V338" si="971">U338</f>
        <v>0.32</v>
      </c>
      <c r="W338" s="60">
        <f t="shared" ref="W338" si="972">V338</f>
        <v>0.32</v>
      </c>
      <c r="X338" s="60">
        <f t="shared" ref="X338" si="973">W338</f>
        <v>0.32</v>
      </c>
      <c r="Y338" s="60">
        <f t="shared" ref="Y338" si="974">X338</f>
        <v>0.32</v>
      </c>
      <c r="Z338" s="60">
        <f t="shared" ref="Z338" si="975">Y338</f>
        <v>0.32</v>
      </c>
      <c r="AA338" s="60">
        <f t="shared" ref="AA338" si="976">Z338</f>
        <v>0.32</v>
      </c>
      <c r="AB338" s="60">
        <f t="shared" ref="AB338" si="977">AA338</f>
        <v>0.32</v>
      </c>
      <c r="AC338" s="60">
        <f t="shared" ref="AC338" si="978">AB338</f>
        <v>0.32</v>
      </c>
      <c r="AD338" s="60">
        <f t="shared" ref="AD338" si="979">AC338</f>
        <v>0.32</v>
      </c>
      <c r="AE338" s="60">
        <f t="shared" ref="AE338" si="980">AD338</f>
        <v>0.32</v>
      </c>
      <c r="AF338" s="60">
        <f t="shared" ref="AF338" si="981">AE338</f>
        <v>0.32</v>
      </c>
      <c r="AG338" s="60">
        <f t="shared" ref="AG338" si="982">AF338</f>
        <v>0.32</v>
      </c>
      <c r="AH338" s="60">
        <f t="shared" ref="AH338" si="983">AG338</f>
        <v>0.32</v>
      </c>
      <c r="AI338" s="60">
        <f t="shared" ref="AI338" si="984">AH338</f>
        <v>0.32</v>
      </c>
      <c r="AJ338" s="60">
        <f t="shared" ref="AJ338" si="985">AI338</f>
        <v>0.32</v>
      </c>
      <c r="AK338" s="60">
        <f t="shared" ref="AK338" si="986">AJ338</f>
        <v>0.32</v>
      </c>
      <c r="AL338" s="60">
        <f t="shared" ref="AL338" si="987">AK338</f>
        <v>0.32</v>
      </c>
      <c r="AM338" s="60">
        <f t="shared" ref="AM338" si="988">AL338</f>
        <v>0.32</v>
      </c>
      <c r="AN338" s="60">
        <f t="shared" ref="AN338" si="989">AM338</f>
        <v>0.32</v>
      </c>
      <c r="AO338" s="60">
        <f t="shared" si="920"/>
        <v>0.32</v>
      </c>
      <c r="AP338" s="60">
        <f t="shared" si="921"/>
        <v>0.32</v>
      </c>
      <c r="AQ338" s="60">
        <f t="shared" si="922"/>
        <v>0.32</v>
      </c>
      <c r="AR338" s="60">
        <f t="shared" si="923"/>
        <v>0.32</v>
      </c>
      <c r="AS338" s="60">
        <f t="shared" si="924"/>
        <v>0.32</v>
      </c>
      <c r="AT338" s="60">
        <f t="shared" si="925"/>
        <v>0.32</v>
      </c>
      <c r="AU338" s="60">
        <f t="shared" si="926"/>
        <v>0.32</v>
      </c>
      <c r="AV338" s="60">
        <f t="shared" si="927"/>
        <v>0.32</v>
      </c>
      <c r="AW338" s="60">
        <f t="shared" si="928"/>
        <v>0.32</v>
      </c>
      <c r="AX338" s="60">
        <f t="shared" si="929"/>
        <v>0.32</v>
      </c>
    </row>
    <row r="339" spans="1:50" x14ac:dyDescent="0.25">
      <c r="A339" s="18" t="s">
        <v>291</v>
      </c>
      <c r="B339" s="18"/>
      <c r="C339" s="18"/>
      <c r="D339" s="18"/>
      <c r="E339" s="18"/>
      <c r="F339" s="18"/>
      <c r="G339" s="18"/>
      <c r="H339" s="142"/>
      <c r="I339" s="142"/>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row>
    <row r="340" spans="1:50" ht="18" x14ac:dyDescent="0.25">
      <c r="A340" s="44" t="str">
        <f>C340</f>
        <v>EFNH3 Pre-storage</v>
      </c>
      <c r="B340" s="2" t="s">
        <v>49</v>
      </c>
      <c r="C340" s="72" t="s">
        <v>535</v>
      </c>
      <c r="D340" s="2" t="s">
        <v>293</v>
      </c>
      <c r="E340" s="2"/>
      <c r="F340" s="2" t="s">
        <v>292</v>
      </c>
      <c r="G340" s="2"/>
      <c r="H340" s="2" t="s">
        <v>691</v>
      </c>
      <c r="I340" s="12" t="s">
        <v>294</v>
      </c>
      <c r="J340" s="61">
        <v>8.9999999999999998E-4</v>
      </c>
      <c r="K340" s="61">
        <f t="shared" ref="K340" si="990">J340</f>
        <v>8.9999999999999998E-4</v>
      </c>
      <c r="L340" s="61">
        <f t="shared" ref="L340" si="991">K340</f>
        <v>8.9999999999999998E-4</v>
      </c>
      <c r="M340" s="61">
        <f t="shared" ref="M340" si="992">L340</f>
        <v>8.9999999999999998E-4</v>
      </c>
      <c r="N340" s="61">
        <f t="shared" ref="N340" si="993">M340</f>
        <v>8.9999999999999998E-4</v>
      </c>
      <c r="O340" s="61">
        <f t="shared" ref="O340" si="994">N340</f>
        <v>8.9999999999999998E-4</v>
      </c>
      <c r="P340" s="61">
        <f t="shared" ref="P340" si="995">O340</f>
        <v>8.9999999999999998E-4</v>
      </c>
      <c r="Q340" s="61">
        <f t="shared" ref="Q340" si="996">P340</f>
        <v>8.9999999999999998E-4</v>
      </c>
      <c r="R340" s="61">
        <f t="shared" ref="R340" si="997">Q340</f>
        <v>8.9999999999999998E-4</v>
      </c>
      <c r="S340" s="61">
        <f t="shared" ref="S340" si="998">R340</f>
        <v>8.9999999999999998E-4</v>
      </c>
      <c r="T340" s="61">
        <f t="shared" ref="T340" si="999">S340</f>
        <v>8.9999999999999998E-4</v>
      </c>
      <c r="U340" s="61">
        <f t="shared" ref="U340" si="1000">T340</f>
        <v>8.9999999999999998E-4</v>
      </c>
      <c r="V340" s="61">
        <f t="shared" ref="V340" si="1001">U340</f>
        <v>8.9999999999999998E-4</v>
      </c>
      <c r="W340" s="61">
        <f t="shared" ref="W340" si="1002">V340</f>
        <v>8.9999999999999998E-4</v>
      </c>
      <c r="X340" s="61">
        <f t="shared" ref="X340" si="1003">W340</f>
        <v>8.9999999999999998E-4</v>
      </c>
      <c r="Y340" s="61">
        <f t="shared" ref="Y340" si="1004">X340</f>
        <v>8.9999999999999998E-4</v>
      </c>
      <c r="Z340" s="61">
        <f t="shared" ref="Z340" si="1005">Y340</f>
        <v>8.9999999999999998E-4</v>
      </c>
      <c r="AA340" s="61">
        <f t="shared" ref="AA340" si="1006">Z340</f>
        <v>8.9999999999999998E-4</v>
      </c>
      <c r="AB340" s="61">
        <f t="shared" ref="AB340" si="1007">AA340</f>
        <v>8.9999999999999998E-4</v>
      </c>
      <c r="AC340" s="61">
        <f t="shared" ref="AC340" si="1008">AB340</f>
        <v>8.9999999999999998E-4</v>
      </c>
      <c r="AD340" s="61">
        <f t="shared" ref="AD340" si="1009">AC340</f>
        <v>8.9999999999999998E-4</v>
      </c>
      <c r="AE340" s="61">
        <f t="shared" ref="AE340" si="1010">AD340</f>
        <v>8.9999999999999998E-4</v>
      </c>
      <c r="AF340" s="61">
        <f t="shared" ref="AF340" si="1011">AE340</f>
        <v>8.9999999999999998E-4</v>
      </c>
      <c r="AG340" s="61">
        <f t="shared" ref="AG340" si="1012">AF340</f>
        <v>8.9999999999999998E-4</v>
      </c>
      <c r="AH340" s="61">
        <f t="shared" ref="AH340" si="1013">AG340</f>
        <v>8.9999999999999998E-4</v>
      </c>
      <c r="AI340" s="61">
        <f t="shared" ref="AI340" si="1014">AH340</f>
        <v>8.9999999999999998E-4</v>
      </c>
      <c r="AJ340" s="61">
        <f t="shared" ref="AJ340" si="1015">AI340</f>
        <v>8.9999999999999998E-4</v>
      </c>
      <c r="AK340" s="61">
        <f t="shared" ref="AK340" si="1016">AJ340</f>
        <v>8.9999999999999998E-4</v>
      </c>
      <c r="AL340" s="61">
        <f t="shared" ref="AL340" si="1017">AK340</f>
        <v>8.9999999999999998E-4</v>
      </c>
      <c r="AM340" s="61">
        <f t="shared" ref="AM340" si="1018">AL340</f>
        <v>8.9999999999999998E-4</v>
      </c>
      <c r="AN340" s="61">
        <f t="shared" ref="AN340" si="1019">AM340</f>
        <v>8.9999999999999998E-4</v>
      </c>
      <c r="AO340" s="61">
        <f t="shared" ref="AO340:AO341" si="1020">AN340</f>
        <v>8.9999999999999998E-4</v>
      </c>
      <c r="AP340" s="61">
        <f t="shared" ref="AP340:AP341" si="1021">AO340</f>
        <v>8.9999999999999998E-4</v>
      </c>
      <c r="AQ340" s="61">
        <f t="shared" ref="AQ340:AQ341" si="1022">AP340</f>
        <v>8.9999999999999998E-4</v>
      </c>
      <c r="AR340" s="61">
        <f t="shared" ref="AR340:AR341" si="1023">AQ340</f>
        <v>8.9999999999999998E-4</v>
      </c>
      <c r="AS340" s="61">
        <f t="shared" ref="AS340:AS341" si="1024">AR340</f>
        <v>8.9999999999999998E-4</v>
      </c>
      <c r="AT340" s="61">
        <f t="shared" ref="AT340:AT341" si="1025">AS340</f>
        <v>8.9999999999999998E-4</v>
      </c>
      <c r="AU340" s="61">
        <f t="shared" ref="AU340:AU341" si="1026">AT340</f>
        <v>8.9999999999999998E-4</v>
      </c>
      <c r="AV340" s="61">
        <f t="shared" ref="AV340:AV341" si="1027">AU340</f>
        <v>8.9999999999999998E-4</v>
      </c>
      <c r="AW340" s="61">
        <f t="shared" ref="AW340:AW341" si="1028">AV340</f>
        <v>8.9999999999999998E-4</v>
      </c>
      <c r="AX340" s="61">
        <f t="shared" ref="AX340:AX341" si="1029">AW340</f>
        <v>8.9999999999999998E-4</v>
      </c>
    </row>
    <row r="341" spans="1:50" ht="18" x14ac:dyDescent="0.25">
      <c r="A341" s="44" t="str">
        <f>C341</f>
        <v>EFNH3 Storage of digestate</v>
      </c>
      <c r="B341" s="2" t="s">
        <v>49</v>
      </c>
      <c r="C341" s="72" t="s">
        <v>536</v>
      </c>
      <c r="D341" s="2" t="s">
        <v>293</v>
      </c>
      <c r="E341" s="2"/>
      <c r="F341" s="2" t="s">
        <v>292</v>
      </c>
      <c r="G341" s="2"/>
      <c r="H341" s="2" t="s">
        <v>692</v>
      </c>
      <c r="I341" s="12" t="s">
        <v>295</v>
      </c>
      <c r="J341" s="61">
        <v>2.6599999999999999E-2</v>
      </c>
      <c r="K341" s="61">
        <f t="shared" ref="K341" si="1030">J341</f>
        <v>2.6599999999999999E-2</v>
      </c>
      <c r="L341" s="61">
        <f t="shared" ref="L341" si="1031">K341</f>
        <v>2.6599999999999999E-2</v>
      </c>
      <c r="M341" s="61">
        <f t="shared" ref="M341" si="1032">L341</f>
        <v>2.6599999999999999E-2</v>
      </c>
      <c r="N341" s="61">
        <f t="shared" ref="N341" si="1033">M341</f>
        <v>2.6599999999999999E-2</v>
      </c>
      <c r="O341" s="61">
        <f t="shared" ref="O341" si="1034">N341</f>
        <v>2.6599999999999999E-2</v>
      </c>
      <c r="P341" s="61">
        <f t="shared" ref="P341" si="1035">O341</f>
        <v>2.6599999999999999E-2</v>
      </c>
      <c r="Q341" s="61">
        <f t="shared" ref="Q341" si="1036">P341</f>
        <v>2.6599999999999999E-2</v>
      </c>
      <c r="R341" s="61">
        <f t="shared" ref="R341" si="1037">Q341</f>
        <v>2.6599999999999999E-2</v>
      </c>
      <c r="S341" s="61">
        <f t="shared" ref="S341" si="1038">R341</f>
        <v>2.6599999999999999E-2</v>
      </c>
      <c r="T341" s="61">
        <f t="shared" ref="T341" si="1039">S341</f>
        <v>2.6599999999999999E-2</v>
      </c>
      <c r="U341" s="61">
        <f t="shared" ref="U341" si="1040">T341</f>
        <v>2.6599999999999999E-2</v>
      </c>
      <c r="V341" s="61">
        <f t="shared" ref="V341" si="1041">U341</f>
        <v>2.6599999999999999E-2</v>
      </c>
      <c r="W341" s="61">
        <f t="shared" ref="W341" si="1042">V341</f>
        <v>2.6599999999999999E-2</v>
      </c>
      <c r="X341" s="61">
        <f t="shared" ref="X341" si="1043">W341</f>
        <v>2.6599999999999999E-2</v>
      </c>
      <c r="Y341" s="61">
        <f t="shared" ref="Y341" si="1044">X341</f>
        <v>2.6599999999999999E-2</v>
      </c>
      <c r="Z341" s="61">
        <f t="shared" ref="Z341" si="1045">Y341</f>
        <v>2.6599999999999999E-2</v>
      </c>
      <c r="AA341" s="61">
        <f t="shared" ref="AA341" si="1046">Z341</f>
        <v>2.6599999999999999E-2</v>
      </c>
      <c r="AB341" s="61">
        <f t="shared" ref="AB341" si="1047">AA341</f>
        <v>2.6599999999999999E-2</v>
      </c>
      <c r="AC341" s="61">
        <f t="shared" ref="AC341" si="1048">AB341</f>
        <v>2.6599999999999999E-2</v>
      </c>
      <c r="AD341" s="61">
        <f t="shared" ref="AD341" si="1049">AC341</f>
        <v>2.6599999999999999E-2</v>
      </c>
      <c r="AE341" s="61">
        <f t="shared" ref="AE341" si="1050">AD341</f>
        <v>2.6599999999999999E-2</v>
      </c>
      <c r="AF341" s="61">
        <f t="shared" ref="AF341" si="1051">AE341</f>
        <v>2.6599999999999999E-2</v>
      </c>
      <c r="AG341" s="61">
        <f t="shared" ref="AG341" si="1052">AF341</f>
        <v>2.6599999999999999E-2</v>
      </c>
      <c r="AH341" s="61">
        <f t="shared" ref="AH341" si="1053">AG341</f>
        <v>2.6599999999999999E-2</v>
      </c>
      <c r="AI341" s="61">
        <f t="shared" ref="AI341" si="1054">AH341</f>
        <v>2.6599999999999999E-2</v>
      </c>
      <c r="AJ341" s="61">
        <f t="shared" ref="AJ341" si="1055">AI341</f>
        <v>2.6599999999999999E-2</v>
      </c>
      <c r="AK341" s="61">
        <f t="shared" ref="AK341" si="1056">AJ341</f>
        <v>2.6599999999999999E-2</v>
      </c>
      <c r="AL341" s="61">
        <f t="shared" ref="AL341" si="1057">AK341</f>
        <v>2.6599999999999999E-2</v>
      </c>
      <c r="AM341" s="61">
        <f t="shared" ref="AM341" si="1058">AL341</f>
        <v>2.6599999999999999E-2</v>
      </c>
      <c r="AN341" s="61">
        <f t="shared" ref="AN341" si="1059">AM341</f>
        <v>2.6599999999999999E-2</v>
      </c>
      <c r="AO341" s="61">
        <f t="shared" si="1020"/>
        <v>2.6599999999999999E-2</v>
      </c>
      <c r="AP341" s="61">
        <f t="shared" si="1021"/>
        <v>2.6599999999999999E-2</v>
      </c>
      <c r="AQ341" s="61">
        <f t="shared" si="1022"/>
        <v>2.6599999999999999E-2</v>
      </c>
      <c r="AR341" s="61">
        <f t="shared" si="1023"/>
        <v>2.6599999999999999E-2</v>
      </c>
      <c r="AS341" s="61">
        <f t="shared" si="1024"/>
        <v>2.6599999999999999E-2</v>
      </c>
      <c r="AT341" s="61">
        <f t="shared" si="1025"/>
        <v>2.6599999999999999E-2</v>
      </c>
      <c r="AU341" s="61">
        <f t="shared" si="1026"/>
        <v>2.6599999999999999E-2</v>
      </c>
      <c r="AV341" s="61">
        <f t="shared" si="1027"/>
        <v>2.6599999999999999E-2</v>
      </c>
      <c r="AW341" s="61">
        <f t="shared" si="1028"/>
        <v>2.6599999999999999E-2</v>
      </c>
      <c r="AX341" s="61">
        <f t="shared" si="1029"/>
        <v>2.6599999999999999E-2</v>
      </c>
    </row>
    <row r="342" spans="1:50" x14ac:dyDescent="0.25">
      <c r="A342" s="18" t="s">
        <v>334</v>
      </c>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row>
    <row r="343" spans="1:50" x14ac:dyDescent="0.25">
      <c r="A343" s="44" t="str">
        <f t="shared" ref="A343:A358" si="1060">C343&amp;"_"&amp;E343</f>
        <v>EF_N2O_Grazing_Dairy cattle</v>
      </c>
      <c r="B343" s="202" t="s">
        <v>129</v>
      </c>
      <c r="C343" s="202" t="s">
        <v>755</v>
      </c>
      <c r="D343" s="202" t="s">
        <v>350</v>
      </c>
      <c r="E343" s="202" t="s">
        <v>75</v>
      </c>
      <c r="F343" s="202" t="s">
        <v>131</v>
      </c>
      <c r="G343" s="202"/>
      <c r="H343" s="202" t="s">
        <v>756</v>
      </c>
      <c r="I343" s="176"/>
      <c r="J343" s="239">
        <v>0.02</v>
      </c>
      <c r="K343" s="239">
        <v>0.02</v>
      </c>
      <c r="L343" s="239">
        <v>0.02</v>
      </c>
      <c r="M343" s="239">
        <v>0.02</v>
      </c>
      <c r="N343" s="239">
        <v>0.02</v>
      </c>
      <c r="O343" s="239">
        <v>0.02</v>
      </c>
      <c r="P343" s="239">
        <v>0.02</v>
      </c>
      <c r="Q343" s="239">
        <v>0.02</v>
      </c>
      <c r="R343" s="239">
        <v>0.02</v>
      </c>
      <c r="S343" s="239">
        <v>0.02</v>
      </c>
      <c r="T343" s="239">
        <v>0.02</v>
      </c>
      <c r="U343" s="239">
        <v>0.02</v>
      </c>
      <c r="V343" s="239">
        <v>0.02</v>
      </c>
      <c r="W343" s="239">
        <v>0.02</v>
      </c>
      <c r="X343" s="239">
        <v>0.02</v>
      </c>
      <c r="Y343" s="239">
        <v>0.02</v>
      </c>
      <c r="Z343" s="239">
        <v>0.02</v>
      </c>
      <c r="AA343" s="239">
        <v>0.02</v>
      </c>
      <c r="AB343" s="239">
        <v>0.02</v>
      </c>
      <c r="AC343" s="239">
        <v>0.02</v>
      </c>
      <c r="AD343" s="239">
        <v>0.02</v>
      </c>
      <c r="AE343" s="239">
        <v>0.02</v>
      </c>
      <c r="AF343" s="239">
        <v>0.02</v>
      </c>
      <c r="AG343" s="239">
        <v>0.02</v>
      </c>
      <c r="AH343" s="239">
        <v>0.02</v>
      </c>
      <c r="AI343" s="239">
        <v>0.02</v>
      </c>
      <c r="AJ343" s="239">
        <v>0.02</v>
      </c>
      <c r="AK343" s="239">
        <v>0.02</v>
      </c>
      <c r="AL343" s="239">
        <v>0.02</v>
      </c>
      <c r="AM343" s="239">
        <v>0.02</v>
      </c>
      <c r="AN343" s="239">
        <v>0.02</v>
      </c>
      <c r="AO343" s="239">
        <v>0.02</v>
      </c>
      <c r="AP343" s="239">
        <v>0.02</v>
      </c>
      <c r="AQ343" s="239">
        <v>0.02</v>
      </c>
      <c r="AR343" s="239">
        <v>0.02</v>
      </c>
      <c r="AS343" s="239">
        <v>0.02</v>
      </c>
      <c r="AT343" s="239">
        <v>0.02</v>
      </c>
      <c r="AU343" s="239">
        <v>0.02</v>
      </c>
      <c r="AV343" s="239">
        <v>0.02</v>
      </c>
      <c r="AW343" s="239">
        <v>0.02</v>
      </c>
      <c r="AX343" s="239">
        <v>0.02</v>
      </c>
    </row>
    <row r="344" spans="1:50" x14ac:dyDescent="0.25">
      <c r="A344" s="44" t="str">
        <f t="shared" si="1060"/>
        <v>EF_N2O_Grazing_Non-dairy cattle</v>
      </c>
      <c r="B344" s="202" t="s">
        <v>129</v>
      </c>
      <c r="C344" s="202" t="s">
        <v>755</v>
      </c>
      <c r="D344" s="202" t="s">
        <v>350</v>
      </c>
      <c r="E344" s="202" t="s">
        <v>77</v>
      </c>
      <c r="F344" s="202" t="s">
        <v>131</v>
      </c>
      <c r="G344" s="202"/>
      <c r="H344" s="202" t="s">
        <v>756</v>
      </c>
      <c r="I344" s="176"/>
      <c r="J344" s="239">
        <v>0.02</v>
      </c>
      <c r="K344" s="239">
        <v>0.02</v>
      </c>
      <c r="L344" s="239">
        <v>0.02</v>
      </c>
      <c r="M344" s="239">
        <v>0.02</v>
      </c>
      <c r="N344" s="239">
        <v>0.02</v>
      </c>
      <c r="O344" s="239">
        <v>0.02</v>
      </c>
      <c r="P344" s="239">
        <v>0.02</v>
      </c>
      <c r="Q344" s="239">
        <v>0.02</v>
      </c>
      <c r="R344" s="239">
        <v>0.02</v>
      </c>
      <c r="S344" s="239">
        <v>0.02</v>
      </c>
      <c r="T344" s="239">
        <v>0.02</v>
      </c>
      <c r="U344" s="239">
        <v>0.02</v>
      </c>
      <c r="V344" s="239">
        <v>0.02</v>
      </c>
      <c r="W344" s="239">
        <v>0.02</v>
      </c>
      <c r="X344" s="239">
        <v>0.02</v>
      </c>
      <c r="Y344" s="239">
        <v>0.02</v>
      </c>
      <c r="Z344" s="239">
        <v>0.02</v>
      </c>
      <c r="AA344" s="239">
        <v>0.02</v>
      </c>
      <c r="AB344" s="239">
        <v>0.02</v>
      </c>
      <c r="AC344" s="239">
        <v>0.02</v>
      </c>
      <c r="AD344" s="239">
        <v>0.02</v>
      </c>
      <c r="AE344" s="239">
        <v>0.02</v>
      </c>
      <c r="AF344" s="239">
        <v>0.02</v>
      </c>
      <c r="AG344" s="239">
        <v>0.02</v>
      </c>
      <c r="AH344" s="239">
        <v>0.02</v>
      </c>
      <c r="AI344" s="239">
        <v>0.02</v>
      </c>
      <c r="AJ344" s="239">
        <v>0.02</v>
      </c>
      <c r="AK344" s="239">
        <v>0.02</v>
      </c>
      <c r="AL344" s="239">
        <v>0.02</v>
      </c>
      <c r="AM344" s="239">
        <v>0.02</v>
      </c>
      <c r="AN344" s="239">
        <v>0.02</v>
      </c>
      <c r="AO344" s="239">
        <v>0.02</v>
      </c>
      <c r="AP344" s="239">
        <v>0.02</v>
      </c>
      <c r="AQ344" s="239">
        <v>0.02</v>
      </c>
      <c r="AR344" s="239">
        <v>0.02</v>
      </c>
      <c r="AS344" s="239">
        <v>0.02</v>
      </c>
      <c r="AT344" s="239">
        <v>0.02</v>
      </c>
      <c r="AU344" s="239">
        <v>0.02</v>
      </c>
      <c r="AV344" s="239">
        <v>0.02</v>
      </c>
      <c r="AW344" s="239">
        <v>0.02</v>
      </c>
      <c r="AX344" s="239">
        <v>0.02</v>
      </c>
    </row>
    <row r="345" spans="1:50" x14ac:dyDescent="0.25">
      <c r="A345" s="44" t="str">
        <f t="shared" si="1060"/>
        <v>EF_N2O_Grazing_Non-dairy cattle (calves)</v>
      </c>
      <c r="B345" s="202" t="s">
        <v>129</v>
      </c>
      <c r="C345" s="202" t="s">
        <v>755</v>
      </c>
      <c r="D345" s="202" t="s">
        <v>350</v>
      </c>
      <c r="E345" s="202" t="s">
        <v>78</v>
      </c>
      <c r="F345" s="202" t="s">
        <v>131</v>
      </c>
      <c r="G345" s="202"/>
      <c r="H345" s="202" t="s">
        <v>756</v>
      </c>
      <c r="I345" s="176"/>
      <c r="J345" s="239">
        <v>0.02</v>
      </c>
      <c r="K345" s="239">
        <v>0.02</v>
      </c>
      <c r="L345" s="239">
        <v>0.02</v>
      </c>
      <c r="M345" s="239">
        <v>0.02</v>
      </c>
      <c r="N345" s="239">
        <v>0.02</v>
      </c>
      <c r="O345" s="239">
        <v>0.02</v>
      </c>
      <c r="P345" s="239">
        <v>0.02</v>
      </c>
      <c r="Q345" s="239">
        <v>0.02</v>
      </c>
      <c r="R345" s="239">
        <v>0.02</v>
      </c>
      <c r="S345" s="239">
        <v>0.02</v>
      </c>
      <c r="T345" s="239">
        <v>0.02</v>
      </c>
      <c r="U345" s="239">
        <v>0.02</v>
      </c>
      <c r="V345" s="239">
        <v>0.02</v>
      </c>
      <c r="W345" s="239">
        <v>0.02</v>
      </c>
      <c r="X345" s="239">
        <v>0.02</v>
      </c>
      <c r="Y345" s="239">
        <v>0.02</v>
      </c>
      <c r="Z345" s="239">
        <v>0.02</v>
      </c>
      <c r="AA345" s="239">
        <v>0.02</v>
      </c>
      <c r="AB345" s="239">
        <v>0.02</v>
      </c>
      <c r="AC345" s="239">
        <v>0.02</v>
      </c>
      <c r="AD345" s="239">
        <v>0.02</v>
      </c>
      <c r="AE345" s="239">
        <v>0.02</v>
      </c>
      <c r="AF345" s="239">
        <v>0.02</v>
      </c>
      <c r="AG345" s="239">
        <v>0.02</v>
      </c>
      <c r="AH345" s="239">
        <v>0.02</v>
      </c>
      <c r="AI345" s="239">
        <v>0.02</v>
      </c>
      <c r="AJ345" s="239">
        <v>0.02</v>
      </c>
      <c r="AK345" s="239">
        <v>0.02</v>
      </c>
      <c r="AL345" s="239">
        <v>0.02</v>
      </c>
      <c r="AM345" s="239">
        <v>0.02</v>
      </c>
      <c r="AN345" s="239">
        <v>0.02</v>
      </c>
      <c r="AO345" s="239">
        <v>0.02</v>
      </c>
      <c r="AP345" s="239">
        <v>0.02</v>
      </c>
      <c r="AQ345" s="239">
        <v>0.02</v>
      </c>
      <c r="AR345" s="239">
        <v>0.02</v>
      </c>
      <c r="AS345" s="239">
        <v>0.02</v>
      </c>
      <c r="AT345" s="239">
        <v>0.02</v>
      </c>
      <c r="AU345" s="239">
        <v>0.02</v>
      </c>
      <c r="AV345" s="239">
        <v>0.02</v>
      </c>
      <c r="AW345" s="239">
        <v>0.02</v>
      </c>
      <c r="AX345" s="239">
        <v>0.02</v>
      </c>
    </row>
    <row r="346" spans="1:50" x14ac:dyDescent="0.25">
      <c r="A346" s="44" t="str">
        <f t="shared" si="1060"/>
        <v>EF_N2O_Grazing_Sheep</v>
      </c>
      <c r="B346" s="202" t="s">
        <v>129</v>
      </c>
      <c r="C346" s="202" t="s">
        <v>755</v>
      </c>
      <c r="D346" s="202" t="s">
        <v>350</v>
      </c>
      <c r="E346" s="202" t="s">
        <v>79</v>
      </c>
      <c r="F346" s="202" t="s">
        <v>131</v>
      </c>
      <c r="G346" s="202"/>
      <c r="H346" s="202" t="s">
        <v>756</v>
      </c>
      <c r="I346" s="176"/>
      <c r="J346" s="239">
        <v>0.01</v>
      </c>
      <c r="K346" s="239">
        <v>0.01</v>
      </c>
      <c r="L346" s="239">
        <v>0.01</v>
      </c>
      <c r="M346" s="239">
        <v>0.01</v>
      </c>
      <c r="N346" s="239">
        <v>0.01</v>
      </c>
      <c r="O346" s="239">
        <v>0.01</v>
      </c>
      <c r="P346" s="239">
        <v>0.01</v>
      </c>
      <c r="Q346" s="239">
        <v>0.01</v>
      </c>
      <c r="R346" s="239">
        <v>0.01</v>
      </c>
      <c r="S346" s="239">
        <v>0.01</v>
      </c>
      <c r="T346" s="239">
        <v>0.01</v>
      </c>
      <c r="U346" s="239">
        <v>0.01</v>
      </c>
      <c r="V346" s="239">
        <v>0.01</v>
      </c>
      <c r="W346" s="239">
        <v>0.01</v>
      </c>
      <c r="X346" s="239">
        <v>0.01</v>
      </c>
      <c r="Y346" s="239">
        <v>0.01</v>
      </c>
      <c r="Z346" s="239">
        <v>0.01</v>
      </c>
      <c r="AA346" s="239">
        <v>0.01</v>
      </c>
      <c r="AB346" s="239">
        <v>0.01</v>
      </c>
      <c r="AC346" s="239">
        <v>0.01</v>
      </c>
      <c r="AD346" s="239">
        <v>0.01</v>
      </c>
      <c r="AE346" s="239">
        <v>0.01</v>
      </c>
      <c r="AF346" s="239">
        <v>0.01</v>
      </c>
      <c r="AG346" s="239">
        <v>0.01</v>
      </c>
      <c r="AH346" s="239">
        <v>0.01</v>
      </c>
      <c r="AI346" s="239">
        <v>0.01</v>
      </c>
      <c r="AJ346" s="239">
        <v>0.01</v>
      </c>
      <c r="AK346" s="239">
        <v>0.01</v>
      </c>
      <c r="AL346" s="239">
        <v>0.01</v>
      </c>
      <c r="AM346" s="239">
        <v>0.01</v>
      </c>
      <c r="AN346" s="239">
        <v>0.01</v>
      </c>
      <c r="AO346" s="239">
        <v>0.01</v>
      </c>
      <c r="AP346" s="239">
        <v>0.01</v>
      </c>
      <c r="AQ346" s="239">
        <v>0.01</v>
      </c>
      <c r="AR346" s="239">
        <v>0.01</v>
      </c>
      <c r="AS346" s="239">
        <v>0.01</v>
      </c>
      <c r="AT346" s="239">
        <v>0.01</v>
      </c>
      <c r="AU346" s="239">
        <v>0.01</v>
      </c>
      <c r="AV346" s="239">
        <v>0.01</v>
      </c>
      <c r="AW346" s="239">
        <v>0.01</v>
      </c>
      <c r="AX346" s="239">
        <v>0.01</v>
      </c>
    </row>
    <row r="347" spans="1:50" x14ac:dyDescent="0.25">
      <c r="A347" s="44" t="str">
        <f t="shared" si="1060"/>
        <v>EF_N2O_Grazing_Swine (finishing pigs)</v>
      </c>
      <c r="B347" s="202" t="s">
        <v>129</v>
      </c>
      <c r="C347" s="202" t="s">
        <v>755</v>
      </c>
      <c r="D347" s="202" t="s">
        <v>350</v>
      </c>
      <c r="E347" s="202" t="s">
        <v>538</v>
      </c>
      <c r="F347" s="202" t="s">
        <v>131</v>
      </c>
      <c r="G347" s="202"/>
      <c r="H347" s="202" t="s">
        <v>756</v>
      </c>
      <c r="I347" s="176"/>
      <c r="J347" s="239">
        <v>0.02</v>
      </c>
      <c r="K347" s="239">
        <v>0.02</v>
      </c>
      <c r="L347" s="239">
        <v>0.02</v>
      </c>
      <c r="M347" s="239">
        <v>0.02</v>
      </c>
      <c r="N347" s="239">
        <v>0.02</v>
      </c>
      <c r="O347" s="239">
        <v>0.02</v>
      </c>
      <c r="P347" s="239">
        <v>0.02</v>
      </c>
      <c r="Q347" s="239">
        <v>0.02</v>
      </c>
      <c r="R347" s="239">
        <v>0.02</v>
      </c>
      <c r="S347" s="239">
        <v>0.02</v>
      </c>
      <c r="T347" s="239">
        <v>0.02</v>
      </c>
      <c r="U347" s="239">
        <v>0.02</v>
      </c>
      <c r="V347" s="239">
        <v>0.02</v>
      </c>
      <c r="W347" s="239">
        <v>0.02</v>
      </c>
      <c r="X347" s="239">
        <v>0.02</v>
      </c>
      <c r="Y347" s="239">
        <v>0.02</v>
      </c>
      <c r="Z347" s="239">
        <v>0.02</v>
      </c>
      <c r="AA347" s="239">
        <v>0.02</v>
      </c>
      <c r="AB347" s="239">
        <v>0.02</v>
      </c>
      <c r="AC347" s="239">
        <v>0.02</v>
      </c>
      <c r="AD347" s="239">
        <v>0.02</v>
      </c>
      <c r="AE347" s="239">
        <v>0.02</v>
      </c>
      <c r="AF347" s="239">
        <v>0.02</v>
      </c>
      <c r="AG347" s="239">
        <v>0.02</v>
      </c>
      <c r="AH347" s="239">
        <v>0.02</v>
      </c>
      <c r="AI347" s="239">
        <v>0.02</v>
      </c>
      <c r="AJ347" s="239">
        <v>0.02</v>
      </c>
      <c r="AK347" s="239">
        <v>0.02</v>
      </c>
      <c r="AL347" s="239">
        <v>0.02</v>
      </c>
      <c r="AM347" s="239">
        <v>0.02</v>
      </c>
      <c r="AN347" s="239">
        <v>0.02</v>
      </c>
      <c r="AO347" s="239">
        <v>0.02</v>
      </c>
      <c r="AP347" s="239">
        <v>0.02</v>
      </c>
      <c r="AQ347" s="239">
        <v>0.02</v>
      </c>
      <c r="AR347" s="239">
        <v>0.02</v>
      </c>
      <c r="AS347" s="239">
        <v>0.02</v>
      </c>
      <c r="AT347" s="239">
        <v>0.02</v>
      </c>
      <c r="AU347" s="239">
        <v>0.02</v>
      </c>
      <c r="AV347" s="239">
        <v>0.02</v>
      </c>
      <c r="AW347" s="239">
        <v>0.02</v>
      </c>
      <c r="AX347" s="239">
        <v>0.02</v>
      </c>
    </row>
    <row r="348" spans="1:50" x14ac:dyDescent="0.25">
      <c r="A348" s="44" t="str">
        <f t="shared" si="1060"/>
        <v>EF_N2O_Grazing_Swine (sows)</v>
      </c>
      <c r="B348" s="202" t="s">
        <v>129</v>
      </c>
      <c r="C348" s="202" t="s">
        <v>755</v>
      </c>
      <c r="D348" s="202" t="s">
        <v>350</v>
      </c>
      <c r="E348" s="202" t="s">
        <v>145</v>
      </c>
      <c r="F348" s="202" t="s">
        <v>131</v>
      </c>
      <c r="G348" s="202"/>
      <c r="H348" s="202" t="s">
        <v>756</v>
      </c>
      <c r="I348" s="176"/>
      <c r="J348" s="239">
        <v>0.02</v>
      </c>
      <c r="K348" s="239">
        <v>0.02</v>
      </c>
      <c r="L348" s="239">
        <v>0.02</v>
      </c>
      <c r="M348" s="239">
        <v>0.02</v>
      </c>
      <c r="N348" s="239">
        <v>0.02</v>
      </c>
      <c r="O348" s="239">
        <v>0.02</v>
      </c>
      <c r="P348" s="239">
        <v>0.02</v>
      </c>
      <c r="Q348" s="239">
        <v>0.02</v>
      </c>
      <c r="R348" s="239">
        <v>0.02</v>
      </c>
      <c r="S348" s="239">
        <v>0.02</v>
      </c>
      <c r="T348" s="239">
        <v>0.02</v>
      </c>
      <c r="U348" s="239">
        <v>0.02</v>
      </c>
      <c r="V348" s="239">
        <v>0.02</v>
      </c>
      <c r="W348" s="239">
        <v>0.02</v>
      </c>
      <c r="X348" s="239">
        <v>0.02</v>
      </c>
      <c r="Y348" s="239">
        <v>0.02</v>
      </c>
      <c r="Z348" s="239">
        <v>0.02</v>
      </c>
      <c r="AA348" s="239">
        <v>0.02</v>
      </c>
      <c r="AB348" s="239">
        <v>0.02</v>
      </c>
      <c r="AC348" s="239">
        <v>0.02</v>
      </c>
      <c r="AD348" s="239">
        <v>0.02</v>
      </c>
      <c r="AE348" s="239">
        <v>0.02</v>
      </c>
      <c r="AF348" s="239">
        <v>0.02</v>
      </c>
      <c r="AG348" s="239">
        <v>0.02</v>
      </c>
      <c r="AH348" s="239">
        <v>0.02</v>
      </c>
      <c r="AI348" s="239">
        <v>0.02</v>
      </c>
      <c r="AJ348" s="239">
        <v>0.02</v>
      </c>
      <c r="AK348" s="239">
        <v>0.02</v>
      </c>
      <c r="AL348" s="239">
        <v>0.02</v>
      </c>
      <c r="AM348" s="239">
        <v>0.02</v>
      </c>
      <c r="AN348" s="239">
        <v>0.02</v>
      </c>
      <c r="AO348" s="239">
        <v>0.02</v>
      </c>
      <c r="AP348" s="239">
        <v>0.02</v>
      </c>
      <c r="AQ348" s="239">
        <v>0.02</v>
      </c>
      <c r="AR348" s="239">
        <v>0.02</v>
      </c>
      <c r="AS348" s="239">
        <v>0.02</v>
      </c>
      <c r="AT348" s="239">
        <v>0.02</v>
      </c>
      <c r="AU348" s="239">
        <v>0.02</v>
      </c>
      <c r="AV348" s="239">
        <v>0.02</v>
      </c>
      <c r="AW348" s="239">
        <v>0.02</v>
      </c>
      <c r="AX348" s="239">
        <v>0.02</v>
      </c>
    </row>
    <row r="349" spans="1:50" x14ac:dyDescent="0.25">
      <c r="A349" s="44" t="str">
        <f t="shared" si="1060"/>
        <v>EF_N2O_Grazing_Buffalo</v>
      </c>
      <c r="B349" s="202" t="s">
        <v>129</v>
      </c>
      <c r="C349" s="202" t="s">
        <v>755</v>
      </c>
      <c r="D349" s="202" t="s">
        <v>350</v>
      </c>
      <c r="E349" s="202" t="s">
        <v>80</v>
      </c>
      <c r="F349" s="202" t="s">
        <v>131</v>
      </c>
      <c r="G349" s="202"/>
      <c r="H349" s="202" t="s">
        <v>756</v>
      </c>
      <c r="I349" s="176"/>
      <c r="J349" s="239">
        <v>0.02</v>
      </c>
      <c r="K349" s="239">
        <v>0.02</v>
      </c>
      <c r="L349" s="239">
        <v>0.02</v>
      </c>
      <c r="M349" s="239">
        <v>0.02</v>
      </c>
      <c r="N349" s="239">
        <v>0.02</v>
      </c>
      <c r="O349" s="239">
        <v>0.02</v>
      </c>
      <c r="P349" s="239">
        <v>0.02</v>
      </c>
      <c r="Q349" s="239">
        <v>0.02</v>
      </c>
      <c r="R349" s="239">
        <v>0.02</v>
      </c>
      <c r="S349" s="239">
        <v>0.02</v>
      </c>
      <c r="T349" s="239">
        <v>0.02</v>
      </c>
      <c r="U349" s="239">
        <v>0.02</v>
      </c>
      <c r="V349" s="239">
        <v>0.02</v>
      </c>
      <c r="W349" s="239">
        <v>0.02</v>
      </c>
      <c r="X349" s="239">
        <v>0.02</v>
      </c>
      <c r="Y349" s="239">
        <v>0.02</v>
      </c>
      <c r="Z349" s="239">
        <v>0.02</v>
      </c>
      <c r="AA349" s="239">
        <v>0.02</v>
      </c>
      <c r="AB349" s="239">
        <v>0.02</v>
      </c>
      <c r="AC349" s="239">
        <v>0.02</v>
      </c>
      <c r="AD349" s="239">
        <v>0.02</v>
      </c>
      <c r="AE349" s="239">
        <v>0.02</v>
      </c>
      <c r="AF349" s="239">
        <v>0.02</v>
      </c>
      <c r="AG349" s="239">
        <v>0.02</v>
      </c>
      <c r="AH349" s="239">
        <v>0.02</v>
      </c>
      <c r="AI349" s="239">
        <v>0.02</v>
      </c>
      <c r="AJ349" s="239">
        <v>0.02</v>
      </c>
      <c r="AK349" s="239">
        <v>0.02</v>
      </c>
      <c r="AL349" s="239">
        <v>0.02</v>
      </c>
      <c r="AM349" s="239">
        <v>0.02</v>
      </c>
      <c r="AN349" s="239">
        <v>0.02</v>
      </c>
      <c r="AO349" s="239">
        <v>0.02</v>
      </c>
      <c r="AP349" s="239">
        <v>0.02</v>
      </c>
      <c r="AQ349" s="239">
        <v>0.02</v>
      </c>
      <c r="AR349" s="239">
        <v>0.02</v>
      </c>
      <c r="AS349" s="239">
        <v>0.02</v>
      </c>
      <c r="AT349" s="239">
        <v>0.02</v>
      </c>
      <c r="AU349" s="239">
        <v>0.02</v>
      </c>
      <c r="AV349" s="239">
        <v>0.02</v>
      </c>
      <c r="AW349" s="239">
        <v>0.02</v>
      </c>
      <c r="AX349" s="239">
        <v>0.02</v>
      </c>
    </row>
    <row r="350" spans="1:50" x14ac:dyDescent="0.25">
      <c r="A350" s="44" t="str">
        <f t="shared" si="1060"/>
        <v>EF_N2O_Grazing_Goats</v>
      </c>
      <c r="B350" s="202" t="s">
        <v>129</v>
      </c>
      <c r="C350" s="202" t="s">
        <v>755</v>
      </c>
      <c r="D350" s="202" t="s">
        <v>350</v>
      </c>
      <c r="E350" s="202" t="s">
        <v>81</v>
      </c>
      <c r="F350" s="202" t="s">
        <v>131</v>
      </c>
      <c r="G350" s="202"/>
      <c r="H350" s="202" t="s">
        <v>756</v>
      </c>
      <c r="I350" s="176"/>
      <c r="J350" s="239">
        <v>0.01</v>
      </c>
      <c r="K350" s="239">
        <v>0.01</v>
      </c>
      <c r="L350" s="239">
        <v>0.01</v>
      </c>
      <c r="M350" s="239">
        <v>0.01</v>
      </c>
      <c r="N350" s="239">
        <v>0.01</v>
      </c>
      <c r="O350" s="239">
        <v>0.01</v>
      </c>
      <c r="P350" s="239">
        <v>0.01</v>
      </c>
      <c r="Q350" s="239">
        <v>0.01</v>
      </c>
      <c r="R350" s="239">
        <v>0.01</v>
      </c>
      <c r="S350" s="239">
        <v>0.01</v>
      </c>
      <c r="T350" s="239">
        <v>0.01</v>
      </c>
      <c r="U350" s="239">
        <v>0.01</v>
      </c>
      <c r="V350" s="239">
        <v>0.01</v>
      </c>
      <c r="W350" s="239">
        <v>0.01</v>
      </c>
      <c r="X350" s="239">
        <v>0.01</v>
      </c>
      <c r="Y350" s="239">
        <v>0.01</v>
      </c>
      <c r="Z350" s="239">
        <v>0.01</v>
      </c>
      <c r="AA350" s="239">
        <v>0.01</v>
      </c>
      <c r="AB350" s="239">
        <v>0.01</v>
      </c>
      <c r="AC350" s="239">
        <v>0.01</v>
      </c>
      <c r="AD350" s="239">
        <v>0.01</v>
      </c>
      <c r="AE350" s="239">
        <v>0.01</v>
      </c>
      <c r="AF350" s="239">
        <v>0.01</v>
      </c>
      <c r="AG350" s="239">
        <v>0.01</v>
      </c>
      <c r="AH350" s="239">
        <v>0.01</v>
      </c>
      <c r="AI350" s="239">
        <v>0.01</v>
      </c>
      <c r="AJ350" s="239">
        <v>0.01</v>
      </c>
      <c r="AK350" s="239">
        <v>0.01</v>
      </c>
      <c r="AL350" s="239">
        <v>0.01</v>
      </c>
      <c r="AM350" s="239">
        <v>0.01</v>
      </c>
      <c r="AN350" s="239">
        <v>0.01</v>
      </c>
      <c r="AO350" s="239">
        <v>0.01</v>
      </c>
      <c r="AP350" s="239">
        <v>0.01</v>
      </c>
      <c r="AQ350" s="239">
        <v>0.01</v>
      </c>
      <c r="AR350" s="239">
        <v>0.01</v>
      </c>
      <c r="AS350" s="239">
        <v>0.01</v>
      </c>
      <c r="AT350" s="239">
        <v>0.01</v>
      </c>
      <c r="AU350" s="239">
        <v>0.01</v>
      </c>
      <c r="AV350" s="239">
        <v>0.01</v>
      </c>
      <c r="AW350" s="239">
        <v>0.01</v>
      </c>
      <c r="AX350" s="239">
        <v>0.01</v>
      </c>
    </row>
    <row r="351" spans="1:50" x14ac:dyDescent="0.25">
      <c r="A351" s="44" t="str">
        <f t="shared" si="1060"/>
        <v>EF_N2O_Grazing_Horses</v>
      </c>
      <c r="B351" s="202" t="s">
        <v>129</v>
      </c>
      <c r="C351" s="202" t="s">
        <v>755</v>
      </c>
      <c r="D351" s="202" t="s">
        <v>350</v>
      </c>
      <c r="E351" s="202" t="s">
        <v>82</v>
      </c>
      <c r="F351" s="202" t="s">
        <v>131</v>
      </c>
      <c r="G351" s="202"/>
      <c r="H351" s="202" t="s">
        <v>756</v>
      </c>
      <c r="I351" s="176"/>
      <c r="J351" s="239">
        <v>0.01</v>
      </c>
      <c r="K351" s="239">
        <v>0.01</v>
      </c>
      <c r="L351" s="239">
        <v>0.01</v>
      </c>
      <c r="M351" s="239">
        <v>0.01</v>
      </c>
      <c r="N351" s="239">
        <v>0.01</v>
      </c>
      <c r="O351" s="239">
        <v>0.01</v>
      </c>
      <c r="P351" s="239">
        <v>0.01</v>
      </c>
      <c r="Q351" s="239">
        <v>0.01</v>
      </c>
      <c r="R351" s="239">
        <v>0.01</v>
      </c>
      <c r="S351" s="239">
        <v>0.01</v>
      </c>
      <c r="T351" s="239">
        <v>0.01</v>
      </c>
      <c r="U351" s="239">
        <v>0.01</v>
      </c>
      <c r="V351" s="239">
        <v>0.01</v>
      </c>
      <c r="W351" s="239">
        <v>0.01</v>
      </c>
      <c r="X351" s="239">
        <v>0.01</v>
      </c>
      <c r="Y351" s="239">
        <v>0.01</v>
      </c>
      <c r="Z351" s="239">
        <v>0.01</v>
      </c>
      <c r="AA351" s="239">
        <v>0.01</v>
      </c>
      <c r="AB351" s="239">
        <v>0.01</v>
      </c>
      <c r="AC351" s="239">
        <v>0.01</v>
      </c>
      <c r="AD351" s="239">
        <v>0.01</v>
      </c>
      <c r="AE351" s="239">
        <v>0.01</v>
      </c>
      <c r="AF351" s="239">
        <v>0.01</v>
      </c>
      <c r="AG351" s="239">
        <v>0.01</v>
      </c>
      <c r="AH351" s="239">
        <v>0.01</v>
      </c>
      <c r="AI351" s="239">
        <v>0.01</v>
      </c>
      <c r="AJ351" s="239">
        <v>0.01</v>
      </c>
      <c r="AK351" s="239">
        <v>0.01</v>
      </c>
      <c r="AL351" s="239">
        <v>0.01</v>
      </c>
      <c r="AM351" s="239">
        <v>0.01</v>
      </c>
      <c r="AN351" s="239">
        <v>0.01</v>
      </c>
      <c r="AO351" s="239">
        <v>0.01</v>
      </c>
      <c r="AP351" s="239">
        <v>0.01</v>
      </c>
      <c r="AQ351" s="239">
        <v>0.01</v>
      </c>
      <c r="AR351" s="239">
        <v>0.01</v>
      </c>
      <c r="AS351" s="239">
        <v>0.01</v>
      </c>
      <c r="AT351" s="239">
        <v>0.01</v>
      </c>
      <c r="AU351" s="239">
        <v>0.01</v>
      </c>
      <c r="AV351" s="239">
        <v>0.01</v>
      </c>
      <c r="AW351" s="239">
        <v>0.01</v>
      </c>
      <c r="AX351" s="239">
        <v>0.01</v>
      </c>
    </row>
    <row r="352" spans="1:50" x14ac:dyDescent="0.25">
      <c r="A352" s="44" t="str">
        <f t="shared" si="1060"/>
        <v>EF_N2O_Grazing_Mules and asses</v>
      </c>
      <c r="B352" s="202" t="s">
        <v>129</v>
      </c>
      <c r="C352" s="202" t="s">
        <v>755</v>
      </c>
      <c r="D352" s="202" t="s">
        <v>350</v>
      </c>
      <c r="E352" s="202" t="s">
        <v>83</v>
      </c>
      <c r="F352" s="202" t="s">
        <v>131</v>
      </c>
      <c r="G352" s="202"/>
      <c r="H352" s="202" t="s">
        <v>756</v>
      </c>
      <c r="I352" s="176"/>
      <c r="J352" s="239">
        <v>0.01</v>
      </c>
      <c r="K352" s="239">
        <v>0.01</v>
      </c>
      <c r="L352" s="239">
        <v>0.01</v>
      </c>
      <c r="M352" s="239">
        <v>0.01</v>
      </c>
      <c r="N352" s="239">
        <v>0.01</v>
      </c>
      <c r="O352" s="239">
        <v>0.01</v>
      </c>
      <c r="P352" s="239">
        <v>0.01</v>
      </c>
      <c r="Q352" s="239">
        <v>0.01</v>
      </c>
      <c r="R352" s="239">
        <v>0.01</v>
      </c>
      <c r="S352" s="239">
        <v>0.01</v>
      </c>
      <c r="T352" s="239">
        <v>0.01</v>
      </c>
      <c r="U352" s="239">
        <v>0.01</v>
      </c>
      <c r="V352" s="239">
        <v>0.01</v>
      </c>
      <c r="W352" s="239">
        <v>0.01</v>
      </c>
      <c r="X352" s="239">
        <v>0.01</v>
      </c>
      <c r="Y352" s="239">
        <v>0.01</v>
      </c>
      <c r="Z352" s="239">
        <v>0.01</v>
      </c>
      <c r="AA352" s="239">
        <v>0.01</v>
      </c>
      <c r="AB352" s="239">
        <v>0.01</v>
      </c>
      <c r="AC352" s="239">
        <v>0.01</v>
      </c>
      <c r="AD352" s="239">
        <v>0.01</v>
      </c>
      <c r="AE352" s="239">
        <v>0.01</v>
      </c>
      <c r="AF352" s="239">
        <v>0.01</v>
      </c>
      <c r="AG352" s="239">
        <v>0.01</v>
      </c>
      <c r="AH352" s="239">
        <v>0.01</v>
      </c>
      <c r="AI352" s="239">
        <v>0.01</v>
      </c>
      <c r="AJ352" s="239">
        <v>0.01</v>
      </c>
      <c r="AK352" s="239">
        <v>0.01</v>
      </c>
      <c r="AL352" s="239">
        <v>0.01</v>
      </c>
      <c r="AM352" s="239">
        <v>0.01</v>
      </c>
      <c r="AN352" s="239">
        <v>0.01</v>
      </c>
      <c r="AO352" s="239">
        <v>0.01</v>
      </c>
      <c r="AP352" s="239">
        <v>0.01</v>
      </c>
      <c r="AQ352" s="239">
        <v>0.01</v>
      </c>
      <c r="AR352" s="239">
        <v>0.01</v>
      </c>
      <c r="AS352" s="239">
        <v>0.01</v>
      </c>
      <c r="AT352" s="239">
        <v>0.01</v>
      </c>
      <c r="AU352" s="239">
        <v>0.01</v>
      </c>
      <c r="AV352" s="239">
        <v>0.01</v>
      </c>
      <c r="AW352" s="239">
        <v>0.01</v>
      </c>
      <c r="AX352" s="239">
        <v>0.01</v>
      </c>
    </row>
    <row r="353" spans="1:50" x14ac:dyDescent="0.25">
      <c r="A353" s="44" t="str">
        <f t="shared" si="1060"/>
        <v>EF_N2O_Grazing_Laying hens</v>
      </c>
      <c r="B353" s="202" t="s">
        <v>129</v>
      </c>
      <c r="C353" s="202" t="s">
        <v>755</v>
      </c>
      <c r="D353" s="202" t="s">
        <v>350</v>
      </c>
      <c r="E353" s="202" t="s">
        <v>85</v>
      </c>
      <c r="F353" s="202" t="s">
        <v>131</v>
      </c>
      <c r="G353" s="202"/>
      <c r="H353" s="202" t="s">
        <v>756</v>
      </c>
      <c r="I353" s="176"/>
      <c r="J353" s="239">
        <v>0.02</v>
      </c>
      <c r="K353" s="239">
        <v>0.02</v>
      </c>
      <c r="L353" s="239">
        <v>0.02</v>
      </c>
      <c r="M353" s="239">
        <v>0.02</v>
      </c>
      <c r="N353" s="239">
        <v>0.02</v>
      </c>
      <c r="O353" s="239">
        <v>0.02</v>
      </c>
      <c r="P353" s="239">
        <v>0.02</v>
      </c>
      <c r="Q353" s="239">
        <v>0.02</v>
      </c>
      <c r="R353" s="239">
        <v>0.02</v>
      </c>
      <c r="S353" s="239">
        <v>0.02</v>
      </c>
      <c r="T353" s="239">
        <v>0.02</v>
      </c>
      <c r="U353" s="239">
        <v>0.02</v>
      </c>
      <c r="V353" s="239">
        <v>0.02</v>
      </c>
      <c r="W353" s="239">
        <v>0.02</v>
      </c>
      <c r="X353" s="239">
        <v>0.02</v>
      </c>
      <c r="Y353" s="239">
        <v>0.02</v>
      </c>
      <c r="Z353" s="239">
        <v>0.02</v>
      </c>
      <c r="AA353" s="239">
        <v>0.02</v>
      </c>
      <c r="AB353" s="239">
        <v>0.02</v>
      </c>
      <c r="AC353" s="239">
        <v>0.02</v>
      </c>
      <c r="AD353" s="239">
        <v>0.02</v>
      </c>
      <c r="AE353" s="239">
        <v>0.02</v>
      </c>
      <c r="AF353" s="239">
        <v>0.02</v>
      </c>
      <c r="AG353" s="239">
        <v>0.02</v>
      </c>
      <c r="AH353" s="239">
        <v>0.02</v>
      </c>
      <c r="AI353" s="239">
        <v>0.02</v>
      </c>
      <c r="AJ353" s="239">
        <v>0.02</v>
      </c>
      <c r="AK353" s="239">
        <v>0.02</v>
      </c>
      <c r="AL353" s="239">
        <v>0.02</v>
      </c>
      <c r="AM353" s="239">
        <v>0.02</v>
      </c>
      <c r="AN353" s="239">
        <v>0.02</v>
      </c>
      <c r="AO353" s="239">
        <v>0.02</v>
      </c>
      <c r="AP353" s="239">
        <v>0.02</v>
      </c>
      <c r="AQ353" s="239">
        <v>0.02</v>
      </c>
      <c r="AR353" s="239">
        <v>0.02</v>
      </c>
      <c r="AS353" s="239">
        <v>0.02</v>
      </c>
      <c r="AT353" s="239">
        <v>0.02</v>
      </c>
      <c r="AU353" s="239">
        <v>0.02</v>
      </c>
      <c r="AV353" s="239">
        <v>0.02</v>
      </c>
      <c r="AW353" s="239">
        <v>0.02</v>
      </c>
      <c r="AX353" s="239">
        <v>0.02</v>
      </c>
    </row>
    <row r="354" spans="1:50" x14ac:dyDescent="0.25">
      <c r="A354" s="44" t="str">
        <f t="shared" si="1060"/>
        <v>EF_N2O_Grazing_Broilers</v>
      </c>
      <c r="B354" s="202" t="s">
        <v>129</v>
      </c>
      <c r="C354" s="202" t="s">
        <v>755</v>
      </c>
      <c r="D354" s="202" t="s">
        <v>350</v>
      </c>
      <c r="E354" s="202" t="s">
        <v>84</v>
      </c>
      <c r="F354" s="202" t="s">
        <v>131</v>
      </c>
      <c r="G354" s="202"/>
      <c r="H354" s="202" t="s">
        <v>756</v>
      </c>
      <c r="I354" s="176"/>
      <c r="J354" s="239">
        <v>0.02</v>
      </c>
      <c r="K354" s="239">
        <v>0.02</v>
      </c>
      <c r="L354" s="239">
        <v>0.02</v>
      </c>
      <c r="M354" s="239">
        <v>0.02</v>
      </c>
      <c r="N354" s="239">
        <v>0.02</v>
      </c>
      <c r="O354" s="239">
        <v>0.02</v>
      </c>
      <c r="P354" s="239">
        <v>0.02</v>
      </c>
      <c r="Q354" s="239">
        <v>0.02</v>
      </c>
      <c r="R354" s="239">
        <v>0.02</v>
      </c>
      <c r="S354" s="239">
        <v>0.02</v>
      </c>
      <c r="T354" s="239">
        <v>0.02</v>
      </c>
      <c r="U354" s="239">
        <v>0.02</v>
      </c>
      <c r="V354" s="239">
        <v>0.02</v>
      </c>
      <c r="W354" s="239">
        <v>0.02</v>
      </c>
      <c r="X354" s="239">
        <v>0.02</v>
      </c>
      <c r="Y354" s="239">
        <v>0.02</v>
      </c>
      <c r="Z354" s="239">
        <v>0.02</v>
      </c>
      <c r="AA354" s="239">
        <v>0.02</v>
      </c>
      <c r="AB354" s="239">
        <v>0.02</v>
      </c>
      <c r="AC354" s="239">
        <v>0.02</v>
      </c>
      <c r="AD354" s="239">
        <v>0.02</v>
      </c>
      <c r="AE354" s="239">
        <v>0.02</v>
      </c>
      <c r="AF354" s="239">
        <v>0.02</v>
      </c>
      <c r="AG354" s="239">
        <v>0.02</v>
      </c>
      <c r="AH354" s="239">
        <v>0.02</v>
      </c>
      <c r="AI354" s="239">
        <v>0.02</v>
      </c>
      <c r="AJ354" s="239">
        <v>0.02</v>
      </c>
      <c r="AK354" s="239">
        <v>0.02</v>
      </c>
      <c r="AL354" s="239">
        <v>0.02</v>
      </c>
      <c r="AM354" s="239">
        <v>0.02</v>
      </c>
      <c r="AN354" s="239">
        <v>0.02</v>
      </c>
      <c r="AO354" s="239">
        <v>0.02</v>
      </c>
      <c r="AP354" s="239">
        <v>0.02</v>
      </c>
      <c r="AQ354" s="239">
        <v>0.02</v>
      </c>
      <c r="AR354" s="239">
        <v>0.02</v>
      </c>
      <c r="AS354" s="239">
        <v>0.02</v>
      </c>
      <c r="AT354" s="239">
        <v>0.02</v>
      </c>
      <c r="AU354" s="239">
        <v>0.02</v>
      </c>
      <c r="AV354" s="239">
        <v>0.02</v>
      </c>
      <c r="AW354" s="239">
        <v>0.02</v>
      </c>
      <c r="AX354" s="239">
        <v>0.02</v>
      </c>
    </row>
    <row r="355" spans="1:50" x14ac:dyDescent="0.25">
      <c r="A355" s="44" t="str">
        <f t="shared" si="1060"/>
        <v>EF_N2O_Grazing_Turkeys</v>
      </c>
      <c r="B355" s="202" t="s">
        <v>129</v>
      </c>
      <c r="C355" s="202" t="s">
        <v>755</v>
      </c>
      <c r="D355" s="202" t="s">
        <v>350</v>
      </c>
      <c r="E355" s="202" t="s">
        <v>87</v>
      </c>
      <c r="F355" s="202" t="s">
        <v>131</v>
      </c>
      <c r="G355" s="202"/>
      <c r="H355" s="202" t="s">
        <v>756</v>
      </c>
      <c r="I355" s="176"/>
      <c r="J355" s="239">
        <v>0.02</v>
      </c>
      <c r="K355" s="239">
        <v>0.02</v>
      </c>
      <c r="L355" s="239">
        <v>0.02</v>
      </c>
      <c r="M355" s="239">
        <v>0.02</v>
      </c>
      <c r="N355" s="239">
        <v>0.02</v>
      </c>
      <c r="O355" s="239">
        <v>0.02</v>
      </c>
      <c r="P355" s="239">
        <v>0.02</v>
      </c>
      <c r="Q355" s="239">
        <v>0.02</v>
      </c>
      <c r="R355" s="239">
        <v>0.02</v>
      </c>
      <c r="S355" s="239">
        <v>0.02</v>
      </c>
      <c r="T355" s="239">
        <v>0.02</v>
      </c>
      <c r="U355" s="239">
        <v>0.02</v>
      </c>
      <c r="V355" s="239">
        <v>0.02</v>
      </c>
      <c r="W355" s="239">
        <v>0.02</v>
      </c>
      <c r="X355" s="239">
        <v>0.02</v>
      </c>
      <c r="Y355" s="239">
        <v>0.02</v>
      </c>
      <c r="Z355" s="239">
        <v>0.02</v>
      </c>
      <c r="AA355" s="239">
        <v>0.02</v>
      </c>
      <c r="AB355" s="239">
        <v>0.02</v>
      </c>
      <c r="AC355" s="239">
        <v>0.02</v>
      </c>
      <c r="AD355" s="239">
        <v>0.02</v>
      </c>
      <c r="AE355" s="239">
        <v>0.02</v>
      </c>
      <c r="AF355" s="239">
        <v>0.02</v>
      </c>
      <c r="AG355" s="239">
        <v>0.02</v>
      </c>
      <c r="AH355" s="239">
        <v>0.02</v>
      </c>
      <c r="AI355" s="239">
        <v>0.02</v>
      </c>
      <c r="AJ355" s="239">
        <v>0.02</v>
      </c>
      <c r="AK355" s="239">
        <v>0.02</v>
      </c>
      <c r="AL355" s="239">
        <v>0.02</v>
      </c>
      <c r="AM355" s="239">
        <v>0.02</v>
      </c>
      <c r="AN355" s="239">
        <v>0.02</v>
      </c>
      <c r="AO355" s="239">
        <v>0.02</v>
      </c>
      <c r="AP355" s="239">
        <v>0.02</v>
      </c>
      <c r="AQ355" s="239">
        <v>0.02</v>
      </c>
      <c r="AR355" s="239">
        <v>0.02</v>
      </c>
      <c r="AS355" s="239">
        <v>0.02</v>
      </c>
      <c r="AT355" s="239">
        <v>0.02</v>
      </c>
      <c r="AU355" s="239">
        <v>0.02</v>
      </c>
      <c r="AV355" s="239">
        <v>0.02</v>
      </c>
      <c r="AW355" s="239">
        <v>0.02</v>
      </c>
      <c r="AX355" s="239">
        <v>0.02</v>
      </c>
    </row>
    <row r="356" spans="1:50" x14ac:dyDescent="0.25">
      <c r="A356" s="44" t="str">
        <f t="shared" si="1060"/>
        <v>EF_N2O_Grazing_Other poultry (ducks)</v>
      </c>
      <c r="B356" s="202" t="s">
        <v>129</v>
      </c>
      <c r="C356" s="202" t="s">
        <v>755</v>
      </c>
      <c r="D356" s="202" t="s">
        <v>350</v>
      </c>
      <c r="E356" s="202" t="s">
        <v>90</v>
      </c>
      <c r="F356" s="202" t="s">
        <v>131</v>
      </c>
      <c r="G356" s="202"/>
      <c r="H356" s="202" t="s">
        <v>756</v>
      </c>
      <c r="I356" s="176"/>
      <c r="J356" s="239">
        <v>0.02</v>
      </c>
      <c r="K356" s="239">
        <v>0.02</v>
      </c>
      <c r="L356" s="239">
        <v>0.02</v>
      </c>
      <c r="M356" s="239">
        <v>0.02</v>
      </c>
      <c r="N356" s="239">
        <v>0.02</v>
      </c>
      <c r="O356" s="239">
        <v>0.02</v>
      </c>
      <c r="P356" s="239">
        <v>0.02</v>
      </c>
      <c r="Q356" s="239">
        <v>0.02</v>
      </c>
      <c r="R356" s="239">
        <v>0.02</v>
      </c>
      <c r="S356" s="239">
        <v>0.02</v>
      </c>
      <c r="T356" s="239">
        <v>0.02</v>
      </c>
      <c r="U356" s="239">
        <v>0.02</v>
      </c>
      <c r="V356" s="239">
        <v>0.02</v>
      </c>
      <c r="W356" s="239">
        <v>0.02</v>
      </c>
      <c r="X356" s="239">
        <v>0.02</v>
      </c>
      <c r="Y356" s="239">
        <v>0.02</v>
      </c>
      <c r="Z356" s="239">
        <v>0.02</v>
      </c>
      <c r="AA356" s="239">
        <v>0.02</v>
      </c>
      <c r="AB356" s="239">
        <v>0.02</v>
      </c>
      <c r="AC356" s="239">
        <v>0.02</v>
      </c>
      <c r="AD356" s="239">
        <v>0.02</v>
      </c>
      <c r="AE356" s="239">
        <v>0.02</v>
      </c>
      <c r="AF356" s="239">
        <v>0.02</v>
      </c>
      <c r="AG356" s="239">
        <v>0.02</v>
      </c>
      <c r="AH356" s="239">
        <v>0.02</v>
      </c>
      <c r="AI356" s="239">
        <v>0.02</v>
      </c>
      <c r="AJ356" s="239">
        <v>0.02</v>
      </c>
      <c r="AK356" s="239">
        <v>0.02</v>
      </c>
      <c r="AL356" s="239">
        <v>0.02</v>
      </c>
      <c r="AM356" s="239">
        <v>0.02</v>
      </c>
      <c r="AN356" s="239">
        <v>0.02</v>
      </c>
      <c r="AO356" s="239">
        <v>0.02</v>
      </c>
      <c r="AP356" s="239">
        <v>0.02</v>
      </c>
      <c r="AQ356" s="239">
        <v>0.02</v>
      </c>
      <c r="AR356" s="239">
        <v>0.02</v>
      </c>
      <c r="AS356" s="239">
        <v>0.02</v>
      </c>
      <c r="AT356" s="239">
        <v>0.02</v>
      </c>
      <c r="AU356" s="239">
        <v>0.02</v>
      </c>
      <c r="AV356" s="239">
        <v>0.02</v>
      </c>
      <c r="AW356" s="239">
        <v>0.02</v>
      </c>
      <c r="AX356" s="239">
        <v>0.02</v>
      </c>
    </row>
    <row r="357" spans="1:50" x14ac:dyDescent="0.25">
      <c r="A357" s="44" t="str">
        <f t="shared" si="1060"/>
        <v>EF_N2O_Grazing_Other poultry (geese)</v>
      </c>
      <c r="B357" s="202" t="s">
        <v>129</v>
      </c>
      <c r="C357" s="202" t="s">
        <v>755</v>
      </c>
      <c r="D357" s="202" t="s">
        <v>350</v>
      </c>
      <c r="E357" s="202" t="s">
        <v>88</v>
      </c>
      <c r="F357" s="202" t="s">
        <v>131</v>
      </c>
      <c r="G357" s="202"/>
      <c r="H357" s="202" t="s">
        <v>756</v>
      </c>
      <c r="I357" s="176"/>
      <c r="J357" s="239">
        <v>0.02</v>
      </c>
      <c r="K357" s="239">
        <v>0.02</v>
      </c>
      <c r="L357" s="239">
        <v>0.02</v>
      </c>
      <c r="M357" s="239">
        <v>0.02</v>
      </c>
      <c r="N357" s="239">
        <v>0.02</v>
      </c>
      <c r="O357" s="239">
        <v>0.02</v>
      </c>
      <c r="P357" s="239">
        <v>0.02</v>
      </c>
      <c r="Q357" s="239">
        <v>0.02</v>
      </c>
      <c r="R357" s="239">
        <v>0.02</v>
      </c>
      <c r="S357" s="239">
        <v>0.02</v>
      </c>
      <c r="T357" s="239">
        <v>0.02</v>
      </c>
      <c r="U357" s="239">
        <v>0.02</v>
      </c>
      <c r="V357" s="239">
        <v>0.02</v>
      </c>
      <c r="W357" s="239">
        <v>0.02</v>
      </c>
      <c r="X357" s="239">
        <v>0.02</v>
      </c>
      <c r="Y357" s="239">
        <v>0.02</v>
      </c>
      <c r="Z357" s="239">
        <v>0.02</v>
      </c>
      <c r="AA357" s="239">
        <v>0.02</v>
      </c>
      <c r="AB357" s="239">
        <v>0.02</v>
      </c>
      <c r="AC357" s="239">
        <v>0.02</v>
      </c>
      <c r="AD357" s="239">
        <v>0.02</v>
      </c>
      <c r="AE357" s="239">
        <v>0.02</v>
      </c>
      <c r="AF357" s="239">
        <v>0.02</v>
      </c>
      <c r="AG357" s="239">
        <v>0.02</v>
      </c>
      <c r="AH357" s="239">
        <v>0.02</v>
      </c>
      <c r="AI357" s="239">
        <v>0.02</v>
      </c>
      <c r="AJ357" s="239">
        <v>0.02</v>
      </c>
      <c r="AK357" s="239">
        <v>0.02</v>
      </c>
      <c r="AL357" s="239">
        <v>0.02</v>
      </c>
      <c r="AM357" s="239">
        <v>0.02</v>
      </c>
      <c r="AN357" s="239">
        <v>0.02</v>
      </c>
      <c r="AO357" s="239">
        <v>0.02</v>
      </c>
      <c r="AP357" s="239">
        <v>0.02</v>
      </c>
      <c r="AQ357" s="239">
        <v>0.02</v>
      </c>
      <c r="AR357" s="239">
        <v>0.02</v>
      </c>
      <c r="AS357" s="239">
        <v>0.02</v>
      </c>
      <c r="AT357" s="239">
        <v>0.02</v>
      </c>
      <c r="AU357" s="239">
        <v>0.02</v>
      </c>
      <c r="AV357" s="239">
        <v>0.02</v>
      </c>
      <c r="AW357" s="239">
        <v>0.02</v>
      </c>
      <c r="AX357" s="239">
        <v>0.02</v>
      </c>
    </row>
    <row r="358" spans="1:50" x14ac:dyDescent="0.25">
      <c r="A358" s="44" t="str">
        <f t="shared" si="1060"/>
        <v>EF_N2O_Grazing_Other animals (fur animals)</v>
      </c>
      <c r="B358" s="202" t="s">
        <v>129</v>
      </c>
      <c r="C358" s="202" t="s">
        <v>755</v>
      </c>
      <c r="D358" s="202" t="s">
        <v>350</v>
      </c>
      <c r="E358" s="202" t="s">
        <v>108</v>
      </c>
      <c r="F358" s="202" t="s">
        <v>131</v>
      </c>
      <c r="G358" s="202"/>
      <c r="H358" s="202" t="s">
        <v>756</v>
      </c>
      <c r="I358" s="176"/>
      <c r="J358" s="239">
        <v>0.01</v>
      </c>
      <c r="K358" s="239">
        <v>0.01</v>
      </c>
      <c r="L358" s="239">
        <v>0.01</v>
      </c>
      <c r="M358" s="239">
        <v>0.01</v>
      </c>
      <c r="N358" s="239">
        <v>0.01</v>
      </c>
      <c r="O358" s="239">
        <v>0.01</v>
      </c>
      <c r="P358" s="239">
        <v>0.01</v>
      </c>
      <c r="Q358" s="239">
        <v>0.01</v>
      </c>
      <c r="R358" s="239">
        <v>0.01</v>
      </c>
      <c r="S358" s="239">
        <v>0.01</v>
      </c>
      <c r="T358" s="239">
        <v>0.01</v>
      </c>
      <c r="U358" s="239">
        <v>0.01</v>
      </c>
      <c r="V358" s="239">
        <v>0.01</v>
      </c>
      <c r="W358" s="239">
        <v>0.01</v>
      </c>
      <c r="X358" s="239">
        <v>0.01</v>
      </c>
      <c r="Y358" s="239">
        <v>0.01</v>
      </c>
      <c r="Z358" s="239">
        <v>0.01</v>
      </c>
      <c r="AA358" s="239">
        <v>0.01</v>
      </c>
      <c r="AB358" s="239">
        <v>0.01</v>
      </c>
      <c r="AC358" s="239">
        <v>0.01</v>
      </c>
      <c r="AD358" s="239">
        <v>0.01</v>
      </c>
      <c r="AE358" s="239">
        <v>0.01</v>
      </c>
      <c r="AF358" s="239">
        <v>0.01</v>
      </c>
      <c r="AG358" s="239">
        <v>0.01</v>
      </c>
      <c r="AH358" s="239">
        <v>0.01</v>
      </c>
      <c r="AI358" s="239">
        <v>0.01</v>
      </c>
      <c r="AJ358" s="239">
        <v>0.01</v>
      </c>
      <c r="AK358" s="239">
        <v>0.01</v>
      </c>
      <c r="AL358" s="239">
        <v>0.01</v>
      </c>
      <c r="AM358" s="239">
        <v>0.01</v>
      </c>
      <c r="AN358" s="239">
        <v>0.01</v>
      </c>
      <c r="AO358" s="239">
        <v>0.01</v>
      </c>
      <c r="AP358" s="239">
        <v>0.01</v>
      </c>
      <c r="AQ358" s="239">
        <v>0.01</v>
      </c>
      <c r="AR358" s="239">
        <v>0.01</v>
      </c>
      <c r="AS358" s="239">
        <v>0.01</v>
      </c>
      <c r="AT358" s="239">
        <v>0.01</v>
      </c>
      <c r="AU358" s="239">
        <v>0.01</v>
      </c>
      <c r="AV358" s="239">
        <v>0.01</v>
      </c>
      <c r="AW358" s="239">
        <v>0.01</v>
      </c>
      <c r="AX358" s="239">
        <v>0.01</v>
      </c>
    </row>
    <row r="359" spans="1:50" x14ac:dyDescent="0.25">
      <c r="A359" s="44" t="str">
        <f>C359</f>
        <v>EF_N2O_Manure_application</v>
      </c>
      <c r="B359" s="202" t="s">
        <v>129</v>
      </c>
      <c r="C359" s="202" t="s">
        <v>757</v>
      </c>
      <c r="D359" s="202" t="s">
        <v>350</v>
      </c>
      <c r="E359" s="202"/>
      <c r="F359" s="202" t="s">
        <v>131</v>
      </c>
      <c r="G359" s="202"/>
      <c r="H359" s="202" t="s">
        <v>758</v>
      </c>
      <c r="I359" s="176"/>
      <c r="J359" s="239">
        <v>0.01</v>
      </c>
      <c r="K359" s="239">
        <v>0.01</v>
      </c>
      <c r="L359" s="239">
        <v>0.01</v>
      </c>
      <c r="M359" s="239">
        <v>0.01</v>
      </c>
      <c r="N359" s="239">
        <v>0.01</v>
      </c>
      <c r="O359" s="239">
        <v>0.01</v>
      </c>
      <c r="P359" s="239">
        <v>0.01</v>
      </c>
      <c r="Q359" s="239">
        <v>0.01</v>
      </c>
      <c r="R359" s="239">
        <v>0.01</v>
      </c>
      <c r="S359" s="239">
        <v>0.01</v>
      </c>
      <c r="T359" s="239">
        <v>0.01</v>
      </c>
      <c r="U359" s="239">
        <v>0.01</v>
      </c>
      <c r="V359" s="239">
        <v>0.01</v>
      </c>
      <c r="W359" s="239">
        <v>0.01</v>
      </c>
      <c r="X359" s="239">
        <v>0.01</v>
      </c>
      <c r="Y359" s="239">
        <v>0.01</v>
      </c>
      <c r="Z359" s="239">
        <v>0.01</v>
      </c>
      <c r="AA359" s="239">
        <v>0.01</v>
      </c>
      <c r="AB359" s="239">
        <v>0.01</v>
      </c>
      <c r="AC359" s="239">
        <v>0.01</v>
      </c>
      <c r="AD359" s="239">
        <v>0.01</v>
      </c>
      <c r="AE359" s="239">
        <v>0.01</v>
      </c>
      <c r="AF359" s="239">
        <v>0.01</v>
      </c>
      <c r="AG359" s="239">
        <v>0.01</v>
      </c>
      <c r="AH359" s="239">
        <v>0.01</v>
      </c>
      <c r="AI359" s="239">
        <v>0.01</v>
      </c>
      <c r="AJ359" s="239">
        <v>0.01</v>
      </c>
      <c r="AK359" s="239">
        <v>0.01</v>
      </c>
      <c r="AL359" s="239">
        <v>0.01</v>
      </c>
      <c r="AM359" s="239">
        <v>0.01</v>
      </c>
      <c r="AN359" s="239">
        <v>0.01</v>
      </c>
      <c r="AO359" s="239">
        <v>0.01</v>
      </c>
      <c r="AP359" s="239">
        <v>0.01</v>
      </c>
      <c r="AQ359" s="239">
        <v>0.01</v>
      </c>
      <c r="AR359" s="239">
        <v>0.01</v>
      </c>
      <c r="AS359" s="239">
        <v>0.01</v>
      </c>
      <c r="AT359" s="239">
        <v>0.01</v>
      </c>
      <c r="AU359" s="239">
        <v>0.01</v>
      </c>
      <c r="AV359" s="239">
        <v>0.01</v>
      </c>
      <c r="AW359" s="239">
        <v>0.01</v>
      </c>
      <c r="AX359" s="239">
        <v>0.01</v>
      </c>
    </row>
    <row r="360" spans="1:50" x14ac:dyDescent="0.25">
      <c r="A360" s="18" t="s">
        <v>339</v>
      </c>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row>
    <row r="361" spans="1:50" x14ac:dyDescent="0.25">
      <c r="A361" s="44" t="str">
        <f>C361</f>
        <v>EF_NO_Managed_Soils_Manure</v>
      </c>
      <c r="B361" s="2" t="s">
        <v>345</v>
      </c>
      <c r="C361" s="2" t="s">
        <v>337</v>
      </c>
      <c r="D361" s="2" t="s">
        <v>76</v>
      </c>
      <c r="E361" s="2"/>
      <c r="F361" s="2" t="s">
        <v>700</v>
      </c>
      <c r="G361" s="2"/>
      <c r="H361" s="2" t="s">
        <v>694</v>
      </c>
      <c r="I361" s="12"/>
      <c r="J361" s="60">
        <v>0.04</v>
      </c>
      <c r="K361" s="60">
        <f t="shared" ref="K361" si="1061">J361</f>
        <v>0.04</v>
      </c>
      <c r="L361" s="60">
        <f t="shared" ref="L361" si="1062">K361</f>
        <v>0.04</v>
      </c>
      <c r="M361" s="60">
        <f t="shared" ref="M361" si="1063">L361</f>
        <v>0.04</v>
      </c>
      <c r="N361" s="60">
        <f t="shared" ref="N361" si="1064">M361</f>
        <v>0.04</v>
      </c>
      <c r="O361" s="60">
        <f t="shared" ref="O361" si="1065">N361</f>
        <v>0.04</v>
      </c>
      <c r="P361" s="60">
        <f t="shared" ref="P361" si="1066">O361</f>
        <v>0.04</v>
      </c>
      <c r="Q361" s="60">
        <f t="shared" ref="Q361" si="1067">P361</f>
        <v>0.04</v>
      </c>
      <c r="R361" s="60">
        <f t="shared" ref="R361" si="1068">Q361</f>
        <v>0.04</v>
      </c>
      <c r="S361" s="60">
        <f t="shared" ref="S361" si="1069">R361</f>
        <v>0.04</v>
      </c>
      <c r="T361" s="60">
        <f t="shared" ref="T361" si="1070">S361</f>
        <v>0.04</v>
      </c>
      <c r="U361" s="60">
        <f t="shared" ref="U361" si="1071">T361</f>
        <v>0.04</v>
      </c>
      <c r="V361" s="60">
        <f t="shared" ref="V361" si="1072">U361</f>
        <v>0.04</v>
      </c>
      <c r="W361" s="60">
        <f t="shared" ref="W361" si="1073">V361</f>
        <v>0.04</v>
      </c>
      <c r="X361" s="60">
        <f t="shared" ref="X361" si="1074">W361</f>
        <v>0.04</v>
      </c>
      <c r="Y361" s="60">
        <f t="shared" ref="Y361" si="1075">X361</f>
        <v>0.04</v>
      </c>
      <c r="Z361" s="60">
        <f t="shared" ref="Z361" si="1076">Y361</f>
        <v>0.04</v>
      </c>
      <c r="AA361" s="60">
        <f t="shared" ref="AA361" si="1077">Z361</f>
        <v>0.04</v>
      </c>
      <c r="AB361" s="60">
        <f t="shared" ref="AB361" si="1078">AA361</f>
        <v>0.04</v>
      </c>
      <c r="AC361" s="60">
        <f t="shared" ref="AC361" si="1079">AB361</f>
        <v>0.04</v>
      </c>
      <c r="AD361" s="60">
        <f t="shared" ref="AD361" si="1080">AC361</f>
        <v>0.04</v>
      </c>
      <c r="AE361" s="60">
        <f t="shared" ref="AE361" si="1081">AD361</f>
        <v>0.04</v>
      </c>
      <c r="AF361" s="60">
        <f t="shared" ref="AF361" si="1082">AE361</f>
        <v>0.04</v>
      </c>
      <c r="AG361" s="60">
        <f t="shared" ref="AG361" si="1083">AF361</f>
        <v>0.04</v>
      </c>
      <c r="AH361" s="60">
        <f t="shared" ref="AH361" si="1084">AG361</f>
        <v>0.04</v>
      </c>
      <c r="AI361" s="60">
        <f t="shared" ref="AI361" si="1085">AH361</f>
        <v>0.04</v>
      </c>
      <c r="AJ361" s="60">
        <f t="shared" ref="AJ361" si="1086">AI361</f>
        <v>0.04</v>
      </c>
      <c r="AK361" s="60">
        <f t="shared" ref="AK361" si="1087">AJ361</f>
        <v>0.04</v>
      </c>
      <c r="AL361" s="60">
        <f t="shared" ref="AL361" si="1088">AK361</f>
        <v>0.04</v>
      </c>
      <c r="AM361" s="60">
        <f t="shared" ref="AM361" si="1089">AL361</f>
        <v>0.04</v>
      </c>
      <c r="AN361" s="60">
        <f t="shared" ref="AN361" si="1090">AM361</f>
        <v>0.04</v>
      </c>
      <c r="AO361" s="60">
        <f t="shared" ref="AO361:AO363" si="1091">AN361</f>
        <v>0.04</v>
      </c>
      <c r="AP361" s="60">
        <f t="shared" ref="AP361:AP363" si="1092">AO361</f>
        <v>0.04</v>
      </c>
      <c r="AQ361" s="60">
        <f t="shared" ref="AQ361:AQ363" si="1093">AP361</f>
        <v>0.04</v>
      </c>
      <c r="AR361" s="60">
        <f t="shared" ref="AR361:AR363" si="1094">AQ361</f>
        <v>0.04</v>
      </c>
      <c r="AS361" s="60">
        <f t="shared" ref="AS361:AS363" si="1095">AR361</f>
        <v>0.04</v>
      </c>
      <c r="AT361" s="60">
        <f t="shared" ref="AT361:AT363" si="1096">AS361</f>
        <v>0.04</v>
      </c>
      <c r="AU361" s="60">
        <f t="shared" ref="AU361:AU363" si="1097">AT361</f>
        <v>0.04</v>
      </c>
      <c r="AV361" s="60">
        <f t="shared" ref="AV361:AV363" si="1098">AU361</f>
        <v>0.04</v>
      </c>
      <c r="AW361" s="60">
        <f t="shared" ref="AW361:AW363" si="1099">AV361</f>
        <v>0.04</v>
      </c>
      <c r="AX361" s="60">
        <f t="shared" ref="AX361:AX363" si="1100">AW361</f>
        <v>0.04</v>
      </c>
    </row>
    <row r="362" spans="1:50" x14ac:dyDescent="0.25">
      <c r="A362" s="44" t="str">
        <f>C362</f>
        <v>EF_NO_Managed_Soils_Excreta</v>
      </c>
      <c r="B362" s="2" t="s">
        <v>345</v>
      </c>
      <c r="C362" s="2" t="s">
        <v>338</v>
      </c>
      <c r="D362" s="2" t="s">
        <v>76</v>
      </c>
      <c r="E362" s="2"/>
      <c r="F362" s="2" t="s">
        <v>700</v>
      </c>
      <c r="G362" s="2"/>
      <c r="H362" s="2" t="s">
        <v>694</v>
      </c>
      <c r="I362" s="12"/>
      <c r="J362" s="60">
        <v>0.04</v>
      </c>
      <c r="K362" s="60">
        <f t="shared" ref="K362:K363" si="1101">J362</f>
        <v>0.04</v>
      </c>
      <c r="L362" s="60">
        <f t="shared" ref="L362:L363" si="1102">K362</f>
        <v>0.04</v>
      </c>
      <c r="M362" s="60">
        <f t="shared" ref="M362:M363" si="1103">L362</f>
        <v>0.04</v>
      </c>
      <c r="N362" s="60">
        <f t="shared" ref="N362:N363" si="1104">M362</f>
        <v>0.04</v>
      </c>
      <c r="O362" s="60">
        <f t="shared" ref="O362:O363" si="1105">N362</f>
        <v>0.04</v>
      </c>
      <c r="P362" s="60">
        <f t="shared" ref="P362:P363" si="1106">O362</f>
        <v>0.04</v>
      </c>
      <c r="Q362" s="60">
        <f t="shared" ref="Q362:Q363" si="1107">P362</f>
        <v>0.04</v>
      </c>
      <c r="R362" s="60">
        <f t="shared" ref="R362:R363" si="1108">Q362</f>
        <v>0.04</v>
      </c>
      <c r="S362" s="60">
        <f t="shared" ref="S362:S363" si="1109">R362</f>
        <v>0.04</v>
      </c>
      <c r="T362" s="60">
        <f t="shared" ref="T362:T363" si="1110">S362</f>
        <v>0.04</v>
      </c>
      <c r="U362" s="60">
        <f t="shared" ref="U362:U363" si="1111">T362</f>
        <v>0.04</v>
      </c>
      <c r="V362" s="60">
        <f t="shared" ref="V362:V363" si="1112">U362</f>
        <v>0.04</v>
      </c>
      <c r="W362" s="60">
        <f t="shared" ref="W362:W363" si="1113">V362</f>
        <v>0.04</v>
      </c>
      <c r="X362" s="60">
        <f t="shared" ref="X362:X363" si="1114">W362</f>
        <v>0.04</v>
      </c>
      <c r="Y362" s="60">
        <f t="shared" ref="Y362:Y363" si="1115">X362</f>
        <v>0.04</v>
      </c>
      <c r="Z362" s="60">
        <f t="shared" ref="Z362:Z363" si="1116">Y362</f>
        <v>0.04</v>
      </c>
      <c r="AA362" s="60">
        <f t="shared" ref="AA362:AA363" si="1117">Z362</f>
        <v>0.04</v>
      </c>
      <c r="AB362" s="60">
        <f t="shared" ref="AB362:AB363" si="1118">AA362</f>
        <v>0.04</v>
      </c>
      <c r="AC362" s="60">
        <f t="shared" ref="AC362:AC363" si="1119">AB362</f>
        <v>0.04</v>
      </c>
      <c r="AD362" s="60">
        <f t="shared" ref="AD362:AD363" si="1120">AC362</f>
        <v>0.04</v>
      </c>
      <c r="AE362" s="60">
        <f t="shared" ref="AE362:AE363" si="1121">AD362</f>
        <v>0.04</v>
      </c>
      <c r="AF362" s="60">
        <f t="shared" ref="AF362:AF363" si="1122">AE362</f>
        <v>0.04</v>
      </c>
      <c r="AG362" s="60">
        <f t="shared" ref="AG362:AG363" si="1123">AF362</f>
        <v>0.04</v>
      </c>
      <c r="AH362" s="60">
        <f t="shared" ref="AH362:AH363" si="1124">AG362</f>
        <v>0.04</v>
      </c>
      <c r="AI362" s="60">
        <f t="shared" ref="AI362:AI363" si="1125">AH362</f>
        <v>0.04</v>
      </c>
      <c r="AJ362" s="60">
        <f t="shared" ref="AJ362:AJ363" si="1126">AI362</f>
        <v>0.04</v>
      </c>
      <c r="AK362" s="60">
        <f t="shared" ref="AK362:AK363" si="1127">AJ362</f>
        <v>0.04</v>
      </c>
      <c r="AL362" s="60">
        <f t="shared" ref="AL362:AL363" si="1128">AK362</f>
        <v>0.04</v>
      </c>
      <c r="AM362" s="60">
        <f t="shared" ref="AM362:AM363" si="1129">AL362</f>
        <v>0.04</v>
      </c>
      <c r="AN362" s="60">
        <f t="shared" ref="AN362:AN363" si="1130">AM362</f>
        <v>0.04</v>
      </c>
      <c r="AO362" s="60">
        <f t="shared" si="1091"/>
        <v>0.04</v>
      </c>
      <c r="AP362" s="60">
        <f t="shared" si="1092"/>
        <v>0.04</v>
      </c>
      <c r="AQ362" s="60">
        <f t="shared" si="1093"/>
        <v>0.04</v>
      </c>
      <c r="AR362" s="60">
        <f t="shared" si="1094"/>
        <v>0.04</v>
      </c>
      <c r="AS362" s="60">
        <f t="shared" si="1095"/>
        <v>0.04</v>
      </c>
      <c r="AT362" s="60">
        <f t="shared" si="1096"/>
        <v>0.04</v>
      </c>
      <c r="AU362" s="60">
        <f t="shared" si="1097"/>
        <v>0.04</v>
      </c>
      <c r="AV362" s="60">
        <f t="shared" si="1098"/>
        <v>0.04</v>
      </c>
      <c r="AW362" s="60">
        <f t="shared" si="1099"/>
        <v>0.04</v>
      </c>
      <c r="AX362" s="60">
        <f t="shared" si="1100"/>
        <v>0.04</v>
      </c>
    </row>
    <row r="363" spans="1:50" x14ac:dyDescent="0.25">
      <c r="A363" s="44" t="str">
        <f>C363</f>
        <v>EF_NH3_Managed_Soils_Fertiliser</v>
      </c>
      <c r="B363" s="2" t="s">
        <v>345</v>
      </c>
      <c r="C363" s="2" t="s">
        <v>340</v>
      </c>
      <c r="D363" s="2" t="s">
        <v>252</v>
      </c>
      <c r="E363" s="35"/>
      <c r="F363" s="2" t="s">
        <v>537</v>
      </c>
      <c r="G363" s="2"/>
      <c r="H363" s="2" t="s">
        <v>693</v>
      </c>
      <c r="I363" s="12" t="s">
        <v>336</v>
      </c>
      <c r="J363" s="60">
        <v>0.08</v>
      </c>
      <c r="K363" s="60">
        <f t="shared" si="1101"/>
        <v>0.08</v>
      </c>
      <c r="L363" s="60">
        <f t="shared" si="1102"/>
        <v>0.08</v>
      </c>
      <c r="M363" s="60">
        <f t="shared" si="1103"/>
        <v>0.08</v>
      </c>
      <c r="N363" s="60">
        <f t="shared" si="1104"/>
        <v>0.08</v>
      </c>
      <c r="O363" s="60">
        <f t="shared" si="1105"/>
        <v>0.08</v>
      </c>
      <c r="P363" s="60">
        <f t="shared" si="1106"/>
        <v>0.08</v>
      </c>
      <c r="Q363" s="60">
        <f t="shared" si="1107"/>
        <v>0.08</v>
      </c>
      <c r="R363" s="60">
        <f t="shared" si="1108"/>
        <v>0.08</v>
      </c>
      <c r="S363" s="60">
        <f t="shared" si="1109"/>
        <v>0.08</v>
      </c>
      <c r="T363" s="60">
        <f t="shared" si="1110"/>
        <v>0.08</v>
      </c>
      <c r="U363" s="60">
        <f t="shared" si="1111"/>
        <v>0.08</v>
      </c>
      <c r="V363" s="60">
        <f t="shared" si="1112"/>
        <v>0.08</v>
      </c>
      <c r="W363" s="60">
        <f t="shared" si="1113"/>
        <v>0.08</v>
      </c>
      <c r="X363" s="60">
        <f t="shared" si="1114"/>
        <v>0.08</v>
      </c>
      <c r="Y363" s="60">
        <f t="shared" si="1115"/>
        <v>0.08</v>
      </c>
      <c r="Z363" s="60">
        <f t="shared" si="1116"/>
        <v>0.08</v>
      </c>
      <c r="AA363" s="60">
        <f t="shared" si="1117"/>
        <v>0.08</v>
      </c>
      <c r="AB363" s="60">
        <f t="shared" si="1118"/>
        <v>0.08</v>
      </c>
      <c r="AC363" s="60">
        <f t="shared" si="1119"/>
        <v>0.08</v>
      </c>
      <c r="AD363" s="60">
        <f t="shared" si="1120"/>
        <v>0.08</v>
      </c>
      <c r="AE363" s="60">
        <f t="shared" si="1121"/>
        <v>0.08</v>
      </c>
      <c r="AF363" s="60">
        <f t="shared" si="1122"/>
        <v>0.08</v>
      </c>
      <c r="AG363" s="60">
        <f t="shared" si="1123"/>
        <v>0.08</v>
      </c>
      <c r="AH363" s="60">
        <f t="shared" si="1124"/>
        <v>0.08</v>
      </c>
      <c r="AI363" s="60">
        <f t="shared" si="1125"/>
        <v>0.08</v>
      </c>
      <c r="AJ363" s="60">
        <f t="shared" si="1126"/>
        <v>0.08</v>
      </c>
      <c r="AK363" s="60">
        <f t="shared" si="1127"/>
        <v>0.08</v>
      </c>
      <c r="AL363" s="60">
        <f t="shared" si="1128"/>
        <v>0.08</v>
      </c>
      <c r="AM363" s="60">
        <f t="shared" si="1129"/>
        <v>0.08</v>
      </c>
      <c r="AN363" s="60">
        <f t="shared" si="1130"/>
        <v>0.08</v>
      </c>
      <c r="AO363" s="60">
        <f t="shared" si="1091"/>
        <v>0.08</v>
      </c>
      <c r="AP363" s="60">
        <f t="shared" si="1092"/>
        <v>0.08</v>
      </c>
      <c r="AQ363" s="60">
        <f t="shared" si="1093"/>
        <v>0.08</v>
      </c>
      <c r="AR363" s="60">
        <f t="shared" si="1094"/>
        <v>0.08</v>
      </c>
      <c r="AS363" s="60">
        <f t="shared" si="1095"/>
        <v>0.08</v>
      </c>
      <c r="AT363" s="60">
        <f t="shared" si="1096"/>
        <v>0.08</v>
      </c>
      <c r="AU363" s="60">
        <f t="shared" si="1097"/>
        <v>0.08</v>
      </c>
      <c r="AV363" s="60">
        <f t="shared" si="1098"/>
        <v>0.08</v>
      </c>
      <c r="AW363" s="60">
        <f t="shared" si="1099"/>
        <v>0.08</v>
      </c>
      <c r="AX363" s="60">
        <f t="shared" si="1100"/>
        <v>0.08</v>
      </c>
    </row>
  </sheetData>
  <sheetProtection sheet="1" formatCells="0" formatColumns="0" formatRows="0" insertColumns="0" insertRows="0" sort="0" autoFilter="0" pivotTables="0"/>
  <autoFilter ref="A3:AN363" xr:uid="{00000000-0009-0000-0000-000016000000}"/>
  <phoneticPr fontId="129" type="noConversion"/>
  <pageMargins left="0.7" right="0.7" top="0.75" bottom="0.75" header="0.3" footer="0.3"/>
  <pageSetup orientation="portrait" horizontalDpi="4294967293" verticalDpi="4294967293" r:id="rId1"/>
  <ignoredErrors>
    <ignoredError sqref="J3:AN3" unlocked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H28"/>
  <sheetViews>
    <sheetView workbookViewId="0">
      <selection activeCell="G26" sqref="G26"/>
    </sheetView>
  </sheetViews>
  <sheetFormatPr defaultRowHeight="15" x14ac:dyDescent="0.25"/>
  <cols>
    <col min="1" max="1" width="14.85546875" customWidth="1"/>
    <col min="2" max="2" width="22.85546875" customWidth="1"/>
    <col min="3" max="3" width="43.42578125" customWidth="1"/>
    <col min="6" max="6" width="23.28515625" customWidth="1"/>
    <col min="7" max="7" width="23" customWidth="1"/>
  </cols>
  <sheetData>
    <row r="1" spans="1:8" x14ac:dyDescent="0.25">
      <c r="A1" s="17"/>
      <c r="H1" s="17"/>
    </row>
    <row r="2" spans="1:8" x14ac:dyDescent="0.25">
      <c r="A2" s="17"/>
    </row>
    <row r="3" spans="1:8" x14ac:dyDescent="0.25">
      <c r="A3" t="s">
        <v>127</v>
      </c>
      <c r="B3" t="s">
        <v>73</v>
      </c>
      <c r="F3" t="s">
        <v>166</v>
      </c>
      <c r="G3" t="s">
        <v>448</v>
      </c>
    </row>
    <row r="4" spans="1:8" x14ac:dyDescent="0.25">
      <c r="A4" t="s">
        <v>124</v>
      </c>
      <c r="B4" t="s">
        <v>125</v>
      </c>
      <c r="F4" t="s">
        <v>147</v>
      </c>
      <c r="G4" t="s">
        <v>49</v>
      </c>
    </row>
    <row r="5" spans="1:8" x14ac:dyDescent="0.25">
      <c r="A5" t="s">
        <v>123</v>
      </c>
      <c r="B5" t="s">
        <v>126</v>
      </c>
      <c r="F5" t="s">
        <v>45</v>
      </c>
      <c r="G5" t="s">
        <v>447</v>
      </c>
    </row>
    <row r="6" spans="1:8" x14ac:dyDescent="0.25">
      <c r="F6" t="s">
        <v>76</v>
      </c>
      <c r="G6" t="s">
        <v>452</v>
      </c>
    </row>
    <row r="7" spans="1:8" x14ac:dyDescent="0.25">
      <c r="A7" t="s">
        <v>74</v>
      </c>
      <c r="F7" t="s">
        <v>86</v>
      </c>
      <c r="G7" t="s">
        <v>449</v>
      </c>
    </row>
    <row r="8" spans="1:8" x14ac:dyDescent="0.25">
      <c r="A8" t="s">
        <v>142</v>
      </c>
      <c r="F8" t="s">
        <v>167</v>
      </c>
      <c r="G8" t="s">
        <v>450</v>
      </c>
    </row>
    <row r="9" spans="1:8" x14ac:dyDescent="0.25">
      <c r="A9" t="s">
        <v>143</v>
      </c>
      <c r="F9" t="s">
        <v>168</v>
      </c>
      <c r="G9" t="s">
        <v>451</v>
      </c>
    </row>
    <row r="12" spans="1:8" x14ac:dyDescent="0.25">
      <c r="A12" s="243" t="s">
        <v>109</v>
      </c>
      <c r="B12" s="243" t="s">
        <v>54</v>
      </c>
      <c r="C12" s="243" t="s">
        <v>31</v>
      </c>
    </row>
    <row r="13" spans="1:8" x14ac:dyDescent="0.25">
      <c r="A13" s="1" t="s">
        <v>95</v>
      </c>
      <c r="B13" s="7" t="s">
        <v>75</v>
      </c>
      <c r="C13" s="1"/>
    </row>
    <row r="14" spans="1:8" x14ac:dyDescent="0.25">
      <c r="A14" s="1" t="s">
        <v>96</v>
      </c>
      <c r="B14" s="7" t="s">
        <v>77</v>
      </c>
      <c r="C14" s="363" t="s">
        <v>110</v>
      </c>
      <c r="D14" s="1"/>
    </row>
    <row r="15" spans="1:8" x14ac:dyDescent="0.25">
      <c r="A15" s="1" t="s">
        <v>96</v>
      </c>
      <c r="B15" s="7" t="s">
        <v>78</v>
      </c>
      <c r="C15" s="363"/>
      <c r="D15" s="1"/>
    </row>
    <row r="16" spans="1:8" x14ac:dyDescent="0.25">
      <c r="A16" s="1" t="s">
        <v>97</v>
      </c>
      <c r="B16" s="7" t="s">
        <v>79</v>
      </c>
      <c r="C16" s="363"/>
      <c r="D16" s="1"/>
    </row>
    <row r="17" spans="1:4" x14ac:dyDescent="0.25">
      <c r="A17" s="1" t="s">
        <v>98</v>
      </c>
      <c r="B17" s="7" t="s">
        <v>538</v>
      </c>
      <c r="C17" s="363" t="s">
        <v>111</v>
      </c>
      <c r="D17" s="1"/>
    </row>
    <row r="18" spans="1:4" x14ac:dyDescent="0.25">
      <c r="A18" s="1" t="s">
        <v>98</v>
      </c>
      <c r="B18" s="7" t="s">
        <v>145</v>
      </c>
      <c r="C18" s="363" t="s">
        <v>643</v>
      </c>
      <c r="D18" s="1"/>
    </row>
    <row r="19" spans="1:4" x14ac:dyDescent="0.25">
      <c r="A19" s="1" t="s">
        <v>99</v>
      </c>
      <c r="B19" s="7" t="s">
        <v>80</v>
      </c>
      <c r="C19" s="363"/>
      <c r="D19" s="1"/>
    </row>
    <row r="20" spans="1:4" x14ac:dyDescent="0.25">
      <c r="A20" s="1" t="s">
        <v>100</v>
      </c>
      <c r="B20" s="7" t="s">
        <v>81</v>
      </c>
      <c r="C20" s="363"/>
      <c r="D20" s="1"/>
    </row>
    <row r="21" spans="1:4" x14ac:dyDescent="0.25">
      <c r="A21" s="1" t="s">
        <v>101</v>
      </c>
      <c r="B21" s="7" t="s">
        <v>82</v>
      </c>
      <c r="C21" s="363"/>
    </row>
    <row r="22" spans="1:4" x14ac:dyDescent="0.25">
      <c r="A22" s="1" t="s">
        <v>102</v>
      </c>
      <c r="B22" s="7" t="s">
        <v>83</v>
      </c>
      <c r="C22" s="363"/>
    </row>
    <row r="23" spans="1:4" x14ac:dyDescent="0.25">
      <c r="A23" s="1" t="s">
        <v>103</v>
      </c>
      <c r="B23" s="7" t="s">
        <v>85</v>
      </c>
      <c r="C23" s="363" t="s">
        <v>113</v>
      </c>
    </row>
    <row r="24" spans="1:4" x14ac:dyDescent="0.25">
      <c r="A24" s="1" t="s">
        <v>104</v>
      </c>
      <c r="B24" s="7" t="s">
        <v>84</v>
      </c>
      <c r="C24" s="363" t="s">
        <v>112</v>
      </c>
    </row>
    <row r="25" spans="1:4" x14ac:dyDescent="0.25">
      <c r="A25" s="1" t="s">
        <v>105</v>
      </c>
      <c r="B25" s="7" t="s">
        <v>87</v>
      </c>
      <c r="C25" s="363"/>
    </row>
    <row r="26" spans="1:4" x14ac:dyDescent="0.25">
      <c r="A26" s="1" t="s">
        <v>106</v>
      </c>
      <c r="B26" s="7" t="s">
        <v>90</v>
      </c>
      <c r="C26" s="363"/>
    </row>
    <row r="27" spans="1:4" x14ac:dyDescent="0.25">
      <c r="A27" s="1" t="s">
        <v>106</v>
      </c>
      <c r="B27" s="7" t="s">
        <v>88</v>
      </c>
      <c r="C27" s="363"/>
    </row>
    <row r="28" spans="1:4" x14ac:dyDescent="0.25">
      <c r="A28" s="1" t="s">
        <v>107</v>
      </c>
      <c r="B28" s="7" t="s">
        <v>108</v>
      </c>
      <c r="C28" s="363"/>
    </row>
  </sheetData>
  <sheetProtection sheet="1" insertColumns="0" insertRows="0" insertHyperlinks="0" sort="0" autoFilter="0" pivotTables="0"/>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44546A"/>
  </sheetPr>
  <dimension ref="A1:AU243"/>
  <sheetViews>
    <sheetView workbookViewId="0">
      <selection activeCell="K78" sqref="K78"/>
    </sheetView>
  </sheetViews>
  <sheetFormatPr defaultRowHeight="15" outlineLevelRow="1" x14ac:dyDescent="0.25"/>
  <cols>
    <col min="1" max="1" width="14.85546875" customWidth="1"/>
    <col min="2" max="2" width="13.85546875" customWidth="1"/>
    <col min="3" max="3" width="9.85546875" customWidth="1"/>
    <col min="4" max="4" width="17.42578125" customWidth="1"/>
    <col min="5" max="5" width="12.85546875" customWidth="1"/>
    <col min="6" max="6" width="18.42578125" customWidth="1"/>
    <col min="7" max="7" width="9.140625" customWidth="1"/>
    <col min="8" max="8" width="19.5703125" customWidth="1"/>
    <col min="9" max="9" width="13.28515625" customWidth="1"/>
    <col min="10" max="10" width="10.42578125" bestFit="1" customWidth="1"/>
    <col min="12" max="12" width="8.42578125" customWidth="1"/>
    <col min="37" max="47" width="8.7109375" style="188"/>
  </cols>
  <sheetData>
    <row r="1" spans="1:44" ht="21" x14ac:dyDescent="0.35">
      <c r="A1" s="8" t="s">
        <v>460</v>
      </c>
      <c r="B1" s="9"/>
      <c r="C1" s="45" t="s">
        <v>607</v>
      </c>
      <c r="D1" s="9"/>
      <c r="E1" s="45"/>
      <c r="F1" s="9"/>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187"/>
      <c r="AL1" s="187"/>
      <c r="AM1" s="187"/>
      <c r="AN1" s="187"/>
      <c r="AO1" s="187"/>
      <c r="AP1" s="187"/>
      <c r="AQ1" s="187"/>
      <c r="AR1" s="187"/>
    </row>
    <row r="2" spans="1:44" x14ac:dyDescent="0.25">
      <c r="A2" s="133"/>
      <c r="B2" s="114"/>
      <c r="C2" s="114"/>
      <c r="D2" s="114"/>
      <c r="E2" s="114"/>
      <c r="F2" s="13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37"/>
      <c r="AJ2" s="317"/>
      <c r="AK2" s="189"/>
      <c r="AL2" s="189"/>
      <c r="AM2" s="317" t="s">
        <v>529</v>
      </c>
      <c r="AN2" s="189"/>
      <c r="AO2" s="189"/>
      <c r="AP2" s="189"/>
      <c r="AQ2" s="189"/>
      <c r="AR2" s="189"/>
    </row>
    <row r="3" spans="1:44" x14ac:dyDescent="0.25">
      <c r="A3" s="100" t="s">
        <v>32</v>
      </c>
      <c r="B3" s="100" t="s">
        <v>33</v>
      </c>
      <c r="C3" s="100" t="s">
        <v>116</v>
      </c>
      <c r="D3" s="100" t="s">
        <v>42</v>
      </c>
      <c r="E3" s="100" t="s">
        <v>35</v>
      </c>
      <c r="F3" s="130" t="s">
        <v>158</v>
      </c>
      <c r="G3" s="100" t="s">
        <v>36</v>
      </c>
      <c r="H3" s="100" t="s">
        <v>31</v>
      </c>
      <c r="I3" s="241">
        <v>1990</v>
      </c>
      <c r="J3" s="241">
        <f>I3+1</f>
        <v>1991</v>
      </c>
      <c r="K3" s="241">
        <f t="shared" ref="K3" si="0">J3+1</f>
        <v>1992</v>
      </c>
      <c r="L3" s="241">
        <f t="shared" ref="L3" si="1">K3+1</f>
        <v>1993</v>
      </c>
      <c r="M3" s="241">
        <f t="shared" ref="M3" si="2">L3+1</f>
        <v>1994</v>
      </c>
      <c r="N3" s="241">
        <f t="shared" ref="N3" si="3">M3+1</f>
        <v>1995</v>
      </c>
      <c r="O3" s="241">
        <f t="shared" ref="O3" si="4">N3+1</f>
        <v>1996</v>
      </c>
      <c r="P3" s="241">
        <f t="shared" ref="P3" si="5">O3+1</f>
        <v>1997</v>
      </c>
      <c r="Q3" s="241">
        <f t="shared" ref="Q3" si="6">P3+1</f>
        <v>1998</v>
      </c>
      <c r="R3" s="241">
        <f t="shared" ref="R3" si="7">Q3+1</f>
        <v>1999</v>
      </c>
      <c r="S3" s="241">
        <f t="shared" ref="S3" si="8">R3+1</f>
        <v>2000</v>
      </c>
      <c r="T3" s="241">
        <f t="shared" ref="T3" si="9">S3+1</f>
        <v>2001</v>
      </c>
      <c r="U3" s="241">
        <f t="shared" ref="U3" si="10">T3+1</f>
        <v>2002</v>
      </c>
      <c r="V3" s="241">
        <f t="shared" ref="V3" si="11">U3+1</f>
        <v>2003</v>
      </c>
      <c r="W3" s="241">
        <f t="shared" ref="W3" si="12">V3+1</f>
        <v>2004</v>
      </c>
      <c r="X3" s="241">
        <f t="shared" ref="X3" si="13">W3+1</f>
        <v>2005</v>
      </c>
      <c r="Y3" s="241">
        <f t="shared" ref="Y3" si="14">X3+1</f>
        <v>2006</v>
      </c>
      <c r="Z3" s="241">
        <f t="shared" ref="Z3" si="15">Y3+1</f>
        <v>2007</v>
      </c>
      <c r="AA3" s="241">
        <f t="shared" ref="AA3" si="16">Z3+1</f>
        <v>2008</v>
      </c>
      <c r="AB3" s="241">
        <f t="shared" ref="AB3" si="17">AA3+1</f>
        <v>2009</v>
      </c>
      <c r="AC3" s="241">
        <f t="shared" ref="AC3" si="18">AB3+1</f>
        <v>2010</v>
      </c>
      <c r="AD3" s="241">
        <f t="shared" ref="AD3" si="19">AC3+1</f>
        <v>2011</v>
      </c>
      <c r="AE3" s="241">
        <f t="shared" ref="AE3" si="20">AD3+1</f>
        <v>2012</v>
      </c>
      <c r="AF3" s="241">
        <f t="shared" ref="AF3" si="21">AE3+1</f>
        <v>2013</v>
      </c>
      <c r="AG3" s="241">
        <f t="shared" ref="AG3" si="22">AF3+1</f>
        <v>2014</v>
      </c>
      <c r="AH3" s="241">
        <f t="shared" ref="AH3" si="23">AG3+1</f>
        <v>2015</v>
      </c>
      <c r="AI3" s="241">
        <f t="shared" ref="AI3:AJ3" si="24">AH3+1</f>
        <v>2016</v>
      </c>
      <c r="AJ3" s="241">
        <f t="shared" si="24"/>
        <v>2017</v>
      </c>
      <c r="AK3" s="241">
        <f t="shared" ref="AK3" si="25">AJ3+1</f>
        <v>2018</v>
      </c>
      <c r="AL3" s="241">
        <f t="shared" ref="AL3" si="26">AK3+1</f>
        <v>2019</v>
      </c>
      <c r="AM3" s="241">
        <f t="shared" ref="AM3" si="27">AL3+1</f>
        <v>2020</v>
      </c>
      <c r="AN3" s="241"/>
      <c r="AO3" s="241"/>
      <c r="AP3" s="241"/>
      <c r="AQ3" s="241"/>
      <c r="AR3" s="241"/>
    </row>
    <row r="4" spans="1:44" x14ac:dyDescent="0.25">
      <c r="A4" s="310" t="s">
        <v>461</v>
      </c>
      <c r="B4" s="452" t="s">
        <v>462</v>
      </c>
      <c r="C4" s="452"/>
      <c r="D4" s="452"/>
      <c r="E4" s="452"/>
      <c r="F4" s="452"/>
      <c r="G4" s="452"/>
      <c r="H4" s="452"/>
      <c r="I4" s="114"/>
      <c r="J4" s="115" t="s">
        <v>141</v>
      </c>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89"/>
      <c r="AL4" s="189"/>
      <c r="AM4" s="189"/>
      <c r="AN4" s="189"/>
      <c r="AO4" s="189"/>
      <c r="AP4" s="189"/>
      <c r="AQ4" s="189"/>
      <c r="AR4" s="189"/>
    </row>
    <row r="5" spans="1:44" x14ac:dyDescent="0.25">
      <c r="A5" s="310" t="s">
        <v>38</v>
      </c>
      <c r="B5" s="453" t="str">
        <f>I3&amp;" - "&amp;MAX(3:3)</f>
        <v>1990 - 2020</v>
      </c>
      <c r="C5" s="453"/>
      <c r="D5" s="453"/>
      <c r="E5" s="453"/>
      <c r="F5" s="453"/>
      <c r="G5" s="453"/>
      <c r="H5" s="453"/>
      <c r="I5" s="114"/>
      <c r="J5" s="450" t="s">
        <v>425</v>
      </c>
      <c r="K5" s="450"/>
      <c r="L5" s="450"/>
      <c r="M5" s="450"/>
      <c r="N5" s="114"/>
      <c r="O5" s="114"/>
      <c r="P5" s="114"/>
      <c r="Q5" s="114"/>
      <c r="R5" s="114"/>
      <c r="S5" s="114"/>
      <c r="T5" s="114"/>
      <c r="U5" s="114"/>
      <c r="V5" s="114"/>
      <c r="W5" s="114"/>
      <c r="X5" s="114"/>
      <c r="Y5" s="114"/>
      <c r="Z5" s="114"/>
      <c r="AA5" s="114"/>
      <c r="AB5" s="114"/>
      <c r="AC5" s="114"/>
      <c r="AD5" s="114"/>
      <c r="AE5" s="114"/>
      <c r="AF5" s="114"/>
      <c r="AG5" s="114"/>
      <c r="AH5" s="114"/>
      <c r="AI5" s="114"/>
      <c r="AJ5" s="114"/>
      <c r="AK5" s="189"/>
      <c r="AL5" s="189"/>
      <c r="AM5" s="189"/>
      <c r="AN5" s="189"/>
      <c r="AO5" s="189"/>
      <c r="AP5" s="189"/>
      <c r="AQ5" s="189"/>
      <c r="AR5" s="189"/>
    </row>
    <row r="6" spans="1:44" x14ac:dyDescent="0.25">
      <c r="A6" s="310" t="s">
        <v>41</v>
      </c>
      <c r="B6" s="454" t="s">
        <v>531</v>
      </c>
      <c r="C6" s="454"/>
      <c r="D6" s="454"/>
      <c r="E6" s="454"/>
      <c r="F6" s="454"/>
      <c r="G6" s="454"/>
      <c r="H6" s="454"/>
      <c r="I6" s="114"/>
      <c r="J6" s="451" t="s">
        <v>426</v>
      </c>
      <c r="K6" s="451"/>
      <c r="L6" s="451"/>
      <c r="M6" s="451"/>
      <c r="N6" s="114"/>
      <c r="O6" s="114"/>
      <c r="P6" s="114"/>
      <c r="Q6" s="114"/>
      <c r="R6" s="114"/>
      <c r="S6" s="114"/>
      <c r="T6" s="114"/>
      <c r="U6" s="114"/>
      <c r="V6" s="114"/>
      <c r="W6" s="114"/>
      <c r="X6" s="114"/>
      <c r="Y6" s="114"/>
      <c r="Z6" s="114"/>
      <c r="AA6" s="114"/>
      <c r="AB6" s="114"/>
      <c r="AC6" s="114"/>
      <c r="AD6" s="114"/>
      <c r="AE6" s="114"/>
      <c r="AF6" s="114"/>
      <c r="AG6" s="114"/>
      <c r="AH6" s="114"/>
      <c r="AI6" s="114"/>
      <c r="AJ6" s="114"/>
      <c r="AK6" s="189"/>
      <c r="AL6" s="189"/>
      <c r="AM6" s="189"/>
      <c r="AN6" s="189"/>
      <c r="AO6" s="189"/>
      <c r="AP6" s="189"/>
      <c r="AQ6" s="189"/>
      <c r="AR6" s="189"/>
    </row>
    <row r="7" spans="1:44" x14ac:dyDescent="0.25">
      <c r="A7" s="310" t="s">
        <v>39</v>
      </c>
      <c r="B7" s="454" t="s">
        <v>455</v>
      </c>
      <c r="C7" s="454"/>
      <c r="D7" s="454"/>
      <c r="E7" s="454"/>
      <c r="F7" s="454"/>
      <c r="G7" s="454"/>
      <c r="H7" s="45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89"/>
      <c r="AL7" s="189"/>
      <c r="AM7" s="189"/>
      <c r="AN7" s="189"/>
      <c r="AO7" s="189"/>
      <c r="AP7" s="189"/>
      <c r="AQ7" s="189"/>
      <c r="AR7" s="189"/>
    </row>
    <row r="8" spans="1:44" ht="15.75" x14ac:dyDescent="0.25">
      <c r="A8" s="310" t="s">
        <v>13</v>
      </c>
      <c r="B8" s="454" t="s">
        <v>454</v>
      </c>
      <c r="C8" s="454"/>
      <c r="D8" s="454"/>
      <c r="E8" s="454"/>
      <c r="F8" s="454"/>
      <c r="G8" s="454"/>
      <c r="H8" s="454"/>
      <c r="I8" s="114"/>
      <c r="J8" s="373"/>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89"/>
      <c r="AL8" s="189"/>
      <c r="AM8" s="189"/>
      <c r="AN8" s="189"/>
      <c r="AO8" s="189"/>
      <c r="AP8" s="189"/>
      <c r="AQ8" s="189"/>
      <c r="AR8" s="189"/>
    </row>
    <row r="9" spans="1:44" x14ac:dyDescent="0.25">
      <c r="A9" s="114"/>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89"/>
      <c r="AL9" s="189"/>
      <c r="AM9" s="189"/>
      <c r="AN9" s="189"/>
      <c r="AO9" s="189"/>
      <c r="AP9" s="189"/>
      <c r="AQ9" s="189"/>
      <c r="AR9" s="189"/>
    </row>
    <row r="10" spans="1:44" ht="15.75" x14ac:dyDescent="0.25">
      <c r="A10" s="303" t="s">
        <v>331</v>
      </c>
      <c r="B10" s="304"/>
      <c r="C10" s="305" t="s">
        <v>753</v>
      </c>
      <c r="D10" s="306"/>
      <c r="E10" s="306"/>
      <c r="F10" s="306"/>
      <c r="G10" s="294"/>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7"/>
      <c r="AH10" s="307"/>
      <c r="AI10" s="308"/>
      <c r="AJ10" s="308"/>
      <c r="AK10" s="309"/>
      <c r="AL10" s="309"/>
      <c r="AM10" s="309"/>
      <c r="AN10" s="309"/>
      <c r="AO10" s="309"/>
      <c r="AP10" s="309"/>
      <c r="AQ10" s="309"/>
      <c r="AR10" s="309"/>
    </row>
    <row r="11" spans="1:44" x14ac:dyDescent="0.25">
      <c r="A11" s="131" t="s">
        <v>475</v>
      </c>
      <c r="B11" s="127"/>
      <c r="C11" s="127"/>
      <c r="D11" s="128"/>
      <c r="E11" s="128"/>
      <c r="F11" s="128"/>
      <c r="G11" s="18"/>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9"/>
      <c r="AJ11" s="19"/>
      <c r="AK11" s="190"/>
      <c r="AL11" s="190"/>
      <c r="AM11" s="190"/>
      <c r="AN11" s="190"/>
      <c r="AO11" s="190"/>
      <c r="AP11" s="190"/>
      <c r="AQ11" s="190"/>
      <c r="AR11" s="190"/>
    </row>
    <row r="12" spans="1:44" hidden="1" outlineLevel="1" x14ac:dyDescent="0.25">
      <c r="A12" s="183" t="s">
        <v>354</v>
      </c>
      <c r="B12" s="183" t="s">
        <v>355</v>
      </c>
      <c r="C12" s="175" t="s">
        <v>95</v>
      </c>
      <c r="D12" s="175"/>
      <c r="E12" s="175" t="s">
        <v>53</v>
      </c>
      <c r="F12" s="77" t="str">
        <f t="shared" ref="F12:F27" si="28">A12</f>
        <v>Dairy Cattle</v>
      </c>
      <c r="G12" s="175" t="s">
        <v>358</v>
      </c>
      <c r="H12" s="176"/>
      <c r="I12" s="13">
        <f ca="1">IFERROR(IF(VLOOKUP($F12,'Step 1'!$B$13:$D$28,3,0)="Y",INDEX(INDIRECT("'"&amp;$A12&amp;"'!$A$3:$BG$100000"),MATCH($B12,INDIRECT("'"&amp;$A12&amp;"'!$A3:$A100000"),0),MATCH(I$3,INDIRECT("'"&amp;$A12&amp;"'!$A$3:$BG$3"),0)),VLOOKUP($F12,'Step 1'!$B$13:$D$28,3,0)),"Check Parameters")</f>
        <v>1.4909452444799995E-5</v>
      </c>
      <c r="J12" s="13">
        <f ca="1">IFERROR(IF(VLOOKUP($F12,'Step 1'!$B$13:$D$28,3,0)="Y",INDEX(INDIRECT("'"&amp;$A12&amp;"'!$A$3:$BG$100000"),MATCH($B12,INDIRECT("'"&amp;$A12&amp;"'!$A3:$A100000"),0),MATCH(J$3,INDIRECT("'"&amp;$A12&amp;"'!$A$3:$BG$3"),0)),VLOOKUP($F12,'Step 1'!$B$13:$D$28,3,0)),"Check Parameters")</f>
        <v>1.4909452444799995E-5</v>
      </c>
      <c r="K12" s="13">
        <f ca="1">IFERROR(IF(VLOOKUP($F12,'Step 1'!$B$13:$D$28,3,0)="Y",INDEX(INDIRECT("'"&amp;$A12&amp;"'!$A$3:$BG$100000"),MATCH($B12,INDIRECT("'"&amp;$A12&amp;"'!$A3:$A100000"),0),MATCH(K$3,INDIRECT("'"&amp;$A12&amp;"'!$A$3:$BG$3"),0)),VLOOKUP($F12,'Step 1'!$B$13:$D$28,3,0)),"Check Parameters")</f>
        <v>1.4909452444799995E-5</v>
      </c>
      <c r="L12" s="13">
        <f ca="1">IFERROR(IF(VLOOKUP($F12,'Step 1'!$B$13:$D$28,3,0)="Y",INDEX(INDIRECT("'"&amp;$A12&amp;"'!$A$3:$BG$100000"),MATCH($B12,INDIRECT("'"&amp;$A12&amp;"'!$A3:$A100000"),0),MATCH(L$3,INDIRECT("'"&amp;$A12&amp;"'!$A$3:$BG$3"),0)),VLOOKUP($F12,'Step 1'!$B$13:$D$28,3,0)),"Check Parameters")</f>
        <v>1.4909452444799995E-5</v>
      </c>
      <c r="M12" s="13">
        <f ca="1">IFERROR(IF(VLOOKUP($F12,'Step 1'!$B$13:$D$28,3,0)="Y",INDEX(INDIRECT("'"&amp;$A12&amp;"'!$A$3:$BG$100000"),MATCH($B12,INDIRECT("'"&amp;$A12&amp;"'!$A3:$A100000"),0),MATCH(M$3,INDIRECT("'"&amp;$A12&amp;"'!$A$3:$BG$3"),0)),VLOOKUP($F12,'Step 1'!$B$13:$D$28,3,0)),"Check Parameters")</f>
        <v>1.4909452444799995E-5</v>
      </c>
      <c r="N12" s="13">
        <f ca="1">IFERROR(IF(VLOOKUP($F12,'Step 1'!$B$13:$D$28,3,0)="Y",INDEX(INDIRECT("'"&amp;$A12&amp;"'!$A$3:$BG$100000"),MATCH($B12,INDIRECT("'"&amp;$A12&amp;"'!$A3:$A100000"),0),MATCH(N$3,INDIRECT("'"&amp;$A12&amp;"'!$A$3:$BG$3"),0)),VLOOKUP($F12,'Step 1'!$B$13:$D$28,3,0)),"Check Parameters")</f>
        <v>1.4909452444799995E-5</v>
      </c>
      <c r="O12" s="13">
        <f ca="1">IFERROR(IF(VLOOKUP($F12,'Step 1'!$B$13:$D$28,3,0)="Y",INDEX(INDIRECT("'"&amp;$A12&amp;"'!$A$3:$BG$100000"),MATCH($B12,INDIRECT("'"&amp;$A12&amp;"'!$A3:$A100000"),0),MATCH(O$3,INDIRECT("'"&amp;$A12&amp;"'!$A$3:$BG$3"),0)),VLOOKUP($F12,'Step 1'!$B$13:$D$28,3,0)),"Check Parameters")</f>
        <v>1.4909452444799995E-5</v>
      </c>
      <c r="P12" s="13">
        <f ca="1">IFERROR(IF(VLOOKUP($F12,'Step 1'!$B$13:$D$28,3,0)="Y",INDEX(INDIRECT("'"&amp;$A12&amp;"'!$A$3:$BG$100000"),MATCH($B12,INDIRECT("'"&amp;$A12&amp;"'!$A3:$A100000"),0),MATCH(P$3,INDIRECT("'"&amp;$A12&amp;"'!$A$3:$BG$3"),0)),VLOOKUP($F12,'Step 1'!$B$13:$D$28,3,0)),"Check Parameters")</f>
        <v>1.4909452444799995E-5</v>
      </c>
      <c r="Q12" s="13">
        <f ca="1">IFERROR(IF(VLOOKUP($F12,'Step 1'!$B$13:$D$28,3,0)="Y",INDEX(INDIRECT("'"&amp;$A12&amp;"'!$A$3:$BG$100000"),MATCH($B12,INDIRECT("'"&amp;$A12&amp;"'!$A3:$A100000"),0),MATCH(Q$3,INDIRECT("'"&amp;$A12&amp;"'!$A$3:$BG$3"),0)),VLOOKUP($F12,'Step 1'!$B$13:$D$28,3,0)),"Check Parameters")</f>
        <v>1.4909452444799995E-5</v>
      </c>
      <c r="R12" s="13">
        <f ca="1">IFERROR(IF(VLOOKUP($F12,'Step 1'!$B$13:$D$28,3,0)="Y",INDEX(INDIRECT("'"&amp;$A12&amp;"'!$A$3:$BG$100000"),MATCH($B12,INDIRECT("'"&amp;$A12&amp;"'!$A3:$A100000"),0),MATCH(R$3,INDIRECT("'"&amp;$A12&amp;"'!$A$3:$BG$3"),0)),VLOOKUP($F12,'Step 1'!$B$13:$D$28,3,0)),"Check Parameters")</f>
        <v>1.4909452444799995E-5</v>
      </c>
      <c r="S12" s="13">
        <f ca="1">IFERROR(IF(VLOOKUP($F12,'Step 1'!$B$13:$D$28,3,0)="Y",INDEX(INDIRECT("'"&amp;$A12&amp;"'!$A$3:$BG$100000"),MATCH($B12,INDIRECT("'"&amp;$A12&amp;"'!$A3:$A100000"),0),MATCH(S$3,INDIRECT("'"&amp;$A12&amp;"'!$A$3:$BG$3"),0)),VLOOKUP($F12,'Step 1'!$B$13:$D$28,3,0)),"Check Parameters")</f>
        <v>1.4909452444799995E-5</v>
      </c>
      <c r="T12" s="13">
        <f ca="1">IFERROR(IF(VLOOKUP($F12,'Step 1'!$B$13:$D$28,3,0)="Y",INDEX(INDIRECT("'"&amp;$A12&amp;"'!$A$3:$BG$100000"),MATCH($B12,INDIRECT("'"&amp;$A12&amp;"'!$A3:$A100000"),0),MATCH(T$3,INDIRECT("'"&amp;$A12&amp;"'!$A$3:$BG$3"),0)),VLOOKUP($F12,'Step 1'!$B$13:$D$28,3,0)),"Check Parameters")</f>
        <v>1.4909452444799995E-5</v>
      </c>
      <c r="U12" s="13">
        <f ca="1">IFERROR(IF(VLOOKUP($F12,'Step 1'!$B$13:$D$28,3,0)="Y",INDEX(INDIRECT("'"&amp;$A12&amp;"'!$A$3:$BG$100000"),MATCH($B12,INDIRECT("'"&amp;$A12&amp;"'!$A3:$A100000"),0),MATCH(U$3,INDIRECT("'"&amp;$A12&amp;"'!$A$3:$BG$3"),0)),VLOOKUP($F12,'Step 1'!$B$13:$D$28,3,0)),"Check Parameters")</f>
        <v>1.4909452444799995E-5</v>
      </c>
      <c r="V12" s="13">
        <f ca="1">IFERROR(IF(VLOOKUP($F12,'Step 1'!$B$13:$D$28,3,0)="Y",INDEX(INDIRECT("'"&amp;$A12&amp;"'!$A$3:$BG$100000"),MATCH($B12,INDIRECT("'"&amp;$A12&amp;"'!$A3:$A100000"),0),MATCH(V$3,INDIRECT("'"&amp;$A12&amp;"'!$A$3:$BG$3"),0)),VLOOKUP($F12,'Step 1'!$B$13:$D$28,3,0)),"Check Parameters")</f>
        <v>1.4909452444799995E-5</v>
      </c>
      <c r="W12" s="13">
        <f ca="1">IFERROR(IF(VLOOKUP($F12,'Step 1'!$B$13:$D$28,3,0)="Y",INDEX(INDIRECT("'"&amp;$A12&amp;"'!$A$3:$BG$100000"),MATCH($B12,INDIRECT("'"&amp;$A12&amp;"'!$A3:$A100000"),0),MATCH(W$3,INDIRECT("'"&amp;$A12&amp;"'!$A$3:$BG$3"),0)),VLOOKUP($F12,'Step 1'!$B$13:$D$28,3,0)),"Check Parameters")</f>
        <v>1.4909452444799995E-5</v>
      </c>
      <c r="X12" s="13">
        <f ca="1">IFERROR(IF(VLOOKUP($F12,'Step 1'!$B$13:$D$28,3,0)="Y",INDEX(INDIRECT("'"&amp;$A12&amp;"'!$A$3:$BG$100000"),MATCH($B12,INDIRECT("'"&amp;$A12&amp;"'!$A3:$A100000"),0),MATCH(X$3,INDIRECT("'"&amp;$A12&amp;"'!$A$3:$BG$3"),0)),VLOOKUP($F12,'Step 1'!$B$13:$D$28,3,0)),"Check Parameters")</f>
        <v>1.4909452444799995E-5</v>
      </c>
      <c r="Y12" s="13">
        <f ca="1">IFERROR(IF(VLOOKUP($F12,'Step 1'!$B$13:$D$28,3,0)="Y",INDEX(INDIRECT("'"&amp;$A12&amp;"'!$A$3:$BG$100000"),MATCH($B12,INDIRECT("'"&amp;$A12&amp;"'!$A3:$A100000"),0),MATCH(Y$3,INDIRECT("'"&amp;$A12&amp;"'!$A$3:$BG$3"),0)),VLOOKUP($F12,'Step 1'!$B$13:$D$28,3,0)),"Check Parameters")</f>
        <v>1.4909452444799995E-5</v>
      </c>
      <c r="Z12" s="13">
        <f ca="1">IFERROR(IF(VLOOKUP($F12,'Step 1'!$B$13:$D$28,3,0)="Y",INDEX(INDIRECT("'"&amp;$A12&amp;"'!$A$3:$BG$100000"),MATCH($B12,INDIRECT("'"&amp;$A12&amp;"'!$A3:$A100000"),0),MATCH(Z$3,INDIRECT("'"&amp;$A12&amp;"'!$A$3:$BG$3"),0)),VLOOKUP($F12,'Step 1'!$B$13:$D$28,3,0)),"Check Parameters")</f>
        <v>1.4909452444799995E-5</v>
      </c>
      <c r="AA12" s="13">
        <f ca="1">IFERROR(IF(VLOOKUP($F12,'Step 1'!$B$13:$D$28,3,0)="Y",INDEX(INDIRECT("'"&amp;$A12&amp;"'!$A$3:$BG$100000"),MATCH($B12,INDIRECT("'"&amp;$A12&amp;"'!$A3:$A100000"),0),MATCH(AA$3,INDIRECT("'"&amp;$A12&amp;"'!$A$3:$BG$3"),0)),VLOOKUP($F12,'Step 1'!$B$13:$D$28,3,0)),"Check Parameters")</f>
        <v>1.4909452444799995E-5</v>
      </c>
      <c r="AB12" s="13">
        <f ca="1">IFERROR(IF(VLOOKUP($F12,'Step 1'!$B$13:$D$28,3,0)="Y",INDEX(INDIRECT("'"&amp;$A12&amp;"'!$A$3:$BG$100000"),MATCH($B12,INDIRECT("'"&amp;$A12&amp;"'!$A3:$A100000"),0),MATCH(AB$3,INDIRECT("'"&amp;$A12&amp;"'!$A$3:$BG$3"),0)),VLOOKUP($F12,'Step 1'!$B$13:$D$28,3,0)),"Check Parameters")</f>
        <v>1.4909452444799995E-5</v>
      </c>
      <c r="AC12" s="13">
        <f ca="1">IFERROR(IF(VLOOKUP($F12,'Step 1'!$B$13:$D$28,3,0)="Y",INDEX(INDIRECT("'"&amp;$A12&amp;"'!$A$3:$BG$100000"),MATCH($B12,INDIRECT("'"&amp;$A12&amp;"'!$A3:$A100000"),0),MATCH(AC$3,INDIRECT("'"&amp;$A12&amp;"'!$A$3:$BG$3"),0)),VLOOKUP($F12,'Step 1'!$B$13:$D$28,3,0)),"Check Parameters")</f>
        <v>1.4909452444799995E-5</v>
      </c>
      <c r="AD12" s="13">
        <f ca="1">IFERROR(IF(VLOOKUP($F12,'Step 1'!$B$13:$D$28,3,0)="Y",INDEX(INDIRECT("'"&amp;$A12&amp;"'!$A$3:$BG$100000"),MATCH($B12,INDIRECT("'"&amp;$A12&amp;"'!$A3:$A100000"),0),MATCH(AD$3,INDIRECT("'"&amp;$A12&amp;"'!$A$3:$BG$3"),0)),VLOOKUP($F12,'Step 1'!$B$13:$D$28,3,0)),"Check Parameters")</f>
        <v>1.4909452444799995E-5</v>
      </c>
      <c r="AE12" s="13">
        <f ca="1">IFERROR(IF(VLOOKUP($F12,'Step 1'!$B$13:$D$28,3,0)="Y",INDEX(INDIRECT("'"&amp;$A12&amp;"'!$A$3:$BG$100000"),MATCH($B12,INDIRECT("'"&amp;$A12&amp;"'!$A3:$A100000"),0),MATCH(AE$3,INDIRECT("'"&amp;$A12&amp;"'!$A$3:$BG$3"),0)),VLOOKUP($F12,'Step 1'!$B$13:$D$28,3,0)),"Check Parameters")</f>
        <v>1.4909452444799995E-5</v>
      </c>
      <c r="AF12" s="13">
        <f ca="1">IFERROR(IF(VLOOKUP($F12,'Step 1'!$B$13:$D$28,3,0)="Y",INDEX(INDIRECT("'"&amp;$A12&amp;"'!$A$3:$BG$100000"),MATCH($B12,INDIRECT("'"&amp;$A12&amp;"'!$A3:$A100000"),0),MATCH(AF$3,INDIRECT("'"&amp;$A12&amp;"'!$A$3:$BG$3"),0)),VLOOKUP($F12,'Step 1'!$B$13:$D$28,3,0)),"Check Parameters")</f>
        <v>1.4909452444799995E-5</v>
      </c>
      <c r="AG12" s="13">
        <f ca="1">IFERROR(IF(VLOOKUP($F12,'Step 1'!$B$13:$D$28,3,0)="Y",INDEX(INDIRECT("'"&amp;$A12&amp;"'!$A$3:$BG$100000"),MATCH($B12,INDIRECT("'"&amp;$A12&amp;"'!$A3:$A100000"),0),MATCH(AG$3,INDIRECT("'"&amp;$A12&amp;"'!$A$3:$BG$3"),0)),VLOOKUP($F12,'Step 1'!$B$13:$D$28,3,0)),"Check Parameters")</f>
        <v>1.4909452444799995E-5</v>
      </c>
      <c r="AH12" s="13">
        <f ca="1">IFERROR(IF(VLOOKUP($F12,'Step 1'!$B$13:$D$28,3,0)="Y",INDEX(INDIRECT("'"&amp;$A12&amp;"'!$A$3:$BG$100000"),MATCH($B12,INDIRECT("'"&amp;$A12&amp;"'!$A3:$A100000"),0),MATCH(AH$3,INDIRECT("'"&amp;$A12&amp;"'!$A$3:$BG$3"),0)),VLOOKUP($F12,'Step 1'!$B$13:$D$28,3,0)),"Check Parameters")</f>
        <v>1.4909452444799995E-5</v>
      </c>
      <c r="AI12" s="13">
        <f ca="1">IFERROR(IF(VLOOKUP($F12,'Step 1'!$B$13:$D$28,3,0)="Y",INDEX(INDIRECT("'"&amp;$A12&amp;"'!$A$3:$BG$100000"),MATCH($B12,INDIRECT("'"&amp;$A12&amp;"'!$A3:$A100000"),0),MATCH(AI$3,INDIRECT("'"&amp;$A12&amp;"'!$A$3:$BG$3"),0)),VLOOKUP($F12,'Step 1'!$B$13:$D$28,3,0)),"Check Parameters")</f>
        <v>1.4909452444799995E-5</v>
      </c>
      <c r="AJ12" s="13">
        <f ca="1">IFERROR(IF(VLOOKUP($F12,'Step 1'!$B$13:$D$28,3,0)="Y",INDEX(INDIRECT("'"&amp;$A12&amp;"'!$A$3:$BG$100000"),MATCH($B12,INDIRECT("'"&amp;$A12&amp;"'!$A3:$A100000"),0),MATCH(AJ$3,INDIRECT("'"&amp;$A12&amp;"'!$A$3:$BG$3"),0)),VLOOKUP($F12,'Step 1'!$B$13:$D$28,3,0)),"Check Parameters")</f>
        <v>1.4909452444799995E-5</v>
      </c>
      <c r="AK12" s="13">
        <f ca="1">IFERROR(IF(VLOOKUP($F12,'Step 1'!$B$13:$D$28,3,0)="Y",INDEX(INDIRECT("'"&amp;$A12&amp;"'!$A$3:$BG$100000"),MATCH($B12,INDIRECT("'"&amp;$A12&amp;"'!$A3:$A100000"),0),MATCH(AK$3,INDIRECT("'"&amp;$A12&amp;"'!$A$3:$BG$3"),0)),VLOOKUP($F12,'Step 1'!$B$13:$D$28,3,0)),"Check Parameters")</f>
        <v>1.4909452444799995E-5</v>
      </c>
      <c r="AL12" s="13">
        <f ca="1">IFERROR(IF(VLOOKUP($F12,'Step 1'!$B$13:$D$28,3,0)="Y",INDEX(INDIRECT("'"&amp;$A12&amp;"'!$A$3:$BG$100000"),MATCH($B12,INDIRECT("'"&amp;$A12&amp;"'!$A3:$A100000"),0),MATCH(AL$3,INDIRECT("'"&amp;$A12&amp;"'!$A$3:$BG$3"),0)),VLOOKUP($F12,'Step 1'!$B$13:$D$28,3,0)),"Check Parameters")</f>
        <v>1.4909452444799995E-5</v>
      </c>
      <c r="AM12" s="13">
        <f ca="1">IFERROR(IF(VLOOKUP($F12,'Step 1'!$B$13:$D$28,3,0)="Y",INDEX(INDIRECT("'"&amp;$A12&amp;"'!$A$3:$BG$100000"),MATCH($B12,INDIRECT("'"&amp;$A12&amp;"'!$A3:$A100000"),0),MATCH(AM$3,INDIRECT("'"&amp;$A12&amp;"'!$A$3:$BG$3"),0)),VLOOKUP($F12,'Step 1'!$B$13:$D$28,3,0)),"Check Parameters")</f>
        <v>1.4909452444799995E-5</v>
      </c>
      <c r="AN12" s="13"/>
      <c r="AO12" s="191"/>
      <c r="AP12" s="191"/>
      <c r="AQ12" s="191"/>
      <c r="AR12" s="191"/>
    </row>
    <row r="13" spans="1:44" hidden="1" outlineLevel="1" x14ac:dyDescent="0.25">
      <c r="A13" s="183" t="s">
        <v>77</v>
      </c>
      <c r="B13" s="183" t="s">
        <v>355</v>
      </c>
      <c r="C13" s="175" t="s">
        <v>96</v>
      </c>
      <c r="D13" s="175"/>
      <c r="E13" s="175" t="s">
        <v>53</v>
      </c>
      <c r="F13" s="77" t="str">
        <f t="shared" si="28"/>
        <v>Non-dairy cattle</v>
      </c>
      <c r="G13" s="175" t="s">
        <v>358</v>
      </c>
      <c r="H13" s="176"/>
      <c r="I13" s="13" t="str">
        <f ca="1">IFERROR(IF(VLOOKUP($F13,'Step 1'!$B$13:$D$28,3,0)="Y",INDEX(INDIRECT("'"&amp;$A13&amp;"'!$A$3:$BG$100000"),MATCH($B13,INDIRECT("'"&amp;$A13&amp;"'!$A3:$A100000"),0),MATCH(I$3,INDIRECT("'"&amp;$A13&amp;"'!$A$3:$BG$3"),0)),VLOOKUP($F13,'Step 1'!$B$13:$D$28,3,0)),"Check Parameters")</f>
        <v>NE</v>
      </c>
      <c r="J13" s="13" t="str">
        <f ca="1">IFERROR(IF(VLOOKUP($F13,'Step 1'!$B$13:$D$28,3,0)="Y",INDEX(INDIRECT("'"&amp;$A13&amp;"'!$A$3:$BG$100000"),MATCH($B13,INDIRECT("'"&amp;$A13&amp;"'!$A3:$A100000"),0),MATCH(J$3,INDIRECT("'"&amp;$A13&amp;"'!$A$3:$BG$3"),0)),VLOOKUP($F13,'Step 1'!$B$13:$D$28,3,0)),"Check Parameters")</f>
        <v>NE</v>
      </c>
      <c r="K13" s="13" t="str">
        <f ca="1">IFERROR(IF(VLOOKUP($F13,'Step 1'!$B$13:$D$28,3,0)="Y",INDEX(INDIRECT("'"&amp;$A13&amp;"'!$A$3:$BG$100000"),MATCH($B13,INDIRECT("'"&amp;$A13&amp;"'!$A3:$A100000"),0),MATCH(K$3,INDIRECT("'"&amp;$A13&amp;"'!$A$3:$BG$3"),0)),VLOOKUP($F13,'Step 1'!$B$13:$D$28,3,0)),"Check Parameters")</f>
        <v>NE</v>
      </c>
      <c r="L13" s="13" t="str">
        <f ca="1">IFERROR(IF(VLOOKUP($F13,'Step 1'!$B$13:$D$28,3,0)="Y",INDEX(INDIRECT("'"&amp;$A13&amp;"'!$A$3:$BG$100000"),MATCH($B13,INDIRECT("'"&amp;$A13&amp;"'!$A3:$A100000"),0),MATCH(L$3,INDIRECT("'"&amp;$A13&amp;"'!$A$3:$BG$3"),0)),VLOOKUP($F13,'Step 1'!$B$13:$D$28,3,0)),"Check Parameters")</f>
        <v>NE</v>
      </c>
      <c r="M13" s="13" t="str">
        <f ca="1">IFERROR(IF(VLOOKUP($F13,'Step 1'!$B$13:$D$28,3,0)="Y",INDEX(INDIRECT("'"&amp;$A13&amp;"'!$A$3:$BG$100000"),MATCH($B13,INDIRECT("'"&amp;$A13&amp;"'!$A3:$A100000"),0),MATCH(M$3,INDIRECT("'"&amp;$A13&amp;"'!$A$3:$BG$3"),0)),VLOOKUP($F13,'Step 1'!$B$13:$D$28,3,0)),"Check Parameters")</f>
        <v>NE</v>
      </c>
      <c r="N13" s="13" t="str">
        <f ca="1">IFERROR(IF(VLOOKUP($F13,'Step 1'!$B$13:$D$28,3,0)="Y",INDEX(INDIRECT("'"&amp;$A13&amp;"'!$A$3:$BG$100000"),MATCH($B13,INDIRECT("'"&amp;$A13&amp;"'!$A3:$A100000"),0),MATCH(N$3,INDIRECT("'"&amp;$A13&amp;"'!$A$3:$BG$3"),0)),VLOOKUP($F13,'Step 1'!$B$13:$D$28,3,0)),"Check Parameters")</f>
        <v>NE</v>
      </c>
      <c r="O13" s="13" t="str">
        <f ca="1">IFERROR(IF(VLOOKUP($F13,'Step 1'!$B$13:$D$28,3,0)="Y",INDEX(INDIRECT("'"&amp;$A13&amp;"'!$A$3:$BG$100000"),MATCH($B13,INDIRECT("'"&amp;$A13&amp;"'!$A3:$A100000"),0),MATCH(O$3,INDIRECT("'"&amp;$A13&amp;"'!$A$3:$BG$3"),0)),VLOOKUP($F13,'Step 1'!$B$13:$D$28,3,0)),"Check Parameters")</f>
        <v>NE</v>
      </c>
      <c r="P13" s="13" t="str">
        <f ca="1">IFERROR(IF(VLOOKUP($F13,'Step 1'!$B$13:$D$28,3,0)="Y",INDEX(INDIRECT("'"&amp;$A13&amp;"'!$A$3:$BG$100000"),MATCH($B13,INDIRECT("'"&amp;$A13&amp;"'!$A3:$A100000"),0),MATCH(P$3,INDIRECT("'"&amp;$A13&amp;"'!$A$3:$BG$3"),0)),VLOOKUP($F13,'Step 1'!$B$13:$D$28,3,0)),"Check Parameters")</f>
        <v>NE</v>
      </c>
      <c r="Q13" s="13" t="str">
        <f ca="1">IFERROR(IF(VLOOKUP($F13,'Step 1'!$B$13:$D$28,3,0)="Y",INDEX(INDIRECT("'"&amp;$A13&amp;"'!$A$3:$BG$100000"),MATCH($B13,INDIRECT("'"&amp;$A13&amp;"'!$A3:$A100000"),0),MATCH(Q$3,INDIRECT("'"&amp;$A13&amp;"'!$A$3:$BG$3"),0)),VLOOKUP($F13,'Step 1'!$B$13:$D$28,3,0)),"Check Parameters")</f>
        <v>NE</v>
      </c>
      <c r="R13" s="13" t="str">
        <f ca="1">IFERROR(IF(VLOOKUP($F13,'Step 1'!$B$13:$D$28,3,0)="Y",INDEX(INDIRECT("'"&amp;$A13&amp;"'!$A$3:$BG$100000"),MATCH($B13,INDIRECT("'"&amp;$A13&amp;"'!$A3:$A100000"),0),MATCH(R$3,INDIRECT("'"&amp;$A13&amp;"'!$A$3:$BG$3"),0)),VLOOKUP($F13,'Step 1'!$B$13:$D$28,3,0)),"Check Parameters")</f>
        <v>NE</v>
      </c>
      <c r="S13" s="13" t="str">
        <f ca="1">IFERROR(IF(VLOOKUP($F13,'Step 1'!$B$13:$D$28,3,0)="Y",INDEX(INDIRECT("'"&amp;$A13&amp;"'!$A$3:$BG$100000"),MATCH($B13,INDIRECT("'"&amp;$A13&amp;"'!$A3:$A100000"),0),MATCH(S$3,INDIRECT("'"&amp;$A13&amp;"'!$A$3:$BG$3"),0)),VLOOKUP($F13,'Step 1'!$B$13:$D$28,3,0)),"Check Parameters")</f>
        <v>NE</v>
      </c>
      <c r="T13" s="13" t="str">
        <f ca="1">IFERROR(IF(VLOOKUP($F13,'Step 1'!$B$13:$D$28,3,0)="Y",INDEX(INDIRECT("'"&amp;$A13&amp;"'!$A$3:$BG$100000"),MATCH($B13,INDIRECT("'"&amp;$A13&amp;"'!$A3:$A100000"),0),MATCH(T$3,INDIRECT("'"&amp;$A13&amp;"'!$A$3:$BG$3"),0)),VLOOKUP($F13,'Step 1'!$B$13:$D$28,3,0)),"Check Parameters")</f>
        <v>NE</v>
      </c>
      <c r="U13" s="13" t="str">
        <f ca="1">IFERROR(IF(VLOOKUP($F13,'Step 1'!$B$13:$D$28,3,0)="Y",INDEX(INDIRECT("'"&amp;$A13&amp;"'!$A$3:$BG$100000"),MATCH($B13,INDIRECT("'"&amp;$A13&amp;"'!$A3:$A100000"),0),MATCH(U$3,INDIRECT("'"&amp;$A13&amp;"'!$A$3:$BG$3"),0)),VLOOKUP($F13,'Step 1'!$B$13:$D$28,3,0)),"Check Parameters")</f>
        <v>NE</v>
      </c>
      <c r="V13" s="13" t="str">
        <f ca="1">IFERROR(IF(VLOOKUP($F13,'Step 1'!$B$13:$D$28,3,0)="Y",INDEX(INDIRECT("'"&amp;$A13&amp;"'!$A$3:$BG$100000"),MATCH($B13,INDIRECT("'"&amp;$A13&amp;"'!$A3:$A100000"),0),MATCH(V$3,INDIRECT("'"&amp;$A13&amp;"'!$A$3:$BG$3"),0)),VLOOKUP($F13,'Step 1'!$B$13:$D$28,3,0)),"Check Parameters")</f>
        <v>NE</v>
      </c>
      <c r="W13" s="13" t="str">
        <f ca="1">IFERROR(IF(VLOOKUP($F13,'Step 1'!$B$13:$D$28,3,0)="Y",INDEX(INDIRECT("'"&amp;$A13&amp;"'!$A$3:$BG$100000"),MATCH($B13,INDIRECT("'"&amp;$A13&amp;"'!$A3:$A100000"),0),MATCH(W$3,INDIRECT("'"&amp;$A13&amp;"'!$A$3:$BG$3"),0)),VLOOKUP($F13,'Step 1'!$B$13:$D$28,3,0)),"Check Parameters")</f>
        <v>NE</v>
      </c>
      <c r="X13" s="13" t="str">
        <f ca="1">IFERROR(IF(VLOOKUP($F13,'Step 1'!$B$13:$D$28,3,0)="Y",INDEX(INDIRECT("'"&amp;$A13&amp;"'!$A$3:$BG$100000"),MATCH($B13,INDIRECT("'"&amp;$A13&amp;"'!$A3:$A100000"),0),MATCH(X$3,INDIRECT("'"&amp;$A13&amp;"'!$A$3:$BG$3"),0)),VLOOKUP($F13,'Step 1'!$B$13:$D$28,3,0)),"Check Parameters")</f>
        <v>NE</v>
      </c>
      <c r="Y13" s="13" t="str">
        <f ca="1">IFERROR(IF(VLOOKUP($F13,'Step 1'!$B$13:$D$28,3,0)="Y",INDEX(INDIRECT("'"&amp;$A13&amp;"'!$A$3:$BG$100000"),MATCH($B13,INDIRECT("'"&amp;$A13&amp;"'!$A3:$A100000"),0),MATCH(Y$3,INDIRECT("'"&amp;$A13&amp;"'!$A$3:$BG$3"),0)),VLOOKUP($F13,'Step 1'!$B$13:$D$28,3,0)),"Check Parameters")</f>
        <v>NE</v>
      </c>
      <c r="Z13" s="13" t="str">
        <f ca="1">IFERROR(IF(VLOOKUP($F13,'Step 1'!$B$13:$D$28,3,0)="Y",INDEX(INDIRECT("'"&amp;$A13&amp;"'!$A$3:$BG$100000"),MATCH($B13,INDIRECT("'"&amp;$A13&amp;"'!$A3:$A100000"),0),MATCH(Z$3,INDIRECT("'"&amp;$A13&amp;"'!$A$3:$BG$3"),0)),VLOOKUP($F13,'Step 1'!$B$13:$D$28,3,0)),"Check Parameters")</f>
        <v>NE</v>
      </c>
      <c r="AA13" s="13" t="str">
        <f ca="1">IFERROR(IF(VLOOKUP($F13,'Step 1'!$B$13:$D$28,3,0)="Y",INDEX(INDIRECT("'"&amp;$A13&amp;"'!$A$3:$BG$100000"),MATCH($B13,INDIRECT("'"&amp;$A13&amp;"'!$A3:$A100000"),0),MATCH(AA$3,INDIRECT("'"&amp;$A13&amp;"'!$A$3:$BG$3"),0)),VLOOKUP($F13,'Step 1'!$B$13:$D$28,3,0)),"Check Parameters")</f>
        <v>NE</v>
      </c>
      <c r="AB13" s="13" t="str">
        <f ca="1">IFERROR(IF(VLOOKUP($F13,'Step 1'!$B$13:$D$28,3,0)="Y",INDEX(INDIRECT("'"&amp;$A13&amp;"'!$A$3:$BG$100000"),MATCH($B13,INDIRECT("'"&amp;$A13&amp;"'!$A3:$A100000"),0),MATCH(AB$3,INDIRECT("'"&amp;$A13&amp;"'!$A$3:$BG$3"),0)),VLOOKUP($F13,'Step 1'!$B$13:$D$28,3,0)),"Check Parameters")</f>
        <v>NE</v>
      </c>
      <c r="AC13" s="13" t="str">
        <f ca="1">IFERROR(IF(VLOOKUP($F13,'Step 1'!$B$13:$D$28,3,0)="Y",INDEX(INDIRECT("'"&amp;$A13&amp;"'!$A$3:$BG$100000"),MATCH($B13,INDIRECT("'"&amp;$A13&amp;"'!$A3:$A100000"),0),MATCH(AC$3,INDIRECT("'"&amp;$A13&amp;"'!$A$3:$BG$3"),0)),VLOOKUP($F13,'Step 1'!$B$13:$D$28,3,0)),"Check Parameters")</f>
        <v>NE</v>
      </c>
      <c r="AD13" s="13" t="str">
        <f ca="1">IFERROR(IF(VLOOKUP($F13,'Step 1'!$B$13:$D$28,3,0)="Y",INDEX(INDIRECT("'"&amp;$A13&amp;"'!$A$3:$BG$100000"),MATCH($B13,INDIRECT("'"&amp;$A13&amp;"'!$A3:$A100000"),0),MATCH(AD$3,INDIRECT("'"&amp;$A13&amp;"'!$A$3:$BG$3"),0)),VLOOKUP($F13,'Step 1'!$B$13:$D$28,3,0)),"Check Parameters")</f>
        <v>NE</v>
      </c>
      <c r="AE13" s="13" t="str">
        <f ca="1">IFERROR(IF(VLOOKUP($F13,'Step 1'!$B$13:$D$28,3,0)="Y",INDEX(INDIRECT("'"&amp;$A13&amp;"'!$A$3:$BG$100000"),MATCH($B13,INDIRECT("'"&amp;$A13&amp;"'!$A3:$A100000"),0),MATCH(AE$3,INDIRECT("'"&amp;$A13&amp;"'!$A$3:$BG$3"),0)),VLOOKUP($F13,'Step 1'!$B$13:$D$28,3,0)),"Check Parameters")</f>
        <v>NE</v>
      </c>
      <c r="AF13" s="13" t="str">
        <f ca="1">IFERROR(IF(VLOOKUP($F13,'Step 1'!$B$13:$D$28,3,0)="Y",INDEX(INDIRECT("'"&amp;$A13&amp;"'!$A$3:$BG$100000"),MATCH($B13,INDIRECT("'"&amp;$A13&amp;"'!$A3:$A100000"),0),MATCH(AF$3,INDIRECT("'"&amp;$A13&amp;"'!$A$3:$BG$3"),0)),VLOOKUP($F13,'Step 1'!$B$13:$D$28,3,0)),"Check Parameters")</f>
        <v>NE</v>
      </c>
      <c r="AG13" s="13" t="str">
        <f ca="1">IFERROR(IF(VLOOKUP($F13,'Step 1'!$B$13:$D$28,3,0)="Y",INDEX(INDIRECT("'"&amp;$A13&amp;"'!$A$3:$BG$100000"),MATCH($B13,INDIRECT("'"&amp;$A13&amp;"'!$A3:$A100000"),0),MATCH(AG$3,INDIRECT("'"&amp;$A13&amp;"'!$A$3:$BG$3"),0)),VLOOKUP($F13,'Step 1'!$B$13:$D$28,3,0)),"Check Parameters")</f>
        <v>NE</v>
      </c>
      <c r="AH13" s="13" t="str">
        <f ca="1">IFERROR(IF(VLOOKUP($F13,'Step 1'!$B$13:$D$28,3,0)="Y",INDEX(INDIRECT("'"&amp;$A13&amp;"'!$A$3:$BG$100000"),MATCH($B13,INDIRECT("'"&amp;$A13&amp;"'!$A3:$A100000"),0),MATCH(AH$3,INDIRECT("'"&amp;$A13&amp;"'!$A$3:$BG$3"),0)),VLOOKUP($F13,'Step 1'!$B$13:$D$28,3,0)),"Check Parameters")</f>
        <v>NE</v>
      </c>
      <c r="AI13" s="13" t="str">
        <f ca="1">IFERROR(IF(VLOOKUP($F13,'Step 1'!$B$13:$D$28,3,0)="Y",INDEX(INDIRECT("'"&amp;$A13&amp;"'!$A$3:$BG$100000"),MATCH($B13,INDIRECT("'"&amp;$A13&amp;"'!$A3:$A100000"),0),MATCH(AI$3,INDIRECT("'"&amp;$A13&amp;"'!$A$3:$BG$3"),0)),VLOOKUP($F13,'Step 1'!$B$13:$D$28,3,0)),"Check Parameters")</f>
        <v>NE</v>
      </c>
      <c r="AJ13" s="13" t="str">
        <f ca="1">IFERROR(IF(VLOOKUP($F13,'Step 1'!$B$13:$D$28,3,0)="Y",INDEX(INDIRECT("'"&amp;$A13&amp;"'!$A$3:$BG$100000"),MATCH($B13,INDIRECT("'"&amp;$A13&amp;"'!$A3:$A100000"),0),MATCH(AJ$3,INDIRECT("'"&amp;$A13&amp;"'!$A$3:$BG$3"),0)),VLOOKUP($F13,'Step 1'!$B$13:$D$28,3,0)),"Check Parameters")</f>
        <v>NE</v>
      </c>
      <c r="AK13" s="13" t="str">
        <f ca="1">IFERROR(IF(VLOOKUP($F13,'Step 1'!$B$13:$D$28,3,0)="Y",INDEX(INDIRECT("'"&amp;$A13&amp;"'!$A$3:$BG$100000"),MATCH($B13,INDIRECT("'"&amp;$A13&amp;"'!$A3:$A100000"),0),MATCH(AK$3,INDIRECT("'"&amp;$A13&amp;"'!$A$3:$BG$3"),0)),VLOOKUP($F13,'Step 1'!$B$13:$D$28,3,0)),"Check Parameters")</f>
        <v>NE</v>
      </c>
      <c r="AL13" s="13" t="str">
        <f ca="1">IFERROR(IF(VLOOKUP($F13,'Step 1'!$B$13:$D$28,3,0)="Y",INDEX(INDIRECT("'"&amp;$A13&amp;"'!$A$3:$BG$100000"),MATCH($B13,INDIRECT("'"&amp;$A13&amp;"'!$A3:$A100000"),0),MATCH(AL$3,INDIRECT("'"&amp;$A13&amp;"'!$A$3:$BG$3"),0)),VLOOKUP($F13,'Step 1'!$B$13:$D$28,3,0)),"Check Parameters")</f>
        <v>NE</v>
      </c>
      <c r="AM13" s="13" t="str">
        <f ca="1">IFERROR(IF(VLOOKUP($F13,'Step 1'!$B$13:$D$28,3,0)="Y",INDEX(INDIRECT("'"&amp;$A13&amp;"'!$A$3:$BG$100000"),MATCH($B13,INDIRECT("'"&amp;$A13&amp;"'!$A3:$A100000"),0),MATCH(AM$3,INDIRECT("'"&amp;$A13&amp;"'!$A$3:$BG$3"),0)),VLOOKUP($F13,'Step 1'!$B$13:$D$28,3,0)),"Check Parameters")</f>
        <v>NE</v>
      </c>
      <c r="AN13" s="13"/>
      <c r="AO13" s="191"/>
      <c r="AP13" s="191"/>
      <c r="AQ13" s="191"/>
      <c r="AR13" s="191"/>
    </row>
    <row r="14" spans="1:44" hidden="1" outlineLevel="1" x14ac:dyDescent="0.25">
      <c r="A14" s="183" t="s">
        <v>78</v>
      </c>
      <c r="B14" s="183" t="s">
        <v>355</v>
      </c>
      <c r="C14" s="175" t="s">
        <v>96</v>
      </c>
      <c r="D14" s="175"/>
      <c r="E14" s="175" t="s">
        <v>53</v>
      </c>
      <c r="F14" s="77" t="str">
        <f t="shared" si="28"/>
        <v>Non-dairy cattle (calves)</v>
      </c>
      <c r="G14" s="175" t="s">
        <v>358</v>
      </c>
      <c r="H14" s="176"/>
      <c r="I14" s="13" t="str">
        <f ca="1">IFERROR(IF(VLOOKUP($F14,'Step 1'!$B$13:$D$28,3,0)="Y",INDEX(INDIRECT("'"&amp;$A14&amp;"'!$A$3:$BG$100000"),MATCH($B14,INDIRECT("'"&amp;$A14&amp;"'!$A3:$A100000"),0),MATCH(I$3,INDIRECT("'"&amp;$A14&amp;"'!$A$3:$BG$3"),0)),VLOOKUP($F14,'Step 1'!$B$13:$D$28,3,0)),"Check Parameters")</f>
        <v>NE</v>
      </c>
      <c r="J14" s="13" t="str">
        <f ca="1">IFERROR(IF(VLOOKUP($F14,'Step 1'!$B$13:$D$28,3,0)="Y",INDEX(INDIRECT("'"&amp;$A14&amp;"'!$A$3:$BG$100000"),MATCH($B14,INDIRECT("'"&amp;$A14&amp;"'!$A3:$A100000"),0),MATCH(J$3,INDIRECT("'"&amp;$A14&amp;"'!$A$3:$BG$3"),0)),VLOOKUP($F14,'Step 1'!$B$13:$D$28,3,0)),"Check Parameters")</f>
        <v>NE</v>
      </c>
      <c r="K14" s="13" t="str">
        <f ca="1">IFERROR(IF(VLOOKUP($F14,'Step 1'!$B$13:$D$28,3,0)="Y",INDEX(INDIRECT("'"&amp;$A14&amp;"'!$A$3:$BG$100000"),MATCH($B14,INDIRECT("'"&amp;$A14&amp;"'!$A3:$A100000"),0),MATCH(K$3,INDIRECT("'"&amp;$A14&amp;"'!$A$3:$BG$3"),0)),VLOOKUP($F14,'Step 1'!$B$13:$D$28,3,0)),"Check Parameters")</f>
        <v>NE</v>
      </c>
      <c r="L14" s="13" t="str">
        <f ca="1">IFERROR(IF(VLOOKUP($F14,'Step 1'!$B$13:$D$28,3,0)="Y",INDEX(INDIRECT("'"&amp;$A14&amp;"'!$A$3:$BG$100000"),MATCH($B14,INDIRECT("'"&amp;$A14&amp;"'!$A3:$A100000"),0),MATCH(L$3,INDIRECT("'"&amp;$A14&amp;"'!$A$3:$BG$3"),0)),VLOOKUP($F14,'Step 1'!$B$13:$D$28,3,0)),"Check Parameters")</f>
        <v>NE</v>
      </c>
      <c r="M14" s="13" t="str">
        <f ca="1">IFERROR(IF(VLOOKUP($F14,'Step 1'!$B$13:$D$28,3,0)="Y",INDEX(INDIRECT("'"&amp;$A14&amp;"'!$A$3:$BG$100000"),MATCH($B14,INDIRECT("'"&amp;$A14&amp;"'!$A3:$A100000"),0),MATCH(M$3,INDIRECT("'"&amp;$A14&amp;"'!$A$3:$BG$3"),0)),VLOOKUP($F14,'Step 1'!$B$13:$D$28,3,0)),"Check Parameters")</f>
        <v>NE</v>
      </c>
      <c r="N14" s="13" t="str">
        <f ca="1">IFERROR(IF(VLOOKUP($F14,'Step 1'!$B$13:$D$28,3,0)="Y",INDEX(INDIRECT("'"&amp;$A14&amp;"'!$A$3:$BG$100000"),MATCH($B14,INDIRECT("'"&amp;$A14&amp;"'!$A3:$A100000"),0),MATCH(N$3,INDIRECT("'"&amp;$A14&amp;"'!$A$3:$BG$3"),0)),VLOOKUP($F14,'Step 1'!$B$13:$D$28,3,0)),"Check Parameters")</f>
        <v>NE</v>
      </c>
      <c r="O14" s="13" t="str">
        <f ca="1">IFERROR(IF(VLOOKUP($F14,'Step 1'!$B$13:$D$28,3,0)="Y",INDEX(INDIRECT("'"&amp;$A14&amp;"'!$A$3:$BG$100000"),MATCH($B14,INDIRECT("'"&amp;$A14&amp;"'!$A3:$A100000"),0),MATCH(O$3,INDIRECT("'"&amp;$A14&amp;"'!$A$3:$BG$3"),0)),VLOOKUP($F14,'Step 1'!$B$13:$D$28,3,0)),"Check Parameters")</f>
        <v>NE</v>
      </c>
      <c r="P14" s="13" t="str">
        <f ca="1">IFERROR(IF(VLOOKUP($F14,'Step 1'!$B$13:$D$28,3,0)="Y",INDEX(INDIRECT("'"&amp;$A14&amp;"'!$A$3:$BG$100000"),MATCH($B14,INDIRECT("'"&amp;$A14&amp;"'!$A3:$A100000"),0),MATCH(P$3,INDIRECT("'"&amp;$A14&amp;"'!$A$3:$BG$3"),0)),VLOOKUP($F14,'Step 1'!$B$13:$D$28,3,0)),"Check Parameters")</f>
        <v>NE</v>
      </c>
      <c r="Q14" s="13" t="str">
        <f ca="1">IFERROR(IF(VLOOKUP($F14,'Step 1'!$B$13:$D$28,3,0)="Y",INDEX(INDIRECT("'"&amp;$A14&amp;"'!$A$3:$BG$100000"),MATCH($B14,INDIRECT("'"&amp;$A14&amp;"'!$A3:$A100000"),0),MATCH(Q$3,INDIRECT("'"&amp;$A14&amp;"'!$A$3:$BG$3"),0)),VLOOKUP($F14,'Step 1'!$B$13:$D$28,3,0)),"Check Parameters")</f>
        <v>NE</v>
      </c>
      <c r="R14" s="13" t="str">
        <f ca="1">IFERROR(IF(VLOOKUP($F14,'Step 1'!$B$13:$D$28,3,0)="Y",INDEX(INDIRECT("'"&amp;$A14&amp;"'!$A$3:$BG$100000"),MATCH($B14,INDIRECT("'"&amp;$A14&amp;"'!$A3:$A100000"),0),MATCH(R$3,INDIRECT("'"&amp;$A14&amp;"'!$A$3:$BG$3"),0)),VLOOKUP($F14,'Step 1'!$B$13:$D$28,3,0)),"Check Parameters")</f>
        <v>NE</v>
      </c>
      <c r="S14" s="13" t="str">
        <f ca="1">IFERROR(IF(VLOOKUP($F14,'Step 1'!$B$13:$D$28,3,0)="Y",INDEX(INDIRECT("'"&amp;$A14&amp;"'!$A$3:$BG$100000"),MATCH($B14,INDIRECT("'"&amp;$A14&amp;"'!$A3:$A100000"),0),MATCH(S$3,INDIRECT("'"&amp;$A14&amp;"'!$A$3:$BG$3"),0)),VLOOKUP($F14,'Step 1'!$B$13:$D$28,3,0)),"Check Parameters")</f>
        <v>NE</v>
      </c>
      <c r="T14" s="13" t="str">
        <f ca="1">IFERROR(IF(VLOOKUP($F14,'Step 1'!$B$13:$D$28,3,0)="Y",INDEX(INDIRECT("'"&amp;$A14&amp;"'!$A$3:$BG$100000"),MATCH($B14,INDIRECT("'"&amp;$A14&amp;"'!$A3:$A100000"),0),MATCH(T$3,INDIRECT("'"&amp;$A14&amp;"'!$A$3:$BG$3"),0)),VLOOKUP($F14,'Step 1'!$B$13:$D$28,3,0)),"Check Parameters")</f>
        <v>NE</v>
      </c>
      <c r="U14" s="13" t="str">
        <f ca="1">IFERROR(IF(VLOOKUP($F14,'Step 1'!$B$13:$D$28,3,0)="Y",INDEX(INDIRECT("'"&amp;$A14&amp;"'!$A$3:$BG$100000"),MATCH($B14,INDIRECT("'"&amp;$A14&amp;"'!$A3:$A100000"),0),MATCH(U$3,INDIRECT("'"&amp;$A14&amp;"'!$A$3:$BG$3"),0)),VLOOKUP($F14,'Step 1'!$B$13:$D$28,3,0)),"Check Parameters")</f>
        <v>NE</v>
      </c>
      <c r="V14" s="13" t="str">
        <f ca="1">IFERROR(IF(VLOOKUP($F14,'Step 1'!$B$13:$D$28,3,0)="Y",INDEX(INDIRECT("'"&amp;$A14&amp;"'!$A$3:$BG$100000"),MATCH($B14,INDIRECT("'"&amp;$A14&amp;"'!$A3:$A100000"),0),MATCH(V$3,INDIRECT("'"&amp;$A14&amp;"'!$A$3:$BG$3"),0)),VLOOKUP($F14,'Step 1'!$B$13:$D$28,3,0)),"Check Parameters")</f>
        <v>NE</v>
      </c>
      <c r="W14" s="13" t="str">
        <f ca="1">IFERROR(IF(VLOOKUP($F14,'Step 1'!$B$13:$D$28,3,0)="Y",INDEX(INDIRECT("'"&amp;$A14&amp;"'!$A$3:$BG$100000"),MATCH($B14,INDIRECT("'"&amp;$A14&amp;"'!$A3:$A100000"),0),MATCH(W$3,INDIRECT("'"&amp;$A14&amp;"'!$A$3:$BG$3"),0)),VLOOKUP($F14,'Step 1'!$B$13:$D$28,3,0)),"Check Parameters")</f>
        <v>NE</v>
      </c>
      <c r="X14" s="13" t="str">
        <f ca="1">IFERROR(IF(VLOOKUP($F14,'Step 1'!$B$13:$D$28,3,0)="Y",INDEX(INDIRECT("'"&amp;$A14&amp;"'!$A$3:$BG$100000"),MATCH($B14,INDIRECT("'"&amp;$A14&amp;"'!$A3:$A100000"),0),MATCH(X$3,INDIRECT("'"&amp;$A14&amp;"'!$A$3:$BG$3"),0)),VLOOKUP($F14,'Step 1'!$B$13:$D$28,3,0)),"Check Parameters")</f>
        <v>NE</v>
      </c>
      <c r="Y14" s="13" t="str">
        <f ca="1">IFERROR(IF(VLOOKUP($F14,'Step 1'!$B$13:$D$28,3,0)="Y",INDEX(INDIRECT("'"&amp;$A14&amp;"'!$A$3:$BG$100000"),MATCH($B14,INDIRECT("'"&amp;$A14&amp;"'!$A3:$A100000"),0),MATCH(Y$3,INDIRECT("'"&amp;$A14&amp;"'!$A$3:$BG$3"),0)),VLOOKUP($F14,'Step 1'!$B$13:$D$28,3,0)),"Check Parameters")</f>
        <v>NE</v>
      </c>
      <c r="Z14" s="13" t="str">
        <f ca="1">IFERROR(IF(VLOOKUP($F14,'Step 1'!$B$13:$D$28,3,0)="Y",INDEX(INDIRECT("'"&amp;$A14&amp;"'!$A$3:$BG$100000"),MATCH($B14,INDIRECT("'"&amp;$A14&amp;"'!$A3:$A100000"),0),MATCH(Z$3,INDIRECT("'"&amp;$A14&amp;"'!$A$3:$BG$3"),0)),VLOOKUP($F14,'Step 1'!$B$13:$D$28,3,0)),"Check Parameters")</f>
        <v>NE</v>
      </c>
      <c r="AA14" s="13" t="str">
        <f ca="1">IFERROR(IF(VLOOKUP($F14,'Step 1'!$B$13:$D$28,3,0)="Y",INDEX(INDIRECT("'"&amp;$A14&amp;"'!$A$3:$BG$100000"),MATCH($B14,INDIRECT("'"&amp;$A14&amp;"'!$A3:$A100000"),0),MATCH(AA$3,INDIRECT("'"&amp;$A14&amp;"'!$A$3:$BG$3"),0)),VLOOKUP($F14,'Step 1'!$B$13:$D$28,3,0)),"Check Parameters")</f>
        <v>NE</v>
      </c>
      <c r="AB14" s="13" t="str">
        <f ca="1">IFERROR(IF(VLOOKUP($F14,'Step 1'!$B$13:$D$28,3,0)="Y",INDEX(INDIRECT("'"&amp;$A14&amp;"'!$A$3:$BG$100000"),MATCH($B14,INDIRECT("'"&amp;$A14&amp;"'!$A3:$A100000"),0),MATCH(AB$3,INDIRECT("'"&amp;$A14&amp;"'!$A$3:$BG$3"),0)),VLOOKUP($F14,'Step 1'!$B$13:$D$28,3,0)),"Check Parameters")</f>
        <v>NE</v>
      </c>
      <c r="AC14" s="13" t="str">
        <f ca="1">IFERROR(IF(VLOOKUP($F14,'Step 1'!$B$13:$D$28,3,0)="Y",INDEX(INDIRECT("'"&amp;$A14&amp;"'!$A$3:$BG$100000"),MATCH($B14,INDIRECT("'"&amp;$A14&amp;"'!$A3:$A100000"),0),MATCH(AC$3,INDIRECT("'"&amp;$A14&amp;"'!$A$3:$BG$3"),0)),VLOOKUP($F14,'Step 1'!$B$13:$D$28,3,0)),"Check Parameters")</f>
        <v>NE</v>
      </c>
      <c r="AD14" s="13" t="str">
        <f ca="1">IFERROR(IF(VLOOKUP($F14,'Step 1'!$B$13:$D$28,3,0)="Y",INDEX(INDIRECT("'"&amp;$A14&amp;"'!$A$3:$BG$100000"),MATCH($B14,INDIRECT("'"&amp;$A14&amp;"'!$A3:$A100000"),0),MATCH(AD$3,INDIRECT("'"&amp;$A14&amp;"'!$A$3:$BG$3"),0)),VLOOKUP($F14,'Step 1'!$B$13:$D$28,3,0)),"Check Parameters")</f>
        <v>NE</v>
      </c>
      <c r="AE14" s="13" t="str">
        <f ca="1">IFERROR(IF(VLOOKUP($F14,'Step 1'!$B$13:$D$28,3,0)="Y",INDEX(INDIRECT("'"&amp;$A14&amp;"'!$A$3:$BG$100000"),MATCH($B14,INDIRECT("'"&amp;$A14&amp;"'!$A3:$A100000"),0),MATCH(AE$3,INDIRECT("'"&amp;$A14&amp;"'!$A$3:$BG$3"),0)),VLOOKUP($F14,'Step 1'!$B$13:$D$28,3,0)),"Check Parameters")</f>
        <v>NE</v>
      </c>
      <c r="AF14" s="13" t="str">
        <f ca="1">IFERROR(IF(VLOOKUP($F14,'Step 1'!$B$13:$D$28,3,0)="Y",INDEX(INDIRECT("'"&amp;$A14&amp;"'!$A$3:$BG$100000"),MATCH($B14,INDIRECT("'"&amp;$A14&amp;"'!$A3:$A100000"),0),MATCH(AF$3,INDIRECT("'"&amp;$A14&amp;"'!$A$3:$BG$3"),0)),VLOOKUP($F14,'Step 1'!$B$13:$D$28,3,0)),"Check Parameters")</f>
        <v>NE</v>
      </c>
      <c r="AG14" s="13" t="str">
        <f ca="1">IFERROR(IF(VLOOKUP($F14,'Step 1'!$B$13:$D$28,3,0)="Y",INDEX(INDIRECT("'"&amp;$A14&amp;"'!$A$3:$BG$100000"),MATCH($B14,INDIRECT("'"&amp;$A14&amp;"'!$A3:$A100000"),0),MATCH(AG$3,INDIRECT("'"&amp;$A14&amp;"'!$A$3:$BG$3"),0)),VLOOKUP($F14,'Step 1'!$B$13:$D$28,3,0)),"Check Parameters")</f>
        <v>NE</v>
      </c>
      <c r="AH14" s="13" t="str">
        <f ca="1">IFERROR(IF(VLOOKUP($F14,'Step 1'!$B$13:$D$28,3,0)="Y",INDEX(INDIRECT("'"&amp;$A14&amp;"'!$A$3:$BG$100000"),MATCH($B14,INDIRECT("'"&amp;$A14&amp;"'!$A3:$A100000"),0),MATCH(AH$3,INDIRECT("'"&amp;$A14&amp;"'!$A$3:$BG$3"),0)),VLOOKUP($F14,'Step 1'!$B$13:$D$28,3,0)),"Check Parameters")</f>
        <v>NE</v>
      </c>
      <c r="AI14" s="13" t="str">
        <f ca="1">IFERROR(IF(VLOOKUP($F14,'Step 1'!$B$13:$D$28,3,0)="Y",INDEX(INDIRECT("'"&amp;$A14&amp;"'!$A$3:$BG$100000"),MATCH($B14,INDIRECT("'"&amp;$A14&amp;"'!$A3:$A100000"),0),MATCH(AI$3,INDIRECT("'"&amp;$A14&amp;"'!$A$3:$BG$3"),0)),VLOOKUP($F14,'Step 1'!$B$13:$D$28,3,0)),"Check Parameters")</f>
        <v>NE</v>
      </c>
      <c r="AJ14" s="13" t="str">
        <f ca="1">IFERROR(IF(VLOOKUP($F14,'Step 1'!$B$13:$D$28,3,0)="Y",INDEX(INDIRECT("'"&amp;$A14&amp;"'!$A$3:$BG$100000"),MATCH($B14,INDIRECT("'"&amp;$A14&amp;"'!$A3:$A100000"),0),MATCH(AJ$3,INDIRECT("'"&amp;$A14&amp;"'!$A$3:$BG$3"),0)),VLOOKUP($F14,'Step 1'!$B$13:$D$28,3,0)),"Check Parameters")</f>
        <v>NE</v>
      </c>
      <c r="AK14" s="13" t="str">
        <f ca="1">IFERROR(IF(VLOOKUP($F14,'Step 1'!$B$13:$D$28,3,0)="Y",INDEX(INDIRECT("'"&amp;$A14&amp;"'!$A$3:$BG$100000"),MATCH($B14,INDIRECT("'"&amp;$A14&amp;"'!$A3:$A100000"),0),MATCH(AK$3,INDIRECT("'"&amp;$A14&amp;"'!$A$3:$BG$3"),0)),VLOOKUP($F14,'Step 1'!$B$13:$D$28,3,0)),"Check Parameters")</f>
        <v>NE</v>
      </c>
      <c r="AL14" s="13" t="str">
        <f ca="1">IFERROR(IF(VLOOKUP($F14,'Step 1'!$B$13:$D$28,3,0)="Y",INDEX(INDIRECT("'"&amp;$A14&amp;"'!$A$3:$BG$100000"),MATCH($B14,INDIRECT("'"&amp;$A14&amp;"'!$A3:$A100000"),0),MATCH(AL$3,INDIRECT("'"&amp;$A14&amp;"'!$A$3:$BG$3"),0)),VLOOKUP($F14,'Step 1'!$B$13:$D$28,3,0)),"Check Parameters")</f>
        <v>NE</v>
      </c>
      <c r="AM14" s="13" t="str">
        <f ca="1">IFERROR(IF(VLOOKUP($F14,'Step 1'!$B$13:$D$28,3,0)="Y",INDEX(INDIRECT("'"&amp;$A14&amp;"'!$A$3:$BG$100000"),MATCH($B14,INDIRECT("'"&amp;$A14&amp;"'!$A3:$A100000"),0),MATCH(AM$3,INDIRECT("'"&amp;$A14&amp;"'!$A$3:$BG$3"),0)),VLOOKUP($F14,'Step 1'!$B$13:$D$28,3,0)),"Check Parameters")</f>
        <v>NE</v>
      </c>
      <c r="AN14" s="13"/>
      <c r="AO14" s="191"/>
      <c r="AP14" s="191"/>
      <c r="AQ14" s="191"/>
      <c r="AR14" s="191"/>
    </row>
    <row r="15" spans="1:44" hidden="1" outlineLevel="1" x14ac:dyDescent="0.25">
      <c r="A15" s="183" t="s">
        <v>79</v>
      </c>
      <c r="B15" s="183" t="s">
        <v>355</v>
      </c>
      <c r="C15" s="175" t="s">
        <v>97</v>
      </c>
      <c r="D15" s="175"/>
      <c r="E15" s="175" t="s">
        <v>53</v>
      </c>
      <c r="F15" s="77" t="str">
        <f t="shared" si="28"/>
        <v>Sheep</v>
      </c>
      <c r="G15" s="175" t="s">
        <v>358</v>
      </c>
      <c r="H15" s="176"/>
      <c r="I15" s="13">
        <f ca="1">IFERROR(IF(VLOOKUP($F15,'Step 1'!$B$13:$D$28,3,0)="Y",INDEX(INDIRECT("'"&amp;$A15&amp;"'!$A$3:$BG$100000"),MATCH($B15,INDIRECT("'"&amp;$A15&amp;"'!$A3:$A100000"),0),MATCH(I$3,INDIRECT("'"&amp;$A15&amp;"'!$A$3:$BG$3"),0)),VLOOKUP($F15,'Step 1'!$B$13:$D$28,3,0)),"Check Parameters")</f>
        <v>1.8289110728571426E-7</v>
      </c>
      <c r="J15" s="13">
        <f ca="1">IFERROR(IF(VLOOKUP($F15,'Step 1'!$B$13:$D$28,3,0)="Y",INDEX(INDIRECT("'"&amp;$A15&amp;"'!$A$3:$BG$100000"),MATCH($B15,INDIRECT("'"&amp;$A15&amp;"'!$A3:$A100000"),0),MATCH(J$3,INDIRECT("'"&amp;$A15&amp;"'!$A$3:$BG$3"),0)),VLOOKUP($F15,'Step 1'!$B$13:$D$28,3,0)),"Check Parameters")</f>
        <v>1.8289110728571426E-7</v>
      </c>
      <c r="K15" s="13">
        <f ca="1">IFERROR(IF(VLOOKUP($F15,'Step 1'!$B$13:$D$28,3,0)="Y",INDEX(INDIRECT("'"&amp;$A15&amp;"'!$A$3:$BG$100000"),MATCH($B15,INDIRECT("'"&amp;$A15&amp;"'!$A3:$A100000"),0),MATCH(K$3,INDIRECT("'"&amp;$A15&amp;"'!$A$3:$BG$3"),0)),VLOOKUP($F15,'Step 1'!$B$13:$D$28,3,0)),"Check Parameters")</f>
        <v>1.8289110728571426E-7</v>
      </c>
      <c r="L15" s="13">
        <f ca="1">IFERROR(IF(VLOOKUP($F15,'Step 1'!$B$13:$D$28,3,0)="Y",INDEX(INDIRECT("'"&amp;$A15&amp;"'!$A$3:$BG$100000"),MATCH($B15,INDIRECT("'"&amp;$A15&amp;"'!$A3:$A100000"),0),MATCH(L$3,INDIRECT("'"&amp;$A15&amp;"'!$A$3:$BG$3"),0)),VLOOKUP($F15,'Step 1'!$B$13:$D$28,3,0)),"Check Parameters")</f>
        <v>1.8289110728571426E-7</v>
      </c>
      <c r="M15" s="13">
        <f ca="1">IFERROR(IF(VLOOKUP($F15,'Step 1'!$B$13:$D$28,3,0)="Y",INDEX(INDIRECT("'"&amp;$A15&amp;"'!$A$3:$BG$100000"),MATCH($B15,INDIRECT("'"&amp;$A15&amp;"'!$A3:$A100000"),0),MATCH(M$3,INDIRECT("'"&amp;$A15&amp;"'!$A$3:$BG$3"),0)),VLOOKUP($F15,'Step 1'!$B$13:$D$28,3,0)),"Check Parameters")</f>
        <v>1.8289110728571426E-7</v>
      </c>
      <c r="N15" s="13">
        <f ca="1">IFERROR(IF(VLOOKUP($F15,'Step 1'!$B$13:$D$28,3,0)="Y",INDEX(INDIRECT("'"&amp;$A15&amp;"'!$A$3:$BG$100000"),MATCH($B15,INDIRECT("'"&amp;$A15&amp;"'!$A3:$A100000"),0),MATCH(N$3,INDIRECT("'"&amp;$A15&amp;"'!$A$3:$BG$3"),0)),VLOOKUP($F15,'Step 1'!$B$13:$D$28,3,0)),"Check Parameters")</f>
        <v>1.8289110728571426E-7</v>
      </c>
      <c r="O15" s="13">
        <f ca="1">IFERROR(IF(VLOOKUP($F15,'Step 1'!$B$13:$D$28,3,0)="Y",INDEX(INDIRECT("'"&amp;$A15&amp;"'!$A$3:$BG$100000"),MATCH($B15,INDIRECT("'"&amp;$A15&amp;"'!$A3:$A100000"),0),MATCH(O$3,INDIRECT("'"&amp;$A15&amp;"'!$A$3:$BG$3"),0)),VLOOKUP($F15,'Step 1'!$B$13:$D$28,3,0)),"Check Parameters")</f>
        <v>1.8289110728571426E-7</v>
      </c>
      <c r="P15" s="13">
        <f ca="1">IFERROR(IF(VLOOKUP($F15,'Step 1'!$B$13:$D$28,3,0)="Y",INDEX(INDIRECT("'"&amp;$A15&amp;"'!$A$3:$BG$100000"),MATCH($B15,INDIRECT("'"&amp;$A15&amp;"'!$A3:$A100000"),0),MATCH(P$3,INDIRECT("'"&amp;$A15&amp;"'!$A$3:$BG$3"),0)),VLOOKUP($F15,'Step 1'!$B$13:$D$28,3,0)),"Check Parameters")</f>
        <v>1.8289110728571426E-7</v>
      </c>
      <c r="Q15" s="13">
        <f ca="1">IFERROR(IF(VLOOKUP($F15,'Step 1'!$B$13:$D$28,3,0)="Y",INDEX(INDIRECT("'"&amp;$A15&amp;"'!$A$3:$BG$100000"),MATCH($B15,INDIRECT("'"&amp;$A15&amp;"'!$A3:$A100000"),0),MATCH(Q$3,INDIRECT("'"&amp;$A15&amp;"'!$A$3:$BG$3"),0)),VLOOKUP($F15,'Step 1'!$B$13:$D$28,3,0)),"Check Parameters")</f>
        <v>1.8289110728571426E-7</v>
      </c>
      <c r="R15" s="13">
        <f ca="1">IFERROR(IF(VLOOKUP($F15,'Step 1'!$B$13:$D$28,3,0)="Y",INDEX(INDIRECT("'"&amp;$A15&amp;"'!$A$3:$BG$100000"),MATCH($B15,INDIRECT("'"&amp;$A15&amp;"'!$A3:$A100000"),0),MATCH(R$3,INDIRECT("'"&amp;$A15&amp;"'!$A$3:$BG$3"),0)),VLOOKUP($F15,'Step 1'!$B$13:$D$28,3,0)),"Check Parameters")</f>
        <v>1.8289110728571426E-7</v>
      </c>
      <c r="S15" s="13">
        <f ca="1">IFERROR(IF(VLOOKUP($F15,'Step 1'!$B$13:$D$28,3,0)="Y",INDEX(INDIRECT("'"&amp;$A15&amp;"'!$A$3:$BG$100000"),MATCH($B15,INDIRECT("'"&amp;$A15&amp;"'!$A3:$A100000"),0),MATCH(S$3,INDIRECT("'"&amp;$A15&amp;"'!$A$3:$BG$3"),0)),VLOOKUP($F15,'Step 1'!$B$13:$D$28,3,0)),"Check Parameters")</f>
        <v>1.8289110728571426E-7</v>
      </c>
      <c r="T15" s="13">
        <f ca="1">IFERROR(IF(VLOOKUP($F15,'Step 1'!$B$13:$D$28,3,0)="Y",INDEX(INDIRECT("'"&amp;$A15&amp;"'!$A$3:$BG$100000"),MATCH($B15,INDIRECT("'"&amp;$A15&amp;"'!$A3:$A100000"),0),MATCH(T$3,INDIRECT("'"&amp;$A15&amp;"'!$A$3:$BG$3"),0)),VLOOKUP($F15,'Step 1'!$B$13:$D$28,3,0)),"Check Parameters")</f>
        <v>1.8289110728571426E-7</v>
      </c>
      <c r="U15" s="13">
        <f ca="1">IFERROR(IF(VLOOKUP($F15,'Step 1'!$B$13:$D$28,3,0)="Y",INDEX(INDIRECT("'"&amp;$A15&amp;"'!$A$3:$BG$100000"),MATCH($B15,INDIRECT("'"&amp;$A15&amp;"'!$A3:$A100000"),0),MATCH(U$3,INDIRECT("'"&amp;$A15&amp;"'!$A$3:$BG$3"),0)),VLOOKUP($F15,'Step 1'!$B$13:$D$28,3,0)),"Check Parameters")</f>
        <v>1.8289110728571426E-7</v>
      </c>
      <c r="V15" s="13">
        <f ca="1">IFERROR(IF(VLOOKUP($F15,'Step 1'!$B$13:$D$28,3,0)="Y",INDEX(INDIRECT("'"&amp;$A15&amp;"'!$A$3:$BG$100000"),MATCH($B15,INDIRECT("'"&amp;$A15&amp;"'!$A3:$A100000"),0),MATCH(V$3,INDIRECT("'"&amp;$A15&amp;"'!$A$3:$BG$3"),0)),VLOOKUP($F15,'Step 1'!$B$13:$D$28,3,0)),"Check Parameters")</f>
        <v>1.8289110728571426E-7</v>
      </c>
      <c r="W15" s="13">
        <f ca="1">IFERROR(IF(VLOOKUP($F15,'Step 1'!$B$13:$D$28,3,0)="Y",INDEX(INDIRECT("'"&amp;$A15&amp;"'!$A$3:$BG$100000"),MATCH($B15,INDIRECT("'"&amp;$A15&amp;"'!$A3:$A100000"),0),MATCH(W$3,INDIRECT("'"&amp;$A15&amp;"'!$A$3:$BG$3"),0)),VLOOKUP($F15,'Step 1'!$B$13:$D$28,3,0)),"Check Parameters")</f>
        <v>1.8289110728571426E-7</v>
      </c>
      <c r="X15" s="13">
        <f ca="1">IFERROR(IF(VLOOKUP($F15,'Step 1'!$B$13:$D$28,3,0)="Y",INDEX(INDIRECT("'"&amp;$A15&amp;"'!$A$3:$BG$100000"),MATCH($B15,INDIRECT("'"&amp;$A15&amp;"'!$A3:$A100000"),0),MATCH(X$3,INDIRECT("'"&amp;$A15&amp;"'!$A$3:$BG$3"),0)),VLOOKUP($F15,'Step 1'!$B$13:$D$28,3,0)),"Check Parameters")</f>
        <v>1.8289110728571426E-7</v>
      </c>
      <c r="Y15" s="13">
        <f ca="1">IFERROR(IF(VLOOKUP($F15,'Step 1'!$B$13:$D$28,3,0)="Y",INDEX(INDIRECT("'"&amp;$A15&amp;"'!$A$3:$BG$100000"),MATCH($B15,INDIRECT("'"&amp;$A15&amp;"'!$A3:$A100000"),0),MATCH(Y$3,INDIRECT("'"&amp;$A15&amp;"'!$A$3:$BG$3"),0)),VLOOKUP($F15,'Step 1'!$B$13:$D$28,3,0)),"Check Parameters")</f>
        <v>1.8289110728571426E-7</v>
      </c>
      <c r="Z15" s="13">
        <f ca="1">IFERROR(IF(VLOOKUP($F15,'Step 1'!$B$13:$D$28,3,0)="Y",INDEX(INDIRECT("'"&amp;$A15&amp;"'!$A$3:$BG$100000"),MATCH($B15,INDIRECT("'"&amp;$A15&amp;"'!$A3:$A100000"),0),MATCH(Z$3,INDIRECT("'"&amp;$A15&amp;"'!$A$3:$BG$3"),0)),VLOOKUP($F15,'Step 1'!$B$13:$D$28,3,0)),"Check Parameters")</f>
        <v>1.8289110728571426E-7</v>
      </c>
      <c r="AA15" s="13">
        <f ca="1">IFERROR(IF(VLOOKUP($F15,'Step 1'!$B$13:$D$28,3,0)="Y",INDEX(INDIRECT("'"&amp;$A15&amp;"'!$A$3:$BG$100000"),MATCH($B15,INDIRECT("'"&amp;$A15&amp;"'!$A3:$A100000"),0),MATCH(AA$3,INDIRECT("'"&amp;$A15&amp;"'!$A$3:$BG$3"),0)),VLOOKUP($F15,'Step 1'!$B$13:$D$28,3,0)),"Check Parameters")</f>
        <v>1.8289110728571426E-7</v>
      </c>
      <c r="AB15" s="13">
        <f ca="1">IFERROR(IF(VLOOKUP($F15,'Step 1'!$B$13:$D$28,3,0)="Y",INDEX(INDIRECT("'"&amp;$A15&amp;"'!$A$3:$BG$100000"),MATCH($B15,INDIRECT("'"&amp;$A15&amp;"'!$A3:$A100000"),0),MATCH(AB$3,INDIRECT("'"&amp;$A15&amp;"'!$A$3:$BG$3"),0)),VLOOKUP($F15,'Step 1'!$B$13:$D$28,3,0)),"Check Parameters")</f>
        <v>1.8289110728571426E-7</v>
      </c>
      <c r="AC15" s="13">
        <f ca="1">IFERROR(IF(VLOOKUP($F15,'Step 1'!$B$13:$D$28,3,0)="Y",INDEX(INDIRECT("'"&amp;$A15&amp;"'!$A$3:$BG$100000"),MATCH($B15,INDIRECT("'"&amp;$A15&amp;"'!$A3:$A100000"),0),MATCH(AC$3,INDIRECT("'"&amp;$A15&amp;"'!$A$3:$BG$3"),0)),VLOOKUP($F15,'Step 1'!$B$13:$D$28,3,0)),"Check Parameters")</f>
        <v>1.8289110728571426E-7</v>
      </c>
      <c r="AD15" s="13">
        <f ca="1">IFERROR(IF(VLOOKUP($F15,'Step 1'!$B$13:$D$28,3,0)="Y",INDEX(INDIRECT("'"&amp;$A15&amp;"'!$A$3:$BG$100000"),MATCH($B15,INDIRECT("'"&amp;$A15&amp;"'!$A3:$A100000"),0),MATCH(AD$3,INDIRECT("'"&amp;$A15&amp;"'!$A$3:$BG$3"),0)),VLOOKUP($F15,'Step 1'!$B$13:$D$28,3,0)),"Check Parameters")</f>
        <v>1.8289110728571426E-7</v>
      </c>
      <c r="AE15" s="13">
        <f ca="1">IFERROR(IF(VLOOKUP($F15,'Step 1'!$B$13:$D$28,3,0)="Y",INDEX(INDIRECT("'"&amp;$A15&amp;"'!$A$3:$BG$100000"),MATCH($B15,INDIRECT("'"&amp;$A15&amp;"'!$A3:$A100000"),0),MATCH(AE$3,INDIRECT("'"&amp;$A15&amp;"'!$A$3:$BG$3"),0)),VLOOKUP($F15,'Step 1'!$B$13:$D$28,3,0)),"Check Parameters")</f>
        <v>1.8289110728571426E-7</v>
      </c>
      <c r="AF15" s="13">
        <f ca="1">IFERROR(IF(VLOOKUP($F15,'Step 1'!$B$13:$D$28,3,0)="Y",INDEX(INDIRECT("'"&amp;$A15&amp;"'!$A$3:$BG$100000"),MATCH($B15,INDIRECT("'"&amp;$A15&amp;"'!$A3:$A100000"),0),MATCH(AF$3,INDIRECT("'"&amp;$A15&amp;"'!$A$3:$BG$3"),0)),VLOOKUP($F15,'Step 1'!$B$13:$D$28,3,0)),"Check Parameters")</f>
        <v>1.8289110728571426E-7</v>
      </c>
      <c r="AG15" s="13">
        <f ca="1">IFERROR(IF(VLOOKUP($F15,'Step 1'!$B$13:$D$28,3,0)="Y",INDEX(INDIRECT("'"&amp;$A15&amp;"'!$A$3:$BG$100000"),MATCH($B15,INDIRECT("'"&amp;$A15&amp;"'!$A3:$A100000"),0),MATCH(AG$3,INDIRECT("'"&amp;$A15&amp;"'!$A$3:$BG$3"),0)),VLOOKUP($F15,'Step 1'!$B$13:$D$28,3,0)),"Check Parameters")</f>
        <v>1.8289110728571426E-7</v>
      </c>
      <c r="AH15" s="13">
        <f ca="1">IFERROR(IF(VLOOKUP($F15,'Step 1'!$B$13:$D$28,3,0)="Y",INDEX(INDIRECT("'"&amp;$A15&amp;"'!$A$3:$BG$100000"),MATCH($B15,INDIRECT("'"&amp;$A15&amp;"'!$A3:$A100000"),0),MATCH(AH$3,INDIRECT("'"&amp;$A15&amp;"'!$A$3:$BG$3"),0)),VLOOKUP($F15,'Step 1'!$B$13:$D$28,3,0)),"Check Parameters")</f>
        <v>1.8289110728571426E-7</v>
      </c>
      <c r="AI15" s="13">
        <f ca="1">IFERROR(IF(VLOOKUP($F15,'Step 1'!$B$13:$D$28,3,0)="Y",INDEX(INDIRECT("'"&amp;$A15&amp;"'!$A$3:$BG$100000"),MATCH($B15,INDIRECT("'"&amp;$A15&amp;"'!$A3:$A100000"),0),MATCH(AI$3,INDIRECT("'"&amp;$A15&amp;"'!$A$3:$BG$3"),0)),VLOOKUP($F15,'Step 1'!$B$13:$D$28,3,0)),"Check Parameters")</f>
        <v>1.8289110728571426E-7</v>
      </c>
      <c r="AJ15" s="13">
        <f ca="1">IFERROR(IF(VLOOKUP($F15,'Step 1'!$B$13:$D$28,3,0)="Y",INDEX(INDIRECT("'"&amp;$A15&amp;"'!$A$3:$BG$100000"),MATCH($B15,INDIRECT("'"&amp;$A15&amp;"'!$A3:$A100000"),0),MATCH(AJ$3,INDIRECT("'"&amp;$A15&amp;"'!$A$3:$BG$3"),0)),VLOOKUP($F15,'Step 1'!$B$13:$D$28,3,0)),"Check Parameters")</f>
        <v>1.8289110728571426E-7</v>
      </c>
      <c r="AK15" s="13">
        <f ca="1">IFERROR(IF(VLOOKUP($F15,'Step 1'!$B$13:$D$28,3,0)="Y",INDEX(INDIRECT("'"&amp;$A15&amp;"'!$A$3:$BG$100000"),MATCH($B15,INDIRECT("'"&amp;$A15&amp;"'!$A3:$A100000"),0),MATCH(AK$3,INDIRECT("'"&amp;$A15&amp;"'!$A$3:$BG$3"),0)),VLOOKUP($F15,'Step 1'!$B$13:$D$28,3,0)),"Check Parameters")</f>
        <v>1.8289110728571426E-7</v>
      </c>
      <c r="AL15" s="13">
        <f ca="1">IFERROR(IF(VLOOKUP($F15,'Step 1'!$B$13:$D$28,3,0)="Y",INDEX(INDIRECT("'"&amp;$A15&amp;"'!$A$3:$BG$100000"),MATCH($B15,INDIRECT("'"&amp;$A15&amp;"'!$A3:$A100000"),0),MATCH(AL$3,INDIRECT("'"&amp;$A15&amp;"'!$A$3:$BG$3"),0)),VLOOKUP($F15,'Step 1'!$B$13:$D$28,3,0)),"Check Parameters")</f>
        <v>1.8289110728571426E-7</v>
      </c>
      <c r="AM15" s="13">
        <f ca="1">IFERROR(IF(VLOOKUP($F15,'Step 1'!$B$13:$D$28,3,0)="Y",INDEX(INDIRECT("'"&amp;$A15&amp;"'!$A$3:$BG$100000"),MATCH($B15,INDIRECT("'"&amp;$A15&amp;"'!$A3:$A100000"),0),MATCH(AM$3,INDIRECT("'"&amp;$A15&amp;"'!$A$3:$BG$3"),0)),VLOOKUP($F15,'Step 1'!$B$13:$D$28,3,0)),"Check Parameters")</f>
        <v>1.8289110728571426E-7</v>
      </c>
      <c r="AN15" s="13"/>
      <c r="AO15" s="191"/>
      <c r="AP15" s="191"/>
      <c r="AQ15" s="191"/>
      <c r="AR15" s="191"/>
    </row>
    <row r="16" spans="1:44" hidden="1" outlineLevel="1" x14ac:dyDescent="0.25">
      <c r="A16" s="183" t="s">
        <v>538</v>
      </c>
      <c r="B16" s="183" t="s">
        <v>355</v>
      </c>
      <c r="C16" s="175" t="s">
        <v>98</v>
      </c>
      <c r="D16" s="175"/>
      <c r="E16" s="175" t="s">
        <v>53</v>
      </c>
      <c r="F16" s="77" t="str">
        <f t="shared" si="28"/>
        <v>Swine (finishing pigs)</v>
      </c>
      <c r="G16" s="175" t="s">
        <v>358</v>
      </c>
      <c r="H16" s="176"/>
      <c r="I16" s="13" t="str">
        <f ca="1">IFERROR(IF(VLOOKUP($F16,'Step 1'!$B$13:$D$28,3,0)="Y",INDEX(INDIRECT("'"&amp;$A16&amp;"'!$A$3:$BG$100000"),MATCH($B16,INDIRECT("'"&amp;$A16&amp;"'!$A3:$A100000"),0),MATCH(I$3,INDIRECT("'"&amp;$A16&amp;"'!$A$3:$BG$3"),0)),VLOOKUP($F16,'Step 1'!$B$13:$D$28,3,0)),"Check Parameters")</f>
        <v>NE</v>
      </c>
      <c r="J16" s="13" t="str">
        <f ca="1">IFERROR(IF(VLOOKUP($F16,'Step 1'!$B$13:$D$28,3,0)="Y",INDEX(INDIRECT("'"&amp;$A16&amp;"'!$A$3:$BG$100000"),MATCH($B16,INDIRECT("'"&amp;$A16&amp;"'!$A3:$A100000"),0),MATCH(J$3,INDIRECT("'"&amp;$A16&amp;"'!$A$3:$BG$3"),0)),VLOOKUP($F16,'Step 1'!$B$13:$D$28,3,0)),"Check Parameters")</f>
        <v>NE</v>
      </c>
      <c r="K16" s="13" t="str">
        <f ca="1">IFERROR(IF(VLOOKUP($F16,'Step 1'!$B$13:$D$28,3,0)="Y",INDEX(INDIRECT("'"&amp;$A16&amp;"'!$A$3:$BG$100000"),MATCH($B16,INDIRECT("'"&amp;$A16&amp;"'!$A3:$A100000"),0),MATCH(K$3,INDIRECT("'"&amp;$A16&amp;"'!$A$3:$BG$3"),0)),VLOOKUP($F16,'Step 1'!$B$13:$D$28,3,0)),"Check Parameters")</f>
        <v>NE</v>
      </c>
      <c r="L16" s="13" t="str">
        <f ca="1">IFERROR(IF(VLOOKUP($F16,'Step 1'!$B$13:$D$28,3,0)="Y",INDEX(INDIRECT("'"&amp;$A16&amp;"'!$A$3:$BG$100000"),MATCH($B16,INDIRECT("'"&amp;$A16&amp;"'!$A3:$A100000"),0),MATCH(L$3,INDIRECT("'"&amp;$A16&amp;"'!$A$3:$BG$3"),0)),VLOOKUP($F16,'Step 1'!$B$13:$D$28,3,0)),"Check Parameters")</f>
        <v>NE</v>
      </c>
      <c r="M16" s="13" t="str">
        <f ca="1">IFERROR(IF(VLOOKUP($F16,'Step 1'!$B$13:$D$28,3,0)="Y",INDEX(INDIRECT("'"&amp;$A16&amp;"'!$A$3:$BG$100000"),MATCH($B16,INDIRECT("'"&amp;$A16&amp;"'!$A3:$A100000"),0),MATCH(M$3,INDIRECT("'"&amp;$A16&amp;"'!$A$3:$BG$3"),0)),VLOOKUP($F16,'Step 1'!$B$13:$D$28,3,0)),"Check Parameters")</f>
        <v>NE</v>
      </c>
      <c r="N16" s="13" t="str">
        <f ca="1">IFERROR(IF(VLOOKUP($F16,'Step 1'!$B$13:$D$28,3,0)="Y",INDEX(INDIRECT("'"&amp;$A16&amp;"'!$A$3:$BG$100000"),MATCH($B16,INDIRECT("'"&amp;$A16&amp;"'!$A3:$A100000"),0),MATCH(N$3,INDIRECT("'"&amp;$A16&amp;"'!$A$3:$BG$3"),0)),VLOOKUP($F16,'Step 1'!$B$13:$D$28,3,0)),"Check Parameters")</f>
        <v>NE</v>
      </c>
      <c r="O16" s="13" t="str">
        <f ca="1">IFERROR(IF(VLOOKUP($F16,'Step 1'!$B$13:$D$28,3,0)="Y",INDEX(INDIRECT("'"&amp;$A16&amp;"'!$A$3:$BG$100000"),MATCH($B16,INDIRECT("'"&amp;$A16&amp;"'!$A3:$A100000"),0),MATCH(O$3,INDIRECT("'"&amp;$A16&amp;"'!$A$3:$BG$3"),0)),VLOOKUP($F16,'Step 1'!$B$13:$D$28,3,0)),"Check Parameters")</f>
        <v>NE</v>
      </c>
      <c r="P16" s="13" t="str">
        <f ca="1">IFERROR(IF(VLOOKUP($F16,'Step 1'!$B$13:$D$28,3,0)="Y",INDEX(INDIRECT("'"&amp;$A16&amp;"'!$A$3:$BG$100000"),MATCH($B16,INDIRECT("'"&amp;$A16&amp;"'!$A3:$A100000"),0),MATCH(P$3,INDIRECT("'"&amp;$A16&amp;"'!$A$3:$BG$3"),0)),VLOOKUP($F16,'Step 1'!$B$13:$D$28,3,0)),"Check Parameters")</f>
        <v>NE</v>
      </c>
      <c r="Q16" s="13" t="str">
        <f ca="1">IFERROR(IF(VLOOKUP($F16,'Step 1'!$B$13:$D$28,3,0)="Y",INDEX(INDIRECT("'"&amp;$A16&amp;"'!$A$3:$BG$100000"),MATCH($B16,INDIRECT("'"&amp;$A16&amp;"'!$A3:$A100000"),0),MATCH(Q$3,INDIRECT("'"&amp;$A16&amp;"'!$A$3:$BG$3"),0)),VLOOKUP($F16,'Step 1'!$B$13:$D$28,3,0)),"Check Parameters")</f>
        <v>NE</v>
      </c>
      <c r="R16" s="13" t="str">
        <f ca="1">IFERROR(IF(VLOOKUP($F16,'Step 1'!$B$13:$D$28,3,0)="Y",INDEX(INDIRECT("'"&amp;$A16&amp;"'!$A$3:$BG$100000"),MATCH($B16,INDIRECT("'"&amp;$A16&amp;"'!$A3:$A100000"),0),MATCH(R$3,INDIRECT("'"&amp;$A16&amp;"'!$A$3:$BG$3"),0)),VLOOKUP($F16,'Step 1'!$B$13:$D$28,3,0)),"Check Parameters")</f>
        <v>NE</v>
      </c>
      <c r="S16" s="13" t="str">
        <f ca="1">IFERROR(IF(VLOOKUP($F16,'Step 1'!$B$13:$D$28,3,0)="Y",INDEX(INDIRECT("'"&amp;$A16&amp;"'!$A$3:$BG$100000"),MATCH($B16,INDIRECT("'"&amp;$A16&amp;"'!$A3:$A100000"),0),MATCH(S$3,INDIRECT("'"&amp;$A16&amp;"'!$A$3:$BG$3"),0)),VLOOKUP($F16,'Step 1'!$B$13:$D$28,3,0)),"Check Parameters")</f>
        <v>NE</v>
      </c>
      <c r="T16" s="13" t="str">
        <f ca="1">IFERROR(IF(VLOOKUP($F16,'Step 1'!$B$13:$D$28,3,0)="Y",INDEX(INDIRECT("'"&amp;$A16&amp;"'!$A$3:$BG$100000"),MATCH($B16,INDIRECT("'"&amp;$A16&amp;"'!$A3:$A100000"),0),MATCH(T$3,INDIRECT("'"&amp;$A16&amp;"'!$A$3:$BG$3"),0)),VLOOKUP($F16,'Step 1'!$B$13:$D$28,3,0)),"Check Parameters")</f>
        <v>NE</v>
      </c>
      <c r="U16" s="13" t="str">
        <f ca="1">IFERROR(IF(VLOOKUP($F16,'Step 1'!$B$13:$D$28,3,0)="Y",INDEX(INDIRECT("'"&amp;$A16&amp;"'!$A$3:$BG$100000"),MATCH($B16,INDIRECT("'"&amp;$A16&amp;"'!$A3:$A100000"),0),MATCH(U$3,INDIRECT("'"&amp;$A16&amp;"'!$A$3:$BG$3"),0)),VLOOKUP($F16,'Step 1'!$B$13:$D$28,3,0)),"Check Parameters")</f>
        <v>NE</v>
      </c>
      <c r="V16" s="13" t="str">
        <f ca="1">IFERROR(IF(VLOOKUP($F16,'Step 1'!$B$13:$D$28,3,0)="Y",INDEX(INDIRECT("'"&amp;$A16&amp;"'!$A$3:$BG$100000"),MATCH($B16,INDIRECT("'"&amp;$A16&amp;"'!$A3:$A100000"),0),MATCH(V$3,INDIRECT("'"&amp;$A16&amp;"'!$A$3:$BG$3"),0)),VLOOKUP($F16,'Step 1'!$B$13:$D$28,3,0)),"Check Parameters")</f>
        <v>NE</v>
      </c>
      <c r="W16" s="13" t="str">
        <f ca="1">IFERROR(IF(VLOOKUP($F16,'Step 1'!$B$13:$D$28,3,0)="Y",INDEX(INDIRECT("'"&amp;$A16&amp;"'!$A$3:$BG$100000"),MATCH($B16,INDIRECT("'"&amp;$A16&amp;"'!$A3:$A100000"),0),MATCH(W$3,INDIRECT("'"&amp;$A16&amp;"'!$A$3:$BG$3"),0)),VLOOKUP($F16,'Step 1'!$B$13:$D$28,3,0)),"Check Parameters")</f>
        <v>NE</v>
      </c>
      <c r="X16" s="13" t="str">
        <f ca="1">IFERROR(IF(VLOOKUP($F16,'Step 1'!$B$13:$D$28,3,0)="Y",INDEX(INDIRECT("'"&amp;$A16&amp;"'!$A$3:$BG$100000"),MATCH($B16,INDIRECT("'"&amp;$A16&amp;"'!$A3:$A100000"),0),MATCH(X$3,INDIRECT("'"&amp;$A16&amp;"'!$A$3:$BG$3"),0)),VLOOKUP($F16,'Step 1'!$B$13:$D$28,3,0)),"Check Parameters")</f>
        <v>NE</v>
      </c>
      <c r="Y16" s="13" t="str">
        <f ca="1">IFERROR(IF(VLOOKUP($F16,'Step 1'!$B$13:$D$28,3,0)="Y",INDEX(INDIRECT("'"&amp;$A16&amp;"'!$A$3:$BG$100000"),MATCH($B16,INDIRECT("'"&amp;$A16&amp;"'!$A3:$A100000"),0),MATCH(Y$3,INDIRECT("'"&amp;$A16&amp;"'!$A$3:$BG$3"),0)),VLOOKUP($F16,'Step 1'!$B$13:$D$28,3,0)),"Check Parameters")</f>
        <v>NE</v>
      </c>
      <c r="Z16" s="13" t="str">
        <f ca="1">IFERROR(IF(VLOOKUP($F16,'Step 1'!$B$13:$D$28,3,0)="Y",INDEX(INDIRECT("'"&amp;$A16&amp;"'!$A$3:$BG$100000"),MATCH($B16,INDIRECT("'"&amp;$A16&amp;"'!$A3:$A100000"),0),MATCH(Z$3,INDIRECT("'"&amp;$A16&amp;"'!$A$3:$BG$3"),0)),VLOOKUP($F16,'Step 1'!$B$13:$D$28,3,0)),"Check Parameters")</f>
        <v>NE</v>
      </c>
      <c r="AA16" s="13" t="str">
        <f ca="1">IFERROR(IF(VLOOKUP($F16,'Step 1'!$B$13:$D$28,3,0)="Y",INDEX(INDIRECT("'"&amp;$A16&amp;"'!$A$3:$BG$100000"),MATCH($B16,INDIRECT("'"&amp;$A16&amp;"'!$A3:$A100000"),0),MATCH(AA$3,INDIRECT("'"&amp;$A16&amp;"'!$A$3:$BG$3"),0)),VLOOKUP($F16,'Step 1'!$B$13:$D$28,3,0)),"Check Parameters")</f>
        <v>NE</v>
      </c>
      <c r="AB16" s="13" t="str">
        <f ca="1">IFERROR(IF(VLOOKUP($F16,'Step 1'!$B$13:$D$28,3,0)="Y",INDEX(INDIRECT("'"&amp;$A16&amp;"'!$A$3:$BG$100000"),MATCH($B16,INDIRECT("'"&amp;$A16&amp;"'!$A3:$A100000"),0),MATCH(AB$3,INDIRECT("'"&amp;$A16&amp;"'!$A$3:$BG$3"),0)),VLOOKUP($F16,'Step 1'!$B$13:$D$28,3,0)),"Check Parameters")</f>
        <v>NE</v>
      </c>
      <c r="AC16" s="13" t="str">
        <f ca="1">IFERROR(IF(VLOOKUP($F16,'Step 1'!$B$13:$D$28,3,0)="Y",INDEX(INDIRECT("'"&amp;$A16&amp;"'!$A$3:$BG$100000"),MATCH($B16,INDIRECT("'"&amp;$A16&amp;"'!$A3:$A100000"),0),MATCH(AC$3,INDIRECT("'"&amp;$A16&amp;"'!$A$3:$BG$3"),0)),VLOOKUP($F16,'Step 1'!$B$13:$D$28,3,0)),"Check Parameters")</f>
        <v>NE</v>
      </c>
      <c r="AD16" s="13" t="str">
        <f ca="1">IFERROR(IF(VLOOKUP($F16,'Step 1'!$B$13:$D$28,3,0)="Y",INDEX(INDIRECT("'"&amp;$A16&amp;"'!$A$3:$BG$100000"),MATCH($B16,INDIRECT("'"&amp;$A16&amp;"'!$A3:$A100000"),0),MATCH(AD$3,INDIRECT("'"&amp;$A16&amp;"'!$A$3:$BG$3"),0)),VLOOKUP($F16,'Step 1'!$B$13:$D$28,3,0)),"Check Parameters")</f>
        <v>NE</v>
      </c>
      <c r="AE16" s="13" t="str">
        <f ca="1">IFERROR(IF(VLOOKUP($F16,'Step 1'!$B$13:$D$28,3,0)="Y",INDEX(INDIRECT("'"&amp;$A16&amp;"'!$A$3:$BG$100000"),MATCH($B16,INDIRECT("'"&amp;$A16&amp;"'!$A3:$A100000"),0),MATCH(AE$3,INDIRECT("'"&amp;$A16&amp;"'!$A$3:$BG$3"),0)),VLOOKUP($F16,'Step 1'!$B$13:$D$28,3,0)),"Check Parameters")</f>
        <v>NE</v>
      </c>
      <c r="AF16" s="13" t="str">
        <f ca="1">IFERROR(IF(VLOOKUP($F16,'Step 1'!$B$13:$D$28,3,0)="Y",INDEX(INDIRECT("'"&amp;$A16&amp;"'!$A$3:$BG$100000"),MATCH($B16,INDIRECT("'"&amp;$A16&amp;"'!$A3:$A100000"),0),MATCH(AF$3,INDIRECT("'"&amp;$A16&amp;"'!$A$3:$BG$3"),0)),VLOOKUP($F16,'Step 1'!$B$13:$D$28,3,0)),"Check Parameters")</f>
        <v>NE</v>
      </c>
      <c r="AG16" s="13" t="str">
        <f ca="1">IFERROR(IF(VLOOKUP($F16,'Step 1'!$B$13:$D$28,3,0)="Y",INDEX(INDIRECT("'"&amp;$A16&amp;"'!$A$3:$BG$100000"),MATCH($B16,INDIRECT("'"&amp;$A16&amp;"'!$A3:$A100000"),0),MATCH(AG$3,INDIRECT("'"&amp;$A16&amp;"'!$A$3:$BG$3"),0)),VLOOKUP($F16,'Step 1'!$B$13:$D$28,3,0)),"Check Parameters")</f>
        <v>NE</v>
      </c>
      <c r="AH16" s="13" t="str">
        <f ca="1">IFERROR(IF(VLOOKUP($F16,'Step 1'!$B$13:$D$28,3,0)="Y",INDEX(INDIRECT("'"&amp;$A16&amp;"'!$A$3:$BG$100000"),MATCH($B16,INDIRECT("'"&amp;$A16&amp;"'!$A3:$A100000"),0),MATCH(AH$3,INDIRECT("'"&amp;$A16&amp;"'!$A$3:$BG$3"),0)),VLOOKUP($F16,'Step 1'!$B$13:$D$28,3,0)),"Check Parameters")</f>
        <v>NE</v>
      </c>
      <c r="AI16" s="13" t="str">
        <f ca="1">IFERROR(IF(VLOOKUP($F16,'Step 1'!$B$13:$D$28,3,0)="Y",INDEX(INDIRECT("'"&amp;$A16&amp;"'!$A$3:$BG$100000"),MATCH($B16,INDIRECT("'"&amp;$A16&amp;"'!$A3:$A100000"),0),MATCH(AI$3,INDIRECT("'"&amp;$A16&amp;"'!$A$3:$BG$3"),0)),VLOOKUP($F16,'Step 1'!$B$13:$D$28,3,0)),"Check Parameters")</f>
        <v>NE</v>
      </c>
      <c r="AJ16" s="13" t="str">
        <f ca="1">IFERROR(IF(VLOOKUP($F16,'Step 1'!$B$13:$D$28,3,0)="Y",INDEX(INDIRECT("'"&amp;$A16&amp;"'!$A$3:$BG$100000"),MATCH($B16,INDIRECT("'"&amp;$A16&amp;"'!$A3:$A100000"),0),MATCH(AJ$3,INDIRECT("'"&amp;$A16&amp;"'!$A$3:$BG$3"),0)),VLOOKUP($F16,'Step 1'!$B$13:$D$28,3,0)),"Check Parameters")</f>
        <v>NE</v>
      </c>
      <c r="AK16" s="13" t="str">
        <f ca="1">IFERROR(IF(VLOOKUP($F16,'Step 1'!$B$13:$D$28,3,0)="Y",INDEX(INDIRECT("'"&amp;$A16&amp;"'!$A$3:$BG$100000"),MATCH($B16,INDIRECT("'"&amp;$A16&amp;"'!$A3:$A100000"),0),MATCH(AK$3,INDIRECT("'"&amp;$A16&amp;"'!$A$3:$BG$3"),0)),VLOOKUP($F16,'Step 1'!$B$13:$D$28,3,0)),"Check Parameters")</f>
        <v>NE</v>
      </c>
      <c r="AL16" s="13" t="str">
        <f ca="1">IFERROR(IF(VLOOKUP($F16,'Step 1'!$B$13:$D$28,3,0)="Y",INDEX(INDIRECT("'"&amp;$A16&amp;"'!$A$3:$BG$100000"),MATCH($B16,INDIRECT("'"&amp;$A16&amp;"'!$A3:$A100000"),0),MATCH(AL$3,INDIRECT("'"&amp;$A16&amp;"'!$A$3:$BG$3"),0)),VLOOKUP($F16,'Step 1'!$B$13:$D$28,3,0)),"Check Parameters")</f>
        <v>NE</v>
      </c>
      <c r="AM16" s="13" t="str">
        <f ca="1">IFERROR(IF(VLOOKUP($F16,'Step 1'!$B$13:$D$28,3,0)="Y",INDEX(INDIRECT("'"&amp;$A16&amp;"'!$A$3:$BG$100000"),MATCH($B16,INDIRECT("'"&amp;$A16&amp;"'!$A3:$A100000"),0),MATCH(AM$3,INDIRECT("'"&amp;$A16&amp;"'!$A$3:$BG$3"),0)),VLOOKUP($F16,'Step 1'!$B$13:$D$28,3,0)),"Check Parameters")</f>
        <v>NE</v>
      </c>
      <c r="AN16" s="13"/>
      <c r="AO16" s="191"/>
      <c r="AP16" s="191"/>
      <c r="AQ16" s="191"/>
      <c r="AR16" s="191"/>
    </row>
    <row r="17" spans="1:44" hidden="1" outlineLevel="1" x14ac:dyDescent="0.25">
      <c r="A17" s="183" t="s">
        <v>145</v>
      </c>
      <c r="B17" s="183" t="s">
        <v>355</v>
      </c>
      <c r="C17" s="175" t="s">
        <v>98</v>
      </c>
      <c r="D17" s="175"/>
      <c r="E17" s="175" t="s">
        <v>53</v>
      </c>
      <c r="F17" s="77" t="str">
        <f t="shared" si="28"/>
        <v>Swine (sows)</v>
      </c>
      <c r="G17" s="175" t="s">
        <v>358</v>
      </c>
      <c r="H17" s="176"/>
      <c r="I17" s="13" t="str">
        <f ca="1">IFERROR(IF(VLOOKUP($F17,'Step 1'!$B$13:$D$28,3,0)="Y",INDEX(INDIRECT("'"&amp;$A17&amp;"'!$A$3:$BG$100000"),MATCH($B17,INDIRECT("'"&amp;$A17&amp;"'!$A3:$A100000"),0),MATCH(I$3,INDIRECT("'"&amp;$A17&amp;"'!$A$3:$BG$3"),0)),VLOOKUP($F17,'Step 1'!$B$13:$D$28,3,0)),"Check Parameters")</f>
        <v>NE</v>
      </c>
      <c r="J17" s="13" t="str">
        <f ca="1">IFERROR(IF(VLOOKUP($F17,'Step 1'!$B$13:$D$28,3,0)="Y",INDEX(INDIRECT("'"&amp;$A17&amp;"'!$A$3:$BG$100000"),MATCH($B17,INDIRECT("'"&amp;$A17&amp;"'!$A3:$A100000"),0),MATCH(J$3,INDIRECT("'"&amp;$A17&amp;"'!$A$3:$BG$3"),0)),VLOOKUP($F17,'Step 1'!$B$13:$D$28,3,0)),"Check Parameters")</f>
        <v>NE</v>
      </c>
      <c r="K17" s="13" t="str">
        <f ca="1">IFERROR(IF(VLOOKUP($F17,'Step 1'!$B$13:$D$28,3,0)="Y",INDEX(INDIRECT("'"&amp;$A17&amp;"'!$A$3:$BG$100000"),MATCH($B17,INDIRECT("'"&amp;$A17&amp;"'!$A3:$A100000"),0),MATCH(K$3,INDIRECT("'"&amp;$A17&amp;"'!$A$3:$BG$3"),0)),VLOOKUP($F17,'Step 1'!$B$13:$D$28,3,0)),"Check Parameters")</f>
        <v>NE</v>
      </c>
      <c r="L17" s="13" t="str">
        <f ca="1">IFERROR(IF(VLOOKUP($F17,'Step 1'!$B$13:$D$28,3,0)="Y",INDEX(INDIRECT("'"&amp;$A17&amp;"'!$A$3:$BG$100000"),MATCH($B17,INDIRECT("'"&amp;$A17&amp;"'!$A3:$A100000"),0),MATCH(L$3,INDIRECT("'"&amp;$A17&amp;"'!$A$3:$BG$3"),0)),VLOOKUP($F17,'Step 1'!$B$13:$D$28,3,0)),"Check Parameters")</f>
        <v>NE</v>
      </c>
      <c r="M17" s="13" t="str">
        <f ca="1">IFERROR(IF(VLOOKUP($F17,'Step 1'!$B$13:$D$28,3,0)="Y",INDEX(INDIRECT("'"&amp;$A17&amp;"'!$A$3:$BG$100000"),MATCH($B17,INDIRECT("'"&amp;$A17&amp;"'!$A3:$A100000"),0),MATCH(M$3,INDIRECT("'"&amp;$A17&amp;"'!$A$3:$BG$3"),0)),VLOOKUP($F17,'Step 1'!$B$13:$D$28,3,0)),"Check Parameters")</f>
        <v>NE</v>
      </c>
      <c r="N17" s="13" t="str">
        <f ca="1">IFERROR(IF(VLOOKUP($F17,'Step 1'!$B$13:$D$28,3,0)="Y",INDEX(INDIRECT("'"&amp;$A17&amp;"'!$A$3:$BG$100000"),MATCH($B17,INDIRECT("'"&amp;$A17&amp;"'!$A3:$A100000"),0),MATCH(N$3,INDIRECT("'"&amp;$A17&amp;"'!$A$3:$BG$3"),0)),VLOOKUP($F17,'Step 1'!$B$13:$D$28,3,0)),"Check Parameters")</f>
        <v>NE</v>
      </c>
      <c r="O17" s="13" t="str">
        <f ca="1">IFERROR(IF(VLOOKUP($F17,'Step 1'!$B$13:$D$28,3,0)="Y",INDEX(INDIRECT("'"&amp;$A17&amp;"'!$A$3:$BG$100000"),MATCH($B17,INDIRECT("'"&amp;$A17&amp;"'!$A3:$A100000"),0),MATCH(O$3,INDIRECT("'"&amp;$A17&amp;"'!$A$3:$BG$3"),0)),VLOOKUP($F17,'Step 1'!$B$13:$D$28,3,0)),"Check Parameters")</f>
        <v>NE</v>
      </c>
      <c r="P17" s="13" t="str">
        <f ca="1">IFERROR(IF(VLOOKUP($F17,'Step 1'!$B$13:$D$28,3,0)="Y",INDEX(INDIRECT("'"&amp;$A17&amp;"'!$A$3:$BG$100000"),MATCH($B17,INDIRECT("'"&amp;$A17&amp;"'!$A3:$A100000"),0),MATCH(P$3,INDIRECT("'"&amp;$A17&amp;"'!$A$3:$BG$3"),0)),VLOOKUP($F17,'Step 1'!$B$13:$D$28,3,0)),"Check Parameters")</f>
        <v>NE</v>
      </c>
      <c r="Q17" s="13" t="str">
        <f ca="1">IFERROR(IF(VLOOKUP($F17,'Step 1'!$B$13:$D$28,3,0)="Y",INDEX(INDIRECT("'"&amp;$A17&amp;"'!$A$3:$BG$100000"),MATCH($B17,INDIRECT("'"&amp;$A17&amp;"'!$A3:$A100000"),0),MATCH(Q$3,INDIRECT("'"&amp;$A17&amp;"'!$A$3:$BG$3"),0)),VLOOKUP($F17,'Step 1'!$B$13:$D$28,3,0)),"Check Parameters")</f>
        <v>NE</v>
      </c>
      <c r="R17" s="13" t="str">
        <f ca="1">IFERROR(IF(VLOOKUP($F17,'Step 1'!$B$13:$D$28,3,0)="Y",INDEX(INDIRECT("'"&amp;$A17&amp;"'!$A$3:$BG$100000"),MATCH($B17,INDIRECT("'"&amp;$A17&amp;"'!$A3:$A100000"),0),MATCH(R$3,INDIRECT("'"&amp;$A17&amp;"'!$A$3:$BG$3"),0)),VLOOKUP($F17,'Step 1'!$B$13:$D$28,3,0)),"Check Parameters")</f>
        <v>NE</v>
      </c>
      <c r="S17" s="13" t="str">
        <f ca="1">IFERROR(IF(VLOOKUP($F17,'Step 1'!$B$13:$D$28,3,0)="Y",INDEX(INDIRECT("'"&amp;$A17&amp;"'!$A$3:$BG$100000"),MATCH($B17,INDIRECT("'"&amp;$A17&amp;"'!$A3:$A100000"),0),MATCH(S$3,INDIRECT("'"&amp;$A17&amp;"'!$A$3:$BG$3"),0)),VLOOKUP($F17,'Step 1'!$B$13:$D$28,3,0)),"Check Parameters")</f>
        <v>NE</v>
      </c>
      <c r="T17" s="13" t="str">
        <f ca="1">IFERROR(IF(VLOOKUP($F17,'Step 1'!$B$13:$D$28,3,0)="Y",INDEX(INDIRECT("'"&amp;$A17&amp;"'!$A$3:$BG$100000"),MATCH($B17,INDIRECT("'"&amp;$A17&amp;"'!$A3:$A100000"),0),MATCH(T$3,INDIRECT("'"&amp;$A17&amp;"'!$A$3:$BG$3"),0)),VLOOKUP($F17,'Step 1'!$B$13:$D$28,3,0)),"Check Parameters")</f>
        <v>NE</v>
      </c>
      <c r="U17" s="13" t="str">
        <f ca="1">IFERROR(IF(VLOOKUP($F17,'Step 1'!$B$13:$D$28,3,0)="Y",INDEX(INDIRECT("'"&amp;$A17&amp;"'!$A$3:$BG$100000"),MATCH($B17,INDIRECT("'"&amp;$A17&amp;"'!$A3:$A100000"),0),MATCH(U$3,INDIRECT("'"&amp;$A17&amp;"'!$A$3:$BG$3"),0)),VLOOKUP($F17,'Step 1'!$B$13:$D$28,3,0)),"Check Parameters")</f>
        <v>NE</v>
      </c>
      <c r="V17" s="13" t="str">
        <f ca="1">IFERROR(IF(VLOOKUP($F17,'Step 1'!$B$13:$D$28,3,0)="Y",INDEX(INDIRECT("'"&amp;$A17&amp;"'!$A$3:$BG$100000"),MATCH($B17,INDIRECT("'"&amp;$A17&amp;"'!$A3:$A100000"),0),MATCH(V$3,INDIRECT("'"&amp;$A17&amp;"'!$A$3:$BG$3"),0)),VLOOKUP($F17,'Step 1'!$B$13:$D$28,3,0)),"Check Parameters")</f>
        <v>NE</v>
      </c>
      <c r="W17" s="13" t="str">
        <f ca="1">IFERROR(IF(VLOOKUP($F17,'Step 1'!$B$13:$D$28,3,0)="Y",INDEX(INDIRECT("'"&amp;$A17&amp;"'!$A$3:$BG$100000"),MATCH($B17,INDIRECT("'"&amp;$A17&amp;"'!$A3:$A100000"),0),MATCH(W$3,INDIRECT("'"&amp;$A17&amp;"'!$A$3:$BG$3"),0)),VLOOKUP($F17,'Step 1'!$B$13:$D$28,3,0)),"Check Parameters")</f>
        <v>NE</v>
      </c>
      <c r="X17" s="13" t="str">
        <f ca="1">IFERROR(IF(VLOOKUP($F17,'Step 1'!$B$13:$D$28,3,0)="Y",INDEX(INDIRECT("'"&amp;$A17&amp;"'!$A$3:$BG$100000"),MATCH($B17,INDIRECT("'"&amp;$A17&amp;"'!$A3:$A100000"),0),MATCH(X$3,INDIRECT("'"&amp;$A17&amp;"'!$A$3:$BG$3"),0)),VLOOKUP($F17,'Step 1'!$B$13:$D$28,3,0)),"Check Parameters")</f>
        <v>NE</v>
      </c>
      <c r="Y17" s="13" t="str">
        <f ca="1">IFERROR(IF(VLOOKUP($F17,'Step 1'!$B$13:$D$28,3,0)="Y",INDEX(INDIRECT("'"&amp;$A17&amp;"'!$A$3:$BG$100000"),MATCH($B17,INDIRECT("'"&amp;$A17&amp;"'!$A3:$A100000"),0),MATCH(Y$3,INDIRECT("'"&amp;$A17&amp;"'!$A$3:$BG$3"),0)),VLOOKUP($F17,'Step 1'!$B$13:$D$28,3,0)),"Check Parameters")</f>
        <v>NE</v>
      </c>
      <c r="Z17" s="13" t="str">
        <f ca="1">IFERROR(IF(VLOOKUP($F17,'Step 1'!$B$13:$D$28,3,0)="Y",INDEX(INDIRECT("'"&amp;$A17&amp;"'!$A$3:$BG$100000"),MATCH($B17,INDIRECT("'"&amp;$A17&amp;"'!$A3:$A100000"),0),MATCH(Z$3,INDIRECT("'"&amp;$A17&amp;"'!$A$3:$BG$3"),0)),VLOOKUP($F17,'Step 1'!$B$13:$D$28,3,0)),"Check Parameters")</f>
        <v>NE</v>
      </c>
      <c r="AA17" s="13" t="str">
        <f ca="1">IFERROR(IF(VLOOKUP($F17,'Step 1'!$B$13:$D$28,3,0)="Y",INDEX(INDIRECT("'"&amp;$A17&amp;"'!$A$3:$BG$100000"),MATCH($B17,INDIRECT("'"&amp;$A17&amp;"'!$A3:$A100000"),0),MATCH(AA$3,INDIRECT("'"&amp;$A17&amp;"'!$A$3:$BG$3"),0)),VLOOKUP($F17,'Step 1'!$B$13:$D$28,3,0)),"Check Parameters")</f>
        <v>NE</v>
      </c>
      <c r="AB17" s="13" t="str">
        <f ca="1">IFERROR(IF(VLOOKUP($F17,'Step 1'!$B$13:$D$28,3,0)="Y",INDEX(INDIRECT("'"&amp;$A17&amp;"'!$A$3:$BG$100000"),MATCH($B17,INDIRECT("'"&amp;$A17&amp;"'!$A3:$A100000"),0),MATCH(AB$3,INDIRECT("'"&amp;$A17&amp;"'!$A$3:$BG$3"),0)),VLOOKUP($F17,'Step 1'!$B$13:$D$28,3,0)),"Check Parameters")</f>
        <v>NE</v>
      </c>
      <c r="AC17" s="13" t="str">
        <f ca="1">IFERROR(IF(VLOOKUP($F17,'Step 1'!$B$13:$D$28,3,0)="Y",INDEX(INDIRECT("'"&amp;$A17&amp;"'!$A$3:$BG$100000"),MATCH($B17,INDIRECT("'"&amp;$A17&amp;"'!$A3:$A100000"),0),MATCH(AC$3,INDIRECT("'"&amp;$A17&amp;"'!$A$3:$BG$3"),0)),VLOOKUP($F17,'Step 1'!$B$13:$D$28,3,0)),"Check Parameters")</f>
        <v>NE</v>
      </c>
      <c r="AD17" s="13" t="str">
        <f ca="1">IFERROR(IF(VLOOKUP($F17,'Step 1'!$B$13:$D$28,3,0)="Y",INDEX(INDIRECT("'"&amp;$A17&amp;"'!$A$3:$BG$100000"),MATCH($B17,INDIRECT("'"&amp;$A17&amp;"'!$A3:$A100000"),0),MATCH(AD$3,INDIRECT("'"&amp;$A17&amp;"'!$A$3:$BG$3"),0)),VLOOKUP($F17,'Step 1'!$B$13:$D$28,3,0)),"Check Parameters")</f>
        <v>NE</v>
      </c>
      <c r="AE17" s="13" t="str">
        <f ca="1">IFERROR(IF(VLOOKUP($F17,'Step 1'!$B$13:$D$28,3,0)="Y",INDEX(INDIRECT("'"&amp;$A17&amp;"'!$A$3:$BG$100000"),MATCH($B17,INDIRECT("'"&amp;$A17&amp;"'!$A3:$A100000"),0),MATCH(AE$3,INDIRECT("'"&amp;$A17&amp;"'!$A$3:$BG$3"),0)),VLOOKUP($F17,'Step 1'!$B$13:$D$28,3,0)),"Check Parameters")</f>
        <v>NE</v>
      </c>
      <c r="AF17" s="13" t="str">
        <f ca="1">IFERROR(IF(VLOOKUP($F17,'Step 1'!$B$13:$D$28,3,0)="Y",INDEX(INDIRECT("'"&amp;$A17&amp;"'!$A$3:$BG$100000"),MATCH($B17,INDIRECT("'"&amp;$A17&amp;"'!$A3:$A100000"),0),MATCH(AF$3,INDIRECT("'"&amp;$A17&amp;"'!$A$3:$BG$3"),0)),VLOOKUP($F17,'Step 1'!$B$13:$D$28,3,0)),"Check Parameters")</f>
        <v>NE</v>
      </c>
      <c r="AG17" s="13" t="str">
        <f ca="1">IFERROR(IF(VLOOKUP($F17,'Step 1'!$B$13:$D$28,3,0)="Y",INDEX(INDIRECT("'"&amp;$A17&amp;"'!$A$3:$BG$100000"),MATCH($B17,INDIRECT("'"&amp;$A17&amp;"'!$A3:$A100000"),0),MATCH(AG$3,INDIRECT("'"&amp;$A17&amp;"'!$A$3:$BG$3"),0)),VLOOKUP($F17,'Step 1'!$B$13:$D$28,3,0)),"Check Parameters")</f>
        <v>NE</v>
      </c>
      <c r="AH17" s="13" t="str">
        <f ca="1">IFERROR(IF(VLOOKUP($F17,'Step 1'!$B$13:$D$28,3,0)="Y",INDEX(INDIRECT("'"&amp;$A17&amp;"'!$A$3:$BG$100000"),MATCH($B17,INDIRECT("'"&amp;$A17&amp;"'!$A3:$A100000"),0),MATCH(AH$3,INDIRECT("'"&amp;$A17&amp;"'!$A$3:$BG$3"),0)),VLOOKUP($F17,'Step 1'!$B$13:$D$28,3,0)),"Check Parameters")</f>
        <v>NE</v>
      </c>
      <c r="AI17" s="13" t="str">
        <f ca="1">IFERROR(IF(VLOOKUP($F17,'Step 1'!$B$13:$D$28,3,0)="Y",INDEX(INDIRECT("'"&amp;$A17&amp;"'!$A$3:$BG$100000"),MATCH($B17,INDIRECT("'"&amp;$A17&amp;"'!$A3:$A100000"),0),MATCH(AI$3,INDIRECT("'"&amp;$A17&amp;"'!$A$3:$BG$3"),0)),VLOOKUP($F17,'Step 1'!$B$13:$D$28,3,0)),"Check Parameters")</f>
        <v>NE</v>
      </c>
      <c r="AJ17" s="13" t="str">
        <f ca="1">IFERROR(IF(VLOOKUP($F17,'Step 1'!$B$13:$D$28,3,0)="Y",INDEX(INDIRECT("'"&amp;$A17&amp;"'!$A$3:$BG$100000"),MATCH($B17,INDIRECT("'"&amp;$A17&amp;"'!$A3:$A100000"),0),MATCH(AJ$3,INDIRECT("'"&amp;$A17&amp;"'!$A$3:$BG$3"),0)),VLOOKUP($F17,'Step 1'!$B$13:$D$28,3,0)),"Check Parameters")</f>
        <v>NE</v>
      </c>
      <c r="AK17" s="13" t="str">
        <f ca="1">IFERROR(IF(VLOOKUP($F17,'Step 1'!$B$13:$D$28,3,0)="Y",INDEX(INDIRECT("'"&amp;$A17&amp;"'!$A$3:$BG$100000"),MATCH($B17,INDIRECT("'"&amp;$A17&amp;"'!$A3:$A100000"),0),MATCH(AK$3,INDIRECT("'"&amp;$A17&amp;"'!$A$3:$BG$3"),0)),VLOOKUP($F17,'Step 1'!$B$13:$D$28,3,0)),"Check Parameters")</f>
        <v>NE</v>
      </c>
      <c r="AL17" s="13" t="str">
        <f ca="1">IFERROR(IF(VLOOKUP($F17,'Step 1'!$B$13:$D$28,3,0)="Y",INDEX(INDIRECT("'"&amp;$A17&amp;"'!$A$3:$BG$100000"),MATCH($B17,INDIRECT("'"&amp;$A17&amp;"'!$A3:$A100000"),0),MATCH(AL$3,INDIRECT("'"&amp;$A17&amp;"'!$A$3:$BG$3"),0)),VLOOKUP($F17,'Step 1'!$B$13:$D$28,3,0)),"Check Parameters")</f>
        <v>NE</v>
      </c>
      <c r="AM17" s="13" t="str">
        <f ca="1">IFERROR(IF(VLOOKUP($F17,'Step 1'!$B$13:$D$28,3,0)="Y",INDEX(INDIRECT("'"&amp;$A17&amp;"'!$A$3:$BG$100000"),MATCH($B17,INDIRECT("'"&amp;$A17&amp;"'!$A3:$A100000"),0),MATCH(AM$3,INDIRECT("'"&amp;$A17&amp;"'!$A$3:$BG$3"),0)),VLOOKUP($F17,'Step 1'!$B$13:$D$28,3,0)),"Check Parameters")</f>
        <v>NE</v>
      </c>
      <c r="AN17" s="13"/>
      <c r="AO17" s="191"/>
      <c r="AP17" s="191"/>
      <c r="AQ17" s="191"/>
      <c r="AR17" s="191"/>
    </row>
    <row r="18" spans="1:44" hidden="1" outlineLevel="1" x14ac:dyDescent="0.25">
      <c r="A18" s="183" t="s">
        <v>80</v>
      </c>
      <c r="B18" s="183" t="s">
        <v>355</v>
      </c>
      <c r="C18" s="175" t="s">
        <v>99</v>
      </c>
      <c r="D18" s="175"/>
      <c r="E18" s="175" t="s">
        <v>53</v>
      </c>
      <c r="F18" s="77" t="str">
        <f t="shared" si="28"/>
        <v>Buffalo</v>
      </c>
      <c r="G18" s="175" t="s">
        <v>358</v>
      </c>
      <c r="H18" s="176"/>
      <c r="I18" s="13" t="str">
        <f ca="1">IFERROR(IF(VLOOKUP($F18,'Step 1'!$B$13:$D$28,3,0)="Y",INDEX(INDIRECT("'"&amp;$A18&amp;"'!$A$3:$BG$100000"),MATCH($B18,INDIRECT("'"&amp;$A18&amp;"'!$A3:$A100000"),0),MATCH(I$3,INDIRECT("'"&amp;$A18&amp;"'!$A$3:$BG$3"),0)),VLOOKUP($F18,'Step 1'!$B$13:$D$28,3,0)),"Check Parameters")</f>
        <v>NE</v>
      </c>
      <c r="J18" s="13" t="str">
        <f ca="1">IFERROR(IF(VLOOKUP($F18,'Step 1'!$B$13:$D$28,3,0)="Y",INDEX(INDIRECT("'"&amp;$A18&amp;"'!$A$3:$BG$100000"),MATCH($B18,INDIRECT("'"&amp;$A18&amp;"'!$A3:$A100000"),0),MATCH(J$3,INDIRECT("'"&amp;$A18&amp;"'!$A$3:$BG$3"),0)),VLOOKUP($F18,'Step 1'!$B$13:$D$28,3,0)),"Check Parameters")</f>
        <v>NE</v>
      </c>
      <c r="K18" s="13" t="str">
        <f ca="1">IFERROR(IF(VLOOKUP($F18,'Step 1'!$B$13:$D$28,3,0)="Y",INDEX(INDIRECT("'"&amp;$A18&amp;"'!$A$3:$BG$100000"),MATCH($B18,INDIRECT("'"&amp;$A18&amp;"'!$A3:$A100000"),0),MATCH(K$3,INDIRECT("'"&amp;$A18&amp;"'!$A$3:$BG$3"),0)),VLOOKUP($F18,'Step 1'!$B$13:$D$28,3,0)),"Check Parameters")</f>
        <v>NE</v>
      </c>
      <c r="L18" s="13" t="str">
        <f ca="1">IFERROR(IF(VLOOKUP($F18,'Step 1'!$B$13:$D$28,3,0)="Y",INDEX(INDIRECT("'"&amp;$A18&amp;"'!$A$3:$BG$100000"),MATCH($B18,INDIRECT("'"&amp;$A18&amp;"'!$A3:$A100000"),0),MATCH(L$3,INDIRECT("'"&amp;$A18&amp;"'!$A$3:$BG$3"),0)),VLOOKUP($F18,'Step 1'!$B$13:$D$28,3,0)),"Check Parameters")</f>
        <v>NE</v>
      </c>
      <c r="M18" s="13" t="str">
        <f ca="1">IFERROR(IF(VLOOKUP($F18,'Step 1'!$B$13:$D$28,3,0)="Y",INDEX(INDIRECT("'"&amp;$A18&amp;"'!$A$3:$BG$100000"),MATCH($B18,INDIRECT("'"&amp;$A18&amp;"'!$A3:$A100000"),0),MATCH(M$3,INDIRECT("'"&amp;$A18&amp;"'!$A$3:$BG$3"),0)),VLOOKUP($F18,'Step 1'!$B$13:$D$28,3,0)),"Check Parameters")</f>
        <v>NE</v>
      </c>
      <c r="N18" s="13" t="str">
        <f ca="1">IFERROR(IF(VLOOKUP($F18,'Step 1'!$B$13:$D$28,3,0)="Y",INDEX(INDIRECT("'"&amp;$A18&amp;"'!$A$3:$BG$100000"),MATCH($B18,INDIRECT("'"&amp;$A18&amp;"'!$A3:$A100000"),0),MATCH(N$3,INDIRECT("'"&amp;$A18&amp;"'!$A$3:$BG$3"),0)),VLOOKUP($F18,'Step 1'!$B$13:$D$28,3,0)),"Check Parameters")</f>
        <v>NE</v>
      </c>
      <c r="O18" s="13" t="str">
        <f ca="1">IFERROR(IF(VLOOKUP($F18,'Step 1'!$B$13:$D$28,3,0)="Y",INDEX(INDIRECT("'"&amp;$A18&amp;"'!$A$3:$BG$100000"),MATCH($B18,INDIRECT("'"&amp;$A18&amp;"'!$A3:$A100000"),0),MATCH(O$3,INDIRECT("'"&amp;$A18&amp;"'!$A$3:$BG$3"),0)),VLOOKUP($F18,'Step 1'!$B$13:$D$28,3,0)),"Check Parameters")</f>
        <v>NE</v>
      </c>
      <c r="P18" s="13" t="str">
        <f ca="1">IFERROR(IF(VLOOKUP($F18,'Step 1'!$B$13:$D$28,3,0)="Y",INDEX(INDIRECT("'"&amp;$A18&amp;"'!$A$3:$BG$100000"),MATCH($B18,INDIRECT("'"&amp;$A18&amp;"'!$A3:$A100000"),0),MATCH(P$3,INDIRECT("'"&amp;$A18&amp;"'!$A$3:$BG$3"),0)),VLOOKUP($F18,'Step 1'!$B$13:$D$28,3,0)),"Check Parameters")</f>
        <v>NE</v>
      </c>
      <c r="Q18" s="13" t="str">
        <f ca="1">IFERROR(IF(VLOOKUP($F18,'Step 1'!$B$13:$D$28,3,0)="Y",INDEX(INDIRECT("'"&amp;$A18&amp;"'!$A$3:$BG$100000"),MATCH($B18,INDIRECT("'"&amp;$A18&amp;"'!$A3:$A100000"),0),MATCH(Q$3,INDIRECT("'"&amp;$A18&amp;"'!$A$3:$BG$3"),0)),VLOOKUP($F18,'Step 1'!$B$13:$D$28,3,0)),"Check Parameters")</f>
        <v>NE</v>
      </c>
      <c r="R18" s="13" t="str">
        <f ca="1">IFERROR(IF(VLOOKUP($F18,'Step 1'!$B$13:$D$28,3,0)="Y",INDEX(INDIRECT("'"&amp;$A18&amp;"'!$A$3:$BG$100000"),MATCH($B18,INDIRECT("'"&amp;$A18&amp;"'!$A3:$A100000"),0),MATCH(R$3,INDIRECT("'"&amp;$A18&amp;"'!$A$3:$BG$3"),0)),VLOOKUP($F18,'Step 1'!$B$13:$D$28,3,0)),"Check Parameters")</f>
        <v>NE</v>
      </c>
      <c r="S18" s="13" t="str">
        <f ca="1">IFERROR(IF(VLOOKUP($F18,'Step 1'!$B$13:$D$28,3,0)="Y",INDEX(INDIRECT("'"&amp;$A18&amp;"'!$A$3:$BG$100000"),MATCH($B18,INDIRECT("'"&amp;$A18&amp;"'!$A3:$A100000"),0),MATCH(S$3,INDIRECT("'"&amp;$A18&amp;"'!$A$3:$BG$3"),0)),VLOOKUP($F18,'Step 1'!$B$13:$D$28,3,0)),"Check Parameters")</f>
        <v>NE</v>
      </c>
      <c r="T18" s="13" t="str">
        <f ca="1">IFERROR(IF(VLOOKUP($F18,'Step 1'!$B$13:$D$28,3,0)="Y",INDEX(INDIRECT("'"&amp;$A18&amp;"'!$A$3:$BG$100000"),MATCH($B18,INDIRECT("'"&amp;$A18&amp;"'!$A3:$A100000"),0),MATCH(T$3,INDIRECT("'"&amp;$A18&amp;"'!$A$3:$BG$3"),0)),VLOOKUP($F18,'Step 1'!$B$13:$D$28,3,0)),"Check Parameters")</f>
        <v>NE</v>
      </c>
      <c r="U18" s="13" t="str">
        <f ca="1">IFERROR(IF(VLOOKUP($F18,'Step 1'!$B$13:$D$28,3,0)="Y",INDEX(INDIRECT("'"&amp;$A18&amp;"'!$A$3:$BG$100000"),MATCH($B18,INDIRECT("'"&amp;$A18&amp;"'!$A3:$A100000"),0),MATCH(U$3,INDIRECT("'"&amp;$A18&amp;"'!$A$3:$BG$3"),0)),VLOOKUP($F18,'Step 1'!$B$13:$D$28,3,0)),"Check Parameters")</f>
        <v>NE</v>
      </c>
      <c r="V18" s="13" t="str">
        <f ca="1">IFERROR(IF(VLOOKUP($F18,'Step 1'!$B$13:$D$28,3,0)="Y",INDEX(INDIRECT("'"&amp;$A18&amp;"'!$A$3:$BG$100000"),MATCH($B18,INDIRECT("'"&amp;$A18&amp;"'!$A3:$A100000"),0),MATCH(V$3,INDIRECT("'"&amp;$A18&amp;"'!$A$3:$BG$3"),0)),VLOOKUP($F18,'Step 1'!$B$13:$D$28,3,0)),"Check Parameters")</f>
        <v>NE</v>
      </c>
      <c r="W18" s="13" t="str">
        <f ca="1">IFERROR(IF(VLOOKUP($F18,'Step 1'!$B$13:$D$28,3,0)="Y",INDEX(INDIRECT("'"&amp;$A18&amp;"'!$A$3:$BG$100000"),MATCH($B18,INDIRECT("'"&amp;$A18&amp;"'!$A3:$A100000"),0),MATCH(W$3,INDIRECT("'"&amp;$A18&amp;"'!$A$3:$BG$3"),0)),VLOOKUP($F18,'Step 1'!$B$13:$D$28,3,0)),"Check Parameters")</f>
        <v>NE</v>
      </c>
      <c r="X18" s="13" t="str">
        <f ca="1">IFERROR(IF(VLOOKUP($F18,'Step 1'!$B$13:$D$28,3,0)="Y",INDEX(INDIRECT("'"&amp;$A18&amp;"'!$A$3:$BG$100000"),MATCH($B18,INDIRECT("'"&amp;$A18&amp;"'!$A3:$A100000"),0),MATCH(X$3,INDIRECT("'"&amp;$A18&amp;"'!$A$3:$BG$3"),0)),VLOOKUP($F18,'Step 1'!$B$13:$D$28,3,0)),"Check Parameters")</f>
        <v>NE</v>
      </c>
      <c r="Y18" s="13" t="str">
        <f ca="1">IFERROR(IF(VLOOKUP($F18,'Step 1'!$B$13:$D$28,3,0)="Y",INDEX(INDIRECT("'"&amp;$A18&amp;"'!$A$3:$BG$100000"),MATCH($B18,INDIRECT("'"&amp;$A18&amp;"'!$A3:$A100000"),0),MATCH(Y$3,INDIRECT("'"&amp;$A18&amp;"'!$A$3:$BG$3"),0)),VLOOKUP($F18,'Step 1'!$B$13:$D$28,3,0)),"Check Parameters")</f>
        <v>NE</v>
      </c>
      <c r="Z18" s="13" t="str">
        <f ca="1">IFERROR(IF(VLOOKUP($F18,'Step 1'!$B$13:$D$28,3,0)="Y",INDEX(INDIRECT("'"&amp;$A18&amp;"'!$A$3:$BG$100000"),MATCH($B18,INDIRECT("'"&amp;$A18&amp;"'!$A3:$A100000"),0),MATCH(Z$3,INDIRECT("'"&amp;$A18&amp;"'!$A$3:$BG$3"),0)),VLOOKUP($F18,'Step 1'!$B$13:$D$28,3,0)),"Check Parameters")</f>
        <v>NE</v>
      </c>
      <c r="AA18" s="13" t="str">
        <f ca="1">IFERROR(IF(VLOOKUP($F18,'Step 1'!$B$13:$D$28,3,0)="Y",INDEX(INDIRECT("'"&amp;$A18&amp;"'!$A$3:$BG$100000"),MATCH($B18,INDIRECT("'"&amp;$A18&amp;"'!$A3:$A100000"),0),MATCH(AA$3,INDIRECT("'"&amp;$A18&amp;"'!$A$3:$BG$3"),0)),VLOOKUP($F18,'Step 1'!$B$13:$D$28,3,0)),"Check Parameters")</f>
        <v>NE</v>
      </c>
      <c r="AB18" s="13" t="str">
        <f ca="1">IFERROR(IF(VLOOKUP($F18,'Step 1'!$B$13:$D$28,3,0)="Y",INDEX(INDIRECT("'"&amp;$A18&amp;"'!$A$3:$BG$100000"),MATCH($B18,INDIRECT("'"&amp;$A18&amp;"'!$A3:$A100000"),0),MATCH(AB$3,INDIRECT("'"&amp;$A18&amp;"'!$A$3:$BG$3"),0)),VLOOKUP($F18,'Step 1'!$B$13:$D$28,3,0)),"Check Parameters")</f>
        <v>NE</v>
      </c>
      <c r="AC18" s="13" t="str">
        <f ca="1">IFERROR(IF(VLOOKUP($F18,'Step 1'!$B$13:$D$28,3,0)="Y",INDEX(INDIRECT("'"&amp;$A18&amp;"'!$A$3:$BG$100000"),MATCH($B18,INDIRECT("'"&amp;$A18&amp;"'!$A3:$A100000"),0),MATCH(AC$3,INDIRECT("'"&amp;$A18&amp;"'!$A$3:$BG$3"),0)),VLOOKUP($F18,'Step 1'!$B$13:$D$28,3,0)),"Check Parameters")</f>
        <v>NE</v>
      </c>
      <c r="AD18" s="13" t="str">
        <f ca="1">IFERROR(IF(VLOOKUP($F18,'Step 1'!$B$13:$D$28,3,0)="Y",INDEX(INDIRECT("'"&amp;$A18&amp;"'!$A$3:$BG$100000"),MATCH($B18,INDIRECT("'"&amp;$A18&amp;"'!$A3:$A100000"),0),MATCH(AD$3,INDIRECT("'"&amp;$A18&amp;"'!$A$3:$BG$3"),0)),VLOOKUP($F18,'Step 1'!$B$13:$D$28,3,0)),"Check Parameters")</f>
        <v>NE</v>
      </c>
      <c r="AE18" s="13" t="str">
        <f ca="1">IFERROR(IF(VLOOKUP($F18,'Step 1'!$B$13:$D$28,3,0)="Y",INDEX(INDIRECT("'"&amp;$A18&amp;"'!$A$3:$BG$100000"),MATCH($B18,INDIRECT("'"&amp;$A18&amp;"'!$A3:$A100000"),0),MATCH(AE$3,INDIRECT("'"&amp;$A18&amp;"'!$A$3:$BG$3"),0)),VLOOKUP($F18,'Step 1'!$B$13:$D$28,3,0)),"Check Parameters")</f>
        <v>NE</v>
      </c>
      <c r="AF18" s="13" t="str">
        <f ca="1">IFERROR(IF(VLOOKUP($F18,'Step 1'!$B$13:$D$28,3,0)="Y",INDEX(INDIRECT("'"&amp;$A18&amp;"'!$A$3:$BG$100000"),MATCH($B18,INDIRECT("'"&amp;$A18&amp;"'!$A3:$A100000"),0),MATCH(AF$3,INDIRECT("'"&amp;$A18&amp;"'!$A$3:$BG$3"),0)),VLOOKUP($F18,'Step 1'!$B$13:$D$28,3,0)),"Check Parameters")</f>
        <v>NE</v>
      </c>
      <c r="AG18" s="13" t="str">
        <f ca="1">IFERROR(IF(VLOOKUP($F18,'Step 1'!$B$13:$D$28,3,0)="Y",INDEX(INDIRECT("'"&amp;$A18&amp;"'!$A$3:$BG$100000"),MATCH($B18,INDIRECT("'"&amp;$A18&amp;"'!$A3:$A100000"),0),MATCH(AG$3,INDIRECT("'"&amp;$A18&amp;"'!$A$3:$BG$3"),0)),VLOOKUP($F18,'Step 1'!$B$13:$D$28,3,0)),"Check Parameters")</f>
        <v>NE</v>
      </c>
      <c r="AH18" s="13" t="str">
        <f ca="1">IFERROR(IF(VLOOKUP($F18,'Step 1'!$B$13:$D$28,3,0)="Y",INDEX(INDIRECT("'"&amp;$A18&amp;"'!$A$3:$BG$100000"),MATCH($B18,INDIRECT("'"&amp;$A18&amp;"'!$A3:$A100000"),0),MATCH(AH$3,INDIRECT("'"&amp;$A18&amp;"'!$A$3:$BG$3"),0)),VLOOKUP($F18,'Step 1'!$B$13:$D$28,3,0)),"Check Parameters")</f>
        <v>NE</v>
      </c>
      <c r="AI18" s="13" t="str">
        <f ca="1">IFERROR(IF(VLOOKUP($F18,'Step 1'!$B$13:$D$28,3,0)="Y",INDEX(INDIRECT("'"&amp;$A18&amp;"'!$A$3:$BG$100000"),MATCH($B18,INDIRECT("'"&amp;$A18&amp;"'!$A3:$A100000"),0),MATCH(AI$3,INDIRECT("'"&amp;$A18&amp;"'!$A$3:$BG$3"),0)),VLOOKUP($F18,'Step 1'!$B$13:$D$28,3,0)),"Check Parameters")</f>
        <v>NE</v>
      </c>
      <c r="AJ18" s="13" t="str">
        <f ca="1">IFERROR(IF(VLOOKUP($F18,'Step 1'!$B$13:$D$28,3,0)="Y",INDEX(INDIRECT("'"&amp;$A18&amp;"'!$A$3:$BG$100000"),MATCH($B18,INDIRECT("'"&amp;$A18&amp;"'!$A3:$A100000"),0),MATCH(AJ$3,INDIRECT("'"&amp;$A18&amp;"'!$A$3:$BG$3"),0)),VLOOKUP($F18,'Step 1'!$B$13:$D$28,3,0)),"Check Parameters")</f>
        <v>NE</v>
      </c>
      <c r="AK18" s="13" t="str">
        <f ca="1">IFERROR(IF(VLOOKUP($F18,'Step 1'!$B$13:$D$28,3,0)="Y",INDEX(INDIRECT("'"&amp;$A18&amp;"'!$A$3:$BG$100000"),MATCH($B18,INDIRECT("'"&amp;$A18&amp;"'!$A3:$A100000"),0),MATCH(AK$3,INDIRECT("'"&amp;$A18&amp;"'!$A$3:$BG$3"),0)),VLOOKUP($F18,'Step 1'!$B$13:$D$28,3,0)),"Check Parameters")</f>
        <v>NE</v>
      </c>
      <c r="AL18" s="13" t="str">
        <f ca="1">IFERROR(IF(VLOOKUP($F18,'Step 1'!$B$13:$D$28,3,0)="Y",INDEX(INDIRECT("'"&amp;$A18&amp;"'!$A$3:$BG$100000"),MATCH($B18,INDIRECT("'"&amp;$A18&amp;"'!$A3:$A100000"),0),MATCH(AL$3,INDIRECT("'"&amp;$A18&amp;"'!$A$3:$BG$3"),0)),VLOOKUP($F18,'Step 1'!$B$13:$D$28,3,0)),"Check Parameters")</f>
        <v>NE</v>
      </c>
      <c r="AM18" s="13" t="str">
        <f ca="1">IFERROR(IF(VLOOKUP($F18,'Step 1'!$B$13:$D$28,3,0)="Y",INDEX(INDIRECT("'"&amp;$A18&amp;"'!$A$3:$BG$100000"),MATCH($B18,INDIRECT("'"&amp;$A18&amp;"'!$A3:$A100000"),0),MATCH(AM$3,INDIRECT("'"&amp;$A18&amp;"'!$A$3:$BG$3"),0)),VLOOKUP($F18,'Step 1'!$B$13:$D$28,3,0)),"Check Parameters")</f>
        <v>NE</v>
      </c>
      <c r="AN18" s="13"/>
      <c r="AO18" s="191"/>
      <c r="AP18" s="191"/>
      <c r="AQ18" s="191"/>
      <c r="AR18" s="191"/>
    </row>
    <row r="19" spans="1:44" hidden="1" outlineLevel="1" x14ac:dyDescent="0.25">
      <c r="A19" s="183" t="s">
        <v>81</v>
      </c>
      <c r="B19" s="183" t="s">
        <v>355</v>
      </c>
      <c r="C19" s="175" t="s">
        <v>100</v>
      </c>
      <c r="D19" s="175"/>
      <c r="E19" s="175" t="s">
        <v>53</v>
      </c>
      <c r="F19" s="77" t="str">
        <f t="shared" si="28"/>
        <v>Goats</v>
      </c>
      <c r="G19" s="175" t="s">
        <v>358</v>
      </c>
      <c r="H19" s="176"/>
      <c r="I19" s="13" t="str">
        <f ca="1">IFERROR(IF(VLOOKUP($F19,'Step 1'!$B$13:$D$28,3,0)="Y",INDEX(INDIRECT("'"&amp;$A19&amp;"'!$A$3:$BG$100000"),MATCH($B19,INDIRECT("'"&amp;$A19&amp;"'!$A3:$A100000"),0),MATCH(I$3,INDIRECT("'"&amp;$A19&amp;"'!$A$3:$BG$3"),0)),VLOOKUP($F19,'Step 1'!$B$13:$D$28,3,0)),"Check Parameters")</f>
        <v>NE</v>
      </c>
      <c r="J19" s="13" t="str">
        <f ca="1">IFERROR(IF(VLOOKUP($F19,'Step 1'!$B$13:$D$28,3,0)="Y",INDEX(INDIRECT("'"&amp;$A19&amp;"'!$A$3:$BG$100000"),MATCH($B19,INDIRECT("'"&amp;$A19&amp;"'!$A3:$A100000"),0),MATCH(J$3,INDIRECT("'"&amp;$A19&amp;"'!$A$3:$BG$3"),0)),VLOOKUP($F19,'Step 1'!$B$13:$D$28,3,0)),"Check Parameters")</f>
        <v>NE</v>
      </c>
      <c r="K19" s="13" t="str">
        <f ca="1">IFERROR(IF(VLOOKUP($F19,'Step 1'!$B$13:$D$28,3,0)="Y",INDEX(INDIRECT("'"&amp;$A19&amp;"'!$A$3:$BG$100000"),MATCH($B19,INDIRECT("'"&amp;$A19&amp;"'!$A3:$A100000"),0),MATCH(K$3,INDIRECT("'"&amp;$A19&amp;"'!$A$3:$BG$3"),0)),VLOOKUP($F19,'Step 1'!$B$13:$D$28,3,0)),"Check Parameters")</f>
        <v>NE</v>
      </c>
      <c r="L19" s="13" t="str">
        <f ca="1">IFERROR(IF(VLOOKUP($F19,'Step 1'!$B$13:$D$28,3,0)="Y",INDEX(INDIRECT("'"&amp;$A19&amp;"'!$A$3:$BG$100000"),MATCH($B19,INDIRECT("'"&amp;$A19&amp;"'!$A3:$A100000"),0),MATCH(L$3,INDIRECT("'"&amp;$A19&amp;"'!$A$3:$BG$3"),0)),VLOOKUP($F19,'Step 1'!$B$13:$D$28,3,0)),"Check Parameters")</f>
        <v>NE</v>
      </c>
      <c r="M19" s="13" t="str">
        <f ca="1">IFERROR(IF(VLOOKUP($F19,'Step 1'!$B$13:$D$28,3,0)="Y",INDEX(INDIRECT("'"&amp;$A19&amp;"'!$A$3:$BG$100000"),MATCH($B19,INDIRECT("'"&amp;$A19&amp;"'!$A3:$A100000"),0),MATCH(M$3,INDIRECT("'"&amp;$A19&amp;"'!$A$3:$BG$3"),0)),VLOOKUP($F19,'Step 1'!$B$13:$D$28,3,0)),"Check Parameters")</f>
        <v>NE</v>
      </c>
      <c r="N19" s="13" t="str">
        <f ca="1">IFERROR(IF(VLOOKUP($F19,'Step 1'!$B$13:$D$28,3,0)="Y",INDEX(INDIRECT("'"&amp;$A19&amp;"'!$A$3:$BG$100000"),MATCH($B19,INDIRECT("'"&amp;$A19&amp;"'!$A3:$A100000"),0),MATCH(N$3,INDIRECT("'"&amp;$A19&amp;"'!$A$3:$BG$3"),0)),VLOOKUP($F19,'Step 1'!$B$13:$D$28,3,0)),"Check Parameters")</f>
        <v>NE</v>
      </c>
      <c r="O19" s="13" t="str">
        <f ca="1">IFERROR(IF(VLOOKUP($F19,'Step 1'!$B$13:$D$28,3,0)="Y",INDEX(INDIRECT("'"&amp;$A19&amp;"'!$A$3:$BG$100000"),MATCH($B19,INDIRECT("'"&amp;$A19&amp;"'!$A3:$A100000"),0),MATCH(O$3,INDIRECT("'"&amp;$A19&amp;"'!$A$3:$BG$3"),0)),VLOOKUP($F19,'Step 1'!$B$13:$D$28,3,0)),"Check Parameters")</f>
        <v>NE</v>
      </c>
      <c r="P19" s="13" t="str">
        <f ca="1">IFERROR(IF(VLOOKUP($F19,'Step 1'!$B$13:$D$28,3,0)="Y",INDEX(INDIRECT("'"&amp;$A19&amp;"'!$A$3:$BG$100000"),MATCH($B19,INDIRECT("'"&amp;$A19&amp;"'!$A3:$A100000"),0),MATCH(P$3,INDIRECT("'"&amp;$A19&amp;"'!$A$3:$BG$3"),0)),VLOOKUP($F19,'Step 1'!$B$13:$D$28,3,0)),"Check Parameters")</f>
        <v>NE</v>
      </c>
      <c r="Q19" s="13" t="str">
        <f ca="1">IFERROR(IF(VLOOKUP($F19,'Step 1'!$B$13:$D$28,3,0)="Y",INDEX(INDIRECT("'"&amp;$A19&amp;"'!$A$3:$BG$100000"),MATCH($B19,INDIRECT("'"&amp;$A19&amp;"'!$A3:$A100000"),0),MATCH(Q$3,INDIRECT("'"&amp;$A19&amp;"'!$A$3:$BG$3"),0)),VLOOKUP($F19,'Step 1'!$B$13:$D$28,3,0)),"Check Parameters")</f>
        <v>NE</v>
      </c>
      <c r="R19" s="13" t="str">
        <f ca="1">IFERROR(IF(VLOOKUP($F19,'Step 1'!$B$13:$D$28,3,0)="Y",INDEX(INDIRECT("'"&amp;$A19&amp;"'!$A$3:$BG$100000"),MATCH($B19,INDIRECT("'"&amp;$A19&amp;"'!$A3:$A100000"),0),MATCH(R$3,INDIRECT("'"&amp;$A19&amp;"'!$A$3:$BG$3"),0)),VLOOKUP($F19,'Step 1'!$B$13:$D$28,3,0)),"Check Parameters")</f>
        <v>NE</v>
      </c>
      <c r="S19" s="13" t="str">
        <f ca="1">IFERROR(IF(VLOOKUP($F19,'Step 1'!$B$13:$D$28,3,0)="Y",INDEX(INDIRECT("'"&amp;$A19&amp;"'!$A$3:$BG$100000"),MATCH($B19,INDIRECT("'"&amp;$A19&amp;"'!$A3:$A100000"),0),MATCH(S$3,INDIRECT("'"&amp;$A19&amp;"'!$A$3:$BG$3"),0)),VLOOKUP($F19,'Step 1'!$B$13:$D$28,3,0)),"Check Parameters")</f>
        <v>NE</v>
      </c>
      <c r="T19" s="13" t="str">
        <f ca="1">IFERROR(IF(VLOOKUP($F19,'Step 1'!$B$13:$D$28,3,0)="Y",INDEX(INDIRECT("'"&amp;$A19&amp;"'!$A$3:$BG$100000"),MATCH($B19,INDIRECT("'"&amp;$A19&amp;"'!$A3:$A100000"),0),MATCH(T$3,INDIRECT("'"&amp;$A19&amp;"'!$A$3:$BG$3"),0)),VLOOKUP($F19,'Step 1'!$B$13:$D$28,3,0)),"Check Parameters")</f>
        <v>NE</v>
      </c>
      <c r="U19" s="13" t="str">
        <f ca="1">IFERROR(IF(VLOOKUP($F19,'Step 1'!$B$13:$D$28,3,0)="Y",INDEX(INDIRECT("'"&amp;$A19&amp;"'!$A$3:$BG$100000"),MATCH($B19,INDIRECT("'"&amp;$A19&amp;"'!$A3:$A100000"),0),MATCH(U$3,INDIRECT("'"&amp;$A19&amp;"'!$A$3:$BG$3"),0)),VLOOKUP($F19,'Step 1'!$B$13:$D$28,3,0)),"Check Parameters")</f>
        <v>NE</v>
      </c>
      <c r="V19" s="13" t="str">
        <f ca="1">IFERROR(IF(VLOOKUP($F19,'Step 1'!$B$13:$D$28,3,0)="Y",INDEX(INDIRECT("'"&amp;$A19&amp;"'!$A$3:$BG$100000"),MATCH($B19,INDIRECT("'"&amp;$A19&amp;"'!$A3:$A100000"),0),MATCH(V$3,INDIRECT("'"&amp;$A19&amp;"'!$A$3:$BG$3"),0)),VLOOKUP($F19,'Step 1'!$B$13:$D$28,3,0)),"Check Parameters")</f>
        <v>NE</v>
      </c>
      <c r="W19" s="13" t="str">
        <f ca="1">IFERROR(IF(VLOOKUP($F19,'Step 1'!$B$13:$D$28,3,0)="Y",INDEX(INDIRECT("'"&amp;$A19&amp;"'!$A$3:$BG$100000"),MATCH($B19,INDIRECT("'"&amp;$A19&amp;"'!$A3:$A100000"),0),MATCH(W$3,INDIRECT("'"&amp;$A19&amp;"'!$A$3:$BG$3"),0)),VLOOKUP($F19,'Step 1'!$B$13:$D$28,3,0)),"Check Parameters")</f>
        <v>NE</v>
      </c>
      <c r="X19" s="13" t="str">
        <f ca="1">IFERROR(IF(VLOOKUP($F19,'Step 1'!$B$13:$D$28,3,0)="Y",INDEX(INDIRECT("'"&amp;$A19&amp;"'!$A$3:$BG$100000"),MATCH($B19,INDIRECT("'"&amp;$A19&amp;"'!$A3:$A100000"),0),MATCH(X$3,INDIRECT("'"&amp;$A19&amp;"'!$A$3:$BG$3"),0)),VLOOKUP($F19,'Step 1'!$B$13:$D$28,3,0)),"Check Parameters")</f>
        <v>NE</v>
      </c>
      <c r="Y19" s="13" t="str">
        <f ca="1">IFERROR(IF(VLOOKUP($F19,'Step 1'!$B$13:$D$28,3,0)="Y",INDEX(INDIRECT("'"&amp;$A19&amp;"'!$A$3:$BG$100000"),MATCH($B19,INDIRECT("'"&amp;$A19&amp;"'!$A3:$A100000"),0),MATCH(Y$3,INDIRECT("'"&amp;$A19&amp;"'!$A$3:$BG$3"),0)),VLOOKUP($F19,'Step 1'!$B$13:$D$28,3,0)),"Check Parameters")</f>
        <v>NE</v>
      </c>
      <c r="Z19" s="13" t="str">
        <f ca="1">IFERROR(IF(VLOOKUP($F19,'Step 1'!$B$13:$D$28,3,0)="Y",INDEX(INDIRECT("'"&amp;$A19&amp;"'!$A$3:$BG$100000"),MATCH($B19,INDIRECT("'"&amp;$A19&amp;"'!$A3:$A100000"),0),MATCH(Z$3,INDIRECT("'"&amp;$A19&amp;"'!$A$3:$BG$3"),0)),VLOOKUP($F19,'Step 1'!$B$13:$D$28,3,0)),"Check Parameters")</f>
        <v>NE</v>
      </c>
      <c r="AA19" s="13" t="str">
        <f ca="1">IFERROR(IF(VLOOKUP($F19,'Step 1'!$B$13:$D$28,3,0)="Y",INDEX(INDIRECT("'"&amp;$A19&amp;"'!$A$3:$BG$100000"),MATCH($B19,INDIRECT("'"&amp;$A19&amp;"'!$A3:$A100000"),0),MATCH(AA$3,INDIRECT("'"&amp;$A19&amp;"'!$A$3:$BG$3"),0)),VLOOKUP($F19,'Step 1'!$B$13:$D$28,3,0)),"Check Parameters")</f>
        <v>NE</v>
      </c>
      <c r="AB19" s="13" t="str">
        <f ca="1">IFERROR(IF(VLOOKUP($F19,'Step 1'!$B$13:$D$28,3,0)="Y",INDEX(INDIRECT("'"&amp;$A19&amp;"'!$A$3:$BG$100000"),MATCH($B19,INDIRECT("'"&amp;$A19&amp;"'!$A3:$A100000"),0),MATCH(AB$3,INDIRECT("'"&amp;$A19&amp;"'!$A$3:$BG$3"),0)),VLOOKUP($F19,'Step 1'!$B$13:$D$28,3,0)),"Check Parameters")</f>
        <v>NE</v>
      </c>
      <c r="AC19" s="13" t="str">
        <f ca="1">IFERROR(IF(VLOOKUP($F19,'Step 1'!$B$13:$D$28,3,0)="Y",INDEX(INDIRECT("'"&amp;$A19&amp;"'!$A$3:$BG$100000"),MATCH($B19,INDIRECT("'"&amp;$A19&amp;"'!$A3:$A100000"),0),MATCH(AC$3,INDIRECT("'"&amp;$A19&amp;"'!$A$3:$BG$3"),0)),VLOOKUP($F19,'Step 1'!$B$13:$D$28,3,0)),"Check Parameters")</f>
        <v>NE</v>
      </c>
      <c r="AD19" s="13" t="str">
        <f ca="1">IFERROR(IF(VLOOKUP($F19,'Step 1'!$B$13:$D$28,3,0)="Y",INDEX(INDIRECT("'"&amp;$A19&amp;"'!$A$3:$BG$100000"),MATCH($B19,INDIRECT("'"&amp;$A19&amp;"'!$A3:$A100000"),0),MATCH(AD$3,INDIRECT("'"&amp;$A19&amp;"'!$A$3:$BG$3"),0)),VLOOKUP($F19,'Step 1'!$B$13:$D$28,3,0)),"Check Parameters")</f>
        <v>NE</v>
      </c>
      <c r="AE19" s="13" t="str">
        <f ca="1">IFERROR(IF(VLOOKUP($F19,'Step 1'!$B$13:$D$28,3,0)="Y",INDEX(INDIRECT("'"&amp;$A19&amp;"'!$A$3:$BG$100000"),MATCH($B19,INDIRECT("'"&amp;$A19&amp;"'!$A3:$A100000"),0),MATCH(AE$3,INDIRECT("'"&amp;$A19&amp;"'!$A$3:$BG$3"),0)),VLOOKUP($F19,'Step 1'!$B$13:$D$28,3,0)),"Check Parameters")</f>
        <v>NE</v>
      </c>
      <c r="AF19" s="13" t="str">
        <f ca="1">IFERROR(IF(VLOOKUP($F19,'Step 1'!$B$13:$D$28,3,0)="Y",INDEX(INDIRECT("'"&amp;$A19&amp;"'!$A$3:$BG$100000"),MATCH($B19,INDIRECT("'"&amp;$A19&amp;"'!$A3:$A100000"),0),MATCH(AF$3,INDIRECT("'"&amp;$A19&amp;"'!$A$3:$BG$3"),0)),VLOOKUP($F19,'Step 1'!$B$13:$D$28,3,0)),"Check Parameters")</f>
        <v>NE</v>
      </c>
      <c r="AG19" s="13" t="str">
        <f ca="1">IFERROR(IF(VLOOKUP($F19,'Step 1'!$B$13:$D$28,3,0)="Y",INDEX(INDIRECT("'"&amp;$A19&amp;"'!$A$3:$BG$100000"),MATCH($B19,INDIRECT("'"&amp;$A19&amp;"'!$A3:$A100000"),0),MATCH(AG$3,INDIRECT("'"&amp;$A19&amp;"'!$A$3:$BG$3"),0)),VLOOKUP($F19,'Step 1'!$B$13:$D$28,3,0)),"Check Parameters")</f>
        <v>NE</v>
      </c>
      <c r="AH19" s="13" t="str">
        <f ca="1">IFERROR(IF(VLOOKUP($F19,'Step 1'!$B$13:$D$28,3,0)="Y",INDEX(INDIRECT("'"&amp;$A19&amp;"'!$A$3:$BG$100000"),MATCH($B19,INDIRECT("'"&amp;$A19&amp;"'!$A3:$A100000"),0),MATCH(AH$3,INDIRECT("'"&amp;$A19&amp;"'!$A$3:$BG$3"),0)),VLOOKUP($F19,'Step 1'!$B$13:$D$28,3,0)),"Check Parameters")</f>
        <v>NE</v>
      </c>
      <c r="AI19" s="13" t="str">
        <f ca="1">IFERROR(IF(VLOOKUP($F19,'Step 1'!$B$13:$D$28,3,0)="Y",INDEX(INDIRECT("'"&amp;$A19&amp;"'!$A$3:$BG$100000"),MATCH($B19,INDIRECT("'"&amp;$A19&amp;"'!$A3:$A100000"),0),MATCH(AI$3,INDIRECT("'"&amp;$A19&amp;"'!$A$3:$BG$3"),0)),VLOOKUP($F19,'Step 1'!$B$13:$D$28,3,0)),"Check Parameters")</f>
        <v>NE</v>
      </c>
      <c r="AJ19" s="13" t="str">
        <f ca="1">IFERROR(IF(VLOOKUP($F19,'Step 1'!$B$13:$D$28,3,0)="Y",INDEX(INDIRECT("'"&amp;$A19&amp;"'!$A$3:$BG$100000"),MATCH($B19,INDIRECT("'"&amp;$A19&amp;"'!$A3:$A100000"),0),MATCH(AJ$3,INDIRECT("'"&amp;$A19&amp;"'!$A$3:$BG$3"),0)),VLOOKUP($F19,'Step 1'!$B$13:$D$28,3,0)),"Check Parameters")</f>
        <v>NE</v>
      </c>
      <c r="AK19" s="13" t="str">
        <f ca="1">IFERROR(IF(VLOOKUP($F19,'Step 1'!$B$13:$D$28,3,0)="Y",INDEX(INDIRECT("'"&amp;$A19&amp;"'!$A$3:$BG$100000"),MATCH($B19,INDIRECT("'"&amp;$A19&amp;"'!$A3:$A100000"),0),MATCH(AK$3,INDIRECT("'"&amp;$A19&amp;"'!$A$3:$BG$3"),0)),VLOOKUP($F19,'Step 1'!$B$13:$D$28,3,0)),"Check Parameters")</f>
        <v>NE</v>
      </c>
      <c r="AL19" s="13" t="str">
        <f ca="1">IFERROR(IF(VLOOKUP($F19,'Step 1'!$B$13:$D$28,3,0)="Y",INDEX(INDIRECT("'"&amp;$A19&amp;"'!$A$3:$BG$100000"),MATCH($B19,INDIRECT("'"&amp;$A19&amp;"'!$A3:$A100000"),0),MATCH(AL$3,INDIRECT("'"&amp;$A19&amp;"'!$A$3:$BG$3"),0)),VLOOKUP($F19,'Step 1'!$B$13:$D$28,3,0)),"Check Parameters")</f>
        <v>NE</v>
      </c>
      <c r="AM19" s="13" t="str">
        <f ca="1">IFERROR(IF(VLOOKUP($F19,'Step 1'!$B$13:$D$28,3,0)="Y",INDEX(INDIRECT("'"&amp;$A19&amp;"'!$A$3:$BG$100000"),MATCH($B19,INDIRECT("'"&amp;$A19&amp;"'!$A3:$A100000"),0),MATCH(AM$3,INDIRECT("'"&amp;$A19&amp;"'!$A$3:$BG$3"),0)),VLOOKUP($F19,'Step 1'!$B$13:$D$28,3,0)),"Check Parameters")</f>
        <v>NE</v>
      </c>
      <c r="AN19" s="13"/>
      <c r="AO19" s="191"/>
      <c r="AP19" s="191"/>
      <c r="AQ19" s="191"/>
      <c r="AR19" s="191"/>
    </row>
    <row r="20" spans="1:44" hidden="1" outlineLevel="1" x14ac:dyDescent="0.25">
      <c r="A20" s="183" t="s">
        <v>82</v>
      </c>
      <c r="B20" s="183" t="s">
        <v>355</v>
      </c>
      <c r="C20" s="175" t="s">
        <v>101</v>
      </c>
      <c r="D20" s="175"/>
      <c r="E20" s="175" t="s">
        <v>53</v>
      </c>
      <c r="F20" s="77" t="str">
        <f t="shared" si="28"/>
        <v>Horses</v>
      </c>
      <c r="G20" s="175" t="s">
        <v>358</v>
      </c>
      <c r="H20" s="176"/>
      <c r="I20" s="13" t="str">
        <f ca="1">IFERROR(IF(VLOOKUP($F20,'Step 1'!$B$13:$D$28,3,0)="Y",INDEX(INDIRECT("'"&amp;$A20&amp;"'!$A$3:$BG$100000"),MATCH($B20,INDIRECT("'"&amp;$A20&amp;"'!$A3:$A100000"),0),MATCH(I$3,INDIRECT("'"&amp;$A20&amp;"'!$A$3:$BG$3"),0)),VLOOKUP($F20,'Step 1'!$B$13:$D$28,3,0)),"Check Parameters")</f>
        <v>NE</v>
      </c>
      <c r="J20" s="13" t="str">
        <f ca="1">IFERROR(IF(VLOOKUP($F20,'Step 1'!$B$13:$D$28,3,0)="Y",INDEX(INDIRECT("'"&amp;$A20&amp;"'!$A$3:$BG$100000"),MATCH($B20,INDIRECT("'"&amp;$A20&amp;"'!$A3:$A100000"),0),MATCH(J$3,INDIRECT("'"&amp;$A20&amp;"'!$A$3:$BG$3"),0)),VLOOKUP($F20,'Step 1'!$B$13:$D$28,3,0)),"Check Parameters")</f>
        <v>NE</v>
      </c>
      <c r="K20" s="13" t="str">
        <f ca="1">IFERROR(IF(VLOOKUP($F20,'Step 1'!$B$13:$D$28,3,0)="Y",INDEX(INDIRECT("'"&amp;$A20&amp;"'!$A$3:$BG$100000"),MATCH($B20,INDIRECT("'"&amp;$A20&amp;"'!$A3:$A100000"),0),MATCH(K$3,INDIRECT("'"&amp;$A20&amp;"'!$A$3:$BG$3"),0)),VLOOKUP($F20,'Step 1'!$B$13:$D$28,3,0)),"Check Parameters")</f>
        <v>NE</v>
      </c>
      <c r="L20" s="13" t="str">
        <f ca="1">IFERROR(IF(VLOOKUP($F20,'Step 1'!$B$13:$D$28,3,0)="Y",INDEX(INDIRECT("'"&amp;$A20&amp;"'!$A$3:$BG$100000"),MATCH($B20,INDIRECT("'"&amp;$A20&amp;"'!$A3:$A100000"),0),MATCH(L$3,INDIRECT("'"&amp;$A20&amp;"'!$A$3:$BG$3"),0)),VLOOKUP($F20,'Step 1'!$B$13:$D$28,3,0)),"Check Parameters")</f>
        <v>NE</v>
      </c>
      <c r="M20" s="13" t="str">
        <f ca="1">IFERROR(IF(VLOOKUP($F20,'Step 1'!$B$13:$D$28,3,0)="Y",INDEX(INDIRECT("'"&amp;$A20&amp;"'!$A$3:$BG$100000"),MATCH($B20,INDIRECT("'"&amp;$A20&amp;"'!$A3:$A100000"),0),MATCH(M$3,INDIRECT("'"&amp;$A20&amp;"'!$A$3:$BG$3"),0)),VLOOKUP($F20,'Step 1'!$B$13:$D$28,3,0)),"Check Parameters")</f>
        <v>NE</v>
      </c>
      <c r="N20" s="13" t="str">
        <f ca="1">IFERROR(IF(VLOOKUP($F20,'Step 1'!$B$13:$D$28,3,0)="Y",INDEX(INDIRECT("'"&amp;$A20&amp;"'!$A$3:$BG$100000"),MATCH($B20,INDIRECT("'"&amp;$A20&amp;"'!$A3:$A100000"),0),MATCH(N$3,INDIRECT("'"&amp;$A20&amp;"'!$A$3:$BG$3"),0)),VLOOKUP($F20,'Step 1'!$B$13:$D$28,3,0)),"Check Parameters")</f>
        <v>NE</v>
      </c>
      <c r="O20" s="13" t="str">
        <f ca="1">IFERROR(IF(VLOOKUP($F20,'Step 1'!$B$13:$D$28,3,0)="Y",INDEX(INDIRECT("'"&amp;$A20&amp;"'!$A$3:$BG$100000"),MATCH($B20,INDIRECT("'"&amp;$A20&amp;"'!$A3:$A100000"),0),MATCH(O$3,INDIRECT("'"&amp;$A20&amp;"'!$A$3:$BG$3"),0)),VLOOKUP($F20,'Step 1'!$B$13:$D$28,3,0)),"Check Parameters")</f>
        <v>NE</v>
      </c>
      <c r="P20" s="13" t="str">
        <f ca="1">IFERROR(IF(VLOOKUP($F20,'Step 1'!$B$13:$D$28,3,0)="Y",INDEX(INDIRECT("'"&amp;$A20&amp;"'!$A$3:$BG$100000"),MATCH($B20,INDIRECT("'"&amp;$A20&amp;"'!$A3:$A100000"),0),MATCH(P$3,INDIRECT("'"&amp;$A20&amp;"'!$A$3:$BG$3"),0)),VLOOKUP($F20,'Step 1'!$B$13:$D$28,3,0)),"Check Parameters")</f>
        <v>NE</v>
      </c>
      <c r="Q20" s="13" t="str">
        <f ca="1">IFERROR(IF(VLOOKUP($F20,'Step 1'!$B$13:$D$28,3,0)="Y",INDEX(INDIRECT("'"&amp;$A20&amp;"'!$A$3:$BG$100000"),MATCH($B20,INDIRECT("'"&amp;$A20&amp;"'!$A3:$A100000"),0),MATCH(Q$3,INDIRECT("'"&amp;$A20&amp;"'!$A$3:$BG$3"),0)),VLOOKUP($F20,'Step 1'!$B$13:$D$28,3,0)),"Check Parameters")</f>
        <v>NE</v>
      </c>
      <c r="R20" s="13" t="str">
        <f ca="1">IFERROR(IF(VLOOKUP($F20,'Step 1'!$B$13:$D$28,3,0)="Y",INDEX(INDIRECT("'"&amp;$A20&amp;"'!$A$3:$BG$100000"),MATCH($B20,INDIRECT("'"&amp;$A20&amp;"'!$A3:$A100000"),0),MATCH(R$3,INDIRECT("'"&amp;$A20&amp;"'!$A$3:$BG$3"),0)),VLOOKUP($F20,'Step 1'!$B$13:$D$28,3,0)),"Check Parameters")</f>
        <v>NE</v>
      </c>
      <c r="S20" s="13" t="str">
        <f ca="1">IFERROR(IF(VLOOKUP($F20,'Step 1'!$B$13:$D$28,3,0)="Y",INDEX(INDIRECT("'"&amp;$A20&amp;"'!$A$3:$BG$100000"),MATCH($B20,INDIRECT("'"&amp;$A20&amp;"'!$A3:$A100000"),0),MATCH(S$3,INDIRECT("'"&amp;$A20&amp;"'!$A$3:$BG$3"),0)),VLOOKUP($F20,'Step 1'!$B$13:$D$28,3,0)),"Check Parameters")</f>
        <v>NE</v>
      </c>
      <c r="T20" s="13" t="str">
        <f ca="1">IFERROR(IF(VLOOKUP($F20,'Step 1'!$B$13:$D$28,3,0)="Y",INDEX(INDIRECT("'"&amp;$A20&amp;"'!$A$3:$BG$100000"),MATCH($B20,INDIRECT("'"&amp;$A20&amp;"'!$A3:$A100000"),0),MATCH(T$3,INDIRECT("'"&amp;$A20&amp;"'!$A$3:$BG$3"),0)),VLOOKUP($F20,'Step 1'!$B$13:$D$28,3,0)),"Check Parameters")</f>
        <v>NE</v>
      </c>
      <c r="U20" s="13" t="str">
        <f ca="1">IFERROR(IF(VLOOKUP($F20,'Step 1'!$B$13:$D$28,3,0)="Y",INDEX(INDIRECT("'"&amp;$A20&amp;"'!$A$3:$BG$100000"),MATCH($B20,INDIRECT("'"&amp;$A20&amp;"'!$A3:$A100000"),0),MATCH(U$3,INDIRECT("'"&amp;$A20&amp;"'!$A$3:$BG$3"),0)),VLOOKUP($F20,'Step 1'!$B$13:$D$28,3,0)),"Check Parameters")</f>
        <v>NE</v>
      </c>
      <c r="V20" s="13" t="str">
        <f ca="1">IFERROR(IF(VLOOKUP($F20,'Step 1'!$B$13:$D$28,3,0)="Y",INDEX(INDIRECT("'"&amp;$A20&amp;"'!$A$3:$BG$100000"),MATCH($B20,INDIRECT("'"&amp;$A20&amp;"'!$A3:$A100000"),0),MATCH(V$3,INDIRECT("'"&amp;$A20&amp;"'!$A$3:$BG$3"),0)),VLOOKUP($F20,'Step 1'!$B$13:$D$28,3,0)),"Check Parameters")</f>
        <v>NE</v>
      </c>
      <c r="W20" s="13" t="str">
        <f ca="1">IFERROR(IF(VLOOKUP($F20,'Step 1'!$B$13:$D$28,3,0)="Y",INDEX(INDIRECT("'"&amp;$A20&amp;"'!$A$3:$BG$100000"),MATCH($B20,INDIRECT("'"&amp;$A20&amp;"'!$A3:$A100000"),0),MATCH(W$3,INDIRECT("'"&amp;$A20&amp;"'!$A$3:$BG$3"),0)),VLOOKUP($F20,'Step 1'!$B$13:$D$28,3,0)),"Check Parameters")</f>
        <v>NE</v>
      </c>
      <c r="X20" s="13" t="str">
        <f ca="1">IFERROR(IF(VLOOKUP($F20,'Step 1'!$B$13:$D$28,3,0)="Y",INDEX(INDIRECT("'"&amp;$A20&amp;"'!$A$3:$BG$100000"),MATCH($B20,INDIRECT("'"&amp;$A20&amp;"'!$A3:$A100000"),0),MATCH(X$3,INDIRECT("'"&amp;$A20&amp;"'!$A$3:$BG$3"),0)),VLOOKUP($F20,'Step 1'!$B$13:$D$28,3,0)),"Check Parameters")</f>
        <v>NE</v>
      </c>
      <c r="Y20" s="13" t="str">
        <f ca="1">IFERROR(IF(VLOOKUP($F20,'Step 1'!$B$13:$D$28,3,0)="Y",INDEX(INDIRECT("'"&amp;$A20&amp;"'!$A$3:$BG$100000"),MATCH($B20,INDIRECT("'"&amp;$A20&amp;"'!$A3:$A100000"),0),MATCH(Y$3,INDIRECT("'"&amp;$A20&amp;"'!$A$3:$BG$3"),0)),VLOOKUP($F20,'Step 1'!$B$13:$D$28,3,0)),"Check Parameters")</f>
        <v>NE</v>
      </c>
      <c r="Z20" s="13" t="str">
        <f ca="1">IFERROR(IF(VLOOKUP($F20,'Step 1'!$B$13:$D$28,3,0)="Y",INDEX(INDIRECT("'"&amp;$A20&amp;"'!$A$3:$BG$100000"),MATCH($B20,INDIRECT("'"&amp;$A20&amp;"'!$A3:$A100000"),0),MATCH(Z$3,INDIRECT("'"&amp;$A20&amp;"'!$A$3:$BG$3"),0)),VLOOKUP($F20,'Step 1'!$B$13:$D$28,3,0)),"Check Parameters")</f>
        <v>NE</v>
      </c>
      <c r="AA20" s="13" t="str">
        <f ca="1">IFERROR(IF(VLOOKUP($F20,'Step 1'!$B$13:$D$28,3,0)="Y",INDEX(INDIRECT("'"&amp;$A20&amp;"'!$A$3:$BG$100000"),MATCH($B20,INDIRECT("'"&amp;$A20&amp;"'!$A3:$A100000"),0),MATCH(AA$3,INDIRECT("'"&amp;$A20&amp;"'!$A$3:$BG$3"),0)),VLOOKUP($F20,'Step 1'!$B$13:$D$28,3,0)),"Check Parameters")</f>
        <v>NE</v>
      </c>
      <c r="AB20" s="13" t="str">
        <f ca="1">IFERROR(IF(VLOOKUP($F20,'Step 1'!$B$13:$D$28,3,0)="Y",INDEX(INDIRECT("'"&amp;$A20&amp;"'!$A$3:$BG$100000"),MATCH($B20,INDIRECT("'"&amp;$A20&amp;"'!$A3:$A100000"),0),MATCH(AB$3,INDIRECT("'"&amp;$A20&amp;"'!$A$3:$BG$3"),0)),VLOOKUP($F20,'Step 1'!$B$13:$D$28,3,0)),"Check Parameters")</f>
        <v>NE</v>
      </c>
      <c r="AC20" s="13" t="str">
        <f ca="1">IFERROR(IF(VLOOKUP($F20,'Step 1'!$B$13:$D$28,3,0)="Y",INDEX(INDIRECT("'"&amp;$A20&amp;"'!$A$3:$BG$100000"),MATCH($B20,INDIRECT("'"&amp;$A20&amp;"'!$A3:$A100000"),0),MATCH(AC$3,INDIRECT("'"&amp;$A20&amp;"'!$A$3:$BG$3"),0)),VLOOKUP($F20,'Step 1'!$B$13:$D$28,3,0)),"Check Parameters")</f>
        <v>NE</v>
      </c>
      <c r="AD20" s="13" t="str">
        <f ca="1">IFERROR(IF(VLOOKUP($F20,'Step 1'!$B$13:$D$28,3,0)="Y",INDEX(INDIRECT("'"&amp;$A20&amp;"'!$A$3:$BG$100000"),MATCH($B20,INDIRECT("'"&amp;$A20&amp;"'!$A3:$A100000"),0),MATCH(AD$3,INDIRECT("'"&amp;$A20&amp;"'!$A$3:$BG$3"),0)),VLOOKUP($F20,'Step 1'!$B$13:$D$28,3,0)),"Check Parameters")</f>
        <v>NE</v>
      </c>
      <c r="AE20" s="13" t="str">
        <f ca="1">IFERROR(IF(VLOOKUP($F20,'Step 1'!$B$13:$D$28,3,0)="Y",INDEX(INDIRECT("'"&amp;$A20&amp;"'!$A$3:$BG$100000"),MATCH($B20,INDIRECT("'"&amp;$A20&amp;"'!$A3:$A100000"),0),MATCH(AE$3,INDIRECT("'"&amp;$A20&amp;"'!$A$3:$BG$3"),0)),VLOOKUP($F20,'Step 1'!$B$13:$D$28,3,0)),"Check Parameters")</f>
        <v>NE</v>
      </c>
      <c r="AF20" s="13" t="str">
        <f ca="1">IFERROR(IF(VLOOKUP($F20,'Step 1'!$B$13:$D$28,3,0)="Y",INDEX(INDIRECT("'"&amp;$A20&amp;"'!$A$3:$BG$100000"),MATCH($B20,INDIRECT("'"&amp;$A20&amp;"'!$A3:$A100000"),0),MATCH(AF$3,INDIRECT("'"&amp;$A20&amp;"'!$A$3:$BG$3"),0)),VLOOKUP($F20,'Step 1'!$B$13:$D$28,3,0)),"Check Parameters")</f>
        <v>NE</v>
      </c>
      <c r="AG20" s="13" t="str">
        <f ca="1">IFERROR(IF(VLOOKUP($F20,'Step 1'!$B$13:$D$28,3,0)="Y",INDEX(INDIRECT("'"&amp;$A20&amp;"'!$A$3:$BG$100000"),MATCH($B20,INDIRECT("'"&amp;$A20&amp;"'!$A3:$A100000"),0),MATCH(AG$3,INDIRECT("'"&amp;$A20&amp;"'!$A$3:$BG$3"),0)),VLOOKUP($F20,'Step 1'!$B$13:$D$28,3,0)),"Check Parameters")</f>
        <v>NE</v>
      </c>
      <c r="AH20" s="13" t="str">
        <f ca="1">IFERROR(IF(VLOOKUP($F20,'Step 1'!$B$13:$D$28,3,0)="Y",INDEX(INDIRECT("'"&amp;$A20&amp;"'!$A$3:$BG$100000"),MATCH($B20,INDIRECT("'"&amp;$A20&amp;"'!$A3:$A100000"),0),MATCH(AH$3,INDIRECT("'"&amp;$A20&amp;"'!$A$3:$BG$3"),0)),VLOOKUP($F20,'Step 1'!$B$13:$D$28,3,0)),"Check Parameters")</f>
        <v>NE</v>
      </c>
      <c r="AI20" s="13" t="str">
        <f ca="1">IFERROR(IF(VLOOKUP($F20,'Step 1'!$B$13:$D$28,3,0)="Y",INDEX(INDIRECT("'"&amp;$A20&amp;"'!$A$3:$BG$100000"),MATCH($B20,INDIRECT("'"&amp;$A20&amp;"'!$A3:$A100000"),0),MATCH(AI$3,INDIRECT("'"&amp;$A20&amp;"'!$A$3:$BG$3"),0)),VLOOKUP($F20,'Step 1'!$B$13:$D$28,3,0)),"Check Parameters")</f>
        <v>NE</v>
      </c>
      <c r="AJ20" s="13" t="str">
        <f ca="1">IFERROR(IF(VLOOKUP($F20,'Step 1'!$B$13:$D$28,3,0)="Y",INDEX(INDIRECT("'"&amp;$A20&amp;"'!$A$3:$BG$100000"),MATCH($B20,INDIRECT("'"&amp;$A20&amp;"'!$A3:$A100000"),0),MATCH(AJ$3,INDIRECT("'"&amp;$A20&amp;"'!$A$3:$BG$3"),0)),VLOOKUP($F20,'Step 1'!$B$13:$D$28,3,0)),"Check Parameters")</f>
        <v>NE</v>
      </c>
      <c r="AK20" s="13" t="str">
        <f ca="1">IFERROR(IF(VLOOKUP($F20,'Step 1'!$B$13:$D$28,3,0)="Y",INDEX(INDIRECT("'"&amp;$A20&amp;"'!$A$3:$BG$100000"),MATCH($B20,INDIRECT("'"&amp;$A20&amp;"'!$A3:$A100000"),0),MATCH(AK$3,INDIRECT("'"&amp;$A20&amp;"'!$A$3:$BG$3"),0)),VLOOKUP($F20,'Step 1'!$B$13:$D$28,3,0)),"Check Parameters")</f>
        <v>NE</v>
      </c>
      <c r="AL20" s="13" t="str">
        <f ca="1">IFERROR(IF(VLOOKUP($F20,'Step 1'!$B$13:$D$28,3,0)="Y",INDEX(INDIRECT("'"&amp;$A20&amp;"'!$A$3:$BG$100000"),MATCH($B20,INDIRECT("'"&amp;$A20&amp;"'!$A3:$A100000"),0),MATCH(AL$3,INDIRECT("'"&amp;$A20&amp;"'!$A$3:$BG$3"),0)),VLOOKUP($F20,'Step 1'!$B$13:$D$28,3,0)),"Check Parameters")</f>
        <v>NE</v>
      </c>
      <c r="AM20" s="13" t="str">
        <f ca="1">IFERROR(IF(VLOOKUP($F20,'Step 1'!$B$13:$D$28,3,0)="Y",INDEX(INDIRECT("'"&amp;$A20&amp;"'!$A$3:$BG$100000"),MATCH($B20,INDIRECT("'"&amp;$A20&amp;"'!$A3:$A100000"),0),MATCH(AM$3,INDIRECT("'"&amp;$A20&amp;"'!$A$3:$BG$3"),0)),VLOOKUP($F20,'Step 1'!$B$13:$D$28,3,0)),"Check Parameters")</f>
        <v>NE</v>
      </c>
      <c r="AN20" s="13"/>
      <c r="AO20" s="191"/>
      <c r="AP20" s="191"/>
      <c r="AQ20" s="191"/>
      <c r="AR20" s="191"/>
    </row>
    <row r="21" spans="1:44" hidden="1" outlineLevel="1" x14ac:dyDescent="0.25">
      <c r="A21" s="183" t="s">
        <v>83</v>
      </c>
      <c r="B21" s="183" t="s">
        <v>355</v>
      </c>
      <c r="C21" s="175" t="s">
        <v>102</v>
      </c>
      <c r="D21" s="175"/>
      <c r="E21" s="175" t="s">
        <v>53</v>
      </c>
      <c r="F21" s="77" t="str">
        <f t="shared" si="28"/>
        <v>Mules and asses</v>
      </c>
      <c r="G21" s="175" t="s">
        <v>358</v>
      </c>
      <c r="H21" s="176"/>
      <c r="I21" s="13" t="str">
        <f ca="1">IFERROR(IF(VLOOKUP($F21,'Step 1'!$B$13:$D$28,3,0)="Y",INDEX(INDIRECT("'"&amp;$A21&amp;"'!$A$3:$BG$100000"),MATCH($B21,INDIRECT("'"&amp;$A21&amp;"'!$A3:$A100000"),0),MATCH(I$3,INDIRECT("'"&amp;$A21&amp;"'!$A$3:$BG$3"),0)),VLOOKUP($F21,'Step 1'!$B$13:$D$28,3,0)),"Check Parameters")</f>
        <v>NE</v>
      </c>
      <c r="J21" s="13" t="str">
        <f ca="1">IFERROR(IF(VLOOKUP($F21,'Step 1'!$B$13:$D$28,3,0)="Y",INDEX(INDIRECT("'"&amp;$A21&amp;"'!$A$3:$BG$100000"),MATCH($B21,INDIRECT("'"&amp;$A21&amp;"'!$A3:$A100000"),0),MATCH(J$3,INDIRECT("'"&amp;$A21&amp;"'!$A$3:$BG$3"),0)),VLOOKUP($F21,'Step 1'!$B$13:$D$28,3,0)),"Check Parameters")</f>
        <v>NE</v>
      </c>
      <c r="K21" s="13" t="str">
        <f ca="1">IFERROR(IF(VLOOKUP($F21,'Step 1'!$B$13:$D$28,3,0)="Y",INDEX(INDIRECT("'"&amp;$A21&amp;"'!$A$3:$BG$100000"),MATCH($B21,INDIRECT("'"&amp;$A21&amp;"'!$A3:$A100000"),0),MATCH(K$3,INDIRECT("'"&amp;$A21&amp;"'!$A$3:$BG$3"),0)),VLOOKUP($F21,'Step 1'!$B$13:$D$28,3,0)),"Check Parameters")</f>
        <v>NE</v>
      </c>
      <c r="L21" s="13" t="str">
        <f ca="1">IFERROR(IF(VLOOKUP($F21,'Step 1'!$B$13:$D$28,3,0)="Y",INDEX(INDIRECT("'"&amp;$A21&amp;"'!$A$3:$BG$100000"),MATCH($B21,INDIRECT("'"&amp;$A21&amp;"'!$A3:$A100000"),0),MATCH(L$3,INDIRECT("'"&amp;$A21&amp;"'!$A$3:$BG$3"),0)),VLOOKUP($F21,'Step 1'!$B$13:$D$28,3,0)),"Check Parameters")</f>
        <v>NE</v>
      </c>
      <c r="M21" s="13" t="str">
        <f ca="1">IFERROR(IF(VLOOKUP($F21,'Step 1'!$B$13:$D$28,3,0)="Y",INDEX(INDIRECT("'"&amp;$A21&amp;"'!$A$3:$BG$100000"),MATCH($B21,INDIRECT("'"&amp;$A21&amp;"'!$A3:$A100000"),0),MATCH(M$3,INDIRECT("'"&amp;$A21&amp;"'!$A$3:$BG$3"),0)),VLOOKUP($F21,'Step 1'!$B$13:$D$28,3,0)),"Check Parameters")</f>
        <v>NE</v>
      </c>
      <c r="N21" s="13" t="str">
        <f ca="1">IFERROR(IF(VLOOKUP($F21,'Step 1'!$B$13:$D$28,3,0)="Y",INDEX(INDIRECT("'"&amp;$A21&amp;"'!$A$3:$BG$100000"),MATCH($B21,INDIRECT("'"&amp;$A21&amp;"'!$A3:$A100000"),0),MATCH(N$3,INDIRECT("'"&amp;$A21&amp;"'!$A$3:$BG$3"),0)),VLOOKUP($F21,'Step 1'!$B$13:$D$28,3,0)),"Check Parameters")</f>
        <v>NE</v>
      </c>
      <c r="O21" s="13" t="str">
        <f ca="1">IFERROR(IF(VLOOKUP($F21,'Step 1'!$B$13:$D$28,3,0)="Y",INDEX(INDIRECT("'"&amp;$A21&amp;"'!$A$3:$BG$100000"),MATCH($B21,INDIRECT("'"&amp;$A21&amp;"'!$A3:$A100000"),0),MATCH(O$3,INDIRECT("'"&amp;$A21&amp;"'!$A$3:$BG$3"),0)),VLOOKUP($F21,'Step 1'!$B$13:$D$28,3,0)),"Check Parameters")</f>
        <v>NE</v>
      </c>
      <c r="P21" s="13" t="str">
        <f ca="1">IFERROR(IF(VLOOKUP($F21,'Step 1'!$B$13:$D$28,3,0)="Y",INDEX(INDIRECT("'"&amp;$A21&amp;"'!$A$3:$BG$100000"),MATCH($B21,INDIRECT("'"&amp;$A21&amp;"'!$A3:$A100000"),0),MATCH(P$3,INDIRECT("'"&amp;$A21&amp;"'!$A$3:$BG$3"),0)),VLOOKUP($F21,'Step 1'!$B$13:$D$28,3,0)),"Check Parameters")</f>
        <v>NE</v>
      </c>
      <c r="Q21" s="13" t="str">
        <f ca="1">IFERROR(IF(VLOOKUP($F21,'Step 1'!$B$13:$D$28,3,0)="Y",INDEX(INDIRECT("'"&amp;$A21&amp;"'!$A$3:$BG$100000"),MATCH($B21,INDIRECT("'"&amp;$A21&amp;"'!$A3:$A100000"),0),MATCH(Q$3,INDIRECT("'"&amp;$A21&amp;"'!$A$3:$BG$3"),0)),VLOOKUP($F21,'Step 1'!$B$13:$D$28,3,0)),"Check Parameters")</f>
        <v>NE</v>
      </c>
      <c r="R21" s="13" t="str">
        <f ca="1">IFERROR(IF(VLOOKUP($F21,'Step 1'!$B$13:$D$28,3,0)="Y",INDEX(INDIRECT("'"&amp;$A21&amp;"'!$A$3:$BG$100000"),MATCH($B21,INDIRECT("'"&amp;$A21&amp;"'!$A3:$A100000"),0),MATCH(R$3,INDIRECT("'"&amp;$A21&amp;"'!$A$3:$BG$3"),0)),VLOOKUP($F21,'Step 1'!$B$13:$D$28,3,0)),"Check Parameters")</f>
        <v>NE</v>
      </c>
      <c r="S21" s="13" t="str">
        <f ca="1">IFERROR(IF(VLOOKUP($F21,'Step 1'!$B$13:$D$28,3,0)="Y",INDEX(INDIRECT("'"&amp;$A21&amp;"'!$A$3:$BG$100000"),MATCH($B21,INDIRECT("'"&amp;$A21&amp;"'!$A3:$A100000"),0),MATCH(S$3,INDIRECT("'"&amp;$A21&amp;"'!$A$3:$BG$3"),0)),VLOOKUP($F21,'Step 1'!$B$13:$D$28,3,0)),"Check Parameters")</f>
        <v>NE</v>
      </c>
      <c r="T21" s="13" t="str">
        <f ca="1">IFERROR(IF(VLOOKUP($F21,'Step 1'!$B$13:$D$28,3,0)="Y",INDEX(INDIRECT("'"&amp;$A21&amp;"'!$A$3:$BG$100000"),MATCH($B21,INDIRECT("'"&amp;$A21&amp;"'!$A3:$A100000"),0),MATCH(T$3,INDIRECT("'"&amp;$A21&amp;"'!$A$3:$BG$3"),0)),VLOOKUP($F21,'Step 1'!$B$13:$D$28,3,0)),"Check Parameters")</f>
        <v>NE</v>
      </c>
      <c r="U21" s="13" t="str">
        <f ca="1">IFERROR(IF(VLOOKUP($F21,'Step 1'!$B$13:$D$28,3,0)="Y",INDEX(INDIRECT("'"&amp;$A21&amp;"'!$A$3:$BG$100000"),MATCH($B21,INDIRECT("'"&amp;$A21&amp;"'!$A3:$A100000"),0),MATCH(U$3,INDIRECT("'"&amp;$A21&amp;"'!$A$3:$BG$3"),0)),VLOOKUP($F21,'Step 1'!$B$13:$D$28,3,0)),"Check Parameters")</f>
        <v>NE</v>
      </c>
      <c r="V21" s="13" t="str">
        <f ca="1">IFERROR(IF(VLOOKUP($F21,'Step 1'!$B$13:$D$28,3,0)="Y",INDEX(INDIRECT("'"&amp;$A21&amp;"'!$A$3:$BG$100000"),MATCH($B21,INDIRECT("'"&amp;$A21&amp;"'!$A3:$A100000"),0),MATCH(V$3,INDIRECT("'"&amp;$A21&amp;"'!$A$3:$BG$3"),0)),VLOOKUP($F21,'Step 1'!$B$13:$D$28,3,0)),"Check Parameters")</f>
        <v>NE</v>
      </c>
      <c r="W21" s="13" t="str">
        <f ca="1">IFERROR(IF(VLOOKUP($F21,'Step 1'!$B$13:$D$28,3,0)="Y",INDEX(INDIRECT("'"&amp;$A21&amp;"'!$A$3:$BG$100000"),MATCH($B21,INDIRECT("'"&amp;$A21&amp;"'!$A3:$A100000"),0),MATCH(W$3,INDIRECT("'"&amp;$A21&amp;"'!$A$3:$BG$3"),0)),VLOOKUP($F21,'Step 1'!$B$13:$D$28,3,0)),"Check Parameters")</f>
        <v>NE</v>
      </c>
      <c r="X21" s="13" t="str">
        <f ca="1">IFERROR(IF(VLOOKUP($F21,'Step 1'!$B$13:$D$28,3,0)="Y",INDEX(INDIRECT("'"&amp;$A21&amp;"'!$A$3:$BG$100000"),MATCH($B21,INDIRECT("'"&amp;$A21&amp;"'!$A3:$A100000"),0),MATCH(X$3,INDIRECT("'"&amp;$A21&amp;"'!$A$3:$BG$3"),0)),VLOOKUP($F21,'Step 1'!$B$13:$D$28,3,0)),"Check Parameters")</f>
        <v>NE</v>
      </c>
      <c r="Y21" s="13" t="str">
        <f ca="1">IFERROR(IF(VLOOKUP($F21,'Step 1'!$B$13:$D$28,3,0)="Y",INDEX(INDIRECT("'"&amp;$A21&amp;"'!$A$3:$BG$100000"),MATCH($B21,INDIRECT("'"&amp;$A21&amp;"'!$A3:$A100000"),0),MATCH(Y$3,INDIRECT("'"&amp;$A21&amp;"'!$A$3:$BG$3"),0)),VLOOKUP($F21,'Step 1'!$B$13:$D$28,3,0)),"Check Parameters")</f>
        <v>NE</v>
      </c>
      <c r="Z21" s="13" t="str">
        <f ca="1">IFERROR(IF(VLOOKUP($F21,'Step 1'!$B$13:$D$28,3,0)="Y",INDEX(INDIRECT("'"&amp;$A21&amp;"'!$A$3:$BG$100000"),MATCH($B21,INDIRECT("'"&amp;$A21&amp;"'!$A3:$A100000"),0),MATCH(Z$3,INDIRECT("'"&amp;$A21&amp;"'!$A$3:$BG$3"),0)),VLOOKUP($F21,'Step 1'!$B$13:$D$28,3,0)),"Check Parameters")</f>
        <v>NE</v>
      </c>
      <c r="AA21" s="13" t="str">
        <f ca="1">IFERROR(IF(VLOOKUP($F21,'Step 1'!$B$13:$D$28,3,0)="Y",INDEX(INDIRECT("'"&amp;$A21&amp;"'!$A$3:$BG$100000"),MATCH($B21,INDIRECT("'"&amp;$A21&amp;"'!$A3:$A100000"),0),MATCH(AA$3,INDIRECT("'"&amp;$A21&amp;"'!$A$3:$BG$3"),0)),VLOOKUP($F21,'Step 1'!$B$13:$D$28,3,0)),"Check Parameters")</f>
        <v>NE</v>
      </c>
      <c r="AB21" s="13" t="str">
        <f ca="1">IFERROR(IF(VLOOKUP($F21,'Step 1'!$B$13:$D$28,3,0)="Y",INDEX(INDIRECT("'"&amp;$A21&amp;"'!$A$3:$BG$100000"),MATCH($B21,INDIRECT("'"&amp;$A21&amp;"'!$A3:$A100000"),0),MATCH(AB$3,INDIRECT("'"&amp;$A21&amp;"'!$A$3:$BG$3"),0)),VLOOKUP($F21,'Step 1'!$B$13:$D$28,3,0)),"Check Parameters")</f>
        <v>NE</v>
      </c>
      <c r="AC21" s="13" t="str">
        <f ca="1">IFERROR(IF(VLOOKUP($F21,'Step 1'!$B$13:$D$28,3,0)="Y",INDEX(INDIRECT("'"&amp;$A21&amp;"'!$A$3:$BG$100000"),MATCH($B21,INDIRECT("'"&amp;$A21&amp;"'!$A3:$A100000"),0),MATCH(AC$3,INDIRECT("'"&amp;$A21&amp;"'!$A$3:$BG$3"),0)),VLOOKUP($F21,'Step 1'!$B$13:$D$28,3,0)),"Check Parameters")</f>
        <v>NE</v>
      </c>
      <c r="AD21" s="13" t="str">
        <f ca="1">IFERROR(IF(VLOOKUP($F21,'Step 1'!$B$13:$D$28,3,0)="Y",INDEX(INDIRECT("'"&amp;$A21&amp;"'!$A$3:$BG$100000"),MATCH($B21,INDIRECT("'"&amp;$A21&amp;"'!$A3:$A100000"),0),MATCH(AD$3,INDIRECT("'"&amp;$A21&amp;"'!$A$3:$BG$3"),0)),VLOOKUP($F21,'Step 1'!$B$13:$D$28,3,0)),"Check Parameters")</f>
        <v>NE</v>
      </c>
      <c r="AE21" s="13" t="str">
        <f ca="1">IFERROR(IF(VLOOKUP($F21,'Step 1'!$B$13:$D$28,3,0)="Y",INDEX(INDIRECT("'"&amp;$A21&amp;"'!$A$3:$BG$100000"),MATCH($B21,INDIRECT("'"&amp;$A21&amp;"'!$A3:$A100000"),0),MATCH(AE$3,INDIRECT("'"&amp;$A21&amp;"'!$A$3:$BG$3"),0)),VLOOKUP($F21,'Step 1'!$B$13:$D$28,3,0)),"Check Parameters")</f>
        <v>NE</v>
      </c>
      <c r="AF21" s="13" t="str">
        <f ca="1">IFERROR(IF(VLOOKUP($F21,'Step 1'!$B$13:$D$28,3,0)="Y",INDEX(INDIRECT("'"&amp;$A21&amp;"'!$A$3:$BG$100000"),MATCH($B21,INDIRECT("'"&amp;$A21&amp;"'!$A3:$A100000"),0),MATCH(AF$3,INDIRECT("'"&amp;$A21&amp;"'!$A$3:$BG$3"),0)),VLOOKUP($F21,'Step 1'!$B$13:$D$28,3,0)),"Check Parameters")</f>
        <v>NE</v>
      </c>
      <c r="AG21" s="13" t="str">
        <f ca="1">IFERROR(IF(VLOOKUP($F21,'Step 1'!$B$13:$D$28,3,0)="Y",INDEX(INDIRECT("'"&amp;$A21&amp;"'!$A$3:$BG$100000"),MATCH($B21,INDIRECT("'"&amp;$A21&amp;"'!$A3:$A100000"),0),MATCH(AG$3,INDIRECT("'"&amp;$A21&amp;"'!$A$3:$BG$3"),0)),VLOOKUP($F21,'Step 1'!$B$13:$D$28,3,0)),"Check Parameters")</f>
        <v>NE</v>
      </c>
      <c r="AH21" s="13" t="str">
        <f ca="1">IFERROR(IF(VLOOKUP($F21,'Step 1'!$B$13:$D$28,3,0)="Y",INDEX(INDIRECT("'"&amp;$A21&amp;"'!$A$3:$BG$100000"),MATCH($B21,INDIRECT("'"&amp;$A21&amp;"'!$A3:$A100000"),0),MATCH(AH$3,INDIRECT("'"&amp;$A21&amp;"'!$A$3:$BG$3"),0)),VLOOKUP($F21,'Step 1'!$B$13:$D$28,3,0)),"Check Parameters")</f>
        <v>NE</v>
      </c>
      <c r="AI21" s="13" t="str">
        <f ca="1">IFERROR(IF(VLOOKUP($F21,'Step 1'!$B$13:$D$28,3,0)="Y",INDEX(INDIRECT("'"&amp;$A21&amp;"'!$A$3:$BG$100000"),MATCH($B21,INDIRECT("'"&amp;$A21&amp;"'!$A3:$A100000"),0),MATCH(AI$3,INDIRECT("'"&amp;$A21&amp;"'!$A$3:$BG$3"),0)),VLOOKUP($F21,'Step 1'!$B$13:$D$28,3,0)),"Check Parameters")</f>
        <v>NE</v>
      </c>
      <c r="AJ21" s="13" t="str">
        <f ca="1">IFERROR(IF(VLOOKUP($F21,'Step 1'!$B$13:$D$28,3,0)="Y",INDEX(INDIRECT("'"&amp;$A21&amp;"'!$A$3:$BG$100000"),MATCH($B21,INDIRECT("'"&amp;$A21&amp;"'!$A3:$A100000"),0),MATCH(AJ$3,INDIRECT("'"&amp;$A21&amp;"'!$A$3:$BG$3"),0)),VLOOKUP($F21,'Step 1'!$B$13:$D$28,3,0)),"Check Parameters")</f>
        <v>NE</v>
      </c>
      <c r="AK21" s="13" t="str">
        <f ca="1">IFERROR(IF(VLOOKUP($F21,'Step 1'!$B$13:$D$28,3,0)="Y",INDEX(INDIRECT("'"&amp;$A21&amp;"'!$A$3:$BG$100000"),MATCH($B21,INDIRECT("'"&amp;$A21&amp;"'!$A3:$A100000"),0),MATCH(AK$3,INDIRECT("'"&amp;$A21&amp;"'!$A$3:$BG$3"),0)),VLOOKUP($F21,'Step 1'!$B$13:$D$28,3,0)),"Check Parameters")</f>
        <v>NE</v>
      </c>
      <c r="AL21" s="13" t="str">
        <f ca="1">IFERROR(IF(VLOOKUP($F21,'Step 1'!$B$13:$D$28,3,0)="Y",INDEX(INDIRECT("'"&amp;$A21&amp;"'!$A$3:$BG$100000"),MATCH($B21,INDIRECT("'"&amp;$A21&amp;"'!$A3:$A100000"),0),MATCH(AL$3,INDIRECT("'"&amp;$A21&amp;"'!$A$3:$BG$3"),0)),VLOOKUP($F21,'Step 1'!$B$13:$D$28,3,0)),"Check Parameters")</f>
        <v>NE</v>
      </c>
      <c r="AM21" s="13" t="str">
        <f ca="1">IFERROR(IF(VLOOKUP($F21,'Step 1'!$B$13:$D$28,3,0)="Y",INDEX(INDIRECT("'"&amp;$A21&amp;"'!$A$3:$BG$100000"),MATCH($B21,INDIRECT("'"&amp;$A21&amp;"'!$A3:$A100000"),0),MATCH(AM$3,INDIRECT("'"&amp;$A21&amp;"'!$A$3:$BG$3"),0)),VLOOKUP($F21,'Step 1'!$B$13:$D$28,3,0)),"Check Parameters")</f>
        <v>NE</v>
      </c>
      <c r="AN21" s="13"/>
      <c r="AO21" s="191"/>
      <c r="AP21" s="191"/>
      <c r="AQ21" s="191"/>
      <c r="AR21" s="191"/>
    </row>
    <row r="22" spans="1:44" hidden="1" outlineLevel="1" x14ac:dyDescent="0.25">
      <c r="A22" s="183" t="s">
        <v>85</v>
      </c>
      <c r="B22" s="183" t="s">
        <v>355</v>
      </c>
      <c r="C22" s="175" t="s">
        <v>103</v>
      </c>
      <c r="D22" s="175"/>
      <c r="E22" s="175" t="s">
        <v>53</v>
      </c>
      <c r="F22" s="77" t="str">
        <f t="shared" si="28"/>
        <v>Laying hens</v>
      </c>
      <c r="G22" s="175" t="s">
        <v>358</v>
      </c>
      <c r="H22" s="176"/>
      <c r="I22" s="13" t="str">
        <f ca="1">IFERROR(IF(VLOOKUP($F22,'Step 1'!$B$13:$D$28,3,0)="Y",INDEX(INDIRECT("'"&amp;$A22&amp;"'!$A$3:$BG$100000"),MATCH($B22,INDIRECT("'"&amp;$A22&amp;"'!$A3:$A100000"),0),MATCH(I$3,INDIRECT("'"&amp;$A22&amp;"'!$A$3:$BG$3"),0)),VLOOKUP($F22,'Step 1'!$B$13:$D$28,3,0)),"Check Parameters")</f>
        <v>NE</v>
      </c>
      <c r="J22" s="13" t="str">
        <f ca="1">IFERROR(IF(VLOOKUP($F22,'Step 1'!$B$13:$D$28,3,0)="Y",INDEX(INDIRECT("'"&amp;$A22&amp;"'!$A$3:$BG$100000"),MATCH($B22,INDIRECT("'"&amp;$A22&amp;"'!$A3:$A100000"),0),MATCH(J$3,INDIRECT("'"&amp;$A22&amp;"'!$A$3:$BG$3"),0)),VLOOKUP($F22,'Step 1'!$B$13:$D$28,3,0)),"Check Parameters")</f>
        <v>NE</v>
      </c>
      <c r="K22" s="13" t="str">
        <f ca="1">IFERROR(IF(VLOOKUP($F22,'Step 1'!$B$13:$D$28,3,0)="Y",INDEX(INDIRECT("'"&amp;$A22&amp;"'!$A$3:$BG$100000"),MATCH($B22,INDIRECT("'"&amp;$A22&amp;"'!$A3:$A100000"),0),MATCH(K$3,INDIRECT("'"&amp;$A22&amp;"'!$A$3:$BG$3"),0)),VLOOKUP($F22,'Step 1'!$B$13:$D$28,3,0)),"Check Parameters")</f>
        <v>NE</v>
      </c>
      <c r="L22" s="13" t="str">
        <f ca="1">IFERROR(IF(VLOOKUP($F22,'Step 1'!$B$13:$D$28,3,0)="Y",INDEX(INDIRECT("'"&amp;$A22&amp;"'!$A$3:$BG$100000"),MATCH($B22,INDIRECT("'"&amp;$A22&amp;"'!$A3:$A100000"),0),MATCH(L$3,INDIRECT("'"&amp;$A22&amp;"'!$A$3:$BG$3"),0)),VLOOKUP($F22,'Step 1'!$B$13:$D$28,3,0)),"Check Parameters")</f>
        <v>NE</v>
      </c>
      <c r="M22" s="13" t="str">
        <f ca="1">IFERROR(IF(VLOOKUP($F22,'Step 1'!$B$13:$D$28,3,0)="Y",INDEX(INDIRECT("'"&amp;$A22&amp;"'!$A$3:$BG$100000"),MATCH($B22,INDIRECT("'"&amp;$A22&amp;"'!$A3:$A100000"),0),MATCH(M$3,INDIRECT("'"&amp;$A22&amp;"'!$A$3:$BG$3"),0)),VLOOKUP($F22,'Step 1'!$B$13:$D$28,3,0)),"Check Parameters")</f>
        <v>NE</v>
      </c>
      <c r="N22" s="13" t="str">
        <f ca="1">IFERROR(IF(VLOOKUP($F22,'Step 1'!$B$13:$D$28,3,0)="Y",INDEX(INDIRECT("'"&amp;$A22&amp;"'!$A$3:$BG$100000"),MATCH($B22,INDIRECT("'"&amp;$A22&amp;"'!$A3:$A100000"),0),MATCH(N$3,INDIRECT("'"&amp;$A22&amp;"'!$A$3:$BG$3"),0)),VLOOKUP($F22,'Step 1'!$B$13:$D$28,3,0)),"Check Parameters")</f>
        <v>NE</v>
      </c>
      <c r="O22" s="13" t="str">
        <f ca="1">IFERROR(IF(VLOOKUP($F22,'Step 1'!$B$13:$D$28,3,0)="Y",INDEX(INDIRECT("'"&amp;$A22&amp;"'!$A$3:$BG$100000"),MATCH($B22,INDIRECT("'"&amp;$A22&amp;"'!$A3:$A100000"),0),MATCH(O$3,INDIRECT("'"&amp;$A22&amp;"'!$A$3:$BG$3"),0)),VLOOKUP($F22,'Step 1'!$B$13:$D$28,3,0)),"Check Parameters")</f>
        <v>NE</v>
      </c>
      <c r="P22" s="13" t="str">
        <f ca="1">IFERROR(IF(VLOOKUP($F22,'Step 1'!$B$13:$D$28,3,0)="Y",INDEX(INDIRECT("'"&amp;$A22&amp;"'!$A$3:$BG$100000"),MATCH($B22,INDIRECT("'"&amp;$A22&amp;"'!$A3:$A100000"),0),MATCH(P$3,INDIRECT("'"&amp;$A22&amp;"'!$A$3:$BG$3"),0)),VLOOKUP($F22,'Step 1'!$B$13:$D$28,3,0)),"Check Parameters")</f>
        <v>NE</v>
      </c>
      <c r="Q22" s="13" t="str">
        <f ca="1">IFERROR(IF(VLOOKUP($F22,'Step 1'!$B$13:$D$28,3,0)="Y",INDEX(INDIRECT("'"&amp;$A22&amp;"'!$A$3:$BG$100000"),MATCH($B22,INDIRECT("'"&amp;$A22&amp;"'!$A3:$A100000"),0),MATCH(Q$3,INDIRECT("'"&amp;$A22&amp;"'!$A$3:$BG$3"),0)),VLOOKUP($F22,'Step 1'!$B$13:$D$28,3,0)),"Check Parameters")</f>
        <v>NE</v>
      </c>
      <c r="R22" s="13" t="str">
        <f ca="1">IFERROR(IF(VLOOKUP($F22,'Step 1'!$B$13:$D$28,3,0)="Y",INDEX(INDIRECT("'"&amp;$A22&amp;"'!$A$3:$BG$100000"),MATCH($B22,INDIRECT("'"&amp;$A22&amp;"'!$A3:$A100000"),0),MATCH(R$3,INDIRECT("'"&amp;$A22&amp;"'!$A$3:$BG$3"),0)),VLOOKUP($F22,'Step 1'!$B$13:$D$28,3,0)),"Check Parameters")</f>
        <v>NE</v>
      </c>
      <c r="S22" s="13" t="str">
        <f ca="1">IFERROR(IF(VLOOKUP($F22,'Step 1'!$B$13:$D$28,3,0)="Y",INDEX(INDIRECT("'"&amp;$A22&amp;"'!$A$3:$BG$100000"),MATCH($B22,INDIRECT("'"&amp;$A22&amp;"'!$A3:$A100000"),0),MATCH(S$3,INDIRECT("'"&amp;$A22&amp;"'!$A$3:$BG$3"),0)),VLOOKUP($F22,'Step 1'!$B$13:$D$28,3,0)),"Check Parameters")</f>
        <v>NE</v>
      </c>
      <c r="T22" s="13" t="str">
        <f ca="1">IFERROR(IF(VLOOKUP($F22,'Step 1'!$B$13:$D$28,3,0)="Y",INDEX(INDIRECT("'"&amp;$A22&amp;"'!$A$3:$BG$100000"),MATCH($B22,INDIRECT("'"&amp;$A22&amp;"'!$A3:$A100000"),0),MATCH(T$3,INDIRECT("'"&amp;$A22&amp;"'!$A$3:$BG$3"),0)),VLOOKUP($F22,'Step 1'!$B$13:$D$28,3,0)),"Check Parameters")</f>
        <v>NE</v>
      </c>
      <c r="U22" s="13" t="str">
        <f ca="1">IFERROR(IF(VLOOKUP($F22,'Step 1'!$B$13:$D$28,3,0)="Y",INDEX(INDIRECT("'"&amp;$A22&amp;"'!$A$3:$BG$100000"),MATCH($B22,INDIRECT("'"&amp;$A22&amp;"'!$A3:$A100000"),0),MATCH(U$3,INDIRECT("'"&amp;$A22&amp;"'!$A$3:$BG$3"),0)),VLOOKUP($F22,'Step 1'!$B$13:$D$28,3,0)),"Check Parameters")</f>
        <v>NE</v>
      </c>
      <c r="V22" s="13" t="str">
        <f ca="1">IFERROR(IF(VLOOKUP($F22,'Step 1'!$B$13:$D$28,3,0)="Y",INDEX(INDIRECT("'"&amp;$A22&amp;"'!$A$3:$BG$100000"),MATCH($B22,INDIRECT("'"&amp;$A22&amp;"'!$A3:$A100000"),0),MATCH(V$3,INDIRECT("'"&amp;$A22&amp;"'!$A$3:$BG$3"),0)),VLOOKUP($F22,'Step 1'!$B$13:$D$28,3,0)),"Check Parameters")</f>
        <v>NE</v>
      </c>
      <c r="W22" s="13" t="str">
        <f ca="1">IFERROR(IF(VLOOKUP($F22,'Step 1'!$B$13:$D$28,3,0)="Y",INDEX(INDIRECT("'"&amp;$A22&amp;"'!$A$3:$BG$100000"),MATCH($B22,INDIRECT("'"&amp;$A22&amp;"'!$A3:$A100000"),0),MATCH(W$3,INDIRECT("'"&amp;$A22&amp;"'!$A$3:$BG$3"),0)),VLOOKUP($F22,'Step 1'!$B$13:$D$28,3,0)),"Check Parameters")</f>
        <v>NE</v>
      </c>
      <c r="X22" s="13" t="str">
        <f ca="1">IFERROR(IF(VLOOKUP($F22,'Step 1'!$B$13:$D$28,3,0)="Y",INDEX(INDIRECT("'"&amp;$A22&amp;"'!$A$3:$BG$100000"),MATCH($B22,INDIRECT("'"&amp;$A22&amp;"'!$A3:$A100000"),0),MATCH(X$3,INDIRECT("'"&amp;$A22&amp;"'!$A$3:$BG$3"),0)),VLOOKUP($F22,'Step 1'!$B$13:$D$28,3,0)),"Check Parameters")</f>
        <v>NE</v>
      </c>
      <c r="Y22" s="13" t="str">
        <f ca="1">IFERROR(IF(VLOOKUP($F22,'Step 1'!$B$13:$D$28,3,0)="Y",INDEX(INDIRECT("'"&amp;$A22&amp;"'!$A$3:$BG$100000"),MATCH($B22,INDIRECT("'"&amp;$A22&amp;"'!$A3:$A100000"),0),MATCH(Y$3,INDIRECT("'"&amp;$A22&amp;"'!$A$3:$BG$3"),0)),VLOOKUP($F22,'Step 1'!$B$13:$D$28,3,0)),"Check Parameters")</f>
        <v>NE</v>
      </c>
      <c r="Z22" s="13" t="str">
        <f ca="1">IFERROR(IF(VLOOKUP($F22,'Step 1'!$B$13:$D$28,3,0)="Y",INDEX(INDIRECT("'"&amp;$A22&amp;"'!$A$3:$BG$100000"),MATCH($B22,INDIRECT("'"&amp;$A22&amp;"'!$A3:$A100000"),0),MATCH(Z$3,INDIRECT("'"&amp;$A22&amp;"'!$A$3:$BG$3"),0)),VLOOKUP($F22,'Step 1'!$B$13:$D$28,3,0)),"Check Parameters")</f>
        <v>NE</v>
      </c>
      <c r="AA22" s="13" t="str">
        <f ca="1">IFERROR(IF(VLOOKUP($F22,'Step 1'!$B$13:$D$28,3,0)="Y",INDEX(INDIRECT("'"&amp;$A22&amp;"'!$A$3:$BG$100000"),MATCH($B22,INDIRECT("'"&amp;$A22&amp;"'!$A3:$A100000"),0),MATCH(AA$3,INDIRECT("'"&amp;$A22&amp;"'!$A$3:$BG$3"),0)),VLOOKUP($F22,'Step 1'!$B$13:$D$28,3,0)),"Check Parameters")</f>
        <v>NE</v>
      </c>
      <c r="AB22" s="13" t="str">
        <f ca="1">IFERROR(IF(VLOOKUP($F22,'Step 1'!$B$13:$D$28,3,0)="Y",INDEX(INDIRECT("'"&amp;$A22&amp;"'!$A$3:$BG$100000"),MATCH($B22,INDIRECT("'"&amp;$A22&amp;"'!$A3:$A100000"),0),MATCH(AB$3,INDIRECT("'"&amp;$A22&amp;"'!$A$3:$BG$3"),0)),VLOOKUP($F22,'Step 1'!$B$13:$D$28,3,0)),"Check Parameters")</f>
        <v>NE</v>
      </c>
      <c r="AC22" s="13" t="str">
        <f ca="1">IFERROR(IF(VLOOKUP($F22,'Step 1'!$B$13:$D$28,3,0)="Y",INDEX(INDIRECT("'"&amp;$A22&amp;"'!$A$3:$BG$100000"),MATCH($B22,INDIRECT("'"&amp;$A22&amp;"'!$A3:$A100000"),0),MATCH(AC$3,INDIRECT("'"&amp;$A22&amp;"'!$A$3:$BG$3"),0)),VLOOKUP($F22,'Step 1'!$B$13:$D$28,3,0)),"Check Parameters")</f>
        <v>NE</v>
      </c>
      <c r="AD22" s="13" t="str">
        <f ca="1">IFERROR(IF(VLOOKUP($F22,'Step 1'!$B$13:$D$28,3,0)="Y",INDEX(INDIRECT("'"&amp;$A22&amp;"'!$A$3:$BG$100000"),MATCH($B22,INDIRECT("'"&amp;$A22&amp;"'!$A3:$A100000"),0),MATCH(AD$3,INDIRECT("'"&amp;$A22&amp;"'!$A$3:$BG$3"),0)),VLOOKUP($F22,'Step 1'!$B$13:$D$28,3,0)),"Check Parameters")</f>
        <v>NE</v>
      </c>
      <c r="AE22" s="13" t="str">
        <f ca="1">IFERROR(IF(VLOOKUP($F22,'Step 1'!$B$13:$D$28,3,0)="Y",INDEX(INDIRECT("'"&amp;$A22&amp;"'!$A$3:$BG$100000"),MATCH($B22,INDIRECT("'"&amp;$A22&amp;"'!$A3:$A100000"),0),MATCH(AE$3,INDIRECT("'"&amp;$A22&amp;"'!$A$3:$BG$3"),0)),VLOOKUP($F22,'Step 1'!$B$13:$D$28,3,0)),"Check Parameters")</f>
        <v>NE</v>
      </c>
      <c r="AF22" s="13" t="str">
        <f ca="1">IFERROR(IF(VLOOKUP($F22,'Step 1'!$B$13:$D$28,3,0)="Y",INDEX(INDIRECT("'"&amp;$A22&amp;"'!$A$3:$BG$100000"),MATCH($B22,INDIRECT("'"&amp;$A22&amp;"'!$A3:$A100000"),0),MATCH(AF$3,INDIRECT("'"&amp;$A22&amp;"'!$A$3:$BG$3"),0)),VLOOKUP($F22,'Step 1'!$B$13:$D$28,3,0)),"Check Parameters")</f>
        <v>NE</v>
      </c>
      <c r="AG22" s="13" t="str">
        <f ca="1">IFERROR(IF(VLOOKUP($F22,'Step 1'!$B$13:$D$28,3,0)="Y",INDEX(INDIRECT("'"&amp;$A22&amp;"'!$A$3:$BG$100000"),MATCH($B22,INDIRECT("'"&amp;$A22&amp;"'!$A3:$A100000"),0),MATCH(AG$3,INDIRECT("'"&amp;$A22&amp;"'!$A$3:$BG$3"),0)),VLOOKUP($F22,'Step 1'!$B$13:$D$28,3,0)),"Check Parameters")</f>
        <v>NE</v>
      </c>
      <c r="AH22" s="13" t="str">
        <f ca="1">IFERROR(IF(VLOOKUP($F22,'Step 1'!$B$13:$D$28,3,0)="Y",INDEX(INDIRECT("'"&amp;$A22&amp;"'!$A$3:$BG$100000"),MATCH($B22,INDIRECT("'"&amp;$A22&amp;"'!$A3:$A100000"),0),MATCH(AH$3,INDIRECT("'"&amp;$A22&amp;"'!$A$3:$BG$3"),0)),VLOOKUP($F22,'Step 1'!$B$13:$D$28,3,0)),"Check Parameters")</f>
        <v>NE</v>
      </c>
      <c r="AI22" s="13" t="str">
        <f ca="1">IFERROR(IF(VLOOKUP($F22,'Step 1'!$B$13:$D$28,3,0)="Y",INDEX(INDIRECT("'"&amp;$A22&amp;"'!$A$3:$BG$100000"),MATCH($B22,INDIRECT("'"&amp;$A22&amp;"'!$A3:$A100000"),0),MATCH(AI$3,INDIRECT("'"&amp;$A22&amp;"'!$A$3:$BG$3"),0)),VLOOKUP($F22,'Step 1'!$B$13:$D$28,3,0)),"Check Parameters")</f>
        <v>NE</v>
      </c>
      <c r="AJ22" s="13" t="str">
        <f ca="1">IFERROR(IF(VLOOKUP($F22,'Step 1'!$B$13:$D$28,3,0)="Y",INDEX(INDIRECT("'"&amp;$A22&amp;"'!$A$3:$BG$100000"),MATCH($B22,INDIRECT("'"&amp;$A22&amp;"'!$A3:$A100000"),0),MATCH(AJ$3,INDIRECT("'"&amp;$A22&amp;"'!$A$3:$BG$3"),0)),VLOOKUP($F22,'Step 1'!$B$13:$D$28,3,0)),"Check Parameters")</f>
        <v>NE</v>
      </c>
      <c r="AK22" s="13" t="str">
        <f ca="1">IFERROR(IF(VLOOKUP($F22,'Step 1'!$B$13:$D$28,3,0)="Y",INDEX(INDIRECT("'"&amp;$A22&amp;"'!$A$3:$BG$100000"),MATCH($B22,INDIRECT("'"&amp;$A22&amp;"'!$A3:$A100000"),0),MATCH(AK$3,INDIRECT("'"&amp;$A22&amp;"'!$A$3:$BG$3"),0)),VLOOKUP($F22,'Step 1'!$B$13:$D$28,3,0)),"Check Parameters")</f>
        <v>NE</v>
      </c>
      <c r="AL22" s="13" t="str">
        <f ca="1">IFERROR(IF(VLOOKUP($F22,'Step 1'!$B$13:$D$28,3,0)="Y",INDEX(INDIRECT("'"&amp;$A22&amp;"'!$A$3:$BG$100000"),MATCH($B22,INDIRECT("'"&amp;$A22&amp;"'!$A3:$A100000"),0),MATCH(AL$3,INDIRECT("'"&amp;$A22&amp;"'!$A$3:$BG$3"),0)),VLOOKUP($F22,'Step 1'!$B$13:$D$28,3,0)),"Check Parameters")</f>
        <v>NE</v>
      </c>
      <c r="AM22" s="13" t="str">
        <f ca="1">IFERROR(IF(VLOOKUP($F22,'Step 1'!$B$13:$D$28,3,0)="Y",INDEX(INDIRECT("'"&amp;$A22&amp;"'!$A$3:$BG$100000"),MATCH($B22,INDIRECT("'"&amp;$A22&amp;"'!$A3:$A100000"),0),MATCH(AM$3,INDIRECT("'"&amp;$A22&amp;"'!$A$3:$BG$3"),0)),VLOOKUP($F22,'Step 1'!$B$13:$D$28,3,0)),"Check Parameters")</f>
        <v>NE</v>
      </c>
      <c r="AN22" s="13"/>
      <c r="AO22" s="191"/>
      <c r="AP22" s="191"/>
      <c r="AQ22" s="191"/>
      <c r="AR22" s="191"/>
    </row>
    <row r="23" spans="1:44" hidden="1" outlineLevel="1" x14ac:dyDescent="0.25">
      <c r="A23" s="183" t="s">
        <v>84</v>
      </c>
      <c r="B23" s="183" t="s">
        <v>355</v>
      </c>
      <c r="C23" s="175" t="s">
        <v>104</v>
      </c>
      <c r="D23" s="175"/>
      <c r="E23" s="175" t="s">
        <v>53</v>
      </c>
      <c r="F23" s="77" t="str">
        <f t="shared" si="28"/>
        <v>Broilers</v>
      </c>
      <c r="G23" s="175" t="s">
        <v>358</v>
      </c>
      <c r="H23" s="176"/>
      <c r="I23" s="13" t="str">
        <f ca="1">IFERROR(IF(VLOOKUP($F23,'Step 1'!$B$13:$D$28,3,0)="Y",INDEX(INDIRECT("'"&amp;$A23&amp;"'!$A$3:$BG$100000"),MATCH($B23,INDIRECT("'"&amp;$A23&amp;"'!$A3:$A100000"),0),MATCH(I$3,INDIRECT("'"&amp;$A23&amp;"'!$A$3:$BG$3"),0)),VLOOKUP($F23,'Step 1'!$B$13:$D$28,3,0)),"Check Parameters")</f>
        <v>NE</v>
      </c>
      <c r="J23" s="13" t="str">
        <f ca="1">IFERROR(IF(VLOOKUP($F23,'Step 1'!$B$13:$D$28,3,0)="Y",INDEX(INDIRECT("'"&amp;$A23&amp;"'!$A$3:$BG$100000"),MATCH($B23,INDIRECT("'"&amp;$A23&amp;"'!$A3:$A100000"),0),MATCH(J$3,INDIRECT("'"&amp;$A23&amp;"'!$A$3:$BG$3"),0)),VLOOKUP($F23,'Step 1'!$B$13:$D$28,3,0)),"Check Parameters")</f>
        <v>NE</v>
      </c>
      <c r="K23" s="13" t="str">
        <f ca="1">IFERROR(IF(VLOOKUP($F23,'Step 1'!$B$13:$D$28,3,0)="Y",INDEX(INDIRECT("'"&amp;$A23&amp;"'!$A$3:$BG$100000"),MATCH($B23,INDIRECT("'"&amp;$A23&amp;"'!$A3:$A100000"),0),MATCH(K$3,INDIRECT("'"&amp;$A23&amp;"'!$A$3:$BG$3"),0)),VLOOKUP($F23,'Step 1'!$B$13:$D$28,3,0)),"Check Parameters")</f>
        <v>NE</v>
      </c>
      <c r="L23" s="13" t="str">
        <f ca="1">IFERROR(IF(VLOOKUP($F23,'Step 1'!$B$13:$D$28,3,0)="Y",INDEX(INDIRECT("'"&amp;$A23&amp;"'!$A$3:$BG$100000"),MATCH($B23,INDIRECT("'"&amp;$A23&amp;"'!$A3:$A100000"),0),MATCH(L$3,INDIRECT("'"&amp;$A23&amp;"'!$A$3:$BG$3"),0)),VLOOKUP($F23,'Step 1'!$B$13:$D$28,3,0)),"Check Parameters")</f>
        <v>NE</v>
      </c>
      <c r="M23" s="13" t="str">
        <f ca="1">IFERROR(IF(VLOOKUP($F23,'Step 1'!$B$13:$D$28,3,0)="Y",INDEX(INDIRECT("'"&amp;$A23&amp;"'!$A$3:$BG$100000"),MATCH($B23,INDIRECT("'"&amp;$A23&amp;"'!$A3:$A100000"),0),MATCH(M$3,INDIRECT("'"&amp;$A23&amp;"'!$A$3:$BG$3"),0)),VLOOKUP($F23,'Step 1'!$B$13:$D$28,3,0)),"Check Parameters")</f>
        <v>NE</v>
      </c>
      <c r="N23" s="13" t="str">
        <f ca="1">IFERROR(IF(VLOOKUP($F23,'Step 1'!$B$13:$D$28,3,0)="Y",INDEX(INDIRECT("'"&amp;$A23&amp;"'!$A$3:$BG$100000"),MATCH($B23,INDIRECT("'"&amp;$A23&amp;"'!$A3:$A100000"),0),MATCH(N$3,INDIRECT("'"&amp;$A23&amp;"'!$A$3:$BG$3"),0)),VLOOKUP($F23,'Step 1'!$B$13:$D$28,3,0)),"Check Parameters")</f>
        <v>NE</v>
      </c>
      <c r="O23" s="13" t="str">
        <f ca="1">IFERROR(IF(VLOOKUP($F23,'Step 1'!$B$13:$D$28,3,0)="Y",INDEX(INDIRECT("'"&amp;$A23&amp;"'!$A$3:$BG$100000"),MATCH($B23,INDIRECT("'"&amp;$A23&amp;"'!$A3:$A100000"),0),MATCH(O$3,INDIRECT("'"&amp;$A23&amp;"'!$A$3:$BG$3"),0)),VLOOKUP($F23,'Step 1'!$B$13:$D$28,3,0)),"Check Parameters")</f>
        <v>NE</v>
      </c>
      <c r="P23" s="13" t="str">
        <f ca="1">IFERROR(IF(VLOOKUP($F23,'Step 1'!$B$13:$D$28,3,0)="Y",INDEX(INDIRECT("'"&amp;$A23&amp;"'!$A$3:$BG$100000"),MATCH($B23,INDIRECT("'"&amp;$A23&amp;"'!$A3:$A100000"),0),MATCH(P$3,INDIRECT("'"&amp;$A23&amp;"'!$A$3:$BG$3"),0)),VLOOKUP($F23,'Step 1'!$B$13:$D$28,3,0)),"Check Parameters")</f>
        <v>NE</v>
      </c>
      <c r="Q23" s="13" t="str">
        <f ca="1">IFERROR(IF(VLOOKUP($F23,'Step 1'!$B$13:$D$28,3,0)="Y",INDEX(INDIRECT("'"&amp;$A23&amp;"'!$A$3:$BG$100000"),MATCH($B23,INDIRECT("'"&amp;$A23&amp;"'!$A3:$A100000"),0),MATCH(Q$3,INDIRECT("'"&amp;$A23&amp;"'!$A$3:$BG$3"),0)),VLOOKUP($F23,'Step 1'!$B$13:$D$28,3,0)),"Check Parameters")</f>
        <v>NE</v>
      </c>
      <c r="R23" s="13" t="str">
        <f ca="1">IFERROR(IF(VLOOKUP($F23,'Step 1'!$B$13:$D$28,3,0)="Y",INDEX(INDIRECT("'"&amp;$A23&amp;"'!$A$3:$BG$100000"),MATCH($B23,INDIRECT("'"&amp;$A23&amp;"'!$A3:$A100000"),0),MATCH(R$3,INDIRECT("'"&amp;$A23&amp;"'!$A$3:$BG$3"),0)),VLOOKUP($F23,'Step 1'!$B$13:$D$28,3,0)),"Check Parameters")</f>
        <v>NE</v>
      </c>
      <c r="S23" s="13" t="str">
        <f ca="1">IFERROR(IF(VLOOKUP($F23,'Step 1'!$B$13:$D$28,3,0)="Y",INDEX(INDIRECT("'"&amp;$A23&amp;"'!$A$3:$BG$100000"),MATCH($B23,INDIRECT("'"&amp;$A23&amp;"'!$A3:$A100000"),0),MATCH(S$3,INDIRECT("'"&amp;$A23&amp;"'!$A$3:$BG$3"),0)),VLOOKUP($F23,'Step 1'!$B$13:$D$28,3,0)),"Check Parameters")</f>
        <v>NE</v>
      </c>
      <c r="T23" s="13" t="str">
        <f ca="1">IFERROR(IF(VLOOKUP($F23,'Step 1'!$B$13:$D$28,3,0)="Y",INDEX(INDIRECT("'"&amp;$A23&amp;"'!$A$3:$BG$100000"),MATCH($B23,INDIRECT("'"&amp;$A23&amp;"'!$A3:$A100000"),0),MATCH(T$3,INDIRECT("'"&amp;$A23&amp;"'!$A$3:$BG$3"),0)),VLOOKUP($F23,'Step 1'!$B$13:$D$28,3,0)),"Check Parameters")</f>
        <v>NE</v>
      </c>
      <c r="U23" s="13" t="str">
        <f ca="1">IFERROR(IF(VLOOKUP($F23,'Step 1'!$B$13:$D$28,3,0)="Y",INDEX(INDIRECT("'"&amp;$A23&amp;"'!$A$3:$BG$100000"),MATCH($B23,INDIRECT("'"&amp;$A23&amp;"'!$A3:$A100000"),0),MATCH(U$3,INDIRECT("'"&amp;$A23&amp;"'!$A$3:$BG$3"),0)),VLOOKUP($F23,'Step 1'!$B$13:$D$28,3,0)),"Check Parameters")</f>
        <v>NE</v>
      </c>
      <c r="V23" s="13" t="str">
        <f ca="1">IFERROR(IF(VLOOKUP($F23,'Step 1'!$B$13:$D$28,3,0)="Y",INDEX(INDIRECT("'"&amp;$A23&amp;"'!$A$3:$BG$100000"),MATCH($B23,INDIRECT("'"&amp;$A23&amp;"'!$A3:$A100000"),0),MATCH(V$3,INDIRECT("'"&amp;$A23&amp;"'!$A$3:$BG$3"),0)),VLOOKUP($F23,'Step 1'!$B$13:$D$28,3,0)),"Check Parameters")</f>
        <v>NE</v>
      </c>
      <c r="W23" s="13" t="str">
        <f ca="1">IFERROR(IF(VLOOKUP($F23,'Step 1'!$B$13:$D$28,3,0)="Y",INDEX(INDIRECT("'"&amp;$A23&amp;"'!$A$3:$BG$100000"),MATCH($B23,INDIRECT("'"&amp;$A23&amp;"'!$A3:$A100000"),0),MATCH(W$3,INDIRECT("'"&amp;$A23&amp;"'!$A$3:$BG$3"),0)),VLOOKUP($F23,'Step 1'!$B$13:$D$28,3,0)),"Check Parameters")</f>
        <v>NE</v>
      </c>
      <c r="X23" s="13" t="str">
        <f ca="1">IFERROR(IF(VLOOKUP($F23,'Step 1'!$B$13:$D$28,3,0)="Y",INDEX(INDIRECT("'"&amp;$A23&amp;"'!$A$3:$BG$100000"),MATCH($B23,INDIRECT("'"&amp;$A23&amp;"'!$A3:$A100000"),0),MATCH(X$3,INDIRECT("'"&amp;$A23&amp;"'!$A$3:$BG$3"),0)),VLOOKUP($F23,'Step 1'!$B$13:$D$28,3,0)),"Check Parameters")</f>
        <v>NE</v>
      </c>
      <c r="Y23" s="13" t="str">
        <f ca="1">IFERROR(IF(VLOOKUP($F23,'Step 1'!$B$13:$D$28,3,0)="Y",INDEX(INDIRECT("'"&amp;$A23&amp;"'!$A$3:$BG$100000"),MATCH($B23,INDIRECT("'"&amp;$A23&amp;"'!$A3:$A100000"),0),MATCH(Y$3,INDIRECT("'"&amp;$A23&amp;"'!$A$3:$BG$3"),0)),VLOOKUP($F23,'Step 1'!$B$13:$D$28,3,0)),"Check Parameters")</f>
        <v>NE</v>
      </c>
      <c r="Z23" s="13" t="str">
        <f ca="1">IFERROR(IF(VLOOKUP($F23,'Step 1'!$B$13:$D$28,3,0)="Y",INDEX(INDIRECT("'"&amp;$A23&amp;"'!$A$3:$BG$100000"),MATCH($B23,INDIRECT("'"&amp;$A23&amp;"'!$A3:$A100000"),0),MATCH(Z$3,INDIRECT("'"&amp;$A23&amp;"'!$A$3:$BG$3"),0)),VLOOKUP($F23,'Step 1'!$B$13:$D$28,3,0)),"Check Parameters")</f>
        <v>NE</v>
      </c>
      <c r="AA23" s="13" t="str">
        <f ca="1">IFERROR(IF(VLOOKUP($F23,'Step 1'!$B$13:$D$28,3,0)="Y",INDEX(INDIRECT("'"&amp;$A23&amp;"'!$A$3:$BG$100000"),MATCH($B23,INDIRECT("'"&amp;$A23&amp;"'!$A3:$A100000"),0),MATCH(AA$3,INDIRECT("'"&amp;$A23&amp;"'!$A$3:$BG$3"),0)),VLOOKUP($F23,'Step 1'!$B$13:$D$28,3,0)),"Check Parameters")</f>
        <v>NE</v>
      </c>
      <c r="AB23" s="13" t="str">
        <f ca="1">IFERROR(IF(VLOOKUP($F23,'Step 1'!$B$13:$D$28,3,0)="Y",INDEX(INDIRECT("'"&amp;$A23&amp;"'!$A$3:$BG$100000"),MATCH($B23,INDIRECT("'"&amp;$A23&amp;"'!$A3:$A100000"),0),MATCH(AB$3,INDIRECT("'"&amp;$A23&amp;"'!$A$3:$BG$3"),0)),VLOOKUP($F23,'Step 1'!$B$13:$D$28,3,0)),"Check Parameters")</f>
        <v>NE</v>
      </c>
      <c r="AC23" s="13" t="str">
        <f ca="1">IFERROR(IF(VLOOKUP($F23,'Step 1'!$B$13:$D$28,3,0)="Y",INDEX(INDIRECT("'"&amp;$A23&amp;"'!$A$3:$BG$100000"),MATCH($B23,INDIRECT("'"&amp;$A23&amp;"'!$A3:$A100000"),0),MATCH(AC$3,INDIRECT("'"&amp;$A23&amp;"'!$A$3:$BG$3"),0)),VLOOKUP($F23,'Step 1'!$B$13:$D$28,3,0)),"Check Parameters")</f>
        <v>NE</v>
      </c>
      <c r="AD23" s="13" t="str">
        <f ca="1">IFERROR(IF(VLOOKUP($F23,'Step 1'!$B$13:$D$28,3,0)="Y",INDEX(INDIRECT("'"&amp;$A23&amp;"'!$A$3:$BG$100000"),MATCH($B23,INDIRECT("'"&amp;$A23&amp;"'!$A3:$A100000"),0),MATCH(AD$3,INDIRECT("'"&amp;$A23&amp;"'!$A$3:$BG$3"),0)),VLOOKUP($F23,'Step 1'!$B$13:$D$28,3,0)),"Check Parameters")</f>
        <v>NE</v>
      </c>
      <c r="AE23" s="13" t="str">
        <f ca="1">IFERROR(IF(VLOOKUP($F23,'Step 1'!$B$13:$D$28,3,0)="Y",INDEX(INDIRECT("'"&amp;$A23&amp;"'!$A$3:$BG$100000"),MATCH($B23,INDIRECT("'"&amp;$A23&amp;"'!$A3:$A100000"),0),MATCH(AE$3,INDIRECT("'"&amp;$A23&amp;"'!$A$3:$BG$3"),0)),VLOOKUP($F23,'Step 1'!$B$13:$D$28,3,0)),"Check Parameters")</f>
        <v>NE</v>
      </c>
      <c r="AF23" s="13" t="str">
        <f ca="1">IFERROR(IF(VLOOKUP($F23,'Step 1'!$B$13:$D$28,3,0)="Y",INDEX(INDIRECT("'"&amp;$A23&amp;"'!$A$3:$BG$100000"),MATCH($B23,INDIRECT("'"&amp;$A23&amp;"'!$A3:$A100000"),0),MATCH(AF$3,INDIRECT("'"&amp;$A23&amp;"'!$A$3:$BG$3"),0)),VLOOKUP($F23,'Step 1'!$B$13:$D$28,3,0)),"Check Parameters")</f>
        <v>NE</v>
      </c>
      <c r="AG23" s="13" t="str">
        <f ca="1">IFERROR(IF(VLOOKUP($F23,'Step 1'!$B$13:$D$28,3,0)="Y",INDEX(INDIRECT("'"&amp;$A23&amp;"'!$A$3:$BG$100000"),MATCH($B23,INDIRECT("'"&amp;$A23&amp;"'!$A3:$A100000"),0),MATCH(AG$3,INDIRECT("'"&amp;$A23&amp;"'!$A$3:$BG$3"),0)),VLOOKUP($F23,'Step 1'!$B$13:$D$28,3,0)),"Check Parameters")</f>
        <v>NE</v>
      </c>
      <c r="AH23" s="13" t="str">
        <f ca="1">IFERROR(IF(VLOOKUP($F23,'Step 1'!$B$13:$D$28,3,0)="Y",INDEX(INDIRECT("'"&amp;$A23&amp;"'!$A$3:$BG$100000"),MATCH($B23,INDIRECT("'"&amp;$A23&amp;"'!$A3:$A100000"),0),MATCH(AH$3,INDIRECT("'"&amp;$A23&amp;"'!$A$3:$BG$3"),0)),VLOOKUP($F23,'Step 1'!$B$13:$D$28,3,0)),"Check Parameters")</f>
        <v>NE</v>
      </c>
      <c r="AI23" s="13" t="str">
        <f ca="1">IFERROR(IF(VLOOKUP($F23,'Step 1'!$B$13:$D$28,3,0)="Y",INDEX(INDIRECT("'"&amp;$A23&amp;"'!$A$3:$BG$100000"),MATCH($B23,INDIRECT("'"&amp;$A23&amp;"'!$A3:$A100000"),0),MATCH(AI$3,INDIRECT("'"&amp;$A23&amp;"'!$A$3:$BG$3"),0)),VLOOKUP($F23,'Step 1'!$B$13:$D$28,3,0)),"Check Parameters")</f>
        <v>NE</v>
      </c>
      <c r="AJ23" s="13" t="str">
        <f ca="1">IFERROR(IF(VLOOKUP($F23,'Step 1'!$B$13:$D$28,3,0)="Y",INDEX(INDIRECT("'"&amp;$A23&amp;"'!$A$3:$BG$100000"),MATCH($B23,INDIRECT("'"&amp;$A23&amp;"'!$A3:$A100000"),0),MATCH(AJ$3,INDIRECT("'"&amp;$A23&amp;"'!$A$3:$BG$3"),0)),VLOOKUP($F23,'Step 1'!$B$13:$D$28,3,0)),"Check Parameters")</f>
        <v>NE</v>
      </c>
      <c r="AK23" s="13" t="str">
        <f ca="1">IFERROR(IF(VLOOKUP($F23,'Step 1'!$B$13:$D$28,3,0)="Y",INDEX(INDIRECT("'"&amp;$A23&amp;"'!$A$3:$BG$100000"),MATCH($B23,INDIRECT("'"&amp;$A23&amp;"'!$A3:$A100000"),0),MATCH(AK$3,INDIRECT("'"&amp;$A23&amp;"'!$A$3:$BG$3"),0)),VLOOKUP($F23,'Step 1'!$B$13:$D$28,3,0)),"Check Parameters")</f>
        <v>NE</v>
      </c>
      <c r="AL23" s="13" t="str">
        <f ca="1">IFERROR(IF(VLOOKUP($F23,'Step 1'!$B$13:$D$28,3,0)="Y",INDEX(INDIRECT("'"&amp;$A23&amp;"'!$A$3:$BG$100000"),MATCH($B23,INDIRECT("'"&amp;$A23&amp;"'!$A3:$A100000"),0),MATCH(AL$3,INDIRECT("'"&amp;$A23&amp;"'!$A$3:$BG$3"),0)),VLOOKUP($F23,'Step 1'!$B$13:$D$28,3,0)),"Check Parameters")</f>
        <v>NE</v>
      </c>
      <c r="AM23" s="13" t="str">
        <f ca="1">IFERROR(IF(VLOOKUP($F23,'Step 1'!$B$13:$D$28,3,0)="Y",INDEX(INDIRECT("'"&amp;$A23&amp;"'!$A$3:$BG$100000"),MATCH($B23,INDIRECT("'"&amp;$A23&amp;"'!$A3:$A100000"),0),MATCH(AM$3,INDIRECT("'"&amp;$A23&amp;"'!$A$3:$BG$3"),0)),VLOOKUP($F23,'Step 1'!$B$13:$D$28,3,0)),"Check Parameters")</f>
        <v>NE</v>
      </c>
      <c r="AN23" s="13"/>
      <c r="AO23" s="191"/>
      <c r="AP23" s="191"/>
      <c r="AQ23" s="191"/>
      <c r="AR23" s="191"/>
    </row>
    <row r="24" spans="1:44" hidden="1" outlineLevel="1" x14ac:dyDescent="0.25">
      <c r="A24" s="183" t="s">
        <v>87</v>
      </c>
      <c r="B24" s="183" t="s">
        <v>355</v>
      </c>
      <c r="C24" s="175" t="s">
        <v>105</v>
      </c>
      <c r="D24" s="175"/>
      <c r="E24" s="175" t="s">
        <v>53</v>
      </c>
      <c r="F24" s="77" t="str">
        <f t="shared" si="28"/>
        <v>Turkeys</v>
      </c>
      <c r="G24" s="175" t="s">
        <v>358</v>
      </c>
      <c r="H24" s="176"/>
      <c r="I24" s="13" t="str">
        <f ca="1">IFERROR(IF(VLOOKUP($F24,'Step 1'!$B$13:$D$28,3,0)="Y",INDEX(INDIRECT("'"&amp;$A24&amp;"'!$A$3:$BG$100000"),MATCH($B24,INDIRECT("'"&amp;$A24&amp;"'!$A3:$A100000"),0),MATCH(I$3,INDIRECT("'"&amp;$A24&amp;"'!$A$3:$BG$3"),0)),VLOOKUP($F24,'Step 1'!$B$13:$D$28,3,0)),"Check Parameters")</f>
        <v>NE</v>
      </c>
      <c r="J24" s="13" t="str">
        <f ca="1">IFERROR(IF(VLOOKUP($F24,'Step 1'!$B$13:$D$28,3,0)="Y",INDEX(INDIRECT("'"&amp;$A24&amp;"'!$A$3:$BG$100000"),MATCH($B24,INDIRECT("'"&amp;$A24&amp;"'!$A3:$A100000"),0),MATCH(J$3,INDIRECT("'"&amp;$A24&amp;"'!$A$3:$BG$3"),0)),VLOOKUP($F24,'Step 1'!$B$13:$D$28,3,0)),"Check Parameters")</f>
        <v>NE</v>
      </c>
      <c r="K24" s="13" t="str">
        <f ca="1">IFERROR(IF(VLOOKUP($F24,'Step 1'!$B$13:$D$28,3,0)="Y",INDEX(INDIRECT("'"&amp;$A24&amp;"'!$A$3:$BG$100000"),MATCH($B24,INDIRECT("'"&amp;$A24&amp;"'!$A3:$A100000"),0),MATCH(K$3,INDIRECT("'"&amp;$A24&amp;"'!$A$3:$BG$3"),0)),VLOOKUP($F24,'Step 1'!$B$13:$D$28,3,0)),"Check Parameters")</f>
        <v>NE</v>
      </c>
      <c r="L24" s="13" t="str">
        <f ca="1">IFERROR(IF(VLOOKUP($F24,'Step 1'!$B$13:$D$28,3,0)="Y",INDEX(INDIRECT("'"&amp;$A24&amp;"'!$A$3:$BG$100000"),MATCH($B24,INDIRECT("'"&amp;$A24&amp;"'!$A3:$A100000"),0),MATCH(L$3,INDIRECT("'"&amp;$A24&amp;"'!$A$3:$BG$3"),0)),VLOOKUP($F24,'Step 1'!$B$13:$D$28,3,0)),"Check Parameters")</f>
        <v>NE</v>
      </c>
      <c r="M24" s="13" t="str">
        <f ca="1">IFERROR(IF(VLOOKUP($F24,'Step 1'!$B$13:$D$28,3,0)="Y",INDEX(INDIRECT("'"&amp;$A24&amp;"'!$A$3:$BG$100000"),MATCH($B24,INDIRECT("'"&amp;$A24&amp;"'!$A3:$A100000"),0),MATCH(M$3,INDIRECT("'"&amp;$A24&amp;"'!$A$3:$BG$3"),0)),VLOOKUP($F24,'Step 1'!$B$13:$D$28,3,0)),"Check Parameters")</f>
        <v>NE</v>
      </c>
      <c r="N24" s="13" t="str">
        <f ca="1">IFERROR(IF(VLOOKUP($F24,'Step 1'!$B$13:$D$28,3,0)="Y",INDEX(INDIRECT("'"&amp;$A24&amp;"'!$A$3:$BG$100000"),MATCH($B24,INDIRECT("'"&amp;$A24&amp;"'!$A3:$A100000"),0),MATCH(N$3,INDIRECT("'"&amp;$A24&amp;"'!$A$3:$BG$3"),0)),VLOOKUP($F24,'Step 1'!$B$13:$D$28,3,0)),"Check Parameters")</f>
        <v>NE</v>
      </c>
      <c r="O24" s="13" t="str">
        <f ca="1">IFERROR(IF(VLOOKUP($F24,'Step 1'!$B$13:$D$28,3,0)="Y",INDEX(INDIRECT("'"&amp;$A24&amp;"'!$A$3:$BG$100000"),MATCH($B24,INDIRECT("'"&amp;$A24&amp;"'!$A3:$A100000"),0),MATCH(O$3,INDIRECT("'"&amp;$A24&amp;"'!$A$3:$BG$3"),0)),VLOOKUP($F24,'Step 1'!$B$13:$D$28,3,0)),"Check Parameters")</f>
        <v>NE</v>
      </c>
      <c r="P24" s="13" t="str">
        <f ca="1">IFERROR(IF(VLOOKUP($F24,'Step 1'!$B$13:$D$28,3,0)="Y",INDEX(INDIRECT("'"&amp;$A24&amp;"'!$A$3:$BG$100000"),MATCH($B24,INDIRECT("'"&amp;$A24&amp;"'!$A3:$A100000"),0),MATCH(P$3,INDIRECT("'"&amp;$A24&amp;"'!$A$3:$BG$3"),0)),VLOOKUP($F24,'Step 1'!$B$13:$D$28,3,0)),"Check Parameters")</f>
        <v>NE</v>
      </c>
      <c r="Q24" s="13" t="str">
        <f ca="1">IFERROR(IF(VLOOKUP($F24,'Step 1'!$B$13:$D$28,3,0)="Y",INDEX(INDIRECT("'"&amp;$A24&amp;"'!$A$3:$BG$100000"),MATCH($B24,INDIRECT("'"&amp;$A24&amp;"'!$A3:$A100000"),0),MATCH(Q$3,INDIRECT("'"&amp;$A24&amp;"'!$A$3:$BG$3"),0)),VLOOKUP($F24,'Step 1'!$B$13:$D$28,3,0)),"Check Parameters")</f>
        <v>NE</v>
      </c>
      <c r="R24" s="13" t="str">
        <f ca="1">IFERROR(IF(VLOOKUP($F24,'Step 1'!$B$13:$D$28,3,0)="Y",INDEX(INDIRECT("'"&amp;$A24&amp;"'!$A$3:$BG$100000"),MATCH($B24,INDIRECT("'"&amp;$A24&amp;"'!$A3:$A100000"),0),MATCH(R$3,INDIRECT("'"&amp;$A24&amp;"'!$A$3:$BG$3"),0)),VLOOKUP($F24,'Step 1'!$B$13:$D$28,3,0)),"Check Parameters")</f>
        <v>NE</v>
      </c>
      <c r="S24" s="13" t="str">
        <f ca="1">IFERROR(IF(VLOOKUP($F24,'Step 1'!$B$13:$D$28,3,0)="Y",INDEX(INDIRECT("'"&amp;$A24&amp;"'!$A$3:$BG$100000"),MATCH($B24,INDIRECT("'"&amp;$A24&amp;"'!$A3:$A100000"),0),MATCH(S$3,INDIRECT("'"&amp;$A24&amp;"'!$A$3:$BG$3"),0)),VLOOKUP($F24,'Step 1'!$B$13:$D$28,3,0)),"Check Parameters")</f>
        <v>NE</v>
      </c>
      <c r="T24" s="13" t="str">
        <f ca="1">IFERROR(IF(VLOOKUP($F24,'Step 1'!$B$13:$D$28,3,0)="Y",INDEX(INDIRECT("'"&amp;$A24&amp;"'!$A$3:$BG$100000"),MATCH($B24,INDIRECT("'"&amp;$A24&amp;"'!$A3:$A100000"),0),MATCH(T$3,INDIRECT("'"&amp;$A24&amp;"'!$A$3:$BG$3"),0)),VLOOKUP($F24,'Step 1'!$B$13:$D$28,3,0)),"Check Parameters")</f>
        <v>NE</v>
      </c>
      <c r="U24" s="13" t="str">
        <f ca="1">IFERROR(IF(VLOOKUP($F24,'Step 1'!$B$13:$D$28,3,0)="Y",INDEX(INDIRECT("'"&amp;$A24&amp;"'!$A$3:$BG$100000"),MATCH($B24,INDIRECT("'"&amp;$A24&amp;"'!$A3:$A100000"),0),MATCH(U$3,INDIRECT("'"&amp;$A24&amp;"'!$A$3:$BG$3"),0)),VLOOKUP($F24,'Step 1'!$B$13:$D$28,3,0)),"Check Parameters")</f>
        <v>NE</v>
      </c>
      <c r="V24" s="13" t="str">
        <f ca="1">IFERROR(IF(VLOOKUP($F24,'Step 1'!$B$13:$D$28,3,0)="Y",INDEX(INDIRECT("'"&amp;$A24&amp;"'!$A$3:$BG$100000"),MATCH($B24,INDIRECT("'"&amp;$A24&amp;"'!$A3:$A100000"),0),MATCH(V$3,INDIRECT("'"&amp;$A24&amp;"'!$A$3:$BG$3"),0)),VLOOKUP($F24,'Step 1'!$B$13:$D$28,3,0)),"Check Parameters")</f>
        <v>NE</v>
      </c>
      <c r="W24" s="13" t="str">
        <f ca="1">IFERROR(IF(VLOOKUP($F24,'Step 1'!$B$13:$D$28,3,0)="Y",INDEX(INDIRECT("'"&amp;$A24&amp;"'!$A$3:$BG$100000"),MATCH($B24,INDIRECT("'"&amp;$A24&amp;"'!$A3:$A100000"),0),MATCH(W$3,INDIRECT("'"&amp;$A24&amp;"'!$A$3:$BG$3"),0)),VLOOKUP($F24,'Step 1'!$B$13:$D$28,3,0)),"Check Parameters")</f>
        <v>NE</v>
      </c>
      <c r="X24" s="13" t="str">
        <f ca="1">IFERROR(IF(VLOOKUP($F24,'Step 1'!$B$13:$D$28,3,0)="Y",INDEX(INDIRECT("'"&amp;$A24&amp;"'!$A$3:$BG$100000"),MATCH($B24,INDIRECT("'"&amp;$A24&amp;"'!$A3:$A100000"),0),MATCH(X$3,INDIRECT("'"&amp;$A24&amp;"'!$A$3:$BG$3"),0)),VLOOKUP($F24,'Step 1'!$B$13:$D$28,3,0)),"Check Parameters")</f>
        <v>NE</v>
      </c>
      <c r="Y24" s="13" t="str">
        <f ca="1">IFERROR(IF(VLOOKUP($F24,'Step 1'!$B$13:$D$28,3,0)="Y",INDEX(INDIRECT("'"&amp;$A24&amp;"'!$A$3:$BG$100000"),MATCH($B24,INDIRECT("'"&amp;$A24&amp;"'!$A3:$A100000"),0),MATCH(Y$3,INDIRECT("'"&amp;$A24&amp;"'!$A$3:$BG$3"),0)),VLOOKUP($F24,'Step 1'!$B$13:$D$28,3,0)),"Check Parameters")</f>
        <v>NE</v>
      </c>
      <c r="Z24" s="13" t="str">
        <f ca="1">IFERROR(IF(VLOOKUP($F24,'Step 1'!$B$13:$D$28,3,0)="Y",INDEX(INDIRECT("'"&amp;$A24&amp;"'!$A$3:$BG$100000"),MATCH($B24,INDIRECT("'"&amp;$A24&amp;"'!$A3:$A100000"),0),MATCH(Z$3,INDIRECT("'"&amp;$A24&amp;"'!$A$3:$BG$3"),0)),VLOOKUP($F24,'Step 1'!$B$13:$D$28,3,0)),"Check Parameters")</f>
        <v>NE</v>
      </c>
      <c r="AA24" s="13" t="str">
        <f ca="1">IFERROR(IF(VLOOKUP($F24,'Step 1'!$B$13:$D$28,3,0)="Y",INDEX(INDIRECT("'"&amp;$A24&amp;"'!$A$3:$BG$100000"),MATCH($B24,INDIRECT("'"&amp;$A24&amp;"'!$A3:$A100000"),0),MATCH(AA$3,INDIRECT("'"&amp;$A24&amp;"'!$A$3:$BG$3"),0)),VLOOKUP($F24,'Step 1'!$B$13:$D$28,3,0)),"Check Parameters")</f>
        <v>NE</v>
      </c>
      <c r="AB24" s="13" t="str">
        <f ca="1">IFERROR(IF(VLOOKUP($F24,'Step 1'!$B$13:$D$28,3,0)="Y",INDEX(INDIRECT("'"&amp;$A24&amp;"'!$A$3:$BG$100000"),MATCH($B24,INDIRECT("'"&amp;$A24&amp;"'!$A3:$A100000"),0),MATCH(AB$3,INDIRECT("'"&amp;$A24&amp;"'!$A$3:$BG$3"),0)),VLOOKUP($F24,'Step 1'!$B$13:$D$28,3,0)),"Check Parameters")</f>
        <v>NE</v>
      </c>
      <c r="AC24" s="13" t="str">
        <f ca="1">IFERROR(IF(VLOOKUP($F24,'Step 1'!$B$13:$D$28,3,0)="Y",INDEX(INDIRECT("'"&amp;$A24&amp;"'!$A$3:$BG$100000"),MATCH($B24,INDIRECT("'"&amp;$A24&amp;"'!$A3:$A100000"),0),MATCH(AC$3,INDIRECT("'"&amp;$A24&amp;"'!$A$3:$BG$3"),0)),VLOOKUP($F24,'Step 1'!$B$13:$D$28,3,0)),"Check Parameters")</f>
        <v>NE</v>
      </c>
      <c r="AD24" s="13" t="str">
        <f ca="1">IFERROR(IF(VLOOKUP($F24,'Step 1'!$B$13:$D$28,3,0)="Y",INDEX(INDIRECT("'"&amp;$A24&amp;"'!$A$3:$BG$100000"),MATCH($B24,INDIRECT("'"&amp;$A24&amp;"'!$A3:$A100000"),0),MATCH(AD$3,INDIRECT("'"&amp;$A24&amp;"'!$A$3:$BG$3"),0)),VLOOKUP($F24,'Step 1'!$B$13:$D$28,3,0)),"Check Parameters")</f>
        <v>NE</v>
      </c>
      <c r="AE24" s="13" t="str">
        <f ca="1">IFERROR(IF(VLOOKUP($F24,'Step 1'!$B$13:$D$28,3,0)="Y",INDEX(INDIRECT("'"&amp;$A24&amp;"'!$A$3:$BG$100000"),MATCH($B24,INDIRECT("'"&amp;$A24&amp;"'!$A3:$A100000"),0),MATCH(AE$3,INDIRECT("'"&amp;$A24&amp;"'!$A$3:$BG$3"),0)),VLOOKUP($F24,'Step 1'!$B$13:$D$28,3,0)),"Check Parameters")</f>
        <v>NE</v>
      </c>
      <c r="AF24" s="13" t="str">
        <f ca="1">IFERROR(IF(VLOOKUP($F24,'Step 1'!$B$13:$D$28,3,0)="Y",INDEX(INDIRECT("'"&amp;$A24&amp;"'!$A$3:$BG$100000"),MATCH($B24,INDIRECT("'"&amp;$A24&amp;"'!$A3:$A100000"),0),MATCH(AF$3,INDIRECT("'"&amp;$A24&amp;"'!$A$3:$BG$3"),0)),VLOOKUP($F24,'Step 1'!$B$13:$D$28,3,0)),"Check Parameters")</f>
        <v>NE</v>
      </c>
      <c r="AG24" s="13" t="str">
        <f ca="1">IFERROR(IF(VLOOKUP($F24,'Step 1'!$B$13:$D$28,3,0)="Y",INDEX(INDIRECT("'"&amp;$A24&amp;"'!$A$3:$BG$100000"),MATCH($B24,INDIRECT("'"&amp;$A24&amp;"'!$A3:$A100000"),0),MATCH(AG$3,INDIRECT("'"&amp;$A24&amp;"'!$A$3:$BG$3"),0)),VLOOKUP($F24,'Step 1'!$B$13:$D$28,3,0)),"Check Parameters")</f>
        <v>NE</v>
      </c>
      <c r="AH24" s="13" t="str">
        <f ca="1">IFERROR(IF(VLOOKUP($F24,'Step 1'!$B$13:$D$28,3,0)="Y",INDEX(INDIRECT("'"&amp;$A24&amp;"'!$A$3:$BG$100000"),MATCH($B24,INDIRECT("'"&amp;$A24&amp;"'!$A3:$A100000"),0),MATCH(AH$3,INDIRECT("'"&amp;$A24&amp;"'!$A$3:$BG$3"),0)),VLOOKUP($F24,'Step 1'!$B$13:$D$28,3,0)),"Check Parameters")</f>
        <v>NE</v>
      </c>
      <c r="AI24" s="13" t="str">
        <f ca="1">IFERROR(IF(VLOOKUP($F24,'Step 1'!$B$13:$D$28,3,0)="Y",INDEX(INDIRECT("'"&amp;$A24&amp;"'!$A$3:$BG$100000"),MATCH($B24,INDIRECT("'"&amp;$A24&amp;"'!$A3:$A100000"),0),MATCH(AI$3,INDIRECT("'"&amp;$A24&amp;"'!$A$3:$BG$3"),0)),VLOOKUP($F24,'Step 1'!$B$13:$D$28,3,0)),"Check Parameters")</f>
        <v>NE</v>
      </c>
      <c r="AJ24" s="13" t="str">
        <f ca="1">IFERROR(IF(VLOOKUP($F24,'Step 1'!$B$13:$D$28,3,0)="Y",INDEX(INDIRECT("'"&amp;$A24&amp;"'!$A$3:$BG$100000"),MATCH($B24,INDIRECT("'"&amp;$A24&amp;"'!$A3:$A100000"),0),MATCH(AJ$3,INDIRECT("'"&amp;$A24&amp;"'!$A$3:$BG$3"),0)),VLOOKUP($F24,'Step 1'!$B$13:$D$28,3,0)),"Check Parameters")</f>
        <v>NE</v>
      </c>
      <c r="AK24" s="13" t="str">
        <f ca="1">IFERROR(IF(VLOOKUP($F24,'Step 1'!$B$13:$D$28,3,0)="Y",INDEX(INDIRECT("'"&amp;$A24&amp;"'!$A$3:$BG$100000"),MATCH($B24,INDIRECT("'"&amp;$A24&amp;"'!$A3:$A100000"),0),MATCH(AK$3,INDIRECT("'"&amp;$A24&amp;"'!$A$3:$BG$3"),0)),VLOOKUP($F24,'Step 1'!$B$13:$D$28,3,0)),"Check Parameters")</f>
        <v>NE</v>
      </c>
      <c r="AL24" s="13" t="str">
        <f ca="1">IFERROR(IF(VLOOKUP($F24,'Step 1'!$B$13:$D$28,3,0)="Y",INDEX(INDIRECT("'"&amp;$A24&amp;"'!$A$3:$BG$100000"),MATCH($B24,INDIRECT("'"&amp;$A24&amp;"'!$A3:$A100000"),0),MATCH(AL$3,INDIRECT("'"&amp;$A24&amp;"'!$A$3:$BG$3"),0)),VLOOKUP($F24,'Step 1'!$B$13:$D$28,3,0)),"Check Parameters")</f>
        <v>NE</v>
      </c>
      <c r="AM24" s="13" t="str">
        <f ca="1">IFERROR(IF(VLOOKUP($F24,'Step 1'!$B$13:$D$28,3,0)="Y",INDEX(INDIRECT("'"&amp;$A24&amp;"'!$A$3:$BG$100000"),MATCH($B24,INDIRECT("'"&amp;$A24&amp;"'!$A3:$A100000"),0),MATCH(AM$3,INDIRECT("'"&amp;$A24&amp;"'!$A$3:$BG$3"),0)),VLOOKUP($F24,'Step 1'!$B$13:$D$28,3,0)),"Check Parameters")</f>
        <v>NE</v>
      </c>
      <c r="AN24" s="13"/>
      <c r="AO24" s="191"/>
      <c r="AP24" s="191"/>
      <c r="AQ24" s="191"/>
      <c r="AR24" s="191"/>
    </row>
    <row r="25" spans="1:44" hidden="1" outlineLevel="1" x14ac:dyDescent="0.25">
      <c r="A25" s="183" t="s">
        <v>90</v>
      </c>
      <c r="B25" s="183" t="s">
        <v>355</v>
      </c>
      <c r="C25" s="175" t="s">
        <v>106</v>
      </c>
      <c r="D25" s="175"/>
      <c r="E25" s="175" t="s">
        <v>53</v>
      </c>
      <c r="F25" s="77" t="str">
        <f t="shared" si="28"/>
        <v>Other poultry (ducks)</v>
      </c>
      <c r="G25" s="175" t="s">
        <v>358</v>
      </c>
      <c r="H25" s="176"/>
      <c r="I25" s="13" t="str">
        <f ca="1">IFERROR(IF(VLOOKUP($F25,'Step 1'!$B$13:$D$28,3,0)="Y",INDEX(INDIRECT("'"&amp;$A25&amp;"'!$A$3:$BG$100000"),MATCH($B25,INDIRECT("'"&amp;$A25&amp;"'!$A3:$A100000"),0),MATCH(I$3,INDIRECT("'"&amp;$A25&amp;"'!$A$3:$BG$3"),0)),VLOOKUP($F25,'Step 1'!$B$13:$D$28,3,0)),"Check Parameters")</f>
        <v>NE</v>
      </c>
      <c r="J25" s="13" t="str">
        <f ca="1">IFERROR(IF(VLOOKUP($F25,'Step 1'!$B$13:$D$28,3,0)="Y",INDEX(INDIRECT("'"&amp;$A25&amp;"'!$A$3:$BG$100000"),MATCH($B25,INDIRECT("'"&amp;$A25&amp;"'!$A3:$A100000"),0),MATCH(J$3,INDIRECT("'"&amp;$A25&amp;"'!$A$3:$BG$3"),0)),VLOOKUP($F25,'Step 1'!$B$13:$D$28,3,0)),"Check Parameters")</f>
        <v>NE</v>
      </c>
      <c r="K25" s="13" t="str">
        <f ca="1">IFERROR(IF(VLOOKUP($F25,'Step 1'!$B$13:$D$28,3,0)="Y",INDEX(INDIRECT("'"&amp;$A25&amp;"'!$A$3:$BG$100000"),MATCH($B25,INDIRECT("'"&amp;$A25&amp;"'!$A3:$A100000"),0),MATCH(K$3,INDIRECT("'"&amp;$A25&amp;"'!$A$3:$BG$3"),0)),VLOOKUP($F25,'Step 1'!$B$13:$D$28,3,0)),"Check Parameters")</f>
        <v>NE</v>
      </c>
      <c r="L25" s="13" t="str">
        <f ca="1">IFERROR(IF(VLOOKUP($F25,'Step 1'!$B$13:$D$28,3,0)="Y",INDEX(INDIRECT("'"&amp;$A25&amp;"'!$A$3:$BG$100000"),MATCH($B25,INDIRECT("'"&amp;$A25&amp;"'!$A3:$A100000"),0),MATCH(L$3,INDIRECT("'"&amp;$A25&amp;"'!$A$3:$BG$3"),0)),VLOOKUP($F25,'Step 1'!$B$13:$D$28,3,0)),"Check Parameters")</f>
        <v>NE</v>
      </c>
      <c r="M25" s="13" t="str">
        <f ca="1">IFERROR(IF(VLOOKUP($F25,'Step 1'!$B$13:$D$28,3,0)="Y",INDEX(INDIRECT("'"&amp;$A25&amp;"'!$A$3:$BG$100000"),MATCH($B25,INDIRECT("'"&amp;$A25&amp;"'!$A3:$A100000"),0),MATCH(M$3,INDIRECT("'"&amp;$A25&amp;"'!$A$3:$BG$3"),0)),VLOOKUP($F25,'Step 1'!$B$13:$D$28,3,0)),"Check Parameters")</f>
        <v>NE</v>
      </c>
      <c r="N25" s="13" t="str">
        <f ca="1">IFERROR(IF(VLOOKUP($F25,'Step 1'!$B$13:$D$28,3,0)="Y",INDEX(INDIRECT("'"&amp;$A25&amp;"'!$A$3:$BG$100000"),MATCH($B25,INDIRECT("'"&amp;$A25&amp;"'!$A3:$A100000"),0),MATCH(N$3,INDIRECT("'"&amp;$A25&amp;"'!$A$3:$BG$3"),0)),VLOOKUP($F25,'Step 1'!$B$13:$D$28,3,0)),"Check Parameters")</f>
        <v>NE</v>
      </c>
      <c r="O25" s="13" t="str">
        <f ca="1">IFERROR(IF(VLOOKUP($F25,'Step 1'!$B$13:$D$28,3,0)="Y",INDEX(INDIRECT("'"&amp;$A25&amp;"'!$A$3:$BG$100000"),MATCH($B25,INDIRECT("'"&amp;$A25&amp;"'!$A3:$A100000"),0),MATCH(O$3,INDIRECT("'"&amp;$A25&amp;"'!$A$3:$BG$3"),0)),VLOOKUP($F25,'Step 1'!$B$13:$D$28,3,0)),"Check Parameters")</f>
        <v>NE</v>
      </c>
      <c r="P25" s="13" t="str">
        <f ca="1">IFERROR(IF(VLOOKUP($F25,'Step 1'!$B$13:$D$28,3,0)="Y",INDEX(INDIRECT("'"&amp;$A25&amp;"'!$A$3:$BG$100000"),MATCH($B25,INDIRECT("'"&amp;$A25&amp;"'!$A3:$A100000"),0),MATCH(P$3,INDIRECT("'"&amp;$A25&amp;"'!$A$3:$BG$3"),0)),VLOOKUP($F25,'Step 1'!$B$13:$D$28,3,0)),"Check Parameters")</f>
        <v>NE</v>
      </c>
      <c r="Q25" s="13" t="str">
        <f ca="1">IFERROR(IF(VLOOKUP($F25,'Step 1'!$B$13:$D$28,3,0)="Y",INDEX(INDIRECT("'"&amp;$A25&amp;"'!$A$3:$BG$100000"),MATCH($B25,INDIRECT("'"&amp;$A25&amp;"'!$A3:$A100000"),0),MATCH(Q$3,INDIRECT("'"&amp;$A25&amp;"'!$A$3:$BG$3"),0)),VLOOKUP($F25,'Step 1'!$B$13:$D$28,3,0)),"Check Parameters")</f>
        <v>NE</v>
      </c>
      <c r="R25" s="13" t="str">
        <f ca="1">IFERROR(IF(VLOOKUP($F25,'Step 1'!$B$13:$D$28,3,0)="Y",INDEX(INDIRECT("'"&amp;$A25&amp;"'!$A$3:$BG$100000"),MATCH($B25,INDIRECT("'"&amp;$A25&amp;"'!$A3:$A100000"),0),MATCH(R$3,INDIRECT("'"&amp;$A25&amp;"'!$A$3:$BG$3"),0)),VLOOKUP($F25,'Step 1'!$B$13:$D$28,3,0)),"Check Parameters")</f>
        <v>NE</v>
      </c>
      <c r="S25" s="13" t="str">
        <f ca="1">IFERROR(IF(VLOOKUP($F25,'Step 1'!$B$13:$D$28,3,0)="Y",INDEX(INDIRECT("'"&amp;$A25&amp;"'!$A$3:$BG$100000"),MATCH($B25,INDIRECT("'"&amp;$A25&amp;"'!$A3:$A100000"),0),MATCH(S$3,INDIRECT("'"&amp;$A25&amp;"'!$A$3:$BG$3"),0)),VLOOKUP($F25,'Step 1'!$B$13:$D$28,3,0)),"Check Parameters")</f>
        <v>NE</v>
      </c>
      <c r="T25" s="13" t="str">
        <f ca="1">IFERROR(IF(VLOOKUP($F25,'Step 1'!$B$13:$D$28,3,0)="Y",INDEX(INDIRECT("'"&amp;$A25&amp;"'!$A$3:$BG$100000"),MATCH($B25,INDIRECT("'"&amp;$A25&amp;"'!$A3:$A100000"),0),MATCH(T$3,INDIRECT("'"&amp;$A25&amp;"'!$A$3:$BG$3"),0)),VLOOKUP($F25,'Step 1'!$B$13:$D$28,3,0)),"Check Parameters")</f>
        <v>NE</v>
      </c>
      <c r="U25" s="13" t="str">
        <f ca="1">IFERROR(IF(VLOOKUP($F25,'Step 1'!$B$13:$D$28,3,0)="Y",INDEX(INDIRECT("'"&amp;$A25&amp;"'!$A$3:$BG$100000"),MATCH($B25,INDIRECT("'"&amp;$A25&amp;"'!$A3:$A100000"),0),MATCH(U$3,INDIRECT("'"&amp;$A25&amp;"'!$A$3:$BG$3"),0)),VLOOKUP($F25,'Step 1'!$B$13:$D$28,3,0)),"Check Parameters")</f>
        <v>NE</v>
      </c>
      <c r="V25" s="13" t="str">
        <f ca="1">IFERROR(IF(VLOOKUP($F25,'Step 1'!$B$13:$D$28,3,0)="Y",INDEX(INDIRECT("'"&amp;$A25&amp;"'!$A$3:$BG$100000"),MATCH($B25,INDIRECT("'"&amp;$A25&amp;"'!$A3:$A100000"),0),MATCH(V$3,INDIRECT("'"&amp;$A25&amp;"'!$A$3:$BG$3"),0)),VLOOKUP($F25,'Step 1'!$B$13:$D$28,3,0)),"Check Parameters")</f>
        <v>NE</v>
      </c>
      <c r="W25" s="13" t="str">
        <f ca="1">IFERROR(IF(VLOOKUP($F25,'Step 1'!$B$13:$D$28,3,0)="Y",INDEX(INDIRECT("'"&amp;$A25&amp;"'!$A$3:$BG$100000"),MATCH($B25,INDIRECT("'"&amp;$A25&amp;"'!$A3:$A100000"),0),MATCH(W$3,INDIRECT("'"&amp;$A25&amp;"'!$A$3:$BG$3"),0)),VLOOKUP($F25,'Step 1'!$B$13:$D$28,3,0)),"Check Parameters")</f>
        <v>NE</v>
      </c>
      <c r="X25" s="13" t="str">
        <f ca="1">IFERROR(IF(VLOOKUP($F25,'Step 1'!$B$13:$D$28,3,0)="Y",INDEX(INDIRECT("'"&amp;$A25&amp;"'!$A$3:$BG$100000"),MATCH($B25,INDIRECT("'"&amp;$A25&amp;"'!$A3:$A100000"),0),MATCH(X$3,INDIRECT("'"&amp;$A25&amp;"'!$A$3:$BG$3"),0)),VLOOKUP($F25,'Step 1'!$B$13:$D$28,3,0)),"Check Parameters")</f>
        <v>NE</v>
      </c>
      <c r="Y25" s="13" t="str">
        <f ca="1">IFERROR(IF(VLOOKUP($F25,'Step 1'!$B$13:$D$28,3,0)="Y",INDEX(INDIRECT("'"&amp;$A25&amp;"'!$A$3:$BG$100000"),MATCH($B25,INDIRECT("'"&amp;$A25&amp;"'!$A3:$A100000"),0),MATCH(Y$3,INDIRECT("'"&amp;$A25&amp;"'!$A$3:$BG$3"),0)),VLOOKUP($F25,'Step 1'!$B$13:$D$28,3,0)),"Check Parameters")</f>
        <v>NE</v>
      </c>
      <c r="Z25" s="13" t="str">
        <f ca="1">IFERROR(IF(VLOOKUP($F25,'Step 1'!$B$13:$D$28,3,0)="Y",INDEX(INDIRECT("'"&amp;$A25&amp;"'!$A$3:$BG$100000"),MATCH($B25,INDIRECT("'"&amp;$A25&amp;"'!$A3:$A100000"),0),MATCH(Z$3,INDIRECT("'"&amp;$A25&amp;"'!$A$3:$BG$3"),0)),VLOOKUP($F25,'Step 1'!$B$13:$D$28,3,0)),"Check Parameters")</f>
        <v>NE</v>
      </c>
      <c r="AA25" s="13" t="str">
        <f ca="1">IFERROR(IF(VLOOKUP($F25,'Step 1'!$B$13:$D$28,3,0)="Y",INDEX(INDIRECT("'"&amp;$A25&amp;"'!$A$3:$BG$100000"),MATCH($B25,INDIRECT("'"&amp;$A25&amp;"'!$A3:$A100000"),0),MATCH(AA$3,INDIRECT("'"&amp;$A25&amp;"'!$A$3:$BG$3"),0)),VLOOKUP($F25,'Step 1'!$B$13:$D$28,3,0)),"Check Parameters")</f>
        <v>NE</v>
      </c>
      <c r="AB25" s="13" t="str">
        <f ca="1">IFERROR(IF(VLOOKUP($F25,'Step 1'!$B$13:$D$28,3,0)="Y",INDEX(INDIRECT("'"&amp;$A25&amp;"'!$A$3:$BG$100000"),MATCH($B25,INDIRECT("'"&amp;$A25&amp;"'!$A3:$A100000"),0),MATCH(AB$3,INDIRECT("'"&amp;$A25&amp;"'!$A$3:$BG$3"),0)),VLOOKUP($F25,'Step 1'!$B$13:$D$28,3,0)),"Check Parameters")</f>
        <v>NE</v>
      </c>
      <c r="AC25" s="13" t="str">
        <f ca="1">IFERROR(IF(VLOOKUP($F25,'Step 1'!$B$13:$D$28,3,0)="Y",INDEX(INDIRECT("'"&amp;$A25&amp;"'!$A$3:$BG$100000"),MATCH($B25,INDIRECT("'"&amp;$A25&amp;"'!$A3:$A100000"),0),MATCH(AC$3,INDIRECT("'"&amp;$A25&amp;"'!$A$3:$BG$3"),0)),VLOOKUP($F25,'Step 1'!$B$13:$D$28,3,0)),"Check Parameters")</f>
        <v>NE</v>
      </c>
      <c r="AD25" s="13" t="str">
        <f ca="1">IFERROR(IF(VLOOKUP($F25,'Step 1'!$B$13:$D$28,3,0)="Y",INDEX(INDIRECT("'"&amp;$A25&amp;"'!$A$3:$BG$100000"),MATCH($B25,INDIRECT("'"&amp;$A25&amp;"'!$A3:$A100000"),0),MATCH(AD$3,INDIRECT("'"&amp;$A25&amp;"'!$A$3:$BG$3"),0)),VLOOKUP($F25,'Step 1'!$B$13:$D$28,3,0)),"Check Parameters")</f>
        <v>NE</v>
      </c>
      <c r="AE25" s="13" t="str">
        <f ca="1">IFERROR(IF(VLOOKUP($F25,'Step 1'!$B$13:$D$28,3,0)="Y",INDEX(INDIRECT("'"&amp;$A25&amp;"'!$A$3:$BG$100000"),MATCH($B25,INDIRECT("'"&amp;$A25&amp;"'!$A3:$A100000"),0),MATCH(AE$3,INDIRECT("'"&amp;$A25&amp;"'!$A$3:$BG$3"),0)),VLOOKUP($F25,'Step 1'!$B$13:$D$28,3,0)),"Check Parameters")</f>
        <v>NE</v>
      </c>
      <c r="AF25" s="13" t="str">
        <f ca="1">IFERROR(IF(VLOOKUP($F25,'Step 1'!$B$13:$D$28,3,0)="Y",INDEX(INDIRECT("'"&amp;$A25&amp;"'!$A$3:$BG$100000"),MATCH($B25,INDIRECT("'"&amp;$A25&amp;"'!$A3:$A100000"),0),MATCH(AF$3,INDIRECT("'"&amp;$A25&amp;"'!$A$3:$BG$3"),0)),VLOOKUP($F25,'Step 1'!$B$13:$D$28,3,0)),"Check Parameters")</f>
        <v>NE</v>
      </c>
      <c r="AG25" s="13" t="str">
        <f ca="1">IFERROR(IF(VLOOKUP($F25,'Step 1'!$B$13:$D$28,3,0)="Y",INDEX(INDIRECT("'"&amp;$A25&amp;"'!$A$3:$BG$100000"),MATCH($B25,INDIRECT("'"&amp;$A25&amp;"'!$A3:$A100000"),0),MATCH(AG$3,INDIRECT("'"&amp;$A25&amp;"'!$A$3:$BG$3"),0)),VLOOKUP($F25,'Step 1'!$B$13:$D$28,3,0)),"Check Parameters")</f>
        <v>NE</v>
      </c>
      <c r="AH25" s="13" t="str">
        <f ca="1">IFERROR(IF(VLOOKUP($F25,'Step 1'!$B$13:$D$28,3,0)="Y",INDEX(INDIRECT("'"&amp;$A25&amp;"'!$A$3:$BG$100000"),MATCH($B25,INDIRECT("'"&amp;$A25&amp;"'!$A3:$A100000"),0),MATCH(AH$3,INDIRECT("'"&amp;$A25&amp;"'!$A$3:$BG$3"),0)),VLOOKUP($F25,'Step 1'!$B$13:$D$28,3,0)),"Check Parameters")</f>
        <v>NE</v>
      </c>
      <c r="AI25" s="13" t="str">
        <f ca="1">IFERROR(IF(VLOOKUP($F25,'Step 1'!$B$13:$D$28,3,0)="Y",INDEX(INDIRECT("'"&amp;$A25&amp;"'!$A$3:$BG$100000"),MATCH($B25,INDIRECT("'"&amp;$A25&amp;"'!$A3:$A100000"),0),MATCH(AI$3,INDIRECT("'"&amp;$A25&amp;"'!$A$3:$BG$3"),0)),VLOOKUP($F25,'Step 1'!$B$13:$D$28,3,0)),"Check Parameters")</f>
        <v>NE</v>
      </c>
      <c r="AJ25" s="13" t="str">
        <f ca="1">IFERROR(IF(VLOOKUP($F25,'Step 1'!$B$13:$D$28,3,0)="Y",INDEX(INDIRECT("'"&amp;$A25&amp;"'!$A$3:$BG$100000"),MATCH($B25,INDIRECT("'"&amp;$A25&amp;"'!$A3:$A100000"),0),MATCH(AJ$3,INDIRECT("'"&amp;$A25&amp;"'!$A$3:$BG$3"),0)),VLOOKUP($F25,'Step 1'!$B$13:$D$28,3,0)),"Check Parameters")</f>
        <v>NE</v>
      </c>
      <c r="AK25" s="13" t="str">
        <f ca="1">IFERROR(IF(VLOOKUP($F25,'Step 1'!$B$13:$D$28,3,0)="Y",INDEX(INDIRECT("'"&amp;$A25&amp;"'!$A$3:$BG$100000"),MATCH($B25,INDIRECT("'"&amp;$A25&amp;"'!$A3:$A100000"),0),MATCH(AK$3,INDIRECT("'"&amp;$A25&amp;"'!$A$3:$BG$3"),0)),VLOOKUP($F25,'Step 1'!$B$13:$D$28,3,0)),"Check Parameters")</f>
        <v>NE</v>
      </c>
      <c r="AL25" s="13" t="str">
        <f ca="1">IFERROR(IF(VLOOKUP($F25,'Step 1'!$B$13:$D$28,3,0)="Y",INDEX(INDIRECT("'"&amp;$A25&amp;"'!$A$3:$BG$100000"),MATCH($B25,INDIRECT("'"&amp;$A25&amp;"'!$A3:$A100000"),0),MATCH(AL$3,INDIRECT("'"&amp;$A25&amp;"'!$A$3:$BG$3"),0)),VLOOKUP($F25,'Step 1'!$B$13:$D$28,3,0)),"Check Parameters")</f>
        <v>NE</v>
      </c>
      <c r="AM25" s="13" t="str">
        <f ca="1">IFERROR(IF(VLOOKUP($F25,'Step 1'!$B$13:$D$28,3,0)="Y",INDEX(INDIRECT("'"&amp;$A25&amp;"'!$A$3:$BG$100000"),MATCH($B25,INDIRECT("'"&amp;$A25&amp;"'!$A3:$A100000"),0),MATCH(AM$3,INDIRECT("'"&amp;$A25&amp;"'!$A$3:$BG$3"),0)),VLOOKUP($F25,'Step 1'!$B$13:$D$28,3,0)),"Check Parameters")</f>
        <v>NE</v>
      </c>
      <c r="AN25" s="13"/>
      <c r="AO25" s="191"/>
      <c r="AP25" s="191"/>
      <c r="AQ25" s="191"/>
      <c r="AR25" s="191"/>
    </row>
    <row r="26" spans="1:44" hidden="1" outlineLevel="1" x14ac:dyDescent="0.25">
      <c r="A26" s="183" t="s">
        <v>88</v>
      </c>
      <c r="B26" s="183" t="s">
        <v>355</v>
      </c>
      <c r="C26" s="175" t="s">
        <v>106</v>
      </c>
      <c r="D26" s="175"/>
      <c r="E26" s="175" t="s">
        <v>53</v>
      </c>
      <c r="F26" s="77" t="str">
        <f t="shared" si="28"/>
        <v>Other poultry (geese)</v>
      </c>
      <c r="G26" s="175" t="s">
        <v>358</v>
      </c>
      <c r="H26" s="176"/>
      <c r="I26" s="13" t="str">
        <f ca="1">IFERROR(IF(VLOOKUP($F26,'Step 1'!$B$13:$D$28,3,0)="Y",INDEX(INDIRECT("'"&amp;$A26&amp;"'!$A$3:$BG$100000"),MATCH($B26,INDIRECT("'"&amp;$A26&amp;"'!$A3:$A100000"),0),MATCH(I$3,INDIRECT("'"&amp;$A26&amp;"'!$A$3:$BG$3"),0)),VLOOKUP($F26,'Step 1'!$B$13:$D$28,3,0)),"Check Parameters")</f>
        <v>NE</v>
      </c>
      <c r="J26" s="13" t="str">
        <f ca="1">IFERROR(IF(VLOOKUP($F26,'Step 1'!$B$13:$D$28,3,0)="Y",INDEX(INDIRECT("'"&amp;$A26&amp;"'!$A$3:$BG$100000"),MATCH($B26,INDIRECT("'"&amp;$A26&amp;"'!$A3:$A100000"),0),MATCH(J$3,INDIRECT("'"&amp;$A26&amp;"'!$A$3:$BG$3"),0)),VLOOKUP($F26,'Step 1'!$B$13:$D$28,3,0)),"Check Parameters")</f>
        <v>NE</v>
      </c>
      <c r="K26" s="13" t="str">
        <f ca="1">IFERROR(IF(VLOOKUP($F26,'Step 1'!$B$13:$D$28,3,0)="Y",INDEX(INDIRECT("'"&amp;$A26&amp;"'!$A$3:$BG$100000"),MATCH($B26,INDIRECT("'"&amp;$A26&amp;"'!$A3:$A100000"),0),MATCH(K$3,INDIRECT("'"&amp;$A26&amp;"'!$A$3:$BG$3"),0)),VLOOKUP($F26,'Step 1'!$B$13:$D$28,3,0)),"Check Parameters")</f>
        <v>NE</v>
      </c>
      <c r="L26" s="13" t="str">
        <f ca="1">IFERROR(IF(VLOOKUP($F26,'Step 1'!$B$13:$D$28,3,0)="Y",INDEX(INDIRECT("'"&amp;$A26&amp;"'!$A$3:$BG$100000"),MATCH($B26,INDIRECT("'"&amp;$A26&amp;"'!$A3:$A100000"),0),MATCH(L$3,INDIRECT("'"&amp;$A26&amp;"'!$A$3:$BG$3"),0)),VLOOKUP($F26,'Step 1'!$B$13:$D$28,3,0)),"Check Parameters")</f>
        <v>NE</v>
      </c>
      <c r="M26" s="13" t="str">
        <f ca="1">IFERROR(IF(VLOOKUP($F26,'Step 1'!$B$13:$D$28,3,0)="Y",INDEX(INDIRECT("'"&amp;$A26&amp;"'!$A$3:$BG$100000"),MATCH($B26,INDIRECT("'"&amp;$A26&amp;"'!$A3:$A100000"),0),MATCH(M$3,INDIRECT("'"&amp;$A26&amp;"'!$A$3:$BG$3"),0)),VLOOKUP($F26,'Step 1'!$B$13:$D$28,3,0)),"Check Parameters")</f>
        <v>NE</v>
      </c>
      <c r="N26" s="13" t="str">
        <f ca="1">IFERROR(IF(VLOOKUP($F26,'Step 1'!$B$13:$D$28,3,0)="Y",INDEX(INDIRECT("'"&amp;$A26&amp;"'!$A$3:$BG$100000"),MATCH($B26,INDIRECT("'"&amp;$A26&amp;"'!$A3:$A100000"),0),MATCH(N$3,INDIRECT("'"&amp;$A26&amp;"'!$A$3:$BG$3"),0)),VLOOKUP($F26,'Step 1'!$B$13:$D$28,3,0)),"Check Parameters")</f>
        <v>NE</v>
      </c>
      <c r="O26" s="13" t="str">
        <f ca="1">IFERROR(IF(VLOOKUP($F26,'Step 1'!$B$13:$D$28,3,0)="Y",INDEX(INDIRECT("'"&amp;$A26&amp;"'!$A$3:$BG$100000"),MATCH($B26,INDIRECT("'"&amp;$A26&amp;"'!$A3:$A100000"),0),MATCH(O$3,INDIRECT("'"&amp;$A26&amp;"'!$A$3:$BG$3"),0)),VLOOKUP($F26,'Step 1'!$B$13:$D$28,3,0)),"Check Parameters")</f>
        <v>NE</v>
      </c>
      <c r="P26" s="13" t="str">
        <f ca="1">IFERROR(IF(VLOOKUP($F26,'Step 1'!$B$13:$D$28,3,0)="Y",INDEX(INDIRECT("'"&amp;$A26&amp;"'!$A$3:$BG$100000"),MATCH($B26,INDIRECT("'"&amp;$A26&amp;"'!$A3:$A100000"),0),MATCH(P$3,INDIRECT("'"&amp;$A26&amp;"'!$A$3:$BG$3"),0)),VLOOKUP($F26,'Step 1'!$B$13:$D$28,3,0)),"Check Parameters")</f>
        <v>NE</v>
      </c>
      <c r="Q26" s="13" t="str">
        <f ca="1">IFERROR(IF(VLOOKUP($F26,'Step 1'!$B$13:$D$28,3,0)="Y",INDEX(INDIRECT("'"&amp;$A26&amp;"'!$A$3:$BG$100000"),MATCH($B26,INDIRECT("'"&amp;$A26&amp;"'!$A3:$A100000"),0),MATCH(Q$3,INDIRECT("'"&amp;$A26&amp;"'!$A$3:$BG$3"),0)),VLOOKUP($F26,'Step 1'!$B$13:$D$28,3,0)),"Check Parameters")</f>
        <v>NE</v>
      </c>
      <c r="R26" s="13" t="str">
        <f ca="1">IFERROR(IF(VLOOKUP($F26,'Step 1'!$B$13:$D$28,3,0)="Y",INDEX(INDIRECT("'"&amp;$A26&amp;"'!$A$3:$BG$100000"),MATCH($B26,INDIRECT("'"&amp;$A26&amp;"'!$A3:$A100000"),0),MATCH(R$3,INDIRECT("'"&amp;$A26&amp;"'!$A$3:$BG$3"),0)),VLOOKUP($F26,'Step 1'!$B$13:$D$28,3,0)),"Check Parameters")</f>
        <v>NE</v>
      </c>
      <c r="S26" s="13" t="str">
        <f ca="1">IFERROR(IF(VLOOKUP($F26,'Step 1'!$B$13:$D$28,3,0)="Y",INDEX(INDIRECT("'"&amp;$A26&amp;"'!$A$3:$BG$100000"),MATCH($B26,INDIRECT("'"&amp;$A26&amp;"'!$A3:$A100000"),0),MATCH(S$3,INDIRECT("'"&amp;$A26&amp;"'!$A$3:$BG$3"),0)),VLOOKUP($F26,'Step 1'!$B$13:$D$28,3,0)),"Check Parameters")</f>
        <v>NE</v>
      </c>
      <c r="T26" s="13" t="str">
        <f ca="1">IFERROR(IF(VLOOKUP($F26,'Step 1'!$B$13:$D$28,3,0)="Y",INDEX(INDIRECT("'"&amp;$A26&amp;"'!$A$3:$BG$100000"),MATCH($B26,INDIRECT("'"&amp;$A26&amp;"'!$A3:$A100000"),0),MATCH(T$3,INDIRECT("'"&amp;$A26&amp;"'!$A$3:$BG$3"),0)),VLOOKUP($F26,'Step 1'!$B$13:$D$28,3,0)),"Check Parameters")</f>
        <v>NE</v>
      </c>
      <c r="U26" s="13" t="str">
        <f ca="1">IFERROR(IF(VLOOKUP($F26,'Step 1'!$B$13:$D$28,3,0)="Y",INDEX(INDIRECT("'"&amp;$A26&amp;"'!$A$3:$BG$100000"),MATCH($B26,INDIRECT("'"&amp;$A26&amp;"'!$A3:$A100000"),0),MATCH(U$3,INDIRECT("'"&amp;$A26&amp;"'!$A$3:$BG$3"),0)),VLOOKUP($F26,'Step 1'!$B$13:$D$28,3,0)),"Check Parameters")</f>
        <v>NE</v>
      </c>
      <c r="V26" s="13" t="str">
        <f ca="1">IFERROR(IF(VLOOKUP($F26,'Step 1'!$B$13:$D$28,3,0)="Y",INDEX(INDIRECT("'"&amp;$A26&amp;"'!$A$3:$BG$100000"),MATCH($B26,INDIRECT("'"&amp;$A26&amp;"'!$A3:$A100000"),0),MATCH(V$3,INDIRECT("'"&amp;$A26&amp;"'!$A$3:$BG$3"),0)),VLOOKUP($F26,'Step 1'!$B$13:$D$28,3,0)),"Check Parameters")</f>
        <v>NE</v>
      </c>
      <c r="W26" s="13" t="str">
        <f ca="1">IFERROR(IF(VLOOKUP($F26,'Step 1'!$B$13:$D$28,3,0)="Y",INDEX(INDIRECT("'"&amp;$A26&amp;"'!$A$3:$BG$100000"),MATCH($B26,INDIRECT("'"&amp;$A26&amp;"'!$A3:$A100000"),0),MATCH(W$3,INDIRECT("'"&amp;$A26&amp;"'!$A$3:$BG$3"),0)),VLOOKUP($F26,'Step 1'!$B$13:$D$28,3,0)),"Check Parameters")</f>
        <v>NE</v>
      </c>
      <c r="X26" s="13" t="str">
        <f ca="1">IFERROR(IF(VLOOKUP($F26,'Step 1'!$B$13:$D$28,3,0)="Y",INDEX(INDIRECT("'"&amp;$A26&amp;"'!$A$3:$BG$100000"),MATCH($B26,INDIRECT("'"&amp;$A26&amp;"'!$A3:$A100000"),0),MATCH(X$3,INDIRECT("'"&amp;$A26&amp;"'!$A$3:$BG$3"),0)),VLOOKUP($F26,'Step 1'!$B$13:$D$28,3,0)),"Check Parameters")</f>
        <v>NE</v>
      </c>
      <c r="Y26" s="13" t="str">
        <f ca="1">IFERROR(IF(VLOOKUP($F26,'Step 1'!$B$13:$D$28,3,0)="Y",INDEX(INDIRECT("'"&amp;$A26&amp;"'!$A$3:$BG$100000"),MATCH($B26,INDIRECT("'"&amp;$A26&amp;"'!$A3:$A100000"),0),MATCH(Y$3,INDIRECT("'"&amp;$A26&amp;"'!$A$3:$BG$3"),0)),VLOOKUP($F26,'Step 1'!$B$13:$D$28,3,0)),"Check Parameters")</f>
        <v>NE</v>
      </c>
      <c r="Z26" s="13" t="str">
        <f ca="1">IFERROR(IF(VLOOKUP($F26,'Step 1'!$B$13:$D$28,3,0)="Y",INDEX(INDIRECT("'"&amp;$A26&amp;"'!$A$3:$BG$100000"),MATCH($B26,INDIRECT("'"&amp;$A26&amp;"'!$A3:$A100000"),0),MATCH(Z$3,INDIRECT("'"&amp;$A26&amp;"'!$A$3:$BG$3"),0)),VLOOKUP($F26,'Step 1'!$B$13:$D$28,3,0)),"Check Parameters")</f>
        <v>NE</v>
      </c>
      <c r="AA26" s="13" t="str">
        <f ca="1">IFERROR(IF(VLOOKUP($F26,'Step 1'!$B$13:$D$28,3,0)="Y",INDEX(INDIRECT("'"&amp;$A26&amp;"'!$A$3:$BG$100000"),MATCH($B26,INDIRECT("'"&amp;$A26&amp;"'!$A3:$A100000"),0),MATCH(AA$3,INDIRECT("'"&amp;$A26&amp;"'!$A$3:$BG$3"),0)),VLOOKUP($F26,'Step 1'!$B$13:$D$28,3,0)),"Check Parameters")</f>
        <v>NE</v>
      </c>
      <c r="AB26" s="13" t="str">
        <f ca="1">IFERROR(IF(VLOOKUP($F26,'Step 1'!$B$13:$D$28,3,0)="Y",INDEX(INDIRECT("'"&amp;$A26&amp;"'!$A$3:$BG$100000"),MATCH($B26,INDIRECT("'"&amp;$A26&amp;"'!$A3:$A100000"),0),MATCH(AB$3,INDIRECT("'"&amp;$A26&amp;"'!$A$3:$BG$3"),0)),VLOOKUP($F26,'Step 1'!$B$13:$D$28,3,0)),"Check Parameters")</f>
        <v>NE</v>
      </c>
      <c r="AC26" s="13" t="str">
        <f ca="1">IFERROR(IF(VLOOKUP($F26,'Step 1'!$B$13:$D$28,3,0)="Y",INDEX(INDIRECT("'"&amp;$A26&amp;"'!$A$3:$BG$100000"),MATCH($B26,INDIRECT("'"&amp;$A26&amp;"'!$A3:$A100000"),0),MATCH(AC$3,INDIRECT("'"&amp;$A26&amp;"'!$A$3:$BG$3"),0)),VLOOKUP($F26,'Step 1'!$B$13:$D$28,3,0)),"Check Parameters")</f>
        <v>NE</v>
      </c>
      <c r="AD26" s="13" t="str">
        <f ca="1">IFERROR(IF(VLOOKUP($F26,'Step 1'!$B$13:$D$28,3,0)="Y",INDEX(INDIRECT("'"&amp;$A26&amp;"'!$A$3:$BG$100000"),MATCH($B26,INDIRECT("'"&amp;$A26&amp;"'!$A3:$A100000"),0),MATCH(AD$3,INDIRECT("'"&amp;$A26&amp;"'!$A$3:$BG$3"),0)),VLOOKUP($F26,'Step 1'!$B$13:$D$28,3,0)),"Check Parameters")</f>
        <v>NE</v>
      </c>
      <c r="AE26" s="13" t="str">
        <f ca="1">IFERROR(IF(VLOOKUP($F26,'Step 1'!$B$13:$D$28,3,0)="Y",INDEX(INDIRECT("'"&amp;$A26&amp;"'!$A$3:$BG$100000"),MATCH($B26,INDIRECT("'"&amp;$A26&amp;"'!$A3:$A100000"),0),MATCH(AE$3,INDIRECT("'"&amp;$A26&amp;"'!$A$3:$BG$3"),0)),VLOOKUP($F26,'Step 1'!$B$13:$D$28,3,0)),"Check Parameters")</f>
        <v>NE</v>
      </c>
      <c r="AF26" s="13" t="str">
        <f ca="1">IFERROR(IF(VLOOKUP($F26,'Step 1'!$B$13:$D$28,3,0)="Y",INDEX(INDIRECT("'"&amp;$A26&amp;"'!$A$3:$BG$100000"),MATCH($B26,INDIRECT("'"&amp;$A26&amp;"'!$A3:$A100000"),0),MATCH(AF$3,INDIRECT("'"&amp;$A26&amp;"'!$A$3:$BG$3"),0)),VLOOKUP($F26,'Step 1'!$B$13:$D$28,3,0)),"Check Parameters")</f>
        <v>NE</v>
      </c>
      <c r="AG26" s="13" t="str">
        <f ca="1">IFERROR(IF(VLOOKUP($F26,'Step 1'!$B$13:$D$28,3,0)="Y",INDEX(INDIRECT("'"&amp;$A26&amp;"'!$A$3:$BG$100000"),MATCH($B26,INDIRECT("'"&amp;$A26&amp;"'!$A3:$A100000"),0),MATCH(AG$3,INDIRECT("'"&amp;$A26&amp;"'!$A$3:$BG$3"),0)),VLOOKUP($F26,'Step 1'!$B$13:$D$28,3,0)),"Check Parameters")</f>
        <v>NE</v>
      </c>
      <c r="AH26" s="13" t="str">
        <f ca="1">IFERROR(IF(VLOOKUP($F26,'Step 1'!$B$13:$D$28,3,0)="Y",INDEX(INDIRECT("'"&amp;$A26&amp;"'!$A$3:$BG$100000"),MATCH($B26,INDIRECT("'"&amp;$A26&amp;"'!$A3:$A100000"),0),MATCH(AH$3,INDIRECT("'"&amp;$A26&amp;"'!$A$3:$BG$3"),0)),VLOOKUP($F26,'Step 1'!$B$13:$D$28,3,0)),"Check Parameters")</f>
        <v>NE</v>
      </c>
      <c r="AI26" s="13" t="str">
        <f ca="1">IFERROR(IF(VLOOKUP($F26,'Step 1'!$B$13:$D$28,3,0)="Y",INDEX(INDIRECT("'"&amp;$A26&amp;"'!$A$3:$BG$100000"),MATCH($B26,INDIRECT("'"&amp;$A26&amp;"'!$A3:$A100000"),0),MATCH(AI$3,INDIRECT("'"&amp;$A26&amp;"'!$A$3:$BG$3"),0)),VLOOKUP($F26,'Step 1'!$B$13:$D$28,3,0)),"Check Parameters")</f>
        <v>NE</v>
      </c>
      <c r="AJ26" s="13" t="str">
        <f ca="1">IFERROR(IF(VLOOKUP($F26,'Step 1'!$B$13:$D$28,3,0)="Y",INDEX(INDIRECT("'"&amp;$A26&amp;"'!$A$3:$BG$100000"),MATCH($B26,INDIRECT("'"&amp;$A26&amp;"'!$A3:$A100000"),0),MATCH(AJ$3,INDIRECT("'"&amp;$A26&amp;"'!$A$3:$BG$3"),0)),VLOOKUP($F26,'Step 1'!$B$13:$D$28,3,0)),"Check Parameters")</f>
        <v>NE</v>
      </c>
      <c r="AK26" s="13" t="str">
        <f ca="1">IFERROR(IF(VLOOKUP($F26,'Step 1'!$B$13:$D$28,3,0)="Y",INDEX(INDIRECT("'"&amp;$A26&amp;"'!$A$3:$BG$100000"),MATCH($B26,INDIRECT("'"&amp;$A26&amp;"'!$A3:$A100000"),0),MATCH(AK$3,INDIRECT("'"&amp;$A26&amp;"'!$A$3:$BG$3"),0)),VLOOKUP($F26,'Step 1'!$B$13:$D$28,3,0)),"Check Parameters")</f>
        <v>NE</v>
      </c>
      <c r="AL26" s="13" t="str">
        <f ca="1">IFERROR(IF(VLOOKUP($F26,'Step 1'!$B$13:$D$28,3,0)="Y",INDEX(INDIRECT("'"&amp;$A26&amp;"'!$A$3:$BG$100000"),MATCH($B26,INDIRECT("'"&amp;$A26&amp;"'!$A3:$A100000"),0),MATCH(AL$3,INDIRECT("'"&amp;$A26&amp;"'!$A$3:$BG$3"),0)),VLOOKUP($F26,'Step 1'!$B$13:$D$28,3,0)),"Check Parameters")</f>
        <v>NE</v>
      </c>
      <c r="AM26" s="13" t="str">
        <f ca="1">IFERROR(IF(VLOOKUP($F26,'Step 1'!$B$13:$D$28,3,0)="Y",INDEX(INDIRECT("'"&amp;$A26&amp;"'!$A$3:$BG$100000"),MATCH($B26,INDIRECT("'"&amp;$A26&amp;"'!$A3:$A100000"),0),MATCH(AM$3,INDIRECT("'"&amp;$A26&amp;"'!$A$3:$BG$3"),0)),VLOOKUP($F26,'Step 1'!$B$13:$D$28,3,0)),"Check Parameters")</f>
        <v>NE</v>
      </c>
      <c r="AN26" s="13"/>
      <c r="AO26" s="191"/>
      <c r="AP26" s="191"/>
      <c r="AQ26" s="191"/>
      <c r="AR26" s="191"/>
    </row>
    <row r="27" spans="1:44" hidden="1" outlineLevel="1" x14ac:dyDescent="0.25">
      <c r="A27" s="183" t="s">
        <v>108</v>
      </c>
      <c r="B27" s="183" t="s">
        <v>355</v>
      </c>
      <c r="C27" s="175" t="s">
        <v>107</v>
      </c>
      <c r="D27" s="175"/>
      <c r="E27" s="175" t="s">
        <v>53</v>
      </c>
      <c r="F27" s="77" t="str">
        <f t="shared" si="28"/>
        <v>Other animals (fur animals)</v>
      </c>
      <c r="G27" s="175" t="s">
        <v>358</v>
      </c>
      <c r="H27" s="178"/>
      <c r="I27" s="13" t="str">
        <f ca="1">IFERROR(IF(VLOOKUP($F27,'Step 1'!$B$13:$D$28,3,0)="Y",INDEX(INDIRECT("'"&amp;$A27&amp;"'!$A$3:$BG$100000"),MATCH($B27,INDIRECT("'"&amp;$A27&amp;"'!$A3:$A100000"),0),MATCH(I$3,INDIRECT("'"&amp;$A27&amp;"'!$A$3:$BG$3"),0)),VLOOKUP($F27,'Step 1'!$B$13:$D$28,3,0)),"Check Parameters")</f>
        <v>NE</v>
      </c>
      <c r="J27" s="13" t="str">
        <f ca="1">IFERROR(IF(VLOOKUP($F27,'Step 1'!$B$13:$D$28,3,0)="Y",INDEX(INDIRECT("'"&amp;$A27&amp;"'!$A$3:$BG$100000"),MATCH($B27,INDIRECT("'"&amp;$A27&amp;"'!$A3:$A100000"),0),MATCH(J$3,INDIRECT("'"&amp;$A27&amp;"'!$A$3:$BG$3"),0)),VLOOKUP($F27,'Step 1'!$B$13:$D$28,3,0)),"Check Parameters")</f>
        <v>NE</v>
      </c>
      <c r="K27" s="13" t="str">
        <f ca="1">IFERROR(IF(VLOOKUP($F27,'Step 1'!$B$13:$D$28,3,0)="Y",INDEX(INDIRECT("'"&amp;$A27&amp;"'!$A$3:$BG$100000"),MATCH($B27,INDIRECT("'"&amp;$A27&amp;"'!$A3:$A100000"),0),MATCH(K$3,INDIRECT("'"&amp;$A27&amp;"'!$A$3:$BG$3"),0)),VLOOKUP($F27,'Step 1'!$B$13:$D$28,3,0)),"Check Parameters")</f>
        <v>NE</v>
      </c>
      <c r="L27" s="13" t="str">
        <f ca="1">IFERROR(IF(VLOOKUP($F27,'Step 1'!$B$13:$D$28,3,0)="Y",INDEX(INDIRECT("'"&amp;$A27&amp;"'!$A$3:$BG$100000"),MATCH($B27,INDIRECT("'"&amp;$A27&amp;"'!$A3:$A100000"),0),MATCH(L$3,INDIRECT("'"&amp;$A27&amp;"'!$A$3:$BG$3"),0)),VLOOKUP($F27,'Step 1'!$B$13:$D$28,3,0)),"Check Parameters")</f>
        <v>NE</v>
      </c>
      <c r="M27" s="13" t="str">
        <f ca="1">IFERROR(IF(VLOOKUP($F27,'Step 1'!$B$13:$D$28,3,0)="Y",INDEX(INDIRECT("'"&amp;$A27&amp;"'!$A$3:$BG$100000"),MATCH($B27,INDIRECT("'"&amp;$A27&amp;"'!$A3:$A100000"),0),MATCH(M$3,INDIRECT("'"&amp;$A27&amp;"'!$A$3:$BG$3"),0)),VLOOKUP($F27,'Step 1'!$B$13:$D$28,3,0)),"Check Parameters")</f>
        <v>NE</v>
      </c>
      <c r="N27" s="13" t="str">
        <f ca="1">IFERROR(IF(VLOOKUP($F27,'Step 1'!$B$13:$D$28,3,0)="Y",INDEX(INDIRECT("'"&amp;$A27&amp;"'!$A$3:$BG$100000"),MATCH($B27,INDIRECT("'"&amp;$A27&amp;"'!$A3:$A100000"),0),MATCH(N$3,INDIRECT("'"&amp;$A27&amp;"'!$A$3:$BG$3"),0)),VLOOKUP($F27,'Step 1'!$B$13:$D$28,3,0)),"Check Parameters")</f>
        <v>NE</v>
      </c>
      <c r="O27" s="13" t="str">
        <f ca="1">IFERROR(IF(VLOOKUP($F27,'Step 1'!$B$13:$D$28,3,0)="Y",INDEX(INDIRECT("'"&amp;$A27&amp;"'!$A$3:$BG$100000"),MATCH($B27,INDIRECT("'"&amp;$A27&amp;"'!$A3:$A100000"),0),MATCH(O$3,INDIRECT("'"&amp;$A27&amp;"'!$A$3:$BG$3"),0)),VLOOKUP($F27,'Step 1'!$B$13:$D$28,3,0)),"Check Parameters")</f>
        <v>NE</v>
      </c>
      <c r="P27" s="13" t="str">
        <f ca="1">IFERROR(IF(VLOOKUP($F27,'Step 1'!$B$13:$D$28,3,0)="Y",INDEX(INDIRECT("'"&amp;$A27&amp;"'!$A$3:$BG$100000"),MATCH($B27,INDIRECT("'"&amp;$A27&amp;"'!$A3:$A100000"),0),MATCH(P$3,INDIRECT("'"&amp;$A27&amp;"'!$A$3:$BG$3"),0)),VLOOKUP($F27,'Step 1'!$B$13:$D$28,3,0)),"Check Parameters")</f>
        <v>NE</v>
      </c>
      <c r="Q27" s="13" t="str">
        <f ca="1">IFERROR(IF(VLOOKUP($F27,'Step 1'!$B$13:$D$28,3,0)="Y",INDEX(INDIRECT("'"&amp;$A27&amp;"'!$A$3:$BG$100000"),MATCH($B27,INDIRECT("'"&amp;$A27&amp;"'!$A3:$A100000"),0),MATCH(Q$3,INDIRECT("'"&amp;$A27&amp;"'!$A$3:$BG$3"),0)),VLOOKUP($F27,'Step 1'!$B$13:$D$28,3,0)),"Check Parameters")</f>
        <v>NE</v>
      </c>
      <c r="R27" s="13" t="str">
        <f ca="1">IFERROR(IF(VLOOKUP($F27,'Step 1'!$B$13:$D$28,3,0)="Y",INDEX(INDIRECT("'"&amp;$A27&amp;"'!$A$3:$BG$100000"),MATCH($B27,INDIRECT("'"&amp;$A27&amp;"'!$A3:$A100000"),0),MATCH(R$3,INDIRECT("'"&amp;$A27&amp;"'!$A$3:$BG$3"),0)),VLOOKUP($F27,'Step 1'!$B$13:$D$28,3,0)),"Check Parameters")</f>
        <v>NE</v>
      </c>
      <c r="S27" s="13" t="str">
        <f ca="1">IFERROR(IF(VLOOKUP($F27,'Step 1'!$B$13:$D$28,3,0)="Y",INDEX(INDIRECT("'"&amp;$A27&amp;"'!$A$3:$BG$100000"),MATCH($B27,INDIRECT("'"&amp;$A27&amp;"'!$A3:$A100000"),0),MATCH(S$3,INDIRECT("'"&amp;$A27&amp;"'!$A$3:$BG$3"),0)),VLOOKUP($F27,'Step 1'!$B$13:$D$28,3,0)),"Check Parameters")</f>
        <v>NE</v>
      </c>
      <c r="T27" s="13" t="str">
        <f ca="1">IFERROR(IF(VLOOKUP($F27,'Step 1'!$B$13:$D$28,3,0)="Y",INDEX(INDIRECT("'"&amp;$A27&amp;"'!$A$3:$BG$100000"),MATCH($B27,INDIRECT("'"&amp;$A27&amp;"'!$A3:$A100000"),0),MATCH(T$3,INDIRECT("'"&amp;$A27&amp;"'!$A$3:$BG$3"),0)),VLOOKUP($F27,'Step 1'!$B$13:$D$28,3,0)),"Check Parameters")</f>
        <v>NE</v>
      </c>
      <c r="U27" s="13" t="str">
        <f ca="1">IFERROR(IF(VLOOKUP($F27,'Step 1'!$B$13:$D$28,3,0)="Y",INDEX(INDIRECT("'"&amp;$A27&amp;"'!$A$3:$BG$100000"),MATCH($B27,INDIRECT("'"&amp;$A27&amp;"'!$A3:$A100000"),0),MATCH(U$3,INDIRECT("'"&amp;$A27&amp;"'!$A$3:$BG$3"),0)),VLOOKUP($F27,'Step 1'!$B$13:$D$28,3,0)),"Check Parameters")</f>
        <v>NE</v>
      </c>
      <c r="V27" s="13" t="str">
        <f ca="1">IFERROR(IF(VLOOKUP($F27,'Step 1'!$B$13:$D$28,3,0)="Y",INDEX(INDIRECT("'"&amp;$A27&amp;"'!$A$3:$BG$100000"),MATCH($B27,INDIRECT("'"&amp;$A27&amp;"'!$A3:$A100000"),0),MATCH(V$3,INDIRECT("'"&amp;$A27&amp;"'!$A$3:$BG$3"),0)),VLOOKUP($F27,'Step 1'!$B$13:$D$28,3,0)),"Check Parameters")</f>
        <v>NE</v>
      </c>
      <c r="W27" s="13" t="str">
        <f ca="1">IFERROR(IF(VLOOKUP($F27,'Step 1'!$B$13:$D$28,3,0)="Y",INDEX(INDIRECT("'"&amp;$A27&amp;"'!$A$3:$BG$100000"),MATCH($B27,INDIRECT("'"&amp;$A27&amp;"'!$A3:$A100000"),0),MATCH(W$3,INDIRECT("'"&amp;$A27&amp;"'!$A$3:$BG$3"),0)),VLOOKUP($F27,'Step 1'!$B$13:$D$28,3,0)),"Check Parameters")</f>
        <v>NE</v>
      </c>
      <c r="X27" s="13" t="str">
        <f ca="1">IFERROR(IF(VLOOKUP($F27,'Step 1'!$B$13:$D$28,3,0)="Y",INDEX(INDIRECT("'"&amp;$A27&amp;"'!$A$3:$BG$100000"),MATCH($B27,INDIRECT("'"&amp;$A27&amp;"'!$A3:$A100000"),0),MATCH(X$3,INDIRECT("'"&amp;$A27&amp;"'!$A$3:$BG$3"),0)),VLOOKUP($F27,'Step 1'!$B$13:$D$28,3,0)),"Check Parameters")</f>
        <v>NE</v>
      </c>
      <c r="Y27" s="13" t="str">
        <f ca="1">IFERROR(IF(VLOOKUP($F27,'Step 1'!$B$13:$D$28,3,0)="Y",INDEX(INDIRECT("'"&amp;$A27&amp;"'!$A$3:$BG$100000"),MATCH($B27,INDIRECT("'"&amp;$A27&amp;"'!$A3:$A100000"),0),MATCH(Y$3,INDIRECT("'"&amp;$A27&amp;"'!$A$3:$BG$3"),0)),VLOOKUP($F27,'Step 1'!$B$13:$D$28,3,0)),"Check Parameters")</f>
        <v>NE</v>
      </c>
      <c r="Z27" s="13" t="str">
        <f ca="1">IFERROR(IF(VLOOKUP($F27,'Step 1'!$B$13:$D$28,3,0)="Y",INDEX(INDIRECT("'"&amp;$A27&amp;"'!$A$3:$BG$100000"),MATCH($B27,INDIRECT("'"&amp;$A27&amp;"'!$A3:$A100000"),0),MATCH(Z$3,INDIRECT("'"&amp;$A27&amp;"'!$A$3:$BG$3"),0)),VLOOKUP($F27,'Step 1'!$B$13:$D$28,3,0)),"Check Parameters")</f>
        <v>NE</v>
      </c>
      <c r="AA27" s="13" t="str">
        <f ca="1">IFERROR(IF(VLOOKUP($F27,'Step 1'!$B$13:$D$28,3,0)="Y",INDEX(INDIRECT("'"&amp;$A27&amp;"'!$A$3:$BG$100000"),MATCH($B27,INDIRECT("'"&amp;$A27&amp;"'!$A3:$A100000"),0),MATCH(AA$3,INDIRECT("'"&amp;$A27&amp;"'!$A$3:$BG$3"),0)),VLOOKUP($F27,'Step 1'!$B$13:$D$28,3,0)),"Check Parameters")</f>
        <v>NE</v>
      </c>
      <c r="AB27" s="13" t="str">
        <f ca="1">IFERROR(IF(VLOOKUP($F27,'Step 1'!$B$13:$D$28,3,0)="Y",INDEX(INDIRECT("'"&amp;$A27&amp;"'!$A$3:$BG$100000"),MATCH($B27,INDIRECT("'"&amp;$A27&amp;"'!$A3:$A100000"),0),MATCH(AB$3,INDIRECT("'"&amp;$A27&amp;"'!$A$3:$BG$3"),0)),VLOOKUP($F27,'Step 1'!$B$13:$D$28,3,0)),"Check Parameters")</f>
        <v>NE</v>
      </c>
      <c r="AC27" s="13" t="str">
        <f ca="1">IFERROR(IF(VLOOKUP($F27,'Step 1'!$B$13:$D$28,3,0)="Y",INDEX(INDIRECT("'"&amp;$A27&amp;"'!$A$3:$BG$100000"),MATCH($B27,INDIRECT("'"&amp;$A27&amp;"'!$A3:$A100000"),0),MATCH(AC$3,INDIRECT("'"&amp;$A27&amp;"'!$A$3:$BG$3"),0)),VLOOKUP($F27,'Step 1'!$B$13:$D$28,3,0)),"Check Parameters")</f>
        <v>NE</v>
      </c>
      <c r="AD27" s="13" t="str">
        <f ca="1">IFERROR(IF(VLOOKUP($F27,'Step 1'!$B$13:$D$28,3,0)="Y",INDEX(INDIRECT("'"&amp;$A27&amp;"'!$A$3:$BG$100000"),MATCH($B27,INDIRECT("'"&amp;$A27&amp;"'!$A3:$A100000"),0),MATCH(AD$3,INDIRECT("'"&amp;$A27&amp;"'!$A$3:$BG$3"),0)),VLOOKUP($F27,'Step 1'!$B$13:$D$28,3,0)),"Check Parameters")</f>
        <v>NE</v>
      </c>
      <c r="AE27" s="13" t="str">
        <f ca="1">IFERROR(IF(VLOOKUP($F27,'Step 1'!$B$13:$D$28,3,0)="Y",INDEX(INDIRECT("'"&amp;$A27&amp;"'!$A$3:$BG$100000"),MATCH($B27,INDIRECT("'"&amp;$A27&amp;"'!$A3:$A100000"),0),MATCH(AE$3,INDIRECT("'"&amp;$A27&amp;"'!$A$3:$BG$3"),0)),VLOOKUP($F27,'Step 1'!$B$13:$D$28,3,0)),"Check Parameters")</f>
        <v>NE</v>
      </c>
      <c r="AF27" s="13" t="str">
        <f ca="1">IFERROR(IF(VLOOKUP($F27,'Step 1'!$B$13:$D$28,3,0)="Y",INDEX(INDIRECT("'"&amp;$A27&amp;"'!$A$3:$BG$100000"),MATCH($B27,INDIRECT("'"&amp;$A27&amp;"'!$A3:$A100000"),0),MATCH(AF$3,INDIRECT("'"&amp;$A27&amp;"'!$A$3:$BG$3"),0)),VLOOKUP($F27,'Step 1'!$B$13:$D$28,3,0)),"Check Parameters")</f>
        <v>NE</v>
      </c>
      <c r="AG27" s="13" t="str">
        <f ca="1">IFERROR(IF(VLOOKUP($F27,'Step 1'!$B$13:$D$28,3,0)="Y",INDEX(INDIRECT("'"&amp;$A27&amp;"'!$A$3:$BG$100000"),MATCH($B27,INDIRECT("'"&amp;$A27&amp;"'!$A3:$A100000"),0),MATCH(AG$3,INDIRECT("'"&amp;$A27&amp;"'!$A$3:$BG$3"),0)),VLOOKUP($F27,'Step 1'!$B$13:$D$28,3,0)),"Check Parameters")</f>
        <v>NE</v>
      </c>
      <c r="AH27" s="13" t="str">
        <f ca="1">IFERROR(IF(VLOOKUP($F27,'Step 1'!$B$13:$D$28,3,0)="Y",INDEX(INDIRECT("'"&amp;$A27&amp;"'!$A$3:$BG$100000"),MATCH($B27,INDIRECT("'"&amp;$A27&amp;"'!$A3:$A100000"),0),MATCH(AH$3,INDIRECT("'"&amp;$A27&amp;"'!$A$3:$BG$3"),0)),VLOOKUP($F27,'Step 1'!$B$13:$D$28,3,0)),"Check Parameters")</f>
        <v>NE</v>
      </c>
      <c r="AI27" s="13" t="str">
        <f ca="1">IFERROR(IF(VLOOKUP($F27,'Step 1'!$B$13:$D$28,3,0)="Y",INDEX(INDIRECT("'"&amp;$A27&amp;"'!$A$3:$BG$100000"),MATCH($B27,INDIRECT("'"&amp;$A27&amp;"'!$A3:$A100000"),0),MATCH(AI$3,INDIRECT("'"&amp;$A27&amp;"'!$A$3:$BG$3"),0)),VLOOKUP($F27,'Step 1'!$B$13:$D$28,3,0)),"Check Parameters")</f>
        <v>NE</v>
      </c>
      <c r="AJ27" s="13" t="str">
        <f ca="1">IFERROR(IF(VLOOKUP($F27,'Step 1'!$B$13:$D$28,3,0)="Y",INDEX(INDIRECT("'"&amp;$A27&amp;"'!$A$3:$BG$100000"),MATCH($B27,INDIRECT("'"&amp;$A27&amp;"'!$A3:$A100000"),0),MATCH(AJ$3,INDIRECT("'"&amp;$A27&amp;"'!$A$3:$BG$3"),0)),VLOOKUP($F27,'Step 1'!$B$13:$D$28,3,0)),"Check Parameters")</f>
        <v>NE</v>
      </c>
      <c r="AK27" s="13" t="str">
        <f ca="1">IFERROR(IF(VLOOKUP($F27,'Step 1'!$B$13:$D$28,3,0)="Y",INDEX(INDIRECT("'"&amp;$A27&amp;"'!$A$3:$BG$100000"),MATCH($B27,INDIRECT("'"&amp;$A27&amp;"'!$A3:$A100000"),0),MATCH(AK$3,INDIRECT("'"&amp;$A27&amp;"'!$A$3:$BG$3"),0)),VLOOKUP($F27,'Step 1'!$B$13:$D$28,3,0)),"Check Parameters")</f>
        <v>NE</v>
      </c>
      <c r="AL27" s="13" t="str">
        <f ca="1">IFERROR(IF(VLOOKUP($F27,'Step 1'!$B$13:$D$28,3,0)="Y",INDEX(INDIRECT("'"&amp;$A27&amp;"'!$A$3:$BG$100000"),MATCH($B27,INDIRECT("'"&amp;$A27&amp;"'!$A3:$A100000"),0),MATCH(AL$3,INDIRECT("'"&amp;$A27&amp;"'!$A$3:$BG$3"),0)),VLOOKUP($F27,'Step 1'!$B$13:$D$28,3,0)),"Check Parameters")</f>
        <v>NE</v>
      </c>
      <c r="AM27" s="13" t="str">
        <f ca="1">IFERROR(IF(VLOOKUP($F27,'Step 1'!$B$13:$D$28,3,0)="Y",INDEX(INDIRECT("'"&amp;$A27&amp;"'!$A$3:$BG$100000"),MATCH($B27,INDIRECT("'"&amp;$A27&amp;"'!$A3:$A100000"),0),MATCH(AM$3,INDIRECT("'"&amp;$A27&amp;"'!$A$3:$BG$3"),0)),VLOOKUP($F27,'Step 1'!$B$13:$D$28,3,0)),"Check Parameters")</f>
        <v>NE</v>
      </c>
      <c r="AN27" s="13"/>
      <c r="AO27" s="191"/>
      <c r="AP27" s="191"/>
      <c r="AQ27" s="191"/>
      <c r="AR27" s="191"/>
    </row>
    <row r="28" spans="1:44" hidden="1" outlineLevel="1" x14ac:dyDescent="0.25">
      <c r="A28" s="183" t="s">
        <v>354</v>
      </c>
      <c r="B28" s="183" t="s">
        <v>359</v>
      </c>
      <c r="C28" s="175" t="s">
        <v>95</v>
      </c>
      <c r="D28" s="175"/>
      <c r="E28" s="175" t="s">
        <v>751</v>
      </c>
      <c r="F28" s="77" t="str">
        <f t="shared" ref="F28:F60" si="29">A28</f>
        <v>Dairy Cattle</v>
      </c>
      <c r="G28" s="175" t="s">
        <v>358</v>
      </c>
      <c r="H28" s="175"/>
      <c r="I28" s="13">
        <f ca="1">IFERROR(IF(VLOOKUP($F28,'Step 1'!$B$13:$D$28,3,0)="Y",INDEX(INDIRECT("'"&amp;$A28&amp;"'!$A$3:$BG$100000"),MATCH($B28,INDIRECT("'"&amp;$A28&amp;"'!$A3:$A100000"),0),MATCH(I$3,INDIRECT("'"&amp;$A28&amp;"'!$A$3:$BG$3"),0)),VLOOKUP($F28,'Step 1'!$B$13:$D$28,3,0)),"Check Parameters")</f>
        <v>2.7018018514285689E-8</v>
      </c>
      <c r="J28" s="13">
        <f ca="1">IFERROR(IF(VLOOKUP($F28,'Step 1'!$B$13:$D$28,3,0)="Y",INDEX(INDIRECT("'"&amp;$A28&amp;"'!$A$3:$BG$100000"),MATCH($B28,INDIRECT("'"&amp;$A28&amp;"'!$A3:$A100000"),0),MATCH(J$3,INDIRECT("'"&amp;$A28&amp;"'!$A$3:$BG$3"),0)),VLOOKUP($F28,'Step 1'!$B$13:$D$28,3,0)),"Check Parameters")</f>
        <v>2.7018018514285689E-8</v>
      </c>
      <c r="K28" s="13">
        <f ca="1">IFERROR(IF(VLOOKUP($F28,'Step 1'!$B$13:$D$28,3,0)="Y",INDEX(INDIRECT("'"&amp;$A28&amp;"'!$A$3:$BG$100000"),MATCH($B28,INDIRECT("'"&amp;$A28&amp;"'!$A3:$A100000"),0),MATCH(K$3,INDIRECT("'"&amp;$A28&amp;"'!$A$3:$BG$3"),0)),VLOOKUP($F28,'Step 1'!$B$13:$D$28,3,0)),"Check Parameters")</f>
        <v>2.7018018514285689E-8</v>
      </c>
      <c r="L28" s="13">
        <f ca="1">IFERROR(IF(VLOOKUP($F28,'Step 1'!$B$13:$D$28,3,0)="Y",INDEX(INDIRECT("'"&amp;$A28&amp;"'!$A$3:$BG$100000"),MATCH($B28,INDIRECT("'"&amp;$A28&amp;"'!$A3:$A100000"),0),MATCH(L$3,INDIRECT("'"&amp;$A28&amp;"'!$A$3:$BG$3"),0)),VLOOKUP($F28,'Step 1'!$B$13:$D$28,3,0)),"Check Parameters")</f>
        <v>2.7018018514285689E-8</v>
      </c>
      <c r="M28" s="13">
        <f ca="1">IFERROR(IF(VLOOKUP($F28,'Step 1'!$B$13:$D$28,3,0)="Y",INDEX(INDIRECT("'"&amp;$A28&amp;"'!$A$3:$BG$100000"),MATCH($B28,INDIRECT("'"&amp;$A28&amp;"'!$A3:$A100000"),0),MATCH(M$3,INDIRECT("'"&amp;$A28&amp;"'!$A$3:$BG$3"),0)),VLOOKUP($F28,'Step 1'!$B$13:$D$28,3,0)),"Check Parameters")</f>
        <v>2.7018018514285689E-8</v>
      </c>
      <c r="N28" s="13">
        <f ca="1">IFERROR(IF(VLOOKUP($F28,'Step 1'!$B$13:$D$28,3,0)="Y",INDEX(INDIRECT("'"&amp;$A28&amp;"'!$A$3:$BG$100000"),MATCH($B28,INDIRECT("'"&amp;$A28&amp;"'!$A3:$A100000"),0),MATCH(N$3,INDIRECT("'"&amp;$A28&amp;"'!$A$3:$BG$3"),0)),VLOOKUP($F28,'Step 1'!$B$13:$D$28,3,0)),"Check Parameters")</f>
        <v>2.7018018514285689E-8</v>
      </c>
      <c r="O28" s="13">
        <f ca="1">IFERROR(IF(VLOOKUP($F28,'Step 1'!$B$13:$D$28,3,0)="Y",INDEX(INDIRECT("'"&amp;$A28&amp;"'!$A$3:$BG$100000"),MATCH($B28,INDIRECT("'"&amp;$A28&amp;"'!$A3:$A100000"),0),MATCH(O$3,INDIRECT("'"&amp;$A28&amp;"'!$A$3:$BG$3"),0)),VLOOKUP($F28,'Step 1'!$B$13:$D$28,3,0)),"Check Parameters")</f>
        <v>2.7018018514285689E-8</v>
      </c>
      <c r="P28" s="13">
        <f ca="1">IFERROR(IF(VLOOKUP($F28,'Step 1'!$B$13:$D$28,3,0)="Y",INDEX(INDIRECT("'"&amp;$A28&amp;"'!$A$3:$BG$100000"),MATCH($B28,INDIRECT("'"&amp;$A28&amp;"'!$A3:$A100000"),0),MATCH(P$3,INDIRECT("'"&amp;$A28&amp;"'!$A$3:$BG$3"),0)),VLOOKUP($F28,'Step 1'!$B$13:$D$28,3,0)),"Check Parameters")</f>
        <v>2.7018018514285689E-8</v>
      </c>
      <c r="Q28" s="13">
        <f ca="1">IFERROR(IF(VLOOKUP($F28,'Step 1'!$B$13:$D$28,3,0)="Y",INDEX(INDIRECT("'"&amp;$A28&amp;"'!$A$3:$BG$100000"),MATCH($B28,INDIRECT("'"&amp;$A28&amp;"'!$A3:$A100000"),0),MATCH(Q$3,INDIRECT("'"&amp;$A28&amp;"'!$A$3:$BG$3"),0)),VLOOKUP($F28,'Step 1'!$B$13:$D$28,3,0)),"Check Parameters")</f>
        <v>2.7018018514285689E-8</v>
      </c>
      <c r="R28" s="13">
        <f ca="1">IFERROR(IF(VLOOKUP($F28,'Step 1'!$B$13:$D$28,3,0)="Y",INDEX(INDIRECT("'"&amp;$A28&amp;"'!$A$3:$BG$100000"),MATCH($B28,INDIRECT("'"&amp;$A28&amp;"'!$A3:$A100000"),0),MATCH(R$3,INDIRECT("'"&amp;$A28&amp;"'!$A$3:$BG$3"),0)),VLOOKUP($F28,'Step 1'!$B$13:$D$28,3,0)),"Check Parameters")</f>
        <v>2.7018018514285689E-8</v>
      </c>
      <c r="S28" s="13">
        <f ca="1">IFERROR(IF(VLOOKUP($F28,'Step 1'!$B$13:$D$28,3,0)="Y",INDEX(INDIRECT("'"&amp;$A28&amp;"'!$A$3:$BG$100000"),MATCH($B28,INDIRECT("'"&amp;$A28&amp;"'!$A3:$A100000"),0),MATCH(S$3,INDIRECT("'"&amp;$A28&amp;"'!$A$3:$BG$3"),0)),VLOOKUP($F28,'Step 1'!$B$13:$D$28,3,0)),"Check Parameters")</f>
        <v>2.7018018514285689E-8</v>
      </c>
      <c r="T28" s="13">
        <f ca="1">IFERROR(IF(VLOOKUP($F28,'Step 1'!$B$13:$D$28,3,0)="Y",INDEX(INDIRECT("'"&amp;$A28&amp;"'!$A$3:$BG$100000"),MATCH($B28,INDIRECT("'"&amp;$A28&amp;"'!$A3:$A100000"),0),MATCH(T$3,INDIRECT("'"&amp;$A28&amp;"'!$A$3:$BG$3"),0)),VLOOKUP($F28,'Step 1'!$B$13:$D$28,3,0)),"Check Parameters")</f>
        <v>2.7018018514285689E-8</v>
      </c>
      <c r="U28" s="13">
        <f ca="1">IFERROR(IF(VLOOKUP($F28,'Step 1'!$B$13:$D$28,3,0)="Y",INDEX(INDIRECT("'"&amp;$A28&amp;"'!$A$3:$BG$100000"),MATCH($B28,INDIRECT("'"&amp;$A28&amp;"'!$A3:$A100000"),0),MATCH(U$3,INDIRECT("'"&amp;$A28&amp;"'!$A$3:$BG$3"),0)),VLOOKUP($F28,'Step 1'!$B$13:$D$28,3,0)),"Check Parameters")</f>
        <v>2.7018018514285689E-8</v>
      </c>
      <c r="V28" s="13">
        <f ca="1">IFERROR(IF(VLOOKUP($F28,'Step 1'!$B$13:$D$28,3,0)="Y",INDEX(INDIRECT("'"&amp;$A28&amp;"'!$A$3:$BG$100000"),MATCH($B28,INDIRECT("'"&amp;$A28&amp;"'!$A3:$A100000"),0),MATCH(V$3,INDIRECT("'"&amp;$A28&amp;"'!$A$3:$BG$3"),0)),VLOOKUP($F28,'Step 1'!$B$13:$D$28,3,0)),"Check Parameters")</f>
        <v>2.7018018514285689E-8</v>
      </c>
      <c r="W28" s="13">
        <f ca="1">IFERROR(IF(VLOOKUP($F28,'Step 1'!$B$13:$D$28,3,0)="Y",INDEX(INDIRECT("'"&amp;$A28&amp;"'!$A$3:$BG$100000"),MATCH($B28,INDIRECT("'"&amp;$A28&amp;"'!$A3:$A100000"),0),MATCH(W$3,INDIRECT("'"&amp;$A28&amp;"'!$A$3:$BG$3"),0)),VLOOKUP($F28,'Step 1'!$B$13:$D$28,3,0)),"Check Parameters")</f>
        <v>2.7018018514285689E-8</v>
      </c>
      <c r="X28" s="13">
        <f ca="1">IFERROR(IF(VLOOKUP($F28,'Step 1'!$B$13:$D$28,3,0)="Y",INDEX(INDIRECT("'"&amp;$A28&amp;"'!$A$3:$BG$100000"),MATCH($B28,INDIRECT("'"&amp;$A28&amp;"'!$A3:$A100000"),0),MATCH(X$3,INDIRECT("'"&amp;$A28&amp;"'!$A$3:$BG$3"),0)),VLOOKUP($F28,'Step 1'!$B$13:$D$28,3,0)),"Check Parameters")</f>
        <v>2.7018018514285689E-8</v>
      </c>
      <c r="Y28" s="13">
        <f ca="1">IFERROR(IF(VLOOKUP($F28,'Step 1'!$B$13:$D$28,3,0)="Y",INDEX(INDIRECT("'"&amp;$A28&amp;"'!$A$3:$BG$100000"),MATCH($B28,INDIRECT("'"&amp;$A28&amp;"'!$A3:$A100000"),0),MATCH(Y$3,INDIRECT("'"&amp;$A28&amp;"'!$A$3:$BG$3"),0)),VLOOKUP($F28,'Step 1'!$B$13:$D$28,3,0)),"Check Parameters")</f>
        <v>2.7018018514285689E-8</v>
      </c>
      <c r="Z28" s="13">
        <f ca="1">IFERROR(IF(VLOOKUP($F28,'Step 1'!$B$13:$D$28,3,0)="Y",INDEX(INDIRECT("'"&amp;$A28&amp;"'!$A$3:$BG$100000"),MATCH($B28,INDIRECT("'"&amp;$A28&amp;"'!$A3:$A100000"),0),MATCH(Z$3,INDIRECT("'"&amp;$A28&amp;"'!$A$3:$BG$3"),0)),VLOOKUP($F28,'Step 1'!$B$13:$D$28,3,0)),"Check Parameters")</f>
        <v>2.7018018514285689E-8</v>
      </c>
      <c r="AA28" s="13">
        <f ca="1">IFERROR(IF(VLOOKUP($F28,'Step 1'!$B$13:$D$28,3,0)="Y",INDEX(INDIRECT("'"&amp;$A28&amp;"'!$A$3:$BG$100000"),MATCH($B28,INDIRECT("'"&amp;$A28&amp;"'!$A3:$A100000"),0),MATCH(AA$3,INDIRECT("'"&amp;$A28&amp;"'!$A$3:$BG$3"),0)),VLOOKUP($F28,'Step 1'!$B$13:$D$28,3,0)),"Check Parameters")</f>
        <v>2.7018018514285689E-8</v>
      </c>
      <c r="AB28" s="13">
        <f ca="1">IFERROR(IF(VLOOKUP($F28,'Step 1'!$B$13:$D$28,3,0)="Y",INDEX(INDIRECT("'"&amp;$A28&amp;"'!$A$3:$BG$100000"),MATCH($B28,INDIRECT("'"&amp;$A28&amp;"'!$A3:$A100000"),0),MATCH(AB$3,INDIRECT("'"&amp;$A28&amp;"'!$A$3:$BG$3"),0)),VLOOKUP($F28,'Step 1'!$B$13:$D$28,3,0)),"Check Parameters")</f>
        <v>2.7018018514285689E-8</v>
      </c>
      <c r="AC28" s="13">
        <f ca="1">IFERROR(IF(VLOOKUP($F28,'Step 1'!$B$13:$D$28,3,0)="Y",INDEX(INDIRECT("'"&amp;$A28&amp;"'!$A$3:$BG$100000"),MATCH($B28,INDIRECT("'"&amp;$A28&amp;"'!$A3:$A100000"),0),MATCH(AC$3,INDIRECT("'"&amp;$A28&amp;"'!$A$3:$BG$3"),0)),VLOOKUP($F28,'Step 1'!$B$13:$D$28,3,0)),"Check Parameters")</f>
        <v>2.7018018514285689E-8</v>
      </c>
      <c r="AD28" s="13">
        <f ca="1">IFERROR(IF(VLOOKUP($F28,'Step 1'!$B$13:$D$28,3,0)="Y",INDEX(INDIRECT("'"&amp;$A28&amp;"'!$A$3:$BG$100000"),MATCH($B28,INDIRECT("'"&amp;$A28&amp;"'!$A3:$A100000"),0),MATCH(AD$3,INDIRECT("'"&amp;$A28&amp;"'!$A$3:$BG$3"),0)),VLOOKUP($F28,'Step 1'!$B$13:$D$28,3,0)),"Check Parameters")</f>
        <v>2.7018018514285689E-8</v>
      </c>
      <c r="AE28" s="13">
        <f ca="1">IFERROR(IF(VLOOKUP($F28,'Step 1'!$B$13:$D$28,3,0)="Y",INDEX(INDIRECT("'"&amp;$A28&amp;"'!$A$3:$BG$100000"),MATCH($B28,INDIRECT("'"&amp;$A28&amp;"'!$A3:$A100000"),0),MATCH(AE$3,INDIRECT("'"&amp;$A28&amp;"'!$A$3:$BG$3"),0)),VLOOKUP($F28,'Step 1'!$B$13:$D$28,3,0)),"Check Parameters")</f>
        <v>2.7018018514285689E-8</v>
      </c>
      <c r="AF28" s="13">
        <f ca="1">IFERROR(IF(VLOOKUP($F28,'Step 1'!$B$13:$D$28,3,0)="Y",INDEX(INDIRECT("'"&amp;$A28&amp;"'!$A$3:$BG$100000"),MATCH($B28,INDIRECT("'"&amp;$A28&amp;"'!$A3:$A100000"),0),MATCH(AF$3,INDIRECT("'"&amp;$A28&amp;"'!$A$3:$BG$3"),0)),VLOOKUP($F28,'Step 1'!$B$13:$D$28,3,0)),"Check Parameters")</f>
        <v>2.7018018514285689E-8</v>
      </c>
      <c r="AG28" s="13">
        <f ca="1">IFERROR(IF(VLOOKUP($F28,'Step 1'!$B$13:$D$28,3,0)="Y",INDEX(INDIRECT("'"&amp;$A28&amp;"'!$A$3:$BG$100000"),MATCH($B28,INDIRECT("'"&amp;$A28&amp;"'!$A3:$A100000"),0),MATCH(AG$3,INDIRECT("'"&amp;$A28&amp;"'!$A$3:$BG$3"),0)),VLOOKUP($F28,'Step 1'!$B$13:$D$28,3,0)),"Check Parameters")</f>
        <v>2.7018018514285689E-8</v>
      </c>
      <c r="AH28" s="13">
        <f ca="1">IFERROR(IF(VLOOKUP($F28,'Step 1'!$B$13:$D$28,3,0)="Y",INDEX(INDIRECT("'"&amp;$A28&amp;"'!$A$3:$BG$100000"),MATCH($B28,INDIRECT("'"&amp;$A28&amp;"'!$A3:$A100000"),0),MATCH(AH$3,INDIRECT("'"&amp;$A28&amp;"'!$A$3:$BG$3"),0)),VLOOKUP($F28,'Step 1'!$B$13:$D$28,3,0)),"Check Parameters")</f>
        <v>2.7018018514285689E-8</v>
      </c>
      <c r="AI28" s="13">
        <f ca="1">IFERROR(IF(VLOOKUP($F28,'Step 1'!$B$13:$D$28,3,0)="Y",INDEX(INDIRECT("'"&amp;$A28&amp;"'!$A$3:$BG$100000"),MATCH($B28,INDIRECT("'"&amp;$A28&amp;"'!$A3:$A100000"),0),MATCH(AI$3,INDIRECT("'"&amp;$A28&amp;"'!$A$3:$BG$3"),0)),VLOOKUP($F28,'Step 1'!$B$13:$D$28,3,0)),"Check Parameters")</f>
        <v>2.7018018514285689E-8</v>
      </c>
      <c r="AJ28" s="13">
        <f ca="1">IFERROR(IF(VLOOKUP($F28,'Step 1'!$B$13:$D$28,3,0)="Y",INDEX(INDIRECT("'"&amp;$A28&amp;"'!$A$3:$BG$100000"),MATCH($B28,INDIRECT("'"&amp;$A28&amp;"'!$A3:$A100000"),0),MATCH(AJ$3,INDIRECT("'"&amp;$A28&amp;"'!$A$3:$BG$3"),0)),VLOOKUP($F28,'Step 1'!$B$13:$D$28,3,0)),"Check Parameters")</f>
        <v>2.7018018514285689E-8</v>
      </c>
      <c r="AK28" s="13">
        <f ca="1">IFERROR(IF(VLOOKUP($F28,'Step 1'!$B$13:$D$28,3,0)="Y",INDEX(INDIRECT("'"&amp;$A28&amp;"'!$A$3:$BG$100000"),MATCH($B28,INDIRECT("'"&amp;$A28&amp;"'!$A3:$A100000"),0),MATCH(AK$3,INDIRECT("'"&amp;$A28&amp;"'!$A$3:$BG$3"),0)),VLOOKUP($F28,'Step 1'!$B$13:$D$28,3,0)),"Check Parameters")</f>
        <v>2.7018018514285689E-8</v>
      </c>
      <c r="AL28" s="13">
        <f ca="1">IFERROR(IF(VLOOKUP($F28,'Step 1'!$B$13:$D$28,3,0)="Y",INDEX(INDIRECT("'"&amp;$A28&amp;"'!$A$3:$BG$100000"),MATCH($B28,INDIRECT("'"&amp;$A28&amp;"'!$A3:$A100000"),0),MATCH(AL$3,INDIRECT("'"&amp;$A28&amp;"'!$A$3:$BG$3"),0)),VLOOKUP($F28,'Step 1'!$B$13:$D$28,3,0)),"Check Parameters")</f>
        <v>2.7018018514285689E-8</v>
      </c>
      <c r="AM28" s="13">
        <f ca="1">IFERROR(IF(VLOOKUP($F28,'Step 1'!$B$13:$D$28,3,0)="Y",INDEX(INDIRECT("'"&amp;$A28&amp;"'!$A$3:$BG$100000"),MATCH($B28,INDIRECT("'"&amp;$A28&amp;"'!$A3:$A100000"),0),MATCH(AM$3,INDIRECT("'"&amp;$A28&amp;"'!$A$3:$BG$3"),0)),VLOOKUP($F28,'Step 1'!$B$13:$D$28,3,0)),"Check Parameters")</f>
        <v>2.7018018514285689E-8</v>
      </c>
      <c r="AN28" s="13"/>
      <c r="AO28" s="191"/>
      <c r="AP28" s="191"/>
      <c r="AQ28" s="191"/>
      <c r="AR28" s="191"/>
    </row>
    <row r="29" spans="1:44" hidden="1" outlineLevel="1" x14ac:dyDescent="0.25">
      <c r="A29" s="183" t="s">
        <v>77</v>
      </c>
      <c r="B29" s="183" t="s">
        <v>359</v>
      </c>
      <c r="C29" s="175" t="s">
        <v>96</v>
      </c>
      <c r="D29" s="175"/>
      <c r="E29" s="175" t="s">
        <v>751</v>
      </c>
      <c r="F29" s="77" t="str">
        <f t="shared" ref="F29:F43" si="30">A29</f>
        <v>Non-dairy cattle</v>
      </c>
      <c r="G29" s="175" t="s">
        <v>358</v>
      </c>
      <c r="H29" s="175"/>
      <c r="I29" s="13" t="str">
        <f ca="1">IFERROR(IF(VLOOKUP($F29,'Step 1'!$B$13:$D$28,3,0)="Y",INDEX(INDIRECT("'"&amp;$A29&amp;"'!$A$3:$BG$100000"),MATCH($B29,INDIRECT("'"&amp;$A29&amp;"'!$A3:$A100000"),0),MATCH(I$3,INDIRECT("'"&amp;$A29&amp;"'!$A$3:$BG$3"),0)),VLOOKUP($F29,'Step 1'!$B$13:$D$28,3,0)),"Check Parameters")</f>
        <v>NE</v>
      </c>
      <c r="J29" s="13" t="str">
        <f ca="1">IFERROR(IF(VLOOKUP($F29,'Step 1'!$B$13:$D$28,3,0)="Y",INDEX(INDIRECT("'"&amp;$A29&amp;"'!$A$3:$BG$100000"),MATCH($B29,INDIRECT("'"&amp;$A29&amp;"'!$A3:$A100000"),0),MATCH(J$3,INDIRECT("'"&amp;$A29&amp;"'!$A$3:$BG$3"),0)),VLOOKUP($F29,'Step 1'!$B$13:$D$28,3,0)),"Check Parameters")</f>
        <v>NE</v>
      </c>
      <c r="K29" s="13" t="str">
        <f ca="1">IFERROR(IF(VLOOKUP($F29,'Step 1'!$B$13:$D$28,3,0)="Y",INDEX(INDIRECT("'"&amp;$A29&amp;"'!$A$3:$BG$100000"),MATCH($B29,INDIRECT("'"&amp;$A29&amp;"'!$A3:$A100000"),0),MATCH(K$3,INDIRECT("'"&amp;$A29&amp;"'!$A$3:$BG$3"),0)),VLOOKUP($F29,'Step 1'!$B$13:$D$28,3,0)),"Check Parameters")</f>
        <v>NE</v>
      </c>
      <c r="L29" s="13" t="str">
        <f ca="1">IFERROR(IF(VLOOKUP($F29,'Step 1'!$B$13:$D$28,3,0)="Y",INDEX(INDIRECT("'"&amp;$A29&amp;"'!$A$3:$BG$100000"),MATCH($B29,INDIRECT("'"&amp;$A29&amp;"'!$A3:$A100000"),0),MATCH(L$3,INDIRECT("'"&amp;$A29&amp;"'!$A$3:$BG$3"),0)),VLOOKUP($F29,'Step 1'!$B$13:$D$28,3,0)),"Check Parameters")</f>
        <v>NE</v>
      </c>
      <c r="M29" s="13" t="str">
        <f ca="1">IFERROR(IF(VLOOKUP($F29,'Step 1'!$B$13:$D$28,3,0)="Y",INDEX(INDIRECT("'"&amp;$A29&amp;"'!$A$3:$BG$100000"),MATCH($B29,INDIRECT("'"&amp;$A29&amp;"'!$A3:$A100000"),0),MATCH(M$3,INDIRECT("'"&amp;$A29&amp;"'!$A$3:$BG$3"),0)),VLOOKUP($F29,'Step 1'!$B$13:$D$28,3,0)),"Check Parameters")</f>
        <v>NE</v>
      </c>
      <c r="N29" s="13" t="str">
        <f ca="1">IFERROR(IF(VLOOKUP($F29,'Step 1'!$B$13:$D$28,3,0)="Y",INDEX(INDIRECT("'"&amp;$A29&amp;"'!$A$3:$BG$100000"),MATCH($B29,INDIRECT("'"&amp;$A29&amp;"'!$A3:$A100000"),0),MATCH(N$3,INDIRECT("'"&amp;$A29&amp;"'!$A$3:$BG$3"),0)),VLOOKUP($F29,'Step 1'!$B$13:$D$28,3,0)),"Check Parameters")</f>
        <v>NE</v>
      </c>
      <c r="O29" s="13" t="str">
        <f ca="1">IFERROR(IF(VLOOKUP($F29,'Step 1'!$B$13:$D$28,3,0)="Y",INDEX(INDIRECT("'"&amp;$A29&amp;"'!$A$3:$BG$100000"),MATCH($B29,INDIRECT("'"&amp;$A29&amp;"'!$A3:$A100000"),0),MATCH(O$3,INDIRECT("'"&amp;$A29&amp;"'!$A$3:$BG$3"),0)),VLOOKUP($F29,'Step 1'!$B$13:$D$28,3,0)),"Check Parameters")</f>
        <v>NE</v>
      </c>
      <c r="P29" s="13" t="str">
        <f ca="1">IFERROR(IF(VLOOKUP($F29,'Step 1'!$B$13:$D$28,3,0)="Y",INDEX(INDIRECT("'"&amp;$A29&amp;"'!$A$3:$BG$100000"),MATCH($B29,INDIRECT("'"&amp;$A29&amp;"'!$A3:$A100000"),0),MATCH(P$3,INDIRECT("'"&amp;$A29&amp;"'!$A$3:$BG$3"),0)),VLOOKUP($F29,'Step 1'!$B$13:$D$28,3,0)),"Check Parameters")</f>
        <v>NE</v>
      </c>
      <c r="Q29" s="13" t="str">
        <f ca="1">IFERROR(IF(VLOOKUP($F29,'Step 1'!$B$13:$D$28,3,0)="Y",INDEX(INDIRECT("'"&amp;$A29&amp;"'!$A$3:$BG$100000"),MATCH($B29,INDIRECT("'"&amp;$A29&amp;"'!$A3:$A100000"),0),MATCH(Q$3,INDIRECT("'"&amp;$A29&amp;"'!$A$3:$BG$3"),0)),VLOOKUP($F29,'Step 1'!$B$13:$D$28,3,0)),"Check Parameters")</f>
        <v>NE</v>
      </c>
      <c r="R29" s="13" t="str">
        <f ca="1">IFERROR(IF(VLOOKUP($F29,'Step 1'!$B$13:$D$28,3,0)="Y",INDEX(INDIRECT("'"&amp;$A29&amp;"'!$A$3:$BG$100000"),MATCH($B29,INDIRECT("'"&amp;$A29&amp;"'!$A3:$A100000"),0),MATCH(R$3,INDIRECT("'"&amp;$A29&amp;"'!$A$3:$BG$3"),0)),VLOOKUP($F29,'Step 1'!$B$13:$D$28,3,0)),"Check Parameters")</f>
        <v>NE</v>
      </c>
      <c r="S29" s="13" t="str">
        <f ca="1">IFERROR(IF(VLOOKUP($F29,'Step 1'!$B$13:$D$28,3,0)="Y",INDEX(INDIRECT("'"&amp;$A29&amp;"'!$A$3:$BG$100000"),MATCH($B29,INDIRECT("'"&amp;$A29&amp;"'!$A3:$A100000"),0),MATCH(S$3,INDIRECT("'"&amp;$A29&amp;"'!$A$3:$BG$3"),0)),VLOOKUP($F29,'Step 1'!$B$13:$D$28,3,0)),"Check Parameters")</f>
        <v>NE</v>
      </c>
      <c r="T29" s="13" t="str">
        <f ca="1">IFERROR(IF(VLOOKUP($F29,'Step 1'!$B$13:$D$28,3,0)="Y",INDEX(INDIRECT("'"&amp;$A29&amp;"'!$A$3:$BG$100000"),MATCH($B29,INDIRECT("'"&amp;$A29&amp;"'!$A3:$A100000"),0),MATCH(T$3,INDIRECT("'"&amp;$A29&amp;"'!$A$3:$BG$3"),0)),VLOOKUP($F29,'Step 1'!$B$13:$D$28,3,0)),"Check Parameters")</f>
        <v>NE</v>
      </c>
      <c r="U29" s="13" t="str">
        <f ca="1">IFERROR(IF(VLOOKUP($F29,'Step 1'!$B$13:$D$28,3,0)="Y",INDEX(INDIRECT("'"&amp;$A29&amp;"'!$A$3:$BG$100000"),MATCH($B29,INDIRECT("'"&amp;$A29&amp;"'!$A3:$A100000"),0),MATCH(U$3,INDIRECT("'"&amp;$A29&amp;"'!$A$3:$BG$3"),0)),VLOOKUP($F29,'Step 1'!$B$13:$D$28,3,0)),"Check Parameters")</f>
        <v>NE</v>
      </c>
      <c r="V29" s="13" t="str">
        <f ca="1">IFERROR(IF(VLOOKUP($F29,'Step 1'!$B$13:$D$28,3,0)="Y",INDEX(INDIRECT("'"&amp;$A29&amp;"'!$A$3:$BG$100000"),MATCH($B29,INDIRECT("'"&amp;$A29&amp;"'!$A3:$A100000"),0),MATCH(V$3,INDIRECT("'"&amp;$A29&amp;"'!$A$3:$BG$3"),0)),VLOOKUP($F29,'Step 1'!$B$13:$D$28,3,0)),"Check Parameters")</f>
        <v>NE</v>
      </c>
      <c r="W29" s="13" t="str">
        <f ca="1">IFERROR(IF(VLOOKUP($F29,'Step 1'!$B$13:$D$28,3,0)="Y",INDEX(INDIRECT("'"&amp;$A29&amp;"'!$A$3:$BG$100000"),MATCH($B29,INDIRECT("'"&amp;$A29&amp;"'!$A3:$A100000"),0),MATCH(W$3,INDIRECT("'"&amp;$A29&amp;"'!$A$3:$BG$3"),0)),VLOOKUP($F29,'Step 1'!$B$13:$D$28,3,0)),"Check Parameters")</f>
        <v>NE</v>
      </c>
      <c r="X29" s="13" t="str">
        <f ca="1">IFERROR(IF(VLOOKUP($F29,'Step 1'!$B$13:$D$28,3,0)="Y",INDEX(INDIRECT("'"&amp;$A29&amp;"'!$A$3:$BG$100000"),MATCH($B29,INDIRECT("'"&amp;$A29&amp;"'!$A3:$A100000"),0),MATCH(X$3,INDIRECT("'"&amp;$A29&amp;"'!$A$3:$BG$3"),0)),VLOOKUP($F29,'Step 1'!$B$13:$D$28,3,0)),"Check Parameters")</f>
        <v>NE</v>
      </c>
      <c r="Y29" s="13" t="str">
        <f ca="1">IFERROR(IF(VLOOKUP($F29,'Step 1'!$B$13:$D$28,3,0)="Y",INDEX(INDIRECT("'"&amp;$A29&amp;"'!$A$3:$BG$100000"),MATCH($B29,INDIRECT("'"&amp;$A29&amp;"'!$A3:$A100000"),0),MATCH(Y$3,INDIRECT("'"&amp;$A29&amp;"'!$A$3:$BG$3"),0)),VLOOKUP($F29,'Step 1'!$B$13:$D$28,3,0)),"Check Parameters")</f>
        <v>NE</v>
      </c>
      <c r="Z29" s="13" t="str">
        <f ca="1">IFERROR(IF(VLOOKUP($F29,'Step 1'!$B$13:$D$28,3,0)="Y",INDEX(INDIRECT("'"&amp;$A29&amp;"'!$A$3:$BG$100000"),MATCH($B29,INDIRECT("'"&amp;$A29&amp;"'!$A3:$A100000"),0),MATCH(Z$3,INDIRECT("'"&amp;$A29&amp;"'!$A$3:$BG$3"),0)),VLOOKUP($F29,'Step 1'!$B$13:$D$28,3,0)),"Check Parameters")</f>
        <v>NE</v>
      </c>
      <c r="AA29" s="13" t="str">
        <f ca="1">IFERROR(IF(VLOOKUP($F29,'Step 1'!$B$13:$D$28,3,0)="Y",INDEX(INDIRECT("'"&amp;$A29&amp;"'!$A$3:$BG$100000"),MATCH($B29,INDIRECT("'"&amp;$A29&amp;"'!$A3:$A100000"),0),MATCH(AA$3,INDIRECT("'"&amp;$A29&amp;"'!$A$3:$BG$3"),0)),VLOOKUP($F29,'Step 1'!$B$13:$D$28,3,0)),"Check Parameters")</f>
        <v>NE</v>
      </c>
      <c r="AB29" s="13" t="str">
        <f ca="1">IFERROR(IF(VLOOKUP($F29,'Step 1'!$B$13:$D$28,3,0)="Y",INDEX(INDIRECT("'"&amp;$A29&amp;"'!$A$3:$BG$100000"),MATCH($B29,INDIRECT("'"&amp;$A29&amp;"'!$A3:$A100000"),0),MATCH(AB$3,INDIRECT("'"&amp;$A29&amp;"'!$A$3:$BG$3"),0)),VLOOKUP($F29,'Step 1'!$B$13:$D$28,3,0)),"Check Parameters")</f>
        <v>NE</v>
      </c>
      <c r="AC29" s="13" t="str">
        <f ca="1">IFERROR(IF(VLOOKUP($F29,'Step 1'!$B$13:$D$28,3,0)="Y",INDEX(INDIRECT("'"&amp;$A29&amp;"'!$A$3:$BG$100000"),MATCH($B29,INDIRECT("'"&amp;$A29&amp;"'!$A3:$A100000"),0),MATCH(AC$3,INDIRECT("'"&amp;$A29&amp;"'!$A$3:$BG$3"),0)),VLOOKUP($F29,'Step 1'!$B$13:$D$28,3,0)),"Check Parameters")</f>
        <v>NE</v>
      </c>
      <c r="AD29" s="13" t="str">
        <f ca="1">IFERROR(IF(VLOOKUP($F29,'Step 1'!$B$13:$D$28,3,0)="Y",INDEX(INDIRECT("'"&amp;$A29&amp;"'!$A$3:$BG$100000"),MATCH($B29,INDIRECT("'"&amp;$A29&amp;"'!$A3:$A100000"),0),MATCH(AD$3,INDIRECT("'"&amp;$A29&amp;"'!$A$3:$BG$3"),0)),VLOOKUP($F29,'Step 1'!$B$13:$D$28,3,0)),"Check Parameters")</f>
        <v>NE</v>
      </c>
      <c r="AE29" s="13" t="str">
        <f ca="1">IFERROR(IF(VLOOKUP($F29,'Step 1'!$B$13:$D$28,3,0)="Y",INDEX(INDIRECT("'"&amp;$A29&amp;"'!$A$3:$BG$100000"),MATCH($B29,INDIRECT("'"&amp;$A29&amp;"'!$A3:$A100000"),0),MATCH(AE$3,INDIRECT("'"&amp;$A29&amp;"'!$A$3:$BG$3"),0)),VLOOKUP($F29,'Step 1'!$B$13:$D$28,3,0)),"Check Parameters")</f>
        <v>NE</v>
      </c>
      <c r="AF29" s="13" t="str">
        <f ca="1">IFERROR(IF(VLOOKUP($F29,'Step 1'!$B$13:$D$28,3,0)="Y",INDEX(INDIRECT("'"&amp;$A29&amp;"'!$A$3:$BG$100000"),MATCH($B29,INDIRECT("'"&amp;$A29&amp;"'!$A3:$A100000"),0),MATCH(AF$3,INDIRECT("'"&amp;$A29&amp;"'!$A$3:$BG$3"),0)),VLOOKUP($F29,'Step 1'!$B$13:$D$28,3,0)),"Check Parameters")</f>
        <v>NE</v>
      </c>
      <c r="AG29" s="13" t="str">
        <f ca="1">IFERROR(IF(VLOOKUP($F29,'Step 1'!$B$13:$D$28,3,0)="Y",INDEX(INDIRECT("'"&amp;$A29&amp;"'!$A$3:$BG$100000"),MATCH($B29,INDIRECT("'"&amp;$A29&amp;"'!$A3:$A100000"),0),MATCH(AG$3,INDIRECT("'"&amp;$A29&amp;"'!$A$3:$BG$3"),0)),VLOOKUP($F29,'Step 1'!$B$13:$D$28,3,0)),"Check Parameters")</f>
        <v>NE</v>
      </c>
      <c r="AH29" s="13" t="str">
        <f ca="1">IFERROR(IF(VLOOKUP($F29,'Step 1'!$B$13:$D$28,3,0)="Y",INDEX(INDIRECT("'"&amp;$A29&amp;"'!$A$3:$BG$100000"),MATCH($B29,INDIRECT("'"&amp;$A29&amp;"'!$A3:$A100000"),0),MATCH(AH$3,INDIRECT("'"&amp;$A29&amp;"'!$A$3:$BG$3"),0)),VLOOKUP($F29,'Step 1'!$B$13:$D$28,3,0)),"Check Parameters")</f>
        <v>NE</v>
      </c>
      <c r="AI29" s="13" t="str">
        <f ca="1">IFERROR(IF(VLOOKUP($F29,'Step 1'!$B$13:$D$28,3,0)="Y",INDEX(INDIRECT("'"&amp;$A29&amp;"'!$A$3:$BG$100000"),MATCH($B29,INDIRECT("'"&amp;$A29&amp;"'!$A3:$A100000"),0),MATCH(AI$3,INDIRECT("'"&amp;$A29&amp;"'!$A$3:$BG$3"),0)),VLOOKUP($F29,'Step 1'!$B$13:$D$28,3,0)),"Check Parameters")</f>
        <v>NE</v>
      </c>
      <c r="AJ29" s="13" t="str">
        <f ca="1">IFERROR(IF(VLOOKUP($F29,'Step 1'!$B$13:$D$28,3,0)="Y",INDEX(INDIRECT("'"&amp;$A29&amp;"'!$A$3:$BG$100000"),MATCH($B29,INDIRECT("'"&amp;$A29&amp;"'!$A3:$A100000"),0),MATCH(AJ$3,INDIRECT("'"&amp;$A29&amp;"'!$A$3:$BG$3"),0)),VLOOKUP($F29,'Step 1'!$B$13:$D$28,3,0)),"Check Parameters")</f>
        <v>NE</v>
      </c>
      <c r="AK29" s="13" t="str">
        <f ca="1">IFERROR(IF(VLOOKUP($F29,'Step 1'!$B$13:$D$28,3,0)="Y",INDEX(INDIRECT("'"&amp;$A29&amp;"'!$A$3:$BG$100000"),MATCH($B29,INDIRECT("'"&amp;$A29&amp;"'!$A3:$A100000"),0),MATCH(AK$3,INDIRECT("'"&amp;$A29&amp;"'!$A$3:$BG$3"),0)),VLOOKUP($F29,'Step 1'!$B$13:$D$28,3,0)),"Check Parameters")</f>
        <v>NE</v>
      </c>
      <c r="AL29" s="13" t="str">
        <f ca="1">IFERROR(IF(VLOOKUP($F29,'Step 1'!$B$13:$D$28,3,0)="Y",INDEX(INDIRECT("'"&amp;$A29&amp;"'!$A$3:$BG$100000"),MATCH($B29,INDIRECT("'"&amp;$A29&amp;"'!$A3:$A100000"),0),MATCH(AL$3,INDIRECT("'"&amp;$A29&amp;"'!$A$3:$BG$3"),0)),VLOOKUP($F29,'Step 1'!$B$13:$D$28,3,0)),"Check Parameters")</f>
        <v>NE</v>
      </c>
      <c r="AM29" s="13" t="str">
        <f ca="1">IFERROR(IF(VLOOKUP($F29,'Step 1'!$B$13:$D$28,3,0)="Y",INDEX(INDIRECT("'"&amp;$A29&amp;"'!$A$3:$BG$100000"),MATCH($B29,INDIRECT("'"&amp;$A29&amp;"'!$A3:$A100000"),0),MATCH(AM$3,INDIRECT("'"&amp;$A29&amp;"'!$A$3:$BG$3"),0)),VLOOKUP($F29,'Step 1'!$B$13:$D$28,3,0)),"Check Parameters")</f>
        <v>NE</v>
      </c>
      <c r="AN29" s="13"/>
      <c r="AO29" s="191"/>
      <c r="AP29" s="191"/>
      <c r="AQ29" s="191"/>
      <c r="AR29" s="191"/>
    </row>
    <row r="30" spans="1:44" hidden="1" outlineLevel="1" x14ac:dyDescent="0.25">
      <c r="A30" s="183" t="s">
        <v>78</v>
      </c>
      <c r="B30" s="183" t="s">
        <v>359</v>
      </c>
      <c r="C30" s="175" t="s">
        <v>96</v>
      </c>
      <c r="D30" s="175"/>
      <c r="E30" s="175" t="s">
        <v>751</v>
      </c>
      <c r="F30" s="77" t="str">
        <f t="shared" si="30"/>
        <v>Non-dairy cattle (calves)</v>
      </c>
      <c r="G30" s="175" t="s">
        <v>358</v>
      </c>
      <c r="H30" s="175"/>
      <c r="I30" s="13" t="str">
        <f ca="1">IFERROR(IF(VLOOKUP($F30,'Step 1'!$B$13:$D$28,3,0)="Y",INDEX(INDIRECT("'"&amp;$A30&amp;"'!$A$3:$BG$100000"),MATCH($B30,INDIRECT("'"&amp;$A30&amp;"'!$A3:$A100000"),0),MATCH(I$3,INDIRECT("'"&amp;$A30&amp;"'!$A$3:$BG$3"),0)),VLOOKUP($F30,'Step 1'!$B$13:$D$28,3,0)),"Check Parameters")</f>
        <v>NE</v>
      </c>
      <c r="J30" s="13" t="str">
        <f ca="1">IFERROR(IF(VLOOKUP($F30,'Step 1'!$B$13:$D$28,3,0)="Y",INDEX(INDIRECT("'"&amp;$A30&amp;"'!$A$3:$BG$100000"),MATCH($B30,INDIRECT("'"&amp;$A30&amp;"'!$A3:$A100000"),0),MATCH(J$3,INDIRECT("'"&amp;$A30&amp;"'!$A$3:$BG$3"),0)),VLOOKUP($F30,'Step 1'!$B$13:$D$28,3,0)),"Check Parameters")</f>
        <v>NE</v>
      </c>
      <c r="K30" s="13" t="str">
        <f ca="1">IFERROR(IF(VLOOKUP($F30,'Step 1'!$B$13:$D$28,3,0)="Y",INDEX(INDIRECT("'"&amp;$A30&amp;"'!$A$3:$BG$100000"),MATCH($B30,INDIRECT("'"&amp;$A30&amp;"'!$A3:$A100000"),0),MATCH(K$3,INDIRECT("'"&amp;$A30&amp;"'!$A$3:$BG$3"),0)),VLOOKUP($F30,'Step 1'!$B$13:$D$28,3,0)),"Check Parameters")</f>
        <v>NE</v>
      </c>
      <c r="L30" s="13" t="str">
        <f ca="1">IFERROR(IF(VLOOKUP($F30,'Step 1'!$B$13:$D$28,3,0)="Y",INDEX(INDIRECT("'"&amp;$A30&amp;"'!$A$3:$BG$100000"),MATCH($B30,INDIRECT("'"&amp;$A30&amp;"'!$A3:$A100000"),0),MATCH(L$3,INDIRECT("'"&amp;$A30&amp;"'!$A$3:$BG$3"),0)),VLOOKUP($F30,'Step 1'!$B$13:$D$28,3,0)),"Check Parameters")</f>
        <v>NE</v>
      </c>
      <c r="M30" s="13" t="str">
        <f ca="1">IFERROR(IF(VLOOKUP($F30,'Step 1'!$B$13:$D$28,3,0)="Y",INDEX(INDIRECT("'"&amp;$A30&amp;"'!$A$3:$BG$100000"),MATCH($B30,INDIRECT("'"&amp;$A30&amp;"'!$A3:$A100000"),0),MATCH(M$3,INDIRECT("'"&amp;$A30&amp;"'!$A$3:$BG$3"),0)),VLOOKUP($F30,'Step 1'!$B$13:$D$28,3,0)),"Check Parameters")</f>
        <v>NE</v>
      </c>
      <c r="N30" s="13" t="str">
        <f ca="1">IFERROR(IF(VLOOKUP($F30,'Step 1'!$B$13:$D$28,3,0)="Y",INDEX(INDIRECT("'"&amp;$A30&amp;"'!$A$3:$BG$100000"),MATCH($B30,INDIRECT("'"&amp;$A30&amp;"'!$A3:$A100000"),0),MATCH(N$3,INDIRECT("'"&amp;$A30&amp;"'!$A$3:$BG$3"),0)),VLOOKUP($F30,'Step 1'!$B$13:$D$28,3,0)),"Check Parameters")</f>
        <v>NE</v>
      </c>
      <c r="O30" s="13" t="str">
        <f ca="1">IFERROR(IF(VLOOKUP($F30,'Step 1'!$B$13:$D$28,3,0)="Y",INDEX(INDIRECT("'"&amp;$A30&amp;"'!$A$3:$BG$100000"),MATCH($B30,INDIRECT("'"&amp;$A30&amp;"'!$A3:$A100000"),0),MATCH(O$3,INDIRECT("'"&amp;$A30&amp;"'!$A$3:$BG$3"),0)),VLOOKUP($F30,'Step 1'!$B$13:$D$28,3,0)),"Check Parameters")</f>
        <v>NE</v>
      </c>
      <c r="P30" s="13" t="str">
        <f ca="1">IFERROR(IF(VLOOKUP($F30,'Step 1'!$B$13:$D$28,3,0)="Y",INDEX(INDIRECT("'"&amp;$A30&amp;"'!$A$3:$BG$100000"),MATCH($B30,INDIRECT("'"&amp;$A30&amp;"'!$A3:$A100000"),0),MATCH(P$3,INDIRECT("'"&amp;$A30&amp;"'!$A$3:$BG$3"),0)),VLOOKUP($F30,'Step 1'!$B$13:$D$28,3,0)),"Check Parameters")</f>
        <v>NE</v>
      </c>
      <c r="Q30" s="13" t="str">
        <f ca="1">IFERROR(IF(VLOOKUP($F30,'Step 1'!$B$13:$D$28,3,0)="Y",INDEX(INDIRECT("'"&amp;$A30&amp;"'!$A$3:$BG$100000"),MATCH($B30,INDIRECT("'"&amp;$A30&amp;"'!$A3:$A100000"),0),MATCH(Q$3,INDIRECT("'"&amp;$A30&amp;"'!$A$3:$BG$3"),0)),VLOOKUP($F30,'Step 1'!$B$13:$D$28,3,0)),"Check Parameters")</f>
        <v>NE</v>
      </c>
      <c r="R30" s="13" t="str">
        <f ca="1">IFERROR(IF(VLOOKUP($F30,'Step 1'!$B$13:$D$28,3,0)="Y",INDEX(INDIRECT("'"&amp;$A30&amp;"'!$A$3:$BG$100000"),MATCH($B30,INDIRECT("'"&amp;$A30&amp;"'!$A3:$A100000"),0),MATCH(R$3,INDIRECT("'"&amp;$A30&amp;"'!$A$3:$BG$3"),0)),VLOOKUP($F30,'Step 1'!$B$13:$D$28,3,0)),"Check Parameters")</f>
        <v>NE</v>
      </c>
      <c r="S30" s="13" t="str">
        <f ca="1">IFERROR(IF(VLOOKUP($F30,'Step 1'!$B$13:$D$28,3,0)="Y",INDEX(INDIRECT("'"&amp;$A30&amp;"'!$A$3:$BG$100000"),MATCH($B30,INDIRECT("'"&amp;$A30&amp;"'!$A3:$A100000"),0),MATCH(S$3,INDIRECT("'"&amp;$A30&amp;"'!$A$3:$BG$3"),0)),VLOOKUP($F30,'Step 1'!$B$13:$D$28,3,0)),"Check Parameters")</f>
        <v>NE</v>
      </c>
      <c r="T30" s="13" t="str">
        <f ca="1">IFERROR(IF(VLOOKUP($F30,'Step 1'!$B$13:$D$28,3,0)="Y",INDEX(INDIRECT("'"&amp;$A30&amp;"'!$A$3:$BG$100000"),MATCH($B30,INDIRECT("'"&amp;$A30&amp;"'!$A3:$A100000"),0),MATCH(T$3,INDIRECT("'"&amp;$A30&amp;"'!$A$3:$BG$3"),0)),VLOOKUP($F30,'Step 1'!$B$13:$D$28,3,0)),"Check Parameters")</f>
        <v>NE</v>
      </c>
      <c r="U30" s="13" t="str">
        <f ca="1">IFERROR(IF(VLOOKUP($F30,'Step 1'!$B$13:$D$28,3,0)="Y",INDEX(INDIRECT("'"&amp;$A30&amp;"'!$A$3:$BG$100000"),MATCH($B30,INDIRECT("'"&amp;$A30&amp;"'!$A3:$A100000"),0),MATCH(U$3,INDIRECT("'"&amp;$A30&amp;"'!$A$3:$BG$3"),0)),VLOOKUP($F30,'Step 1'!$B$13:$D$28,3,0)),"Check Parameters")</f>
        <v>NE</v>
      </c>
      <c r="V30" s="13" t="str">
        <f ca="1">IFERROR(IF(VLOOKUP($F30,'Step 1'!$B$13:$D$28,3,0)="Y",INDEX(INDIRECT("'"&amp;$A30&amp;"'!$A$3:$BG$100000"),MATCH($B30,INDIRECT("'"&amp;$A30&amp;"'!$A3:$A100000"),0),MATCH(V$3,INDIRECT("'"&amp;$A30&amp;"'!$A$3:$BG$3"),0)),VLOOKUP($F30,'Step 1'!$B$13:$D$28,3,0)),"Check Parameters")</f>
        <v>NE</v>
      </c>
      <c r="W30" s="13" t="str">
        <f ca="1">IFERROR(IF(VLOOKUP($F30,'Step 1'!$B$13:$D$28,3,0)="Y",INDEX(INDIRECT("'"&amp;$A30&amp;"'!$A$3:$BG$100000"),MATCH($B30,INDIRECT("'"&amp;$A30&amp;"'!$A3:$A100000"),0),MATCH(W$3,INDIRECT("'"&amp;$A30&amp;"'!$A$3:$BG$3"),0)),VLOOKUP($F30,'Step 1'!$B$13:$D$28,3,0)),"Check Parameters")</f>
        <v>NE</v>
      </c>
      <c r="X30" s="13" t="str">
        <f ca="1">IFERROR(IF(VLOOKUP($F30,'Step 1'!$B$13:$D$28,3,0)="Y",INDEX(INDIRECT("'"&amp;$A30&amp;"'!$A$3:$BG$100000"),MATCH($B30,INDIRECT("'"&amp;$A30&amp;"'!$A3:$A100000"),0),MATCH(X$3,INDIRECT("'"&amp;$A30&amp;"'!$A$3:$BG$3"),0)),VLOOKUP($F30,'Step 1'!$B$13:$D$28,3,0)),"Check Parameters")</f>
        <v>NE</v>
      </c>
      <c r="Y30" s="13" t="str">
        <f ca="1">IFERROR(IF(VLOOKUP($F30,'Step 1'!$B$13:$D$28,3,0)="Y",INDEX(INDIRECT("'"&amp;$A30&amp;"'!$A$3:$BG$100000"),MATCH($B30,INDIRECT("'"&amp;$A30&amp;"'!$A3:$A100000"),0),MATCH(Y$3,INDIRECT("'"&amp;$A30&amp;"'!$A$3:$BG$3"),0)),VLOOKUP($F30,'Step 1'!$B$13:$D$28,3,0)),"Check Parameters")</f>
        <v>NE</v>
      </c>
      <c r="Z30" s="13" t="str">
        <f ca="1">IFERROR(IF(VLOOKUP($F30,'Step 1'!$B$13:$D$28,3,0)="Y",INDEX(INDIRECT("'"&amp;$A30&amp;"'!$A$3:$BG$100000"),MATCH($B30,INDIRECT("'"&amp;$A30&amp;"'!$A3:$A100000"),0),MATCH(Z$3,INDIRECT("'"&amp;$A30&amp;"'!$A$3:$BG$3"),0)),VLOOKUP($F30,'Step 1'!$B$13:$D$28,3,0)),"Check Parameters")</f>
        <v>NE</v>
      </c>
      <c r="AA30" s="13" t="str">
        <f ca="1">IFERROR(IF(VLOOKUP($F30,'Step 1'!$B$13:$D$28,3,0)="Y",INDEX(INDIRECT("'"&amp;$A30&amp;"'!$A$3:$BG$100000"),MATCH($B30,INDIRECT("'"&amp;$A30&amp;"'!$A3:$A100000"),0),MATCH(AA$3,INDIRECT("'"&amp;$A30&amp;"'!$A$3:$BG$3"),0)),VLOOKUP($F30,'Step 1'!$B$13:$D$28,3,0)),"Check Parameters")</f>
        <v>NE</v>
      </c>
      <c r="AB30" s="13" t="str">
        <f ca="1">IFERROR(IF(VLOOKUP($F30,'Step 1'!$B$13:$D$28,3,0)="Y",INDEX(INDIRECT("'"&amp;$A30&amp;"'!$A$3:$BG$100000"),MATCH($B30,INDIRECT("'"&amp;$A30&amp;"'!$A3:$A100000"),0),MATCH(AB$3,INDIRECT("'"&amp;$A30&amp;"'!$A$3:$BG$3"),0)),VLOOKUP($F30,'Step 1'!$B$13:$D$28,3,0)),"Check Parameters")</f>
        <v>NE</v>
      </c>
      <c r="AC30" s="13" t="str">
        <f ca="1">IFERROR(IF(VLOOKUP($F30,'Step 1'!$B$13:$D$28,3,0)="Y",INDEX(INDIRECT("'"&amp;$A30&amp;"'!$A$3:$BG$100000"),MATCH($B30,INDIRECT("'"&amp;$A30&amp;"'!$A3:$A100000"),0),MATCH(AC$3,INDIRECT("'"&amp;$A30&amp;"'!$A$3:$BG$3"),0)),VLOOKUP($F30,'Step 1'!$B$13:$D$28,3,0)),"Check Parameters")</f>
        <v>NE</v>
      </c>
      <c r="AD30" s="13" t="str">
        <f ca="1">IFERROR(IF(VLOOKUP($F30,'Step 1'!$B$13:$D$28,3,0)="Y",INDEX(INDIRECT("'"&amp;$A30&amp;"'!$A$3:$BG$100000"),MATCH($B30,INDIRECT("'"&amp;$A30&amp;"'!$A3:$A100000"),0),MATCH(AD$3,INDIRECT("'"&amp;$A30&amp;"'!$A$3:$BG$3"),0)),VLOOKUP($F30,'Step 1'!$B$13:$D$28,3,0)),"Check Parameters")</f>
        <v>NE</v>
      </c>
      <c r="AE30" s="13" t="str">
        <f ca="1">IFERROR(IF(VLOOKUP($F30,'Step 1'!$B$13:$D$28,3,0)="Y",INDEX(INDIRECT("'"&amp;$A30&amp;"'!$A$3:$BG$100000"),MATCH($B30,INDIRECT("'"&amp;$A30&amp;"'!$A3:$A100000"),0),MATCH(AE$3,INDIRECT("'"&amp;$A30&amp;"'!$A$3:$BG$3"),0)),VLOOKUP($F30,'Step 1'!$B$13:$D$28,3,0)),"Check Parameters")</f>
        <v>NE</v>
      </c>
      <c r="AF30" s="13" t="str">
        <f ca="1">IFERROR(IF(VLOOKUP($F30,'Step 1'!$B$13:$D$28,3,0)="Y",INDEX(INDIRECT("'"&amp;$A30&amp;"'!$A$3:$BG$100000"),MATCH($B30,INDIRECT("'"&amp;$A30&amp;"'!$A3:$A100000"),0),MATCH(AF$3,INDIRECT("'"&amp;$A30&amp;"'!$A$3:$BG$3"),0)),VLOOKUP($F30,'Step 1'!$B$13:$D$28,3,0)),"Check Parameters")</f>
        <v>NE</v>
      </c>
      <c r="AG30" s="13" t="str">
        <f ca="1">IFERROR(IF(VLOOKUP($F30,'Step 1'!$B$13:$D$28,3,0)="Y",INDEX(INDIRECT("'"&amp;$A30&amp;"'!$A$3:$BG$100000"),MATCH($B30,INDIRECT("'"&amp;$A30&amp;"'!$A3:$A100000"),0),MATCH(AG$3,INDIRECT("'"&amp;$A30&amp;"'!$A$3:$BG$3"),0)),VLOOKUP($F30,'Step 1'!$B$13:$D$28,3,0)),"Check Parameters")</f>
        <v>NE</v>
      </c>
      <c r="AH30" s="13" t="str">
        <f ca="1">IFERROR(IF(VLOOKUP($F30,'Step 1'!$B$13:$D$28,3,0)="Y",INDEX(INDIRECT("'"&amp;$A30&amp;"'!$A$3:$BG$100000"),MATCH($B30,INDIRECT("'"&amp;$A30&amp;"'!$A3:$A100000"),0),MATCH(AH$3,INDIRECT("'"&amp;$A30&amp;"'!$A$3:$BG$3"),0)),VLOOKUP($F30,'Step 1'!$B$13:$D$28,3,0)),"Check Parameters")</f>
        <v>NE</v>
      </c>
      <c r="AI30" s="13" t="str">
        <f ca="1">IFERROR(IF(VLOOKUP($F30,'Step 1'!$B$13:$D$28,3,0)="Y",INDEX(INDIRECT("'"&amp;$A30&amp;"'!$A$3:$BG$100000"),MATCH($B30,INDIRECT("'"&amp;$A30&amp;"'!$A3:$A100000"),0),MATCH(AI$3,INDIRECT("'"&amp;$A30&amp;"'!$A$3:$BG$3"),0)),VLOOKUP($F30,'Step 1'!$B$13:$D$28,3,0)),"Check Parameters")</f>
        <v>NE</v>
      </c>
      <c r="AJ30" s="13" t="str">
        <f ca="1">IFERROR(IF(VLOOKUP($F30,'Step 1'!$B$13:$D$28,3,0)="Y",INDEX(INDIRECT("'"&amp;$A30&amp;"'!$A$3:$BG$100000"),MATCH($B30,INDIRECT("'"&amp;$A30&amp;"'!$A3:$A100000"),0),MATCH(AJ$3,INDIRECT("'"&amp;$A30&amp;"'!$A$3:$BG$3"),0)),VLOOKUP($F30,'Step 1'!$B$13:$D$28,3,0)),"Check Parameters")</f>
        <v>NE</v>
      </c>
      <c r="AK30" s="13" t="str">
        <f ca="1">IFERROR(IF(VLOOKUP($F30,'Step 1'!$B$13:$D$28,3,0)="Y",INDEX(INDIRECT("'"&amp;$A30&amp;"'!$A$3:$BG$100000"),MATCH($B30,INDIRECT("'"&amp;$A30&amp;"'!$A3:$A100000"),0),MATCH(AK$3,INDIRECT("'"&amp;$A30&amp;"'!$A$3:$BG$3"),0)),VLOOKUP($F30,'Step 1'!$B$13:$D$28,3,0)),"Check Parameters")</f>
        <v>NE</v>
      </c>
      <c r="AL30" s="13" t="str">
        <f ca="1">IFERROR(IF(VLOOKUP($F30,'Step 1'!$B$13:$D$28,3,0)="Y",INDEX(INDIRECT("'"&amp;$A30&amp;"'!$A$3:$BG$100000"),MATCH($B30,INDIRECT("'"&amp;$A30&amp;"'!$A3:$A100000"),0),MATCH(AL$3,INDIRECT("'"&amp;$A30&amp;"'!$A$3:$BG$3"),0)),VLOOKUP($F30,'Step 1'!$B$13:$D$28,3,0)),"Check Parameters")</f>
        <v>NE</v>
      </c>
      <c r="AM30" s="13" t="str">
        <f ca="1">IFERROR(IF(VLOOKUP($F30,'Step 1'!$B$13:$D$28,3,0)="Y",INDEX(INDIRECT("'"&amp;$A30&amp;"'!$A$3:$BG$100000"),MATCH($B30,INDIRECT("'"&amp;$A30&amp;"'!$A3:$A100000"),0),MATCH(AM$3,INDIRECT("'"&amp;$A30&amp;"'!$A$3:$BG$3"),0)),VLOOKUP($F30,'Step 1'!$B$13:$D$28,3,0)),"Check Parameters")</f>
        <v>NE</v>
      </c>
      <c r="AN30" s="13"/>
      <c r="AO30" s="191"/>
      <c r="AP30" s="191"/>
      <c r="AQ30" s="191"/>
      <c r="AR30" s="191"/>
    </row>
    <row r="31" spans="1:44" hidden="1" outlineLevel="1" x14ac:dyDescent="0.25">
      <c r="A31" s="183" t="s">
        <v>79</v>
      </c>
      <c r="B31" s="183" t="s">
        <v>359</v>
      </c>
      <c r="C31" s="175" t="s">
        <v>97</v>
      </c>
      <c r="D31" s="175"/>
      <c r="E31" s="175" t="s">
        <v>751</v>
      </c>
      <c r="F31" s="77" t="str">
        <f t="shared" si="30"/>
        <v>Sheep</v>
      </c>
      <c r="G31" s="175" t="s">
        <v>358</v>
      </c>
      <c r="H31" s="175"/>
      <c r="I31" s="13">
        <f ca="1">IFERROR(IF(VLOOKUP($F31,'Step 1'!$B$13:$D$28,3,0)="Y",INDEX(INDIRECT("'"&amp;$A31&amp;"'!$A$3:$BG$100000"),MATCH($B31,INDIRECT("'"&amp;$A31&amp;"'!$A3:$A100000"),0),MATCH(I$3,INDIRECT("'"&amp;$A31&amp;"'!$A$3:$BG$3"),0)),VLOOKUP($F31,'Step 1'!$B$13:$D$28,3,0)),"Check Parameters")</f>
        <v>7.9575625892857109E-10</v>
      </c>
      <c r="J31" s="13">
        <f ca="1">IFERROR(IF(VLOOKUP($F31,'Step 1'!$B$13:$D$28,3,0)="Y",INDEX(INDIRECT("'"&amp;$A31&amp;"'!$A$3:$BG$100000"),MATCH($B31,INDIRECT("'"&amp;$A31&amp;"'!$A3:$A100000"),0),MATCH(J$3,INDIRECT("'"&amp;$A31&amp;"'!$A$3:$BG$3"),0)),VLOOKUP($F31,'Step 1'!$B$13:$D$28,3,0)),"Check Parameters")</f>
        <v>7.9575625892857109E-10</v>
      </c>
      <c r="K31" s="13">
        <f ca="1">IFERROR(IF(VLOOKUP($F31,'Step 1'!$B$13:$D$28,3,0)="Y",INDEX(INDIRECT("'"&amp;$A31&amp;"'!$A$3:$BG$100000"),MATCH($B31,INDIRECT("'"&amp;$A31&amp;"'!$A3:$A100000"),0),MATCH(K$3,INDIRECT("'"&amp;$A31&amp;"'!$A$3:$BG$3"),0)),VLOOKUP($F31,'Step 1'!$B$13:$D$28,3,0)),"Check Parameters")</f>
        <v>7.9575625892857109E-10</v>
      </c>
      <c r="L31" s="13">
        <f ca="1">IFERROR(IF(VLOOKUP($F31,'Step 1'!$B$13:$D$28,3,0)="Y",INDEX(INDIRECT("'"&amp;$A31&amp;"'!$A$3:$BG$100000"),MATCH($B31,INDIRECT("'"&amp;$A31&amp;"'!$A3:$A100000"),0),MATCH(L$3,INDIRECT("'"&amp;$A31&amp;"'!$A$3:$BG$3"),0)),VLOOKUP($F31,'Step 1'!$B$13:$D$28,3,0)),"Check Parameters")</f>
        <v>7.9575625892857109E-10</v>
      </c>
      <c r="M31" s="13">
        <f ca="1">IFERROR(IF(VLOOKUP($F31,'Step 1'!$B$13:$D$28,3,0)="Y",INDEX(INDIRECT("'"&amp;$A31&amp;"'!$A$3:$BG$100000"),MATCH($B31,INDIRECT("'"&amp;$A31&amp;"'!$A3:$A100000"),0),MATCH(M$3,INDIRECT("'"&amp;$A31&amp;"'!$A$3:$BG$3"),0)),VLOOKUP($F31,'Step 1'!$B$13:$D$28,3,0)),"Check Parameters")</f>
        <v>7.9575625892857109E-10</v>
      </c>
      <c r="N31" s="13">
        <f ca="1">IFERROR(IF(VLOOKUP($F31,'Step 1'!$B$13:$D$28,3,0)="Y",INDEX(INDIRECT("'"&amp;$A31&amp;"'!$A$3:$BG$100000"),MATCH($B31,INDIRECT("'"&amp;$A31&amp;"'!$A3:$A100000"),0),MATCH(N$3,INDIRECT("'"&amp;$A31&amp;"'!$A$3:$BG$3"),0)),VLOOKUP($F31,'Step 1'!$B$13:$D$28,3,0)),"Check Parameters")</f>
        <v>7.9575625892857109E-10</v>
      </c>
      <c r="O31" s="13">
        <f ca="1">IFERROR(IF(VLOOKUP($F31,'Step 1'!$B$13:$D$28,3,0)="Y",INDEX(INDIRECT("'"&amp;$A31&amp;"'!$A$3:$BG$100000"),MATCH($B31,INDIRECT("'"&amp;$A31&amp;"'!$A3:$A100000"),0),MATCH(O$3,INDIRECT("'"&amp;$A31&amp;"'!$A$3:$BG$3"),0)),VLOOKUP($F31,'Step 1'!$B$13:$D$28,3,0)),"Check Parameters")</f>
        <v>7.9575625892857109E-10</v>
      </c>
      <c r="P31" s="13">
        <f ca="1">IFERROR(IF(VLOOKUP($F31,'Step 1'!$B$13:$D$28,3,0)="Y",INDEX(INDIRECT("'"&amp;$A31&amp;"'!$A$3:$BG$100000"),MATCH($B31,INDIRECT("'"&amp;$A31&amp;"'!$A3:$A100000"),0),MATCH(P$3,INDIRECT("'"&amp;$A31&amp;"'!$A$3:$BG$3"),0)),VLOOKUP($F31,'Step 1'!$B$13:$D$28,3,0)),"Check Parameters")</f>
        <v>7.9575625892857109E-10</v>
      </c>
      <c r="Q31" s="13">
        <f ca="1">IFERROR(IF(VLOOKUP($F31,'Step 1'!$B$13:$D$28,3,0)="Y",INDEX(INDIRECT("'"&amp;$A31&amp;"'!$A$3:$BG$100000"),MATCH($B31,INDIRECT("'"&amp;$A31&amp;"'!$A3:$A100000"),0),MATCH(Q$3,INDIRECT("'"&amp;$A31&amp;"'!$A$3:$BG$3"),0)),VLOOKUP($F31,'Step 1'!$B$13:$D$28,3,0)),"Check Parameters")</f>
        <v>7.9575625892857109E-10</v>
      </c>
      <c r="R31" s="13">
        <f ca="1">IFERROR(IF(VLOOKUP($F31,'Step 1'!$B$13:$D$28,3,0)="Y",INDEX(INDIRECT("'"&amp;$A31&amp;"'!$A$3:$BG$100000"),MATCH($B31,INDIRECT("'"&amp;$A31&amp;"'!$A3:$A100000"),0),MATCH(R$3,INDIRECT("'"&amp;$A31&amp;"'!$A$3:$BG$3"),0)),VLOOKUP($F31,'Step 1'!$B$13:$D$28,3,0)),"Check Parameters")</f>
        <v>7.9575625892857109E-10</v>
      </c>
      <c r="S31" s="13">
        <f ca="1">IFERROR(IF(VLOOKUP($F31,'Step 1'!$B$13:$D$28,3,0)="Y",INDEX(INDIRECT("'"&amp;$A31&amp;"'!$A$3:$BG$100000"),MATCH($B31,INDIRECT("'"&amp;$A31&amp;"'!$A3:$A100000"),0),MATCH(S$3,INDIRECT("'"&amp;$A31&amp;"'!$A$3:$BG$3"),0)),VLOOKUP($F31,'Step 1'!$B$13:$D$28,3,0)),"Check Parameters")</f>
        <v>7.9575625892857109E-10</v>
      </c>
      <c r="T31" s="13">
        <f ca="1">IFERROR(IF(VLOOKUP($F31,'Step 1'!$B$13:$D$28,3,0)="Y",INDEX(INDIRECT("'"&amp;$A31&amp;"'!$A$3:$BG$100000"),MATCH($B31,INDIRECT("'"&amp;$A31&amp;"'!$A3:$A100000"),0),MATCH(T$3,INDIRECT("'"&amp;$A31&amp;"'!$A$3:$BG$3"),0)),VLOOKUP($F31,'Step 1'!$B$13:$D$28,3,0)),"Check Parameters")</f>
        <v>7.9575625892857109E-10</v>
      </c>
      <c r="U31" s="13">
        <f ca="1">IFERROR(IF(VLOOKUP($F31,'Step 1'!$B$13:$D$28,3,0)="Y",INDEX(INDIRECT("'"&amp;$A31&amp;"'!$A$3:$BG$100000"),MATCH($B31,INDIRECT("'"&amp;$A31&amp;"'!$A3:$A100000"),0),MATCH(U$3,INDIRECT("'"&amp;$A31&amp;"'!$A$3:$BG$3"),0)),VLOOKUP($F31,'Step 1'!$B$13:$D$28,3,0)),"Check Parameters")</f>
        <v>7.9575625892857109E-10</v>
      </c>
      <c r="V31" s="13">
        <f ca="1">IFERROR(IF(VLOOKUP($F31,'Step 1'!$B$13:$D$28,3,0)="Y",INDEX(INDIRECT("'"&amp;$A31&amp;"'!$A$3:$BG$100000"),MATCH($B31,INDIRECT("'"&amp;$A31&amp;"'!$A3:$A100000"),0),MATCH(V$3,INDIRECT("'"&amp;$A31&amp;"'!$A$3:$BG$3"),0)),VLOOKUP($F31,'Step 1'!$B$13:$D$28,3,0)),"Check Parameters")</f>
        <v>7.9575625892857109E-10</v>
      </c>
      <c r="W31" s="13">
        <f ca="1">IFERROR(IF(VLOOKUP($F31,'Step 1'!$B$13:$D$28,3,0)="Y",INDEX(INDIRECT("'"&amp;$A31&amp;"'!$A$3:$BG$100000"),MATCH($B31,INDIRECT("'"&amp;$A31&amp;"'!$A3:$A100000"),0),MATCH(W$3,INDIRECT("'"&amp;$A31&amp;"'!$A$3:$BG$3"),0)),VLOOKUP($F31,'Step 1'!$B$13:$D$28,3,0)),"Check Parameters")</f>
        <v>7.9575625892857109E-10</v>
      </c>
      <c r="X31" s="13">
        <f ca="1">IFERROR(IF(VLOOKUP($F31,'Step 1'!$B$13:$D$28,3,0)="Y",INDEX(INDIRECT("'"&amp;$A31&amp;"'!$A$3:$BG$100000"),MATCH($B31,INDIRECT("'"&amp;$A31&amp;"'!$A3:$A100000"),0),MATCH(X$3,INDIRECT("'"&amp;$A31&amp;"'!$A$3:$BG$3"),0)),VLOOKUP($F31,'Step 1'!$B$13:$D$28,3,0)),"Check Parameters")</f>
        <v>7.9575625892857109E-10</v>
      </c>
      <c r="Y31" s="13">
        <f ca="1">IFERROR(IF(VLOOKUP($F31,'Step 1'!$B$13:$D$28,3,0)="Y",INDEX(INDIRECT("'"&amp;$A31&amp;"'!$A$3:$BG$100000"),MATCH($B31,INDIRECT("'"&amp;$A31&amp;"'!$A3:$A100000"),0),MATCH(Y$3,INDIRECT("'"&amp;$A31&amp;"'!$A$3:$BG$3"),0)),VLOOKUP($F31,'Step 1'!$B$13:$D$28,3,0)),"Check Parameters")</f>
        <v>7.9575625892857109E-10</v>
      </c>
      <c r="Z31" s="13">
        <f ca="1">IFERROR(IF(VLOOKUP($F31,'Step 1'!$B$13:$D$28,3,0)="Y",INDEX(INDIRECT("'"&amp;$A31&amp;"'!$A$3:$BG$100000"),MATCH($B31,INDIRECT("'"&amp;$A31&amp;"'!$A3:$A100000"),0),MATCH(Z$3,INDIRECT("'"&amp;$A31&amp;"'!$A$3:$BG$3"),0)),VLOOKUP($F31,'Step 1'!$B$13:$D$28,3,0)),"Check Parameters")</f>
        <v>7.9575625892857109E-10</v>
      </c>
      <c r="AA31" s="13">
        <f ca="1">IFERROR(IF(VLOOKUP($F31,'Step 1'!$B$13:$D$28,3,0)="Y",INDEX(INDIRECT("'"&amp;$A31&amp;"'!$A$3:$BG$100000"),MATCH($B31,INDIRECT("'"&amp;$A31&amp;"'!$A3:$A100000"),0),MATCH(AA$3,INDIRECT("'"&amp;$A31&amp;"'!$A$3:$BG$3"),0)),VLOOKUP($F31,'Step 1'!$B$13:$D$28,3,0)),"Check Parameters")</f>
        <v>7.9575625892857109E-10</v>
      </c>
      <c r="AB31" s="13">
        <f ca="1">IFERROR(IF(VLOOKUP($F31,'Step 1'!$B$13:$D$28,3,0)="Y",INDEX(INDIRECT("'"&amp;$A31&amp;"'!$A$3:$BG$100000"),MATCH($B31,INDIRECT("'"&amp;$A31&amp;"'!$A3:$A100000"),0),MATCH(AB$3,INDIRECT("'"&amp;$A31&amp;"'!$A$3:$BG$3"),0)),VLOOKUP($F31,'Step 1'!$B$13:$D$28,3,0)),"Check Parameters")</f>
        <v>7.9575625892857109E-10</v>
      </c>
      <c r="AC31" s="13">
        <f ca="1">IFERROR(IF(VLOOKUP($F31,'Step 1'!$B$13:$D$28,3,0)="Y",INDEX(INDIRECT("'"&amp;$A31&amp;"'!$A$3:$BG$100000"),MATCH($B31,INDIRECT("'"&amp;$A31&amp;"'!$A3:$A100000"),0),MATCH(AC$3,INDIRECT("'"&amp;$A31&amp;"'!$A$3:$BG$3"),0)),VLOOKUP($F31,'Step 1'!$B$13:$D$28,3,0)),"Check Parameters")</f>
        <v>7.9575625892857109E-10</v>
      </c>
      <c r="AD31" s="13">
        <f ca="1">IFERROR(IF(VLOOKUP($F31,'Step 1'!$B$13:$D$28,3,0)="Y",INDEX(INDIRECT("'"&amp;$A31&amp;"'!$A$3:$BG$100000"),MATCH($B31,INDIRECT("'"&amp;$A31&amp;"'!$A3:$A100000"),0),MATCH(AD$3,INDIRECT("'"&amp;$A31&amp;"'!$A$3:$BG$3"),0)),VLOOKUP($F31,'Step 1'!$B$13:$D$28,3,0)),"Check Parameters")</f>
        <v>7.9575625892857109E-10</v>
      </c>
      <c r="AE31" s="13">
        <f ca="1">IFERROR(IF(VLOOKUP($F31,'Step 1'!$B$13:$D$28,3,0)="Y",INDEX(INDIRECT("'"&amp;$A31&amp;"'!$A$3:$BG$100000"),MATCH($B31,INDIRECT("'"&amp;$A31&amp;"'!$A3:$A100000"),0),MATCH(AE$3,INDIRECT("'"&amp;$A31&amp;"'!$A$3:$BG$3"),0)),VLOOKUP($F31,'Step 1'!$B$13:$D$28,3,0)),"Check Parameters")</f>
        <v>7.9575625892857109E-10</v>
      </c>
      <c r="AF31" s="13">
        <f ca="1">IFERROR(IF(VLOOKUP($F31,'Step 1'!$B$13:$D$28,3,0)="Y",INDEX(INDIRECT("'"&amp;$A31&amp;"'!$A$3:$BG$100000"),MATCH($B31,INDIRECT("'"&amp;$A31&amp;"'!$A3:$A100000"),0),MATCH(AF$3,INDIRECT("'"&amp;$A31&amp;"'!$A$3:$BG$3"),0)),VLOOKUP($F31,'Step 1'!$B$13:$D$28,3,0)),"Check Parameters")</f>
        <v>7.9575625892857109E-10</v>
      </c>
      <c r="AG31" s="13">
        <f ca="1">IFERROR(IF(VLOOKUP($F31,'Step 1'!$B$13:$D$28,3,0)="Y",INDEX(INDIRECT("'"&amp;$A31&amp;"'!$A$3:$BG$100000"),MATCH($B31,INDIRECT("'"&amp;$A31&amp;"'!$A3:$A100000"),0),MATCH(AG$3,INDIRECT("'"&amp;$A31&amp;"'!$A$3:$BG$3"),0)),VLOOKUP($F31,'Step 1'!$B$13:$D$28,3,0)),"Check Parameters")</f>
        <v>7.9575625892857109E-10</v>
      </c>
      <c r="AH31" s="13">
        <f ca="1">IFERROR(IF(VLOOKUP($F31,'Step 1'!$B$13:$D$28,3,0)="Y",INDEX(INDIRECT("'"&amp;$A31&amp;"'!$A$3:$BG$100000"),MATCH($B31,INDIRECT("'"&amp;$A31&amp;"'!$A3:$A100000"),0),MATCH(AH$3,INDIRECT("'"&amp;$A31&amp;"'!$A$3:$BG$3"),0)),VLOOKUP($F31,'Step 1'!$B$13:$D$28,3,0)),"Check Parameters")</f>
        <v>7.9575625892857109E-10</v>
      </c>
      <c r="AI31" s="13">
        <f ca="1">IFERROR(IF(VLOOKUP($F31,'Step 1'!$B$13:$D$28,3,0)="Y",INDEX(INDIRECT("'"&amp;$A31&amp;"'!$A$3:$BG$100000"),MATCH($B31,INDIRECT("'"&amp;$A31&amp;"'!$A3:$A100000"),0),MATCH(AI$3,INDIRECT("'"&amp;$A31&amp;"'!$A$3:$BG$3"),0)),VLOOKUP($F31,'Step 1'!$B$13:$D$28,3,0)),"Check Parameters")</f>
        <v>7.9575625892857109E-10</v>
      </c>
      <c r="AJ31" s="13">
        <f ca="1">IFERROR(IF(VLOOKUP($F31,'Step 1'!$B$13:$D$28,3,0)="Y",INDEX(INDIRECT("'"&amp;$A31&amp;"'!$A$3:$BG$100000"),MATCH($B31,INDIRECT("'"&amp;$A31&amp;"'!$A3:$A100000"),0),MATCH(AJ$3,INDIRECT("'"&amp;$A31&amp;"'!$A$3:$BG$3"),0)),VLOOKUP($F31,'Step 1'!$B$13:$D$28,3,0)),"Check Parameters")</f>
        <v>7.9575625892857109E-10</v>
      </c>
      <c r="AK31" s="13">
        <f ca="1">IFERROR(IF(VLOOKUP($F31,'Step 1'!$B$13:$D$28,3,0)="Y",INDEX(INDIRECT("'"&amp;$A31&amp;"'!$A$3:$BG$100000"),MATCH($B31,INDIRECT("'"&amp;$A31&amp;"'!$A3:$A100000"),0),MATCH(AK$3,INDIRECT("'"&amp;$A31&amp;"'!$A$3:$BG$3"),0)),VLOOKUP($F31,'Step 1'!$B$13:$D$28,3,0)),"Check Parameters")</f>
        <v>7.9575625892857109E-10</v>
      </c>
      <c r="AL31" s="13">
        <f ca="1">IFERROR(IF(VLOOKUP($F31,'Step 1'!$B$13:$D$28,3,0)="Y",INDEX(INDIRECT("'"&amp;$A31&amp;"'!$A$3:$BG$100000"),MATCH($B31,INDIRECT("'"&amp;$A31&amp;"'!$A3:$A100000"),0),MATCH(AL$3,INDIRECT("'"&amp;$A31&amp;"'!$A$3:$BG$3"),0)),VLOOKUP($F31,'Step 1'!$B$13:$D$28,3,0)),"Check Parameters")</f>
        <v>7.9575625892857109E-10</v>
      </c>
      <c r="AM31" s="13">
        <f ca="1">IFERROR(IF(VLOOKUP($F31,'Step 1'!$B$13:$D$28,3,0)="Y",INDEX(INDIRECT("'"&amp;$A31&amp;"'!$A$3:$BG$100000"),MATCH($B31,INDIRECT("'"&amp;$A31&amp;"'!$A3:$A100000"),0),MATCH(AM$3,INDIRECT("'"&amp;$A31&amp;"'!$A$3:$BG$3"),0)),VLOOKUP($F31,'Step 1'!$B$13:$D$28,3,0)),"Check Parameters")</f>
        <v>7.9575625892857109E-10</v>
      </c>
      <c r="AN31" s="13"/>
      <c r="AO31" s="191"/>
      <c r="AP31" s="191"/>
      <c r="AQ31" s="191"/>
      <c r="AR31" s="191"/>
    </row>
    <row r="32" spans="1:44" hidden="1" outlineLevel="1" x14ac:dyDescent="0.25">
      <c r="A32" s="183" t="s">
        <v>538</v>
      </c>
      <c r="B32" s="183" t="s">
        <v>359</v>
      </c>
      <c r="C32" s="175" t="s">
        <v>98</v>
      </c>
      <c r="D32" s="175"/>
      <c r="E32" s="175" t="s">
        <v>751</v>
      </c>
      <c r="F32" s="77" t="str">
        <f t="shared" si="30"/>
        <v>Swine (finishing pigs)</v>
      </c>
      <c r="G32" s="175" t="s">
        <v>358</v>
      </c>
      <c r="H32" s="175"/>
      <c r="I32" s="13" t="str">
        <f ca="1">IFERROR(IF(VLOOKUP($F32,'Step 1'!$B$13:$D$28,3,0)="Y",INDEX(INDIRECT("'"&amp;$A32&amp;"'!$A$3:$BG$100000"),MATCH($B32,INDIRECT("'"&amp;$A32&amp;"'!$A3:$A100000"),0),MATCH(I$3,INDIRECT("'"&amp;$A32&amp;"'!$A$3:$BG$3"),0)),VLOOKUP($F32,'Step 1'!$B$13:$D$28,3,0)),"Check Parameters")</f>
        <v>NE</v>
      </c>
      <c r="J32" s="13" t="str">
        <f ca="1">IFERROR(IF(VLOOKUP($F32,'Step 1'!$B$13:$D$28,3,0)="Y",INDEX(INDIRECT("'"&amp;$A32&amp;"'!$A$3:$BG$100000"),MATCH($B32,INDIRECT("'"&amp;$A32&amp;"'!$A3:$A100000"),0),MATCH(J$3,INDIRECT("'"&amp;$A32&amp;"'!$A$3:$BG$3"),0)),VLOOKUP($F32,'Step 1'!$B$13:$D$28,3,0)),"Check Parameters")</f>
        <v>NE</v>
      </c>
      <c r="K32" s="13" t="str">
        <f ca="1">IFERROR(IF(VLOOKUP($F32,'Step 1'!$B$13:$D$28,3,0)="Y",INDEX(INDIRECT("'"&amp;$A32&amp;"'!$A$3:$BG$100000"),MATCH($B32,INDIRECT("'"&amp;$A32&amp;"'!$A3:$A100000"),0),MATCH(K$3,INDIRECT("'"&amp;$A32&amp;"'!$A$3:$BG$3"),0)),VLOOKUP($F32,'Step 1'!$B$13:$D$28,3,0)),"Check Parameters")</f>
        <v>NE</v>
      </c>
      <c r="L32" s="13" t="str">
        <f ca="1">IFERROR(IF(VLOOKUP($F32,'Step 1'!$B$13:$D$28,3,0)="Y",INDEX(INDIRECT("'"&amp;$A32&amp;"'!$A$3:$BG$100000"),MATCH($B32,INDIRECT("'"&amp;$A32&amp;"'!$A3:$A100000"),0),MATCH(L$3,INDIRECT("'"&amp;$A32&amp;"'!$A$3:$BG$3"),0)),VLOOKUP($F32,'Step 1'!$B$13:$D$28,3,0)),"Check Parameters")</f>
        <v>NE</v>
      </c>
      <c r="M32" s="13" t="str">
        <f ca="1">IFERROR(IF(VLOOKUP($F32,'Step 1'!$B$13:$D$28,3,0)="Y",INDEX(INDIRECT("'"&amp;$A32&amp;"'!$A$3:$BG$100000"),MATCH($B32,INDIRECT("'"&amp;$A32&amp;"'!$A3:$A100000"),0),MATCH(M$3,INDIRECT("'"&amp;$A32&amp;"'!$A$3:$BG$3"),0)),VLOOKUP($F32,'Step 1'!$B$13:$D$28,3,0)),"Check Parameters")</f>
        <v>NE</v>
      </c>
      <c r="N32" s="13" t="str">
        <f ca="1">IFERROR(IF(VLOOKUP($F32,'Step 1'!$B$13:$D$28,3,0)="Y",INDEX(INDIRECT("'"&amp;$A32&amp;"'!$A$3:$BG$100000"),MATCH($B32,INDIRECT("'"&amp;$A32&amp;"'!$A3:$A100000"),0),MATCH(N$3,INDIRECT("'"&amp;$A32&amp;"'!$A$3:$BG$3"),0)),VLOOKUP($F32,'Step 1'!$B$13:$D$28,3,0)),"Check Parameters")</f>
        <v>NE</v>
      </c>
      <c r="O32" s="13" t="str">
        <f ca="1">IFERROR(IF(VLOOKUP($F32,'Step 1'!$B$13:$D$28,3,0)="Y",INDEX(INDIRECT("'"&amp;$A32&amp;"'!$A$3:$BG$100000"),MATCH($B32,INDIRECT("'"&amp;$A32&amp;"'!$A3:$A100000"),0),MATCH(O$3,INDIRECT("'"&amp;$A32&amp;"'!$A$3:$BG$3"),0)),VLOOKUP($F32,'Step 1'!$B$13:$D$28,3,0)),"Check Parameters")</f>
        <v>NE</v>
      </c>
      <c r="P32" s="13" t="str">
        <f ca="1">IFERROR(IF(VLOOKUP($F32,'Step 1'!$B$13:$D$28,3,0)="Y",INDEX(INDIRECT("'"&amp;$A32&amp;"'!$A$3:$BG$100000"),MATCH($B32,INDIRECT("'"&amp;$A32&amp;"'!$A3:$A100000"),0),MATCH(P$3,INDIRECT("'"&amp;$A32&amp;"'!$A$3:$BG$3"),0)),VLOOKUP($F32,'Step 1'!$B$13:$D$28,3,0)),"Check Parameters")</f>
        <v>NE</v>
      </c>
      <c r="Q32" s="13" t="str">
        <f ca="1">IFERROR(IF(VLOOKUP($F32,'Step 1'!$B$13:$D$28,3,0)="Y",INDEX(INDIRECT("'"&amp;$A32&amp;"'!$A$3:$BG$100000"),MATCH($B32,INDIRECT("'"&amp;$A32&amp;"'!$A3:$A100000"),0),MATCH(Q$3,INDIRECT("'"&amp;$A32&amp;"'!$A$3:$BG$3"),0)),VLOOKUP($F32,'Step 1'!$B$13:$D$28,3,0)),"Check Parameters")</f>
        <v>NE</v>
      </c>
      <c r="R32" s="13" t="str">
        <f ca="1">IFERROR(IF(VLOOKUP($F32,'Step 1'!$B$13:$D$28,3,0)="Y",INDEX(INDIRECT("'"&amp;$A32&amp;"'!$A$3:$BG$100000"),MATCH($B32,INDIRECT("'"&amp;$A32&amp;"'!$A3:$A100000"),0),MATCH(R$3,INDIRECT("'"&amp;$A32&amp;"'!$A$3:$BG$3"),0)),VLOOKUP($F32,'Step 1'!$B$13:$D$28,3,0)),"Check Parameters")</f>
        <v>NE</v>
      </c>
      <c r="S32" s="13" t="str">
        <f ca="1">IFERROR(IF(VLOOKUP($F32,'Step 1'!$B$13:$D$28,3,0)="Y",INDEX(INDIRECT("'"&amp;$A32&amp;"'!$A$3:$BG$100000"),MATCH($B32,INDIRECT("'"&amp;$A32&amp;"'!$A3:$A100000"),0),MATCH(S$3,INDIRECT("'"&amp;$A32&amp;"'!$A$3:$BG$3"),0)),VLOOKUP($F32,'Step 1'!$B$13:$D$28,3,0)),"Check Parameters")</f>
        <v>NE</v>
      </c>
      <c r="T32" s="13" t="str">
        <f ca="1">IFERROR(IF(VLOOKUP($F32,'Step 1'!$B$13:$D$28,3,0)="Y",INDEX(INDIRECT("'"&amp;$A32&amp;"'!$A$3:$BG$100000"),MATCH($B32,INDIRECT("'"&amp;$A32&amp;"'!$A3:$A100000"),0),MATCH(T$3,INDIRECT("'"&amp;$A32&amp;"'!$A$3:$BG$3"),0)),VLOOKUP($F32,'Step 1'!$B$13:$D$28,3,0)),"Check Parameters")</f>
        <v>NE</v>
      </c>
      <c r="U32" s="13" t="str">
        <f ca="1">IFERROR(IF(VLOOKUP($F32,'Step 1'!$B$13:$D$28,3,0)="Y",INDEX(INDIRECT("'"&amp;$A32&amp;"'!$A$3:$BG$100000"),MATCH($B32,INDIRECT("'"&amp;$A32&amp;"'!$A3:$A100000"),0),MATCH(U$3,INDIRECT("'"&amp;$A32&amp;"'!$A$3:$BG$3"),0)),VLOOKUP($F32,'Step 1'!$B$13:$D$28,3,0)),"Check Parameters")</f>
        <v>NE</v>
      </c>
      <c r="V32" s="13" t="str">
        <f ca="1">IFERROR(IF(VLOOKUP($F32,'Step 1'!$B$13:$D$28,3,0)="Y",INDEX(INDIRECT("'"&amp;$A32&amp;"'!$A$3:$BG$100000"),MATCH($B32,INDIRECT("'"&amp;$A32&amp;"'!$A3:$A100000"),0),MATCH(V$3,INDIRECT("'"&amp;$A32&amp;"'!$A$3:$BG$3"),0)),VLOOKUP($F32,'Step 1'!$B$13:$D$28,3,0)),"Check Parameters")</f>
        <v>NE</v>
      </c>
      <c r="W32" s="13" t="str">
        <f ca="1">IFERROR(IF(VLOOKUP($F32,'Step 1'!$B$13:$D$28,3,0)="Y",INDEX(INDIRECT("'"&amp;$A32&amp;"'!$A$3:$BG$100000"),MATCH($B32,INDIRECT("'"&amp;$A32&amp;"'!$A3:$A100000"),0),MATCH(W$3,INDIRECT("'"&amp;$A32&amp;"'!$A$3:$BG$3"),0)),VLOOKUP($F32,'Step 1'!$B$13:$D$28,3,0)),"Check Parameters")</f>
        <v>NE</v>
      </c>
      <c r="X32" s="13" t="str">
        <f ca="1">IFERROR(IF(VLOOKUP($F32,'Step 1'!$B$13:$D$28,3,0)="Y",INDEX(INDIRECT("'"&amp;$A32&amp;"'!$A$3:$BG$100000"),MATCH($B32,INDIRECT("'"&amp;$A32&amp;"'!$A3:$A100000"),0),MATCH(X$3,INDIRECT("'"&amp;$A32&amp;"'!$A$3:$BG$3"),0)),VLOOKUP($F32,'Step 1'!$B$13:$D$28,3,0)),"Check Parameters")</f>
        <v>NE</v>
      </c>
      <c r="Y32" s="13" t="str">
        <f ca="1">IFERROR(IF(VLOOKUP($F32,'Step 1'!$B$13:$D$28,3,0)="Y",INDEX(INDIRECT("'"&amp;$A32&amp;"'!$A$3:$BG$100000"),MATCH($B32,INDIRECT("'"&amp;$A32&amp;"'!$A3:$A100000"),0),MATCH(Y$3,INDIRECT("'"&amp;$A32&amp;"'!$A$3:$BG$3"),0)),VLOOKUP($F32,'Step 1'!$B$13:$D$28,3,0)),"Check Parameters")</f>
        <v>NE</v>
      </c>
      <c r="Z32" s="13" t="str">
        <f ca="1">IFERROR(IF(VLOOKUP($F32,'Step 1'!$B$13:$D$28,3,0)="Y",INDEX(INDIRECT("'"&amp;$A32&amp;"'!$A$3:$BG$100000"),MATCH($B32,INDIRECT("'"&amp;$A32&amp;"'!$A3:$A100000"),0),MATCH(Z$3,INDIRECT("'"&amp;$A32&amp;"'!$A$3:$BG$3"),0)),VLOOKUP($F32,'Step 1'!$B$13:$D$28,3,0)),"Check Parameters")</f>
        <v>NE</v>
      </c>
      <c r="AA32" s="13" t="str">
        <f ca="1">IFERROR(IF(VLOOKUP($F32,'Step 1'!$B$13:$D$28,3,0)="Y",INDEX(INDIRECT("'"&amp;$A32&amp;"'!$A$3:$BG$100000"),MATCH($B32,INDIRECT("'"&amp;$A32&amp;"'!$A3:$A100000"),0),MATCH(AA$3,INDIRECT("'"&amp;$A32&amp;"'!$A$3:$BG$3"),0)),VLOOKUP($F32,'Step 1'!$B$13:$D$28,3,0)),"Check Parameters")</f>
        <v>NE</v>
      </c>
      <c r="AB32" s="13" t="str">
        <f ca="1">IFERROR(IF(VLOOKUP($F32,'Step 1'!$B$13:$D$28,3,0)="Y",INDEX(INDIRECT("'"&amp;$A32&amp;"'!$A$3:$BG$100000"),MATCH($B32,INDIRECT("'"&amp;$A32&amp;"'!$A3:$A100000"),0),MATCH(AB$3,INDIRECT("'"&amp;$A32&amp;"'!$A$3:$BG$3"),0)),VLOOKUP($F32,'Step 1'!$B$13:$D$28,3,0)),"Check Parameters")</f>
        <v>NE</v>
      </c>
      <c r="AC32" s="13" t="str">
        <f ca="1">IFERROR(IF(VLOOKUP($F32,'Step 1'!$B$13:$D$28,3,0)="Y",INDEX(INDIRECT("'"&amp;$A32&amp;"'!$A$3:$BG$100000"),MATCH($B32,INDIRECT("'"&amp;$A32&amp;"'!$A3:$A100000"),0),MATCH(AC$3,INDIRECT("'"&amp;$A32&amp;"'!$A$3:$BG$3"),0)),VLOOKUP($F32,'Step 1'!$B$13:$D$28,3,0)),"Check Parameters")</f>
        <v>NE</v>
      </c>
      <c r="AD32" s="13" t="str">
        <f ca="1">IFERROR(IF(VLOOKUP($F32,'Step 1'!$B$13:$D$28,3,0)="Y",INDEX(INDIRECT("'"&amp;$A32&amp;"'!$A$3:$BG$100000"),MATCH($B32,INDIRECT("'"&amp;$A32&amp;"'!$A3:$A100000"),0),MATCH(AD$3,INDIRECT("'"&amp;$A32&amp;"'!$A$3:$BG$3"),0)),VLOOKUP($F32,'Step 1'!$B$13:$D$28,3,0)),"Check Parameters")</f>
        <v>NE</v>
      </c>
      <c r="AE32" s="13" t="str">
        <f ca="1">IFERROR(IF(VLOOKUP($F32,'Step 1'!$B$13:$D$28,3,0)="Y",INDEX(INDIRECT("'"&amp;$A32&amp;"'!$A$3:$BG$100000"),MATCH($B32,INDIRECT("'"&amp;$A32&amp;"'!$A3:$A100000"),0),MATCH(AE$3,INDIRECT("'"&amp;$A32&amp;"'!$A$3:$BG$3"),0)),VLOOKUP($F32,'Step 1'!$B$13:$D$28,3,0)),"Check Parameters")</f>
        <v>NE</v>
      </c>
      <c r="AF32" s="13" t="str">
        <f ca="1">IFERROR(IF(VLOOKUP($F32,'Step 1'!$B$13:$D$28,3,0)="Y",INDEX(INDIRECT("'"&amp;$A32&amp;"'!$A$3:$BG$100000"),MATCH($B32,INDIRECT("'"&amp;$A32&amp;"'!$A3:$A100000"),0),MATCH(AF$3,INDIRECT("'"&amp;$A32&amp;"'!$A$3:$BG$3"),0)),VLOOKUP($F32,'Step 1'!$B$13:$D$28,3,0)),"Check Parameters")</f>
        <v>NE</v>
      </c>
      <c r="AG32" s="13" t="str">
        <f ca="1">IFERROR(IF(VLOOKUP($F32,'Step 1'!$B$13:$D$28,3,0)="Y",INDEX(INDIRECT("'"&amp;$A32&amp;"'!$A$3:$BG$100000"),MATCH($B32,INDIRECT("'"&amp;$A32&amp;"'!$A3:$A100000"),0),MATCH(AG$3,INDIRECT("'"&amp;$A32&amp;"'!$A$3:$BG$3"),0)),VLOOKUP($F32,'Step 1'!$B$13:$D$28,3,0)),"Check Parameters")</f>
        <v>NE</v>
      </c>
      <c r="AH32" s="13" t="str">
        <f ca="1">IFERROR(IF(VLOOKUP($F32,'Step 1'!$B$13:$D$28,3,0)="Y",INDEX(INDIRECT("'"&amp;$A32&amp;"'!$A$3:$BG$100000"),MATCH($B32,INDIRECT("'"&amp;$A32&amp;"'!$A3:$A100000"),0),MATCH(AH$3,INDIRECT("'"&amp;$A32&amp;"'!$A$3:$BG$3"),0)),VLOOKUP($F32,'Step 1'!$B$13:$D$28,3,0)),"Check Parameters")</f>
        <v>NE</v>
      </c>
      <c r="AI32" s="13" t="str">
        <f ca="1">IFERROR(IF(VLOOKUP($F32,'Step 1'!$B$13:$D$28,3,0)="Y",INDEX(INDIRECT("'"&amp;$A32&amp;"'!$A$3:$BG$100000"),MATCH($B32,INDIRECT("'"&amp;$A32&amp;"'!$A3:$A100000"),0),MATCH(AI$3,INDIRECT("'"&amp;$A32&amp;"'!$A$3:$BG$3"),0)),VLOOKUP($F32,'Step 1'!$B$13:$D$28,3,0)),"Check Parameters")</f>
        <v>NE</v>
      </c>
      <c r="AJ32" s="13" t="str">
        <f ca="1">IFERROR(IF(VLOOKUP($F32,'Step 1'!$B$13:$D$28,3,0)="Y",INDEX(INDIRECT("'"&amp;$A32&amp;"'!$A$3:$BG$100000"),MATCH($B32,INDIRECT("'"&amp;$A32&amp;"'!$A3:$A100000"),0),MATCH(AJ$3,INDIRECT("'"&amp;$A32&amp;"'!$A$3:$BG$3"),0)),VLOOKUP($F32,'Step 1'!$B$13:$D$28,3,0)),"Check Parameters")</f>
        <v>NE</v>
      </c>
      <c r="AK32" s="13" t="str">
        <f ca="1">IFERROR(IF(VLOOKUP($F32,'Step 1'!$B$13:$D$28,3,0)="Y",INDEX(INDIRECT("'"&amp;$A32&amp;"'!$A$3:$BG$100000"),MATCH($B32,INDIRECT("'"&amp;$A32&amp;"'!$A3:$A100000"),0),MATCH(AK$3,INDIRECT("'"&amp;$A32&amp;"'!$A$3:$BG$3"),0)),VLOOKUP($F32,'Step 1'!$B$13:$D$28,3,0)),"Check Parameters")</f>
        <v>NE</v>
      </c>
      <c r="AL32" s="13" t="str">
        <f ca="1">IFERROR(IF(VLOOKUP($F32,'Step 1'!$B$13:$D$28,3,0)="Y",INDEX(INDIRECT("'"&amp;$A32&amp;"'!$A$3:$BG$100000"),MATCH($B32,INDIRECT("'"&amp;$A32&amp;"'!$A3:$A100000"),0),MATCH(AL$3,INDIRECT("'"&amp;$A32&amp;"'!$A$3:$BG$3"),0)),VLOOKUP($F32,'Step 1'!$B$13:$D$28,3,0)),"Check Parameters")</f>
        <v>NE</v>
      </c>
      <c r="AM32" s="13" t="str">
        <f ca="1">IFERROR(IF(VLOOKUP($F32,'Step 1'!$B$13:$D$28,3,0)="Y",INDEX(INDIRECT("'"&amp;$A32&amp;"'!$A$3:$BG$100000"),MATCH($B32,INDIRECT("'"&amp;$A32&amp;"'!$A3:$A100000"),0),MATCH(AM$3,INDIRECT("'"&amp;$A32&amp;"'!$A$3:$BG$3"),0)),VLOOKUP($F32,'Step 1'!$B$13:$D$28,3,0)),"Check Parameters")</f>
        <v>NE</v>
      </c>
      <c r="AN32" s="13"/>
      <c r="AO32" s="191"/>
      <c r="AP32" s="191"/>
      <c r="AQ32" s="191"/>
      <c r="AR32" s="191"/>
    </row>
    <row r="33" spans="1:44" hidden="1" outlineLevel="1" x14ac:dyDescent="0.25">
      <c r="A33" s="183" t="s">
        <v>145</v>
      </c>
      <c r="B33" s="183" t="s">
        <v>359</v>
      </c>
      <c r="C33" s="175" t="s">
        <v>98</v>
      </c>
      <c r="D33" s="175"/>
      <c r="E33" s="175" t="s">
        <v>751</v>
      </c>
      <c r="F33" s="77" t="str">
        <f t="shared" si="30"/>
        <v>Swine (sows)</v>
      </c>
      <c r="G33" s="175" t="s">
        <v>358</v>
      </c>
      <c r="H33" s="175"/>
      <c r="I33" s="13" t="str">
        <f ca="1">IFERROR(IF(VLOOKUP($F33,'Step 1'!$B$13:$D$28,3,0)="Y",INDEX(INDIRECT("'"&amp;$A33&amp;"'!$A$3:$BG$100000"),MATCH($B33,INDIRECT("'"&amp;$A33&amp;"'!$A3:$A100000"),0),MATCH(I$3,INDIRECT("'"&amp;$A33&amp;"'!$A$3:$BG$3"),0)),VLOOKUP($F33,'Step 1'!$B$13:$D$28,3,0)),"Check Parameters")</f>
        <v>NE</v>
      </c>
      <c r="J33" s="13" t="str">
        <f ca="1">IFERROR(IF(VLOOKUP($F33,'Step 1'!$B$13:$D$28,3,0)="Y",INDEX(INDIRECT("'"&amp;$A33&amp;"'!$A$3:$BG$100000"),MATCH($B33,INDIRECT("'"&amp;$A33&amp;"'!$A3:$A100000"),0),MATCH(J$3,INDIRECT("'"&amp;$A33&amp;"'!$A$3:$BG$3"),0)),VLOOKUP($F33,'Step 1'!$B$13:$D$28,3,0)),"Check Parameters")</f>
        <v>NE</v>
      </c>
      <c r="K33" s="13" t="str">
        <f ca="1">IFERROR(IF(VLOOKUP($F33,'Step 1'!$B$13:$D$28,3,0)="Y",INDEX(INDIRECT("'"&amp;$A33&amp;"'!$A$3:$BG$100000"),MATCH($B33,INDIRECT("'"&amp;$A33&amp;"'!$A3:$A100000"),0),MATCH(K$3,INDIRECT("'"&amp;$A33&amp;"'!$A$3:$BG$3"),0)),VLOOKUP($F33,'Step 1'!$B$13:$D$28,3,0)),"Check Parameters")</f>
        <v>NE</v>
      </c>
      <c r="L33" s="13" t="str">
        <f ca="1">IFERROR(IF(VLOOKUP($F33,'Step 1'!$B$13:$D$28,3,0)="Y",INDEX(INDIRECT("'"&amp;$A33&amp;"'!$A$3:$BG$100000"),MATCH($B33,INDIRECT("'"&amp;$A33&amp;"'!$A3:$A100000"),0),MATCH(L$3,INDIRECT("'"&amp;$A33&amp;"'!$A$3:$BG$3"),0)),VLOOKUP($F33,'Step 1'!$B$13:$D$28,3,0)),"Check Parameters")</f>
        <v>NE</v>
      </c>
      <c r="M33" s="13" t="str">
        <f ca="1">IFERROR(IF(VLOOKUP($F33,'Step 1'!$B$13:$D$28,3,0)="Y",INDEX(INDIRECT("'"&amp;$A33&amp;"'!$A$3:$BG$100000"),MATCH($B33,INDIRECT("'"&amp;$A33&amp;"'!$A3:$A100000"),0),MATCH(M$3,INDIRECT("'"&amp;$A33&amp;"'!$A$3:$BG$3"),0)),VLOOKUP($F33,'Step 1'!$B$13:$D$28,3,0)),"Check Parameters")</f>
        <v>NE</v>
      </c>
      <c r="N33" s="13" t="str">
        <f ca="1">IFERROR(IF(VLOOKUP($F33,'Step 1'!$B$13:$D$28,3,0)="Y",INDEX(INDIRECT("'"&amp;$A33&amp;"'!$A$3:$BG$100000"),MATCH($B33,INDIRECT("'"&amp;$A33&amp;"'!$A3:$A100000"),0),MATCH(N$3,INDIRECT("'"&amp;$A33&amp;"'!$A$3:$BG$3"),0)),VLOOKUP($F33,'Step 1'!$B$13:$D$28,3,0)),"Check Parameters")</f>
        <v>NE</v>
      </c>
      <c r="O33" s="13" t="str">
        <f ca="1">IFERROR(IF(VLOOKUP($F33,'Step 1'!$B$13:$D$28,3,0)="Y",INDEX(INDIRECT("'"&amp;$A33&amp;"'!$A$3:$BG$100000"),MATCH($B33,INDIRECT("'"&amp;$A33&amp;"'!$A3:$A100000"),0),MATCH(O$3,INDIRECT("'"&amp;$A33&amp;"'!$A$3:$BG$3"),0)),VLOOKUP($F33,'Step 1'!$B$13:$D$28,3,0)),"Check Parameters")</f>
        <v>NE</v>
      </c>
      <c r="P33" s="13" t="str">
        <f ca="1">IFERROR(IF(VLOOKUP($F33,'Step 1'!$B$13:$D$28,3,0)="Y",INDEX(INDIRECT("'"&amp;$A33&amp;"'!$A$3:$BG$100000"),MATCH($B33,INDIRECT("'"&amp;$A33&amp;"'!$A3:$A100000"),0),MATCH(P$3,INDIRECT("'"&amp;$A33&amp;"'!$A$3:$BG$3"),0)),VLOOKUP($F33,'Step 1'!$B$13:$D$28,3,0)),"Check Parameters")</f>
        <v>NE</v>
      </c>
      <c r="Q33" s="13" t="str">
        <f ca="1">IFERROR(IF(VLOOKUP($F33,'Step 1'!$B$13:$D$28,3,0)="Y",INDEX(INDIRECT("'"&amp;$A33&amp;"'!$A$3:$BG$100000"),MATCH($B33,INDIRECT("'"&amp;$A33&amp;"'!$A3:$A100000"),0),MATCH(Q$3,INDIRECT("'"&amp;$A33&amp;"'!$A$3:$BG$3"),0)),VLOOKUP($F33,'Step 1'!$B$13:$D$28,3,0)),"Check Parameters")</f>
        <v>NE</v>
      </c>
      <c r="R33" s="13" t="str">
        <f ca="1">IFERROR(IF(VLOOKUP($F33,'Step 1'!$B$13:$D$28,3,0)="Y",INDEX(INDIRECT("'"&amp;$A33&amp;"'!$A$3:$BG$100000"),MATCH($B33,INDIRECT("'"&amp;$A33&amp;"'!$A3:$A100000"),0),MATCH(R$3,INDIRECT("'"&amp;$A33&amp;"'!$A$3:$BG$3"),0)),VLOOKUP($F33,'Step 1'!$B$13:$D$28,3,0)),"Check Parameters")</f>
        <v>NE</v>
      </c>
      <c r="S33" s="13" t="str">
        <f ca="1">IFERROR(IF(VLOOKUP($F33,'Step 1'!$B$13:$D$28,3,0)="Y",INDEX(INDIRECT("'"&amp;$A33&amp;"'!$A$3:$BG$100000"),MATCH($B33,INDIRECT("'"&amp;$A33&amp;"'!$A3:$A100000"),0),MATCH(S$3,INDIRECT("'"&amp;$A33&amp;"'!$A$3:$BG$3"),0)),VLOOKUP($F33,'Step 1'!$B$13:$D$28,3,0)),"Check Parameters")</f>
        <v>NE</v>
      </c>
      <c r="T33" s="13" t="str">
        <f ca="1">IFERROR(IF(VLOOKUP($F33,'Step 1'!$B$13:$D$28,3,0)="Y",INDEX(INDIRECT("'"&amp;$A33&amp;"'!$A$3:$BG$100000"),MATCH($B33,INDIRECT("'"&amp;$A33&amp;"'!$A3:$A100000"),0),MATCH(T$3,INDIRECT("'"&amp;$A33&amp;"'!$A$3:$BG$3"),0)),VLOOKUP($F33,'Step 1'!$B$13:$D$28,3,0)),"Check Parameters")</f>
        <v>NE</v>
      </c>
      <c r="U33" s="13" t="str">
        <f ca="1">IFERROR(IF(VLOOKUP($F33,'Step 1'!$B$13:$D$28,3,0)="Y",INDEX(INDIRECT("'"&amp;$A33&amp;"'!$A$3:$BG$100000"),MATCH($B33,INDIRECT("'"&amp;$A33&amp;"'!$A3:$A100000"),0),MATCH(U$3,INDIRECT("'"&amp;$A33&amp;"'!$A$3:$BG$3"),0)),VLOOKUP($F33,'Step 1'!$B$13:$D$28,3,0)),"Check Parameters")</f>
        <v>NE</v>
      </c>
      <c r="V33" s="13" t="str">
        <f ca="1">IFERROR(IF(VLOOKUP($F33,'Step 1'!$B$13:$D$28,3,0)="Y",INDEX(INDIRECT("'"&amp;$A33&amp;"'!$A$3:$BG$100000"),MATCH($B33,INDIRECT("'"&amp;$A33&amp;"'!$A3:$A100000"),0),MATCH(V$3,INDIRECT("'"&amp;$A33&amp;"'!$A$3:$BG$3"),0)),VLOOKUP($F33,'Step 1'!$B$13:$D$28,3,0)),"Check Parameters")</f>
        <v>NE</v>
      </c>
      <c r="W33" s="13" t="str">
        <f ca="1">IFERROR(IF(VLOOKUP($F33,'Step 1'!$B$13:$D$28,3,0)="Y",INDEX(INDIRECT("'"&amp;$A33&amp;"'!$A$3:$BG$100000"),MATCH($B33,INDIRECT("'"&amp;$A33&amp;"'!$A3:$A100000"),0),MATCH(W$3,INDIRECT("'"&amp;$A33&amp;"'!$A$3:$BG$3"),0)),VLOOKUP($F33,'Step 1'!$B$13:$D$28,3,0)),"Check Parameters")</f>
        <v>NE</v>
      </c>
      <c r="X33" s="13" t="str">
        <f ca="1">IFERROR(IF(VLOOKUP($F33,'Step 1'!$B$13:$D$28,3,0)="Y",INDEX(INDIRECT("'"&amp;$A33&amp;"'!$A$3:$BG$100000"),MATCH($B33,INDIRECT("'"&amp;$A33&amp;"'!$A3:$A100000"),0),MATCH(X$3,INDIRECT("'"&amp;$A33&amp;"'!$A$3:$BG$3"),0)),VLOOKUP($F33,'Step 1'!$B$13:$D$28,3,0)),"Check Parameters")</f>
        <v>NE</v>
      </c>
      <c r="Y33" s="13" t="str">
        <f ca="1">IFERROR(IF(VLOOKUP($F33,'Step 1'!$B$13:$D$28,3,0)="Y",INDEX(INDIRECT("'"&amp;$A33&amp;"'!$A$3:$BG$100000"),MATCH($B33,INDIRECT("'"&amp;$A33&amp;"'!$A3:$A100000"),0),MATCH(Y$3,INDIRECT("'"&amp;$A33&amp;"'!$A$3:$BG$3"),0)),VLOOKUP($F33,'Step 1'!$B$13:$D$28,3,0)),"Check Parameters")</f>
        <v>NE</v>
      </c>
      <c r="Z33" s="13" t="str">
        <f ca="1">IFERROR(IF(VLOOKUP($F33,'Step 1'!$B$13:$D$28,3,0)="Y",INDEX(INDIRECT("'"&amp;$A33&amp;"'!$A$3:$BG$100000"),MATCH($B33,INDIRECT("'"&amp;$A33&amp;"'!$A3:$A100000"),0),MATCH(Z$3,INDIRECT("'"&amp;$A33&amp;"'!$A$3:$BG$3"),0)),VLOOKUP($F33,'Step 1'!$B$13:$D$28,3,0)),"Check Parameters")</f>
        <v>NE</v>
      </c>
      <c r="AA33" s="13" t="str">
        <f ca="1">IFERROR(IF(VLOOKUP($F33,'Step 1'!$B$13:$D$28,3,0)="Y",INDEX(INDIRECT("'"&amp;$A33&amp;"'!$A$3:$BG$100000"),MATCH($B33,INDIRECT("'"&amp;$A33&amp;"'!$A3:$A100000"),0),MATCH(AA$3,INDIRECT("'"&amp;$A33&amp;"'!$A$3:$BG$3"),0)),VLOOKUP($F33,'Step 1'!$B$13:$D$28,3,0)),"Check Parameters")</f>
        <v>NE</v>
      </c>
      <c r="AB33" s="13" t="str">
        <f ca="1">IFERROR(IF(VLOOKUP($F33,'Step 1'!$B$13:$D$28,3,0)="Y",INDEX(INDIRECT("'"&amp;$A33&amp;"'!$A$3:$BG$100000"),MATCH($B33,INDIRECT("'"&amp;$A33&amp;"'!$A3:$A100000"),0),MATCH(AB$3,INDIRECT("'"&amp;$A33&amp;"'!$A$3:$BG$3"),0)),VLOOKUP($F33,'Step 1'!$B$13:$D$28,3,0)),"Check Parameters")</f>
        <v>NE</v>
      </c>
      <c r="AC33" s="13" t="str">
        <f ca="1">IFERROR(IF(VLOOKUP($F33,'Step 1'!$B$13:$D$28,3,0)="Y",INDEX(INDIRECT("'"&amp;$A33&amp;"'!$A$3:$BG$100000"),MATCH($B33,INDIRECT("'"&amp;$A33&amp;"'!$A3:$A100000"),0),MATCH(AC$3,INDIRECT("'"&amp;$A33&amp;"'!$A$3:$BG$3"),0)),VLOOKUP($F33,'Step 1'!$B$13:$D$28,3,0)),"Check Parameters")</f>
        <v>NE</v>
      </c>
      <c r="AD33" s="13" t="str">
        <f ca="1">IFERROR(IF(VLOOKUP($F33,'Step 1'!$B$13:$D$28,3,0)="Y",INDEX(INDIRECT("'"&amp;$A33&amp;"'!$A$3:$BG$100000"),MATCH($B33,INDIRECT("'"&amp;$A33&amp;"'!$A3:$A100000"),0),MATCH(AD$3,INDIRECT("'"&amp;$A33&amp;"'!$A$3:$BG$3"),0)),VLOOKUP($F33,'Step 1'!$B$13:$D$28,3,0)),"Check Parameters")</f>
        <v>NE</v>
      </c>
      <c r="AE33" s="13" t="str">
        <f ca="1">IFERROR(IF(VLOOKUP($F33,'Step 1'!$B$13:$D$28,3,0)="Y",INDEX(INDIRECT("'"&amp;$A33&amp;"'!$A$3:$BG$100000"),MATCH($B33,INDIRECT("'"&amp;$A33&amp;"'!$A3:$A100000"),0),MATCH(AE$3,INDIRECT("'"&amp;$A33&amp;"'!$A$3:$BG$3"),0)),VLOOKUP($F33,'Step 1'!$B$13:$D$28,3,0)),"Check Parameters")</f>
        <v>NE</v>
      </c>
      <c r="AF33" s="13" t="str">
        <f ca="1">IFERROR(IF(VLOOKUP($F33,'Step 1'!$B$13:$D$28,3,0)="Y",INDEX(INDIRECT("'"&amp;$A33&amp;"'!$A$3:$BG$100000"),MATCH($B33,INDIRECT("'"&amp;$A33&amp;"'!$A3:$A100000"),0),MATCH(AF$3,INDIRECT("'"&amp;$A33&amp;"'!$A$3:$BG$3"),0)),VLOOKUP($F33,'Step 1'!$B$13:$D$28,3,0)),"Check Parameters")</f>
        <v>NE</v>
      </c>
      <c r="AG33" s="13" t="str">
        <f ca="1">IFERROR(IF(VLOOKUP($F33,'Step 1'!$B$13:$D$28,3,0)="Y",INDEX(INDIRECT("'"&amp;$A33&amp;"'!$A$3:$BG$100000"),MATCH($B33,INDIRECT("'"&amp;$A33&amp;"'!$A3:$A100000"),0),MATCH(AG$3,INDIRECT("'"&amp;$A33&amp;"'!$A$3:$BG$3"),0)),VLOOKUP($F33,'Step 1'!$B$13:$D$28,3,0)),"Check Parameters")</f>
        <v>NE</v>
      </c>
      <c r="AH33" s="13" t="str">
        <f ca="1">IFERROR(IF(VLOOKUP($F33,'Step 1'!$B$13:$D$28,3,0)="Y",INDEX(INDIRECT("'"&amp;$A33&amp;"'!$A$3:$BG$100000"),MATCH($B33,INDIRECT("'"&amp;$A33&amp;"'!$A3:$A100000"),0),MATCH(AH$3,INDIRECT("'"&amp;$A33&amp;"'!$A$3:$BG$3"),0)),VLOOKUP($F33,'Step 1'!$B$13:$D$28,3,0)),"Check Parameters")</f>
        <v>NE</v>
      </c>
      <c r="AI33" s="13" t="str">
        <f ca="1">IFERROR(IF(VLOOKUP($F33,'Step 1'!$B$13:$D$28,3,0)="Y",INDEX(INDIRECT("'"&amp;$A33&amp;"'!$A$3:$BG$100000"),MATCH($B33,INDIRECT("'"&amp;$A33&amp;"'!$A3:$A100000"),0),MATCH(AI$3,INDIRECT("'"&amp;$A33&amp;"'!$A$3:$BG$3"),0)),VLOOKUP($F33,'Step 1'!$B$13:$D$28,3,0)),"Check Parameters")</f>
        <v>NE</v>
      </c>
      <c r="AJ33" s="13" t="str">
        <f ca="1">IFERROR(IF(VLOOKUP($F33,'Step 1'!$B$13:$D$28,3,0)="Y",INDEX(INDIRECT("'"&amp;$A33&amp;"'!$A$3:$BG$100000"),MATCH($B33,INDIRECT("'"&amp;$A33&amp;"'!$A3:$A100000"),0),MATCH(AJ$3,INDIRECT("'"&amp;$A33&amp;"'!$A$3:$BG$3"),0)),VLOOKUP($F33,'Step 1'!$B$13:$D$28,3,0)),"Check Parameters")</f>
        <v>NE</v>
      </c>
      <c r="AK33" s="13" t="str">
        <f ca="1">IFERROR(IF(VLOOKUP($F33,'Step 1'!$B$13:$D$28,3,0)="Y",INDEX(INDIRECT("'"&amp;$A33&amp;"'!$A$3:$BG$100000"),MATCH($B33,INDIRECT("'"&amp;$A33&amp;"'!$A3:$A100000"),0),MATCH(AK$3,INDIRECT("'"&amp;$A33&amp;"'!$A$3:$BG$3"),0)),VLOOKUP($F33,'Step 1'!$B$13:$D$28,3,0)),"Check Parameters")</f>
        <v>NE</v>
      </c>
      <c r="AL33" s="13" t="str">
        <f ca="1">IFERROR(IF(VLOOKUP($F33,'Step 1'!$B$13:$D$28,3,0)="Y",INDEX(INDIRECT("'"&amp;$A33&amp;"'!$A$3:$BG$100000"),MATCH($B33,INDIRECT("'"&amp;$A33&amp;"'!$A3:$A100000"),0),MATCH(AL$3,INDIRECT("'"&amp;$A33&amp;"'!$A$3:$BG$3"),0)),VLOOKUP($F33,'Step 1'!$B$13:$D$28,3,0)),"Check Parameters")</f>
        <v>NE</v>
      </c>
      <c r="AM33" s="13" t="str">
        <f ca="1">IFERROR(IF(VLOOKUP($F33,'Step 1'!$B$13:$D$28,3,0)="Y",INDEX(INDIRECT("'"&amp;$A33&amp;"'!$A$3:$BG$100000"),MATCH($B33,INDIRECT("'"&amp;$A33&amp;"'!$A3:$A100000"),0),MATCH(AM$3,INDIRECT("'"&amp;$A33&amp;"'!$A$3:$BG$3"),0)),VLOOKUP($F33,'Step 1'!$B$13:$D$28,3,0)),"Check Parameters")</f>
        <v>NE</v>
      </c>
      <c r="AN33" s="13"/>
      <c r="AO33" s="191"/>
      <c r="AP33" s="191"/>
      <c r="AQ33" s="191"/>
      <c r="AR33" s="191"/>
    </row>
    <row r="34" spans="1:44" hidden="1" outlineLevel="1" x14ac:dyDescent="0.25">
      <c r="A34" s="183" t="s">
        <v>80</v>
      </c>
      <c r="B34" s="183" t="s">
        <v>359</v>
      </c>
      <c r="C34" s="175" t="s">
        <v>99</v>
      </c>
      <c r="D34" s="175"/>
      <c r="E34" s="175" t="s">
        <v>751</v>
      </c>
      <c r="F34" s="77" t="str">
        <f t="shared" si="30"/>
        <v>Buffalo</v>
      </c>
      <c r="G34" s="175" t="s">
        <v>358</v>
      </c>
      <c r="H34" s="175"/>
      <c r="I34" s="13" t="str">
        <f ca="1">IFERROR(IF(VLOOKUP($F34,'Step 1'!$B$13:$D$28,3,0)="Y",INDEX(INDIRECT("'"&amp;$A34&amp;"'!$A$3:$BG$100000"),MATCH($B34,INDIRECT("'"&amp;$A34&amp;"'!$A3:$A100000"),0),MATCH(I$3,INDIRECT("'"&amp;$A34&amp;"'!$A$3:$BG$3"),0)),VLOOKUP($F34,'Step 1'!$B$13:$D$28,3,0)),"Check Parameters")</f>
        <v>NE</v>
      </c>
      <c r="J34" s="13" t="str">
        <f ca="1">IFERROR(IF(VLOOKUP($F34,'Step 1'!$B$13:$D$28,3,0)="Y",INDEX(INDIRECT("'"&amp;$A34&amp;"'!$A$3:$BG$100000"),MATCH($B34,INDIRECT("'"&amp;$A34&amp;"'!$A3:$A100000"),0),MATCH(J$3,INDIRECT("'"&amp;$A34&amp;"'!$A$3:$BG$3"),0)),VLOOKUP($F34,'Step 1'!$B$13:$D$28,3,0)),"Check Parameters")</f>
        <v>NE</v>
      </c>
      <c r="K34" s="13" t="str">
        <f ca="1">IFERROR(IF(VLOOKUP($F34,'Step 1'!$B$13:$D$28,3,0)="Y",INDEX(INDIRECT("'"&amp;$A34&amp;"'!$A$3:$BG$100000"),MATCH($B34,INDIRECT("'"&amp;$A34&amp;"'!$A3:$A100000"),0),MATCH(K$3,INDIRECT("'"&amp;$A34&amp;"'!$A$3:$BG$3"),0)),VLOOKUP($F34,'Step 1'!$B$13:$D$28,3,0)),"Check Parameters")</f>
        <v>NE</v>
      </c>
      <c r="L34" s="13" t="str">
        <f ca="1">IFERROR(IF(VLOOKUP($F34,'Step 1'!$B$13:$D$28,3,0)="Y",INDEX(INDIRECT("'"&amp;$A34&amp;"'!$A$3:$BG$100000"),MATCH($B34,INDIRECT("'"&amp;$A34&amp;"'!$A3:$A100000"),0),MATCH(L$3,INDIRECT("'"&amp;$A34&amp;"'!$A$3:$BG$3"),0)),VLOOKUP($F34,'Step 1'!$B$13:$D$28,3,0)),"Check Parameters")</f>
        <v>NE</v>
      </c>
      <c r="M34" s="13" t="str">
        <f ca="1">IFERROR(IF(VLOOKUP($F34,'Step 1'!$B$13:$D$28,3,0)="Y",INDEX(INDIRECT("'"&amp;$A34&amp;"'!$A$3:$BG$100000"),MATCH($B34,INDIRECT("'"&amp;$A34&amp;"'!$A3:$A100000"),0),MATCH(M$3,INDIRECT("'"&amp;$A34&amp;"'!$A$3:$BG$3"),0)),VLOOKUP($F34,'Step 1'!$B$13:$D$28,3,0)),"Check Parameters")</f>
        <v>NE</v>
      </c>
      <c r="N34" s="13" t="str">
        <f ca="1">IFERROR(IF(VLOOKUP($F34,'Step 1'!$B$13:$D$28,3,0)="Y",INDEX(INDIRECT("'"&amp;$A34&amp;"'!$A$3:$BG$100000"),MATCH($B34,INDIRECT("'"&amp;$A34&amp;"'!$A3:$A100000"),0),MATCH(N$3,INDIRECT("'"&amp;$A34&amp;"'!$A$3:$BG$3"),0)),VLOOKUP($F34,'Step 1'!$B$13:$D$28,3,0)),"Check Parameters")</f>
        <v>NE</v>
      </c>
      <c r="O34" s="13" t="str">
        <f ca="1">IFERROR(IF(VLOOKUP($F34,'Step 1'!$B$13:$D$28,3,0)="Y",INDEX(INDIRECT("'"&amp;$A34&amp;"'!$A$3:$BG$100000"),MATCH($B34,INDIRECT("'"&amp;$A34&amp;"'!$A3:$A100000"),0),MATCH(O$3,INDIRECT("'"&amp;$A34&amp;"'!$A$3:$BG$3"),0)),VLOOKUP($F34,'Step 1'!$B$13:$D$28,3,0)),"Check Parameters")</f>
        <v>NE</v>
      </c>
      <c r="P34" s="13" t="str">
        <f ca="1">IFERROR(IF(VLOOKUP($F34,'Step 1'!$B$13:$D$28,3,0)="Y",INDEX(INDIRECT("'"&amp;$A34&amp;"'!$A$3:$BG$100000"),MATCH($B34,INDIRECT("'"&amp;$A34&amp;"'!$A3:$A100000"),0),MATCH(P$3,INDIRECT("'"&amp;$A34&amp;"'!$A$3:$BG$3"),0)),VLOOKUP($F34,'Step 1'!$B$13:$D$28,3,0)),"Check Parameters")</f>
        <v>NE</v>
      </c>
      <c r="Q34" s="13" t="str">
        <f ca="1">IFERROR(IF(VLOOKUP($F34,'Step 1'!$B$13:$D$28,3,0)="Y",INDEX(INDIRECT("'"&amp;$A34&amp;"'!$A$3:$BG$100000"),MATCH($B34,INDIRECT("'"&amp;$A34&amp;"'!$A3:$A100000"),0),MATCH(Q$3,INDIRECT("'"&amp;$A34&amp;"'!$A$3:$BG$3"),0)),VLOOKUP($F34,'Step 1'!$B$13:$D$28,3,0)),"Check Parameters")</f>
        <v>NE</v>
      </c>
      <c r="R34" s="13" t="str">
        <f ca="1">IFERROR(IF(VLOOKUP($F34,'Step 1'!$B$13:$D$28,3,0)="Y",INDEX(INDIRECT("'"&amp;$A34&amp;"'!$A$3:$BG$100000"),MATCH($B34,INDIRECT("'"&amp;$A34&amp;"'!$A3:$A100000"),0),MATCH(R$3,INDIRECT("'"&amp;$A34&amp;"'!$A$3:$BG$3"),0)),VLOOKUP($F34,'Step 1'!$B$13:$D$28,3,0)),"Check Parameters")</f>
        <v>NE</v>
      </c>
      <c r="S34" s="13" t="str">
        <f ca="1">IFERROR(IF(VLOOKUP($F34,'Step 1'!$B$13:$D$28,3,0)="Y",INDEX(INDIRECT("'"&amp;$A34&amp;"'!$A$3:$BG$100000"),MATCH($B34,INDIRECT("'"&amp;$A34&amp;"'!$A3:$A100000"),0),MATCH(S$3,INDIRECT("'"&amp;$A34&amp;"'!$A$3:$BG$3"),0)),VLOOKUP($F34,'Step 1'!$B$13:$D$28,3,0)),"Check Parameters")</f>
        <v>NE</v>
      </c>
      <c r="T34" s="13" t="str">
        <f ca="1">IFERROR(IF(VLOOKUP($F34,'Step 1'!$B$13:$D$28,3,0)="Y",INDEX(INDIRECT("'"&amp;$A34&amp;"'!$A$3:$BG$100000"),MATCH($B34,INDIRECT("'"&amp;$A34&amp;"'!$A3:$A100000"),0),MATCH(T$3,INDIRECT("'"&amp;$A34&amp;"'!$A$3:$BG$3"),0)),VLOOKUP($F34,'Step 1'!$B$13:$D$28,3,0)),"Check Parameters")</f>
        <v>NE</v>
      </c>
      <c r="U34" s="13" t="str">
        <f ca="1">IFERROR(IF(VLOOKUP($F34,'Step 1'!$B$13:$D$28,3,0)="Y",INDEX(INDIRECT("'"&amp;$A34&amp;"'!$A$3:$BG$100000"),MATCH($B34,INDIRECT("'"&amp;$A34&amp;"'!$A3:$A100000"),0),MATCH(U$3,INDIRECT("'"&amp;$A34&amp;"'!$A$3:$BG$3"),0)),VLOOKUP($F34,'Step 1'!$B$13:$D$28,3,0)),"Check Parameters")</f>
        <v>NE</v>
      </c>
      <c r="V34" s="13" t="str">
        <f ca="1">IFERROR(IF(VLOOKUP($F34,'Step 1'!$B$13:$D$28,3,0)="Y",INDEX(INDIRECT("'"&amp;$A34&amp;"'!$A$3:$BG$100000"),MATCH($B34,INDIRECT("'"&amp;$A34&amp;"'!$A3:$A100000"),0),MATCH(V$3,INDIRECT("'"&amp;$A34&amp;"'!$A$3:$BG$3"),0)),VLOOKUP($F34,'Step 1'!$B$13:$D$28,3,0)),"Check Parameters")</f>
        <v>NE</v>
      </c>
      <c r="W34" s="13" t="str">
        <f ca="1">IFERROR(IF(VLOOKUP($F34,'Step 1'!$B$13:$D$28,3,0)="Y",INDEX(INDIRECT("'"&amp;$A34&amp;"'!$A$3:$BG$100000"),MATCH($B34,INDIRECT("'"&amp;$A34&amp;"'!$A3:$A100000"),0),MATCH(W$3,INDIRECT("'"&amp;$A34&amp;"'!$A$3:$BG$3"),0)),VLOOKUP($F34,'Step 1'!$B$13:$D$28,3,0)),"Check Parameters")</f>
        <v>NE</v>
      </c>
      <c r="X34" s="13" t="str">
        <f ca="1">IFERROR(IF(VLOOKUP($F34,'Step 1'!$B$13:$D$28,3,0)="Y",INDEX(INDIRECT("'"&amp;$A34&amp;"'!$A$3:$BG$100000"),MATCH($B34,INDIRECT("'"&amp;$A34&amp;"'!$A3:$A100000"),0),MATCH(X$3,INDIRECT("'"&amp;$A34&amp;"'!$A$3:$BG$3"),0)),VLOOKUP($F34,'Step 1'!$B$13:$D$28,3,0)),"Check Parameters")</f>
        <v>NE</v>
      </c>
      <c r="Y34" s="13" t="str">
        <f ca="1">IFERROR(IF(VLOOKUP($F34,'Step 1'!$B$13:$D$28,3,0)="Y",INDEX(INDIRECT("'"&amp;$A34&amp;"'!$A$3:$BG$100000"),MATCH($B34,INDIRECT("'"&amp;$A34&amp;"'!$A3:$A100000"),0),MATCH(Y$3,INDIRECT("'"&amp;$A34&amp;"'!$A$3:$BG$3"),0)),VLOOKUP($F34,'Step 1'!$B$13:$D$28,3,0)),"Check Parameters")</f>
        <v>NE</v>
      </c>
      <c r="Z34" s="13" t="str">
        <f ca="1">IFERROR(IF(VLOOKUP($F34,'Step 1'!$B$13:$D$28,3,0)="Y",INDEX(INDIRECT("'"&amp;$A34&amp;"'!$A$3:$BG$100000"),MATCH($B34,INDIRECT("'"&amp;$A34&amp;"'!$A3:$A100000"),0),MATCH(Z$3,INDIRECT("'"&amp;$A34&amp;"'!$A$3:$BG$3"),0)),VLOOKUP($F34,'Step 1'!$B$13:$D$28,3,0)),"Check Parameters")</f>
        <v>NE</v>
      </c>
      <c r="AA34" s="13" t="str">
        <f ca="1">IFERROR(IF(VLOOKUP($F34,'Step 1'!$B$13:$D$28,3,0)="Y",INDEX(INDIRECT("'"&amp;$A34&amp;"'!$A$3:$BG$100000"),MATCH($B34,INDIRECT("'"&amp;$A34&amp;"'!$A3:$A100000"),0),MATCH(AA$3,INDIRECT("'"&amp;$A34&amp;"'!$A$3:$BG$3"),0)),VLOOKUP($F34,'Step 1'!$B$13:$D$28,3,0)),"Check Parameters")</f>
        <v>NE</v>
      </c>
      <c r="AB34" s="13" t="str">
        <f ca="1">IFERROR(IF(VLOOKUP($F34,'Step 1'!$B$13:$D$28,3,0)="Y",INDEX(INDIRECT("'"&amp;$A34&amp;"'!$A$3:$BG$100000"),MATCH($B34,INDIRECT("'"&amp;$A34&amp;"'!$A3:$A100000"),0),MATCH(AB$3,INDIRECT("'"&amp;$A34&amp;"'!$A$3:$BG$3"),0)),VLOOKUP($F34,'Step 1'!$B$13:$D$28,3,0)),"Check Parameters")</f>
        <v>NE</v>
      </c>
      <c r="AC34" s="13" t="str">
        <f ca="1">IFERROR(IF(VLOOKUP($F34,'Step 1'!$B$13:$D$28,3,0)="Y",INDEX(INDIRECT("'"&amp;$A34&amp;"'!$A$3:$BG$100000"),MATCH($B34,INDIRECT("'"&amp;$A34&amp;"'!$A3:$A100000"),0),MATCH(AC$3,INDIRECT("'"&amp;$A34&amp;"'!$A$3:$BG$3"),0)),VLOOKUP($F34,'Step 1'!$B$13:$D$28,3,0)),"Check Parameters")</f>
        <v>NE</v>
      </c>
      <c r="AD34" s="13" t="str">
        <f ca="1">IFERROR(IF(VLOOKUP($F34,'Step 1'!$B$13:$D$28,3,0)="Y",INDEX(INDIRECT("'"&amp;$A34&amp;"'!$A$3:$BG$100000"),MATCH($B34,INDIRECT("'"&amp;$A34&amp;"'!$A3:$A100000"),0),MATCH(AD$3,INDIRECT("'"&amp;$A34&amp;"'!$A$3:$BG$3"),0)),VLOOKUP($F34,'Step 1'!$B$13:$D$28,3,0)),"Check Parameters")</f>
        <v>NE</v>
      </c>
      <c r="AE34" s="13" t="str">
        <f ca="1">IFERROR(IF(VLOOKUP($F34,'Step 1'!$B$13:$D$28,3,0)="Y",INDEX(INDIRECT("'"&amp;$A34&amp;"'!$A$3:$BG$100000"),MATCH($B34,INDIRECT("'"&amp;$A34&amp;"'!$A3:$A100000"),0),MATCH(AE$3,INDIRECT("'"&amp;$A34&amp;"'!$A$3:$BG$3"),0)),VLOOKUP($F34,'Step 1'!$B$13:$D$28,3,0)),"Check Parameters")</f>
        <v>NE</v>
      </c>
      <c r="AF34" s="13" t="str">
        <f ca="1">IFERROR(IF(VLOOKUP($F34,'Step 1'!$B$13:$D$28,3,0)="Y",INDEX(INDIRECT("'"&amp;$A34&amp;"'!$A$3:$BG$100000"),MATCH($B34,INDIRECT("'"&amp;$A34&amp;"'!$A3:$A100000"),0),MATCH(AF$3,INDIRECT("'"&amp;$A34&amp;"'!$A$3:$BG$3"),0)),VLOOKUP($F34,'Step 1'!$B$13:$D$28,3,0)),"Check Parameters")</f>
        <v>NE</v>
      </c>
      <c r="AG34" s="13" t="str">
        <f ca="1">IFERROR(IF(VLOOKUP($F34,'Step 1'!$B$13:$D$28,3,0)="Y",INDEX(INDIRECT("'"&amp;$A34&amp;"'!$A$3:$BG$100000"),MATCH($B34,INDIRECT("'"&amp;$A34&amp;"'!$A3:$A100000"),0),MATCH(AG$3,INDIRECT("'"&amp;$A34&amp;"'!$A$3:$BG$3"),0)),VLOOKUP($F34,'Step 1'!$B$13:$D$28,3,0)),"Check Parameters")</f>
        <v>NE</v>
      </c>
      <c r="AH34" s="13" t="str">
        <f ca="1">IFERROR(IF(VLOOKUP($F34,'Step 1'!$B$13:$D$28,3,0)="Y",INDEX(INDIRECT("'"&amp;$A34&amp;"'!$A$3:$BG$100000"),MATCH($B34,INDIRECT("'"&amp;$A34&amp;"'!$A3:$A100000"),0),MATCH(AH$3,INDIRECT("'"&amp;$A34&amp;"'!$A$3:$BG$3"),0)),VLOOKUP($F34,'Step 1'!$B$13:$D$28,3,0)),"Check Parameters")</f>
        <v>NE</v>
      </c>
      <c r="AI34" s="13" t="str">
        <f ca="1">IFERROR(IF(VLOOKUP($F34,'Step 1'!$B$13:$D$28,3,0)="Y",INDEX(INDIRECT("'"&amp;$A34&amp;"'!$A$3:$BG$100000"),MATCH($B34,INDIRECT("'"&amp;$A34&amp;"'!$A3:$A100000"),0),MATCH(AI$3,INDIRECT("'"&amp;$A34&amp;"'!$A$3:$BG$3"),0)),VLOOKUP($F34,'Step 1'!$B$13:$D$28,3,0)),"Check Parameters")</f>
        <v>NE</v>
      </c>
      <c r="AJ34" s="13" t="str">
        <f ca="1">IFERROR(IF(VLOOKUP($F34,'Step 1'!$B$13:$D$28,3,0)="Y",INDEX(INDIRECT("'"&amp;$A34&amp;"'!$A$3:$BG$100000"),MATCH($B34,INDIRECT("'"&amp;$A34&amp;"'!$A3:$A100000"),0),MATCH(AJ$3,INDIRECT("'"&amp;$A34&amp;"'!$A$3:$BG$3"),0)),VLOOKUP($F34,'Step 1'!$B$13:$D$28,3,0)),"Check Parameters")</f>
        <v>NE</v>
      </c>
      <c r="AK34" s="13" t="str">
        <f ca="1">IFERROR(IF(VLOOKUP($F34,'Step 1'!$B$13:$D$28,3,0)="Y",INDEX(INDIRECT("'"&amp;$A34&amp;"'!$A$3:$BG$100000"),MATCH($B34,INDIRECT("'"&amp;$A34&amp;"'!$A3:$A100000"),0),MATCH(AK$3,INDIRECT("'"&amp;$A34&amp;"'!$A$3:$BG$3"),0)),VLOOKUP($F34,'Step 1'!$B$13:$D$28,3,0)),"Check Parameters")</f>
        <v>NE</v>
      </c>
      <c r="AL34" s="13" t="str">
        <f ca="1">IFERROR(IF(VLOOKUP($F34,'Step 1'!$B$13:$D$28,3,0)="Y",INDEX(INDIRECT("'"&amp;$A34&amp;"'!$A$3:$BG$100000"),MATCH($B34,INDIRECT("'"&amp;$A34&amp;"'!$A3:$A100000"),0),MATCH(AL$3,INDIRECT("'"&amp;$A34&amp;"'!$A$3:$BG$3"),0)),VLOOKUP($F34,'Step 1'!$B$13:$D$28,3,0)),"Check Parameters")</f>
        <v>NE</v>
      </c>
      <c r="AM34" s="13" t="str">
        <f ca="1">IFERROR(IF(VLOOKUP($F34,'Step 1'!$B$13:$D$28,3,0)="Y",INDEX(INDIRECT("'"&amp;$A34&amp;"'!$A$3:$BG$100000"),MATCH($B34,INDIRECT("'"&amp;$A34&amp;"'!$A3:$A100000"),0),MATCH(AM$3,INDIRECT("'"&amp;$A34&amp;"'!$A$3:$BG$3"),0)),VLOOKUP($F34,'Step 1'!$B$13:$D$28,3,0)),"Check Parameters")</f>
        <v>NE</v>
      </c>
      <c r="AN34" s="13"/>
      <c r="AO34" s="191"/>
      <c r="AP34" s="191"/>
      <c r="AQ34" s="191"/>
      <c r="AR34" s="191"/>
    </row>
    <row r="35" spans="1:44" hidden="1" outlineLevel="1" x14ac:dyDescent="0.25">
      <c r="A35" s="183" t="s">
        <v>81</v>
      </c>
      <c r="B35" s="183" t="s">
        <v>359</v>
      </c>
      <c r="C35" s="175" t="s">
        <v>100</v>
      </c>
      <c r="D35" s="175"/>
      <c r="E35" s="175" t="s">
        <v>751</v>
      </c>
      <c r="F35" s="77" t="str">
        <f t="shared" si="30"/>
        <v>Goats</v>
      </c>
      <c r="G35" s="175" t="s">
        <v>358</v>
      </c>
      <c r="H35" s="175"/>
      <c r="I35" s="13" t="str">
        <f ca="1">IFERROR(IF(VLOOKUP($F35,'Step 1'!$B$13:$D$28,3,0)="Y",INDEX(INDIRECT("'"&amp;$A35&amp;"'!$A$3:$BG$100000"),MATCH($B35,INDIRECT("'"&amp;$A35&amp;"'!$A3:$A100000"),0),MATCH(I$3,INDIRECT("'"&amp;$A35&amp;"'!$A$3:$BG$3"),0)),VLOOKUP($F35,'Step 1'!$B$13:$D$28,3,0)),"Check Parameters")</f>
        <v>NE</v>
      </c>
      <c r="J35" s="13" t="str">
        <f ca="1">IFERROR(IF(VLOOKUP($F35,'Step 1'!$B$13:$D$28,3,0)="Y",INDEX(INDIRECT("'"&amp;$A35&amp;"'!$A$3:$BG$100000"),MATCH($B35,INDIRECT("'"&amp;$A35&amp;"'!$A3:$A100000"),0),MATCH(J$3,INDIRECT("'"&amp;$A35&amp;"'!$A$3:$BG$3"),0)),VLOOKUP($F35,'Step 1'!$B$13:$D$28,3,0)),"Check Parameters")</f>
        <v>NE</v>
      </c>
      <c r="K35" s="13" t="str">
        <f ca="1">IFERROR(IF(VLOOKUP($F35,'Step 1'!$B$13:$D$28,3,0)="Y",INDEX(INDIRECT("'"&amp;$A35&amp;"'!$A$3:$BG$100000"),MATCH($B35,INDIRECT("'"&amp;$A35&amp;"'!$A3:$A100000"),0),MATCH(K$3,INDIRECT("'"&amp;$A35&amp;"'!$A$3:$BG$3"),0)),VLOOKUP($F35,'Step 1'!$B$13:$D$28,3,0)),"Check Parameters")</f>
        <v>NE</v>
      </c>
      <c r="L35" s="13" t="str">
        <f ca="1">IFERROR(IF(VLOOKUP($F35,'Step 1'!$B$13:$D$28,3,0)="Y",INDEX(INDIRECT("'"&amp;$A35&amp;"'!$A$3:$BG$100000"),MATCH($B35,INDIRECT("'"&amp;$A35&amp;"'!$A3:$A100000"),0),MATCH(L$3,INDIRECT("'"&amp;$A35&amp;"'!$A$3:$BG$3"),0)),VLOOKUP($F35,'Step 1'!$B$13:$D$28,3,0)),"Check Parameters")</f>
        <v>NE</v>
      </c>
      <c r="M35" s="13" t="str">
        <f ca="1">IFERROR(IF(VLOOKUP($F35,'Step 1'!$B$13:$D$28,3,0)="Y",INDEX(INDIRECT("'"&amp;$A35&amp;"'!$A$3:$BG$100000"),MATCH($B35,INDIRECT("'"&amp;$A35&amp;"'!$A3:$A100000"),0),MATCH(M$3,INDIRECT("'"&amp;$A35&amp;"'!$A$3:$BG$3"),0)),VLOOKUP($F35,'Step 1'!$B$13:$D$28,3,0)),"Check Parameters")</f>
        <v>NE</v>
      </c>
      <c r="N35" s="13" t="str">
        <f ca="1">IFERROR(IF(VLOOKUP($F35,'Step 1'!$B$13:$D$28,3,0)="Y",INDEX(INDIRECT("'"&amp;$A35&amp;"'!$A$3:$BG$100000"),MATCH($B35,INDIRECT("'"&amp;$A35&amp;"'!$A3:$A100000"),0),MATCH(N$3,INDIRECT("'"&amp;$A35&amp;"'!$A$3:$BG$3"),0)),VLOOKUP($F35,'Step 1'!$B$13:$D$28,3,0)),"Check Parameters")</f>
        <v>NE</v>
      </c>
      <c r="O35" s="13" t="str">
        <f ca="1">IFERROR(IF(VLOOKUP($F35,'Step 1'!$B$13:$D$28,3,0)="Y",INDEX(INDIRECT("'"&amp;$A35&amp;"'!$A$3:$BG$100000"),MATCH($B35,INDIRECT("'"&amp;$A35&amp;"'!$A3:$A100000"),0),MATCH(O$3,INDIRECT("'"&amp;$A35&amp;"'!$A$3:$BG$3"),0)),VLOOKUP($F35,'Step 1'!$B$13:$D$28,3,0)),"Check Parameters")</f>
        <v>NE</v>
      </c>
      <c r="P35" s="13" t="str">
        <f ca="1">IFERROR(IF(VLOOKUP($F35,'Step 1'!$B$13:$D$28,3,0)="Y",INDEX(INDIRECT("'"&amp;$A35&amp;"'!$A$3:$BG$100000"),MATCH($B35,INDIRECT("'"&amp;$A35&amp;"'!$A3:$A100000"),0),MATCH(P$3,INDIRECT("'"&amp;$A35&amp;"'!$A$3:$BG$3"),0)),VLOOKUP($F35,'Step 1'!$B$13:$D$28,3,0)),"Check Parameters")</f>
        <v>NE</v>
      </c>
      <c r="Q35" s="13" t="str">
        <f ca="1">IFERROR(IF(VLOOKUP($F35,'Step 1'!$B$13:$D$28,3,0)="Y",INDEX(INDIRECT("'"&amp;$A35&amp;"'!$A$3:$BG$100000"),MATCH($B35,INDIRECT("'"&amp;$A35&amp;"'!$A3:$A100000"),0),MATCH(Q$3,INDIRECT("'"&amp;$A35&amp;"'!$A$3:$BG$3"),0)),VLOOKUP($F35,'Step 1'!$B$13:$D$28,3,0)),"Check Parameters")</f>
        <v>NE</v>
      </c>
      <c r="R35" s="13" t="str">
        <f ca="1">IFERROR(IF(VLOOKUP($F35,'Step 1'!$B$13:$D$28,3,0)="Y",INDEX(INDIRECT("'"&amp;$A35&amp;"'!$A$3:$BG$100000"),MATCH($B35,INDIRECT("'"&amp;$A35&amp;"'!$A3:$A100000"),0),MATCH(R$3,INDIRECT("'"&amp;$A35&amp;"'!$A$3:$BG$3"),0)),VLOOKUP($F35,'Step 1'!$B$13:$D$28,3,0)),"Check Parameters")</f>
        <v>NE</v>
      </c>
      <c r="S35" s="13" t="str">
        <f ca="1">IFERROR(IF(VLOOKUP($F35,'Step 1'!$B$13:$D$28,3,0)="Y",INDEX(INDIRECT("'"&amp;$A35&amp;"'!$A$3:$BG$100000"),MATCH($B35,INDIRECT("'"&amp;$A35&amp;"'!$A3:$A100000"),0),MATCH(S$3,INDIRECT("'"&amp;$A35&amp;"'!$A$3:$BG$3"),0)),VLOOKUP($F35,'Step 1'!$B$13:$D$28,3,0)),"Check Parameters")</f>
        <v>NE</v>
      </c>
      <c r="T35" s="13" t="str">
        <f ca="1">IFERROR(IF(VLOOKUP($F35,'Step 1'!$B$13:$D$28,3,0)="Y",INDEX(INDIRECT("'"&amp;$A35&amp;"'!$A$3:$BG$100000"),MATCH($B35,INDIRECT("'"&amp;$A35&amp;"'!$A3:$A100000"),0),MATCH(T$3,INDIRECT("'"&amp;$A35&amp;"'!$A$3:$BG$3"),0)),VLOOKUP($F35,'Step 1'!$B$13:$D$28,3,0)),"Check Parameters")</f>
        <v>NE</v>
      </c>
      <c r="U35" s="13" t="str">
        <f ca="1">IFERROR(IF(VLOOKUP($F35,'Step 1'!$B$13:$D$28,3,0)="Y",INDEX(INDIRECT("'"&amp;$A35&amp;"'!$A$3:$BG$100000"),MATCH($B35,INDIRECT("'"&amp;$A35&amp;"'!$A3:$A100000"),0),MATCH(U$3,INDIRECT("'"&amp;$A35&amp;"'!$A$3:$BG$3"),0)),VLOOKUP($F35,'Step 1'!$B$13:$D$28,3,0)),"Check Parameters")</f>
        <v>NE</v>
      </c>
      <c r="V35" s="13" t="str">
        <f ca="1">IFERROR(IF(VLOOKUP($F35,'Step 1'!$B$13:$D$28,3,0)="Y",INDEX(INDIRECT("'"&amp;$A35&amp;"'!$A$3:$BG$100000"),MATCH($B35,INDIRECT("'"&amp;$A35&amp;"'!$A3:$A100000"),0),MATCH(V$3,INDIRECT("'"&amp;$A35&amp;"'!$A$3:$BG$3"),0)),VLOOKUP($F35,'Step 1'!$B$13:$D$28,3,0)),"Check Parameters")</f>
        <v>NE</v>
      </c>
      <c r="W35" s="13" t="str">
        <f ca="1">IFERROR(IF(VLOOKUP($F35,'Step 1'!$B$13:$D$28,3,0)="Y",INDEX(INDIRECT("'"&amp;$A35&amp;"'!$A$3:$BG$100000"),MATCH($B35,INDIRECT("'"&amp;$A35&amp;"'!$A3:$A100000"),0),MATCH(W$3,INDIRECT("'"&amp;$A35&amp;"'!$A$3:$BG$3"),0)),VLOOKUP($F35,'Step 1'!$B$13:$D$28,3,0)),"Check Parameters")</f>
        <v>NE</v>
      </c>
      <c r="X35" s="13" t="str">
        <f ca="1">IFERROR(IF(VLOOKUP($F35,'Step 1'!$B$13:$D$28,3,0)="Y",INDEX(INDIRECT("'"&amp;$A35&amp;"'!$A$3:$BG$100000"),MATCH($B35,INDIRECT("'"&amp;$A35&amp;"'!$A3:$A100000"),0),MATCH(X$3,INDIRECT("'"&amp;$A35&amp;"'!$A$3:$BG$3"),0)),VLOOKUP($F35,'Step 1'!$B$13:$D$28,3,0)),"Check Parameters")</f>
        <v>NE</v>
      </c>
      <c r="Y35" s="13" t="str">
        <f ca="1">IFERROR(IF(VLOOKUP($F35,'Step 1'!$B$13:$D$28,3,0)="Y",INDEX(INDIRECT("'"&amp;$A35&amp;"'!$A$3:$BG$100000"),MATCH($B35,INDIRECT("'"&amp;$A35&amp;"'!$A3:$A100000"),0),MATCH(Y$3,INDIRECT("'"&amp;$A35&amp;"'!$A$3:$BG$3"),0)),VLOOKUP($F35,'Step 1'!$B$13:$D$28,3,0)),"Check Parameters")</f>
        <v>NE</v>
      </c>
      <c r="Z35" s="13" t="str">
        <f ca="1">IFERROR(IF(VLOOKUP($F35,'Step 1'!$B$13:$D$28,3,0)="Y",INDEX(INDIRECT("'"&amp;$A35&amp;"'!$A$3:$BG$100000"),MATCH($B35,INDIRECT("'"&amp;$A35&amp;"'!$A3:$A100000"),0),MATCH(Z$3,INDIRECT("'"&amp;$A35&amp;"'!$A$3:$BG$3"),0)),VLOOKUP($F35,'Step 1'!$B$13:$D$28,3,0)),"Check Parameters")</f>
        <v>NE</v>
      </c>
      <c r="AA35" s="13" t="str">
        <f ca="1">IFERROR(IF(VLOOKUP($F35,'Step 1'!$B$13:$D$28,3,0)="Y",INDEX(INDIRECT("'"&amp;$A35&amp;"'!$A$3:$BG$100000"),MATCH($B35,INDIRECT("'"&amp;$A35&amp;"'!$A3:$A100000"),0),MATCH(AA$3,INDIRECT("'"&amp;$A35&amp;"'!$A$3:$BG$3"),0)),VLOOKUP($F35,'Step 1'!$B$13:$D$28,3,0)),"Check Parameters")</f>
        <v>NE</v>
      </c>
      <c r="AB35" s="13" t="str">
        <f ca="1">IFERROR(IF(VLOOKUP($F35,'Step 1'!$B$13:$D$28,3,0)="Y",INDEX(INDIRECT("'"&amp;$A35&amp;"'!$A$3:$BG$100000"),MATCH($B35,INDIRECT("'"&amp;$A35&amp;"'!$A3:$A100000"),0),MATCH(AB$3,INDIRECT("'"&amp;$A35&amp;"'!$A$3:$BG$3"),0)),VLOOKUP($F35,'Step 1'!$B$13:$D$28,3,0)),"Check Parameters")</f>
        <v>NE</v>
      </c>
      <c r="AC35" s="13" t="str">
        <f ca="1">IFERROR(IF(VLOOKUP($F35,'Step 1'!$B$13:$D$28,3,0)="Y",INDEX(INDIRECT("'"&amp;$A35&amp;"'!$A$3:$BG$100000"),MATCH($B35,INDIRECT("'"&amp;$A35&amp;"'!$A3:$A100000"),0),MATCH(AC$3,INDIRECT("'"&amp;$A35&amp;"'!$A$3:$BG$3"),0)),VLOOKUP($F35,'Step 1'!$B$13:$D$28,3,0)),"Check Parameters")</f>
        <v>NE</v>
      </c>
      <c r="AD35" s="13" t="str">
        <f ca="1">IFERROR(IF(VLOOKUP($F35,'Step 1'!$B$13:$D$28,3,0)="Y",INDEX(INDIRECT("'"&amp;$A35&amp;"'!$A$3:$BG$100000"),MATCH($B35,INDIRECT("'"&amp;$A35&amp;"'!$A3:$A100000"),0),MATCH(AD$3,INDIRECT("'"&amp;$A35&amp;"'!$A$3:$BG$3"),0)),VLOOKUP($F35,'Step 1'!$B$13:$D$28,3,0)),"Check Parameters")</f>
        <v>NE</v>
      </c>
      <c r="AE35" s="13" t="str">
        <f ca="1">IFERROR(IF(VLOOKUP($F35,'Step 1'!$B$13:$D$28,3,0)="Y",INDEX(INDIRECT("'"&amp;$A35&amp;"'!$A$3:$BG$100000"),MATCH($B35,INDIRECT("'"&amp;$A35&amp;"'!$A3:$A100000"),0),MATCH(AE$3,INDIRECT("'"&amp;$A35&amp;"'!$A$3:$BG$3"),0)),VLOOKUP($F35,'Step 1'!$B$13:$D$28,3,0)),"Check Parameters")</f>
        <v>NE</v>
      </c>
      <c r="AF35" s="13" t="str">
        <f ca="1">IFERROR(IF(VLOOKUP($F35,'Step 1'!$B$13:$D$28,3,0)="Y",INDEX(INDIRECT("'"&amp;$A35&amp;"'!$A$3:$BG$100000"),MATCH($B35,INDIRECT("'"&amp;$A35&amp;"'!$A3:$A100000"),0),MATCH(AF$3,INDIRECT("'"&amp;$A35&amp;"'!$A$3:$BG$3"),0)),VLOOKUP($F35,'Step 1'!$B$13:$D$28,3,0)),"Check Parameters")</f>
        <v>NE</v>
      </c>
      <c r="AG35" s="13" t="str">
        <f ca="1">IFERROR(IF(VLOOKUP($F35,'Step 1'!$B$13:$D$28,3,0)="Y",INDEX(INDIRECT("'"&amp;$A35&amp;"'!$A$3:$BG$100000"),MATCH($B35,INDIRECT("'"&amp;$A35&amp;"'!$A3:$A100000"),0),MATCH(AG$3,INDIRECT("'"&amp;$A35&amp;"'!$A$3:$BG$3"),0)),VLOOKUP($F35,'Step 1'!$B$13:$D$28,3,0)),"Check Parameters")</f>
        <v>NE</v>
      </c>
      <c r="AH35" s="13" t="str">
        <f ca="1">IFERROR(IF(VLOOKUP($F35,'Step 1'!$B$13:$D$28,3,0)="Y",INDEX(INDIRECT("'"&amp;$A35&amp;"'!$A$3:$BG$100000"),MATCH($B35,INDIRECT("'"&amp;$A35&amp;"'!$A3:$A100000"),0),MATCH(AH$3,INDIRECT("'"&amp;$A35&amp;"'!$A$3:$BG$3"),0)),VLOOKUP($F35,'Step 1'!$B$13:$D$28,3,0)),"Check Parameters")</f>
        <v>NE</v>
      </c>
      <c r="AI35" s="13" t="str">
        <f ca="1">IFERROR(IF(VLOOKUP($F35,'Step 1'!$B$13:$D$28,3,0)="Y",INDEX(INDIRECT("'"&amp;$A35&amp;"'!$A$3:$BG$100000"),MATCH($B35,INDIRECT("'"&amp;$A35&amp;"'!$A3:$A100000"),0),MATCH(AI$3,INDIRECT("'"&amp;$A35&amp;"'!$A$3:$BG$3"),0)),VLOOKUP($F35,'Step 1'!$B$13:$D$28,3,0)),"Check Parameters")</f>
        <v>NE</v>
      </c>
      <c r="AJ35" s="13" t="str">
        <f ca="1">IFERROR(IF(VLOOKUP($F35,'Step 1'!$B$13:$D$28,3,0)="Y",INDEX(INDIRECT("'"&amp;$A35&amp;"'!$A$3:$BG$100000"),MATCH($B35,INDIRECT("'"&amp;$A35&amp;"'!$A3:$A100000"),0),MATCH(AJ$3,INDIRECT("'"&amp;$A35&amp;"'!$A$3:$BG$3"),0)),VLOOKUP($F35,'Step 1'!$B$13:$D$28,3,0)),"Check Parameters")</f>
        <v>NE</v>
      </c>
      <c r="AK35" s="13" t="str">
        <f ca="1">IFERROR(IF(VLOOKUP($F35,'Step 1'!$B$13:$D$28,3,0)="Y",INDEX(INDIRECT("'"&amp;$A35&amp;"'!$A$3:$BG$100000"),MATCH($B35,INDIRECT("'"&amp;$A35&amp;"'!$A3:$A100000"),0),MATCH(AK$3,INDIRECT("'"&amp;$A35&amp;"'!$A$3:$BG$3"),0)),VLOOKUP($F35,'Step 1'!$B$13:$D$28,3,0)),"Check Parameters")</f>
        <v>NE</v>
      </c>
      <c r="AL35" s="13" t="str">
        <f ca="1">IFERROR(IF(VLOOKUP($F35,'Step 1'!$B$13:$D$28,3,0)="Y",INDEX(INDIRECT("'"&amp;$A35&amp;"'!$A$3:$BG$100000"),MATCH($B35,INDIRECT("'"&amp;$A35&amp;"'!$A3:$A100000"),0),MATCH(AL$3,INDIRECT("'"&amp;$A35&amp;"'!$A$3:$BG$3"),0)),VLOOKUP($F35,'Step 1'!$B$13:$D$28,3,0)),"Check Parameters")</f>
        <v>NE</v>
      </c>
      <c r="AM35" s="13" t="str">
        <f ca="1">IFERROR(IF(VLOOKUP($F35,'Step 1'!$B$13:$D$28,3,0)="Y",INDEX(INDIRECT("'"&amp;$A35&amp;"'!$A$3:$BG$100000"),MATCH($B35,INDIRECT("'"&amp;$A35&amp;"'!$A3:$A100000"),0),MATCH(AM$3,INDIRECT("'"&amp;$A35&amp;"'!$A$3:$BG$3"),0)),VLOOKUP($F35,'Step 1'!$B$13:$D$28,3,0)),"Check Parameters")</f>
        <v>NE</v>
      </c>
      <c r="AN35" s="13"/>
      <c r="AO35" s="191"/>
      <c r="AP35" s="191"/>
      <c r="AQ35" s="191"/>
      <c r="AR35" s="191"/>
    </row>
    <row r="36" spans="1:44" hidden="1" outlineLevel="1" x14ac:dyDescent="0.25">
      <c r="A36" s="183" t="s">
        <v>82</v>
      </c>
      <c r="B36" s="183" t="s">
        <v>359</v>
      </c>
      <c r="C36" s="175" t="s">
        <v>101</v>
      </c>
      <c r="D36" s="175"/>
      <c r="E36" s="175" t="s">
        <v>751</v>
      </c>
      <c r="F36" s="77" t="str">
        <f t="shared" si="30"/>
        <v>Horses</v>
      </c>
      <c r="G36" s="175" t="s">
        <v>358</v>
      </c>
      <c r="H36" s="175"/>
      <c r="I36" s="13" t="str">
        <f ca="1">IFERROR(IF(VLOOKUP($F36,'Step 1'!$B$13:$D$28,3,0)="Y",INDEX(INDIRECT("'"&amp;$A36&amp;"'!$A$3:$BG$100000"),MATCH($B36,INDIRECT("'"&amp;$A36&amp;"'!$A3:$A100000"),0),MATCH(I$3,INDIRECT("'"&amp;$A36&amp;"'!$A$3:$BG$3"),0)),VLOOKUP($F36,'Step 1'!$B$13:$D$28,3,0)),"Check Parameters")</f>
        <v>NE</v>
      </c>
      <c r="J36" s="13" t="str">
        <f ca="1">IFERROR(IF(VLOOKUP($F36,'Step 1'!$B$13:$D$28,3,0)="Y",INDEX(INDIRECT("'"&amp;$A36&amp;"'!$A$3:$BG$100000"),MATCH($B36,INDIRECT("'"&amp;$A36&amp;"'!$A3:$A100000"),0),MATCH(J$3,INDIRECT("'"&amp;$A36&amp;"'!$A$3:$BG$3"),0)),VLOOKUP($F36,'Step 1'!$B$13:$D$28,3,0)),"Check Parameters")</f>
        <v>NE</v>
      </c>
      <c r="K36" s="13" t="str">
        <f ca="1">IFERROR(IF(VLOOKUP($F36,'Step 1'!$B$13:$D$28,3,0)="Y",INDEX(INDIRECT("'"&amp;$A36&amp;"'!$A$3:$BG$100000"),MATCH($B36,INDIRECT("'"&amp;$A36&amp;"'!$A3:$A100000"),0),MATCH(K$3,INDIRECT("'"&amp;$A36&amp;"'!$A$3:$BG$3"),0)),VLOOKUP($F36,'Step 1'!$B$13:$D$28,3,0)),"Check Parameters")</f>
        <v>NE</v>
      </c>
      <c r="L36" s="13" t="str">
        <f ca="1">IFERROR(IF(VLOOKUP($F36,'Step 1'!$B$13:$D$28,3,0)="Y",INDEX(INDIRECT("'"&amp;$A36&amp;"'!$A$3:$BG$100000"),MATCH($B36,INDIRECT("'"&amp;$A36&amp;"'!$A3:$A100000"),0),MATCH(L$3,INDIRECT("'"&amp;$A36&amp;"'!$A$3:$BG$3"),0)),VLOOKUP($F36,'Step 1'!$B$13:$D$28,3,0)),"Check Parameters")</f>
        <v>NE</v>
      </c>
      <c r="M36" s="13" t="str">
        <f ca="1">IFERROR(IF(VLOOKUP($F36,'Step 1'!$B$13:$D$28,3,0)="Y",INDEX(INDIRECT("'"&amp;$A36&amp;"'!$A$3:$BG$100000"),MATCH($B36,INDIRECT("'"&amp;$A36&amp;"'!$A3:$A100000"),0),MATCH(M$3,INDIRECT("'"&amp;$A36&amp;"'!$A$3:$BG$3"),0)),VLOOKUP($F36,'Step 1'!$B$13:$D$28,3,0)),"Check Parameters")</f>
        <v>NE</v>
      </c>
      <c r="N36" s="13" t="str">
        <f ca="1">IFERROR(IF(VLOOKUP($F36,'Step 1'!$B$13:$D$28,3,0)="Y",INDEX(INDIRECT("'"&amp;$A36&amp;"'!$A$3:$BG$100000"),MATCH($B36,INDIRECT("'"&amp;$A36&amp;"'!$A3:$A100000"),0),MATCH(N$3,INDIRECT("'"&amp;$A36&amp;"'!$A$3:$BG$3"),0)),VLOOKUP($F36,'Step 1'!$B$13:$D$28,3,0)),"Check Parameters")</f>
        <v>NE</v>
      </c>
      <c r="O36" s="13" t="str">
        <f ca="1">IFERROR(IF(VLOOKUP($F36,'Step 1'!$B$13:$D$28,3,0)="Y",INDEX(INDIRECT("'"&amp;$A36&amp;"'!$A$3:$BG$100000"),MATCH($B36,INDIRECT("'"&amp;$A36&amp;"'!$A3:$A100000"),0),MATCH(O$3,INDIRECT("'"&amp;$A36&amp;"'!$A$3:$BG$3"),0)),VLOOKUP($F36,'Step 1'!$B$13:$D$28,3,0)),"Check Parameters")</f>
        <v>NE</v>
      </c>
      <c r="P36" s="13" t="str">
        <f ca="1">IFERROR(IF(VLOOKUP($F36,'Step 1'!$B$13:$D$28,3,0)="Y",INDEX(INDIRECT("'"&amp;$A36&amp;"'!$A$3:$BG$100000"),MATCH($B36,INDIRECT("'"&amp;$A36&amp;"'!$A3:$A100000"),0),MATCH(P$3,INDIRECT("'"&amp;$A36&amp;"'!$A$3:$BG$3"),0)),VLOOKUP($F36,'Step 1'!$B$13:$D$28,3,0)),"Check Parameters")</f>
        <v>NE</v>
      </c>
      <c r="Q36" s="13" t="str">
        <f ca="1">IFERROR(IF(VLOOKUP($F36,'Step 1'!$B$13:$D$28,3,0)="Y",INDEX(INDIRECT("'"&amp;$A36&amp;"'!$A$3:$BG$100000"),MATCH($B36,INDIRECT("'"&amp;$A36&amp;"'!$A3:$A100000"),0),MATCH(Q$3,INDIRECT("'"&amp;$A36&amp;"'!$A$3:$BG$3"),0)),VLOOKUP($F36,'Step 1'!$B$13:$D$28,3,0)),"Check Parameters")</f>
        <v>NE</v>
      </c>
      <c r="R36" s="13" t="str">
        <f ca="1">IFERROR(IF(VLOOKUP($F36,'Step 1'!$B$13:$D$28,3,0)="Y",INDEX(INDIRECT("'"&amp;$A36&amp;"'!$A$3:$BG$100000"),MATCH($B36,INDIRECT("'"&amp;$A36&amp;"'!$A3:$A100000"),0),MATCH(R$3,INDIRECT("'"&amp;$A36&amp;"'!$A$3:$BG$3"),0)),VLOOKUP($F36,'Step 1'!$B$13:$D$28,3,0)),"Check Parameters")</f>
        <v>NE</v>
      </c>
      <c r="S36" s="13" t="str">
        <f ca="1">IFERROR(IF(VLOOKUP($F36,'Step 1'!$B$13:$D$28,3,0)="Y",INDEX(INDIRECT("'"&amp;$A36&amp;"'!$A$3:$BG$100000"),MATCH($B36,INDIRECT("'"&amp;$A36&amp;"'!$A3:$A100000"),0),MATCH(S$3,INDIRECT("'"&amp;$A36&amp;"'!$A$3:$BG$3"),0)),VLOOKUP($F36,'Step 1'!$B$13:$D$28,3,0)),"Check Parameters")</f>
        <v>NE</v>
      </c>
      <c r="T36" s="13" t="str">
        <f ca="1">IFERROR(IF(VLOOKUP($F36,'Step 1'!$B$13:$D$28,3,0)="Y",INDEX(INDIRECT("'"&amp;$A36&amp;"'!$A$3:$BG$100000"),MATCH($B36,INDIRECT("'"&amp;$A36&amp;"'!$A3:$A100000"),0),MATCH(T$3,INDIRECT("'"&amp;$A36&amp;"'!$A$3:$BG$3"),0)),VLOOKUP($F36,'Step 1'!$B$13:$D$28,3,0)),"Check Parameters")</f>
        <v>NE</v>
      </c>
      <c r="U36" s="13" t="str">
        <f ca="1">IFERROR(IF(VLOOKUP($F36,'Step 1'!$B$13:$D$28,3,0)="Y",INDEX(INDIRECT("'"&amp;$A36&amp;"'!$A$3:$BG$100000"),MATCH($B36,INDIRECT("'"&amp;$A36&amp;"'!$A3:$A100000"),0),MATCH(U$3,INDIRECT("'"&amp;$A36&amp;"'!$A$3:$BG$3"),0)),VLOOKUP($F36,'Step 1'!$B$13:$D$28,3,0)),"Check Parameters")</f>
        <v>NE</v>
      </c>
      <c r="V36" s="13" t="str">
        <f ca="1">IFERROR(IF(VLOOKUP($F36,'Step 1'!$B$13:$D$28,3,0)="Y",INDEX(INDIRECT("'"&amp;$A36&amp;"'!$A$3:$BG$100000"),MATCH($B36,INDIRECT("'"&amp;$A36&amp;"'!$A3:$A100000"),0),MATCH(V$3,INDIRECT("'"&amp;$A36&amp;"'!$A$3:$BG$3"),0)),VLOOKUP($F36,'Step 1'!$B$13:$D$28,3,0)),"Check Parameters")</f>
        <v>NE</v>
      </c>
      <c r="W36" s="13" t="str">
        <f ca="1">IFERROR(IF(VLOOKUP($F36,'Step 1'!$B$13:$D$28,3,0)="Y",INDEX(INDIRECT("'"&amp;$A36&amp;"'!$A$3:$BG$100000"),MATCH($B36,INDIRECT("'"&amp;$A36&amp;"'!$A3:$A100000"),0),MATCH(W$3,INDIRECT("'"&amp;$A36&amp;"'!$A$3:$BG$3"),0)),VLOOKUP($F36,'Step 1'!$B$13:$D$28,3,0)),"Check Parameters")</f>
        <v>NE</v>
      </c>
      <c r="X36" s="13" t="str">
        <f ca="1">IFERROR(IF(VLOOKUP($F36,'Step 1'!$B$13:$D$28,3,0)="Y",INDEX(INDIRECT("'"&amp;$A36&amp;"'!$A$3:$BG$100000"),MATCH($B36,INDIRECT("'"&amp;$A36&amp;"'!$A3:$A100000"),0),MATCH(X$3,INDIRECT("'"&amp;$A36&amp;"'!$A$3:$BG$3"),0)),VLOOKUP($F36,'Step 1'!$B$13:$D$28,3,0)),"Check Parameters")</f>
        <v>NE</v>
      </c>
      <c r="Y36" s="13" t="str">
        <f ca="1">IFERROR(IF(VLOOKUP($F36,'Step 1'!$B$13:$D$28,3,0)="Y",INDEX(INDIRECT("'"&amp;$A36&amp;"'!$A$3:$BG$100000"),MATCH($B36,INDIRECT("'"&amp;$A36&amp;"'!$A3:$A100000"),0),MATCH(Y$3,INDIRECT("'"&amp;$A36&amp;"'!$A$3:$BG$3"),0)),VLOOKUP($F36,'Step 1'!$B$13:$D$28,3,0)),"Check Parameters")</f>
        <v>NE</v>
      </c>
      <c r="Z36" s="13" t="str">
        <f ca="1">IFERROR(IF(VLOOKUP($F36,'Step 1'!$B$13:$D$28,3,0)="Y",INDEX(INDIRECT("'"&amp;$A36&amp;"'!$A$3:$BG$100000"),MATCH($B36,INDIRECT("'"&amp;$A36&amp;"'!$A3:$A100000"),0),MATCH(Z$3,INDIRECT("'"&amp;$A36&amp;"'!$A$3:$BG$3"),0)),VLOOKUP($F36,'Step 1'!$B$13:$D$28,3,0)),"Check Parameters")</f>
        <v>NE</v>
      </c>
      <c r="AA36" s="13" t="str">
        <f ca="1">IFERROR(IF(VLOOKUP($F36,'Step 1'!$B$13:$D$28,3,0)="Y",INDEX(INDIRECT("'"&amp;$A36&amp;"'!$A$3:$BG$100000"),MATCH($B36,INDIRECT("'"&amp;$A36&amp;"'!$A3:$A100000"),0),MATCH(AA$3,INDIRECT("'"&amp;$A36&amp;"'!$A$3:$BG$3"),0)),VLOOKUP($F36,'Step 1'!$B$13:$D$28,3,0)),"Check Parameters")</f>
        <v>NE</v>
      </c>
      <c r="AB36" s="13" t="str">
        <f ca="1">IFERROR(IF(VLOOKUP($F36,'Step 1'!$B$13:$D$28,3,0)="Y",INDEX(INDIRECT("'"&amp;$A36&amp;"'!$A$3:$BG$100000"),MATCH($B36,INDIRECT("'"&amp;$A36&amp;"'!$A3:$A100000"),0),MATCH(AB$3,INDIRECT("'"&amp;$A36&amp;"'!$A$3:$BG$3"),0)),VLOOKUP($F36,'Step 1'!$B$13:$D$28,3,0)),"Check Parameters")</f>
        <v>NE</v>
      </c>
      <c r="AC36" s="13" t="str">
        <f ca="1">IFERROR(IF(VLOOKUP($F36,'Step 1'!$B$13:$D$28,3,0)="Y",INDEX(INDIRECT("'"&amp;$A36&amp;"'!$A$3:$BG$100000"),MATCH($B36,INDIRECT("'"&amp;$A36&amp;"'!$A3:$A100000"),0),MATCH(AC$3,INDIRECT("'"&amp;$A36&amp;"'!$A$3:$BG$3"),0)),VLOOKUP($F36,'Step 1'!$B$13:$D$28,3,0)),"Check Parameters")</f>
        <v>NE</v>
      </c>
      <c r="AD36" s="13" t="str">
        <f ca="1">IFERROR(IF(VLOOKUP($F36,'Step 1'!$B$13:$D$28,3,0)="Y",INDEX(INDIRECT("'"&amp;$A36&amp;"'!$A$3:$BG$100000"),MATCH($B36,INDIRECT("'"&amp;$A36&amp;"'!$A3:$A100000"),0),MATCH(AD$3,INDIRECT("'"&amp;$A36&amp;"'!$A$3:$BG$3"),0)),VLOOKUP($F36,'Step 1'!$B$13:$D$28,3,0)),"Check Parameters")</f>
        <v>NE</v>
      </c>
      <c r="AE36" s="13" t="str">
        <f ca="1">IFERROR(IF(VLOOKUP($F36,'Step 1'!$B$13:$D$28,3,0)="Y",INDEX(INDIRECT("'"&amp;$A36&amp;"'!$A$3:$BG$100000"),MATCH($B36,INDIRECT("'"&amp;$A36&amp;"'!$A3:$A100000"),0),MATCH(AE$3,INDIRECT("'"&amp;$A36&amp;"'!$A$3:$BG$3"),0)),VLOOKUP($F36,'Step 1'!$B$13:$D$28,3,0)),"Check Parameters")</f>
        <v>NE</v>
      </c>
      <c r="AF36" s="13" t="str">
        <f ca="1">IFERROR(IF(VLOOKUP($F36,'Step 1'!$B$13:$D$28,3,0)="Y",INDEX(INDIRECT("'"&amp;$A36&amp;"'!$A$3:$BG$100000"),MATCH($B36,INDIRECT("'"&amp;$A36&amp;"'!$A3:$A100000"),0),MATCH(AF$3,INDIRECT("'"&amp;$A36&amp;"'!$A$3:$BG$3"),0)),VLOOKUP($F36,'Step 1'!$B$13:$D$28,3,0)),"Check Parameters")</f>
        <v>NE</v>
      </c>
      <c r="AG36" s="13" t="str">
        <f ca="1">IFERROR(IF(VLOOKUP($F36,'Step 1'!$B$13:$D$28,3,0)="Y",INDEX(INDIRECT("'"&amp;$A36&amp;"'!$A$3:$BG$100000"),MATCH($B36,INDIRECT("'"&amp;$A36&amp;"'!$A3:$A100000"),0),MATCH(AG$3,INDIRECT("'"&amp;$A36&amp;"'!$A$3:$BG$3"),0)),VLOOKUP($F36,'Step 1'!$B$13:$D$28,3,0)),"Check Parameters")</f>
        <v>NE</v>
      </c>
      <c r="AH36" s="13" t="str">
        <f ca="1">IFERROR(IF(VLOOKUP($F36,'Step 1'!$B$13:$D$28,3,0)="Y",INDEX(INDIRECT("'"&amp;$A36&amp;"'!$A$3:$BG$100000"),MATCH($B36,INDIRECT("'"&amp;$A36&amp;"'!$A3:$A100000"),0),MATCH(AH$3,INDIRECT("'"&amp;$A36&amp;"'!$A$3:$BG$3"),0)),VLOOKUP($F36,'Step 1'!$B$13:$D$28,3,0)),"Check Parameters")</f>
        <v>NE</v>
      </c>
      <c r="AI36" s="13" t="str">
        <f ca="1">IFERROR(IF(VLOOKUP($F36,'Step 1'!$B$13:$D$28,3,0)="Y",INDEX(INDIRECT("'"&amp;$A36&amp;"'!$A$3:$BG$100000"),MATCH($B36,INDIRECT("'"&amp;$A36&amp;"'!$A3:$A100000"),0),MATCH(AI$3,INDIRECT("'"&amp;$A36&amp;"'!$A$3:$BG$3"),0)),VLOOKUP($F36,'Step 1'!$B$13:$D$28,3,0)),"Check Parameters")</f>
        <v>NE</v>
      </c>
      <c r="AJ36" s="13" t="str">
        <f ca="1">IFERROR(IF(VLOOKUP($F36,'Step 1'!$B$13:$D$28,3,0)="Y",INDEX(INDIRECT("'"&amp;$A36&amp;"'!$A$3:$BG$100000"),MATCH($B36,INDIRECT("'"&amp;$A36&amp;"'!$A3:$A100000"),0),MATCH(AJ$3,INDIRECT("'"&amp;$A36&amp;"'!$A$3:$BG$3"),0)),VLOOKUP($F36,'Step 1'!$B$13:$D$28,3,0)),"Check Parameters")</f>
        <v>NE</v>
      </c>
      <c r="AK36" s="13" t="str">
        <f ca="1">IFERROR(IF(VLOOKUP($F36,'Step 1'!$B$13:$D$28,3,0)="Y",INDEX(INDIRECT("'"&amp;$A36&amp;"'!$A$3:$BG$100000"),MATCH($B36,INDIRECT("'"&amp;$A36&amp;"'!$A3:$A100000"),0),MATCH(AK$3,INDIRECT("'"&amp;$A36&amp;"'!$A$3:$BG$3"),0)),VLOOKUP($F36,'Step 1'!$B$13:$D$28,3,0)),"Check Parameters")</f>
        <v>NE</v>
      </c>
      <c r="AL36" s="13" t="str">
        <f ca="1">IFERROR(IF(VLOOKUP($F36,'Step 1'!$B$13:$D$28,3,0)="Y",INDEX(INDIRECT("'"&amp;$A36&amp;"'!$A$3:$BG$100000"),MATCH($B36,INDIRECT("'"&amp;$A36&amp;"'!$A3:$A100000"),0),MATCH(AL$3,INDIRECT("'"&amp;$A36&amp;"'!$A$3:$BG$3"),0)),VLOOKUP($F36,'Step 1'!$B$13:$D$28,3,0)),"Check Parameters")</f>
        <v>NE</v>
      </c>
      <c r="AM36" s="13" t="str">
        <f ca="1">IFERROR(IF(VLOOKUP($F36,'Step 1'!$B$13:$D$28,3,0)="Y",INDEX(INDIRECT("'"&amp;$A36&amp;"'!$A$3:$BG$100000"),MATCH($B36,INDIRECT("'"&amp;$A36&amp;"'!$A3:$A100000"),0),MATCH(AM$3,INDIRECT("'"&amp;$A36&amp;"'!$A$3:$BG$3"),0)),VLOOKUP($F36,'Step 1'!$B$13:$D$28,3,0)),"Check Parameters")</f>
        <v>NE</v>
      </c>
      <c r="AN36" s="13"/>
      <c r="AO36" s="191"/>
      <c r="AP36" s="191"/>
      <c r="AQ36" s="191"/>
      <c r="AR36" s="191"/>
    </row>
    <row r="37" spans="1:44" hidden="1" outlineLevel="1" x14ac:dyDescent="0.25">
      <c r="A37" s="183" t="s">
        <v>83</v>
      </c>
      <c r="B37" s="183" t="s">
        <v>359</v>
      </c>
      <c r="C37" s="175" t="s">
        <v>102</v>
      </c>
      <c r="D37" s="175"/>
      <c r="E37" s="175" t="s">
        <v>751</v>
      </c>
      <c r="F37" s="77" t="str">
        <f t="shared" si="30"/>
        <v>Mules and asses</v>
      </c>
      <c r="G37" s="175" t="s">
        <v>358</v>
      </c>
      <c r="H37" s="175"/>
      <c r="I37" s="13" t="str">
        <f ca="1">IFERROR(IF(VLOOKUP($F37,'Step 1'!$B$13:$D$28,3,0)="Y",INDEX(INDIRECT("'"&amp;$A37&amp;"'!$A$3:$BG$100000"),MATCH($B37,INDIRECT("'"&amp;$A37&amp;"'!$A3:$A100000"),0),MATCH(I$3,INDIRECT("'"&amp;$A37&amp;"'!$A$3:$BG$3"),0)),VLOOKUP($F37,'Step 1'!$B$13:$D$28,3,0)),"Check Parameters")</f>
        <v>NE</v>
      </c>
      <c r="J37" s="13" t="str">
        <f ca="1">IFERROR(IF(VLOOKUP($F37,'Step 1'!$B$13:$D$28,3,0)="Y",INDEX(INDIRECT("'"&amp;$A37&amp;"'!$A$3:$BG$100000"),MATCH($B37,INDIRECT("'"&amp;$A37&amp;"'!$A3:$A100000"),0),MATCH(J$3,INDIRECT("'"&amp;$A37&amp;"'!$A$3:$BG$3"),0)),VLOOKUP($F37,'Step 1'!$B$13:$D$28,3,0)),"Check Parameters")</f>
        <v>NE</v>
      </c>
      <c r="K37" s="13" t="str">
        <f ca="1">IFERROR(IF(VLOOKUP($F37,'Step 1'!$B$13:$D$28,3,0)="Y",INDEX(INDIRECT("'"&amp;$A37&amp;"'!$A$3:$BG$100000"),MATCH($B37,INDIRECT("'"&amp;$A37&amp;"'!$A3:$A100000"),0),MATCH(K$3,INDIRECT("'"&amp;$A37&amp;"'!$A$3:$BG$3"),0)),VLOOKUP($F37,'Step 1'!$B$13:$D$28,3,0)),"Check Parameters")</f>
        <v>NE</v>
      </c>
      <c r="L37" s="13" t="str">
        <f ca="1">IFERROR(IF(VLOOKUP($F37,'Step 1'!$B$13:$D$28,3,0)="Y",INDEX(INDIRECT("'"&amp;$A37&amp;"'!$A$3:$BG$100000"),MATCH($B37,INDIRECT("'"&amp;$A37&amp;"'!$A3:$A100000"),0),MATCH(L$3,INDIRECT("'"&amp;$A37&amp;"'!$A$3:$BG$3"),0)),VLOOKUP($F37,'Step 1'!$B$13:$D$28,3,0)),"Check Parameters")</f>
        <v>NE</v>
      </c>
      <c r="M37" s="13" t="str">
        <f ca="1">IFERROR(IF(VLOOKUP($F37,'Step 1'!$B$13:$D$28,3,0)="Y",INDEX(INDIRECT("'"&amp;$A37&amp;"'!$A$3:$BG$100000"),MATCH($B37,INDIRECT("'"&amp;$A37&amp;"'!$A3:$A100000"),0),MATCH(M$3,INDIRECT("'"&amp;$A37&amp;"'!$A$3:$BG$3"),0)),VLOOKUP($F37,'Step 1'!$B$13:$D$28,3,0)),"Check Parameters")</f>
        <v>NE</v>
      </c>
      <c r="N37" s="13" t="str">
        <f ca="1">IFERROR(IF(VLOOKUP($F37,'Step 1'!$B$13:$D$28,3,0)="Y",INDEX(INDIRECT("'"&amp;$A37&amp;"'!$A$3:$BG$100000"),MATCH($B37,INDIRECT("'"&amp;$A37&amp;"'!$A3:$A100000"),0),MATCH(N$3,INDIRECT("'"&amp;$A37&amp;"'!$A$3:$BG$3"),0)),VLOOKUP($F37,'Step 1'!$B$13:$D$28,3,0)),"Check Parameters")</f>
        <v>NE</v>
      </c>
      <c r="O37" s="13" t="str">
        <f ca="1">IFERROR(IF(VLOOKUP($F37,'Step 1'!$B$13:$D$28,3,0)="Y",INDEX(INDIRECT("'"&amp;$A37&amp;"'!$A$3:$BG$100000"),MATCH($B37,INDIRECT("'"&amp;$A37&amp;"'!$A3:$A100000"),0),MATCH(O$3,INDIRECT("'"&amp;$A37&amp;"'!$A$3:$BG$3"),0)),VLOOKUP($F37,'Step 1'!$B$13:$D$28,3,0)),"Check Parameters")</f>
        <v>NE</v>
      </c>
      <c r="P37" s="13" t="str">
        <f ca="1">IFERROR(IF(VLOOKUP($F37,'Step 1'!$B$13:$D$28,3,0)="Y",INDEX(INDIRECT("'"&amp;$A37&amp;"'!$A$3:$BG$100000"),MATCH($B37,INDIRECT("'"&amp;$A37&amp;"'!$A3:$A100000"),0),MATCH(P$3,INDIRECT("'"&amp;$A37&amp;"'!$A$3:$BG$3"),0)),VLOOKUP($F37,'Step 1'!$B$13:$D$28,3,0)),"Check Parameters")</f>
        <v>NE</v>
      </c>
      <c r="Q37" s="13" t="str">
        <f ca="1">IFERROR(IF(VLOOKUP($F37,'Step 1'!$B$13:$D$28,3,0)="Y",INDEX(INDIRECT("'"&amp;$A37&amp;"'!$A$3:$BG$100000"),MATCH($B37,INDIRECT("'"&amp;$A37&amp;"'!$A3:$A100000"),0),MATCH(Q$3,INDIRECT("'"&amp;$A37&amp;"'!$A$3:$BG$3"),0)),VLOOKUP($F37,'Step 1'!$B$13:$D$28,3,0)),"Check Parameters")</f>
        <v>NE</v>
      </c>
      <c r="R37" s="13" t="str">
        <f ca="1">IFERROR(IF(VLOOKUP($F37,'Step 1'!$B$13:$D$28,3,0)="Y",INDEX(INDIRECT("'"&amp;$A37&amp;"'!$A$3:$BG$100000"),MATCH($B37,INDIRECT("'"&amp;$A37&amp;"'!$A3:$A100000"),0),MATCH(R$3,INDIRECT("'"&amp;$A37&amp;"'!$A$3:$BG$3"),0)),VLOOKUP($F37,'Step 1'!$B$13:$D$28,3,0)),"Check Parameters")</f>
        <v>NE</v>
      </c>
      <c r="S37" s="13" t="str">
        <f ca="1">IFERROR(IF(VLOOKUP($F37,'Step 1'!$B$13:$D$28,3,0)="Y",INDEX(INDIRECT("'"&amp;$A37&amp;"'!$A$3:$BG$100000"),MATCH($B37,INDIRECT("'"&amp;$A37&amp;"'!$A3:$A100000"),0),MATCH(S$3,INDIRECT("'"&amp;$A37&amp;"'!$A$3:$BG$3"),0)),VLOOKUP($F37,'Step 1'!$B$13:$D$28,3,0)),"Check Parameters")</f>
        <v>NE</v>
      </c>
      <c r="T37" s="13" t="str">
        <f ca="1">IFERROR(IF(VLOOKUP($F37,'Step 1'!$B$13:$D$28,3,0)="Y",INDEX(INDIRECT("'"&amp;$A37&amp;"'!$A$3:$BG$100000"),MATCH($B37,INDIRECT("'"&amp;$A37&amp;"'!$A3:$A100000"),0),MATCH(T$3,INDIRECT("'"&amp;$A37&amp;"'!$A$3:$BG$3"),0)),VLOOKUP($F37,'Step 1'!$B$13:$D$28,3,0)),"Check Parameters")</f>
        <v>NE</v>
      </c>
      <c r="U37" s="13" t="str">
        <f ca="1">IFERROR(IF(VLOOKUP($F37,'Step 1'!$B$13:$D$28,3,0)="Y",INDEX(INDIRECT("'"&amp;$A37&amp;"'!$A$3:$BG$100000"),MATCH($B37,INDIRECT("'"&amp;$A37&amp;"'!$A3:$A100000"),0),MATCH(U$3,INDIRECT("'"&amp;$A37&amp;"'!$A$3:$BG$3"),0)),VLOOKUP($F37,'Step 1'!$B$13:$D$28,3,0)),"Check Parameters")</f>
        <v>NE</v>
      </c>
      <c r="V37" s="13" t="str">
        <f ca="1">IFERROR(IF(VLOOKUP($F37,'Step 1'!$B$13:$D$28,3,0)="Y",INDEX(INDIRECT("'"&amp;$A37&amp;"'!$A$3:$BG$100000"),MATCH($B37,INDIRECT("'"&amp;$A37&amp;"'!$A3:$A100000"),0),MATCH(V$3,INDIRECT("'"&amp;$A37&amp;"'!$A$3:$BG$3"),0)),VLOOKUP($F37,'Step 1'!$B$13:$D$28,3,0)),"Check Parameters")</f>
        <v>NE</v>
      </c>
      <c r="W37" s="13" t="str">
        <f ca="1">IFERROR(IF(VLOOKUP($F37,'Step 1'!$B$13:$D$28,3,0)="Y",INDEX(INDIRECT("'"&amp;$A37&amp;"'!$A$3:$BG$100000"),MATCH($B37,INDIRECT("'"&amp;$A37&amp;"'!$A3:$A100000"),0),MATCH(W$3,INDIRECT("'"&amp;$A37&amp;"'!$A$3:$BG$3"),0)),VLOOKUP($F37,'Step 1'!$B$13:$D$28,3,0)),"Check Parameters")</f>
        <v>NE</v>
      </c>
      <c r="X37" s="13" t="str">
        <f ca="1">IFERROR(IF(VLOOKUP($F37,'Step 1'!$B$13:$D$28,3,0)="Y",INDEX(INDIRECT("'"&amp;$A37&amp;"'!$A$3:$BG$100000"),MATCH($B37,INDIRECT("'"&amp;$A37&amp;"'!$A3:$A100000"),0),MATCH(X$3,INDIRECT("'"&amp;$A37&amp;"'!$A$3:$BG$3"),0)),VLOOKUP($F37,'Step 1'!$B$13:$D$28,3,0)),"Check Parameters")</f>
        <v>NE</v>
      </c>
      <c r="Y37" s="13" t="str">
        <f ca="1">IFERROR(IF(VLOOKUP($F37,'Step 1'!$B$13:$D$28,3,0)="Y",INDEX(INDIRECT("'"&amp;$A37&amp;"'!$A$3:$BG$100000"),MATCH($B37,INDIRECT("'"&amp;$A37&amp;"'!$A3:$A100000"),0),MATCH(Y$3,INDIRECT("'"&amp;$A37&amp;"'!$A$3:$BG$3"),0)),VLOOKUP($F37,'Step 1'!$B$13:$D$28,3,0)),"Check Parameters")</f>
        <v>NE</v>
      </c>
      <c r="Z37" s="13" t="str">
        <f ca="1">IFERROR(IF(VLOOKUP($F37,'Step 1'!$B$13:$D$28,3,0)="Y",INDEX(INDIRECT("'"&amp;$A37&amp;"'!$A$3:$BG$100000"),MATCH($B37,INDIRECT("'"&amp;$A37&amp;"'!$A3:$A100000"),0),MATCH(Z$3,INDIRECT("'"&amp;$A37&amp;"'!$A$3:$BG$3"),0)),VLOOKUP($F37,'Step 1'!$B$13:$D$28,3,0)),"Check Parameters")</f>
        <v>NE</v>
      </c>
      <c r="AA37" s="13" t="str">
        <f ca="1">IFERROR(IF(VLOOKUP($F37,'Step 1'!$B$13:$D$28,3,0)="Y",INDEX(INDIRECT("'"&amp;$A37&amp;"'!$A$3:$BG$100000"),MATCH($B37,INDIRECT("'"&amp;$A37&amp;"'!$A3:$A100000"),0),MATCH(AA$3,INDIRECT("'"&amp;$A37&amp;"'!$A$3:$BG$3"),0)),VLOOKUP($F37,'Step 1'!$B$13:$D$28,3,0)),"Check Parameters")</f>
        <v>NE</v>
      </c>
      <c r="AB37" s="13" t="str">
        <f ca="1">IFERROR(IF(VLOOKUP($F37,'Step 1'!$B$13:$D$28,3,0)="Y",INDEX(INDIRECT("'"&amp;$A37&amp;"'!$A$3:$BG$100000"),MATCH($B37,INDIRECT("'"&amp;$A37&amp;"'!$A3:$A100000"),0),MATCH(AB$3,INDIRECT("'"&amp;$A37&amp;"'!$A$3:$BG$3"),0)),VLOOKUP($F37,'Step 1'!$B$13:$D$28,3,0)),"Check Parameters")</f>
        <v>NE</v>
      </c>
      <c r="AC37" s="13" t="str">
        <f ca="1">IFERROR(IF(VLOOKUP($F37,'Step 1'!$B$13:$D$28,3,0)="Y",INDEX(INDIRECT("'"&amp;$A37&amp;"'!$A$3:$BG$100000"),MATCH($B37,INDIRECT("'"&amp;$A37&amp;"'!$A3:$A100000"),0),MATCH(AC$3,INDIRECT("'"&amp;$A37&amp;"'!$A$3:$BG$3"),0)),VLOOKUP($F37,'Step 1'!$B$13:$D$28,3,0)),"Check Parameters")</f>
        <v>NE</v>
      </c>
      <c r="AD37" s="13" t="str">
        <f ca="1">IFERROR(IF(VLOOKUP($F37,'Step 1'!$B$13:$D$28,3,0)="Y",INDEX(INDIRECT("'"&amp;$A37&amp;"'!$A$3:$BG$100000"),MATCH($B37,INDIRECT("'"&amp;$A37&amp;"'!$A3:$A100000"),0),MATCH(AD$3,INDIRECT("'"&amp;$A37&amp;"'!$A$3:$BG$3"),0)),VLOOKUP($F37,'Step 1'!$B$13:$D$28,3,0)),"Check Parameters")</f>
        <v>NE</v>
      </c>
      <c r="AE37" s="13" t="str">
        <f ca="1">IFERROR(IF(VLOOKUP($F37,'Step 1'!$B$13:$D$28,3,0)="Y",INDEX(INDIRECT("'"&amp;$A37&amp;"'!$A$3:$BG$100000"),MATCH($B37,INDIRECT("'"&amp;$A37&amp;"'!$A3:$A100000"),0),MATCH(AE$3,INDIRECT("'"&amp;$A37&amp;"'!$A$3:$BG$3"),0)),VLOOKUP($F37,'Step 1'!$B$13:$D$28,3,0)),"Check Parameters")</f>
        <v>NE</v>
      </c>
      <c r="AF37" s="13" t="str">
        <f ca="1">IFERROR(IF(VLOOKUP($F37,'Step 1'!$B$13:$D$28,3,0)="Y",INDEX(INDIRECT("'"&amp;$A37&amp;"'!$A$3:$BG$100000"),MATCH($B37,INDIRECT("'"&amp;$A37&amp;"'!$A3:$A100000"),0),MATCH(AF$3,INDIRECT("'"&amp;$A37&amp;"'!$A$3:$BG$3"),0)),VLOOKUP($F37,'Step 1'!$B$13:$D$28,3,0)),"Check Parameters")</f>
        <v>NE</v>
      </c>
      <c r="AG37" s="13" t="str">
        <f ca="1">IFERROR(IF(VLOOKUP($F37,'Step 1'!$B$13:$D$28,3,0)="Y",INDEX(INDIRECT("'"&amp;$A37&amp;"'!$A$3:$BG$100000"),MATCH($B37,INDIRECT("'"&amp;$A37&amp;"'!$A3:$A100000"),0),MATCH(AG$3,INDIRECT("'"&amp;$A37&amp;"'!$A$3:$BG$3"),0)),VLOOKUP($F37,'Step 1'!$B$13:$D$28,3,0)),"Check Parameters")</f>
        <v>NE</v>
      </c>
      <c r="AH37" s="13" t="str">
        <f ca="1">IFERROR(IF(VLOOKUP($F37,'Step 1'!$B$13:$D$28,3,0)="Y",INDEX(INDIRECT("'"&amp;$A37&amp;"'!$A$3:$BG$100000"),MATCH($B37,INDIRECT("'"&amp;$A37&amp;"'!$A3:$A100000"),0),MATCH(AH$3,INDIRECT("'"&amp;$A37&amp;"'!$A$3:$BG$3"),0)),VLOOKUP($F37,'Step 1'!$B$13:$D$28,3,0)),"Check Parameters")</f>
        <v>NE</v>
      </c>
      <c r="AI37" s="13" t="str">
        <f ca="1">IFERROR(IF(VLOOKUP($F37,'Step 1'!$B$13:$D$28,3,0)="Y",INDEX(INDIRECT("'"&amp;$A37&amp;"'!$A$3:$BG$100000"),MATCH($B37,INDIRECT("'"&amp;$A37&amp;"'!$A3:$A100000"),0),MATCH(AI$3,INDIRECT("'"&amp;$A37&amp;"'!$A$3:$BG$3"),0)),VLOOKUP($F37,'Step 1'!$B$13:$D$28,3,0)),"Check Parameters")</f>
        <v>NE</v>
      </c>
      <c r="AJ37" s="13" t="str">
        <f ca="1">IFERROR(IF(VLOOKUP($F37,'Step 1'!$B$13:$D$28,3,0)="Y",INDEX(INDIRECT("'"&amp;$A37&amp;"'!$A$3:$BG$100000"),MATCH($B37,INDIRECT("'"&amp;$A37&amp;"'!$A3:$A100000"),0),MATCH(AJ$3,INDIRECT("'"&amp;$A37&amp;"'!$A$3:$BG$3"),0)),VLOOKUP($F37,'Step 1'!$B$13:$D$28,3,0)),"Check Parameters")</f>
        <v>NE</v>
      </c>
      <c r="AK37" s="13" t="str">
        <f ca="1">IFERROR(IF(VLOOKUP($F37,'Step 1'!$B$13:$D$28,3,0)="Y",INDEX(INDIRECT("'"&amp;$A37&amp;"'!$A$3:$BG$100000"),MATCH($B37,INDIRECT("'"&amp;$A37&amp;"'!$A3:$A100000"),0),MATCH(AK$3,INDIRECT("'"&amp;$A37&amp;"'!$A$3:$BG$3"),0)),VLOOKUP($F37,'Step 1'!$B$13:$D$28,3,0)),"Check Parameters")</f>
        <v>NE</v>
      </c>
      <c r="AL37" s="13" t="str">
        <f ca="1">IFERROR(IF(VLOOKUP($F37,'Step 1'!$B$13:$D$28,3,0)="Y",INDEX(INDIRECT("'"&amp;$A37&amp;"'!$A$3:$BG$100000"),MATCH($B37,INDIRECT("'"&amp;$A37&amp;"'!$A3:$A100000"),0),MATCH(AL$3,INDIRECT("'"&amp;$A37&amp;"'!$A$3:$BG$3"),0)),VLOOKUP($F37,'Step 1'!$B$13:$D$28,3,0)),"Check Parameters")</f>
        <v>NE</v>
      </c>
      <c r="AM37" s="13" t="str">
        <f ca="1">IFERROR(IF(VLOOKUP($F37,'Step 1'!$B$13:$D$28,3,0)="Y",INDEX(INDIRECT("'"&amp;$A37&amp;"'!$A$3:$BG$100000"),MATCH($B37,INDIRECT("'"&amp;$A37&amp;"'!$A3:$A100000"),0),MATCH(AM$3,INDIRECT("'"&amp;$A37&amp;"'!$A$3:$BG$3"),0)),VLOOKUP($F37,'Step 1'!$B$13:$D$28,3,0)),"Check Parameters")</f>
        <v>NE</v>
      </c>
      <c r="AN37" s="13"/>
      <c r="AO37" s="191"/>
      <c r="AP37" s="191"/>
      <c r="AQ37" s="191"/>
      <c r="AR37" s="191"/>
    </row>
    <row r="38" spans="1:44" hidden="1" outlineLevel="1" x14ac:dyDescent="0.25">
      <c r="A38" s="183" t="s">
        <v>85</v>
      </c>
      <c r="B38" s="183" t="s">
        <v>359</v>
      </c>
      <c r="C38" s="175" t="s">
        <v>103</v>
      </c>
      <c r="D38" s="175"/>
      <c r="E38" s="175" t="s">
        <v>751</v>
      </c>
      <c r="F38" s="77" t="str">
        <f t="shared" si="30"/>
        <v>Laying hens</v>
      </c>
      <c r="G38" s="175" t="s">
        <v>358</v>
      </c>
      <c r="H38" s="175"/>
      <c r="I38" s="13" t="str">
        <f ca="1">IFERROR(IF(VLOOKUP($F38,'Step 1'!$B$13:$D$28,3,0)="Y",INDEX(INDIRECT("'"&amp;$A38&amp;"'!$A$3:$BG$100000"),MATCH($B38,INDIRECT("'"&amp;$A38&amp;"'!$A3:$A100000"),0),MATCH(I$3,INDIRECT("'"&amp;$A38&amp;"'!$A$3:$BG$3"),0)),VLOOKUP($F38,'Step 1'!$B$13:$D$28,3,0)),"Check Parameters")</f>
        <v>NE</v>
      </c>
      <c r="J38" s="13" t="str">
        <f ca="1">IFERROR(IF(VLOOKUP($F38,'Step 1'!$B$13:$D$28,3,0)="Y",INDEX(INDIRECT("'"&amp;$A38&amp;"'!$A$3:$BG$100000"),MATCH($B38,INDIRECT("'"&amp;$A38&amp;"'!$A3:$A100000"),0),MATCH(J$3,INDIRECT("'"&amp;$A38&amp;"'!$A$3:$BG$3"),0)),VLOOKUP($F38,'Step 1'!$B$13:$D$28,3,0)),"Check Parameters")</f>
        <v>NE</v>
      </c>
      <c r="K38" s="13" t="str">
        <f ca="1">IFERROR(IF(VLOOKUP($F38,'Step 1'!$B$13:$D$28,3,0)="Y",INDEX(INDIRECT("'"&amp;$A38&amp;"'!$A$3:$BG$100000"),MATCH($B38,INDIRECT("'"&amp;$A38&amp;"'!$A3:$A100000"),0),MATCH(K$3,INDIRECT("'"&amp;$A38&amp;"'!$A$3:$BG$3"),0)),VLOOKUP($F38,'Step 1'!$B$13:$D$28,3,0)),"Check Parameters")</f>
        <v>NE</v>
      </c>
      <c r="L38" s="13" t="str">
        <f ca="1">IFERROR(IF(VLOOKUP($F38,'Step 1'!$B$13:$D$28,3,0)="Y",INDEX(INDIRECT("'"&amp;$A38&amp;"'!$A$3:$BG$100000"),MATCH($B38,INDIRECT("'"&amp;$A38&amp;"'!$A3:$A100000"),0),MATCH(L$3,INDIRECT("'"&amp;$A38&amp;"'!$A$3:$BG$3"),0)),VLOOKUP($F38,'Step 1'!$B$13:$D$28,3,0)),"Check Parameters")</f>
        <v>NE</v>
      </c>
      <c r="M38" s="13" t="str">
        <f ca="1">IFERROR(IF(VLOOKUP($F38,'Step 1'!$B$13:$D$28,3,0)="Y",INDEX(INDIRECT("'"&amp;$A38&amp;"'!$A$3:$BG$100000"),MATCH($B38,INDIRECT("'"&amp;$A38&amp;"'!$A3:$A100000"),0),MATCH(M$3,INDIRECT("'"&amp;$A38&amp;"'!$A$3:$BG$3"),0)),VLOOKUP($F38,'Step 1'!$B$13:$D$28,3,0)),"Check Parameters")</f>
        <v>NE</v>
      </c>
      <c r="N38" s="13" t="str">
        <f ca="1">IFERROR(IF(VLOOKUP($F38,'Step 1'!$B$13:$D$28,3,0)="Y",INDEX(INDIRECT("'"&amp;$A38&amp;"'!$A$3:$BG$100000"),MATCH($B38,INDIRECT("'"&amp;$A38&amp;"'!$A3:$A100000"),0),MATCH(N$3,INDIRECT("'"&amp;$A38&amp;"'!$A$3:$BG$3"),0)),VLOOKUP($F38,'Step 1'!$B$13:$D$28,3,0)),"Check Parameters")</f>
        <v>NE</v>
      </c>
      <c r="O38" s="13" t="str">
        <f ca="1">IFERROR(IF(VLOOKUP($F38,'Step 1'!$B$13:$D$28,3,0)="Y",INDEX(INDIRECT("'"&amp;$A38&amp;"'!$A$3:$BG$100000"),MATCH($B38,INDIRECT("'"&amp;$A38&amp;"'!$A3:$A100000"),0),MATCH(O$3,INDIRECT("'"&amp;$A38&amp;"'!$A$3:$BG$3"),0)),VLOOKUP($F38,'Step 1'!$B$13:$D$28,3,0)),"Check Parameters")</f>
        <v>NE</v>
      </c>
      <c r="P38" s="13" t="str">
        <f ca="1">IFERROR(IF(VLOOKUP($F38,'Step 1'!$B$13:$D$28,3,0)="Y",INDEX(INDIRECT("'"&amp;$A38&amp;"'!$A$3:$BG$100000"),MATCH($B38,INDIRECT("'"&amp;$A38&amp;"'!$A3:$A100000"),0),MATCH(P$3,INDIRECT("'"&amp;$A38&amp;"'!$A$3:$BG$3"),0)),VLOOKUP($F38,'Step 1'!$B$13:$D$28,3,0)),"Check Parameters")</f>
        <v>NE</v>
      </c>
      <c r="Q38" s="13" t="str">
        <f ca="1">IFERROR(IF(VLOOKUP($F38,'Step 1'!$B$13:$D$28,3,0)="Y",INDEX(INDIRECT("'"&amp;$A38&amp;"'!$A$3:$BG$100000"),MATCH($B38,INDIRECT("'"&amp;$A38&amp;"'!$A3:$A100000"),0),MATCH(Q$3,INDIRECT("'"&amp;$A38&amp;"'!$A$3:$BG$3"),0)),VLOOKUP($F38,'Step 1'!$B$13:$D$28,3,0)),"Check Parameters")</f>
        <v>NE</v>
      </c>
      <c r="R38" s="13" t="str">
        <f ca="1">IFERROR(IF(VLOOKUP($F38,'Step 1'!$B$13:$D$28,3,0)="Y",INDEX(INDIRECT("'"&amp;$A38&amp;"'!$A$3:$BG$100000"),MATCH($B38,INDIRECT("'"&amp;$A38&amp;"'!$A3:$A100000"),0),MATCH(R$3,INDIRECT("'"&amp;$A38&amp;"'!$A$3:$BG$3"),0)),VLOOKUP($F38,'Step 1'!$B$13:$D$28,3,0)),"Check Parameters")</f>
        <v>NE</v>
      </c>
      <c r="S38" s="13" t="str">
        <f ca="1">IFERROR(IF(VLOOKUP($F38,'Step 1'!$B$13:$D$28,3,0)="Y",INDEX(INDIRECT("'"&amp;$A38&amp;"'!$A$3:$BG$100000"),MATCH($B38,INDIRECT("'"&amp;$A38&amp;"'!$A3:$A100000"),0),MATCH(S$3,INDIRECT("'"&amp;$A38&amp;"'!$A$3:$BG$3"),0)),VLOOKUP($F38,'Step 1'!$B$13:$D$28,3,0)),"Check Parameters")</f>
        <v>NE</v>
      </c>
      <c r="T38" s="13" t="str">
        <f ca="1">IFERROR(IF(VLOOKUP($F38,'Step 1'!$B$13:$D$28,3,0)="Y",INDEX(INDIRECT("'"&amp;$A38&amp;"'!$A$3:$BG$100000"),MATCH($B38,INDIRECT("'"&amp;$A38&amp;"'!$A3:$A100000"),0),MATCH(T$3,INDIRECT("'"&amp;$A38&amp;"'!$A$3:$BG$3"),0)),VLOOKUP($F38,'Step 1'!$B$13:$D$28,3,0)),"Check Parameters")</f>
        <v>NE</v>
      </c>
      <c r="U38" s="13" t="str">
        <f ca="1">IFERROR(IF(VLOOKUP($F38,'Step 1'!$B$13:$D$28,3,0)="Y",INDEX(INDIRECT("'"&amp;$A38&amp;"'!$A$3:$BG$100000"),MATCH($B38,INDIRECT("'"&amp;$A38&amp;"'!$A3:$A100000"),0),MATCH(U$3,INDIRECT("'"&amp;$A38&amp;"'!$A$3:$BG$3"),0)),VLOOKUP($F38,'Step 1'!$B$13:$D$28,3,0)),"Check Parameters")</f>
        <v>NE</v>
      </c>
      <c r="V38" s="13" t="str">
        <f ca="1">IFERROR(IF(VLOOKUP($F38,'Step 1'!$B$13:$D$28,3,0)="Y",INDEX(INDIRECT("'"&amp;$A38&amp;"'!$A$3:$BG$100000"),MATCH($B38,INDIRECT("'"&amp;$A38&amp;"'!$A3:$A100000"),0),MATCH(V$3,INDIRECT("'"&amp;$A38&amp;"'!$A$3:$BG$3"),0)),VLOOKUP($F38,'Step 1'!$B$13:$D$28,3,0)),"Check Parameters")</f>
        <v>NE</v>
      </c>
      <c r="W38" s="13" t="str">
        <f ca="1">IFERROR(IF(VLOOKUP($F38,'Step 1'!$B$13:$D$28,3,0)="Y",INDEX(INDIRECT("'"&amp;$A38&amp;"'!$A$3:$BG$100000"),MATCH($B38,INDIRECT("'"&amp;$A38&amp;"'!$A3:$A100000"),0),MATCH(W$3,INDIRECT("'"&amp;$A38&amp;"'!$A$3:$BG$3"),0)),VLOOKUP($F38,'Step 1'!$B$13:$D$28,3,0)),"Check Parameters")</f>
        <v>NE</v>
      </c>
      <c r="X38" s="13" t="str">
        <f ca="1">IFERROR(IF(VLOOKUP($F38,'Step 1'!$B$13:$D$28,3,0)="Y",INDEX(INDIRECT("'"&amp;$A38&amp;"'!$A$3:$BG$100000"),MATCH($B38,INDIRECT("'"&amp;$A38&amp;"'!$A3:$A100000"),0),MATCH(X$3,INDIRECT("'"&amp;$A38&amp;"'!$A$3:$BG$3"),0)),VLOOKUP($F38,'Step 1'!$B$13:$D$28,3,0)),"Check Parameters")</f>
        <v>NE</v>
      </c>
      <c r="Y38" s="13" t="str">
        <f ca="1">IFERROR(IF(VLOOKUP($F38,'Step 1'!$B$13:$D$28,3,0)="Y",INDEX(INDIRECT("'"&amp;$A38&amp;"'!$A$3:$BG$100000"),MATCH($B38,INDIRECT("'"&amp;$A38&amp;"'!$A3:$A100000"),0),MATCH(Y$3,INDIRECT("'"&amp;$A38&amp;"'!$A$3:$BG$3"),0)),VLOOKUP($F38,'Step 1'!$B$13:$D$28,3,0)),"Check Parameters")</f>
        <v>NE</v>
      </c>
      <c r="Z38" s="13" t="str">
        <f ca="1">IFERROR(IF(VLOOKUP($F38,'Step 1'!$B$13:$D$28,3,0)="Y",INDEX(INDIRECT("'"&amp;$A38&amp;"'!$A$3:$BG$100000"),MATCH($B38,INDIRECT("'"&amp;$A38&amp;"'!$A3:$A100000"),0),MATCH(Z$3,INDIRECT("'"&amp;$A38&amp;"'!$A$3:$BG$3"),0)),VLOOKUP($F38,'Step 1'!$B$13:$D$28,3,0)),"Check Parameters")</f>
        <v>NE</v>
      </c>
      <c r="AA38" s="13" t="str">
        <f ca="1">IFERROR(IF(VLOOKUP($F38,'Step 1'!$B$13:$D$28,3,0)="Y",INDEX(INDIRECT("'"&amp;$A38&amp;"'!$A$3:$BG$100000"),MATCH($B38,INDIRECT("'"&amp;$A38&amp;"'!$A3:$A100000"),0),MATCH(AA$3,INDIRECT("'"&amp;$A38&amp;"'!$A$3:$BG$3"),0)),VLOOKUP($F38,'Step 1'!$B$13:$D$28,3,0)),"Check Parameters")</f>
        <v>NE</v>
      </c>
      <c r="AB38" s="13" t="str">
        <f ca="1">IFERROR(IF(VLOOKUP($F38,'Step 1'!$B$13:$D$28,3,0)="Y",INDEX(INDIRECT("'"&amp;$A38&amp;"'!$A$3:$BG$100000"),MATCH($B38,INDIRECT("'"&amp;$A38&amp;"'!$A3:$A100000"),0),MATCH(AB$3,INDIRECT("'"&amp;$A38&amp;"'!$A$3:$BG$3"),0)),VLOOKUP($F38,'Step 1'!$B$13:$D$28,3,0)),"Check Parameters")</f>
        <v>NE</v>
      </c>
      <c r="AC38" s="13" t="str">
        <f ca="1">IFERROR(IF(VLOOKUP($F38,'Step 1'!$B$13:$D$28,3,0)="Y",INDEX(INDIRECT("'"&amp;$A38&amp;"'!$A$3:$BG$100000"),MATCH($B38,INDIRECT("'"&amp;$A38&amp;"'!$A3:$A100000"),0),MATCH(AC$3,INDIRECT("'"&amp;$A38&amp;"'!$A$3:$BG$3"),0)),VLOOKUP($F38,'Step 1'!$B$13:$D$28,3,0)),"Check Parameters")</f>
        <v>NE</v>
      </c>
      <c r="AD38" s="13" t="str">
        <f ca="1">IFERROR(IF(VLOOKUP($F38,'Step 1'!$B$13:$D$28,3,0)="Y",INDEX(INDIRECT("'"&amp;$A38&amp;"'!$A$3:$BG$100000"),MATCH($B38,INDIRECT("'"&amp;$A38&amp;"'!$A3:$A100000"),0),MATCH(AD$3,INDIRECT("'"&amp;$A38&amp;"'!$A$3:$BG$3"),0)),VLOOKUP($F38,'Step 1'!$B$13:$D$28,3,0)),"Check Parameters")</f>
        <v>NE</v>
      </c>
      <c r="AE38" s="13" t="str">
        <f ca="1">IFERROR(IF(VLOOKUP($F38,'Step 1'!$B$13:$D$28,3,0)="Y",INDEX(INDIRECT("'"&amp;$A38&amp;"'!$A$3:$BG$100000"),MATCH($B38,INDIRECT("'"&amp;$A38&amp;"'!$A3:$A100000"),0),MATCH(AE$3,INDIRECT("'"&amp;$A38&amp;"'!$A$3:$BG$3"),0)),VLOOKUP($F38,'Step 1'!$B$13:$D$28,3,0)),"Check Parameters")</f>
        <v>NE</v>
      </c>
      <c r="AF38" s="13" t="str">
        <f ca="1">IFERROR(IF(VLOOKUP($F38,'Step 1'!$B$13:$D$28,3,0)="Y",INDEX(INDIRECT("'"&amp;$A38&amp;"'!$A$3:$BG$100000"),MATCH($B38,INDIRECT("'"&amp;$A38&amp;"'!$A3:$A100000"),0),MATCH(AF$3,INDIRECT("'"&amp;$A38&amp;"'!$A$3:$BG$3"),0)),VLOOKUP($F38,'Step 1'!$B$13:$D$28,3,0)),"Check Parameters")</f>
        <v>NE</v>
      </c>
      <c r="AG38" s="13" t="str">
        <f ca="1">IFERROR(IF(VLOOKUP($F38,'Step 1'!$B$13:$D$28,3,0)="Y",INDEX(INDIRECT("'"&amp;$A38&amp;"'!$A$3:$BG$100000"),MATCH($B38,INDIRECT("'"&amp;$A38&amp;"'!$A3:$A100000"),0),MATCH(AG$3,INDIRECT("'"&amp;$A38&amp;"'!$A$3:$BG$3"),0)),VLOOKUP($F38,'Step 1'!$B$13:$D$28,3,0)),"Check Parameters")</f>
        <v>NE</v>
      </c>
      <c r="AH38" s="13" t="str">
        <f ca="1">IFERROR(IF(VLOOKUP($F38,'Step 1'!$B$13:$D$28,3,0)="Y",INDEX(INDIRECT("'"&amp;$A38&amp;"'!$A$3:$BG$100000"),MATCH($B38,INDIRECT("'"&amp;$A38&amp;"'!$A3:$A100000"),0),MATCH(AH$3,INDIRECT("'"&amp;$A38&amp;"'!$A$3:$BG$3"),0)),VLOOKUP($F38,'Step 1'!$B$13:$D$28,3,0)),"Check Parameters")</f>
        <v>NE</v>
      </c>
      <c r="AI38" s="13" t="str">
        <f ca="1">IFERROR(IF(VLOOKUP($F38,'Step 1'!$B$13:$D$28,3,0)="Y",INDEX(INDIRECT("'"&amp;$A38&amp;"'!$A$3:$BG$100000"),MATCH($B38,INDIRECT("'"&amp;$A38&amp;"'!$A3:$A100000"),0),MATCH(AI$3,INDIRECT("'"&amp;$A38&amp;"'!$A$3:$BG$3"),0)),VLOOKUP($F38,'Step 1'!$B$13:$D$28,3,0)),"Check Parameters")</f>
        <v>NE</v>
      </c>
      <c r="AJ38" s="13" t="str">
        <f ca="1">IFERROR(IF(VLOOKUP($F38,'Step 1'!$B$13:$D$28,3,0)="Y",INDEX(INDIRECT("'"&amp;$A38&amp;"'!$A$3:$BG$100000"),MATCH($B38,INDIRECT("'"&amp;$A38&amp;"'!$A3:$A100000"),0),MATCH(AJ$3,INDIRECT("'"&amp;$A38&amp;"'!$A$3:$BG$3"),0)),VLOOKUP($F38,'Step 1'!$B$13:$D$28,3,0)),"Check Parameters")</f>
        <v>NE</v>
      </c>
      <c r="AK38" s="13" t="str">
        <f ca="1">IFERROR(IF(VLOOKUP($F38,'Step 1'!$B$13:$D$28,3,0)="Y",INDEX(INDIRECT("'"&amp;$A38&amp;"'!$A$3:$BG$100000"),MATCH($B38,INDIRECT("'"&amp;$A38&amp;"'!$A3:$A100000"),0),MATCH(AK$3,INDIRECT("'"&amp;$A38&amp;"'!$A$3:$BG$3"),0)),VLOOKUP($F38,'Step 1'!$B$13:$D$28,3,0)),"Check Parameters")</f>
        <v>NE</v>
      </c>
      <c r="AL38" s="13" t="str">
        <f ca="1">IFERROR(IF(VLOOKUP($F38,'Step 1'!$B$13:$D$28,3,0)="Y",INDEX(INDIRECT("'"&amp;$A38&amp;"'!$A$3:$BG$100000"),MATCH($B38,INDIRECT("'"&amp;$A38&amp;"'!$A3:$A100000"),0),MATCH(AL$3,INDIRECT("'"&amp;$A38&amp;"'!$A$3:$BG$3"),0)),VLOOKUP($F38,'Step 1'!$B$13:$D$28,3,0)),"Check Parameters")</f>
        <v>NE</v>
      </c>
      <c r="AM38" s="13" t="str">
        <f ca="1">IFERROR(IF(VLOOKUP($F38,'Step 1'!$B$13:$D$28,3,0)="Y",INDEX(INDIRECT("'"&amp;$A38&amp;"'!$A$3:$BG$100000"),MATCH($B38,INDIRECT("'"&amp;$A38&amp;"'!$A3:$A100000"),0),MATCH(AM$3,INDIRECT("'"&amp;$A38&amp;"'!$A$3:$BG$3"),0)),VLOOKUP($F38,'Step 1'!$B$13:$D$28,3,0)),"Check Parameters")</f>
        <v>NE</v>
      </c>
      <c r="AN38" s="13"/>
      <c r="AO38" s="191"/>
      <c r="AP38" s="191"/>
      <c r="AQ38" s="191"/>
      <c r="AR38" s="191"/>
    </row>
    <row r="39" spans="1:44" hidden="1" outlineLevel="1" x14ac:dyDescent="0.25">
      <c r="A39" s="183" t="s">
        <v>84</v>
      </c>
      <c r="B39" s="183" t="s">
        <v>359</v>
      </c>
      <c r="C39" s="175" t="s">
        <v>104</v>
      </c>
      <c r="D39" s="175"/>
      <c r="E39" s="175" t="s">
        <v>751</v>
      </c>
      <c r="F39" s="77" t="str">
        <f t="shared" si="30"/>
        <v>Broilers</v>
      </c>
      <c r="G39" s="175" t="s">
        <v>358</v>
      </c>
      <c r="H39" s="175"/>
      <c r="I39" s="13" t="str">
        <f ca="1">IFERROR(IF(VLOOKUP($F39,'Step 1'!$B$13:$D$28,3,0)="Y",INDEX(INDIRECT("'"&amp;$A39&amp;"'!$A$3:$BG$100000"),MATCH($B39,INDIRECT("'"&amp;$A39&amp;"'!$A3:$A100000"),0),MATCH(I$3,INDIRECT("'"&amp;$A39&amp;"'!$A$3:$BG$3"),0)),VLOOKUP($F39,'Step 1'!$B$13:$D$28,3,0)),"Check Parameters")</f>
        <v>NE</v>
      </c>
      <c r="J39" s="13" t="str">
        <f ca="1">IFERROR(IF(VLOOKUP($F39,'Step 1'!$B$13:$D$28,3,0)="Y",INDEX(INDIRECT("'"&amp;$A39&amp;"'!$A$3:$BG$100000"),MATCH($B39,INDIRECT("'"&amp;$A39&amp;"'!$A3:$A100000"),0),MATCH(J$3,INDIRECT("'"&amp;$A39&amp;"'!$A$3:$BG$3"),0)),VLOOKUP($F39,'Step 1'!$B$13:$D$28,3,0)),"Check Parameters")</f>
        <v>NE</v>
      </c>
      <c r="K39" s="13" t="str">
        <f ca="1">IFERROR(IF(VLOOKUP($F39,'Step 1'!$B$13:$D$28,3,0)="Y",INDEX(INDIRECT("'"&amp;$A39&amp;"'!$A$3:$BG$100000"),MATCH($B39,INDIRECT("'"&amp;$A39&amp;"'!$A3:$A100000"),0),MATCH(K$3,INDIRECT("'"&amp;$A39&amp;"'!$A$3:$BG$3"),0)),VLOOKUP($F39,'Step 1'!$B$13:$D$28,3,0)),"Check Parameters")</f>
        <v>NE</v>
      </c>
      <c r="L39" s="13" t="str">
        <f ca="1">IFERROR(IF(VLOOKUP($F39,'Step 1'!$B$13:$D$28,3,0)="Y",INDEX(INDIRECT("'"&amp;$A39&amp;"'!$A$3:$BG$100000"),MATCH($B39,INDIRECT("'"&amp;$A39&amp;"'!$A3:$A100000"),0),MATCH(L$3,INDIRECT("'"&amp;$A39&amp;"'!$A$3:$BG$3"),0)),VLOOKUP($F39,'Step 1'!$B$13:$D$28,3,0)),"Check Parameters")</f>
        <v>NE</v>
      </c>
      <c r="M39" s="13" t="str">
        <f ca="1">IFERROR(IF(VLOOKUP($F39,'Step 1'!$B$13:$D$28,3,0)="Y",INDEX(INDIRECT("'"&amp;$A39&amp;"'!$A$3:$BG$100000"),MATCH($B39,INDIRECT("'"&amp;$A39&amp;"'!$A3:$A100000"),0),MATCH(M$3,INDIRECT("'"&amp;$A39&amp;"'!$A$3:$BG$3"),0)),VLOOKUP($F39,'Step 1'!$B$13:$D$28,3,0)),"Check Parameters")</f>
        <v>NE</v>
      </c>
      <c r="N39" s="13" t="str">
        <f ca="1">IFERROR(IF(VLOOKUP($F39,'Step 1'!$B$13:$D$28,3,0)="Y",INDEX(INDIRECT("'"&amp;$A39&amp;"'!$A$3:$BG$100000"),MATCH($B39,INDIRECT("'"&amp;$A39&amp;"'!$A3:$A100000"),0),MATCH(N$3,INDIRECT("'"&amp;$A39&amp;"'!$A$3:$BG$3"),0)),VLOOKUP($F39,'Step 1'!$B$13:$D$28,3,0)),"Check Parameters")</f>
        <v>NE</v>
      </c>
      <c r="O39" s="13" t="str">
        <f ca="1">IFERROR(IF(VLOOKUP($F39,'Step 1'!$B$13:$D$28,3,0)="Y",INDEX(INDIRECT("'"&amp;$A39&amp;"'!$A$3:$BG$100000"),MATCH($B39,INDIRECT("'"&amp;$A39&amp;"'!$A3:$A100000"),0),MATCH(O$3,INDIRECT("'"&amp;$A39&amp;"'!$A$3:$BG$3"),0)),VLOOKUP($F39,'Step 1'!$B$13:$D$28,3,0)),"Check Parameters")</f>
        <v>NE</v>
      </c>
      <c r="P39" s="13" t="str">
        <f ca="1">IFERROR(IF(VLOOKUP($F39,'Step 1'!$B$13:$D$28,3,0)="Y",INDEX(INDIRECT("'"&amp;$A39&amp;"'!$A$3:$BG$100000"),MATCH($B39,INDIRECT("'"&amp;$A39&amp;"'!$A3:$A100000"),0),MATCH(P$3,INDIRECT("'"&amp;$A39&amp;"'!$A$3:$BG$3"),0)),VLOOKUP($F39,'Step 1'!$B$13:$D$28,3,0)),"Check Parameters")</f>
        <v>NE</v>
      </c>
      <c r="Q39" s="13" t="str">
        <f ca="1">IFERROR(IF(VLOOKUP($F39,'Step 1'!$B$13:$D$28,3,0)="Y",INDEX(INDIRECT("'"&amp;$A39&amp;"'!$A$3:$BG$100000"),MATCH($B39,INDIRECT("'"&amp;$A39&amp;"'!$A3:$A100000"),0),MATCH(Q$3,INDIRECT("'"&amp;$A39&amp;"'!$A$3:$BG$3"),0)),VLOOKUP($F39,'Step 1'!$B$13:$D$28,3,0)),"Check Parameters")</f>
        <v>NE</v>
      </c>
      <c r="R39" s="13" t="str">
        <f ca="1">IFERROR(IF(VLOOKUP($F39,'Step 1'!$B$13:$D$28,3,0)="Y",INDEX(INDIRECT("'"&amp;$A39&amp;"'!$A$3:$BG$100000"),MATCH($B39,INDIRECT("'"&amp;$A39&amp;"'!$A3:$A100000"),0),MATCH(R$3,INDIRECT("'"&amp;$A39&amp;"'!$A$3:$BG$3"),0)),VLOOKUP($F39,'Step 1'!$B$13:$D$28,3,0)),"Check Parameters")</f>
        <v>NE</v>
      </c>
      <c r="S39" s="13" t="str">
        <f ca="1">IFERROR(IF(VLOOKUP($F39,'Step 1'!$B$13:$D$28,3,0)="Y",INDEX(INDIRECT("'"&amp;$A39&amp;"'!$A$3:$BG$100000"),MATCH($B39,INDIRECT("'"&amp;$A39&amp;"'!$A3:$A100000"),0),MATCH(S$3,INDIRECT("'"&amp;$A39&amp;"'!$A$3:$BG$3"),0)),VLOOKUP($F39,'Step 1'!$B$13:$D$28,3,0)),"Check Parameters")</f>
        <v>NE</v>
      </c>
      <c r="T39" s="13" t="str">
        <f ca="1">IFERROR(IF(VLOOKUP($F39,'Step 1'!$B$13:$D$28,3,0)="Y",INDEX(INDIRECT("'"&amp;$A39&amp;"'!$A$3:$BG$100000"),MATCH($B39,INDIRECT("'"&amp;$A39&amp;"'!$A3:$A100000"),0),MATCH(T$3,INDIRECT("'"&amp;$A39&amp;"'!$A$3:$BG$3"),0)),VLOOKUP($F39,'Step 1'!$B$13:$D$28,3,0)),"Check Parameters")</f>
        <v>NE</v>
      </c>
      <c r="U39" s="13" t="str">
        <f ca="1">IFERROR(IF(VLOOKUP($F39,'Step 1'!$B$13:$D$28,3,0)="Y",INDEX(INDIRECT("'"&amp;$A39&amp;"'!$A$3:$BG$100000"),MATCH($B39,INDIRECT("'"&amp;$A39&amp;"'!$A3:$A100000"),0),MATCH(U$3,INDIRECT("'"&amp;$A39&amp;"'!$A$3:$BG$3"),0)),VLOOKUP($F39,'Step 1'!$B$13:$D$28,3,0)),"Check Parameters")</f>
        <v>NE</v>
      </c>
      <c r="V39" s="13" t="str">
        <f ca="1">IFERROR(IF(VLOOKUP($F39,'Step 1'!$B$13:$D$28,3,0)="Y",INDEX(INDIRECT("'"&amp;$A39&amp;"'!$A$3:$BG$100000"),MATCH($B39,INDIRECT("'"&amp;$A39&amp;"'!$A3:$A100000"),0),MATCH(V$3,INDIRECT("'"&amp;$A39&amp;"'!$A$3:$BG$3"),0)),VLOOKUP($F39,'Step 1'!$B$13:$D$28,3,0)),"Check Parameters")</f>
        <v>NE</v>
      </c>
      <c r="W39" s="13" t="str">
        <f ca="1">IFERROR(IF(VLOOKUP($F39,'Step 1'!$B$13:$D$28,3,0)="Y",INDEX(INDIRECT("'"&amp;$A39&amp;"'!$A$3:$BG$100000"),MATCH($B39,INDIRECT("'"&amp;$A39&amp;"'!$A3:$A100000"),0),MATCH(W$3,INDIRECT("'"&amp;$A39&amp;"'!$A$3:$BG$3"),0)),VLOOKUP($F39,'Step 1'!$B$13:$D$28,3,0)),"Check Parameters")</f>
        <v>NE</v>
      </c>
      <c r="X39" s="13" t="str">
        <f ca="1">IFERROR(IF(VLOOKUP($F39,'Step 1'!$B$13:$D$28,3,0)="Y",INDEX(INDIRECT("'"&amp;$A39&amp;"'!$A$3:$BG$100000"),MATCH($B39,INDIRECT("'"&amp;$A39&amp;"'!$A3:$A100000"),0),MATCH(X$3,INDIRECT("'"&amp;$A39&amp;"'!$A$3:$BG$3"),0)),VLOOKUP($F39,'Step 1'!$B$13:$D$28,3,0)),"Check Parameters")</f>
        <v>NE</v>
      </c>
      <c r="Y39" s="13" t="str">
        <f ca="1">IFERROR(IF(VLOOKUP($F39,'Step 1'!$B$13:$D$28,3,0)="Y",INDEX(INDIRECT("'"&amp;$A39&amp;"'!$A$3:$BG$100000"),MATCH($B39,INDIRECT("'"&amp;$A39&amp;"'!$A3:$A100000"),0),MATCH(Y$3,INDIRECT("'"&amp;$A39&amp;"'!$A$3:$BG$3"),0)),VLOOKUP($F39,'Step 1'!$B$13:$D$28,3,0)),"Check Parameters")</f>
        <v>NE</v>
      </c>
      <c r="Z39" s="13" t="str">
        <f ca="1">IFERROR(IF(VLOOKUP($F39,'Step 1'!$B$13:$D$28,3,0)="Y",INDEX(INDIRECT("'"&amp;$A39&amp;"'!$A$3:$BG$100000"),MATCH($B39,INDIRECT("'"&amp;$A39&amp;"'!$A3:$A100000"),0),MATCH(Z$3,INDIRECT("'"&amp;$A39&amp;"'!$A$3:$BG$3"),0)),VLOOKUP($F39,'Step 1'!$B$13:$D$28,3,0)),"Check Parameters")</f>
        <v>NE</v>
      </c>
      <c r="AA39" s="13" t="str">
        <f ca="1">IFERROR(IF(VLOOKUP($F39,'Step 1'!$B$13:$D$28,3,0)="Y",INDEX(INDIRECT("'"&amp;$A39&amp;"'!$A$3:$BG$100000"),MATCH($B39,INDIRECT("'"&amp;$A39&amp;"'!$A3:$A100000"),0),MATCH(AA$3,INDIRECT("'"&amp;$A39&amp;"'!$A$3:$BG$3"),0)),VLOOKUP($F39,'Step 1'!$B$13:$D$28,3,0)),"Check Parameters")</f>
        <v>NE</v>
      </c>
      <c r="AB39" s="13" t="str">
        <f ca="1">IFERROR(IF(VLOOKUP($F39,'Step 1'!$B$13:$D$28,3,0)="Y",INDEX(INDIRECT("'"&amp;$A39&amp;"'!$A$3:$BG$100000"),MATCH($B39,INDIRECT("'"&amp;$A39&amp;"'!$A3:$A100000"),0),MATCH(AB$3,INDIRECT("'"&amp;$A39&amp;"'!$A$3:$BG$3"),0)),VLOOKUP($F39,'Step 1'!$B$13:$D$28,3,0)),"Check Parameters")</f>
        <v>NE</v>
      </c>
      <c r="AC39" s="13" t="str">
        <f ca="1">IFERROR(IF(VLOOKUP($F39,'Step 1'!$B$13:$D$28,3,0)="Y",INDEX(INDIRECT("'"&amp;$A39&amp;"'!$A$3:$BG$100000"),MATCH($B39,INDIRECT("'"&amp;$A39&amp;"'!$A3:$A100000"),0),MATCH(AC$3,INDIRECT("'"&amp;$A39&amp;"'!$A$3:$BG$3"),0)),VLOOKUP($F39,'Step 1'!$B$13:$D$28,3,0)),"Check Parameters")</f>
        <v>NE</v>
      </c>
      <c r="AD39" s="13" t="str">
        <f ca="1">IFERROR(IF(VLOOKUP($F39,'Step 1'!$B$13:$D$28,3,0)="Y",INDEX(INDIRECT("'"&amp;$A39&amp;"'!$A$3:$BG$100000"),MATCH($B39,INDIRECT("'"&amp;$A39&amp;"'!$A3:$A100000"),0),MATCH(AD$3,INDIRECT("'"&amp;$A39&amp;"'!$A$3:$BG$3"),0)),VLOOKUP($F39,'Step 1'!$B$13:$D$28,3,0)),"Check Parameters")</f>
        <v>NE</v>
      </c>
      <c r="AE39" s="13" t="str">
        <f ca="1">IFERROR(IF(VLOOKUP($F39,'Step 1'!$B$13:$D$28,3,0)="Y",INDEX(INDIRECT("'"&amp;$A39&amp;"'!$A$3:$BG$100000"),MATCH($B39,INDIRECT("'"&amp;$A39&amp;"'!$A3:$A100000"),0),MATCH(AE$3,INDIRECT("'"&amp;$A39&amp;"'!$A$3:$BG$3"),0)),VLOOKUP($F39,'Step 1'!$B$13:$D$28,3,0)),"Check Parameters")</f>
        <v>NE</v>
      </c>
      <c r="AF39" s="13" t="str">
        <f ca="1">IFERROR(IF(VLOOKUP($F39,'Step 1'!$B$13:$D$28,3,0)="Y",INDEX(INDIRECT("'"&amp;$A39&amp;"'!$A$3:$BG$100000"),MATCH($B39,INDIRECT("'"&amp;$A39&amp;"'!$A3:$A100000"),0),MATCH(AF$3,INDIRECT("'"&amp;$A39&amp;"'!$A$3:$BG$3"),0)),VLOOKUP($F39,'Step 1'!$B$13:$D$28,3,0)),"Check Parameters")</f>
        <v>NE</v>
      </c>
      <c r="AG39" s="13" t="str">
        <f ca="1">IFERROR(IF(VLOOKUP($F39,'Step 1'!$B$13:$D$28,3,0)="Y",INDEX(INDIRECT("'"&amp;$A39&amp;"'!$A$3:$BG$100000"),MATCH($B39,INDIRECT("'"&amp;$A39&amp;"'!$A3:$A100000"),0),MATCH(AG$3,INDIRECT("'"&amp;$A39&amp;"'!$A$3:$BG$3"),0)),VLOOKUP($F39,'Step 1'!$B$13:$D$28,3,0)),"Check Parameters")</f>
        <v>NE</v>
      </c>
      <c r="AH39" s="13" t="str">
        <f ca="1">IFERROR(IF(VLOOKUP($F39,'Step 1'!$B$13:$D$28,3,0)="Y",INDEX(INDIRECT("'"&amp;$A39&amp;"'!$A$3:$BG$100000"),MATCH($B39,INDIRECT("'"&amp;$A39&amp;"'!$A3:$A100000"),0),MATCH(AH$3,INDIRECT("'"&amp;$A39&amp;"'!$A$3:$BG$3"),0)),VLOOKUP($F39,'Step 1'!$B$13:$D$28,3,0)),"Check Parameters")</f>
        <v>NE</v>
      </c>
      <c r="AI39" s="13" t="str">
        <f ca="1">IFERROR(IF(VLOOKUP($F39,'Step 1'!$B$13:$D$28,3,0)="Y",INDEX(INDIRECT("'"&amp;$A39&amp;"'!$A$3:$BG$100000"),MATCH($B39,INDIRECT("'"&amp;$A39&amp;"'!$A3:$A100000"),0),MATCH(AI$3,INDIRECT("'"&amp;$A39&amp;"'!$A$3:$BG$3"),0)),VLOOKUP($F39,'Step 1'!$B$13:$D$28,3,0)),"Check Parameters")</f>
        <v>NE</v>
      </c>
      <c r="AJ39" s="13" t="str">
        <f ca="1">IFERROR(IF(VLOOKUP($F39,'Step 1'!$B$13:$D$28,3,0)="Y",INDEX(INDIRECT("'"&amp;$A39&amp;"'!$A$3:$BG$100000"),MATCH($B39,INDIRECT("'"&amp;$A39&amp;"'!$A3:$A100000"),0),MATCH(AJ$3,INDIRECT("'"&amp;$A39&amp;"'!$A$3:$BG$3"),0)),VLOOKUP($F39,'Step 1'!$B$13:$D$28,3,0)),"Check Parameters")</f>
        <v>NE</v>
      </c>
      <c r="AK39" s="13" t="str">
        <f ca="1">IFERROR(IF(VLOOKUP($F39,'Step 1'!$B$13:$D$28,3,0)="Y",INDEX(INDIRECT("'"&amp;$A39&amp;"'!$A$3:$BG$100000"),MATCH($B39,INDIRECT("'"&amp;$A39&amp;"'!$A3:$A100000"),0),MATCH(AK$3,INDIRECT("'"&amp;$A39&amp;"'!$A$3:$BG$3"),0)),VLOOKUP($F39,'Step 1'!$B$13:$D$28,3,0)),"Check Parameters")</f>
        <v>NE</v>
      </c>
      <c r="AL39" s="13" t="str">
        <f ca="1">IFERROR(IF(VLOOKUP($F39,'Step 1'!$B$13:$D$28,3,0)="Y",INDEX(INDIRECT("'"&amp;$A39&amp;"'!$A$3:$BG$100000"),MATCH($B39,INDIRECT("'"&amp;$A39&amp;"'!$A3:$A100000"),0),MATCH(AL$3,INDIRECT("'"&amp;$A39&amp;"'!$A$3:$BG$3"),0)),VLOOKUP($F39,'Step 1'!$B$13:$D$28,3,0)),"Check Parameters")</f>
        <v>NE</v>
      </c>
      <c r="AM39" s="13" t="str">
        <f ca="1">IFERROR(IF(VLOOKUP($F39,'Step 1'!$B$13:$D$28,3,0)="Y",INDEX(INDIRECT("'"&amp;$A39&amp;"'!$A$3:$BG$100000"),MATCH($B39,INDIRECT("'"&amp;$A39&amp;"'!$A3:$A100000"),0),MATCH(AM$3,INDIRECT("'"&amp;$A39&amp;"'!$A$3:$BG$3"),0)),VLOOKUP($F39,'Step 1'!$B$13:$D$28,3,0)),"Check Parameters")</f>
        <v>NE</v>
      </c>
      <c r="AN39" s="13"/>
      <c r="AO39" s="191"/>
      <c r="AP39" s="191"/>
      <c r="AQ39" s="191"/>
      <c r="AR39" s="191"/>
    </row>
    <row r="40" spans="1:44" hidden="1" outlineLevel="1" x14ac:dyDescent="0.25">
      <c r="A40" s="183" t="s">
        <v>87</v>
      </c>
      <c r="B40" s="183" t="s">
        <v>359</v>
      </c>
      <c r="C40" s="175" t="s">
        <v>105</v>
      </c>
      <c r="D40" s="175"/>
      <c r="E40" s="175" t="s">
        <v>751</v>
      </c>
      <c r="F40" s="77" t="str">
        <f t="shared" si="30"/>
        <v>Turkeys</v>
      </c>
      <c r="G40" s="175" t="s">
        <v>358</v>
      </c>
      <c r="H40" s="175"/>
      <c r="I40" s="13" t="str">
        <f ca="1">IFERROR(IF(VLOOKUP($F40,'Step 1'!$B$13:$D$28,3,0)="Y",INDEX(INDIRECT("'"&amp;$A40&amp;"'!$A$3:$BG$100000"),MATCH($B40,INDIRECT("'"&amp;$A40&amp;"'!$A3:$A100000"),0),MATCH(I$3,INDIRECT("'"&amp;$A40&amp;"'!$A$3:$BG$3"),0)),VLOOKUP($F40,'Step 1'!$B$13:$D$28,3,0)),"Check Parameters")</f>
        <v>NE</v>
      </c>
      <c r="J40" s="13" t="str">
        <f ca="1">IFERROR(IF(VLOOKUP($F40,'Step 1'!$B$13:$D$28,3,0)="Y",INDEX(INDIRECT("'"&amp;$A40&amp;"'!$A$3:$BG$100000"),MATCH($B40,INDIRECT("'"&amp;$A40&amp;"'!$A3:$A100000"),0),MATCH(J$3,INDIRECT("'"&amp;$A40&amp;"'!$A$3:$BG$3"),0)),VLOOKUP($F40,'Step 1'!$B$13:$D$28,3,0)),"Check Parameters")</f>
        <v>NE</v>
      </c>
      <c r="K40" s="13" t="str">
        <f ca="1">IFERROR(IF(VLOOKUP($F40,'Step 1'!$B$13:$D$28,3,0)="Y",INDEX(INDIRECT("'"&amp;$A40&amp;"'!$A$3:$BG$100000"),MATCH($B40,INDIRECT("'"&amp;$A40&amp;"'!$A3:$A100000"),0),MATCH(K$3,INDIRECT("'"&amp;$A40&amp;"'!$A$3:$BG$3"),0)),VLOOKUP($F40,'Step 1'!$B$13:$D$28,3,0)),"Check Parameters")</f>
        <v>NE</v>
      </c>
      <c r="L40" s="13" t="str">
        <f ca="1">IFERROR(IF(VLOOKUP($F40,'Step 1'!$B$13:$D$28,3,0)="Y",INDEX(INDIRECT("'"&amp;$A40&amp;"'!$A$3:$BG$100000"),MATCH($B40,INDIRECT("'"&amp;$A40&amp;"'!$A3:$A100000"),0),MATCH(L$3,INDIRECT("'"&amp;$A40&amp;"'!$A$3:$BG$3"),0)),VLOOKUP($F40,'Step 1'!$B$13:$D$28,3,0)),"Check Parameters")</f>
        <v>NE</v>
      </c>
      <c r="M40" s="13" t="str">
        <f ca="1">IFERROR(IF(VLOOKUP($F40,'Step 1'!$B$13:$D$28,3,0)="Y",INDEX(INDIRECT("'"&amp;$A40&amp;"'!$A$3:$BG$100000"),MATCH($B40,INDIRECT("'"&amp;$A40&amp;"'!$A3:$A100000"),0),MATCH(M$3,INDIRECT("'"&amp;$A40&amp;"'!$A$3:$BG$3"),0)),VLOOKUP($F40,'Step 1'!$B$13:$D$28,3,0)),"Check Parameters")</f>
        <v>NE</v>
      </c>
      <c r="N40" s="13" t="str">
        <f ca="1">IFERROR(IF(VLOOKUP($F40,'Step 1'!$B$13:$D$28,3,0)="Y",INDEX(INDIRECT("'"&amp;$A40&amp;"'!$A$3:$BG$100000"),MATCH($B40,INDIRECT("'"&amp;$A40&amp;"'!$A3:$A100000"),0),MATCH(N$3,INDIRECT("'"&amp;$A40&amp;"'!$A$3:$BG$3"),0)),VLOOKUP($F40,'Step 1'!$B$13:$D$28,3,0)),"Check Parameters")</f>
        <v>NE</v>
      </c>
      <c r="O40" s="13" t="str">
        <f ca="1">IFERROR(IF(VLOOKUP($F40,'Step 1'!$B$13:$D$28,3,0)="Y",INDEX(INDIRECT("'"&amp;$A40&amp;"'!$A$3:$BG$100000"),MATCH($B40,INDIRECT("'"&amp;$A40&amp;"'!$A3:$A100000"),0),MATCH(O$3,INDIRECT("'"&amp;$A40&amp;"'!$A$3:$BG$3"),0)),VLOOKUP($F40,'Step 1'!$B$13:$D$28,3,0)),"Check Parameters")</f>
        <v>NE</v>
      </c>
      <c r="P40" s="13" t="str">
        <f ca="1">IFERROR(IF(VLOOKUP($F40,'Step 1'!$B$13:$D$28,3,0)="Y",INDEX(INDIRECT("'"&amp;$A40&amp;"'!$A$3:$BG$100000"),MATCH($B40,INDIRECT("'"&amp;$A40&amp;"'!$A3:$A100000"),0),MATCH(P$3,INDIRECT("'"&amp;$A40&amp;"'!$A$3:$BG$3"),0)),VLOOKUP($F40,'Step 1'!$B$13:$D$28,3,0)),"Check Parameters")</f>
        <v>NE</v>
      </c>
      <c r="Q40" s="13" t="str">
        <f ca="1">IFERROR(IF(VLOOKUP($F40,'Step 1'!$B$13:$D$28,3,0)="Y",INDEX(INDIRECT("'"&amp;$A40&amp;"'!$A$3:$BG$100000"),MATCH($B40,INDIRECT("'"&amp;$A40&amp;"'!$A3:$A100000"),0),MATCH(Q$3,INDIRECT("'"&amp;$A40&amp;"'!$A$3:$BG$3"),0)),VLOOKUP($F40,'Step 1'!$B$13:$D$28,3,0)),"Check Parameters")</f>
        <v>NE</v>
      </c>
      <c r="R40" s="13" t="str">
        <f ca="1">IFERROR(IF(VLOOKUP($F40,'Step 1'!$B$13:$D$28,3,0)="Y",INDEX(INDIRECT("'"&amp;$A40&amp;"'!$A$3:$BG$100000"),MATCH($B40,INDIRECT("'"&amp;$A40&amp;"'!$A3:$A100000"),0),MATCH(R$3,INDIRECT("'"&amp;$A40&amp;"'!$A$3:$BG$3"),0)),VLOOKUP($F40,'Step 1'!$B$13:$D$28,3,0)),"Check Parameters")</f>
        <v>NE</v>
      </c>
      <c r="S40" s="13" t="str">
        <f ca="1">IFERROR(IF(VLOOKUP($F40,'Step 1'!$B$13:$D$28,3,0)="Y",INDEX(INDIRECT("'"&amp;$A40&amp;"'!$A$3:$BG$100000"),MATCH($B40,INDIRECT("'"&amp;$A40&amp;"'!$A3:$A100000"),0),MATCH(S$3,INDIRECT("'"&amp;$A40&amp;"'!$A$3:$BG$3"),0)),VLOOKUP($F40,'Step 1'!$B$13:$D$28,3,0)),"Check Parameters")</f>
        <v>NE</v>
      </c>
      <c r="T40" s="13" t="str">
        <f ca="1">IFERROR(IF(VLOOKUP($F40,'Step 1'!$B$13:$D$28,3,0)="Y",INDEX(INDIRECT("'"&amp;$A40&amp;"'!$A$3:$BG$100000"),MATCH($B40,INDIRECT("'"&amp;$A40&amp;"'!$A3:$A100000"),0),MATCH(T$3,INDIRECT("'"&amp;$A40&amp;"'!$A$3:$BG$3"),0)),VLOOKUP($F40,'Step 1'!$B$13:$D$28,3,0)),"Check Parameters")</f>
        <v>NE</v>
      </c>
      <c r="U40" s="13" t="str">
        <f ca="1">IFERROR(IF(VLOOKUP($F40,'Step 1'!$B$13:$D$28,3,0)="Y",INDEX(INDIRECT("'"&amp;$A40&amp;"'!$A$3:$BG$100000"),MATCH($B40,INDIRECT("'"&amp;$A40&amp;"'!$A3:$A100000"),0),MATCH(U$3,INDIRECT("'"&amp;$A40&amp;"'!$A$3:$BG$3"),0)),VLOOKUP($F40,'Step 1'!$B$13:$D$28,3,0)),"Check Parameters")</f>
        <v>NE</v>
      </c>
      <c r="V40" s="13" t="str">
        <f ca="1">IFERROR(IF(VLOOKUP($F40,'Step 1'!$B$13:$D$28,3,0)="Y",INDEX(INDIRECT("'"&amp;$A40&amp;"'!$A$3:$BG$100000"),MATCH($B40,INDIRECT("'"&amp;$A40&amp;"'!$A3:$A100000"),0),MATCH(V$3,INDIRECT("'"&amp;$A40&amp;"'!$A$3:$BG$3"),0)),VLOOKUP($F40,'Step 1'!$B$13:$D$28,3,0)),"Check Parameters")</f>
        <v>NE</v>
      </c>
      <c r="W40" s="13" t="str">
        <f ca="1">IFERROR(IF(VLOOKUP($F40,'Step 1'!$B$13:$D$28,3,0)="Y",INDEX(INDIRECT("'"&amp;$A40&amp;"'!$A$3:$BG$100000"),MATCH($B40,INDIRECT("'"&amp;$A40&amp;"'!$A3:$A100000"),0),MATCH(W$3,INDIRECT("'"&amp;$A40&amp;"'!$A$3:$BG$3"),0)),VLOOKUP($F40,'Step 1'!$B$13:$D$28,3,0)),"Check Parameters")</f>
        <v>NE</v>
      </c>
      <c r="X40" s="13" t="str">
        <f ca="1">IFERROR(IF(VLOOKUP($F40,'Step 1'!$B$13:$D$28,3,0)="Y",INDEX(INDIRECT("'"&amp;$A40&amp;"'!$A$3:$BG$100000"),MATCH($B40,INDIRECT("'"&amp;$A40&amp;"'!$A3:$A100000"),0),MATCH(X$3,INDIRECT("'"&amp;$A40&amp;"'!$A$3:$BG$3"),0)),VLOOKUP($F40,'Step 1'!$B$13:$D$28,3,0)),"Check Parameters")</f>
        <v>NE</v>
      </c>
      <c r="Y40" s="13" t="str">
        <f ca="1">IFERROR(IF(VLOOKUP($F40,'Step 1'!$B$13:$D$28,3,0)="Y",INDEX(INDIRECT("'"&amp;$A40&amp;"'!$A$3:$BG$100000"),MATCH($B40,INDIRECT("'"&amp;$A40&amp;"'!$A3:$A100000"),0),MATCH(Y$3,INDIRECT("'"&amp;$A40&amp;"'!$A$3:$BG$3"),0)),VLOOKUP($F40,'Step 1'!$B$13:$D$28,3,0)),"Check Parameters")</f>
        <v>NE</v>
      </c>
      <c r="Z40" s="13" t="str">
        <f ca="1">IFERROR(IF(VLOOKUP($F40,'Step 1'!$B$13:$D$28,3,0)="Y",INDEX(INDIRECT("'"&amp;$A40&amp;"'!$A$3:$BG$100000"),MATCH($B40,INDIRECT("'"&amp;$A40&amp;"'!$A3:$A100000"),0),MATCH(Z$3,INDIRECT("'"&amp;$A40&amp;"'!$A$3:$BG$3"),0)),VLOOKUP($F40,'Step 1'!$B$13:$D$28,3,0)),"Check Parameters")</f>
        <v>NE</v>
      </c>
      <c r="AA40" s="13" t="str">
        <f ca="1">IFERROR(IF(VLOOKUP($F40,'Step 1'!$B$13:$D$28,3,0)="Y",INDEX(INDIRECT("'"&amp;$A40&amp;"'!$A$3:$BG$100000"),MATCH($B40,INDIRECT("'"&amp;$A40&amp;"'!$A3:$A100000"),0),MATCH(AA$3,INDIRECT("'"&amp;$A40&amp;"'!$A$3:$BG$3"),0)),VLOOKUP($F40,'Step 1'!$B$13:$D$28,3,0)),"Check Parameters")</f>
        <v>NE</v>
      </c>
      <c r="AB40" s="13" t="str">
        <f ca="1">IFERROR(IF(VLOOKUP($F40,'Step 1'!$B$13:$D$28,3,0)="Y",INDEX(INDIRECT("'"&amp;$A40&amp;"'!$A$3:$BG$100000"),MATCH($B40,INDIRECT("'"&amp;$A40&amp;"'!$A3:$A100000"),0),MATCH(AB$3,INDIRECT("'"&amp;$A40&amp;"'!$A$3:$BG$3"),0)),VLOOKUP($F40,'Step 1'!$B$13:$D$28,3,0)),"Check Parameters")</f>
        <v>NE</v>
      </c>
      <c r="AC40" s="13" t="str">
        <f ca="1">IFERROR(IF(VLOOKUP($F40,'Step 1'!$B$13:$D$28,3,0)="Y",INDEX(INDIRECT("'"&amp;$A40&amp;"'!$A$3:$BG$100000"),MATCH($B40,INDIRECT("'"&amp;$A40&amp;"'!$A3:$A100000"),0),MATCH(AC$3,INDIRECT("'"&amp;$A40&amp;"'!$A$3:$BG$3"),0)),VLOOKUP($F40,'Step 1'!$B$13:$D$28,3,0)),"Check Parameters")</f>
        <v>NE</v>
      </c>
      <c r="AD40" s="13" t="str">
        <f ca="1">IFERROR(IF(VLOOKUP($F40,'Step 1'!$B$13:$D$28,3,0)="Y",INDEX(INDIRECT("'"&amp;$A40&amp;"'!$A$3:$BG$100000"),MATCH($B40,INDIRECT("'"&amp;$A40&amp;"'!$A3:$A100000"),0),MATCH(AD$3,INDIRECT("'"&amp;$A40&amp;"'!$A$3:$BG$3"),0)),VLOOKUP($F40,'Step 1'!$B$13:$D$28,3,0)),"Check Parameters")</f>
        <v>NE</v>
      </c>
      <c r="AE40" s="13" t="str">
        <f ca="1">IFERROR(IF(VLOOKUP($F40,'Step 1'!$B$13:$D$28,3,0)="Y",INDEX(INDIRECT("'"&amp;$A40&amp;"'!$A$3:$BG$100000"),MATCH($B40,INDIRECT("'"&amp;$A40&amp;"'!$A3:$A100000"),0),MATCH(AE$3,INDIRECT("'"&amp;$A40&amp;"'!$A$3:$BG$3"),0)),VLOOKUP($F40,'Step 1'!$B$13:$D$28,3,0)),"Check Parameters")</f>
        <v>NE</v>
      </c>
      <c r="AF40" s="13" t="str">
        <f ca="1">IFERROR(IF(VLOOKUP($F40,'Step 1'!$B$13:$D$28,3,0)="Y",INDEX(INDIRECT("'"&amp;$A40&amp;"'!$A$3:$BG$100000"),MATCH($B40,INDIRECT("'"&amp;$A40&amp;"'!$A3:$A100000"),0),MATCH(AF$3,INDIRECT("'"&amp;$A40&amp;"'!$A$3:$BG$3"),0)),VLOOKUP($F40,'Step 1'!$B$13:$D$28,3,0)),"Check Parameters")</f>
        <v>NE</v>
      </c>
      <c r="AG40" s="13" t="str">
        <f ca="1">IFERROR(IF(VLOOKUP($F40,'Step 1'!$B$13:$D$28,3,0)="Y",INDEX(INDIRECT("'"&amp;$A40&amp;"'!$A$3:$BG$100000"),MATCH($B40,INDIRECT("'"&amp;$A40&amp;"'!$A3:$A100000"),0),MATCH(AG$3,INDIRECT("'"&amp;$A40&amp;"'!$A$3:$BG$3"),0)),VLOOKUP($F40,'Step 1'!$B$13:$D$28,3,0)),"Check Parameters")</f>
        <v>NE</v>
      </c>
      <c r="AH40" s="13" t="str">
        <f ca="1">IFERROR(IF(VLOOKUP($F40,'Step 1'!$B$13:$D$28,3,0)="Y",INDEX(INDIRECT("'"&amp;$A40&amp;"'!$A$3:$BG$100000"),MATCH($B40,INDIRECT("'"&amp;$A40&amp;"'!$A3:$A100000"),0),MATCH(AH$3,INDIRECT("'"&amp;$A40&amp;"'!$A$3:$BG$3"),0)),VLOOKUP($F40,'Step 1'!$B$13:$D$28,3,0)),"Check Parameters")</f>
        <v>NE</v>
      </c>
      <c r="AI40" s="13" t="str">
        <f ca="1">IFERROR(IF(VLOOKUP($F40,'Step 1'!$B$13:$D$28,3,0)="Y",INDEX(INDIRECT("'"&amp;$A40&amp;"'!$A$3:$BG$100000"),MATCH($B40,INDIRECT("'"&amp;$A40&amp;"'!$A3:$A100000"),0),MATCH(AI$3,INDIRECT("'"&amp;$A40&amp;"'!$A$3:$BG$3"),0)),VLOOKUP($F40,'Step 1'!$B$13:$D$28,3,0)),"Check Parameters")</f>
        <v>NE</v>
      </c>
      <c r="AJ40" s="13" t="str">
        <f ca="1">IFERROR(IF(VLOOKUP($F40,'Step 1'!$B$13:$D$28,3,0)="Y",INDEX(INDIRECT("'"&amp;$A40&amp;"'!$A$3:$BG$100000"),MATCH($B40,INDIRECT("'"&amp;$A40&amp;"'!$A3:$A100000"),0),MATCH(AJ$3,INDIRECT("'"&amp;$A40&amp;"'!$A$3:$BG$3"),0)),VLOOKUP($F40,'Step 1'!$B$13:$D$28,3,0)),"Check Parameters")</f>
        <v>NE</v>
      </c>
      <c r="AK40" s="13" t="str">
        <f ca="1">IFERROR(IF(VLOOKUP($F40,'Step 1'!$B$13:$D$28,3,0)="Y",INDEX(INDIRECT("'"&amp;$A40&amp;"'!$A$3:$BG$100000"),MATCH($B40,INDIRECT("'"&amp;$A40&amp;"'!$A3:$A100000"),0),MATCH(AK$3,INDIRECT("'"&amp;$A40&amp;"'!$A$3:$BG$3"),0)),VLOOKUP($F40,'Step 1'!$B$13:$D$28,3,0)),"Check Parameters")</f>
        <v>NE</v>
      </c>
      <c r="AL40" s="13" t="str">
        <f ca="1">IFERROR(IF(VLOOKUP($F40,'Step 1'!$B$13:$D$28,3,0)="Y",INDEX(INDIRECT("'"&amp;$A40&amp;"'!$A$3:$BG$100000"),MATCH($B40,INDIRECT("'"&amp;$A40&amp;"'!$A3:$A100000"),0),MATCH(AL$3,INDIRECT("'"&amp;$A40&amp;"'!$A$3:$BG$3"),0)),VLOOKUP($F40,'Step 1'!$B$13:$D$28,3,0)),"Check Parameters")</f>
        <v>NE</v>
      </c>
      <c r="AM40" s="13" t="str">
        <f ca="1">IFERROR(IF(VLOOKUP($F40,'Step 1'!$B$13:$D$28,3,0)="Y",INDEX(INDIRECT("'"&amp;$A40&amp;"'!$A$3:$BG$100000"),MATCH($B40,INDIRECT("'"&amp;$A40&amp;"'!$A3:$A100000"),0),MATCH(AM$3,INDIRECT("'"&amp;$A40&amp;"'!$A$3:$BG$3"),0)),VLOOKUP($F40,'Step 1'!$B$13:$D$28,3,0)),"Check Parameters")</f>
        <v>NE</v>
      </c>
      <c r="AN40" s="13"/>
      <c r="AO40" s="191"/>
      <c r="AP40" s="191"/>
      <c r="AQ40" s="191"/>
      <c r="AR40" s="191"/>
    </row>
    <row r="41" spans="1:44" hidden="1" outlineLevel="1" x14ac:dyDescent="0.25">
      <c r="A41" s="183" t="s">
        <v>90</v>
      </c>
      <c r="B41" s="183" t="s">
        <v>359</v>
      </c>
      <c r="C41" s="175" t="s">
        <v>106</v>
      </c>
      <c r="D41" s="175"/>
      <c r="E41" s="175" t="s">
        <v>751</v>
      </c>
      <c r="F41" s="77" t="str">
        <f t="shared" si="30"/>
        <v>Other poultry (ducks)</v>
      </c>
      <c r="G41" s="175" t="s">
        <v>358</v>
      </c>
      <c r="H41" s="175"/>
      <c r="I41" s="13" t="str">
        <f ca="1">IFERROR(IF(VLOOKUP($F41,'Step 1'!$B$13:$D$28,3,0)="Y",INDEX(INDIRECT("'"&amp;$A41&amp;"'!$A$3:$BG$100000"),MATCH($B41,INDIRECT("'"&amp;$A41&amp;"'!$A3:$A100000"),0),MATCH(I$3,INDIRECT("'"&amp;$A41&amp;"'!$A$3:$BG$3"),0)),VLOOKUP($F41,'Step 1'!$B$13:$D$28,3,0)),"Check Parameters")</f>
        <v>NE</v>
      </c>
      <c r="J41" s="13" t="str">
        <f ca="1">IFERROR(IF(VLOOKUP($F41,'Step 1'!$B$13:$D$28,3,0)="Y",INDEX(INDIRECT("'"&amp;$A41&amp;"'!$A$3:$BG$100000"),MATCH($B41,INDIRECT("'"&amp;$A41&amp;"'!$A3:$A100000"),0),MATCH(J$3,INDIRECT("'"&amp;$A41&amp;"'!$A$3:$BG$3"),0)),VLOOKUP($F41,'Step 1'!$B$13:$D$28,3,0)),"Check Parameters")</f>
        <v>NE</v>
      </c>
      <c r="K41" s="13" t="str">
        <f ca="1">IFERROR(IF(VLOOKUP($F41,'Step 1'!$B$13:$D$28,3,0)="Y",INDEX(INDIRECT("'"&amp;$A41&amp;"'!$A$3:$BG$100000"),MATCH($B41,INDIRECT("'"&amp;$A41&amp;"'!$A3:$A100000"),0),MATCH(K$3,INDIRECT("'"&amp;$A41&amp;"'!$A$3:$BG$3"),0)),VLOOKUP($F41,'Step 1'!$B$13:$D$28,3,0)),"Check Parameters")</f>
        <v>NE</v>
      </c>
      <c r="L41" s="13" t="str">
        <f ca="1">IFERROR(IF(VLOOKUP($F41,'Step 1'!$B$13:$D$28,3,0)="Y",INDEX(INDIRECT("'"&amp;$A41&amp;"'!$A$3:$BG$100000"),MATCH($B41,INDIRECT("'"&amp;$A41&amp;"'!$A3:$A100000"),0),MATCH(L$3,INDIRECT("'"&amp;$A41&amp;"'!$A$3:$BG$3"),0)),VLOOKUP($F41,'Step 1'!$B$13:$D$28,3,0)),"Check Parameters")</f>
        <v>NE</v>
      </c>
      <c r="M41" s="13" t="str">
        <f ca="1">IFERROR(IF(VLOOKUP($F41,'Step 1'!$B$13:$D$28,3,0)="Y",INDEX(INDIRECT("'"&amp;$A41&amp;"'!$A$3:$BG$100000"),MATCH($B41,INDIRECT("'"&amp;$A41&amp;"'!$A3:$A100000"),0),MATCH(M$3,INDIRECT("'"&amp;$A41&amp;"'!$A$3:$BG$3"),0)),VLOOKUP($F41,'Step 1'!$B$13:$D$28,3,0)),"Check Parameters")</f>
        <v>NE</v>
      </c>
      <c r="N41" s="13" t="str">
        <f ca="1">IFERROR(IF(VLOOKUP($F41,'Step 1'!$B$13:$D$28,3,0)="Y",INDEX(INDIRECT("'"&amp;$A41&amp;"'!$A$3:$BG$100000"),MATCH($B41,INDIRECT("'"&amp;$A41&amp;"'!$A3:$A100000"),0),MATCH(N$3,INDIRECT("'"&amp;$A41&amp;"'!$A$3:$BG$3"),0)),VLOOKUP($F41,'Step 1'!$B$13:$D$28,3,0)),"Check Parameters")</f>
        <v>NE</v>
      </c>
      <c r="O41" s="13" t="str">
        <f ca="1">IFERROR(IF(VLOOKUP($F41,'Step 1'!$B$13:$D$28,3,0)="Y",INDEX(INDIRECT("'"&amp;$A41&amp;"'!$A$3:$BG$100000"),MATCH($B41,INDIRECT("'"&amp;$A41&amp;"'!$A3:$A100000"),0),MATCH(O$3,INDIRECT("'"&amp;$A41&amp;"'!$A$3:$BG$3"),0)),VLOOKUP($F41,'Step 1'!$B$13:$D$28,3,0)),"Check Parameters")</f>
        <v>NE</v>
      </c>
      <c r="P41" s="13" t="str">
        <f ca="1">IFERROR(IF(VLOOKUP($F41,'Step 1'!$B$13:$D$28,3,0)="Y",INDEX(INDIRECT("'"&amp;$A41&amp;"'!$A$3:$BG$100000"),MATCH($B41,INDIRECT("'"&amp;$A41&amp;"'!$A3:$A100000"),0),MATCH(P$3,INDIRECT("'"&amp;$A41&amp;"'!$A$3:$BG$3"),0)),VLOOKUP($F41,'Step 1'!$B$13:$D$28,3,0)),"Check Parameters")</f>
        <v>NE</v>
      </c>
      <c r="Q41" s="13" t="str">
        <f ca="1">IFERROR(IF(VLOOKUP($F41,'Step 1'!$B$13:$D$28,3,0)="Y",INDEX(INDIRECT("'"&amp;$A41&amp;"'!$A$3:$BG$100000"),MATCH($B41,INDIRECT("'"&amp;$A41&amp;"'!$A3:$A100000"),0),MATCH(Q$3,INDIRECT("'"&amp;$A41&amp;"'!$A$3:$BG$3"),0)),VLOOKUP($F41,'Step 1'!$B$13:$D$28,3,0)),"Check Parameters")</f>
        <v>NE</v>
      </c>
      <c r="R41" s="13" t="str">
        <f ca="1">IFERROR(IF(VLOOKUP($F41,'Step 1'!$B$13:$D$28,3,0)="Y",INDEX(INDIRECT("'"&amp;$A41&amp;"'!$A$3:$BG$100000"),MATCH($B41,INDIRECT("'"&amp;$A41&amp;"'!$A3:$A100000"),0),MATCH(R$3,INDIRECT("'"&amp;$A41&amp;"'!$A$3:$BG$3"),0)),VLOOKUP($F41,'Step 1'!$B$13:$D$28,3,0)),"Check Parameters")</f>
        <v>NE</v>
      </c>
      <c r="S41" s="13" t="str">
        <f ca="1">IFERROR(IF(VLOOKUP($F41,'Step 1'!$B$13:$D$28,3,0)="Y",INDEX(INDIRECT("'"&amp;$A41&amp;"'!$A$3:$BG$100000"),MATCH($B41,INDIRECT("'"&amp;$A41&amp;"'!$A3:$A100000"),0),MATCH(S$3,INDIRECT("'"&amp;$A41&amp;"'!$A$3:$BG$3"),0)),VLOOKUP($F41,'Step 1'!$B$13:$D$28,3,0)),"Check Parameters")</f>
        <v>NE</v>
      </c>
      <c r="T41" s="13" t="str">
        <f ca="1">IFERROR(IF(VLOOKUP($F41,'Step 1'!$B$13:$D$28,3,0)="Y",INDEX(INDIRECT("'"&amp;$A41&amp;"'!$A$3:$BG$100000"),MATCH($B41,INDIRECT("'"&amp;$A41&amp;"'!$A3:$A100000"),0),MATCH(T$3,INDIRECT("'"&amp;$A41&amp;"'!$A$3:$BG$3"),0)),VLOOKUP($F41,'Step 1'!$B$13:$D$28,3,0)),"Check Parameters")</f>
        <v>NE</v>
      </c>
      <c r="U41" s="13" t="str">
        <f ca="1">IFERROR(IF(VLOOKUP($F41,'Step 1'!$B$13:$D$28,3,0)="Y",INDEX(INDIRECT("'"&amp;$A41&amp;"'!$A$3:$BG$100000"),MATCH($B41,INDIRECT("'"&amp;$A41&amp;"'!$A3:$A100000"),0),MATCH(U$3,INDIRECT("'"&amp;$A41&amp;"'!$A$3:$BG$3"),0)),VLOOKUP($F41,'Step 1'!$B$13:$D$28,3,0)),"Check Parameters")</f>
        <v>NE</v>
      </c>
      <c r="V41" s="13" t="str">
        <f ca="1">IFERROR(IF(VLOOKUP($F41,'Step 1'!$B$13:$D$28,3,0)="Y",INDEX(INDIRECT("'"&amp;$A41&amp;"'!$A$3:$BG$100000"),MATCH($B41,INDIRECT("'"&amp;$A41&amp;"'!$A3:$A100000"),0),MATCH(V$3,INDIRECT("'"&amp;$A41&amp;"'!$A$3:$BG$3"),0)),VLOOKUP($F41,'Step 1'!$B$13:$D$28,3,0)),"Check Parameters")</f>
        <v>NE</v>
      </c>
      <c r="W41" s="13" t="str">
        <f ca="1">IFERROR(IF(VLOOKUP($F41,'Step 1'!$B$13:$D$28,3,0)="Y",INDEX(INDIRECT("'"&amp;$A41&amp;"'!$A$3:$BG$100000"),MATCH($B41,INDIRECT("'"&amp;$A41&amp;"'!$A3:$A100000"),0),MATCH(W$3,INDIRECT("'"&amp;$A41&amp;"'!$A$3:$BG$3"),0)),VLOOKUP($F41,'Step 1'!$B$13:$D$28,3,0)),"Check Parameters")</f>
        <v>NE</v>
      </c>
      <c r="X41" s="13" t="str">
        <f ca="1">IFERROR(IF(VLOOKUP($F41,'Step 1'!$B$13:$D$28,3,0)="Y",INDEX(INDIRECT("'"&amp;$A41&amp;"'!$A$3:$BG$100000"),MATCH($B41,INDIRECT("'"&amp;$A41&amp;"'!$A3:$A100000"),0),MATCH(X$3,INDIRECT("'"&amp;$A41&amp;"'!$A$3:$BG$3"),0)),VLOOKUP($F41,'Step 1'!$B$13:$D$28,3,0)),"Check Parameters")</f>
        <v>NE</v>
      </c>
      <c r="Y41" s="13" t="str">
        <f ca="1">IFERROR(IF(VLOOKUP($F41,'Step 1'!$B$13:$D$28,3,0)="Y",INDEX(INDIRECT("'"&amp;$A41&amp;"'!$A$3:$BG$100000"),MATCH($B41,INDIRECT("'"&amp;$A41&amp;"'!$A3:$A100000"),0),MATCH(Y$3,INDIRECT("'"&amp;$A41&amp;"'!$A$3:$BG$3"),0)),VLOOKUP($F41,'Step 1'!$B$13:$D$28,3,0)),"Check Parameters")</f>
        <v>NE</v>
      </c>
      <c r="Z41" s="13" t="str">
        <f ca="1">IFERROR(IF(VLOOKUP($F41,'Step 1'!$B$13:$D$28,3,0)="Y",INDEX(INDIRECT("'"&amp;$A41&amp;"'!$A$3:$BG$100000"),MATCH($B41,INDIRECT("'"&amp;$A41&amp;"'!$A3:$A100000"),0),MATCH(Z$3,INDIRECT("'"&amp;$A41&amp;"'!$A$3:$BG$3"),0)),VLOOKUP($F41,'Step 1'!$B$13:$D$28,3,0)),"Check Parameters")</f>
        <v>NE</v>
      </c>
      <c r="AA41" s="13" t="str">
        <f ca="1">IFERROR(IF(VLOOKUP($F41,'Step 1'!$B$13:$D$28,3,0)="Y",INDEX(INDIRECT("'"&amp;$A41&amp;"'!$A$3:$BG$100000"),MATCH($B41,INDIRECT("'"&amp;$A41&amp;"'!$A3:$A100000"),0),MATCH(AA$3,INDIRECT("'"&amp;$A41&amp;"'!$A$3:$BG$3"),0)),VLOOKUP($F41,'Step 1'!$B$13:$D$28,3,0)),"Check Parameters")</f>
        <v>NE</v>
      </c>
      <c r="AB41" s="13" t="str">
        <f ca="1">IFERROR(IF(VLOOKUP($F41,'Step 1'!$B$13:$D$28,3,0)="Y",INDEX(INDIRECT("'"&amp;$A41&amp;"'!$A$3:$BG$100000"),MATCH($B41,INDIRECT("'"&amp;$A41&amp;"'!$A3:$A100000"),0),MATCH(AB$3,INDIRECT("'"&amp;$A41&amp;"'!$A$3:$BG$3"),0)),VLOOKUP($F41,'Step 1'!$B$13:$D$28,3,0)),"Check Parameters")</f>
        <v>NE</v>
      </c>
      <c r="AC41" s="13" t="str">
        <f ca="1">IFERROR(IF(VLOOKUP($F41,'Step 1'!$B$13:$D$28,3,0)="Y",INDEX(INDIRECT("'"&amp;$A41&amp;"'!$A$3:$BG$100000"),MATCH($B41,INDIRECT("'"&amp;$A41&amp;"'!$A3:$A100000"),0),MATCH(AC$3,INDIRECT("'"&amp;$A41&amp;"'!$A$3:$BG$3"),0)),VLOOKUP($F41,'Step 1'!$B$13:$D$28,3,0)),"Check Parameters")</f>
        <v>NE</v>
      </c>
      <c r="AD41" s="13" t="str">
        <f ca="1">IFERROR(IF(VLOOKUP($F41,'Step 1'!$B$13:$D$28,3,0)="Y",INDEX(INDIRECT("'"&amp;$A41&amp;"'!$A$3:$BG$100000"),MATCH($B41,INDIRECT("'"&amp;$A41&amp;"'!$A3:$A100000"),0),MATCH(AD$3,INDIRECT("'"&amp;$A41&amp;"'!$A$3:$BG$3"),0)),VLOOKUP($F41,'Step 1'!$B$13:$D$28,3,0)),"Check Parameters")</f>
        <v>NE</v>
      </c>
      <c r="AE41" s="13" t="str">
        <f ca="1">IFERROR(IF(VLOOKUP($F41,'Step 1'!$B$13:$D$28,3,0)="Y",INDEX(INDIRECT("'"&amp;$A41&amp;"'!$A$3:$BG$100000"),MATCH($B41,INDIRECT("'"&amp;$A41&amp;"'!$A3:$A100000"),0),MATCH(AE$3,INDIRECT("'"&amp;$A41&amp;"'!$A$3:$BG$3"),0)),VLOOKUP($F41,'Step 1'!$B$13:$D$28,3,0)),"Check Parameters")</f>
        <v>NE</v>
      </c>
      <c r="AF41" s="13" t="str">
        <f ca="1">IFERROR(IF(VLOOKUP($F41,'Step 1'!$B$13:$D$28,3,0)="Y",INDEX(INDIRECT("'"&amp;$A41&amp;"'!$A$3:$BG$100000"),MATCH($B41,INDIRECT("'"&amp;$A41&amp;"'!$A3:$A100000"),0),MATCH(AF$3,INDIRECT("'"&amp;$A41&amp;"'!$A$3:$BG$3"),0)),VLOOKUP($F41,'Step 1'!$B$13:$D$28,3,0)),"Check Parameters")</f>
        <v>NE</v>
      </c>
      <c r="AG41" s="13" t="str">
        <f ca="1">IFERROR(IF(VLOOKUP($F41,'Step 1'!$B$13:$D$28,3,0)="Y",INDEX(INDIRECT("'"&amp;$A41&amp;"'!$A$3:$BG$100000"),MATCH($B41,INDIRECT("'"&amp;$A41&amp;"'!$A3:$A100000"),0),MATCH(AG$3,INDIRECT("'"&amp;$A41&amp;"'!$A$3:$BG$3"),0)),VLOOKUP($F41,'Step 1'!$B$13:$D$28,3,0)),"Check Parameters")</f>
        <v>NE</v>
      </c>
      <c r="AH41" s="13" t="str">
        <f ca="1">IFERROR(IF(VLOOKUP($F41,'Step 1'!$B$13:$D$28,3,0)="Y",INDEX(INDIRECT("'"&amp;$A41&amp;"'!$A$3:$BG$100000"),MATCH($B41,INDIRECT("'"&amp;$A41&amp;"'!$A3:$A100000"),0),MATCH(AH$3,INDIRECT("'"&amp;$A41&amp;"'!$A$3:$BG$3"),0)),VLOOKUP($F41,'Step 1'!$B$13:$D$28,3,0)),"Check Parameters")</f>
        <v>NE</v>
      </c>
      <c r="AI41" s="13" t="str">
        <f ca="1">IFERROR(IF(VLOOKUP($F41,'Step 1'!$B$13:$D$28,3,0)="Y",INDEX(INDIRECT("'"&amp;$A41&amp;"'!$A$3:$BG$100000"),MATCH($B41,INDIRECT("'"&amp;$A41&amp;"'!$A3:$A100000"),0),MATCH(AI$3,INDIRECT("'"&amp;$A41&amp;"'!$A$3:$BG$3"),0)),VLOOKUP($F41,'Step 1'!$B$13:$D$28,3,0)),"Check Parameters")</f>
        <v>NE</v>
      </c>
      <c r="AJ41" s="13" t="str">
        <f ca="1">IFERROR(IF(VLOOKUP($F41,'Step 1'!$B$13:$D$28,3,0)="Y",INDEX(INDIRECT("'"&amp;$A41&amp;"'!$A$3:$BG$100000"),MATCH($B41,INDIRECT("'"&amp;$A41&amp;"'!$A3:$A100000"),0),MATCH(AJ$3,INDIRECT("'"&amp;$A41&amp;"'!$A$3:$BG$3"),0)),VLOOKUP($F41,'Step 1'!$B$13:$D$28,3,0)),"Check Parameters")</f>
        <v>NE</v>
      </c>
      <c r="AK41" s="13" t="str">
        <f ca="1">IFERROR(IF(VLOOKUP($F41,'Step 1'!$B$13:$D$28,3,0)="Y",INDEX(INDIRECT("'"&amp;$A41&amp;"'!$A$3:$BG$100000"),MATCH($B41,INDIRECT("'"&amp;$A41&amp;"'!$A3:$A100000"),0),MATCH(AK$3,INDIRECT("'"&amp;$A41&amp;"'!$A$3:$BG$3"),0)),VLOOKUP($F41,'Step 1'!$B$13:$D$28,3,0)),"Check Parameters")</f>
        <v>NE</v>
      </c>
      <c r="AL41" s="13" t="str">
        <f ca="1">IFERROR(IF(VLOOKUP($F41,'Step 1'!$B$13:$D$28,3,0)="Y",INDEX(INDIRECT("'"&amp;$A41&amp;"'!$A$3:$BG$100000"),MATCH($B41,INDIRECT("'"&amp;$A41&amp;"'!$A3:$A100000"),0),MATCH(AL$3,INDIRECT("'"&amp;$A41&amp;"'!$A$3:$BG$3"),0)),VLOOKUP($F41,'Step 1'!$B$13:$D$28,3,0)),"Check Parameters")</f>
        <v>NE</v>
      </c>
      <c r="AM41" s="13" t="str">
        <f ca="1">IFERROR(IF(VLOOKUP($F41,'Step 1'!$B$13:$D$28,3,0)="Y",INDEX(INDIRECT("'"&amp;$A41&amp;"'!$A$3:$BG$100000"),MATCH($B41,INDIRECT("'"&amp;$A41&amp;"'!$A3:$A100000"),0),MATCH(AM$3,INDIRECT("'"&amp;$A41&amp;"'!$A$3:$BG$3"),0)),VLOOKUP($F41,'Step 1'!$B$13:$D$28,3,0)),"Check Parameters")</f>
        <v>NE</v>
      </c>
      <c r="AN41" s="13"/>
      <c r="AO41" s="191"/>
      <c r="AP41" s="191"/>
      <c r="AQ41" s="191"/>
      <c r="AR41" s="191"/>
    </row>
    <row r="42" spans="1:44" hidden="1" outlineLevel="1" x14ac:dyDescent="0.25">
      <c r="A42" s="183" t="s">
        <v>88</v>
      </c>
      <c r="B42" s="183" t="s">
        <v>359</v>
      </c>
      <c r="C42" s="175" t="s">
        <v>106</v>
      </c>
      <c r="D42" s="175"/>
      <c r="E42" s="175" t="s">
        <v>751</v>
      </c>
      <c r="F42" s="77" t="str">
        <f t="shared" si="30"/>
        <v>Other poultry (geese)</v>
      </c>
      <c r="G42" s="175" t="s">
        <v>358</v>
      </c>
      <c r="H42" s="175"/>
      <c r="I42" s="13" t="str">
        <f ca="1">IFERROR(IF(VLOOKUP($F42,'Step 1'!$B$13:$D$28,3,0)="Y",INDEX(INDIRECT("'"&amp;$A42&amp;"'!$A$3:$BG$100000"),MATCH($B42,INDIRECT("'"&amp;$A42&amp;"'!$A3:$A100000"),0),MATCH(I$3,INDIRECT("'"&amp;$A42&amp;"'!$A$3:$BG$3"),0)),VLOOKUP($F42,'Step 1'!$B$13:$D$28,3,0)),"Check Parameters")</f>
        <v>NE</v>
      </c>
      <c r="J42" s="13" t="str">
        <f ca="1">IFERROR(IF(VLOOKUP($F42,'Step 1'!$B$13:$D$28,3,0)="Y",INDEX(INDIRECT("'"&amp;$A42&amp;"'!$A$3:$BG$100000"),MATCH($B42,INDIRECT("'"&amp;$A42&amp;"'!$A3:$A100000"),0),MATCH(J$3,INDIRECT("'"&amp;$A42&amp;"'!$A$3:$BG$3"),0)),VLOOKUP($F42,'Step 1'!$B$13:$D$28,3,0)),"Check Parameters")</f>
        <v>NE</v>
      </c>
      <c r="K42" s="13" t="str">
        <f ca="1">IFERROR(IF(VLOOKUP($F42,'Step 1'!$B$13:$D$28,3,0)="Y",INDEX(INDIRECT("'"&amp;$A42&amp;"'!$A$3:$BG$100000"),MATCH($B42,INDIRECT("'"&amp;$A42&amp;"'!$A3:$A100000"),0),MATCH(K$3,INDIRECT("'"&amp;$A42&amp;"'!$A$3:$BG$3"),0)),VLOOKUP($F42,'Step 1'!$B$13:$D$28,3,0)),"Check Parameters")</f>
        <v>NE</v>
      </c>
      <c r="L42" s="13" t="str">
        <f ca="1">IFERROR(IF(VLOOKUP($F42,'Step 1'!$B$13:$D$28,3,0)="Y",INDEX(INDIRECT("'"&amp;$A42&amp;"'!$A$3:$BG$100000"),MATCH($B42,INDIRECT("'"&amp;$A42&amp;"'!$A3:$A100000"),0),MATCH(L$3,INDIRECT("'"&amp;$A42&amp;"'!$A$3:$BG$3"),0)),VLOOKUP($F42,'Step 1'!$B$13:$D$28,3,0)),"Check Parameters")</f>
        <v>NE</v>
      </c>
      <c r="M42" s="13" t="str">
        <f ca="1">IFERROR(IF(VLOOKUP($F42,'Step 1'!$B$13:$D$28,3,0)="Y",INDEX(INDIRECT("'"&amp;$A42&amp;"'!$A$3:$BG$100000"),MATCH($B42,INDIRECT("'"&amp;$A42&amp;"'!$A3:$A100000"),0),MATCH(M$3,INDIRECT("'"&amp;$A42&amp;"'!$A$3:$BG$3"),0)),VLOOKUP($F42,'Step 1'!$B$13:$D$28,3,0)),"Check Parameters")</f>
        <v>NE</v>
      </c>
      <c r="N42" s="13" t="str">
        <f ca="1">IFERROR(IF(VLOOKUP($F42,'Step 1'!$B$13:$D$28,3,0)="Y",INDEX(INDIRECT("'"&amp;$A42&amp;"'!$A$3:$BG$100000"),MATCH($B42,INDIRECT("'"&amp;$A42&amp;"'!$A3:$A100000"),0),MATCH(N$3,INDIRECT("'"&amp;$A42&amp;"'!$A$3:$BG$3"),0)),VLOOKUP($F42,'Step 1'!$B$13:$D$28,3,0)),"Check Parameters")</f>
        <v>NE</v>
      </c>
      <c r="O42" s="13" t="str">
        <f ca="1">IFERROR(IF(VLOOKUP($F42,'Step 1'!$B$13:$D$28,3,0)="Y",INDEX(INDIRECT("'"&amp;$A42&amp;"'!$A$3:$BG$100000"),MATCH($B42,INDIRECT("'"&amp;$A42&amp;"'!$A3:$A100000"),0),MATCH(O$3,INDIRECT("'"&amp;$A42&amp;"'!$A$3:$BG$3"),0)),VLOOKUP($F42,'Step 1'!$B$13:$D$28,3,0)),"Check Parameters")</f>
        <v>NE</v>
      </c>
      <c r="P42" s="13" t="str">
        <f ca="1">IFERROR(IF(VLOOKUP($F42,'Step 1'!$B$13:$D$28,3,0)="Y",INDEX(INDIRECT("'"&amp;$A42&amp;"'!$A$3:$BG$100000"),MATCH($B42,INDIRECT("'"&amp;$A42&amp;"'!$A3:$A100000"),0),MATCH(P$3,INDIRECT("'"&amp;$A42&amp;"'!$A$3:$BG$3"),0)),VLOOKUP($F42,'Step 1'!$B$13:$D$28,3,0)),"Check Parameters")</f>
        <v>NE</v>
      </c>
      <c r="Q42" s="13" t="str">
        <f ca="1">IFERROR(IF(VLOOKUP($F42,'Step 1'!$B$13:$D$28,3,0)="Y",INDEX(INDIRECT("'"&amp;$A42&amp;"'!$A$3:$BG$100000"),MATCH($B42,INDIRECT("'"&amp;$A42&amp;"'!$A3:$A100000"),0),MATCH(Q$3,INDIRECT("'"&amp;$A42&amp;"'!$A$3:$BG$3"),0)),VLOOKUP($F42,'Step 1'!$B$13:$D$28,3,0)),"Check Parameters")</f>
        <v>NE</v>
      </c>
      <c r="R42" s="13" t="str">
        <f ca="1">IFERROR(IF(VLOOKUP($F42,'Step 1'!$B$13:$D$28,3,0)="Y",INDEX(INDIRECT("'"&amp;$A42&amp;"'!$A$3:$BG$100000"),MATCH($B42,INDIRECT("'"&amp;$A42&amp;"'!$A3:$A100000"),0),MATCH(R$3,INDIRECT("'"&amp;$A42&amp;"'!$A$3:$BG$3"),0)),VLOOKUP($F42,'Step 1'!$B$13:$D$28,3,0)),"Check Parameters")</f>
        <v>NE</v>
      </c>
      <c r="S42" s="13" t="str">
        <f ca="1">IFERROR(IF(VLOOKUP($F42,'Step 1'!$B$13:$D$28,3,0)="Y",INDEX(INDIRECT("'"&amp;$A42&amp;"'!$A$3:$BG$100000"),MATCH($B42,INDIRECT("'"&amp;$A42&amp;"'!$A3:$A100000"),0),MATCH(S$3,INDIRECT("'"&amp;$A42&amp;"'!$A$3:$BG$3"),0)),VLOOKUP($F42,'Step 1'!$B$13:$D$28,3,0)),"Check Parameters")</f>
        <v>NE</v>
      </c>
      <c r="T42" s="13" t="str">
        <f ca="1">IFERROR(IF(VLOOKUP($F42,'Step 1'!$B$13:$D$28,3,0)="Y",INDEX(INDIRECT("'"&amp;$A42&amp;"'!$A$3:$BG$100000"),MATCH($B42,INDIRECT("'"&amp;$A42&amp;"'!$A3:$A100000"),0),MATCH(T$3,INDIRECT("'"&amp;$A42&amp;"'!$A$3:$BG$3"),0)),VLOOKUP($F42,'Step 1'!$B$13:$D$28,3,0)),"Check Parameters")</f>
        <v>NE</v>
      </c>
      <c r="U42" s="13" t="str">
        <f ca="1">IFERROR(IF(VLOOKUP($F42,'Step 1'!$B$13:$D$28,3,0)="Y",INDEX(INDIRECT("'"&amp;$A42&amp;"'!$A$3:$BG$100000"),MATCH($B42,INDIRECT("'"&amp;$A42&amp;"'!$A3:$A100000"),0),MATCH(U$3,INDIRECT("'"&amp;$A42&amp;"'!$A$3:$BG$3"),0)),VLOOKUP($F42,'Step 1'!$B$13:$D$28,3,0)),"Check Parameters")</f>
        <v>NE</v>
      </c>
      <c r="V42" s="13" t="str">
        <f ca="1">IFERROR(IF(VLOOKUP($F42,'Step 1'!$B$13:$D$28,3,0)="Y",INDEX(INDIRECT("'"&amp;$A42&amp;"'!$A$3:$BG$100000"),MATCH($B42,INDIRECT("'"&amp;$A42&amp;"'!$A3:$A100000"),0),MATCH(V$3,INDIRECT("'"&amp;$A42&amp;"'!$A$3:$BG$3"),0)),VLOOKUP($F42,'Step 1'!$B$13:$D$28,3,0)),"Check Parameters")</f>
        <v>NE</v>
      </c>
      <c r="W42" s="13" t="str">
        <f ca="1">IFERROR(IF(VLOOKUP($F42,'Step 1'!$B$13:$D$28,3,0)="Y",INDEX(INDIRECT("'"&amp;$A42&amp;"'!$A$3:$BG$100000"),MATCH($B42,INDIRECT("'"&amp;$A42&amp;"'!$A3:$A100000"),0),MATCH(W$3,INDIRECT("'"&amp;$A42&amp;"'!$A$3:$BG$3"),0)),VLOOKUP($F42,'Step 1'!$B$13:$D$28,3,0)),"Check Parameters")</f>
        <v>NE</v>
      </c>
      <c r="X42" s="13" t="str">
        <f ca="1">IFERROR(IF(VLOOKUP($F42,'Step 1'!$B$13:$D$28,3,0)="Y",INDEX(INDIRECT("'"&amp;$A42&amp;"'!$A$3:$BG$100000"),MATCH($B42,INDIRECT("'"&amp;$A42&amp;"'!$A3:$A100000"),0),MATCH(X$3,INDIRECT("'"&amp;$A42&amp;"'!$A$3:$BG$3"),0)),VLOOKUP($F42,'Step 1'!$B$13:$D$28,3,0)),"Check Parameters")</f>
        <v>NE</v>
      </c>
      <c r="Y42" s="13" t="str">
        <f ca="1">IFERROR(IF(VLOOKUP($F42,'Step 1'!$B$13:$D$28,3,0)="Y",INDEX(INDIRECT("'"&amp;$A42&amp;"'!$A$3:$BG$100000"),MATCH($B42,INDIRECT("'"&amp;$A42&amp;"'!$A3:$A100000"),0),MATCH(Y$3,INDIRECT("'"&amp;$A42&amp;"'!$A$3:$BG$3"),0)),VLOOKUP($F42,'Step 1'!$B$13:$D$28,3,0)),"Check Parameters")</f>
        <v>NE</v>
      </c>
      <c r="Z42" s="13" t="str">
        <f ca="1">IFERROR(IF(VLOOKUP($F42,'Step 1'!$B$13:$D$28,3,0)="Y",INDEX(INDIRECT("'"&amp;$A42&amp;"'!$A$3:$BG$100000"),MATCH($B42,INDIRECT("'"&amp;$A42&amp;"'!$A3:$A100000"),0),MATCH(Z$3,INDIRECT("'"&amp;$A42&amp;"'!$A$3:$BG$3"),0)),VLOOKUP($F42,'Step 1'!$B$13:$D$28,3,0)),"Check Parameters")</f>
        <v>NE</v>
      </c>
      <c r="AA42" s="13" t="str">
        <f ca="1">IFERROR(IF(VLOOKUP($F42,'Step 1'!$B$13:$D$28,3,0)="Y",INDEX(INDIRECT("'"&amp;$A42&amp;"'!$A$3:$BG$100000"),MATCH($B42,INDIRECT("'"&amp;$A42&amp;"'!$A3:$A100000"),0),MATCH(AA$3,INDIRECT("'"&amp;$A42&amp;"'!$A$3:$BG$3"),0)),VLOOKUP($F42,'Step 1'!$B$13:$D$28,3,0)),"Check Parameters")</f>
        <v>NE</v>
      </c>
      <c r="AB42" s="13" t="str">
        <f ca="1">IFERROR(IF(VLOOKUP($F42,'Step 1'!$B$13:$D$28,3,0)="Y",INDEX(INDIRECT("'"&amp;$A42&amp;"'!$A$3:$BG$100000"),MATCH($B42,INDIRECT("'"&amp;$A42&amp;"'!$A3:$A100000"),0),MATCH(AB$3,INDIRECT("'"&amp;$A42&amp;"'!$A$3:$BG$3"),0)),VLOOKUP($F42,'Step 1'!$B$13:$D$28,3,0)),"Check Parameters")</f>
        <v>NE</v>
      </c>
      <c r="AC42" s="13" t="str">
        <f ca="1">IFERROR(IF(VLOOKUP($F42,'Step 1'!$B$13:$D$28,3,0)="Y",INDEX(INDIRECT("'"&amp;$A42&amp;"'!$A$3:$BG$100000"),MATCH($B42,INDIRECT("'"&amp;$A42&amp;"'!$A3:$A100000"),0),MATCH(AC$3,INDIRECT("'"&amp;$A42&amp;"'!$A$3:$BG$3"),0)),VLOOKUP($F42,'Step 1'!$B$13:$D$28,3,0)),"Check Parameters")</f>
        <v>NE</v>
      </c>
      <c r="AD42" s="13" t="str">
        <f ca="1">IFERROR(IF(VLOOKUP($F42,'Step 1'!$B$13:$D$28,3,0)="Y",INDEX(INDIRECT("'"&amp;$A42&amp;"'!$A$3:$BG$100000"),MATCH($B42,INDIRECT("'"&amp;$A42&amp;"'!$A3:$A100000"),0),MATCH(AD$3,INDIRECT("'"&amp;$A42&amp;"'!$A$3:$BG$3"),0)),VLOOKUP($F42,'Step 1'!$B$13:$D$28,3,0)),"Check Parameters")</f>
        <v>NE</v>
      </c>
      <c r="AE42" s="13" t="str">
        <f ca="1">IFERROR(IF(VLOOKUP($F42,'Step 1'!$B$13:$D$28,3,0)="Y",INDEX(INDIRECT("'"&amp;$A42&amp;"'!$A$3:$BG$100000"),MATCH($B42,INDIRECT("'"&amp;$A42&amp;"'!$A3:$A100000"),0),MATCH(AE$3,INDIRECT("'"&amp;$A42&amp;"'!$A$3:$BG$3"),0)),VLOOKUP($F42,'Step 1'!$B$13:$D$28,3,0)),"Check Parameters")</f>
        <v>NE</v>
      </c>
      <c r="AF42" s="13" t="str">
        <f ca="1">IFERROR(IF(VLOOKUP($F42,'Step 1'!$B$13:$D$28,3,0)="Y",INDEX(INDIRECT("'"&amp;$A42&amp;"'!$A$3:$BG$100000"),MATCH($B42,INDIRECT("'"&amp;$A42&amp;"'!$A3:$A100000"),0),MATCH(AF$3,INDIRECT("'"&amp;$A42&amp;"'!$A$3:$BG$3"),0)),VLOOKUP($F42,'Step 1'!$B$13:$D$28,3,0)),"Check Parameters")</f>
        <v>NE</v>
      </c>
      <c r="AG42" s="13" t="str">
        <f ca="1">IFERROR(IF(VLOOKUP($F42,'Step 1'!$B$13:$D$28,3,0)="Y",INDEX(INDIRECT("'"&amp;$A42&amp;"'!$A$3:$BG$100000"),MATCH($B42,INDIRECT("'"&amp;$A42&amp;"'!$A3:$A100000"),0),MATCH(AG$3,INDIRECT("'"&amp;$A42&amp;"'!$A$3:$BG$3"),0)),VLOOKUP($F42,'Step 1'!$B$13:$D$28,3,0)),"Check Parameters")</f>
        <v>NE</v>
      </c>
      <c r="AH42" s="13" t="str">
        <f ca="1">IFERROR(IF(VLOOKUP($F42,'Step 1'!$B$13:$D$28,3,0)="Y",INDEX(INDIRECT("'"&amp;$A42&amp;"'!$A$3:$BG$100000"),MATCH($B42,INDIRECT("'"&amp;$A42&amp;"'!$A3:$A100000"),0),MATCH(AH$3,INDIRECT("'"&amp;$A42&amp;"'!$A$3:$BG$3"),0)),VLOOKUP($F42,'Step 1'!$B$13:$D$28,3,0)),"Check Parameters")</f>
        <v>NE</v>
      </c>
      <c r="AI42" s="13" t="str">
        <f ca="1">IFERROR(IF(VLOOKUP($F42,'Step 1'!$B$13:$D$28,3,0)="Y",INDEX(INDIRECT("'"&amp;$A42&amp;"'!$A$3:$BG$100000"),MATCH($B42,INDIRECT("'"&amp;$A42&amp;"'!$A3:$A100000"),0),MATCH(AI$3,INDIRECT("'"&amp;$A42&amp;"'!$A$3:$BG$3"),0)),VLOOKUP($F42,'Step 1'!$B$13:$D$28,3,0)),"Check Parameters")</f>
        <v>NE</v>
      </c>
      <c r="AJ42" s="13" t="str">
        <f ca="1">IFERROR(IF(VLOOKUP($F42,'Step 1'!$B$13:$D$28,3,0)="Y",INDEX(INDIRECT("'"&amp;$A42&amp;"'!$A$3:$BG$100000"),MATCH($B42,INDIRECT("'"&amp;$A42&amp;"'!$A3:$A100000"),0),MATCH(AJ$3,INDIRECT("'"&amp;$A42&amp;"'!$A$3:$BG$3"),0)),VLOOKUP($F42,'Step 1'!$B$13:$D$28,3,0)),"Check Parameters")</f>
        <v>NE</v>
      </c>
      <c r="AK42" s="13" t="str">
        <f ca="1">IFERROR(IF(VLOOKUP($F42,'Step 1'!$B$13:$D$28,3,0)="Y",INDEX(INDIRECT("'"&amp;$A42&amp;"'!$A$3:$BG$100000"),MATCH($B42,INDIRECT("'"&amp;$A42&amp;"'!$A3:$A100000"),0),MATCH(AK$3,INDIRECT("'"&amp;$A42&amp;"'!$A$3:$BG$3"),0)),VLOOKUP($F42,'Step 1'!$B$13:$D$28,3,0)),"Check Parameters")</f>
        <v>NE</v>
      </c>
      <c r="AL42" s="13" t="str">
        <f ca="1">IFERROR(IF(VLOOKUP($F42,'Step 1'!$B$13:$D$28,3,0)="Y",INDEX(INDIRECT("'"&amp;$A42&amp;"'!$A$3:$BG$100000"),MATCH($B42,INDIRECT("'"&amp;$A42&amp;"'!$A3:$A100000"),0),MATCH(AL$3,INDIRECT("'"&amp;$A42&amp;"'!$A$3:$BG$3"),0)),VLOOKUP($F42,'Step 1'!$B$13:$D$28,3,0)),"Check Parameters")</f>
        <v>NE</v>
      </c>
      <c r="AM42" s="13" t="str">
        <f ca="1">IFERROR(IF(VLOOKUP($F42,'Step 1'!$B$13:$D$28,3,0)="Y",INDEX(INDIRECT("'"&amp;$A42&amp;"'!$A$3:$BG$100000"),MATCH($B42,INDIRECT("'"&amp;$A42&amp;"'!$A3:$A100000"),0),MATCH(AM$3,INDIRECT("'"&amp;$A42&amp;"'!$A$3:$BG$3"),0)),VLOOKUP($F42,'Step 1'!$B$13:$D$28,3,0)),"Check Parameters")</f>
        <v>NE</v>
      </c>
      <c r="AN42" s="13"/>
      <c r="AO42" s="191"/>
      <c r="AP42" s="191"/>
      <c r="AQ42" s="191"/>
      <c r="AR42" s="191"/>
    </row>
    <row r="43" spans="1:44" hidden="1" outlineLevel="1" x14ac:dyDescent="0.25">
      <c r="A43" s="183" t="s">
        <v>108</v>
      </c>
      <c r="B43" s="183" t="s">
        <v>359</v>
      </c>
      <c r="C43" s="175" t="s">
        <v>107</v>
      </c>
      <c r="D43" s="175"/>
      <c r="E43" s="175" t="s">
        <v>751</v>
      </c>
      <c r="F43" s="77" t="str">
        <f t="shared" si="30"/>
        <v>Other animals (fur animals)</v>
      </c>
      <c r="G43" s="175" t="s">
        <v>358</v>
      </c>
      <c r="H43" s="175"/>
      <c r="I43" s="13" t="str">
        <f ca="1">IFERROR(IF(VLOOKUP($F43,'Step 1'!$B$13:$D$28,3,0)="Y",INDEX(INDIRECT("'"&amp;$A43&amp;"'!$A$3:$BG$100000"),MATCH($B43,INDIRECT("'"&amp;$A43&amp;"'!$A3:$A100000"),0),MATCH(I$3,INDIRECT("'"&amp;$A43&amp;"'!$A$3:$BG$3"),0)),VLOOKUP($F43,'Step 1'!$B$13:$D$28,3,0)),"Check Parameters")</f>
        <v>NE</v>
      </c>
      <c r="J43" s="13" t="str">
        <f ca="1">IFERROR(IF(VLOOKUP($F43,'Step 1'!$B$13:$D$28,3,0)="Y",INDEX(INDIRECT("'"&amp;$A43&amp;"'!$A$3:$BG$100000"),MATCH($B43,INDIRECT("'"&amp;$A43&amp;"'!$A3:$A100000"),0),MATCH(J$3,INDIRECT("'"&amp;$A43&amp;"'!$A$3:$BG$3"),0)),VLOOKUP($F43,'Step 1'!$B$13:$D$28,3,0)),"Check Parameters")</f>
        <v>NE</v>
      </c>
      <c r="K43" s="13" t="str">
        <f ca="1">IFERROR(IF(VLOOKUP($F43,'Step 1'!$B$13:$D$28,3,0)="Y",INDEX(INDIRECT("'"&amp;$A43&amp;"'!$A$3:$BG$100000"),MATCH($B43,INDIRECT("'"&amp;$A43&amp;"'!$A3:$A100000"),0),MATCH(K$3,INDIRECT("'"&amp;$A43&amp;"'!$A$3:$BG$3"),0)),VLOOKUP($F43,'Step 1'!$B$13:$D$28,3,0)),"Check Parameters")</f>
        <v>NE</v>
      </c>
      <c r="L43" s="13" t="str">
        <f ca="1">IFERROR(IF(VLOOKUP($F43,'Step 1'!$B$13:$D$28,3,0)="Y",INDEX(INDIRECT("'"&amp;$A43&amp;"'!$A$3:$BG$100000"),MATCH($B43,INDIRECT("'"&amp;$A43&amp;"'!$A3:$A100000"),0),MATCH(L$3,INDIRECT("'"&amp;$A43&amp;"'!$A$3:$BG$3"),0)),VLOOKUP($F43,'Step 1'!$B$13:$D$28,3,0)),"Check Parameters")</f>
        <v>NE</v>
      </c>
      <c r="M43" s="13" t="str">
        <f ca="1">IFERROR(IF(VLOOKUP($F43,'Step 1'!$B$13:$D$28,3,0)="Y",INDEX(INDIRECT("'"&amp;$A43&amp;"'!$A$3:$BG$100000"),MATCH($B43,INDIRECT("'"&amp;$A43&amp;"'!$A3:$A100000"),0),MATCH(M$3,INDIRECT("'"&amp;$A43&amp;"'!$A$3:$BG$3"),0)),VLOOKUP($F43,'Step 1'!$B$13:$D$28,3,0)),"Check Parameters")</f>
        <v>NE</v>
      </c>
      <c r="N43" s="13" t="str">
        <f ca="1">IFERROR(IF(VLOOKUP($F43,'Step 1'!$B$13:$D$28,3,0)="Y",INDEX(INDIRECT("'"&amp;$A43&amp;"'!$A$3:$BG$100000"),MATCH($B43,INDIRECT("'"&amp;$A43&amp;"'!$A3:$A100000"),0),MATCH(N$3,INDIRECT("'"&amp;$A43&amp;"'!$A$3:$BG$3"),0)),VLOOKUP($F43,'Step 1'!$B$13:$D$28,3,0)),"Check Parameters")</f>
        <v>NE</v>
      </c>
      <c r="O43" s="13" t="str">
        <f ca="1">IFERROR(IF(VLOOKUP($F43,'Step 1'!$B$13:$D$28,3,0)="Y",INDEX(INDIRECT("'"&amp;$A43&amp;"'!$A$3:$BG$100000"),MATCH($B43,INDIRECT("'"&amp;$A43&amp;"'!$A3:$A100000"),0),MATCH(O$3,INDIRECT("'"&amp;$A43&amp;"'!$A$3:$BG$3"),0)),VLOOKUP($F43,'Step 1'!$B$13:$D$28,3,0)),"Check Parameters")</f>
        <v>NE</v>
      </c>
      <c r="P43" s="13" t="str">
        <f ca="1">IFERROR(IF(VLOOKUP($F43,'Step 1'!$B$13:$D$28,3,0)="Y",INDEX(INDIRECT("'"&amp;$A43&amp;"'!$A$3:$BG$100000"),MATCH($B43,INDIRECT("'"&amp;$A43&amp;"'!$A3:$A100000"),0),MATCH(P$3,INDIRECT("'"&amp;$A43&amp;"'!$A$3:$BG$3"),0)),VLOOKUP($F43,'Step 1'!$B$13:$D$28,3,0)),"Check Parameters")</f>
        <v>NE</v>
      </c>
      <c r="Q43" s="13" t="str">
        <f ca="1">IFERROR(IF(VLOOKUP($F43,'Step 1'!$B$13:$D$28,3,0)="Y",INDEX(INDIRECT("'"&amp;$A43&amp;"'!$A$3:$BG$100000"),MATCH($B43,INDIRECT("'"&amp;$A43&amp;"'!$A3:$A100000"),0),MATCH(Q$3,INDIRECT("'"&amp;$A43&amp;"'!$A$3:$BG$3"),0)),VLOOKUP($F43,'Step 1'!$B$13:$D$28,3,0)),"Check Parameters")</f>
        <v>NE</v>
      </c>
      <c r="R43" s="13" t="str">
        <f ca="1">IFERROR(IF(VLOOKUP($F43,'Step 1'!$B$13:$D$28,3,0)="Y",INDEX(INDIRECT("'"&amp;$A43&amp;"'!$A$3:$BG$100000"),MATCH($B43,INDIRECT("'"&amp;$A43&amp;"'!$A3:$A100000"),0),MATCH(R$3,INDIRECT("'"&amp;$A43&amp;"'!$A$3:$BG$3"),0)),VLOOKUP($F43,'Step 1'!$B$13:$D$28,3,0)),"Check Parameters")</f>
        <v>NE</v>
      </c>
      <c r="S43" s="13" t="str">
        <f ca="1">IFERROR(IF(VLOOKUP($F43,'Step 1'!$B$13:$D$28,3,0)="Y",INDEX(INDIRECT("'"&amp;$A43&amp;"'!$A$3:$BG$100000"),MATCH($B43,INDIRECT("'"&amp;$A43&amp;"'!$A3:$A100000"),0),MATCH(S$3,INDIRECT("'"&amp;$A43&amp;"'!$A$3:$BG$3"),0)),VLOOKUP($F43,'Step 1'!$B$13:$D$28,3,0)),"Check Parameters")</f>
        <v>NE</v>
      </c>
      <c r="T43" s="13" t="str">
        <f ca="1">IFERROR(IF(VLOOKUP($F43,'Step 1'!$B$13:$D$28,3,0)="Y",INDEX(INDIRECT("'"&amp;$A43&amp;"'!$A$3:$BG$100000"),MATCH($B43,INDIRECT("'"&amp;$A43&amp;"'!$A3:$A100000"),0),MATCH(T$3,INDIRECT("'"&amp;$A43&amp;"'!$A$3:$BG$3"),0)),VLOOKUP($F43,'Step 1'!$B$13:$D$28,3,0)),"Check Parameters")</f>
        <v>NE</v>
      </c>
      <c r="U43" s="13" t="str">
        <f ca="1">IFERROR(IF(VLOOKUP($F43,'Step 1'!$B$13:$D$28,3,0)="Y",INDEX(INDIRECT("'"&amp;$A43&amp;"'!$A$3:$BG$100000"),MATCH($B43,INDIRECT("'"&amp;$A43&amp;"'!$A3:$A100000"),0),MATCH(U$3,INDIRECT("'"&amp;$A43&amp;"'!$A$3:$BG$3"),0)),VLOOKUP($F43,'Step 1'!$B$13:$D$28,3,0)),"Check Parameters")</f>
        <v>NE</v>
      </c>
      <c r="V43" s="13" t="str">
        <f ca="1">IFERROR(IF(VLOOKUP($F43,'Step 1'!$B$13:$D$28,3,0)="Y",INDEX(INDIRECT("'"&amp;$A43&amp;"'!$A$3:$BG$100000"),MATCH($B43,INDIRECT("'"&amp;$A43&amp;"'!$A3:$A100000"),0),MATCH(V$3,INDIRECT("'"&amp;$A43&amp;"'!$A$3:$BG$3"),0)),VLOOKUP($F43,'Step 1'!$B$13:$D$28,3,0)),"Check Parameters")</f>
        <v>NE</v>
      </c>
      <c r="W43" s="13" t="str">
        <f ca="1">IFERROR(IF(VLOOKUP($F43,'Step 1'!$B$13:$D$28,3,0)="Y",INDEX(INDIRECT("'"&amp;$A43&amp;"'!$A$3:$BG$100000"),MATCH($B43,INDIRECT("'"&amp;$A43&amp;"'!$A3:$A100000"),0),MATCH(W$3,INDIRECT("'"&amp;$A43&amp;"'!$A$3:$BG$3"),0)),VLOOKUP($F43,'Step 1'!$B$13:$D$28,3,0)),"Check Parameters")</f>
        <v>NE</v>
      </c>
      <c r="X43" s="13" t="str">
        <f ca="1">IFERROR(IF(VLOOKUP($F43,'Step 1'!$B$13:$D$28,3,0)="Y",INDEX(INDIRECT("'"&amp;$A43&amp;"'!$A$3:$BG$100000"),MATCH($B43,INDIRECT("'"&amp;$A43&amp;"'!$A3:$A100000"),0),MATCH(X$3,INDIRECT("'"&amp;$A43&amp;"'!$A$3:$BG$3"),0)),VLOOKUP($F43,'Step 1'!$B$13:$D$28,3,0)),"Check Parameters")</f>
        <v>NE</v>
      </c>
      <c r="Y43" s="13" t="str">
        <f ca="1">IFERROR(IF(VLOOKUP($F43,'Step 1'!$B$13:$D$28,3,0)="Y",INDEX(INDIRECT("'"&amp;$A43&amp;"'!$A$3:$BG$100000"),MATCH($B43,INDIRECT("'"&amp;$A43&amp;"'!$A3:$A100000"),0),MATCH(Y$3,INDIRECT("'"&amp;$A43&amp;"'!$A$3:$BG$3"),0)),VLOOKUP($F43,'Step 1'!$B$13:$D$28,3,0)),"Check Parameters")</f>
        <v>NE</v>
      </c>
      <c r="Z43" s="13" t="str">
        <f ca="1">IFERROR(IF(VLOOKUP($F43,'Step 1'!$B$13:$D$28,3,0)="Y",INDEX(INDIRECT("'"&amp;$A43&amp;"'!$A$3:$BG$100000"),MATCH($B43,INDIRECT("'"&amp;$A43&amp;"'!$A3:$A100000"),0),MATCH(Z$3,INDIRECT("'"&amp;$A43&amp;"'!$A$3:$BG$3"),0)),VLOOKUP($F43,'Step 1'!$B$13:$D$28,3,0)),"Check Parameters")</f>
        <v>NE</v>
      </c>
      <c r="AA43" s="13" t="str">
        <f ca="1">IFERROR(IF(VLOOKUP($F43,'Step 1'!$B$13:$D$28,3,0)="Y",INDEX(INDIRECT("'"&amp;$A43&amp;"'!$A$3:$BG$100000"),MATCH($B43,INDIRECT("'"&amp;$A43&amp;"'!$A3:$A100000"),0),MATCH(AA$3,INDIRECT("'"&amp;$A43&amp;"'!$A$3:$BG$3"),0)),VLOOKUP($F43,'Step 1'!$B$13:$D$28,3,0)),"Check Parameters")</f>
        <v>NE</v>
      </c>
      <c r="AB43" s="13" t="str">
        <f ca="1">IFERROR(IF(VLOOKUP($F43,'Step 1'!$B$13:$D$28,3,0)="Y",INDEX(INDIRECT("'"&amp;$A43&amp;"'!$A$3:$BG$100000"),MATCH($B43,INDIRECT("'"&amp;$A43&amp;"'!$A3:$A100000"),0),MATCH(AB$3,INDIRECT("'"&amp;$A43&amp;"'!$A$3:$BG$3"),0)),VLOOKUP($F43,'Step 1'!$B$13:$D$28,3,0)),"Check Parameters")</f>
        <v>NE</v>
      </c>
      <c r="AC43" s="13" t="str">
        <f ca="1">IFERROR(IF(VLOOKUP($F43,'Step 1'!$B$13:$D$28,3,0)="Y",INDEX(INDIRECT("'"&amp;$A43&amp;"'!$A$3:$BG$100000"),MATCH($B43,INDIRECT("'"&amp;$A43&amp;"'!$A3:$A100000"),0),MATCH(AC$3,INDIRECT("'"&amp;$A43&amp;"'!$A$3:$BG$3"),0)),VLOOKUP($F43,'Step 1'!$B$13:$D$28,3,0)),"Check Parameters")</f>
        <v>NE</v>
      </c>
      <c r="AD43" s="13" t="str">
        <f ca="1">IFERROR(IF(VLOOKUP($F43,'Step 1'!$B$13:$D$28,3,0)="Y",INDEX(INDIRECT("'"&amp;$A43&amp;"'!$A$3:$BG$100000"),MATCH($B43,INDIRECT("'"&amp;$A43&amp;"'!$A3:$A100000"),0),MATCH(AD$3,INDIRECT("'"&amp;$A43&amp;"'!$A$3:$BG$3"),0)),VLOOKUP($F43,'Step 1'!$B$13:$D$28,3,0)),"Check Parameters")</f>
        <v>NE</v>
      </c>
      <c r="AE43" s="13" t="str">
        <f ca="1">IFERROR(IF(VLOOKUP($F43,'Step 1'!$B$13:$D$28,3,0)="Y",INDEX(INDIRECT("'"&amp;$A43&amp;"'!$A$3:$BG$100000"),MATCH($B43,INDIRECT("'"&amp;$A43&amp;"'!$A3:$A100000"),0),MATCH(AE$3,INDIRECT("'"&amp;$A43&amp;"'!$A$3:$BG$3"),0)),VLOOKUP($F43,'Step 1'!$B$13:$D$28,3,0)),"Check Parameters")</f>
        <v>NE</v>
      </c>
      <c r="AF43" s="13" t="str">
        <f ca="1">IFERROR(IF(VLOOKUP($F43,'Step 1'!$B$13:$D$28,3,0)="Y",INDEX(INDIRECT("'"&amp;$A43&amp;"'!$A$3:$BG$100000"),MATCH($B43,INDIRECT("'"&amp;$A43&amp;"'!$A3:$A100000"),0),MATCH(AF$3,INDIRECT("'"&amp;$A43&amp;"'!$A$3:$BG$3"),0)),VLOOKUP($F43,'Step 1'!$B$13:$D$28,3,0)),"Check Parameters")</f>
        <v>NE</v>
      </c>
      <c r="AG43" s="13" t="str">
        <f ca="1">IFERROR(IF(VLOOKUP($F43,'Step 1'!$B$13:$D$28,3,0)="Y",INDEX(INDIRECT("'"&amp;$A43&amp;"'!$A$3:$BG$100000"),MATCH($B43,INDIRECT("'"&amp;$A43&amp;"'!$A3:$A100000"),0),MATCH(AG$3,INDIRECT("'"&amp;$A43&amp;"'!$A$3:$BG$3"),0)),VLOOKUP($F43,'Step 1'!$B$13:$D$28,3,0)),"Check Parameters")</f>
        <v>NE</v>
      </c>
      <c r="AH43" s="13" t="str">
        <f ca="1">IFERROR(IF(VLOOKUP($F43,'Step 1'!$B$13:$D$28,3,0)="Y",INDEX(INDIRECT("'"&amp;$A43&amp;"'!$A$3:$BG$100000"),MATCH($B43,INDIRECT("'"&amp;$A43&amp;"'!$A3:$A100000"),0),MATCH(AH$3,INDIRECT("'"&amp;$A43&amp;"'!$A$3:$BG$3"),0)),VLOOKUP($F43,'Step 1'!$B$13:$D$28,3,0)),"Check Parameters")</f>
        <v>NE</v>
      </c>
      <c r="AI43" s="13" t="str">
        <f ca="1">IFERROR(IF(VLOOKUP($F43,'Step 1'!$B$13:$D$28,3,0)="Y",INDEX(INDIRECT("'"&amp;$A43&amp;"'!$A$3:$BG$100000"),MATCH($B43,INDIRECT("'"&amp;$A43&amp;"'!$A3:$A100000"),0),MATCH(AI$3,INDIRECT("'"&amp;$A43&amp;"'!$A$3:$BG$3"),0)),VLOOKUP($F43,'Step 1'!$B$13:$D$28,3,0)),"Check Parameters")</f>
        <v>NE</v>
      </c>
      <c r="AJ43" s="13" t="str">
        <f ca="1">IFERROR(IF(VLOOKUP($F43,'Step 1'!$B$13:$D$28,3,0)="Y",INDEX(INDIRECT("'"&amp;$A43&amp;"'!$A$3:$BG$100000"),MATCH($B43,INDIRECT("'"&amp;$A43&amp;"'!$A3:$A100000"),0),MATCH(AJ$3,INDIRECT("'"&amp;$A43&amp;"'!$A$3:$BG$3"),0)),VLOOKUP($F43,'Step 1'!$B$13:$D$28,3,0)),"Check Parameters")</f>
        <v>NE</v>
      </c>
      <c r="AK43" s="13" t="str">
        <f ca="1">IFERROR(IF(VLOOKUP($F43,'Step 1'!$B$13:$D$28,3,0)="Y",INDEX(INDIRECT("'"&amp;$A43&amp;"'!$A$3:$BG$100000"),MATCH($B43,INDIRECT("'"&amp;$A43&amp;"'!$A3:$A100000"),0),MATCH(AK$3,INDIRECT("'"&amp;$A43&amp;"'!$A$3:$BG$3"),0)),VLOOKUP($F43,'Step 1'!$B$13:$D$28,3,0)),"Check Parameters")</f>
        <v>NE</v>
      </c>
      <c r="AL43" s="13" t="str">
        <f ca="1">IFERROR(IF(VLOOKUP($F43,'Step 1'!$B$13:$D$28,3,0)="Y",INDEX(INDIRECT("'"&amp;$A43&amp;"'!$A$3:$BG$100000"),MATCH($B43,INDIRECT("'"&amp;$A43&amp;"'!$A3:$A100000"),0),MATCH(AL$3,INDIRECT("'"&amp;$A43&amp;"'!$A$3:$BG$3"),0)),VLOOKUP($F43,'Step 1'!$B$13:$D$28,3,0)),"Check Parameters")</f>
        <v>NE</v>
      </c>
      <c r="AM43" s="13" t="str">
        <f ca="1">IFERROR(IF(VLOOKUP($F43,'Step 1'!$B$13:$D$28,3,0)="Y",INDEX(INDIRECT("'"&amp;$A43&amp;"'!$A$3:$BG$100000"),MATCH($B43,INDIRECT("'"&amp;$A43&amp;"'!$A3:$A100000"),0),MATCH(AM$3,INDIRECT("'"&amp;$A43&amp;"'!$A$3:$BG$3"),0)),VLOOKUP($F43,'Step 1'!$B$13:$D$28,3,0)),"Check Parameters")</f>
        <v>NE</v>
      </c>
      <c r="AN43" s="13"/>
      <c r="AO43" s="191"/>
      <c r="AP43" s="191"/>
      <c r="AQ43" s="191"/>
      <c r="AR43" s="191"/>
    </row>
    <row r="44" spans="1:44" hidden="1" outlineLevel="1" x14ac:dyDescent="0.25">
      <c r="A44" s="183" t="s">
        <v>354</v>
      </c>
      <c r="B44" s="183" t="s">
        <v>360</v>
      </c>
      <c r="C44" s="175" t="s">
        <v>95</v>
      </c>
      <c r="D44" s="175"/>
      <c r="E44" s="175" t="s">
        <v>162</v>
      </c>
      <c r="F44" s="77" t="str">
        <f t="shared" si="29"/>
        <v>Dairy Cattle</v>
      </c>
      <c r="G44" s="175" t="s">
        <v>358</v>
      </c>
      <c r="H44" s="177" t="s">
        <v>726</v>
      </c>
      <c r="I44" s="13">
        <f ca="1">IFERROR(IF(VLOOKUP($F44,'Step 1'!$B$13:$D$28,3,0)="Y",INDEX(INDIRECT("'"&amp;$A44&amp;"'!$A$3:$BG$100000"),MATCH($B44,INDIRECT("'"&amp;$A44&amp;"'!$A3:$A100000"),0),MATCH(I$3,INDIRECT("'"&amp;$A44&amp;"'!$A$3:$BG$3"),0)),VLOOKUP($F44,'Step 1'!$B$13:$D$28,3,0)),"Check Parameters")</f>
        <v>2.4668625599999981E-7</v>
      </c>
      <c r="J44" s="13">
        <f ca="1">IFERROR(IF(VLOOKUP($F44,'Step 1'!$B$13:$D$28,3,0)="Y",INDEX(INDIRECT("'"&amp;$A44&amp;"'!$A$3:$BG$100000"),MATCH($B44,INDIRECT("'"&amp;$A44&amp;"'!$A3:$A100000"),0),MATCH(J$3,INDIRECT("'"&amp;$A44&amp;"'!$A$3:$BG$3"),0)),VLOOKUP($F44,'Step 1'!$B$13:$D$28,3,0)),"Check Parameters")</f>
        <v>2.4668625599999981E-7</v>
      </c>
      <c r="K44" s="13">
        <f ca="1">IFERROR(IF(VLOOKUP($F44,'Step 1'!$B$13:$D$28,3,0)="Y",INDEX(INDIRECT("'"&amp;$A44&amp;"'!$A$3:$BG$100000"),MATCH($B44,INDIRECT("'"&amp;$A44&amp;"'!$A3:$A100000"),0),MATCH(K$3,INDIRECT("'"&amp;$A44&amp;"'!$A$3:$BG$3"),0)),VLOOKUP($F44,'Step 1'!$B$13:$D$28,3,0)),"Check Parameters")</f>
        <v>2.4668625599999981E-7</v>
      </c>
      <c r="L44" s="13">
        <f ca="1">IFERROR(IF(VLOOKUP($F44,'Step 1'!$B$13:$D$28,3,0)="Y",INDEX(INDIRECT("'"&amp;$A44&amp;"'!$A$3:$BG$100000"),MATCH($B44,INDIRECT("'"&amp;$A44&amp;"'!$A3:$A100000"),0),MATCH(L$3,INDIRECT("'"&amp;$A44&amp;"'!$A$3:$BG$3"),0)),VLOOKUP($F44,'Step 1'!$B$13:$D$28,3,0)),"Check Parameters")</f>
        <v>2.4668625599999981E-7</v>
      </c>
      <c r="M44" s="13">
        <f ca="1">IFERROR(IF(VLOOKUP($F44,'Step 1'!$B$13:$D$28,3,0)="Y",INDEX(INDIRECT("'"&amp;$A44&amp;"'!$A$3:$BG$100000"),MATCH($B44,INDIRECT("'"&amp;$A44&amp;"'!$A3:$A100000"),0),MATCH(M$3,INDIRECT("'"&amp;$A44&amp;"'!$A$3:$BG$3"),0)),VLOOKUP($F44,'Step 1'!$B$13:$D$28,3,0)),"Check Parameters")</f>
        <v>2.4668625599999981E-7</v>
      </c>
      <c r="N44" s="13">
        <f ca="1">IFERROR(IF(VLOOKUP($F44,'Step 1'!$B$13:$D$28,3,0)="Y",INDEX(INDIRECT("'"&amp;$A44&amp;"'!$A$3:$BG$100000"),MATCH($B44,INDIRECT("'"&amp;$A44&amp;"'!$A3:$A100000"),0),MATCH(N$3,INDIRECT("'"&amp;$A44&amp;"'!$A$3:$BG$3"),0)),VLOOKUP($F44,'Step 1'!$B$13:$D$28,3,0)),"Check Parameters")</f>
        <v>2.4668625599999981E-7</v>
      </c>
      <c r="O44" s="13">
        <f ca="1">IFERROR(IF(VLOOKUP($F44,'Step 1'!$B$13:$D$28,3,0)="Y",INDEX(INDIRECT("'"&amp;$A44&amp;"'!$A$3:$BG$100000"),MATCH($B44,INDIRECT("'"&amp;$A44&amp;"'!$A3:$A100000"),0),MATCH(O$3,INDIRECT("'"&amp;$A44&amp;"'!$A$3:$BG$3"),0)),VLOOKUP($F44,'Step 1'!$B$13:$D$28,3,0)),"Check Parameters")</f>
        <v>2.4668625599999981E-7</v>
      </c>
      <c r="P44" s="13">
        <f ca="1">IFERROR(IF(VLOOKUP($F44,'Step 1'!$B$13:$D$28,3,0)="Y",INDEX(INDIRECT("'"&amp;$A44&amp;"'!$A$3:$BG$100000"),MATCH($B44,INDIRECT("'"&amp;$A44&amp;"'!$A3:$A100000"),0),MATCH(P$3,INDIRECT("'"&amp;$A44&amp;"'!$A$3:$BG$3"),0)),VLOOKUP($F44,'Step 1'!$B$13:$D$28,3,0)),"Check Parameters")</f>
        <v>2.4668625599999981E-7</v>
      </c>
      <c r="Q44" s="13">
        <f ca="1">IFERROR(IF(VLOOKUP($F44,'Step 1'!$B$13:$D$28,3,0)="Y",INDEX(INDIRECT("'"&amp;$A44&amp;"'!$A$3:$BG$100000"),MATCH($B44,INDIRECT("'"&amp;$A44&amp;"'!$A3:$A100000"),0),MATCH(Q$3,INDIRECT("'"&amp;$A44&amp;"'!$A$3:$BG$3"),0)),VLOOKUP($F44,'Step 1'!$B$13:$D$28,3,0)),"Check Parameters")</f>
        <v>2.4668625599999981E-7</v>
      </c>
      <c r="R44" s="13">
        <f ca="1">IFERROR(IF(VLOOKUP($F44,'Step 1'!$B$13:$D$28,3,0)="Y",INDEX(INDIRECT("'"&amp;$A44&amp;"'!$A$3:$BG$100000"),MATCH($B44,INDIRECT("'"&amp;$A44&amp;"'!$A3:$A100000"),0),MATCH(R$3,INDIRECT("'"&amp;$A44&amp;"'!$A$3:$BG$3"),0)),VLOOKUP($F44,'Step 1'!$B$13:$D$28,3,0)),"Check Parameters")</f>
        <v>2.4668625599999981E-7</v>
      </c>
      <c r="S44" s="13">
        <f ca="1">IFERROR(IF(VLOOKUP($F44,'Step 1'!$B$13:$D$28,3,0)="Y",INDEX(INDIRECT("'"&amp;$A44&amp;"'!$A$3:$BG$100000"),MATCH($B44,INDIRECT("'"&amp;$A44&amp;"'!$A3:$A100000"),0),MATCH(S$3,INDIRECT("'"&amp;$A44&amp;"'!$A$3:$BG$3"),0)),VLOOKUP($F44,'Step 1'!$B$13:$D$28,3,0)),"Check Parameters")</f>
        <v>2.4668625599999981E-7</v>
      </c>
      <c r="T44" s="13">
        <f ca="1">IFERROR(IF(VLOOKUP($F44,'Step 1'!$B$13:$D$28,3,0)="Y",INDEX(INDIRECT("'"&amp;$A44&amp;"'!$A$3:$BG$100000"),MATCH($B44,INDIRECT("'"&amp;$A44&amp;"'!$A3:$A100000"),0),MATCH(T$3,INDIRECT("'"&amp;$A44&amp;"'!$A$3:$BG$3"),0)),VLOOKUP($F44,'Step 1'!$B$13:$D$28,3,0)),"Check Parameters")</f>
        <v>2.4668625599999981E-7</v>
      </c>
      <c r="U44" s="13">
        <f ca="1">IFERROR(IF(VLOOKUP($F44,'Step 1'!$B$13:$D$28,3,0)="Y",INDEX(INDIRECT("'"&amp;$A44&amp;"'!$A$3:$BG$100000"),MATCH($B44,INDIRECT("'"&amp;$A44&amp;"'!$A3:$A100000"),0),MATCH(U$3,INDIRECT("'"&amp;$A44&amp;"'!$A$3:$BG$3"),0)),VLOOKUP($F44,'Step 1'!$B$13:$D$28,3,0)),"Check Parameters")</f>
        <v>2.4668625599999981E-7</v>
      </c>
      <c r="V44" s="13">
        <f ca="1">IFERROR(IF(VLOOKUP($F44,'Step 1'!$B$13:$D$28,3,0)="Y",INDEX(INDIRECT("'"&amp;$A44&amp;"'!$A$3:$BG$100000"),MATCH($B44,INDIRECT("'"&amp;$A44&amp;"'!$A3:$A100000"),0),MATCH(V$3,INDIRECT("'"&amp;$A44&amp;"'!$A$3:$BG$3"),0)),VLOOKUP($F44,'Step 1'!$B$13:$D$28,3,0)),"Check Parameters")</f>
        <v>2.4668625599999981E-7</v>
      </c>
      <c r="W44" s="13">
        <f ca="1">IFERROR(IF(VLOOKUP($F44,'Step 1'!$B$13:$D$28,3,0)="Y",INDEX(INDIRECT("'"&amp;$A44&amp;"'!$A$3:$BG$100000"),MATCH($B44,INDIRECT("'"&amp;$A44&amp;"'!$A3:$A100000"),0),MATCH(W$3,INDIRECT("'"&amp;$A44&amp;"'!$A$3:$BG$3"),0)),VLOOKUP($F44,'Step 1'!$B$13:$D$28,3,0)),"Check Parameters")</f>
        <v>2.4668625599999981E-7</v>
      </c>
      <c r="X44" s="13">
        <f ca="1">IFERROR(IF(VLOOKUP($F44,'Step 1'!$B$13:$D$28,3,0)="Y",INDEX(INDIRECT("'"&amp;$A44&amp;"'!$A$3:$BG$100000"),MATCH($B44,INDIRECT("'"&amp;$A44&amp;"'!$A3:$A100000"),0),MATCH(X$3,INDIRECT("'"&amp;$A44&amp;"'!$A$3:$BG$3"),0)),VLOOKUP($F44,'Step 1'!$B$13:$D$28,3,0)),"Check Parameters")</f>
        <v>2.4668625599999981E-7</v>
      </c>
      <c r="Y44" s="13">
        <f ca="1">IFERROR(IF(VLOOKUP($F44,'Step 1'!$B$13:$D$28,3,0)="Y",INDEX(INDIRECT("'"&amp;$A44&amp;"'!$A$3:$BG$100000"),MATCH($B44,INDIRECT("'"&amp;$A44&amp;"'!$A3:$A100000"),0),MATCH(Y$3,INDIRECT("'"&amp;$A44&amp;"'!$A$3:$BG$3"),0)),VLOOKUP($F44,'Step 1'!$B$13:$D$28,3,0)),"Check Parameters")</f>
        <v>2.4668625599999981E-7</v>
      </c>
      <c r="Z44" s="13">
        <f ca="1">IFERROR(IF(VLOOKUP($F44,'Step 1'!$B$13:$D$28,3,0)="Y",INDEX(INDIRECT("'"&amp;$A44&amp;"'!$A$3:$BG$100000"),MATCH($B44,INDIRECT("'"&amp;$A44&amp;"'!$A3:$A100000"),0),MATCH(Z$3,INDIRECT("'"&amp;$A44&amp;"'!$A$3:$BG$3"),0)),VLOOKUP($F44,'Step 1'!$B$13:$D$28,3,0)),"Check Parameters")</f>
        <v>2.4668625599999981E-7</v>
      </c>
      <c r="AA44" s="13">
        <f ca="1">IFERROR(IF(VLOOKUP($F44,'Step 1'!$B$13:$D$28,3,0)="Y",INDEX(INDIRECT("'"&amp;$A44&amp;"'!$A$3:$BG$100000"),MATCH($B44,INDIRECT("'"&amp;$A44&amp;"'!$A3:$A100000"),0),MATCH(AA$3,INDIRECT("'"&amp;$A44&amp;"'!$A$3:$BG$3"),0)),VLOOKUP($F44,'Step 1'!$B$13:$D$28,3,0)),"Check Parameters")</f>
        <v>2.4668625599999981E-7</v>
      </c>
      <c r="AB44" s="13">
        <f ca="1">IFERROR(IF(VLOOKUP($F44,'Step 1'!$B$13:$D$28,3,0)="Y",INDEX(INDIRECT("'"&amp;$A44&amp;"'!$A$3:$BG$100000"),MATCH($B44,INDIRECT("'"&amp;$A44&amp;"'!$A3:$A100000"),0),MATCH(AB$3,INDIRECT("'"&amp;$A44&amp;"'!$A$3:$BG$3"),0)),VLOOKUP($F44,'Step 1'!$B$13:$D$28,3,0)),"Check Parameters")</f>
        <v>2.4668625599999981E-7</v>
      </c>
      <c r="AC44" s="13">
        <f ca="1">IFERROR(IF(VLOOKUP($F44,'Step 1'!$B$13:$D$28,3,0)="Y",INDEX(INDIRECT("'"&amp;$A44&amp;"'!$A$3:$BG$100000"),MATCH($B44,INDIRECT("'"&amp;$A44&amp;"'!$A3:$A100000"),0),MATCH(AC$3,INDIRECT("'"&amp;$A44&amp;"'!$A$3:$BG$3"),0)),VLOOKUP($F44,'Step 1'!$B$13:$D$28,3,0)),"Check Parameters")</f>
        <v>2.4668625599999981E-7</v>
      </c>
      <c r="AD44" s="13">
        <f ca="1">IFERROR(IF(VLOOKUP($F44,'Step 1'!$B$13:$D$28,3,0)="Y",INDEX(INDIRECT("'"&amp;$A44&amp;"'!$A$3:$BG$100000"),MATCH($B44,INDIRECT("'"&amp;$A44&amp;"'!$A3:$A100000"),0),MATCH(AD$3,INDIRECT("'"&amp;$A44&amp;"'!$A$3:$BG$3"),0)),VLOOKUP($F44,'Step 1'!$B$13:$D$28,3,0)),"Check Parameters")</f>
        <v>2.4668625599999981E-7</v>
      </c>
      <c r="AE44" s="13">
        <f ca="1">IFERROR(IF(VLOOKUP($F44,'Step 1'!$B$13:$D$28,3,0)="Y",INDEX(INDIRECT("'"&amp;$A44&amp;"'!$A$3:$BG$100000"),MATCH($B44,INDIRECT("'"&amp;$A44&amp;"'!$A3:$A100000"),0),MATCH(AE$3,INDIRECT("'"&amp;$A44&amp;"'!$A$3:$BG$3"),0)),VLOOKUP($F44,'Step 1'!$B$13:$D$28,3,0)),"Check Parameters")</f>
        <v>2.4668625599999981E-7</v>
      </c>
      <c r="AF44" s="13">
        <f ca="1">IFERROR(IF(VLOOKUP($F44,'Step 1'!$B$13:$D$28,3,0)="Y",INDEX(INDIRECT("'"&amp;$A44&amp;"'!$A$3:$BG$100000"),MATCH($B44,INDIRECT("'"&amp;$A44&amp;"'!$A3:$A100000"),0),MATCH(AF$3,INDIRECT("'"&amp;$A44&amp;"'!$A$3:$BG$3"),0)),VLOOKUP($F44,'Step 1'!$B$13:$D$28,3,0)),"Check Parameters")</f>
        <v>2.4668625599999981E-7</v>
      </c>
      <c r="AG44" s="13">
        <f ca="1">IFERROR(IF(VLOOKUP($F44,'Step 1'!$B$13:$D$28,3,0)="Y",INDEX(INDIRECT("'"&amp;$A44&amp;"'!$A$3:$BG$100000"),MATCH($B44,INDIRECT("'"&amp;$A44&amp;"'!$A3:$A100000"),0),MATCH(AG$3,INDIRECT("'"&amp;$A44&amp;"'!$A$3:$BG$3"),0)),VLOOKUP($F44,'Step 1'!$B$13:$D$28,3,0)),"Check Parameters")</f>
        <v>2.4668625599999981E-7</v>
      </c>
      <c r="AH44" s="13">
        <f ca="1">IFERROR(IF(VLOOKUP($F44,'Step 1'!$B$13:$D$28,3,0)="Y",INDEX(INDIRECT("'"&amp;$A44&amp;"'!$A$3:$BG$100000"),MATCH($B44,INDIRECT("'"&amp;$A44&amp;"'!$A3:$A100000"),0),MATCH(AH$3,INDIRECT("'"&amp;$A44&amp;"'!$A$3:$BG$3"),0)),VLOOKUP($F44,'Step 1'!$B$13:$D$28,3,0)),"Check Parameters")</f>
        <v>2.4668625599999981E-7</v>
      </c>
      <c r="AI44" s="13">
        <f ca="1">IFERROR(IF(VLOOKUP($F44,'Step 1'!$B$13:$D$28,3,0)="Y",INDEX(INDIRECT("'"&amp;$A44&amp;"'!$A$3:$BG$100000"),MATCH($B44,INDIRECT("'"&amp;$A44&amp;"'!$A3:$A100000"),0),MATCH(AI$3,INDIRECT("'"&amp;$A44&amp;"'!$A$3:$BG$3"),0)),VLOOKUP($F44,'Step 1'!$B$13:$D$28,3,0)),"Check Parameters")</f>
        <v>2.4668625599999981E-7</v>
      </c>
      <c r="AJ44" s="13">
        <f ca="1">IFERROR(IF(VLOOKUP($F44,'Step 1'!$B$13:$D$28,3,0)="Y",INDEX(INDIRECT("'"&amp;$A44&amp;"'!$A$3:$BG$100000"),MATCH($B44,INDIRECT("'"&amp;$A44&amp;"'!$A3:$A100000"),0),MATCH(AJ$3,INDIRECT("'"&amp;$A44&amp;"'!$A$3:$BG$3"),0)),VLOOKUP($F44,'Step 1'!$B$13:$D$28,3,0)),"Check Parameters")</f>
        <v>2.4668625599999981E-7</v>
      </c>
      <c r="AK44" s="13">
        <f ca="1">IFERROR(IF(VLOOKUP($F44,'Step 1'!$B$13:$D$28,3,0)="Y",INDEX(INDIRECT("'"&amp;$A44&amp;"'!$A$3:$BG$100000"),MATCH($B44,INDIRECT("'"&amp;$A44&amp;"'!$A3:$A100000"),0),MATCH(AK$3,INDIRECT("'"&amp;$A44&amp;"'!$A$3:$BG$3"),0)),VLOOKUP($F44,'Step 1'!$B$13:$D$28,3,0)),"Check Parameters")</f>
        <v>2.4668625599999981E-7</v>
      </c>
      <c r="AL44" s="13">
        <f ca="1">IFERROR(IF(VLOOKUP($F44,'Step 1'!$B$13:$D$28,3,0)="Y",INDEX(INDIRECT("'"&amp;$A44&amp;"'!$A$3:$BG$100000"),MATCH($B44,INDIRECT("'"&amp;$A44&amp;"'!$A3:$A100000"),0),MATCH(AL$3,INDIRECT("'"&amp;$A44&amp;"'!$A$3:$BG$3"),0)),VLOOKUP($F44,'Step 1'!$B$13:$D$28,3,0)),"Check Parameters")</f>
        <v>2.4668625599999981E-7</v>
      </c>
      <c r="AM44" s="13">
        <f ca="1">IFERROR(IF(VLOOKUP($F44,'Step 1'!$B$13:$D$28,3,0)="Y",INDEX(INDIRECT("'"&amp;$A44&amp;"'!$A$3:$BG$100000"),MATCH($B44,INDIRECT("'"&amp;$A44&amp;"'!$A3:$A100000"),0),MATCH(AM$3,INDIRECT("'"&amp;$A44&amp;"'!$A$3:$BG$3"),0)),VLOOKUP($F44,'Step 1'!$B$13:$D$28,3,0)),"Check Parameters")</f>
        <v>2.4668625599999981E-7</v>
      </c>
      <c r="AN44" s="13"/>
      <c r="AO44" s="191"/>
      <c r="AP44" s="191"/>
      <c r="AQ44" s="191"/>
      <c r="AR44" s="191"/>
    </row>
    <row r="45" spans="1:44" hidden="1" outlineLevel="1" x14ac:dyDescent="0.25">
      <c r="A45" s="183" t="s">
        <v>77</v>
      </c>
      <c r="B45" s="183" t="s">
        <v>360</v>
      </c>
      <c r="C45" s="175" t="s">
        <v>96</v>
      </c>
      <c r="D45" s="175"/>
      <c r="E45" s="175" t="s">
        <v>162</v>
      </c>
      <c r="F45" s="77" t="str">
        <f t="shared" ref="F45:F58" si="31">A45</f>
        <v>Non-dairy cattle</v>
      </c>
      <c r="G45" s="175" t="s">
        <v>358</v>
      </c>
      <c r="H45" s="177" t="s">
        <v>726</v>
      </c>
      <c r="I45" s="13" t="str">
        <f ca="1">IFERROR(IF(VLOOKUP($F45,'Step 1'!$B$13:$D$28,3,0)="Y",INDEX(INDIRECT("'"&amp;$A45&amp;"'!$A$3:$BG$100000"),MATCH($B45,INDIRECT("'"&amp;$A45&amp;"'!$A3:$A100000"),0),MATCH(I$3,INDIRECT("'"&amp;$A45&amp;"'!$A$3:$BG$3"),0)),VLOOKUP($F45,'Step 1'!$B$13:$D$28,3,0)),"Check Parameters")</f>
        <v>NE</v>
      </c>
      <c r="J45" s="13" t="str">
        <f ca="1">IFERROR(IF(VLOOKUP($F45,'Step 1'!$B$13:$D$28,3,0)="Y",INDEX(INDIRECT("'"&amp;$A45&amp;"'!$A$3:$BG$100000"),MATCH($B45,INDIRECT("'"&amp;$A45&amp;"'!$A3:$A100000"),0),MATCH(J$3,INDIRECT("'"&amp;$A45&amp;"'!$A$3:$BG$3"),0)),VLOOKUP($F45,'Step 1'!$B$13:$D$28,3,0)),"Check Parameters")</f>
        <v>NE</v>
      </c>
      <c r="K45" s="13" t="str">
        <f ca="1">IFERROR(IF(VLOOKUP($F45,'Step 1'!$B$13:$D$28,3,0)="Y",INDEX(INDIRECT("'"&amp;$A45&amp;"'!$A$3:$BG$100000"),MATCH($B45,INDIRECT("'"&amp;$A45&amp;"'!$A3:$A100000"),0),MATCH(K$3,INDIRECT("'"&amp;$A45&amp;"'!$A$3:$BG$3"),0)),VLOOKUP($F45,'Step 1'!$B$13:$D$28,3,0)),"Check Parameters")</f>
        <v>NE</v>
      </c>
      <c r="L45" s="13" t="str">
        <f ca="1">IFERROR(IF(VLOOKUP($F45,'Step 1'!$B$13:$D$28,3,0)="Y",INDEX(INDIRECT("'"&amp;$A45&amp;"'!$A$3:$BG$100000"),MATCH($B45,INDIRECT("'"&amp;$A45&amp;"'!$A3:$A100000"),0),MATCH(L$3,INDIRECT("'"&amp;$A45&amp;"'!$A$3:$BG$3"),0)),VLOOKUP($F45,'Step 1'!$B$13:$D$28,3,0)),"Check Parameters")</f>
        <v>NE</v>
      </c>
      <c r="M45" s="13" t="str">
        <f ca="1">IFERROR(IF(VLOOKUP($F45,'Step 1'!$B$13:$D$28,3,0)="Y",INDEX(INDIRECT("'"&amp;$A45&amp;"'!$A$3:$BG$100000"),MATCH($B45,INDIRECT("'"&amp;$A45&amp;"'!$A3:$A100000"),0),MATCH(M$3,INDIRECT("'"&amp;$A45&amp;"'!$A$3:$BG$3"),0)),VLOOKUP($F45,'Step 1'!$B$13:$D$28,3,0)),"Check Parameters")</f>
        <v>NE</v>
      </c>
      <c r="N45" s="13" t="str">
        <f ca="1">IFERROR(IF(VLOOKUP($F45,'Step 1'!$B$13:$D$28,3,0)="Y",INDEX(INDIRECT("'"&amp;$A45&amp;"'!$A$3:$BG$100000"),MATCH($B45,INDIRECT("'"&amp;$A45&amp;"'!$A3:$A100000"),0),MATCH(N$3,INDIRECT("'"&amp;$A45&amp;"'!$A$3:$BG$3"),0)),VLOOKUP($F45,'Step 1'!$B$13:$D$28,3,0)),"Check Parameters")</f>
        <v>NE</v>
      </c>
      <c r="O45" s="13" t="str">
        <f ca="1">IFERROR(IF(VLOOKUP($F45,'Step 1'!$B$13:$D$28,3,0)="Y",INDEX(INDIRECT("'"&amp;$A45&amp;"'!$A$3:$BG$100000"),MATCH($B45,INDIRECT("'"&amp;$A45&amp;"'!$A3:$A100000"),0),MATCH(O$3,INDIRECT("'"&amp;$A45&amp;"'!$A$3:$BG$3"),0)),VLOOKUP($F45,'Step 1'!$B$13:$D$28,3,0)),"Check Parameters")</f>
        <v>NE</v>
      </c>
      <c r="P45" s="13" t="str">
        <f ca="1">IFERROR(IF(VLOOKUP($F45,'Step 1'!$B$13:$D$28,3,0)="Y",INDEX(INDIRECT("'"&amp;$A45&amp;"'!$A$3:$BG$100000"),MATCH($B45,INDIRECT("'"&amp;$A45&amp;"'!$A3:$A100000"),0),MATCH(P$3,INDIRECT("'"&amp;$A45&amp;"'!$A$3:$BG$3"),0)),VLOOKUP($F45,'Step 1'!$B$13:$D$28,3,0)),"Check Parameters")</f>
        <v>NE</v>
      </c>
      <c r="Q45" s="13" t="str">
        <f ca="1">IFERROR(IF(VLOOKUP($F45,'Step 1'!$B$13:$D$28,3,0)="Y",INDEX(INDIRECT("'"&amp;$A45&amp;"'!$A$3:$BG$100000"),MATCH($B45,INDIRECT("'"&amp;$A45&amp;"'!$A3:$A100000"),0),MATCH(Q$3,INDIRECT("'"&amp;$A45&amp;"'!$A$3:$BG$3"),0)),VLOOKUP($F45,'Step 1'!$B$13:$D$28,3,0)),"Check Parameters")</f>
        <v>NE</v>
      </c>
      <c r="R45" s="13" t="str">
        <f ca="1">IFERROR(IF(VLOOKUP($F45,'Step 1'!$B$13:$D$28,3,0)="Y",INDEX(INDIRECT("'"&amp;$A45&amp;"'!$A$3:$BG$100000"),MATCH($B45,INDIRECT("'"&amp;$A45&amp;"'!$A3:$A100000"),0),MATCH(R$3,INDIRECT("'"&amp;$A45&amp;"'!$A$3:$BG$3"),0)),VLOOKUP($F45,'Step 1'!$B$13:$D$28,3,0)),"Check Parameters")</f>
        <v>NE</v>
      </c>
      <c r="S45" s="13" t="str">
        <f ca="1">IFERROR(IF(VLOOKUP($F45,'Step 1'!$B$13:$D$28,3,0)="Y",INDEX(INDIRECT("'"&amp;$A45&amp;"'!$A$3:$BG$100000"),MATCH($B45,INDIRECT("'"&amp;$A45&amp;"'!$A3:$A100000"),0),MATCH(S$3,INDIRECT("'"&amp;$A45&amp;"'!$A$3:$BG$3"),0)),VLOOKUP($F45,'Step 1'!$B$13:$D$28,3,0)),"Check Parameters")</f>
        <v>NE</v>
      </c>
      <c r="T45" s="13" t="str">
        <f ca="1">IFERROR(IF(VLOOKUP($F45,'Step 1'!$B$13:$D$28,3,0)="Y",INDEX(INDIRECT("'"&amp;$A45&amp;"'!$A$3:$BG$100000"),MATCH($B45,INDIRECT("'"&amp;$A45&amp;"'!$A3:$A100000"),0),MATCH(T$3,INDIRECT("'"&amp;$A45&amp;"'!$A$3:$BG$3"),0)),VLOOKUP($F45,'Step 1'!$B$13:$D$28,3,0)),"Check Parameters")</f>
        <v>NE</v>
      </c>
      <c r="U45" s="13" t="str">
        <f ca="1">IFERROR(IF(VLOOKUP($F45,'Step 1'!$B$13:$D$28,3,0)="Y",INDEX(INDIRECT("'"&amp;$A45&amp;"'!$A$3:$BG$100000"),MATCH($B45,INDIRECT("'"&amp;$A45&amp;"'!$A3:$A100000"),0),MATCH(U$3,INDIRECT("'"&amp;$A45&amp;"'!$A$3:$BG$3"),0)),VLOOKUP($F45,'Step 1'!$B$13:$D$28,3,0)),"Check Parameters")</f>
        <v>NE</v>
      </c>
      <c r="V45" s="13" t="str">
        <f ca="1">IFERROR(IF(VLOOKUP($F45,'Step 1'!$B$13:$D$28,3,0)="Y",INDEX(INDIRECT("'"&amp;$A45&amp;"'!$A$3:$BG$100000"),MATCH($B45,INDIRECT("'"&amp;$A45&amp;"'!$A3:$A100000"),0),MATCH(V$3,INDIRECT("'"&amp;$A45&amp;"'!$A$3:$BG$3"),0)),VLOOKUP($F45,'Step 1'!$B$13:$D$28,3,0)),"Check Parameters")</f>
        <v>NE</v>
      </c>
      <c r="W45" s="13" t="str">
        <f ca="1">IFERROR(IF(VLOOKUP($F45,'Step 1'!$B$13:$D$28,3,0)="Y",INDEX(INDIRECT("'"&amp;$A45&amp;"'!$A$3:$BG$100000"),MATCH($B45,INDIRECT("'"&amp;$A45&amp;"'!$A3:$A100000"),0),MATCH(W$3,INDIRECT("'"&amp;$A45&amp;"'!$A$3:$BG$3"),0)),VLOOKUP($F45,'Step 1'!$B$13:$D$28,3,0)),"Check Parameters")</f>
        <v>NE</v>
      </c>
      <c r="X45" s="13" t="str">
        <f ca="1">IFERROR(IF(VLOOKUP($F45,'Step 1'!$B$13:$D$28,3,0)="Y",INDEX(INDIRECT("'"&amp;$A45&amp;"'!$A$3:$BG$100000"),MATCH($B45,INDIRECT("'"&amp;$A45&amp;"'!$A3:$A100000"),0),MATCH(X$3,INDIRECT("'"&amp;$A45&amp;"'!$A$3:$BG$3"),0)),VLOOKUP($F45,'Step 1'!$B$13:$D$28,3,0)),"Check Parameters")</f>
        <v>NE</v>
      </c>
      <c r="Y45" s="13" t="str">
        <f ca="1">IFERROR(IF(VLOOKUP($F45,'Step 1'!$B$13:$D$28,3,0)="Y",INDEX(INDIRECT("'"&amp;$A45&amp;"'!$A$3:$BG$100000"),MATCH($B45,INDIRECT("'"&amp;$A45&amp;"'!$A3:$A100000"),0),MATCH(Y$3,INDIRECT("'"&amp;$A45&amp;"'!$A$3:$BG$3"),0)),VLOOKUP($F45,'Step 1'!$B$13:$D$28,3,0)),"Check Parameters")</f>
        <v>NE</v>
      </c>
      <c r="Z45" s="13" t="str">
        <f ca="1">IFERROR(IF(VLOOKUP($F45,'Step 1'!$B$13:$D$28,3,0)="Y",INDEX(INDIRECT("'"&amp;$A45&amp;"'!$A$3:$BG$100000"),MATCH($B45,INDIRECT("'"&amp;$A45&amp;"'!$A3:$A100000"),0),MATCH(Z$3,INDIRECT("'"&amp;$A45&amp;"'!$A$3:$BG$3"),0)),VLOOKUP($F45,'Step 1'!$B$13:$D$28,3,0)),"Check Parameters")</f>
        <v>NE</v>
      </c>
      <c r="AA45" s="13" t="str">
        <f ca="1">IFERROR(IF(VLOOKUP($F45,'Step 1'!$B$13:$D$28,3,0)="Y",INDEX(INDIRECT("'"&amp;$A45&amp;"'!$A$3:$BG$100000"),MATCH($B45,INDIRECT("'"&amp;$A45&amp;"'!$A3:$A100000"),0),MATCH(AA$3,INDIRECT("'"&amp;$A45&amp;"'!$A$3:$BG$3"),0)),VLOOKUP($F45,'Step 1'!$B$13:$D$28,3,0)),"Check Parameters")</f>
        <v>NE</v>
      </c>
      <c r="AB45" s="13" t="str">
        <f ca="1">IFERROR(IF(VLOOKUP($F45,'Step 1'!$B$13:$D$28,3,0)="Y",INDEX(INDIRECT("'"&amp;$A45&amp;"'!$A$3:$BG$100000"),MATCH($B45,INDIRECT("'"&amp;$A45&amp;"'!$A3:$A100000"),0),MATCH(AB$3,INDIRECT("'"&amp;$A45&amp;"'!$A$3:$BG$3"),0)),VLOOKUP($F45,'Step 1'!$B$13:$D$28,3,0)),"Check Parameters")</f>
        <v>NE</v>
      </c>
      <c r="AC45" s="13" t="str">
        <f ca="1">IFERROR(IF(VLOOKUP($F45,'Step 1'!$B$13:$D$28,3,0)="Y",INDEX(INDIRECT("'"&amp;$A45&amp;"'!$A$3:$BG$100000"),MATCH($B45,INDIRECT("'"&amp;$A45&amp;"'!$A3:$A100000"),0),MATCH(AC$3,INDIRECT("'"&amp;$A45&amp;"'!$A$3:$BG$3"),0)),VLOOKUP($F45,'Step 1'!$B$13:$D$28,3,0)),"Check Parameters")</f>
        <v>NE</v>
      </c>
      <c r="AD45" s="13" t="str">
        <f ca="1">IFERROR(IF(VLOOKUP($F45,'Step 1'!$B$13:$D$28,3,0)="Y",INDEX(INDIRECT("'"&amp;$A45&amp;"'!$A$3:$BG$100000"),MATCH($B45,INDIRECT("'"&amp;$A45&amp;"'!$A3:$A100000"),0),MATCH(AD$3,INDIRECT("'"&amp;$A45&amp;"'!$A$3:$BG$3"),0)),VLOOKUP($F45,'Step 1'!$B$13:$D$28,3,0)),"Check Parameters")</f>
        <v>NE</v>
      </c>
      <c r="AE45" s="13" t="str">
        <f ca="1">IFERROR(IF(VLOOKUP($F45,'Step 1'!$B$13:$D$28,3,0)="Y",INDEX(INDIRECT("'"&amp;$A45&amp;"'!$A$3:$BG$100000"),MATCH($B45,INDIRECT("'"&amp;$A45&amp;"'!$A3:$A100000"),0),MATCH(AE$3,INDIRECT("'"&amp;$A45&amp;"'!$A$3:$BG$3"),0)),VLOOKUP($F45,'Step 1'!$B$13:$D$28,3,0)),"Check Parameters")</f>
        <v>NE</v>
      </c>
      <c r="AF45" s="13" t="str">
        <f ca="1">IFERROR(IF(VLOOKUP($F45,'Step 1'!$B$13:$D$28,3,0)="Y",INDEX(INDIRECT("'"&amp;$A45&amp;"'!$A$3:$BG$100000"),MATCH($B45,INDIRECT("'"&amp;$A45&amp;"'!$A3:$A100000"),0),MATCH(AF$3,INDIRECT("'"&amp;$A45&amp;"'!$A$3:$BG$3"),0)),VLOOKUP($F45,'Step 1'!$B$13:$D$28,3,0)),"Check Parameters")</f>
        <v>NE</v>
      </c>
      <c r="AG45" s="13" t="str">
        <f ca="1">IFERROR(IF(VLOOKUP($F45,'Step 1'!$B$13:$D$28,3,0)="Y",INDEX(INDIRECT("'"&amp;$A45&amp;"'!$A$3:$BG$100000"),MATCH($B45,INDIRECT("'"&amp;$A45&amp;"'!$A3:$A100000"),0),MATCH(AG$3,INDIRECT("'"&amp;$A45&amp;"'!$A$3:$BG$3"),0)),VLOOKUP($F45,'Step 1'!$B$13:$D$28,3,0)),"Check Parameters")</f>
        <v>NE</v>
      </c>
      <c r="AH45" s="13" t="str">
        <f ca="1">IFERROR(IF(VLOOKUP($F45,'Step 1'!$B$13:$D$28,3,0)="Y",INDEX(INDIRECT("'"&amp;$A45&amp;"'!$A$3:$BG$100000"),MATCH($B45,INDIRECT("'"&amp;$A45&amp;"'!$A3:$A100000"),0),MATCH(AH$3,INDIRECT("'"&amp;$A45&amp;"'!$A$3:$BG$3"),0)),VLOOKUP($F45,'Step 1'!$B$13:$D$28,3,0)),"Check Parameters")</f>
        <v>NE</v>
      </c>
      <c r="AI45" s="13" t="str">
        <f ca="1">IFERROR(IF(VLOOKUP($F45,'Step 1'!$B$13:$D$28,3,0)="Y",INDEX(INDIRECT("'"&amp;$A45&amp;"'!$A$3:$BG$100000"),MATCH($B45,INDIRECT("'"&amp;$A45&amp;"'!$A3:$A100000"),0),MATCH(AI$3,INDIRECT("'"&amp;$A45&amp;"'!$A$3:$BG$3"),0)),VLOOKUP($F45,'Step 1'!$B$13:$D$28,3,0)),"Check Parameters")</f>
        <v>NE</v>
      </c>
      <c r="AJ45" s="13" t="str">
        <f ca="1">IFERROR(IF(VLOOKUP($F45,'Step 1'!$B$13:$D$28,3,0)="Y",INDEX(INDIRECT("'"&amp;$A45&amp;"'!$A$3:$BG$100000"),MATCH($B45,INDIRECT("'"&amp;$A45&amp;"'!$A3:$A100000"),0),MATCH(AJ$3,INDIRECT("'"&amp;$A45&amp;"'!$A$3:$BG$3"),0)),VLOOKUP($F45,'Step 1'!$B$13:$D$28,3,0)),"Check Parameters")</f>
        <v>NE</v>
      </c>
      <c r="AK45" s="13" t="str">
        <f ca="1">IFERROR(IF(VLOOKUP($F45,'Step 1'!$B$13:$D$28,3,0)="Y",INDEX(INDIRECT("'"&amp;$A45&amp;"'!$A$3:$BG$100000"),MATCH($B45,INDIRECT("'"&amp;$A45&amp;"'!$A3:$A100000"),0),MATCH(AK$3,INDIRECT("'"&amp;$A45&amp;"'!$A$3:$BG$3"),0)),VLOOKUP($F45,'Step 1'!$B$13:$D$28,3,0)),"Check Parameters")</f>
        <v>NE</v>
      </c>
      <c r="AL45" s="13" t="str">
        <f ca="1">IFERROR(IF(VLOOKUP($F45,'Step 1'!$B$13:$D$28,3,0)="Y",INDEX(INDIRECT("'"&amp;$A45&amp;"'!$A$3:$BG$100000"),MATCH($B45,INDIRECT("'"&amp;$A45&amp;"'!$A3:$A100000"),0),MATCH(AL$3,INDIRECT("'"&amp;$A45&amp;"'!$A$3:$BG$3"),0)),VLOOKUP($F45,'Step 1'!$B$13:$D$28,3,0)),"Check Parameters")</f>
        <v>NE</v>
      </c>
      <c r="AM45" s="13" t="str">
        <f ca="1">IFERROR(IF(VLOOKUP($F45,'Step 1'!$B$13:$D$28,3,0)="Y",INDEX(INDIRECT("'"&amp;$A45&amp;"'!$A$3:$BG$100000"),MATCH($B45,INDIRECT("'"&amp;$A45&amp;"'!$A3:$A100000"),0),MATCH(AM$3,INDIRECT("'"&amp;$A45&amp;"'!$A$3:$BG$3"),0)),VLOOKUP($F45,'Step 1'!$B$13:$D$28,3,0)),"Check Parameters")</f>
        <v>NE</v>
      </c>
      <c r="AN45" s="13"/>
      <c r="AO45" s="191"/>
      <c r="AP45" s="191"/>
      <c r="AQ45" s="191"/>
      <c r="AR45" s="191"/>
    </row>
    <row r="46" spans="1:44" hidden="1" outlineLevel="1" x14ac:dyDescent="0.25">
      <c r="A46" s="183" t="s">
        <v>78</v>
      </c>
      <c r="B46" s="183" t="s">
        <v>360</v>
      </c>
      <c r="C46" s="175" t="s">
        <v>96</v>
      </c>
      <c r="D46" s="175"/>
      <c r="E46" s="175" t="s">
        <v>162</v>
      </c>
      <c r="F46" s="77" t="str">
        <f t="shared" si="31"/>
        <v>Non-dairy cattle (calves)</v>
      </c>
      <c r="G46" s="175" t="s">
        <v>358</v>
      </c>
      <c r="H46" s="177" t="s">
        <v>726</v>
      </c>
      <c r="I46" s="13" t="str">
        <f ca="1">IFERROR(IF(VLOOKUP($F46,'Step 1'!$B$13:$D$28,3,0)="Y",INDEX(INDIRECT("'"&amp;$A46&amp;"'!$A$3:$BG$100000"),MATCH($B46,INDIRECT("'"&amp;$A46&amp;"'!$A3:$A100000"),0),MATCH(I$3,INDIRECT("'"&amp;$A46&amp;"'!$A$3:$BG$3"),0)),VLOOKUP($F46,'Step 1'!$B$13:$D$28,3,0)),"Check Parameters")</f>
        <v>NE</v>
      </c>
      <c r="J46" s="13" t="str">
        <f ca="1">IFERROR(IF(VLOOKUP($F46,'Step 1'!$B$13:$D$28,3,0)="Y",INDEX(INDIRECT("'"&amp;$A46&amp;"'!$A$3:$BG$100000"),MATCH($B46,INDIRECT("'"&amp;$A46&amp;"'!$A3:$A100000"),0),MATCH(J$3,INDIRECT("'"&amp;$A46&amp;"'!$A$3:$BG$3"),0)),VLOOKUP($F46,'Step 1'!$B$13:$D$28,3,0)),"Check Parameters")</f>
        <v>NE</v>
      </c>
      <c r="K46" s="13" t="str">
        <f ca="1">IFERROR(IF(VLOOKUP($F46,'Step 1'!$B$13:$D$28,3,0)="Y",INDEX(INDIRECT("'"&amp;$A46&amp;"'!$A$3:$BG$100000"),MATCH($B46,INDIRECT("'"&amp;$A46&amp;"'!$A3:$A100000"),0),MATCH(K$3,INDIRECT("'"&amp;$A46&amp;"'!$A$3:$BG$3"),0)),VLOOKUP($F46,'Step 1'!$B$13:$D$28,3,0)),"Check Parameters")</f>
        <v>NE</v>
      </c>
      <c r="L46" s="13" t="str">
        <f ca="1">IFERROR(IF(VLOOKUP($F46,'Step 1'!$B$13:$D$28,3,0)="Y",INDEX(INDIRECT("'"&amp;$A46&amp;"'!$A$3:$BG$100000"),MATCH($B46,INDIRECT("'"&amp;$A46&amp;"'!$A3:$A100000"),0),MATCH(L$3,INDIRECT("'"&amp;$A46&amp;"'!$A$3:$BG$3"),0)),VLOOKUP($F46,'Step 1'!$B$13:$D$28,3,0)),"Check Parameters")</f>
        <v>NE</v>
      </c>
      <c r="M46" s="13" t="str">
        <f ca="1">IFERROR(IF(VLOOKUP($F46,'Step 1'!$B$13:$D$28,3,0)="Y",INDEX(INDIRECT("'"&amp;$A46&amp;"'!$A$3:$BG$100000"),MATCH($B46,INDIRECT("'"&amp;$A46&amp;"'!$A3:$A100000"),0),MATCH(M$3,INDIRECT("'"&amp;$A46&amp;"'!$A$3:$BG$3"),0)),VLOOKUP($F46,'Step 1'!$B$13:$D$28,3,0)),"Check Parameters")</f>
        <v>NE</v>
      </c>
      <c r="N46" s="13" t="str">
        <f ca="1">IFERROR(IF(VLOOKUP($F46,'Step 1'!$B$13:$D$28,3,0)="Y",INDEX(INDIRECT("'"&amp;$A46&amp;"'!$A$3:$BG$100000"),MATCH($B46,INDIRECT("'"&amp;$A46&amp;"'!$A3:$A100000"),0),MATCH(N$3,INDIRECT("'"&amp;$A46&amp;"'!$A$3:$BG$3"),0)),VLOOKUP($F46,'Step 1'!$B$13:$D$28,3,0)),"Check Parameters")</f>
        <v>NE</v>
      </c>
      <c r="O46" s="13" t="str">
        <f ca="1">IFERROR(IF(VLOOKUP($F46,'Step 1'!$B$13:$D$28,3,0)="Y",INDEX(INDIRECT("'"&amp;$A46&amp;"'!$A$3:$BG$100000"),MATCH($B46,INDIRECT("'"&amp;$A46&amp;"'!$A3:$A100000"),0),MATCH(O$3,INDIRECT("'"&amp;$A46&amp;"'!$A$3:$BG$3"),0)),VLOOKUP($F46,'Step 1'!$B$13:$D$28,3,0)),"Check Parameters")</f>
        <v>NE</v>
      </c>
      <c r="P46" s="13" t="str">
        <f ca="1">IFERROR(IF(VLOOKUP($F46,'Step 1'!$B$13:$D$28,3,0)="Y",INDEX(INDIRECT("'"&amp;$A46&amp;"'!$A$3:$BG$100000"),MATCH($B46,INDIRECT("'"&amp;$A46&amp;"'!$A3:$A100000"),0),MATCH(P$3,INDIRECT("'"&amp;$A46&amp;"'!$A$3:$BG$3"),0)),VLOOKUP($F46,'Step 1'!$B$13:$D$28,3,0)),"Check Parameters")</f>
        <v>NE</v>
      </c>
      <c r="Q46" s="13" t="str">
        <f ca="1">IFERROR(IF(VLOOKUP($F46,'Step 1'!$B$13:$D$28,3,0)="Y",INDEX(INDIRECT("'"&amp;$A46&amp;"'!$A$3:$BG$100000"),MATCH($B46,INDIRECT("'"&amp;$A46&amp;"'!$A3:$A100000"),0),MATCH(Q$3,INDIRECT("'"&amp;$A46&amp;"'!$A$3:$BG$3"),0)),VLOOKUP($F46,'Step 1'!$B$13:$D$28,3,0)),"Check Parameters")</f>
        <v>NE</v>
      </c>
      <c r="R46" s="13" t="str">
        <f ca="1">IFERROR(IF(VLOOKUP($F46,'Step 1'!$B$13:$D$28,3,0)="Y",INDEX(INDIRECT("'"&amp;$A46&amp;"'!$A$3:$BG$100000"),MATCH($B46,INDIRECT("'"&amp;$A46&amp;"'!$A3:$A100000"),0),MATCH(R$3,INDIRECT("'"&amp;$A46&amp;"'!$A$3:$BG$3"),0)),VLOOKUP($F46,'Step 1'!$B$13:$D$28,3,0)),"Check Parameters")</f>
        <v>NE</v>
      </c>
      <c r="S46" s="13" t="str">
        <f ca="1">IFERROR(IF(VLOOKUP($F46,'Step 1'!$B$13:$D$28,3,0)="Y",INDEX(INDIRECT("'"&amp;$A46&amp;"'!$A$3:$BG$100000"),MATCH($B46,INDIRECT("'"&amp;$A46&amp;"'!$A3:$A100000"),0),MATCH(S$3,INDIRECT("'"&amp;$A46&amp;"'!$A$3:$BG$3"),0)),VLOOKUP($F46,'Step 1'!$B$13:$D$28,3,0)),"Check Parameters")</f>
        <v>NE</v>
      </c>
      <c r="T46" s="13" t="str">
        <f ca="1">IFERROR(IF(VLOOKUP($F46,'Step 1'!$B$13:$D$28,3,0)="Y",INDEX(INDIRECT("'"&amp;$A46&amp;"'!$A$3:$BG$100000"),MATCH($B46,INDIRECT("'"&amp;$A46&amp;"'!$A3:$A100000"),0),MATCH(T$3,INDIRECT("'"&amp;$A46&amp;"'!$A$3:$BG$3"),0)),VLOOKUP($F46,'Step 1'!$B$13:$D$28,3,0)),"Check Parameters")</f>
        <v>NE</v>
      </c>
      <c r="U46" s="13" t="str">
        <f ca="1">IFERROR(IF(VLOOKUP($F46,'Step 1'!$B$13:$D$28,3,0)="Y",INDEX(INDIRECT("'"&amp;$A46&amp;"'!$A$3:$BG$100000"),MATCH($B46,INDIRECT("'"&amp;$A46&amp;"'!$A3:$A100000"),0),MATCH(U$3,INDIRECT("'"&amp;$A46&amp;"'!$A$3:$BG$3"),0)),VLOOKUP($F46,'Step 1'!$B$13:$D$28,3,0)),"Check Parameters")</f>
        <v>NE</v>
      </c>
      <c r="V46" s="13" t="str">
        <f ca="1">IFERROR(IF(VLOOKUP($F46,'Step 1'!$B$13:$D$28,3,0)="Y",INDEX(INDIRECT("'"&amp;$A46&amp;"'!$A$3:$BG$100000"),MATCH($B46,INDIRECT("'"&amp;$A46&amp;"'!$A3:$A100000"),0),MATCH(V$3,INDIRECT("'"&amp;$A46&amp;"'!$A$3:$BG$3"),0)),VLOOKUP($F46,'Step 1'!$B$13:$D$28,3,0)),"Check Parameters")</f>
        <v>NE</v>
      </c>
      <c r="W46" s="13" t="str">
        <f ca="1">IFERROR(IF(VLOOKUP($F46,'Step 1'!$B$13:$D$28,3,0)="Y",INDEX(INDIRECT("'"&amp;$A46&amp;"'!$A$3:$BG$100000"),MATCH($B46,INDIRECT("'"&amp;$A46&amp;"'!$A3:$A100000"),0),MATCH(W$3,INDIRECT("'"&amp;$A46&amp;"'!$A$3:$BG$3"),0)),VLOOKUP($F46,'Step 1'!$B$13:$D$28,3,0)),"Check Parameters")</f>
        <v>NE</v>
      </c>
      <c r="X46" s="13" t="str">
        <f ca="1">IFERROR(IF(VLOOKUP($F46,'Step 1'!$B$13:$D$28,3,0)="Y",INDEX(INDIRECT("'"&amp;$A46&amp;"'!$A$3:$BG$100000"),MATCH($B46,INDIRECT("'"&amp;$A46&amp;"'!$A3:$A100000"),0),MATCH(X$3,INDIRECT("'"&amp;$A46&amp;"'!$A$3:$BG$3"),0)),VLOOKUP($F46,'Step 1'!$B$13:$D$28,3,0)),"Check Parameters")</f>
        <v>NE</v>
      </c>
      <c r="Y46" s="13" t="str">
        <f ca="1">IFERROR(IF(VLOOKUP($F46,'Step 1'!$B$13:$D$28,3,0)="Y",INDEX(INDIRECT("'"&amp;$A46&amp;"'!$A$3:$BG$100000"),MATCH($B46,INDIRECT("'"&amp;$A46&amp;"'!$A3:$A100000"),0),MATCH(Y$3,INDIRECT("'"&amp;$A46&amp;"'!$A$3:$BG$3"),0)),VLOOKUP($F46,'Step 1'!$B$13:$D$28,3,0)),"Check Parameters")</f>
        <v>NE</v>
      </c>
      <c r="Z46" s="13" t="str">
        <f ca="1">IFERROR(IF(VLOOKUP($F46,'Step 1'!$B$13:$D$28,3,0)="Y",INDEX(INDIRECT("'"&amp;$A46&amp;"'!$A$3:$BG$100000"),MATCH($B46,INDIRECT("'"&amp;$A46&amp;"'!$A3:$A100000"),0),MATCH(Z$3,INDIRECT("'"&amp;$A46&amp;"'!$A$3:$BG$3"),0)),VLOOKUP($F46,'Step 1'!$B$13:$D$28,3,0)),"Check Parameters")</f>
        <v>NE</v>
      </c>
      <c r="AA46" s="13" t="str">
        <f ca="1">IFERROR(IF(VLOOKUP($F46,'Step 1'!$B$13:$D$28,3,0)="Y",INDEX(INDIRECT("'"&amp;$A46&amp;"'!$A$3:$BG$100000"),MATCH($B46,INDIRECT("'"&amp;$A46&amp;"'!$A3:$A100000"),0),MATCH(AA$3,INDIRECT("'"&amp;$A46&amp;"'!$A$3:$BG$3"),0)),VLOOKUP($F46,'Step 1'!$B$13:$D$28,3,0)),"Check Parameters")</f>
        <v>NE</v>
      </c>
      <c r="AB46" s="13" t="str">
        <f ca="1">IFERROR(IF(VLOOKUP($F46,'Step 1'!$B$13:$D$28,3,0)="Y",INDEX(INDIRECT("'"&amp;$A46&amp;"'!$A$3:$BG$100000"),MATCH($B46,INDIRECT("'"&amp;$A46&amp;"'!$A3:$A100000"),0),MATCH(AB$3,INDIRECT("'"&amp;$A46&amp;"'!$A$3:$BG$3"),0)),VLOOKUP($F46,'Step 1'!$B$13:$D$28,3,0)),"Check Parameters")</f>
        <v>NE</v>
      </c>
      <c r="AC46" s="13" t="str">
        <f ca="1">IFERROR(IF(VLOOKUP($F46,'Step 1'!$B$13:$D$28,3,0)="Y",INDEX(INDIRECT("'"&amp;$A46&amp;"'!$A$3:$BG$100000"),MATCH($B46,INDIRECT("'"&amp;$A46&amp;"'!$A3:$A100000"),0),MATCH(AC$3,INDIRECT("'"&amp;$A46&amp;"'!$A$3:$BG$3"),0)),VLOOKUP($F46,'Step 1'!$B$13:$D$28,3,0)),"Check Parameters")</f>
        <v>NE</v>
      </c>
      <c r="AD46" s="13" t="str">
        <f ca="1">IFERROR(IF(VLOOKUP($F46,'Step 1'!$B$13:$D$28,3,0)="Y",INDEX(INDIRECT("'"&amp;$A46&amp;"'!$A$3:$BG$100000"),MATCH($B46,INDIRECT("'"&amp;$A46&amp;"'!$A3:$A100000"),0),MATCH(AD$3,INDIRECT("'"&amp;$A46&amp;"'!$A$3:$BG$3"),0)),VLOOKUP($F46,'Step 1'!$B$13:$D$28,3,0)),"Check Parameters")</f>
        <v>NE</v>
      </c>
      <c r="AE46" s="13" t="str">
        <f ca="1">IFERROR(IF(VLOOKUP($F46,'Step 1'!$B$13:$D$28,3,0)="Y",INDEX(INDIRECT("'"&amp;$A46&amp;"'!$A$3:$BG$100000"),MATCH($B46,INDIRECT("'"&amp;$A46&amp;"'!$A3:$A100000"),0),MATCH(AE$3,INDIRECT("'"&amp;$A46&amp;"'!$A$3:$BG$3"),0)),VLOOKUP($F46,'Step 1'!$B$13:$D$28,3,0)),"Check Parameters")</f>
        <v>NE</v>
      </c>
      <c r="AF46" s="13" t="str">
        <f ca="1">IFERROR(IF(VLOOKUP($F46,'Step 1'!$B$13:$D$28,3,0)="Y",INDEX(INDIRECT("'"&amp;$A46&amp;"'!$A$3:$BG$100000"),MATCH($B46,INDIRECT("'"&amp;$A46&amp;"'!$A3:$A100000"),0),MATCH(AF$3,INDIRECT("'"&amp;$A46&amp;"'!$A$3:$BG$3"),0)),VLOOKUP($F46,'Step 1'!$B$13:$D$28,3,0)),"Check Parameters")</f>
        <v>NE</v>
      </c>
      <c r="AG46" s="13" t="str">
        <f ca="1">IFERROR(IF(VLOOKUP($F46,'Step 1'!$B$13:$D$28,3,0)="Y",INDEX(INDIRECT("'"&amp;$A46&amp;"'!$A$3:$BG$100000"),MATCH($B46,INDIRECT("'"&amp;$A46&amp;"'!$A3:$A100000"),0),MATCH(AG$3,INDIRECT("'"&amp;$A46&amp;"'!$A$3:$BG$3"),0)),VLOOKUP($F46,'Step 1'!$B$13:$D$28,3,0)),"Check Parameters")</f>
        <v>NE</v>
      </c>
      <c r="AH46" s="13" t="str">
        <f ca="1">IFERROR(IF(VLOOKUP($F46,'Step 1'!$B$13:$D$28,3,0)="Y",INDEX(INDIRECT("'"&amp;$A46&amp;"'!$A$3:$BG$100000"),MATCH($B46,INDIRECT("'"&amp;$A46&amp;"'!$A3:$A100000"),0),MATCH(AH$3,INDIRECT("'"&amp;$A46&amp;"'!$A$3:$BG$3"),0)),VLOOKUP($F46,'Step 1'!$B$13:$D$28,3,0)),"Check Parameters")</f>
        <v>NE</v>
      </c>
      <c r="AI46" s="13" t="str">
        <f ca="1">IFERROR(IF(VLOOKUP($F46,'Step 1'!$B$13:$D$28,3,0)="Y",INDEX(INDIRECT("'"&amp;$A46&amp;"'!$A$3:$BG$100000"),MATCH($B46,INDIRECT("'"&amp;$A46&amp;"'!$A3:$A100000"),0),MATCH(AI$3,INDIRECT("'"&amp;$A46&amp;"'!$A$3:$BG$3"),0)),VLOOKUP($F46,'Step 1'!$B$13:$D$28,3,0)),"Check Parameters")</f>
        <v>NE</v>
      </c>
      <c r="AJ46" s="13" t="str">
        <f ca="1">IFERROR(IF(VLOOKUP($F46,'Step 1'!$B$13:$D$28,3,0)="Y",INDEX(INDIRECT("'"&amp;$A46&amp;"'!$A$3:$BG$100000"),MATCH($B46,INDIRECT("'"&amp;$A46&amp;"'!$A3:$A100000"),0),MATCH(AJ$3,INDIRECT("'"&amp;$A46&amp;"'!$A$3:$BG$3"),0)),VLOOKUP($F46,'Step 1'!$B$13:$D$28,3,0)),"Check Parameters")</f>
        <v>NE</v>
      </c>
      <c r="AK46" s="13" t="str">
        <f ca="1">IFERROR(IF(VLOOKUP($F46,'Step 1'!$B$13:$D$28,3,0)="Y",INDEX(INDIRECT("'"&amp;$A46&amp;"'!$A$3:$BG$100000"),MATCH($B46,INDIRECT("'"&amp;$A46&amp;"'!$A3:$A100000"),0),MATCH(AK$3,INDIRECT("'"&amp;$A46&amp;"'!$A$3:$BG$3"),0)),VLOOKUP($F46,'Step 1'!$B$13:$D$28,3,0)),"Check Parameters")</f>
        <v>NE</v>
      </c>
      <c r="AL46" s="13" t="str">
        <f ca="1">IFERROR(IF(VLOOKUP($F46,'Step 1'!$B$13:$D$28,3,0)="Y",INDEX(INDIRECT("'"&amp;$A46&amp;"'!$A$3:$BG$100000"),MATCH($B46,INDIRECT("'"&amp;$A46&amp;"'!$A3:$A100000"),0),MATCH(AL$3,INDIRECT("'"&amp;$A46&amp;"'!$A$3:$BG$3"),0)),VLOOKUP($F46,'Step 1'!$B$13:$D$28,3,0)),"Check Parameters")</f>
        <v>NE</v>
      </c>
      <c r="AM46" s="13" t="str">
        <f ca="1">IFERROR(IF(VLOOKUP($F46,'Step 1'!$B$13:$D$28,3,0)="Y",INDEX(INDIRECT("'"&amp;$A46&amp;"'!$A$3:$BG$100000"),MATCH($B46,INDIRECT("'"&amp;$A46&amp;"'!$A3:$A100000"),0),MATCH(AM$3,INDIRECT("'"&amp;$A46&amp;"'!$A$3:$BG$3"),0)),VLOOKUP($F46,'Step 1'!$B$13:$D$28,3,0)),"Check Parameters")</f>
        <v>NE</v>
      </c>
      <c r="AN46" s="13"/>
      <c r="AO46" s="191"/>
      <c r="AP46" s="191"/>
      <c r="AQ46" s="191"/>
      <c r="AR46" s="191"/>
    </row>
    <row r="47" spans="1:44" hidden="1" outlineLevel="1" x14ac:dyDescent="0.25">
      <c r="A47" s="183" t="s">
        <v>79</v>
      </c>
      <c r="B47" s="183" t="s">
        <v>360</v>
      </c>
      <c r="C47" s="175" t="s">
        <v>97</v>
      </c>
      <c r="D47" s="175"/>
      <c r="E47" s="175" t="s">
        <v>162</v>
      </c>
      <c r="F47" s="77" t="str">
        <f t="shared" si="31"/>
        <v>Sheep</v>
      </c>
      <c r="G47" s="175" t="s">
        <v>358</v>
      </c>
      <c r="H47" s="177" t="s">
        <v>726</v>
      </c>
      <c r="I47" s="13">
        <f ca="1">IFERROR(IF(VLOOKUP($F47,'Step 1'!$B$13:$D$28,3,0)="Y",INDEX(INDIRECT("'"&amp;$A47&amp;"'!$A$3:$BG$100000"),MATCH($B47,INDIRECT("'"&amp;$A47&amp;"'!$A3:$A100000"),0),MATCH(I$3,INDIRECT("'"&amp;$A47&amp;"'!$A$3:$BG$3"),0)),VLOOKUP($F47,'Step 1'!$B$13:$D$28,3,0)),"Check Parameters")</f>
        <v>7.2656006249999984E-9</v>
      </c>
      <c r="J47" s="13">
        <f ca="1">IFERROR(IF(VLOOKUP($F47,'Step 1'!$B$13:$D$28,3,0)="Y",INDEX(INDIRECT("'"&amp;$A47&amp;"'!$A$3:$BG$100000"),MATCH($B47,INDIRECT("'"&amp;$A47&amp;"'!$A3:$A100000"),0),MATCH(J$3,INDIRECT("'"&amp;$A47&amp;"'!$A$3:$BG$3"),0)),VLOOKUP($F47,'Step 1'!$B$13:$D$28,3,0)),"Check Parameters")</f>
        <v>7.2656006249999984E-9</v>
      </c>
      <c r="K47" s="13">
        <f ca="1">IFERROR(IF(VLOOKUP($F47,'Step 1'!$B$13:$D$28,3,0)="Y",INDEX(INDIRECT("'"&amp;$A47&amp;"'!$A$3:$BG$100000"),MATCH($B47,INDIRECT("'"&amp;$A47&amp;"'!$A3:$A100000"),0),MATCH(K$3,INDIRECT("'"&amp;$A47&amp;"'!$A$3:$BG$3"),0)),VLOOKUP($F47,'Step 1'!$B$13:$D$28,3,0)),"Check Parameters")</f>
        <v>7.2656006249999984E-9</v>
      </c>
      <c r="L47" s="13">
        <f ca="1">IFERROR(IF(VLOOKUP($F47,'Step 1'!$B$13:$D$28,3,0)="Y",INDEX(INDIRECT("'"&amp;$A47&amp;"'!$A$3:$BG$100000"),MATCH($B47,INDIRECT("'"&amp;$A47&amp;"'!$A3:$A100000"),0),MATCH(L$3,INDIRECT("'"&amp;$A47&amp;"'!$A$3:$BG$3"),0)),VLOOKUP($F47,'Step 1'!$B$13:$D$28,3,0)),"Check Parameters")</f>
        <v>7.2656006249999984E-9</v>
      </c>
      <c r="M47" s="13">
        <f ca="1">IFERROR(IF(VLOOKUP($F47,'Step 1'!$B$13:$D$28,3,0)="Y",INDEX(INDIRECT("'"&amp;$A47&amp;"'!$A$3:$BG$100000"),MATCH($B47,INDIRECT("'"&amp;$A47&amp;"'!$A3:$A100000"),0),MATCH(M$3,INDIRECT("'"&amp;$A47&amp;"'!$A$3:$BG$3"),0)),VLOOKUP($F47,'Step 1'!$B$13:$D$28,3,0)),"Check Parameters")</f>
        <v>7.2656006249999984E-9</v>
      </c>
      <c r="N47" s="13">
        <f ca="1">IFERROR(IF(VLOOKUP($F47,'Step 1'!$B$13:$D$28,3,0)="Y",INDEX(INDIRECT("'"&amp;$A47&amp;"'!$A$3:$BG$100000"),MATCH($B47,INDIRECT("'"&amp;$A47&amp;"'!$A3:$A100000"),0),MATCH(N$3,INDIRECT("'"&amp;$A47&amp;"'!$A$3:$BG$3"),0)),VLOOKUP($F47,'Step 1'!$B$13:$D$28,3,0)),"Check Parameters")</f>
        <v>7.2656006249999984E-9</v>
      </c>
      <c r="O47" s="13">
        <f ca="1">IFERROR(IF(VLOOKUP($F47,'Step 1'!$B$13:$D$28,3,0)="Y",INDEX(INDIRECT("'"&amp;$A47&amp;"'!$A$3:$BG$100000"),MATCH($B47,INDIRECT("'"&amp;$A47&amp;"'!$A3:$A100000"),0),MATCH(O$3,INDIRECT("'"&amp;$A47&amp;"'!$A$3:$BG$3"),0)),VLOOKUP($F47,'Step 1'!$B$13:$D$28,3,0)),"Check Parameters")</f>
        <v>7.2656006249999984E-9</v>
      </c>
      <c r="P47" s="13">
        <f ca="1">IFERROR(IF(VLOOKUP($F47,'Step 1'!$B$13:$D$28,3,0)="Y",INDEX(INDIRECT("'"&amp;$A47&amp;"'!$A$3:$BG$100000"),MATCH($B47,INDIRECT("'"&amp;$A47&amp;"'!$A3:$A100000"),0),MATCH(P$3,INDIRECT("'"&amp;$A47&amp;"'!$A$3:$BG$3"),0)),VLOOKUP($F47,'Step 1'!$B$13:$D$28,3,0)),"Check Parameters")</f>
        <v>7.2656006249999984E-9</v>
      </c>
      <c r="Q47" s="13">
        <f ca="1">IFERROR(IF(VLOOKUP($F47,'Step 1'!$B$13:$D$28,3,0)="Y",INDEX(INDIRECT("'"&amp;$A47&amp;"'!$A$3:$BG$100000"),MATCH($B47,INDIRECT("'"&amp;$A47&amp;"'!$A3:$A100000"),0),MATCH(Q$3,INDIRECT("'"&amp;$A47&amp;"'!$A$3:$BG$3"),0)),VLOOKUP($F47,'Step 1'!$B$13:$D$28,3,0)),"Check Parameters")</f>
        <v>7.2656006249999984E-9</v>
      </c>
      <c r="R47" s="13">
        <f ca="1">IFERROR(IF(VLOOKUP($F47,'Step 1'!$B$13:$D$28,3,0)="Y",INDEX(INDIRECT("'"&amp;$A47&amp;"'!$A$3:$BG$100000"),MATCH($B47,INDIRECT("'"&amp;$A47&amp;"'!$A3:$A100000"),0),MATCH(R$3,INDIRECT("'"&amp;$A47&amp;"'!$A$3:$BG$3"),0)),VLOOKUP($F47,'Step 1'!$B$13:$D$28,3,0)),"Check Parameters")</f>
        <v>7.2656006249999984E-9</v>
      </c>
      <c r="S47" s="13">
        <f ca="1">IFERROR(IF(VLOOKUP($F47,'Step 1'!$B$13:$D$28,3,0)="Y",INDEX(INDIRECT("'"&amp;$A47&amp;"'!$A$3:$BG$100000"),MATCH($B47,INDIRECT("'"&amp;$A47&amp;"'!$A3:$A100000"),0),MATCH(S$3,INDIRECT("'"&amp;$A47&amp;"'!$A$3:$BG$3"),0)),VLOOKUP($F47,'Step 1'!$B$13:$D$28,3,0)),"Check Parameters")</f>
        <v>7.2656006249999984E-9</v>
      </c>
      <c r="T47" s="13">
        <f ca="1">IFERROR(IF(VLOOKUP($F47,'Step 1'!$B$13:$D$28,3,0)="Y",INDEX(INDIRECT("'"&amp;$A47&amp;"'!$A$3:$BG$100000"),MATCH($B47,INDIRECT("'"&amp;$A47&amp;"'!$A3:$A100000"),0),MATCH(T$3,INDIRECT("'"&amp;$A47&amp;"'!$A$3:$BG$3"),0)),VLOOKUP($F47,'Step 1'!$B$13:$D$28,3,0)),"Check Parameters")</f>
        <v>7.2656006249999984E-9</v>
      </c>
      <c r="U47" s="13">
        <f ca="1">IFERROR(IF(VLOOKUP($F47,'Step 1'!$B$13:$D$28,3,0)="Y",INDEX(INDIRECT("'"&amp;$A47&amp;"'!$A$3:$BG$100000"),MATCH($B47,INDIRECT("'"&amp;$A47&amp;"'!$A3:$A100000"),0),MATCH(U$3,INDIRECT("'"&amp;$A47&amp;"'!$A$3:$BG$3"),0)),VLOOKUP($F47,'Step 1'!$B$13:$D$28,3,0)),"Check Parameters")</f>
        <v>7.2656006249999984E-9</v>
      </c>
      <c r="V47" s="13">
        <f ca="1">IFERROR(IF(VLOOKUP($F47,'Step 1'!$B$13:$D$28,3,0)="Y",INDEX(INDIRECT("'"&amp;$A47&amp;"'!$A$3:$BG$100000"),MATCH($B47,INDIRECT("'"&amp;$A47&amp;"'!$A3:$A100000"),0),MATCH(V$3,INDIRECT("'"&amp;$A47&amp;"'!$A$3:$BG$3"),0)),VLOOKUP($F47,'Step 1'!$B$13:$D$28,3,0)),"Check Parameters")</f>
        <v>7.2656006249999984E-9</v>
      </c>
      <c r="W47" s="13">
        <f ca="1">IFERROR(IF(VLOOKUP($F47,'Step 1'!$B$13:$D$28,3,0)="Y",INDEX(INDIRECT("'"&amp;$A47&amp;"'!$A$3:$BG$100000"),MATCH($B47,INDIRECT("'"&amp;$A47&amp;"'!$A3:$A100000"),0),MATCH(W$3,INDIRECT("'"&amp;$A47&amp;"'!$A$3:$BG$3"),0)),VLOOKUP($F47,'Step 1'!$B$13:$D$28,3,0)),"Check Parameters")</f>
        <v>7.2656006249999984E-9</v>
      </c>
      <c r="X47" s="13">
        <f ca="1">IFERROR(IF(VLOOKUP($F47,'Step 1'!$B$13:$D$28,3,0)="Y",INDEX(INDIRECT("'"&amp;$A47&amp;"'!$A$3:$BG$100000"),MATCH($B47,INDIRECT("'"&amp;$A47&amp;"'!$A3:$A100000"),0),MATCH(X$3,INDIRECT("'"&amp;$A47&amp;"'!$A$3:$BG$3"),0)),VLOOKUP($F47,'Step 1'!$B$13:$D$28,3,0)),"Check Parameters")</f>
        <v>7.2656006249999984E-9</v>
      </c>
      <c r="Y47" s="13">
        <f ca="1">IFERROR(IF(VLOOKUP($F47,'Step 1'!$B$13:$D$28,3,0)="Y",INDEX(INDIRECT("'"&amp;$A47&amp;"'!$A$3:$BG$100000"),MATCH($B47,INDIRECT("'"&amp;$A47&amp;"'!$A3:$A100000"),0),MATCH(Y$3,INDIRECT("'"&amp;$A47&amp;"'!$A$3:$BG$3"),0)),VLOOKUP($F47,'Step 1'!$B$13:$D$28,3,0)),"Check Parameters")</f>
        <v>7.2656006249999984E-9</v>
      </c>
      <c r="Z47" s="13">
        <f ca="1">IFERROR(IF(VLOOKUP($F47,'Step 1'!$B$13:$D$28,3,0)="Y",INDEX(INDIRECT("'"&amp;$A47&amp;"'!$A$3:$BG$100000"),MATCH($B47,INDIRECT("'"&amp;$A47&amp;"'!$A3:$A100000"),0),MATCH(Z$3,INDIRECT("'"&amp;$A47&amp;"'!$A$3:$BG$3"),0)),VLOOKUP($F47,'Step 1'!$B$13:$D$28,3,0)),"Check Parameters")</f>
        <v>7.2656006249999984E-9</v>
      </c>
      <c r="AA47" s="13">
        <f ca="1">IFERROR(IF(VLOOKUP($F47,'Step 1'!$B$13:$D$28,3,0)="Y",INDEX(INDIRECT("'"&amp;$A47&amp;"'!$A$3:$BG$100000"),MATCH($B47,INDIRECT("'"&amp;$A47&amp;"'!$A3:$A100000"),0),MATCH(AA$3,INDIRECT("'"&amp;$A47&amp;"'!$A$3:$BG$3"),0)),VLOOKUP($F47,'Step 1'!$B$13:$D$28,3,0)),"Check Parameters")</f>
        <v>7.2656006249999984E-9</v>
      </c>
      <c r="AB47" s="13">
        <f ca="1">IFERROR(IF(VLOOKUP($F47,'Step 1'!$B$13:$D$28,3,0)="Y",INDEX(INDIRECT("'"&amp;$A47&amp;"'!$A$3:$BG$100000"),MATCH($B47,INDIRECT("'"&amp;$A47&amp;"'!$A3:$A100000"),0),MATCH(AB$3,INDIRECT("'"&amp;$A47&amp;"'!$A$3:$BG$3"),0)),VLOOKUP($F47,'Step 1'!$B$13:$D$28,3,0)),"Check Parameters")</f>
        <v>7.2656006249999984E-9</v>
      </c>
      <c r="AC47" s="13">
        <f ca="1">IFERROR(IF(VLOOKUP($F47,'Step 1'!$B$13:$D$28,3,0)="Y",INDEX(INDIRECT("'"&amp;$A47&amp;"'!$A$3:$BG$100000"),MATCH($B47,INDIRECT("'"&amp;$A47&amp;"'!$A3:$A100000"),0),MATCH(AC$3,INDIRECT("'"&amp;$A47&amp;"'!$A$3:$BG$3"),0)),VLOOKUP($F47,'Step 1'!$B$13:$D$28,3,0)),"Check Parameters")</f>
        <v>7.2656006249999984E-9</v>
      </c>
      <c r="AD47" s="13">
        <f ca="1">IFERROR(IF(VLOOKUP($F47,'Step 1'!$B$13:$D$28,3,0)="Y",INDEX(INDIRECT("'"&amp;$A47&amp;"'!$A$3:$BG$100000"),MATCH($B47,INDIRECT("'"&amp;$A47&amp;"'!$A3:$A100000"),0),MATCH(AD$3,INDIRECT("'"&amp;$A47&amp;"'!$A$3:$BG$3"),0)),VLOOKUP($F47,'Step 1'!$B$13:$D$28,3,0)),"Check Parameters")</f>
        <v>7.2656006249999984E-9</v>
      </c>
      <c r="AE47" s="13">
        <f ca="1">IFERROR(IF(VLOOKUP($F47,'Step 1'!$B$13:$D$28,3,0)="Y",INDEX(INDIRECT("'"&amp;$A47&amp;"'!$A$3:$BG$100000"),MATCH($B47,INDIRECT("'"&amp;$A47&amp;"'!$A3:$A100000"),0),MATCH(AE$3,INDIRECT("'"&amp;$A47&amp;"'!$A$3:$BG$3"),0)),VLOOKUP($F47,'Step 1'!$B$13:$D$28,3,0)),"Check Parameters")</f>
        <v>7.2656006249999984E-9</v>
      </c>
      <c r="AF47" s="13">
        <f ca="1">IFERROR(IF(VLOOKUP($F47,'Step 1'!$B$13:$D$28,3,0)="Y",INDEX(INDIRECT("'"&amp;$A47&amp;"'!$A$3:$BG$100000"),MATCH($B47,INDIRECT("'"&amp;$A47&amp;"'!$A3:$A100000"),0),MATCH(AF$3,INDIRECT("'"&amp;$A47&amp;"'!$A$3:$BG$3"),0)),VLOOKUP($F47,'Step 1'!$B$13:$D$28,3,0)),"Check Parameters")</f>
        <v>7.2656006249999984E-9</v>
      </c>
      <c r="AG47" s="13">
        <f ca="1">IFERROR(IF(VLOOKUP($F47,'Step 1'!$B$13:$D$28,3,0)="Y",INDEX(INDIRECT("'"&amp;$A47&amp;"'!$A$3:$BG$100000"),MATCH($B47,INDIRECT("'"&amp;$A47&amp;"'!$A3:$A100000"),0),MATCH(AG$3,INDIRECT("'"&amp;$A47&amp;"'!$A$3:$BG$3"),0)),VLOOKUP($F47,'Step 1'!$B$13:$D$28,3,0)),"Check Parameters")</f>
        <v>7.2656006249999984E-9</v>
      </c>
      <c r="AH47" s="13">
        <f ca="1">IFERROR(IF(VLOOKUP($F47,'Step 1'!$B$13:$D$28,3,0)="Y",INDEX(INDIRECT("'"&amp;$A47&amp;"'!$A$3:$BG$100000"),MATCH($B47,INDIRECT("'"&amp;$A47&amp;"'!$A3:$A100000"),0),MATCH(AH$3,INDIRECT("'"&amp;$A47&amp;"'!$A$3:$BG$3"),0)),VLOOKUP($F47,'Step 1'!$B$13:$D$28,3,0)),"Check Parameters")</f>
        <v>7.2656006249999984E-9</v>
      </c>
      <c r="AI47" s="13">
        <f ca="1">IFERROR(IF(VLOOKUP($F47,'Step 1'!$B$13:$D$28,3,0)="Y",INDEX(INDIRECT("'"&amp;$A47&amp;"'!$A$3:$BG$100000"),MATCH($B47,INDIRECT("'"&amp;$A47&amp;"'!$A3:$A100000"),0),MATCH(AI$3,INDIRECT("'"&amp;$A47&amp;"'!$A$3:$BG$3"),0)),VLOOKUP($F47,'Step 1'!$B$13:$D$28,3,0)),"Check Parameters")</f>
        <v>7.2656006249999984E-9</v>
      </c>
      <c r="AJ47" s="13">
        <f ca="1">IFERROR(IF(VLOOKUP($F47,'Step 1'!$B$13:$D$28,3,0)="Y",INDEX(INDIRECT("'"&amp;$A47&amp;"'!$A$3:$BG$100000"),MATCH($B47,INDIRECT("'"&amp;$A47&amp;"'!$A3:$A100000"),0),MATCH(AJ$3,INDIRECT("'"&amp;$A47&amp;"'!$A$3:$BG$3"),0)),VLOOKUP($F47,'Step 1'!$B$13:$D$28,3,0)),"Check Parameters")</f>
        <v>7.2656006249999984E-9</v>
      </c>
      <c r="AK47" s="13">
        <f ca="1">IFERROR(IF(VLOOKUP($F47,'Step 1'!$B$13:$D$28,3,0)="Y",INDEX(INDIRECT("'"&amp;$A47&amp;"'!$A$3:$BG$100000"),MATCH($B47,INDIRECT("'"&amp;$A47&amp;"'!$A3:$A100000"),0),MATCH(AK$3,INDIRECT("'"&amp;$A47&amp;"'!$A$3:$BG$3"),0)),VLOOKUP($F47,'Step 1'!$B$13:$D$28,3,0)),"Check Parameters")</f>
        <v>7.2656006249999984E-9</v>
      </c>
      <c r="AL47" s="13">
        <f ca="1">IFERROR(IF(VLOOKUP($F47,'Step 1'!$B$13:$D$28,3,0)="Y",INDEX(INDIRECT("'"&amp;$A47&amp;"'!$A$3:$BG$100000"),MATCH($B47,INDIRECT("'"&amp;$A47&amp;"'!$A3:$A100000"),0),MATCH(AL$3,INDIRECT("'"&amp;$A47&amp;"'!$A$3:$BG$3"),0)),VLOOKUP($F47,'Step 1'!$B$13:$D$28,3,0)),"Check Parameters")</f>
        <v>7.2656006249999984E-9</v>
      </c>
      <c r="AM47" s="13">
        <f ca="1">IFERROR(IF(VLOOKUP($F47,'Step 1'!$B$13:$D$28,3,0)="Y",INDEX(INDIRECT("'"&amp;$A47&amp;"'!$A$3:$BG$100000"),MATCH($B47,INDIRECT("'"&amp;$A47&amp;"'!$A3:$A100000"),0),MATCH(AM$3,INDIRECT("'"&amp;$A47&amp;"'!$A$3:$BG$3"),0)),VLOOKUP($F47,'Step 1'!$B$13:$D$28,3,0)),"Check Parameters")</f>
        <v>7.2656006249999984E-9</v>
      </c>
      <c r="AN47" s="13"/>
      <c r="AO47" s="191"/>
      <c r="AP47" s="191"/>
      <c r="AQ47" s="191"/>
      <c r="AR47" s="191"/>
    </row>
    <row r="48" spans="1:44" hidden="1" outlineLevel="1" x14ac:dyDescent="0.25">
      <c r="A48" s="183" t="s">
        <v>538</v>
      </c>
      <c r="B48" s="183" t="s">
        <v>360</v>
      </c>
      <c r="C48" s="175" t="s">
        <v>98</v>
      </c>
      <c r="D48" s="175"/>
      <c r="E48" s="175" t="s">
        <v>162</v>
      </c>
      <c r="F48" s="77" t="str">
        <f t="shared" si="31"/>
        <v>Swine (finishing pigs)</v>
      </c>
      <c r="G48" s="175" t="s">
        <v>358</v>
      </c>
      <c r="H48" s="177" t="s">
        <v>726</v>
      </c>
      <c r="I48" s="13" t="str">
        <f ca="1">IFERROR(IF(VLOOKUP($F48,'Step 1'!$B$13:$D$28,3,0)="Y",INDEX(INDIRECT("'"&amp;$A48&amp;"'!$A$3:$BG$100000"),MATCH($B48,INDIRECT("'"&amp;$A48&amp;"'!$A3:$A100000"),0),MATCH(I$3,INDIRECT("'"&amp;$A48&amp;"'!$A$3:$BG$3"),0)),VLOOKUP($F48,'Step 1'!$B$13:$D$28,3,0)),"Check Parameters")</f>
        <v>NE</v>
      </c>
      <c r="J48" s="13" t="str">
        <f ca="1">IFERROR(IF(VLOOKUP($F48,'Step 1'!$B$13:$D$28,3,0)="Y",INDEX(INDIRECT("'"&amp;$A48&amp;"'!$A$3:$BG$100000"),MATCH($B48,INDIRECT("'"&amp;$A48&amp;"'!$A3:$A100000"),0),MATCH(J$3,INDIRECT("'"&amp;$A48&amp;"'!$A$3:$BG$3"),0)),VLOOKUP($F48,'Step 1'!$B$13:$D$28,3,0)),"Check Parameters")</f>
        <v>NE</v>
      </c>
      <c r="K48" s="13" t="str">
        <f ca="1">IFERROR(IF(VLOOKUP($F48,'Step 1'!$B$13:$D$28,3,0)="Y",INDEX(INDIRECT("'"&amp;$A48&amp;"'!$A$3:$BG$100000"),MATCH($B48,INDIRECT("'"&amp;$A48&amp;"'!$A3:$A100000"),0),MATCH(K$3,INDIRECT("'"&amp;$A48&amp;"'!$A$3:$BG$3"),0)),VLOOKUP($F48,'Step 1'!$B$13:$D$28,3,0)),"Check Parameters")</f>
        <v>NE</v>
      </c>
      <c r="L48" s="13" t="str">
        <f ca="1">IFERROR(IF(VLOOKUP($F48,'Step 1'!$B$13:$D$28,3,0)="Y",INDEX(INDIRECT("'"&amp;$A48&amp;"'!$A$3:$BG$100000"),MATCH($B48,INDIRECT("'"&amp;$A48&amp;"'!$A3:$A100000"),0),MATCH(L$3,INDIRECT("'"&amp;$A48&amp;"'!$A$3:$BG$3"),0)),VLOOKUP($F48,'Step 1'!$B$13:$D$28,3,0)),"Check Parameters")</f>
        <v>NE</v>
      </c>
      <c r="M48" s="13" t="str">
        <f ca="1">IFERROR(IF(VLOOKUP($F48,'Step 1'!$B$13:$D$28,3,0)="Y",INDEX(INDIRECT("'"&amp;$A48&amp;"'!$A$3:$BG$100000"),MATCH($B48,INDIRECT("'"&amp;$A48&amp;"'!$A3:$A100000"),0),MATCH(M$3,INDIRECT("'"&amp;$A48&amp;"'!$A$3:$BG$3"),0)),VLOOKUP($F48,'Step 1'!$B$13:$D$28,3,0)),"Check Parameters")</f>
        <v>NE</v>
      </c>
      <c r="N48" s="13" t="str">
        <f ca="1">IFERROR(IF(VLOOKUP($F48,'Step 1'!$B$13:$D$28,3,0)="Y",INDEX(INDIRECT("'"&amp;$A48&amp;"'!$A$3:$BG$100000"),MATCH($B48,INDIRECT("'"&amp;$A48&amp;"'!$A3:$A100000"),0),MATCH(N$3,INDIRECT("'"&amp;$A48&amp;"'!$A$3:$BG$3"),0)),VLOOKUP($F48,'Step 1'!$B$13:$D$28,3,0)),"Check Parameters")</f>
        <v>NE</v>
      </c>
      <c r="O48" s="13" t="str">
        <f ca="1">IFERROR(IF(VLOOKUP($F48,'Step 1'!$B$13:$D$28,3,0)="Y",INDEX(INDIRECT("'"&amp;$A48&amp;"'!$A$3:$BG$100000"),MATCH($B48,INDIRECT("'"&amp;$A48&amp;"'!$A3:$A100000"),0),MATCH(O$3,INDIRECT("'"&amp;$A48&amp;"'!$A$3:$BG$3"),0)),VLOOKUP($F48,'Step 1'!$B$13:$D$28,3,0)),"Check Parameters")</f>
        <v>NE</v>
      </c>
      <c r="P48" s="13" t="str">
        <f ca="1">IFERROR(IF(VLOOKUP($F48,'Step 1'!$B$13:$D$28,3,0)="Y",INDEX(INDIRECT("'"&amp;$A48&amp;"'!$A$3:$BG$100000"),MATCH($B48,INDIRECT("'"&amp;$A48&amp;"'!$A3:$A100000"),0),MATCH(P$3,INDIRECT("'"&amp;$A48&amp;"'!$A$3:$BG$3"),0)),VLOOKUP($F48,'Step 1'!$B$13:$D$28,3,0)),"Check Parameters")</f>
        <v>NE</v>
      </c>
      <c r="Q48" s="13" t="str">
        <f ca="1">IFERROR(IF(VLOOKUP($F48,'Step 1'!$B$13:$D$28,3,0)="Y",INDEX(INDIRECT("'"&amp;$A48&amp;"'!$A$3:$BG$100000"),MATCH($B48,INDIRECT("'"&amp;$A48&amp;"'!$A3:$A100000"),0),MATCH(Q$3,INDIRECT("'"&amp;$A48&amp;"'!$A$3:$BG$3"),0)),VLOOKUP($F48,'Step 1'!$B$13:$D$28,3,0)),"Check Parameters")</f>
        <v>NE</v>
      </c>
      <c r="R48" s="13" t="str">
        <f ca="1">IFERROR(IF(VLOOKUP($F48,'Step 1'!$B$13:$D$28,3,0)="Y",INDEX(INDIRECT("'"&amp;$A48&amp;"'!$A$3:$BG$100000"),MATCH($B48,INDIRECT("'"&amp;$A48&amp;"'!$A3:$A100000"),0),MATCH(R$3,INDIRECT("'"&amp;$A48&amp;"'!$A$3:$BG$3"),0)),VLOOKUP($F48,'Step 1'!$B$13:$D$28,3,0)),"Check Parameters")</f>
        <v>NE</v>
      </c>
      <c r="S48" s="13" t="str">
        <f ca="1">IFERROR(IF(VLOOKUP($F48,'Step 1'!$B$13:$D$28,3,0)="Y",INDEX(INDIRECT("'"&amp;$A48&amp;"'!$A$3:$BG$100000"),MATCH($B48,INDIRECT("'"&amp;$A48&amp;"'!$A3:$A100000"),0),MATCH(S$3,INDIRECT("'"&amp;$A48&amp;"'!$A$3:$BG$3"),0)),VLOOKUP($F48,'Step 1'!$B$13:$D$28,3,0)),"Check Parameters")</f>
        <v>NE</v>
      </c>
      <c r="T48" s="13" t="str">
        <f ca="1">IFERROR(IF(VLOOKUP($F48,'Step 1'!$B$13:$D$28,3,0)="Y",INDEX(INDIRECT("'"&amp;$A48&amp;"'!$A$3:$BG$100000"),MATCH($B48,INDIRECT("'"&amp;$A48&amp;"'!$A3:$A100000"),0),MATCH(T$3,INDIRECT("'"&amp;$A48&amp;"'!$A$3:$BG$3"),0)),VLOOKUP($F48,'Step 1'!$B$13:$D$28,3,0)),"Check Parameters")</f>
        <v>NE</v>
      </c>
      <c r="U48" s="13" t="str">
        <f ca="1">IFERROR(IF(VLOOKUP($F48,'Step 1'!$B$13:$D$28,3,0)="Y",INDEX(INDIRECT("'"&amp;$A48&amp;"'!$A$3:$BG$100000"),MATCH($B48,INDIRECT("'"&amp;$A48&amp;"'!$A3:$A100000"),0),MATCH(U$3,INDIRECT("'"&amp;$A48&amp;"'!$A$3:$BG$3"),0)),VLOOKUP($F48,'Step 1'!$B$13:$D$28,3,0)),"Check Parameters")</f>
        <v>NE</v>
      </c>
      <c r="V48" s="13" t="str">
        <f ca="1">IFERROR(IF(VLOOKUP($F48,'Step 1'!$B$13:$D$28,3,0)="Y",INDEX(INDIRECT("'"&amp;$A48&amp;"'!$A$3:$BG$100000"),MATCH($B48,INDIRECT("'"&amp;$A48&amp;"'!$A3:$A100000"),0),MATCH(V$3,INDIRECT("'"&amp;$A48&amp;"'!$A$3:$BG$3"),0)),VLOOKUP($F48,'Step 1'!$B$13:$D$28,3,0)),"Check Parameters")</f>
        <v>NE</v>
      </c>
      <c r="W48" s="13" t="str">
        <f ca="1">IFERROR(IF(VLOOKUP($F48,'Step 1'!$B$13:$D$28,3,0)="Y",INDEX(INDIRECT("'"&amp;$A48&amp;"'!$A$3:$BG$100000"),MATCH($B48,INDIRECT("'"&amp;$A48&amp;"'!$A3:$A100000"),0),MATCH(W$3,INDIRECT("'"&amp;$A48&amp;"'!$A$3:$BG$3"),0)),VLOOKUP($F48,'Step 1'!$B$13:$D$28,3,0)),"Check Parameters")</f>
        <v>NE</v>
      </c>
      <c r="X48" s="13" t="str">
        <f ca="1">IFERROR(IF(VLOOKUP($F48,'Step 1'!$B$13:$D$28,3,0)="Y",INDEX(INDIRECT("'"&amp;$A48&amp;"'!$A$3:$BG$100000"),MATCH($B48,INDIRECT("'"&amp;$A48&amp;"'!$A3:$A100000"),0),MATCH(X$3,INDIRECT("'"&amp;$A48&amp;"'!$A$3:$BG$3"),0)),VLOOKUP($F48,'Step 1'!$B$13:$D$28,3,0)),"Check Parameters")</f>
        <v>NE</v>
      </c>
      <c r="Y48" s="13" t="str">
        <f ca="1">IFERROR(IF(VLOOKUP($F48,'Step 1'!$B$13:$D$28,3,0)="Y",INDEX(INDIRECT("'"&amp;$A48&amp;"'!$A$3:$BG$100000"),MATCH($B48,INDIRECT("'"&amp;$A48&amp;"'!$A3:$A100000"),0),MATCH(Y$3,INDIRECT("'"&amp;$A48&amp;"'!$A$3:$BG$3"),0)),VLOOKUP($F48,'Step 1'!$B$13:$D$28,3,0)),"Check Parameters")</f>
        <v>NE</v>
      </c>
      <c r="Z48" s="13" t="str">
        <f ca="1">IFERROR(IF(VLOOKUP($F48,'Step 1'!$B$13:$D$28,3,0)="Y",INDEX(INDIRECT("'"&amp;$A48&amp;"'!$A$3:$BG$100000"),MATCH($B48,INDIRECT("'"&amp;$A48&amp;"'!$A3:$A100000"),0),MATCH(Z$3,INDIRECT("'"&amp;$A48&amp;"'!$A$3:$BG$3"),0)),VLOOKUP($F48,'Step 1'!$B$13:$D$28,3,0)),"Check Parameters")</f>
        <v>NE</v>
      </c>
      <c r="AA48" s="13" t="str">
        <f ca="1">IFERROR(IF(VLOOKUP($F48,'Step 1'!$B$13:$D$28,3,0)="Y",INDEX(INDIRECT("'"&amp;$A48&amp;"'!$A$3:$BG$100000"),MATCH($B48,INDIRECT("'"&amp;$A48&amp;"'!$A3:$A100000"),0),MATCH(AA$3,INDIRECT("'"&amp;$A48&amp;"'!$A$3:$BG$3"),0)),VLOOKUP($F48,'Step 1'!$B$13:$D$28,3,0)),"Check Parameters")</f>
        <v>NE</v>
      </c>
      <c r="AB48" s="13" t="str">
        <f ca="1">IFERROR(IF(VLOOKUP($F48,'Step 1'!$B$13:$D$28,3,0)="Y",INDEX(INDIRECT("'"&amp;$A48&amp;"'!$A$3:$BG$100000"),MATCH($B48,INDIRECT("'"&amp;$A48&amp;"'!$A3:$A100000"),0),MATCH(AB$3,INDIRECT("'"&amp;$A48&amp;"'!$A$3:$BG$3"),0)),VLOOKUP($F48,'Step 1'!$B$13:$D$28,3,0)),"Check Parameters")</f>
        <v>NE</v>
      </c>
      <c r="AC48" s="13" t="str">
        <f ca="1">IFERROR(IF(VLOOKUP($F48,'Step 1'!$B$13:$D$28,3,0)="Y",INDEX(INDIRECT("'"&amp;$A48&amp;"'!$A$3:$BG$100000"),MATCH($B48,INDIRECT("'"&amp;$A48&amp;"'!$A3:$A100000"),0),MATCH(AC$3,INDIRECT("'"&amp;$A48&amp;"'!$A$3:$BG$3"),0)),VLOOKUP($F48,'Step 1'!$B$13:$D$28,3,0)),"Check Parameters")</f>
        <v>NE</v>
      </c>
      <c r="AD48" s="13" t="str">
        <f ca="1">IFERROR(IF(VLOOKUP($F48,'Step 1'!$B$13:$D$28,3,0)="Y",INDEX(INDIRECT("'"&amp;$A48&amp;"'!$A$3:$BG$100000"),MATCH($B48,INDIRECT("'"&amp;$A48&amp;"'!$A3:$A100000"),0),MATCH(AD$3,INDIRECT("'"&amp;$A48&amp;"'!$A$3:$BG$3"),0)),VLOOKUP($F48,'Step 1'!$B$13:$D$28,3,0)),"Check Parameters")</f>
        <v>NE</v>
      </c>
      <c r="AE48" s="13" t="str">
        <f ca="1">IFERROR(IF(VLOOKUP($F48,'Step 1'!$B$13:$D$28,3,0)="Y",INDEX(INDIRECT("'"&amp;$A48&amp;"'!$A$3:$BG$100000"),MATCH($B48,INDIRECT("'"&amp;$A48&amp;"'!$A3:$A100000"),0),MATCH(AE$3,INDIRECT("'"&amp;$A48&amp;"'!$A$3:$BG$3"),0)),VLOOKUP($F48,'Step 1'!$B$13:$D$28,3,0)),"Check Parameters")</f>
        <v>NE</v>
      </c>
      <c r="AF48" s="13" t="str">
        <f ca="1">IFERROR(IF(VLOOKUP($F48,'Step 1'!$B$13:$D$28,3,0)="Y",INDEX(INDIRECT("'"&amp;$A48&amp;"'!$A$3:$BG$100000"),MATCH($B48,INDIRECT("'"&amp;$A48&amp;"'!$A3:$A100000"),0),MATCH(AF$3,INDIRECT("'"&amp;$A48&amp;"'!$A$3:$BG$3"),0)),VLOOKUP($F48,'Step 1'!$B$13:$D$28,3,0)),"Check Parameters")</f>
        <v>NE</v>
      </c>
      <c r="AG48" s="13" t="str">
        <f ca="1">IFERROR(IF(VLOOKUP($F48,'Step 1'!$B$13:$D$28,3,0)="Y",INDEX(INDIRECT("'"&amp;$A48&amp;"'!$A$3:$BG$100000"),MATCH($B48,INDIRECT("'"&amp;$A48&amp;"'!$A3:$A100000"),0),MATCH(AG$3,INDIRECT("'"&amp;$A48&amp;"'!$A$3:$BG$3"),0)),VLOOKUP($F48,'Step 1'!$B$13:$D$28,3,0)),"Check Parameters")</f>
        <v>NE</v>
      </c>
      <c r="AH48" s="13" t="str">
        <f ca="1">IFERROR(IF(VLOOKUP($F48,'Step 1'!$B$13:$D$28,3,0)="Y",INDEX(INDIRECT("'"&amp;$A48&amp;"'!$A$3:$BG$100000"),MATCH($B48,INDIRECT("'"&amp;$A48&amp;"'!$A3:$A100000"),0),MATCH(AH$3,INDIRECT("'"&amp;$A48&amp;"'!$A$3:$BG$3"),0)),VLOOKUP($F48,'Step 1'!$B$13:$D$28,3,0)),"Check Parameters")</f>
        <v>NE</v>
      </c>
      <c r="AI48" s="13" t="str">
        <f ca="1">IFERROR(IF(VLOOKUP($F48,'Step 1'!$B$13:$D$28,3,0)="Y",INDEX(INDIRECT("'"&amp;$A48&amp;"'!$A$3:$BG$100000"),MATCH($B48,INDIRECT("'"&amp;$A48&amp;"'!$A3:$A100000"),0),MATCH(AI$3,INDIRECT("'"&amp;$A48&amp;"'!$A$3:$BG$3"),0)),VLOOKUP($F48,'Step 1'!$B$13:$D$28,3,0)),"Check Parameters")</f>
        <v>NE</v>
      </c>
      <c r="AJ48" s="13" t="str">
        <f ca="1">IFERROR(IF(VLOOKUP($F48,'Step 1'!$B$13:$D$28,3,0)="Y",INDEX(INDIRECT("'"&amp;$A48&amp;"'!$A$3:$BG$100000"),MATCH($B48,INDIRECT("'"&amp;$A48&amp;"'!$A3:$A100000"),0),MATCH(AJ$3,INDIRECT("'"&amp;$A48&amp;"'!$A$3:$BG$3"),0)),VLOOKUP($F48,'Step 1'!$B$13:$D$28,3,0)),"Check Parameters")</f>
        <v>NE</v>
      </c>
      <c r="AK48" s="13" t="str">
        <f ca="1">IFERROR(IF(VLOOKUP($F48,'Step 1'!$B$13:$D$28,3,0)="Y",INDEX(INDIRECT("'"&amp;$A48&amp;"'!$A$3:$BG$100000"),MATCH($B48,INDIRECT("'"&amp;$A48&amp;"'!$A3:$A100000"),0),MATCH(AK$3,INDIRECT("'"&amp;$A48&amp;"'!$A$3:$BG$3"),0)),VLOOKUP($F48,'Step 1'!$B$13:$D$28,3,0)),"Check Parameters")</f>
        <v>NE</v>
      </c>
      <c r="AL48" s="13" t="str">
        <f ca="1">IFERROR(IF(VLOOKUP($F48,'Step 1'!$B$13:$D$28,3,0)="Y",INDEX(INDIRECT("'"&amp;$A48&amp;"'!$A$3:$BG$100000"),MATCH($B48,INDIRECT("'"&amp;$A48&amp;"'!$A3:$A100000"),0),MATCH(AL$3,INDIRECT("'"&amp;$A48&amp;"'!$A$3:$BG$3"),0)),VLOOKUP($F48,'Step 1'!$B$13:$D$28,3,0)),"Check Parameters")</f>
        <v>NE</v>
      </c>
      <c r="AM48" s="13" t="str">
        <f ca="1">IFERROR(IF(VLOOKUP($F48,'Step 1'!$B$13:$D$28,3,0)="Y",INDEX(INDIRECT("'"&amp;$A48&amp;"'!$A$3:$BG$100000"),MATCH($B48,INDIRECT("'"&amp;$A48&amp;"'!$A3:$A100000"),0),MATCH(AM$3,INDIRECT("'"&amp;$A48&amp;"'!$A$3:$BG$3"),0)),VLOOKUP($F48,'Step 1'!$B$13:$D$28,3,0)),"Check Parameters")</f>
        <v>NE</v>
      </c>
      <c r="AN48" s="13"/>
      <c r="AO48" s="191"/>
      <c r="AP48" s="191"/>
      <c r="AQ48" s="191"/>
      <c r="AR48" s="191"/>
    </row>
    <row r="49" spans="1:44" hidden="1" outlineLevel="1" x14ac:dyDescent="0.25">
      <c r="A49" s="183" t="s">
        <v>145</v>
      </c>
      <c r="B49" s="183" t="s">
        <v>360</v>
      </c>
      <c r="C49" s="175" t="s">
        <v>98</v>
      </c>
      <c r="D49" s="175"/>
      <c r="E49" s="175" t="s">
        <v>162</v>
      </c>
      <c r="F49" s="77" t="str">
        <f t="shared" si="31"/>
        <v>Swine (sows)</v>
      </c>
      <c r="G49" s="175" t="s">
        <v>358</v>
      </c>
      <c r="H49" s="177" t="s">
        <v>726</v>
      </c>
      <c r="I49" s="13" t="str">
        <f ca="1">IFERROR(IF(VLOOKUP($F49,'Step 1'!$B$13:$D$28,3,0)="Y",INDEX(INDIRECT("'"&amp;$A49&amp;"'!$A$3:$BG$100000"),MATCH($B49,INDIRECT("'"&amp;$A49&amp;"'!$A3:$A100000"),0),MATCH(I$3,INDIRECT("'"&amp;$A49&amp;"'!$A$3:$BG$3"),0)),VLOOKUP($F49,'Step 1'!$B$13:$D$28,3,0)),"Check Parameters")</f>
        <v>NE</v>
      </c>
      <c r="J49" s="13" t="str">
        <f ca="1">IFERROR(IF(VLOOKUP($F49,'Step 1'!$B$13:$D$28,3,0)="Y",INDEX(INDIRECT("'"&amp;$A49&amp;"'!$A$3:$BG$100000"),MATCH($B49,INDIRECT("'"&amp;$A49&amp;"'!$A3:$A100000"),0),MATCH(J$3,INDIRECT("'"&amp;$A49&amp;"'!$A$3:$BG$3"),0)),VLOOKUP($F49,'Step 1'!$B$13:$D$28,3,0)),"Check Parameters")</f>
        <v>NE</v>
      </c>
      <c r="K49" s="13" t="str">
        <f ca="1">IFERROR(IF(VLOOKUP($F49,'Step 1'!$B$13:$D$28,3,0)="Y",INDEX(INDIRECT("'"&amp;$A49&amp;"'!$A$3:$BG$100000"),MATCH($B49,INDIRECT("'"&amp;$A49&amp;"'!$A3:$A100000"),0),MATCH(K$3,INDIRECT("'"&amp;$A49&amp;"'!$A$3:$BG$3"),0)),VLOOKUP($F49,'Step 1'!$B$13:$D$28,3,0)),"Check Parameters")</f>
        <v>NE</v>
      </c>
      <c r="L49" s="13" t="str">
        <f ca="1">IFERROR(IF(VLOOKUP($F49,'Step 1'!$B$13:$D$28,3,0)="Y",INDEX(INDIRECT("'"&amp;$A49&amp;"'!$A$3:$BG$100000"),MATCH($B49,INDIRECT("'"&amp;$A49&amp;"'!$A3:$A100000"),0),MATCH(L$3,INDIRECT("'"&amp;$A49&amp;"'!$A$3:$BG$3"),0)),VLOOKUP($F49,'Step 1'!$B$13:$D$28,3,0)),"Check Parameters")</f>
        <v>NE</v>
      </c>
      <c r="M49" s="13" t="str">
        <f ca="1">IFERROR(IF(VLOOKUP($F49,'Step 1'!$B$13:$D$28,3,0)="Y",INDEX(INDIRECT("'"&amp;$A49&amp;"'!$A$3:$BG$100000"),MATCH($B49,INDIRECT("'"&amp;$A49&amp;"'!$A3:$A100000"),0),MATCH(M$3,INDIRECT("'"&amp;$A49&amp;"'!$A$3:$BG$3"),0)),VLOOKUP($F49,'Step 1'!$B$13:$D$28,3,0)),"Check Parameters")</f>
        <v>NE</v>
      </c>
      <c r="N49" s="13" t="str">
        <f ca="1">IFERROR(IF(VLOOKUP($F49,'Step 1'!$B$13:$D$28,3,0)="Y",INDEX(INDIRECT("'"&amp;$A49&amp;"'!$A$3:$BG$100000"),MATCH($B49,INDIRECT("'"&amp;$A49&amp;"'!$A3:$A100000"),0),MATCH(N$3,INDIRECT("'"&amp;$A49&amp;"'!$A$3:$BG$3"),0)),VLOOKUP($F49,'Step 1'!$B$13:$D$28,3,0)),"Check Parameters")</f>
        <v>NE</v>
      </c>
      <c r="O49" s="13" t="str">
        <f ca="1">IFERROR(IF(VLOOKUP($F49,'Step 1'!$B$13:$D$28,3,0)="Y",INDEX(INDIRECT("'"&amp;$A49&amp;"'!$A$3:$BG$100000"),MATCH($B49,INDIRECT("'"&amp;$A49&amp;"'!$A3:$A100000"),0),MATCH(O$3,INDIRECT("'"&amp;$A49&amp;"'!$A$3:$BG$3"),0)),VLOOKUP($F49,'Step 1'!$B$13:$D$28,3,0)),"Check Parameters")</f>
        <v>NE</v>
      </c>
      <c r="P49" s="13" t="str">
        <f ca="1">IFERROR(IF(VLOOKUP($F49,'Step 1'!$B$13:$D$28,3,0)="Y",INDEX(INDIRECT("'"&amp;$A49&amp;"'!$A$3:$BG$100000"),MATCH($B49,INDIRECT("'"&amp;$A49&amp;"'!$A3:$A100000"),0),MATCH(P$3,INDIRECT("'"&amp;$A49&amp;"'!$A$3:$BG$3"),0)),VLOOKUP($F49,'Step 1'!$B$13:$D$28,3,0)),"Check Parameters")</f>
        <v>NE</v>
      </c>
      <c r="Q49" s="13" t="str">
        <f ca="1">IFERROR(IF(VLOOKUP($F49,'Step 1'!$B$13:$D$28,3,0)="Y",INDEX(INDIRECT("'"&amp;$A49&amp;"'!$A$3:$BG$100000"),MATCH($B49,INDIRECT("'"&amp;$A49&amp;"'!$A3:$A100000"),0),MATCH(Q$3,INDIRECT("'"&amp;$A49&amp;"'!$A$3:$BG$3"),0)),VLOOKUP($F49,'Step 1'!$B$13:$D$28,3,0)),"Check Parameters")</f>
        <v>NE</v>
      </c>
      <c r="R49" s="13" t="str">
        <f ca="1">IFERROR(IF(VLOOKUP($F49,'Step 1'!$B$13:$D$28,3,0)="Y",INDEX(INDIRECT("'"&amp;$A49&amp;"'!$A$3:$BG$100000"),MATCH($B49,INDIRECT("'"&amp;$A49&amp;"'!$A3:$A100000"),0),MATCH(R$3,INDIRECT("'"&amp;$A49&amp;"'!$A$3:$BG$3"),0)),VLOOKUP($F49,'Step 1'!$B$13:$D$28,3,0)),"Check Parameters")</f>
        <v>NE</v>
      </c>
      <c r="S49" s="13" t="str">
        <f ca="1">IFERROR(IF(VLOOKUP($F49,'Step 1'!$B$13:$D$28,3,0)="Y",INDEX(INDIRECT("'"&amp;$A49&amp;"'!$A$3:$BG$100000"),MATCH($B49,INDIRECT("'"&amp;$A49&amp;"'!$A3:$A100000"),0),MATCH(S$3,INDIRECT("'"&amp;$A49&amp;"'!$A$3:$BG$3"),0)),VLOOKUP($F49,'Step 1'!$B$13:$D$28,3,0)),"Check Parameters")</f>
        <v>NE</v>
      </c>
      <c r="T49" s="13" t="str">
        <f ca="1">IFERROR(IF(VLOOKUP($F49,'Step 1'!$B$13:$D$28,3,0)="Y",INDEX(INDIRECT("'"&amp;$A49&amp;"'!$A$3:$BG$100000"),MATCH($B49,INDIRECT("'"&amp;$A49&amp;"'!$A3:$A100000"),0),MATCH(T$3,INDIRECT("'"&amp;$A49&amp;"'!$A$3:$BG$3"),0)),VLOOKUP($F49,'Step 1'!$B$13:$D$28,3,0)),"Check Parameters")</f>
        <v>NE</v>
      </c>
      <c r="U49" s="13" t="str">
        <f ca="1">IFERROR(IF(VLOOKUP($F49,'Step 1'!$B$13:$D$28,3,0)="Y",INDEX(INDIRECT("'"&amp;$A49&amp;"'!$A$3:$BG$100000"),MATCH($B49,INDIRECT("'"&amp;$A49&amp;"'!$A3:$A100000"),0),MATCH(U$3,INDIRECT("'"&amp;$A49&amp;"'!$A$3:$BG$3"),0)),VLOOKUP($F49,'Step 1'!$B$13:$D$28,3,0)),"Check Parameters")</f>
        <v>NE</v>
      </c>
      <c r="V49" s="13" t="str">
        <f ca="1">IFERROR(IF(VLOOKUP($F49,'Step 1'!$B$13:$D$28,3,0)="Y",INDEX(INDIRECT("'"&amp;$A49&amp;"'!$A$3:$BG$100000"),MATCH($B49,INDIRECT("'"&amp;$A49&amp;"'!$A3:$A100000"),0),MATCH(V$3,INDIRECT("'"&amp;$A49&amp;"'!$A$3:$BG$3"),0)),VLOOKUP($F49,'Step 1'!$B$13:$D$28,3,0)),"Check Parameters")</f>
        <v>NE</v>
      </c>
      <c r="W49" s="13" t="str">
        <f ca="1">IFERROR(IF(VLOOKUP($F49,'Step 1'!$B$13:$D$28,3,0)="Y",INDEX(INDIRECT("'"&amp;$A49&amp;"'!$A$3:$BG$100000"),MATCH($B49,INDIRECT("'"&amp;$A49&amp;"'!$A3:$A100000"),0),MATCH(W$3,INDIRECT("'"&amp;$A49&amp;"'!$A$3:$BG$3"),0)),VLOOKUP($F49,'Step 1'!$B$13:$D$28,3,0)),"Check Parameters")</f>
        <v>NE</v>
      </c>
      <c r="X49" s="13" t="str">
        <f ca="1">IFERROR(IF(VLOOKUP($F49,'Step 1'!$B$13:$D$28,3,0)="Y",INDEX(INDIRECT("'"&amp;$A49&amp;"'!$A$3:$BG$100000"),MATCH($B49,INDIRECT("'"&amp;$A49&amp;"'!$A3:$A100000"),0),MATCH(X$3,INDIRECT("'"&amp;$A49&amp;"'!$A$3:$BG$3"),0)),VLOOKUP($F49,'Step 1'!$B$13:$D$28,3,0)),"Check Parameters")</f>
        <v>NE</v>
      </c>
      <c r="Y49" s="13" t="str">
        <f ca="1">IFERROR(IF(VLOOKUP($F49,'Step 1'!$B$13:$D$28,3,0)="Y",INDEX(INDIRECT("'"&amp;$A49&amp;"'!$A$3:$BG$100000"),MATCH($B49,INDIRECT("'"&amp;$A49&amp;"'!$A3:$A100000"),0),MATCH(Y$3,INDIRECT("'"&amp;$A49&amp;"'!$A$3:$BG$3"),0)),VLOOKUP($F49,'Step 1'!$B$13:$D$28,3,0)),"Check Parameters")</f>
        <v>NE</v>
      </c>
      <c r="Z49" s="13" t="str">
        <f ca="1">IFERROR(IF(VLOOKUP($F49,'Step 1'!$B$13:$D$28,3,0)="Y",INDEX(INDIRECT("'"&amp;$A49&amp;"'!$A$3:$BG$100000"),MATCH($B49,INDIRECT("'"&amp;$A49&amp;"'!$A3:$A100000"),0),MATCH(Z$3,INDIRECT("'"&amp;$A49&amp;"'!$A$3:$BG$3"),0)),VLOOKUP($F49,'Step 1'!$B$13:$D$28,3,0)),"Check Parameters")</f>
        <v>NE</v>
      </c>
      <c r="AA49" s="13" t="str">
        <f ca="1">IFERROR(IF(VLOOKUP($F49,'Step 1'!$B$13:$D$28,3,0)="Y",INDEX(INDIRECT("'"&amp;$A49&amp;"'!$A$3:$BG$100000"),MATCH($B49,INDIRECT("'"&amp;$A49&amp;"'!$A3:$A100000"),0),MATCH(AA$3,INDIRECT("'"&amp;$A49&amp;"'!$A$3:$BG$3"),0)),VLOOKUP($F49,'Step 1'!$B$13:$D$28,3,0)),"Check Parameters")</f>
        <v>NE</v>
      </c>
      <c r="AB49" s="13" t="str">
        <f ca="1">IFERROR(IF(VLOOKUP($F49,'Step 1'!$B$13:$D$28,3,0)="Y",INDEX(INDIRECT("'"&amp;$A49&amp;"'!$A$3:$BG$100000"),MATCH($B49,INDIRECT("'"&amp;$A49&amp;"'!$A3:$A100000"),0),MATCH(AB$3,INDIRECT("'"&amp;$A49&amp;"'!$A$3:$BG$3"),0)),VLOOKUP($F49,'Step 1'!$B$13:$D$28,3,0)),"Check Parameters")</f>
        <v>NE</v>
      </c>
      <c r="AC49" s="13" t="str">
        <f ca="1">IFERROR(IF(VLOOKUP($F49,'Step 1'!$B$13:$D$28,3,0)="Y",INDEX(INDIRECT("'"&amp;$A49&amp;"'!$A$3:$BG$100000"),MATCH($B49,INDIRECT("'"&amp;$A49&amp;"'!$A3:$A100000"),0),MATCH(AC$3,INDIRECT("'"&amp;$A49&amp;"'!$A$3:$BG$3"),0)),VLOOKUP($F49,'Step 1'!$B$13:$D$28,3,0)),"Check Parameters")</f>
        <v>NE</v>
      </c>
      <c r="AD49" s="13" t="str">
        <f ca="1">IFERROR(IF(VLOOKUP($F49,'Step 1'!$B$13:$D$28,3,0)="Y",INDEX(INDIRECT("'"&amp;$A49&amp;"'!$A$3:$BG$100000"),MATCH($B49,INDIRECT("'"&amp;$A49&amp;"'!$A3:$A100000"),0),MATCH(AD$3,INDIRECT("'"&amp;$A49&amp;"'!$A$3:$BG$3"),0)),VLOOKUP($F49,'Step 1'!$B$13:$D$28,3,0)),"Check Parameters")</f>
        <v>NE</v>
      </c>
      <c r="AE49" s="13" t="str">
        <f ca="1">IFERROR(IF(VLOOKUP($F49,'Step 1'!$B$13:$D$28,3,0)="Y",INDEX(INDIRECT("'"&amp;$A49&amp;"'!$A$3:$BG$100000"),MATCH($B49,INDIRECT("'"&amp;$A49&amp;"'!$A3:$A100000"),0),MATCH(AE$3,INDIRECT("'"&amp;$A49&amp;"'!$A$3:$BG$3"),0)),VLOOKUP($F49,'Step 1'!$B$13:$D$28,3,0)),"Check Parameters")</f>
        <v>NE</v>
      </c>
      <c r="AF49" s="13" t="str">
        <f ca="1">IFERROR(IF(VLOOKUP($F49,'Step 1'!$B$13:$D$28,3,0)="Y",INDEX(INDIRECT("'"&amp;$A49&amp;"'!$A$3:$BG$100000"),MATCH($B49,INDIRECT("'"&amp;$A49&amp;"'!$A3:$A100000"),0),MATCH(AF$3,INDIRECT("'"&amp;$A49&amp;"'!$A$3:$BG$3"),0)),VLOOKUP($F49,'Step 1'!$B$13:$D$28,3,0)),"Check Parameters")</f>
        <v>NE</v>
      </c>
      <c r="AG49" s="13" t="str">
        <f ca="1">IFERROR(IF(VLOOKUP($F49,'Step 1'!$B$13:$D$28,3,0)="Y",INDEX(INDIRECT("'"&amp;$A49&amp;"'!$A$3:$BG$100000"),MATCH($B49,INDIRECT("'"&amp;$A49&amp;"'!$A3:$A100000"),0),MATCH(AG$3,INDIRECT("'"&amp;$A49&amp;"'!$A$3:$BG$3"),0)),VLOOKUP($F49,'Step 1'!$B$13:$D$28,3,0)),"Check Parameters")</f>
        <v>NE</v>
      </c>
      <c r="AH49" s="13" t="str">
        <f ca="1">IFERROR(IF(VLOOKUP($F49,'Step 1'!$B$13:$D$28,3,0)="Y",INDEX(INDIRECT("'"&amp;$A49&amp;"'!$A$3:$BG$100000"),MATCH($B49,INDIRECT("'"&amp;$A49&amp;"'!$A3:$A100000"),0),MATCH(AH$3,INDIRECT("'"&amp;$A49&amp;"'!$A$3:$BG$3"),0)),VLOOKUP($F49,'Step 1'!$B$13:$D$28,3,0)),"Check Parameters")</f>
        <v>NE</v>
      </c>
      <c r="AI49" s="13" t="str">
        <f ca="1">IFERROR(IF(VLOOKUP($F49,'Step 1'!$B$13:$D$28,3,0)="Y",INDEX(INDIRECT("'"&amp;$A49&amp;"'!$A$3:$BG$100000"),MATCH($B49,INDIRECT("'"&amp;$A49&amp;"'!$A3:$A100000"),0),MATCH(AI$3,INDIRECT("'"&amp;$A49&amp;"'!$A$3:$BG$3"),0)),VLOOKUP($F49,'Step 1'!$B$13:$D$28,3,0)),"Check Parameters")</f>
        <v>NE</v>
      </c>
      <c r="AJ49" s="13" t="str">
        <f ca="1">IFERROR(IF(VLOOKUP($F49,'Step 1'!$B$13:$D$28,3,0)="Y",INDEX(INDIRECT("'"&amp;$A49&amp;"'!$A$3:$BG$100000"),MATCH($B49,INDIRECT("'"&amp;$A49&amp;"'!$A3:$A100000"),0),MATCH(AJ$3,INDIRECT("'"&amp;$A49&amp;"'!$A$3:$BG$3"),0)),VLOOKUP($F49,'Step 1'!$B$13:$D$28,3,0)),"Check Parameters")</f>
        <v>NE</v>
      </c>
      <c r="AK49" s="13" t="str">
        <f ca="1">IFERROR(IF(VLOOKUP($F49,'Step 1'!$B$13:$D$28,3,0)="Y",INDEX(INDIRECT("'"&amp;$A49&amp;"'!$A$3:$BG$100000"),MATCH($B49,INDIRECT("'"&amp;$A49&amp;"'!$A3:$A100000"),0),MATCH(AK$3,INDIRECT("'"&amp;$A49&amp;"'!$A$3:$BG$3"),0)),VLOOKUP($F49,'Step 1'!$B$13:$D$28,3,0)),"Check Parameters")</f>
        <v>NE</v>
      </c>
      <c r="AL49" s="13" t="str">
        <f ca="1">IFERROR(IF(VLOOKUP($F49,'Step 1'!$B$13:$D$28,3,0)="Y",INDEX(INDIRECT("'"&amp;$A49&amp;"'!$A$3:$BG$100000"),MATCH($B49,INDIRECT("'"&amp;$A49&amp;"'!$A3:$A100000"),0),MATCH(AL$3,INDIRECT("'"&amp;$A49&amp;"'!$A$3:$BG$3"),0)),VLOOKUP($F49,'Step 1'!$B$13:$D$28,3,0)),"Check Parameters")</f>
        <v>NE</v>
      </c>
      <c r="AM49" s="13" t="str">
        <f ca="1">IFERROR(IF(VLOOKUP($F49,'Step 1'!$B$13:$D$28,3,0)="Y",INDEX(INDIRECT("'"&amp;$A49&amp;"'!$A$3:$BG$100000"),MATCH($B49,INDIRECT("'"&amp;$A49&amp;"'!$A3:$A100000"),0),MATCH(AM$3,INDIRECT("'"&amp;$A49&amp;"'!$A$3:$BG$3"),0)),VLOOKUP($F49,'Step 1'!$B$13:$D$28,3,0)),"Check Parameters")</f>
        <v>NE</v>
      </c>
      <c r="AN49" s="13"/>
      <c r="AO49" s="191"/>
      <c r="AP49" s="191"/>
      <c r="AQ49" s="191"/>
      <c r="AR49" s="191"/>
    </row>
    <row r="50" spans="1:44" hidden="1" outlineLevel="1" x14ac:dyDescent="0.25">
      <c r="A50" s="183" t="s">
        <v>80</v>
      </c>
      <c r="B50" s="183" t="s">
        <v>360</v>
      </c>
      <c r="C50" s="175" t="s">
        <v>99</v>
      </c>
      <c r="D50" s="175"/>
      <c r="E50" s="175" t="s">
        <v>162</v>
      </c>
      <c r="F50" s="77" t="str">
        <f t="shared" si="31"/>
        <v>Buffalo</v>
      </c>
      <c r="G50" s="175" t="s">
        <v>358</v>
      </c>
      <c r="H50" s="177" t="s">
        <v>726</v>
      </c>
      <c r="I50" s="13" t="str">
        <f ca="1">IFERROR(IF(VLOOKUP($F50,'Step 1'!$B$13:$D$28,3,0)="Y",INDEX(INDIRECT("'"&amp;$A50&amp;"'!$A$3:$BG$100000"),MATCH($B50,INDIRECT("'"&amp;$A50&amp;"'!$A3:$A100000"),0),MATCH(I$3,INDIRECT("'"&amp;$A50&amp;"'!$A$3:$BG$3"),0)),VLOOKUP($F50,'Step 1'!$B$13:$D$28,3,0)),"Check Parameters")</f>
        <v>NE</v>
      </c>
      <c r="J50" s="13" t="str">
        <f ca="1">IFERROR(IF(VLOOKUP($F50,'Step 1'!$B$13:$D$28,3,0)="Y",INDEX(INDIRECT("'"&amp;$A50&amp;"'!$A$3:$BG$100000"),MATCH($B50,INDIRECT("'"&amp;$A50&amp;"'!$A3:$A100000"),0),MATCH(J$3,INDIRECT("'"&amp;$A50&amp;"'!$A$3:$BG$3"),0)),VLOOKUP($F50,'Step 1'!$B$13:$D$28,3,0)),"Check Parameters")</f>
        <v>NE</v>
      </c>
      <c r="K50" s="13" t="str">
        <f ca="1">IFERROR(IF(VLOOKUP($F50,'Step 1'!$B$13:$D$28,3,0)="Y",INDEX(INDIRECT("'"&amp;$A50&amp;"'!$A$3:$BG$100000"),MATCH($B50,INDIRECT("'"&amp;$A50&amp;"'!$A3:$A100000"),0),MATCH(K$3,INDIRECT("'"&amp;$A50&amp;"'!$A$3:$BG$3"),0)),VLOOKUP($F50,'Step 1'!$B$13:$D$28,3,0)),"Check Parameters")</f>
        <v>NE</v>
      </c>
      <c r="L50" s="13" t="str">
        <f ca="1">IFERROR(IF(VLOOKUP($F50,'Step 1'!$B$13:$D$28,3,0)="Y",INDEX(INDIRECT("'"&amp;$A50&amp;"'!$A$3:$BG$100000"),MATCH($B50,INDIRECT("'"&amp;$A50&amp;"'!$A3:$A100000"),0),MATCH(L$3,INDIRECT("'"&amp;$A50&amp;"'!$A$3:$BG$3"),0)),VLOOKUP($F50,'Step 1'!$B$13:$D$28,3,0)),"Check Parameters")</f>
        <v>NE</v>
      </c>
      <c r="M50" s="13" t="str">
        <f ca="1">IFERROR(IF(VLOOKUP($F50,'Step 1'!$B$13:$D$28,3,0)="Y",INDEX(INDIRECT("'"&amp;$A50&amp;"'!$A$3:$BG$100000"),MATCH($B50,INDIRECT("'"&amp;$A50&amp;"'!$A3:$A100000"),0),MATCH(M$3,INDIRECT("'"&amp;$A50&amp;"'!$A$3:$BG$3"),0)),VLOOKUP($F50,'Step 1'!$B$13:$D$28,3,0)),"Check Parameters")</f>
        <v>NE</v>
      </c>
      <c r="N50" s="13" t="str">
        <f ca="1">IFERROR(IF(VLOOKUP($F50,'Step 1'!$B$13:$D$28,3,0)="Y",INDEX(INDIRECT("'"&amp;$A50&amp;"'!$A$3:$BG$100000"),MATCH($B50,INDIRECT("'"&amp;$A50&amp;"'!$A3:$A100000"),0),MATCH(N$3,INDIRECT("'"&amp;$A50&amp;"'!$A$3:$BG$3"),0)),VLOOKUP($F50,'Step 1'!$B$13:$D$28,3,0)),"Check Parameters")</f>
        <v>NE</v>
      </c>
      <c r="O50" s="13" t="str">
        <f ca="1">IFERROR(IF(VLOOKUP($F50,'Step 1'!$B$13:$D$28,3,0)="Y",INDEX(INDIRECT("'"&amp;$A50&amp;"'!$A$3:$BG$100000"),MATCH($B50,INDIRECT("'"&amp;$A50&amp;"'!$A3:$A100000"),0),MATCH(O$3,INDIRECT("'"&amp;$A50&amp;"'!$A$3:$BG$3"),0)),VLOOKUP($F50,'Step 1'!$B$13:$D$28,3,0)),"Check Parameters")</f>
        <v>NE</v>
      </c>
      <c r="P50" s="13" t="str">
        <f ca="1">IFERROR(IF(VLOOKUP($F50,'Step 1'!$B$13:$D$28,3,0)="Y",INDEX(INDIRECT("'"&amp;$A50&amp;"'!$A$3:$BG$100000"),MATCH($B50,INDIRECT("'"&amp;$A50&amp;"'!$A3:$A100000"),0),MATCH(P$3,INDIRECT("'"&amp;$A50&amp;"'!$A$3:$BG$3"),0)),VLOOKUP($F50,'Step 1'!$B$13:$D$28,3,0)),"Check Parameters")</f>
        <v>NE</v>
      </c>
      <c r="Q50" s="13" t="str">
        <f ca="1">IFERROR(IF(VLOOKUP($F50,'Step 1'!$B$13:$D$28,3,0)="Y",INDEX(INDIRECT("'"&amp;$A50&amp;"'!$A$3:$BG$100000"),MATCH($B50,INDIRECT("'"&amp;$A50&amp;"'!$A3:$A100000"),0),MATCH(Q$3,INDIRECT("'"&amp;$A50&amp;"'!$A$3:$BG$3"),0)),VLOOKUP($F50,'Step 1'!$B$13:$D$28,3,0)),"Check Parameters")</f>
        <v>NE</v>
      </c>
      <c r="R50" s="13" t="str">
        <f ca="1">IFERROR(IF(VLOOKUP($F50,'Step 1'!$B$13:$D$28,3,0)="Y",INDEX(INDIRECT("'"&amp;$A50&amp;"'!$A$3:$BG$100000"),MATCH($B50,INDIRECT("'"&amp;$A50&amp;"'!$A3:$A100000"),0),MATCH(R$3,INDIRECT("'"&amp;$A50&amp;"'!$A$3:$BG$3"),0)),VLOOKUP($F50,'Step 1'!$B$13:$D$28,3,0)),"Check Parameters")</f>
        <v>NE</v>
      </c>
      <c r="S50" s="13" t="str">
        <f ca="1">IFERROR(IF(VLOOKUP($F50,'Step 1'!$B$13:$D$28,3,0)="Y",INDEX(INDIRECT("'"&amp;$A50&amp;"'!$A$3:$BG$100000"),MATCH($B50,INDIRECT("'"&amp;$A50&amp;"'!$A3:$A100000"),0),MATCH(S$3,INDIRECT("'"&amp;$A50&amp;"'!$A$3:$BG$3"),0)),VLOOKUP($F50,'Step 1'!$B$13:$D$28,3,0)),"Check Parameters")</f>
        <v>NE</v>
      </c>
      <c r="T50" s="13" t="str">
        <f ca="1">IFERROR(IF(VLOOKUP($F50,'Step 1'!$B$13:$D$28,3,0)="Y",INDEX(INDIRECT("'"&amp;$A50&amp;"'!$A$3:$BG$100000"),MATCH($B50,INDIRECT("'"&amp;$A50&amp;"'!$A3:$A100000"),0),MATCH(T$3,INDIRECT("'"&amp;$A50&amp;"'!$A$3:$BG$3"),0)),VLOOKUP($F50,'Step 1'!$B$13:$D$28,3,0)),"Check Parameters")</f>
        <v>NE</v>
      </c>
      <c r="U50" s="13" t="str">
        <f ca="1">IFERROR(IF(VLOOKUP($F50,'Step 1'!$B$13:$D$28,3,0)="Y",INDEX(INDIRECT("'"&amp;$A50&amp;"'!$A$3:$BG$100000"),MATCH($B50,INDIRECT("'"&amp;$A50&amp;"'!$A3:$A100000"),0),MATCH(U$3,INDIRECT("'"&amp;$A50&amp;"'!$A$3:$BG$3"),0)),VLOOKUP($F50,'Step 1'!$B$13:$D$28,3,0)),"Check Parameters")</f>
        <v>NE</v>
      </c>
      <c r="V50" s="13" t="str">
        <f ca="1">IFERROR(IF(VLOOKUP($F50,'Step 1'!$B$13:$D$28,3,0)="Y",INDEX(INDIRECT("'"&amp;$A50&amp;"'!$A$3:$BG$100000"),MATCH($B50,INDIRECT("'"&amp;$A50&amp;"'!$A3:$A100000"),0),MATCH(V$3,INDIRECT("'"&amp;$A50&amp;"'!$A$3:$BG$3"),0)),VLOOKUP($F50,'Step 1'!$B$13:$D$28,3,0)),"Check Parameters")</f>
        <v>NE</v>
      </c>
      <c r="W50" s="13" t="str">
        <f ca="1">IFERROR(IF(VLOOKUP($F50,'Step 1'!$B$13:$D$28,3,0)="Y",INDEX(INDIRECT("'"&amp;$A50&amp;"'!$A$3:$BG$100000"),MATCH($B50,INDIRECT("'"&amp;$A50&amp;"'!$A3:$A100000"),0),MATCH(W$3,INDIRECT("'"&amp;$A50&amp;"'!$A$3:$BG$3"),0)),VLOOKUP($F50,'Step 1'!$B$13:$D$28,3,0)),"Check Parameters")</f>
        <v>NE</v>
      </c>
      <c r="X50" s="13" t="str">
        <f ca="1">IFERROR(IF(VLOOKUP($F50,'Step 1'!$B$13:$D$28,3,0)="Y",INDEX(INDIRECT("'"&amp;$A50&amp;"'!$A$3:$BG$100000"),MATCH($B50,INDIRECT("'"&amp;$A50&amp;"'!$A3:$A100000"),0),MATCH(X$3,INDIRECT("'"&amp;$A50&amp;"'!$A$3:$BG$3"),0)),VLOOKUP($F50,'Step 1'!$B$13:$D$28,3,0)),"Check Parameters")</f>
        <v>NE</v>
      </c>
      <c r="Y50" s="13" t="str">
        <f ca="1">IFERROR(IF(VLOOKUP($F50,'Step 1'!$B$13:$D$28,3,0)="Y",INDEX(INDIRECT("'"&amp;$A50&amp;"'!$A$3:$BG$100000"),MATCH($B50,INDIRECT("'"&amp;$A50&amp;"'!$A3:$A100000"),0),MATCH(Y$3,INDIRECT("'"&amp;$A50&amp;"'!$A$3:$BG$3"),0)),VLOOKUP($F50,'Step 1'!$B$13:$D$28,3,0)),"Check Parameters")</f>
        <v>NE</v>
      </c>
      <c r="Z50" s="13" t="str">
        <f ca="1">IFERROR(IF(VLOOKUP($F50,'Step 1'!$B$13:$D$28,3,0)="Y",INDEX(INDIRECT("'"&amp;$A50&amp;"'!$A$3:$BG$100000"),MATCH($B50,INDIRECT("'"&amp;$A50&amp;"'!$A3:$A100000"),0),MATCH(Z$3,INDIRECT("'"&amp;$A50&amp;"'!$A$3:$BG$3"),0)),VLOOKUP($F50,'Step 1'!$B$13:$D$28,3,0)),"Check Parameters")</f>
        <v>NE</v>
      </c>
      <c r="AA50" s="13" t="str">
        <f ca="1">IFERROR(IF(VLOOKUP($F50,'Step 1'!$B$13:$D$28,3,0)="Y",INDEX(INDIRECT("'"&amp;$A50&amp;"'!$A$3:$BG$100000"),MATCH($B50,INDIRECT("'"&amp;$A50&amp;"'!$A3:$A100000"),0),MATCH(AA$3,INDIRECT("'"&amp;$A50&amp;"'!$A$3:$BG$3"),0)),VLOOKUP($F50,'Step 1'!$B$13:$D$28,3,0)),"Check Parameters")</f>
        <v>NE</v>
      </c>
      <c r="AB50" s="13" t="str">
        <f ca="1">IFERROR(IF(VLOOKUP($F50,'Step 1'!$B$13:$D$28,3,0)="Y",INDEX(INDIRECT("'"&amp;$A50&amp;"'!$A$3:$BG$100000"),MATCH($B50,INDIRECT("'"&amp;$A50&amp;"'!$A3:$A100000"),0),MATCH(AB$3,INDIRECT("'"&amp;$A50&amp;"'!$A$3:$BG$3"),0)),VLOOKUP($F50,'Step 1'!$B$13:$D$28,3,0)),"Check Parameters")</f>
        <v>NE</v>
      </c>
      <c r="AC50" s="13" t="str">
        <f ca="1">IFERROR(IF(VLOOKUP($F50,'Step 1'!$B$13:$D$28,3,0)="Y",INDEX(INDIRECT("'"&amp;$A50&amp;"'!$A$3:$BG$100000"),MATCH($B50,INDIRECT("'"&amp;$A50&amp;"'!$A3:$A100000"),0),MATCH(AC$3,INDIRECT("'"&amp;$A50&amp;"'!$A$3:$BG$3"),0)),VLOOKUP($F50,'Step 1'!$B$13:$D$28,3,0)),"Check Parameters")</f>
        <v>NE</v>
      </c>
      <c r="AD50" s="13" t="str">
        <f ca="1">IFERROR(IF(VLOOKUP($F50,'Step 1'!$B$13:$D$28,3,0)="Y",INDEX(INDIRECT("'"&amp;$A50&amp;"'!$A$3:$BG$100000"),MATCH($B50,INDIRECT("'"&amp;$A50&amp;"'!$A3:$A100000"),0),MATCH(AD$3,INDIRECT("'"&amp;$A50&amp;"'!$A$3:$BG$3"),0)),VLOOKUP($F50,'Step 1'!$B$13:$D$28,3,0)),"Check Parameters")</f>
        <v>NE</v>
      </c>
      <c r="AE50" s="13" t="str">
        <f ca="1">IFERROR(IF(VLOOKUP($F50,'Step 1'!$B$13:$D$28,3,0)="Y",INDEX(INDIRECT("'"&amp;$A50&amp;"'!$A$3:$BG$100000"),MATCH($B50,INDIRECT("'"&amp;$A50&amp;"'!$A3:$A100000"),0),MATCH(AE$3,INDIRECT("'"&amp;$A50&amp;"'!$A$3:$BG$3"),0)),VLOOKUP($F50,'Step 1'!$B$13:$D$28,3,0)),"Check Parameters")</f>
        <v>NE</v>
      </c>
      <c r="AF50" s="13" t="str">
        <f ca="1">IFERROR(IF(VLOOKUP($F50,'Step 1'!$B$13:$D$28,3,0)="Y",INDEX(INDIRECT("'"&amp;$A50&amp;"'!$A$3:$BG$100000"),MATCH($B50,INDIRECT("'"&amp;$A50&amp;"'!$A3:$A100000"),0),MATCH(AF$3,INDIRECT("'"&amp;$A50&amp;"'!$A$3:$BG$3"),0)),VLOOKUP($F50,'Step 1'!$B$13:$D$28,3,0)),"Check Parameters")</f>
        <v>NE</v>
      </c>
      <c r="AG50" s="13" t="str">
        <f ca="1">IFERROR(IF(VLOOKUP($F50,'Step 1'!$B$13:$D$28,3,0)="Y",INDEX(INDIRECT("'"&amp;$A50&amp;"'!$A$3:$BG$100000"),MATCH($B50,INDIRECT("'"&amp;$A50&amp;"'!$A3:$A100000"),0),MATCH(AG$3,INDIRECT("'"&amp;$A50&amp;"'!$A$3:$BG$3"),0)),VLOOKUP($F50,'Step 1'!$B$13:$D$28,3,0)),"Check Parameters")</f>
        <v>NE</v>
      </c>
      <c r="AH50" s="13" t="str">
        <f ca="1">IFERROR(IF(VLOOKUP($F50,'Step 1'!$B$13:$D$28,3,0)="Y",INDEX(INDIRECT("'"&amp;$A50&amp;"'!$A$3:$BG$100000"),MATCH($B50,INDIRECT("'"&amp;$A50&amp;"'!$A3:$A100000"),0),MATCH(AH$3,INDIRECT("'"&amp;$A50&amp;"'!$A$3:$BG$3"),0)),VLOOKUP($F50,'Step 1'!$B$13:$D$28,3,0)),"Check Parameters")</f>
        <v>NE</v>
      </c>
      <c r="AI50" s="13" t="str">
        <f ca="1">IFERROR(IF(VLOOKUP($F50,'Step 1'!$B$13:$D$28,3,0)="Y",INDEX(INDIRECT("'"&amp;$A50&amp;"'!$A$3:$BG$100000"),MATCH($B50,INDIRECT("'"&amp;$A50&amp;"'!$A3:$A100000"),0),MATCH(AI$3,INDIRECT("'"&amp;$A50&amp;"'!$A$3:$BG$3"),0)),VLOOKUP($F50,'Step 1'!$B$13:$D$28,3,0)),"Check Parameters")</f>
        <v>NE</v>
      </c>
      <c r="AJ50" s="13" t="str">
        <f ca="1">IFERROR(IF(VLOOKUP($F50,'Step 1'!$B$13:$D$28,3,0)="Y",INDEX(INDIRECT("'"&amp;$A50&amp;"'!$A$3:$BG$100000"),MATCH($B50,INDIRECT("'"&amp;$A50&amp;"'!$A3:$A100000"),0),MATCH(AJ$3,INDIRECT("'"&amp;$A50&amp;"'!$A$3:$BG$3"),0)),VLOOKUP($F50,'Step 1'!$B$13:$D$28,3,0)),"Check Parameters")</f>
        <v>NE</v>
      </c>
      <c r="AK50" s="13" t="str">
        <f ca="1">IFERROR(IF(VLOOKUP($F50,'Step 1'!$B$13:$D$28,3,0)="Y",INDEX(INDIRECT("'"&amp;$A50&amp;"'!$A$3:$BG$100000"),MATCH($B50,INDIRECT("'"&amp;$A50&amp;"'!$A3:$A100000"),0),MATCH(AK$3,INDIRECT("'"&amp;$A50&amp;"'!$A$3:$BG$3"),0)),VLOOKUP($F50,'Step 1'!$B$13:$D$28,3,0)),"Check Parameters")</f>
        <v>NE</v>
      </c>
      <c r="AL50" s="13" t="str">
        <f ca="1">IFERROR(IF(VLOOKUP($F50,'Step 1'!$B$13:$D$28,3,0)="Y",INDEX(INDIRECT("'"&amp;$A50&amp;"'!$A$3:$BG$100000"),MATCH($B50,INDIRECT("'"&amp;$A50&amp;"'!$A3:$A100000"),0),MATCH(AL$3,INDIRECT("'"&amp;$A50&amp;"'!$A$3:$BG$3"),0)),VLOOKUP($F50,'Step 1'!$B$13:$D$28,3,0)),"Check Parameters")</f>
        <v>NE</v>
      </c>
      <c r="AM50" s="13" t="str">
        <f ca="1">IFERROR(IF(VLOOKUP($F50,'Step 1'!$B$13:$D$28,3,0)="Y",INDEX(INDIRECT("'"&amp;$A50&amp;"'!$A$3:$BG$100000"),MATCH($B50,INDIRECT("'"&amp;$A50&amp;"'!$A3:$A100000"),0),MATCH(AM$3,INDIRECT("'"&amp;$A50&amp;"'!$A$3:$BG$3"),0)),VLOOKUP($F50,'Step 1'!$B$13:$D$28,3,0)),"Check Parameters")</f>
        <v>NE</v>
      </c>
      <c r="AN50" s="13"/>
      <c r="AO50" s="191"/>
      <c r="AP50" s="191"/>
      <c r="AQ50" s="191"/>
      <c r="AR50" s="191"/>
    </row>
    <row r="51" spans="1:44" hidden="1" outlineLevel="1" x14ac:dyDescent="0.25">
      <c r="A51" s="183" t="s">
        <v>81</v>
      </c>
      <c r="B51" s="183" t="s">
        <v>360</v>
      </c>
      <c r="C51" s="175" t="s">
        <v>100</v>
      </c>
      <c r="D51" s="175"/>
      <c r="E51" s="175" t="s">
        <v>162</v>
      </c>
      <c r="F51" s="77" t="str">
        <f t="shared" si="31"/>
        <v>Goats</v>
      </c>
      <c r="G51" s="175" t="s">
        <v>358</v>
      </c>
      <c r="H51" s="177" t="s">
        <v>726</v>
      </c>
      <c r="I51" s="13" t="str">
        <f ca="1">IFERROR(IF(VLOOKUP($F51,'Step 1'!$B$13:$D$28,3,0)="Y",INDEX(INDIRECT("'"&amp;$A51&amp;"'!$A$3:$BG$100000"),MATCH($B51,INDIRECT("'"&amp;$A51&amp;"'!$A3:$A100000"),0),MATCH(I$3,INDIRECT("'"&amp;$A51&amp;"'!$A$3:$BG$3"),0)),VLOOKUP($F51,'Step 1'!$B$13:$D$28,3,0)),"Check Parameters")</f>
        <v>NE</v>
      </c>
      <c r="J51" s="13" t="str">
        <f ca="1">IFERROR(IF(VLOOKUP($F51,'Step 1'!$B$13:$D$28,3,0)="Y",INDEX(INDIRECT("'"&amp;$A51&amp;"'!$A$3:$BG$100000"),MATCH($B51,INDIRECT("'"&amp;$A51&amp;"'!$A3:$A100000"),0),MATCH(J$3,INDIRECT("'"&amp;$A51&amp;"'!$A$3:$BG$3"),0)),VLOOKUP($F51,'Step 1'!$B$13:$D$28,3,0)),"Check Parameters")</f>
        <v>NE</v>
      </c>
      <c r="K51" s="13" t="str">
        <f ca="1">IFERROR(IF(VLOOKUP($F51,'Step 1'!$B$13:$D$28,3,0)="Y",INDEX(INDIRECT("'"&amp;$A51&amp;"'!$A$3:$BG$100000"),MATCH($B51,INDIRECT("'"&amp;$A51&amp;"'!$A3:$A100000"),0),MATCH(K$3,INDIRECT("'"&amp;$A51&amp;"'!$A$3:$BG$3"),0)),VLOOKUP($F51,'Step 1'!$B$13:$D$28,3,0)),"Check Parameters")</f>
        <v>NE</v>
      </c>
      <c r="L51" s="13" t="str">
        <f ca="1">IFERROR(IF(VLOOKUP($F51,'Step 1'!$B$13:$D$28,3,0)="Y",INDEX(INDIRECT("'"&amp;$A51&amp;"'!$A$3:$BG$100000"),MATCH($B51,INDIRECT("'"&amp;$A51&amp;"'!$A3:$A100000"),0),MATCH(L$3,INDIRECT("'"&amp;$A51&amp;"'!$A$3:$BG$3"),0)),VLOOKUP($F51,'Step 1'!$B$13:$D$28,3,0)),"Check Parameters")</f>
        <v>NE</v>
      </c>
      <c r="M51" s="13" t="str">
        <f ca="1">IFERROR(IF(VLOOKUP($F51,'Step 1'!$B$13:$D$28,3,0)="Y",INDEX(INDIRECT("'"&amp;$A51&amp;"'!$A$3:$BG$100000"),MATCH($B51,INDIRECT("'"&amp;$A51&amp;"'!$A3:$A100000"),0),MATCH(M$3,INDIRECT("'"&amp;$A51&amp;"'!$A$3:$BG$3"),0)),VLOOKUP($F51,'Step 1'!$B$13:$D$28,3,0)),"Check Parameters")</f>
        <v>NE</v>
      </c>
      <c r="N51" s="13" t="str">
        <f ca="1">IFERROR(IF(VLOOKUP($F51,'Step 1'!$B$13:$D$28,3,0)="Y",INDEX(INDIRECT("'"&amp;$A51&amp;"'!$A$3:$BG$100000"),MATCH($B51,INDIRECT("'"&amp;$A51&amp;"'!$A3:$A100000"),0),MATCH(N$3,INDIRECT("'"&amp;$A51&amp;"'!$A$3:$BG$3"),0)),VLOOKUP($F51,'Step 1'!$B$13:$D$28,3,0)),"Check Parameters")</f>
        <v>NE</v>
      </c>
      <c r="O51" s="13" t="str">
        <f ca="1">IFERROR(IF(VLOOKUP($F51,'Step 1'!$B$13:$D$28,3,0)="Y",INDEX(INDIRECT("'"&amp;$A51&amp;"'!$A$3:$BG$100000"),MATCH($B51,INDIRECT("'"&amp;$A51&amp;"'!$A3:$A100000"),0),MATCH(O$3,INDIRECT("'"&amp;$A51&amp;"'!$A$3:$BG$3"),0)),VLOOKUP($F51,'Step 1'!$B$13:$D$28,3,0)),"Check Parameters")</f>
        <v>NE</v>
      </c>
      <c r="P51" s="13" t="str">
        <f ca="1">IFERROR(IF(VLOOKUP($F51,'Step 1'!$B$13:$D$28,3,0)="Y",INDEX(INDIRECT("'"&amp;$A51&amp;"'!$A$3:$BG$100000"),MATCH($B51,INDIRECT("'"&amp;$A51&amp;"'!$A3:$A100000"),0),MATCH(P$3,INDIRECT("'"&amp;$A51&amp;"'!$A$3:$BG$3"),0)),VLOOKUP($F51,'Step 1'!$B$13:$D$28,3,0)),"Check Parameters")</f>
        <v>NE</v>
      </c>
      <c r="Q51" s="13" t="str">
        <f ca="1">IFERROR(IF(VLOOKUP($F51,'Step 1'!$B$13:$D$28,3,0)="Y",INDEX(INDIRECT("'"&amp;$A51&amp;"'!$A$3:$BG$100000"),MATCH($B51,INDIRECT("'"&amp;$A51&amp;"'!$A3:$A100000"),0),MATCH(Q$3,INDIRECT("'"&amp;$A51&amp;"'!$A$3:$BG$3"),0)),VLOOKUP($F51,'Step 1'!$B$13:$D$28,3,0)),"Check Parameters")</f>
        <v>NE</v>
      </c>
      <c r="R51" s="13" t="str">
        <f ca="1">IFERROR(IF(VLOOKUP($F51,'Step 1'!$B$13:$D$28,3,0)="Y",INDEX(INDIRECT("'"&amp;$A51&amp;"'!$A$3:$BG$100000"),MATCH($B51,INDIRECT("'"&amp;$A51&amp;"'!$A3:$A100000"),0),MATCH(R$3,INDIRECT("'"&amp;$A51&amp;"'!$A$3:$BG$3"),0)),VLOOKUP($F51,'Step 1'!$B$13:$D$28,3,0)),"Check Parameters")</f>
        <v>NE</v>
      </c>
      <c r="S51" s="13" t="str">
        <f ca="1">IFERROR(IF(VLOOKUP($F51,'Step 1'!$B$13:$D$28,3,0)="Y",INDEX(INDIRECT("'"&amp;$A51&amp;"'!$A$3:$BG$100000"),MATCH($B51,INDIRECT("'"&amp;$A51&amp;"'!$A3:$A100000"),0),MATCH(S$3,INDIRECT("'"&amp;$A51&amp;"'!$A$3:$BG$3"),0)),VLOOKUP($F51,'Step 1'!$B$13:$D$28,3,0)),"Check Parameters")</f>
        <v>NE</v>
      </c>
      <c r="T51" s="13" t="str">
        <f ca="1">IFERROR(IF(VLOOKUP($F51,'Step 1'!$B$13:$D$28,3,0)="Y",INDEX(INDIRECT("'"&amp;$A51&amp;"'!$A$3:$BG$100000"),MATCH($B51,INDIRECT("'"&amp;$A51&amp;"'!$A3:$A100000"),0),MATCH(T$3,INDIRECT("'"&amp;$A51&amp;"'!$A$3:$BG$3"),0)),VLOOKUP($F51,'Step 1'!$B$13:$D$28,3,0)),"Check Parameters")</f>
        <v>NE</v>
      </c>
      <c r="U51" s="13" t="str">
        <f ca="1">IFERROR(IF(VLOOKUP($F51,'Step 1'!$B$13:$D$28,3,0)="Y",INDEX(INDIRECT("'"&amp;$A51&amp;"'!$A$3:$BG$100000"),MATCH($B51,INDIRECT("'"&amp;$A51&amp;"'!$A3:$A100000"),0),MATCH(U$3,INDIRECT("'"&amp;$A51&amp;"'!$A$3:$BG$3"),0)),VLOOKUP($F51,'Step 1'!$B$13:$D$28,3,0)),"Check Parameters")</f>
        <v>NE</v>
      </c>
      <c r="V51" s="13" t="str">
        <f ca="1">IFERROR(IF(VLOOKUP($F51,'Step 1'!$B$13:$D$28,3,0)="Y",INDEX(INDIRECT("'"&amp;$A51&amp;"'!$A$3:$BG$100000"),MATCH($B51,INDIRECT("'"&amp;$A51&amp;"'!$A3:$A100000"),0),MATCH(V$3,INDIRECT("'"&amp;$A51&amp;"'!$A$3:$BG$3"),0)),VLOOKUP($F51,'Step 1'!$B$13:$D$28,3,0)),"Check Parameters")</f>
        <v>NE</v>
      </c>
      <c r="W51" s="13" t="str">
        <f ca="1">IFERROR(IF(VLOOKUP($F51,'Step 1'!$B$13:$D$28,3,0)="Y",INDEX(INDIRECT("'"&amp;$A51&amp;"'!$A$3:$BG$100000"),MATCH($B51,INDIRECT("'"&amp;$A51&amp;"'!$A3:$A100000"),0),MATCH(W$3,INDIRECT("'"&amp;$A51&amp;"'!$A$3:$BG$3"),0)),VLOOKUP($F51,'Step 1'!$B$13:$D$28,3,0)),"Check Parameters")</f>
        <v>NE</v>
      </c>
      <c r="X51" s="13" t="str">
        <f ca="1">IFERROR(IF(VLOOKUP($F51,'Step 1'!$B$13:$D$28,3,0)="Y",INDEX(INDIRECT("'"&amp;$A51&amp;"'!$A$3:$BG$100000"),MATCH($B51,INDIRECT("'"&amp;$A51&amp;"'!$A3:$A100000"),0),MATCH(X$3,INDIRECT("'"&amp;$A51&amp;"'!$A$3:$BG$3"),0)),VLOOKUP($F51,'Step 1'!$B$13:$D$28,3,0)),"Check Parameters")</f>
        <v>NE</v>
      </c>
      <c r="Y51" s="13" t="str">
        <f ca="1">IFERROR(IF(VLOOKUP($F51,'Step 1'!$B$13:$D$28,3,0)="Y",INDEX(INDIRECT("'"&amp;$A51&amp;"'!$A$3:$BG$100000"),MATCH($B51,INDIRECT("'"&amp;$A51&amp;"'!$A3:$A100000"),0),MATCH(Y$3,INDIRECT("'"&amp;$A51&amp;"'!$A$3:$BG$3"),0)),VLOOKUP($F51,'Step 1'!$B$13:$D$28,3,0)),"Check Parameters")</f>
        <v>NE</v>
      </c>
      <c r="Z51" s="13" t="str">
        <f ca="1">IFERROR(IF(VLOOKUP($F51,'Step 1'!$B$13:$D$28,3,0)="Y",INDEX(INDIRECT("'"&amp;$A51&amp;"'!$A$3:$BG$100000"),MATCH($B51,INDIRECT("'"&amp;$A51&amp;"'!$A3:$A100000"),0),MATCH(Z$3,INDIRECT("'"&amp;$A51&amp;"'!$A$3:$BG$3"),0)),VLOOKUP($F51,'Step 1'!$B$13:$D$28,3,0)),"Check Parameters")</f>
        <v>NE</v>
      </c>
      <c r="AA51" s="13" t="str">
        <f ca="1">IFERROR(IF(VLOOKUP($F51,'Step 1'!$B$13:$D$28,3,0)="Y",INDEX(INDIRECT("'"&amp;$A51&amp;"'!$A$3:$BG$100000"),MATCH($B51,INDIRECT("'"&amp;$A51&amp;"'!$A3:$A100000"),0),MATCH(AA$3,INDIRECT("'"&amp;$A51&amp;"'!$A$3:$BG$3"),0)),VLOOKUP($F51,'Step 1'!$B$13:$D$28,3,0)),"Check Parameters")</f>
        <v>NE</v>
      </c>
      <c r="AB51" s="13" t="str">
        <f ca="1">IFERROR(IF(VLOOKUP($F51,'Step 1'!$B$13:$D$28,3,0)="Y",INDEX(INDIRECT("'"&amp;$A51&amp;"'!$A$3:$BG$100000"),MATCH($B51,INDIRECT("'"&amp;$A51&amp;"'!$A3:$A100000"),0),MATCH(AB$3,INDIRECT("'"&amp;$A51&amp;"'!$A$3:$BG$3"),0)),VLOOKUP($F51,'Step 1'!$B$13:$D$28,3,0)),"Check Parameters")</f>
        <v>NE</v>
      </c>
      <c r="AC51" s="13" t="str">
        <f ca="1">IFERROR(IF(VLOOKUP($F51,'Step 1'!$B$13:$D$28,3,0)="Y",INDEX(INDIRECT("'"&amp;$A51&amp;"'!$A$3:$BG$100000"),MATCH($B51,INDIRECT("'"&amp;$A51&amp;"'!$A3:$A100000"),0),MATCH(AC$3,INDIRECT("'"&amp;$A51&amp;"'!$A$3:$BG$3"),0)),VLOOKUP($F51,'Step 1'!$B$13:$D$28,3,0)),"Check Parameters")</f>
        <v>NE</v>
      </c>
      <c r="AD51" s="13" t="str">
        <f ca="1">IFERROR(IF(VLOOKUP($F51,'Step 1'!$B$13:$D$28,3,0)="Y",INDEX(INDIRECT("'"&amp;$A51&amp;"'!$A$3:$BG$100000"),MATCH($B51,INDIRECT("'"&amp;$A51&amp;"'!$A3:$A100000"),0),MATCH(AD$3,INDIRECT("'"&amp;$A51&amp;"'!$A$3:$BG$3"),0)),VLOOKUP($F51,'Step 1'!$B$13:$D$28,3,0)),"Check Parameters")</f>
        <v>NE</v>
      </c>
      <c r="AE51" s="13" t="str">
        <f ca="1">IFERROR(IF(VLOOKUP($F51,'Step 1'!$B$13:$D$28,3,0)="Y",INDEX(INDIRECT("'"&amp;$A51&amp;"'!$A$3:$BG$100000"),MATCH($B51,INDIRECT("'"&amp;$A51&amp;"'!$A3:$A100000"),0),MATCH(AE$3,INDIRECT("'"&amp;$A51&amp;"'!$A$3:$BG$3"),0)),VLOOKUP($F51,'Step 1'!$B$13:$D$28,3,0)),"Check Parameters")</f>
        <v>NE</v>
      </c>
      <c r="AF51" s="13" t="str">
        <f ca="1">IFERROR(IF(VLOOKUP($F51,'Step 1'!$B$13:$D$28,3,0)="Y",INDEX(INDIRECT("'"&amp;$A51&amp;"'!$A$3:$BG$100000"),MATCH($B51,INDIRECT("'"&amp;$A51&amp;"'!$A3:$A100000"),0),MATCH(AF$3,INDIRECT("'"&amp;$A51&amp;"'!$A$3:$BG$3"),0)),VLOOKUP($F51,'Step 1'!$B$13:$D$28,3,0)),"Check Parameters")</f>
        <v>NE</v>
      </c>
      <c r="AG51" s="13" t="str">
        <f ca="1">IFERROR(IF(VLOOKUP($F51,'Step 1'!$B$13:$D$28,3,0)="Y",INDEX(INDIRECT("'"&amp;$A51&amp;"'!$A$3:$BG$100000"),MATCH($B51,INDIRECT("'"&amp;$A51&amp;"'!$A3:$A100000"),0),MATCH(AG$3,INDIRECT("'"&amp;$A51&amp;"'!$A$3:$BG$3"),0)),VLOOKUP($F51,'Step 1'!$B$13:$D$28,3,0)),"Check Parameters")</f>
        <v>NE</v>
      </c>
      <c r="AH51" s="13" t="str">
        <f ca="1">IFERROR(IF(VLOOKUP($F51,'Step 1'!$B$13:$D$28,3,0)="Y",INDEX(INDIRECT("'"&amp;$A51&amp;"'!$A$3:$BG$100000"),MATCH($B51,INDIRECT("'"&amp;$A51&amp;"'!$A3:$A100000"),0),MATCH(AH$3,INDIRECT("'"&amp;$A51&amp;"'!$A$3:$BG$3"),0)),VLOOKUP($F51,'Step 1'!$B$13:$D$28,3,0)),"Check Parameters")</f>
        <v>NE</v>
      </c>
      <c r="AI51" s="13" t="str">
        <f ca="1">IFERROR(IF(VLOOKUP($F51,'Step 1'!$B$13:$D$28,3,0)="Y",INDEX(INDIRECT("'"&amp;$A51&amp;"'!$A$3:$BG$100000"),MATCH($B51,INDIRECT("'"&amp;$A51&amp;"'!$A3:$A100000"),0),MATCH(AI$3,INDIRECT("'"&amp;$A51&amp;"'!$A$3:$BG$3"),0)),VLOOKUP($F51,'Step 1'!$B$13:$D$28,3,0)),"Check Parameters")</f>
        <v>NE</v>
      </c>
      <c r="AJ51" s="13" t="str">
        <f ca="1">IFERROR(IF(VLOOKUP($F51,'Step 1'!$B$13:$D$28,3,0)="Y",INDEX(INDIRECT("'"&amp;$A51&amp;"'!$A$3:$BG$100000"),MATCH($B51,INDIRECT("'"&amp;$A51&amp;"'!$A3:$A100000"),0),MATCH(AJ$3,INDIRECT("'"&amp;$A51&amp;"'!$A$3:$BG$3"),0)),VLOOKUP($F51,'Step 1'!$B$13:$D$28,3,0)),"Check Parameters")</f>
        <v>NE</v>
      </c>
      <c r="AK51" s="13" t="str">
        <f ca="1">IFERROR(IF(VLOOKUP($F51,'Step 1'!$B$13:$D$28,3,0)="Y",INDEX(INDIRECT("'"&amp;$A51&amp;"'!$A$3:$BG$100000"),MATCH($B51,INDIRECT("'"&amp;$A51&amp;"'!$A3:$A100000"),0),MATCH(AK$3,INDIRECT("'"&amp;$A51&amp;"'!$A$3:$BG$3"),0)),VLOOKUP($F51,'Step 1'!$B$13:$D$28,3,0)),"Check Parameters")</f>
        <v>NE</v>
      </c>
      <c r="AL51" s="13" t="str">
        <f ca="1">IFERROR(IF(VLOOKUP($F51,'Step 1'!$B$13:$D$28,3,0)="Y",INDEX(INDIRECT("'"&amp;$A51&amp;"'!$A$3:$BG$100000"),MATCH($B51,INDIRECT("'"&amp;$A51&amp;"'!$A3:$A100000"),0),MATCH(AL$3,INDIRECT("'"&amp;$A51&amp;"'!$A$3:$BG$3"),0)),VLOOKUP($F51,'Step 1'!$B$13:$D$28,3,0)),"Check Parameters")</f>
        <v>NE</v>
      </c>
      <c r="AM51" s="13" t="str">
        <f ca="1">IFERROR(IF(VLOOKUP($F51,'Step 1'!$B$13:$D$28,3,0)="Y",INDEX(INDIRECT("'"&amp;$A51&amp;"'!$A$3:$BG$100000"),MATCH($B51,INDIRECT("'"&amp;$A51&amp;"'!$A3:$A100000"),0),MATCH(AM$3,INDIRECT("'"&amp;$A51&amp;"'!$A$3:$BG$3"),0)),VLOOKUP($F51,'Step 1'!$B$13:$D$28,3,0)),"Check Parameters")</f>
        <v>NE</v>
      </c>
      <c r="AN51" s="13"/>
      <c r="AO51" s="191"/>
      <c r="AP51" s="191"/>
      <c r="AQ51" s="191"/>
      <c r="AR51" s="191"/>
    </row>
    <row r="52" spans="1:44" hidden="1" outlineLevel="1" x14ac:dyDescent="0.25">
      <c r="A52" s="183" t="s">
        <v>82</v>
      </c>
      <c r="B52" s="183" t="s">
        <v>360</v>
      </c>
      <c r="C52" s="175" t="s">
        <v>101</v>
      </c>
      <c r="D52" s="175"/>
      <c r="E52" s="175" t="s">
        <v>162</v>
      </c>
      <c r="F52" s="77" t="str">
        <f t="shared" si="31"/>
        <v>Horses</v>
      </c>
      <c r="G52" s="175" t="s">
        <v>358</v>
      </c>
      <c r="H52" s="177" t="s">
        <v>726</v>
      </c>
      <c r="I52" s="13" t="str">
        <f ca="1">IFERROR(IF(VLOOKUP($F52,'Step 1'!$B$13:$D$28,3,0)="Y",INDEX(INDIRECT("'"&amp;$A52&amp;"'!$A$3:$BG$100000"),MATCH($B52,INDIRECT("'"&amp;$A52&amp;"'!$A3:$A100000"),0),MATCH(I$3,INDIRECT("'"&amp;$A52&amp;"'!$A$3:$BG$3"),0)),VLOOKUP($F52,'Step 1'!$B$13:$D$28,3,0)),"Check Parameters")</f>
        <v>NE</v>
      </c>
      <c r="J52" s="13" t="str">
        <f ca="1">IFERROR(IF(VLOOKUP($F52,'Step 1'!$B$13:$D$28,3,0)="Y",INDEX(INDIRECT("'"&amp;$A52&amp;"'!$A$3:$BG$100000"),MATCH($B52,INDIRECT("'"&amp;$A52&amp;"'!$A3:$A100000"),0),MATCH(J$3,INDIRECT("'"&amp;$A52&amp;"'!$A$3:$BG$3"),0)),VLOOKUP($F52,'Step 1'!$B$13:$D$28,3,0)),"Check Parameters")</f>
        <v>NE</v>
      </c>
      <c r="K52" s="13" t="str">
        <f ca="1">IFERROR(IF(VLOOKUP($F52,'Step 1'!$B$13:$D$28,3,0)="Y",INDEX(INDIRECT("'"&amp;$A52&amp;"'!$A$3:$BG$100000"),MATCH($B52,INDIRECT("'"&amp;$A52&amp;"'!$A3:$A100000"),0),MATCH(K$3,INDIRECT("'"&amp;$A52&amp;"'!$A$3:$BG$3"),0)),VLOOKUP($F52,'Step 1'!$B$13:$D$28,3,0)),"Check Parameters")</f>
        <v>NE</v>
      </c>
      <c r="L52" s="13" t="str">
        <f ca="1">IFERROR(IF(VLOOKUP($F52,'Step 1'!$B$13:$D$28,3,0)="Y",INDEX(INDIRECT("'"&amp;$A52&amp;"'!$A$3:$BG$100000"),MATCH($B52,INDIRECT("'"&amp;$A52&amp;"'!$A3:$A100000"),0),MATCH(L$3,INDIRECT("'"&amp;$A52&amp;"'!$A$3:$BG$3"),0)),VLOOKUP($F52,'Step 1'!$B$13:$D$28,3,0)),"Check Parameters")</f>
        <v>NE</v>
      </c>
      <c r="M52" s="13" t="str">
        <f ca="1">IFERROR(IF(VLOOKUP($F52,'Step 1'!$B$13:$D$28,3,0)="Y",INDEX(INDIRECT("'"&amp;$A52&amp;"'!$A$3:$BG$100000"),MATCH($B52,INDIRECT("'"&amp;$A52&amp;"'!$A3:$A100000"),0),MATCH(M$3,INDIRECT("'"&amp;$A52&amp;"'!$A$3:$BG$3"),0)),VLOOKUP($F52,'Step 1'!$B$13:$D$28,3,0)),"Check Parameters")</f>
        <v>NE</v>
      </c>
      <c r="N52" s="13" t="str">
        <f ca="1">IFERROR(IF(VLOOKUP($F52,'Step 1'!$B$13:$D$28,3,0)="Y",INDEX(INDIRECT("'"&amp;$A52&amp;"'!$A$3:$BG$100000"),MATCH($B52,INDIRECT("'"&amp;$A52&amp;"'!$A3:$A100000"),0),MATCH(N$3,INDIRECT("'"&amp;$A52&amp;"'!$A$3:$BG$3"),0)),VLOOKUP($F52,'Step 1'!$B$13:$D$28,3,0)),"Check Parameters")</f>
        <v>NE</v>
      </c>
      <c r="O52" s="13" t="str">
        <f ca="1">IFERROR(IF(VLOOKUP($F52,'Step 1'!$B$13:$D$28,3,0)="Y",INDEX(INDIRECT("'"&amp;$A52&amp;"'!$A$3:$BG$100000"),MATCH($B52,INDIRECT("'"&amp;$A52&amp;"'!$A3:$A100000"),0),MATCH(O$3,INDIRECT("'"&amp;$A52&amp;"'!$A$3:$BG$3"),0)),VLOOKUP($F52,'Step 1'!$B$13:$D$28,3,0)),"Check Parameters")</f>
        <v>NE</v>
      </c>
      <c r="P52" s="13" t="str">
        <f ca="1">IFERROR(IF(VLOOKUP($F52,'Step 1'!$B$13:$D$28,3,0)="Y",INDEX(INDIRECT("'"&amp;$A52&amp;"'!$A$3:$BG$100000"),MATCH($B52,INDIRECT("'"&amp;$A52&amp;"'!$A3:$A100000"),0),MATCH(P$3,INDIRECT("'"&amp;$A52&amp;"'!$A$3:$BG$3"),0)),VLOOKUP($F52,'Step 1'!$B$13:$D$28,3,0)),"Check Parameters")</f>
        <v>NE</v>
      </c>
      <c r="Q52" s="13" t="str">
        <f ca="1">IFERROR(IF(VLOOKUP($F52,'Step 1'!$B$13:$D$28,3,0)="Y",INDEX(INDIRECT("'"&amp;$A52&amp;"'!$A$3:$BG$100000"),MATCH($B52,INDIRECT("'"&amp;$A52&amp;"'!$A3:$A100000"),0),MATCH(Q$3,INDIRECT("'"&amp;$A52&amp;"'!$A$3:$BG$3"),0)),VLOOKUP($F52,'Step 1'!$B$13:$D$28,3,0)),"Check Parameters")</f>
        <v>NE</v>
      </c>
      <c r="R52" s="13" t="str">
        <f ca="1">IFERROR(IF(VLOOKUP($F52,'Step 1'!$B$13:$D$28,3,0)="Y",INDEX(INDIRECT("'"&amp;$A52&amp;"'!$A$3:$BG$100000"),MATCH($B52,INDIRECT("'"&amp;$A52&amp;"'!$A3:$A100000"),0),MATCH(R$3,INDIRECT("'"&amp;$A52&amp;"'!$A$3:$BG$3"),0)),VLOOKUP($F52,'Step 1'!$B$13:$D$28,3,0)),"Check Parameters")</f>
        <v>NE</v>
      </c>
      <c r="S52" s="13" t="str">
        <f ca="1">IFERROR(IF(VLOOKUP($F52,'Step 1'!$B$13:$D$28,3,0)="Y",INDEX(INDIRECT("'"&amp;$A52&amp;"'!$A$3:$BG$100000"),MATCH($B52,INDIRECT("'"&amp;$A52&amp;"'!$A3:$A100000"),0),MATCH(S$3,INDIRECT("'"&amp;$A52&amp;"'!$A$3:$BG$3"),0)),VLOOKUP($F52,'Step 1'!$B$13:$D$28,3,0)),"Check Parameters")</f>
        <v>NE</v>
      </c>
      <c r="T52" s="13" t="str">
        <f ca="1">IFERROR(IF(VLOOKUP($F52,'Step 1'!$B$13:$D$28,3,0)="Y",INDEX(INDIRECT("'"&amp;$A52&amp;"'!$A$3:$BG$100000"),MATCH($B52,INDIRECT("'"&amp;$A52&amp;"'!$A3:$A100000"),0),MATCH(T$3,INDIRECT("'"&amp;$A52&amp;"'!$A$3:$BG$3"),0)),VLOOKUP($F52,'Step 1'!$B$13:$D$28,3,0)),"Check Parameters")</f>
        <v>NE</v>
      </c>
      <c r="U52" s="13" t="str">
        <f ca="1">IFERROR(IF(VLOOKUP($F52,'Step 1'!$B$13:$D$28,3,0)="Y",INDEX(INDIRECT("'"&amp;$A52&amp;"'!$A$3:$BG$100000"),MATCH($B52,INDIRECT("'"&amp;$A52&amp;"'!$A3:$A100000"),0),MATCH(U$3,INDIRECT("'"&amp;$A52&amp;"'!$A$3:$BG$3"),0)),VLOOKUP($F52,'Step 1'!$B$13:$D$28,3,0)),"Check Parameters")</f>
        <v>NE</v>
      </c>
      <c r="V52" s="13" t="str">
        <f ca="1">IFERROR(IF(VLOOKUP($F52,'Step 1'!$B$13:$D$28,3,0)="Y",INDEX(INDIRECT("'"&amp;$A52&amp;"'!$A$3:$BG$100000"),MATCH($B52,INDIRECT("'"&amp;$A52&amp;"'!$A3:$A100000"),0),MATCH(V$3,INDIRECT("'"&amp;$A52&amp;"'!$A$3:$BG$3"),0)),VLOOKUP($F52,'Step 1'!$B$13:$D$28,3,0)),"Check Parameters")</f>
        <v>NE</v>
      </c>
      <c r="W52" s="13" t="str">
        <f ca="1">IFERROR(IF(VLOOKUP($F52,'Step 1'!$B$13:$D$28,3,0)="Y",INDEX(INDIRECT("'"&amp;$A52&amp;"'!$A$3:$BG$100000"),MATCH($B52,INDIRECT("'"&amp;$A52&amp;"'!$A3:$A100000"),0),MATCH(W$3,INDIRECT("'"&amp;$A52&amp;"'!$A$3:$BG$3"),0)),VLOOKUP($F52,'Step 1'!$B$13:$D$28,3,0)),"Check Parameters")</f>
        <v>NE</v>
      </c>
      <c r="X52" s="13" t="str">
        <f ca="1">IFERROR(IF(VLOOKUP($F52,'Step 1'!$B$13:$D$28,3,0)="Y",INDEX(INDIRECT("'"&amp;$A52&amp;"'!$A$3:$BG$100000"),MATCH($B52,INDIRECT("'"&amp;$A52&amp;"'!$A3:$A100000"),0),MATCH(X$3,INDIRECT("'"&amp;$A52&amp;"'!$A$3:$BG$3"),0)),VLOOKUP($F52,'Step 1'!$B$13:$D$28,3,0)),"Check Parameters")</f>
        <v>NE</v>
      </c>
      <c r="Y52" s="13" t="str">
        <f ca="1">IFERROR(IF(VLOOKUP($F52,'Step 1'!$B$13:$D$28,3,0)="Y",INDEX(INDIRECT("'"&amp;$A52&amp;"'!$A$3:$BG$100000"),MATCH($B52,INDIRECT("'"&amp;$A52&amp;"'!$A3:$A100000"),0),MATCH(Y$3,INDIRECT("'"&amp;$A52&amp;"'!$A$3:$BG$3"),0)),VLOOKUP($F52,'Step 1'!$B$13:$D$28,3,0)),"Check Parameters")</f>
        <v>NE</v>
      </c>
      <c r="Z52" s="13" t="str">
        <f ca="1">IFERROR(IF(VLOOKUP($F52,'Step 1'!$B$13:$D$28,3,0)="Y",INDEX(INDIRECT("'"&amp;$A52&amp;"'!$A$3:$BG$100000"),MATCH($B52,INDIRECT("'"&amp;$A52&amp;"'!$A3:$A100000"),0),MATCH(Z$3,INDIRECT("'"&amp;$A52&amp;"'!$A$3:$BG$3"),0)),VLOOKUP($F52,'Step 1'!$B$13:$D$28,3,0)),"Check Parameters")</f>
        <v>NE</v>
      </c>
      <c r="AA52" s="13" t="str">
        <f ca="1">IFERROR(IF(VLOOKUP($F52,'Step 1'!$B$13:$D$28,3,0)="Y",INDEX(INDIRECT("'"&amp;$A52&amp;"'!$A$3:$BG$100000"),MATCH($B52,INDIRECT("'"&amp;$A52&amp;"'!$A3:$A100000"),0),MATCH(AA$3,INDIRECT("'"&amp;$A52&amp;"'!$A$3:$BG$3"),0)),VLOOKUP($F52,'Step 1'!$B$13:$D$28,3,0)),"Check Parameters")</f>
        <v>NE</v>
      </c>
      <c r="AB52" s="13" t="str">
        <f ca="1">IFERROR(IF(VLOOKUP($F52,'Step 1'!$B$13:$D$28,3,0)="Y",INDEX(INDIRECT("'"&amp;$A52&amp;"'!$A$3:$BG$100000"),MATCH($B52,INDIRECT("'"&amp;$A52&amp;"'!$A3:$A100000"),0),MATCH(AB$3,INDIRECT("'"&amp;$A52&amp;"'!$A$3:$BG$3"),0)),VLOOKUP($F52,'Step 1'!$B$13:$D$28,3,0)),"Check Parameters")</f>
        <v>NE</v>
      </c>
      <c r="AC52" s="13" t="str">
        <f ca="1">IFERROR(IF(VLOOKUP($F52,'Step 1'!$B$13:$D$28,3,0)="Y",INDEX(INDIRECT("'"&amp;$A52&amp;"'!$A$3:$BG$100000"),MATCH($B52,INDIRECT("'"&amp;$A52&amp;"'!$A3:$A100000"),0),MATCH(AC$3,INDIRECT("'"&amp;$A52&amp;"'!$A$3:$BG$3"),0)),VLOOKUP($F52,'Step 1'!$B$13:$D$28,3,0)),"Check Parameters")</f>
        <v>NE</v>
      </c>
      <c r="AD52" s="13" t="str">
        <f ca="1">IFERROR(IF(VLOOKUP($F52,'Step 1'!$B$13:$D$28,3,0)="Y",INDEX(INDIRECT("'"&amp;$A52&amp;"'!$A$3:$BG$100000"),MATCH($B52,INDIRECT("'"&amp;$A52&amp;"'!$A3:$A100000"),0),MATCH(AD$3,INDIRECT("'"&amp;$A52&amp;"'!$A$3:$BG$3"),0)),VLOOKUP($F52,'Step 1'!$B$13:$D$28,3,0)),"Check Parameters")</f>
        <v>NE</v>
      </c>
      <c r="AE52" s="13" t="str">
        <f ca="1">IFERROR(IF(VLOOKUP($F52,'Step 1'!$B$13:$D$28,3,0)="Y",INDEX(INDIRECT("'"&amp;$A52&amp;"'!$A$3:$BG$100000"),MATCH($B52,INDIRECT("'"&amp;$A52&amp;"'!$A3:$A100000"),0),MATCH(AE$3,INDIRECT("'"&amp;$A52&amp;"'!$A$3:$BG$3"),0)),VLOOKUP($F52,'Step 1'!$B$13:$D$28,3,0)),"Check Parameters")</f>
        <v>NE</v>
      </c>
      <c r="AF52" s="13" t="str">
        <f ca="1">IFERROR(IF(VLOOKUP($F52,'Step 1'!$B$13:$D$28,3,0)="Y",INDEX(INDIRECT("'"&amp;$A52&amp;"'!$A$3:$BG$100000"),MATCH($B52,INDIRECT("'"&amp;$A52&amp;"'!$A3:$A100000"),0),MATCH(AF$3,INDIRECT("'"&amp;$A52&amp;"'!$A$3:$BG$3"),0)),VLOOKUP($F52,'Step 1'!$B$13:$D$28,3,0)),"Check Parameters")</f>
        <v>NE</v>
      </c>
      <c r="AG52" s="13" t="str">
        <f ca="1">IFERROR(IF(VLOOKUP($F52,'Step 1'!$B$13:$D$28,3,0)="Y",INDEX(INDIRECT("'"&amp;$A52&amp;"'!$A$3:$BG$100000"),MATCH($B52,INDIRECT("'"&amp;$A52&amp;"'!$A3:$A100000"),0),MATCH(AG$3,INDIRECT("'"&amp;$A52&amp;"'!$A$3:$BG$3"),0)),VLOOKUP($F52,'Step 1'!$B$13:$D$28,3,0)),"Check Parameters")</f>
        <v>NE</v>
      </c>
      <c r="AH52" s="13" t="str">
        <f ca="1">IFERROR(IF(VLOOKUP($F52,'Step 1'!$B$13:$D$28,3,0)="Y",INDEX(INDIRECT("'"&amp;$A52&amp;"'!$A$3:$BG$100000"),MATCH($B52,INDIRECT("'"&amp;$A52&amp;"'!$A3:$A100000"),0),MATCH(AH$3,INDIRECT("'"&amp;$A52&amp;"'!$A$3:$BG$3"),0)),VLOOKUP($F52,'Step 1'!$B$13:$D$28,3,0)),"Check Parameters")</f>
        <v>NE</v>
      </c>
      <c r="AI52" s="13" t="str">
        <f ca="1">IFERROR(IF(VLOOKUP($F52,'Step 1'!$B$13:$D$28,3,0)="Y",INDEX(INDIRECT("'"&amp;$A52&amp;"'!$A$3:$BG$100000"),MATCH($B52,INDIRECT("'"&amp;$A52&amp;"'!$A3:$A100000"),0),MATCH(AI$3,INDIRECT("'"&amp;$A52&amp;"'!$A$3:$BG$3"),0)),VLOOKUP($F52,'Step 1'!$B$13:$D$28,3,0)),"Check Parameters")</f>
        <v>NE</v>
      </c>
      <c r="AJ52" s="13" t="str">
        <f ca="1">IFERROR(IF(VLOOKUP($F52,'Step 1'!$B$13:$D$28,3,0)="Y",INDEX(INDIRECT("'"&amp;$A52&amp;"'!$A$3:$BG$100000"),MATCH($B52,INDIRECT("'"&amp;$A52&amp;"'!$A3:$A100000"),0),MATCH(AJ$3,INDIRECT("'"&amp;$A52&amp;"'!$A$3:$BG$3"),0)),VLOOKUP($F52,'Step 1'!$B$13:$D$28,3,0)),"Check Parameters")</f>
        <v>NE</v>
      </c>
      <c r="AK52" s="13" t="str">
        <f ca="1">IFERROR(IF(VLOOKUP($F52,'Step 1'!$B$13:$D$28,3,0)="Y",INDEX(INDIRECT("'"&amp;$A52&amp;"'!$A$3:$BG$100000"),MATCH($B52,INDIRECT("'"&amp;$A52&amp;"'!$A3:$A100000"),0),MATCH(AK$3,INDIRECT("'"&amp;$A52&amp;"'!$A$3:$BG$3"),0)),VLOOKUP($F52,'Step 1'!$B$13:$D$28,3,0)),"Check Parameters")</f>
        <v>NE</v>
      </c>
      <c r="AL52" s="13" t="str">
        <f ca="1">IFERROR(IF(VLOOKUP($F52,'Step 1'!$B$13:$D$28,3,0)="Y",INDEX(INDIRECT("'"&amp;$A52&amp;"'!$A$3:$BG$100000"),MATCH($B52,INDIRECT("'"&amp;$A52&amp;"'!$A3:$A100000"),0),MATCH(AL$3,INDIRECT("'"&amp;$A52&amp;"'!$A$3:$BG$3"),0)),VLOOKUP($F52,'Step 1'!$B$13:$D$28,3,0)),"Check Parameters")</f>
        <v>NE</v>
      </c>
      <c r="AM52" s="13" t="str">
        <f ca="1">IFERROR(IF(VLOOKUP($F52,'Step 1'!$B$13:$D$28,3,0)="Y",INDEX(INDIRECT("'"&amp;$A52&amp;"'!$A$3:$BG$100000"),MATCH($B52,INDIRECT("'"&amp;$A52&amp;"'!$A3:$A100000"),0),MATCH(AM$3,INDIRECT("'"&amp;$A52&amp;"'!$A$3:$BG$3"),0)),VLOOKUP($F52,'Step 1'!$B$13:$D$28,3,0)),"Check Parameters")</f>
        <v>NE</v>
      </c>
      <c r="AN52" s="13"/>
      <c r="AO52" s="191"/>
      <c r="AP52" s="191"/>
      <c r="AQ52" s="191"/>
      <c r="AR52" s="191"/>
    </row>
    <row r="53" spans="1:44" hidden="1" outlineLevel="1" x14ac:dyDescent="0.25">
      <c r="A53" s="183" t="s">
        <v>83</v>
      </c>
      <c r="B53" s="183" t="s">
        <v>360</v>
      </c>
      <c r="C53" s="175" t="s">
        <v>102</v>
      </c>
      <c r="D53" s="175"/>
      <c r="E53" s="175" t="s">
        <v>162</v>
      </c>
      <c r="F53" s="77" t="str">
        <f t="shared" si="31"/>
        <v>Mules and asses</v>
      </c>
      <c r="G53" s="175" t="s">
        <v>358</v>
      </c>
      <c r="H53" s="177" t="s">
        <v>726</v>
      </c>
      <c r="I53" s="13" t="str">
        <f ca="1">IFERROR(IF(VLOOKUP($F53,'Step 1'!$B$13:$D$28,3,0)="Y",INDEX(INDIRECT("'"&amp;$A53&amp;"'!$A$3:$BG$100000"),MATCH($B53,INDIRECT("'"&amp;$A53&amp;"'!$A3:$A100000"),0),MATCH(I$3,INDIRECT("'"&amp;$A53&amp;"'!$A$3:$BG$3"),0)),VLOOKUP($F53,'Step 1'!$B$13:$D$28,3,0)),"Check Parameters")</f>
        <v>NE</v>
      </c>
      <c r="J53" s="13" t="str">
        <f ca="1">IFERROR(IF(VLOOKUP($F53,'Step 1'!$B$13:$D$28,3,0)="Y",INDEX(INDIRECT("'"&amp;$A53&amp;"'!$A$3:$BG$100000"),MATCH($B53,INDIRECT("'"&amp;$A53&amp;"'!$A3:$A100000"),0),MATCH(J$3,INDIRECT("'"&amp;$A53&amp;"'!$A$3:$BG$3"),0)),VLOOKUP($F53,'Step 1'!$B$13:$D$28,3,0)),"Check Parameters")</f>
        <v>NE</v>
      </c>
      <c r="K53" s="13" t="str">
        <f ca="1">IFERROR(IF(VLOOKUP($F53,'Step 1'!$B$13:$D$28,3,0)="Y",INDEX(INDIRECT("'"&amp;$A53&amp;"'!$A$3:$BG$100000"),MATCH($B53,INDIRECT("'"&amp;$A53&amp;"'!$A3:$A100000"),0),MATCH(K$3,INDIRECT("'"&amp;$A53&amp;"'!$A$3:$BG$3"),0)),VLOOKUP($F53,'Step 1'!$B$13:$D$28,3,0)),"Check Parameters")</f>
        <v>NE</v>
      </c>
      <c r="L53" s="13" t="str">
        <f ca="1">IFERROR(IF(VLOOKUP($F53,'Step 1'!$B$13:$D$28,3,0)="Y",INDEX(INDIRECT("'"&amp;$A53&amp;"'!$A$3:$BG$100000"),MATCH($B53,INDIRECT("'"&amp;$A53&amp;"'!$A3:$A100000"),0),MATCH(L$3,INDIRECT("'"&amp;$A53&amp;"'!$A$3:$BG$3"),0)),VLOOKUP($F53,'Step 1'!$B$13:$D$28,3,0)),"Check Parameters")</f>
        <v>NE</v>
      </c>
      <c r="M53" s="13" t="str">
        <f ca="1">IFERROR(IF(VLOOKUP($F53,'Step 1'!$B$13:$D$28,3,0)="Y",INDEX(INDIRECT("'"&amp;$A53&amp;"'!$A$3:$BG$100000"),MATCH($B53,INDIRECT("'"&amp;$A53&amp;"'!$A3:$A100000"),0),MATCH(M$3,INDIRECT("'"&amp;$A53&amp;"'!$A$3:$BG$3"),0)),VLOOKUP($F53,'Step 1'!$B$13:$D$28,3,0)),"Check Parameters")</f>
        <v>NE</v>
      </c>
      <c r="N53" s="13" t="str">
        <f ca="1">IFERROR(IF(VLOOKUP($F53,'Step 1'!$B$13:$D$28,3,0)="Y",INDEX(INDIRECT("'"&amp;$A53&amp;"'!$A$3:$BG$100000"),MATCH($B53,INDIRECT("'"&amp;$A53&amp;"'!$A3:$A100000"),0),MATCH(N$3,INDIRECT("'"&amp;$A53&amp;"'!$A$3:$BG$3"),0)),VLOOKUP($F53,'Step 1'!$B$13:$D$28,3,0)),"Check Parameters")</f>
        <v>NE</v>
      </c>
      <c r="O53" s="13" t="str">
        <f ca="1">IFERROR(IF(VLOOKUP($F53,'Step 1'!$B$13:$D$28,3,0)="Y",INDEX(INDIRECT("'"&amp;$A53&amp;"'!$A$3:$BG$100000"),MATCH($B53,INDIRECT("'"&amp;$A53&amp;"'!$A3:$A100000"),0),MATCH(O$3,INDIRECT("'"&amp;$A53&amp;"'!$A$3:$BG$3"),0)),VLOOKUP($F53,'Step 1'!$B$13:$D$28,3,0)),"Check Parameters")</f>
        <v>NE</v>
      </c>
      <c r="P53" s="13" t="str">
        <f ca="1">IFERROR(IF(VLOOKUP($F53,'Step 1'!$B$13:$D$28,3,0)="Y",INDEX(INDIRECT("'"&amp;$A53&amp;"'!$A$3:$BG$100000"),MATCH($B53,INDIRECT("'"&amp;$A53&amp;"'!$A3:$A100000"),0),MATCH(P$3,INDIRECT("'"&amp;$A53&amp;"'!$A$3:$BG$3"),0)),VLOOKUP($F53,'Step 1'!$B$13:$D$28,3,0)),"Check Parameters")</f>
        <v>NE</v>
      </c>
      <c r="Q53" s="13" t="str">
        <f ca="1">IFERROR(IF(VLOOKUP($F53,'Step 1'!$B$13:$D$28,3,0)="Y",INDEX(INDIRECT("'"&amp;$A53&amp;"'!$A$3:$BG$100000"),MATCH($B53,INDIRECT("'"&amp;$A53&amp;"'!$A3:$A100000"),0),MATCH(Q$3,INDIRECT("'"&amp;$A53&amp;"'!$A$3:$BG$3"),0)),VLOOKUP($F53,'Step 1'!$B$13:$D$28,3,0)),"Check Parameters")</f>
        <v>NE</v>
      </c>
      <c r="R53" s="13" t="str">
        <f ca="1">IFERROR(IF(VLOOKUP($F53,'Step 1'!$B$13:$D$28,3,0)="Y",INDEX(INDIRECT("'"&amp;$A53&amp;"'!$A$3:$BG$100000"),MATCH($B53,INDIRECT("'"&amp;$A53&amp;"'!$A3:$A100000"),0),MATCH(R$3,INDIRECT("'"&amp;$A53&amp;"'!$A$3:$BG$3"),0)),VLOOKUP($F53,'Step 1'!$B$13:$D$28,3,0)),"Check Parameters")</f>
        <v>NE</v>
      </c>
      <c r="S53" s="13" t="str">
        <f ca="1">IFERROR(IF(VLOOKUP($F53,'Step 1'!$B$13:$D$28,3,0)="Y",INDEX(INDIRECT("'"&amp;$A53&amp;"'!$A$3:$BG$100000"),MATCH($B53,INDIRECT("'"&amp;$A53&amp;"'!$A3:$A100000"),0),MATCH(S$3,INDIRECT("'"&amp;$A53&amp;"'!$A$3:$BG$3"),0)),VLOOKUP($F53,'Step 1'!$B$13:$D$28,3,0)),"Check Parameters")</f>
        <v>NE</v>
      </c>
      <c r="T53" s="13" t="str">
        <f ca="1">IFERROR(IF(VLOOKUP($F53,'Step 1'!$B$13:$D$28,3,0)="Y",INDEX(INDIRECT("'"&amp;$A53&amp;"'!$A$3:$BG$100000"),MATCH($B53,INDIRECT("'"&amp;$A53&amp;"'!$A3:$A100000"),0),MATCH(T$3,INDIRECT("'"&amp;$A53&amp;"'!$A$3:$BG$3"),0)),VLOOKUP($F53,'Step 1'!$B$13:$D$28,3,0)),"Check Parameters")</f>
        <v>NE</v>
      </c>
      <c r="U53" s="13" t="str">
        <f ca="1">IFERROR(IF(VLOOKUP($F53,'Step 1'!$B$13:$D$28,3,0)="Y",INDEX(INDIRECT("'"&amp;$A53&amp;"'!$A$3:$BG$100000"),MATCH($B53,INDIRECT("'"&amp;$A53&amp;"'!$A3:$A100000"),0),MATCH(U$3,INDIRECT("'"&amp;$A53&amp;"'!$A$3:$BG$3"),0)),VLOOKUP($F53,'Step 1'!$B$13:$D$28,3,0)),"Check Parameters")</f>
        <v>NE</v>
      </c>
      <c r="V53" s="13" t="str">
        <f ca="1">IFERROR(IF(VLOOKUP($F53,'Step 1'!$B$13:$D$28,3,0)="Y",INDEX(INDIRECT("'"&amp;$A53&amp;"'!$A$3:$BG$100000"),MATCH($B53,INDIRECT("'"&amp;$A53&amp;"'!$A3:$A100000"),0),MATCH(V$3,INDIRECT("'"&amp;$A53&amp;"'!$A$3:$BG$3"),0)),VLOOKUP($F53,'Step 1'!$B$13:$D$28,3,0)),"Check Parameters")</f>
        <v>NE</v>
      </c>
      <c r="W53" s="13" t="str">
        <f ca="1">IFERROR(IF(VLOOKUP($F53,'Step 1'!$B$13:$D$28,3,0)="Y",INDEX(INDIRECT("'"&amp;$A53&amp;"'!$A$3:$BG$100000"),MATCH($B53,INDIRECT("'"&amp;$A53&amp;"'!$A3:$A100000"),0),MATCH(W$3,INDIRECT("'"&amp;$A53&amp;"'!$A$3:$BG$3"),0)),VLOOKUP($F53,'Step 1'!$B$13:$D$28,3,0)),"Check Parameters")</f>
        <v>NE</v>
      </c>
      <c r="X53" s="13" t="str">
        <f ca="1">IFERROR(IF(VLOOKUP($F53,'Step 1'!$B$13:$D$28,3,0)="Y",INDEX(INDIRECT("'"&amp;$A53&amp;"'!$A$3:$BG$100000"),MATCH($B53,INDIRECT("'"&amp;$A53&amp;"'!$A3:$A100000"),0),MATCH(X$3,INDIRECT("'"&amp;$A53&amp;"'!$A$3:$BG$3"),0)),VLOOKUP($F53,'Step 1'!$B$13:$D$28,3,0)),"Check Parameters")</f>
        <v>NE</v>
      </c>
      <c r="Y53" s="13" t="str">
        <f ca="1">IFERROR(IF(VLOOKUP($F53,'Step 1'!$B$13:$D$28,3,0)="Y",INDEX(INDIRECT("'"&amp;$A53&amp;"'!$A$3:$BG$100000"),MATCH($B53,INDIRECT("'"&amp;$A53&amp;"'!$A3:$A100000"),0),MATCH(Y$3,INDIRECT("'"&amp;$A53&amp;"'!$A$3:$BG$3"),0)),VLOOKUP($F53,'Step 1'!$B$13:$D$28,3,0)),"Check Parameters")</f>
        <v>NE</v>
      </c>
      <c r="Z53" s="13" t="str">
        <f ca="1">IFERROR(IF(VLOOKUP($F53,'Step 1'!$B$13:$D$28,3,0)="Y",INDEX(INDIRECT("'"&amp;$A53&amp;"'!$A$3:$BG$100000"),MATCH($B53,INDIRECT("'"&amp;$A53&amp;"'!$A3:$A100000"),0),MATCH(Z$3,INDIRECT("'"&amp;$A53&amp;"'!$A$3:$BG$3"),0)),VLOOKUP($F53,'Step 1'!$B$13:$D$28,3,0)),"Check Parameters")</f>
        <v>NE</v>
      </c>
      <c r="AA53" s="13" t="str">
        <f ca="1">IFERROR(IF(VLOOKUP($F53,'Step 1'!$B$13:$D$28,3,0)="Y",INDEX(INDIRECT("'"&amp;$A53&amp;"'!$A$3:$BG$100000"),MATCH($B53,INDIRECT("'"&amp;$A53&amp;"'!$A3:$A100000"),0),MATCH(AA$3,INDIRECT("'"&amp;$A53&amp;"'!$A$3:$BG$3"),0)),VLOOKUP($F53,'Step 1'!$B$13:$D$28,3,0)),"Check Parameters")</f>
        <v>NE</v>
      </c>
      <c r="AB53" s="13" t="str">
        <f ca="1">IFERROR(IF(VLOOKUP($F53,'Step 1'!$B$13:$D$28,3,0)="Y",INDEX(INDIRECT("'"&amp;$A53&amp;"'!$A$3:$BG$100000"),MATCH($B53,INDIRECT("'"&amp;$A53&amp;"'!$A3:$A100000"),0),MATCH(AB$3,INDIRECT("'"&amp;$A53&amp;"'!$A$3:$BG$3"),0)),VLOOKUP($F53,'Step 1'!$B$13:$D$28,3,0)),"Check Parameters")</f>
        <v>NE</v>
      </c>
      <c r="AC53" s="13" t="str">
        <f ca="1">IFERROR(IF(VLOOKUP($F53,'Step 1'!$B$13:$D$28,3,0)="Y",INDEX(INDIRECT("'"&amp;$A53&amp;"'!$A$3:$BG$100000"),MATCH($B53,INDIRECT("'"&amp;$A53&amp;"'!$A3:$A100000"),0),MATCH(AC$3,INDIRECT("'"&amp;$A53&amp;"'!$A$3:$BG$3"),0)),VLOOKUP($F53,'Step 1'!$B$13:$D$28,3,0)),"Check Parameters")</f>
        <v>NE</v>
      </c>
      <c r="AD53" s="13" t="str">
        <f ca="1">IFERROR(IF(VLOOKUP($F53,'Step 1'!$B$13:$D$28,3,0)="Y",INDEX(INDIRECT("'"&amp;$A53&amp;"'!$A$3:$BG$100000"),MATCH($B53,INDIRECT("'"&amp;$A53&amp;"'!$A3:$A100000"),0),MATCH(AD$3,INDIRECT("'"&amp;$A53&amp;"'!$A$3:$BG$3"),0)),VLOOKUP($F53,'Step 1'!$B$13:$D$28,3,0)),"Check Parameters")</f>
        <v>NE</v>
      </c>
      <c r="AE53" s="13" t="str">
        <f ca="1">IFERROR(IF(VLOOKUP($F53,'Step 1'!$B$13:$D$28,3,0)="Y",INDEX(INDIRECT("'"&amp;$A53&amp;"'!$A$3:$BG$100000"),MATCH($B53,INDIRECT("'"&amp;$A53&amp;"'!$A3:$A100000"),0),MATCH(AE$3,INDIRECT("'"&amp;$A53&amp;"'!$A$3:$BG$3"),0)),VLOOKUP($F53,'Step 1'!$B$13:$D$28,3,0)),"Check Parameters")</f>
        <v>NE</v>
      </c>
      <c r="AF53" s="13" t="str">
        <f ca="1">IFERROR(IF(VLOOKUP($F53,'Step 1'!$B$13:$D$28,3,0)="Y",INDEX(INDIRECT("'"&amp;$A53&amp;"'!$A$3:$BG$100000"),MATCH($B53,INDIRECT("'"&amp;$A53&amp;"'!$A3:$A100000"),0),MATCH(AF$3,INDIRECT("'"&amp;$A53&amp;"'!$A$3:$BG$3"),0)),VLOOKUP($F53,'Step 1'!$B$13:$D$28,3,0)),"Check Parameters")</f>
        <v>NE</v>
      </c>
      <c r="AG53" s="13" t="str">
        <f ca="1">IFERROR(IF(VLOOKUP($F53,'Step 1'!$B$13:$D$28,3,0)="Y",INDEX(INDIRECT("'"&amp;$A53&amp;"'!$A$3:$BG$100000"),MATCH($B53,INDIRECT("'"&amp;$A53&amp;"'!$A3:$A100000"),0),MATCH(AG$3,INDIRECT("'"&amp;$A53&amp;"'!$A$3:$BG$3"),0)),VLOOKUP($F53,'Step 1'!$B$13:$D$28,3,0)),"Check Parameters")</f>
        <v>NE</v>
      </c>
      <c r="AH53" s="13" t="str">
        <f ca="1">IFERROR(IF(VLOOKUP($F53,'Step 1'!$B$13:$D$28,3,0)="Y",INDEX(INDIRECT("'"&amp;$A53&amp;"'!$A$3:$BG$100000"),MATCH($B53,INDIRECT("'"&amp;$A53&amp;"'!$A3:$A100000"),0),MATCH(AH$3,INDIRECT("'"&amp;$A53&amp;"'!$A$3:$BG$3"),0)),VLOOKUP($F53,'Step 1'!$B$13:$D$28,3,0)),"Check Parameters")</f>
        <v>NE</v>
      </c>
      <c r="AI53" s="13" t="str">
        <f ca="1">IFERROR(IF(VLOOKUP($F53,'Step 1'!$B$13:$D$28,3,0)="Y",INDEX(INDIRECT("'"&amp;$A53&amp;"'!$A$3:$BG$100000"),MATCH($B53,INDIRECT("'"&amp;$A53&amp;"'!$A3:$A100000"),0),MATCH(AI$3,INDIRECT("'"&amp;$A53&amp;"'!$A$3:$BG$3"),0)),VLOOKUP($F53,'Step 1'!$B$13:$D$28,3,0)),"Check Parameters")</f>
        <v>NE</v>
      </c>
      <c r="AJ53" s="13" t="str">
        <f ca="1">IFERROR(IF(VLOOKUP($F53,'Step 1'!$B$13:$D$28,3,0)="Y",INDEX(INDIRECT("'"&amp;$A53&amp;"'!$A$3:$BG$100000"),MATCH($B53,INDIRECT("'"&amp;$A53&amp;"'!$A3:$A100000"),0),MATCH(AJ$3,INDIRECT("'"&amp;$A53&amp;"'!$A$3:$BG$3"),0)),VLOOKUP($F53,'Step 1'!$B$13:$D$28,3,0)),"Check Parameters")</f>
        <v>NE</v>
      </c>
      <c r="AK53" s="13" t="str">
        <f ca="1">IFERROR(IF(VLOOKUP($F53,'Step 1'!$B$13:$D$28,3,0)="Y",INDEX(INDIRECT("'"&amp;$A53&amp;"'!$A$3:$BG$100000"),MATCH($B53,INDIRECT("'"&amp;$A53&amp;"'!$A3:$A100000"),0),MATCH(AK$3,INDIRECT("'"&amp;$A53&amp;"'!$A$3:$BG$3"),0)),VLOOKUP($F53,'Step 1'!$B$13:$D$28,3,0)),"Check Parameters")</f>
        <v>NE</v>
      </c>
      <c r="AL53" s="13" t="str">
        <f ca="1">IFERROR(IF(VLOOKUP($F53,'Step 1'!$B$13:$D$28,3,0)="Y",INDEX(INDIRECT("'"&amp;$A53&amp;"'!$A$3:$BG$100000"),MATCH($B53,INDIRECT("'"&amp;$A53&amp;"'!$A3:$A100000"),0),MATCH(AL$3,INDIRECT("'"&amp;$A53&amp;"'!$A$3:$BG$3"),0)),VLOOKUP($F53,'Step 1'!$B$13:$D$28,3,0)),"Check Parameters")</f>
        <v>NE</v>
      </c>
      <c r="AM53" s="13" t="str">
        <f ca="1">IFERROR(IF(VLOOKUP($F53,'Step 1'!$B$13:$D$28,3,0)="Y",INDEX(INDIRECT("'"&amp;$A53&amp;"'!$A$3:$BG$100000"),MATCH($B53,INDIRECT("'"&amp;$A53&amp;"'!$A3:$A100000"),0),MATCH(AM$3,INDIRECT("'"&amp;$A53&amp;"'!$A$3:$BG$3"),0)),VLOOKUP($F53,'Step 1'!$B$13:$D$28,3,0)),"Check Parameters")</f>
        <v>NE</v>
      </c>
      <c r="AN53" s="13"/>
      <c r="AO53" s="191"/>
      <c r="AP53" s="191"/>
      <c r="AQ53" s="191"/>
      <c r="AR53" s="191"/>
    </row>
    <row r="54" spans="1:44" hidden="1" outlineLevel="1" x14ac:dyDescent="0.25">
      <c r="A54" s="183" t="s">
        <v>85</v>
      </c>
      <c r="B54" s="183" t="s">
        <v>360</v>
      </c>
      <c r="C54" s="175" t="s">
        <v>103</v>
      </c>
      <c r="D54" s="175"/>
      <c r="E54" s="175" t="s">
        <v>162</v>
      </c>
      <c r="F54" s="77" t="str">
        <f t="shared" si="31"/>
        <v>Laying hens</v>
      </c>
      <c r="G54" s="175" t="s">
        <v>358</v>
      </c>
      <c r="H54" s="177" t="s">
        <v>726</v>
      </c>
      <c r="I54" s="13" t="str">
        <f ca="1">IFERROR(IF(VLOOKUP($F54,'Step 1'!$B$13:$D$28,3,0)="Y",INDEX(INDIRECT("'"&amp;$A54&amp;"'!$A$3:$BG$100000"),MATCH($B54,INDIRECT("'"&amp;$A54&amp;"'!$A3:$A100000"),0),MATCH(I$3,INDIRECT("'"&amp;$A54&amp;"'!$A$3:$BG$3"),0)),VLOOKUP($F54,'Step 1'!$B$13:$D$28,3,0)),"Check Parameters")</f>
        <v>NE</v>
      </c>
      <c r="J54" s="13" t="str">
        <f ca="1">IFERROR(IF(VLOOKUP($F54,'Step 1'!$B$13:$D$28,3,0)="Y",INDEX(INDIRECT("'"&amp;$A54&amp;"'!$A$3:$BG$100000"),MATCH($B54,INDIRECT("'"&amp;$A54&amp;"'!$A3:$A100000"),0),MATCH(J$3,INDIRECT("'"&amp;$A54&amp;"'!$A$3:$BG$3"),0)),VLOOKUP($F54,'Step 1'!$B$13:$D$28,3,0)),"Check Parameters")</f>
        <v>NE</v>
      </c>
      <c r="K54" s="13" t="str">
        <f ca="1">IFERROR(IF(VLOOKUP($F54,'Step 1'!$B$13:$D$28,3,0)="Y",INDEX(INDIRECT("'"&amp;$A54&amp;"'!$A$3:$BG$100000"),MATCH($B54,INDIRECT("'"&amp;$A54&amp;"'!$A3:$A100000"),0),MATCH(K$3,INDIRECT("'"&amp;$A54&amp;"'!$A$3:$BG$3"),0)),VLOOKUP($F54,'Step 1'!$B$13:$D$28,3,0)),"Check Parameters")</f>
        <v>NE</v>
      </c>
      <c r="L54" s="13" t="str">
        <f ca="1">IFERROR(IF(VLOOKUP($F54,'Step 1'!$B$13:$D$28,3,0)="Y",INDEX(INDIRECT("'"&amp;$A54&amp;"'!$A$3:$BG$100000"),MATCH($B54,INDIRECT("'"&amp;$A54&amp;"'!$A3:$A100000"),0),MATCH(L$3,INDIRECT("'"&amp;$A54&amp;"'!$A$3:$BG$3"),0)),VLOOKUP($F54,'Step 1'!$B$13:$D$28,3,0)),"Check Parameters")</f>
        <v>NE</v>
      </c>
      <c r="M54" s="13" t="str">
        <f ca="1">IFERROR(IF(VLOOKUP($F54,'Step 1'!$B$13:$D$28,3,0)="Y",INDEX(INDIRECT("'"&amp;$A54&amp;"'!$A$3:$BG$100000"),MATCH($B54,INDIRECT("'"&amp;$A54&amp;"'!$A3:$A100000"),0),MATCH(M$3,INDIRECT("'"&amp;$A54&amp;"'!$A$3:$BG$3"),0)),VLOOKUP($F54,'Step 1'!$B$13:$D$28,3,0)),"Check Parameters")</f>
        <v>NE</v>
      </c>
      <c r="N54" s="13" t="str">
        <f ca="1">IFERROR(IF(VLOOKUP($F54,'Step 1'!$B$13:$D$28,3,0)="Y",INDEX(INDIRECT("'"&amp;$A54&amp;"'!$A$3:$BG$100000"),MATCH($B54,INDIRECT("'"&amp;$A54&amp;"'!$A3:$A100000"),0),MATCH(N$3,INDIRECT("'"&amp;$A54&amp;"'!$A$3:$BG$3"),0)),VLOOKUP($F54,'Step 1'!$B$13:$D$28,3,0)),"Check Parameters")</f>
        <v>NE</v>
      </c>
      <c r="O54" s="13" t="str">
        <f ca="1">IFERROR(IF(VLOOKUP($F54,'Step 1'!$B$13:$D$28,3,0)="Y",INDEX(INDIRECT("'"&amp;$A54&amp;"'!$A$3:$BG$100000"),MATCH($B54,INDIRECT("'"&amp;$A54&amp;"'!$A3:$A100000"),0),MATCH(O$3,INDIRECT("'"&amp;$A54&amp;"'!$A$3:$BG$3"),0)),VLOOKUP($F54,'Step 1'!$B$13:$D$28,3,0)),"Check Parameters")</f>
        <v>NE</v>
      </c>
      <c r="P54" s="13" t="str">
        <f ca="1">IFERROR(IF(VLOOKUP($F54,'Step 1'!$B$13:$D$28,3,0)="Y",INDEX(INDIRECT("'"&amp;$A54&amp;"'!$A$3:$BG$100000"),MATCH($B54,INDIRECT("'"&amp;$A54&amp;"'!$A3:$A100000"),0),MATCH(P$3,INDIRECT("'"&amp;$A54&amp;"'!$A$3:$BG$3"),0)),VLOOKUP($F54,'Step 1'!$B$13:$D$28,3,0)),"Check Parameters")</f>
        <v>NE</v>
      </c>
      <c r="Q54" s="13" t="str">
        <f ca="1">IFERROR(IF(VLOOKUP($F54,'Step 1'!$B$13:$D$28,3,0)="Y",INDEX(INDIRECT("'"&amp;$A54&amp;"'!$A$3:$BG$100000"),MATCH($B54,INDIRECT("'"&amp;$A54&amp;"'!$A3:$A100000"),0),MATCH(Q$3,INDIRECT("'"&amp;$A54&amp;"'!$A$3:$BG$3"),0)),VLOOKUP($F54,'Step 1'!$B$13:$D$28,3,0)),"Check Parameters")</f>
        <v>NE</v>
      </c>
      <c r="R54" s="13" t="str">
        <f ca="1">IFERROR(IF(VLOOKUP($F54,'Step 1'!$B$13:$D$28,3,0)="Y",INDEX(INDIRECT("'"&amp;$A54&amp;"'!$A$3:$BG$100000"),MATCH($B54,INDIRECT("'"&amp;$A54&amp;"'!$A3:$A100000"),0),MATCH(R$3,INDIRECT("'"&amp;$A54&amp;"'!$A$3:$BG$3"),0)),VLOOKUP($F54,'Step 1'!$B$13:$D$28,3,0)),"Check Parameters")</f>
        <v>NE</v>
      </c>
      <c r="S54" s="13" t="str">
        <f ca="1">IFERROR(IF(VLOOKUP($F54,'Step 1'!$B$13:$D$28,3,0)="Y",INDEX(INDIRECT("'"&amp;$A54&amp;"'!$A$3:$BG$100000"),MATCH($B54,INDIRECT("'"&amp;$A54&amp;"'!$A3:$A100000"),0),MATCH(S$3,INDIRECT("'"&amp;$A54&amp;"'!$A$3:$BG$3"),0)),VLOOKUP($F54,'Step 1'!$B$13:$D$28,3,0)),"Check Parameters")</f>
        <v>NE</v>
      </c>
      <c r="T54" s="13" t="str">
        <f ca="1">IFERROR(IF(VLOOKUP($F54,'Step 1'!$B$13:$D$28,3,0)="Y",INDEX(INDIRECT("'"&amp;$A54&amp;"'!$A$3:$BG$100000"),MATCH($B54,INDIRECT("'"&amp;$A54&amp;"'!$A3:$A100000"),0),MATCH(T$3,INDIRECT("'"&amp;$A54&amp;"'!$A$3:$BG$3"),0)),VLOOKUP($F54,'Step 1'!$B$13:$D$28,3,0)),"Check Parameters")</f>
        <v>NE</v>
      </c>
      <c r="U54" s="13" t="str">
        <f ca="1">IFERROR(IF(VLOOKUP($F54,'Step 1'!$B$13:$D$28,3,0)="Y",INDEX(INDIRECT("'"&amp;$A54&amp;"'!$A$3:$BG$100000"),MATCH($B54,INDIRECT("'"&amp;$A54&amp;"'!$A3:$A100000"),0),MATCH(U$3,INDIRECT("'"&amp;$A54&amp;"'!$A$3:$BG$3"),0)),VLOOKUP($F54,'Step 1'!$B$13:$D$28,3,0)),"Check Parameters")</f>
        <v>NE</v>
      </c>
      <c r="V54" s="13" t="str">
        <f ca="1">IFERROR(IF(VLOOKUP($F54,'Step 1'!$B$13:$D$28,3,0)="Y",INDEX(INDIRECT("'"&amp;$A54&amp;"'!$A$3:$BG$100000"),MATCH($B54,INDIRECT("'"&amp;$A54&amp;"'!$A3:$A100000"),0),MATCH(V$3,INDIRECT("'"&amp;$A54&amp;"'!$A$3:$BG$3"),0)),VLOOKUP($F54,'Step 1'!$B$13:$D$28,3,0)),"Check Parameters")</f>
        <v>NE</v>
      </c>
      <c r="W54" s="13" t="str">
        <f ca="1">IFERROR(IF(VLOOKUP($F54,'Step 1'!$B$13:$D$28,3,0)="Y",INDEX(INDIRECT("'"&amp;$A54&amp;"'!$A$3:$BG$100000"),MATCH($B54,INDIRECT("'"&amp;$A54&amp;"'!$A3:$A100000"),0),MATCH(W$3,INDIRECT("'"&amp;$A54&amp;"'!$A$3:$BG$3"),0)),VLOOKUP($F54,'Step 1'!$B$13:$D$28,3,0)),"Check Parameters")</f>
        <v>NE</v>
      </c>
      <c r="X54" s="13" t="str">
        <f ca="1">IFERROR(IF(VLOOKUP($F54,'Step 1'!$B$13:$D$28,3,0)="Y",INDEX(INDIRECT("'"&amp;$A54&amp;"'!$A$3:$BG$100000"),MATCH($B54,INDIRECT("'"&amp;$A54&amp;"'!$A3:$A100000"),0),MATCH(X$3,INDIRECT("'"&amp;$A54&amp;"'!$A$3:$BG$3"),0)),VLOOKUP($F54,'Step 1'!$B$13:$D$28,3,0)),"Check Parameters")</f>
        <v>NE</v>
      </c>
      <c r="Y54" s="13" t="str">
        <f ca="1">IFERROR(IF(VLOOKUP($F54,'Step 1'!$B$13:$D$28,3,0)="Y",INDEX(INDIRECT("'"&amp;$A54&amp;"'!$A$3:$BG$100000"),MATCH($B54,INDIRECT("'"&amp;$A54&amp;"'!$A3:$A100000"),0),MATCH(Y$3,INDIRECT("'"&amp;$A54&amp;"'!$A$3:$BG$3"),0)),VLOOKUP($F54,'Step 1'!$B$13:$D$28,3,0)),"Check Parameters")</f>
        <v>NE</v>
      </c>
      <c r="Z54" s="13" t="str">
        <f ca="1">IFERROR(IF(VLOOKUP($F54,'Step 1'!$B$13:$D$28,3,0)="Y",INDEX(INDIRECT("'"&amp;$A54&amp;"'!$A$3:$BG$100000"),MATCH($B54,INDIRECT("'"&amp;$A54&amp;"'!$A3:$A100000"),0),MATCH(Z$3,INDIRECT("'"&amp;$A54&amp;"'!$A$3:$BG$3"),0)),VLOOKUP($F54,'Step 1'!$B$13:$D$28,3,0)),"Check Parameters")</f>
        <v>NE</v>
      </c>
      <c r="AA54" s="13" t="str">
        <f ca="1">IFERROR(IF(VLOOKUP($F54,'Step 1'!$B$13:$D$28,3,0)="Y",INDEX(INDIRECT("'"&amp;$A54&amp;"'!$A$3:$BG$100000"),MATCH($B54,INDIRECT("'"&amp;$A54&amp;"'!$A3:$A100000"),0),MATCH(AA$3,INDIRECT("'"&amp;$A54&amp;"'!$A$3:$BG$3"),0)),VLOOKUP($F54,'Step 1'!$B$13:$D$28,3,0)),"Check Parameters")</f>
        <v>NE</v>
      </c>
      <c r="AB54" s="13" t="str">
        <f ca="1">IFERROR(IF(VLOOKUP($F54,'Step 1'!$B$13:$D$28,3,0)="Y",INDEX(INDIRECT("'"&amp;$A54&amp;"'!$A$3:$BG$100000"),MATCH($B54,INDIRECT("'"&amp;$A54&amp;"'!$A3:$A100000"),0),MATCH(AB$3,INDIRECT("'"&amp;$A54&amp;"'!$A$3:$BG$3"),0)),VLOOKUP($F54,'Step 1'!$B$13:$D$28,3,0)),"Check Parameters")</f>
        <v>NE</v>
      </c>
      <c r="AC54" s="13" t="str">
        <f ca="1">IFERROR(IF(VLOOKUP($F54,'Step 1'!$B$13:$D$28,3,0)="Y",INDEX(INDIRECT("'"&amp;$A54&amp;"'!$A$3:$BG$100000"),MATCH($B54,INDIRECT("'"&amp;$A54&amp;"'!$A3:$A100000"),0),MATCH(AC$3,INDIRECT("'"&amp;$A54&amp;"'!$A$3:$BG$3"),0)),VLOOKUP($F54,'Step 1'!$B$13:$D$28,3,0)),"Check Parameters")</f>
        <v>NE</v>
      </c>
      <c r="AD54" s="13" t="str">
        <f ca="1">IFERROR(IF(VLOOKUP($F54,'Step 1'!$B$13:$D$28,3,0)="Y",INDEX(INDIRECT("'"&amp;$A54&amp;"'!$A$3:$BG$100000"),MATCH($B54,INDIRECT("'"&amp;$A54&amp;"'!$A3:$A100000"),0),MATCH(AD$3,INDIRECT("'"&amp;$A54&amp;"'!$A$3:$BG$3"),0)),VLOOKUP($F54,'Step 1'!$B$13:$D$28,3,0)),"Check Parameters")</f>
        <v>NE</v>
      </c>
      <c r="AE54" s="13" t="str">
        <f ca="1">IFERROR(IF(VLOOKUP($F54,'Step 1'!$B$13:$D$28,3,0)="Y",INDEX(INDIRECT("'"&amp;$A54&amp;"'!$A$3:$BG$100000"),MATCH($B54,INDIRECT("'"&amp;$A54&amp;"'!$A3:$A100000"),0),MATCH(AE$3,INDIRECT("'"&amp;$A54&amp;"'!$A$3:$BG$3"),0)),VLOOKUP($F54,'Step 1'!$B$13:$D$28,3,0)),"Check Parameters")</f>
        <v>NE</v>
      </c>
      <c r="AF54" s="13" t="str">
        <f ca="1">IFERROR(IF(VLOOKUP($F54,'Step 1'!$B$13:$D$28,3,0)="Y",INDEX(INDIRECT("'"&amp;$A54&amp;"'!$A$3:$BG$100000"),MATCH($B54,INDIRECT("'"&amp;$A54&amp;"'!$A3:$A100000"),0),MATCH(AF$3,INDIRECT("'"&amp;$A54&amp;"'!$A$3:$BG$3"),0)),VLOOKUP($F54,'Step 1'!$B$13:$D$28,3,0)),"Check Parameters")</f>
        <v>NE</v>
      </c>
      <c r="AG54" s="13" t="str">
        <f ca="1">IFERROR(IF(VLOOKUP($F54,'Step 1'!$B$13:$D$28,3,0)="Y",INDEX(INDIRECT("'"&amp;$A54&amp;"'!$A$3:$BG$100000"),MATCH($B54,INDIRECT("'"&amp;$A54&amp;"'!$A3:$A100000"),0),MATCH(AG$3,INDIRECT("'"&amp;$A54&amp;"'!$A$3:$BG$3"),0)),VLOOKUP($F54,'Step 1'!$B$13:$D$28,3,0)),"Check Parameters")</f>
        <v>NE</v>
      </c>
      <c r="AH54" s="13" t="str">
        <f ca="1">IFERROR(IF(VLOOKUP($F54,'Step 1'!$B$13:$D$28,3,0)="Y",INDEX(INDIRECT("'"&amp;$A54&amp;"'!$A$3:$BG$100000"),MATCH($B54,INDIRECT("'"&amp;$A54&amp;"'!$A3:$A100000"),0),MATCH(AH$3,INDIRECT("'"&amp;$A54&amp;"'!$A$3:$BG$3"),0)),VLOOKUP($F54,'Step 1'!$B$13:$D$28,3,0)),"Check Parameters")</f>
        <v>NE</v>
      </c>
      <c r="AI54" s="13" t="str">
        <f ca="1">IFERROR(IF(VLOOKUP($F54,'Step 1'!$B$13:$D$28,3,0)="Y",INDEX(INDIRECT("'"&amp;$A54&amp;"'!$A$3:$BG$100000"),MATCH($B54,INDIRECT("'"&amp;$A54&amp;"'!$A3:$A100000"),0),MATCH(AI$3,INDIRECT("'"&amp;$A54&amp;"'!$A$3:$BG$3"),0)),VLOOKUP($F54,'Step 1'!$B$13:$D$28,3,0)),"Check Parameters")</f>
        <v>NE</v>
      </c>
      <c r="AJ54" s="13" t="str">
        <f ca="1">IFERROR(IF(VLOOKUP($F54,'Step 1'!$B$13:$D$28,3,0)="Y",INDEX(INDIRECT("'"&amp;$A54&amp;"'!$A$3:$BG$100000"),MATCH($B54,INDIRECT("'"&amp;$A54&amp;"'!$A3:$A100000"),0),MATCH(AJ$3,INDIRECT("'"&amp;$A54&amp;"'!$A$3:$BG$3"),0)),VLOOKUP($F54,'Step 1'!$B$13:$D$28,3,0)),"Check Parameters")</f>
        <v>NE</v>
      </c>
      <c r="AK54" s="13" t="str">
        <f ca="1">IFERROR(IF(VLOOKUP($F54,'Step 1'!$B$13:$D$28,3,0)="Y",INDEX(INDIRECT("'"&amp;$A54&amp;"'!$A$3:$BG$100000"),MATCH($B54,INDIRECT("'"&amp;$A54&amp;"'!$A3:$A100000"),0),MATCH(AK$3,INDIRECT("'"&amp;$A54&amp;"'!$A$3:$BG$3"),0)),VLOOKUP($F54,'Step 1'!$B$13:$D$28,3,0)),"Check Parameters")</f>
        <v>NE</v>
      </c>
      <c r="AL54" s="13" t="str">
        <f ca="1">IFERROR(IF(VLOOKUP($F54,'Step 1'!$B$13:$D$28,3,0)="Y",INDEX(INDIRECT("'"&amp;$A54&amp;"'!$A$3:$BG$100000"),MATCH($B54,INDIRECT("'"&amp;$A54&amp;"'!$A3:$A100000"),0),MATCH(AL$3,INDIRECT("'"&amp;$A54&amp;"'!$A$3:$BG$3"),0)),VLOOKUP($F54,'Step 1'!$B$13:$D$28,3,0)),"Check Parameters")</f>
        <v>NE</v>
      </c>
      <c r="AM54" s="13" t="str">
        <f ca="1">IFERROR(IF(VLOOKUP($F54,'Step 1'!$B$13:$D$28,3,0)="Y",INDEX(INDIRECT("'"&amp;$A54&amp;"'!$A$3:$BG$100000"),MATCH($B54,INDIRECT("'"&amp;$A54&amp;"'!$A3:$A100000"),0),MATCH(AM$3,INDIRECT("'"&amp;$A54&amp;"'!$A$3:$BG$3"),0)),VLOOKUP($F54,'Step 1'!$B$13:$D$28,3,0)),"Check Parameters")</f>
        <v>NE</v>
      </c>
      <c r="AN54" s="13"/>
      <c r="AO54" s="191"/>
      <c r="AP54" s="191"/>
      <c r="AQ54" s="191"/>
      <c r="AR54" s="191"/>
    </row>
    <row r="55" spans="1:44" hidden="1" outlineLevel="1" x14ac:dyDescent="0.25">
      <c r="A55" s="183" t="s">
        <v>84</v>
      </c>
      <c r="B55" s="183" t="s">
        <v>360</v>
      </c>
      <c r="C55" s="175" t="s">
        <v>104</v>
      </c>
      <c r="D55" s="175"/>
      <c r="E55" s="175" t="s">
        <v>162</v>
      </c>
      <c r="F55" s="77" t="str">
        <f t="shared" si="31"/>
        <v>Broilers</v>
      </c>
      <c r="G55" s="175" t="s">
        <v>358</v>
      </c>
      <c r="H55" s="177" t="s">
        <v>726</v>
      </c>
      <c r="I55" s="13" t="str">
        <f ca="1">IFERROR(IF(VLOOKUP($F55,'Step 1'!$B$13:$D$28,3,0)="Y",INDEX(INDIRECT("'"&amp;$A55&amp;"'!$A$3:$BG$100000"),MATCH($B55,INDIRECT("'"&amp;$A55&amp;"'!$A3:$A100000"),0),MATCH(I$3,INDIRECT("'"&amp;$A55&amp;"'!$A$3:$BG$3"),0)),VLOOKUP($F55,'Step 1'!$B$13:$D$28,3,0)),"Check Parameters")</f>
        <v>NE</v>
      </c>
      <c r="J55" s="13" t="str">
        <f ca="1">IFERROR(IF(VLOOKUP($F55,'Step 1'!$B$13:$D$28,3,0)="Y",INDEX(INDIRECT("'"&amp;$A55&amp;"'!$A$3:$BG$100000"),MATCH($B55,INDIRECT("'"&amp;$A55&amp;"'!$A3:$A100000"),0),MATCH(J$3,INDIRECT("'"&amp;$A55&amp;"'!$A$3:$BG$3"),0)),VLOOKUP($F55,'Step 1'!$B$13:$D$28,3,0)),"Check Parameters")</f>
        <v>NE</v>
      </c>
      <c r="K55" s="13" t="str">
        <f ca="1">IFERROR(IF(VLOOKUP($F55,'Step 1'!$B$13:$D$28,3,0)="Y",INDEX(INDIRECT("'"&amp;$A55&amp;"'!$A$3:$BG$100000"),MATCH($B55,INDIRECT("'"&amp;$A55&amp;"'!$A3:$A100000"),0),MATCH(K$3,INDIRECT("'"&amp;$A55&amp;"'!$A$3:$BG$3"),0)),VLOOKUP($F55,'Step 1'!$B$13:$D$28,3,0)),"Check Parameters")</f>
        <v>NE</v>
      </c>
      <c r="L55" s="13" t="str">
        <f ca="1">IFERROR(IF(VLOOKUP($F55,'Step 1'!$B$13:$D$28,3,0)="Y",INDEX(INDIRECT("'"&amp;$A55&amp;"'!$A$3:$BG$100000"),MATCH($B55,INDIRECT("'"&amp;$A55&amp;"'!$A3:$A100000"),0),MATCH(L$3,INDIRECT("'"&amp;$A55&amp;"'!$A$3:$BG$3"),0)),VLOOKUP($F55,'Step 1'!$B$13:$D$28,3,0)),"Check Parameters")</f>
        <v>NE</v>
      </c>
      <c r="M55" s="13" t="str">
        <f ca="1">IFERROR(IF(VLOOKUP($F55,'Step 1'!$B$13:$D$28,3,0)="Y",INDEX(INDIRECT("'"&amp;$A55&amp;"'!$A$3:$BG$100000"),MATCH($B55,INDIRECT("'"&amp;$A55&amp;"'!$A3:$A100000"),0),MATCH(M$3,INDIRECT("'"&amp;$A55&amp;"'!$A$3:$BG$3"),0)),VLOOKUP($F55,'Step 1'!$B$13:$D$28,3,0)),"Check Parameters")</f>
        <v>NE</v>
      </c>
      <c r="N55" s="13" t="str">
        <f ca="1">IFERROR(IF(VLOOKUP($F55,'Step 1'!$B$13:$D$28,3,0)="Y",INDEX(INDIRECT("'"&amp;$A55&amp;"'!$A$3:$BG$100000"),MATCH($B55,INDIRECT("'"&amp;$A55&amp;"'!$A3:$A100000"),0),MATCH(N$3,INDIRECT("'"&amp;$A55&amp;"'!$A$3:$BG$3"),0)),VLOOKUP($F55,'Step 1'!$B$13:$D$28,3,0)),"Check Parameters")</f>
        <v>NE</v>
      </c>
      <c r="O55" s="13" t="str">
        <f ca="1">IFERROR(IF(VLOOKUP($F55,'Step 1'!$B$13:$D$28,3,0)="Y",INDEX(INDIRECT("'"&amp;$A55&amp;"'!$A$3:$BG$100000"),MATCH($B55,INDIRECT("'"&amp;$A55&amp;"'!$A3:$A100000"),0),MATCH(O$3,INDIRECT("'"&amp;$A55&amp;"'!$A$3:$BG$3"),0)),VLOOKUP($F55,'Step 1'!$B$13:$D$28,3,0)),"Check Parameters")</f>
        <v>NE</v>
      </c>
      <c r="P55" s="13" t="str">
        <f ca="1">IFERROR(IF(VLOOKUP($F55,'Step 1'!$B$13:$D$28,3,0)="Y",INDEX(INDIRECT("'"&amp;$A55&amp;"'!$A$3:$BG$100000"),MATCH($B55,INDIRECT("'"&amp;$A55&amp;"'!$A3:$A100000"),0),MATCH(P$3,INDIRECT("'"&amp;$A55&amp;"'!$A$3:$BG$3"),0)),VLOOKUP($F55,'Step 1'!$B$13:$D$28,3,0)),"Check Parameters")</f>
        <v>NE</v>
      </c>
      <c r="Q55" s="13" t="str">
        <f ca="1">IFERROR(IF(VLOOKUP($F55,'Step 1'!$B$13:$D$28,3,0)="Y",INDEX(INDIRECT("'"&amp;$A55&amp;"'!$A$3:$BG$100000"),MATCH($B55,INDIRECT("'"&amp;$A55&amp;"'!$A3:$A100000"),0),MATCH(Q$3,INDIRECT("'"&amp;$A55&amp;"'!$A$3:$BG$3"),0)),VLOOKUP($F55,'Step 1'!$B$13:$D$28,3,0)),"Check Parameters")</f>
        <v>NE</v>
      </c>
      <c r="R55" s="13" t="str">
        <f ca="1">IFERROR(IF(VLOOKUP($F55,'Step 1'!$B$13:$D$28,3,0)="Y",INDEX(INDIRECT("'"&amp;$A55&amp;"'!$A$3:$BG$100000"),MATCH($B55,INDIRECT("'"&amp;$A55&amp;"'!$A3:$A100000"),0),MATCH(R$3,INDIRECT("'"&amp;$A55&amp;"'!$A$3:$BG$3"),0)),VLOOKUP($F55,'Step 1'!$B$13:$D$28,3,0)),"Check Parameters")</f>
        <v>NE</v>
      </c>
      <c r="S55" s="13" t="str">
        <f ca="1">IFERROR(IF(VLOOKUP($F55,'Step 1'!$B$13:$D$28,3,0)="Y",INDEX(INDIRECT("'"&amp;$A55&amp;"'!$A$3:$BG$100000"),MATCH($B55,INDIRECT("'"&amp;$A55&amp;"'!$A3:$A100000"),0),MATCH(S$3,INDIRECT("'"&amp;$A55&amp;"'!$A$3:$BG$3"),0)),VLOOKUP($F55,'Step 1'!$B$13:$D$28,3,0)),"Check Parameters")</f>
        <v>NE</v>
      </c>
      <c r="T55" s="13" t="str">
        <f ca="1">IFERROR(IF(VLOOKUP($F55,'Step 1'!$B$13:$D$28,3,0)="Y",INDEX(INDIRECT("'"&amp;$A55&amp;"'!$A$3:$BG$100000"),MATCH($B55,INDIRECT("'"&amp;$A55&amp;"'!$A3:$A100000"),0),MATCH(T$3,INDIRECT("'"&amp;$A55&amp;"'!$A$3:$BG$3"),0)),VLOOKUP($F55,'Step 1'!$B$13:$D$28,3,0)),"Check Parameters")</f>
        <v>NE</v>
      </c>
      <c r="U55" s="13" t="str">
        <f ca="1">IFERROR(IF(VLOOKUP($F55,'Step 1'!$B$13:$D$28,3,0)="Y",INDEX(INDIRECT("'"&amp;$A55&amp;"'!$A$3:$BG$100000"),MATCH($B55,INDIRECT("'"&amp;$A55&amp;"'!$A3:$A100000"),0),MATCH(U$3,INDIRECT("'"&amp;$A55&amp;"'!$A$3:$BG$3"),0)),VLOOKUP($F55,'Step 1'!$B$13:$D$28,3,0)),"Check Parameters")</f>
        <v>NE</v>
      </c>
      <c r="V55" s="13" t="str">
        <f ca="1">IFERROR(IF(VLOOKUP($F55,'Step 1'!$B$13:$D$28,3,0)="Y",INDEX(INDIRECT("'"&amp;$A55&amp;"'!$A$3:$BG$100000"),MATCH($B55,INDIRECT("'"&amp;$A55&amp;"'!$A3:$A100000"),0),MATCH(V$3,INDIRECT("'"&amp;$A55&amp;"'!$A$3:$BG$3"),0)),VLOOKUP($F55,'Step 1'!$B$13:$D$28,3,0)),"Check Parameters")</f>
        <v>NE</v>
      </c>
      <c r="W55" s="13" t="str">
        <f ca="1">IFERROR(IF(VLOOKUP($F55,'Step 1'!$B$13:$D$28,3,0)="Y",INDEX(INDIRECT("'"&amp;$A55&amp;"'!$A$3:$BG$100000"),MATCH($B55,INDIRECT("'"&amp;$A55&amp;"'!$A3:$A100000"),0),MATCH(W$3,INDIRECT("'"&amp;$A55&amp;"'!$A$3:$BG$3"),0)),VLOOKUP($F55,'Step 1'!$B$13:$D$28,3,0)),"Check Parameters")</f>
        <v>NE</v>
      </c>
      <c r="X55" s="13" t="str">
        <f ca="1">IFERROR(IF(VLOOKUP($F55,'Step 1'!$B$13:$D$28,3,0)="Y",INDEX(INDIRECT("'"&amp;$A55&amp;"'!$A$3:$BG$100000"),MATCH($B55,INDIRECT("'"&amp;$A55&amp;"'!$A3:$A100000"),0),MATCH(X$3,INDIRECT("'"&amp;$A55&amp;"'!$A$3:$BG$3"),0)),VLOOKUP($F55,'Step 1'!$B$13:$D$28,3,0)),"Check Parameters")</f>
        <v>NE</v>
      </c>
      <c r="Y55" s="13" t="str">
        <f ca="1">IFERROR(IF(VLOOKUP($F55,'Step 1'!$B$13:$D$28,3,0)="Y",INDEX(INDIRECT("'"&amp;$A55&amp;"'!$A$3:$BG$100000"),MATCH($B55,INDIRECT("'"&amp;$A55&amp;"'!$A3:$A100000"),0),MATCH(Y$3,INDIRECT("'"&amp;$A55&amp;"'!$A$3:$BG$3"),0)),VLOOKUP($F55,'Step 1'!$B$13:$D$28,3,0)),"Check Parameters")</f>
        <v>NE</v>
      </c>
      <c r="Z55" s="13" t="str">
        <f ca="1">IFERROR(IF(VLOOKUP($F55,'Step 1'!$B$13:$D$28,3,0)="Y",INDEX(INDIRECT("'"&amp;$A55&amp;"'!$A$3:$BG$100000"),MATCH($B55,INDIRECT("'"&amp;$A55&amp;"'!$A3:$A100000"),0),MATCH(Z$3,INDIRECT("'"&amp;$A55&amp;"'!$A$3:$BG$3"),0)),VLOOKUP($F55,'Step 1'!$B$13:$D$28,3,0)),"Check Parameters")</f>
        <v>NE</v>
      </c>
      <c r="AA55" s="13" t="str">
        <f ca="1">IFERROR(IF(VLOOKUP($F55,'Step 1'!$B$13:$D$28,3,0)="Y",INDEX(INDIRECT("'"&amp;$A55&amp;"'!$A$3:$BG$100000"),MATCH($B55,INDIRECT("'"&amp;$A55&amp;"'!$A3:$A100000"),0),MATCH(AA$3,INDIRECT("'"&amp;$A55&amp;"'!$A$3:$BG$3"),0)),VLOOKUP($F55,'Step 1'!$B$13:$D$28,3,0)),"Check Parameters")</f>
        <v>NE</v>
      </c>
      <c r="AB55" s="13" t="str">
        <f ca="1">IFERROR(IF(VLOOKUP($F55,'Step 1'!$B$13:$D$28,3,0)="Y",INDEX(INDIRECT("'"&amp;$A55&amp;"'!$A$3:$BG$100000"),MATCH($B55,INDIRECT("'"&amp;$A55&amp;"'!$A3:$A100000"),0),MATCH(AB$3,INDIRECT("'"&amp;$A55&amp;"'!$A$3:$BG$3"),0)),VLOOKUP($F55,'Step 1'!$B$13:$D$28,3,0)),"Check Parameters")</f>
        <v>NE</v>
      </c>
      <c r="AC55" s="13" t="str">
        <f ca="1">IFERROR(IF(VLOOKUP($F55,'Step 1'!$B$13:$D$28,3,0)="Y",INDEX(INDIRECT("'"&amp;$A55&amp;"'!$A$3:$BG$100000"),MATCH($B55,INDIRECT("'"&amp;$A55&amp;"'!$A3:$A100000"),0),MATCH(AC$3,INDIRECT("'"&amp;$A55&amp;"'!$A$3:$BG$3"),0)),VLOOKUP($F55,'Step 1'!$B$13:$D$28,3,0)),"Check Parameters")</f>
        <v>NE</v>
      </c>
      <c r="AD55" s="13" t="str">
        <f ca="1">IFERROR(IF(VLOOKUP($F55,'Step 1'!$B$13:$D$28,3,0)="Y",INDEX(INDIRECT("'"&amp;$A55&amp;"'!$A$3:$BG$100000"),MATCH($B55,INDIRECT("'"&amp;$A55&amp;"'!$A3:$A100000"),0),MATCH(AD$3,INDIRECT("'"&amp;$A55&amp;"'!$A$3:$BG$3"),0)),VLOOKUP($F55,'Step 1'!$B$13:$D$28,3,0)),"Check Parameters")</f>
        <v>NE</v>
      </c>
      <c r="AE55" s="13" t="str">
        <f ca="1">IFERROR(IF(VLOOKUP($F55,'Step 1'!$B$13:$D$28,3,0)="Y",INDEX(INDIRECT("'"&amp;$A55&amp;"'!$A$3:$BG$100000"),MATCH($B55,INDIRECT("'"&amp;$A55&amp;"'!$A3:$A100000"),0),MATCH(AE$3,INDIRECT("'"&amp;$A55&amp;"'!$A$3:$BG$3"),0)),VLOOKUP($F55,'Step 1'!$B$13:$D$28,3,0)),"Check Parameters")</f>
        <v>NE</v>
      </c>
      <c r="AF55" s="13" t="str">
        <f ca="1">IFERROR(IF(VLOOKUP($F55,'Step 1'!$B$13:$D$28,3,0)="Y",INDEX(INDIRECT("'"&amp;$A55&amp;"'!$A$3:$BG$100000"),MATCH($B55,INDIRECT("'"&amp;$A55&amp;"'!$A3:$A100000"),0),MATCH(AF$3,INDIRECT("'"&amp;$A55&amp;"'!$A$3:$BG$3"),0)),VLOOKUP($F55,'Step 1'!$B$13:$D$28,3,0)),"Check Parameters")</f>
        <v>NE</v>
      </c>
      <c r="AG55" s="13" t="str">
        <f ca="1">IFERROR(IF(VLOOKUP($F55,'Step 1'!$B$13:$D$28,3,0)="Y",INDEX(INDIRECT("'"&amp;$A55&amp;"'!$A$3:$BG$100000"),MATCH($B55,INDIRECT("'"&amp;$A55&amp;"'!$A3:$A100000"),0),MATCH(AG$3,INDIRECT("'"&amp;$A55&amp;"'!$A$3:$BG$3"),0)),VLOOKUP($F55,'Step 1'!$B$13:$D$28,3,0)),"Check Parameters")</f>
        <v>NE</v>
      </c>
      <c r="AH55" s="13" t="str">
        <f ca="1">IFERROR(IF(VLOOKUP($F55,'Step 1'!$B$13:$D$28,3,0)="Y",INDEX(INDIRECT("'"&amp;$A55&amp;"'!$A$3:$BG$100000"),MATCH($B55,INDIRECT("'"&amp;$A55&amp;"'!$A3:$A100000"),0),MATCH(AH$3,INDIRECT("'"&amp;$A55&amp;"'!$A$3:$BG$3"),0)),VLOOKUP($F55,'Step 1'!$B$13:$D$28,3,0)),"Check Parameters")</f>
        <v>NE</v>
      </c>
      <c r="AI55" s="13" t="str">
        <f ca="1">IFERROR(IF(VLOOKUP($F55,'Step 1'!$B$13:$D$28,3,0)="Y",INDEX(INDIRECT("'"&amp;$A55&amp;"'!$A$3:$BG$100000"),MATCH($B55,INDIRECT("'"&amp;$A55&amp;"'!$A3:$A100000"),0),MATCH(AI$3,INDIRECT("'"&amp;$A55&amp;"'!$A$3:$BG$3"),0)),VLOOKUP($F55,'Step 1'!$B$13:$D$28,3,0)),"Check Parameters")</f>
        <v>NE</v>
      </c>
      <c r="AJ55" s="13" t="str">
        <f ca="1">IFERROR(IF(VLOOKUP($F55,'Step 1'!$B$13:$D$28,3,0)="Y",INDEX(INDIRECT("'"&amp;$A55&amp;"'!$A$3:$BG$100000"),MATCH($B55,INDIRECT("'"&amp;$A55&amp;"'!$A3:$A100000"),0),MATCH(AJ$3,INDIRECT("'"&amp;$A55&amp;"'!$A$3:$BG$3"),0)),VLOOKUP($F55,'Step 1'!$B$13:$D$28,3,0)),"Check Parameters")</f>
        <v>NE</v>
      </c>
      <c r="AK55" s="13" t="str">
        <f ca="1">IFERROR(IF(VLOOKUP($F55,'Step 1'!$B$13:$D$28,3,0)="Y",INDEX(INDIRECT("'"&amp;$A55&amp;"'!$A$3:$BG$100000"),MATCH($B55,INDIRECT("'"&amp;$A55&amp;"'!$A3:$A100000"),0),MATCH(AK$3,INDIRECT("'"&amp;$A55&amp;"'!$A$3:$BG$3"),0)),VLOOKUP($F55,'Step 1'!$B$13:$D$28,3,0)),"Check Parameters")</f>
        <v>NE</v>
      </c>
      <c r="AL55" s="13" t="str">
        <f ca="1">IFERROR(IF(VLOOKUP($F55,'Step 1'!$B$13:$D$28,3,0)="Y",INDEX(INDIRECT("'"&amp;$A55&amp;"'!$A$3:$BG$100000"),MATCH($B55,INDIRECT("'"&amp;$A55&amp;"'!$A3:$A100000"),0),MATCH(AL$3,INDIRECT("'"&amp;$A55&amp;"'!$A$3:$BG$3"),0)),VLOOKUP($F55,'Step 1'!$B$13:$D$28,3,0)),"Check Parameters")</f>
        <v>NE</v>
      </c>
      <c r="AM55" s="13" t="str">
        <f ca="1">IFERROR(IF(VLOOKUP($F55,'Step 1'!$B$13:$D$28,3,0)="Y",INDEX(INDIRECT("'"&amp;$A55&amp;"'!$A$3:$BG$100000"),MATCH($B55,INDIRECT("'"&amp;$A55&amp;"'!$A3:$A100000"),0),MATCH(AM$3,INDIRECT("'"&amp;$A55&amp;"'!$A$3:$BG$3"),0)),VLOOKUP($F55,'Step 1'!$B$13:$D$28,3,0)),"Check Parameters")</f>
        <v>NE</v>
      </c>
      <c r="AN55" s="13"/>
      <c r="AO55" s="191"/>
      <c r="AP55" s="191"/>
      <c r="AQ55" s="191"/>
      <c r="AR55" s="191"/>
    </row>
    <row r="56" spans="1:44" hidden="1" outlineLevel="1" x14ac:dyDescent="0.25">
      <c r="A56" s="183" t="s">
        <v>87</v>
      </c>
      <c r="B56" s="183" t="s">
        <v>360</v>
      </c>
      <c r="C56" s="175" t="s">
        <v>105</v>
      </c>
      <c r="D56" s="175"/>
      <c r="E56" s="175" t="s">
        <v>162</v>
      </c>
      <c r="F56" s="77" t="str">
        <f t="shared" si="31"/>
        <v>Turkeys</v>
      </c>
      <c r="G56" s="175" t="s">
        <v>358</v>
      </c>
      <c r="H56" s="177" t="s">
        <v>726</v>
      </c>
      <c r="I56" s="13" t="str">
        <f ca="1">IFERROR(IF(VLOOKUP($F56,'Step 1'!$B$13:$D$28,3,0)="Y",INDEX(INDIRECT("'"&amp;$A56&amp;"'!$A$3:$BG$100000"),MATCH($B56,INDIRECT("'"&amp;$A56&amp;"'!$A3:$A100000"),0),MATCH(I$3,INDIRECT("'"&amp;$A56&amp;"'!$A$3:$BG$3"),0)),VLOOKUP($F56,'Step 1'!$B$13:$D$28,3,0)),"Check Parameters")</f>
        <v>NE</v>
      </c>
      <c r="J56" s="13" t="str">
        <f ca="1">IFERROR(IF(VLOOKUP($F56,'Step 1'!$B$13:$D$28,3,0)="Y",INDEX(INDIRECT("'"&amp;$A56&amp;"'!$A$3:$BG$100000"),MATCH($B56,INDIRECT("'"&amp;$A56&amp;"'!$A3:$A100000"),0),MATCH(J$3,INDIRECT("'"&amp;$A56&amp;"'!$A$3:$BG$3"),0)),VLOOKUP($F56,'Step 1'!$B$13:$D$28,3,0)),"Check Parameters")</f>
        <v>NE</v>
      </c>
      <c r="K56" s="13" t="str">
        <f ca="1">IFERROR(IF(VLOOKUP($F56,'Step 1'!$B$13:$D$28,3,0)="Y",INDEX(INDIRECT("'"&amp;$A56&amp;"'!$A$3:$BG$100000"),MATCH($B56,INDIRECT("'"&amp;$A56&amp;"'!$A3:$A100000"),0),MATCH(K$3,INDIRECT("'"&amp;$A56&amp;"'!$A$3:$BG$3"),0)),VLOOKUP($F56,'Step 1'!$B$13:$D$28,3,0)),"Check Parameters")</f>
        <v>NE</v>
      </c>
      <c r="L56" s="13" t="str">
        <f ca="1">IFERROR(IF(VLOOKUP($F56,'Step 1'!$B$13:$D$28,3,0)="Y",INDEX(INDIRECT("'"&amp;$A56&amp;"'!$A$3:$BG$100000"),MATCH($B56,INDIRECT("'"&amp;$A56&amp;"'!$A3:$A100000"),0),MATCH(L$3,INDIRECT("'"&amp;$A56&amp;"'!$A$3:$BG$3"),0)),VLOOKUP($F56,'Step 1'!$B$13:$D$28,3,0)),"Check Parameters")</f>
        <v>NE</v>
      </c>
      <c r="M56" s="13" t="str">
        <f ca="1">IFERROR(IF(VLOOKUP($F56,'Step 1'!$B$13:$D$28,3,0)="Y",INDEX(INDIRECT("'"&amp;$A56&amp;"'!$A$3:$BG$100000"),MATCH($B56,INDIRECT("'"&amp;$A56&amp;"'!$A3:$A100000"),0),MATCH(M$3,INDIRECT("'"&amp;$A56&amp;"'!$A$3:$BG$3"),0)),VLOOKUP($F56,'Step 1'!$B$13:$D$28,3,0)),"Check Parameters")</f>
        <v>NE</v>
      </c>
      <c r="N56" s="13" t="str">
        <f ca="1">IFERROR(IF(VLOOKUP($F56,'Step 1'!$B$13:$D$28,3,0)="Y",INDEX(INDIRECT("'"&amp;$A56&amp;"'!$A$3:$BG$100000"),MATCH($B56,INDIRECT("'"&amp;$A56&amp;"'!$A3:$A100000"),0),MATCH(N$3,INDIRECT("'"&amp;$A56&amp;"'!$A$3:$BG$3"),0)),VLOOKUP($F56,'Step 1'!$B$13:$D$28,3,0)),"Check Parameters")</f>
        <v>NE</v>
      </c>
      <c r="O56" s="13" t="str">
        <f ca="1">IFERROR(IF(VLOOKUP($F56,'Step 1'!$B$13:$D$28,3,0)="Y",INDEX(INDIRECT("'"&amp;$A56&amp;"'!$A$3:$BG$100000"),MATCH($B56,INDIRECT("'"&amp;$A56&amp;"'!$A3:$A100000"),0),MATCH(O$3,INDIRECT("'"&amp;$A56&amp;"'!$A$3:$BG$3"),0)),VLOOKUP($F56,'Step 1'!$B$13:$D$28,3,0)),"Check Parameters")</f>
        <v>NE</v>
      </c>
      <c r="P56" s="13" t="str">
        <f ca="1">IFERROR(IF(VLOOKUP($F56,'Step 1'!$B$13:$D$28,3,0)="Y",INDEX(INDIRECT("'"&amp;$A56&amp;"'!$A$3:$BG$100000"),MATCH($B56,INDIRECT("'"&amp;$A56&amp;"'!$A3:$A100000"),0),MATCH(P$3,INDIRECT("'"&amp;$A56&amp;"'!$A$3:$BG$3"),0)),VLOOKUP($F56,'Step 1'!$B$13:$D$28,3,0)),"Check Parameters")</f>
        <v>NE</v>
      </c>
      <c r="Q56" s="13" t="str">
        <f ca="1">IFERROR(IF(VLOOKUP($F56,'Step 1'!$B$13:$D$28,3,0)="Y",INDEX(INDIRECT("'"&amp;$A56&amp;"'!$A$3:$BG$100000"),MATCH($B56,INDIRECT("'"&amp;$A56&amp;"'!$A3:$A100000"),0),MATCH(Q$3,INDIRECT("'"&amp;$A56&amp;"'!$A$3:$BG$3"),0)),VLOOKUP($F56,'Step 1'!$B$13:$D$28,3,0)),"Check Parameters")</f>
        <v>NE</v>
      </c>
      <c r="R56" s="13" t="str">
        <f ca="1">IFERROR(IF(VLOOKUP($F56,'Step 1'!$B$13:$D$28,3,0)="Y",INDEX(INDIRECT("'"&amp;$A56&amp;"'!$A$3:$BG$100000"),MATCH($B56,INDIRECT("'"&amp;$A56&amp;"'!$A3:$A100000"),0),MATCH(R$3,INDIRECT("'"&amp;$A56&amp;"'!$A$3:$BG$3"),0)),VLOOKUP($F56,'Step 1'!$B$13:$D$28,3,0)),"Check Parameters")</f>
        <v>NE</v>
      </c>
      <c r="S56" s="13" t="str">
        <f ca="1">IFERROR(IF(VLOOKUP($F56,'Step 1'!$B$13:$D$28,3,0)="Y",INDEX(INDIRECT("'"&amp;$A56&amp;"'!$A$3:$BG$100000"),MATCH($B56,INDIRECT("'"&amp;$A56&amp;"'!$A3:$A100000"),0),MATCH(S$3,INDIRECT("'"&amp;$A56&amp;"'!$A$3:$BG$3"),0)),VLOOKUP($F56,'Step 1'!$B$13:$D$28,3,0)),"Check Parameters")</f>
        <v>NE</v>
      </c>
      <c r="T56" s="13" t="str">
        <f ca="1">IFERROR(IF(VLOOKUP($F56,'Step 1'!$B$13:$D$28,3,0)="Y",INDEX(INDIRECT("'"&amp;$A56&amp;"'!$A$3:$BG$100000"),MATCH($B56,INDIRECT("'"&amp;$A56&amp;"'!$A3:$A100000"),0),MATCH(T$3,INDIRECT("'"&amp;$A56&amp;"'!$A$3:$BG$3"),0)),VLOOKUP($F56,'Step 1'!$B$13:$D$28,3,0)),"Check Parameters")</f>
        <v>NE</v>
      </c>
      <c r="U56" s="13" t="str">
        <f ca="1">IFERROR(IF(VLOOKUP($F56,'Step 1'!$B$13:$D$28,3,0)="Y",INDEX(INDIRECT("'"&amp;$A56&amp;"'!$A$3:$BG$100000"),MATCH($B56,INDIRECT("'"&amp;$A56&amp;"'!$A3:$A100000"),0),MATCH(U$3,INDIRECT("'"&amp;$A56&amp;"'!$A$3:$BG$3"),0)),VLOOKUP($F56,'Step 1'!$B$13:$D$28,3,0)),"Check Parameters")</f>
        <v>NE</v>
      </c>
      <c r="V56" s="13" t="str">
        <f ca="1">IFERROR(IF(VLOOKUP($F56,'Step 1'!$B$13:$D$28,3,0)="Y",INDEX(INDIRECT("'"&amp;$A56&amp;"'!$A$3:$BG$100000"),MATCH($B56,INDIRECT("'"&amp;$A56&amp;"'!$A3:$A100000"),0),MATCH(V$3,INDIRECT("'"&amp;$A56&amp;"'!$A$3:$BG$3"),0)),VLOOKUP($F56,'Step 1'!$B$13:$D$28,3,0)),"Check Parameters")</f>
        <v>NE</v>
      </c>
      <c r="W56" s="13" t="str">
        <f ca="1">IFERROR(IF(VLOOKUP($F56,'Step 1'!$B$13:$D$28,3,0)="Y",INDEX(INDIRECT("'"&amp;$A56&amp;"'!$A$3:$BG$100000"),MATCH($B56,INDIRECT("'"&amp;$A56&amp;"'!$A3:$A100000"),0),MATCH(W$3,INDIRECT("'"&amp;$A56&amp;"'!$A$3:$BG$3"),0)),VLOOKUP($F56,'Step 1'!$B$13:$D$28,3,0)),"Check Parameters")</f>
        <v>NE</v>
      </c>
      <c r="X56" s="13" t="str">
        <f ca="1">IFERROR(IF(VLOOKUP($F56,'Step 1'!$B$13:$D$28,3,0)="Y",INDEX(INDIRECT("'"&amp;$A56&amp;"'!$A$3:$BG$100000"),MATCH($B56,INDIRECT("'"&amp;$A56&amp;"'!$A3:$A100000"),0),MATCH(X$3,INDIRECT("'"&amp;$A56&amp;"'!$A$3:$BG$3"),0)),VLOOKUP($F56,'Step 1'!$B$13:$D$28,3,0)),"Check Parameters")</f>
        <v>NE</v>
      </c>
      <c r="Y56" s="13" t="str">
        <f ca="1">IFERROR(IF(VLOOKUP($F56,'Step 1'!$B$13:$D$28,3,0)="Y",INDEX(INDIRECT("'"&amp;$A56&amp;"'!$A$3:$BG$100000"),MATCH($B56,INDIRECT("'"&amp;$A56&amp;"'!$A3:$A100000"),0),MATCH(Y$3,INDIRECT("'"&amp;$A56&amp;"'!$A$3:$BG$3"),0)),VLOOKUP($F56,'Step 1'!$B$13:$D$28,3,0)),"Check Parameters")</f>
        <v>NE</v>
      </c>
      <c r="Z56" s="13" t="str">
        <f ca="1">IFERROR(IF(VLOOKUP($F56,'Step 1'!$B$13:$D$28,3,0)="Y",INDEX(INDIRECT("'"&amp;$A56&amp;"'!$A$3:$BG$100000"),MATCH($B56,INDIRECT("'"&amp;$A56&amp;"'!$A3:$A100000"),0),MATCH(Z$3,INDIRECT("'"&amp;$A56&amp;"'!$A$3:$BG$3"),0)),VLOOKUP($F56,'Step 1'!$B$13:$D$28,3,0)),"Check Parameters")</f>
        <v>NE</v>
      </c>
      <c r="AA56" s="13" t="str">
        <f ca="1">IFERROR(IF(VLOOKUP($F56,'Step 1'!$B$13:$D$28,3,0)="Y",INDEX(INDIRECT("'"&amp;$A56&amp;"'!$A$3:$BG$100000"),MATCH($B56,INDIRECT("'"&amp;$A56&amp;"'!$A3:$A100000"),0),MATCH(AA$3,INDIRECT("'"&amp;$A56&amp;"'!$A$3:$BG$3"),0)),VLOOKUP($F56,'Step 1'!$B$13:$D$28,3,0)),"Check Parameters")</f>
        <v>NE</v>
      </c>
      <c r="AB56" s="13" t="str">
        <f ca="1">IFERROR(IF(VLOOKUP($F56,'Step 1'!$B$13:$D$28,3,0)="Y",INDEX(INDIRECT("'"&amp;$A56&amp;"'!$A$3:$BG$100000"),MATCH($B56,INDIRECT("'"&amp;$A56&amp;"'!$A3:$A100000"),0),MATCH(AB$3,INDIRECT("'"&amp;$A56&amp;"'!$A$3:$BG$3"),0)),VLOOKUP($F56,'Step 1'!$B$13:$D$28,3,0)),"Check Parameters")</f>
        <v>NE</v>
      </c>
      <c r="AC56" s="13" t="str">
        <f ca="1">IFERROR(IF(VLOOKUP($F56,'Step 1'!$B$13:$D$28,3,0)="Y",INDEX(INDIRECT("'"&amp;$A56&amp;"'!$A$3:$BG$100000"),MATCH($B56,INDIRECT("'"&amp;$A56&amp;"'!$A3:$A100000"),0),MATCH(AC$3,INDIRECT("'"&amp;$A56&amp;"'!$A$3:$BG$3"),0)),VLOOKUP($F56,'Step 1'!$B$13:$D$28,3,0)),"Check Parameters")</f>
        <v>NE</v>
      </c>
      <c r="AD56" s="13" t="str">
        <f ca="1">IFERROR(IF(VLOOKUP($F56,'Step 1'!$B$13:$D$28,3,0)="Y",INDEX(INDIRECT("'"&amp;$A56&amp;"'!$A$3:$BG$100000"),MATCH($B56,INDIRECT("'"&amp;$A56&amp;"'!$A3:$A100000"),0),MATCH(AD$3,INDIRECT("'"&amp;$A56&amp;"'!$A$3:$BG$3"),0)),VLOOKUP($F56,'Step 1'!$B$13:$D$28,3,0)),"Check Parameters")</f>
        <v>NE</v>
      </c>
      <c r="AE56" s="13" t="str">
        <f ca="1">IFERROR(IF(VLOOKUP($F56,'Step 1'!$B$13:$D$28,3,0)="Y",INDEX(INDIRECT("'"&amp;$A56&amp;"'!$A$3:$BG$100000"),MATCH($B56,INDIRECT("'"&amp;$A56&amp;"'!$A3:$A100000"),0),MATCH(AE$3,INDIRECT("'"&amp;$A56&amp;"'!$A$3:$BG$3"),0)),VLOOKUP($F56,'Step 1'!$B$13:$D$28,3,0)),"Check Parameters")</f>
        <v>NE</v>
      </c>
      <c r="AF56" s="13" t="str">
        <f ca="1">IFERROR(IF(VLOOKUP($F56,'Step 1'!$B$13:$D$28,3,0)="Y",INDEX(INDIRECT("'"&amp;$A56&amp;"'!$A$3:$BG$100000"),MATCH($B56,INDIRECT("'"&amp;$A56&amp;"'!$A3:$A100000"),0),MATCH(AF$3,INDIRECT("'"&amp;$A56&amp;"'!$A$3:$BG$3"),0)),VLOOKUP($F56,'Step 1'!$B$13:$D$28,3,0)),"Check Parameters")</f>
        <v>NE</v>
      </c>
      <c r="AG56" s="13" t="str">
        <f ca="1">IFERROR(IF(VLOOKUP($F56,'Step 1'!$B$13:$D$28,3,0)="Y",INDEX(INDIRECT("'"&amp;$A56&amp;"'!$A$3:$BG$100000"),MATCH($B56,INDIRECT("'"&amp;$A56&amp;"'!$A3:$A100000"),0),MATCH(AG$3,INDIRECT("'"&amp;$A56&amp;"'!$A$3:$BG$3"),0)),VLOOKUP($F56,'Step 1'!$B$13:$D$28,3,0)),"Check Parameters")</f>
        <v>NE</v>
      </c>
      <c r="AH56" s="13" t="str">
        <f ca="1">IFERROR(IF(VLOOKUP($F56,'Step 1'!$B$13:$D$28,3,0)="Y",INDEX(INDIRECT("'"&amp;$A56&amp;"'!$A$3:$BG$100000"),MATCH($B56,INDIRECT("'"&amp;$A56&amp;"'!$A3:$A100000"),0),MATCH(AH$3,INDIRECT("'"&amp;$A56&amp;"'!$A$3:$BG$3"),0)),VLOOKUP($F56,'Step 1'!$B$13:$D$28,3,0)),"Check Parameters")</f>
        <v>NE</v>
      </c>
      <c r="AI56" s="13" t="str">
        <f ca="1">IFERROR(IF(VLOOKUP($F56,'Step 1'!$B$13:$D$28,3,0)="Y",INDEX(INDIRECT("'"&amp;$A56&amp;"'!$A$3:$BG$100000"),MATCH($B56,INDIRECT("'"&amp;$A56&amp;"'!$A3:$A100000"),0),MATCH(AI$3,INDIRECT("'"&amp;$A56&amp;"'!$A$3:$BG$3"),0)),VLOOKUP($F56,'Step 1'!$B$13:$D$28,3,0)),"Check Parameters")</f>
        <v>NE</v>
      </c>
      <c r="AJ56" s="13" t="str">
        <f ca="1">IFERROR(IF(VLOOKUP($F56,'Step 1'!$B$13:$D$28,3,0)="Y",INDEX(INDIRECT("'"&amp;$A56&amp;"'!$A$3:$BG$100000"),MATCH($B56,INDIRECT("'"&amp;$A56&amp;"'!$A3:$A100000"),0),MATCH(AJ$3,INDIRECT("'"&amp;$A56&amp;"'!$A$3:$BG$3"),0)),VLOOKUP($F56,'Step 1'!$B$13:$D$28,3,0)),"Check Parameters")</f>
        <v>NE</v>
      </c>
      <c r="AK56" s="13" t="str">
        <f ca="1">IFERROR(IF(VLOOKUP($F56,'Step 1'!$B$13:$D$28,3,0)="Y",INDEX(INDIRECT("'"&amp;$A56&amp;"'!$A$3:$BG$100000"),MATCH($B56,INDIRECT("'"&amp;$A56&amp;"'!$A3:$A100000"),0),MATCH(AK$3,INDIRECT("'"&amp;$A56&amp;"'!$A$3:$BG$3"),0)),VLOOKUP($F56,'Step 1'!$B$13:$D$28,3,0)),"Check Parameters")</f>
        <v>NE</v>
      </c>
      <c r="AL56" s="13" t="str">
        <f ca="1">IFERROR(IF(VLOOKUP($F56,'Step 1'!$B$13:$D$28,3,0)="Y",INDEX(INDIRECT("'"&amp;$A56&amp;"'!$A$3:$BG$100000"),MATCH($B56,INDIRECT("'"&amp;$A56&amp;"'!$A3:$A100000"),0),MATCH(AL$3,INDIRECT("'"&amp;$A56&amp;"'!$A$3:$BG$3"),0)),VLOOKUP($F56,'Step 1'!$B$13:$D$28,3,0)),"Check Parameters")</f>
        <v>NE</v>
      </c>
      <c r="AM56" s="13" t="str">
        <f ca="1">IFERROR(IF(VLOOKUP($F56,'Step 1'!$B$13:$D$28,3,0)="Y",INDEX(INDIRECT("'"&amp;$A56&amp;"'!$A$3:$BG$100000"),MATCH($B56,INDIRECT("'"&amp;$A56&amp;"'!$A3:$A100000"),0),MATCH(AM$3,INDIRECT("'"&amp;$A56&amp;"'!$A$3:$BG$3"),0)),VLOOKUP($F56,'Step 1'!$B$13:$D$28,3,0)),"Check Parameters")</f>
        <v>NE</v>
      </c>
      <c r="AN56" s="13"/>
      <c r="AO56" s="191"/>
      <c r="AP56" s="191"/>
      <c r="AQ56" s="191"/>
      <c r="AR56" s="191"/>
    </row>
    <row r="57" spans="1:44" hidden="1" outlineLevel="1" x14ac:dyDescent="0.25">
      <c r="A57" s="183" t="s">
        <v>90</v>
      </c>
      <c r="B57" s="183" t="s">
        <v>360</v>
      </c>
      <c r="C57" s="175" t="s">
        <v>106</v>
      </c>
      <c r="D57" s="175"/>
      <c r="E57" s="175" t="s">
        <v>162</v>
      </c>
      <c r="F57" s="77" t="str">
        <f t="shared" si="31"/>
        <v>Other poultry (ducks)</v>
      </c>
      <c r="G57" s="175" t="s">
        <v>358</v>
      </c>
      <c r="H57" s="177" t="s">
        <v>726</v>
      </c>
      <c r="I57" s="13" t="str">
        <f ca="1">IFERROR(IF(VLOOKUP($F57,'Step 1'!$B$13:$D$28,3,0)="Y",INDEX(INDIRECT("'"&amp;$A57&amp;"'!$A$3:$BG$100000"),MATCH($B57,INDIRECT("'"&amp;$A57&amp;"'!$A3:$A100000"),0),MATCH(I$3,INDIRECT("'"&amp;$A57&amp;"'!$A$3:$BG$3"),0)),VLOOKUP($F57,'Step 1'!$B$13:$D$28,3,0)),"Check Parameters")</f>
        <v>NE</v>
      </c>
      <c r="J57" s="13" t="str">
        <f ca="1">IFERROR(IF(VLOOKUP($F57,'Step 1'!$B$13:$D$28,3,0)="Y",INDEX(INDIRECT("'"&amp;$A57&amp;"'!$A$3:$BG$100000"),MATCH($B57,INDIRECT("'"&amp;$A57&amp;"'!$A3:$A100000"),0),MATCH(J$3,INDIRECT("'"&amp;$A57&amp;"'!$A$3:$BG$3"),0)),VLOOKUP($F57,'Step 1'!$B$13:$D$28,3,0)),"Check Parameters")</f>
        <v>NE</v>
      </c>
      <c r="K57" s="13" t="str">
        <f ca="1">IFERROR(IF(VLOOKUP($F57,'Step 1'!$B$13:$D$28,3,0)="Y",INDEX(INDIRECT("'"&amp;$A57&amp;"'!$A$3:$BG$100000"),MATCH($B57,INDIRECT("'"&amp;$A57&amp;"'!$A3:$A100000"),0),MATCH(K$3,INDIRECT("'"&amp;$A57&amp;"'!$A$3:$BG$3"),0)),VLOOKUP($F57,'Step 1'!$B$13:$D$28,3,0)),"Check Parameters")</f>
        <v>NE</v>
      </c>
      <c r="L57" s="13" t="str">
        <f ca="1">IFERROR(IF(VLOOKUP($F57,'Step 1'!$B$13:$D$28,3,0)="Y",INDEX(INDIRECT("'"&amp;$A57&amp;"'!$A$3:$BG$100000"),MATCH($B57,INDIRECT("'"&amp;$A57&amp;"'!$A3:$A100000"),0),MATCH(L$3,INDIRECT("'"&amp;$A57&amp;"'!$A$3:$BG$3"),0)),VLOOKUP($F57,'Step 1'!$B$13:$D$28,3,0)),"Check Parameters")</f>
        <v>NE</v>
      </c>
      <c r="M57" s="13" t="str">
        <f ca="1">IFERROR(IF(VLOOKUP($F57,'Step 1'!$B$13:$D$28,3,0)="Y",INDEX(INDIRECT("'"&amp;$A57&amp;"'!$A$3:$BG$100000"),MATCH($B57,INDIRECT("'"&amp;$A57&amp;"'!$A3:$A100000"),0),MATCH(M$3,INDIRECT("'"&amp;$A57&amp;"'!$A$3:$BG$3"),0)),VLOOKUP($F57,'Step 1'!$B$13:$D$28,3,0)),"Check Parameters")</f>
        <v>NE</v>
      </c>
      <c r="N57" s="13" t="str">
        <f ca="1">IFERROR(IF(VLOOKUP($F57,'Step 1'!$B$13:$D$28,3,0)="Y",INDEX(INDIRECT("'"&amp;$A57&amp;"'!$A$3:$BG$100000"),MATCH($B57,INDIRECT("'"&amp;$A57&amp;"'!$A3:$A100000"),0),MATCH(N$3,INDIRECT("'"&amp;$A57&amp;"'!$A$3:$BG$3"),0)),VLOOKUP($F57,'Step 1'!$B$13:$D$28,3,0)),"Check Parameters")</f>
        <v>NE</v>
      </c>
      <c r="O57" s="13" t="str">
        <f ca="1">IFERROR(IF(VLOOKUP($F57,'Step 1'!$B$13:$D$28,3,0)="Y",INDEX(INDIRECT("'"&amp;$A57&amp;"'!$A$3:$BG$100000"),MATCH($B57,INDIRECT("'"&amp;$A57&amp;"'!$A3:$A100000"),0),MATCH(O$3,INDIRECT("'"&amp;$A57&amp;"'!$A$3:$BG$3"),0)),VLOOKUP($F57,'Step 1'!$B$13:$D$28,3,0)),"Check Parameters")</f>
        <v>NE</v>
      </c>
      <c r="P57" s="13" t="str">
        <f ca="1">IFERROR(IF(VLOOKUP($F57,'Step 1'!$B$13:$D$28,3,0)="Y",INDEX(INDIRECT("'"&amp;$A57&amp;"'!$A$3:$BG$100000"),MATCH($B57,INDIRECT("'"&amp;$A57&amp;"'!$A3:$A100000"),0),MATCH(P$3,INDIRECT("'"&amp;$A57&amp;"'!$A$3:$BG$3"),0)),VLOOKUP($F57,'Step 1'!$B$13:$D$28,3,0)),"Check Parameters")</f>
        <v>NE</v>
      </c>
      <c r="Q57" s="13" t="str">
        <f ca="1">IFERROR(IF(VLOOKUP($F57,'Step 1'!$B$13:$D$28,3,0)="Y",INDEX(INDIRECT("'"&amp;$A57&amp;"'!$A$3:$BG$100000"),MATCH($B57,INDIRECT("'"&amp;$A57&amp;"'!$A3:$A100000"),0),MATCH(Q$3,INDIRECT("'"&amp;$A57&amp;"'!$A$3:$BG$3"),0)),VLOOKUP($F57,'Step 1'!$B$13:$D$28,3,0)),"Check Parameters")</f>
        <v>NE</v>
      </c>
      <c r="R57" s="13" t="str">
        <f ca="1">IFERROR(IF(VLOOKUP($F57,'Step 1'!$B$13:$D$28,3,0)="Y",INDEX(INDIRECT("'"&amp;$A57&amp;"'!$A$3:$BG$100000"),MATCH($B57,INDIRECT("'"&amp;$A57&amp;"'!$A3:$A100000"),0),MATCH(R$3,INDIRECT("'"&amp;$A57&amp;"'!$A$3:$BG$3"),0)),VLOOKUP($F57,'Step 1'!$B$13:$D$28,3,0)),"Check Parameters")</f>
        <v>NE</v>
      </c>
      <c r="S57" s="13" t="str">
        <f ca="1">IFERROR(IF(VLOOKUP($F57,'Step 1'!$B$13:$D$28,3,0)="Y",INDEX(INDIRECT("'"&amp;$A57&amp;"'!$A$3:$BG$100000"),MATCH($B57,INDIRECT("'"&amp;$A57&amp;"'!$A3:$A100000"),0),MATCH(S$3,INDIRECT("'"&amp;$A57&amp;"'!$A$3:$BG$3"),0)),VLOOKUP($F57,'Step 1'!$B$13:$D$28,3,0)),"Check Parameters")</f>
        <v>NE</v>
      </c>
      <c r="T57" s="13" t="str">
        <f ca="1">IFERROR(IF(VLOOKUP($F57,'Step 1'!$B$13:$D$28,3,0)="Y",INDEX(INDIRECT("'"&amp;$A57&amp;"'!$A$3:$BG$100000"),MATCH($B57,INDIRECT("'"&amp;$A57&amp;"'!$A3:$A100000"),0),MATCH(T$3,INDIRECT("'"&amp;$A57&amp;"'!$A$3:$BG$3"),0)),VLOOKUP($F57,'Step 1'!$B$13:$D$28,3,0)),"Check Parameters")</f>
        <v>NE</v>
      </c>
      <c r="U57" s="13" t="str">
        <f ca="1">IFERROR(IF(VLOOKUP($F57,'Step 1'!$B$13:$D$28,3,0)="Y",INDEX(INDIRECT("'"&amp;$A57&amp;"'!$A$3:$BG$100000"),MATCH($B57,INDIRECT("'"&amp;$A57&amp;"'!$A3:$A100000"),0),MATCH(U$3,INDIRECT("'"&amp;$A57&amp;"'!$A$3:$BG$3"),0)),VLOOKUP($F57,'Step 1'!$B$13:$D$28,3,0)),"Check Parameters")</f>
        <v>NE</v>
      </c>
      <c r="V57" s="13" t="str">
        <f ca="1">IFERROR(IF(VLOOKUP($F57,'Step 1'!$B$13:$D$28,3,0)="Y",INDEX(INDIRECT("'"&amp;$A57&amp;"'!$A$3:$BG$100000"),MATCH($B57,INDIRECT("'"&amp;$A57&amp;"'!$A3:$A100000"),0),MATCH(V$3,INDIRECT("'"&amp;$A57&amp;"'!$A$3:$BG$3"),0)),VLOOKUP($F57,'Step 1'!$B$13:$D$28,3,0)),"Check Parameters")</f>
        <v>NE</v>
      </c>
      <c r="W57" s="13" t="str">
        <f ca="1">IFERROR(IF(VLOOKUP($F57,'Step 1'!$B$13:$D$28,3,0)="Y",INDEX(INDIRECT("'"&amp;$A57&amp;"'!$A$3:$BG$100000"),MATCH($B57,INDIRECT("'"&amp;$A57&amp;"'!$A3:$A100000"),0),MATCH(W$3,INDIRECT("'"&amp;$A57&amp;"'!$A$3:$BG$3"),0)),VLOOKUP($F57,'Step 1'!$B$13:$D$28,3,0)),"Check Parameters")</f>
        <v>NE</v>
      </c>
      <c r="X57" s="13" t="str">
        <f ca="1">IFERROR(IF(VLOOKUP($F57,'Step 1'!$B$13:$D$28,3,0)="Y",INDEX(INDIRECT("'"&amp;$A57&amp;"'!$A$3:$BG$100000"),MATCH($B57,INDIRECT("'"&amp;$A57&amp;"'!$A3:$A100000"),0),MATCH(X$3,INDIRECT("'"&amp;$A57&amp;"'!$A$3:$BG$3"),0)),VLOOKUP($F57,'Step 1'!$B$13:$D$28,3,0)),"Check Parameters")</f>
        <v>NE</v>
      </c>
      <c r="Y57" s="13" t="str">
        <f ca="1">IFERROR(IF(VLOOKUP($F57,'Step 1'!$B$13:$D$28,3,0)="Y",INDEX(INDIRECT("'"&amp;$A57&amp;"'!$A$3:$BG$100000"),MATCH($B57,INDIRECT("'"&amp;$A57&amp;"'!$A3:$A100000"),0),MATCH(Y$3,INDIRECT("'"&amp;$A57&amp;"'!$A$3:$BG$3"),0)),VLOOKUP($F57,'Step 1'!$B$13:$D$28,3,0)),"Check Parameters")</f>
        <v>NE</v>
      </c>
      <c r="Z57" s="13" t="str">
        <f ca="1">IFERROR(IF(VLOOKUP($F57,'Step 1'!$B$13:$D$28,3,0)="Y",INDEX(INDIRECT("'"&amp;$A57&amp;"'!$A$3:$BG$100000"),MATCH($B57,INDIRECT("'"&amp;$A57&amp;"'!$A3:$A100000"),0),MATCH(Z$3,INDIRECT("'"&amp;$A57&amp;"'!$A$3:$BG$3"),0)),VLOOKUP($F57,'Step 1'!$B$13:$D$28,3,0)),"Check Parameters")</f>
        <v>NE</v>
      </c>
      <c r="AA57" s="13" t="str">
        <f ca="1">IFERROR(IF(VLOOKUP($F57,'Step 1'!$B$13:$D$28,3,0)="Y",INDEX(INDIRECT("'"&amp;$A57&amp;"'!$A$3:$BG$100000"),MATCH($B57,INDIRECT("'"&amp;$A57&amp;"'!$A3:$A100000"),0),MATCH(AA$3,INDIRECT("'"&amp;$A57&amp;"'!$A$3:$BG$3"),0)),VLOOKUP($F57,'Step 1'!$B$13:$D$28,3,0)),"Check Parameters")</f>
        <v>NE</v>
      </c>
      <c r="AB57" s="13" t="str">
        <f ca="1">IFERROR(IF(VLOOKUP($F57,'Step 1'!$B$13:$D$28,3,0)="Y",INDEX(INDIRECT("'"&amp;$A57&amp;"'!$A$3:$BG$100000"),MATCH($B57,INDIRECT("'"&amp;$A57&amp;"'!$A3:$A100000"),0),MATCH(AB$3,INDIRECT("'"&amp;$A57&amp;"'!$A$3:$BG$3"),0)),VLOOKUP($F57,'Step 1'!$B$13:$D$28,3,0)),"Check Parameters")</f>
        <v>NE</v>
      </c>
      <c r="AC57" s="13" t="str">
        <f ca="1">IFERROR(IF(VLOOKUP($F57,'Step 1'!$B$13:$D$28,3,0)="Y",INDEX(INDIRECT("'"&amp;$A57&amp;"'!$A$3:$BG$100000"),MATCH($B57,INDIRECT("'"&amp;$A57&amp;"'!$A3:$A100000"),0),MATCH(AC$3,INDIRECT("'"&amp;$A57&amp;"'!$A$3:$BG$3"),0)),VLOOKUP($F57,'Step 1'!$B$13:$D$28,3,0)),"Check Parameters")</f>
        <v>NE</v>
      </c>
      <c r="AD57" s="13" t="str">
        <f ca="1">IFERROR(IF(VLOOKUP($F57,'Step 1'!$B$13:$D$28,3,0)="Y",INDEX(INDIRECT("'"&amp;$A57&amp;"'!$A$3:$BG$100000"),MATCH($B57,INDIRECT("'"&amp;$A57&amp;"'!$A3:$A100000"),0),MATCH(AD$3,INDIRECT("'"&amp;$A57&amp;"'!$A$3:$BG$3"),0)),VLOOKUP($F57,'Step 1'!$B$13:$D$28,3,0)),"Check Parameters")</f>
        <v>NE</v>
      </c>
      <c r="AE57" s="13" t="str">
        <f ca="1">IFERROR(IF(VLOOKUP($F57,'Step 1'!$B$13:$D$28,3,0)="Y",INDEX(INDIRECT("'"&amp;$A57&amp;"'!$A$3:$BG$100000"),MATCH($B57,INDIRECT("'"&amp;$A57&amp;"'!$A3:$A100000"),0),MATCH(AE$3,INDIRECT("'"&amp;$A57&amp;"'!$A$3:$BG$3"),0)),VLOOKUP($F57,'Step 1'!$B$13:$D$28,3,0)),"Check Parameters")</f>
        <v>NE</v>
      </c>
      <c r="AF57" s="13" t="str">
        <f ca="1">IFERROR(IF(VLOOKUP($F57,'Step 1'!$B$13:$D$28,3,0)="Y",INDEX(INDIRECT("'"&amp;$A57&amp;"'!$A$3:$BG$100000"),MATCH($B57,INDIRECT("'"&amp;$A57&amp;"'!$A3:$A100000"),0),MATCH(AF$3,INDIRECT("'"&amp;$A57&amp;"'!$A$3:$BG$3"),0)),VLOOKUP($F57,'Step 1'!$B$13:$D$28,3,0)),"Check Parameters")</f>
        <v>NE</v>
      </c>
      <c r="AG57" s="13" t="str">
        <f ca="1">IFERROR(IF(VLOOKUP($F57,'Step 1'!$B$13:$D$28,3,0)="Y",INDEX(INDIRECT("'"&amp;$A57&amp;"'!$A$3:$BG$100000"),MATCH($B57,INDIRECT("'"&amp;$A57&amp;"'!$A3:$A100000"),0),MATCH(AG$3,INDIRECT("'"&amp;$A57&amp;"'!$A$3:$BG$3"),0)),VLOOKUP($F57,'Step 1'!$B$13:$D$28,3,0)),"Check Parameters")</f>
        <v>NE</v>
      </c>
      <c r="AH57" s="13" t="str">
        <f ca="1">IFERROR(IF(VLOOKUP($F57,'Step 1'!$B$13:$D$28,3,0)="Y",INDEX(INDIRECT("'"&amp;$A57&amp;"'!$A$3:$BG$100000"),MATCH($B57,INDIRECT("'"&amp;$A57&amp;"'!$A3:$A100000"),0),MATCH(AH$3,INDIRECT("'"&amp;$A57&amp;"'!$A$3:$BG$3"),0)),VLOOKUP($F57,'Step 1'!$B$13:$D$28,3,0)),"Check Parameters")</f>
        <v>NE</v>
      </c>
      <c r="AI57" s="13" t="str">
        <f ca="1">IFERROR(IF(VLOOKUP($F57,'Step 1'!$B$13:$D$28,3,0)="Y",INDEX(INDIRECT("'"&amp;$A57&amp;"'!$A$3:$BG$100000"),MATCH($B57,INDIRECT("'"&amp;$A57&amp;"'!$A3:$A100000"),0),MATCH(AI$3,INDIRECT("'"&amp;$A57&amp;"'!$A$3:$BG$3"),0)),VLOOKUP($F57,'Step 1'!$B$13:$D$28,3,0)),"Check Parameters")</f>
        <v>NE</v>
      </c>
      <c r="AJ57" s="13" t="str">
        <f ca="1">IFERROR(IF(VLOOKUP($F57,'Step 1'!$B$13:$D$28,3,0)="Y",INDEX(INDIRECT("'"&amp;$A57&amp;"'!$A$3:$BG$100000"),MATCH($B57,INDIRECT("'"&amp;$A57&amp;"'!$A3:$A100000"),0),MATCH(AJ$3,INDIRECT("'"&amp;$A57&amp;"'!$A$3:$BG$3"),0)),VLOOKUP($F57,'Step 1'!$B$13:$D$28,3,0)),"Check Parameters")</f>
        <v>NE</v>
      </c>
      <c r="AK57" s="13" t="str">
        <f ca="1">IFERROR(IF(VLOOKUP($F57,'Step 1'!$B$13:$D$28,3,0)="Y",INDEX(INDIRECT("'"&amp;$A57&amp;"'!$A$3:$BG$100000"),MATCH($B57,INDIRECT("'"&amp;$A57&amp;"'!$A3:$A100000"),0),MATCH(AK$3,INDIRECT("'"&amp;$A57&amp;"'!$A$3:$BG$3"),0)),VLOOKUP($F57,'Step 1'!$B$13:$D$28,3,0)),"Check Parameters")</f>
        <v>NE</v>
      </c>
      <c r="AL57" s="13" t="str">
        <f ca="1">IFERROR(IF(VLOOKUP($F57,'Step 1'!$B$13:$D$28,3,0)="Y",INDEX(INDIRECT("'"&amp;$A57&amp;"'!$A$3:$BG$100000"),MATCH($B57,INDIRECT("'"&amp;$A57&amp;"'!$A3:$A100000"),0),MATCH(AL$3,INDIRECT("'"&amp;$A57&amp;"'!$A$3:$BG$3"),0)),VLOOKUP($F57,'Step 1'!$B$13:$D$28,3,0)),"Check Parameters")</f>
        <v>NE</v>
      </c>
      <c r="AM57" s="13" t="str">
        <f ca="1">IFERROR(IF(VLOOKUP($F57,'Step 1'!$B$13:$D$28,3,0)="Y",INDEX(INDIRECT("'"&amp;$A57&amp;"'!$A$3:$BG$100000"),MATCH($B57,INDIRECT("'"&amp;$A57&amp;"'!$A3:$A100000"),0),MATCH(AM$3,INDIRECT("'"&amp;$A57&amp;"'!$A$3:$BG$3"),0)),VLOOKUP($F57,'Step 1'!$B$13:$D$28,3,0)),"Check Parameters")</f>
        <v>NE</v>
      </c>
      <c r="AN57" s="13"/>
      <c r="AO57" s="191"/>
      <c r="AP57" s="191"/>
      <c r="AQ57" s="191"/>
      <c r="AR57" s="191"/>
    </row>
    <row r="58" spans="1:44" hidden="1" outlineLevel="1" x14ac:dyDescent="0.25">
      <c r="A58" s="183" t="s">
        <v>88</v>
      </c>
      <c r="B58" s="183" t="s">
        <v>360</v>
      </c>
      <c r="C58" s="175" t="s">
        <v>106</v>
      </c>
      <c r="D58" s="175"/>
      <c r="E58" s="175" t="s">
        <v>162</v>
      </c>
      <c r="F58" s="77" t="str">
        <f t="shared" si="31"/>
        <v>Other poultry (geese)</v>
      </c>
      <c r="G58" s="175" t="s">
        <v>358</v>
      </c>
      <c r="H58" s="177" t="s">
        <v>726</v>
      </c>
      <c r="I58" s="13" t="str">
        <f ca="1">IFERROR(IF(VLOOKUP($F58,'Step 1'!$B$13:$D$28,3,0)="Y",INDEX(INDIRECT("'"&amp;$A58&amp;"'!$A$3:$BG$100000"),MATCH($B58,INDIRECT("'"&amp;$A58&amp;"'!$A3:$A100000"),0),MATCH(I$3,INDIRECT("'"&amp;$A58&amp;"'!$A$3:$BG$3"),0)),VLOOKUP($F58,'Step 1'!$B$13:$D$28,3,0)),"Check Parameters")</f>
        <v>NE</v>
      </c>
      <c r="J58" s="13" t="str">
        <f ca="1">IFERROR(IF(VLOOKUP($F58,'Step 1'!$B$13:$D$28,3,0)="Y",INDEX(INDIRECT("'"&amp;$A58&amp;"'!$A$3:$BG$100000"),MATCH($B58,INDIRECT("'"&amp;$A58&amp;"'!$A3:$A100000"),0),MATCH(J$3,INDIRECT("'"&amp;$A58&amp;"'!$A$3:$BG$3"),0)),VLOOKUP($F58,'Step 1'!$B$13:$D$28,3,0)),"Check Parameters")</f>
        <v>NE</v>
      </c>
      <c r="K58" s="13" t="str">
        <f ca="1">IFERROR(IF(VLOOKUP($F58,'Step 1'!$B$13:$D$28,3,0)="Y",INDEX(INDIRECT("'"&amp;$A58&amp;"'!$A$3:$BG$100000"),MATCH($B58,INDIRECT("'"&amp;$A58&amp;"'!$A3:$A100000"),0),MATCH(K$3,INDIRECT("'"&amp;$A58&amp;"'!$A$3:$BG$3"),0)),VLOOKUP($F58,'Step 1'!$B$13:$D$28,3,0)),"Check Parameters")</f>
        <v>NE</v>
      </c>
      <c r="L58" s="13" t="str">
        <f ca="1">IFERROR(IF(VLOOKUP($F58,'Step 1'!$B$13:$D$28,3,0)="Y",INDEX(INDIRECT("'"&amp;$A58&amp;"'!$A$3:$BG$100000"),MATCH($B58,INDIRECT("'"&amp;$A58&amp;"'!$A3:$A100000"),0),MATCH(L$3,INDIRECT("'"&amp;$A58&amp;"'!$A$3:$BG$3"),0)),VLOOKUP($F58,'Step 1'!$B$13:$D$28,3,0)),"Check Parameters")</f>
        <v>NE</v>
      </c>
      <c r="M58" s="13" t="str">
        <f ca="1">IFERROR(IF(VLOOKUP($F58,'Step 1'!$B$13:$D$28,3,0)="Y",INDEX(INDIRECT("'"&amp;$A58&amp;"'!$A$3:$BG$100000"),MATCH($B58,INDIRECT("'"&amp;$A58&amp;"'!$A3:$A100000"),0),MATCH(M$3,INDIRECT("'"&amp;$A58&amp;"'!$A$3:$BG$3"),0)),VLOOKUP($F58,'Step 1'!$B$13:$D$28,3,0)),"Check Parameters")</f>
        <v>NE</v>
      </c>
      <c r="N58" s="13" t="str">
        <f ca="1">IFERROR(IF(VLOOKUP($F58,'Step 1'!$B$13:$D$28,3,0)="Y",INDEX(INDIRECT("'"&amp;$A58&amp;"'!$A$3:$BG$100000"),MATCH($B58,INDIRECT("'"&amp;$A58&amp;"'!$A3:$A100000"),0),MATCH(N$3,INDIRECT("'"&amp;$A58&amp;"'!$A$3:$BG$3"),0)),VLOOKUP($F58,'Step 1'!$B$13:$D$28,3,0)),"Check Parameters")</f>
        <v>NE</v>
      </c>
      <c r="O58" s="13" t="str">
        <f ca="1">IFERROR(IF(VLOOKUP($F58,'Step 1'!$B$13:$D$28,3,0)="Y",INDEX(INDIRECT("'"&amp;$A58&amp;"'!$A$3:$BG$100000"),MATCH($B58,INDIRECT("'"&amp;$A58&amp;"'!$A3:$A100000"),0),MATCH(O$3,INDIRECT("'"&amp;$A58&amp;"'!$A$3:$BG$3"),0)),VLOOKUP($F58,'Step 1'!$B$13:$D$28,3,0)),"Check Parameters")</f>
        <v>NE</v>
      </c>
      <c r="P58" s="13" t="str">
        <f ca="1">IFERROR(IF(VLOOKUP($F58,'Step 1'!$B$13:$D$28,3,0)="Y",INDEX(INDIRECT("'"&amp;$A58&amp;"'!$A$3:$BG$100000"),MATCH($B58,INDIRECT("'"&amp;$A58&amp;"'!$A3:$A100000"),0),MATCH(P$3,INDIRECT("'"&amp;$A58&amp;"'!$A$3:$BG$3"),0)),VLOOKUP($F58,'Step 1'!$B$13:$D$28,3,0)),"Check Parameters")</f>
        <v>NE</v>
      </c>
      <c r="Q58" s="13" t="str">
        <f ca="1">IFERROR(IF(VLOOKUP($F58,'Step 1'!$B$13:$D$28,3,0)="Y",INDEX(INDIRECT("'"&amp;$A58&amp;"'!$A$3:$BG$100000"),MATCH($B58,INDIRECT("'"&amp;$A58&amp;"'!$A3:$A100000"),0),MATCH(Q$3,INDIRECT("'"&amp;$A58&amp;"'!$A$3:$BG$3"),0)),VLOOKUP($F58,'Step 1'!$B$13:$D$28,3,0)),"Check Parameters")</f>
        <v>NE</v>
      </c>
      <c r="R58" s="13" t="str">
        <f ca="1">IFERROR(IF(VLOOKUP($F58,'Step 1'!$B$13:$D$28,3,0)="Y",INDEX(INDIRECT("'"&amp;$A58&amp;"'!$A$3:$BG$100000"),MATCH($B58,INDIRECT("'"&amp;$A58&amp;"'!$A3:$A100000"),0),MATCH(R$3,INDIRECT("'"&amp;$A58&amp;"'!$A$3:$BG$3"),0)),VLOOKUP($F58,'Step 1'!$B$13:$D$28,3,0)),"Check Parameters")</f>
        <v>NE</v>
      </c>
      <c r="S58" s="13" t="str">
        <f ca="1">IFERROR(IF(VLOOKUP($F58,'Step 1'!$B$13:$D$28,3,0)="Y",INDEX(INDIRECT("'"&amp;$A58&amp;"'!$A$3:$BG$100000"),MATCH($B58,INDIRECT("'"&amp;$A58&amp;"'!$A3:$A100000"),0),MATCH(S$3,INDIRECT("'"&amp;$A58&amp;"'!$A$3:$BG$3"),0)),VLOOKUP($F58,'Step 1'!$B$13:$D$28,3,0)),"Check Parameters")</f>
        <v>NE</v>
      </c>
      <c r="T58" s="13" t="str">
        <f ca="1">IFERROR(IF(VLOOKUP($F58,'Step 1'!$B$13:$D$28,3,0)="Y",INDEX(INDIRECT("'"&amp;$A58&amp;"'!$A$3:$BG$100000"),MATCH($B58,INDIRECT("'"&amp;$A58&amp;"'!$A3:$A100000"),0),MATCH(T$3,INDIRECT("'"&amp;$A58&amp;"'!$A$3:$BG$3"),0)),VLOOKUP($F58,'Step 1'!$B$13:$D$28,3,0)),"Check Parameters")</f>
        <v>NE</v>
      </c>
      <c r="U58" s="13" t="str">
        <f ca="1">IFERROR(IF(VLOOKUP($F58,'Step 1'!$B$13:$D$28,3,0)="Y",INDEX(INDIRECT("'"&amp;$A58&amp;"'!$A$3:$BG$100000"),MATCH($B58,INDIRECT("'"&amp;$A58&amp;"'!$A3:$A100000"),0),MATCH(U$3,INDIRECT("'"&amp;$A58&amp;"'!$A$3:$BG$3"),0)),VLOOKUP($F58,'Step 1'!$B$13:$D$28,3,0)),"Check Parameters")</f>
        <v>NE</v>
      </c>
      <c r="V58" s="13" t="str">
        <f ca="1">IFERROR(IF(VLOOKUP($F58,'Step 1'!$B$13:$D$28,3,0)="Y",INDEX(INDIRECT("'"&amp;$A58&amp;"'!$A$3:$BG$100000"),MATCH($B58,INDIRECT("'"&amp;$A58&amp;"'!$A3:$A100000"),0),MATCH(V$3,INDIRECT("'"&amp;$A58&amp;"'!$A$3:$BG$3"),0)),VLOOKUP($F58,'Step 1'!$B$13:$D$28,3,0)),"Check Parameters")</f>
        <v>NE</v>
      </c>
      <c r="W58" s="13" t="str">
        <f ca="1">IFERROR(IF(VLOOKUP($F58,'Step 1'!$B$13:$D$28,3,0)="Y",INDEX(INDIRECT("'"&amp;$A58&amp;"'!$A$3:$BG$100000"),MATCH($B58,INDIRECT("'"&amp;$A58&amp;"'!$A3:$A100000"),0),MATCH(W$3,INDIRECT("'"&amp;$A58&amp;"'!$A$3:$BG$3"),0)),VLOOKUP($F58,'Step 1'!$B$13:$D$28,3,0)),"Check Parameters")</f>
        <v>NE</v>
      </c>
      <c r="X58" s="13" t="str">
        <f ca="1">IFERROR(IF(VLOOKUP($F58,'Step 1'!$B$13:$D$28,3,0)="Y",INDEX(INDIRECT("'"&amp;$A58&amp;"'!$A$3:$BG$100000"),MATCH($B58,INDIRECT("'"&amp;$A58&amp;"'!$A3:$A100000"),0),MATCH(X$3,INDIRECT("'"&amp;$A58&amp;"'!$A$3:$BG$3"),0)),VLOOKUP($F58,'Step 1'!$B$13:$D$28,3,0)),"Check Parameters")</f>
        <v>NE</v>
      </c>
      <c r="Y58" s="13" t="str">
        <f ca="1">IFERROR(IF(VLOOKUP($F58,'Step 1'!$B$13:$D$28,3,0)="Y",INDEX(INDIRECT("'"&amp;$A58&amp;"'!$A$3:$BG$100000"),MATCH($B58,INDIRECT("'"&amp;$A58&amp;"'!$A3:$A100000"),0),MATCH(Y$3,INDIRECT("'"&amp;$A58&amp;"'!$A$3:$BG$3"),0)),VLOOKUP($F58,'Step 1'!$B$13:$D$28,3,0)),"Check Parameters")</f>
        <v>NE</v>
      </c>
      <c r="Z58" s="13" t="str">
        <f ca="1">IFERROR(IF(VLOOKUP($F58,'Step 1'!$B$13:$D$28,3,0)="Y",INDEX(INDIRECT("'"&amp;$A58&amp;"'!$A$3:$BG$100000"),MATCH($B58,INDIRECT("'"&amp;$A58&amp;"'!$A3:$A100000"),0),MATCH(Z$3,INDIRECT("'"&amp;$A58&amp;"'!$A$3:$BG$3"),0)),VLOOKUP($F58,'Step 1'!$B$13:$D$28,3,0)),"Check Parameters")</f>
        <v>NE</v>
      </c>
      <c r="AA58" s="13" t="str">
        <f ca="1">IFERROR(IF(VLOOKUP($F58,'Step 1'!$B$13:$D$28,3,0)="Y",INDEX(INDIRECT("'"&amp;$A58&amp;"'!$A$3:$BG$100000"),MATCH($B58,INDIRECT("'"&amp;$A58&amp;"'!$A3:$A100000"),0),MATCH(AA$3,INDIRECT("'"&amp;$A58&amp;"'!$A$3:$BG$3"),0)),VLOOKUP($F58,'Step 1'!$B$13:$D$28,3,0)),"Check Parameters")</f>
        <v>NE</v>
      </c>
      <c r="AB58" s="13" t="str">
        <f ca="1">IFERROR(IF(VLOOKUP($F58,'Step 1'!$B$13:$D$28,3,0)="Y",INDEX(INDIRECT("'"&amp;$A58&amp;"'!$A$3:$BG$100000"),MATCH($B58,INDIRECT("'"&amp;$A58&amp;"'!$A3:$A100000"),0),MATCH(AB$3,INDIRECT("'"&amp;$A58&amp;"'!$A$3:$BG$3"),0)),VLOOKUP($F58,'Step 1'!$B$13:$D$28,3,0)),"Check Parameters")</f>
        <v>NE</v>
      </c>
      <c r="AC58" s="13" t="str">
        <f ca="1">IFERROR(IF(VLOOKUP($F58,'Step 1'!$B$13:$D$28,3,0)="Y",INDEX(INDIRECT("'"&amp;$A58&amp;"'!$A$3:$BG$100000"),MATCH($B58,INDIRECT("'"&amp;$A58&amp;"'!$A3:$A100000"),0),MATCH(AC$3,INDIRECT("'"&amp;$A58&amp;"'!$A$3:$BG$3"),0)),VLOOKUP($F58,'Step 1'!$B$13:$D$28,3,0)),"Check Parameters")</f>
        <v>NE</v>
      </c>
      <c r="AD58" s="13" t="str">
        <f ca="1">IFERROR(IF(VLOOKUP($F58,'Step 1'!$B$13:$D$28,3,0)="Y",INDEX(INDIRECT("'"&amp;$A58&amp;"'!$A$3:$BG$100000"),MATCH($B58,INDIRECT("'"&amp;$A58&amp;"'!$A3:$A100000"),0),MATCH(AD$3,INDIRECT("'"&amp;$A58&amp;"'!$A$3:$BG$3"),0)),VLOOKUP($F58,'Step 1'!$B$13:$D$28,3,0)),"Check Parameters")</f>
        <v>NE</v>
      </c>
      <c r="AE58" s="13" t="str">
        <f ca="1">IFERROR(IF(VLOOKUP($F58,'Step 1'!$B$13:$D$28,3,0)="Y",INDEX(INDIRECT("'"&amp;$A58&amp;"'!$A$3:$BG$100000"),MATCH($B58,INDIRECT("'"&amp;$A58&amp;"'!$A3:$A100000"),0),MATCH(AE$3,INDIRECT("'"&amp;$A58&amp;"'!$A$3:$BG$3"),0)),VLOOKUP($F58,'Step 1'!$B$13:$D$28,3,0)),"Check Parameters")</f>
        <v>NE</v>
      </c>
      <c r="AF58" s="13" t="str">
        <f ca="1">IFERROR(IF(VLOOKUP($F58,'Step 1'!$B$13:$D$28,3,0)="Y",INDEX(INDIRECT("'"&amp;$A58&amp;"'!$A$3:$BG$100000"),MATCH($B58,INDIRECT("'"&amp;$A58&amp;"'!$A3:$A100000"),0),MATCH(AF$3,INDIRECT("'"&amp;$A58&amp;"'!$A$3:$BG$3"),0)),VLOOKUP($F58,'Step 1'!$B$13:$D$28,3,0)),"Check Parameters")</f>
        <v>NE</v>
      </c>
      <c r="AG58" s="13" t="str">
        <f ca="1">IFERROR(IF(VLOOKUP($F58,'Step 1'!$B$13:$D$28,3,0)="Y",INDEX(INDIRECT("'"&amp;$A58&amp;"'!$A$3:$BG$100000"),MATCH($B58,INDIRECT("'"&amp;$A58&amp;"'!$A3:$A100000"),0),MATCH(AG$3,INDIRECT("'"&amp;$A58&amp;"'!$A$3:$BG$3"),0)),VLOOKUP($F58,'Step 1'!$B$13:$D$28,3,0)),"Check Parameters")</f>
        <v>NE</v>
      </c>
      <c r="AH58" s="13" t="str">
        <f ca="1">IFERROR(IF(VLOOKUP($F58,'Step 1'!$B$13:$D$28,3,0)="Y",INDEX(INDIRECT("'"&amp;$A58&amp;"'!$A$3:$BG$100000"),MATCH($B58,INDIRECT("'"&amp;$A58&amp;"'!$A3:$A100000"),0),MATCH(AH$3,INDIRECT("'"&amp;$A58&amp;"'!$A$3:$BG$3"),0)),VLOOKUP($F58,'Step 1'!$B$13:$D$28,3,0)),"Check Parameters")</f>
        <v>NE</v>
      </c>
      <c r="AI58" s="13" t="str">
        <f ca="1">IFERROR(IF(VLOOKUP($F58,'Step 1'!$B$13:$D$28,3,0)="Y",INDEX(INDIRECT("'"&amp;$A58&amp;"'!$A$3:$BG$100000"),MATCH($B58,INDIRECT("'"&amp;$A58&amp;"'!$A3:$A100000"),0),MATCH(AI$3,INDIRECT("'"&amp;$A58&amp;"'!$A$3:$BG$3"),0)),VLOOKUP($F58,'Step 1'!$B$13:$D$28,3,0)),"Check Parameters")</f>
        <v>NE</v>
      </c>
      <c r="AJ58" s="13" t="str">
        <f ca="1">IFERROR(IF(VLOOKUP($F58,'Step 1'!$B$13:$D$28,3,0)="Y",INDEX(INDIRECT("'"&amp;$A58&amp;"'!$A$3:$BG$100000"),MATCH($B58,INDIRECT("'"&amp;$A58&amp;"'!$A3:$A100000"),0),MATCH(AJ$3,INDIRECT("'"&amp;$A58&amp;"'!$A$3:$BG$3"),0)),VLOOKUP($F58,'Step 1'!$B$13:$D$28,3,0)),"Check Parameters")</f>
        <v>NE</v>
      </c>
      <c r="AK58" s="13" t="str">
        <f ca="1">IFERROR(IF(VLOOKUP($F58,'Step 1'!$B$13:$D$28,3,0)="Y",INDEX(INDIRECT("'"&amp;$A58&amp;"'!$A$3:$BG$100000"),MATCH($B58,INDIRECT("'"&amp;$A58&amp;"'!$A3:$A100000"),0),MATCH(AK$3,INDIRECT("'"&amp;$A58&amp;"'!$A$3:$BG$3"),0)),VLOOKUP($F58,'Step 1'!$B$13:$D$28,3,0)),"Check Parameters")</f>
        <v>NE</v>
      </c>
      <c r="AL58" s="13" t="str">
        <f ca="1">IFERROR(IF(VLOOKUP($F58,'Step 1'!$B$13:$D$28,3,0)="Y",INDEX(INDIRECT("'"&amp;$A58&amp;"'!$A$3:$BG$100000"),MATCH($B58,INDIRECT("'"&amp;$A58&amp;"'!$A3:$A100000"),0),MATCH(AL$3,INDIRECT("'"&amp;$A58&amp;"'!$A$3:$BG$3"),0)),VLOOKUP($F58,'Step 1'!$B$13:$D$28,3,0)),"Check Parameters")</f>
        <v>NE</v>
      </c>
      <c r="AM58" s="13" t="str">
        <f ca="1">IFERROR(IF(VLOOKUP($F58,'Step 1'!$B$13:$D$28,3,0)="Y",INDEX(INDIRECT("'"&amp;$A58&amp;"'!$A$3:$BG$100000"),MATCH($B58,INDIRECT("'"&amp;$A58&amp;"'!$A3:$A100000"),0),MATCH(AM$3,INDIRECT("'"&amp;$A58&amp;"'!$A$3:$BG$3"),0)),VLOOKUP($F58,'Step 1'!$B$13:$D$28,3,0)),"Check Parameters")</f>
        <v>NE</v>
      </c>
      <c r="AN58" s="13"/>
      <c r="AO58" s="191"/>
      <c r="AP58" s="191"/>
      <c r="AQ58" s="191"/>
      <c r="AR58" s="191"/>
    </row>
    <row r="59" spans="1:44" hidden="1" outlineLevel="1" x14ac:dyDescent="0.25">
      <c r="A59" s="183" t="s">
        <v>108</v>
      </c>
      <c r="B59" s="183" t="s">
        <v>360</v>
      </c>
      <c r="C59" s="175" t="s">
        <v>107</v>
      </c>
      <c r="D59" s="175"/>
      <c r="E59" s="175" t="s">
        <v>162</v>
      </c>
      <c r="F59" s="77" t="str">
        <f t="shared" ref="F59" si="32">A59</f>
        <v>Other animals (fur animals)</v>
      </c>
      <c r="G59" s="175" t="s">
        <v>358</v>
      </c>
      <c r="H59" s="177" t="s">
        <v>726</v>
      </c>
      <c r="I59" s="13" t="str">
        <f ca="1">IFERROR(IF(VLOOKUP($F59,'Step 1'!$B$13:$D$28,3,0)="Y",INDEX(INDIRECT("'"&amp;$A59&amp;"'!$A$3:$BG$100000"),MATCH($B59,INDIRECT("'"&amp;$A59&amp;"'!$A3:$A100000"),0),MATCH(I$3,INDIRECT("'"&amp;$A59&amp;"'!$A$3:$BG$3"),0)),VLOOKUP($F59,'Step 1'!$B$13:$D$28,3,0)),"Check Parameters")</f>
        <v>NE</v>
      </c>
      <c r="J59" s="13" t="str">
        <f ca="1">IFERROR(IF(VLOOKUP($F59,'Step 1'!$B$13:$D$28,3,0)="Y",INDEX(INDIRECT("'"&amp;$A59&amp;"'!$A$3:$BG$100000"),MATCH($B59,INDIRECT("'"&amp;$A59&amp;"'!$A3:$A100000"),0),MATCH(J$3,INDIRECT("'"&amp;$A59&amp;"'!$A$3:$BG$3"),0)),VLOOKUP($F59,'Step 1'!$B$13:$D$28,3,0)),"Check Parameters")</f>
        <v>NE</v>
      </c>
      <c r="K59" s="13" t="str">
        <f ca="1">IFERROR(IF(VLOOKUP($F59,'Step 1'!$B$13:$D$28,3,0)="Y",INDEX(INDIRECT("'"&amp;$A59&amp;"'!$A$3:$BG$100000"),MATCH($B59,INDIRECT("'"&amp;$A59&amp;"'!$A3:$A100000"),0),MATCH(K$3,INDIRECT("'"&amp;$A59&amp;"'!$A$3:$BG$3"),0)),VLOOKUP($F59,'Step 1'!$B$13:$D$28,3,0)),"Check Parameters")</f>
        <v>NE</v>
      </c>
      <c r="L59" s="13" t="str">
        <f ca="1">IFERROR(IF(VLOOKUP($F59,'Step 1'!$B$13:$D$28,3,0)="Y",INDEX(INDIRECT("'"&amp;$A59&amp;"'!$A$3:$BG$100000"),MATCH($B59,INDIRECT("'"&amp;$A59&amp;"'!$A3:$A100000"),0),MATCH(L$3,INDIRECT("'"&amp;$A59&amp;"'!$A$3:$BG$3"),0)),VLOOKUP($F59,'Step 1'!$B$13:$D$28,3,0)),"Check Parameters")</f>
        <v>NE</v>
      </c>
      <c r="M59" s="13" t="str">
        <f ca="1">IFERROR(IF(VLOOKUP($F59,'Step 1'!$B$13:$D$28,3,0)="Y",INDEX(INDIRECT("'"&amp;$A59&amp;"'!$A$3:$BG$100000"),MATCH($B59,INDIRECT("'"&amp;$A59&amp;"'!$A3:$A100000"),0),MATCH(M$3,INDIRECT("'"&amp;$A59&amp;"'!$A$3:$BG$3"),0)),VLOOKUP($F59,'Step 1'!$B$13:$D$28,3,0)),"Check Parameters")</f>
        <v>NE</v>
      </c>
      <c r="N59" s="13" t="str">
        <f ca="1">IFERROR(IF(VLOOKUP($F59,'Step 1'!$B$13:$D$28,3,0)="Y",INDEX(INDIRECT("'"&amp;$A59&amp;"'!$A$3:$BG$100000"),MATCH($B59,INDIRECT("'"&amp;$A59&amp;"'!$A3:$A100000"),0),MATCH(N$3,INDIRECT("'"&amp;$A59&amp;"'!$A$3:$BG$3"),0)),VLOOKUP($F59,'Step 1'!$B$13:$D$28,3,0)),"Check Parameters")</f>
        <v>NE</v>
      </c>
      <c r="O59" s="13" t="str">
        <f ca="1">IFERROR(IF(VLOOKUP($F59,'Step 1'!$B$13:$D$28,3,0)="Y",INDEX(INDIRECT("'"&amp;$A59&amp;"'!$A$3:$BG$100000"),MATCH($B59,INDIRECT("'"&amp;$A59&amp;"'!$A3:$A100000"),0),MATCH(O$3,INDIRECT("'"&amp;$A59&amp;"'!$A$3:$BG$3"),0)),VLOOKUP($F59,'Step 1'!$B$13:$D$28,3,0)),"Check Parameters")</f>
        <v>NE</v>
      </c>
      <c r="P59" s="13" t="str">
        <f ca="1">IFERROR(IF(VLOOKUP($F59,'Step 1'!$B$13:$D$28,3,0)="Y",INDEX(INDIRECT("'"&amp;$A59&amp;"'!$A$3:$BG$100000"),MATCH($B59,INDIRECT("'"&amp;$A59&amp;"'!$A3:$A100000"),0),MATCH(P$3,INDIRECT("'"&amp;$A59&amp;"'!$A$3:$BG$3"),0)),VLOOKUP($F59,'Step 1'!$B$13:$D$28,3,0)),"Check Parameters")</f>
        <v>NE</v>
      </c>
      <c r="Q59" s="13" t="str">
        <f ca="1">IFERROR(IF(VLOOKUP($F59,'Step 1'!$B$13:$D$28,3,0)="Y",INDEX(INDIRECT("'"&amp;$A59&amp;"'!$A$3:$BG$100000"),MATCH($B59,INDIRECT("'"&amp;$A59&amp;"'!$A3:$A100000"),0),MATCH(Q$3,INDIRECT("'"&amp;$A59&amp;"'!$A$3:$BG$3"),0)),VLOOKUP($F59,'Step 1'!$B$13:$D$28,3,0)),"Check Parameters")</f>
        <v>NE</v>
      </c>
      <c r="R59" s="13" t="str">
        <f ca="1">IFERROR(IF(VLOOKUP($F59,'Step 1'!$B$13:$D$28,3,0)="Y",INDEX(INDIRECT("'"&amp;$A59&amp;"'!$A$3:$BG$100000"),MATCH($B59,INDIRECT("'"&amp;$A59&amp;"'!$A3:$A100000"),0),MATCH(R$3,INDIRECT("'"&amp;$A59&amp;"'!$A$3:$BG$3"),0)),VLOOKUP($F59,'Step 1'!$B$13:$D$28,3,0)),"Check Parameters")</f>
        <v>NE</v>
      </c>
      <c r="S59" s="13" t="str">
        <f ca="1">IFERROR(IF(VLOOKUP($F59,'Step 1'!$B$13:$D$28,3,0)="Y",INDEX(INDIRECT("'"&amp;$A59&amp;"'!$A$3:$BG$100000"),MATCH($B59,INDIRECT("'"&amp;$A59&amp;"'!$A3:$A100000"),0),MATCH(S$3,INDIRECT("'"&amp;$A59&amp;"'!$A$3:$BG$3"),0)),VLOOKUP($F59,'Step 1'!$B$13:$D$28,3,0)),"Check Parameters")</f>
        <v>NE</v>
      </c>
      <c r="T59" s="13" t="str">
        <f ca="1">IFERROR(IF(VLOOKUP($F59,'Step 1'!$B$13:$D$28,3,0)="Y",INDEX(INDIRECT("'"&amp;$A59&amp;"'!$A$3:$BG$100000"),MATCH($B59,INDIRECT("'"&amp;$A59&amp;"'!$A3:$A100000"),0),MATCH(T$3,INDIRECT("'"&amp;$A59&amp;"'!$A$3:$BG$3"),0)),VLOOKUP($F59,'Step 1'!$B$13:$D$28,3,0)),"Check Parameters")</f>
        <v>NE</v>
      </c>
      <c r="U59" s="13" t="str">
        <f ca="1">IFERROR(IF(VLOOKUP($F59,'Step 1'!$B$13:$D$28,3,0)="Y",INDEX(INDIRECT("'"&amp;$A59&amp;"'!$A$3:$BG$100000"),MATCH($B59,INDIRECT("'"&amp;$A59&amp;"'!$A3:$A100000"),0),MATCH(U$3,INDIRECT("'"&amp;$A59&amp;"'!$A$3:$BG$3"),0)),VLOOKUP($F59,'Step 1'!$B$13:$D$28,3,0)),"Check Parameters")</f>
        <v>NE</v>
      </c>
      <c r="V59" s="13" t="str">
        <f ca="1">IFERROR(IF(VLOOKUP($F59,'Step 1'!$B$13:$D$28,3,0)="Y",INDEX(INDIRECT("'"&amp;$A59&amp;"'!$A$3:$BG$100000"),MATCH($B59,INDIRECT("'"&amp;$A59&amp;"'!$A3:$A100000"),0),MATCH(V$3,INDIRECT("'"&amp;$A59&amp;"'!$A$3:$BG$3"),0)),VLOOKUP($F59,'Step 1'!$B$13:$D$28,3,0)),"Check Parameters")</f>
        <v>NE</v>
      </c>
      <c r="W59" s="13" t="str">
        <f ca="1">IFERROR(IF(VLOOKUP($F59,'Step 1'!$B$13:$D$28,3,0)="Y",INDEX(INDIRECT("'"&amp;$A59&amp;"'!$A$3:$BG$100000"),MATCH($B59,INDIRECT("'"&amp;$A59&amp;"'!$A3:$A100000"),0),MATCH(W$3,INDIRECT("'"&amp;$A59&amp;"'!$A$3:$BG$3"),0)),VLOOKUP($F59,'Step 1'!$B$13:$D$28,3,0)),"Check Parameters")</f>
        <v>NE</v>
      </c>
      <c r="X59" s="13" t="str">
        <f ca="1">IFERROR(IF(VLOOKUP($F59,'Step 1'!$B$13:$D$28,3,0)="Y",INDEX(INDIRECT("'"&amp;$A59&amp;"'!$A$3:$BG$100000"),MATCH($B59,INDIRECT("'"&amp;$A59&amp;"'!$A3:$A100000"),0),MATCH(X$3,INDIRECT("'"&amp;$A59&amp;"'!$A$3:$BG$3"),0)),VLOOKUP($F59,'Step 1'!$B$13:$D$28,3,0)),"Check Parameters")</f>
        <v>NE</v>
      </c>
      <c r="Y59" s="13" t="str">
        <f ca="1">IFERROR(IF(VLOOKUP($F59,'Step 1'!$B$13:$D$28,3,0)="Y",INDEX(INDIRECT("'"&amp;$A59&amp;"'!$A$3:$BG$100000"),MATCH($B59,INDIRECT("'"&amp;$A59&amp;"'!$A3:$A100000"),0),MATCH(Y$3,INDIRECT("'"&amp;$A59&amp;"'!$A$3:$BG$3"),0)),VLOOKUP($F59,'Step 1'!$B$13:$D$28,3,0)),"Check Parameters")</f>
        <v>NE</v>
      </c>
      <c r="Z59" s="13" t="str">
        <f ca="1">IFERROR(IF(VLOOKUP($F59,'Step 1'!$B$13:$D$28,3,0)="Y",INDEX(INDIRECT("'"&amp;$A59&amp;"'!$A$3:$BG$100000"),MATCH($B59,INDIRECT("'"&amp;$A59&amp;"'!$A3:$A100000"),0),MATCH(Z$3,INDIRECT("'"&amp;$A59&amp;"'!$A$3:$BG$3"),0)),VLOOKUP($F59,'Step 1'!$B$13:$D$28,3,0)),"Check Parameters")</f>
        <v>NE</v>
      </c>
      <c r="AA59" s="13" t="str">
        <f ca="1">IFERROR(IF(VLOOKUP($F59,'Step 1'!$B$13:$D$28,3,0)="Y",INDEX(INDIRECT("'"&amp;$A59&amp;"'!$A$3:$BG$100000"),MATCH($B59,INDIRECT("'"&amp;$A59&amp;"'!$A3:$A100000"),0),MATCH(AA$3,INDIRECT("'"&amp;$A59&amp;"'!$A$3:$BG$3"),0)),VLOOKUP($F59,'Step 1'!$B$13:$D$28,3,0)),"Check Parameters")</f>
        <v>NE</v>
      </c>
      <c r="AB59" s="13" t="str">
        <f ca="1">IFERROR(IF(VLOOKUP($F59,'Step 1'!$B$13:$D$28,3,0)="Y",INDEX(INDIRECT("'"&amp;$A59&amp;"'!$A$3:$BG$100000"),MATCH($B59,INDIRECT("'"&amp;$A59&amp;"'!$A3:$A100000"),0),MATCH(AB$3,INDIRECT("'"&amp;$A59&amp;"'!$A$3:$BG$3"),0)),VLOOKUP($F59,'Step 1'!$B$13:$D$28,3,0)),"Check Parameters")</f>
        <v>NE</v>
      </c>
      <c r="AC59" s="13" t="str">
        <f ca="1">IFERROR(IF(VLOOKUP($F59,'Step 1'!$B$13:$D$28,3,0)="Y",INDEX(INDIRECT("'"&amp;$A59&amp;"'!$A$3:$BG$100000"),MATCH($B59,INDIRECT("'"&amp;$A59&amp;"'!$A3:$A100000"),0),MATCH(AC$3,INDIRECT("'"&amp;$A59&amp;"'!$A$3:$BG$3"),0)),VLOOKUP($F59,'Step 1'!$B$13:$D$28,3,0)),"Check Parameters")</f>
        <v>NE</v>
      </c>
      <c r="AD59" s="13" t="str">
        <f ca="1">IFERROR(IF(VLOOKUP($F59,'Step 1'!$B$13:$D$28,3,0)="Y",INDEX(INDIRECT("'"&amp;$A59&amp;"'!$A$3:$BG$100000"),MATCH($B59,INDIRECT("'"&amp;$A59&amp;"'!$A3:$A100000"),0),MATCH(AD$3,INDIRECT("'"&amp;$A59&amp;"'!$A$3:$BG$3"),0)),VLOOKUP($F59,'Step 1'!$B$13:$D$28,3,0)),"Check Parameters")</f>
        <v>NE</v>
      </c>
      <c r="AE59" s="13" t="str">
        <f ca="1">IFERROR(IF(VLOOKUP($F59,'Step 1'!$B$13:$D$28,3,0)="Y",INDEX(INDIRECT("'"&amp;$A59&amp;"'!$A$3:$BG$100000"),MATCH($B59,INDIRECT("'"&amp;$A59&amp;"'!$A3:$A100000"),0),MATCH(AE$3,INDIRECT("'"&amp;$A59&amp;"'!$A$3:$BG$3"),0)),VLOOKUP($F59,'Step 1'!$B$13:$D$28,3,0)),"Check Parameters")</f>
        <v>NE</v>
      </c>
      <c r="AF59" s="13" t="str">
        <f ca="1">IFERROR(IF(VLOOKUP($F59,'Step 1'!$B$13:$D$28,3,0)="Y",INDEX(INDIRECT("'"&amp;$A59&amp;"'!$A$3:$BG$100000"),MATCH($B59,INDIRECT("'"&amp;$A59&amp;"'!$A3:$A100000"),0),MATCH(AF$3,INDIRECT("'"&amp;$A59&amp;"'!$A$3:$BG$3"),0)),VLOOKUP($F59,'Step 1'!$B$13:$D$28,3,0)),"Check Parameters")</f>
        <v>NE</v>
      </c>
      <c r="AG59" s="13" t="str">
        <f ca="1">IFERROR(IF(VLOOKUP($F59,'Step 1'!$B$13:$D$28,3,0)="Y",INDEX(INDIRECT("'"&amp;$A59&amp;"'!$A$3:$BG$100000"),MATCH($B59,INDIRECT("'"&amp;$A59&amp;"'!$A3:$A100000"),0),MATCH(AG$3,INDIRECT("'"&amp;$A59&amp;"'!$A$3:$BG$3"),0)),VLOOKUP($F59,'Step 1'!$B$13:$D$28,3,0)),"Check Parameters")</f>
        <v>NE</v>
      </c>
      <c r="AH59" s="13" t="str">
        <f ca="1">IFERROR(IF(VLOOKUP($F59,'Step 1'!$B$13:$D$28,3,0)="Y",INDEX(INDIRECT("'"&amp;$A59&amp;"'!$A$3:$BG$100000"),MATCH($B59,INDIRECT("'"&amp;$A59&amp;"'!$A3:$A100000"),0),MATCH(AH$3,INDIRECT("'"&amp;$A59&amp;"'!$A$3:$BG$3"),0)),VLOOKUP($F59,'Step 1'!$B$13:$D$28,3,0)),"Check Parameters")</f>
        <v>NE</v>
      </c>
      <c r="AI59" s="13" t="str">
        <f ca="1">IFERROR(IF(VLOOKUP($F59,'Step 1'!$B$13:$D$28,3,0)="Y",INDEX(INDIRECT("'"&amp;$A59&amp;"'!$A$3:$BG$100000"),MATCH($B59,INDIRECT("'"&amp;$A59&amp;"'!$A3:$A100000"),0),MATCH(AI$3,INDIRECT("'"&amp;$A59&amp;"'!$A$3:$BG$3"),0)),VLOOKUP($F59,'Step 1'!$B$13:$D$28,3,0)),"Check Parameters")</f>
        <v>NE</v>
      </c>
      <c r="AJ59" s="13" t="str">
        <f ca="1">IFERROR(IF(VLOOKUP($F59,'Step 1'!$B$13:$D$28,3,0)="Y",INDEX(INDIRECT("'"&amp;$A59&amp;"'!$A$3:$BG$100000"),MATCH($B59,INDIRECT("'"&amp;$A59&amp;"'!$A3:$A100000"),0),MATCH(AJ$3,INDIRECT("'"&amp;$A59&amp;"'!$A$3:$BG$3"),0)),VLOOKUP($F59,'Step 1'!$B$13:$D$28,3,0)),"Check Parameters")</f>
        <v>NE</v>
      </c>
      <c r="AK59" s="13" t="str">
        <f ca="1">IFERROR(IF(VLOOKUP($F59,'Step 1'!$B$13:$D$28,3,0)="Y",INDEX(INDIRECT("'"&amp;$A59&amp;"'!$A$3:$BG$100000"),MATCH($B59,INDIRECT("'"&amp;$A59&amp;"'!$A3:$A100000"),0),MATCH(AK$3,INDIRECT("'"&amp;$A59&amp;"'!$A$3:$BG$3"),0)),VLOOKUP($F59,'Step 1'!$B$13:$D$28,3,0)),"Check Parameters")</f>
        <v>NE</v>
      </c>
      <c r="AL59" s="13" t="str">
        <f ca="1">IFERROR(IF(VLOOKUP($F59,'Step 1'!$B$13:$D$28,3,0)="Y",INDEX(INDIRECT("'"&amp;$A59&amp;"'!$A$3:$BG$100000"),MATCH($B59,INDIRECT("'"&amp;$A59&amp;"'!$A3:$A100000"),0),MATCH(AL$3,INDIRECT("'"&amp;$A59&amp;"'!$A$3:$BG$3"),0)),VLOOKUP($F59,'Step 1'!$B$13:$D$28,3,0)),"Check Parameters")</f>
        <v>NE</v>
      </c>
      <c r="AM59" s="13" t="str">
        <f ca="1">IFERROR(IF(VLOOKUP($F59,'Step 1'!$B$13:$D$28,3,0)="Y",INDEX(INDIRECT("'"&amp;$A59&amp;"'!$A$3:$BG$100000"),MATCH($B59,INDIRECT("'"&amp;$A59&amp;"'!$A3:$A100000"),0),MATCH(AM$3,INDIRECT("'"&amp;$A59&amp;"'!$A$3:$BG$3"),0)),VLOOKUP($F59,'Step 1'!$B$13:$D$28,3,0)),"Check Parameters")</f>
        <v>NE</v>
      </c>
      <c r="AN59" s="13"/>
      <c r="AO59" s="191"/>
      <c r="AP59" s="191"/>
      <c r="AQ59" s="191"/>
      <c r="AR59" s="191"/>
    </row>
    <row r="60" spans="1:44" hidden="1" outlineLevel="1" x14ac:dyDescent="0.25">
      <c r="A60" s="183" t="s">
        <v>354</v>
      </c>
      <c r="B60" s="183" t="s">
        <v>361</v>
      </c>
      <c r="C60" s="175"/>
      <c r="D60" s="175"/>
      <c r="E60" s="175" t="s">
        <v>130</v>
      </c>
      <c r="F60" s="77" t="str">
        <f t="shared" si="29"/>
        <v>Dairy Cattle</v>
      </c>
      <c r="G60" s="175" t="s">
        <v>358</v>
      </c>
      <c r="H60" s="177" t="s">
        <v>472</v>
      </c>
      <c r="I60" s="13">
        <f ca="1">IFERROR(IF(VLOOKUP($F60,'Step 1'!$B$13:$D$28,3,0)="Y",INDEX(INDIRECT("'"&amp;$A60&amp;"'!$A$3:$BG$100000"),MATCH($B60,INDIRECT("'"&amp;$A60&amp;"'!$A3:$A100000"),0),MATCH(I$3,INDIRECT("'"&amp;$A60&amp;"'!$A$3:$BG$3"),0)),VLOOKUP($F60,'Step 1'!$B$13:$D$28,3,0)),"Check Parameters")</f>
        <v>2.013418779428571E-7</v>
      </c>
      <c r="J60" s="13">
        <f ca="1">IFERROR(IF(VLOOKUP($F60,'Step 1'!$B$13:$D$28,3,0)="Y",INDEX(INDIRECT("'"&amp;$A60&amp;"'!$A$3:$BG$100000"),MATCH($B60,INDIRECT("'"&amp;$A60&amp;"'!$A3:$A100000"),0),MATCH(J$3,INDIRECT("'"&amp;$A60&amp;"'!$A$3:$BG$3"),0)),VLOOKUP($F60,'Step 1'!$B$13:$D$28,3,0)),"Check Parameters")</f>
        <v>2.013418779428571E-7</v>
      </c>
      <c r="K60" s="13">
        <f ca="1">IFERROR(IF(VLOOKUP($F60,'Step 1'!$B$13:$D$28,3,0)="Y",INDEX(INDIRECT("'"&amp;$A60&amp;"'!$A$3:$BG$100000"),MATCH($B60,INDIRECT("'"&amp;$A60&amp;"'!$A3:$A100000"),0),MATCH(K$3,INDIRECT("'"&amp;$A60&amp;"'!$A$3:$BG$3"),0)),VLOOKUP($F60,'Step 1'!$B$13:$D$28,3,0)),"Check Parameters")</f>
        <v>2.013418779428571E-7</v>
      </c>
      <c r="L60" s="13">
        <f ca="1">IFERROR(IF(VLOOKUP($F60,'Step 1'!$B$13:$D$28,3,0)="Y",INDEX(INDIRECT("'"&amp;$A60&amp;"'!$A$3:$BG$100000"),MATCH($B60,INDIRECT("'"&amp;$A60&amp;"'!$A3:$A100000"),0),MATCH(L$3,INDIRECT("'"&amp;$A60&amp;"'!$A$3:$BG$3"),0)),VLOOKUP($F60,'Step 1'!$B$13:$D$28,3,0)),"Check Parameters")</f>
        <v>2.013418779428571E-7</v>
      </c>
      <c r="M60" s="13">
        <f ca="1">IFERROR(IF(VLOOKUP($F60,'Step 1'!$B$13:$D$28,3,0)="Y",INDEX(INDIRECT("'"&amp;$A60&amp;"'!$A$3:$BG$100000"),MATCH($B60,INDIRECT("'"&amp;$A60&amp;"'!$A3:$A100000"),0),MATCH(M$3,INDIRECT("'"&amp;$A60&amp;"'!$A$3:$BG$3"),0)),VLOOKUP($F60,'Step 1'!$B$13:$D$28,3,0)),"Check Parameters")</f>
        <v>2.013418779428571E-7</v>
      </c>
      <c r="N60" s="13">
        <f ca="1">IFERROR(IF(VLOOKUP($F60,'Step 1'!$B$13:$D$28,3,0)="Y",INDEX(INDIRECT("'"&amp;$A60&amp;"'!$A$3:$BG$100000"),MATCH($B60,INDIRECT("'"&amp;$A60&amp;"'!$A3:$A100000"),0),MATCH(N$3,INDIRECT("'"&amp;$A60&amp;"'!$A$3:$BG$3"),0)),VLOOKUP($F60,'Step 1'!$B$13:$D$28,3,0)),"Check Parameters")</f>
        <v>2.013418779428571E-7</v>
      </c>
      <c r="O60" s="13">
        <f ca="1">IFERROR(IF(VLOOKUP($F60,'Step 1'!$B$13:$D$28,3,0)="Y",INDEX(INDIRECT("'"&amp;$A60&amp;"'!$A$3:$BG$100000"),MATCH($B60,INDIRECT("'"&amp;$A60&amp;"'!$A3:$A100000"),0),MATCH(O$3,INDIRECT("'"&amp;$A60&amp;"'!$A$3:$BG$3"),0)),VLOOKUP($F60,'Step 1'!$B$13:$D$28,3,0)),"Check Parameters")</f>
        <v>2.013418779428571E-7</v>
      </c>
      <c r="P60" s="13">
        <f ca="1">IFERROR(IF(VLOOKUP($F60,'Step 1'!$B$13:$D$28,3,0)="Y",INDEX(INDIRECT("'"&amp;$A60&amp;"'!$A$3:$BG$100000"),MATCH($B60,INDIRECT("'"&amp;$A60&amp;"'!$A3:$A100000"),0),MATCH(P$3,INDIRECT("'"&amp;$A60&amp;"'!$A$3:$BG$3"),0)),VLOOKUP($F60,'Step 1'!$B$13:$D$28,3,0)),"Check Parameters")</f>
        <v>2.013418779428571E-7</v>
      </c>
      <c r="Q60" s="13">
        <f ca="1">IFERROR(IF(VLOOKUP($F60,'Step 1'!$B$13:$D$28,3,0)="Y",INDEX(INDIRECT("'"&amp;$A60&amp;"'!$A$3:$BG$100000"),MATCH($B60,INDIRECT("'"&amp;$A60&amp;"'!$A3:$A100000"),0),MATCH(Q$3,INDIRECT("'"&amp;$A60&amp;"'!$A$3:$BG$3"),0)),VLOOKUP($F60,'Step 1'!$B$13:$D$28,3,0)),"Check Parameters")</f>
        <v>2.013418779428571E-7</v>
      </c>
      <c r="R60" s="13">
        <f ca="1">IFERROR(IF(VLOOKUP($F60,'Step 1'!$B$13:$D$28,3,0)="Y",INDEX(INDIRECT("'"&amp;$A60&amp;"'!$A$3:$BG$100000"),MATCH($B60,INDIRECT("'"&amp;$A60&amp;"'!$A3:$A100000"),0),MATCH(R$3,INDIRECT("'"&amp;$A60&amp;"'!$A$3:$BG$3"),0)),VLOOKUP($F60,'Step 1'!$B$13:$D$28,3,0)),"Check Parameters")</f>
        <v>2.013418779428571E-7</v>
      </c>
      <c r="S60" s="13">
        <f ca="1">IFERROR(IF(VLOOKUP($F60,'Step 1'!$B$13:$D$28,3,0)="Y",INDEX(INDIRECT("'"&amp;$A60&amp;"'!$A$3:$BG$100000"),MATCH($B60,INDIRECT("'"&amp;$A60&amp;"'!$A3:$A100000"),0),MATCH(S$3,INDIRECT("'"&amp;$A60&amp;"'!$A$3:$BG$3"),0)),VLOOKUP($F60,'Step 1'!$B$13:$D$28,3,0)),"Check Parameters")</f>
        <v>2.013418779428571E-7</v>
      </c>
      <c r="T60" s="13">
        <f ca="1">IFERROR(IF(VLOOKUP($F60,'Step 1'!$B$13:$D$28,3,0)="Y",INDEX(INDIRECT("'"&amp;$A60&amp;"'!$A$3:$BG$100000"),MATCH($B60,INDIRECT("'"&amp;$A60&amp;"'!$A3:$A100000"),0),MATCH(T$3,INDIRECT("'"&amp;$A60&amp;"'!$A$3:$BG$3"),0)),VLOOKUP($F60,'Step 1'!$B$13:$D$28,3,0)),"Check Parameters")</f>
        <v>2.013418779428571E-7</v>
      </c>
      <c r="U60" s="13">
        <f ca="1">IFERROR(IF(VLOOKUP($F60,'Step 1'!$B$13:$D$28,3,0)="Y",INDEX(INDIRECT("'"&amp;$A60&amp;"'!$A$3:$BG$100000"),MATCH($B60,INDIRECT("'"&amp;$A60&amp;"'!$A3:$A100000"),0),MATCH(U$3,INDIRECT("'"&amp;$A60&amp;"'!$A$3:$BG$3"),0)),VLOOKUP($F60,'Step 1'!$B$13:$D$28,3,0)),"Check Parameters")</f>
        <v>2.013418779428571E-7</v>
      </c>
      <c r="V60" s="13">
        <f ca="1">IFERROR(IF(VLOOKUP($F60,'Step 1'!$B$13:$D$28,3,0)="Y",INDEX(INDIRECT("'"&amp;$A60&amp;"'!$A$3:$BG$100000"),MATCH($B60,INDIRECT("'"&amp;$A60&amp;"'!$A3:$A100000"),0),MATCH(V$3,INDIRECT("'"&amp;$A60&amp;"'!$A$3:$BG$3"),0)),VLOOKUP($F60,'Step 1'!$B$13:$D$28,3,0)),"Check Parameters")</f>
        <v>2.013418779428571E-7</v>
      </c>
      <c r="W60" s="13">
        <f ca="1">IFERROR(IF(VLOOKUP($F60,'Step 1'!$B$13:$D$28,3,0)="Y",INDEX(INDIRECT("'"&amp;$A60&amp;"'!$A$3:$BG$100000"),MATCH($B60,INDIRECT("'"&amp;$A60&amp;"'!$A3:$A100000"),0),MATCH(W$3,INDIRECT("'"&amp;$A60&amp;"'!$A$3:$BG$3"),0)),VLOOKUP($F60,'Step 1'!$B$13:$D$28,3,0)),"Check Parameters")</f>
        <v>2.013418779428571E-7</v>
      </c>
      <c r="X60" s="13">
        <f ca="1">IFERROR(IF(VLOOKUP($F60,'Step 1'!$B$13:$D$28,3,0)="Y",INDEX(INDIRECT("'"&amp;$A60&amp;"'!$A$3:$BG$100000"),MATCH($B60,INDIRECT("'"&amp;$A60&amp;"'!$A3:$A100000"),0),MATCH(X$3,INDIRECT("'"&amp;$A60&amp;"'!$A$3:$BG$3"),0)),VLOOKUP($F60,'Step 1'!$B$13:$D$28,3,0)),"Check Parameters")</f>
        <v>2.013418779428571E-7</v>
      </c>
      <c r="Y60" s="13">
        <f ca="1">IFERROR(IF(VLOOKUP($F60,'Step 1'!$B$13:$D$28,3,0)="Y",INDEX(INDIRECT("'"&amp;$A60&amp;"'!$A$3:$BG$100000"),MATCH($B60,INDIRECT("'"&amp;$A60&amp;"'!$A3:$A100000"),0),MATCH(Y$3,INDIRECT("'"&amp;$A60&amp;"'!$A$3:$BG$3"),0)),VLOOKUP($F60,'Step 1'!$B$13:$D$28,3,0)),"Check Parameters")</f>
        <v>2.013418779428571E-7</v>
      </c>
      <c r="Z60" s="13">
        <f ca="1">IFERROR(IF(VLOOKUP($F60,'Step 1'!$B$13:$D$28,3,0)="Y",INDEX(INDIRECT("'"&amp;$A60&amp;"'!$A$3:$BG$100000"),MATCH($B60,INDIRECT("'"&amp;$A60&amp;"'!$A3:$A100000"),0),MATCH(Z$3,INDIRECT("'"&amp;$A60&amp;"'!$A$3:$BG$3"),0)),VLOOKUP($F60,'Step 1'!$B$13:$D$28,3,0)),"Check Parameters")</f>
        <v>2.013418779428571E-7</v>
      </c>
      <c r="AA60" s="13">
        <f ca="1">IFERROR(IF(VLOOKUP($F60,'Step 1'!$B$13:$D$28,3,0)="Y",INDEX(INDIRECT("'"&amp;$A60&amp;"'!$A$3:$BG$100000"),MATCH($B60,INDIRECT("'"&amp;$A60&amp;"'!$A3:$A100000"),0),MATCH(AA$3,INDIRECT("'"&amp;$A60&amp;"'!$A$3:$BG$3"),0)),VLOOKUP($F60,'Step 1'!$B$13:$D$28,3,0)),"Check Parameters")</f>
        <v>2.013418779428571E-7</v>
      </c>
      <c r="AB60" s="13">
        <f ca="1">IFERROR(IF(VLOOKUP($F60,'Step 1'!$B$13:$D$28,3,0)="Y",INDEX(INDIRECT("'"&amp;$A60&amp;"'!$A$3:$BG$100000"),MATCH($B60,INDIRECT("'"&amp;$A60&amp;"'!$A3:$A100000"),0),MATCH(AB$3,INDIRECT("'"&amp;$A60&amp;"'!$A$3:$BG$3"),0)),VLOOKUP($F60,'Step 1'!$B$13:$D$28,3,0)),"Check Parameters")</f>
        <v>2.013418779428571E-7</v>
      </c>
      <c r="AC60" s="13">
        <f ca="1">IFERROR(IF(VLOOKUP($F60,'Step 1'!$B$13:$D$28,3,0)="Y",INDEX(INDIRECT("'"&amp;$A60&amp;"'!$A$3:$BG$100000"),MATCH($B60,INDIRECT("'"&amp;$A60&amp;"'!$A3:$A100000"),0),MATCH(AC$3,INDIRECT("'"&amp;$A60&amp;"'!$A$3:$BG$3"),0)),VLOOKUP($F60,'Step 1'!$B$13:$D$28,3,0)),"Check Parameters")</f>
        <v>2.013418779428571E-7</v>
      </c>
      <c r="AD60" s="13">
        <f ca="1">IFERROR(IF(VLOOKUP($F60,'Step 1'!$B$13:$D$28,3,0)="Y",INDEX(INDIRECT("'"&amp;$A60&amp;"'!$A$3:$BG$100000"),MATCH($B60,INDIRECT("'"&amp;$A60&amp;"'!$A3:$A100000"),0),MATCH(AD$3,INDIRECT("'"&amp;$A60&amp;"'!$A$3:$BG$3"),0)),VLOOKUP($F60,'Step 1'!$B$13:$D$28,3,0)),"Check Parameters")</f>
        <v>2.013418779428571E-7</v>
      </c>
      <c r="AE60" s="13">
        <f ca="1">IFERROR(IF(VLOOKUP($F60,'Step 1'!$B$13:$D$28,3,0)="Y",INDEX(INDIRECT("'"&amp;$A60&amp;"'!$A$3:$BG$100000"),MATCH($B60,INDIRECT("'"&amp;$A60&amp;"'!$A3:$A100000"),0),MATCH(AE$3,INDIRECT("'"&amp;$A60&amp;"'!$A$3:$BG$3"),0)),VLOOKUP($F60,'Step 1'!$B$13:$D$28,3,0)),"Check Parameters")</f>
        <v>2.013418779428571E-7</v>
      </c>
      <c r="AF60" s="13">
        <f ca="1">IFERROR(IF(VLOOKUP($F60,'Step 1'!$B$13:$D$28,3,0)="Y",INDEX(INDIRECT("'"&amp;$A60&amp;"'!$A$3:$BG$100000"),MATCH($B60,INDIRECT("'"&amp;$A60&amp;"'!$A3:$A100000"),0),MATCH(AF$3,INDIRECT("'"&amp;$A60&amp;"'!$A$3:$BG$3"),0)),VLOOKUP($F60,'Step 1'!$B$13:$D$28,3,0)),"Check Parameters")</f>
        <v>2.013418779428571E-7</v>
      </c>
      <c r="AG60" s="13">
        <f ca="1">IFERROR(IF(VLOOKUP($F60,'Step 1'!$B$13:$D$28,3,0)="Y",INDEX(INDIRECT("'"&amp;$A60&amp;"'!$A$3:$BG$100000"),MATCH($B60,INDIRECT("'"&amp;$A60&amp;"'!$A3:$A100000"),0),MATCH(AG$3,INDIRECT("'"&amp;$A60&amp;"'!$A$3:$BG$3"),0)),VLOOKUP($F60,'Step 1'!$B$13:$D$28,3,0)),"Check Parameters")</f>
        <v>2.013418779428571E-7</v>
      </c>
      <c r="AH60" s="13">
        <f ca="1">IFERROR(IF(VLOOKUP($F60,'Step 1'!$B$13:$D$28,3,0)="Y",INDEX(INDIRECT("'"&amp;$A60&amp;"'!$A$3:$BG$100000"),MATCH($B60,INDIRECT("'"&amp;$A60&amp;"'!$A3:$A100000"),0),MATCH(AH$3,INDIRECT("'"&amp;$A60&amp;"'!$A$3:$BG$3"),0)),VLOOKUP($F60,'Step 1'!$B$13:$D$28,3,0)),"Check Parameters")</f>
        <v>2.013418779428571E-7</v>
      </c>
      <c r="AI60" s="13">
        <f ca="1">IFERROR(IF(VLOOKUP($F60,'Step 1'!$B$13:$D$28,3,0)="Y",INDEX(INDIRECT("'"&amp;$A60&amp;"'!$A$3:$BG$100000"),MATCH($B60,INDIRECT("'"&amp;$A60&amp;"'!$A3:$A100000"),0),MATCH(AI$3,INDIRECT("'"&amp;$A60&amp;"'!$A$3:$BG$3"),0)),VLOOKUP($F60,'Step 1'!$B$13:$D$28,3,0)),"Check Parameters")</f>
        <v>2.013418779428571E-7</v>
      </c>
      <c r="AJ60" s="13">
        <f ca="1">IFERROR(IF(VLOOKUP($F60,'Step 1'!$B$13:$D$28,3,0)="Y",INDEX(INDIRECT("'"&amp;$A60&amp;"'!$A$3:$BG$100000"),MATCH($B60,INDIRECT("'"&amp;$A60&amp;"'!$A3:$A100000"),0),MATCH(AJ$3,INDIRECT("'"&amp;$A60&amp;"'!$A$3:$BG$3"),0)),VLOOKUP($F60,'Step 1'!$B$13:$D$28,3,0)),"Check Parameters")</f>
        <v>2.013418779428571E-7</v>
      </c>
      <c r="AK60" s="13">
        <f ca="1">IFERROR(IF(VLOOKUP($F60,'Step 1'!$B$13:$D$28,3,0)="Y",INDEX(INDIRECT("'"&amp;$A60&amp;"'!$A$3:$BG$100000"),MATCH($B60,INDIRECT("'"&amp;$A60&amp;"'!$A3:$A100000"),0),MATCH(AK$3,INDIRECT("'"&amp;$A60&amp;"'!$A$3:$BG$3"),0)),VLOOKUP($F60,'Step 1'!$B$13:$D$28,3,0)),"Check Parameters")</f>
        <v>2.013418779428571E-7</v>
      </c>
      <c r="AL60" s="13">
        <f ca="1">IFERROR(IF(VLOOKUP($F60,'Step 1'!$B$13:$D$28,3,0)="Y",INDEX(INDIRECT("'"&amp;$A60&amp;"'!$A$3:$BG$100000"),MATCH($B60,INDIRECT("'"&amp;$A60&amp;"'!$A3:$A100000"),0),MATCH(AL$3,INDIRECT("'"&amp;$A60&amp;"'!$A$3:$BG$3"),0)),VLOOKUP($F60,'Step 1'!$B$13:$D$28,3,0)),"Check Parameters")</f>
        <v>2.013418779428571E-7</v>
      </c>
      <c r="AM60" s="13">
        <f ca="1">IFERROR(IF(VLOOKUP($F60,'Step 1'!$B$13:$D$28,3,0)="Y",INDEX(INDIRECT("'"&amp;$A60&amp;"'!$A$3:$BG$100000"),MATCH($B60,INDIRECT("'"&amp;$A60&amp;"'!$A3:$A100000"),0),MATCH(AM$3,INDIRECT("'"&amp;$A60&amp;"'!$A$3:$BG$3"),0)),VLOOKUP($F60,'Step 1'!$B$13:$D$28,3,0)),"Check Parameters")</f>
        <v>2.013418779428571E-7</v>
      </c>
      <c r="AN60" s="13"/>
      <c r="AO60" s="191"/>
      <c r="AP60" s="191"/>
      <c r="AQ60" s="191"/>
      <c r="AR60" s="191"/>
    </row>
    <row r="61" spans="1:44" hidden="1" outlineLevel="1" x14ac:dyDescent="0.25">
      <c r="A61" s="183" t="s">
        <v>77</v>
      </c>
      <c r="B61" s="183" t="s">
        <v>361</v>
      </c>
      <c r="C61" s="175"/>
      <c r="D61" s="175"/>
      <c r="E61" s="175" t="s">
        <v>130</v>
      </c>
      <c r="F61" s="77" t="str">
        <f t="shared" ref="F61" si="33">A61</f>
        <v>Non-dairy cattle</v>
      </c>
      <c r="G61" s="175" t="s">
        <v>358</v>
      </c>
      <c r="H61" s="177" t="s">
        <v>472</v>
      </c>
      <c r="I61" s="13" t="str">
        <f ca="1">IFERROR(IF(VLOOKUP($F61,'Step 1'!$B$13:$D$28,3,0)="Y",INDEX(INDIRECT("'"&amp;$A61&amp;"'!$A$3:$BG$100000"),MATCH($B61,INDIRECT("'"&amp;$A61&amp;"'!$A3:$A100000"),0),MATCH(I$3,INDIRECT("'"&amp;$A61&amp;"'!$A$3:$BG$3"),0)),VLOOKUP($F61,'Step 1'!$B$13:$D$28,3,0)),"Check Parameters")</f>
        <v>NE</v>
      </c>
      <c r="J61" s="13" t="str">
        <f ca="1">IFERROR(IF(VLOOKUP($F61,'Step 1'!$B$13:$D$28,3,0)="Y",INDEX(INDIRECT("'"&amp;$A61&amp;"'!$A$3:$BG$100000"),MATCH($B61,INDIRECT("'"&amp;$A61&amp;"'!$A3:$A100000"),0),MATCH(J$3,INDIRECT("'"&amp;$A61&amp;"'!$A$3:$BG$3"),0)),VLOOKUP($F61,'Step 1'!$B$13:$D$28,3,0)),"Check Parameters")</f>
        <v>NE</v>
      </c>
      <c r="K61" s="13" t="str">
        <f ca="1">IFERROR(IF(VLOOKUP($F61,'Step 1'!$B$13:$D$28,3,0)="Y",INDEX(INDIRECT("'"&amp;$A61&amp;"'!$A$3:$BG$100000"),MATCH($B61,INDIRECT("'"&amp;$A61&amp;"'!$A3:$A100000"),0),MATCH(K$3,INDIRECT("'"&amp;$A61&amp;"'!$A$3:$BG$3"),0)),VLOOKUP($F61,'Step 1'!$B$13:$D$28,3,0)),"Check Parameters")</f>
        <v>NE</v>
      </c>
      <c r="L61" s="13" t="str">
        <f ca="1">IFERROR(IF(VLOOKUP($F61,'Step 1'!$B$13:$D$28,3,0)="Y",INDEX(INDIRECT("'"&amp;$A61&amp;"'!$A$3:$BG$100000"),MATCH($B61,INDIRECT("'"&amp;$A61&amp;"'!$A3:$A100000"),0),MATCH(L$3,INDIRECT("'"&amp;$A61&amp;"'!$A$3:$BG$3"),0)),VLOOKUP($F61,'Step 1'!$B$13:$D$28,3,0)),"Check Parameters")</f>
        <v>NE</v>
      </c>
      <c r="M61" s="13" t="str">
        <f ca="1">IFERROR(IF(VLOOKUP($F61,'Step 1'!$B$13:$D$28,3,0)="Y",INDEX(INDIRECT("'"&amp;$A61&amp;"'!$A$3:$BG$100000"),MATCH($B61,INDIRECT("'"&amp;$A61&amp;"'!$A3:$A100000"),0),MATCH(M$3,INDIRECT("'"&amp;$A61&amp;"'!$A$3:$BG$3"),0)),VLOOKUP($F61,'Step 1'!$B$13:$D$28,3,0)),"Check Parameters")</f>
        <v>NE</v>
      </c>
      <c r="N61" s="13" t="str">
        <f ca="1">IFERROR(IF(VLOOKUP($F61,'Step 1'!$B$13:$D$28,3,0)="Y",INDEX(INDIRECT("'"&amp;$A61&amp;"'!$A$3:$BG$100000"),MATCH($B61,INDIRECT("'"&amp;$A61&amp;"'!$A3:$A100000"),0),MATCH(N$3,INDIRECT("'"&amp;$A61&amp;"'!$A$3:$BG$3"),0)),VLOOKUP($F61,'Step 1'!$B$13:$D$28,3,0)),"Check Parameters")</f>
        <v>NE</v>
      </c>
      <c r="O61" s="13" t="str">
        <f ca="1">IFERROR(IF(VLOOKUP($F61,'Step 1'!$B$13:$D$28,3,0)="Y",INDEX(INDIRECT("'"&amp;$A61&amp;"'!$A$3:$BG$100000"),MATCH($B61,INDIRECT("'"&amp;$A61&amp;"'!$A3:$A100000"),0),MATCH(O$3,INDIRECT("'"&amp;$A61&amp;"'!$A$3:$BG$3"),0)),VLOOKUP($F61,'Step 1'!$B$13:$D$28,3,0)),"Check Parameters")</f>
        <v>NE</v>
      </c>
      <c r="P61" s="13" t="str">
        <f ca="1">IFERROR(IF(VLOOKUP($F61,'Step 1'!$B$13:$D$28,3,0)="Y",INDEX(INDIRECT("'"&amp;$A61&amp;"'!$A$3:$BG$100000"),MATCH($B61,INDIRECT("'"&amp;$A61&amp;"'!$A3:$A100000"),0),MATCH(P$3,INDIRECT("'"&amp;$A61&amp;"'!$A$3:$BG$3"),0)),VLOOKUP($F61,'Step 1'!$B$13:$D$28,3,0)),"Check Parameters")</f>
        <v>NE</v>
      </c>
      <c r="Q61" s="13" t="str">
        <f ca="1">IFERROR(IF(VLOOKUP($F61,'Step 1'!$B$13:$D$28,3,0)="Y",INDEX(INDIRECT("'"&amp;$A61&amp;"'!$A$3:$BG$100000"),MATCH($B61,INDIRECT("'"&amp;$A61&amp;"'!$A3:$A100000"),0),MATCH(Q$3,INDIRECT("'"&amp;$A61&amp;"'!$A$3:$BG$3"),0)),VLOOKUP($F61,'Step 1'!$B$13:$D$28,3,0)),"Check Parameters")</f>
        <v>NE</v>
      </c>
      <c r="R61" s="13" t="str">
        <f ca="1">IFERROR(IF(VLOOKUP($F61,'Step 1'!$B$13:$D$28,3,0)="Y",INDEX(INDIRECT("'"&amp;$A61&amp;"'!$A$3:$BG$100000"),MATCH($B61,INDIRECT("'"&amp;$A61&amp;"'!$A3:$A100000"),0),MATCH(R$3,INDIRECT("'"&amp;$A61&amp;"'!$A$3:$BG$3"),0)),VLOOKUP($F61,'Step 1'!$B$13:$D$28,3,0)),"Check Parameters")</f>
        <v>NE</v>
      </c>
      <c r="S61" s="13" t="str">
        <f ca="1">IFERROR(IF(VLOOKUP($F61,'Step 1'!$B$13:$D$28,3,0)="Y",INDEX(INDIRECT("'"&amp;$A61&amp;"'!$A$3:$BG$100000"),MATCH($B61,INDIRECT("'"&amp;$A61&amp;"'!$A3:$A100000"),0),MATCH(S$3,INDIRECT("'"&amp;$A61&amp;"'!$A$3:$BG$3"),0)),VLOOKUP($F61,'Step 1'!$B$13:$D$28,3,0)),"Check Parameters")</f>
        <v>NE</v>
      </c>
      <c r="T61" s="13" t="str">
        <f ca="1">IFERROR(IF(VLOOKUP($F61,'Step 1'!$B$13:$D$28,3,0)="Y",INDEX(INDIRECT("'"&amp;$A61&amp;"'!$A$3:$BG$100000"),MATCH($B61,INDIRECT("'"&amp;$A61&amp;"'!$A3:$A100000"),0),MATCH(T$3,INDIRECT("'"&amp;$A61&amp;"'!$A$3:$BG$3"),0)),VLOOKUP($F61,'Step 1'!$B$13:$D$28,3,0)),"Check Parameters")</f>
        <v>NE</v>
      </c>
      <c r="U61" s="13" t="str">
        <f ca="1">IFERROR(IF(VLOOKUP($F61,'Step 1'!$B$13:$D$28,3,0)="Y",INDEX(INDIRECT("'"&amp;$A61&amp;"'!$A$3:$BG$100000"),MATCH($B61,INDIRECT("'"&amp;$A61&amp;"'!$A3:$A100000"),0),MATCH(U$3,INDIRECT("'"&amp;$A61&amp;"'!$A$3:$BG$3"),0)),VLOOKUP($F61,'Step 1'!$B$13:$D$28,3,0)),"Check Parameters")</f>
        <v>NE</v>
      </c>
      <c r="V61" s="13" t="str">
        <f ca="1">IFERROR(IF(VLOOKUP($F61,'Step 1'!$B$13:$D$28,3,0)="Y",INDEX(INDIRECT("'"&amp;$A61&amp;"'!$A$3:$BG$100000"),MATCH($B61,INDIRECT("'"&amp;$A61&amp;"'!$A3:$A100000"),0),MATCH(V$3,INDIRECT("'"&amp;$A61&amp;"'!$A$3:$BG$3"),0)),VLOOKUP($F61,'Step 1'!$B$13:$D$28,3,0)),"Check Parameters")</f>
        <v>NE</v>
      </c>
      <c r="W61" s="13" t="str">
        <f ca="1">IFERROR(IF(VLOOKUP($F61,'Step 1'!$B$13:$D$28,3,0)="Y",INDEX(INDIRECT("'"&amp;$A61&amp;"'!$A$3:$BG$100000"),MATCH($B61,INDIRECT("'"&amp;$A61&amp;"'!$A3:$A100000"),0),MATCH(W$3,INDIRECT("'"&amp;$A61&amp;"'!$A$3:$BG$3"),0)),VLOOKUP($F61,'Step 1'!$B$13:$D$28,3,0)),"Check Parameters")</f>
        <v>NE</v>
      </c>
      <c r="X61" s="13" t="str">
        <f ca="1">IFERROR(IF(VLOOKUP($F61,'Step 1'!$B$13:$D$28,3,0)="Y",INDEX(INDIRECT("'"&amp;$A61&amp;"'!$A$3:$BG$100000"),MATCH($B61,INDIRECT("'"&amp;$A61&amp;"'!$A3:$A100000"),0),MATCH(X$3,INDIRECT("'"&amp;$A61&amp;"'!$A$3:$BG$3"),0)),VLOOKUP($F61,'Step 1'!$B$13:$D$28,3,0)),"Check Parameters")</f>
        <v>NE</v>
      </c>
      <c r="Y61" s="13" t="str">
        <f ca="1">IFERROR(IF(VLOOKUP($F61,'Step 1'!$B$13:$D$28,3,0)="Y",INDEX(INDIRECT("'"&amp;$A61&amp;"'!$A$3:$BG$100000"),MATCH($B61,INDIRECT("'"&amp;$A61&amp;"'!$A3:$A100000"),0),MATCH(Y$3,INDIRECT("'"&amp;$A61&amp;"'!$A$3:$BG$3"),0)),VLOOKUP($F61,'Step 1'!$B$13:$D$28,3,0)),"Check Parameters")</f>
        <v>NE</v>
      </c>
      <c r="Z61" s="13" t="str">
        <f ca="1">IFERROR(IF(VLOOKUP($F61,'Step 1'!$B$13:$D$28,3,0)="Y",INDEX(INDIRECT("'"&amp;$A61&amp;"'!$A$3:$BG$100000"),MATCH($B61,INDIRECT("'"&amp;$A61&amp;"'!$A3:$A100000"),0),MATCH(Z$3,INDIRECT("'"&amp;$A61&amp;"'!$A$3:$BG$3"),0)),VLOOKUP($F61,'Step 1'!$B$13:$D$28,3,0)),"Check Parameters")</f>
        <v>NE</v>
      </c>
      <c r="AA61" s="13" t="str">
        <f ca="1">IFERROR(IF(VLOOKUP($F61,'Step 1'!$B$13:$D$28,3,0)="Y",INDEX(INDIRECT("'"&amp;$A61&amp;"'!$A$3:$BG$100000"),MATCH($B61,INDIRECT("'"&amp;$A61&amp;"'!$A3:$A100000"),0),MATCH(AA$3,INDIRECT("'"&amp;$A61&amp;"'!$A$3:$BG$3"),0)),VLOOKUP($F61,'Step 1'!$B$13:$D$28,3,0)),"Check Parameters")</f>
        <v>NE</v>
      </c>
      <c r="AB61" s="13" t="str">
        <f ca="1">IFERROR(IF(VLOOKUP($F61,'Step 1'!$B$13:$D$28,3,0)="Y",INDEX(INDIRECT("'"&amp;$A61&amp;"'!$A$3:$BG$100000"),MATCH($B61,INDIRECT("'"&amp;$A61&amp;"'!$A3:$A100000"),0),MATCH(AB$3,INDIRECT("'"&amp;$A61&amp;"'!$A$3:$BG$3"),0)),VLOOKUP($F61,'Step 1'!$B$13:$D$28,3,0)),"Check Parameters")</f>
        <v>NE</v>
      </c>
      <c r="AC61" s="13" t="str">
        <f ca="1">IFERROR(IF(VLOOKUP($F61,'Step 1'!$B$13:$D$28,3,0)="Y",INDEX(INDIRECT("'"&amp;$A61&amp;"'!$A$3:$BG$100000"),MATCH($B61,INDIRECT("'"&amp;$A61&amp;"'!$A3:$A100000"),0),MATCH(AC$3,INDIRECT("'"&amp;$A61&amp;"'!$A$3:$BG$3"),0)),VLOOKUP($F61,'Step 1'!$B$13:$D$28,3,0)),"Check Parameters")</f>
        <v>NE</v>
      </c>
      <c r="AD61" s="13" t="str">
        <f ca="1">IFERROR(IF(VLOOKUP($F61,'Step 1'!$B$13:$D$28,3,0)="Y",INDEX(INDIRECT("'"&amp;$A61&amp;"'!$A$3:$BG$100000"),MATCH($B61,INDIRECT("'"&amp;$A61&amp;"'!$A3:$A100000"),0),MATCH(AD$3,INDIRECT("'"&amp;$A61&amp;"'!$A$3:$BG$3"),0)),VLOOKUP($F61,'Step 1'!$B$13:$D$28,3,0)),"Check Parameters")</f>
        <v>NE</v>
      </c>
      <c r="AE61" s="13" t="str">
        <f ca="1">IFERROR(IF(VLOOKUP($F61,'Step 1'!$B$13:$D$28,3,0)="Y",INDEX(INDIRECT("'"&amp;$A61&amp;"'!$A$3:$BG$100000"),MATCH($B61,INDIRECT("'"&amp;$A61&amp;"'!$A3:$A100000"),0),MATCH(AE$3,INDIRECT("'"&amp;$A61&amp;"'!$A$3:$BG$3"),0)),VLOOKUP($F61,'Step 1'!$B$13:$D$28,3,0)),"Check Parameters")</f>
        <v>NE</v>
      </c>
      <c r="AF61" s="13" t="str">
        <f ca="1">IFERROR(IF(VLOOKUP($F61,'Step 1'!$B$13:$D$28,3,0)="Y",INDEX(INDIRECT("'"&amp;$A61&amp;"'!$A$3:$BG$100000"),MATCH($B61,INDIRECT("'"&amp;$A61&amp;"'!$A3:$A100000"),0),MATCH(AF$3,INDIRECT("'"&amp;$A61&amp;"'!$A$3:$BG$3"),0)),VLOOKUP($F61,'Step 1'!$B$13:$D$28,3,0)),"Check Parameters")</f>
        <v>NE</v>
      </c>
      <c r="AG61" s="13" t="str">
        <f ca="1">IFERROR(IF(VLOOKUP($F61,'Step 1'!$B$13:$D$28,3,0)="Y",INDEX(INDIRECT("'"&amp;$A61&amp;"'!$A$3:$BG$100000"),MATCH($B61,INDIRECT("'"&amp;$A61&amp;"'!$A3:$A100000"),0),MATCH(AG$3,INDIRECT("'"&amp;$A61&amp;"'!$A$3:$BG$3"),0)),VLOOKUP($F61,'Step 1'!$B$13:$D$28,3,0)),"Check Parameters")</f>
        <v>NE</v>
      </c>
      <c r="AH61" s="13" t="str">
        <f ca="1">IFERROR(IF(VLOOKUP($F61,'Step 1'!$B$13:$D$28,3,0)="Y",INDEX(INDIRECT("'"&amp;$A61&amp;"'!$A$3:$BG$100000"),MATCH($B61,INDIRECT("'"&amp;$A61&amp;"'!$A3:$A100000"),0),MATCH(AH$3,INDIRECT("'"&amp;$A61&amp;"'!$A$3:$BG$3"),0)),VLOOKUP($F61,'Step 1'!$B$13:$D$28,3,0)),"Check Parameters")</f>
        <v>NE</v>
      </c>
      <c r="AI61" s="13" t="str">
        <f ca="1">IFERROR(IF(VLOOKUP($F61,'Step 1'!$B$13:$D$28,3,0)="Y",INDEX(INDIRECT("'"&amp;$A61&amp;"'!$A$3:$BG$100000"),MATCH($B61,INDIRECT("'"&amp;$A61&amp;"'!$A3:$A100000"),0),MATCH(AI$3,INDIRECT("'"&amp;$A61&amp;"'!$A$3:$BG$3"),0)),VLOOKUP($F61,'Step 1'!$B$13:$D$28,3,0)),"Check Parameters")</f>
        <v>NE</v>
      </c>
      <c r="AJ61" s="13" t="str">
        <f ca="1">IFERROR(IF(VLOOKUP($F61,'Step 1'!$B$13:$D$28,3,0)="Y",INDEX(INDIRECT("'"&amp;$A61&amp;"'!$A$3:$BG$100000"),MATCH($B61,INDIRECT("'"&amp;$A61&amp;"'!$A3:$A100000"),0),MATCH(AJ$3,INDIRECT("'"&amp;$A61&amp;"'!$A$3:$BG$3"),0)),VLOOKUP($F61,'Step 1'!$B$13:$D$28,3,0)),"Check Parameters")</f>
        <v>NE</v>
      </c>
      <c r="AK61" s="13" t="str">
        <f ca="1">IFERROR(IF(VLOOKUP($F61,'Step 1'!$B$13:$D$28,3,0)="Y",INDEX(INDIRECT("'"&amp;$A61&amp;"'!$A$3:$BG$100000"),MATCH($B61,INDIRECT("'"&amp;$A61&amp;"'!$A3:$A100000"),0),MATCH(AK$3,INDIRECT("'"&amp;$A61&amp;"'!$A$3:$BG$3"),0)),VLOOKUP($F61,'Step 1'!$B$13:$D$28,3,0)),"Check Parameters")</f>
        <v>NE</v>
      </c>
      <c r="AL61" s="13" t="str">
        <f ca="1">IFERROR(IF(VLOOKUP($F61,'Step 1'!$B$13:$D$28,3,0)="Y",INDEX(INDIRECT("'"&amp;$A61&amp;"'!$A$3:$BG$100000"),MATCH($B61,INDIRECT("'"&amp;$A61&amp;"'!$A3:$A100000"),0),MATCH(AL$3,INDIRECT("'"&amp;$A61&amp;"'!$A$3:$BG$3"),0)),VLOOKUP($F61,'Step 1'!$B$13:$D$28,3,0)),"Check Parameters")</f>
        <v>NE</v>
      </c>
      <c r="AM61" s="13" t="str">
        <f ca="1">IFERROR(IF(VLOOKUP($F61,'Step 1'!$B$13:$D$28,3,0)="Y",INDEX(INDIRECT("'"&amp;$A61&amp;"'!$A$3:$BG$100000"),MATCH($B61,INDIRECT("'"&amp;$A61&amp;"'!$A3:$A100000"),0),MATCH(AM$3,INDIRECT("'"&amp;$A61&amp;"'!$A$3:$BG$3"),0)),VLOOKUP($F61,'Step 1'!$B$13:$D$28,3,0)),"Check Parameters")</f>
        <v>NE</v>
      </c>
      <c r="AN61" s="13"/>
      <c r="AO61" s="191"/>
      <c r="AP61" s="191"/>
      <c r="AQ61" s="191"/>
      <c r="AR61" s="191"/>
    </row>
    <row r="62" spans="1:44" hidden="1" outlineLevel="1" x14ac:dyDescent="0.25">
      <c r="A62" s="183" t="s">
        <v>78</v>
      </c>
      <c r="B62" s="183" t="s">
        <v>361</v>
      </c>
      <c r="C62" s="175"/>
      <c r="D62" s="175"/>
      <c r="E62" s="175" t="s">
        <v>130</v>
      </c>
      <c r="F62" s="77" t="str">
        <f t="shared" ref="F62" si="34">A62</f>
        <v>Non-dairy cattle (calves)</v>
      </c>
      <c r="G62" s="175" t="s">
        <v>358</v>
      </c>
      <c r="H62" s="177" t="s">
        <v>472</v>
      </c>
      <c r="I62" s="13" t="str">
        <f ca="1">IFERROR(IF(VLOOKUP($F62,'Step 1'!$B$13:$D$28,3,0)="Y",INDEX(INDIRECT("'"&amp;$A62&amp;"'!$A$3:$BG$100000"),MATCH($B62,INDIRECT("'"&amp;$A62&amp;"'!$A3:$A100000"),0),MATCH(I$3,INDIRECT("'"&amp;$A62&amp;"'!$A$3:$BG$3"),0)),VLOOKUP($F62,'Step 1'!$B$13:$D$28,3,0)),"Check Parameters")</f>
        <v>NE</v>
      </c>
      <c r="J62" s="13" t="str">
        <f ca="1">IFERROR(IF(VLOOKUP($F62,'Step 1'!$B$13:$D$28,3,0)="Y",INDEX(INDIRECT("'"&amp;$A62&amp;"'!$A$3:$BG$100000"),MATCH($B62,INDIRECT("'"&amp;$A62&amp;"'!$A3:$A100000"),0),MATCH(J$3,INDIRECT("'"&amp;$A62&amp;"'!$A$3:$BG$3"),0)),VLOOKUP($F62,'Step 1'!$B$13:$D$28,3,0)),"Check Parameters")</f>
        <v>NE</v>
      </c>
      <c r="K62" s="13" t="str">
        <f ca="1">IFERROR(IF(VLOOKUP($F62,'Step 1'!$B$13:$D$28,3,0)="Y",INDEX(INDIRECT("'"&amp;$A62&amp;"'!$A$3:$BG$100000"),MATCH($B62,INDIRECT("'"&amp;$A62&amp;"'!$A3:$A100000"),0),MATCH(K$3,INDIRECT("'"&amp;$A62&amp;"'!$A$3:$BG$3"),0)),VLOOKUP($F62,'Step 1'!$B$13:$D$28,3,0)),"Check Parameters")</f>
        <v>NE</v>
      </c>
      <c r="L62" s="13" t="str">
        <f ca="1">IFERROR(IF(VLOOKUP($F62,'Step 1'!$B$13:$D$28,3,0)="Y",INDEX(INDIRECT("'"&amp;$A62&amp;"'!$A$3:$BG$100000"),MATCH($B62,INDIRECT("'"&amp;$A62&amp;"'!$A3:$A100000"),0),MATCH(L$3,INDIRECT("'"&amp;$A62&amp;"'!$A$3:$BG$3"),0)),VLOOKUP($F62,'Step 1'!$B$13:$D$28,3,0)),"Check Parameters")</f>
        <v>NE</v>
      </c>
      <c r="M62" s="13" t="str">
        <f ca="1">IFERROR(IF(VLOOKUP($F62,'Step 1'!$B$13:$D$28,3,0)="Y",INDEX(INDIRECT("'"&amp;$A62&amp;"'!$A$3:$BG$100000"),MATCH($B62,INDIRECT("'"&amp;$A62&amp;"'!$A3:$A100000"),0),MATCH(M$3,INDIRECT("'"&amp;$A62&amp;"'!$A$3:$BG$3"),0)),VLOOKUP($F62,'Step 1'!$B$13:$D$28,3,0)),"Check Parameters")</f>
        <v>NE</v>
      </c>
      <c r="N62" s="13" t="str">
        <f ca="1">IFERROR(IF(VLOOKUP($F62,'Step 1'!$B$13:$D$28,3,0)="Y",INDEX(INDIRECT("'"&amp;$A62&amp;"'!$A$3:$BG$100000"),MATCH($B62,INDIRECT("'"&amp;$A62&amp;"'!$A3:$A100000"),0),MATCH(N$3,INDIRECT("'"&amp;$A62&amp;"'!$A$3:$BG$3"),0)),VLOOKUP($F62,'Step 1'!$B$13:$D$28,3,0)),"Check Parameters")</f>
        <v>NE</v>
      </c>
      <c r="O62" s="13" t="str">
        <f ca="1">IFERROR(IF(VLOOKUP($F62,'Step 1'!$B$13:$D$28,3,0)="Y",INDEX(INDIRECT("'"&amp;$A62&amp;"'!$A$3:$BG$100000"),MATCH($B62,INDIRECT("'"&amp;$A62&amp;"'!$A3:$A100000"),0),MATCH(O$3,INDIRECT("'"&amp;$A62&amp;"'!$A$3:$BG$3"),0)),VLOOKUP($F62,'Step 1'!$B$13:$D$28,3,0)),"Check Parameters")</f>
        <v>NE</v>
      </c>
      <c r="P62" s="13" t="str">
        <f ca="1">IFERROR(IF(VLOOKUP($F62,'Step 1'!$B$13:$D$28,3,0)="Y",INDEX(INDIRECT("'"&amp;$A62&amp;"'!$A$3:$BG$100000"),MATCH($B62,INDIRECT("'"&amp;$A62&amp;"'!$A3:$A100000"),0),MATCH(P$3,INDIRECT("'"&amp;$A62&amp;"'!$A$3:$BG$3"),0)),VLOOKUP($F62,'Step 1'!$B$13:$D$28,3,0)),"Check Parameters")</f>
        <v>NE</v>
      </c>
      <c r="Q62" s="13" t="str">
        <f ca="1">IFERROR(IF(VLOOKUP($F62,'Step 1'!$B$13:$D$28,3,0)="Y",INDEX(INDIRECT("'"&amp;$A62&amp;"'!$A$3:$BG$100000"),MATCH($B62,INDIRECT("'"&amp;$A62&amp;"'!$A3:$A100000"),0),MATCH(Q$3,INDIRECT("'"&amp;$A62&amp;"'!$A$3:$BG$3"),0)),VLOOKUP($F62,'Step 1'!$B$13:$D$28,3,0)),"Check Parameters")</f>
        <v>NE</v>
      </c>
      <c r="R62" s="13" t="str">
        <f ca="1">IFERROR(IF(VLOOKUP($F62,'Step 1'!$B$13:$D$28,3,0)="Y",INDEX(INDIRECT("'"&amp;$A62&amp;"'!$A$3:$BG$100000"),MATCH($B62,INDIRECT("'"&amp;$A62&amp;"'!$A3:$A100000"),0),MATCH(R$3,INDIRECT("'"&amp;$A62&amp;"'!$A$3:$BG$3"),0)),VLOOKUP($F62,'Step 1'!$B$13:$D$28,3,0)),"Check Parameters")</f>
        <v>NE</v>
      </c>
      <c r="S62" s="13" t="str">
        <f ca="1">IFERROR(IF(VLOOKUP($F62,'Step 1'!$B$13:$D$28,3,0)="Y",INDEX(INDIRECT("'"&amp;$A62&amp;"'!$A$3:$BG$100000"),MATCH($B62,INDIRECT("'"&amp;$A62&amp;"'!$A3:$A100000"),0),MATCH(S$3,INDIRECT("'"&amp;$A62&amp;"'!$A$3:$BG$3"),0)),VLOOKUP($F62,'Step 1'!$B$13:$D$28,3,0)),"Check Parameters")</f>
        <v>NE</v>
      </c>
      <c r="T62" s="13" t="str">
        <f ca="1">IFERROR(IF(VLOOKUP($F62,'Step 1'!$B$13:$D$28,3,0)="Y",INDEX(INDIRECT("'"&amp;$A62&amp;"'!$A$3:$BG$100000"),MATCH($B62,INDIRECT("'"&amp;$A62&amp;"'!$A3:$A100000"),0),MATCH(T$3,INDIRECT("'"&amp;$A62&amp;"'!$A$3:$BG$3"),0)),VLOOKUP($F62,'Step 1'!$B$13:$D$28,3,0)),"Check Parameters")</f>
        <v>NE</v>
      </c>
      <c r="U62" s="13" t="str">
        <f ca="1">IFERROR(IF(VLOOKUP($F62,'Step 1'!$B$13:$D$28,3,0)="Y",INDEX(INDIRECT("'"&amp;$A62&amp;"'!$A$3:$BG$100000"),MATCH($B62,INDIRECT("'"&amp;$A62&amp;"'!$A3:$A100000"),0),MATCH(U$3,INDIRECT("'"&amp;$A62&amp;"'!$A$3:$BG$3"),0)),VLOOKUP($F62,'Step 1'!$B$13:$D$28,3,0)),"Check Parameters")</f>
        <v>NE</v>
      </c>
      <c r="V62" s="13" t="str">
        <f ca="1">IFERROR(IF(VLOOKUP($F62,'Step 1'!$B$13:$D$28,3,0)="Y",INDEX(INDIRECT("'"&amp;$A62&amp;"'!$A$3:$BG$100000"),MATCH($B62,INDIRECT("'"&amp;$A62&amp;"'!$A3:$A100000"),0),MATCH(V$3,INDIRECT("'"&amp;$A62&amp;"'!$A$3:$BG$3"),0)),VLOOKUP($F62,'Step 1'!$B$13:$D$28,3,0)),"Check Parameters")</f>
        <v>NE</v>
      </c>
      <c r="W62" s="13" t="str">
        <f ca="1">IFERROR(IF(VLOOKUP($F62,'Step 1'!$B$13:$D$28,3,0)="Y",INDEX(INDIRECT("'"&amp;$A62&amp;"'!$A$3:$BG$100000"),MATCH($B62,INDIRECT("'"&amp;$A62&amp;"'!$A3:$A100000"),0),MATCH(W$3,INDIRECT("'"&amp;$A62&amp;"'!$A$3:$BG$3"),0)),VLOOKUP($F62,'Step 1'!$B$13:$D$28,3,0)),"Check Parameters")</f>
        <v>NE</v>
      </c>
      <c r="X62" s="13" t="str">
        <f ca="1">IFERROR(IF(VLOOKUP($F62,'Step 1'!$B$13:$D$28,3,0)="Y",INDEX(INDIRECT("'"&amp;$A62&amp;"'!$A$3:$BG$100000"),MATCH($B62,INDIRECT("'"&amp;$A62&amp;"'!$A3:$A100000"),0),MATCH(X$3,INDIRECT("'"&amp;$A62&amp;"'!$A$3:$BG$3"),0)),VLOOKUP($F62,'Step 1'!$B$13:$D$28,3,0)),"Check Parameters")</f>
        <v>NE</v>
      </c>
      <c r="Y62" s="13" t="str">
        <f ca="1">IFERROR(IF(VLOOKUP($F62,'Step 1'!$B$13:$D$28,3,0)="Y",INDEX(INDIRECT("'"&amp;$A62&amp;"'!$A$3:$BG$100000"),MATCH($B62,INDIRECT("'"&amp;$A62&amp;"'!$A3:$A100000"),0),MATCH(Y$3,INDIRECT("'"&amp;$A62&amp;"'!$A$3:$BG$3"),0)),VLOOKUP($F62,'Step 1'!$B$13:$D$28,3,0)),"Check Parameters")</f>
        <v>NE</v>
      </c>
      <c r="Z62" s="13" t="str">
        <f ca="1">IFERROR(IF(VLOOKUP($F62,'Step 1'!$B$13:$D$28,3,0)="Y",INDEX(INDIRECT("'"&amp;$A62&amp;"'!$A$3:$BG$100000"),MATCH($B62,INDIRECT("'"&amp;$A62&amp;"'!$A3:$A100000"),0),MATCH(Z$3,INDIRECT("'"&amp;$A62&amp;"'!$A$3:$BG$3"),0)),VLOOKUP($F62,'Step 1'!$B$13:$D$28,3,0)),"Check Parameters")</f>
        <v>NE</v>
      </c>
      <c r="AA62" s="13" t="str">
        <f ca="1">IFERROR(IF(VLOOKUP($F62,'Step 1'!$B$13:$D$28,3,0)="Y",INDEX(INDIRECT("'"&amp;$A62&amp;"'!$A$3:$BG$100000"),MATCH($B62,INDIRECT("'"&amp;$A62&amp;"'!$A3:$A100000"),0),MATCH(AA$3,INDIRECT("'"&amp;$A62&amp;"'!$A$3:$BG$3"),0)),VLOOKUP($F62,'Step 1'!$B$13:$D$28,3,0)),"Check Parameters")</f>
        <v>NE</v>
      </c>
      <c r="AB62" s="13" t="str">
        <f ca="1">IFERROR(IF(VLOOKUP($F62,'Step 1'!$B$13:$D$28,3,0)="Y",INDEX(INDIRECT("'"&amp;$A62&amp;"'!$A$3:$BG$100000"),MATCH($B62,INDIRECT("'"&amp;$A62&amp;"'!$A3:$A100000"),0),MATCH(AB$3,INDIRECT("'"&amp;$A62&amp;"'!$A$3:$BG$3"),0)),VLOOKUP($F62,'Step 1'!$B$13:$D$28,3,0)),"Check Parameters")</f>
        <v>NE</v>
      </c>
      <c r="AC62" s="13" t="str">
        <f ca="1">IFERROR(IF(VLOOKUP($F62,'Step 1'!$B$13:$D$28,3,0)="Y",INDEX(INDIRECT("'"&amp;$A62&amp;"'!$A$3:$BG$100000"),MATCH($B62,INDIRECT("'"&amp;$A62&amp;"'!$A3:$A100000"),0),MATCH(AC$3,INDIRECT("'"&amp;$A62&amp;"'!$A$3:$BG$3"),0)),VLOOKUP($F62,'Step 1'!$B$13:$D$28,3,0)),"Check Parameters")</f>
        <v>NE</v>
      </c>
      <c r="AD62" s="13" t="str">
        <f ca="1">IFERROR(IF(VLOOKUP($F62,'Step 1'!$B$13:$D$28,3,0)="Y",INDEX(INDIRECT("'"&amp;$A62&amp;"'!$A$3:$BG$100000"),MATCH($B62,INDIRECT("'"&amp;$A62&amp;"'!$A3:$A100000"),0),MATCH(AD$3,INDIRECT("'"&amp;$A62&amp;"'!$A$3:$BG$3"),0)),VLOOKUP($F62,'Step 1'!$B$13:$D$28,3,0)),"Check Parameters")</f>
        <v>NE</v>
      </c>
      <c r="AE62" s="13" t="str">
        <f ca="1">IFERROR(IF(VLOOKUP($F62,'Step 1'!$B$13:$D$28,3,0)="Y",INDEX(INDIRECT("'"&amp;$A62&amp;"'!$A$3:$BG$100000"),MATCH($B62,INDIRECT("'"&amp;$A62&amp;"'!$A3:$A100000"),0),MATCH(AE$3,INDIRECT("'"&amp;$A62&amp;"'!$A$3:$BG$3"),0)),VLOOKUP($F62,'Step 1'!$B$13:$D$28,3,0)),"Check Parameters")</f>
        <v>NE</v>
      </c>
      <c r="AF62" s="13" t="str">
        <f ca="1">IFERROR(IF(VLOOKUP($F62,'Step 1'!$B$13:$D$28,3,0)="Y",INDEX(INDIRECT("'"&amp;$A62&amp;"'!$A$3:$BG$100000"),MATCH($B62,INDIRECT("'"&amp;$A62&amp;"'!$A3:$A100000"),0),MATCH(AF$3,INDIRECT("'"&amp;$A62&amp;"'!$A$3:$BG$3"),0)),VLOOKUP($F62,'Step 1'!$B$13:$D$28,3,0)),"Check Parameters")</f>
        <v>NE</v>
      </c>
      <c r="AG62" s="13" t="str">
        <f ca="1">IFERROR(IF(VLOOKUP($F62,'Step 1'!$B$13:$D$28,3,0)="Y",INDEX(INDIRECT("'"&amp;$A62&amp;"'!$A$3:$BG$100000"),MATCH($B62,INDIRECT("'"&amp;$A62&amp;"'!$A3:$A100000"),0),MATCH(AG$3,INDIRECT("'"&amp;$A62&amp;"'!$A$3:$BG$3"),0)),VLOOKUP($F62,'Step 1'!$B$13:$D$28,3,0)),"Check Parameters")</f>
        <v>NE</v>
      </c>
      <c r="AH62" s="13" t="str">
        <f ca="1">IFERROR(IF(VLOOKUP($F62,'Step 1'!$B$13:$D$28,3,0)="Y",INDEX(INDIRECT("'"&amp;$A62&amp;"'!$A$3:$BG$100000"),MATCH($B62,INDIRECT("'"&amp;$A62&amp;"'!$A3:$A100000"),0),MATCH(AH$3,INDIRECT("'"&amp;$A62&amp;"'!$A$3:$BG$3"),0)),VLOOKUP($F62,'Step 1'!$B$13:$D$28,3,0)),"Check Parameters")</f>
        <v>NE</v>
      </c>
      <c r="AI62" s="13" t="str">
        <f ca="1">IFERROR(IF(VLOOKUP($F62,'Step 1'!$B$13:$D$28,3,0)="Y",INDEX(INDIRECT("'"&amp;$A62&amp;"'!$A$3:$BG$100000"),MATCH($B62,INDIRECT("'"&amp;$A62&amp;"'!$A3:$A100000"),0),MATCH(AI$3,INDIRECT("'"&amp;$A62&amp;"'!$A$3:$BG$3"),0)),VLOOKUP($F62,'Step 1'!$B$13:$D$28,3,0)),"Check Parameters")</f>
        <v>NE</v>
      </c>
      <c r="AJ62" s="13" t="str">
        <f ca="1">IFERROR(IF(VLOOKUP($F62,'Step 1'!$B$13:$D$28,3,0)="Y",INDEX(INDIRECT("'"&amp;$A62&amp;"'!$A$3:$BG$100000"),MATCH($B62,INDIRECT("'"&amp;$A62&amp;"'!$A3:$A100000"),0),MATCH(AJ$3,INDIRECT("'"&amp;$A62&amp;"'!$A$3:$BG$3"),0)),VLOOKUP($F62,'Step 1'!$B$13:$D$28,3,0)),"Check Parameters")</f>
        <v>NE</v>
      </c>
      <c r="AK62" s="13" t="str">
        <f ca="1">IFERROR(IF(VLOOKUP($F62,'Step 1'!$B$13:$D$28,3,0)="Y",INDEX(INDIRECT("'"&amp;$A62&amp;"'!$A$3:$BG$100000"),MATCH($B62,INDIRECT("'"&amp;$A62&amp;"'!$A3:$A100000"),0),MATCH(AK$3,INDIRECT("'"&amp;$A62&amp;"'!$A$3:$BG$3"),0)),VLOOKUP($F62,'Step 1'!$B$13:$D$28,3,0)),"Check Parameters")</f>
        <v>NE</v>
      </c>
      <c r="AL62" s="13" t="str">
        <f ca="1">IFERROR(IF(VLOOKUP($F62,'Step 1'!$B$13:$D$28,3,0)="Y",INDEX(INDIRECT("'"&amp;$A62&amp;"'!$A$3:$BG$100000"),MATCH($B62,INDIRECT("'"&amp;$A62&amp;"'!$A3:$A100000"),0),MATCH(AL$3,INDIRECT("'"&amp;$A62&amp;"'!$A$3:$BG$3"),0)),VLOOKUP($F62,'Step 1'!$B$13:$D$28,3,0)),"Check Parameters")</f>
        <v>NE</v>
      </c>
      <c r="AM62" s="13" t="str">
        <f ca="1">IFERROR(IF(VLOOKUP($F62,'Step 1'!$B$13:$D$28,3,0)="Y",INDEX(INDIRECT("'"&amp;$A62&amp;"'!$A$3:$BG$100000"),MATCH($B62,INDIRECT("'"&amp;$A62&amp;"'!$A3:$A100000"),0),MATCH(AM$3,INDIRECT("'"&amp;$A62&amp;"'!$A$3:$BG$3"),0)),VLOOKUP($F62,'Step 1'!$B$13:$D$28,3,0)),"Check Parameters")</f>
        <v>NE</v>
      </c>
      <c r="AN62" s="13"/>
      <c r="AO62" s="191"/>
      <c r="AP62" s="191"/>
      <c r="AQ62" s="191"/>
      <c r="AR62" s="191"/>
    </row>
    <row r="63" spans="1:44" hidden="1" outlineLevel="1" x14ac:dyDescent="0.25">
      <c r="A63" s="183" t="s">
        <v>79</v>
      </c>
      <c r="B63" s="183" t="s">
        <v>361</v>
      </c>
      <c r="C63" s="175"/>
      <c r="D63" s="175"/>
      <c r="E63" s="175" t="s">
        <v>130</v>
      </c>
      <c r="F63" s="77" t="str">
        <f t="shared" ref="F63" si="35">A63</f>
        <v>Sheep</v>
      </c>
      <c r="G63" s="175" t="s">
        <v>358</v>
      </c>
      <c r="H63" s="177" t="s">
        <v>472</v>
      </c>
      <c r="I63" s="13">
        <f ca="1">IFERROR(IF(VLOOKUP($F63,'Step 1'!$B$13:$D$28,3,0)="Y",INDEX(INDIRECT("'"&amp;$A63&amp;"'!$A$3:$BG$100000"),MATCH($B63,INDIRECT("'"&amp;$A63&amp;"'!$A3:$A100000"),0),MATCH(I$3,INDIRECT("'"&amp;$A63&amp;"'!$A$3:$BG$3"),0)),VLOOKUP($F63,'Step 1'!$B$13:$D$28,3,0)),"Check Parameters")</f>
        <v>6.6623228571428538E-10</v>
      </c>
      <c r="J63" s="13">
        <f ca="1">IFERROR(IF(VLOOKUP($F63,'Step 1'!$B$13:$D$28,3,0)="Y",INDEX(INDIRECT("'"&amp;$A63&amp;"'!$A$3:$BG$100000"),MATCH($B63,INDIRECT("'"&amp;$A63&amp;"'!$A3:$A100000"),0),MATCH(J$3,INDIRECT("'"&amp;$A63&amp;"'!$A$3:$BG$3"),0)),VLOOKUP($F63,'Step 1'!$B$13:$D$28,3,0)),"Check Parameters")</f>
        <v>6.6623228571428538E-10</v>
      </c>
      <c r="K63" s="13">
        <f ca="1">IFERROR(IF(VLOOKUP($F63,'Step 1'!$B$13:$D$28,3,0)="Y",INDEX(INDIRECT("'"&amp;$A63&amp;"'!$A$3:$BG$100000"),MATCH($B63,INDIRECT("'"&amp;$A63&amp;"'!$A3:$A100000"),0),MATCH(K$3,INDIRECT("'"&amp;$A63&amp;"'!$A$3:$BG$3"),0)),VLOOKUP($F63,'Step 1'!$B$13:$D$28,3,0)),"Check Parameters")</f>
        <v>6.6623228571428538E-10</v>
      </c>
      <c r="L63" s="13">
        <f ca="1">IFERROR(IF(VLOOKUP($F63,'Step 1'!$B$13:$D$28,3,0)="Y",INDEX(INDIRECT("'"&amp;$A63&amp;"'!$A$3:$BG$100000"),MATCH($B63,INDIRECT("'"&amp;$A63&amp;"'!$A3:$A100000"),0),MATCH(L$3,INDIRECT("'"&amp;$A63&amp;"'!$A$3:$BG$3"),0)),VLOOKUP($F63,'Step 1'!$B$13:$D$28,3,0)),"Check Parameters")</f>
        <v>6.6623228571428538E-10</v>
      </c>
      <c r="M63" s="13">
        <f ca="1">IFERROR(IF(VLOOKUP($F63,'Step 1'!$B$13:$D$28,3,0)="Y",INDEX(INDIRECT("'"&amp;$A63&amp;"'!$A$3:$BG$100000"),MATCH($B63,INDIRECT("'"&amp;$A63&amp;"'!$A3:$A100000"),0),MATCH(M$3,INDIRECT("'"&amp;$A63&amp;"'!$A$3:$BG$3"),0)),VLOOKUP($F63,'Step 1'!$B$13:$D$28,3,0)),"Check Parameters")</f>
        <v>6.6623228571428538E-10</v>
      </c>
      <c r="N63" s="13">
        <f ca="1">IFERROR(IF(VLOOKUP($F63,'Step 1'!$B$13:$D$28,3,0)="Y",INDEX(INDIRECT("'"&amp;$A63&amp;"'!$A$3:$BG$100000"),MATCH($B63,INDIRECT("'"&amp;$A63&amp;"'!$A3:$A100000"),0),MATCH(N$3,INDIRECT("'"&amp;$A63&amp;"'!$A$3:$BG$3"),0)),VLOOKUP($F63,'Step 1'!$B$13:$D$28,3,0)),"Check Parameters")</f>
        <v>6.6623228571428538E-10</v>
      </c>
      <c r="O63" s="13">
        <f ca="1">IFERROR(IF(VLOOKUP($F63,'Step 1'!$B$13:$D$28,3,0)="Y",INDEX(INDIRECT("'"&amp;$A63&amp;"'!$A$3:$BG$100000"),MATCH($B63,INDIRECT("'"&amp;$A63&amp;"'!$A3:$A100000"),0),MATCH(O$3,INDIRECT("'"&amp;$A63&amp;"'!$A$3:$BG$3"),0)),VLOOKUP($F63,'Step 1'!$B$13:$D$28,3,0)),"Check Parameters")</f>
        <v>6.6623228571428538E-10</v>
      </c>
      <c r="P63" s="13">
        <f ca="1">IFERROR(IF(VLOOKUP($F63,'Step 1'!$B$13:$D$28,3,0)="Y",INDEX(INDIRECT("'"&amp;$A63&amp;"'!$A$3:$BG$100000"),MATCH($B63,INDIRECT("'"&amp;$A63&amp;"'!$A3:$A100000"),0),MATCH(P$3,INDIRECT("'"&amp;$A63&amp;"'!$A$3:$BG$3"),0)),VLOOKUP($F63,'Step 1'!$B$13:$D$28,3,0)),"Check Parameters")</f>
        <v>6.6623228571428538E-10</v>
      </c>
      <c r="Q63" s="13">
        <f ca="1">IFERROR(IF(VLOOKUP($F63,'Step 1'!$B$13:$D$28,3,0)="Y",INDEX(INDIRECT("'"&amp;$A63&amp;"'!$A$3:$BG$100000"),MATCH($B63,INDIRECT("'"&amp;$A63&amp;"'!$A3:$A100000"),0),MATCH(Q$3,INDIRECT("'"&amp;$A63&amp;"'!$A$3:$BG$3"),0)),VLOOKUP($F63,'Step 1'!$B$13:$D$28,3,0)),"Check Parameters")</f>
        <v>6.6623228571428538E-10</v>
      </c>
      <c r="R63" s="13">
        <f ca="1">IFERROR(IF(VLOOKUP($F63,'Step 1'!$B$13:$D$28,3,0)="Y",INDEX(INDIRECT("'"&amp;$A63&amp;"'!$A$3:$BG$100000"),MATCH($B63,INDIRECT("'"&amp;$A63&amp;"'!$A3:$A100000"),0),MATCH(R$3,INDIRECT("'"&amp;$A63&amp;"'!$A$3:$BG$3"),0)),VLOOKUP($F63,'Step 1'!$B$13:$D$28,3,0)),"Check Parameters")</f>
        <v>6.6623228571428538E-10</v>
      </c>
      <c r="S63" s="13">
        <f ca="1">IFERROR(IF(VLOOKUP($F63,'Step 1'!$B$13:$D$28,3,0)="Y",INDEX(INDIRECT("'"&amp;$A63&amp;"'!$A$3:$BG$100000"),MATCH($B63,INDIRECT("'"&amp;$A63&amp;"'!$A3:$A100000"),0),MATCH(S$3,INDIRECT("'"&amp;$A63&amp;"'!$A$3:$BG$3"),0)),VLOOKUP($F63,'Step 1'!$B$13:$D$28,3,0)),"Check Parameters")</f>
        <v>6.6623228571428538E-10</v>
      </c>
      <c r="T63" s="13">
        <f ca="1">IFERROR(IF(VLOOKUP($F63,'Step 1'!$B$13:$D$28,3,0)="Y",INDEX(INDIRECT("'"&amp;$A63&amp;"'!$A$3:$BG$100000"),MATCH($B63,INDIRECT("'"&amp;$A63&amp;"'!$A3:$A100000"),0),MATCH(T$3,INDIRECT("'"&amp;$A63&amp;"'!$A$3:$BG$3"),0)),VLOOKUP($F63,'Step 1'!$B$13:$D$28,3,0)),"Check Parameters")</f>
        <v>6.6623228571428538E-10</v>
      </c>
      <c r="U63" s="13">
        <f ca="1">IFERROR(IF(VLOOKUP($F63,'Step 1'!$B$13:$D$28,3,0)="Y",INDEX(INDIRECT("'"&amp;$A63&amp;"'!$A$3:$BG$100000"),MATCH($B63,INDIRECT("'"&amp;$A63&amp;"'!$A3:$A100000"),0),MATCH(U$3,INDIRECT("'"&amp;$A63&amp;"'!$A$3:$BG$3"),0)),VLOOKUP($F63,'Step 1'!$B$13:$D$28,3,0)),"Check Parameters")</f>
        <v>6.6623228571428538E-10</v>
      </c>
      <c r="V63" s="13">
        <f ca="1">IFERROR(IF(VLOOKUP($F63,'Step 1'!$B$13:$D$28,3,0)="Y",INDEX(INDIRECT("'"&amp;$A63&amp;"'!$A$3:$BG$100000"),MATCH($B63,INDIRECT("'"&amp;$A63&amp;"'!$A3:$A100000"),0),MATCH(V$3,INDIRECT("'"&amp;$A63&amp;"'!$A$3:$BG$3"),0)),VLOOKUP($F63,'Step 1'!$B$13:$D$28,3,0)),"Check Parameters")</f>
        <v>6.6623228571428538E-10</v>
      </c>
      <c r="W63" s="13">
        <f ca="1">IFERROR(IF(VLOOKUP($F63,'Step 1'!$B$13:$D$28,3,0)="Y",INDEX(INDIRECT("'"&amp;$A63&amp;"'!$A$3:$BG$100000"),MATCH($B63,INDIRECT("'"&amp;$A63&amp;"'!$A3:$A100000"),0),MATCH(W$3,INDIRECT("'"&amp;$A63&amp;"'!$A$3:$BG$3"),0)),VLOOKUP($F63,'Step 1'!$B$13:$D$28,3,0)),"Check Parameters")</f>
        <v>6.6623228571428538E-10</v>
      </c>
      <c r="X63" s="13">
        <f ca="1">IFERROR(IF(VLOOKUP($F63,'Step 1'!$B$13:$D$28,3,0)="Y",INDEX(INDIRECT("'"&amp;$A63&amp;"'!$A$3:$BG$100000"),MATCH($B63,INDIRECT("'"&amp;$A63&amp;"'!$A3:$A100000"),0),MATCH(X$3,INDIRECT("'"&amp;$A63&amp;"'!$A$3:$BG$3"),0)),VLOOKUP($F63,'Step 1'!$B$13:$D$28,3,0)),"Check Parameters")</f>
        <v>6.6623228571428538E-10</v>
      </c>
      <c r="Y63" s="13">
        <f ca="1">IFERROR(IF(VLOOKUP($F63,'Step 1'!$B$13:$D$28,3,0)="Y",INDEX(INDIRECT("'"&amp;$A63&amp;"'!$A$3:$BG$100000"),MATCH($B63,INDIRECT("'"&amp;$A63&amp;"'!$A3:$A100000"),0),MATCH(Y$3,INDIRECT("'"&amp;$A63&amp;"'!$A$3:$BG$3"),0)),VLOOKUP($F63,'Step 1'!$B$13:$D$28,3,0)),"Check Parameters")</f>
        <v>6.6623228571428538E-10</v>
      </c>
      <c r="Z63" s="13">
        <f ca="1">IFERROR(IF(VLOOKUP($F63,'Step 1'!$B$13:$D$28,3,0)="Y",INDEX(INDIRECT("'"&amp;$A63&amp;"'!$A$3:$BG$100000"),MATCH($B63,INDIRECT("'"&amp;$A63&amp;"'!$A3:$A100000"),0),MATCH(Z$3,INDIRECT("'"&amp;$A63&amp;"'!$A$3:$BG$3"),0)),VLOOKUP($F63,'Step 1'!$B$13:$D$28,3,0)),"Check Parameters")</f>
        <v>6.6623228571428538E-10</v>
      </c>
      <c r="AA63" s="13">
        <f ca="1">IFERROR(IF(VLOOKUP($F63,'Step 1'!$B$13:$D$28,3,0)="Y",INDEX(INDIRECT("'"&amp;$A63&amp;"'!$A$3:$BG$100000"),MATCH($B63,INDIRECT("'"&amp;$A63&amp;"'!$A3:$A100000"),0),MATCH(AA$3,INDIRECT("'"&amp;$A63&amp;"'!$A$3:$BG$3"),0)),VLOOKUP($F63,'Step 1'!$B$13:$D$28,3,0)),"Check Parameters")</f>
        <v>6.6623228571428538E-10</v>
      </c>
      <c r="AB63" s="13">
        <f ca="1">IFERROR(IF(VLOOKUP($F63,'Step 1'!$B$13:$D$28,3,0)="Y",INDEX(INDIRECT("'"&amp;$A63&amp;"'!$A$3:$BG$100000"),MATCH($B63,INDIRECT("'"&amp;$A63&amp;"'!$A3:$A100000"),0),MATCH(AB$3,INDIRECT("'"&amp;$A63&amp;"'!$A$3:$BG$3"),0)),VLOOKUP($F63,'Step 1'!$B$13:$D$28,3,0)),"Check Parameters")</f>
        <v>6.6623228571428538E-10</v>
      </c>
      <c r="AC63" s="13">
        <f ca="1">IFERROR(IF(VLOOKUP($F63,'Step 1'!$B$13:$D$28,3,0)="Y",INDEX(INDIRECT("'"&amp;$A63&amp;"'!$A$3:$BG$100000"),MATCH($B63,INDIRECT("'"&amp;$A63&amp;"'!$A3:$A100000"),0),MATCH(AC$3,INDIRECT("'"&amp;$A63&amp;"'!$A$3:$BG$3"),0)),VLOOKUP($F63,'Step 1'!$B$13:$D$28,3,0)),"Check Parameters")</f>
        <v>6.6623228571428538E-10</v>
      </c>
      <c r="AD63" s="13">
        <f ca="1">IFERROR(IF(VLOOKUP($F63,'Step 1'!$B$13:$D$28,3,0)="Y",INDEX(INDIRECT("'"&amp;$A63&amp;"'!$A$3:$BG$100000"),MATCH($B63,INDIRECT("'"&amp;$A63&amp;"'!$A3:$A100000"),0),MATCH(AD$3,INDIRECT("'"&amp;$A63&amp;"'!$A$3:$BG$3"),0)),VLOOKUP($F63,'Step 1'!$B$13:$D$28,3,0)),"Check Parameters")</f>
        <v>6.6623228571428538E-10</v>
      </c>
      <c r="AE63" s="13">
        <f ca="1">IFERROR(IF(VLOOKUP($F63,'Step 1'!$B$13:$D$28,3,0)="Y",INDEX(INDIRECT("'"&amp;$A63&amp;"'!$A$3:$BG$100000"),MATCH($B63,INDIRECT("'"&amp;$A63&amp;"'!$A3:$A100000"),0),MATCH(AE$3,INDIRECT("'"&amp;$A63&amp;"'!$A$3:$BG$3"),0)),VLOOKUP($F63,'Step 1'!$B$13:$D$28,3,0)),"Check Parameters")</f>
        <v>6.6623228571428538E-10</v>
      </c>
      <c r="AF63" s="13">
        <f ca="1">IFERROR(IF(VLOOKUP($F63,'Step 1'!$B$13:$D$28,3,0)="Y",INDEX(INDIRECT("'"&amp;$A63&amp;"'!$A$3:$BG$100000"),MATCH($B63,INDIRECT("'"&amp;$A63&amp;"'!$A3:$A100000"),0),MATCH(AF$3,INDIRECT("'"&amp;$A63&amp;"'!$A$3:$BG$3"),0)),VLOOKUP($F63,'Step 1'!$B$13:$D$28,3,0)),"Check Parameters")</f>
        <v>6.6623228571428538E-10</v>
      </c>
      <c r="AG63" s="13">
        <f ca="1">IFERROR(IF(VLOOKUP($F63,'Step 1'!$B$13:$D$28,3,0)="Y",INDEX(INDIRECT("'"&amp;$A63&amp;"'!$A$3:$BG$100000"),MATCH($B63,INDIRECT("'"&amp;$A63&amp;"'!$A3:$A100000"),0),MATCH(AG$3,INDIRECT("'"&amp;$A63&amp;"'!$A$3:$BG$3"),0)),VLOOKUP($F63,'Step 1'!$B$13:$D$28,3,0)),"Check Parameters")</f>
        <v>6.6623228571428538E-10</v>
      </c>
      <c r="AH63" s="13">
        <f ca="1">IFERROR(IF(VLOOKUP($F63,'Step 1'!$B$13:$D$28,3,0)="Y",INDEX(INDIRECT("'"&amp;$A63&amp;"'!$A$3:$BG$100000"),MATCH($B63,INDIRECT("'"&amp;$A63&amp;"'!$A3:$A100000"),0),MATCH(AH$3,INDIRECT("'"&amp;$A63&amp;"'!$A$3:$BG$3"),0)),VLOOKUP($F63,'Step 1'!$B$13:$D$28,3,0)),"Check Parameters")</f>
        <v>6.6623228571428538E-10</v>
      </c>
      <c r="AI63" s="13">
        <f ca="1">IFERROR(IF(VLOOKUP($F63,'Step 1'!$B$13:$D$28,3,0)="Y",INDEX(INDIRECT("'"&amp;$A63&amp;"'!$A$3:$BG$100000"),MATCH($B63,INDIRECT("'"&amp;$A63&amp;"'!$A3:$A100000"),0),MATCH(AI$3,INDIRECT("'"&amp;$A63&amp;"'!$A$3:$BG$3"),0)),VLOOKUP($F63,'Step 1'!$B$13:$D$28,3,0)),"Check Parameters")</f>
        <v>6.6623228571428538E-10</v>
      </c>
      <c r="AJ63" s="13">
        <f ca="1">IFERROR(IF(VLOOKUP($F63,'Step 1'!$B$13:$D$28,3,0)="Y",INDEX(INDIRECT("'"&amp;$A63&amp;"'!$A$3:$BG$100000"),MATCH($B63,INDIRECT("'"&amp;$A63&amp;"'!$A3:$A100000"),0),MATCH(AJ$3,INDIRECT("'"&amp;$A63&amp;"'!$A$3:$BG$3"),0)),VLOOKUP($F63,'Step 1'!$B$13:$D$28,3,0)),"Check Parameters")</f>
        <v>6.6623228571428538E-10</v>
      </c>
      <c r="AK63" s="13">
        <f ca="1">IFERROR(IF(VLOOKUP($F63,'Step 1'!$B$13:$D$28,3,0)="Y",INDEX(INDIRECT("'"&amp;$A63&amp;"'!$A$3:$BG$100000"),MATCH($B63,INDIRECT("'"&amp;$A63&amp;"'!$A3:$A100000"),0),MATCH(AK$3,INDIRECT("'"&amp;$A63&amp;"'!$A$3:$BG$3"),0)),VLOOKUP($F63,'Step 1'!$B$13:$D$28,3,0)),"Check Parameters")</f>
        <v>6.6623228571428538E-10</v>
      </c>
      <c r="AL63" s="13">
        <f ca="1">IFERROR(IF(VLOOKUP($F63,'Step 1'!$B$13:$D$28,3,0)="Y",INDEX(INDIRECT("'"&amp;$A63&amp;"'!$A$3:$BG$100000"),MATCH($B63,INDIRECT("'"&amp;$A63&amp;"'!$A3:$A100000"),0),MATCH(AL$3,INDIRECT("'"&amp;$A63&amp;"'!$A$3:$BG$3"),0)),VLOOKUP($F63,'Step 1'!$B$13:$D$28,3,0)),"Check Parameters")</f>
        <v>6.6623228571428538E-10</v>
      </c>
      <c r="AM63" s="13">
        <f ca="1">IFERROR(IF(VLOOKUP($F63,'Step 1'!$B$13:$D$28,3,0)="Y",INDEX(INDIRECT("'"&amp;$A63&amp;"'!$A$3:$BG$100000"),MATCH($B63,INDIRECT("'"&amp;$A63&amp;"'!$A3:$A100000"),0),MATCH(AM$3,INDIRECT("'"&amp;$A63&amp;"'!$A$3:$BG$3"),0)),VLOOKUP($F63,'Step 1'!$B$13:$D$28,3,0)),"Check Parameters")</f>
        <v>6.6623228571428538E-10</v>
      </c>
      <c r="AN63" s="13"/>
      <c r="AO63" s="191"/>
      <c r="AP63" s="191"/>
      <c r="AQ63" s="191"/>
      <c r="AR63" s="191"/>
    </row>
    <row r="64" spans="1:44" hidden="1" outlineLevel="1" x14ac:dyDescent="0.25">
      <c r="A64" s="183" t="s">
        <v>538</v>
      </c>
      <c r="B64" s="183" t="s">
        <v>361</v>
      </c>
      <c r="C64" s="175"/>
      <c r="D64" s="175"/>
      <c r="E64" s="175" t="s">
        <v>130</v>
      </c>
      <c r="F64" s="77" t="str">
        <f t="shared" ref="F64" si="36">A64</f>
        <v>Swine (finishing pigs)</v>
      </c>
      <c r="G64" s="175" t="s">
        <v>358</v>
      </c>
      <c r="H64" s="177" t="s">
        <v>472</v>
      </c>
      <c r="I64" s="13" t="str">
        <f ca="1">IFERROR(IF(VLOOKUP($F64,'Step 1'!$B$13:$D$28,3,0)="Y",INDEX(INDIRECT("'"&amp;$A64&amp;"'!$A$3:$BG$100000"),MATCH($B64,INDIRECT("'"&amp;$A64&amp;"'!$A3:$A100000"),0),MATCH(I$3,INDIRECT("'"&amp;$A64&amp;"'!$A$3:$BG$3"),0)),VLOOKUP($F64,'Step 1'!$B$13:$D$28,3,0)),"Check Parameters")</f>
        <v>NE</v>
      </c>
      <c r="J64" s="13" t="str">
        <f ca="1">IFERROR(IF(VLOOKUP($F64,'Step 1'!$B$13:$D$28,3,0)="Y",INDEX(INDIRECT("'"&amp;$A64&amp;"'!$A$3:$BG$100000"),MATCH($B64,INDIRECT("'"&amp;$A64&amp;"'!$A3:$A100000"),0),MATCH(J$3,INDIRECT("'"&amp;$A64&amp;"'!$A$3:$BG$3"),0)),VLOOKUP($F64,'Step 1'!$B$13:$D$28,3,0)),"Check Parameters")</f>
        <v>NE</v>
      </c>
      <c r="K64" s="13" t="str">
        <f ca="1">IFERROR(IF(VLOOKUP($F64,'Step 1'!$B$13:$D$28,3,0)="Y",INDEX(INDIRECT("'"&amp;$A64&amp;"'!$A$3:$BG$100000"),MATCH($B64,INDIRECT("'"&amp;$A64&amp;"'!$A3:$A100000"),0),MATCH(K$3,INDIRECT("'"&amp;$A64&amp;"'!$A$3:$BG$3"),0)),VLOOKUP($F64,'Step 1'!$B$13:$D$28,3,0)),"Check Parameters")</f>
        <v>NE</v>
      </c>
      <c r="L64" s="13" t="str">
        <f ca="1">IFERROR(IF(VLOOKUP($F64,'Step 1'!$B$13:$D$28,3,0)="Y",INDEX(INDIRECT("'"&amp;$A64&amp;"'!$A$3:$BG$100000"),MATCH($B64,INDIRECT("'"&amp;$A64&amp;"'!$A3:$A100000"),0),MATCH(L$3,INDIRECT("'"&amp;$A64&amp;"'!$A$3:$BG$3"),0)),VLOOKUP($F64,'Step 1'!$B$13:$D$28,3,0)),"Check Parameters")</f>
        <v>NE</v>
      </c>
      <c r="M64" s="13" t="str">
        <f ca="1">IFERROR(IF(VLOOKUP($F64,'Step 1'!$B$13:$D$28,3,0)="Y",INDEX(INDIRECT("'"&amp;$A64&amp;"'!$A$3:$BG$100000"),MATCH($B64,INDIRECT("'"&amp;$A64&amp;"'!$A3:$A100000"),0),MATCH(M$3,INDIRECT("'"&amp;$A64&amp;"'!$A$3:$BG$3"),0)),VLOOKUP($F64,'Step 1'!$B$13:$D$28,3,0)),"Check Parameters")</f>
        <v>NE</v>
      </c>
      <c r="N64" s="13" t="str">
        <f ca="1">IFERROR(IF(VLOOKUP($F64,'Step 1'!$B$13:$D$28,3,0)="Y",INDEX(INDIRECT("'"&amp;$A64&amp;"'!$A$3:$BG$100000"),MATCH($B64,INDIRECT("'"&amp;$A64&amp;"'!$A3:$A100000"),0),MATCH(N$3,INDIRECT("'"&amp;$A64&amp;"'!$A$3:$BG$3"),0)),VLOOKUP($F64,'Step 1'!$B$13:$D$28,3,0)),"Check Parameters")</f>
        <v>NE</v>
      </c>
      <c r="O64" s="13" t="str">
        <f ca="1">IFERROR(IF(VLOOKUP($F64,'Step 1'!$B$13:$D$28,3,0)="Y",INDEX(INDIRECT("'"&amp;$A64&amp;"'!$A$3:$BG$100000"),MATCH($B64,INDIRECT("'"&amp;$A64&amp;"'!$A3:$A100000"),0),MATCH(O$3,INDIRECT("'"&amp;$A64&amp;"'!$A$3:$BG$3"),0)),VLOOKUP($F64,'Step 1'!$B$13:$D$28,3,0)),"Check Parameters")</f>
        <v>NE</v>
      </c>
      <c r="P64" s="13" t="str">
        <f ca="1">IFERROR(IF(VLOOKUP($F64,'Step 1'!$B$13:$D$28,3,0)="Y",INDEX(INDIRECT("'"&amp;$A64&amp;"'!$A$3:$BG$100000"),MATCH($B64,INDIRECT("'"&amp;$A64&amp;"'!$A3:$A100000"),0),MATCH(P$3,INDIRECT("'"&amp;$A64&amp;"'!$A$3:$BG$3"),0)),VLOOKUP($F64,'Step 1'!$B$13:$D$28,3,0)),"Check Parameters")</f>
        <v>NE</v>
      </c>
      <c r="Q64" s="13" t="str">
        <f ca="1">IFERROR(IF(VLOOKUP($F64,'Step 1'!$B$13:$D$28,3,0)="Y",INDEX(INDIRECT("'"&amp;$A64&amp;"'!$A$3:$BG$100000"),MATCH($B64,INDIRECT("'"&amp;$A64&amp;"'!$A3:$A100000"),0),MATCH(Q$3,INDIRECT("'"&amp;$A64&amp;"'!$A$3:$BG$3"),0)),VLOOKUP($F64,'Step 1'!$B$13:$D$28,3,0)),"Check Parameters")</f>
        <v>NE</v>
      </c>
      <c r="R64" s="13" t="str">
        <f ca="1">IFERROR(IF(VLOOKUP($F64,'Step 1'!$B$13:$D$28,3,0)="Y",INDEX(INDIRECT("'"&amp;$A64&amp;"'!$A$3:$BG$100000"),MATCH($B64,INDIRECT("'"&amp;$A64&amp;"'!$A3:$A100000"),0),MATCH(R$3,INDIRECT("'"&amp;$A64&amp;"'!$A$3:$BG$3"),0)),VLOOKUP($F64,'Step 1'!$B$13:$D$28,3,0)),"Check Parameters")</f>
        <v>NE</v>
      </c>
      <c r="S64" s="13" t="str">
        <f ca="1">IFERROR(IF(VLOOKUP($F64,'Step 1'!$B$13:$D$28,3,0)="Y",INDEX(INDIRECT("'"&amp;$A64&amp;"'!$A$3:$BG$100000"),MATCH($B64,INDIRECT("'"&amp;$A64&amp;"'!$A3:$A100000"),0),MATCH(S$3,INDIRECT("'"&amp;$A64&amp;"'!$A$3:$BG$3"),0)),VLOOKUP($F64,'Step 1'!$B$13:$D$28,3,0)),"Check Parameters")</f>
        <v>NE</v>
      </c>
      <c r="T64" s="13" t="str">
        <f ca="1">IFERROR(IF(VLOOKUP($F64,'Step 1'!$B$13:$D$28,3,0)="Y",INDEX(INDIRECT("'"&amp;$A64&amp;"'!$A$3:$BG$100000"),MATCH($B64,INDIRECT("'"&amp;$A64&amp;"'!$A3:$A100000"),0),MATCH(T$3,INDIRECT("'"&amp;$A64&amp;"'!$A$3:$BG$3"),0)),VLOOKUP($F64,'Step 1'!$B$13:$D$28,3,0)),"Check Parameters")</f>
        <v>NE</v>
      </c>
      <c r="U64" s="13" t="str">
        <f ca="1">IFERROR(IF(VLOOKUP($F64,'Step 1'!$B$13:$D$28,3,0)="Y",INDEX(INDIRECT("'"&amp;$A64&amp;"'!$A$3:$BG$100000"),MATCH($B64,INDIRECT("'"&amp;$A64&amp;"'!$A3:$A100000"),0),MATCH(U$3,INDIRECT("'"&amp;$A64&amp;"'!$A$3:$BG$3"),0)),VLOOKUP($F64,'Step 1'!$B$13:$D$28,3,0)),"Check Parameters")</f>
        <v>NE</v>
      </c>
      <c r="V64" s="13" t="str">
        <f ca="1">IFERROR(IF(VLOOKUP($F64,'Step 1'!$B$13:$D$28,3,0)="Y",INDEX(INDIRECT("'"&amp;$A64&amp;"'!$A$3:$BG$100000"),MATCH($B64,INDIRECT("'"&amp;$A64&amp;"'!$A3:$A100000"),0),MATCH(V$3,INDIRECT("'"&amp;$A64&amp;"'!$A$3:$BG$3"),0)),VLOOKUP($F64,'Step 1'!$B$13:$D$28,3,0)),"Check Parameters")</f>
        <v>NE</v>
      </c>
      <c r="W64" s="13" t="str">
        <f ca="1">IFERROR(IF(VLOOKUP($F64,'Step 1'!$B$13:$D$28,3,0)="Y",INDEX(INDIRECT("'"&amp;$A64&amp;"'!$A$3:$BG$100000"),MATCH($B64,INDIRECT("'"&amp;$A64&amp;"'!$A3:$A100000"),0),MATCH(W$3,INDIRECT("'"&amp;$A64&amp;"'!$A$3:$BG$3"),0)),VLOOKUP($F64,'Step 1'!$B$13:$D$28,3,0)),"Check Parameters")</f>
        <v>NE</v>
      </c>
      <c r="X64" s="13" t="str">
        <f ca="1">IFERROR(IF(VLOOKUP($F64,'Step 1'!$B$13:$D$28,3,0)="Y",INDEX(INDIRECT("'"&amp;$A64&amp;"'!$A$3:$BG$100000"),MATCH($B64,INDIRECT("'"&amp;$A64&amp;"'!$A3:$A100000"),0),MATCH(X$3,INDIRECT("'"&amp;$A64&amp;"'!$A$3:$BG$3"),0)),VLOOKUP($F64,'Step 1'!$B$13:$D$28,3,0)),"Check Parameters")</f>
        <v>NE</v>
      </c>
      <c r="Y64" s="13" t="str">
        <f ca="1">IFERROR(IF(VLOOKUP($F64,'Step 1'!$B$13:$D$28,3,0)="Y",INDEX(INDIRECT("'"&amp;$A64&amp;"'!$A$3:$BG$100000"),MATCH($B64,INDIRECT("'"&amp;$A64&amp;"'!$A3:$A100000"),0),MATCH(Y$3,INDIRECT("'"&amp;$A64&amp;"'!$A$3:$BG$3"),0)),VLOOKUP($F64,'Step 1'!$B$13:$D$28,3,0)),"Check Parameters")</f>
        <v>NE</v>
      </c>
      <c r="Z64" s="13" t="str">
        <f ca="1">IFERROR(IF(VLOOKUP($F64,'Step 1'!$B$13:$D$28,3,0)="Y",INDEX(INDIRECT("'"&amp;$A64&amp;"'!$A$3:$BG$100000"),MATCH($B64,INDIRECT("'"&amp;$A64&amp;"'!$A3:$A100000"),0),MATCH(Z$3,INDIRECT("'"&amp;$A64&amp;"'!$A$3:$BG$3"),0)),VLOOKUP($F64,'Step 1'!$B$13:$D$28,3,0)),"Check Parameters")</f>
        <v>NE</v>
      </c>
      <c r="AA64" s="13" t="str">
        <f ca="1">IFERROR(IF(VLOOKUP($F64,'Step 1'!$B$13:$D$28,3,0)="Y",INDEX(INDIRECT("'"&amp;$A64&amp;"'!$A$3:$BG$100000"),MATCH($B64,INDIRECT("'"&amp;$A64&amp;"'!$A3:$A100000"),0),MATCH(AA$3,INDIRECT("'"&amp;$A64&amp;"'!$A$3:$BG$3"),0)),VLOOKUP($F64,'Step 1'!$B$13:$D$28,3,0)),"Check Parameters")</f>
        <v>NE</v>
      </c>
      <c r="AB64" s="13" t="str">
        <f ca="1">IFERROR(IF(VLOOKUP($F64,'Step 1'!$B$13:$D$28,3,0)="Y",INDEX(INDIRECT("'"&amp;$A64&amp;"'!$A$3:$BG$100000"),MATCH($B64,INDIRECT("'"&amp;$A64&amp;"'!$A3:$A100000"),0),MATCH(AB$3,INDIRECT("'"&amp;$A64&amp;"'!$A$3:$BG$3"),0)),VLOOKUP($F64,'Step 1'!$B$13:$D$28,3,0)),"Check Parameters")</f>
        <v>NE</v>
      </c>
      <c r="AC64" s="13" t="str">
        <f ca="1">IFERROR(IF(VLOOKUP($F64,'Step 1'!$B$13:$D$28,3,0)="Y",INDEX(INDIRECT("'"&amp;$A64&amp;"'!$A$3:$BG$100000"),MATCH($B64,INDIRECT("'"&amp;$A64&amp;"'!$A3:$A100000"),0),MATCH(AC$3,INDIRECT("'"&amp;$A64&amp;"'!$A$3:$BG$3"),0)),VLOOKUP($F64,'Step 1'!$B$13:$D$28,3,0)),"Check Parameters")</f>
        <v>NE</v>
      </c>
      <c r="AD64" s="13" t="str">
        <f ca="1">IFERROR(IF(VLOOKUP($F64,'Step 1'!$B$13:$D$28,3,0)="Y",INDEX(INDIRECT("'"&amp;$A64&amp;"'!$A$3:$BG$100000"),MATCH($B64,INDIRECT("'"&amp;$A64&amp;"'!$A3:$A100000"),0),MATCH(AD$3,INDIRECT("'"&amp;$A64&amp;"'!$A$3:$BG$3"),0)),VLOOKUP($F64,'Step 1'!$B$13:$D$28,3,0)),"Check Parameters")</f>
        <v>NE</v>
      </c>
      <c r="AE64" s="13" t="str">
        <f ca="1">IFERROR(IF(VLOOKUP($F64,'Step 1'!$B$13:$D$28,3,0)="Y",INDEX(INDIRECT("'"&amp;$A64&amp;"'!$A$3:$BG$100000"),MATCH($B64,INDIRECT("'"&amp;$A64&amp;"'!$A3:$A100000"),0),MATCH(AE$3,INDIRECT("'"&amp;$A64&amp;"'!$A$3:$BG$3"),0)),VLOOKUP($F64,'Step 1'!$B$13:$D$28,3,0)),"Check Parameters")</f>
        <v>NE</v>
      </c>
      <c r="AF64" s="13" t="str">
        <f ca="1">IFERROR(IF(VLOOKUP($F64,'Step 1'!$B$13:$D$28,3,0)="Y",INDEX(INDIRECT("'"&amp;$A64&amp;"'!$A$3:$BG$100000"),MATCH($B64,INDIRECT("'"&amp;$A64&amp;"'!$A3:$A100000"),0),MATCH(AF$3,INDIRECT("'"&amp;$A64&amp;"'!$A$3:$BG$3"),0)),VLOOKUP($F64,'Step 1'!$B$13:$D$28,3,0)),"Check Parameters")</f>
        <v>NE</v>
      </c>
      <c r="AG64" s="13" t="str">
        <f ca="1">IFERROR(IF(VLOOKUP($F64,'Step 1'!$B$13:$D$28,3,0)="Y",INDEX(INDIRECT("'"&amp;$A64&amp;"'!$A$3:$BG$100000"),MATCH($B64,INDIRECT("'"&amp;$A64&amp;"'!$A3:$A100000"),0),MATCH(AG$3,INDIRECT("'"&amp;$A64&amp;"'!$A$3:$BG$3"),0)),VLOOKUP($F64,'Step 1'!$B$13:$D$28,3,0)),"Check Parameters")</f>
        <v>NE</v>
      </c>
      <c r="AH64" s="13" t="str">
        <f ca="1">IFERROR(IF(VLOOKUP($F64,'Step 1'!$B$13:$D$28,3,0)="Y",INDEX(INDIRECT("'"&amp;$A64&amp;"'!$A$3:$BG$100000"),MATCH($B64,INDIRECT("'"&amp;$A64&amp;"'!$A3:$A100000"),0),MATCH(AH$3,INDIRECT("'"&amp;$A64&amp;"'!$A$3:$BG$3"),0)),VLOOKUP($F64,'Step 1'!$B$13:$D$28,3,0)),"Check Parameters")</f>
        <v>NE</v>
      </c>
      <c r="AI64" s="13" t="str">
        <f ca="1">IFERROR(IF(VLOOKUP($F64,'Step 1'!$B$13:$D$28,3,0)="Y",INDEX(INDIRECT("'"&amp;$A64&amp;"'!$A$3:$BG$100000"),MATCH($B64,INDIRECT("'"&amp;$A64&amp;"'!$A3:$A100000"),0),MATCH(AI$3,INDIRECT("'"&amp;$A64&amp;"'!$A$3:$BG$3"),0)),VLOOKUP($F64,'Step 1'!$B$13:$D$28,3,0)),"Check Parameters")</f>
        <v>NE</v>
      </c>
      <c r="AJ64" s="13" t="str">
        <f ca="1">IFERROR(IF(VLOOKUP($F64,'Step 1'!$B$13:$D$28,3,0)="Y",INDEX(INDIRECT("'"&amp;$A64&amp;"'!$A$3:$BG$100000"),MATCH($B64,INDIRECT("'"&amp;$A64&amp;"'!$A3:$A100000"),0),MATCH(AJ$3,INDIRECT("'"&amp;$A64&amp;"'!$A$3:$BG$3"),0)),VLOOKUP($F64,'Step 1'!$B$13:$D$28,3,0)),"Check Parameters")</f>
        <v>NE</v>
      </c>
      <c r="AK64" s="13" t="str">
        <f ca="1">IFERROR(IF(VLOOKUP($F64,'Step 1'!$B$13:$D$28,3,0)="Y",INDEX(INDIRECT("'"&amp;$A64&amp;"'!$A$3:$BG$100000"),MATCH($B64,INDIRECT("'"&amp;$A64&amp;"'!$A3:$A100000"),0),MATCH(AK$3,INDIRECT("'"&amp;$A64&amp;"'!$A$3:$BG$3"),0)),VLOOKUP($F64,'Step 1'!$B$13:$D$28,3,0)),"Check Parameters")</f>
        <v>NE</v>
      </c>
      <c r="AL64" s="13" t="str">
        <f ca="1">IFERROR(IF(VLOOKUP($F64,'Step 1'!$B$13:$D$28,3,0)="Y",INDEX(INDIRECT("'"&amp;$A64&amp;"'!$A$3:$BG$100000"),MATCH($B64,INDIRECT("'"&amp;$A64&amp;"'!$A3:$A100000"),0),MATCH(AL$3,INDIRECT("'"&amp;$A64&amp;"'!$A$3:$BG$3"),0)),VLOOKUP($F64,'Step 1'!$B$13:$D$28,3,0)),"Check Parameters")</f>
        <v>NE</v>
      </c>
      <c r="AM64" s="13" t="str">
        <f ca="1">IFERROR(IF(VLOOKUP($F64,'Step 1'!$B$13:$D$28,3,0)="Y",INDEX(INDIRECT("'"&amp;$A64&amp;"'!$A$3:$BG$100000"),MATCH($B64,INDIRECT("'"&amp;$A64&amp;"'!$A3:$A100000"),0),MATCH(AM$3,INDIRECT("'"&amp;$A64&amp;"'!$A$3:$BG$3"),0)),VLOOKUP($F64,'Step 1'!$B$13:$D$28,3,0)),"Check Parameters")</f>
        <v>NE</v>
      </c>
      <c r="AN64" s="13"/>
      <c r="AO64" s="191"/>
      <c r="AP64" s="191"/>
      <c r="AQ64" s="191"/>
      <c r="AR64" s="191"/>
    </row>
    <row r="65" spans="1:44" hidden="1" outlineLevel="1" x14ac:dyDescent="0.25">
      <c r="A65" s="183" t="s">
        <v>145</v>
      </c>
      <c r="B65" s="183" t="s">
        <v>361</v>
      </c>
      <c r="C65" s="175"/>
      <c r="D65" s="175"/>
      <c r="E65" s="175" t="s">
        <v>130</v>
      </c>
      <c r="F65" s="77" t="str">
        <f t="shared" ref="F65" si="37">A65</f>
        <v>Swine (sows)</v>
      </c>
      <c r="G65" s="175" t="s">
        <v>358</v>
      </c>
      <c r="H65" s="177" t="s">
        <v>472</v>
      </c>
      <c r="I65" s="13" t="str">
        <f ca="1">IFERROR(IF(VLOOKUP($F65,'Step 1'!$B$13:$D$28,3,0)="Y",INDEX(INDIRECT("'"&amp;$A65&amp;"'!$A$3:$BG$100000"),MATCH($B65,INDIRECT("'"&amp;$A65&amp;"'!$A3:$A100000"),0),MATCH(I$3,INDIRECT("'"&amp;$A65&amp;"'!$A$3:$BG$3"),0)),VLOOKUP($F65,'Step 1'!$B$13:$D$28,3,0)),"Check Parameters")</f>
        <v>NE</v>
      </c>
      <c r="J65" s="13" t="str">
        <f ca="1">IFERROR(IF(VLOOKUP($F65,'Step 1'!$B$13:$D$28,3,0)="Y",INDEX(INDIRECT("'"&amp;$A65&amp;"'!$A$3:$BG$100000"),MATCH($B65,INDIRECT("'"&amp;$A65&amp;"'!$A3:$A100000"),0),MATCH(J$3,INDIRECT("'"&amp;$A65&amp;"'!$A$3:$BG$3"),0)),VLOOKUP($F65,'Step 1'!$B$13:$D$28,3,0)),"Check Parameters")</f>
        <v>NE</v>
      </c>
      <c r="K65" s="13" t="str">
        <f ca="1">IFERROR(IF(VLOOKUP($F65,'Step 1'!$B$13:$D$28,3,0)="Y",INDEX(INDIRECT("'"&amp;$A65&amp;"'!$A$3:$BG$100000"),MATCH($B65,INDIRECT("'"&amp;$A65&amp;"'!$A3:$A100000"),0),MATCH(K$3,INDIRECT("'"&amp;$A65&amp;"'!$A$3:$BG$3"),0)),VLOOKUP($F65,'Step 1'!$B$13:$D$28,3,0)),"Check Parameters")</f>
        <v>NE</v>
      </c>
      <c r="L65" s="13" t="str">
        <f ca="1">IFERROR(IF(VLOOKUP($F65,'Step 1'!$B$13:$D$28,3,0)="Y",INDEX(INDIRECT("'"&amp;$A65&amp;"'!$A$3:$BG$100000"),MATCH($B65,INDIRECT("'"&amp;$A65&amp;"'!$A3:$A100000"),0),MATCH(L$3,INDIRECT("'"&amp;$A65&amp;"'!$A$3:$BG$3"),0)),VLOOKUP($F65,'Step 1'!$B$13:$D$28,3,0)),"Check Parameters")</f>
        <v>NE</v>
      </c>
      <c r="M65" s="13" t="str">
        <f ca="1">IFERROR(IF(VLOOKUP($F65,'Step 1'!$B$13:$D$28,3,0)="Y",INDEX(INDIRECT("'"&amp;$A65&amp;"'!$A$3:$BG$100000"),MATCH($B65,INDIRECT("'"&amp;$A65&amp;"'!$A3:$A100000"),0),MATCH(M$3,INDIRECT("'"&amp;$A65&amp;"'!$A$3:$BG$3"),0)),VLOOKUP($F65,'Step 1'!$B$13:$D$28,3,0)),"Check Parameters")</f>
        <v>NE</v>
      </c>
      <c r="N65" s="13" t="str">
        <f ca="1">IFERROR(IF(VLOOKUP($F65,'Step 1'!$B$13:$D$28,3,0)="Y",INDEX(INDIRECT("'"&amp;$A65&amp;"'!$A$3:$BG$100000"),MATCH($B65,INDIRECT("'"&amp;$A65&amp;"'!$A3:$A100000"),0),MATCH(N$3,INDIRECT("'"&amp;$A65&amp;"'!$A$3:$BG$3"),0)),VLOOKUP($F65,'Step 1'!$B$13:$D$28,3,0)),"Check Parameters")</f>
        <v>NE</v>
      </c>
      <c r="O65" s="13" t="str">
        <f ca="1">IFERROR(IF(VLOOKUP($F65,'Step 1'!$B$13:$D$28,3,0)="Y",INDEX(INDIRECT("'"&amp;$A65&amp;"'!$A$3:$BG$100000"),MATCH($B65,INDIRECT("'"&amp;$A65&amp;"'!$A3:$A100000"),0),MATCH(O$3,INDIRECT("'"&amp;$A65&amp;"'!$A$3:$BG$3"),0)),VLOOKUP($F65,'Step 1'!$B$13:$D$28,3,0)),"Check Parameters")</f>
        <v>NE</v>
      </c>
      <c r="P65" s="13" t="str">
        <f ca="1">IFERROR(IF(VLOOKUP($F65,'Step 1'!$B$13:$D$28,3,0)="Y",INDEX(INDIRECT("'"&amp;$A65&amp;"'!$A$3:$BG$100000"),MATCH($B65,INDIRECT("'"&amp;$A65&amp;"'!$A3:$A100000"),0),MATCH(P$3,INDIRECT("'"&amp;$A65&amp;"'!$A$3:$BG$3"),0)),VLOOKUP($F65,'Step 1'!$B$13:$D$28,3,0)),"Check Parameters")</f>
        <v>NE</v>
      </c>
      <c r="Q65" s="13" t="str">
        <f ca="1">IFERROR(IF(VLOOKUP($F65,'Step 1'!$B$13:$D$28,3,0)="Y",INDEX(INDIRECT("'"&amp;$A65&amp;"'!$A$3:$BG$100000"),MATCH($B65,INDIRECT("'"&amp;$A65&amp;"'!$A3:$A100000"),0),MATCH(Q$3,INDIRECT("'"&amp;$A65&amp;"'!$A$3:$BG$3"),0)),VLOOKUP($F65,'Step 1'!$B$13:$D$28,3,0)),"Check Parameters")</f>
        <v>NE</v>
      </c>
      <c r="R65" s="13" t="str">
        <f ca="1">IFERROR(IF(VLOOKUP($F65,'Step 1'!$B$13:$D$28,3,0)="Y",INDEX(INDIRECT("'"&amp;$A65&amp;"'!$A$3:$BG$100000"),MATCH($B65,INDIRECT("'"&amp;$A65&amp;"'!$A3:$A100000"),0),MATCH(R$3,INDIRECT("'"&amp;$A65&amp;"'!$A$3:$BG$3"),0)),VLOOKUP($F65,'Step 1'!$B$13:$D$28,3,0)),"Check Parameters")</f>
        <v>NE</v>
      </c>
      <c r="S65" s="13" t="str">
        <f ca="1">IFERROR(IF(VLOOKUP($F65,'Step 1'!$B$13:$D$28,3,0)="Y",INDEX(INDIRECT("'"&amp;$A65&amp;"'!$A$3:$BG$100000"),MATCH($B65,INDIRECT("'"&amp;$A65&amp;"'!$A3:$A100000"),0),MATCH(S$3,INDIRECT("'"&amp;$A65&amp;"'!$A$3:$BG$3"),0)),VLOOKUP($F65,'Step 1'!$B$13:$D$28,3,0)),"Check Parameters")</f>
        <v>NE</v>
      </c>
      <c r="T65" s="13" t="str">
        <f ca="1">IFERROR(IF(VLOOKUP($F65,'Step 1'!$B$13:$D$28,3,0)="Y",INDEX(INDIRECT("'"&amp;$A65&amp;"'!$A$3:$BG$100000"),MATCH($B65,INDIRECT("'"&amp;$A65&amp;"'!$A3:$A100000"),0),MATCH(T$3,INDIRECT("'"&amp;$A65&amp;"'!$A$3:$BG$3"),0)),VLOOKUP($F65,'Step 1'!$B$13:$D$28,3,0)),"Check Parameters")</f>
        <v>NE</v>
      </c>
      <c r="U65" s="13" t="str">
        <f ca="1">IFERROR(IF(VLOOKUP($F65,'Step 1'!$B$13:$D$28,3,0)="Y",INDEX(INDIRECT("'"&amp;$A65&amp;"'!$A$3:$BG$100000"),MATCH($B65,INDIRECT("'"&amp;$A65&amp;"'!$A3:$A100000"),0),MATCH(U$3,INDIRECT("'"&amp;$A65&amp;"'!$A$3:$BG$3"),0)),VLOOKUP($F65,'Step 1'!$B$13:$D$28,3,0)),"Check Parameters")</f>
        <v>NE</v>
      </c>
      <c r="V65" s="13" t="str">
        <f ca="1">IFERROR(IF(VLOOKUP($F65,'Step 1'!$B$13:$D$28,3,0)="Y",INDEX(INDIRECT("'"&amp;$A65&amp;"'!$A$3:$BG$100000"),MATCH($B65,INDIRECT("'"&amp;$A65&amp;"'!$A3:$A100000"),0),MATCH(V$3,INDIRECT("'"&amp;$A65&amp;"'!$A$3:$BG$3"),0)),VLOOKUP($F65,'Step 1'!$B$13:$D$28,3,0)),"Check Parameters")</f>
        <v>NE</v>
      </c>
      <c r="W65" s="13" t="str">
        <f ca="1">IFERROR(IF(VLOOKUP($F65,'Step 1'!$B$13:$D$28,3,0)="Y",INDEX(INDIRECT("'"&amp;$A65&amp;"'!$A$3:$BG$100000"),MATCH($B65,INDIRECT("'"&amp;$A65&amp;"'!$A3:$A100000"),0),MATCH(W$3,INDIRECT("'"&amp;$A65&amp;"'!$A$3:$BG$3"),0)),VLOOKUP($F65,'Step 1'!$B$13:$D$28,3,0)),"Check Parameters")</f>
        <v>NE</v>
      </c>
      <c r="X65" s="13" t="str">
        <f ca="1">IFERROR(IF(VLOOKUP($F65,'Step 1'!$B$13:$D$28,3,0)="Y",INDEX(INDIRECT("'"&amp;$A65&amp;"'!$A$3:$BG$100000"),MATCH($B65,INDIRECT("'"&amp;$A65&amp;"'!$A3:$A100000"),0),MATCH(X$3,INDIRECT("'"&amp;$A65&amp;"'!$A$3:$BG$3"),0)),VLOOKUP($F65,'Step 1'!$B$13:$D$28,3,0)),"Check Parameters")</f>
        <v>NE</v>
      </c>
      <c r="Y65" s="13" t="str">
        <f ca="1">IFERROR(IF(VLOOKUP($F65,'Step 1'!$B$13:$D$28,3,0)="Y",INDEX(INDIRECT("'"&amp;$A65&amp;"'!$A$3:$BG$100000"),MATCH($B65,INDIRECT("'"&amp;$A65&amp;"'!$A3:$A100000"),0),MATCH(Y$3,INDIRECT("'"&amp;$A65&amp;"'!$A$3:$BG$3"),0)),VLOOKUP($F65,'Step 1'!$B$13:$D$28,3,0)),"Check Parameters")</f>
        <v>NE</v>
      </c>
      <c r="Z65" s="13" t="str">
        <f ca="1">IFERROR(IF(VLOOKUP($F65,'Step 1'!$B$13:$D$28,3,0)="Y",INDEX(INDIRECT("'"&amp;$A65&amp;"'!$A$3:$BG$100000"),MATCH($B65,INDIRECT("'"&amp;$A65&amp;"'!$A3:$A100000"),0),MATCH(Z$3,INDIRECT("'"&amp;$A65&amp;"'!$A$3:$BG$3"),0)),VLOOKUP($F65,'Step 1'!$B$13:$D$28,3,0)),"Check Parameters")</f>
        <v>NE</v>
      </c>
      <c r="AA65" s="13" t="str">
        <f ca="1">IFERROR(IF(VLOOKUP($F65,'Step 1'!$B$13:$D$28,3,0)="Y",INDEX(INDIRECT("'"&amp;$A65&amp;"'!$A$3:$BG$100000"),MATCH($B65,INDIRECT("'"&amp;$A65&amp;"'!$A3:$A100000"),0),MATCH(AA$3,INDIRECT("'"&amp;$A65&amp;"'!$A$3:$BG$3"),0)),VLOOKUP($F65,'Step 1'!$B$13:$D$28,3,0)),"Check Parameters")</f>
        <v>NE</v>
      </c>
      <c r="AB65" s="13" t="str">
        <f ca="1">IFERROR(IF(VLOOKUP($F65,'Step 1'!$B$13:$D$28,3,0)="Y",INDEX(INDIRECT("'"&amp;$A65&amp;"'!$A$3:$BG$100000"),MATCH($B65,INDIRECT("'"&amp;$A65&amp;"'!$A3:$A100000"),0),MATCH(AB$3,INDIRECT("'"&amp;$A65&amp;"'!$A$3:$BG$3"),0)),VLOOKUP($F65,'Step 1'!$B$13:$D$28,3,0)),"Check Parameters")</f>
        <v>NE</v>
      </c>
      <c r="AC65" s="13" t="str">
        <f ca="1">IFERROR(IF(VLOOKUP($F65,'Step 1'!$B$13:$D$28,3,0)="Y",INDEX(INDIRECT("'"&amp;$A65&amp;"'!$A$3:$BG$100000"),MATCH($B65,INDIRECT("'"&amp;$A65&amp;"'!$A3:$A100000"),0),MATCH(AC$3,INDIRECT("'"&amp;$A65&amp;"'!$A$3:$BG$3"),0)),VLOOKUP($F65,'Step 1'!$B$13:$D$28,3,0)),"Check Parameters")</f>
        <v>NE</v>
      </c>
      <c r="AD65" s="13" t="str">
        <f ca="1">IFERROR(IF(VLOOKUP($F65,'Step 1'!$B$13:$D$28,3,0)="Y",INDEX(INDIRECT("'"&amp;$A65&amp;"'!$A$3:$BG$100000"),MATCH($B65,INDIRECT("'"&amp;$A65&amp;"'!$A3:$A100000"),0),MATCH(AD$3,INDIRECT("'"&amp;$A65&amp;"'!$A$3:$BG$3"),0)),VLOOKUP($F65,'Step 1'!$B$13:$D$28,3,0)),"Check Parameters")</f>
        <v>NE</v>
      </c>
      <c r="AE65" s="13" t="str">
        <f ca="1">IFERROR(IF(VLOOKUP($F65,'Step 1'!$B$13:$D$28,3,0)="Y",INDEX(INDIRECT("'"&amp;$A65&amp;"'!$A$3:$BG$100000"),MATCH($B65,INDIRECT("'"&amp;$A65&amp;"'!$A3:$A100000"),0),MATCH(AE$3,INDIRECT("'"&amp;$A65&amp;"'!$A$3:$BG$3"),0)),VLOOKUP($F65,'Step 1'!$B$13:$D$28,3,0)),"Check Parameters")</f>
        <v>NE</v>
      </c>
      <c r="AF65" s="13" t="str">
        <f ca="1">IFERROR(IF(VLOOKUP($F65,'Step 1'!$B$13:$D$28,3,0)="Y",INDEX(INDIRECT("'"&amp;$A65&amp;"'!$A$3:$BG$100000"),MATCH($B65,INDIRECT("'"&amp;$A65&amp;"'!$A3:$A100000"),0),MATCH(AF$3,INDIRECT("'"&amp;$A65&amp;"'!$A$3:$BG$3"),0)),VLOOKUP($F65,'Step 1'!$B$13:$D$28,3,0)),"Check Parameters")</f>
        <v>NE</v>
      </c>
      <c r="AG65" s="13" t="str">
        <f ca="1">IFERROR(IF(VLOOKUP($F65,'Step 1'!$B$13:$D$28,3,0)="Y",INDEX(INDIRECT("'"&amp;$A65&amp;"'!$A$3:$BG$100000"),MATCH($B65,INDIRECT("'"&amp;$A65&amp;"'!$A3:$A100000"),0),MATCH(AG$3,INDIRECT("'"&amp;$A65&amp;"'!$A$3:$BG$3"),0)),VLOOKUP($F65,'Step 1'!$B$13:$D$28,3,0)),"Check Parameters")</f>
        <v>NE</v>
      </c>
      <c r="AH65" s="13" t="str">
        <f ca="1">IFERROR(IF(VLOOKUP($F65,'Step 1'!$B$13:$D$28,3,0)="Y",INDEX(INDIRECT("'"&amp;$A65&amp;"'!$A$3:$BG$100000"),MATCH($B65,INDIRECT("'"&amp;$A65&amp;"'!$A3:$A100000"),0),MATCH(AH$3,INDIRECT("'"&amp;$A65&amp;"'!$A$3:$BG$3"),0)),VLOOKUP($F65,'Step 1'!$B$13:$D$28,3,0)),"Check Parameters")</f>
        <v>NE</v>
      </c>
      <c r="AI65" s="13" t="str">
        <f ca="1">IFERROR(IF(VLOOKUP($F65,'Step 1'!$B$13:$D$28,3,0)="Y",INDEX(INDIRECT("'"&amp;$A65&amp;"'!$A$3:$BG$100000"),MATCH($B65,INDIRECT("'"&amp;$A65&amp;"'!$A3:$A100000"),0),MATCH(AI$3,INDIRECT("'"&amp;$A65&amp;"'!$A$3:$BG$3"),0)),VLOOKUP($F65,'Step 1'!$B$13:$D$28,3,0)),"Check Parameters")</f>
        <v>NE</v>
      </c>
      <c r="AJ65" s="13" t="str">
        <f ca="1">IFERROR(IF(VLOOKUP($F65,'Step 1'!$B$13:$D$28,3,0)="Y",INDEX(INDIRECT("'"&amp;$A65&amp;"'!$A$3:$BG$100000"),MATCH($B65,INDIRECT("'"&amp;$A65&amp;"'!$A3:$A100000"),0),MATCH(AJ$3,INDIRECT("'"&amp;$A65&amp;"'!$A$3:$BG$3"),0)),VLOOKUP($F65,'Step 1'!$B$13:$D$28,3,0)),"Check Parameters")</f>
        <v>NE</v>
      </c>
      <c r="AK65" s="13" t="str">
        <f ca="1">IFERROR(IF(VLOOKUP($F65,'Step 1'!$B$13:$D$28,3,0)="Y",INDEX(INDIRECT("'"&amp;$A65&amp;"'!$A$3:$BG$100000"),MATCH($B65,INDIRECT("'"&amp;$A65&amp;"'!$A3:$A100000"),0),MATCH(AK$3,INDIRECT("'"&amp;$A65&amp;"'!$A$3:$BG$3"),0)),VLOOKUP($F65,'Step 1'!$B$13:$D$28,3,0)),"Check Parameters")</f>
        <v>NE</v>
      </c>
      <c r="AL65" s="13" t="str">
        <f ca="1">IFERROR(IF(VLOOKUP($F65,'Step 1'!$B$13:$D$28,3,0)="Y",INDEX(INDIRECT("'"&amp;$A65&amp;"'!$A$3:$BG$100000"),MATCH($B65,INDIRECT("'"&amp;$A65&amp;"'!$A3:$A100000"),0),MATCH(AL$3,INDIRECT("'"&amp;$A65&amp;"'!$A$3:$BG$3"),0)),VLOOKUP($F65,'Step 1'!$B$13:$D$28,3,0)),"Check Parameters")</f>
        <v>NE</v>
      </c>
      <c r="AM65" s="13" t="str">
        <f ca="1">IFERROR(IF(VLOOKUP($F65,'Step 1'!$B$13:$D$28,3,0)="Y",INDEX(INDIRECT("'"&amp;$A65&amp;"'!$A$3:$BG$100000"),MATCH($B65,INDIRECT("'"&amp;$A65&amp;"'!$A3:$A100000"),0),MATCH(AM$3,INDIRECT("'"&amp;$A65&amp;"'!$A$3:$BG$3"),0)),VLOOKUP($F65,'Step 1'!$B$13:$D$28,3,0)),"Check Parameters")</f>
        <v>NE</v>
      </c>
      <c r="AN65" s="13"/>
      <c r="AO65" s="191"/>
      <c r="AP65" s="191"/>
      <c r="AQ65" s="191"/>
      <c r="AR65" s="191"/>
    </row>
    <row r="66" spans="1:44" hidden="1" outlineLevel="1" x14ac:dyDescent="0.25">
      <c r="A66" s="183" t="s">
        <v>80</v>
      </c>
      <c r="B66" s="183" t="s">
        <v>361</v>
      </c>
      <c r="C66" s="175"/>
      <c r="D66" s="175"/>
      <c r="E66" s="175" t="s">
        <v>130</v>
      </c>
      <c r="F66" s="77" t="str">
        <f t="shared" ref="F66" si="38">A66</f>
        <v>Buffalo</v>
      </c>
      <c r="G66" s="175" t="s">
        <v>358</v>
      </c>
      <c r="H66" s="177" t="s">
        <v>472</v>
      </c>
      <c r="I66" s="13" t="str">
        <f ca="1">IFERROR(IF(VLOOKUP($F66,'Step 1'!$B$13:$D$28,3,0)="Y",INDEX(INDIRECT("'"&amp;$A66&amp;"'!$A$3:$BG$100000"),MATCH($B66,INDIRECT("'"&amp;$A66&amp;"'!$A3:$A100000"),0),MATCH(I$3,INDIRECT("'"&amp;$A66&amp;"'!$A$3:$BG$3"),0)),VLOOKUP($F66,'Step 1'!$B$13:$D$28,3,0)),"Check Parameters")</f>
        <v>NE</v>
      </c>
      <c r="J66" s="13" t="str">
        <f ca="1">IFERROR(IF(VLOOKUP($F66,'Step 1'!$B$13:$D$28,3,0)="Y",INDEX(INDIRECT("'"&amp;$A66&amp;"'!$A$3:$BG$100000"),MATCH($B66,INDIRECT("'"&amp;$A66&amp;"'!$A3:$A100000"),0),MATCH(J$3,INDIRECT("'"&amp;$A66&amp;"'!$A$3:$BG$3"),0)),VLOOKUP($F66,'Step 1'!$B$13:$D$28,3,0)),"Check Parameters")</f>
        <v>NE</v>
      </c>
      <c r="K66" s="13" t="str">
        <f ca="1">IFERROR(IF(VLOOKUP($F66,'Step 1'!$B$13:$D$28,3,0)="Y",INDEX(INDIRECT("'"&amp;$A66&amp;"'!$A$3:$BG$100000"),MATCH($B66,INDIRECT("'"&amp;$A66&amp;"'!$A3:$A100000"),0),MATCH(K$3,INDIRECT("'"&amp;$A66&amp;"'!$A$3:$BG$3"),0)),VLOOKUP($F66,'Step 1'!$B$13:$D$28,3,0)),"Check Parameters")</f>
        <v>NE</v>
      </c>
      <c r="L66" s="13" t="str">
        <f ca="1">IFERROR(IF(VLOOKUP($F66,'Step 1'!$B$13:$D$28,3,0)="Y",INDEX(INDIRECT("'"&amp;$A66&amp;"'!$A$3:$BG$100000"),MATCH($B66,INDIRECT("'"&amp;$A66&amp;"'!$A3:$A100000"),0),MATCH(L$3,INDIRECT("'"&amp;$A66&amp;"'!$A$3:$BG$3"),0)),VLOOKUP($F66,'Step 1'!$B$13:$D$28,3,0)),"Check Parameters")</f>
        <v>NE</v>
      </c>
      <c r="M66" s="13" t="str">
        <f ca="1">IFERROR(IF(VLOOKUP($F66,'Step 1'!$B$13:$D$28,3,0)="Y",INDEX(INDIRECT("'"&amp;$A66&amp;"'!$A$3:$BG$100000"),MATCH($B66,INDIRECT("'"&amp;$A66&amp;"'!$A3:$A100000"),0),MATCH(M$3,INDIRECT("'"&amp;$A66&amp;"'!$A$3:$BG$3"),0)),VLOOKUP($F66,'Step 1'!$B$13:$D$28,3,0)),"Check Parameters")</f>
        <v>NE</v>
      </c>
      <c r="N66" s="13" t="str">
        <f ca="1">IFERROR(IF(VLOOKUP($F66,'Step 1'!$B$13:$D$28,3,0)="Y",INDEX(INDIRECT("'"&amp;$A66&amp;"'!$A$3:$BG$100000"),MATCH($B66,INDIRECT("'"&amp;$A66&amp;"'!$A3:$A100000"),0),MATCH(N$3,INDIRECT("'"&amp;$A66&amp;"'!$A$3:$BG$3"),0)),VLOOKUP($F66,'Step 1'!$B$13:$D$28,3,0)),"Check Parameters")</f>
        <v>NE</v>
      </c>
      <c r="O66" s="13" t="str">
        <f ca="1">IFERROR(IF(VLOOKUP($F66,'Step 1'!$B$13:$D$28,3,0)="Y",INDEX(INDIRECT("'"&amp;$A66&amp;"'!$A$3:$BG$100000"),MATCH($B66,INDIRECT("'"&amp;$A66&amp;"'!$A3:$A100000"),0),MATCH(O$3,INDIRECT("'"&amp;$A66&amp;"'!$A$3:$BG$3"),0)),VLOOKUP($F66,'Step 1'!$B$13:$D$28,3,0)),"Check Parameters")</f>
        <v>NE</v>
      </c>
      <c r="P66" s="13" t="str">
        <f ca="1">IFERROR(IF(VLOOKUP($F66,'Step 1'!$B$13:$D$28,3,0)="Y",INDEX(INDIRECT("'"&amp;$A66&amp;"'!$A$3:$BG$100000"),MATCH($B66,INDIRECT("'"&amp;$A66&amp;"'!$A3:$A100000"),0),MATCH(P$3,INDIRECT("'"&amp;$A66&amp;"'!$A$3:$BG$3"),0)),VLOOKUP($F66,'Step 1'!$B$13:$D$28,3,0)),"Check Parameters")</f>
        <v>NE</v>
      </c>
      <c r="Q66" s="13" t="str">
        <f ca="1">IFERROR(IF(VLOOKUP($F66,'Step 1'!$B$13:$D$28,3,0)="Y",INDEX(INDIRECT("'"&amp;$A66&amp;"'!$A$3:$BG$100000"),MATCH($B66,INDIRECT("'"&amp;$A66&amp;"'!$A3:$A100000"),0),MATCH(Q$3,INDIRECT("'"&amp;$A66&amp;"'!$A$3:$BG$3"),0)),VLOOKUP($F66,'Step 1'!$B$13:$D$28,3,0)),"Check Parameters")</f>
        <v>NE</v>
      </c>
      <c r="R66" s="13" t="str">
        <f ca="1">IFERROR(IF(VLOOKUP($F66,'Step 1'!$B$13:$D$28,3,0)="Y",INDEX(INDIRECT("'"&amp;$A66&amp;"'!$A$3:$BG$100000"),MATCH($B66,INDIRECT("'"&amp;$A66&amp;"'!$A3:$A100000"),0),MATCH(R$3,INDIRECT("'"&amp;$A66&amp;"'!$A$3:$BG$3"),0)),VLOOKUP($F66,'Step 1'!$B$13:$D$28,3,0)),"Check Parameters")</f>
        <v>NE</v>
      </c>
      <c r="S66" s="13" t="str">
        <f ca="1">IFERROR(IF(VLOOKUP($F66,'Step 1'!$B$13:$D$28,3,0)="Y",INDEX(INDIRECT("'"&amp;$A66&amp;"'!$A$3:$BG$100000"),MATCH($B66,INDIRECT("'"&amp;$A66&amp;"'!$A3:$A100000"),0),MATCH(S$3,INDIRECT("'"&amp;$A66&amp;"'!$A$3:$BG$3"),0)),VLOOKUP($F66,'Step 1'!$B$13:$D$28,3,0)),"Check Parameters")</f>
        <v>NE</v>
      </c>
      <c r="T66" s="13" t="str">
        <f ca="1">IFERROR(IF(VLOOKUP($F66,'Step 1'!$B$13:$D$28,3,0)="Y",INDEX(INDIRECT("'"&amp;$A66&amp;"'!$A$3:$BG$100000"),MATCH($B66,INDIRECT("'"&amp;$A66&amp;"'!$A3:$A100000"),0),MATCH(T$3,INDIRECT("'"&amp;$A66&amp;"'!$A$3:$BG$3"),0)),VLOOKUP($F66,'Step 1'!$B$13:$D$28,3,0)),"Check Parameters")</f>
        <v>NE</v>
      </c>
      <c r="U66" s="13" t="str">
        <f ca="1">IFERROR(IF(VLOOKUP($F66,'Step 1'!$B$13:$D$28,3,0)="Y",INDEX(INDIRECT("'"&amp;$A66&amp;"'!$A$3:$BG$100000"),MATCH($B66,INDIRECT("'"&amp;$A66&amp;"'!$A3:$A100000"),0),MATCH(U$3,INDIRECT("'"&amp;$A66&amp;"'!$A$3:$BG$3"),0)),VLOOKUP($F66,'Step 1'!$B$13:$D$28,3,0)),"Check Parameters")</f>
        <v>NE</v>
      </c>
      <c r="V66" s="13" t="str">
        <f ca="1">IFERROR(IF(VLOOKUP($F66,'Step 1'!$B$13:$D$28,3,0)="Y",INDEX(INDIRECT("'"&amp;$A66&amp;"'!$A$3:$BG$100000"),MATCH($B66,INDIRECT("'"&amp;$A66&amp;"'!$A3:$A100000"),0),MATCH(V$3,INDIRECT("'"&amp;$A66&amp;"'!$A$3:$BG$3"),0)),VLOOKUP($F66,'Step 1'!$B$13:$D$28,3,0)),"Check Parameters")</f>
        <v>NE</v>
      </c>
      <c r="W66" s="13" t="str">
        <f ca="1">IFERROR(IF(VLOOKUP($F66,'Step 1'!$B$13:$D$28,3,0)="Y",INDEX(INDIRECT("'"&amp;$A66&amp;"'!$A$3:$BG$100000"),MATCH($B66,INDIRECT("'"&amp;$A66&amp;"'!$A3:$A100000"),0),MATCH(W$3,INDIRECT("'"&amp;$A66&amp;"'!$A$3:$BG$3"),0)),VLOOKUP($F66,'Step 1'!$B$13:$D$28,3,0)),"Check Parameters")</f>
        <v>NE</v>
      </c>
      <c r="X66" s="13" t="str">
        <f ca="1">IFERROR(IF(VLOOKUP($F66,'Step 1'!$B$13:$D$28,3,0)="Y",INDEX(INDIRECT("'"&amp;$A66&amp;"'!$A$3:$BG$100000"),MATCH($B66,INDIRECT("'"&amp;$A66&amp;"'!$A3:$A100000"),0),MATCH(X$3,INDIRECT("'"&amp;$A66&amp;"'!$A$3:$BG$3"),0)),VLOOKUP($F66,'Step 1'!$B$13:$D$28,3,0)),"Check Parameters")</f>
        <v>NE</v>
      </c>
      <c r="Y66" s="13" t="str">
        <f ca="1">IFERROR(IF(VLOOKUP($F66,'Step 1'!$B$13:$D$28,3,0)="Y",INDEX(INDIRECT("'"&amp;$A66&amp;"'!$A$3:$BG$100000"),MATCH($B66,INDIRECT("'"&amp;$A66&amp;"'!$A3:$A100000"),0),MATCH(Y$3,INDIRECT("'"&amp;$A66&amp;"'!$A$3:$BG$3"),0)),VLOOKUP($F66,'Step 1'!$B$13:$D$28,3,0)),"Check Parameters")</f>
        <v>NE</v>
      </c>
      <c r="Z66" s="13" t="str">
        <f ca="1">IFERROR(IF(VLOOKUP($F66,'Step 1'!$B$13:$D$28,3,0)="Y",INDEX(INDIRECT("'"&amp;$A66&amp;"'!$A$3:$BG$100000"),MATCH($B66,INDIRECT("'"&amp;$A66&amp;"'!$A3:$A100000"),0),MATCH(Z$3,INDIRECT("'"&amp;$A66&amp;"'!$A$3:$BG$3"),0)),VLOOKUP($F66,'Step 1'!$B$13:$D$28,3,0)),"Check Parameters")</f>
        <v>NE</v>
      </c>
      <c r="AA66" s="13" t="str">
        <f ca="1">IFERROR(IF(VLOOKUP($F66,'Step 1'!$B$13:$D$28,3,0)="Y",INDEX(INDIRECT("'"&amp;$A66&amp;"'!$A$3:$BG$100000"),MATCH($B66,INDIRECT("'"&amp;$A66&amp;"'!$A3:$A100000"),0),MATCH(AA$3,INDIRECT("'"&amp;$A66&amp;"'!$A$3:$BG$3"),0)),VLOOKUP($F66,'Step 1'!$B$13:$D$28,3,0)),"Check Parameters")</f>
        <v>NE</v>
      </c>
      <c r="AB66" s="13" t="str">
        <f ca="1">IFERROR(IF(VLOOKUP($F66,'Step 1'!$B$13:$D$28,3,0)="Y",INDEX(INDIRECT("'"&amp;$A66&amp;"'!$A$3:$BG$100000"),MATCH($B66,INDIRECT("'"&amp;$A66&amp;"'!$A3:$A100000"),0),MATCH(AB$3,INDIRECT("'"&amp;$A66&amp;"'!$A$3:$BG$3"),0)),VLOOKUP($F66,'Step 1'!$B$13:$D$28,3,0)),"Check Parameters")</f>
        <v>NE</v>
      </c>
      <c r="AC66" s="13" t="str">
        <f ca="1">IFERROR(IF(VLOOKUP($F66,'Step 1'!$B$13:$D$28,3,0)="Y",INDEX(INDIRECT("'"&amp;$A66&amp;"'!$A$3:$BG$100000"),MATCH($B66,INDIRECT("'"&amp;$A66&amp;"'!$A3:$A100000"),0),MATCH(AC$3,INDIRECT("'"&amp;$A66&amp;"'!$A$3:$BG$3"),0)),VLOOKUP($F66,'Step 1'!$B$13:$D$28,3,0)),"Check Parameters")</f>
        <v>NE</v>
      </c>
      <c r="AD66" s="13" t="str">
        <f ca="1">IFERROR(IF(VLOOKUP($F66,'Step 1'!$B$13:$D$28,3,0)="Y",INDEX(INDIRECT("'"&amp;$A66&amp;"'!$A$3:$BG$100000"),MATCH($B66,INDIRECT("'"&amp;$A66&amp;"'!$A3:$A100000"),0),MATCH(AD$3,INDIRECT("'"&amp;$A66&amp;"'!$A$3:$BG$3"),0)),VLOOKUP($F66,'Step 1'!$B$13:$D$28,3,0)),"Check Parameters")</f>
        <v>NE</v>
      </c>
      <c r="AE66" s="13" t="str">
        <f ca="1">IFERROR(IF(VLOOKUP($F66,'Step 1'!$B$13:$D$28,3,0)="Y",INDEX(INDIRECT("'"&amp;$A66&amp;"'!$A$3:$BG$100000"),MATCH($B66,INDIRECT("'"&amp;$A66&amp;"'!$A3:$A100000"),0),MATCH(AE$3,INDIRECT("'"&amp;$A66&amp;"'!$A$3:$BG$3"),0)),VLOOKUP($F66,'Step 1'!$B$13:$D$28,3,0)),"Check Parameters")</f>
        <v>NE</v>
      </c>
      <c r="AF66" s="13" t="str">
        <f ca="1">IFERROR(IF(VLOOKUP($F66,'Step 1'!$B$13:$D$28,3,0)="Y",INDEX(INDIRECT("'"&amp;$A66&amp;"'!$A$3:$BG$100000"),MATCH($B66,INDIRECT("'"&amp;$A66&amp;"'!$A3:$A100000"),0),MATCH(AF$3,INDIRECT("'"&amp;$A66&amp;"'!$A$3:$BG$3"),0)),VLOOKUP($F66,'Step 1'!$B$13:$D$28,3,0)),"Check Parameters")</f>
        <v>NE</v>
      </c>
      <c r="AG66" s="13" t="str">
        <f ca="1">IFERROR(IF(VLOOKUP($F66,'Step 1'!$B$13:$D$28,3,0)="Y",INDEX(INDIRECT("'"&amp;$A66&amp;"'!$A$3:$BG$100000"),MATCH($B66,INDIRECT("'"&amp;$A66&amp;"'!$A3:$A100000"),0),MATCH(AG$3,INDIRECT("'"&amp;$A66&amp;"'!$A$3:$BG$3"),0)),VLOOKUP($F66,'Step 1'!$B$13:$D$28,3,0)),"Check Parameters")</f>
        <v>NE</v>
      </c>
      <c r="AH66" s="13" t="str">
        <f ca="1">IFERROR(IF(VLOOKUP($F66,'Step 1'!$B$13:$D$28,3,0)="Y",INDEX(INDIRECT("'"&amp;$A66&amp;"'!$A$3:$BG$100000"),MATCH($B66,INDIRECT("'"&amp;$A66&amp;"'!$A3:$A100000"),0),MATCH(AH$3,INDIRECT("'"&amp;$A66&amp;"'!$A$3:$BG$3"),0)),VLOOKUP($F66,'Step 1'!$B$13:$D$28,3,0)),"Check Parameters")</f>
        <v>NE</v>
      </c>
      <c r="AI66" s="13" t="str">
        <f ca="1">IFERROR(IF(VLOOKUP($F66,'Step 1'!$B$13:$D$28,3,0)="Y",INDEX(INDIRECT("'"&amp;$A66&amp;"'!$A$3:$BG$100000"),MATCH($B66,INDIRECT("'"&amp;$A66&amp;"'!$A3:$A100000"),0),MATCH(AI$3,INDIRECT("'"&amp;$A66&amp;"'!$A$3:$BG$3"),0)),VLOOKUP($F66,'Step 1'!$B$13:$D$28,3,0)),"Check Parameters")</f>
        <v>NE</v>
      </c>
      <c r="AJ66" s="13" t="str">
        <f ca="1">IFERROR(IF(VLOOKUP($F66,'Step 1'!$B$13:$D$28,3,0)="Y",INDEX(INDIRECT("'"&amp;$A66&amp;"'!$A$3:$BG$100000"),MATCH($B66,INDIRECT("'"&amp;$A66&amp;"'!$A3:$A100000"),0),MATCH(AJ$3,INDIRECT("'"&amp;$A66&amp;"'!$A$3:$BG$3"),0)),VLOOKUP($F66,'Step 1'!$B$13:$D$28,3,0)),"Check Parameters")</f>
        <v>NE</v>
      </c>
      <c r="AK66" s="13" t="str">
        <f ca="1">IFERROR(IF(VLOOKUP($F66,'Step 1'!$B$13:$D$28,3,0)="Y",INDEX(INDIRECT("'"&amp;$A66&amp;"'!$A$3:$BG$100000"),MATCH($B66,INDIRECT("'"&amp;$A66&amp;"'!$A3:$A100000"),0),MATCH(AK$3,INDIRECT("'"&amp;$A66&amp;"'!$A$3:$BG$3"),0)),VLOOKUP($F66,'Step 1'!$B$13:$D$28,3,0)),"Check Parameters")</f>
        <v>NE</v>
      </c>
      <c r="AL66" s="13" t="str">
        <f ca="1">IFERROR(IF(VLOOKUP($F66,'Step 1'!$B$13:$D$28,3,0)="Y",INDEX(INDIRECT("'"&amp;$A66&amp;"'!$A$3:$BG$100000"),MATCH($B66,INDIRECT("'"&amp;$A66&amp;"'!$A3:$A100000"),0),MATCH(AL$3,INDIRECT("'"&amp;$A66&amp;"'!$A$3:$BG$3"),0)),VLOOKUP($F66,'Step 1'!$B$13:$D$28,3,0)),"Check Parameters")</f>
        <v>NE</v>
      </c>
      <c r="AM66" s="13" t="str">
        <f ca="1">IFERROR(IF(VLOOKUP($F66,'Step 1'!$B$13:$D$28,3,0)="Y",INDEX(INDIRECT("'"&amp;$A66&amp;"'!$A$3:$BG$100000"),MATCH($B66,INDIRECT("'"&amp;$A66&amp;"'!$A3:$A100000"),0),MATCH(AM$3,INDIRECT("'"&amp;$A66&amp;"'!$A$3:$BG$3"),0)),VLOOKUP($F66,'Step 1'!$B$13:$D$28,3,0)),"Check Parameters")</f>
        <v>NE</v>
      </c>
      <c r="AN66" s="13"/>
      <c r="AO66" s="191"/>
      <c r="AP66" s="191"/>
      <c r="AQ66" s="191"/>
      <c r="AR66" s="191"/>
    </row>
    <row r="67" spans="1:44" hidden="1" outlineLevel="1" x14ac:dyDescent="0.25">
      <c r="A67" s="183" t="s">
        <v>81</v>
      </c>
      <c r="B67" s="183" t="s">
        <v>361</v>
      </c>
      <c r="C67" s="175"/>
      <c r="D67" s="175"/>
      <c r="E67" s="175" t="s">
        <v>130</v>
      </c>
      <c r="F67" s="77" t="str">
        <f t="shared" ref="F67" si="39">A67</f>
        <v>Goats</v>
      </c>
      <c r="G67" s="175" t="s">
        <v>358</v>
      </c>
      <c r="H67" s="177" t="s">
        <v>472</v>
      </c>
      <c r="I67" s="13" t="str">
        <f ca="1">IFERROR(IF(VLOOKUP($F67,'Step 1'!$B$13:$D$28,3,0)="Y",INDEX(INDIRECT("'"&amp;$A67&amp;"'!$A$3:$BG$100000"),MATCH($B67,INDIRECT("'"&amp;$A67&amp;"'!$A3:$A100000"),0),MATCH(I$3,INDIRECT("'"&amp;$A67&amp;"'!$A$3:$BG$3"),0)),VLOOKUP($F67,'Step 1'!$B$13:$D$28,3,0)),"Check Parameters")</f>
        <v>NE</v>
      </c>
      <c r="J67" s="13" t="str">
        <f ca="1">IFERROR(IF(VLOOKUP($F67,'Step 1'!$B$13:$D$28,3,0)="Y",INDEX(INDIRECT("'"&amp;$A67&amp;"'!$A$3:$BG$100000"),MATCH($B67,INDIRECT("'"&amp;$A67&amp;"'!$A3:$A100000"),0),MATCH(J$3,INDIRECT("'"&amp;$A67&amp;"'!$A$3:$BG$3"),0)),VLOOKUP($F67,'Step 1'!$B$13:$D$28,3,0)),"Check Parameters")</f>
        <v>NE</v>
      </c>
      <c r="K67" s="13" t="str">
        <f ca="1">IFERROR(IF(VLOOKUP($F67,'Step 1'!$B$13:$D$28,3,0)="Y",INDEX(INDIRECT("'"&amp;$A67&amp;"'!$A$3:$BG$100000"),MATCH($B67,INDIRECT("'"&amp;$A67&amp;"'!$A3:$A100000"),0),MATCH(K$3,INDIRECT("'"&amp;$A67&amp;"'!$A$3:$BG$3"),0)),VLOOKUP($F67,'Step 1'!$B$13:$D$28,3,0)),"Check Parameters")</f>
        <v>NE</v>
      </c>
      <c r="L67" s="13" t="str">
        <f ca="1">IFERROR(IF(VLOOKUP($F67,'Step 1'!$B$13:$D$28,3,0)="Y",INDEX(INDIRECT("'"&amp;$A67&amp;"'!$A$3:$BG$100000"),MATCH($B67,INDIRECT("'"&amp;$A67&amp;"'!$A3:$A100000"),0),MATCH(L$3,INDIRECT("'"&amp;$A67&amp;"'!$A$3:$BG$3"),0)),VLOOKUP($F67,'Step 1'!$B$13:$D$28,3,0)),"Check Parameters")</f>
        <v>NE</v>
      </c>
      <c r="M67" s="13" t="str">
        <f ca="1">IFERROR(IF(VLOOKUP($F67,'Step 1'!$B$13:$D$28,3,0)="Y",INDEX(INDIRECT("'"&amp;$A67&amp;"'!$A$3:$BG$100000"),MATCH($B67,INDIRECT("'"&amp;$A67&amp;"'!$A3:$A100000"),0),MATCH(M$3,INDIRECT("'"&amp;$A67&amp;"'!$A$3:$BG$3"),0)),VLOOKUP($F67,'Step 1'!$B$13:$D$28,3,0)),"Check Parameters")</f>
        <v>NE</v>
      </c>
      <c r="N67" s="13" t="str">
        <f ca="1">IFERROR(IF(VLOOKUP($F67,'Step 1'!$B$13:$D$28,3,0)="Y",INDEX(INDIRECT("'"&amp;$A67&amp;"'!$A$3:$BG$100000"),MATCH($B67,INDIRECT("'"&amp;$A67&amp;"'!$A3:$A100000"),0),MATCH(N$3,INDIRECT("'"&amp;$A67&amp;"'!$A$3:$BG$3"),0)),VLOOKUP($F67,'Step 1'!$B$13:$D$28,3,0)),"Check Parameters")</f>
        <v>NE</v>
      </c>
      <c r="O67" s="13" t="str">
        <f ca="1">IFERROR(IF(VLOOKUP($F67,'Step 1'!$B$13:$D$28,3,0)="Y",INDEX(INDIRECT("'"&amp;$A67&amp;"'!$A$3:$BG$100000"),MATCH($B67,INDIRECT("'"&amp;$A67&amp;"'!$A3:$A100000"),0),MATCH(O$3,INDIRECT("'"&amp;$A67&amp;"'!$A$3:$BG$3"),0)),VLOOKUP($F67,'Step 1'!$B$13:$D$28,3,0)),"Check Parameters")</f>
        <v>NE</v>
      </c>
      <c r="P67" s="13" t="str">
        <f ca="1">IFERROR(IF(VLOOKUP($F67,'Step 1'!$B$13:$D$28,3,0)="Y",INDEX(INDIRECT("'"&amp;$A67&amp;"'!$A$3:$BG$100000"),MATCH($B67,INDIRECT("'"&amp;$A67&amp;"'!$A3:$A100000"),0),MATCH(P$3,INDIRECT("'"&amp;$A67&amp;"'!$A$3:$BG$3"),0)),VLOOKUP($F67,'Step 1'!$B$13:$D$28,3,0)),"Check Parameters")</f>
        <v>NE</v>
      </c>
      <c r="Q67" s="13" t="str">
        <f ca="1">IFERROR(IF(VLOOKUP($F67,'Step 1'!$B$13:$D$28,3,0)="Y",INDEX(INDIRECT("'"&amp;$A67&amp;"'!$A$3:$BG$100000"),MATCH($B67,INDIRECT("'"&amp;$A67&amp;"'!$A3:$A100000"),0),MATCH(Q$3,INDIRECT("'"&amp;$A67&amp;"'!$A$3:$BG$3"),0)),VLOOKUP($F67,'Step 1'!$B$13:$D$28,3,0)),"Check Parameters")</f>
        <v>NE</v>
      </c>
      <c r="R67" s="13" t="str">
        <f ca="1">IFERROR(IF(VLOOKUP($F67,'Step 1'!$B$13:$D$28,3,0)="Y",INDEX(INDIRECT("'"&amp;$A67&amp;"'!$A$3:$BG$100000"),MATCH($B67,INDIRECT("'"&amp;$A67&amp;"'!$A3:$A100000"),0),MATCH(R$3,INDIRECT("'"&amp;$A67&amp;"'!$A$3:$BG$3"),0)),VLOOKUP($F67,'Step 1'!$B$13:$D$28,3,0)),"Check Parameters")</f>
        <v>NE</v>
      </c>
      <c r="S67" s="13" t="str">
        <f ca="1">IFERROR(IF(VLOOKUP($F67,'Step 1'!$B$13:$D$28,3,0)="Y",INDEX(INDIRECT("'"&amp;$A67&amp;"'!$A$3:$BG$100000"),MATCH($B67,INDIRECT("'"&amp;$A67&amp;"'!$A3:$A100000"),0),MATCH(S$3,INDIRECT("'"&amp;$A67&amp;"'!$A$3:$BG$3"),0)),VLOOKUP($F67,'Step 1'!$B$13:$D$28,3,0)),"Check Parameters")</f>
        <v>NE</v>
      </c>
      <c r="T67" s="13" t="str">
        <f ca="1">IFERROR(IF(VLOOKUP($F67,'Step 1'!$B$13:$D$28,3,0)="Y",INDEX(INDIRECT("'"&amp;$A67&amp;"'!$A$3:$BG$100000"),MATCH($B67,INDIRECT("'"&amp;$A67&amp;"'!$A3:$A100000"),0),MATCH(T$3,INDIRECT("'"&amp;$A67&amp;"'!$A$3:$BG$3"),0)),VLOOKUP($F67,'Step 1'!$B$13:$D$28,3,0)),"Check Parameters")</f>
        <v>NE</v>
      </c>
      <c r="U67" s="13" t="str">
        <f ca="1">IFERROR(IF(VLOOKUP($F67,'Step 1'!$B$13:$D$28,3,0)="Y",INDEX(INDIRECT("'"&amp;$A67&amp;"'!$A$3:$BG$100000"),MATCH($B67,INDIRECT("'"&amp;$A67&amp;"'!$A3:$A100000"),0),MATCH(U$3,INDIRECT("'"&amp;$A67&amp;"'!$A$3:$BG$3"),0)),VLOOKUP($F67,'Step 1'!$B$13:$D$28,3,0)),"Check Parameters")</f>
        <v>NE</v>
      </c>
      <c r="V67" s="13" t="str">
        <f ca="1">IFERROR(IF(VLOOKUP($F67,'Step 1'!$B$13:$D$28,3,0)="Y",INDEX(INDIRECT("'"&amp;$A67&amp;"'!$A$3:$BG$100000"),MATCH($B67,INDIRECT("'"&amp;$A67&amp;"'!$A3:$A100000"),0),MATCH(V$3,INDIRECT("'"&amp;$A67&amp;"'!$A$3:$BG$3"),0)),VLOOKUP($F67,'Step 1'!$B$13:$D$28,3,0)),"Check Parameters")</f>
        <v>NE</v>
      </c>
      <c r="W67" s="13" t="str">
        <f ca="1">IFERROR(IF(VLOOKUP($F67,'Step 1'!$B$13:$D$28,3,0)="Y",INDEX(INDIRECT("'"&amp;$A67&amp;"'!$A$3:$BG$100000"),MATCH($B67,INDIRECT("'"&amp;$A67&amp;"'!$A3:$A100000"),0),MATCH(W$3,INDIRECT("'"&amp;$A67&amp;"'!$A$3:$BG$3"),0)),VLOOKUP($F67,'Step 1'!$B$13:$D$28,3,0)),"Check Parameters")</f>
        <v>NE</v>
      </c>
      <c r="X67" s="13" t="str">
        <f ca="1">IFERROR(IF(VLOOKUP($F67,'Step 1'!$B$13:$D$28,3,0)="Y",INDEX(INDIRECT("'"&amp;$A67&amp;"'!$A$3:$BG$100000"),MATCH($B67,INDIRECT("'"&amp;$A67&amp;"'!$A3:$A100000"),0),MATCH(X$3,INDIRECT("'"&amp;$A67&amp;"'!$A$3:$BG$3"),0)),VLOOKUP($F67,'Step 1'!$B$13:$D$28,3,0)),"Check Parameters")</f>
        <v>NE</v>
      </c>
      <c r="Y67" s="13" t="str">
        <f ca="1">IFERROR(IF(VLOOKUP($F67,'Step 1'!$B$13:$D$28,3,0)="Y",INDEX(INDIRECT("'"&amp;$A67&amp;"'!$A$3:$BG$100000"),MATCH($B67,INDIRECT("'"&amp;$A67&amp;"'!$A3:$A100000"),0),MATCH(Y$3,INDIRECT("'"&amp;$A67&amp;"'!$A$3:$BG$3"),0)),VLOOKUP($F67,'Step 1'!$B$13:$D$28,3,0)),"Check Parameters")</f>
        <v>NE</v>
      </c>
      <c r="Z67" s="13" t="str">
        <f ca="1">IFERROR(IF(VLOOKUP($F67,'Step 1'!$B$13:$D$28,3,0)="Y",INDEX(INDIRECT("'"&amp;$A67&amp;"'!$A$3:$BG$100000"),MATCH($B67,INDIRECT("'"&amp;$A67&amp;"'!$A3:$A100000"),0),MATCH(Z$3,INDIRECT("'"&amp;$A67&amp;"'!$A$3:$BG$3"),0)),VLOOKUP($F67,'Step 1'!$B$13:$D$28,3,0)),"Check Parameters")</f>
        <v>NE</v>
      </c>
      <c r="AA67" s="13" t="str">
        <f ca="1">IFERROR(IF(VLOOKUP($F67,'Step 1'!$B$13:$D$28,3,0)="Y",INDEX(INDIRECT("'"&amp;$A67&amp;"'!$A$3:$BG$100000"),MATCH($B67,INDIRECT("'"&amp;$A67&amp;"'!$A3:$A100000"),0),MATCH(AA$3,INDIRECT("'"&amp;$A67&amp;"'!$A$3:$BG$3"),0)),VLOOKUP($F67,'Step 1'!$B$13:$D$28,3,0)),"Check Parameters")</f>
        <v>NE</v>
      </c>
      <c r="AB67" s="13" t="str">
        <f ca="1">IFERROR(IF(VLOOKUP($F67,'Step 1'!$B$13:$D$28,3,0)="Y",INDEX(INDIRECT("'"&amp;$A67&amp;"'!$A$3:$BG$100000"),MATCH($B67,INDIRECT("'"&amp;$A67&amp;"'!$A3:$A100000"),0),MATCH(AB$3,INDIRECT("'"&amp;$A67&amp;"'!$A$3:$BG$3"),0)),VLOOKUP($F67,'Step 1'!$B$13:$D$28,3,0)),"Check Parameters")</f>
        <v>NE</v>
      </c>
      <c r="AC67" s="13" t="str">
        <f ca="1">IFERROR(IF(VLOOKUP($F67,'Step 1'!$B$13:$D$28,3,0)="Y",INDEX(INDIRECT("'"&amp;$A67&amp;"'!$A$3:$BG$100000"),MATCH($B67,INDIRECT("'"&amp;$A67&amp;"'!$A3:$A100000"),0),MATCH(AC$3,INDIRECT("'"&amp;$A67&amp;"'!$A$3:$BG$3"),0)),VLOOKUP($F67,'Step 1'!$B$13:$D$28,3,0)),"Check Parameters")</f>
        <v>NE</v>
      </c>
      <c r="AD67" s="13" t="str">
        <f ca="1">IFERROR(IF(VLOOKUP($F67,'Step 1'!$B$13:$D$28,3,0)="Y",INDEX(INDIRECT("'"&amp;$A67&amp;"'!$A$3:$BG$100000"),MATCH($B67,INDIRECT("'"&amp;$A67&amp;"'!$A3:$A100000"),0),MATCH(AD$3,INDIRECT("'"&amp;$A67&amp;"'!$A$3:$BG$3"),0)),VLOOKUP($F67,'Step 1'!$B$13:$D$28,3,0)),"Check Parameters")</f>
        <v>NE</v>
      </c>
      <c r="AE67" s="13" t="str">
        <f ca="1">IFERROR(IF(VLOOKUP($F67,'Step 1'!$B$13:$D$28,3,0)="Y",INDEX(INDIRECT("'"&amp;$A67&amp;"'!$A$3:$BG$100000"),MATCH($B67,INDIRECT("'"&amp;$A67&amp;"'!$A3:$A100000"),0),MATCH(AE$3,INDIRECT("'"&amp;$A67&amp;"'!$A$3:$BG$3"),0)),VLOOKUP($F67,'Step 1'!$B$13:$D$28,3,0)),"Check Parameters")</f>
        <v>NE</v>
      </c>
      <c r="AF67" s="13" t="str">
        <f ca="1">IFERROR(IF(VLOOKUP($F67,'Step 1'!$B$13:$D$28,3,0)="Y",INDEX(INDIRECT("'"&amp;$A67&amp;"'!$A$3:$BG$100000"),MATCH($B67,INDIRECT("'"&amp;$A67&amp;"'!$A3:$A100000"),0),MATCH(AF$3,INDIRECT("'"&amp;$A67&amp;"'!$A$3:$BG$3"),0)),VLOOKUP($F67,'Step 1'!$B$13:$D$28,3,0)),"Check Parameters")</f>
        <v>NE</v>
      </c>
      <c r="AG67" s="13" t="str">
        <f ca="1">IFERROR(IF(VLOOKUP($F67,'Step 1'!$B$13:$D$28,3,0)="Y",INDEX(INDIRECT("'"&amp;$A67&amp;"'!$A$3:$BG$100000"),MATCH($B67,INDIRECT("'"&amp;$A67&amp;"'!$A3:$A100000"),0),MATCH(AG$3,INDIRECT("'"&amp;$A67&amp;"'!$A$3:$BG$3"),0)),VLOOKUP($F67,'Step 1'!$B$13:$D$28,3,0)),"Check Parameters")</f>
        <v>NE</v>
      </c>
      <c r="AH67" s="13" t="str">
        <f ca="1">IFERROR(IF(VLOOKUP($F67,'Step 1'!$B$13:$D$28,3,0)="Y",INDEX(INDIRECT("'"&amp;$A67&amp;"'!$A$3:$BG$100000"),MATCH($B67,INDIRECT("'"&amp;$A67&amp;"'!$A3:$A100000"),0),MATCH(AH$3,INDIRECT("'"&amp;$A67&amp;"'!$A$3:$BG$3"),0)),VLOOKUP($F67,'Step 1'!$B$13:$D$28,3,0)),"Check Parameters")</f>
        <v>NE</v>
      </c>
      <c r="AI67" s="13" t="str">
        <f ca="1">IFERROR(IF(VLOOKUP($F67,'Step 1'!$B$13:$D$28,3,0)="Y",INDEX(INDIRECT("'"&amp;$A67&amp;"'!$A$3:$BG$100000"),MATCH($B67,INDIRECT("'"&amp;$A67&amp;"'!$A3:$A100000"),0),MATCH(AI$3,INDIRECT("'"&amp;$A67&amp;"'!$A$3:$BG$3"),0)),VLOOKUP($F67,'Step 1'!$B$13:$D$28,3,0)),"Check Parameters")</f>
        <v>NE</v>
      </c>
      <c r="AJ67" s="13" t="str">
        <f ca="1">IFERROR(IF(VLOOKUP($F67,'Step 1'!$B$13:$D$28,3,0)="Y",INDEX(INDIRECT("'"&amp;$A67&amp;"'!$A$3:$BG$100000"),MATCH($B67,INDIRECT("'"&amp;$A67&amp;"'!$A3:$A100000"),0),MATCH(AJ$3,INDIRECT("'"&amp;$A67&amp;"'!$A$3:$BG$3"),0)),VLOOKUP($F67,'Step 1'!$B$13:$D$28,3,0)),"Check Parameters")</f>
        <v>NE</v>
      </c>
      <c r="AK67" s="13" t="str">
        <f ca="1">IFERROR(IF(VLOOKUP($F67,'Step 1'!$B$13:$D$28,3,0)="Y",INDEX(INDIRECT("'"&amp;$A67&amp;"'!$A$3:$BG$100000"),MATCH($B67,INDIRECT("'"&amp;$A67&amp;"'!$A3:$A100000"),0),MATCH(AK$3,INDIRECT("'"&amp;$A67&amp;"'!$A$3:$BG$3"),0)),VLOOKUP($F67,'Step 1'!$B$13:$D$28,3,0)),"Check Parameters")</f>
        <v>NE</v>
      </c>
      <c r="AL67" s="13" t="str">
        <f ca="1">IFERROR(IF(VLOOKUP($F67,'Step 1'!$B$13:$D$28,3,0)="Y",INDEX(INDIRECT("'"&amp;$A67&amp;"'!$A$3:$BG$100000"),MATCH($B67,INDIRECT("'"&amp;$A67&amp;"'!$A3:$A100000"),0),MATCH(AL$3,INDIRECT("'"&amp;$A67&amp;"'!$A$3:$BG$3"),0)),VLOOKUP($F67,'Step 1'!$B$13:$D$28,3,0)),"Check Parameters")</f>
        <v>NE</v>
      </c>
      <c r="AM67" s="13" t="str">
        <f ca="1">IFERROR(IF(VLOOKUP($F67,'Step 1'!$B$13:$D$28,3,0)="Y",INDEX(INDIRECT("'"&amp;$A67&amp;"'!$A$3:$BG$100000"),MATCH($B67,INDIRECT("'"&amp;$A67&amp;"'!$A3:$A100000"),0),MATCH(AM$3,INDIRECT("'"&amp;$A67&amp;"'!$A$3:$BG$3"),0)),VLOOKUP($F67,'Step 1'!$B$13:$D$28,3,0)),"Check Parameters")</f>
        <v>NE</v>
      </c>
      <c r="AN67" s="13"/>
      <c r="AO67" s="191"/>
      <c r="AP67" s="191"/>
      <c r="AQ67" s="191"/>
      <c r="AR67" s="191"/>
    </row>
    <row r="68" spans="1:44" hidden="1" outlineLevel="1" x14ac:dyDescent="0.25">
      <c r="A68" s="183" t="s">
        <v>82</v>
      </c>
      <c r="B68" s="183" t="s">
        <v>361</v>
      </c>
      <c r="C68" s="175"/>
      <c r="D68" s="175"/>
      <c r="E68" s="175" t="s">
        <v>130</v>
      </c>
      <c r="F68" s="77" t="str">
        <f t="shared" ref="F68" si="40">A68</f>
        <v>Horses</v>
      </c>
      <c r="G68" s="175" t="s">
        <v>358</v>
      </c>
      <c r="H68" s="177" t="s">
        <v>472</v>
      </c>
      <c r="I68" s="13" t="str">
        <f ca="1">IFERROR(IF(VLOOKUP($F68,'Step 1'!$B$13:$D$28,3,0)="Y",INDEX(INDIRECT("'"&amp;$A68&amp;"'!$A$3:$BG$100000"),MATCH($B68,INDIRECT("'"&amp;$A68&amp;"'!$A3:$A100000"),0),MATCH(I$3,INDIRECT("'"&amp;$A68&amp;"'!$A$3:$BG$3"),0)),VLOOKUP($F68,'Step 1'!$B$13:$D$28,3,0)),"Check Parameters")</f>
        <v>NE</v>
      </c>
      <c r="J68" s="13" t="str">
        <f ca="1">IFERROR(IF(VLOOKUP($F68,'Step 1'!$B$13:$D$28,3,0)="Y",INDEX(INDIRECT("'"&amp;$A68&amp;"'!$A$3:$BG$100000"),MATCH($B68,INDIRECT("'"&amp;$A68&amp;"'!$A3:$A100000"),0),MATCH(J$3,INDIRECT("'"&amp;$A68&amp;"'!$A$3:$BG$3"),0)),VLOOKUP($F68,'Step 1'!$B$13:$D$28,3,0)),"Check Parameters")</f>
        <v>NE</v>
      </c>
      <c r="K68" s="13" t="str">
        <f ca="1">IFERROR(IF(VLOOKUP($F68,'Step 1'!$B$13:$D$28,3,0)="Y",INDEX(INDIRECT("'"&amp;$A68&amp;"'!$A$3:$BG$100000"),MATCH($B68,INDIRECT("'"&amp;$A68&amp;"'!$A3:$A100000"),0),MATCH(K$3,INDIRECT("'"&amp;$A68&amp;"'!$A$3:$BG$3"),0)),VLOOKUP($F68,'Step 1'!$B$13:$D$28,3,0)),"Check Parameters")</f>
        <v>NE</v>
      </c>
      <c r="L68" s="13" t="str">
        <f ca="1">IFERROR(IF(VLOOKUP($F68,'Step 1'!$B$13:$D$28,3,0)="Y",INDEX(INDIRECT("'"&amp;$A68&amp;"'!$A$3:$BG$100000"),MATCH($B68,INDIRECT("'"&amp;$A68&amp;"'!$A3:$A100000"),0),MATCH(L$3,INDIRECT("'"&amp;$A68&amp;"'!$A$3:$BG$3"),0)),VLOOKUP($F68,'Step 1'!$B$13:$D$28,3,0)),"Check Parameters")</f>
        <v>NE</v>
      </c>
      <c r="M68" s="13" t="str">
        <f ca="1">IFERROR(IF(VLOOKUP($F68,'Step 1'!$B$13:$D$28,3,0)="Y",INDEX(INDIRECT("'"&amp;$A68&amp;"'!$A$3:$BG$100000"),MATCH($B68,INDIRECT("'"&amp;$A68&amp;"'!$A3:$A100000"),0),MATCH(M$3,INDIRECT("'"&amp;$A68&amp;"'!$A$3:$BG$3"),0)),VLOOKUP($F68,'Step 1'!$B$13:$D$28,3,0)),"Check Parameters")</f>
        <v>NE</v>
      </c>
      <c r="N68" s="13" t="str">
        <f ca="1">IFERROR(IF(VLOOKUP($F68,'Step 1'!$B$13:$D$28,3,0)="Y",INDEX(INDIRECT("'"&amp;$A68&amp;"'!$A$3:$BG$100000"),MATCH($B68,INDIRECT("'"&amp;$A68&amp;"'!$A3:$A100000"),0),MATCH(N$3,INDIRECT("'"&amp;$A68&amp;"'!$A$3:$BG$3"),0)),VLOOKUP($F68,'Step 1'!$B$13:$D$28,3,0)),"Check Parameters")</f>
        <v>NE</v>
      </c>
      <c r="O68" s="13" t="str">
        <f ca="1">IFERROR(IF(VLOOKUP($F68,'Step 1'!$B$13:$D$28,3,0)="Y",INDEX(INDIRECT("'"&amp;$A68&amp;"'!$A$3:$BG$100000"),MATCH($B68,INDIRECT("'"&amp;$A68&amp;"'!$A3:$A100000"),0),MATCH(O$3,INDIRECT("'"&amp;$A68&amp;"'!$A$3:$BG$3"),0)),VLOOKUP($F68,'Step 1'!$B$13:$D$28,3,0)),"Check Parameters")</f>
        <v>NE</v>
      </c>
      <c r="P68" s="13" t="str">
        <f ca="1">IFERROR(IF(VLOOKUP($F68,'Step 1'!$B$13:$D$28,3,0)="Y",INDEX(INDIRECT("'"&amp;$A68&amp;"'!$A$3:$BG$100000"),MATCH($B68,INDIRECT("'"&amp;$A68&amp;"'!$A3:$A100000"),0),MATCH(P$3,INDIRECT("'"&amp;$A68&amp;"'!$A$3:$BG$3"),0)),VLOOKUP($F68,'Step 1'!$B$13:$D$28,3,0)),"Check Parameters")</f>
        <v>NE</v>
      </c>
      <c r="Q68" s="13" t="str">
        <f ca="1">IFERROR(IF(VLOOKUP($F68,'Step 1'!$B$13:$D$28,3,0)="Y",INDEX(INDIRECT("'"&amp;$A68&amp;"'!$A$3:$BG$100000"),MATCH($B68,INDIRECT("'"&amp;$A68&amp;"'!$A3:$A100000"),0),MATCH(Q$3,INDIRECT("'"&amp;$A68&amp;"'!$A$3:$BG$3"),0)),VLOOKUP($F68,'Step 1'!$B$13:$D$28,3,0)),"Check Parameters")</f>
        <v>NE</v>
      </c>
      <c r="R68" s="13" t="str">
        <f ca="1">IFERROR(IF(VLOOKUP($F68,'Step 1'!$B$13:$D$28,3,0)="Y",INDEX(INDIRECT("'"&amp;$A68&amp;"'!$A$3:$BG$100000"),MATCH($B68,INDIRECT("'"&amp;$A68&amp;"'!$A3:$A100000"),0),MATCH(R$3,INDIRECT("'"&amp;$A68&amp;"'!$A$3:$BG$3"),0)),VLOOKUP($F68,'Step 1'!$B$13:$D$28,3,0)),"Check Parameters")</f>
        <v>NE</v>
      </c>
      <c r="S68" s="13" t="str">
        <f ca="1">IFERROR(IF(VLOOKUP($F68,'Step 1'!$B$13:$D$28,3,0)="Y",INDEX(INDIRECT("'"&amp;$A68&amp;"'!$A$3:$BG$100000"),MATCH($B68,INDIRECT("'"&amp;$A68&amp;"'!$A3:$A100000"),0),MATCH(S$3,INDIRECT("'"&amp;$A68&amp;"'!$A$3:$BG$3"),0)),VLOOKUP($F68,'Step 1'!$B$13:$D$28,3,0)),"Check Parameters")</f>
        <v>NE</v>
      </c>
      <c r="T68" s="13" t="str">
        <f ca="1">IFERROR(IF(VLOOKUP($F68,'Step 1'!$B$13:$D$28,3,0)="Y",INDEX(INDIRECT("'"&amp;$A68&amp;"'!$A$3:$BG$100000"),MATCH($B68,INDIRECT("'"&amp;$A68&amp;"'!$A3:$A100000"),0),MATCH(T$3,INDIRECT("'"&amp;$A68&amp;"'!$A$3:$BG$3"),0)),VLOOKUP($F68,'Step 1'!$B$13:$D$28,3,0)),"Check Parameters")</f>
        <v>NE</v>
      </c>
      <c r="U68" s="13" t="str">
        <f ca="1">IFERROR(IF(VLOOKUP($F68,'Step 1'!$B$13:$D$28,3,0)="Y",INDEX(INDIRECT("'"&amp;$A68&amp;"'!$A$3:$BG$100000"),MATCH($B68,INDIRECT("'"&amp;$A68&amp;"'!$A3:$A100000"),0),MATCH(U$3,INDIRECT("'"&amp;$A68&amp;"'!$A$3:$BG$3"),0)),VLOOKUP($F68,'Step 1'!$B$13:$D$28,3,0)),"Check Parameters")</f>
        <v>NE</v>
      </c>
      <c r="V68" s="13" t="str">
        <f ca="1">IFERROR(IF(VLOOKUP($F68,'Step 1'!$B$13:$D$28,3,0)="Y",INDEX(INDIRECT("'"&amp;$A68&amp;"'!$A$3:$BG$100000"),MATCH($B68,INDIRECT("'"&amp;$A68&amp;"'!$A3:$A100000"),0),MATCH(V$3,INDIRECT("'"&amp;$A68&amp;"'!$A$3:$BG$3"),0)),VLOOKUP($F68,'Step 1'!$B$13:$D$28,3,0)),"Check Parameters")</f>
        <v>NE</v>
      </c>
      <c r="W68" s="13" t="str">
        <f ca="1">IFERROR(IF(VLOOKUP($F68,'Step 1'!$B$13:$D$28,3,0)="Y",INDEX(INDIRECT("'"&amp;$A68&amp;"'!$A$3:$BG$100000"),MATCH($B68,INDIRECT("'"&amp;$A68&amp;"'!$A3:$A100000"),0),MATCH(W$3,INDIRECT("'"&amp;$A68&amp;"'!$A$3:$BG$3"),0)),VLOOKUP($F68,'Step 1'!$B$13:$D$28,3,0)),"Check Parameters")</f>
        <v>NE</v>
      </c>
      <c r="X68" s="13" t="str">
        <f ca="1">IFERROR(IF(VLOOKUP($F68,'Step 1'!$B$13:$D$28,3,0)="Y",INDEX(INDIRECT("'"&amp;$A68&amp;"'!$A$3:$BG$100000"),MATCH($B68,INDIRECT("'"&amp;$A68&amp;"'!$A3:$A100000"),0),MATCH(X$3,INDIRECT("'"&amp;$A68&amp;"'!$A$3:$BG$3"),0)),VLOOKUP($F68,'Step 1'!$B$13:$D$28,3,0)),"Check Parameters")</f>
        <v>NE</v>
      </c>
      <c r="Y68" s="13" t="str">
        <f ca="1">IFERROR(IF(VLOOKUP($F68,'Step 1'!$B$13:$D$28,3,0)="Y",INDEX(INDIRECT("'"&amp;$A68&amp;"'!$A$3:$BG$100000"),MATCH($B68,INDIRECT("'"&amp;$A68&amp;"'!$A3:$A100000"),0),MATCH(Y$3,INDIRECT("'"&amp;$A68&amp;"'!$A$3:$BG$3"),0)),VLOOKUP($F68,'Step 1'!$B$13:$D$28,3,0)),"Check Parameters")</f>
        <v>NE</v>
      </c>
      <c r="Z68" s="13" t="str">
        <f ca="1">IFERROR(IF(VLOOKUP($F68,'Step 1'!$B$13:$D$28,3,0)="Y",INDEX(INDIRECT("'"&amp;$A68&amp;"'!$A$3:$BG$100000"),MATCH($B68,INDIRECT("'"&amp;$A68&amp;"'!$A3:$A100000"),0),MATCH(Z$3,INDIRECT("'"&amp;$A68&amp;"'!$A$3:$BG$3"),0)),VLOOKUP($F68,'Step 1'!$B$13:$D$28,3,0)),"Check Parameters")</f>
        <v>NE</v>
      </c>
      <c r="AA68" s="13" t="str">
        <f ca="1">IFERROR(IF(VLOOKUP($F68,'Step 1'!$B$13:$D$28,3,0)="Y",INDEX(INDIRECT("'"&amp;$A68&amp;"'!$A$3:$BG$100000"),MATCH($B68,INDIRECT("'"&amp;$A68&amp;"'!$A3:$A100000"),0),MATCH(AA$3,INDIRECT("'"&amp;$A68&amp;"'!$A$3:$BG$3"),0)),VLOOKUP($F68,'Step 1'!$B$13:$D$28,3,0)),"Check Parameters")</f>
        <v>NE</v>
      </c>
      <c r="AB68" s="13" t="str">
        <f ca="1">IFERROR(IF(VLOOKUP($F68,'Step 1'!$B$13:$D$28,3,0)="Y",INDEX(INDIRECT("'"&amp;$A68&amp;"'!$A$3:$BG$100000"),MATCH($B68,INDIRECT("'"&amp;$A68&amp;"'!$A3:$A100000"),0),MATCH(AB$3,INDIRECT("'"&amp;$A68&amp;"'!$A$3:$BG$3"),0)),VLOOKUP($F68,'Step 1'!$B$13:$D$28,3,0)),"Check Parameters")</f>
        <v>NE</v>
      </c>
      <c r="AC68" s="13" t="str">
        <f ca="1">IFERROR(IF(VLOOKUP($F68,'Step 1'!$B$13:$D$28,3,0)="Y",INDEX(INDIRECT("'"&amp;$A68&amp;"'!$A$3:$BG$100000"),MATCH($B68,INDIRECT("'"&amp;$A68&amp;"'!$A3:$A100000"),0),MATCH(AC$3,INDIRECT("'"&amp;$A68&amp;"'!$A$3:$BG$3"),0)),VLOOKUP($F68,'Step 1'!$B$13:$D$28,3,0)),"Check Parameters")</f>
        <v>NE</v>
      </c>
      <c r="AD68" s="13" t="str">
        <f ca="1">IFERROR(IF(VLOOKUP($F68,'Step 1'!$B$13:$D$28,3,0)="Y",INDEX(INDIRECT("'"&amp;$A68&amp;"'!$A$3:$BG$100000"),MATCH($B68,INDIRECT("'"&amp;$A68&amp;"'!$A3:$A100000"),0),MATCH(AD$3,INDIRECT("'"&amp;$A68&amp;"'!$A$3:$BG$3"),0)),VLOOKUP($F68,'Step 1'!$B$13:$D$28,3,0)),"Check Parameters")</f>
        <v>NE</v>
      </c>
      <c r="AE68" s="13" t="str">
        <f ca="1">IFERROR(IF(VLOOKUP($F68,'Step 1'!$B$13:$D$28,3,0)="Y",INDEX(INDIRECT("'"&amp;$A68&amp;"'!$A$3:$BG$100000"),MATCH($B68,INDIRECT("'"&amp;$A68&amp;"'!$A3:$A100000"),0),MATCH(AE$3,INDIRECT("'"&amp;$A68&amp;"'!$A$3:$BG$3"),0)),VLOOKUP($F68,'Step 1'!$B$13:$D$28,3,0)),"Check Parameters")</f>
        <v>NE</v>
      </c>
      <c r="AF68" s="13" t="str">
        <f ca="1">IFERROR(IF(VLOOKUP($F68,'Step 1'!$B$13:$D$28,3,0)="Y",INDEX(INDIRECT("'"&amp;$A68&amp;"'!$A$3:$BG$100000"),MATCH($B68,INDIRECT("'"&amp;$A68&amp;"'!$A3:$A100000"),0),MATCH(AF$3,INDIRECT("'"&amp;$A68&amp;"'!$A$3:$BG$3"),0)),VLOOKUP($F68,'Step 1'!$B$13:$D$28,3,0)),"Check Parameters")</f>
        <v>NE</v>
      </c>
      <c r="AG68" s="13" t="str">
        <f ca="1">IFERROR(IF(VLOOKUP($F68,'Step 1'!$B$13:$D$28,3,0)="Y",INDEX(INDIRECT("'"&amp;$A68&amp;"'!$A$3:$BG$100000"),MATCH($B68,INDIRECT("'"&amp;$A68&amp;"'!$A3:$A100000"),0),MATCH(AG$3,INDIRECT("'"&amp;$A68&amp;"'!$A$3:$BG$3"),0)),VLOOKUP($F68,'Step 1'!$B$13:$D$28,3,0)),"Check Parameters")</f>
        <v>NE</v>
      </c>
      <c r="AH68" s="13" t="str">
        <f ca="1">IFERROR(IF(VLOOKUP($F68,'Step 1'!$B$13:$D$28,3,0)="Y",INDEX(INDIRECT("'"&amp;$A68&amp;"'!$A$3:$BG$100000"),MATCH($B68,INDIRECT("'"&amp;$A68&amp;"'!$A3:$A100000"),0),MATCH(AH$3,INDIRECT("'"&amp;$A68&amp;"'!$A$3:$BG$3"),0)),VLOOKUP($F68,'Step 1'!$B$13:$D$28,3,0)),"Check Parameters")</f>
        <v>NE</v>
      </c>
      <c r="AI68" s="13" t="str">
        <f ca="1">IFERROR(IF(VLOOKUP($F68,'Step 1'!$B$13:$D$28,3,0)="Y",INDEX(INDIRECT("'"&amp;$A68&amp;"'!$A$3:$BG$100000"),MATCH($B68,INDIRECT("'"&amp;$A68&amp;"'!$A3:$A100000"),0),MATCH(AI$3,INDIRECT("'"&amp;$A68&amp;"'!$A$3:$BG$3"),0)),VLOOKUP($F68,'Step 1'!$B$13:$D$28,3,0)),"Check Parameters")</f>
        <v>NE</v>
      </c>
      <c r="AJ68" s="13" t="str">
        <f ca="1">IFERROR(IF(VLOOKUP($F68,'Step 1'!$B$13:$D$28,3,0)="Y",INDEX(INDIRECT("'"&amp;$A68&amp;"'!$A$3:$BG$100000"),MATCH($B68,INDIRECT("'"&amp;$A68&amp;"'!$A3:$A100000"),0),MATCH(AJ$3,INDIRECT("'"&amp;$A68&amp;"'!$A$3:$BG$3"),0)),VLOOKUP($F68,'Step 1'!$B$13:$D$28,3,0)),"Check Parameters")</f>
        <v>NE</v>
      </c>
      <c r="AK68" s="13" t="str">
        <f ca="1">IFERROR(IF(VLOOKUP($F68,'Step 1'!$B$13:$D$28,3,0)="Y",INDEX(INDIRECT("'"&amp;$A68&amp;"'!$A$3:$BG$100000"),MATCH($B68,INDIRECT("'"&amp;$A68&amp;"'!$A3:$A100000"),0),MATCH(AK$3,INDIRECT("'"&amp;$A68&amp;"'!$A$3:$BG$3"),0)),VLOOKUP($F68,'Step 1'!$B$13:$D$28,3,0)),"Check Parameters")</f>
        <v>NE</v>
      </c>
      <c r="AL68" s="13" t="str">
        <f ca="1">IFERROR(IF(VLOOKUP($F68,'Step 1'!$B$13:$D$28,3,0)="Y",INDEX(INDIRECT("'"&amp;$A68&amp;"'!$A$3:$BG$100000"),MATCH($B68,INDIRECT("'"&amp;$A68&amp;"'!$A3:$A100000"),0),MATCH(AL$3,INDIRECT("'"&amp;$A68&amp;"'!$A$3:$BG$3"),0)),VLOOKUP($F68,'Step 1'!$B$13:$D$28,3,0)),"Check Parameters")</f>
        <v>NE</v>
      </c>
      <c r="AM68" s="13" t="str">
        <f ca="1">IFERROR(IF(VLOOKUP($F68,'Step 1'!$B$13:$D$28,3,0)="Y",INDEX(INDIRECT("'"&amp;$A68&amp;"'!$A$3:$BG$100000"),MATCH($B68,INDIRECT("'"&amp;$A68&amp;"'!$A3:$A100000"),0),MATCH(AM$3,INDIRECT("'"&amp;$A68&amp;"'!$A$3:$BG$3"),0)),VLOOKUP($F68,'Step 1'!$B$13:$D$28,3,0)),"Check Parameters")</f>
        <v>NE</v>
      </c>
      <c r="AN68" s="13"/>
      <c r="AO68" s="191"/>
      <c r="AP68" s="191"/>
      <c r="AQ68" s="191"/>
      <c r="AR68" s="191"/>
    </row>
    <row r="69" spans="1:44" hidden="1" outlineLevel="1" x14ac:dyDescent="0.25">
      <c r="A69" s="183" t="s">
        <v>83</v>
      </c>
      <c r="B69" s="183" t="s">
        <v>361</v>
      </c>
      <c r="C69" s="175"/>
      <c r="D69" s="175"/>
      <c r="E69" s="175" t="s">
        <v>130</v>
      </c>
      <c r="F69" s="77" t="str">
        <f t="shared" ref="F69" si="41">A69</f>
        <v>Mules and asses</v>
      </c>
      <c r="G69" s="175" t="s">
        <v>358</v>
      </c>
      <c r="H69" s="177" t="s">
        <v>472</v>
      </c>
      <c r="I69" s="13" t="str">
        <f ca="1">IFERROR(IF(VLOOKUP($F69,'Step 1'!$B$13:$D$28,3,0)="Y",INDEX(INDIRECT("'"&amp;$A69&amp;"'!$A$3:$BG$100000"),MATCH($B69,INDIRECT("'"&amp;$A69&amp;"'!$A3:$A100000"),0),MATCH(I$3,INDIRECT("'"&amp;$A69&amp;"'!$A$3:$BG$3"),0)),VLOOKUP($F69,'Step 1'!$B$13:$D$28,3,0)),"Check Parameters")</f>
        <v>NE</v>
      </c>
      <c r="J69" s="13" t="str">
        <f ca="1">IFERROR(IF(VLOOKUP($F69,'Step 1'!$B$13:$D$28,3,0)="Y",INDEX(INDIRECT("'"&amp;$A69&amp;"'!$A$3:$BG$100000"),MATCH($B69,INDIRECT("'"&amp;$A69&amp;"'!$A3:$A100000"),0),MATCH(J$3,INDIRECT("'"&amp;$A69&amp;"'!$A$3:$BG$3"),0)),VLOOKUP($F69,'Step 1'!$B$13:$D$28,3,0)),"Check Parameters")</f>
        <v>NE</v>
      </c>
      <c r="K69" s="13" t="str">
        <f ca="1">IFERROR(IF(VLOOKUP($F69,'Step 1'!$B$13:$D$28,3,0)="Y",INDEX(INDIRECT("'"&amp;$A69&amp;"'!$A$3:$BG$100000"),MATCH($B69,INDIRECT("'"&amp;$A69&amp;"'!$A3:$A100000"),0),MATCH(K$3,INDIRECT("'"&amp;$A69&amp;"'!$A$3:$BG$3"),0)),VLOOKUP($F69,'Step 1'!$B$13:$D$28,3,0)),"Check Parameters")</f>
        <v>NE</v>
      </c>
      <c r="L69" s="13" t="str">
        <f ca="1">IFERROR(IF(VLOOKUP($F69,'Step 1'!$B$13:$D$28,3,0)="Y",INDEX(INDIRECT("'"&amp;$A69&amp;"'!$A$3:$BG$100000"),MATCH($B69,INDIRECT("'"&amp;$A69&amp;"'!$A3:$A100000"),0),MATCH(L$3,INDIRECT("'"&amp;$A69&amp;"'!$A$3:$BG$3"),0)),VLOOKUP($F69,'Step 1'!$B$13:$D$28,3,0)),"Check Parameters")</f>
        <v>NE</v>
      </c>
      <c r="M69" s="13" t="str">
        <f ca="1">IFERROR(IF(VLOOKUP($F69,'Step 1'!$B$13:$D$28,3,0)="Y",INDEX(INDIRECT("'"&amp;$A69&amp;"'!$A$3:$BG$100000"),MATCH($B69,INDIRECT("'"&amp;$A69&amp;"'!$A3:$A100000"),0),MATCH(M$3,INDIRECT("'"&amp;$A69&amp;"'!$A$3:$BG$3"),0)),VLOOKUP($F69,'Step 1'!$B$13:$D$28,3,0)),"Check Parameters")</f>
        <v>NE</v>
      </c>
      <c r="N69" s="13" t="str">
        <f ca="1">IFERROR(IF(VLOOKUP($F69,'Step 1'!$B$13:$D$28,3,0)="Y",INDEX(INDIRECT("'"&amp;$A69&amp;"'!$A$3:$BG$100000"),MATCH($B69,INDIRECT("'"&amp;$A69&amp;"'!$A3:$A100000"),0),MATCH(N$3,INDIRECT("'"&amp;$A69&amp;"'!$A$3:$BG$3"),0)),VLOOKUP($F69,'Step 1'!$B$13:$D$28,3,0)),"Check Parameters")</f>
        <v>NE</v>
      </c>
      <c r="O69" s="13" t="str">
        <f ca="1">IFERROR(IF(VLOOKUP($F69,'Step 1'!$B$13:$D$28,3,0)="Y",INDEX(INDIRECT("'"&amp;$A69&amp;"'!$A$3:$BG$100000"),MATCH($B69,INDIRECT("'"&amp;$A69&amp;"'!$A3:$A100000"),0),MATCH(O$3,INDIRECT("'"&amp;$A69&amp;"'!$A$3:$BG$3"),0)),VLOOKUP($F69,'Step 1'!$B$13:$D$28,3,0)),"Check Parameters")</f>
        <v>NE</v>
      </c>
      <c r="P69" s="13" t="str">
        <f ca="1">IFERROR(IF(VLOOKUP($F69,'Step 1'!$B$13:$D$28,3,0)="Y",INDEX(INDIRECT("'"&amp;$A69&amp;"'!$A$3:$BG$100000"),MATCH($B69,INDIRECT("'"&amp;$A69&amp;"'!$A3:$A100000"),0),MATCH(P$3,INDIRECT("'"&amp;$A69&amp;"'!$A$3:$BG$3"),0)),VLOOKUP($F69,'Step 1'!$B$13:$D$28,3,0)),"Check Parameters")</f>
        <v>NE</v>
      </c>
      <c r="Q69" s="13" t="str">
        <f ca="1">IFERROR(IF(VLOOKUP($F69,'Step 1'!$B$13:$D$28,3,0)="Y",INDEX(INDIRECT("'"&amp;$A69&amp;"'!$A$3:$BG$100000"),MATCH($B69,INDIRECT("'"&amp;$A69&amp;"'!$A3:$A100000"),0),MATCH(Q$3,INDIRECT("'"&amp;$A69&amp;"'!$A$3:$BG$3"),0)),VLOOKUP($F69,'Step 1'!$B$13:$D$28,3,0)),"Check Parameters")</f>
        <v>NE</v>
      </c>
      <c r="R69" s="13" t="str">
        <f ca="1">IFERROR(IF(VLOOKUP($F69,'Step 1'!$B$13:$D$28,3,0)="Y",INDEX(INDIRECT("'"&amp;$A69&amp;"'!$A$3:$BG$100000"),MATCH($B69,INDIRECT("'"&amp;$A69&amp;"'!$A3:$A100000"),0),MATCH(R$3,INDIRECT("'"&amp;$A69&amp;"'!$A$3:$BG$3"),0)),VLOOKUP($F69,'Step 1'!$B$13:$D$28,3,0)),"Check Parameters")</f>
        <v>NE</v>
      </c>
      <c r="S69" s="13" t="str">
        <f ca="1">IFERROR(IF(VLOOKUP($F69,'Step 1'!$B$13:$D$28,3,0)="Y",INDEX(INDIRECT("'"&amp;$A69&amp;"'!$A$3:$BG$100000"),MATCH($B69,INDIRECT("'"&amp;$A69&amp;"'!$A3:$A100000"),0),MATCH(S$3,INDIRECT("'"&amp;$A69&amp;"'!$A$3:$BG$3"),0)),VLOOKUP($F69,'Step 1'!$B$13:$D$28,3,0)),"Check Parameters")</f>
        <v>NE</v>
      </c>
      <c r="T69" s="13" t="str">
        <f ca="1">IFERROR(IF(VLOOKUP($F69,'Step 1'!$B$13:$D$28,3,0)="Y",INDEX(INDIRECT("'"&amp;$A69&amp;"'!$A$3:$BG$100000"),MATCH($B69,INDIRECT("'"&amp;$A69&amp;"'!$A3:$A100000"),0),MATCH(T$3,INDIRECT("'"&amp;$A69&amp;"'!$A$3:$BG$3"),0)),VLOOKUP($F69,'Step 1'!$B$13:$D$28,3,0)),"Check Parameters")</f>
        <v>NE</v>
      </c>
      <c r="U69" s="13" t="str">
        <f ca="1">IFERROR(IF(VLOOKUP($F69,'Step 1'!$B$13:$D$28,3,0)="Y",INDEX(INDIRECT("'"&amp;$A69&amp;"'!$A$3:$BG$100000"),MATCH($B69,INDIRECT("'"&amp;$A69&amp;"'!$A3:$A100000"),0),MATCH(U$3,INDIRECT("'"&amp;$A69&amp;"'!$A$3:$BG$3"),0)),VLOOKUP($F69,'Step 1'!$B$13:$D$28,3,0)),"Check Parameters")</f>
        <v>NE</v>
      </c>
      <c r="V69" s="13" t="str">
        <f ca="1">IFERROR(IF(VLOOKUP($F69,'Step 1'!$B$13:$D$28,3,0)="Y",INDEX(INDIRECT("'"&amp;$A69&amp;"'!$A$3:$BG$100000"),MATCH($B69,INDIRECT("'"&amp;$A69&amp;"'!$A3:$A100000"),0),MATCH(V$3,INDIRECT("'"&amp;$A69&amp;"'!$A$3:$BG$3"),0)),VLOOKUP($F69,'Step 1'!$B$13:$D$28,3,0)),"Check Parameters")</f>
        <v>NE</v>
      </c>
      <c r="W69" s="13" t="str">
        <f ca="1">IFERROR(IF(VLOOKUP($F69,'Step 1'!$B$13:$D$28,3,0)="Y",INDEX(INDIRECT("'"&amp;$A69&amp;"'!$A$3:$BG$100000"),MATCH($B69,INDIRECT("'"&amp;$A69&amp;"'!$A3:$A100000"),0),MATCH(W$3,INDIRECT("'"&amp;$A69&amp;"'!$A$3:$BG$3"),0)),VLOOKUP($F69,'Step 1'!$B$13:$D$28,3,0)),"Check Parameters")</f>
        <v>NE</v>
      </c>
      <c r="X69" s="13" t="str">
        <f ca="1">IFERROR(IF(VLOOKUP($F69,'Step 1'!$B$13:$D$28,3,0)="Y",INDEX(INDIRECT("'"&amp;$A69&amp;"'!$A$3:$BG$100000"),MATCH($B69,INDIRECT("'"&amp;$A69&amp;"'!$A3:$A100000"),0),MATCH(X$3,INDIRECT("'"&amp;$A69&amp;"'!$A$3:$BG$3"),0)),VLOOKUP($F69,'Step 1'!$B$13:$D$28,3,0)),"Check Parameters")</f>
        <v>NE</v>
      </c>
      <c r="Y69" s="13" t="str">
        <f ca="1">IFERROR(IF(VLOOKUP($F69,'Step 1'!$B$13:$D$28,3,0)="Y",INDEX(INDIRECT("'"&amp;$A69&amp;"'!$A$3:$BG$100000"),MATCH($B69,INDIRECT("'"&amp;$A69&amp;"'!$A3:$A100000"),0),MATCH(Y$3,INDIRECT("'"&amp;$A69&amp;"'!$A$3:$BG$3"),0)),VLOOKUP($F69,'Step 1'!$B$13:$D$28,3,0)),"Check Parameters")</f>
        <v>NE</v>
      </c>
      <c r="Z69" s="13" t="str">
        <f ca="1">IFERROR(IF(VLOOKUP($F69,'Step 1'!$B$13:$D$28,3,0)="Y",INDEX(INDIRECT("'"&amp;$A69&amp;"'!$A$3:$BG$100000"),MATCH($B69,INDIRECT("'"&amp;$A69&amp;"'!$A3:$A100000"),0),MATCH(Z$3,INDIRECT("'"&amp;$A69&amp;"'!$A$3:$BG$3"),0)),VLOOKUP($F69,'Step 1'!$B$13:$D$28,3,0)),"Check Parameters")</f>
        <v>NE</v>
      </c>
      <c r="AA69" s="13" t="str">
        <f ca="1">IFERROR(IF(VLOOKUP($F69,'Step 1'!$B$13:$D$28,3,0)="Y",INDEX(INDIRECT("'"&amp;$A69&amp;"'!$A$3:$BG$100000"),MATCH($B69,INDIRECT("'"&amp;$A69&amp;"'!$A3:$A100000"),0),MATCH(AA$3,INDIRECT("'"&amp;$A69&amp;"'!$A$3:$BG$3"),0)),VLOOKUP($F69,'Step 1'!$B$13:$D$28,3,0)),"Check Parameters")</f>
        <v>NE</v>
      </c>
      <c r="AB69" s="13" t="str">
        <f ca="1">IFERROR(IF(VLOOKUP($F69,'Step 1'!$B$13:$D$28,3,0)="Y",INDEX(INDIRECT("'"&amp;$A69&amp;"'!$A$3:$BG$100000"),MATCH($B69,INDIRECT("'"&amp;$A69&amp;"'!$A3:$A100000"),0),MATCH(AB$3,INDIRECT("'"&amp;$A69&amp;"'!$A$3:$BG$3"),0)),VLOOKUP($F69,'Step 1'!$B$13:$D$28,3,0)),"Check Parameters")</f>
        <v>NE</v>
      </c>
      <c r="AC69" s="13" t="str">
        <f ca="1">IFERROR(IF(VLOOKUP($F69,'Step 1'!$B$13:$D$28,3,0)="Y",INDEX(INDIRECT("'"&amp;$A69&amp;"'!$A$3:$BG$100000"),MATCH($B69,INDIRECT("'"&amp;$A69&amp;"'!$A3:$A100000"),0),MATCH(AC$3,INDIRECT("'"&amp;$A69&amp;"'!$A$3:$BG$3"),0)),VLOOKUP($F69,'Step 1'!$B$13:$D$28,3,0)),"Check Parameters")</f>
        <v>NE</v>
      </c>
      <c r="AD69" s="13" t="str">
        <f ca="1">IFERROR(IF(VLOOKUP($F69,'Step 1'!$B$13:$D$28,3,0)="Y",INDEX(INDIRECT("'"&amp;$A69&amp;"'!$A$3:$BG$100000"),MATCH($B69,INDIRECT("'"&amp;$A69&amp;"'!$A3:$A100000"),0),MATCH(AD$3,INDIRECT("'"&amp;$A69&amp;"'!$A$3:$BG$3"),0)),VLOOKUP($F69,'Step 1'!$B$13:$D$28,3,0)),"Check Parameters")</f>
        <v>NE</v>
      </c>
      <c r="AE69" s="13" t="str">
        <f ca="1">IFERROR(IF(VLOOKUP($F69,'Step 1'!$B$13:$D$28,3,0)="Y",INDEX(INDIRECT("'"&amp;$A69&amp;"'!$A$3:$BG$100000"),MATCH($B69,INDIRECT("'"&amp;$A69&amp;"'!$A3:$A100000"),0),MATCH(AE$3,INDIRECT("'"&amp;$A69&amp;"'!$A$3:$BG$3"),0)),VLOOKUP($F69,'Step 1'!$B$13:$D$28,3,0)),"Check Parameters")</f>
        <v>NE</v>
      </c>
      <c r="AF69" s="13" t="str">
        <f ca="1">IFERROR(IF(VLOOKUP($F69,'Step 1'!$B$13:$D$28,3,0)="Y",INDEX(INDIRECT("'"&amp;$A69&amp;"'!$A$3:$BG$100000"),MATCH($B69,INDIRECT("'"&amp;$A69&amp;"'!$A3:$A100000"),0),MATCH(AF$3,INDIRECT("'"&amp;$A69&amp;"'!$A$3:$BG$3"),0)),VLOOKUP($F69,'Step 1'!$B$13:$D$28,3,0)),"Check Parameters")</f>
        <v>NE</v>
      </c>
      <c r="AG69" s="13" t="str">
        <f ca="1">IFERROR(IF(VLOOKUP($F69,'Step 1'!$B$13:$D$28,3,0)="Y",INDEX(INDIRECT("'"&amp;$A69&amp;"'!$A$3:$BG$100000"),MATCH($B69,INDIRECT("'"&amp;$A69&amp;"'!$A3:$A100000"),0),MATCH(AG$3,INDIRECT("'"&amp;$A69&amp;"'!$A$3:$BG$3"),0)),VLOOKUP($F69,'Step 1'!$B$13:$D$28,3,0)),"Check Parameters")</f>
        <v>NE</v>
      </c>
      <c r="AH69" s="13" t="str">
        <f ca="1">IFERROR(IF(VLOOKUP($F69,'Step 1'!$B$13:$D$28,3,0)="Y",INDEX(INDIRECT("'"&amp;$A69&amp;"'!$A$3:$BG$100000"),MATCH($B69,INDIRECT("'"&amp;$A69&amp;"'!$A3:$A100000"),0),MATCH(AH$3,INDIRECT("'"&amp;$A69&amp;"'!$A$3:$BG$3"),0)),VLOOKUP($F69,'Step 1'!$B$13:$D$28,3,0)),"Check Parameters")</f>
        <v>NE</v>
      </c>
      <c r="AI69" s="13" t="str">
        <f ca="1">IFERROR(IF(VLOOKUP($F69,'Step 1'!$B$13:$D$28,3,0)="Y",INDEX(INDIRECT("'"&amp;$A69&amp;"'!$A$3:$BG$100000"),MATCH($B69,INDIRECT("'"&amp;$A69&amp;"'!$A3:$A100000"),0),MATCH(AI$3,INDIRECT("'"&amp;$A69&amp;"'!$A$3:$BG$3"),0)),VLOOKUP($F69,'Step 1'!$B$13:$D$28,3,0)),"Check Parameters")</f>
        <v>NE</v>
      </c>
      <c r="AJ69" s="13" t="str">
        <f ca="1">IFERROR(IF(VLOOKUP($F69,'Step 1'!$B$13:$D$28,3,0)="Y",INDEX(INDIRECT("'"&amp;$A69&amp;"'!$A$3:$BG$100000"),MATCH($B69,INDIRECT("'"&amp;$A69&amp;"'!$A3:$A100000"),0),MATCH(AJ$3,INDIRECT("'"&amp;$A69&amp;"'!$A$3:$BG$3"),0)),VLOOKUP($F69,'Step 1'!$B$13:$D$28,3,0)),"Check Parameters")</f>
        <v>NE</v>
      </c>
      <c r="AK69" s="13" t="str">
        <f ca="1">IFERROR(IF(VLOOKUP($F69,'Step 1'!$B$13:$D$28,3,0)="Y",INDEX(INDIRECT("'"&amp;$A69&amp;"'!$A$3:$BG$100000"),MATCH($B69,INDIRECT("'"&amp;$A69&amp;"'!$A3:$A100000"),0),MATCH(AK$3,INDIRECT("'"&amp;$A69&amp;"'!$A$3:$BG$3"),0)),VLOOKUP($F69,'Step 1'!$B$13:$D$28,3,0)),"Check Parameters")</f>
        <v>NE</v>
      </c>
      <c r="AL69" s="13" t="str">
        <f ca="1">IFERROR(IF(VLOOKUP($F69,'Step 1'!$B$13:$D$28,3,0)="Y",INDEX(INDIRECT("'"&amp;$A69&amp;"'!$A$3:$BG$100000"),MATCH($B69,INDIRECT("'"&amp;$A69&amp;"'!$A3:$A100000"),0),MATCH(AL$3,INDIRECT("'"&amp;$A69&amp;"'!$A$3:$BG$3"),0)),VLOOKUP($F69,'Step 1'!$B$13:$D$28,3,0)),"Check Parameters")</f>
        <v>NE</v>
      </c>
      <c r="AM69" s="13" t="str">
        <f ca="1">IFERROR(IF(VLOOKUP($F69,'Step 1'!$B$13:$D$28,3,0)="Y",INDEX(INDIRECT("'"&amp;$A69&amp;"'!$A$3:$BG$100000"),MATCH($B69,INDIRECT("'"&amp;$A69&amp;"'!$A3:$A100000"),0),MATCH(AM$3,INDIRECT("'"&amp;$A69&amp;"'!$A$3:$BG$3"),0)),VLOOKUP($F69,'Step 1'!$B$13:$D$28,3,0)),"Check Parameters")</f>
        <v>NE</v>
      </c>
      <c r="AN69" s="13"/>
      <c r="AO69" s="191"/>
      <c r="AP69" s="191"/>
      <c r="AQ69" s="191"/>
      <c r="AR69" s="191"/>
    </row>
    <row r="70" spans="1:44" hidden="1" outlineLevel="1" x14ac:dyDescent="0.25">
      <c r="A70" s="183" t="s">
        <v>85</v>
      </c>
      <c r="B70" s="183" t="s">
        <v>361</v>
      </c>
      <c r="C70" s="175"/>
      <c r="D70" s="175"/>
      <c r="E70" s="175" t="s">
        <v>130</v>
      </c>
      <c r="F70" s="77" t="str">
        <f t="shared" ref="F70" si="42">A70</f>
        <v>Laying hens</v>
      </c>
      <c r="G70" s="175" t="s">
        <v>358</v>
      </c>
      <c r="H70" s="177" t="s">
        <v>472</v>
      </c>
      <c r="I70" s="13" t="str">
        <f ca="1">IFERROR(IF(VLOOKUP($F70,'Step 1'!$B$13:$D$28,3,0)="Y",INDEX(INDIRECT("'"&amp;$A70&amp;"'!$A$3:$BG$100000"),MATCH($B70,INDIRECT("'"&amp;$A70&amp;"'!$A3:$A100000"),0),MATCH(I$3,INDIRECT("'"&amp;$A70&amp;"'!$A$3:$BG$3"),0)),VLOOKUP($F70,'Step 1'!$B$13:$D$28,3,0)),"Check Parameters")</f>
        <v>NE</v>
      </c>
      <c r="J70" s="13" t="str">
        <f ca="1">IFERROR(IF(VLOOKUP($F70,'Step 1'!$B$13:$D$28,3,0)="Y",INDEX(INDIRECT("'"&amp;$A70&amp;"'!$A$3:$BG$100000"),MATCH($B70,INDIRECT("'"&amp;$A70&amp;"'!$A3:$A100000"),0),MATCH(J$3,INDIRECT("'"&amp;$A70&amp;"'!$A$3:$BG$3"),0)),VLOOKUP($F70,'Step 1'!$B$13:$D$28,3,0)),"Check Parameters")</f>
        <v>NE</v>
      </c>
      <c r="K70" s="13" t="str">
        <f ca="1">IFERROR(IF(VLOOKUP($F70,'Step 1'!$B$13:$D$28,3,0)="Y",INDEX(INDIRECT("'"&amp;$A70&amp;"'!$A$3:$BG$100000"),MATCH($B70,INDIRECT("'"&amp;$A70&amp;"'!$A3:$A100000"),0),MATCH(K$3,INDIRECT("'"&amp;$A70&amp;"'!$A$3:$BG$3"),0)),VLOOKUP($F70,'Step 1'!$B$13:$D$28,3,0)),"Check Parameters")</f>
        <v>NE</v>
      </c>
      <c r="L70" s="13" t="str">
        <f ca="1">IFERROR(IF(VLOOKUP($F70,'Step 1'!$B$13:$D$28,3,0)="Y",INDEX(INDIRECT("'"&amp;$A70&amp;"'!$A$3:$BG$100000"),MATCH($B70,INDIRECT("'"&amp;$A70&amp;"'!$A3:$A100000"),0),MATCH(L$3,INDIRECT("'"&amp;$A70&amp;"'!$A$3:$BG$3"),0)),VLOOKUP($F70,'Step 1'!$B$13:$D$28,3,0)),"Check Parameters")</f>
        <v>NE</v>
      </c>
      <c r="M70" s="13" t="str">
        <f ca="1">IFERROR(IF(VLOOKUP($F70,'Step 1'!$B$13:$D$28,3,0)="Y",INDEX(INDIRECT("'"&amp;$A70&amp;"'!$A$3:$BG$100000"),MATCH($B70,INDIRECT("'"&amp;$A70&amp;"'!$A3:$A100000"),0),MATCH(M$3,INDIRECT("'"&amp;$A70&amp;"'!$A$3:$BG$3"),0)),VLOOKUP($F70,'Step 1'!$B$13:$D$28,3,0)),"Check Parameters")</f>
        <v>NE</v>
      </c>
      <c r="N70" s="13" t="str">
        <f ca="1">IFERROR(IF(VLOOKUP($F70,'Step 1'!$B$13:$D$28,3,0)="Y",INDEX(INDIRECT("'"&amp;$A70&amp;"'!$A$3:$BG$100000"),MATCH($B70,INDIRECT("'"&amp;$A70&amp;"'!$A3:$A100000"),0),MATCH(N$3,INDIRECT("'"&amp;$A70&amp;"'!$A$3:$BG$3"),0)),VLOOKUP($F70,'Step 1'!$B$13:$D$28,3,0)),"Check Parameters")</f>
        <v>NE</v>
      </c>
      <c r="O70" s="13" t="str">
        <f ca="1">IFERROR(IF(VLOOKUP($F70,'Step 1'!$B$13:$D$28,3,0)="Y",INDEX(INDIRECT("'"&amp;$A70&amp;"'!$A$3:$BG$100000"),MATCH($B70,INDIRECT("'"&amp;$A70&amp;"'!$A3:$A100000"),0),MATCH(O$3,INDIRECT("'"&amp;$A70&amp;"'!$A$3:$BG$3"),0)),VLOOKUP($F70,'Step 1'!$B$13:$D$28,3,0)),"Check Parameters")</f>
        <v>NE</v>
      </c>
      <c r="P70" s="13" t="str">
        <f ca="1">IFERROR(IF(VLOOKUP($F70,'Step 1'!$B$13:$D$28,3,0)="Y",INDEX(INDIRECT("'"&amp;$A70&amp;"'!$A$3:$BG$100000"),MATCH($B70,INDIRECT("'"&amp;$A70&amp;"'!$A3:$A100000"),0),MATCH(P$3,INDIRECT("'"&amp;$A70&amp;"'!$A$3:$BG$3"),0)),VLOOKUP($F70,'Step 1'!$B$13:$D$28,3,0)),"Check Parameters")</f>
        <v>NE</v>
      </c>
      <c r="Q70" s="13" t="str">
        <f ca="1">IFERROR(IF(VLOOKUP($F70,'Step 1'!$B$13:$D$28,3,0)="Y",INDEX(INDIRECT("'"&amp;$A70&amp;"'!$A$3:$BG$100000"),MATCH($B70,INDIRECT("'"&amp;$A70&amp;"'!$A3:$A100000"),0),MATCH(Q$3,INDIRECT("'"&amp;$A70&amp;"'!$A$3:$BG$3"),0)),VLOOKUP($F70,'Step 1'!$B$13:$D$28,3,0)),"Check Parameters")</f>
        <v>NE</v>
      </c>
      <c r="R70" s="13" t="str">
        <f ca="1">IFERROR(IF(VLOOKUP($F70,'Step 1'!$B$13:$D$28,3,0)="Y",INDEX(INDIRECT("'"&amp;$A70&amp;"'!$A$3:$BG$100000"),MATCH($B70,INDIRECT("'"&amp;$A70&amp;"'!$A3:$A100000"),0),MATCH(R$3,INDIRECT("'"&amp;$A70&amp;"'!$A$3:$BG$3"),0)),VLOOKUP($F70,'Step 1'!$B$13:$D$28,3,0)),"Check Parameters")</f>
        <v>NE</v>
      </c>
      <c r="S70" s="13" t="str">
        <f ca="1">IFERROR(IF(VLOOKUP($F70,'Step 1'!$B$13:$D$28,3,0)="Y",INDEX(INDIRECT("'"&amp;$A70&amp;"'!$A$3:$BG$100000"),MATCH($B70,INDIRECT("'"&amp;$A70&amp;"'!$A3:$A100000"),0),MATCH(S$3,INDIRECT("'"&amp;$A70&amp;"'!$A$3:$BG$3"),0)),VLOOKUP($F70,'Step 1'!$B$13:$D$28,3,0)),"Check Parameters")</f>
        <v>NE</v>
      </c>
      <c r="T70" s="13" t="str">
        <f ca="1">IFERROR(IF(VLOOKUP($F70,'Step 1'!$B$13:$D$28,3,0)="Y",INDEX(INDIRECT("'"&amp;$A70&amp;"'!$A$3:$BG$100000"),MATCH($B70,INDIRECT("'"&amp;$A70&amp;"'!$A3:$A100000"),0),MATCH(T$3,INDIRECT("'"&amp;$A70&amp;"'!$A$3:$BG$3"),0)),VLOOKUP($F70,'Step 1'!$B$13:$D$28,3,0)),"Check Parameters")</f>
        <v>NE</v>
      </c>
      <c r="U70" s="13" t="str">
        <f ca="1">IFERROR(IF(VLOOKUP($F70,'Step 1'!$B$13:$D$28,3,0)="Y",INDEX(INDIRECT("'"&amp;$A70&amp;"'!$A$3:$BG$100000"),MATCH($B70,INDIRECT("'"&amp;$A70&amp;"'!$A3:$A100000"),0),MATCH(U$3,INDIRECT("'"&amp;$A70&amp;"'!$A$3:$BG$3"),0)),VLOOKUP($F70,'Step 1'!$B$13:$D$28,3,0)),"Check Parameters")</f>
        <v>NE</v>
      </c>
      <c r="V70" s="13" t="str">
        <f ca="1">IFERROR(IF(VLOOKUP($F70,'Step 1'!$B$13:$D$28,3,0)="Y",INDEX(INDIRECT("'"&amp;$A70&amp;"'!$A$3:$BG$100000"),MATCH($B70,INDIRECT("'"&amp;$A70&amp;"'!$A3:$A100000"),0),MATCH(V$3,INDIRECT("'"&amp;$A70&amp;"'!$A$3:$BG$3"),0)),VLOOKUP($F70,'Step 1'!$B$13:$D$28,3,0)),"Check Parameters")</f>
        <v>NE</v>
      </c>
      <c r="W70" s="13" t="str">
        <f ca="1">IFERROR(IF(VLOOKUP($F70,'Step 1'!$B$13:$D$28,3,0)="Y",INDEX(INDIRECT("'"&amp;$A70&amp;"'!$A$3:$BG$100000"),MATCH($B70,INDIRECT("'"&amp;$A70&amp;"'!$A3:$A100000"),0),MATCH(W$3,INDIRECT("'"&amp;$A70&amp;"'!$A$3:$BG$3"),0)),VLOOKUP($F70,'Step 1'!$B$13:$D$28,3,0)),"Check Parameters")</f>
        <v>NE</v>
      </c>
      <c r="X70" s="13" t="str">
        <f ca="1">IFERROR(IF(VLOOKUP($F70,'Step 1'!$B$13:$D$28,3,0)="Y",INDEX(INDIRECT("'"&amp;$A70&amp;"'!$A$3:$BG$100000"),MATCH($B70,INDIRECT("'"&amp;$A70&amp;"'!$A3:$A100000"),0),MATCH(X$3,INDIRECT("'"&amp;$A70&amp;"'!$A$3:$BG$3"),0)),VLOOKUP($F70,'Step 1'!$B$13:$D$28,3,0)),"Check Parameters")</f>
        <v>NE</v>
      </c>
      <c r="Y70" s="13" t="str">
        <f ca="1">IFERROR(IF(VLOOKUP($F70,'Step 1'!$B$13:$D$28,3,0)="Y",INDEX(INDIRECT("'"&amp;$A70&amp;"'!$A$3:$BG$100000"),MATCH($B70,INDIRECT("'"&amp;$A70&amp;"'!$A3:$A100000"),0),MATCH(Y$3,INDIRECT("'"&amp;$A70&amp;"'!$A$3:$BG$3"),0)),VLOOKUP($F70,'Step 1'!$B$13:$D$28,3,0)),"Check Parameters")</f>
        <v>NE</v>
      </c>
      <c r="Z70" s="13" t="str">
        <f ca="1">IFERROR(IF(VLOOKUP($F70,'Step 1'!$B$13:$D$28,3,0)="Y",INDEX(INDIRECT("'"&amp;$A70&amp;"'!$A$3:$BG$100000"),MATCH($B70,INDIRECT("'"&amp;$A70&amp;"'!$A3:$A100000"),0),MATCH(Z$3,INDIRECT("'"&amp;$A70&amp;"'!$A$3:$BG$3"),0)),VLOOKUP($F70,'Step 1'!$B$13:$D$28,3,0)),"Check Parameters")</f>
        <v>NE</v>
      </c>
      <c r="AA70" s="13" t="str">
        <f ca="1">IFERROR(IF(VLOOKUP($F70,'Step 1'!$B$13:$D$28,3,0)="Y",INDEX(INDIRECT("'"&amp;$A70&amp;"'!$A$3:$BG$100000"),MATCH($B70,INDIRECT("'"&amp;$A70&amp;"'!$A3:$A100000"),0),MATCH(AA$3,INDIRECT("'"&amp;$A70&amp;"'!$A$3:$BG$3"),0)),VLOOKUP($F70,'Step 1'!$B$13:$D$28,3,0)),"Check Parameters")</f>
        <v>NE</v>
      </c>
      <c r="AB70" s="13" t="str">
        <f ca="1">IFERROR(IF(VLOOKUP($F70,'Step 1'!$B$13:$D$28,3,0)="Y",INDEX(INDIRECT("'"&amp;$A70&amp;"'!$A$3:$BG$100000"),MATCH($B70,INDIRECT("'"&amp;$A70&amp;"'!$A3:$A100000"),0),MATCH(AB$3,INDIRECT("'"&amp;$A70&amp;"'!$A$3:$BG$3"),0)),VLOOKUP($F70,'Step 1'!$B$13:$D$28,3,0)),"Check Parameters")</f>
        <v>NE</v>
      </c>
      <c r="AC70" s="13" t="str">
        <f ca="1">IFERROR(IF(VLOOKUP($F70,'Step 1'!$B$13:$D$28,3,0)="Y",INDEX(INDIRECT("'"&amp;$A70&amp;"'!$A$3:$BG$100000"),MATCH($B70,INDIRECT("'"&amp;$A70&amp;"'!$A3:$A100000"),0),MATCH(AC$3,INDIRECT("'"&amp;$A70&amp;"'!$A$3:$BG$3"),0)),VLOOKUP($F70,'Step 1'!$B$13:$D$28,3,0)),"Check Parameters")</f>
        <v>NE</v>
      </c>
      <c r="AD70" s="13" t="str">
        <f ca="1">IFERROR(IF(VLOOKUP($F70,'Step 1'!$B$13:$D$28,3,0)="Y",INDEX(INDIRECT("'"&amp;$A70&amp;"'!$A$3:$BG$100000"),MATCH($B70,INDIRECT("'"&amp;$A70&amp;"'!$A3:$A100000"),0),MATCH(AD$3,INDIRECT("'"&amp;$A70&amp;"'!$A$3:$BG$3"),0)),VLOOKUP($F70,'Step 1'!$B$13:$D$28,3,0)),"Check Parameters")</f>
        <v>NE</v>
      </c>
      <c r="AE70" s="13" t="str">
        <f ca="1">IFERROR(IF(VLOOKUP($F70,'Step 1'!$B$13:$D$28,3,0)="Y",INDEX(INDIRECT("'"&amp;$A70&amp;"'!$A$3:$BG$100000"),MATCH($B70,INDIRECT("'"&amp;$A70&amp;"'!$A3:$A100000"),0),MATCH(AE$3,INDIRECT("'"&amp;$A70&amp;"'!$A$3:$BG$3"),0)),VLOOKUP($F70,'Step 1'!$B$13:$D$28,3,0)),"Check Parameters")</f>
        <v>NE</v>
      </c>
      <c r="AF70" s="13" t="str">
        <f ca="1">IFERROR(IF(VLOOKUP($F70,'Step 1'!$B$13:$D$28,3,0)="Y",INDEX(INDIRECT("'"&amp;$A70&amp;"'!$A$3:$BG$100000"),MATCH($B70,INDIRECT("'"&amp;$A70&amp;"'!$A3:$A100000"),0),MATCH(AF$3,INDIRECT("'"&amp;$A70&amp;"'!$A$3:$BG$3"),0)),VLOOKUP($F70,'Step 1'!$B$13:$D$28,3,0)),"Check Parameters")</f>
        <v>NE</v>
      </c>
      <c r="AG70" s="13" t="str">
        <f ca="1">IFERROR(IF(VLOOKUP($F70,'Step 1'!$B$13:$D$28,3,0)="Y",INDEX(INDIRECT("'"&amp;$A70&amp;"'!$A$3:$BG$100000"),MATCH($B70,INDIRECT("'"&amp;$A70&amp;"'!$A3:$A100000"),0),MATCH(AG$3,INDIRECT("'"&amp;$A70&amp;"'!$A$3:$BG$3"),0)),VLOOKUP($F70,'Step 1'!$B$13:$D$28,3,0)),"Check Parameters")</f>
        <v>NE</v>
      </c>
      <c r="AH70" s="13" t="str">
        <f ca="1">IFERROR(IF(VLOOKUP($F70,'Step 1'!$B$13:$D$28,3,0)="Y",INDEX(INDIRECT("'"&amp;$A70&amp;"'!$A$3:$BG$100000"),MATCH($B70,INDIRECT("'"&amp;$A70&amp;"'!$A3:$A100000"),0),MATCH(AH$3,INDIRECT("'"&amp;$A70&amp;"'!$A$3:$BG$3"),0)),VLOOKUP($F70,'Step 1'!$B$13:$D$28,3,0)),"Check Parameters")</f>
        <v>NE</v>
      </c>
      <c r="AI70" s="13" t="str">
        <f ca="1">IFERROR(IF(VLOOKUP($F70,'Step 1'!$B$13:$D$28,3,0)="Y",INDEX(INDIRECT("'"&amp;$A70&amp;"'!$A$3:$BG$100000"),MATCH($B70,INDIRECT("'"&amp;$A70&amp;"'!$A3:$A100000"),0),MATCH(AI$3,INDIRECT("'"&amp;$A70&amp;"'!$A$3:$BG$3"),0)),VLOOKUP($F70,'Step 1'!$B$13:$D$28,3,0)),"Check Parameters")</f>
        <v>NE</v>
      </c>
      <c r="AJ70" s="13" t="str">
        <f ca="1">IFERROR(IF(VLOOKUP($F70,'Step 1'!$B$13:$D$28,3,0)="Y",INDEX(INDIRECT("'"&amp;$A70&amp;"'!$A$3:$BG$100000"),MATCH($B70,INDIRECT("'"&amp;$A70&amp;"'!$A3:$A100000"),0),MATCH(AJ$3,INDIRECT("'"&amp;$A70&amp;"'!$A$3:$BG$3"),0)),VLOOKUP($F70,'Step 1'!$B$13:$D$28,3,0)),"Check Parameters")</f>
        <v>NE</v>
      </c>
      <c r="AK70" s="13" t="str">
        <f ca="1">IFERROR(IF(VLOOKUP($F70,'Step 1'!$B$13:$D$28,3,0)="Y",INDEX(INDIRECT("'"&amp;$A70&amp;"'!$A$3:$BG$100000"),MATCH($B70,INDIRECT("'"&amp;$A70&amp;"'!$A3:$A100000"),0),MATCH(AK$3,INDIRECT("'"&amp;$A70&amp;"'!$A$3:$BG$3"),0)),VLOOKUP($F70,'Step 1'!$B$13:$D$28,3,0)),"Check Parameters")</f>
        <v>NE</v>
      </c>
      <c r="AL70" s="13" t="str">
        <f ca="1">IFERROR(IF(VLOOKUP($F70,'Step 1'!$B$13:$D$28,3,0)="Y",INDEX(INDIRECT("'"&amp;$A70&amp;"'!$A$3:$BG$100000"),MATCH($B70,INDIRECT("'"&amp;$A70&amp;"'!$A3:$A100000"),0),MATCH(AL$3,INDIRECT("'"&amp;$A70&amp;"'!$A$3:$BG$3"),0)),VLOOKUP($F70,'Step 1'!$B$13:$D$28,3,0)),"Check Parameters")</f>
        <v>NE</v>
      </c>
      <c r="AM70" s="13" t="str">
        <f ca="1">IFERROR(IF(VLOOKUP($F70,'Step 1'!$B$13:$D$28,3,0)="Y",INDEX(INDIRECT("'"&amp;$A70&amp;"'!$A$3:$BG$100000"),MATCH($B70,INDIRECT("'"&amp;$A70&amp;"'!$A3:$A100000"),0),MATCH(AM$3,INDIRECT("'"&amp;$A70&amp;"'!$A$3:$BG$3"),0)),VLOOKUP($F70,'Step 1'!$B$13:$D$28,3,0)),"Check Parameters")</f>
        <v>NE</v>
      </c>
      <c r="AN70" s="13"/>
      <c r="AO70" s="191"/>
      <c r="AP70" s="191"/>
      <c r="AQ70" s="191"/>
      <c r="AR70" s="191"/>
    </row>
    <row r="71" spans="1:44" hidden="1" outlineLevel="1" x14ac:dyDescent="0.25">
      <c r="A71" s="183" t="s">
        <v>84</v>
      </c>
      <c r="B71" s="183" t="s">
        <v>361</v>
      </c>
      <c r="C71" s="175"/>
      <c r="D71" s="175"/>
      <c r="E71" s="175" t="s">
        <v>130</v>
      </c>
      <c r="F71" s="77" t="str">
        <f t="shared" ref="F71" si="43">A71</f>
        <v>Broilers</v>
      </c>
      <c r="G71" s="175" t="s">
        <v>358</v>
      </c>
      <c r="H71" s="177" t="s">
        <v>472</v>
      </c>
      <c r="I71" s="13" t="str">
        <f ca="1">IFERROR(IF(VLOOKUP($F71,'Step 1'!$B$13:$D$28,3,0)="Y",INDEX(INDIRECT("'"&amp;$A71&amp;"'!$A$3:$BG$100000"),MATCH($B71,INDIRECT("'"&amp;$A71&amp;"'!$A3:$A100000"),0),MATCH(I$3,INDIRECT("'"&amp;$A71&amp;"'!$A$3:$BG$3"),0)),VLOOKUP($F71,'Step 1'!$B$13:$D$28,3,0)),"Check Parameters")</f>
        <v>NE</v>
      </c>
      <c r="J71" s="13" t="str">
        <f ca="1">IFERROR(IF(VLOOKUP($F71,'Step 1'!$B$13:$D$28,3,0)="Y",INDEX(INDIRECT("'"&amp;$A71&amp;"'!$A$3:$BG$100000"),MATCH($B71,INDIRECT("'"&amp;$A71&amp;"'!$A3:$A100000"),0),MATCH(J$3,INDIRECT("'"&amp;$A71&amp;"'!$A$3:$BG$3"),0)),VLOOKUP($F71,'Step 1'!$B$13:$D$28,3,0)),"Check Parameters")</f>
        <v>NE</v>
      </c>
      <c r="K71" s="13" t="str">
        <f ca="1">IFERROR(IF(VLOOKUP($F71,'Step 1'!$B$13:$D$28,3,0)="Y",INDEX(INDIRECT("'"&amp;$A71&amp;"'!$A$3:$BG$100000"),MATCH($B71,INDIRECT("'"&amp;$A71&amp;"'!$A3:$A100000"),0),MATCH(K$3,INDIRECT("'"&amp;$A71&amp;"'!$A$3:$BG$3"),0)),VLOOKUP($F71,'Step 1'!$B$13:$D$28,3,0)),"Check Parameters")</f>
        <v>NE</v>
      </c>
      <c r="L71" s="13" t="str">
        <f ca="1">IFERROR(IF(VLOOKUP($F71,'Step 1'!$B$13:$D$28,3,0)="Y",INDEX(INDIRECT("'"&amp;$A71&amp;"'!$A$3:$BG$100000"),MATCH($B71,INDIRECT("'"&amp;$A71&amp;"'!$A3:$A100000"),0),MATCH(L$3,INDIRECT("'"&amp;$A71&amp;"'!$A$3:$BG$3"),0)),VLOOKUP($F71,'Step 1'!$B$13:$D$28,3,0)),"Check Parameters")</f>
        <v>NE</v>
      </c>
      <c r="M71" s="13" t="str">
        <f ca="1">IFERROR(IF(VLOOKUP($F71,'Step 1'!$B$13:$D$28,3,0)="Y",INDEX(INDIRECT("'"&amp;$A71&amp;"'!$A$3:$BG$100000"),MATCH($B71,INDIRECT("'"&amp;$A71&amp;"'!$A3:$A100000"),0),MATCH(M$3,INDIRECT("'"&amp;$A71&amp;"'!$A$3:$BG$3"),0)),VLOOKUP($F71,'Step 1'!$B$13:$D$28,3,0)),"Check Parameters")</f>
        <v>NE</v>
      </c>
      <c r="N71" s="13" t="str">
        <f ca="1">IFERROR(IF(VLOOKUP($F71,'Step 1'!$B$13:$D$28,3,0)="Y",INDEX(INDIRECT("'"&amp;$A71&amp;"'!$A$3:$BG$100000"),MATCH($B71,INDIRECT("'"&amp;$A71&amp;"'!$A3:$A100000"),0),MATCH(N$3,INDIRECT("'"&amp;$A71&amp;"'!$A$3:$BG$3"),0)),VLOOKUP($F71,'Step 1'!$B$13:$D$28,3,0)),"Check Parameters")</f>
        <v>NE</v>
      </c>
      <c r="O71" s="13" t="str">
        <f ca="1">IFERROR(IF(VLOOKUP($F71,'Step 1'!$B$13:$D$28,3,0)="Y",INDEX(INDIRECT("'"&amp;$A71&amp;"'!$A$3:$BG$100000"),MATCH($B71,INDIRECT("'"&amp;$A71&amp;"'!$A3:$A100000"),0),MATCH(O$3,INDIRECT("'"&amp;$A71&amp;"'!$A$3:$BG$3"),0)),VLOOKUP($F71,'Step 1'!$B$13:$D$28,3,0)),"Check Parameters")</f>
        <v>NE</v>
      </c>
      <c r="P71" s="13" t="str">
        <f ca="1">IFERROR(IF(VLOOKUP($F71,'Step 1'!$B$13:$D$28,3,0)="Y",INDEX(INDIRECT("'"&amp;$A71&amp;"'!$A$3:$BG$100000"),MATCH($B71,INDIRECT("'"&amp;$A71&amp;"'!$A3:$A100000"),0),MATCH(P$3,INDIRECT("'"&amp;$A71&amp;"'!$A$3:$BG$3"),0)),VLOOKUP($F71,'Step 1'!$B$13:$D$28,3,0)),"Check Parameters")</f>
        <v>NE</v>
      </c>
      <c r="Q71" s="13" t="str">
        <f ca="1">IFERROR(IF(VLOOKUP($F71,'Step 1'!$B$13:$D$28,3,0)="Y",INDEX(INDIRECT("'"&amp;$A71&amp;"'!$A$3:$BG$100000"),MATCH($B71,INDIRECT("'"&amp;$A71&amp;"'!$A3:$A100000"),0),MATCH(Q$3,INDIRECT("'"&amp;$A71&amp;"'!$A$3:$BG$3"),0)),VLOOKUP($F71,'Step 1'!$B$13:$D$28,3,0)),"Check Parameters")</f>
        <v>NE</v>
      </c>
      <c r="R71" s="13" t="str">
        <f ca="1">IFERROR(IF(VLOOKUP($F71,'Step 1'!$B$13:$D$28,3,0)="Y",INDEX(INDIRECT("'"&amp;$A71&amp;"'!$A$3:$BG$100000"),MATCH($B71,INDIRECT("'"&amp;$A71&amp;"'!$A3:$A100000"),0),MATCH(R$3,INDIRECT("'"&amp;$A71&amp;"'!$A$3:$BG$3"),0)),VLOOKUP($F71,'Step 1'!$B$13:$D$28,3,0)),"Check Parameters")</f>
        <v>NE</v>
      </c>
      <c r="S71" s="13" t="str">
        <f ca="1">IFERROR(IF(VLOOKUP($F71,'Step 1'!$B$13:$D$28,3,0)="Y",INDEX(INDIRECT("'"&amp;$A71&amp;"'!$A$3:$BG$100000"),MATCH($B71,INDIRECT("'"&amp;$A71&amp;"'!$A3:$A100000"),0),MATCH(S$3,INDIRECT("'"&amp;$A71&amp;"'!$A$3:$BG$3"),0)),VLOOKUP($F71,'Step 1'!$B$13:$D$28,3,0)),"Check Parameters")</f>
        <v>NE</v>
      </c>
      <c r="T71" s="13" t="str">
        <f ca="1">IFERROR(IF(VLOOKUP($F71,'Step 1'!$B$13:$D$28,3,0)="Y",INDEX(INDIRECT("'"&amp;$A71&amp;"'!$A$3:$BG$100000"),MATCH($B71,INDIRECT("'"&amp;$A71&amp;"'!$A3:$A100000"),0),MATCH(T$3,INDIRECT("'"&amp;$A71&amp;"'!$A$3:$BG$3"),0)),VLOOKUP($F71,'Step 1'!$B$13:$D$28,3,0)),"Check Parameters")</f>
        <v>NE</v>
      </c>
      <c r="U71" s="13" t="str">
        <f ca="1">IFERROR(IF(VLOOKUP($F71,'Step 1'!$B$13:$D$28,3,0)="Y",INDEX(INDIRECT("'"&amp;$A71&amp;"'!$A$3:$BG$100000"),MATCH($B71,INDIRECT("'"&amp;$A71&amp;"'!$A3:$A100000"),0),MATCH(U$3,INDIRECT("'"&amp;$A71&amp;"'!$A$3:$BG$3"),0)),VLOOKUP($F71,'Step 1'!$B$13:$D$28,3,0)),"Check Parameters")</f>
        <v>NE</v>
      </c>
      <c r="V71" s="13" t="str">
        <f ca="1">IFERROR(IF(VLOOKUP($F71,'Step 1'!$B$13:$D$28,3,0)="Y",INDEX(INDIRECT("'"&amp;$A71&amp;"'!$A$3:$BG$100000"),MATCH($B71,INDIRECT("'"&amp;$A71&amp;"'!$A3:$A100000"),0),MATCH(V$3,INDIRECT("'"&amp;$A71&amp;"'!$A$3:$BG$3"),0)),VLOOKUP($F71,'Step 1'!$B$13:$D$28,3,0)),"Check Parameters")</f>
        <v>NE</v>
      </c>
      <c r="W71" s="13" t="str">
        <f ca="1">IFERROR(IF(VLOOKUP($F71,'Step 1'!$B$13:$D$28,3,0)="Y",INDEX(INDIRECT("'"&amp;$A71&amp;"'!$A$3:$BG$100000"),MATCH($B71,INDIRECT("'"&amp;$A71&amp;"'!$A3:$A100000"),0),MATCH(W$3,INDIRECT("'"&amp;$A71&amp;"'!$A$3:$BG$3"),0)),VLOOKUP($F71,'Step 1'!$B$13:$D$28,3,0)),"Check Parameters")</f>
        <v>NE</v>
      </c>
      <c r="X71" s="13" t="str">
        <f ca="1">IFERROR(IF(VLOOKUP($F71,'Step 1'!$B$13:$D$28,3,0)="Y",INDEX(INDIRECT("'"&amp;$A71&amp;"'!$A$3:$BG$100000"),MATCH($B71,INDIRECT("'"&amp;$A71&amp;"'!$A3:$A100000"),0),MATCH(X$3,INDIRECT("'"&amp;$A71&amp;"'!$A$3:$BG$3"),0)),VLOOKUP($F71,'Step 1'!$B$13:$D$28,3,0)),"Check Parameters")</f>
        <v>NE</v>
      </c>
      <c r="Y71" s="13" t="str">
        <f ca="1">IFERROR(IF(VLOOKUP($F71,'Step 1'!$B$13:$D$28,3,0)="Y",INDEX(INDIRECT("'"&amp;$A71&amp;"'!$A$3:$BG$100000"),MATCH($B71,INDIRECT("'"&amp;$A71&amp;"'!$A3:$A100000"),0),MATCH(Y$3,INDIRECT("'"&amp;$A71&amp;"'!$A$3:$BG$3"),0)),VLOOKUP($F71,'Step 1'!$B$13:$D$28,3,0)),"Check Parameters")</f>
        <v>NE</v>
      </c>
      <c r="Z71" s="13" t="str">
        <f ca="1">IFERROR(IF(VLOOKUP($F71,'Step 1'!$B$13:$D$28,3,0)="Y",INDEX(INDIRECT("'"&amp;$A71&amp;"'!$A$3:$BG$100000"),MATCH($B71,INDIRECT("'"&amp;$A71&amp;"'!$A3:$A100000"),0),MATCH(Z$3,INDIRECT("'"&amp;$A71&amp;"'!$A$3:$BG$3"),0)),VLOOKUP($F71,'Step 1'!$B$13:$D$28,3,0)),"Check Parameters")</f>
        <v>NE</v>
      </c>
      <c r="AA71" s="13" t="str">
        <f ca="1">IFERROR(IF(VLOOKUP($F71,'Step 1'!$B$13:$D$28,3,0)="Y",INDEX(INDIRECT("'"&amp;$A71&amp;"'!$A$3:$BG$100000"),MATCH($B71,INDIRECT("'"&amp;$A71&amp;"'!$A3:$A100000"),0),MATCH(AA$3,INDIRECT("'"&amp;$A71&amp;"'!$A$3:$BG$3"),0)),VLOOKUP($F71,'Step 1'!$B$13:$D$28,3,0)),"Check Parameters")</f>
        <v>NE</v>
      </c>
      <c r="AB71" s="13" t="str">
        <f ca="1">IFERROR(IF(VLOOKUP($F71,'Step 1'!$B$13:$D$28,3,0)="Y",INDEX(INDIRECT("'"&amp;$A71&amp;"'!$A$3:$BG$100000"),MATCH($B71,INDIRECT("'"&amp;$A71&amp;"'!$A3:$A100000"),0),MATCH(AB$3,INDIRECT("'"&amp;$A71&amp;"'!$A$3:$BG$3"),0)),VLOOKUP($F71,'Step 1'!$B$13:$D$28,3,0)),"Check Parameters")</f>
        <v>NE</v>
      </c>
      <c r="AC71" s="13" t="str">
        <f ca="1">IFERROR(IF(VLOOKUP($F71,'Step 1'!$B$13:$D$28,3,0)="Y",INDEX(INDIRECT("'"&amp;$A71&amp;"'!$A$3:$BG$100000"),MATCH($B71,INDIRECT("'"&amp;$A71&amp;"'!$A3:$A100000"),0),MATCH(AC$3,INDIRECT("'"&amp;$A71&amp;"'!$A$3:$BG$3"),0)),VLOOKUP($F71,'Step 1'!$B$13:$D$28,3,0)),"Check Parameters")</f>
        <v>NE</v>
      </c>
      <c r="AD71" s="13" t="str">
        <f ca="1">IFERROR(IF(VLOOKUP($F71,'Step 1'!$B$13:$D$28,3,0)="Y",INDEX(INDIRECT("'"&amp;$A71&amp;"'!$A$3:$BG$100000"),MATCH($B71,INDIRECT("'"&amp;$A71&amp;"'!$A3:$A100000"),0),MATCH(AD$3,INDIRECT("'"&amp;$A71&amp;"'!$A$3:$BG$3"),0)),VLOOKUP($F71,'Step 1'!$B$13:$D$28,3,0)),"Check Parameters")</f>
        <v>NE</v>
      </c>
      <c r="AE71" s="13" t="str">
        <f ca="1">IFERROR(IF(VLOOKUP($F71,'Step 1'!$B$13:$D$28,3,0)="Y",INDEX(INDIRECT("'"&amp;$A71&amp;"'!$A$3:$BG$100000"),MATCH($B71,INDIRECT("'"&amp;$A71&amp;"'!$A3:$A100000"),0),MATCH(AE$3,INDIRECT("'"&amp;$A71&amp;"'!$A$3:$BG$3"),0)),VLOOKUP($F71,'Step 1'!$B$13:$D$28,3,0)),"Check Parameters")</f>
        <v>NE</v>
      </c>
      <c r="AF71" s="13" t="str">
        <f ca="1">IFERROR(IF(VLOOKUP($F71,'Step 1'!$B$13:$D$28,3,0)="Y",INDEX(INDIRECT("'"&amp;$A71&amp;"'!$A$3:$BG$100000"),MATCH($B71,INDIRECT("'"&amp;$A71&amp;"'!$A3:$A100000"),0),MATCH(AF$3,INDIRECT("'"&amp;$A71&amp;"'!$A$3:$BG$3"),0)),VLOOKUP($F71,'Step 1'!$B$13:$D$28,3,0)),"Check Parameters")</f>
        <v>NE</v>
      </c>
      <c r="AG71" s="13" t="str">
        <f ca="1">IFERROR(IF(VLOOKUP($F71,'Step 1'!$B$13:$D$28,3,0)="Y",INDEX(INDIRECT("'"&amp;$A71&amp;"'!$A$3:$BG$100000"),MATCH($B71,INDIRECT("'"&amp;$A71&amp;"'!$A3:$A100000"),0),MATCH(AG$3,INDIRECT("'"&amp;$A71&amp;"'!$A$3:$BG$3"),0)),VLOOKUP($F71,'Step 1'!$B$13:$D$28,3,0)),"Check Parameters")</f>
        <v>NE</v>
      </c>
      <c r="AH71" s="13" t="str">
        <f ca="1">IFERROR(IF(VLOOKUP($F71,'Step 1'!$B$13:$D$28,3,0)="Y",INDEX(INDIRECT("'"&amp;$A71&amp;"'!$A$3:$BG$100000"),MATCH($B71,INDIRECT("'"&amp;$A71&amp;"'!$A3:$A100000"),0),MATCH(AH$3,INDIRECT("'"&amp;$A71&amp;"'!$A$3:$BG$3"),0)),VLOOKUP($F71,'Step 1'!$B$13:$D$28,3,0)),"Check Parameters")</f>
        <v>NE</v>
      </c>
      <c r="AI71" s="13" t="str">
        <f ca="1">IFERROR(IF(VLOOKUP($F71,'Step 1'!$B$13:$D$28,3,0)="Y",INDEX(INDIRECT("'"&amp;$A71&amp;"'!$A$3:$BG$100000"),MATCH($B71,INDIRECT("'"&amp;$A71&amp;"'!$A3:$A100000"),0),MATCH(AI$3,INDIRECT("'"&amp;$A71&amp;"'!$A$3:$BG$3"),0)),VLOOKUP($F71,'Step 1'!$B$13:$D$28,3,0)),"Check Parameters")</f>
        <v>NE</v>
      </c>
      <c r="AJ71" s="13" t="str">
        <f ca="1">IFERROR(IF(VLOOKUP($F71,'Step 1'!$B$13:$D$28,3,0)="Y",INDEX(INDIRECT("'"&amp;$A71&amp;"'!$A$3:$BG$100000"),MATCH($B71,INDIRECT("'"&amp;$A71&amp;"'!$A3:$A100000"),0),MATCH(AJ$3,INDIRECT("'"&amp;$A71&amp;"'!$A$3:$BG$3"),0)),VLOOKUP($F71,'Step 1'!$B$13:$D$28,3,0)),"Check Parameters")</f>
        <v>NE</v>
      </c>
      <c r="AK71" s="13" t="str">
        <f ca="1">IFERROR(IF(VLOOKUP($F71,'Step 1'!$B$13:$D$28,3,0)="Y",INDEX(INDIRECT("'"&amp;$A71&amp;"'!$A$3:$BG$100000"),MATCH($B71,INDIRECT("'"&amp;$A71&amp;"'!$A3:$A100000"),0),MATCH(AK$3,INDIRECT("'"&amp;$A71&amp;"'!$A$3:$BG$3"),0)),VLOOKUP($F71,'Step 1'!$B$13:$D$28,3,0)),"Check Parameters")</f>
        <v>NE</v>
      </c>
      <c r="AL71" s="13" t="str">
        <f ca="1">IFERROR(IF(VLOOKUP($F71,'Step 1'!$B$13:$D$28,3,0)="Y",INDEX(INDIRECT("'"&amp;$A71&amp;"'!$A$3:$BG$100000"),MATCH($B71,INDIRECT("'"&amp;$A71&amp;"'!$A3:$A100000"),0),MATCH(AL$3,INDIRECT("'"&amp;$A71&amp;"'!$A$3:$BG$3"),0)),VLOOKUP($F71,'Step 1'!$B$13:$D$28,3,0)),"Check Parameters")</f>
        <v>NE</v>
      </c>
      <c r="AM71" s="13" t="str">
        <f ca="1">IFERROR(IF(VLOOKUP($F71,'Step 1'!$B$13:$D$28,3,0)="Y",INDEX(INDIRECT("'"&amp;$A71&amp;"'!$A$3:$BG$100000"),MATCH($B71,INDIRECT("'"&amp;$A71&amp;"'!$A3:$A100000"),0),MATCH(AM$3,INDIRECT("'"&amp;$A71&amp;"'!$A$3:$BG$3"),0)),VLOOKUP($F71,'Step 1'!$B$13:$D$28,3,0)),"Check Parameters")</f>
        <v>NE</v>
      </c>
      <c r="AN71" s="13"/>
      <c r="AO71" s="191"/>
      <c r="AP71" s="191"/>
      <c r="AQ71" s="191"/>
      <c r="AR71" s="191"/>
    </row>
    <row r="72" spans="1:44" hidden="1" outlineLevel="1" x14ac:dyDescent="0.25">
      <c r="A72" s="183" t="s">
        <v>87</v>
      </c>
      <c r="B72" s="183" t="s">
        <v>361</v>
      </c>
      <c r="C72" s="175"/>
      <c r="D72" s="175"/>
      <c r="E72" s="175" t="s">
        <v>130</v>
      </c>
      <c r="F72" s="77" t="str">
        <f t="shared" ref="F72" si="44">A72</f>
        <v>Turkeys</v>
      </c>
      <c r="G72" s="175" t="s">
        <v>358</v>
      </c>
      <c r="H72" s="177" t="s">
        <v>472</v>
      </c>
      <c r="I72" s="13" t="str">
        <f ca="1">IFERROR(IF(VLOOKUP($F72,'Step 1'!$B$13:$D$28,3,0)="Y",INDEX(INDIRECT("'"&amp;$A72&amp;"'!$A$3:$BG$100000"),MATCH($B72,INDIRECT("'"&amp;$A72&amp;"'!$A3:$A100000"),0),MATCH(I$3,INDIRECT("'"&amp;$A72&amp;"'!$A$3:$BG$3"),0)),VLOOKUP($F72,'Step 1'!$B$13:$D$28,3,0)),"Check Parameters")</f>
        <v>NE</v>
      </c>
      <c r="J72" s="13" t="str">
        <f ca="1">IFERROR(IF(VLOOKUP($F72,'Step 1'!$B$13:$D$28,3,0)="Y",INDEX(INDIRECT("'"&amp;$A72&amp;"'!$A$3:$BG$100000"),MATCH($B72,INDIRECT("'"&amp;$A72&amp;"'!$A3:$A100000"),0),MATCH(J$3,INDIRECT("'"&amp;$A72&amp;"'!$A$3:$BG$3"),0)),VLOOKUP($F72,'Step 1'!$B$13:$D$28,3,0)),"Check Parameters")</f>
        <v>NE</v>
      </c>
      <c r="K72" s="13" t="str">
        <f ca="1">IFERROR(IF(VLOOKUP($F72,'Step 1'!$B$13:$D$28,3,0)="Y",INDEX(INDIRECT("'"&amp;$A72&amp;"'!$A$3:$BG$100000"),MATCH($B72,INDIRECT("'"&amp;$A72&amp;"'!$A3:$A100000"),0),MATCH(K$3,INDIRECT("'"&amp;$A72&amp;"'!$A$3:$BG$3"),0)),VLOOKUP($F72,'Step 1'!$B$13:$D$28,3,0)),"Check Parameters")</f>
        <v>NE</v>
      </c>
      <c r="L72" s="13" t="str">
        <f ca="1">IFERROR(IF(VLOOKUP($F72,'Step 1'!$B$13:$D$28,3,0)="Y",INDEX(INDIRECT("'"&amp;$A72&amp;"'!$A$3:$BG$100000"),MATCH($B72,INDIRECT("'"&amp;$A72&amp;"'!$A3:$A100000"),0),MATCH(L$3,INDIRECT("'"&amp;$A72&amp;"'!$A$3:$BG$3"),0)),VLOOKUP($F72,'Step 1'!$B$13:$D$28,3,0)),"Check Parameters")</f>
        <v>NE</v>
      </c>
      <c r="M72" s="13" t="str">
        <f ca="1">IFERROR(IF(VLOOKUP($F72,'Step 1'!$B$13:$D$28,3,0)="Y",INDEX(INDIRECT("'"&amp;$A72&amp;"'!$A$3:$BG$100000"),MATCH($B72,INDIRECT("'"&amp;$A72&amp;"'!$A3:$A100000"),0),MATCH(M$3,INDIRECT("'"&amp;$A72&amp;"'!$A$3:$BG$3"),0)),VLOOKUP($F72,'Step 1'!$B$13:$D$28,3,0)),"Check Parameters")</f>
        <v>NE</v>
      </c>
      <c r="N72" s="13" t="str">
        <f ca="1">IFERROR(IF(VLOOKUP($F72,'Step 1'!$B$13:$D$28,3,0)="Y",INDEX(INDIRECT("'"&amp;$A72&amp;"'!$A$3:$BG$100000"),MATCH($B72,INDIRECT("'"&amp;$A72&amp;"'!$A3:$A100000"),0),MATCH(N$3,INDIRECT("'"&amp;$A72&amp;"'!$A$3:$BG$3"),0)),VLOOKUP($F72,'Step 1'!$B$13:$D$28,3,0)),"Check Parameters")</f>
        <v>NE</v>
      </c>
      <c r="O72" s="13" t="str">
        <f ca="1">IFERROR(IF(VLOOKUP($F72,'Step 1'!$B$13:$D$28,3,0)="Y",INDEX(INDIRECT("'"&amp;$A72&amp;"'!$A$3:$BG$100000"),MATCH($B72,INDIRECT("'"&amp;$A72&amp;"'!$A3:$A100000"),0),MATCH(O$3,INDIRECT("'"&amp;$A72&amp;"'!$A$3:$BG$3"),0)),VLOOKUP($F72,'Step 1'!$B$13:$D$28,3,0)),"Check Parameters")</f>
        <v>NE</v>
      </c>
      <c r="P72" s="13" t="str">
        <f ca="1">IFERROR(IF(VLOOKUP($F72,'Step 1'!$B$13:$D$28,3,0)="Y",INDEX(INDIRECT("'"&amp;$A72&amp;"'!$A$3:$BG$100000"),MATCH($B72,INDIRECT("'"&amp;$A72&amp;"'!$A3:$A100000"),0),MATCH(P$3,INDIRECT("'"&amp;$A72&amp;"'!$A$3:$BG$3"),0)),VLOOKUP($F72,'Step 1'!$B$13:$D$28,3,0)),"Check Parameters")</f>
        <v>NE</v>
      </c>
      <c r="Q72" s="13" t="str">
        <f ca="1">IFERROR(IF(VLOOKUP($F72,'Step 1'!$B$13:$D$28,3,0)="Y",INDEX(INDIRECT("'"&amp;$A72&amp;"'!$A$3:$BG$100000"),MATCH($B72,INDIRECT("'"&amp;$A72&amp;"'!$A3:$A100000"),0),MATCH(Q$3,INDIRECT("'"&amp;$A72&amp;"'!$A$3:$BG$3"),0)),VLOOKUP($F72,'Step 1'!$B$13:$D$28,3,0)),"Check Parameters")</f>
        <v>NE</v>
      </c>
      <c r="R72" s="13" t="str">
        <f ca="1">IFERROR(IF(VLOOKUP($F72,'Step 1'!$B$13:$D$28,3,0)="Y",INDEX(INDIRECT("'"&amp;$A72&amp;"'!$A$3:$BG$100000"),MATCH($B72,INDIRECT("'"&amp;$A72&amp;"'!$A3:$A100000"),0),MATCH(R$3,INDIRECT("'"&amp;$A72&amp;"'!$A$3:$BG$3"),0)),VLOOKUP($F72,'Step 1'!$B$13:$D$28,3,0)),"Check Parameters")</f>
        <v>NE</v>
      </c>
      <c r="S72" s="13" t="str">
        <f ca="1">IFERROR(IF(VLOOKUP($F72,'Step 1'!$B$13:$D$28,3,0)="Y",INDEX(INDIRECT("'"&amp;$A72&amp;"'!$A$3:$BG$100000"),MATCH($B72,INDIRECT("'"&amp;$A72&amp;"'!$A3:$A100000"),0),MATCH(S$3,INDIRECT("'"&amp;$A72&amp;"'!$A$3:$BG$3"),0)),VLOOKUP($F72,'Step 1'!$B$13:$D$28,3,0)),"Check Parameters")</f>
        <v>NE</v>
      </c>
      <c r="T72" s="13" t="str">
        <f ca="1">IFERROR(IF(VLOOKUP($F72,'Step 1'!$B$13:$D$28,3,0)="Y",INDEX(INDIRECT("'"&amp;$A72&amp;"'!$A$3:$BG$100000"),MATCH($B72,INDIRECT("'"&amp;$A72&amp;"'!$A3:$A100000"),0),MATCH(T$3,INDIRECT("'"&amp;$A72&amp;"'!$A$3:$BG$3"),0)),VLOOKUP($F72,'Step 1'!$B$13:$D$28,3,0)),"Check Parameters")</f>
        <v>NE</v>
      </c>
      <c r="U72" s="13" t="str">
        <f ca="1">IFERROR(IF(VLOOKUP($F72,'Step 1'!$B$13:$D$28,3,0)="Y",INDEX(INDIRECT("'"&amp;$A72&amp;"'!$A$3:$BG$100000"),MATCH($B72,INDIRECT("'"&amp;$A72&amp;"'!$A3:$A100000"),0),MATCH(U$3,INDIRECT("'"&amp;$A72&amp;"'!$A$3:$BG$3"),0)),VLOOKUP($F72,'Step 1'!$B$13:$D$28,3,0)),"Check Parameters")</f>
        <v>NE</v>
      </c>
      <c r="V72" s="13" t="str">
        <f ca="1">IFERROR(IF(VLOOKUP($F72,'Step 1'!$B$13:$D$28,3,0)="Y",INDEX(INDIRECT("'"&amp;$A72&amp;"'!$A$3:$BG$100000"),MATCH($B72,INDIRECT("'"&amp;$A72&amp;"'!$A3:$A100000"),0),MATCH(V$3,INDIRECT("'"&amp;$A72&amp;"'!$A$3:$BG$3"),0)),VLOOKUP($F72,'Step 1'!$B$13:$D$28,3,0)),"Check Parameters")</f>
        <v>NE</v>
      </c>
      <c r="W72" s="13" t="str">
        <f ca="1">IFERROR(IF(VLOOKUP($F72,'Step 1'!$B$13:$D$28,3,0)="Y",INDEX(INDIRECT("'"&amp;$A72&amp;"'!$A$3:$BG$100000"),MATCH($B72,INDIRECT("'"&amp;$A72&amp;"'!$A3:$A100000"),0),MATCH(W$3,INDIRECT("'"&amp;$A72&amp;"'!$A$3:$BG$3"),0)),VLOOKUP($F72,'Step 1'!$B$13:$D$28,3,0)),"Check Parameters")</f>
        <v>NE</v>
      </c>
      <c r="X72" s="13" t="str">
        <f ca="1">IFERROR(IF(VLOOKUP($F72,'Step 1'!$B$13:$D$28,3,0)="Y",INDEX(INDIRECT("'"&amp;$A72&amp;"'!$A$3:$BG$100000"),MATCH($B72,INDIRECT("'"&amp;$A72&amp;"'!$A3:$A100000"),0),MATCH(X$3,INDIRECT("'"&amp;$A72&amp;"'!$A$3:$BG$3"),0)),VLOOKUP($F72,'Step 1'!$B$13:$D$28,3,0)),"Check Parameters")</f>
        <v>NE</v>
      </c>
      <c r="Y72" s="13" t="str">
        <f ca="1">IFERROR(IF(VLOOKUP($F72,'Step 1'!$B$13:$D$28,3,0)="Y",INDEX(INDIRECT("'"&amp;$A72&amp;"'!$A$3:$BG$100000"),MATCH($B72,INDIRECT("'"&amp;$A72&amp;"'!$A3:$A100000"),0),MATCH(Y$3,INDIRECT("'"&amp;$A72&amp;"'!$A$3:$BG$3"),0)),VLOOKUP($F72,'Step 1'!$B$13:$D$28,3,0)),"Check Parameters")</f>
        <v>NE</v>
      </c>
      <c r="Z72" s="13" t="str">
        <f ca="1">IFERROR(IF(VLOOKUP($F72,'Step 1'!$B$13:$D$28,3,0)="Y",INDEX(INDIRECT("'"&amp;$A72&amp;"'!$A$3:$BG$100000"),MATCH($B72,INDIRECT("'"&amp;$A72&amp;"'!$A3:$A100000"),0),MATCH(Z$3,INDIRECT("'"&amp;$A72&amp;"'!$A$3:$BG$3"),0)),VLOOKUP($F72,'Step 1'!$B$13:$D$28,3,0)),"Check Parameters")</f>
        <v>NE</v>
      </c>
      <c r="AA72" s="13" t="str">
        <f ca="1">IFERROR(IF(VLOOKUP($F72,'Step 1'!$B$13:$D$28,3,0)="Y",INDEX(INDIRECT("'"&amp;$A72&amp;"'!$A$3:$BG$100000"),MATCH($B72,INDIRECT("'"&amp;$A72&amp;"'!$A3:$A100000"),0),MATCH(AA$3,INDIRECT("'"&amp;$A72&amp;"'!$A$3:$BG$3"),0)),VLOOKUP($F72,'Step 1'!$B$13:$D$28,3,0)),"Check Parameters")</f>
        <v>NE</v>
      </c>
      <c r="AB72" s="13" t="str">
        <f ca="1">IFERROR(IF(VLOOKUP($F72,'Step 1'!$B$13:$D$28,3,0)="Y",INDEX(INDIRECT("'"&amp;$A72&amp;"'!$A$3:$BG$100000"),MATCH($B72,INDIRECT("'"&amp;$A72&amp;"'!$A3:$A100000"),0),MATCH(AB$3,INDIRECT("'"&amp;$A72&amp;"'!$A$3:$BG$3"),0)),VLOOKUP($F72,'Step 1'!$B$13:$D$28,3,0)),"Check Parameters")</f>
        <v>NE</v>
      </c>
      <c r="AC72" s="13" t="str">
        <f ca="1">IFERROR(IF(VLOOKUP($F72,'Step 1'!$B$13:$D$28,3,0)="Y",INDEX(INDIRECT("'"&amp;$A72&amp;"'!$A$3:$BG$100000"),MATCH($B72,INDIRECT("'"&amp;$A72&amp;"'!$A3:$A100000"),0),MATCH(AC$3,INDIRECT("'"&amp;$A72&amp;"'!$A$3:$BG$3"),0)),VLOOKUP($F72,'Step 1'!$B$13:$D$28,3,0)),"Check Parameters")</f>
        <v>NE</v>
      </c>
      <c r="AD72" s="13" t="str">
        <f ca="1">IFERROR(IF(VLOOKUP($F72,'Step 1'!$B$13:$D$28,3,0)="Y",INDEX(INDIRECT("'"&amp;$A72&amp;"'!$A$3:$BG$100000"),MATCH($B72,INDIRECT("'"&amp;$A72&amp;"'!$A3:$A100000"),0),MATCH(AD$3,INDIRECT("'"&amp;$A72&amp;"'!$A$3:$BG$3"),0)),VLOOKUP($F72,'Step 1'!$B$13:$D$28,3,0)),"Check Parameters")</f>
        <v>NE</v>
      </c>
      <c r="AE72" s="13" t="str">
        <f ca="1">IFERROR(IF(VLOOKUP($F72,'Step 1'!$B$13:$D$28,3,0)="Y",INDEX(INDIRECT("'"&amp;$A72&amp;"'!$A$3:$BG$100000"),MATCH($B72,INDIRECT("'"&amp;$A72&amp;"'!$A3:$A100000"),0),MATCH(AE$3,INDIRECT("'"&amp;$A72&amp;"'!$A$3:$BG$3"),0)),VLOOKUP($F72,'Step 1'!$B$13:$D$28,3,0)),"Check Parameters")</f>
        <v>NE</v>
      </c>
      <c r="AF72" s="13" t="str">
        <f ca="1">IFERROR(IF(VLOOKUP($F72,'Step 1'!$B$13:$D$28,3,0)="Y",INDEX(INDIRECT("'"&amp;$A72&amp;"'!$A$3:$BG$100000"),MATCH($B72,INDIRECT("'"&amp;$A72&amp;"'!$A3:$A100000"),0),MATCH(AF$3,INDIRECT("'"&amp;$A72&amp;"'!$A$3:$BG$3"),0)),VLOOKUP($F72,'Step 1'!$B$13:$D$28,3,0)),"Check Parameters")</f>
        <v>NE</v>
      </c>
      <c r="AG72" s="13" t="str">
        <f ca="1">IFERROR(IF(VLOOKUP($F72,'Step 1'!$B$13:$D$28,3,0)="Y",INDEX(INDIRECT("'"&amp;$A72&amp;"'!$A$3:$BG$100000"),MATCH($B72,INDIRECT("'"&amp;$A72&amp;"'!$A3:$A100000"),0),MATCH(AG$3,INDIRECT("'"&amp;$A72&amp;"'!$A$3:$BG$3"),0)),VLOOKUP($F72,'Step 1'!$B$13:$D$28,3,0)),"Check Parameters")</f>
        <v>NE</v>
      </c>
      <c r="AH72" s="13" t="str">
        <f ca="1">IFERROR(IF(VLOOKUP($F72,'Step 1'!$B$13:$D$28,3,0)="Y",INDEX(INDIRECT("'"&amp;$A72&amp;"'!$A$3:$BG$100000"),MATCH($B72,INDIRECT("'"&amp;$A72&amp;"'!$A3:$A100000"),0),MATCH(AH$3,INDIRECT("'"&amp;$A72&amp;"'!$A$3:$BG$3"),0)),VLOOKUP($F72,'Step 1'!$B$13:$D$28,3,0)),"Check Parameters")</f>
        <v>NE</v>
      </c>
      <c r="AI72" s="13" t="str">
        <f ca="1">IFERROR(IF(VLOOKUP($F72,'Step 1'!$B$13:$D$28,3,0)="Y",INDEX(INDIRECT("'"&amp;$A72&amp;"'!$A$3:$BG$100000"),MATCH($B72,INDIRECT("'"&amp;$A72&amp;"'!$A3:$A100000"),0),MATCH(AI$3,INDIRECT("'"&amp;$A72&amp;"'!$A$3:$BG$3"),0)),VLOOKUP($F72,'Step 1'!$B$13:$D$28,3,0)),"Check Parameters")</f>
        <v>NE</v>
      </c>
      <c r="AJ72" s="13" t="str">
        <f ca="1">IFERROR(IF(VLOOKUP($F72,'Step 1'!$B$13:$D$28,3,0)="Y",INDEX(INDIRECT("'"&amp;$A72&amp;"'!$A$3:$BG$100000"),MATCH($B72,INDIRECT("'"&amp;$A72&amp;"'!$A3:$A100000"),0),MATCH(AJ$3,INDIRECT("'"&amp;$A72&amp;"'!$A$3:$BG$3"),0)),VLOOKUP($F72,'Step 1'!$B$13:$D$28,3,0)),"Check Parameters")</f>
        <v>NE</v>
      </c>
      <c r="AK72" s="13" t="str">
        <f ca="1">IFERROR(IF(VLOOKUP($F72,'Step 1'!$B$13:$D$28,3,0)="Y",INDEX(INDIRECT("'"&amp;$A72&amp;"'!$A$3:$BG$100000"),MATCH($B72,INDIRECT("'"&amp;$A72&amp;"'!$A3:$A100000"),0),MATCH(AK$3,INDIRECT("'"&amp;$A72&amp;"'!$A$3:$BG$3"),0)),VLOOKUP($F72,'Step 1'!$B$13:$D$28,3,0)),"Check Parameters")</f>
        <v>NE</v>
      </c>
      <c r="AL72" s="13" t="str">
        <f ca="1">IFERROR(IF(VLOOKUP($F72,'Step 1'!$B$13:$D$28,3,0)="Y",INDEX(INDIRECT("'"&amp;$A72&amp;"'!$A$3:$BG$100000"),MATCH($B72,INDIRECT("'"&amp;$A72&amp;"'!$A3:$A100000"),0),MATCH(AL$3,INDIRECT("'"&amp;$A72&amp;"'!$A$3:$BG$3"),0)),VLOOKUP($F72,'Step 1'!$B$13:$D$28,3,0)),"Check Parameters")</f>
        <v>NE</v>
      </c>
      <c r="AM72" s="13" t="str">
        <f ca="1">IFERROR(IF(VLOOKUP($F72,'Step 1'!$B$13:$D$28,3,0)="Y",INDEX(INDIRECT("'"&amp;$A72&amp;"'!$A$3:$BG$100000"),MATCH($B72,INDIRECT("'"&amp;$A72&amp;"'!$A3:$A100000"),0),MATCH(AM$3,INDIRECT("'"&amp;$A72&amp;"'!$A$3:$BG$3"),0)),VLOOKUP($F72,'Step 1'!$B$13:$D$28,3,0)),"Check Parameters")</f>
        <v>NE</v>
      </c>
      <c r="AN72" s="13"/>
      <c r="AO72" s="191"/>
      <c r="AP72" s="191"/>
      <c r="AQ72" s="191"/>
      <c r="AR72" s="191"/>
    </row>
    <row r="73" spans="1:44" hidden="1" outlineLevel="1" x14ac:dyDescent="0.25">
      <c r="A73" s="183" t="s">
        <v>90</v>
      </c>
      <c r="B73" s="183" t="s">
        <v>361</v>
      </c>
      <c r="C73" s="175"/>
      <c r="D73" s="175"/>
      <c r="E73" s="175" t="s">
        <v>130</v>
      </c>
      <c r="F73" s="77" t="str">
        <f t="shared" ref="F73" si="45">A73</f>
        <v>Other poultry (ducks)</v>
      </c>
      <c r="G73" s="175" t="s">
        <v>358</v>
      </c>
      <c r="H73" s="177" t="s">
        <v>472</v>
      </c>
      <c r="I73" s="13" t="str">
        <f ca="1">IFERROR(IF(VLOOKUP($F73,'Step 1'!$B$13:$D$28,3,0)="Y",INDEX(INDIRECT("'"&amp;$A73&amp;"'!$A$3:$BG$100000"),MATCH($B73,INDIRECT("'"&amp;$A73&amp;"'!$A3:$A100000"),0),MATCH(I$3,INDIRECT("'"&amp;$A73&amp;"'!$A$3:$BG$3"),0)),VLOOKUP($F73,'Step 1'!$B$13:$D$28,3,0)),"Check Parameters")</f>
        <v>NE</v>
      </c>
      <c r="J73" s="13" t="str">
        <f ca="1">IFERROR(IF(VLOOKUP($F73,'Step 1'!$B$13:$D$28,3,0)="Y",INDEX(INDIRECT("'"&amp;$A73&amp;"'!$A$3:$BG$100000"),MATCH($B73,INDIRECT("'"&amp;$A73&amp;"'!$A3:$A100000"),0),MATCH(J$3,INDIRECT("'"&amp;$A73&amp;"'!$A$3:$BG$3"),0)),VLOOKUP($F73,'Step 1'!$B$13:$D$28,3,0)),"Check Parameters")</f>
        <v>NE</v>
      </c>
      <c r="K73" s="13" t="str">
        <f ca="1">IFERROR(IF(VLOOKUP($F73,'Step 1'!$B$13:$D$28,3,0)="Y",INDEX(INDIRECT("'"&amp;$A73&amp;"'!$A$3:$BG$100000"),MATCH($B73,INDIRECT("'"&amp;$A73&amp;"'!$A3:$A100000"),0),MATCH(K$3,INDIRECT("'"&amp;$A73&amp;"'!$A$3:$BG$3"),0)),VLOOKUP($F73,'Step 1'!$B$13:$D$28,3,0)),"Check Parameters")</f>
        <v>NE</v>
      </c>
      <c r="L73" s="13" t="str">
        <f ca="1">IFERROR(IF(VLOOKUP($F73,'Step 1'!$B$13:$D$28,3,0)="Y",INDEX(INDIRECT("'"&amp;$A73&amp;"'!$A$3:$BG$100000"),MATCH($B73,INDIRECT("'"&amp;$A73&amp;"'!$A3:$A100000"),0),MATCH(L$3,INDIRECT("'"&amp;$A73&amp;"'!$A$3:$BG$3"),0)),VLOOKUP($F73,'Step 1'!$B$13:$D$28,3,0)),"Check Parameters")</f>
        <v>NE</v>
      </c>
      <c r="M73" s="13" t="str">
        <f ca="1">IFERROR(IF(VLOOKUP($F73,'Step 1'!$B$13:$D$28,3,0)="Y",INDEX(INDIRECT("'"&amp;$A73&amp;"'!$A$3:$BG$100000"),MATCH($B73,INDIRECT("'"&amp;$A73&amp;"'!$A3:$A100000"),0),MATCH(M$3,INDIRECT("'"&amp;$A73&amp;"'!$A$3:$BG$3"),0)),VLOOKUP($F73,'Step 1'!$B$13:$D$28,3,0)),"Check Parameters")</f>
        <v>NE</v>
      </c>
      <c r="N73" s="13" t="str">
        <f ca="1">IFERROR(IF(VLOOKUP($F73,'Step 1'!$B$13:$D$28,3,0)="Y",INDEX(INDIRECT("'"&amp;$A73&amp;"'!$A$3:$BG$100000"),MATCH($B73,INDIRECT("'"&amp;$A73&amp;"'!$A3:$A100000"),0),MATCH(N$3,INDIRECT("'"&amp;$A73&amp;"'!$A$3:$BG$3"),0)),VLOOKUP($F73,'Step 1'!$B$13:$D$28,3,0)),"Check Parameters")</f>
        <v>NE</v>
      </c>
      <c r="O73" s="13" t="str">
        <f ca="1">IFERROR(IF(VLOOKUP($F73,'Step 1'!$B$13:$D$28,3,0)="Y",INDEX(INDIRECT("'"&amp;$A73&amp;"'!$A$3:$BG$100000"),MATCH($B73,INDIRECT("'"&amp;$A73&amp;"'!$A3:$A100000"),0),MATCH(O$3,INDIRECT("'"&amp;$A73&amp;"'!$A$3:$BG$3"),0)),VLOOKUP($F73,'Step 1'!$B$13:$D$28,3,0)),"Check Parameters")</f>
        <v>NE</v>
      </c>
      <c r="P73" s="13" t="str">
        <f ca="1">IFERROR(IF(VLOOKUP($F73,'Step 1'!$B$13:$D$28,3,0)="Y",INDEX(INDIRECT("'"&amp;$A73&amp;"'!$A$3:$BG$100000"),MATCH($B73,INDIRECT("'"&amp;$A73&amp;"'!$A3:$A100000"),0),MATCH(P$3,INDIRECT("'"&amp;$A73&amp;"'!$A$3:$BG$3"),0)),VLOOKUP($F73,'Step 1'!$B$13:$D$28,3,0)),"Check Parameters")</f>
        <v>NE</v>
      </c>
      <c r="Q73" s="13" t="str">
        <f ca="1">IFERROR(IF(VLOOKUP($F73,'Step 1'!$B$13:$D$28,3,0)="Y",INDEX(INDIRECT("'"&amp;$A73&amp;"'!$A$3:$BG$100000"),MATCH($B73,INDIRECT("'"&amp;$A73&amp;"'!$A3:$A100000"),0),MATCH(Q$3,INDIRECT("'"&amp;$A73&amp;"'!$A$3:$BG$3"),0)),VLOOKUP($F73,'Step 1'!$B$13:$D$28,3,0)),"Check Parameters")</f>
        <v>NE</v>
      </c>
      <c r="R73" s="13" t="str">
        <f ca="1">IFERROR(IF(VLOOKUP($F73,'Step 1'!$B$13:$D$28,3,0)="Y",INDEX(INDIRECT("'"&amp;$A73&amp;"'!$A$3:$BG$100000"),MATCH($B73,INDIRECT("'"&amp;$A73&amp;"'!$A3:$A100000"),0),MATCH(R$3,INDIRECT("'"&amp;$A73&amp;"'!$A$3:$BG$3"),0)),VLOOKUP($F73,'Step 1'!$B$13:$D$28,3,0)),"Check Parameters")</f>
        <v>NE</v>
      </c>
      <c r="S73" s="13" t="str">
        <f ca="1">IFERROR(IF(VLOOKUP($F73,'Step 1'!$B$13:$D$28,3,0)="Y",INDEX(INDIRECT("'"&amp;$A73&amp;"'!$A$3:$BG$100000"),MATCH($B73,INDIRECT("'"&amp;$A73&amp;"'!$A3:$A100000"),0),MATCH(S$3,INDIRECT("'"&amp;$A73&amp;"'!$A$3:$BG$3"),0)),VLOOKUP($F73,'Step 1'!$B$13:$D$28,3,0)),"Check Parameters")</f>
        <v>NE</v>
      </c>
      <c r="T73" s="13" t="str">
        <f ca="1">IFERROR(IF(VLOOKUP($F73,'Step 1'!$B$13:$D$28,3,0)="Y",INDEX(INDIRECT("'"&amp;$A73&amp;"'!$A$3:$BG$100000"),MATCH($B73,INDIRECT("'"&amp;$A73&amp;"'!$A3:$A100000"),0),MATCH(T$3,INDIRECT("'"&amp;$A73&amp;"'!$A$3:$BG$3"),0)),VLOOKUP($F73,'Step 1'!$B$13:$D$28,3,0)),"Check Parameters")</f>
        <v>NE</v>
      </c>
      <c r="U73" s="13" t="str">
        <f ca="1">IFERROR(IF(VLOOKUP($F73,'Step 1'!$B$13:$D$28,3,0)="Y",INDEX(INDIRECT("'"&amp;$A73&amp;"'!$A$3:$BG$100000"),MATCH($B73,INDIRECT("'"&amp;$A73&amp;"'!$A3:$A100000"),0),MATCH(U$3,INDIRECT("'"&amp;$A73&amp;"'!$A$3:$BG$3"),0)),VLOOKUP($F73,'Step 1'!$B$13:$D$28,3,0)),"Check Parameters")</f>
        <v>NE</v>
      </c>
      <c r="V73" s="13" t="str">
        <f ca="1">IFERROR(IF(VLOOKUP($F73,'Step 1'!$B$13:$D$28,3,0)="Y",INDEX(INDIRECT("'"&amp;$A73&amp;"'!$A$3:$BG$100000"),MATCH($B73,INDIRECT("'"&amp;$A73&amp;"'!$A3:$A100000"),0),MATCH(V$3,INDIRECT("'"&amp;$A73&amp;"'!$A$3:$BG$3"),0)),VLOOKUP($F73,'Step 1'!$B$13:$D$28,3,0)),"Check Parameters")</f>
        <v>NE</v>
      </c>
      <c r="W73" s="13" t="str">
        <f ca="1">IFERROR(IF(VLOOKUP($F73,'Step 1'!$B$13:$D$28,3,0)="Y",INDEX(INDIRECT("'"&amp;$A73&amp;"'!$A$3:$BG$100000"),MATCH($B73,INDIRECT("'"&amp;$A73&amp;"'!$A3:$A100000"),0),MATCH(W$3,INDIRECT("'"&amp;$A73&amp;"'!$A$3:$BG$3"),0)),VLOOKUP($F73,'Step 1'!$B$13:$D$28,3,0)),"Check Parameters")</f>
        <v>NE</v>
      </c>
      <c r="X73" s="13" t="str">
        <f ca="1">IFERROR(IF(VLOOKUP($F73,'Step 1'!$B$13:$D$28,3,0)="Y",INDEX(INDIRECT("'"&amp;$A73&amp;"'!$A$3:$BG$100000"),MATCH($B73,INDIRECT("'"&amp;$A73&amp;"'!$A3:$A100000"),0),MATCH(X$3,INDIRECT("'"&amp;$A73&amp;"'!$A$3:$BG$3"),0)),VLOOKUP($F73,'Step 1'!$B$13:$D$28,3,0)),"Check Parameters")</f>
        <v>NE</v>
      </c>
      <c r="Y73" s="13" t="str">
        <f ca="1">IFERROR(IF(VLOOKUP($F73,'Step 1'!$B$13:$D$28,3,0)="Y",INDEX(INDIRECT("'"&amp;$A73&amp;"'!$A$3:$BG$100000"),MATCH($B73,INDIRECT("'"&amp;$A73&amp;"'!$A3:$A100000"),0),MATCH(Y$3,INDIRECT("'"&amp;$A73&amp;"'!$A$3:$BG$3"),0)),VLOOKUP($F73,'Step 1'!$B$13:$D$28,3,0)),"Check Parameters")</f>
        <v>NE</v>
      </c>
      <c r="Z73" s="13" t="str">
        <f ca="1">IFERROR(IF(VLOOKUP($F73,'Step 1'!$B$13:$D$28,3,0)="Y",INDEX(INDIRECT("'"&amp;$A73&amp;"'!$A$3:$BG$100000"),MATCH($B73,INDIRECT("'"&amp;$A73&amp;"'!$A3:$A100000"),0),MATCH(Z$3,INDIRECT("'"&amp;$A73&amp;"'!$A$3:$BG$3"),0)),VLOOKUP($F73,'Step 1'!$B$13:$D$28,3,0)),"Check Parameters")</f>
        <v>NE</v>
      </c>
      <c r="AA73" s="13" t="str">
        <f ca="1">IFERROR(IF(VLOOKUP($F73,'Step 1'!$B$13:$D$28,3,0)="Y",INDEX(INDIRECT("'"&amp;$A73&amp;"'!$A$3:$BG$100000"),MATCH($B73,INDIRECT("'"&amp;$A73&amp;"'!$A3:$A100000"),0),MATCH(AA$3,INDIRECT("'"&amp;$A73&amp;"'!$A$3:$BG$3"),0)),VLOOKUP($F73,'Step 1'!$B$13:$D$28,3,0)),"Check Parameters")</f>
        <v>NE</v>
      </c>
      <c r="AB73" s="13" t="str">
        <f ca="1">IFERROR(IF(VLOOKUP($F73,'Step 1'!$B$13:$D$28,3,0)="Y",INDEX(INDIRECT("'"&amp;$A73&amp;"'!$A$3:$BG$100000"),MATCH($B73,INDIRECT("'"&amp;$A73&amp;"'!$A3:$A100000"),0),MATCH(AB$3,INDIRECT("'"&amp;$A73&amp;"'!$A$3:$BG$3"),0)),VLOOKUP($F73,'Step 1'!$B$13:$D$28,3,0)),"Check Parameters")</f>
        <v>NE</v>
      </c>
      <c r="AC73" s="13" t="str">
        <f ca="1">IFERROR(IF(VLOOKUP($F73,'Step 1'!$B$13:$D$28,3,0)="Y",INDEX(INDIRECT("'"&amp;$A73&amp;"'!$A$3:$BG$100000"),MATCH($B73,INDIRECT("'"&amp;$A73&amp;"'!$A3:$A100000"),0),MATCH(AC$3,INDIRECT("'"&amp;$A73&amp;"'!$A$3:$BG$3"),0)),VLOOKUP($F73,'Step 1'!$B$13:$D$28,3,0)),"Check Parameters")</f>
        <v>NE</v>
      </c>
      <c r="AD73" s="13" t="str">
        <f ca="1">IFERROR(IF(VLOOKUP($F73,'Step 1'!$B$13:$D$28,3,0)="Y",INDEX(INDIRECT("'"&amp;$A73&amp;"'!$A$3:$BG$100000"),MATCH($B73,INDIRECT("'"&amp;$A73&amp;"'!$A3:$A100000"),0),MATCH(AD$3,INDIRECT("'"&amp;$A73&amp;"'!$A$3:$BG$3"),0)),VLOOKUP($F73,'Step 1'!$B$13:$D$28,3,0)),"Check Parameters")</f>
        <v>NE</v>
      </c>
      <c r="AE73" s="13" t="str">
        <f ca="1">IFERROR(IF(VLOOKUP($F73,'Step 1'!$B$13:$D$28,3,0)="Y",INDEX(INDIRECT("'"&amp;$A73&amp;"'!$A$3:$BG$100000"),MATCH($B73,INDIRECT("'"&amp;$A73&amp;"'!$A3:$A100000"),0),MATCH(AE$3,INDIRECT("'"&amp;$A73&amp;"'!$A$3:$BG$3"),0)),VLOOKUP($F73,'Step 1'!$B$13:$D$28,3,0)),"Check Parameters")</f>
        <v>NE</v>
      </c>
      <c r="AF73" s="13" t="str">
        <f ca="1">IFERROR(IF(VLOOKUP($F73,'Step 1'!$B$13:$D$28,3,0)="Y",INDEX(INDIRECT("'"&amp;$A73&amp;"'!$A$3:$BG$100000"),MATCH($B73,INDIRECT("'"&amp;$A73&amp;"'!$A3:$A100000"),0),MATCH(AF$3,INDIRECT("'"&amp;$A73&amp;"'!$A$3:$BG$3"),0)),VLOOKUP($F73,'Step 1'!$B$13:$D$28,3,0)),"Check Parameters")</f>
        <v>NE</v>
      </c>
      <c r="AG73" s="13" t="str">
        <f ca="1">IFERROR(IF(VLOOKUP($F73,'Step 1'!$B$13:$D$28,3,0)="Y",INDEX(INDIRECT("'"&amp;$A73&amp;"'!$A$3:$BG$100000"),MATCH($B73,INDIRECT("'"&amp;$A73&amp;"'!$A3:$A100000"),0),MATCH(AG$3,INDIRECT("'"&amp;$A73&amp;"'!$A$3:$BG$3"),0)),VLOOKUP($F73,'Step 1'!$B$13:$D$28,3,0)),"Check Parameters")</f>
        <v>NE</v>
      </c>
      <c r="AH73" s="13" t="str">
        <f ca="1">IFERROR(IF(VLOOKUP($F73,'Step 1'!$B$13:$D$28,3,0)="Y",INDEX(INDIRECT("'"&amp;$A73&amp;"'!$A$3:$BG$100000"),MATCH($B73,INDIRECT("'"&amp;$A73&amp;"'!$A3:$A100000"),0),MATCH(AH$3,INDIRECT("'"&amp;$A73&amp;"'!$A$3:$BG$3"),0)),VLOOKUP($F73,'Step 1'!$B$13:$D$28,3,0)),"Check Parameters")</f>
        <v>NE</v>
      </c>
      <c r="AI73" s="13" t="str">
        <f ca="1">IFERROR(IF(VLOOKUP($F73,'Step 1'!$B$13:$D$28,3,0)="Y",INDEX(INDIRECT("'"&amp;$A73&amp;"'!$A$3:$BG$100000"),MATCH($B73,INDIRECT("'"&amp;$A73&amp;"'!$A3:$A100000"),0),MATCH(AI$3,INDIRECT("'"&amp;$A73&amp;"'!$A$3:$BG$3"),0)),VLOOKUP($F73,'Step 1'!$B$13:$D$28,3,0)),"Check Parameters")</f>
        <v>NE</v>
      </c>
      <c r="AJ73" s="13" t="str">
        <f ca="1">IFERROR(IF(VLOOKUP($F73,'Step 1'!$B$13:$D$28,3,0)="Y",INDEX(INDIRECT("'"&amp;$A73&amp;"'!$A$3:$BG$100000"),MATCH($B73,INDIRECT("'"&amp;$A73&amp;"'!$A3:$A100000"),0),MATCH(AJ$3,INDIRECT("'"&amp;$A73&amp;"'!$A$3:$BG$3"),0)),VLOOKUP($F73,'Step 1'!$B$13:$D$28,3,0)),"Check Parameters")</f>
        <v>NE</v>
      </c>
      <c r="AK73" s="13" t="str">
        <f ca="1">IFERROR(IF(VLOOKUP($F73,'Step 1'!$B$13:$D$28,3,0)="Y",INDEX(INDIRECT("'"&amp;$A73&amp;"'!$A$3:$BG$100000"),MATCH($B73,INDIRECT("'"&amp;$A73&amp;"'!$A3:$A100000"),0),MATCH(AK$3,INDIRECT("'"&amp;$A73&amp;"'!$A$3:$BG$3"),0)),VLOOKUP($F73,'Step 1'!$B$13:$D$28,3,0)),"Check Parameters")</f>
        <v>NE</v>
      </c>
      <c r="AL73" s="13" t="str">
        <f ca="1">IFERROR(IF(VLOOKUP($F73,'Step 1'!$B$13:$D$28,3,0)="Y",INDEX(INDIRECT("'"&amp;$A73&amp;"'!$A$3:$BG$100000"),MATCH($B73,INDIRECT("'"&amp;$A73&amp;"'!$A3:$A100000"),0),MATCH(AL$3,INDIRECT("'"&amp;$A73&amp;"'!$A$3:$BG$3"),0)),VLOOKUP($F73,'Step 1'!$B$13:$D$28,3,0)),"Check Parameters")</f>
        <v>NE</v>
      </c>
      <c r="AM73" s="13" t="str">
        <f ca="1">IFERROR(IF(VLOOKUP($F73,'Step 1'!$B$13:$D$28,3,0)="Y",INDEX(INDIRECT("'"&amp;$A73&amp;"'!$A$3:$BG$100000"),MATCH($B73,INDIRECT("'"&amp;$A73&amp;"'!$A3:$A100000"),0),MATCH(AM$3,INDIRECT("'"&amp;$A73&amp;"'!$A$3:$BG$3"),0)),VLOOKUP($F73,'Step 1'!$B$13:$D$28,3,0)),"Check Parameters")</f>
        <v>NE</v>
      </c>
      <c r="AN73" s="13"/>
      <c r="AO73" s="191"/>
      <c r="AP73" s="191"/>
      <c r="AQ73" s="191"/>
      <c r="AR73" s="191"/>
    </row>
    <row r="74" spans="1:44" hidden="1" outlineLevel="1" x14ac:dyDescent="0.25">
      <c r="A74" s="183" t="s">
        <v>88</v>
      </c>
      <c r="B74" s="183" t="s">
        <v>361</v>
      </c>
      <c r="C74" s="175"/>
      <c r="D74" s="175"/>
      <c r="E74" s="175" t="s">
        <v>130</v>
      </c>
      <c r="F74" s="77" t="str">
        <f t="shared" ref="F74" si="46">A74</f>
        <v>Other poultry (geese)</v>
      </c>
      <c r="G74" s="175" t="s">
        <v>358</v>
      </c>
      <c r="H74" s="177" t="s">
        <v>472</v>
      </c>
      <c r="I74" s="13" t="str">
        <f ca="1">IFERROR(IF(VLOOKUP($F74,'Step 1'!$B$13:$D$28,3,0)="Y",INDEX(INDIRECT("'"&amp;$A74&amp;"'!$A$3:$BG$100000"),MATCH($B74,INDIRECT("'"&amp;$A74&amp;"'!$A3:$A100000"),0),MATCH(I$3,INDIRECT("'"&amp;$A74&amp;"'!$A$3:$BG$3"),0)),VLOOKUP($F74,'Step 1'!$B$13:$D$28,3,0)),"Check Parameters")</f>
        <v>NE</v>
      </c>
      <c r="J74" s="13" t="str">
        <f ca="1">IFERROR(IF(VLOOKUP($F74,'Step 1'!$B$13:$D$28,3,0)="Y",INDEX(INDIRECT("'"&amp;$A74&amp;"'!$A$3:$BG$100000"),MATCH($B74,INDIRECT("'"&amp;$A74&amp;"'!$A3:$A100000"),0),MATCH(J$3,INDIRECT("'"&amp;$A74&amp;"'!$A$3:$BG$3"),0)),VLOOKUP($F74,'Step 1'!$B$13:$D$28,3,0)),"Check Parameters")</f>
        <v>NE</v>
      </c>
      <c r="K74" s="13" t="str">
        <f ca="1">IFERROR(IF(VLOOKUP($F74,'Step 1'!$B$13:$D$28,3,0)="Y",INDEX(INDIRECT("'"&amp;$A74&amp;"'!$A$3:$BG$100000"),MATCH($B74,INDIRECT("'"&amp;$A74&amp;"'!$A3:$A100000"),0),MATCH(K$3,INDIRECT("'"&amp;$A74&amp;"'!$A$3:$BG$3"),0)),VLOOKUP($F74,'Step 1'!$B$13:$D$28,3,0)),"Check Parameters")</f>
        <v>NE</v>
      </c>
      <c r="L74" s="13" t="str">
        <f ca="1">IFERROR(IF(VLOOKUP($F74,'Step 1'!$B$13:$D$28,3,0)="Y",INDEX(INDIRECT("'"&amp;$A74&amp;"'!$A$3:$BG$100000"),MATCH($B74,INDIRECT("'"&amp;$A74&amp;"'!$A3:$A100000"),0),MATCH(L$3,INDIRECT("'"&amp;$A74&amp;"'!$A$3:$BG$3"),0)),VLOOKUP($F74,'Step 1'!$B$13:$D$28,3,0)),"Check Parameters")</f>
        <v>NE</v>
      </c>
      <c r="M74" s="13" t="str">
        <f ca="1">IFERROR(IF(VLOOKUP($F74,'Step 1'!$B$13:$D$28,3,0)="Y",INDEX(INDIRECT("'"&amp;$A74&amp;"'!$A$3:$BG$100000"),MATCH($B74,INDIRECT("'"&amp;$A74&amp;"'!$A3:$A100000"),0),MATCH(M$3,INDIRECT("'"&amp;$A74&amp;"'!$A$3:$BG$3"),0)),VLOOKUP($F74,'Step 1'!$B$13:$D$28,3,0)),"Check Parameters")</f>
        <v>NE</v>
      </c>
      <c r="N74" s="13" t="str">
        <f ca="1">IFERROR(IF(VLOOKUP($F74,'Step 1'!$B$13:$D$28,3,0)="Y",INDEX(INDIRECT("'"&amp;$A74&amp;"'!$A$3:$BG$100000"),MATCH($B74,INDIRECT("'"&amp;$A74&amp;"'!$A3:$A100000"),0),MATCH(N$3,INDIRECT("'"&amp;$A74&amp;"'!$A$3:$BG$3"),0)),VLOOKUP($F74,'Step 1'!$B$13:$D$28,3,0)),"Check Parameters")</f>
        <v>NE</v>
      </c>
      <c r="O74" s="13" t="str">
        <f ca="1">IFERROR(IF(VLOOKUP($F74,'Step 1'!$B$13:$D$28,3,0)="Y",INDEX(INDIRECT("'"&amp;$A74&amp;"'!$A$3:$BG$100000"),MATCH($B74,INDIRECT("'"&amp;$A74&amp;"'!$A3:$A100000"),0),MATCH(O$3,INDIRECT("'"&amp;$A74&amp;"'!$A$3:$BG$3"),0)),VLOOKUP($F74,'Step 1'!$B$13:$D$28,3,0)),"Check Parameters")</f>
        <v>NE</v>
      </c>
      <c r="P74" s="13" t="str">
        <f ca="1">IFERROR(IF(VLOOKUP($F74,'Step 1'!$B$13:$D$28,3,0)="Y",INDEX(INDIRECT("'"&amp;$A74&amp;"'!$A$3:$BG$100000"),MATCH($B74,INDIRECT("'"&amp;$A74&amp;"'!$A3:$A100000"),0),MATCH(P$3,INDIRECT("'"&amp;$A74&amp;"'!$A$3:$BG$3"),0)),VLOOKUP($F74,'Step 1'!$B$13:$D$28,3,0)),"Check Parameters")</f>
        <v>NE</v>
      </c>
      <c r="Q74" s="13" t="str">
        <f ca="1">IFERROR(IF(VLOOKUP($F74,'Step 1'!$B$13:$D$28,3,0)="Y",INDEX(INDIRECT("'"&amp;$A74&amp;"'!$A$3:$BG$100000"),MATCH($B74,INDIRECT("'"&amp;$A74&amp;"'!$A3:$A100000"),0),MATCH(Q$3,INDIRECT("'"&amp;$A74&amp;"'!$A$3:$BG$3"),0)),VLOOKUP($F74,'Step 1'!$B$13:$D$28,3,0)),"Check Parameters")</f>
        <v>NE</v>
      </c>
      <c r="R74" s="13" t="str">
        <f ca="1">IFERROR(IF(VLOOKUP($F74,'Step 1'!$B$13:$D$28,3,0)="Y",INDEX(INDIRECT("'"&amp;$A74&amp;"'!$A$3:$BG$100000"),MATCH($B74,INDIRECT("'"&amp;$A74&amp;"'!$A3:$A100000"),0),MATCH(R$3,INDIRECT("'"&amp;$A74&amp;"'!$A$3:$BG$3"),0)),VLOOKUP($F74,'Step 1'!$B$13:$D$28,3,0)),"Check Parameters")</f>
        <v>NE</v>
      </c>
      <c r="S74" s="13" t="str">
        <f ca="1">IFERROR(IF(VLOOKUP($F74,'Step 1'!$B$13:$D$28,3,0)="Y",INDEX(INDIRECT("'"&amp;$A74&amp;"'!$A$3:$BG$100000"),MATCH($B74,INDIRECT("'"&amp;$A74&amp;"'!$A3:$A100000"),0),MATCH(S$3,INDIRECT("'"&amp;$A74&amp;"'!$A$3:$BG$3"),0)),VLOOKUP($F74,'Step 1'!$B$13:$D$28,3,0)),"Check Parameters")</f>
        <v>NE</v>
      </c>
      <c r="T74" s="13" t="str">
        <f ca="1">IFERROR(IF(VLOOKUP($F74,'Step 1'!$B$13:$D$28,3,0)="Y",INDEX(INDIRECT("'"&amp;$A74&amp;"'!$A$3:$BG$100000"),MATCH($B74,INDIRECT("'"&amp;$A74&amp;"'!$A3:$A100000"),0),MATCH(T$3,INDIRECT("'"&amp;$A74&amp;"'!$A$3:$BG$3"),0)),VLOOKUP($F74,'Step 1'!$B$13:$D$28,3,0)),"Check Parameters")</f>
        <v>NE</v>
      </c>
      <c r="U74" s="13" t="str">
        <f ca="1">IFERROR(IF(VLOOKUP($F74,'Step 1'!$B$13:$D$28,3,0)="Y",INDEX(INDIRECT("'"&amp;$A74&amp;"'!$A$3:$BG$100000"),MATCH($B74,INDIRECT("'"&amp;$A74&amp;"'!$A3:$A100000"),0),MATCH(U$3,INDIRECT("'"&amp;$A74&amp;"'!$A$3:$BG$3"),0)),VLOOKUP($F74,'Step 1'!$B$13:$D$28,3,0)),"Check Parameters")</f>
        <v>NE</v>
      </c>
      <c r="V74" s="13" t="str">
        <f ca="1">IFERROR(IF(VLOOKUP($F74,'Step 1'!$B$13:$D$28,3,0)="Y",INDEX(INDIRECT("'"&amp;$A74&amp;"'!$A$3:$BG$100000"),MATCH($B74,INDIRECT("'"&amp;$A74&amp;"'!$A3:$A100000"),0),MATCH(V$3,INDIRECT("'"&amp;$A74&amp;"'!$A$3:$BG$3"),0)),VLOOKUP($F74,'Step 1'!$B$13:$D$28,3,0)),"Check Parameters")</f>
        <v>NE</v>
      </c>
      <c r="W74" s="13" t="str">
        <f ca="1">IFERROR(IF(VLOOKUP($F74,'Step 1'!$B$13:$D$28,3,0)="Y",INDEX(INDIRECT("'"&amp;$A74&amp;"'!$A$3:$BG$100000"),MATCH($B74,INDIRECT("'"&amp;$A74&amp;"'!$A3:$A100000"),0),MATCH(W$3,INDIRECT("'"&amp;$A74&amp;"'!$A$3:$BG$3"),0)),VLOOKUP($F74,'Step 1'!$B$13:$D$28,3,0)),"Check Parameters")</f>
        <v>NE</v>
      </c>
      <c r="X74" s="13" t="str">
        <f ca="1">IFERROR(IF(VLOOKUP($F74,'Step 1'!$B$13:$D$28,3,0)="Y",INDEX(INDIRECT("'"&amp;$A74&amp;"'!$A$3:$BG$100000"),MATCH($B74,INDIRECT("'"&amp;$A74&amp;"'!$A3:$A100000"),0),MATCH(X$3,INDIRECT("'"&amp;$A74&amp;"'!$A$3:$BG$3"),0)),VLOOKUP($F74,'Step 1'!$B$13:$D$28,3,0)),"Check Parameters")</f>
        <v>NE</v>
      </c>
      <c r="Y74" s="13" t="str">
        <f ca="1">IFERROR(IF(VLOOKUP($F74,'Step 1'!$B$13:$D$28,3,0)="Y",INDEX(INDIRECT("'"&amp;$A74&amp;"'!$A$3:$BG$100000"),MATCH($B74,INDIRECT("'"&amp;$A74&amp;"'!$A3:$A100000"),0),MATCH(Y$3,INDIRECT("'"&amp;$A74&amp;"'!$A$3:$BG$3"),0)),VLOOKUP($F74,'Step 1'!$B$13:$D$28,3,0)),"Check Parameters")</f>
        <v>NE</v>
      </c>
      <c r="Z74" s="13" t="str">
        <f ca="1">IFERROR(IF(VLOOKUP($F74,'Step 1'!$B$13:$D$28,3,0)="Y",INDEX(INDIRECT("'"&amp;$A74&amp;"'!$A$3:$BG$100000"),MATCH($B74,INDIRECT("'"&amp;$A74&amp;"'!$A3:$A100000"),0),MATCH(Z$3,INDIRECT("'"&amp;$A74&amp;"'!$A$3:$BG$3"),0)),VLOOKUP($F74,'Step 1'!$B$13:$D$28,3,0)),"Check Parameters")</f>
        <v>NE</v>
      </c>
      <c r="AA74" s="13" t="str">
        <f ca="1">IFERROR(IF(VLOOKUP($F74,'Step 1'!$B$13:$D$28,3,0)="Y",INDEX(INDIRECT("'"&amp;$A74&amp;"'!$A$3:$BG$100000"),MATCH($B74,INDIRECT("'"&amp;$A74&amp;"'!$A3:$A100000"),0),MATCH(AA$3,INDIRECT("'"&amp;$A74&amp;"'!$A$3:$BG$3"),0)),VLOOKUP($F74,'Step 1'!$B$13:$D$28,3,0)),"Check Parameters")</f>
        <v>NE</v>
      </c>
      <c r="AB74" s="13" t="str">
        <f ca="1">IFERROR(IF(VLOOKUP($F74,'Step 1'!$B$13:$D$28,3,0)="Y",INDEX(INDIRECT("'"&amp;$A74&amp;"'!$A$3:$BG$100000"),MATCH($B74,INDIRECT("'"&amp;$A74&amp;"'!$A3:$A100000"),0),MATCH(AB$3,INDIRECT("'"&amp;$A74&amp;"'!$A$3:$BG$3"),0)),VLOOKUP($F74,'Step 1'!$B$13:$D$28,3,0)),"Check Parameters")</f>
        <v>NE</v>
      </c>
      <c r="AC74" s="13" t="str">
        <f ca="1">IFERROR(IF(VLOOKUP($F74,'Step 1'!$B$13:$D$28,3,0)="Y",INDEX(INDIRECT("'"&amp;$A74&amp;"'!$A$3:$BG$100000"),MATCH($B74,INDIRECT("'"&amp;$A74&amp;"'!$A3:$A100000"),0),MATCH(AC$3,INDIRECT("'"&amp;$A74&amp;"'!$A$3:$BG$3"),0)),VLOOKUP($F74,'Step 1'!$B$13:$D$28,3,0)),"Check Parameters")</f>
        <v>NE</v>
      </c>
      <c r="AD74" s="13" t="str">
        <f ca="1">IFERROR(IF(VLOOKUP($F74,'Step 1'!$B$13:$D$28,3,0)="Y",INDEX(INDIRECT("'"&amp;$A74&amp;"'!$A$3:$BG$100000"),MATCH($B74,INDIRECT("'"&amp;$A74&amp;"'!$A3:$A100000"),0),MATCH(AD$3,INDIRECT("'"&amp;$A74&amp;"'!$A$3:$BG$3"),0)),VLOOKUP($F74,'Step 1'!$B$13:$D$28,3,0)),"Check Parameters")</f>
        <v>NE</v>
      </c>
      <c r="AE74" s="13" t="str">
        <f ca="1">IFERROR(IF(VLOOKUP($F74,'Step 1'!$B$13:$D$28,3,0)="Y",INDEX(INDIRECT("'"&amp;$A74&amp;"'!$A$3:$BG$100000"),MATCH($B74,INDIRECT("'"&amp;$A74&amp;"'!$A3:$A100000"),0),MATCH(AE$3,INDIRECT("'"&amp;$A74&amp;"'!$A$3:$BG$3"),0)),VLOOKUP($F74,'Step 1'!$B$13:$D$28,3,0)),"Check Parameters")</f>
        <v>NE</v>
      </c>
      <c r="AF74" s="13" t="str">
        <f ca="1">IFERROR(IF(VLOOKUP($F74,'Step 1'!$B$13:$D$28,3,0)="Y",INDEX(INDIRECT("'"&amp;$A74&amp;"'!$A$3:$BG$100000"),MATCH($B74,INDIRECT("'"&amp;$A74&amp;"'!$A3:$A100000"),0),MATCH(AF$3,INDIRECT("'"&amp;$A74&amp;"'!$A$3:$BG$3"),0)),VLOOKUP($F74,'Step 1'!$B$13:$D$28,3,0)),"Check Parameters")</f>
        <v>NE</v>
      </c>
      <c r="AG74" s="13" t="str">
        <f ca="1">IFERROR(IF(VLOOKUP($F74,'Step 1'!$B$13:$D$28,3,0)="Y",INDEX(INDIRECT("'"&amp;$A74&amp;"'!$A$3:$BG$100000"),MATCH($B74,INDIRECT("'"&amp;$A74&amp;"'!$A3:$A100000"),0),MATCH(AG$3,INDIRECT("'"&amp;$A74&amp;"'!$A$3:$BG$3"),0)),VLOOKUP($F74,'Step 1'!$B$13:$D$28,3,0)),"Check Parameters")</f>
        <v>NE</v>
      </c>
      <c r="AH74" s="13" t="str">
        <f ca="1">IFERROR(IF(VLOOKUP($F74,'Step 1'!$B$13:$D$28,3,0)="Y",INDEX(INDIRECT("'"&amp;$A74&amp;"'!$A$3:$BG$100000"),MATCH($B74,INDIRECT("'"&amp;$A74&amp;"'!$A3:$A100000"),0),MATCH(AH$3,INDIRECT("'"&amp;$A74&amp;"'!$A$3:$BG$3"),0)),VLOOKUP($F74,'Step 1'!$B$13:$D$28,3,0)),"Check Parameters")</f>
        <v>NE</v>
      </c>
      <c r="AI74" s="13" t="str">
        <f ca="1">IFERROR(IF(VLOOKUP($F74,'Step 1'!$B$13:$D$28,3,0)="Y",INDEX(INDIRECT("'"&amp;$A74&amp;"'!$A$3:$BG$100000"),MATCH($B74,INDIRECT("'"&amp;$A74&amp;"'!$A3:$A100000"),0),MATCH(AI$3,INDIRECT("'"&amp;$A74&amp;"'!$A$3:$BG$3"),0)),VLOOKUP($F74,'Step 1'!$B$13:$D$28,3,0)),"Check Parameters")</f>
        <v>NE</v>
      </c>
      <c r="AJ74" s="13" t="str">
        <f ca="1">IFERROR(IF(VLOOKUP($F74,'Step 1'!$B$13:$D$28,3,0)="Y",INDEX(INDIRECT("'"&amp;$A74&amp;"'!$A$3:$BG$100000"),MATCH($B74,INDIRECT("'"&amp;$A74&amp;"'!$A3:$A100000"),0),MATCH(AJ$3,INDIRECT("'"&amp;$A74&amp;"'!$A$3:$BG$3"),0)),VLOOKUP($F74,'Step 1'!$B$13:$D$28,3,0)),"Check Parameters")</f>
        <v>NE</v>
      </c>
      <c r="AK74" s="13" t="str">
        <f ca="1">IFERROR(IF(VLOOKUP($F74,'Step 1'!$B$13:$D$28,3,0)="Y",INDEX(INDIRECT("'"&amp;$A74&amp;"'!$A$3:$BG$100000"),MATCH($B74,INDIRECT("'"&amp;$A74&amp;"'!$A3:$A100000"),0),MATCH(AK$3,INDIRECT("'"&amp;$A74&amp;"'!$A$3:$BG$3"),0)),VLOOKUP($F74,'Step 1'!$B$13:$D$28,3,0)),"Check Parameters")</f>
        <v>NE</v>
      </c>
      <c r="AL74" s="13" t="str">
        <f ca="1">IFERROR(IF(VLOOKUP($F74,'Step 1'!$B$13:$D$28,3,0)="Y",INDEX(INDIRECT("'"&amp;$A74&amp;"'!$A$3:$BG$100000"),MATCH($B74,INDIRECT("'"&amp;$A74&amp;"'!$A3:$A100000"),0),MATCH(AL$3,INDIRECT("'"&amp;$A74&amp;"'!$A$3:$BG$3"),0)),VLOOKUP($F74,'Step 1'!$B$13:$D$28,3,0)),"Check Parameters")</f>
        <v>NE</v>
      </c>
      <c r="AM74" s="13" t="str">
        <f ca="1">IFERROR(IF(VLOOKUP($F74,'Step 1'!$B$13:$D$28,3,0)="Y",INDEX(INDIRECT("'"&amp;$A74&amp;"'!$A$3:$BG$100000"),MATCH($B74,INDIRECT("'"&amp;$A74&amp;"'!$A3:$A100000"),0),MATCH(AM$3,INDIRECT("'"&amp;$A74&amp;"'!$A$3:$BG$3"),0)),VLOOKUP($F74,'Step 1'!$B$13:$D$28,3,0)),"Check Parameters")</f>
        <v>NE</v>
      </c>
      <c r="AN74" s="13"/>
      <c r="AO74" s="191"/>
      <c r="AP74" s="191"/>
      <c r="AQ74" s="191"/>
      <c r="AR74" s="191"/>
    </row>
    <row r="75" spans="1:44" hidden="1" outlineLevel="1" x14ac:dyDescent="0.25">
      <c r="A75" s="183" t="s">
        <v>108</v>
      </c>
      <c r="B75" s="183" t="s">
        <v>361</v>
      </c>
      <c r="C75" s="175"/>
      <c r="D75" s="175"/>
      <c r="E75" s="175" t="s">
        <v>130</v>
      </c>
      <c r="F75" s="77" t="str">
        <f t="shared" ref="F75" si="47">A75</f>
        <v>Other animals (fur animals)</v>
      </c>
      <c r="G75" s="175" t="s">
        <v>358</v>
      </c>
      <c r="H75" s="177" t="s">
        <v>472</v>
      </c>
      <c r="I75" s="13" t="str">
        <f ca="1">IFERROR(IF(VLOOKUP($F75,'Step 1'!$B$13:$D$28,3,0)="Y",INDEX(INDIRECT("'"&amp;$A75&amp;"'!$A$3:$BG$100000"),MATCH($B75,INDIRECT("'"&amp;$A75&amp;"'!$A3:$A100000"),0),MATCH(I$3,INDIRECT("'"&amp;$A75&amp;"'!$A$3:$BG$3"),0)),VLOOKUP($F75,'Step 1'!$B$13:$D$28,3,0)),"Check Parameters")</f>
        <v>NE</v>
      </c>
      <c r="J75" s="13" t="str">
        <f ca="1">IFERROR(IF(VLOOKUP($F75,'Step 1'!$B$13:$D$28,3,0)="Y",INDEX(INDIRECT("'"&amp;$A75&amp;"'!$A$3:$BG$100000"),MATCH($B75,INDIRECT("'"&amp;$A75&amp;"'!$A3:$A100000"),0),MATCH(J$3,INDIRECT("'"&amp;$A75&amp;"'!$A$3:$BG$3"),0)),VLOOKUP($F75,'Step 1'!$B$13:$D$28,3,0)),"Check Parameters")</f>
        <v>NE</v>
      </c>
      <c r="K75" s="13" t="str">
        <f ca="1">IFERROR(IF(VLOOKUP($F75,'Step 1'!$B$13:$D$28,3,0)="Y",INDEX(INDIRECT("'"&amp;$A75&amp;"'!$A$3:$BG$100000"),MATCH($B75,INDIRECT("'"&amp;$A75&amp;"'!$A3:$A100000"),0),MATCH(K$3,INDIRECT("'"&amp;$A75&amp;"'!$A$3:$BG$3"),0)),VLOOKUP($F75,'Step 1'!$B$13:$D$28,3,0)),"Check Parameters")</f>
        <v>NE</v>
      </c>
      <c r="L75" s="13" t="str">
        <f ca="1">IFERROR(IF(VLOOKUP($F75,'Step 1'!$B$13:$D$28,3,0)="Y",INDEX(INDIRECT("'"&amp;$A75&amp;"'!$A$3:$BG$100000"),MATCH($B75,INDIRECT("'"&amp;$A75&amp;"'!$A3:$A100000"),0),MATCH(L$3,INDIRECT("'"&amp;$A75&amp;"'!$A$3:$BG$3"),0)),VLOOKUP($F75,'Step 1'!$B$13:$D$28,3,0)),"Check Parameters")</f>
        <v>NE</v>
      </c>
      <c r="M75" s="13" t="str">
        <f ca="1">IFERROR(IF(VLOOKUP($F75,'Step 1'!$B$13:$D$28,3,0)="Y",INDEX(INDIRECT("'"&amp;$A75&amp;"'!$A$3:$BG$100000"),MATCH($B75,INDIRECT("'"&amp;$A75&amp;"'!$A3:$A100000"),0),MATCH(M$3,INDIRECT("'"&amp;$A75&amp;"'!$A$3:$BG$3"),0)),VLOOKUP($F75,'Step 1'!$B$13:$D$28,3,0)),"Check Parameters")</f>
        <v>NE</v>
      </c>
      <c r="N75" s="13" t="str">
        <f ca="1">IFERROR(IF(VLOOKUP($F75,'Step 1'!$B$13:$D$28,3,0)="Y",INDEX(INDIRECT("'"&amp;$A75&amp;"'!$A$3:$BG$100000"),MATCH($B75,INDIRECT("'"&amp;$A75&amp;"'!$A3:$A100000"),0),MATCH(N$3,INDIRECT("'"&amp;$A75&amp;"'!$A$3:$BG$3"),0)),VLOOKUP($F75,'Step 1'!$B$13:$D$28,3,0)),"Check Parameters")</f>
        <v>NE</v>
      </c>
      <c r="O75" s="13" t="str">
        <f ca="1">IFERROR(IF(VLOOKUP($F75,'Step 1'!$B$13:$D$28,3,0)="Y",INDEX(INDIRECT("'"&amp;$A75&amp;"'!$A$3:$BG$100000"),MATCH($B75,INDIRECT("'"&amp;$A75&amp;"'!$A3:$A100000"),0),MATCH(O$3,INDIRECT("'"&amp;$A75&amp;"'!$A$3:$BG$3"),0)),VLOOKUP($F75,'Step 1'!$B$13:$D$28,3,0)),"Check Parameters")</f>
        <v>NE</v>
      </c>
      <c r="P75" s="13" t="str">
        <f ca="1">IFERROR(IF(VLOOKUP($F75,'Step 1'!$B$13:$D$28,3,0)="Y",INDEX(INDIRECT("'"&amp;$A75&amp;"'!$A$3:$BG$100000"),MATCH($B75,INDIRECT("'"&amp;$A75&amp;"'!$A3:$A100000"),0),MATCH(P$3,INDIRECT("'"&amp;$A75&amp;"'!$A$3:$BG$3"),0)),VLOOKUP($F75,'Step 1'!$B$13:$D$28,3,0)),"Check Parameters")</f>
        <v>NE</v>
      </c>
      <c r="Q75" s="13" t="str">
        <f ca="1">IFERROR(IF(VLOOKUP($F75,'Step 1'!$B$13:$D$28,3,0)="Y",INDEX(INDIRECT("'"&amp;$A75&amp;"'!$A$3:$BG$100000"),MATCH($B75,INDIRECT("'"&amp;$A75&amp;"'!$A3:$A100000"),0),MATCH(Q$3,INDIRECT("'"&amp;$A75&amp;"'!$A$3:$BG$3"),0)),VLOOKUP($F75,'Step 1'!$B$13:$D$28,3,0)),"Check Parameters")</f>
        <v>NE</v>
      </c>
      <c r="R75" s="13" t="str">
        <f ca="1">IFERROR(IF(VLOOKUP($F75,'Step 1'!$B$13:$D$28,3,0)="Y",INDEX(INDIRECT("'"&amp;$A75&amp;"'!$A$3:$BG$100000"),MATCH($B75,INDIRECT("'"&amp;$A75&amp;"'!$A3:$A100000"),0),MATCH(R$3,INDIRECT("'"&amp;$A75&amp;"'!$A$3:$BG$3"),0)),VLOOKUP($F75,'Step 1'!$B$13:$D$28,3,0)),"Check Parameters")</f>
        <v>NE</v>
      </c>
      <c r="S75" s="13" t="str">
        <f ca="1">IFERROR(IF(VLOOKUP($F75,'Step 1'!$B$13:$D$28,3,0)="Y",INDEX(INDIRECT("'"&amp;$A75&amp;"'!$A$3:$BG$100000"),MATCH($B75,INDIRECT("'"&amp;$A75&amp;"'!$A3:$A100000"),0),MATCH(S$3,INDIRECT("'"&amp;$A75&amp;"'!$A$3:$BG$3"),0)),VLOOKUP($F75,'Step 1'!$B$13:$D$28,3,0)),"Check Parameters")</f>
        <v>NE</v>
      </c>
      <c r="T75" s="13" t="str">
        <f ca="1">IFERROR(IF(VLOOKUP($F75,'Step 1'!$B$13:$D$28,3,0)="Y",INDEX(INDIRECT("'"&amp;$A75&amp;"'!$A$3:$BG$100000"),MATCH($B75,INDIRECT("'"&amp;$A75&amp;"'!$A3:$A100000"),0),MATCH(T$3,INDIRECT("'"&amp;$A75&amp;"'!$A$3:$BG$3"),0)),VLOOKUP($F75,'Step 1'!$B$13:$D$28,3,0)),"Check Parameters")</f>
        <v>NE</v>
      </c>
      <c r="U75" s="13" t="str">
        <f ca="1">IFERROR(IF(VLOOKUP($F75,'Step 1'!$B$13:$D$28,3,0)="Y",INDEX(INDIRECT("'"&amp;$A75&amp;"'!$A$3:$BG$100000"),MATCH($B75,INDIRECT("'"&amp;$A75&amp;"'!$A3:$A100000"),0),MATCH(U$3,INDIRECT("'"&amp;$A75&amp;"'!$A$3:$BG$3"),0)),VLOOKUP($F75,'Step 1'!$B$13:$D$28,3,0)),"Check Parameters")</f>
        <v>NE</v>
      </c>
      <c r="V75" s="13" t="str">
        <f ca="1">IFERROR(IF(VLOOKUP($F75,'Step 1'!$B$13:$D$28,3,0)="Y",INDEX(INDIRECT("'"&amp;$A75&amp;"'!$A$3:$BG$100000"),MATCH($B75,INDIRECT("'"&amp;$A75&amp;"'!$A3:$A100000"),0),MATCH(V$3,INDIRECT("'"&amp;$A75&amp;"'!$A$3:$BG$3"),0)),VLOOKUP($F75,'Step 1'!$B$13:$D$28,3,0)),"Check Parameters")</f>
        <v>NE</v>
      </c>
      <c r="W75" s="13" t="str">
        <f ca="1">IFERROR(IF(VLOOKUP($F75,'Step 1'!$B$13:$D$28,3,0)="Y",INDEX(INDIRECT("'"&amp;$A75&amp;"'!$A$3:$BG$100000"),MATCH($B75,INDIRECT("'"&amp;$A75&amp;"'!$A3:$A100000"),0),MATCH(W$3,INDIRECT("'"&amp;$A75&amp;"'!$A$3:$BG$3"),0)),VLOOKUP($F75,'Step 1'!$B$13:$D$28,3,0)),"Check Parameters")</f>
        <v>NE</v>
      </c>
      <c r="X75" s="13" t="str">
        <f ca="1">IFERROR(IF(VLOOKUP($F75,'Step 1'!$B$13:$D$28,3,0)="Y",INDEX(INDIRECT("'"&amp;$A75&amp;"'!$A$3:$BG$100000"),MATCH($B75,INDIRECT("'"&amp;$A75&amp;"'!$A3:$A100000"),0),MATCH(X$3,INDIRECT("'"&amp;$A75&amp;"'!$A$3:$BG$3"),0)),VLOOKUP($F75,'Step 1'!$B$13:$D$28,3,0)),"Check Parameters")</f>
        <v>NE</v>
      </c>
      <c r="Y75" s="13" t="str">
        <f ca="1">IFERROR(IF(VLOOKUP($F75,'Step 1'!$B$13:$D$28,3,0)="Y",INDEX(INDIRECT("'"&amp;$A75&amp;"'!$A$3:$BG$100000"),MATCH($B75,INDIRECT("'"&amp;$A75&amp;"'!$A3:$A100000"),0),MATCH(Y$3,INDIRECT("'"&amp;$A75&amp;"'!$A$3:$BG$3"),0)),VLOOKUP($F75,'Step 1'!$B$13:$D$28,3,0)),"Check Parameters")</f>
        <v>NE</v>
      </c>
      <c r="Z75" s="13" t="str">
        <f ca="1">IFERROR(IF(VLOOKUP($F75,'Step 1'!$B$13:$D$28,3,0)="Y",INDEX(INDIRECT("'"&amp;$A75&amp;"'!$A$3:$BG$100000"),MATCH($B75,INDIRECT("'"&amp;$A75&amp;"'!$A3:$A100000"),0),MATCH(Z$3,INDIRECT("'"&amp;$A75&amp;"'!$A$3:$BG$3"),0)),VLOOKUP($F75,'Step 1'!$B$13:$D$28,3,0)),"Check Parameters")</f>
        <v>NE</v>
      </c>
      <c r="AA75" s="13" t="str">
        <f ca="1">IFERROR(IF(VLOOKUP($F75,'Step 1'!$B$13:$D$28,3,0)="Y",INDEX(INDIRECT("'"&amp;$A75&amp;"'!$A$3:$BG$100000"),MATCH($B75,INDIRECT("'"&amp;$A75&amp;"'!$A3:$A100000"),0),MATCH(AA$3,INDIRECT("'"&amp;$A75&amp;"'!$A$3:$BG$3"),0)),VLOOKUP($F75,'Step 1'!$B$13:$D$28,3,0)),"Check Parameters")</f>
        <v>NE</v>
      </c>
      <c r="AB75" s="13" t="str">
        <f ca="1">IFERROR(IF(VLOOKUP($F75,'Step 1'!$B$13:$D$28,3,0)="Y",INDEX(INDIRECT("'"&amp;$A75&amp;"'!$A$3:$BG$100000"),MATCH($B75,INDIRECT("'"&amp;$A75&amp;"'!$A3:$A100000"),0),MATCH(AB$3,INDIRECT("'"&amp;$A75&amp;"'!$A$3:$BG$3"),0)),VLOOKUP($F75,'Step 1'!$B$13:$D$28,3,0)),"Check Parameters")</f>
        <v>NE</v>
      </c>
      <c r="AC75" s="13" t="str">
        <f ca="1">IFERROR(IF(VLOOKUP($F75,'Step 1'!$B$13:$D$28,3,0)="Y",INDEX(INDIRECT("'"&amp;$A75&amp;"'!$A$3:$BG$100000"),MATCH($B75,INDIRECT("'"&amp;$A75&amp;"'!$A3:$A100000"),0),MATCH(AC$3,INDIRECT("'"&amp;$A75&amp;"'!$A$3:$BG$3"),0)),VLOOKUP($F75,'Step 1'!$B$13:$D$28,3,0)),"Check Parameters")</f>
        <v>NE</v>
      </c>
      <c r="AD75" s="13" t="str">
        <f ca="1">IFERROR(IF(VLOOKUP($F75,'Step 1'!$B$13:$D$28,3,0)="Y",INDEX(INDIRECT("'"&amp;$A75&amp;"'!$A$3:$BG$100000"),MATCH($B75,INDIRECT("'"&amp;$A75&amp;"'!$A3:$A100000"),0),MATCH(AD$3,INDIRECT("'"&amp;$A75&amp;"'!$A$3:$BG$3"),0)),VLOOKUP($F75,'Step 1'!$B$13:$D$28,3,0)),"Check Parameters")</f>
        <v>NE</v>
      </c>
      <c r="AE75" s="13" t="str">
        <f ca="1">IFERROR(IF(VLOOKUP($F75,'Step 1'!$B$13:$D$28,3,0)="Y",INDEX(INDIRECT("'"&amp;$A75&amp;"'!$A$3:$BG$100000"),MATCH($B75,INDIRECT("'"&amp;$A75&amp;"'!$A3:$A100000"),0),MATCH(AE$3,INDIRECT("'"&amp;$A75&amp;"'!$A$3:$BG$3"),0)),VLOOKUP($F75,'Step 1'!$B$13:$D$28,3,0)),"Check Parameters")</f>
        <v>NE</v>
      </c>
      <c r="AF75" s="13" t="str">
        <f ca="1">IFERROR(IF(VLOOKUP($F75,'Step 1'!$B$13:$D$28,3,0)="Y",INDEX(INDIRECT("'"&amp;$A75&amp;"'!$A$3:$BG$100000"),MATCH($B75,INDIRECT("'"&amp;$A75&amp;"'!$A3:$A100000"),0),MATCH(AF$3,INDIRECT("'"&amp;$A75&amp;"'!$A$3:$BG$3"),0)),VLOOKUP($F75,'Step 1'!$B$13:$D$28,3,0)),"Check Parameters")</f>
        <v>NE</v>
      </c>
      <c r="AG75" s="13" t="str">
        <f ca="1">IFERROR(IF(VLOOKUP($F75,'Step 1'!$B$13:$D$28,3,0)="Y",INDEX(INDIRECT("'"&amp;$A75&amp;"'!$A$3:$BG$100000"),MATCH($B75,INDIRECT("'"&amp;$A75&amp;"'!$A3:$A100000"),0),MATCH(AG$3,INDIRECT("'"&amp;$A75&amp;"'!$A$3:$BG$3"),0)),VLOOKUP($F75,'Step 1'!$B$13:$D$28,3,0)),"Check Parameters")</f>
        <v>NE</v>
      </c>
      <c r="AH75" s="13" t="str">
        <f ca="1">IFERROR(IF(VLOOKUP($F75,'Step 1'!$B$13:$D$28,3,0)="Y",INDEX(INDIRECT("'"&amp;$A75&amp;"'!$A$3:$BG$100000"),MATCH($B75,INDIRECT("'"&amp;$A75&amp;"'!$A3:$A100000"),0),MATCH(AH$3,INDIRECT("'"&amp;$A75&amp;"'!$A$3:$BG$3"),0)),VLOOKUP($F75,'Step 1'!$B$13:$D$28,3,0)),"Check Parameters")</f>
        <v>NE</v>
      </c>
      <c r="AI75" s="13" t="str">
        <f ca="1">IFERROR(IF(VLOOKUP($F75,'Step 1'!$B$13:$D$28,3,0)="Y",INDEX(INDIRECT("'"&amp;$A75&amp;"'!$A$3:$BG$100000"),MATCH($B75,INDIRECT("'"&amp;$A75&amp;"'!$A3:$A100000"),0),MATCH(AI$3,INDIRECT("'"&amp;$A75&amp;"'!$A$3:$BG$3"),0)),VLOOKUP($F75,'Step 1'!$B$13:$D$28,3,0)),"Check Parameters")</f>
        <v>NE</v>
      </c>
      <c r="AJ75" s="13" t="str">
        <f ca="1">IFERROR(IF(VLOOKUP($F75,'Step 1'!$B$13:$D$28,3,0)="Y",INDEX(INDIRECT("'"&amp;$A75&amp;"'!$A$3:$BG$100000"),MATCH($B75,INDIRECT("'"&amp;$A75&amp;"'!$A3:$A100000"),0),MATCH(AJ$3,INDIRECT("'"&amp;$A75&amp;"'!$A$3:$BG$3"),0)),VLOOKUP($F75,'Step 1'!$B$13:$D$28,3,0)),"Check Parameters")</f>
        <v>NE</v>
      </c>
      <c r="AK75" s="13" t="str">
        <f ca="1">IFERROR(IF(VLOOKUP($F75,'Step 1'!$B$13:$D$28,3,0)="Y",INDEX(INDIRECT("'"&amp;$A75&amp;"'!$A$3:$BG$100000"),MATCH($B75,INDIRECT("'"&amp;$A75&amp;"'!$A3:$A100000"),0),MATCH(AK$3,INDIRECT("'"&amp;$A75&amp;"'!$A$3:$BG$3"),0)),VLOOKUP($F75,'Step 1'!$B$13:$D$28,3,0)),"Check Parameters")</f>
        <v>NE</v>
      </c>
      <c r="AL75" s="13" t="str">
        <f ca="1">IFERROR(IF(VLOOKUP($F75,'Step 1'!$B$13:$D$28,3,0)="Y",INDEX(INDIRECT("'"&amp;$A75&amp;"'!$A$3:$BG$100000"),MATCH($B75,INDIRECT("'"&amp;$A75&amp;"'!$A3:$A100000"),0),MATCH(AL$3,INDIRECT("'"&amp;$A75&amp;"'!$A$3:$BG$3"),0)),VLOOKUP($F75,'Step 1'!$B$13:$D$28,3,0)),"Check Parameters")</f>
        <v>NE</v>
      </c>
      <c r="AM75" s="13" t="str">
        <f ca="1">IFERROR(IF(VLOOKUP($F75,'Step 1'!$B$13:$D$28,3,0)="Y",INDEX(INDIRECT("'"&amp;$A75&amp;"'!$A$3:$BG$100000"),MATCH($B75,INDIRECT("'"&amp;$A75&amp;"'!$A3:$A100000"),0),MATCH(AM$3,INDIRECT("'"&amp;$A75&amp;"'!$A$3:$BG$3"),0)),VLOOKUP($F75,'Step 1'!$B$13:$D$28,3,0)),"Check Parameters")</f>
        <v>NE</v>
      </c>
      <c r="AN75" s="13"/>
      <c r="AO75" s="191"/>
      <c r="AP75" s="191"/>
      <c r="AQ75" s="191"/>
      <c r="AR75" s="191"/>
    </row>
    <row r="76" spans="1:44" collapsed="1" x14ac:dyDescent="0.25">
      <c r="A76" s="184" t="s">
        <v>463</v>
      </c>
      <c r="B76" s="185"/>
      <c r="C76" s="185"/>
      <c r="D76" s="186"/>
      <c r="E76" s="186"/>
      <c r="F76" s="128"/>
      <c r="G76" s="179"/>
      <c r="H76" s="180"/>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9"/>
      <c r="AJ76" s="19"/>
      <c r="AK76" s="190"/>
      <c r="AL76" s="190"/>
      <c r="AM76" s="190"/>
      <c r="AN76" s="190"/>
      <c r="AO76" s="190"/>
      <c r="AP76" s="190"/>
      <c r="AQ76" s="190"/>
      <c r="AR76" s="190"/>
    </row>
    <row r="77" spans="1:44" x14ac:dyDescent="0.25">
      <c r="A77" s="183"/>
      <c r="B77" s="183"/>
      <c r="C77" s="181" t="s">
        <v>165</v>
      </c>
      <c r="D77" s="181" t="s">
        <v>51</v>
      </c>
      <c r="E77" s="181" t="s">
        <v>53</v>
      </c>
      <c r="F77" s="12"/>
      <c r="G77" s="181" t="s">
        <v>358</v>
      </c>
      <c r="H77" s="178"/>
      <c r="I77" s="13">
        <f ca="1">SUMIF($E$12:$E$75,$E77,I$12:I$75)</f>
        <v>1.5092343552085709E-5</v>
      </c>
      <c r="J77" s="13">
        <f t="shared" ref="I77:R80" ca="1" si="48">SUMIF($E$12:$E$75,$E77,J$12:J$75)</f>
        <v>1.5092343552085709E-5</v>
      </c>
      <c r="K77" s="13">
        <f t="shared" ca="1" si="48"/>
        <v>1.5092343552085709E-5</v>
      </c>
      <c r="L77" s="13">
        <f t="shared" ca="1" si="48"/>
        <v>1.5092343552085709E-5</v>
      </c>
      <c r="M77" s="13">
        <f t="shared" ca="1" si="48"/>
        <v>1.5092343552085709E-5</v>
      </c>
      <c r="N77" s="13">
        <f t="shared" ca="1" si="48"/>
        <v>1.5092343552085709E-5</v>
      </c>
      <c r="O77" s="13">
        <f t="shared" ca="1" si="48"/>
        <v>1.5092343552085709E-5</v>
      </c>
      <c r="P77" s="13">
        <f t="shared" ca="1" si="48"/>
        <v>1.5092343552085709E-5</v>
      </c>
      <c r="Q77" s="13">
        <f t="shared" ca="1" si="48"/>
        <v>1.5092343552085709E-5</v>
      </c>
      <c r="R77" s="13">
        <f t="shared" ca="1" si="48"/>
        <v>1.5092343552085709E-5</v>
      </c>
      <c r="S77" s="13">
        <f t="shared" ref="S77:AB80" ca="1" si="49">SUMIF($E$12:$E$75,$E77,S$12:S$75)</f>
        <v>1.5092343552085709E-5</v>
      </c>
      <c r="T77" s="13">
        <f t="shared" ca="1" si="49"/>
        <v>1.5092343552085709E-5</v>
      </c>
      <c r="U77" s="13">
        <f t="shared" ca="1" si="49"/>
        <v>1.5092343552085709E-5</v>
      </c>
      <c r="V77" s="13">
        <f t="shared" ca="1" si="49"/>
        <v>1.5092343552085709E-5</v>
      </c>
      <c r="W77" s="13">
        <f t="shared" ca="1" si="49"/>
        <v>1.5092343552085709E-5</v>
      </c>
      <c r="X77" s="13">
        <f t="shared" ca="1" si="49"/>
        <v>1.5092343552085709E-5</v>
      </c>
      <c r="Y77" s="13">
        <f t="shared" ca="1" si="49"/>
        <v>1.5092343552085709E-5</v>
      </c>
      <c r="Z77" s="13">
        <f t="shared" ca="1" si="49"/>
        <v>1.5092343552085709E-5</v>
      </c>
      <c r="AA77" s="13">
        <f t="shared" ca="1" si="49"/>
        <v>1.5092343552085709E-5</v>
      </c>
      <c r="AB77" s="13">
        <f t="shared" ca="1" si="49"/>
        <v>1.5092343552085709E-5</v>
      </c>
      <c r="AC77" s="13">
        <f t="shared" ref="AC77:AM80" ca="1" si="50">SUMIF($E$12:$E$75,$E77,AC$12:AC$75)</f>
        <v>1.5092343552085709E-5</v>
      </c>
      <c r="AD77" s="13">
        <f t="shared" ca="1" si="50"/>
        <v>1.5092343552085709E-5</v>
      </c>
      <c r="AE77" s="13">
        <f t="shared" ca="1" si="50"/>
        <v>1.5092343552085709E-5</v>
      </c>
      <c r="AF77" s="13">
        <f t="shared" ca="1" si="50"/>
        <v>1.5092343552085709E-5</v>
      </c>
      <c r="AG77" s="13">
        <f t="shared" ca="1" si="50"/>
        <v>1.5092343552085709E-5</v>
      </c>
      <c r="AH77" s="13">
        <f t="shared" ca="1" si="50"/>
        <v>1.5092343552085709E-5</v>
      </c>
      <c r="AI77" s="13">
        <f t="shared" ca="1" si="50"/>
        <v>1.5092343552085709E-5</v>
      </c>
      <c r="AJ77" s="13">
        <f t="shared" ca="1" si="50"/>
        <v>1.5092343552085709E-5</v>
      </c>
      <c r="AK77" s="13">
        <f t="shared" ca="1" si="50"/>
        <v>1.5092343552085709E-5</v>
      </c>
      <c r="AL77" s="13">
        <f t="shared" ca="1" si="50"/>
        <v>1.5092343552085709E-5</v>
      </c>
      <c r="AM77" s="13">
        <f t="shared" ca="1" si="50"/>
        <v>1.5092343552085709E-5</v>
      </c>
      <c r="AN77" s="13"/>
      <c r="AO77" s="13"/>
      <c r="AP77" s="191"/>
      <c r="AQ77" s="191"/>
      <c r="AR77" s="191"/>
    </row>
    <row r="78" spans="1:44" x14ac:dyDescent="0.25">
      <c r="A78" s="183"/>
      <c r="B78" s="183"/>
      <c r="C78" s="181" t="s">
        <v>165</v>
      </c>
      <c r="D78" s="181" t="s">
        <v>51</v>
      </c>
      <c r="E78" s="181" t="s">
        <v>751</v>
      </c>
      <c r="F78" s="12"/>
      <c r="G78" s="181" t="s">
        <v>358</v>
      </c>
      <c r="H78" s="175"/>
      <c r="I78" s="13">
        <f t="shared" ca="1" si="48"/>
        <v>2.7813774773214258E-8</v>
      </c>
      <c r="J78" s="13">
        <f t="shared" ca="1" si="48"/>
        <v>2.7813774773214258E-8</v>
      </c>
      <c r="K78" s="13">
        <f t="shared" ca="1" si="48"/>
        <v>2.7813774773214258E-8</v>
      </c>
      <c r="L78" s="13">
        <f t="shared" ca="1" si="48"/>
        <v>2.7813774773214258E-8</v>
      </c>
      <c r="M78" s="13">
        <f t="shared" ca="1" si="48"/>
        <v>2.7813774773214258E-8</v>
      </c>
      <c r="N78" s="13">
        <f t="shared" ca="1" si="48"/>
        <v>2.7813774773214258E-8</v>
      </c>
      <c r="O78" s="13">
        <f t="shared" ca="1" si="48"/>
        <v>2.7813774773214258E-8</v>
      </c>
      <c r="P78" s="13">
        <f t="shared" ca="1" si="48"/>
        <v>2.7813774773214258E-8</v>
      </c>
      <c r="Q78" s="13">
        <f t="shared" ca="1" si="48"/>
        <v>2.7813774773214258E-8</v>
      </c>
      <c r="R78" s="13">
        <f t="shared" ca="1" si="48"/>
        <v>2.7813774773214258E-8</v>
      </c>
      <c r="S78" s="13">
        <f t="shared" ca="1" si="49"/>
        <v>2.7813774773214258E-8</v>
      </c>
      <c r="T78" s="13">
        <f t="shared" ca="1" si="49"/>
        <v>2.7813774773214258E-8</v>
      </c>
      <c r="U78" s="13">
        <f t="shared" ca="1" si="49"/>
        <v>2.7813774773214258E-8</v>
      </c>
      <c r="V78" s="13">
        <f t="shared" ca="1" si="49"/>
        <v>2.7813774773214258E-8</v>
      </c>
      <c r="W78" s="13">
        <f t="shared" ca="1" si="49"/>
        <v>2.7813774773214258E-8</v>
      </c>
      <c r="X78" s="13">
        <f t="shared" ca="1" si="49"/>
        <v>2.7813774773214258E-8</v>
      </c>
      <c r="Y78" s="13">
        <f t="shared" ca="1" si="49"/>
        <v>2.7813774773214258E-8</v>
      </c>
      <c r="Z78" s="13">
        <f t="shared" ca="1" si="49"/>
        <v>2.7813774773214258E-8</v>
      </c>
      <c r="AA78" s="13">
        <f t="shared" ca="1" si="49"/>
        <v>2.7813774773214258E-8</v>
      </c>
      <c r="AB78" s="13">
        <f t="shared" ca="1" si="49"/>
        <v>2.7813774773214258E-8</v>
      </c>
      <c r="AC78" s="13">
        <f t="shared" ca="1" si="50"/>
        <v>2.7813774773214258E-8</v>
      </c>
      <c r="AD78" s="13">
        <f t="shared" ca="1" si="50"/>
        <v>2.7813774773214258E-8</v>
      </c>
      <c r="AE78" s="13">
        <f t="shared" ca="1" si="50"/>
        <v>2.7813774773214258E-8</v>
      </c>
      <c r="AF78" s="13">
        <f t="shared" ca="1" si="50"/>
        <v>2.7813774773214258E-8</v>
      </c>
      <c r="AG78" s="13">
        <f t="shared" ca="1" si="50"/>
        <v>2.7813774773214258E-8</v>
      </c>
      <c r="AH78" s="13">
        <f t="shared" ca="1" si="50"/>
        <v>2.7813774773214258E-8</v>
      </c>
      <c r="AI78" s="13">
        <f t="shared" ca="1" si="50"/>
        <v>2.7813774773214258E-8</v>
      </c>
      <c r="AJ78" s="13">
        <f t="shared" ca="1" si="50"/>
        <v>2.7813774773214258E-8</v>
      </c>
      <c r="AK78" s="13">
        <f t="shared" ca="1" si="50"/>
        <v>2.7813774773214258E-8</v>
      </c>
      <c r="AL78" s="13">
        <f t="shared" ca="1" si="50"/>
        <v>2.7813774773214258E-8</v>
      </c>
      <c r="AM78" s="13">
        <f t="shared" ca="1" si="50"/>
        <v>2.7813774773214258E-8</v>
      </c>
      <c r="AN78" s="13"/>
      <c r="AO78" s="13"/>
      <c r="AP78" s="191"/>
      <c r="AQ78" s="191"/>
      <c r="AR78" s="191"/>
    </row>
    <row r="79" spans="1:44" x14ac:dyDescent="0.25">
      <c r="A79" s="183"/>
      <c r="B79" s="183"/>
      <c r="C79" s="181" t="s">
        <v>165</v>
      </c>
      <c r="D79" s="181" t="s">
        <v>51</v>
      </c>
      <c r="E79" s="181" t="s">
        <v>162</v>
      </c>
      <c r="F79" s="12"/>
      <c r="G79" s="181" t="s">
        <v>358</v>
      </c>
      <c r="H79" s="177" t="s">
        <v>726</v>
      </c>
      <c r="I79" s="13">
        <f t="shared" ca="1" si="48"/>
        <v>2.5395185662499981E-7</v>
      </c>
      <c r="J79" s="13">
        <f t="shared" ca="1" si="48"/>
        <v>2.5395185662499981E-7</v>
      </c>
      <c r="K79" s="13">
        <f t="shared" ca="1" si="48"/>
        <v>2.5395185662499981E-7</v>
      </c>
      <c r="L79" s="13">
        <f t="shared" ca="1" si="48"/>
        <v>2.5395185662499981E-7</v>
      </c>
      <c r="M79" s="13">
        <f t="shared" ca="1" si="48"/>
        <v>2.5395185662499981E-7</v>
      </c>
      <c r="N79" s="13">
        <f t="shared" ca="1" si="48"/>
        <v>2.5395185662499981E-7</v>
      </c>
      <c r="O79" s="13">
        <f t="shared" ca="1" si="48"/>
        <v>2.5395185662499981E-7</v>
      </c>
      <c r="P79" s="13">
        <f t="shared" ca="1" si="48"/>
        <v>2.5395185662499981E-7</v>
      </c>
      <c r="Q79" s="13">
        <f t="shared" ca="1" si="48"/>
        <v>2.5395185662499981E-7</v>
      </c>
      <c r="R79" s="13">
        <f t="shared" ca="1" si="48"/>
        <v>2.5395185662499981E-7</v>
      </c>
      <c r="S79" s="13">
        <f t="shared" ca="1" si="49"/>
        <v>2.5395185662499981E-7</v>
      </c>
      <c r="T79" s="13">
        <f t="shared" ca="1" si="49"/>
        <v>2.5395185662499981E-7</v>
      </c>
      <c r="U79" s="13">
        <f t="shared" ca="1" si="49"/>
        <v>2.5395185662499981E-7</v>
      </c>
      <c r="V79" s="13">
        <f t="shared" ca="1" si="49"/>
        <v>2.5395185662499981E-7</v>
      </c>
      <c r="W79" s="13">
        <f t="shared" ca="1" si="49"/>
        <v>2.5395185662499981E-7</v>
      </c>
      <c r="X79" s="13">
        <f t="shared" ca="1" si="49"/>
        <v>2.5395185662499981E-7</v>
      </c>
      <c r="Y79" s="13">
        <f t="shared" ca="1" si="49"/>
        <v>2.5395185662499981E-7</v>
      </c>
      <c r="Z79" s="13">
        <f t="shared" ca="1" si="49"/>
        <v>2.5395185662499981E-7</v>
      </c>
      <c r="AA79" s="13">
        <f t="shared" ca="1" si="49"/>
        <v>2.5395185662499981E-7</v>
      </c>
      <c r="AB79" s="13">
        <f t="shared" ca="1" si="49"/>
        <v>2.5395185662499981E-7</v>
      </c>
      <c r="AC79" s="13">
        <f t="shared" ca="1" si="50"/>
        <v>2.5395185662499981E-7</v>
      </c>
      <c r="AD79" s="13">
        <f t="shared" ca="1" si="50"/>
        <v>2.5395185662499981E-7</v>
      </c>
      <c r="AE79" s="13">
        <f t="shared" ca="1" si="50"/>
        <v>2.5395185662499981E-7</v>
      </c>
      <c r="AF79" s="13">
        <f t="shared" ca="1" si="50"/>
        <v>2.5395185662499981E-7</v>
      </c>
      <c r="AG79" s="13">
        <f t="shared" ca="1" si="50"/>
        <v>2.5395185662499981E-7</v>
      </c>
      <c r="AH79" s="13">
        <f t="shared" ca="1" si="50"/>
        <v>2.5395185662499981E-7</v>
      </c>
      <c r="AI79" s="13">
        <f t="shared" ca="1" si="50"/>
        <v>2.5395185662499981E-7</v>
      </c>
      <c r="AJ79" s="13">
        <f t="shared" ca="1" si="50"/>
        <v>2.5395185662499981E-7</v>
      </c>
      <c r="AK79" s="13">
        <f t="shared" ca="1" si="50"/>
        <v>2.5395185662499981E-7</v>
      </c>
      <c r="AL79" s="13">
        <f t="shared" ca="1" si="50"/>
        <v>2.5395185662499981E-7</v>
      </c>
      <c r="AM79" s="13">
        <f t="shared" ca="1" si="50"/>
        <v>2.5395185662499981E-7</v>
      </c>
      <c r="AN79" s="13"/>
      <c r="AO79" s="13"/>
      <c r="AP79" s="191"/>
      <c r="AQ79" s="191"/>
      <c r="AR79" s="191"/>
    </row>
    <row r="80" spans="1:44" x14ac:dyDescent="0.25">
      <c r="A80" s="183"/>
      <c r="B80" s="183"/>
      <c r="C80" s="181" t="s">
        <v>165</v>
      </c>
      <c r="D80" s="181" t="s">
        <v>51</v>
      </c>
      <c r="E80" s="181" t="s">
        <v>130</v>
      </c>
      <c r="F80" s="12"/>
      <c r="G80" s="181" t="s">
        <v>358</v>
      </c>
      <c r="H80" s="177" t="s">
        <v>472</v>
      </c>
      <c r="I80" s="13">
        <f ca="1">SUMIF($E$12:$E$75,$E80,I$12:I$75)</f>
        <v>2.0200811022857138E-7</v>
      </c>
      <c r="J80" s="13">
        <f t="shared" ca="1" si="48"/>
        <v>2.0200811022857138E-7</v>
      </c>
      <c r="K80" s="13">
        <f t="shared" ca="1" si="48"/>
        <v>2.0200811022857138E-7</v>
      </c>
      <c r="L80" s="13">
        <f t="shared" ca="1" si="48"/>
        <v>2.0200811022857138E-7</v>
      </c>
      <c r="M80" s="13">
        <f t="shared" ca="1" si="48"/>
        <v>2.0200811022857138E-7</v>
      </c>
      <c r="N80" s="13">
        <f t="shared" ca="1" si="48"/>
        <v>2.0200811022857138E-7</v>
      </c>
      <c r="O80" s="13">
        <f t="shared" ca="1" si="48"/>
        <v>2.0200811022857138E-7</v>
      </c>
      <c r="P80" s="13">
        <f t="shared" ca="1" si="48"/>
        <v>2.0200811022857138E-7</v>
      </c>
      <c r="Q80" s="13">
        <f t="shared" ca="1" si="48"/>
        <v>2.0200811022857138E-7</v>
      </c>
      <c r="R80" s="13">
        <f t="shared" ca="1" si="48"/>
        <v>2.0200811022857138E-7</v>
      </c>
      <c r="S80" s="13">
        <f t="shared" ca="1" si="49"/>
        <v>2.0200811022857138E-7</v>
      </c>
      <c r="T80" s="13">
        <f t="shared" ca="1" si="49"/>
        <v>2.0200811022857138E-7</v>
      </c>
      <c r="U80" s="13">
        <f t="shared" ca="1" si="49"/>
        <v>2.0200811022857138E-7</v>
      </c>
      <c r="V80" s="13">
        <f t="shared" ca="1" si="49"/>
        <v>2.0200811022857138E-7</v>
      </c>
      <c r="W80" s="13">
        <f t="shared" ca="1" si="49"/>
        <v>2.0200811022857138E-7</v>
      </c>
      <c r="X80" s="13">
        <f t="shared" ca="1" si="49"/>
        <v>2.0200811022857138E-7</v>
      </c>
      <c r="Y80" s="13">
        <f t="shared" ca="1" si="49"/>
        <v>2.0200811022857138E-7</v>
      </c>
      <c r="Z80" s="13">
        <f t="shared" ca="1" si="49"/>
        <v>2.0200811022857138E-7</v>
      </c>
      <c r="AA80" s="13">
        <f t="shared" ca="1" si="49"/>
        <v>2.0200811022857138E-7</v>
      </c>
      <c r="AB80" s="13">
        <f t="shared" ca="1" si="49"/>
        <v>2.0200811022857138E-7</v>
      </c>
      <c r="AC80" s="13">
        <f t="shared" ca="1" si="50"/>
        <v>2.0200811022857138E-7</v>
      </c>
      <c r="AD80" s="13">
        <f t="shared" ca="1" si="50"/>
        <v>2.0200811022857138E-7</v>
      </c>
      <c r="AE80" s="13">
        <f t="shared" ca="1" si="50"/>
        <v>2.0200811022857138E-7</v>
      </c>
      <c r="AF80" s="13">
        <f t="shared" ca="1" si="50"/>
        <v>2.0200811022857138E-7</v>
      </c>
      <c r="AG80" s="13">
        <f t="shared" ca="1" si="50"/>
        <v>2.0200811022857138E-7</v>
      </c>
      <c r="AH80" s="13">
        <f t="shared" ca="1" si="50"/>
        <v>2.0200811022857138E-7</v>
      </c>
      <c r="AI80" s="13">
        <f t="shared" ca="1" si="50"/>
        <v>2.0200811022857138E-7</v>
      </c>
      <c r="AJ80" s="13">
        <f t="shared" ca="1" si="50"/>
        <v>2.0200811022857138E-7</v>
      </c>
      <c r="AK80" s="13">
        <f t="shared" ca="1" si="50"/>
        <v>2.0200811022857138E-7</v>
      </c>
      <c r="AL80" s="13">
        <f t="shared" ca="1" si="50"/>
        <v>2.0200811022857138E-7</v>
      </c>
      <c r="AM80" s="13">
        <f t="shared" ca="1" si="50"/>
        <v>2.0200811022857138E-7</v>
      </c>
      <c r="AN80" s="13"/>
      <c r="AO80" s="13"/>
      <c r="AP80" s="191"/>
      <c r="AQ80" s="191"/>
      <c r="AR80" s="191"/>
    </row>
    <row r="81" spans="1:44" ht="15.75" x14ac:dyDescent="0.25">
      <c r="A81" s="311" t="s">
        <v>362</v>
      </c>
      <c r="B81" s="312"/>
      <c r="C81" s="305" t="s">
        <v>754</v>
      </c>
      <c r="D81" s="314"/>
      <c r="E81" s="314"/>
      <c r="F81" s="306"/>
      <c r="G81" s="315"/>
      <c r="H81" s="316"/>
      <c r="I81" s="307"/>
      <c r="J81" s="307"/>
      <c r="K81" s="307"/>
      <c r="L81" s="307"/>
      <c r="M81" s="307"/>
      <c r="N81" s="307"/>
      <c r="O81" s="307"/>
      <c r="P81" s="307"/>
      <c r="Q81" s="307"/>
      <c r="R81" s="307"/>
      <c r="S81" s="307"/>
      <c r="T81" s="307"/>
      <c r="U81" s="307"/>
      <c r="V81" s="307"/>
      <c r="W81" s="307"/>
      <c r="X81" s="307"/>
      <c r="Y81" s="307"/>
      <c r="Z81" s="307"/>
      <c r="AA81" s="307"/>
      <c r="AB81" s="307"/>
      <c r="AC81" s="307"/>
      <c r="AD81" s="307"/>
      <c r="AE81" s="307"/>
      <c r="AF81" s="307"/>
      <c r="AG81" s="307"/>
      <c r="AH81" s="307"/>
      <c r="AI81" s="308"/>
      <c r="AJ81" s="308"/>
      <c r="AK81" s="309"/>
      <c r="AL81" s="309"/>
      <c r="AM81" s="309"/>
      <c r="AN81" s="309"/>
      <c r="AO81" s="309"/>
      <c r="AP81" s="309"/>
      <c r="AQ81" s="309"/>
      <c r="AR81" s="309"/>
    </row>
    <row r="82" spans="1:44" x14ac:dyDescent="0.25">
      <c r="A82" s="184" t="s">
        <v>474</v>
      </c>
      <c r="B82" s="185"/>
      <c r="C82" s="185"/>
      <c r="D82" s="186"/>
      <c r="E82" s="186"/>
      <c r="F82" s="128"/>
      <c r="G82" s="179"/>
      <c r="H82" s="180"/>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9"/>
      <c r="AJ82" s="19"/>
      <c r="AK82" s="190"/>
      <c r="AL82" s="190"/>
      <c r="AM82" s="190"/>
      <c r="AN82" s="190"/>
      <c r="AO82" s="190"/>
      <c r="AP82" s="190"/>
      <c r="AQ82" s="190"/>
      <c r="AR82" s="190"/>
    </row>
    <row r="83" spans="1:44" hidden="1" outlineLevel="1" x14ac:dyDescent="0.25">
      <c r="A83" s="183" t="s">
        <v>354</v>
      </c>
      <c r="B83" s="183" t="s">
        <v>582</v>
      </c>
      <c r="C83" s="175" t="s">
        <v>128</v>
      </c>
      <c r="D83" s="175"/>
      <c r="E83" s="175" t="s">
        <v>53</v>
      </c>
      <c r="F83" s="77" t="str">
        <f t="shared" ref="F83:F163" si="51">A83</f>
        <v>Dairy Cattle</v>
      </c>
      <c r="G83" s="175" t="s">
        <v>358</v>
      </c>
      <c r="H83" s="175"/>
      <c r="I83" s="13">
        <f ca="1">IFERROR(IF(VLOOKUP($F83,'Step 1'!$B$13:$D$28,3,0)="Y",INDEX(INDIRECT("'"&amp;$A83&amp;"'!$A$3:$BG$100000"),MATCH($B83,INDIRECT("'"&amp;$A83&amp;"'!$A3:$A100000"),0),MATCH(I$3,INDIRECT("'"&amp;$A83&amp;"'!$A$3:$BG$3"),0)),VLOOKUP($F83,'Step 1'!$B$13:$D$28,3,0)),"Check Parameters")</f>
        <v>1.8008096076351421E-5</v>
      </c>
      <c r="J83" s="13">
        <f ca="1">IFERROR(IF(VLOOKUP($F83,'Step 1'!$B$13:$D$28,3,0)="Y",INDEX(INDIRECT("'"&amp;$A83&amp;"'!$A$3:$BG$100000"),MATCH($B83,INDIRECT("'"&amp;$A83&amp;"'!$A3:$A100000"),0),MATCH(J$3,INDIRECT("'"&amp;$A83&amp;"'!$A$3:$BG$3"),0)),VLOOKUP($F83,'Step 1'!$B$13:$D$28,3,0)),"Check Parameters")</f>
        <v>1.8008096076351421E-5</v>
      </c>
      <c r="K83" s="13">
        <f ca="1">IFERROR(IF(VLOOKUP($F83,'Step 1'!$B$13:$D$28,3,0)="Y",INDEX(INDIRECT("'"&amp;$A83&amp;"'!$A$3:$BG$100000"),MATCH($B83,INDIRECT("'"&amp;$A83&amp;"'!$A3:$A100000"),0),MATCH(K$3,INDIRECT("'"&amp;$A83&amp;"'!$A$3:$BG$3"),0)),VLOOKUP($F83,'Step 1'!$B$13:$D$28,3,0)),"Check Parameters")</f>
        <v>1.8008096076351421E-5</v>
      </c>
      <c r="L83" s="13">
        <f ca="1">IFERROR(IF(VLOOKUP($F83,'Step 1'!$B$13:$D$28,3,0)="Y",INDEX(INDIRECT("'"&amp;$A83&amp;"'!$A$3:$BG$100000"),MATCH($B83,INDIRECT("'"&amp;$A83&amp;"'!$A3:$A100000"),0),MATCH(L$3,INDIRECT("'"&amp;$A83&amp;"'!$A$3:$BG$3"),0)),VLOOKUP($F83,'Step 1'!$B$13:$D$28,3,0)),"Check Parameters")</f>
        <v>1.8008096076351421E-5</v>
      </c>
      <c r="M83" s="13">
        <f ca="1">IFERROR(IF(VLOOKUP($F83,'Step 1'!$B$13:$D$28,3,0)="Y",INDEX(INDIRECT("'"&amp;$A83&amp;"'!$A$3:$BG$100000"),MATCH($B83,INDIRECT("'"&amp;$A83&amp;"'!$A3:$A100000"),0),MATCH(M$3,INDIRECT("'"&amp;$A83&amp;"'!$A$3:$BG$3"),0)),VLOOKUP($F83,'Step 1'!$B$13:$D$28,3,0)),"Check Parameters")</f>
        <v>1.8008096076351421E-5</v>
      </c>
      <c r="N83" s="13">
        <f ca="1">IFERROR(IF(VLOOKUP($F83,'Step 1'!$B$13:$D$28,3,0)="Y",INDEX(INDIRECT("'"&amp;$A83&amp;"'!$A$3:$BG$100000"),MATCH($B83,INDIRECT("'"&amp;$A83&amp;"'!$A3:$A100000"),0),MATCH(N$3,INDIRECT("'"&amp;$A83&amp;"'!$A$3:$BG$3"),0)),VLOOKUP($F83,'Step 1'!$B$13:$D$28,3,0)),"Check Parameters")</f>
        <v>1.8008096076351421E-5</v>
      </c>
      <c r="O83" s="13">
        <f ca="1">IFERROR(IF(VLOOKUP($F83,'Step 1'!$B$13:$D$28,3,0)="Y",INDEX(INDIRECT("'"&amp;$A83&amp;"'!$A$3:$BG$100000"),MATCH($B83,INDIRECT("'"&amp;$A83&amp;"'!$A3:$A100000"),0),MATCH(O$3,INDIRECT("'"&amp;$A83&amp;"'!$A$3:$BG$3"),0)),VLOOKUP($F83,'Step 1'!$B$13:$D$28,3,0)),"Check Parameters")</f>
        <v>1.8008096076351421E-5</v>
      </c>
      <c r="P83" s="13">
        <f ca="1">IFERROR(IF(VLOOKUP($F83,'Step 1'!$B$13:$D$28,3,0)="Y",INDEX(INDIRECT("'"&amp;$A83&amp;"'!$A$3:$BG$100000"),MATCH($B83,INDIRECT("'"&amp;$A83&amp;"'!$A3:$A100000"),0),MATCH(P$3,INDIRECT("'"&amp;$A83&amp;"'!$A$3:$BG$3"),0)),VLOOKUP($F83,'Step 1'!$B$13:$D$28,3,0)),"Check Parameters")</f>
        <v>1.8008096076351421E-5</v>
      </c>
      <c r="Q83" s="13">
        <f ca="1">IFERROR(IF(VLOOKUP($F83,'Step 1'!$B$13:$D$28,3,0)="Y",INDEX(INDIRECT("'"&amp;$A83&amp;"'!$A$3:$BG$100000"),MATCH($B83,INDIRECT("'"&amp;$A83&amp;"'!$A3:$A100000"),0),MATCH(Q$3,INDIRECT("'"&amp;$A83&amp;"'!$A$3:$BG$3"),0)),VLOOKUP($F83,'Step 1'!$B$13:$D$28,3,0)),"Check Parameters")</f>
        <v>1.8008096076351421E-5</v>
      </c>
      <c r="R83" s="13">
        <f ca="1">IFERROR(IF(VLOOKUP($F83,'Step 1'!$B$13:$D$28,3,0)="Y",INDEX(INDIRECT("'"&amp;$A83&amp;"'!$A$3:$BG$100000"),MATCH($B83,INDIRECT("'"&amp;$A83&amp;"'!$A3:$A100000"),0),MATCH(R$3,INDIRECT("'"&amp;$A83&amp;"'!$A$3:$BG$3"),0)),VLOOKUP($F83,'Step 1'!$B$13:$D$28,3,0)),"Check Parameters")</f>
        <v>1.8008096076351421E-5</v>
      </c>
      <c r="S83" s="13">
        <f ca="1">IFERROR(IF(VLOOKUP($F83,'Step 1'!$B$13:$D$28,3,0)="Y",INDEX(INDIRECT("'"&amp;$A83&amp;"'!$A$3:$BG$100000"),MATCH($B83,INDIRECT("'"&amp;$A83&amp;"'!$A3:$A100000"),0),MATCH(S$3,INDIRECT("'"&amp;$A83&amp;"'!$A$3:$BG$3"),0)),VLOOKUP($F83,'Step 1'!$B$13:$D$28,3,0)),"Check Parameters")</f>
        <v>1.8008096076351421E-5</v>
      </c>
      <c r="T83" s="13">
        <f ca="1">IFERROR(IF(VLOOKUP($F83,'Step 1'!$B$13:$D$28,3,0)="Y",INDEX(INDIRECT("'"&amp;$A83&amp;"'!$A$3:$BG$100000"),MATCH($B83,INDIRECT("'"&amp;$A83&amp;"'!$A3:$A100000"),0),MATCH(T$3,INDIRECT("'"&amp;$A83&amp;"'!$A$3:$BG$3"),0)),VLOOKUP($F83,'Step 1'!$B$13:$D$28,3,0)),"Check Parameters")</f>
        <v>1.8008096076351421E-5</v>
      </c>
      <c r="U83" s="13">
        <f ca="1">IFERROR(IF(VLOOKUP($F83,'Step 1'!$B$13:$D$28,3,0)="Y",INDEX(INDIRECT("'"&amp;$A83&amp;"'!$A$3:$BG$100000"),MATCH($B83,INDIRECT("'"&amp;$A83&amp;"'!$A3:$A100000"),0),MATCH(U$3,INDIRECT("'"&amp;$A83&amp;"'!$A$3:$BG$3"),0)),VLOOKUP($F83,'Step 1'!$B$13:$D$28,3,0)),"Check Parameters")</f>
        <v>1.8008096076351421E-5</v>
      </c>
      <c r="V83" s="13">
        <f ca="1">IFERROR(IF(VLOOKUP($F83,'Step 1'!$B$13:$D$28,3,0)="Y",INDEX(INDIRECT("'"&amp;$A83&amp;"'!$A$3:$BG$100000"),MATCH($B83,INDIRECT("'"&amp;$A83&amp;"'!$A3:$A100000"),0),MATCH(V$3,INDIRECT("'"&amp;$A83&amp;"'!$A$3:$BG$3"),0)),VLOOKUP($F83,'Step 1'!$B$13:$D$28,3,0)),"Check Parameters")</f>
        <v>1.8008096076351421E-5</v>
      </c>
      <c r="W83" s="13">
        <f ca="1">IFERROR(IF(VLOOKUP($F83,'Step 1'!$B$13:$D$28,3,0)="Y",INDEX(INDIRECT("'"&amp;$A83&amp;"'!$A$3:$BG$100000"),MATCH($B83,INDIRECT("'"&amp;$A83&amp;"'!$A3:$A100000"),0),MATCH(W$3,INDIRECT("'"&amp;$A83&amp;"'!$A$3:$BG$3"),0)),VLOOKUP($F83,'Step 1'!$B$13:$D$28,3,0)),"Check Parameters")</f>
        <v>1.8008096076351421E-5</v>
      </c>
      <c r="X83" s="13">
        <f ca="1">IFERROR(IF(VLOOKUP($F83,'Step 1'!$B$13:$D$28,3,0)="Y",INDEX(INDIRECT("'"&amp;$A83&amp;"'!$A$3:$BG$100000"),MATCH($B83,INDIRECT("'"&amp;$A83&amp;"'!$A3:$A100000"),0),MATCH(X$3,INDIRECT("'"&amp;$A83&amp;"'!$A$3:$BG$3"),0)),VLOOKUP($F83,'Step 1'!$B$13:$D$28,3,0)),"Check Parameters")</f>
        <v>1.8008096076351421E-5</v>
      </c>
      <c r="Y83" s="13">
        <f ca="1">IFERROR(IF(VLOOKUP($F83,'Step 1'!$B$13:$D$28,3,0)="Y",INDEX(INDIRECT("'"&amp;$A83&amp;"'!$A$3:$BG$100000"),MATCH($B83,INDIRECT("'"&amp;$A83&amp;"'!$A3:$A100000"),0),MATCH(Y$3,INDIRECT("'"&amp;$A83&amp;"'!$A$3:$BG$3"),0)),VLOOKUP($F83,'Step 1'!$B$13:$D$28,3,0)),"Check Parameters")</f>
        <v>1.8008096076351421E-5</v>
      </c>
      <c r="Z83" s="13">
        <f ca="1">IFERROR(IF(VLOOKUP($F83,'Step 1'!$B$13:$D$28,3,0)="Y",INDEX(INDIRECT("'"&amp;$A83&amp;"'!$A$3:$BG$100000"),MATCH($B83,INDIRECT("'"&amp;$A83&amp;"'!$A3:$A100000"),0),MATCH(Z$3,INDIRECT("'"&amp;$A83&amp;"'!$A$3:$BG$3"),0)),VLOOKUP($F83,'Step 1'!$B$13:$D$28,3,0)),"Check Parameters")</f>
        <v>1.8008096076351421E-5</v>
      </c>
      <c r="AA83" s="13">
        <f ca="1">IFERROR(IF(VLOOKUP($F83,'Step 1'!$B$13:$D$28,3,0)="Y",INDEX(INDIRECT("'"&amp;$A83&amp;"'!$A$3:$BG$100000"),MATCH($B83,INDIRECT("'"&amp;$A83&amp;"'!$A3:$A100000"),0),MATCH(AA$3,INDIRECT("'"&amp;$A83&amp;"'!$A$3:$BG$3"),0)),VLOOKUP($F83,'Step 1'!$B$13:$D$28,3,0)),"Check Parameters")</f>
        <v>1.8008096076351421E-5</v>
      </c>
      <c r="AB83" s="13">
        <f ca="1">IFERROR(IF(VLOOKUP($F83,'Step 1'!$B$13:$D$28,3,0)="Y",INDEX(INDIRECT("'"&amp;$A83&amp;"'!$A$3:$BG$100000"),MATCH($B83,INDIRECT("'"&amp;$A83&amp;"'!$A3:$A100000"),0),MATCH(AB$3,INDIRECT("'"&amp;$A83&amp;"'!$A$3:$BG$3"),0)),VLOOKUP($F83,'Step 1'!$B$13:$D$28,3,0)),"Check Parameters")</f>
        <v>1.8008096076351421E-5</v>
      </c>
      <c r="AC83" s="13">
        <f ca="1">IFERROR(IF(VLOOKUP($F83,'Step 1'!$B$13:$D$28,3,0)="Y",INDEX(INDIRECT("'"&amp;$A83&amp;"'!$A$3:$BG$100000"),MATCH($B83,INDIRECT("'"&amp;$A83&amp;"'!$A3:$A100000"),0),MATCH(AC$3,INDIRECT("'"&amp;$A83&amp;"'!$A$3:$BG$3"),0)),VLOOKUP($F83,'Step 1'!$B$13:$D$28,3,0)),"Check Parameters")</f>
        <v>1.8008096076351421E-5</v>
      </c>
      <c r="AD83" s="13">
        <f ca="1">IFERROR(IF(VLOOKUP($F83,'Step 1'!$B$13:$D$28,3,0)="Y",INDEX(INDIRECT("'"&amp;$A83&amp;"'!$A$3:$BG$100000"),MATCH($B83,INDIRECT("'"&amp;$A83&amp;"'!$A3:$A100000"),0),MATCH(AD$3,INDIRECT("'"&amp;$A83&amp;"'!$A$3:$BG$3"),0)),VLOOKUP($F83,'Step 1'!$B$13:$D$28,3,0)),"Check Parameters")</f>
        <v>1.8008096076351421E-5</v>
      </c>
      <c r="AE83" s="13">
        <f ca="1">IFERROR(IF(VLOOKUP($F83,'Step 1'!$B$13:$D$28,3,0)="Y",INDEX(INDIRECT("'"&amp;$A83&amp;"'!$A$3:$BG$100000"),MATCH($B83,INDIRECT("'"&amp;$A83&amp;"'!$A3:$A100000"),0),MATCH(AE$3,INDIRECT("'"&amp;$A83&amp;"'!$A$3:$BG$3"),0)),VLOOKUP($F83,'Step 1'!$B$13:$D$28,3,0)),"Check Parameters")</f>
        <v>1.8008096076351421E-5</v>
      </c>
      <c r="AF83" s="13">
        <f ca="1">IFERROR(IF(VLOOKUP($F83,'Step 1'!$B$13:$D$28,3,0)="Y",INDEX(INDIRECT("'"&amp;$A83&amp;"'!$A$3:$BG$100000"),MATCH($B83,INDIRECT("'"&amp;$A83&amp;"'!$A3:$A100000"),0),MATCH(AF$3,INDIRECT("'"&amp;$A83&amp;"'!$A$3:$BG$3"),0)),VLOOKUP($F83,'Step 1'!$B$13:$D$28,3,0)),"Check Parameters")</f>
        <v>1.8008096076351421E-5</v>
      </c>
      <c r="AG83" s="13">
        <f ca="1">IFERROR(IF(VLOOKUP($F83,'Step 1'!$B$13:$D$28,3,0)="Y",INDEX(INDIRECT("'"&amp;$A83&amp;"'!$A$3:$BG$100000"),MATCH($B83,INDIRECT("'"&amp;$A83&amp;"'!$A3:$A100000"),0),MATCH(AG$3,INDIRECT("'"&amp;$A83&amp;"'!$A$3:$BG$3"),0)),VLOOKUP($F83,'Step 1'!$B$13:$D$28,3,0)),"Check Parameters")</f>
        <v>1.8008096076351421E-5</v>
      </c>
      <c r="AH83" s="13">
        <f ca="1">IFERROR(IF(VLOOKUP($F83,'Step 1'!$B$13:$D$28,3,0)="Y",INDEX(INDIRECT("'"&amp;$A83&amp;"'!$A$3:$BG$100000"),MATCH($B83,INDIRECT("'"&amp;$A83&amp;"'!$A3:$A100000"),0),MATCH(AH$3,INDIRECT("'"&amp;$A83&amp;"'!$A$3:$BG$3"),0)),VLOOKUP($F83,'Step 1'!$B$13:$D$28,3,0)),"Check Parameters")</f>
        <v>1.8008096076351421E-5</v>
      </c>
      <c r="AI83" s="13">
        <f ca="1">IFERROR(IF(VLOOKUP($F83,'Step 1'!$B$13:$D$28,3,0)="Y",INDEX(INDIRECT("'"&amp;$A83&amp;"'!$A$3:$BG$100000"),MATCH($B83,INDIRECT("'"&amp;$A83&amp;"'!$A3:$A100000"),0),MATCH(AI$3,INDIRECT("'"&amp;$A83&amp;"'!$A$3:$BG$3"),0)),VLOOKUP($F83,'Step 1'!$B$13:$D$28,3,0)),"Check Parameters")</f>
        <v>1.8008096076351421E-5</v>
      </c>
      <c r="AJ83" s="13">
        <f ca="1">IFERROR(IF(VLOOKUP($F83,'Step 1'!$B$13:$D$28,3,0)="Y",INDEX(INDIRECT("'"&amp;$A83&amp;"'!$A$3:$BG$100000"),MATCH($B83,INDIRECT("'"&amp;$A83&amp;"'!$A3:$A100000"),0),MATCH(AJ$3,INDIRECT("'"&amp;$A83&amp;"'!$A$3:$BG$3"),0)),VLOOKUP($F83,'Step 1'!$B$13:$D$28,3,0)),"Check Parameters")</f>
        <v>1.8008096076351421E-5</v>
      </c>
      <c r="AK83" s="13">
        <f ca="1">IFERROR(IF(VLOOKUP($F83,'Step 1'!$B$13:$D$28,3,0)="Y",INDEX(INDIRECT("'"&amp;$A83&amp;"'!$A$3:$BG$100000"),MATCH($B83,INDIRECT("'"&amp;$A83&amp;"'!$A3:$A100000"),0),MATCH(AK$3,INDIRECT("'"&amp;$A83&amp;"'!$A$3:$BG$3"),0)),VLOOKUP($F83,'Step 1'!$B$13:$D$28,3,0)),"Check Parameters")</f>
        <v>1.8008096076351421E-5</v>
      </c>
      <c r="AL83" s="13">
        <f ca="1">IFERROR(IF(VLOOKUP($F83,'Step 1'!$B$13:$D$28,3,0)="Y",INDEX(INDIRECT("'"&amp;$A83&amp;"'!$A$3:$BG$100000"),MATCH($B83,INDIRECT("'"&amp;$A83&amp;"'!$A3:$A100000"),0),MATCH(AL$3,INDIRECT("'"&amp;$A83&amp;"'!$A$3:$BG$3"),0)),VLOOKUP($F83,'Step 1'!$B$13:$D$28,3,0)),"Check Parameters")</f>
        <v>1.8008096076351421E-5</v>
      </c>
      <c r="AM83" s="13">
        <f ca="1">IFERROR(IF(VLOOKUP($F83,'Step 1'!$B$13:$D$28,3,0)="Y",INDEX(INDIRECT("'"&amp;$A83&amp;"'!$A$3:$BG$100000"),MATCH($B83,INDIRECT("'"&amp;$A83&amp;"'!$A3:$A100000"),0),MATCH(AM$3,INDIRECT("'"&amp;$A83&amp;"'!$A$3:$BG$3"),0)),VLOOKUP($F83,'Step 1'!$B$13:$D$28,3,0)),"Check Parameters")</f>
        <v>1.8008096076351421E-5</v>
      </c>
      <c r="AN83" s="13"/>
      <c r="AO83" s="13"/>
      <c r="AP83" s="191"/>
      <c r="AQ83" s="191"/>
      <c r="AR83" s="191"/>
    </row>
    <row r="84" spans="1:44" hidden="1" outlineLevel="1" x14ac:dyDescent="0.25">
      <c r="A84" s="183" t="s">
        <v>77</v>
      </c>
      <c r="B84" s="183" t="s">
        <v>582</v>
      </c>
      <c r="C84" s="175" t="s">
        <v>128</v>
      </c>
      <c r="D84" s="175"/>
      <c r="E84" s="175" t="s">
        <v>53</v>
      </c>
      <c r="F84" s="77" t="str">
        <f t="shared" ref="F84:F162" si="52">A84</f>
        <v>Non-dairy cattle</v>
      </c>
      <c r="G84" s="175" t="s">
        <v>358</v>
      </c>
      <c r="H84" s="175"/>
      <c r="I84" s="13" t="str">
        <f ca="1">IFERROR(IF(VLOOKUP($F84,'Step 1'!$B$13:$D$28,3,0)="Y",INDEX(INDIRECT("'"&amp;$A84&amp;"'!$A$3:$BG$100000"),MATCH($B84,INDIRECT("'"&amp;$A84&amp;"'!$A3:$A100000"),0),MATCH(I$3,INDIRECT("'"&amp;$A84&amp;"'!$A$3:$BG$3"),0)),VLOOKUP($F84,'Step 1'!$B$13:$D$28,3,0)),"Check Parameters")</f>
        <v>NE</v>
      </c>
      <c r="J84" s="13" t="str">
        <f ca="1">IFERROR(IF(VLOOKUP($F84,'Step 1'!$B$13:$D$28,3,0)="Y",INDEX(INDIRECT("'"&amp;$A84&amp;"'!$A$3:$BG$100000"),MATCH($B84,INDIRECT("'"&amp;$A84&amp;"'!$A3:$A100000"),0),MATCH(J$3,INDIRECT("'"&amp;$A84&amp;"'!$A$3:$BG$3"),0)),VLOOKUP($F84,'Step 1'!$B$13:$D$28,3,0)),"Check Parameters")</f>
        <v>NE</v>
      </c>
      <c r="K84" s="13" t="str">
        <f ca="1">IFERROR(IF(VLOOKUP($F84,'Step 1'!$B$13:$D$28,3,0)="Y",INDEX(INDIRECT("'"&amp;$A84&amp;"'!$A$3:$BG$100000"),MATCH($B84,INDIRECT("'"&amp;$A84&amp;"'!$A3:$A100000"),0),MATCH(K$3,INDIRECT("'"&amp;$A84&amp;"'!$A$3:$BG$3"),0)),VLOOKUP($F84,'Step 1'!$B$13:$D$28,3,0)),"Check Parameters")</f>
        <v>NE</v>
      </c>
      <c r="L84" s="13" t="str">
        <f ca="1">IFERROR(IF(VLOOKUP($F84,'Step 1'!$B$13:$D$28,3,0)="Y",INDEX(INDIRECT("'"&amp;$A84&amp;"'!$A$3:$BG$100000"),MATCH($B84,INDIRECT("'"&amp;$A84&amp;"'!$A3:$A100000"),0),MATCH(L$3,INDIRECT("'"&amp;$A84&amp;"'!$A$3:$BG$3"),0)),VLOOKUP($F84,'Step 1'!$B$13:$D$28,3,0)),"Check Parameters")</f>
        <v>NE</v>
      </c>
      <c r="M84" s="13" t="str">
        <f ca="1">IFERROR(IF(VLOOKUP($F84,'Step 1'!$B$13:$D$28,3,0)="Y",INDEX(INDIRECT("'"&amp;$A84&amp;"'!$A$3:$BG$100000"),MATCH($B84,INDIRECT("'"&amp;$A84&amp;"'!$A3:$A100000"),0),MATCH(M$3,INDIRECT("'"&amp;$A84&amp;"'!$A$3:$BG$3"),0)),VLOOKUP($F84,'Step 1'!$B$13:$D$28,3,0)),"Check Parameters")</f>
        <v>NE</v>
      </c>
      <c r="N84" s="13" t="str">
        <f ca="1">IFERROR(IF(VLOOKUP($F84,'Step 1'!$B$13:$D$28,3,0)="Y",INDEX(INDIRECT("'"&amp;$A84&amp;"'!$A$3:$BG$100000"),MATCH($B84,INDIRECT("'"&amp;$A84&amp;"'!$A3:$A100000"),0),MATCH(N$3,INDIRECT("'"&amp;$A84&amp;"'!$A$3:$BG$3"),0)),VLOOKUP($F84,'Step 1'!$B$13:$D$28,3,0)),"Check Parameters")</f>
        <v>NE</v>
      </c>
      <c r="O84" s="13" t="str">
        <f ca="1">IFERROR(IF(VLOOKUP($F84,'Step 1'!$B$13:$D$28,3,0)="Y",INDEX(INDIRECT("'"&amp;$A84&amp;"'!$A$3:$BG$100000"),MATCH($B84,INDIRECT("'"&amp;$A84&amp;"'!$A3:$A100000"),0),MATCH(O$3,INDIRECT("'"&amp;$A84&amp;"'!$A$3:$BG$3"),0)),VLOOKUP($F84,'Step 1'!$B$13:$D$28,3,0)),"Check Parameters")</f>
        <v>NE</v>
      </c>
      <c r="P84" s="13" t="str">
        <f ca="1">IFERROR(IF(VLOOKUP($F84,'Step 1'!$B$13:$D$28,3,0)="Y",INDEX(INDIRECT("'"&amp;$A84&amp;"'!$A$3:$BG$100000"),MATCH($B84,INDIRECT("'"&amp;$A84&amp;"'!$A3:$A100000"),0),MATCH(P$3,INDIRECT("'"&amp;$A84&amp;"'!$A$3:$BG$3"),0)),VLOOKUP($F84,'Step 1'!$B$13:$D$28,3,0)),"Check Parameters")</f>
        <v>NE</v>
      </c>
      <c r="Q84" s="13" t="str">
        <f ca="1">IFERROR(IF(VLOOKUP($F84,'Step 1'!$B$13:$D$28,3,0)="Y",INDEX(INDIRECT("'"&amp;$A84&amp;"'!$A$3:$BG$100000"),MATCH($B84,INDIRECT("'"&amp;$A84&amp;"'!$A3:$A100000"),0),MATCH(Q$3,INDIRECT("'"&amp;$A84&amp;"'!$A$3:$BG$3"),0)),VLOOKUP($F84,'Step 1'!$B$13:$D$28,3,0)),"Check Parameters")</f>
        <v>NE</v>
      </c>
      <c r="R84" s="13" t="str">
        <f ca="1">IFERROR(IF(VLOOKUP($F84,'Step 1'!$B$13:$D$28,3,0)="Y",INDEX(INDIRECT("'"&amp;$A84&amp;"'!$A$3:$BG$100000"),MATCH($B84,INDIRECT("'"&amp;$A84&amp;"'!$A3:$A100000"),0),MATCH(R$3,INDIRECT("'"&amp;$A84&amp;"'!$A$3:$BG$3"),0)),VLOOKUP($F84,'Step 1'!$B$13:$D$28,3,0)),"Check Parameters")</f>
        <v>NE</v>
      </c>
      <c r="S84" s="13" t="str">
        <f ca="1">IFERROR(IF(VLOOKUP($F84,'Step 1'!$B$13:$D$28,3,0)="Y",INDEX(INDIRECT("'"&amp;$A84&amp;"'!$A$3:$BG$100000"),MATCH($B84,INDIRECT("'"&amp;$A84&amp;"'!$A3:$A100000"),0),MATCH(S$3,INDIRECT("'"&amp;$A84&amp;"'!$A$3:$BG$3"),0)),VLOOKUP($F84,'Step 1'!$B$13:$D$28,3,0)),"Check Parameters")</f>
        <v>NE</v>
      </c>
      <c r="T84" s="13" t="str">
        <f ca="1">IFERROR(IF(VLOOKUP($F84,'Step 1'!$B$13:$D$28,3,0)="Y",INDEX(INDIRECT("'"&amp;$A84&amp;"'!$A$3:$BG$100000"),MATCH($B84,INDIRECT("'"&amp;$A84&amp;"'!$A3:$A100000"),0),MATCH(T$3,INDIRECT("'"&amp;$A84&amp;"'!$A$3:$BG$3"),0)),VLOOKUP($F84,'Step 1'!$B$13:$D$28,3,0)),"Check Parameters")</f>
        <v>NE</v>
      </c>
      <c r="U84" s="13" t="str">
        <f ca="1">IFERROR(IF(VLOOKUP($F84,'Step 1'!$B$13:$D$28,3,0)="Y",INDEX(INDIRECT("'"&amp;$A84&amp;"'!$A$3:$BG$100000"),MATCH($B84,INDIRECT("'"&amp;$A84&amp;"'!$A3:$A100000"),0),MATCH(U$3,INDIRECT("'"&amp;$A84&amp;"'!$A$3:$BG$3"),0)),VLOOKUP($F84,'Step 1'!$B$13:$D$28,3,0)),"Check Parameters")</f>
        <v>NE</v>
      </c>
      <c r="V84" s="13" t="str">
        <f ca="1">IFERROR(IF(VLOOKUP($F84,'Step 1'!$B$13:$D$28,3,0)="Y",INDEX(INDIRECT("'"&amp;$A84&amp;"'!$A$3:$BG$100000"),MATCH($B84,INDIRECT("'"&amp;$A84&amp;"'!$A3:$A100000"),0),MATCH(V$3,INDIRECT("'"&amp;$A84&amp;"'!$A$3:$BG$3"),0)),VLOOKUP($F84,'Step 1'!$B$13:$D$28,3,0)),"Check Parameters")</f>
        <v>NE</v>
      </c>
      <c r="W84" s="13" t="str">
        <f ca="1">IFERROR(IF(VLOOKUP($F84,'Step 1'!$B$13:$D$28,3,0)="Y",INDEX(INDIRECT("'"&amp;$A84&amp;"'!$A$3:$BG$100000"),MATCH($B84,INDIRECT("'"&amp;$A84&amp;"'!$A3:$A100000"),0),MATCH(W$3,INDIRECT("'"&amp;$A84&amp;"'!$A$3:$BG$3"),0)),VLOOKUP($F84,'Step 1'!$B$13:$D$28,3,0)),"Check Parameters")</f>
        <v>NE</v>
      </c>
      <c r="X84" s="13" t="str">
        <f ca="1">IFERROR(IF(VLOOKUP($F84,'Step 1'!$B$13:$D$28,3,0)="Y",INDEX(INDIRECT("'"&amp;$A84&amp;"'!$A$3:$BG$100000"),MATCH($B84,INDIRECT("'"&amp;$A84&amp;"'!$A3:$A100000"),0),MATCH(X$3,INDIRECT("'"&amp;$A84&amp;"'!$A$3:$BG$3"),0)),VLOOKUP($F84,'Step 1'!$B$13:$D$28,3,0)),"Check Parameters")</f>
        <v>NE</v>
      </c>
      <c r="Y84" s="13" t="str">
        <f ca="1">IFERROR(IF(VLOOKUP($F84,'Step 1'!$B$13:$D$28,3,0)="Y",INDEX(INDIRECT("'"&amp;$A84&amp;"'!$A$3:$BG$100000"),MATCH($B84,INDIRECT("'"&amp;$A84&amp;"'!$A3:$A100000"),0),MATCH(Y$3,INDIRECT("'"&amp;$A84&amp;"'!$A$3:$BG$3"),0)),VLOOKUP($F84,'Step 1'!$B$13:$D$28,3,0)),"Check Parameters")</f>
        <v>NE</v>
      </c>
      <c r="Z84" s="13" t="str">
        <f ca="1">IFERROR(IF(VLOOKUP($F84,'Step 1'!$B$13:$D$28,3,0)="Y",INDEX(INDIRECT("'"&amp;$A84&amp;"'!$A$3:$BG$100000"),MATCH($B84,INDIRECT("'"&amp;$A84&amp;"'!$A3:$A100000"),0),MATCH(Z$3,INDIRECT("'"&amp;$A84&amp;"'!$A$3:$BG$3"),0)),VLOOKUP($F84,'Step 1'!$B$13:$D$28,3,0)),"Check Parameters")</f>
        <v>NE</v>
      </c>
      <c r="AA84" s="13" t="str">
        <f ca="1">IFERROR(IF(VLOOKUP($F84,'Step 1'!$B$13:$D$28,3,0)="Y",INDEX(INDIRECT("'"&amp;$A84&amp;"'!$A$3:$BG$100000"),MATCH($B84,INDIRECT("'"&amp;$A84&amp;"'!$A3:$A100000"),0),MATCH(AA$3,INDIRECT("'"&amp;$A84&amp;"'!$A$3:$BG$3"),0)),VLOOKUP($F84,'Step 1'!$B$13:$D$28,3,0)),"Check Parameters")</f>
        <v>NE</v>
      </c>
      <c r="AB84" s="13" t="str">
        <f ca="1">IFERROR(IF(VLOOKUP($F84,'Step 1'!$B$13:$D$28,3,0)="Y",INDEX(INDIRECT("'"&amp;$A84&amp;"'!$A$3:$BG$100000"),MATCH($B84,INDIRECT("'"&amp;$A84&amp;"'!$A3:$A100000"),0),MATCH(AB$3,INDIRECT("'"&amp;$A84&amp;"'!$A$3:$BG$3"),0)),VLOOKUP($F84,'Step 1'!$B$13:$D$28,3,0)),"Check Parameters")</f>
        <v>NE</v>
      </c>
      <c r="AC84" s="13" t="str">
        <f ca="1">IFERROR(IF(VLOOKUP($F84,'Step 1'!$B$13:$D$28,3,0)="Y",INDEX(INDIRECT("'"&amp;$A84&amp;"'!$A$3:$BG$100000"),MATCH($B84,INDIRECT("'"&amp;$A84&amp;"'!$A3:$A100000"),0),MATCH(AC$3,INDIRECT("'"&amp;$A84&amp;"'!$A$3:$BG$3"),0)),VLOOKUP($F84,'Step 1'!$B$13:$D$28,3,0)),"Check Parameters")</f>
        <v>NE</v>
      </c>
      <c r="AD84" s="13" t="str">
        <f ca="1">IFERROR(IF(VLOOKUP($F84,'Step 1'!$B$13:$D$28,3,0)="Y",INDEX(INDIRECT("'"&amp;$A84&amp;"'!$A$3:$BG$100000"),MATCH($B84,INDIRECT("'"&amp;$A84&amp;"'!$A3:$A100000"),0),MATCH(AD$3,INDIRECT("'"&amp;$A84&amp;"'!$A$3:$BG$3"),0)),VLOOKUP($F84,'Step 1'!$B$13:$D$28,3,0)),"Check Parameters")</f>
        <v>NE</v>
      </c>
      <c r="AE84" s="13" t="str">
        <f ca="1">IFERROR(IF(VLOOKUP($F84,'Step 1'!$B$13:$D$28,3,0)="Y",INDEX(INDIRECT("'"&amp;$A84&amp;"'!$A$3:$BG$100000"),MATCH($B84,INDIRECT("'"&amp;$A84&amp;"'!$A3:$A100000"),0),MATCH(AE$3,INDIRECT("'"&amp;$A84&amp;"'!$A$3:$BG$3"),0)),VLOOKUP($F84,'Step 1'!$B$13:$D$28,3,0)),"Check Parameters")</f>
        <v>NE</v>
      </c>
      <c r="AF84" s="13" t="str">
        <f ca="1">IFERROR(IF(VLOOKUP($F84,'Step 1'!$B$13:$D$28,3,0)="Y",INDEX(INDIRECT("'"&amp;$A84&amp;"'!$A$3:$BG$100000"),MATCH($B84,INDIRECT("'"&amp;$A84&amp;"'!$A3:$A100000"),0),MATCH(AF$3,INDIRECT("'"&amp;$A84&amp;"'!$A$3:$BG$3"),0)),VLOOKUP($F84,'Step 1'!$B$13:$D$28,3,0)),"Check Parameters")</f>
        <v>NE</v>
      </c>
      <c r="AG84" s="13" t="str">
        <f ca="1">IFERROR(IF(VLOOKUP($F84,'Step 1'!$B$13:$D$28,3,0)="Y",INDEX(INDIRECT("'"&amp;$A84&amp;"'!$A$3:$BG$100000"),MATCH($B84,INDIRECT("'"&amp;$A84&amp;"'!$A3:$A100000"),0),MATCH(AG$3,INDIRECT("'"&amp;$A84&amp;"'!$A$3:$BG$3"),0)),VLOOKUP($F84,'Step 1'!$B$13:$D$28,3,0)),"Check Parameters")</f>
        <v>NE</v>
      </c>
      <c r="AH84" s="13" t="str">
        <f ca="1">IFERROR(IF(VLOOKUP($F84,'Step 1'!$B$13:$D$28,3,0)="Y",INDEX(INDIRECT("'"&amp;$A84&amp;"'!$A$3:$BG$100000"),MATCH($B84,INDIRECT("'"&amp;$A84&amp;"'!$A3:$A100000"),0),MATCH(AH$3,INDIRECT("'"&amp;$A84&amp;"'!$A$3:$BG$3"),0)),VLOOKUP($F84,'Step 1'!$B$13:$D$28,3,0)),"Check Parameters")</f>
        <v>NE</v>
      </c>
      <c r="AI84" s="13" t="str">
        <f ca="1">IFERROR(IF(VLOOKUP($F84,'Step 1'!$B$13:$D$28,3,0)="Y",INDEX(INDIRECT("'"&amp;$A84&amp;"'!$A$3:$BG$100000"),MATCH($B84,INDIRECT("'"&amp;$A84&amp;"'!$A3:$A100000"),0),MATCH(AI$3,INDIRECT("'"&amp;$A84&amp;"'!$A$3:$BG$3"),0)),VLOOKUP($F84,'Step 1'!$B$13:$D$28,3,0)),"Check Parameters")</f>
        <v>NE</v>
      </c>
      <c r="AJ84" s="13" t="str">
        <f ca="1">IFERROR(IF(VLOOKUP($F84,'Step 1'!$B$13:$D$28,3,0)="Y",INDEX(INDIRECT("'"&amp;$A84&amp;"'!$A$3:$BG$100000"),MATCH($B84,INDIRECT("'"&amp;$A84&amp;"'!$A3:$A100000"),0),MATCH(AJ$3,INDIRECT("'"&amp;$A84&amp;"'!$A$3:$BG$3"),0)),VLOOKUP($F84,'Step 1'!$B$13:$D$28,3,0)),"Check Parameters")</f>
        <v>NE</v>
      </c>
      <c r="AK84" s="13" t="str">
        <f ca="1">IFERROR(IF(VLOOKUP($F84,'Step 1'!$B$13:$D$28,3,0)="Y",INDEX(INDIRECT("'"&amp;$A84&amp;"'!$A$3:$BG$100000"),MATCH($B84,INDIRECT("'"&amp;$A84&amp;"'!$A3:$A100000"),0),MATCH(AK$3,INDIRECT("'"&amp;$A84&amp;"'!$A$3:$BG$3"),0)),VLOOKUP($F84,'Step 1'!$B$13:$D$28,3,0)),"Check Parameters")</f>
        <v>NE</v>
      </c>
      <c r="AL84" s="13" t="str">
        <f ca="1">IFERROR(IF(VLOOKUP($F84,'Step 1'!$B$13:$D$28,3,0)="Y",INDEX(INDIRECT("'"&amp;$A84&amp;"'!$A$3:$BG$100000"),MATCH($B84,INDIRECT("'"&amp;$A84&amp;"'!$A3:$A100000"),0),MATCH(AL$3,INDIRECT("'"&amp;$A84&amp;"'!$A$3:$BG$3"),0)),VLOOKUP($F84,'Step 1'!$B$13:$D$28,3,0)),"Check Parameters")</f>
        <v>NE</v>
      </c>
      <c r="AM84" s="13" t="str">
        <f ca="1">IFERROR(IF(VLOOKUP($F84,'Step 1'!$B$13:$D$28,3,0)="Y",INDEX(INDIRECT("'"&amp;$A84&amp;"'!$A$3:$BG$100000"),MATCH($B84,INDIRECT("'"&amp;$A84&amp;"'!$A3:$A100000"),0),MATCH(AM$3,INDIRECT("'"&amp;$A84&amp;"'!$A$3:$BG$3"),0)),VLOOKUP($F84,'Step 1'!$B$13:$D$28,3,0)),"Check Parameters")</f>
        <v>NE</v>
      </c>
      <c r="AN84" s="13"/>
      <c r="AO84" s="13"/>
      <c r="AP84" s="191"/>
      <c r="AQ84" s="191"/>
      <c r="AR84" s="191"/>
    </row>
    <row r="85" spans="1:44" hidden="1" outlineLevel="1" x14ac:dyDescent="0.25">
      <c r="A85" s="183" t="s">
        <v>78</v>
      </c>
      <c r="B85" s="183" t="s">
        <v>582</v>
      </c>
      <c r="C85" s="175" t="s">
        <v>128</v>
      </c>
      <c r="D85" s="175"/>
      <c r="E85" s="175" t="s">
        <v>53</v>
      </c>
      <c r="F85" s="77" t="str">
        <f t="shared" si="52"/>
        <v>Non-dairy cattle (calves)</v>
      </c>
      <c r="G85" s="175" t="s">
        <v>358</v>
      </c>
      <c r="H85" s="175"/>
      <c r="I85" s="13" t="str">
        <f ca="1">IFERROR(IF(VLOOKUP($F85,'Step 1'!$B$13:$D$28,3,0)="Y",INDEX(INDIRECT("'"&amp;$A85&amp;"'!$A$3:$BG$100000"),MATCH($B85,INDIRECT("'"&amp;$A85&amp;"'!$A3:$A100000"),0),MATCH(I$3,INDIRECT("'"&amp;$A85&amp;"'!$A$3:$BG$3"),0)),VLOOKUP($F85,'Step 1'!$B$13:$D$28,3,0)),"Check Parameters")</f>
        <v>NE</v>
      </c>
      <c r="J85" s="13" t="str">
        <f ca="1">IFERROR(IF(VLOOKUP($F85,'Step 1'!$B$13:$D$28,3,0)="Y",INDEX(INDIRECT("'"&amp;$A85&amp;"'!$A$3:$BG$100000"),MATCH($B85,INDIRECT("'"&amp;$A85&amp;"'!$A3:$A100000"),0),MATCH(J$3,INDIRECT("'"&amp;$A85&amp;"'!$A$3:$BG$3"),0)),VLOOKUP($F85,'Step 1'!$B$13:$D$28,3,0)),"Check Parameters")</f>
        <v>NE</v>
      </c>
      <c r="K85" s="13" t="str">
        <f ca="1">IFERROR(IF(VLOOKUP($F85,'Step 1'!$B$13:$D$28,3,0)="Y",INDEX(INDIRECT("'"&amp;$A85&amp;"'!$A$3:$BG$100000"),MATCH($B85,INDIRECT("'"&amp;$A85&amp;"'!$A3:$A100000"),0),MATCH(K$3,INDIRECT("'"&amp;$A85&amp;"'!$A$3:$BG$3"),0)),VLOOKUP($F85,'Step 1'!$B$13:$D$28,3,0)),"Check Parameters")</f>
        <v>NE</v>
      </c>
      <c r="L85" s="13" t="str">
        <f ca="1">IFERROR(IF(VLOOKUP($F85,'Step 1'!$B$13:$D$28,3,0)="Y",INDEX(INDIRECT("'"&amp;$A85&amp;"'!$A$3:$BG$100000"),MATCH($B85,INDIRECT("'"&amp;$A85&amp;"'!$A3:$A100000"),0),MATCH(L$3,INDIRECT("'"&amp;$A85&amp;"'!$A$3:$BG$3"),0)),VLOOKUP($F85,'Step 1'!$B$13:$D$28,3,0)),"Check Parameters")</f>
        <v>NE</v>
      </c>
      <c r="M85" s="13" t="str">
        <f ca="1">IFERROR(IF(VLOOKUP($F85,'Step 1'!$B$13:$D$28,3,0)="Y",INDEX(INDIRECT("'"&amp;$A85&amp;"'!$A$3:$BG$100000"),MATCH($B85,INDIRECT("'"&amp;$A85&amp;"'!$A3:$A100000"),0),MATCH(M$3,INDIRECT("'"&amp;$A85&amp;"'!$A$3:$BG$3"),0)),VLOOKUP($F85,'Step 1'!$B$13:$D$28,3,0)),"Check Parameters")</f>
        <v>NE</v>
      </c>
      <c r="N85" s="13" t="str">
        <f ca="1">IFERROR(IF(VLOOKUP($F85,'Step 1'!$B$13:$D$28,3,0)="Y",INDEX(INDIRECT("'"&amp;$A85&amp;"'!$A$3:$BG$100000"),MATCH($B85,INDIRECT("'"&amp;$A85&amp;"'!$A3:$A100000"),0),MATCH(N$3,INDIRECT("'"&amp;$A85&amp;"'!$A$3:$BG$3"),0)),VLOOKUP($F85,'Step 1'!$B$13:$D$28,3,0)),"Check Parameters")</f>
        <v>NE</v>
      </c>
      <c r="O85" s="13" t="str">
        <f ca="1">IFERROR(IF(VLOOKUP($F85,'Step 1'!$B$13:$D$28,3,0)="Y",INDEX(INDIRECT("'"&amp;$A85&amp;"'!$A$3:$BG$100000"),MATCH($B85,INDIRECT("'"&amp;$A85&amp;"'!$A3:$A100000"),0),MATCH(O$3,INDIRECT("'"&amp;$A85&amp;"'!$A$3:$BG$3"),0)),VLOOKUP($F85,'Step 1'!$B$13:$D$28,3,0)),"Check Parameters")</f>
        <v>NE</v>
      </c>
      <c r="P85" s="13" t="str">
        <f ca="1">IFERROR(IF(VLOOKUP($F85,'Step 1'!$B$13:$D$28,3,0)="Y",INDEX(INDIRECT("'"&amp;$A85&amp;"'!$A$3:$BG$100000"),MATCH($B85,INDIRECT("'"&amp;$A85&amp;"'!$A3:$A100000"),0),MATCH(P$3,INDIRECT("'"&amp;$A85&amp;"'!$A$3:$BG$3"),0)),VLOOKUP($F85,'Step 1'!$B$13:$D$28,3,0)),"Check Parameters")</f>
        <v>NE</v>
      </c>
      <c r="Q85" s="13" t="str">
        <f ca="1">IFERROR(IF(VLOOKUP($F85,'Step 1'!$B$13:$D$28,3,0)="Y",INDEX(INDIRECT("'"&amp;$A85&amp;"'!$A$3:$BG$100000"),MATCH($B85,INDIRECT("'"&amp;$A85&amp;"'!$A3:$A100000"),0),MATCH(Q$3,INDIRECT("'"&amp;$A85&amp;"'!$A$3:$BG$3"),0)),VLOOKUP($F85,'Step 1'!$B$13:$D$28,3,0)),"Check Parameters")</f>
        <v>NE</v>
      </c>
      <c r="R85" s="13" t="str">
        <f ca="1">IFERROR(IF(VLOOKUP($F85,'Step 1'!$B$13:$D$28,3,0)="Y",INDEX(INDIRECT("'"&amp;$A85&amp;"'!$A$3:$BG$100000"),MATCH($B85,INDIRECT("'"&amp;$A85&amp;"'!$A3:$A100000"),0),MATCH(R$3,INDIRECT("'"&amp;$A85&amp;"'!$A$3:$BG$3"),0)),VLOOKUP($F85,'Step 1'!$B$13:$D$28,3,0)),"Check Parameters")</f>
        <v>NE</v>
      </c>
      <c r="S85" s="13" t="str">
        <f ca="1">IFERROR(IF(VLOOKUP($F85,'Step 1'!$B$13:$D$28,3,0)="Y",INDEX(INDIRECT("'"&amp;$A85&amp;"'!$A$3:$BG$100000"),MATCH($B85,INDIRECT("'"&amp;$A85&amp;"'!$A3:$A100000"),0),MATCH(S$3,INDIRECT("'"&amp;$A85&amp;"'!$A$3:$BG$3"),0)),VLOOKUP($F85,'Step 1'!$B$13:$D$28,3,0)),"Check Parameters")</f>
        <v>NE</v>
      </c>
      <c r="T85" s="13" t="str">
        <f ca="1">IFERROR(IF(VLOOKUP($F85,'Step 1'!$B$13:$D$28,3,0)="Y",INDEX(INDIRECT("'"&amp;$A85&amp;"'!$A$3:$BG$100000"),MATCH($B85,INDIRECT("'"&amp;$A85&amp;"'!$A3:$A100000"),0),MATCH(T$3,INDIRECT("'"&amp;$A85&amp;"'!$A$3:$BG$3"),0)),VLOOKUP($F85,'Step 1'!$B$13:$D$28,3,0)),"Check Parameters")</f>
        <v>NE</v>
      </c>
      <c r="U85" s="13" t="str">
        <f ca="1">IFERROR(IF(VLOOKUP($F85,'Step 1'!$B$13:$D$28,3,0)="Y",INDEX(INDIRECT("'"&amp;$A85&amp;"'!$A$3:$BG$100000"),MATCH($B85,INDIRECT("'"&amp;$A85&amp;"'!$A3:$A100000"),0),MATCH(U$3,INDIRECT("'"&amp;$A85&amp;"'!$A$3:$BG$3"),0)),VLOOKUP($F85,'Step 1'!$B$13:$D$28,3,0)),"Check Parameters")</f>
        <v>NE</v>
      </c>
      <c r="V85" s="13" t="str">
        <f ca="1">IFERROR(IF(VLOOKUP($F85,'Step 1'!$B$13:$D$28,3,0)="Y",INDEX(INDIRECT("'"&amp;$A85&amp;"'!$A$3:$BG$100000"),MATCH($B85,INDIRECT("'"&amp;$A85&amp;"'!$A3:$A100000"),0),MATCH(V$3,INDIRECT("'"&amp;$A85&amp;"'!$A$3:$BG$3"),0)),VLOOKUP($F85,'Step 1'!$B$13:$D$28,3,0)),"Check Parameters")</f>
        <v>NE</v>
      </c>
      <c r="W85" s="13" t="str">
        <f ca="1">IFERROR(IF(VLOOKUP($F85,'Step 1'!$B$13:$D$28,3,0)="Y",INDEX(INDIRECT("'"&amp;$A85&amp;"'!$A$3:$BG$100000"),MATCH($B85,INDIRECT("'"&amp;$A85&amp;"'!$A3:$A100000"),0),MATCH(W$3,INDIRECT("'"&amp;$A85&amp;"'!$A$3:$BG$3"),0)),VLOOKUP($F85,'Step 1'!$B$13:$D$28,3,0)),"Check Parameters")</f>
        <v>NE</v>
      </c>
      <c r="X85" s="13" t="str">
        <f ca="1">IFERROR(IF(VLOOKUP($F85,'Step 1'!$B$13:$D$28,3,0)="Y",INDEX(INDIRECT("'"&amp;$A85&amp;"'!$A$3:$BG$100000"),MATCH($B85,INDIRECT("'"&amp;$A85&amp;"'!$A3:$A100000"),0),MATCH(X$3,INDIRECT("'"&amp;$A85&amp;"'!$A$3:$BG$3"),0)),VLOOKUP($F85,'Step 1'!$B$13:$D$28,3,0)),"Check Parameters")</f>
        <v>NE</v>
      </c>
      <c r="Y85" s="13" t="str">
        <f ca="1">IFERROR(IF(VLOOKUP($F85,'Step 1'!$B$13:$D$28,3,0)="Y",INDEX(INDIRECT("'"&amp;$A85&amp;"'!$A$3:$BG$100000"),MATCH($B85,INDIRECT("'"&amp;$A85&amp;"'!$A3:$A100000"),0),MATCH(Y$3,INDIRECT("'"&amp;$A85&amp;"'!$A$3:$BG$3"),0)),VLOOKUP($F85,'Step 1'!$B$13:$D$28,3,0)),"Check Parameters")</f>
        <v>NE</v>
      </c>
      <c r="Z85" s="13" t="str">
        <f ca="1">IFERROR(IF(VLOOKUP($F85,'Step 1'!$B$13:$D$28,3,0)="Y",INDEX(INDIRECT("'"&amp;$A85&amp;"'!$A$3:$BG$100000"),MATCH($B85,INDIRECT("'"&amp;$A85&amp;"'!$A3:$A100000"),0),MATCH(Z$3,INDIRECT("'"&amp;$A85&amp;"'!$A$3:$BG$3"),0)),VLOOKUP($F85,'Step 1'!$B$13:$D$28,3,0)),"Check Parameters")</f>
        <v>NE</v>
      </c>
      <c r="AA85" s="13" t="str">
        <f ca="1">IFERROR(IF(VLOOKUP($F85,'Step 1'!$B$13:$D$28,3,0)="Y",INDEX(INDIRECT("'"&amp;$A85&amp;"'!$A$3:$BG$100000"),MATCH($B85,INDIRECT("'"&amp;$A85&amp;"'!$A3:$A100000"),0),MATCH(AA$3,INDIRECT("'"&amp;$A85&amp;"'!$A$3:$BG$3"),0)),VLOOKUP($F85,'Step 1'!$B$13:$D$28,3,0)),"Check Parameters")</f>
        <v>NE</v>
      </c>
      <c r="AB85" s="13" t="str">
        <f ca="1">IFERROR(IF(VLOOKUP($F85,'Step 1'!$B$13:$D$28,3,0)="Y",INDEX(INDIRECT("'"&amp;$A85&amp;"'!$A$3:$BG$100000"),MATCH($B85,INDIRECT("'"&amp;$A85&amp;"'!$A3:$A100000"),0),MATCH(AB$3,INDIRECT("'"&amp;$A85&amp;"'!$A$3:$BG$3"),0)),VLOOKUP($F85,'Step 1'!$B$13:$D$28,3,0)),"Check Parameters")</f>
        <v>NE</v>
      </c>
      <c r="AC85" s="13" t="str">
        <f ca="1">IFERROR(IF(VLOOKUP($F85,'Step 1'!$B$13:$D$28,3,0)="Y",INDEX(INDIRECT("'"&amp;$A85&amp;"'!$A$3:$BG$100000"),MATCH($B85,INDIRECT("'"&amp;$A85&amp;"'!$A3:$A100000"),0),MATCH(AC$3,INDIRECT("'"&amp;$A85&amp;"'!$A$3:$BG$3"),0)),VLOOKUP($F85,'Step 1'!$B$13:$D$28,3,0)),"Check Parameters")</f>
        <v>NE</v>
      </c>
      <c r="AD85" s="13" t="str">
        <f ca="1">IFERROR(IF(VLOOKUP($F85,'Step 1'!$B$13:$D$28,3,0)="Y",INDEX(INDIRECT("'"&amp;$A85&amp;"'!$A$3:$BG$100000"),MATCH($B85,INDIRECT("'"&amp;$A85&amp;"'!$A3:$A100000"),0),MATCH(AD$3,INDIRECT("'"&amp;$A85&amp;"'!$A$3:$BG$3"),0)),VLOOKUP($F85,'Step 1'!$B$13:$D$28,3,0)),"Check Parameters")</f>
        <v>NE</v>
      </c>
      <c r="AE85" s="13" t="str">
        <f ca="1">IFERROR(IF(VLOOKUP($F85,'Step 1'!$B$13:$D$28,3,0)="Y",INDEX(INDIRECT("'"&amp;$A85&amp;"'!$A$3:$BG$100000"),MATCH($B85,INDIRECT("'"&amp;$A85&amp;"'!$A3:$A100000"),0),MATCH(AE$3,INDIRECT("'"&amp;$A85&amp;"'!$A$3:$BG$3"),0)),VLOOKUP($F85,'Step 1'!$B$13:$D$28,3,0)),"Check Parameters")</f>
        <v>NE</v>
      </c>
      <c r="AF85" s="13" t="str">
        <f ca="1">IFERROR(IF(VLOOKUP($F85,'Step 1'!$B$13:$D$28,3,0)="Y",INDEX(INDIRECT("'"&amp;$A85&amp;"'!$A$3:$BG$100000"),MATCH($B85,INDIRECT("'"&amp;$A85&amp;"'!$A3:$A100000"),0),MATCH(AF$3,INDIRECT("'"&amp;$A85&amp;"'!$A$3:$BG$3"),0)),VLOOKUP($F85,'Step 1'!$B$13:$D$28,3,0)),"Check Parameters")</f>
        <v>NE</v>
      </c>
      <c r="AG85" s="13" t="str">
        <f ca="1">IFERROR(IF(VLOOKUP($F85,'Step 1'!$B$13:$D$28,3,0)="Y",INDEX(INDIRECT("'"&amp;$A85&amp;"'!$A$3:$BG$100000"),MATCH($B85,INDIRECT("'"&amp;$A85&amp;"'!$A3:$A100000"),0),MATCH(AG$3,INDIRECT("'"&amp;$A85&amp;"'!$A$3:$BG$3"),0)),VLOOKUP($F85,'Step 1'!$B$13:$D$28,3,0)),"Check Parameters")</f>
        <v>NE</v>
      </c>
      <c r="AH85" s="13" t="str">
        <f ca="1">IFERROR(IF(VLOOKUP($F85,'Step 1'!$B$13:$D$28,3,0)="Y",INDEX(INDIRECT("'"&amp;$A85&amp;"'!$A$3:$BG$100000"),MATCH($B85,INDIRECT("'"&amp;$A85&amp;"'!$A3:$A100000"),0),MATCH(AH$3,INDIRECT("'"&amp;$A85&amp;"'!$A$3:$BG$3"),0)),VLOOKUP($F85,'Step 1'!$B$13:$D$28,3,0)),"Check Parameters")</f>
        <v>NE</v>
      </c>
      <c r="AI85" s="13" t="str">
        <f ca="1">IFERROR(IF(VLOOKUP($F85,'Step 1'!$B$13:$D$28,3,0)="Y",INDEX(INDIRECT("'"&amp;$A85&amp;"'!$A$3:$BG$100000"),MATCH($B85,INDIRECT("'"&amp;$A85&amp;"'!$A3:$A100000"),0),MATCH(AI$3,INDIRECT("'"&amp;$A85&amp;"'!$A$3:$BG$3"),0)),VLOOKUP($F85,'Step 1'!$B$13:$D$28,3,0)),"Check Parameters")</f>
        <v>NE</v>
      </c>
      <c r="AJ85" s="13" t="str">
        <f ca="1">IFERROR(IF(VLOOKUP($F85,'Step 1'!$B$13:$D$28,3,0)="Y",INDEX(INDIRECT("'"&amp;$A85&amp;"'!$A$3:$BG$100000"),MATCH($B85,INDIRECT("'"&amp;$A85&amp;"'!$A3:$A100000"),0),MATCH(AJ$3,INDIRECT("'"&amp;$A85&amp;"'!$A$3:$BG$3"),0)),VLOOKUP($F85,'Step 1'!$B$13:$D$28,3,0)),"Check Parameters")</f>
        <v>NE</v>
      </c>
      <c r="AK85" s="13" t="str">
        <f ca="1">IFERROR(IF(VLOOKUP($F85,'Step 1'!$B$13:$D$28,3,0)="Y",INDEX(INDIRECT("'"&amp;$A85&amp;"'!$A$3:$BG$100000"),MATCH($B85,INDIRECT("'"&amp;$A85&amp;"'!$A3:$A100000"),0),MATCH(AK$3,INDIRECT("'"&amp;$A85&amp;"'!$A$3:$BG$3"),0)),VLOOKUP($F85,'Step 1'!$B$13:$D$28,3,0)),"Check Parameters")</f>
        <v>NE</v>
      </c>
      <c r="AL85" s="13" t="str">
        <f ca="1">IFERROR(IF(VLOOKUP($F85,'Step 1'!$B$13:$D$28,3,0)="Y",INDEX(INDIRECT("'"&amp;$A85&amp;"'!$A$3:$BG$100000"),MATCH($B85,INDIRECT("'"&amp;$A85&amp;"'!$A3:$A100000"),0),MATCH(AL$3,INDIRECT("'"&amp;$A85&amp;"'!$A$3:$BG$3"),0)),VLOOKUP($F85,'Step 1'!$B$13:$D$28,3,0)),"Check Parameters")</f>
        <v>NE</v>
      </c>
      <c r="AM85" s="13" t="str">
        <f ca="1">IFERROR(IF(VLOOKUP($F85,'Step 1'!$B$13:$D$28,3,0)="Y",INDEX(INDIRECT("'"&amp;$A85&amp;"'!$A$3:$BG$100000"),MATCH($B85,INDIRECT("'"&amp;$A85&amp;"'!$A3:$A100000"),0),MATCH(AM$3,INDIRECT("'"&amp;$A85&amp;"'!$A$3:$BG$3"),0)),VLOOKUP($F85,'Step 1'!$B$13:$D$28,3,0)),"Check Parameters")</f>
        <v>NE</v>
      </c>
      <c r="AN85" s="13"/>
      <c r="AO85" s="13"/>
      <c r="AP85" s="191"/>
      <c r="AQ85" s="191"/>
      <c r="AR85" s="191"/>
    </row>
    <row r="86" spans="1:44" hidden="1" outlineLevel="1" x14ac:dyDescent="0.25">
      <c r="A86" s="183" t="s">
        <v>79</v>
      </c>
      <c r="B86" s="183" t="s">
        <v>582</v>
      </c>
      <c r="C86" s="175" t="s">
        <v>128</v>
      </c>
      <c r="D86" s="175"/>
      <c r="E86" s="175" t="s">
        <v>53</v>
      </c>
      <c r="F86" s="77" t="str">
        <f t="shared" si="52"/>
        <v>Sheep</v>
      </c>
      <c r="G86" s="175" t="s">
        <v>358</v>
      </c>
      <c r="H86" s="175"/>
      <c r="I86" s="13">
        <f ca="1">IFERROR(IF(VLOOKUP($F86,'Step 1'!$B$13:$D$28,3,0)="Y",INDEX(INDIRECT("'"&amp;$A86&amp;"'!$A$3:$BG$100000"),MATCH($B86,INDIRECT("'"&amp;$A86&amp;"'!$A3:$A100000"),0),MATCH(I$3,INDIRECT("'"&amp;$A86&amp;"'!$A$3:$BG$3"),0)),VLOOKUP($F86,'Step 1'!$B$13:$D$28,3,0)),"Check Parameters")</f>
        <v>5.830289582142855E-8</v>
      </c>
      <c r="J86" s="13">
        <f ca="1">IFERROR(IF(VLOOKUP($F86,'Step 1'!$B$13:$D$28,3,0)="Y",INDEX(INDIRECT("'"&amp;$A86&amp;"'!$A$3:$BG$100000"),MATCH($B86,INDIRECT("'"&amp;$A86&amp;"'!$A3:$A100000"),0),MATCH(J$3,INDIRECT("'"&amp;$A86&amp;"'!$A$3:$BG$3"),0)),VLOOKUP($F86,'Step 1'!$B$13:$D$28,3,0)),"Check Parameters")</f>
        <v>5.830289582142855E-8</v>
      </c>
      <c r="K86" s="13">
        <f ca="1">IFERROR(IF(VLOOKUP($F86,'Step 1'!$B$13:$D$28,3,0)="Y",INDEX(INDIRECT("'"&amp;$A86&amp;"'!$A$3:$BG$100000"),MATCH($B86,INDIRECT("'"&amp;$A86&amp;"'!$A3:$A100000"),0),MATCH(K$3,INDIRECT("'"&amp;$A86&amp;"'!$A$3:$BG$3"),0)),VLOOKUP($F86,'Step 1'!$B$13:$D$28,3,0)),"Check Parameters")</f>
        <v>5.830289582142855E-8</v>
      </c>
      <c r="L86" s="13">
        <f ca="1">IFERROR(IF(VLOOKUP($F86,'Step 1'!$B$13:$D$28,3,0)="Y",INDEX(INDIRECT("'"&amp;$A86&amp;"'!$A$3:$BG$100000"),MATCH($B86,INDIRECT("'"&amp;$A86&amp;"'!$A3:$A100000"),0),MATCH(L$3,INDIRECT("'"&amp;$A86&amp;"'!$A$3:$BG$3"),0)),VLOOKUP($F86,'Step 1'!$B$13:$D$28,3,0)),"Check Parameters")</f>
        <v>5.830289582142855E-8</v>
      </c>
      <c r="M86" s="13">
        <f ca="1">IFERROR(IF(VLOOKUP($F86,'Step 1'!$B$13:$D$28,3,0)="Y",INDEX(INDIRECT("'"&amp;$A86&amp;"'!$A$3:$BG$100000"),MATCH($B86,INDIRECT("'"&amp;$A86&amp;"'!$A3:$A100000"),0),MATCH(M$3,INDIRECT("'"&amp;$A86&amp;"'!$A$3:$BG$3"),0)),VLOOKUP($F86,'Step 1'!$B$13:$D$28,3,0)),"Check Parameters")</f>
        <v>5.830289582142855E-8</v>
      </c>
      <c r="N86" s="13">
        <f ca="1">IFERROR(IF(VLOOKUP($F86,'Step 1'!$B$13:$D$28,3,0)="Y",INDEX(INDIRECT("'"&amp;$A86&amp;"'!$A$3:$BG$100000"),MATCH($B86,INDIRECT("'"&amp;$A86&amp;"'!$A3:$A100000"),0),MATCH(N$3,INDIRECT("'"&amp;$A86&amp;"'!$A$3:$BG$3"),0)),VLOOKUP($F86,'Step 1'!$B$13:$D$28,3,0)),"Check Parameters")</f>
        <v>5.830289582142855E-8</v>
      </c>
      <c r="O86" s="13">
        <f ca="1">IFERROR(IF(VLOOKUP($F86,'Step 1'!$B$13:$D$28,3,0)="Y",INDEX(INDIRECT("'"&amp;$A86&amp;"'!$A$3:$BG$100000"),MATCH($B86,INDIRECT("'"&amp;$A86&amp;"'!$A3:$A100000"),0),MATCH(O$3,INDIRECT("'"&amp;$A86&amp;"'!$A$3:$BG$3"),0)),VLOOKUP($F86,'Step 1'!$B$13:$D$28,3,0)),"Check Parameters")</f>
        <v>5.830289582142855E-8</v>
      </c>
      <c r="P86" s="13">
        <f ca="1">IFERROR(IF(VLOOKUP($F86,'Step 1'!$B$13:$D$28,3,0)="Y",INDEX(INDIRECT("'"&amp;$A86&amp;"'!$A$3:$BG$100000"),MATCH($B86,INDIRECT("'"&amp;$A86&amp;"'!$A3:$A100000"),0),MATCH(P$3,INDIRECT("'"&amp;$A86&amp;"'!$A$3:$BG$3"),0)),VLOOKUP($F86,'Step 1'!$B$13:$D$28,3,0)),"Check Parameters")</f>
        <v>5.830289582142855E-8</v>
      </c>
      <c r="Q86" s="13">
        <f ca="1">IFERROR(IF(VLOOKUP($F86,'Step 1'!$B$13:$D$28,3,0)="Y",INDEX(INDIRECT("'"&amp;$A86&amp;"'!$A$3:$BG$100000"),MATCH($B86,INDIRECT("'"&amp;$A86&amp;"'!$A3:$A100000"),0),MATCH(Q$3,INDIRECT("'"&amp;$A86&amp;"'!$A$3:$BG$3"),0)),VLOOKUP($F86,'Step 1'!$B$13:$D$28,3,0)),"Check Parameters")</f>
        <v>5.830289582142855E-8</v>
      </c>
      <c r="R86" s="13">
        <f ca="1">IFERROR(IF(VLOOKUP($F86,'Step 1'!$B$13:$D$28,3,0)="Y",INDEX(INDIRECT("'"&amp;$A86&amp;"'!$A$3:$BG$100000"),MATCH($B86,INDIRECT("'"&amp;$A86&amp;"'!$A3:$A100000"),0),MATCH(R$3,INDIRECT("'"&amp;$A86&amp;"'!$A$3:$BG$3"),0)),VLOOKUP($F86,'Step 1'!$B$13:$D$28,3,0)),"Check Parameters")</f>
        <v>5.830289582142855E-8</v>
      </c>
      <c r="S86" s="13">
        <f ca="1">IFERROR(IF(VLOOKUP($F86,'Step 1'!$B$13:$D$28,3,0)="Y",INDEX(INDIRECT("'"&amp;$A86&amp;"'!$A$3:$BG$100000"),MATCH($B86,INDIRECT("'"&amp;$A86&amp;"'!$A3:$A100000"),0),MATCH(S$3,INDIRECT("'"&amp;$A86&amp;"'!$A$3:$BG$3"),0)),VLOOKUP($F86,'Step 1'!$B$13:$D$28,3,0)),"Check Parameters")</f>
        <v>5.830289582142855E-8</v>
      </c>
      <c r="T86" s="13">
        <f ca="1">IFERROR(IF(VLOOKUP($F86,'Step 1'!$B$13:$D$28,3,0)="Y",INDEX(INDIRECT("'"&amp;$A86&amp;"'!$A$3:$BG$100000"),MATCH($B86,INDIRECT("'"&amp;$A86&amp;"'!$A3:$A100000"),0),MATCH(T$3,INDIRECT("'"&amp;$A86&amp;"'!$A$3:$BG$3"),0)),VLOOKUP($F86,'Step 1'!$B$13:$D$28,3,0)),"Check Parameters")</f>
        <v>5.830289582142855E-8</v>
      </c>
      <c r="U86" s="13">
        <f ca="1">IFERROR(IF(VLOOKUP($F86,'Step 1'!$B$13:$D$28,3,0)="Y",INDEX(INDIRECT("'"&amp;$A86&amp;"'!$A$3:$BG$100000"),MATCH($B86,INDIRECT("'"&amp;$A86&amp;"'!$A3:$A100000"),0),MATCH(U$3,INDIRECT("'"&amp;$A86&amp;"'!$A$3:$BG$3"),0)),VLOOKUP($F86,'Step 1'!$B$13:$D$28,3,0)),"Check Parameters")</f>
        <v>5.830289582142855E-8</v>
      </c>
      <c r="V86" s="13">
        <f ca="1">IFERROR(IF(VLOOKUP($F86,'Step 1'!$B$13:$D$28,3,0)="Y",INDEX(INDIRECT("'"&amp;$A86&amp;"'!$A$3:$BG$100000"),MATCH($B86,INDIRECT("'"&amp;$A86&amp;"'!$A3:$A100000"),0),MATCH(V$3,INDIRECT("'"&amp;$A86&amp;"'!$A$3:$BG$3"),0)),VLOOKUP($F86,'Step 1'!$B$13:$D$28,3,0)),"Check Parameters")</f>
        <v>5.830289582142855E-8</v>
      </c>
      <c r="W86" s="13">
        <f ca="1">IFERROR(IF(VLOOKUP($F86,'Step 1'!$B$13:$D$28,3,0)="Y",INDEX(INDIRECT("'"&amp;$A86&amp;"'!$A$3:$BG$100000"),MATCH($B86,INDIRECT("'"&amp;$A86&amp;"'!$A3:$A100000"),0),MATCH(W$3,INDIRECT("'"&amp;$A86&amp;"'!$A$3:$BG$3"),0)),VLOOKUP($F86,'Step 1'!$B$13:$D$28,3,0)),"Check Parameters")</f>
        <v>5.830289582142855E-8</v>
      </c>
      <c r="X86" s="13">
        <f ca="1">IFERROR(IF(VLOOKUP($F86,'Step 1'!$B$13:$D$28,3,0)="Y",INDEX(INDIRECT("'"&amp;$A86&amp;"'!$A$3:$BG$100000"),MATCH($B86,INDIRECT("'"&amp;$A86&amp;"'!$A3:$A100000"),0),MATCH(X$3,INDIRECT("'"&amp;$A86&amp;"'!$A$3:$BG$3"),0)),VLOOKUP($F86,'Step 1'!$B$13:$D$28,3,0)),"Check Parameters")</f>
        <v>5.830289582142855E-8</v>
      </c>
      <c r="Y86" s="13">
        <f ca="1">IFERROR(IF(VLOOKUP($F86,'Step 1'!$B$13:$D$28,3,0)="Y",INDEX(INDIRECT("'"&amp;$A86&amp;"'!$A$3:$BG$100000"),MATCH($B86,INDIRECT("'"&amp;$A86&amp;"'!$A3:$A100000"),0),MATCH(Y$3,INDIRECT("'"&amp;$A86&amp;"'!$A$3:$BG$3"),0)),VLOOKUP($F86,'Step 1'!$B$13:$D$28,3,0)),"Check Parameters")</f>
        <v>5.830289582142855E-8</v>
      </c>
      <c r="Z86" s="13">
        <f ca="1">IFERROR(IF(VLOOKUP($F86,'Step 1'!$B$13:$D$28,3,0)="Y",INDEX(INDIRECT("'"&amp;$A86&amp;"'!$A$3:$BG$100000"),MATCH($B86,INDIRECT("'"&amp;$A86&amp;"'!$A3:$A100000"),0),MATCH(Z$3,INDIRECT("'"&amp;$A86&amp;"'!$A$3:$BG$3"),0)),VLOOKUP($F86,'Step 1'!$B$13:$D$28,3,0)),"Check Parameters")</f>
        <v>5.830289582142855E-8</v>
      </c>
      <c r="AA86" s="13">
        <f ca="1">IFERROR(IF(VLOOKUP($F86,'Step 1'!$B$13:$D$28,3,0)="Y",INDEX(INDIRECT("'"&amp;$A86&amp;"'!$A$3:$BG$100000"),MATCH($B86,INDIRECT("'"&amp;$A86&amp;"'!$A3:$A100000"),0),MATCH(AA$3,INDIRECT("'"&amp;$A86&amp;"'!$A$3:$BG$3"),0)),VLOOKUP($F86,'Step 1'!$B$13:$D$28,3,0)),"Check Parameters")</f>
        <v>5.830289582142855E-8</v>
      </c>
      <c r="AB86" s="13">
        <f ca="1">IFERROR(IF(VLOOKUP($F86,'Step 1'!$B$13:$D$28,3,0)="Y",INDEX(INDIRECT("'"&amp;$A86&amp;"'!$A$3:$BG$100000"),MATCH($B86,INDIRECT("'"&amp;$A86&amp;"'!$A3:$A100000"),0),MATCH(AB$3,INDIRECT("'"&amp;$A86&amp;"'!$A$3:$BG$3"),0)),VLOOKUP($F86,'Step 1'!$B$13:$D$28,3,0)),"Check Parameters")</f>
        <v>5.830289582142855E-8</v>
      </c>
      <c r="AC86" s="13">
        <f ca="1">IFERROR(IF(VLOOKUP($F86,'Step 1'!$B$13:$D$28,3,0)="Y",INDEX(INDIRECT("'"&amp;$A86&amp;"'!$A$3:$BG$100000"),MATCH($B86,INDIRECT("'"&amp;$A86&amp;"'!$A3:$A100000"),0),MATCH(AC$3,INDIRECT("'"&amp;$A86&amp;"'!$A$3:$BG$3"),0)),VLOOKUP($F86,'Step 1'!$B$13:$D$28,3,0)),"Check Parameters")</f>
        <v>5.830289582142855E-8</v>
      </c>
      <c r="AD86" s="13">
        <f ca="1">IFERROR(IF(VLOOKUP($F86,'Step 1'!$B$13:$D$28,3,0)="Y",INDEX(INDIRECT("'"&amp;$A86&amp;"'!$A$3:$BG$100000"),MATCH($B86,INDIRECT("'"&amp;$A86&amp;"'!$A3:$A100000"),0),MATCH(AD$3,INDIRECT("'"&amp;$A86&amp;"'!$A$3:$BG$3"),0)),VLOOKUP($F86,'Step 1'!$B$13:$D$28,3,0)),"Check Parameters")</f>
        <v>5.830289582142855E-8</v>
      </c>
      <c r="AE86" s="13">
        <f ca="1">IFERROR(IF(VLOOKUP($F86,'Step 1'!$B$13:$D$28,3,0)="Y",INDEX(INDIRECT("'"&amp;$A86&amp;"'!$A$3:$BG$100000"),MATCH($B86,INDIRECT("'"&amp;$A86&amp;"'!$A3:$A100000"),0),MATCH(AE$3,INDIRECT("'"&amp;$A86&amp;"'!$A$3:$BG$3"),0)),VLOOKUP($F86,'Step 1'!$B$13:$D$28,3,0)),"Check Parameters")</f>
        <v>5.830289582142855E-8</v>
      </c>
      <c r="AF86" s="13">
        <f ca="1">IFERROR(IF(VLOOKUP($F86,'Step 1'!$B$13:$D$28,3,0)="Y",INDEX(INDIRECT("'"&amp;$A86&amp;"'!$A$3:$BG$100000"),MATCH($B86,INDIRECT("'"&amp;$A86&amp;"'!$A3:$A100000"),0),MATCH(AF$3,INDIRECT("'"&amp;$A86&amp;"'!$A$3:$BG$3"),0)),VLOOKUP($F86,'Step 1'!$B$13:$D$28,3,0)),"Check Parameters")</f>
        <v>5.830289582142855E-8</v>
      </c>
      <c r="AG86" s="13">
        <f ca="1">IFERROR(IF(VLOOKUP($F86,'Step 1'!$B$13:$D$28,3,0)="Y",INDEX(INDIRECT("'"&amp;$A86&amp;"'!$A$3:$BG$100000"),MATCH($B86,INDIRECT("'"&amp;$A86&amp;"'!$A3:$A100000"),0),MATCH(AG$3,INDIRECT("'"&amp;$A86&amp;"'!$A$3:$BG$3"),0)),VLOOKUP($F86,'Step 1'!$B$13:$D$28,3,0)),"Check Parameters")</f>
        <v>5.830289582142855E-8</v>
      </c>
      <c r="AH86" s="13">
        <f ca="1">IFERROR(IF(VLOOKUP($F86,'Step 1'!$B$13:$D$28,3,0)="Y",INDEX(INDIRECT("'"&amp;$A86&amp;"'!$A$3:$BG$100000"),MATCH($B86,INDIRECT("'"&amp;$A86&amp;"'!$A3:$A100000"),0),MATCH(AH$3,INDIRECT("'"&amp;$A86&amp;"'!$A$3:$BG$3"),0)),VLOOKUP($F86,'Step 1'!$B$13:$D$28,3,0)),"Check Parameters")</f>
        <v>5.830289582142855E-8</v>
      </c>
      <c r="AI86" s="13">
        <f ca="1">IFERROR(IF(VLOOKUP($F86,'Step 1'!$B$13:$D$28,3,0)="Y",INDEX(INDIRECT("'"&amp;$A86&amp;"'!$A$3:$BG$100000"),MATCH($B86,INDIRECT("'"&amp;$A86&amp;"'!$A3:$A100000"),0),MATCH(AI$3,INDIRECT("'"&amp;$A86&amp;"'!$A$3:$BG$3"),0)),VLOOKUP($F86,'Step 1'!$B$13:$D$28,3,0)),"Check Parameters")</f>
        <v>5.830289582142855E-8</v>
      </c>
      <c r="AJ86" s="13">
        <f ca="1">IFERROR(IF(VLOOKUP($F86,'Step 1'!$B$13:$D$28,3,0)="Y",INDEX(INDIRECT("'"&amp;$A86&amp;"'!$A$3:$BG$100000"),MATCH($B86,INDIRECT("'"&amp;$A86&amp;"'!$A3:$A100000"),0),MATCH(AJ$3,INDIRECT("'"&amp;$A86&amp;"'!$A$3:$BG$3"),0)),VLOOKUP($F86,'Step 1'!$B$13:$D$28,3,0)),"Check Parameters")</f>
        <v>5.830289582142855E-8</v>
      </c>
      <c r="AK86" s="13">
        <f ca="1">IFERROR(IF(VLOOKUP($F86,'Step 1'!$B$13:$D$28,3,0)="Y",INDEX(INDIRECT("'"&amp;$A86&amp;"'!$A$3:$BG$100000"),MATCH($B86,INDIRECT("'"&amp;$A86&amp;"'!$A3:$A100000"),0),MATCH(AK$3,INDIRECT("'"&amp;$A86&amp;"'!$A$3:$BG$3"),0)),VLOOKUP($F86,'Step 1'!$B$13:$D$28,3,0)),"Check Parameters")</f>
        <v>5.830289582142855E-8</v>
      </c>
      <c r="AL86" s="13">
        <f ca="1">IFERROR(IF(VLOOKUP($F86,'Step 1'!$B$13:$D$28,3,0)="Y",INDEX(INDIRECT("'"&amp;$A86&amp;"'!$A$3:$BG$100000"),MATCH($B86,INDIRECT("'"&amp;$A86&amp;"'!$A3:$A100000"),0),MATCH(AL$3,INDIRECT("'"&amp;$A86&amp;"'!$A$3:$BG$3"),0)),VLOOKUP($F86,'Step 1'!$B$13:$D$28,3,0)),"Check Parameters")</f>
        <v>5.830289582142855E-8</v>
      </c>
      <c r="AM86" s="13">
        <f ca="1">IFERROR(IF(VLOOKUP($F86,'Step 1'!$B$13:$D$28,3,0)="Y",INDEX(INDIRECT("'"&amp;$A86&amp;"'!$A$3:$BG$100000"),MATCH($B86,INDIRECT("'"&amp;$A86&amp;"'!$A3:$A100000"),0),MATCH(AM$3,INDIRECT("'"&amp;$A86&amp;"'!$A$3:$BG$3"),0)),VLOOKUP($F86,'Step 1'!$B$13:$D$28,3,0)),"Check Parameters")</f>
        <v>5.830289582142855E-8</v>
      </c>
      <c r="AN86" s="13"/>
      <c r="AO86" s="13"/>
      <c r="AP86" s="191"/>
      <c r="AQ86" s="191"/>
      <c r="AR86" s="191"/>
    </row>
    <row r="87" spans="1:44" hidden="1" outlineLevel="1" x14ac:dyDescent="0.25">
      <c r="A87" s="183" t="s">
        <v>538</v>
      </c>
      <c r="B87" s="183" t="s">
        <v>582</v>
      </c>
      <c r="C87" s="175" t="s">
        <v>128</v>
      </c>
      <c r="D87" s="175"/>
      <c r="E87" s="175" t="s">
        <v>53</v>
      </c>
      <c r="F87" s="77" t="str">
        <f t="shared" si="52"/>
        <v>Swine (finishing pigs)</v>
      </c>
      <c r="G87" s="175" t="s">
        <v>358</v>
      </c>
      <c r="H87" s="175"/>
      <c r="I87" s="13" t="str">
        <f ca="1">IFERROR(IF(VLOOKUP($F87,'Step 1'!$B$13:$D$28,3,0)="Y",INDEX(INDIRECT("'"&amp;$A87&amp;"'!$A$3:$BG$100000"),MATCH($B87,INDIRECT("'"&amp;$A87&amp;"'!$A3:$A100000"),0),MATCH(I$3,INDIRECT("'"&amp;$A87&amp;"'!$A$3:$BG$3"),0)),VLOOKUP($F87,'Step 1'!$B$13:$D$28,3,0)),"Check Parameters")</f>
        <v>NE</v>
      </c>
      <c r="J87" s="13" t="str">
        <f ca="1">IFERROR(IF(VLOOKUP($F87,'Step 1'!$B$13:$D$28,3,0)="Y",INDEX(INDIRECT("'"&amp;$A87&amp;"'!$A$3:$BG$100000"),MATCH($B87,INDIRECT("'"&amp;$A87&amp;"'!$A3:$A100000"),0),MATCH(J$3,INDIRECT("'"&amp;$A87&amp;"'!$A$3:$BG$3"),0)),VLOOKUP($F87,'Step 1'!$B$13:$D$28,3,0)),"Check Parameters")</f>
        <v>NE</v>
      </c>
      <c r="K87" s="13" t="str">
        <f ca="1">IFERROR(IF(VLOOKUP($F87,'Step 1'!$B$13:$D$28,3,0)="Y",INDEX(INDIRECT("'"&amp;$A87&amp;"'!$A$3:$BG$100000"),MATCH($B87,INDIRECT("'"&amp;$A87&amp;"'!$A3:$A100000"),0),MATCH(K$3,INDIRECT("'"&amp;$A87&amp;"'!$A$3:$BG$3"),0)),VLOOKUP($F87,'Step 1'!$B$13:$D$28,3,0)),"Check Parameters")</f>
        <v>NE</v>
      </c>
      <c r="L87" s="13" t="str">
        <f ca="1">IFERROR(IF(VLOOKUP($F87,'Step 1'!$B$13:$D$28,3,0)="Y",INDEX(INDIRECT("'"&amp;$A87&amp;"'!$A$3:$BG$100000"),MATCH($B87,INDIRECT("'"&amp;$A87&amp;"'!$A3:$A100000"),0),MATCH(L$3,INDIRECT("'"&amp;$A87&amp;"'!$A$3:$BG$3"),0)),VLOOKUP($F87,'Step 1'!$B$13:$D$28,3,0)),"Check Parameters")</f>
        <v>NE</v>
      </c>
      <c r="M87" s="13" t="str">
        <f ca="1">IFERROR(IF(VLOOKUP($F87,'Step 1'!$B$13:$D$28,3,0)="Y",INDEX(INDIRECT("'"&amp;$A87&amp;"'!$A$3:$BG$100000"),MATCH($B87,INDIRECT("'"&amp;$A87&amp;"'!$A3:$A100000"),0),MATCH(M$3,INDIRECT("'"&amp;$A87&amp;"'!$A$3:$BG$3"),0)),VLOOKUP($F87,'Step 1'!$B$13:$D$28,3,0)),"Check Parameters")</f>
        <v>NE</v>
      </c>
      <c r="N87" s="13" t="str">
        <f ca="1">IFERROR(IF(VLOOKUP($F87,'Step 1'!$B$13:$D$28,3,0)="Y",INDEX(INDIRECT("'"&amp;$A87&amp;"'!$A$3:$BG$100000"),MATCH($B87,INDIRECT("'"&amp;$A87&amp;"'!$A3:$A100000"),0),MATCH(N$3,INDIRECT("'"&amp;$A87&amp;"'!$A$3:$BG$3"),0)),VLOOKUP($F87,'Step 1'!$B$13:$D$28,3,0)),"Check Parameters")</f>
        <v>NE</v>
      </c>
      <c r="O87" s="13" t="str">
        <f ca="1">IFERROR(IF(VLOOKUP($F87,'Step 1'!$B$13:$D$28,3,0)="Y",INDEX(INDIRECT("'"&amp;$A87&amp;"'!$A$3:$BG$100000"),MATCH($B87,INDIRECT("'"&amp;$A87&amp;"'!$A3:$A100000"),0),MATCH(O$3,INDIRECT("'"&amp;$A87&amp;"'!$A$3:$BG$3"),0)),VLOOKUP($F87,'Step 1'!$B$13:$D$28,3,0)),"Check Parameters")</f>
        <v>NE</v>
      </c>
      <c r="P87" s="13" t="str">
        <f ca="1">IFERROR(IF(VLOOKUP($F87,'Step 1'!$B$13:$D$28,3,0)="Y",INDEX(INDIRECT("'"&amp;$A87&amp;"'!$A$3:$BG$100000"),MATCH($B87,INDIRECT("'"&amp;$A87&amp;"'!$A3:$A100000"),0),MATCH(P$3,INDIRECT("'"&amp;$A87&amp;"'!$A$3:$BG$3"),0)),VLOOKUP($F87,'Step 1'!$B$13:$D$28,3,0)),"Check Parameters")</f>
        <v>NE</v>
      </c>
      <c r="Q87" s="13" t="str">
        <f ca="1">IFERROR(IF(VLOOKUP($F87,'Step 1'!$B$13:$D$28,3,0)="Y",INDEX(INDIRECT("'"&amp;$A87&amp;"'!$A$3:$BG$100000"),MATCH($B87,INDIRECT("'"&amp;$A87&amp;"'!$A3:$A100000"),0),MATCH(Q$3,INDIRECT("'"&amp;$A87&amp;"'!$A$3:$BG$3"),0)),VLOOKUP($F87,'Step 1'!$B$13:$D$28,3,0)),"Check Parameters")</f>
        <v>NE</v>
      </c>
      <c r="R87" s="13" t="str">
        <f ca="1">IFERROR(IF(VLOOKUP($F87,'Step 1'!$B$13:$D$28,3,0)="Y",INDEX(INDIRECT("'"&amp;$A87&amp;"'!$A$3:$BG$100000"),MATCH($B87,INDIRECT("'"&amp;$A87&amp;"'!$A3:$A100000"),0),MATCH(R$3,INDIRECT("'"&amp;$A87&amp;"'!$A$3:$BG$3"),0)),VLOOKUP($F87,'Step 1'!$B$13:$D$28,3,0)),"Check Parameters")</f>
        <v>NE</v>
      </c>
      <c r="S87" s="13" t="str">
        <f ca="1">IFERROR(IF(VLOOKUP($F87,'Step 1'!$B$13:$D$28,3,0)="Y",INDEX(INDIRECT("'"&amp;$A87&amp;"'!$A$3:$BG$100000"),MATCH($B87,INDIRECT("'"&amp;$A87&amp;"'!$A3:$A100000"),0),MATCH(S$3,INDIRECT("'"&amp;$A87&amp;"'!$A$3:$BG$3"),0)),VLOOKUP($F87,'Step 1'!$B$13:$D$28,3,0)),"Check Parameters")</f>
        <v>NE</v>
      </c>
      <c r="T87" s="13" t="str">
        <f ca="1">IFERROR(IF(VLOOKUP($F87,'Step 1'!$B$13:$D$28,3,0)="Y",INDEX(INDIRECT("'"&amp;$A87&amp;"'!$A$3:$BG$100000"),MATCH($B87,INDIRECT("'"&amp;$A87&amp;"'!$A3:$A100000"),0),MATCH(T$3,INDIRECT("'"&amp;$A87&amp;"'!$A$3:$BG$3"),0)),VLOOKUP($F87,'Step 1'!$B$13:$D$28,3,0)),"Check Parameters")</f>
        <v>NE</v>
      </c>
      <c r="U87" s="13" t="str">
        <f ca="1">IFERROR(IF(VLOOKUP($F87,'Step 1'!$B$13:$D$28,3,0)="Y",INDEX(INDIRECT("'"&amp;$A87&amp;"'!$A$3:$BG$100000"),MATCH($B87,INDIRECT("'"&amp;$A87&amp;"'!$A3:$A100000"),0),MATCH(U$3,INDIRECT("'"&amp;$A87&amp;"'!$A$3:$BG$3"),0)),VLOOKUP($F87,'Step 1'!$B$13:$D$28,3,0)),"Check Parameters")</f>
        <v>NE</v>
      </c>
      <c r="V87" s="13" t="str">
        <f ca="1">IFERROR(IF(VLOOKUP($F87,'Step 1'!$B$13:$D$28,3,0)="Y",INDEX(INDIRECT("'"&amp;$A87&amp;"'!$A$3:$BG$100000"),MATCH($B87,INDIRECT("'"&amp;$A87&amp;"'!$A3:$A100000"),0),MATCH(V$3,INDIRECT("'"&amp;$A87&amp;"'!$A$3:$BG$3"),0)),VLOOKUP($F87,'Step 1'!$B$13:$D$28,3,0)),"Check Parameters")</f>
        <v>NE</v>
      </c>
      <c r="W87" s="13" t="str">
        <f ca="1">IFERROR(IF(VLOOKUP($F87,'Step 1'!$B$13:$D$28,3,0)="Y",INDEX(INDIRECT("'"&amp;$A87&amp;"'!$A$3:$BG$100000"),MATCH($B87,INDIRECT("'"&amp;$A87&amp;"'!$A3:$A100000"),0),MATCH(W$3,INDIRECT("'"&amp;$A87&amp;"'!$A$3:$BG$3"),0)),VLOOKUP($F87,'Step 1'!$B$13:$D$28,3,0)),"Check Parameters")</f>
        <v>NE</v>
      </c>
      <c r="X87" s="13" t="str">
        <f ca="1">IFERROR(IF(VLOOKUP($F87,'Step 1'!$B$13:$D$28,3,0)="Y",INDEX(INDIRECT("'"&amp;$A87&amp;"'!$A$3:$BG$100000"),MATCH($B87,INDIRECT("'"&amp;$A87&amp;"'!$A3:$A100000"),0),MATCH(X$3,INDIRECT("'"&amp;$A87&amp;"'!$A$3:$BG$3"),0)),VLOOKUP($F87,'Step 1'!$B$13:$D$28,3,0)),"Check Parameters")</f>
        <v>NE</v>
      </c>
      <c r="Y87" s="13" t="str">
        <f ca="1">IFERROR(IF(VLOOKUP($F87,'Step 1'!$B$13:$D$28,3,0)="Y",INDEX(INDIRECT("'"&amp;$A87&amp;"'!$A$3:$BG$100000"),MATCH($B87,INDIRECT("'"&amp;$A87&amp;"'!$A3:$A100000"),0),MATCH(Y$3,INDIRECT("'"&amp;$A87&amp;"'!$A$3:$BG$3"),0)),VLOOKUP($F87,'Step 1'!$B$13:$D$28,3,0)),"Check Parameters")</f>
        <v>NE</v>
      </c>
      <c r="Z87" s="13" t="str">
        <f ca="1">IFERROR(IF(VLOOKUP($F87,'Step 1'!$B$13:$D$28,3,0)="Y",INDEX(INDIRECT("'"&amp;$A87&amp;"'!$A$3:$BG$100000"),MATCH($B87,INDIRECT("'"&amp;$A87&amp;"'!$A3:$A100000"),0),MATCH(Z$3,INDIRECT("'"&amp;$A87&amp;"'!$A$3:$BG$3"),0)),VLOOKUP($F87,'Step 1'!$B$13:$D$28,3,0)),"Check Parameters")</f>
        <v>NE</v>
      </c>
      <c r="AA87" s="13" t="str">
        <f ca="1">IFERROR(IF(VLOOKUP($F87,'Step 1'!$B$13:$D$28,3,0)="Y",INDEX(INDIRECT("'"&amp;$A87&amp;"'!$A$3:$BG$100000"),MATCH($B87,INDIRECT("'"&amp;$A87&amp;"'!$A3:$A100000"),0),MATCH(AA$3,INDIRECT("'"&amp;$A87&amp;"'!$A$3:$BG$3"),0)),VLOOKUP($F87,'Step 1'!$B$13:$D$28,3,0)),"Check Parameters")</f>
        <v>NE</v>
      </c>
      <c r="AB87" s="13" t="str">
        <f ca="1">IFERROR(IF(VLOOKUP($F87,'Step 1'!$B$13:$D$28,3,0)="Y",INDEX(INDIRECT("'"&amp;$A87&amp;"'!$A$3:$BG$100000"),MATCH($B87,INDIRECT("'"&amp;$A87&amp;"'!$A3:$A100000"),0),MATCH(AB$3,INDIRECT("'"&amp;$A87&amp;"'!$A$3:$BG$3"),0)),VLOOKUP($F87,'Step 1'!$B$13:$D$28,3,0)),"Check Parameters")</f>
        <v>NE</v>
      </c>
      <c r="AC87" s="13" t="str">
        <f ca="1">IFERROR(IF(VLOOKUP($F87,'Step 1'!$B$13:$D$28,3,0)="Y",INDEX(INDIRECT("'"&amp;$A87&amp;"'!$A$3:$BG$100000"),MATCH($B87,INDIRECT("'"&amp;$A87&amp;"'!$A3:$A100000"),0),MATCH(AC$3,INDIRECT("'"&amp;$A87&amp;"'!$A$3:$BG$3"),0)),VLOOKUP($F87,'Step 1'!$B$13:$D$28,3,0)),"Check Parameters")</f>
        <v>NE</v>
      </c>
      <c r="AD87" s="13" t="str">
        <f ca="1">IFERROR(IF(VLOOKUP($F87,'Step 1'!$B$13:$D$28,3,0)="Y",INDEX(INDIRECT("'"&amp;$A87&amp;"'!$A$3:$BG$100000"),MATCH($B87,INDIRECT("'"&amp;$A87&amp;"'!$A3:$A100000"),0),MATCH(AD$3,INDIRECT("'"&amp;$A87&amp;"'!$A$3:$BG$3"),0)),VLOOKUP($F87,'Step 1'!$B$13:$D$28,3,0)),"Check Parameters")</f>
        <v>NE</v>
      </c>
      <c r="AE87" s="13" t="str">
        <f ca="1">IFERROR(IF(VLOOKUP($F87,'Step 1'!$B$13:$D$28,3,0)="Y",INDEX(INDIRECT("'"&amp;$A87&amp;"'!$A$3:$BG$100000"),MATCH($B87,INDIRECT("'"&amp;$A87&amp;"'!$A3:$A100000"),0),MATCH(AE$3,INDIRECT("'"&amp;$A87&amp;"'!$A$3:$BG$3"),0)),VLOOKUP($F87,'Step 1'!$B$13:$D$28,3,0)),"Check Parameters")</f>
        <v>NE</v>
      </c>
      <c r="AF87" s="13" t="str">
        <f ca="1">IFERROR(IF(VLOOKUP($F87,'Step 1'!$B$13:$D$28,3,0)="Y",INDEX(INDIRECT("'"&amp;$A87&amp;"'!$A$3:$BG$100000"),MATCH($B87,INDIRECT("'"&amp;$A87&amp;"'!$A3:$A100000"),0),MATCH(AF$3,INDIRECT("'"&amp;$A87&amp;"'!$A$3:$BG$3"),0)),VLOOKUP($F87,'Step 1'!$B$13:$D$28,3,0)),"Check Parameters")</f>
        <v>NE</v>
      </c>
      <c r="AG87" s="13" t="str">
        <f ca="1">IFERROR(IF(VLOOKUP($F87,'Step 1'!$B$13:$D$28,3,0)="Y",INDEX(INDIRECT("'"&amp;$A87&amp;"'!$A$3:$BG$100000"),MATCH($B87,INDIRECT("'"&amp;$A87&amp;"'!$A3:$A100000"),0),MATCH(AG$3,INDIRECT("'"&amp;$A87&amp;"'!$A$3:$BG$3"),0)),VLOOKUP($F87,'Step 1'!$B$13:$D$28,3,0)),"Check Parameters")</f>
        <v>NE</v>
      </c>
      <c r="AH87" s="13" t="str">
        <f ca="1">IFERROR(IF(VLOOKUP($F87,'Step 1'!$B$13:$D$28,3,0)="Y",INDEX(INDIRECT("'"&amp;$A87&amp;"'!$A$3:$BG$100000"),MATCH($B87,INDIRECT("'"&amp;$A87&amp;"'!$A3:$A100000"),0),MATCH(AH$3,INDIRECT("'"&amp;$A87&amp;"'!$A$3:$BG$3"),0)),VLOOKUP($F87,'Step 1'!$B$13:$D$28,3,0)),"Check Parameters")</f>
        <v>NE</v>
      </c>
      <c r="AI87" s="13" t="str">
        <f ca="1">IFERROR(IF(VLOOKUP($F87,'Step 1'!$B$13:$D$28,3,0)="Y",INDEX(INDIRECT("'"&amp;$A87&amp;"'!$A$3:$BG$100000"),MATCH($B87,INDIRECT("'"&amp;$A87&amp;"'!$A3:$A100000"),0),MATCH(AI$3,INDIRECT("'"&amp;$A87&amp;"'!$A$3:$BG$3"),0)),VLOOKUP($F87,'Step 1'!$B$13:$D$28,3,0)),"Check Parameters")</f>
        <v>NE</v>
      </c>
      <c r="AJ87" s="13" t="str">
        <f ca="1">IFERROR(IF(VLOOKUP($F87,'Step 1'!$B$13:$D$28,3,0)="Y",INDEX(INDIRECT("'"&amp;$A87&amp;"'!$A$3:$BG$100000"),MATCH($B87,INDIRECT("'"&amp;$A87&amp;"'!$A3:$A100000"),0),MATCH(AJ$3,INDIRECT("'"&amp;$A87&amp;"'!$A$3:$BG$3"),0)),VLOOKUP($F87,'Step 1'!$B$13:$D$28,3,0)),"Check Parameters")</f>
        <v>NE</v>
      </c>
      <c r="AK87" s="13" t="str">
        <f ca="1">IFERROR(IF(VLOOKUP($F87,'Step 1'!$B$13:$D$28,3,0)="Y",INDEX(INDIRECT("'"&amp;$A87&amp;"'!$A$3:$BG$100000"),MATCH($B87,INDIRECT("'"&amp;$A87&amp;"'!$A3:$A100000"),0),MATCH(AK$3,INDIRECT("'"&amp;$A87&amp;"'!$A$3:$BG$3"),0)),VLOOKUP($F87,'Step 1'!$B$13:$D$28,3,0)),"Check Parameters")</f>
        <v>NE</v>
      </c>
      <c r="AL87" s="13" t="str">
        <f ca="1">IFERROR(IF(VLOOKUP($F87,'Step 1'!$B$13:$D$28,3,0)="Y",INDEX(INDIRECT("'"&amp;$A87&amp;"'!$A$3:$BG$100000"),MATCH($B87,INDIRECT("'"&amp;$A87&amp;"'!$A3:$A100000"),0),MATCH(AL$3,INDIRECT("'"&amp;$A87&amp;"'!$A$3:$BG$3"),0)),VLOOKUP($F87,'Step 1'!$B$13:$D$28,3,0)),"Check Parameters")</f>
        <v>NE</v>
      </c>
      <c r="AM87" s="13" t="str">
        <f ca="1">IFERROR(IF(VLOOKUP($F87,'Step 1'!$B$13:$D$28,3,0)="Y",INDEX(INDIRECT("'"&amp;$A87&amp;"'!$A$3:$BG$100000"),MATCH($B87,INDIRECT("'"&amp;$A87&amp;"'!$A3:$A100000"),0),MATCH(AM$3,INDIRECT("'"&amp;$A87&amp;"'!$A$3:$BG$3"),0)),VLOOKUP($F87,'Step 1'!$B$13:$D$28,3,0)),"Check Parameters")</f>
        <v>NE</v>
      </c>
      <c r="AN87" s="13"/>
      <c r="AO87" s="13"/>
      <c r="AP87" s="191"/>
      <c r="AQ87" s="191"/>
      <c r="AR87" s="191"/>
    </row>
    <row r="88" spans="1:44" hidden="1" outlineLevel="1" x14ac:dyDescent="0.25">
      <c r="A88" s="183" t="s">
        <v>145</v>
      </c>
      <c r="B88" s="183" t="s">
        <v>582</v>
      </c>
      <c r="C88" s="175" t="s">
        <v>128</v>
      </c>
      <c r="D88" s="175"/>
      <c r="E88" s="175" t="s">
        <v>53</v>
      </c>
      <c r="F88" s="77" t="str">
        <f t="shared" si="52"/>
        <v>Swine (sows)</v>
      </c>
      <c r="G88" s="175" t="s">
        <v>358</v>
      </c>
      <c r="H88" s="175"/>
      <c r="I88" s="13" t="str">
        <f ca="1">IFERROR(IF(VLOOKUP($F88,'Step 1'!$B$13:$D$28,3,0)="Y",INDEX(INDIRECT("'"&amp;$A88&amp;"'!$A$3:$BG$100000"),MATCH($B88,INDIRECT("'"&amp;$A88&amp;"'!$A3:$A100000"),0),MATCH(I$3,INDIRECT("'"&amp;$A88&amp;"'!$A$3:$BG$3"),0)),VLOOKUP($F88,'Step 1'!$B$13:$D$28,3,0)),"Check Parameters")</f>
        <v>NE</v>
      </c>
      <c r="J88" s="13" t="str">
        <f ca="1">IFERROR(IF(VLOOKUP($F88,'Step 1'!$B$13:$D$28,3,0)="Y",INDEX(INDIRECT("'"&amp;$A88&amp;"'!$A$3:$BG$100000"),MATCH($B88,INDIRECT("'"&amp;$A88&amp;"'!$A3:$A100000"),0),MATCH(J$3,INDIRECT("'"&amp;$A88&amp;"'!$A$3:$BG$3"),0)),VLOOKUP($F88,'Step 1'!$B$13:$D$28,3,0)),"Check Parameters")</f>
        <v>NE</v>
      </c>
      <c r="K88" s="13" t="str">
        <f ca="1">IFERROR(IF(VLOOKUP($F88,'Step 1'!$B$13:$D$28,3,0)="Y",INDEX(INDIRECT("'"&amp;$A88&amp;"'!$A$3:$BG$100000"),MATCH($B88,INDIRECT("'"&amp;$A88&amp;"'!$A3:$A100000"),0),MATCH(K$3,INDIRECT("'"&amp;$A88&amp;"'!$A$3:$BG$3"),0)),VLOOKUP($F88,'Step 1'!$B$13:$D$28,3,0)),"Check Parameters")</f>
        <v>NE</v>
      </c>
      <c r="L88" s="13" t="str">
        <f ca="1">IFERROR(IF(VLOOKUP($F88,'Step 1'!$B$13:$D$28,3,0)="Y",INDEX(INDIRECT("'"&amp;$A88&amp;"'!$A$3:$BG$100000"),MATCH($B88,INDIRECT("'"&amp;$A88&amp;"'!$A3:$A100000"),0),MATCH(L$3,INDIRECT("'"&amp;$A88&amp;"'!$A$3:$BG$3"),0)),VLOOKUP($F88,'Step 1'!$B$13:$D$28,3,0)),"Check Parameters")</f>
        <v>NE</v>
      </c>
      <c r="M88" s="13" t="str">
        <f ca="1">IFERROR(IF(VLOOKUP($F88,'Step 1'!$B$13:$D$28,3,0)="Y",INDEX(INDIRECT("'"&amp;$A88&amp;"'!$A$3:$BG$100000"),MATCH($B88,INDIRECT("'"&amp;$A88&amp;"'!$A3:$A100000"),0),MATCH(M$3,INDIRECT("'"&amp;$A88&amp;"'!$A$3:$BG$3"),0)),VLOOKUP($F88,'Step 1'!$B$13:$D$28,3,0)),"Check Parameters")</f>
        <v>NE</v>
      </c>
      <c r="N88" s="13" t="str">
        <f ca="1">IFERROR(IF(VLOOKUP($F88,'Step 1'!$B$13:$D$28,3,0)="Y",INDEX(INDIRECT("'"&amp;$A88&amp;"'!$A$3:$BG$100000"),MATCH($B88,INDIRECT("'"&amp;$A88&amp;"'!$A3:$A100000"),0),MATCH(N$3,INDIRECT("'"&amp;$A88&amp;"'!$A$3:$BG$3"),0)),VLOOKUP($F88,'Step 1'!$B$13:$D$28,3,0)),"Check Parameters")</f>
        <v>NE</v>
      </c>
      <c r="O88" s="13" t="str">
        <f ca="1">IFERROR(IF(VLOOKUP($F88,'Step 1'!$B$13:$D$28,3,0)="Y",INDEX(INDIRECT("'"&amp;$A88&amp;"'!$A$3:$BG$100000"),MATCH($B88,INDIRECT("'"&amp;$A88&amp;"'!$A3:$A100000"),0),MATCH(O$3,INDIRECT("'"&amp;$A88&amp;"'!$A$3:$BG$3"),0)),VLOOKUP($F88,'Step 1'!$B$13:$D$28,3,0)),"Check Parameters")</f>
        <v>NE</v>
      </c>
      <c r="P88" s="13" t="str">
        <f ca="1">IFERROR(IF(VLOOKUP($F88,'Step 1'!$B$13:$D$28,3,0)="Y",INDEX(INDIRECT("'"&amp;$A88&amp;"'!$A$3:$BG$100000"),MATCH($B88,INDIRECT("'"&amp;$A88&amp;"'!$A3:$A100000"),0),MATCH(P$3,INDIRECT("'"&amp;$A88&amp;"'!$A$3:$BG$3"),0)),VLOOKUP($F88,'Step 1'!$B$13:$D$28,3,0)),"Check Parameters")</f>
        <v>NE</v>
      </c>
      <c r="Q88" s="13" t="str">
        <f ca="1">IFERROR(IF(VLOOKUP($F88,'Step 1'!$B$13:$D$28,3,0)="Y",INDEX(INDIRECT("'"&amp;$A88&amp;"'!$A$3:$BG$100000"),MATCH($B88,INDIRECT("'"&amp;$A88&amp;"'!$A3:$A100000"),0),MATCH(Q$3,INDIRECT("'"&amp;$A88&amp;"'!$A$3:$BG$3"),0)),VLOOKUP($F88,'Step 1'!$B$13:$D$28,3,0)),"Check Parameters")</f>
        <v>NE</v>
      </c>
      <c r="R88" s="13" t="str">
        <f ca="1">IFERROR(IF(VLOOKUP($F88,'Step 1'!$B$13:$D$28,3,0)="Y",INDEX(INDIRECT("'"&amp;$A88&amp;"'!$A$3:$BG$100000"),MATCH($B88,INDIRECT("'"&amp;$A88&amp;"'!$A3:$A100000"),0),MATCH(R$3,INDIRECT("'"&amp;$A88&amp;"'!$A$3:$BG$3"),0)),VLOOKUP($F88,'Step 1'!$B$13:$D$28,3,0)),"Check Parameters")</f>
        <v>NE</v>
      </c>
      <c r="S88" s="13" t="str">
        <f ca="1">IFERROR(IF(VLOOKUP($F88,'Step 1'!$B$13:$D$28,3,0)="Y",INDEX(INDIRECT("'"&amp;$A88&amp;"'!$A$3:$BG$100000"),MATCH($B88,INDIRECT("'"&amp;$A88&amp;"'!$A3:$A100000"),0),MATCH(S$3,INDIRECT("'"&amp;$A88&amp;"'!$A$3:$BG$3"),0)),VLOOKUP($F88,'Step 1'!$B$13:$D$28,3,0)),"Check Parameters")</f>
        <v>NE</v>
      </c>
      <c r="T88" s="13" t="str">
        <f ca="1">IFERROR(IF(VLOOKUP($F88,'Step 1'!$B$13:$D$28,3,0)="Y",INDEX(INDIRECT("'"&amp;$A88&amp;"'!$A$3:$BG$100000"),MATCH($B88,INDIRECT("'"&amp;$A88&amp;"'!$A3:$A100000"),0),MATCH(T$3,INDIRECT("'"&amp;$A88&amp;"'!$A$3:$BG$3"),0)),VLOOKUP($F88,'Step 1'!$B$13:$D$28,3,0)),"Check Parameters")</f>
        <v>NE</v>
      </c>
      <c r="U88" s="13" t="str">
        <f ca="1">IFERROR(IF(VLOOKUP($F88,'Step 1'!$B$13:$D$28,3,0)="Y",INDEX(INDIRECT("'"&amp;$A88&amp;"'!$A$3:$BG$100000"),MATCH($B88,INDIRECT("'"&amp;$A88&amp;"'!$A3:$A100000"),0),MATCH(U$3,INDIRECT("'"&amp;$A88&amp;"'!$A$3:$BG$3"),0)),VLOOKUP($F88,'Step 1'!$B$13:$D$28,3,0)),"Check Parameters")</f>
        <v>NE</v>
      </c>
      <c r="V88" s="13" t="str">
        <f ca="1">IFERROR(IF(VLOOKUP($F88,'Step 1'!$B$13:$D$28,3,0)="Y",INDEX(INDIRECT("'"&amp;$A88&amp;"'!$A$3:$BG$100000"),MATCH($B88,INDIRECT("'"&amp;$A88&amp;"'!$A3:$A100000"),0),MATCH(V$3,INDIRECT("'"&amp;$A88&amp;"'!$A$3:$BG$3"),0)),VLOOKUP($F88,'Step 1'!$B$13:$D$28,3,0)),"Check Parameters")</f>
        <v>NE</v>
      </c>
      <c r="W88" s="13" t="str">
        <f ca="1">IFERROR(IF(VLOOKUP($F88,'Step 1'!$B$13:$D$28,3,0)="Y",INDEX(INDIRECT("'"&amp;$A88&amp;"'!$A$3:$BG$100000"),MATCH($B88,INDIRECT("'"&amp;$A88&amp;"'!$A3:$A100000"),0),MATCH(W$3,INDIRECT("'"&amp;$A88&amp;"'!$A$3:$BG$3"),0)),VLOOKUP($F88,'Step 1'!$B$13:$D$28,3,0)),"Check Parameters")</f>
        <v>NE</v>
      </c>
      <c r="X88" s="13" t="str">
        <f ca="1">IFERROR(IF(VLOOKUP($F88,'Step 1'!$B$13:$D$28,3,0)="Y",INDEX(INDIRECT("'"&amp;$A88&amp;"'!$A$3:$BG$100000"),MATCH($B88,INDIRECT("'"&amp;$A88&amp;"'!$A3:$A100000"),0),MATCH(X$3,INDIRECT("'"&amp;$A88&amp;"'!$A$3:$BG$3"),0)),VLOOKUP($F88,'Step 1'!$B$13:$D$28,3,0)),"Check Parameters")</f>
        <v>NE</v>
      </c>
      <c r="Y88" s="13" t="str">
        <f ca="1">IFERROR(IF(VLOOKUP($F88,'Step 1'!$B$13:$D$28,3,0)="Y",INDEX(INDIRECT("'"&amp;$A88&amp;"'!$A$3:$BG$100000"),MATCH($B88,INDIRECT("'"&amp;$A88&amp;"'!$A3:$A100000"),0),MATCH(Y$3,INDIRECT("'"&amp;$A88&amp;"'!$A$3:$BG$3"),0)),VLOOKUP($F88,'Step 1'!$B$13:$D$28,3,0)),"Check Parameters")</f>
        <v>NE</v>
      </c>
      <c r="Z88" s="13" t="str">
        <f ca="1">IFERROR(IF(VLOOKUP($F88,'Step 1'!$B$13:$D$28,3,0)="Y",INDEX(INDIRECT("'"&amp;$A88&amp;"'!$A$3:$BG$100000"),MATCH($B88,INDIRECT("'"&amp;$A88&amp;"'!$A3:$A100000"),0),MATCH(Z$3,INDIRECT("'"&amp;$A88&amp;"'!$A$3:$BG$3"),0)),VLOOKUP($F88,'Step 1'!$B$13:$D$28,3,0)),"Check Parameters")</f>
        <v>NE</v>
      </c>
      <c r="AA88" s="13" t="str">
        <f ca="1">IFERROR(IF(VLOOKUP($F88,'Step 1'!$B$13:$D$28,3,0)="Y",INDEX(INDIRECT("'"&amp;$A88&amp;"'!$A$3:$BG$100000"),MATCH($B88,INDIRECT("'"&amp;$A88&amp;"'!$A3:$A100000"),0),MATCH(AA$3,INDIRECT("'"&amp;$A88&amp;"'!$A$3:$BG$3"),0)),VLOOKUP($F88,'Step 1'!$B$13:$D$28,3,0)),"Check Parameters")</f>
        <v>NE</v>
      </c>
      <c r="AB88" s="13" t="str">
        <f ca="1">IFERROR(IF(VLOOKUP($F88,'Step 1'!$B$13:$D$28,3,0)="Y",INDEX(INDIRECT("'"&amp;$A88&amp;"'!$A$3:$BG$100000"),MATCH($B88,INDIRECT("'"&amp;$A88&amp;"'!$A3:$A100000"),0),MATCH(AB$3,INDIRECT("'"&amp;$A88&amp;"'!$A$3:$BG$3"),0)),VLOOKUP($F88,'Step 1'!$B$13:$D$28,3,0)),"Check Parameters")</f>
        <v>NE</v>
      </c>
      <c r="AC88" s="13" t="str">
        <f ca="1">IFERROR(IF(VLOOKUP($F88,'Step 1'!$B$13:$D$28,3,0)="Y",INDEX(INDIRECT("'"&amp;$A88&amp;"'!$A$3:$BG$100000"),MATCH($B88,INDIRECT("'"&amp;$A88&amp;"'!$A3:$A100000"),0),MATCH(AC$3,INDIRECT("'"&amp;$A88&amp;"'!$A$3:$BG$3"),0)),VLOOKUP($F88,'Step 1'!$B$13:$D$28,3,0)),"Check Parameters")</f>
        <v>NE</v>
      </c>
      <c r="AD88" s="13" t="str">
        <f ca="1">IFERROR(IF(VLOOKUP($F88,'Step 1'!$B$13:$D$28,3,0)="Y",INDEX(INDIRECT("'"&amp;$A88&amp;"'!$A$3:$BG$100000"),MATCH($B88,INDIRECT("'"&amp;$A88&amp;"'!$A3:$A100000"),0),MATCH(AD$3,INDIRECT("'"&amp;$A88&amp;"'!$A$3:$BG$3"),0)),VLOOKUP($F88,'Step 1'!$B$13:$D$28,3,0)),"Check Parameters")</f>
        <v>NE</v>
      </c>
      <c r="AE88" s="13" t="str">
        <f ca="1">IFERROR(IF(VLOOKUP($F88,'Step 1'!$B$13:$D$28,3,0)="Y",INDEX(INDIRECT("'"&amp;$A88&amp;"'!$A$3:$BG$100000"),MATCH($B88,INDIRECT("'"&amp;$A88&amp;"'!$A3:$A100000"),0),MATCH(AE$3,INDIRECT("'"&amp;$A88&amp;"'!$A$3:$BG$3"),0)),VLOOKUP($F88,'Step 1'!$B$13:$D$28,3,0)),"Check Parameters")</f>
        <v>NE</v>
      </c>
      <c r="AF88" s="13" t="str">
        <f ca="1">IFERROR(IF(VLOOKUP($F88,'Step 1'!$B$13:$D$28,3,0)="Y",INDEX(INDIRECT("'"&amp;$A88&amp;"'!$A$3:$BG$100000"),MATCH($B88,INDIRECT("'"&amp;$A88&amp;"'!$A3:$A100000"),0),MATCH(AF$3,INDIRECT("'"&amp;$A88&amp;"'!$A$3:$BG$3"),0)),VLOOKUP($F88,'Step 1'!$B$13:$D$28,3,0)),"Check Parameters")</f>
        <v>NE</v>
      </c>
      <c r="AG88" s="13" t="str">
        <f ca="1">IFERROR(IF(VLOOKUP($F88,'Step 1'!$B$13:$D$28,3,0)="Y",INDEX(INDIRECT("'"&amp;$A88&amp;"'!$A$3:$BG$100000"),MATCH($B88,INDIRECT("'"&amp;$A88&amp;"'!$A3:$A100000"),0),MATCH(AG$3,INDIRECT("'"&amp;$A88&amp;"'!$A$3:$BG$3"),0)),VLOOKUP($F88,'Step 1'!$B$13:$D$28,3,0)),"Check Parameters")</f>
        <v>NE</v>
      </c>
      <c r="AH88" s="13" t="str">
        <f ca="1">IFERROR(IF(VLOOKUP($F88,'Step 1'!$B$13:$D$28,3,0)="Y",INDEX(INDIRECT("'"&amp;$A88&amp;"'!$A$3:$BG$100000"),MATCH($B88,INDIRECT("'"&amp;$A88&amp;"'!$A3:$A100000"),0),MATCH(AH$3,INDIRECT("'"&amp;$A88&amp;"'!$A$3:$BG$3"),0)),VLOOKUP($F88,'Step 1'!$B$13:$D$28,3,0)),"Check Parameters")</f>
        <v>NE</v>
      </c>
      <c r="AI88" s="13" t="str">
        <f ca="1">IFERROR(IF(VLOOKUP($F88,'Step 1'!$B$13:$D$28,3,0)="Y",INDEX(INDIRECT("'"&amp;$A88&amp;"'!$A$3:$BG$100000"),MATCH($B88,INDIRECT("'"&amp;$A88&amp;"'!$A3:$A100000"),0),MATCH(AI$3,INDIRECT("'"&amp;$A88&amp;"'!$A$3:$BG$3"),0)),VLOOKUP($F88,'Step 1'!$B$13:$D$28,3,0)),"Check Parameters")</f>
        <v>NE</v>
      </c>
      <c r="AJ88" s="13" t="str">
        <f ca="1">IFERROR(IF(VLOOKUP($F88,'Step 1'!$B$13:$D$28,3,0)="Y",INDEX(INDIRECT("'"&amp;$A88&amp;"'!$A$3:$BG$100000"),MATCH($B88,INDIRECT("'"&amp;$A88&amp;"'!$A3:$A100000"),0),MATCH(AJ$3,INDIRECT("'"&amp;$A88&amp;"'!$A$3:$BG$3"),0)),VLOOKUP($F88,'Step 1'!$B$13:$D$28,3,0)),"Check Parameters")</f>
        <v>NE</v>
      </c>
      <c r="AK88" s="13" t="str">
        <f ca="1">IFERROR(IF(VLOOKUP($F88,'Step 1'!$B$13:$D$28,3,0)="Y",INDEX(INDIRECT("'"&amp;$A88&amp;"'!$A$3:$BG$100000"),MATCH($B88,INDIRECT("'"&amp;$A88&amp;"'!$A3:$A100000"),0),MATCH(AK$3,INDIRECT("'"&amp;$A88&amp;"'!$A$3:$BG$3"),0)),VLOOKUP($F88,'Step 1'!$B$13:$D$28,3,0)),"Check Parameters")</f>
        <v>NE</v>
      </c>
      <c r="AL88" s="13" t="str">
        <f ca="1">IFERROR(IF(VLOOKUP($F88,'Step 1'!$B$13:$D$28,3,0)="Y",INDEX(INDIRECT("'"&amp;$A88&amp;"'!$A$3:$BG$100000"),MATCH($B88,INDIRECT("'"&amp;$A88&amp;"'!$A3:$A100000"),0),MATCH(AL$3,INDIRECT("'"&amp;$A88&amp;"'!$A$3:$BG$3"),0)),VLOOKUP($F88,'Step 1'!$B$13:$D$28,3,0)),"Check Parameters")</f>
        <v>NE</v>
      </c>
      <c r="AM88" s="13" t="str">
        <f ca="1">IFERROR(IF(VLOOKUP($F88,'Step 1'!$B$13:$D$28,3,0)="Y",INDEX(INDIRECT("'"&amp;$A88&amp;"'!$A$3:$BG$100000"),MATCH($B88,INDIRECT("'"&amp;$A88&amp;"'!$A3:$A100000"),0),MATCH(AM$3,INDIRECT("'"&amp;$A88&amp;"'!$A$3:$BG$3"),0)),VLOOKUP($F88,'Step 1'!$B$13:$D$28,3,0)),"Check Parameters")</f>
        <v>NE</v>
      </c>
      <c r="AN88" s="13"/>
      <c r="AO88" s="13"/>
      <c r="AP88" s="191"/>
      <c r="AQ88" s="191"/>
      <c r="AR88" s="191"/>
    </row>
    <row r="89" spans="1:44" hidden="1" outlineLevel="1" x14ac:dyDescent="0.25">
      <c r="A89" s="183" t="s">
        <v>80</v>
      </c>
      <c r="B89" s="183" t="s">
        <v>582</v>
      </c>
      <c r="C89" s="175" t="s">
        <v>128</v>
      </c>
      <c r="D89" s="175"/>
      <c r="E89" s="175" t="s">
        <v>53</v>
      </c>
      <c r="F89" s="77" t="str">
        <f t="shared" si="52"/>
        <v>Buffalo</v>
      </c>
      <c r="G89" s="175" t="s">
        <v>358</v>
      </c>
      <c r="H89" s="175"/>
      <c r="I89" s="13" t="str">
        <f ca="1">IFERROR(IF(VLOOKUP($F89,'Step 1'!$B$13:$D$28,3,0)="Y",INDEX(INDIRECT("'"&amp;$A89&amp;"'!$A$3:$BG$100000"),MATCH($B89,INDIRECT("'"&amp;$A89&amp;"'!$A3:$A100000"),0),MATCH(I$3,INDIRECT("'"&amp;$A89&amp;"'!$A$3:$BG$3"),0)),VLOOKUP($F89,'Step 1'!$B$13:$D$28,3,0)),"Check Parameters")</f>
        <v>NE</v>
      </c>
      <c r="J89" s="13" t="str">
        <f ca="1">IFERROR(IF(VLOOKUP($F89,'Step 1'!$B$13:$D$28,3,0)="Y",INDEX(INDIRECT("'"&amp;$A89&amp;"'!$A$3:$BG$100000"),MATCH($B89,INDIRECT("'"&amp;$A89&amp;"'!$A3:$A100000"),0),MATCH(J$3,INDIRECT("'"&amp;$A89&amp;"'!$A$3:$BG$3"),0)),VLOOKUP($F89,'Step 1'!$B$13:$D$28,3,0)),"Check Parameters")</f>
        <v>NE</v>
      </c>
      <c r="K89" s="13" t="str">
        <f ca="1">IFERROR(IF(VLOOKUP($F89,'Step 1'!$B$13:$D$28,3,0)="Y",INDEX(INDIRECT("'"&amp;$A89&amp;"'!$A$3:$BG$100000"),MATCH($B89,INDIRECT("'"&amp;$A89&amp;"'!$A3:$A100000"),0),MATCH(K$3,INDIRECT("'"&amp;$A89&amp;"'!$A$3:$BG$3"),0)),VLOOKUP($F89,'Step 1'!$B$13:$D$28,3,0)),"Check Parameters")</f>
        <v>NE</v>
      </c>
      <c r="L89" s="13" t="str">
        <f ca="1">IFERROR(IF(VLOOKUP($F89,'Step 1'!$B$13:$D$28,3,0)="Y",INDEX(INDIRECT("'"&amp;$A89&amp;"'!$A$3:$BG$100000"),MATCH($B89,INDIRECT("'"&amp;$A89&amp;"'!$A3:$A100000"),0),MATCH(L$3,INDIRECT("'"&amp;$A89&amp;"'!$A$3:$BG$3"),0)),VLOOKUP($F89,'Step 1'!$B$13:$D$28,3,0)),"Check Parameters")</f>
        <v>NE</v>
      </c>
      <c r="M89" s="13" t="str">
        <f ca="1">IFERROR(IF(VLOOKUP($F89,'Step 1'!$B$13:$D$28,3,0)="Y",INDEX(INDIRECT("'"&amp;$A89&amp;"'!$A$3:$BG$100000"),MATCH($B89,INDIRECT("'"&amp;$A89&amp;"'!$A3:$A100000"),0),MATCH(M$3,INDIRECT("'"&amp;$A89&amp;"'!$A$3:$BG$3"),0)),VLOOKUP($F89,'Step 1'!$B$13:$D$28,3,0)),"Check Parameters")</f>
        <v>NE</v>
      </c>
      <c r="N89" s="13" t="str">
        <f ca="1">IFERROR(IF(VLOOKUP($F89,'Step 1'!$B$13:$D$28,3,0)="Y",INDEX(INDIRECT("'"&amp;$A89&amp;"'!$A$3:$BG$100000"),MATCH($B89,INDIRECT("'"&amp;$A89&amp;"'!$A3:$A100000"),0),MATCH(N$3,INDIRECT("'"&amp;$A89&amp;"'!$A$3:$BG$3"),0)),VLOOKUP($F89,'Step 1'!$B$13:$D$28,3,0)),"Check Parameters")</f>
        <v>NE</v>
      </c>
      <c r="O89" s="13" t="str">
        <f ca="1">IFERROR(IF(VLOOKUP($F89,'Step 1'!$B$13:$D$28,3,0)="Y",INDEX(INDIRECT("'"&amp;$A89&amp;"'!$A$3:$BG$100000"),MATCH($B89,INDIRECT("'"&amp;$A89&amp;"'!$A3:$A100000"),0),MATCH(O$3,INDIRECT("'"&amp;$A89&amp;"'!$A$3:$BG$3"),0)),VLOOKUP($F89,'Step 1'!$B$13:$D$28,3,0)),"Check Parameters")</f>
        <v>NE</v>
      </c>
      <c r="P89" s="13" t="str">
        <f ca="1">IFERROR(IF(VLOOKUP($F89,'Step 1'!$B$13:$D$28,3,0)="Y",INDEX(INDIRECT("'"&amp;$A89&amp;"'!$A$3:$BG$100000"),MATCH($B89,INDIRECT("'"&amp;$A89&amp;"'!$A3:$A100000"),0),MATCH(P$3,INDIRECT("'"&amp;$A89&amp;"'!$A$3:$BG$3"),0)),VLOOKUP($F89,'Step 1'!$B$13:$D$28,3,0)),"Check Parameters")</f>
        <v>NE</v>
      </c>
      <c r="Q89" s="13" t="str">
        <f ca="1">IFERROR(IF(VLOOKUP($F89,'Step 1'!$B$13:$D$28,3,0)="Y",INDEX(INDIRECT("'"&amp;$A89&amp;"'!$A$3:$BG$100000"),MATCH($B89,INDIRECT("'"&amp;$A89&amp;"'!$A3:$A100000"),0),MATCH(Q$3,INDIRECT("'"&amp;$A89&amp;"'!$A$3:$BG$3"),0)),VLOOKUP($F89,'Step 1'!$B$13:$D$28,3,0)),"Check Parameters")</f>
        <v>NE</v>
      </c>
      <c r="R89" s="13" t="str">
        <f ca="1">IFERROR(IF(VLOOKUP($F89,'Step 1'!$B$13:$D$28,3,0)="Y",INDEX(INDIRECT("'"&amp;$A89&amp;"'!$A$3:$BG$100000"),MATCH($B89,INDIRECT("'"&amp;$A89&amp;"'!$A3:$A100000"),0),MATCH(R$3,INDIRECT("'"&amp;$A89&amp;"'!$A$3:$BG$3"),0)),VLOOKUP($F89,'Step 1'!$B$13:$D$28,3,0)),"Check Parameters")</f>
        <v>NE</v>
      </c>
      <c r="S89" s="13" t="str">
        <f ca="1">IFERROR(IF(VLOOKUP($F89,'Step 1'!$B$13:$D$28,3,0)="Y",INDEX(INDIRECT("'"&amp;$A89&amp;"'!$A$3:$BG$100000"),MATCH($B89,INDIRECT("'"&amp;$A89&amp;"'!$A3:$A100000"),0),MATCH(S$3,INDIRECT("'"&amp;$A89&amp;"'!$A$3:$BG$3"),0)),VLOOKUP($F89,'Step 1'!$B$13:$D$28,3,0)),"Check Parameters")</f>
        <v>NE</v>
      </c>
      <c r="T89" s="13" t="str">
        <f ca="1">IFERROR(IF(VLOOKUP($F89,'Step 1'!$B$13:$D$28,3,0)="Y",INDEX(INDIRECT("'"&amp;$A89&amp;"'!$A$3:$BG$100000"),MATCH($B89,INDIRECT("'"&amp;$A89&amp;"'!$A3:$A100000"),0),MATCH(T$3,INDIRECT("'"&amp;$A89&amp;"'!$A$3:$BG$3"),0)),VLOOKUP($F89,'Step 1'!$B$13:$D$28,3,0)),"Check Parameters")</f>
        <v>NE</v>
      </c>
      <c r="U89" s="13" t="str">
        <f ca="1">IFERROR(IF(VLOOKUP($F89,'Step 1'!$B$13:$D$28,3,0)="Y",INDEX(INDIRECT("'"&amp;$A89&amp;"'!$A$3:$BG$100000"),MATCH($B89,INDIRECT("'"&amp;$A89&amp;"'!$A3:$A100000"),0),MATCH(U$3,INDIRECT("'"&amp;$A89&amp;"'!$A$3:$BG$3"),0)),VLOOKUP($F89,'Step 1'!$B$13:$D$28,3,0)),"Check Parameters")</f>
        <v>NE</v>
      </c>
      <c r="V89" s="13" t="str">
        <f ca="1">IFERROR(IF(VLOOKUP($F89,'Step 1'!$B$13:$D$28,3,0)="Y",INDEX(INDIRECT("'"&amp;$A89&amp;"'!$A$3:$BG$100000"),MATCH($B89,INDIRECT("'"&amp;$A89&amp;"'!$A3:$A100000"),0),MATCH(V$3,INDIRECT("'"&amp;$A89&amp;"'!$A$3:$BG$3"),0)),VLOOKUP($F89,'Step 1'!$B$13:$D$28,3,0)),"Check Parameters")</f>
        <v>NE</v>
      </c>
      <c r="W89" s="13" t="str">
        <f ca="1">IFERROR(IF(VLOOKUP($F89,'Step 1'!$B$13:$D$28,3,0)="Y",INDEX(INDIRECT("'"&amp;$A89&amp;"'!$A$3:$BG$100000"),MATCH($B89,INDIRECT("'"&amp;$A89&amp;"'!$A3:$A100000"),0),MATCH(W$3,INDIRECT("'"&amp;$A89&amp;"'!$A$3:$BG$3"),0)),VLOOKUP($F89,'Step 1'!$B$13:$D$28,3,0)),"Check Parameters")</f>
        <v>NE</v>
      </c>
      <c r="X89" s="13" t="str">
        <f ca="1">IFERROR(IF(VLOOKUP($F89,'Step 1'!$B$13:$D$28,3,0)="Y",INDEX(INDIRECT("'"&amp;$A89&amp;"'!$A$3:$BG$100000"),MATCH($B89,INDIRECT("'"&amp;$A89&amp;"'!$A3:$A100000"),0),MATCH(X$3,INDIRECT("'"&amp;$A89&amp;"'!$A$3:$BG$3"),0)),VLOOKUP($F89,'Step 1'!$B$13:$D$28,3,0)),"Check Parameters")</f>
        <v>NE</v>
      </c>
      <c r="Y89" s="13" t="str">
        <f ca="1">IFERROR(IF(VLOOKUP($F89,'Step 1'!$B$13:$D$28,3,0)="Y",INDEX(INDIRECT("'"&amp;$A89&amp;"'!$A$3:$BG$100000"),MATCH($B89,INDIRECT("'"&amp;$A89&amp;"'!$A3:$A100000"),0),MATCH(Y$3,INDIRECT("'"&amp;$A89&amp;"'!$A$3:$BG$3"),0)),VLOOKUP($F89,'Step 1'!$B$13:$D$28,3,0)),"Check Parameters")</f>
        <v>NE</v>
      </c>
      <c r="Z89" s="13" t="str">
        <f ca="1">IFERROR(IF(VLOOKUP($F89,'Step 1'!$B$13:$D$28,3,0)="Y",INDEX(INDIRECT("'"&amp;$A89&amp;"'!$A$3:$BG$100000"),MATCH($B89,INDIRECT("'"&amp;$A89&amp;"'!$A3:$A100000"),0),MATCH(Z$3,INDIRECT("'"&amp;$A89&amp;"'!$A$3:$BG$3"),0)),VLOOKUP($F89,'Step 1'!$B$13:$D$28,3,0)),"Check Parameters")</f>
        <v>NE</v>
      </c>
      <c r="AA89" s="13" t="str">
        <f ca="1">IFERROR(IF(VLOOKUP($F89,'Step 1'!$B$13:$D$28,3,0)="Y",INDEX(INDIRECT("'"&amp;$A89&amp;"'!$A$3:$BG$100000"),MATCH($B89,INDIRECT("'"&amp;$A89&amp;"'!$A3:$A100000"),0),MATCH(AA$3,INDIRECT("'"&amp;$A89&amp;"'!$A$3:$BG$3"),0)),VLOOKUP($F89,'Step 1'!$B$13:$D$28,3,0)),"Check Parameters")</f>
        <v>NE</v>
      </c>
      <c r="AB89" s="13" t="str">
        <f ca="1">IFERROR(IF(VLOOKUP($F89,'Step 1'!$B$13:$D$28,3,0)="Y",INDEX(INDIRECT("'"&amp;$A89&amp;"'!$A$3:$BG$100000"),MATCH($B89,INDIRECT("'"&amp;$A89&amp;"'!$A3:$A100000"),0),MATCH(AB$3,INDIRECT("'"&amp;$A89&amp;"'!$A$3:$BG$3"),0)),VLOOKUP($F89,'Step 1'!$B$13:$D$28,3,0)),"Check Parameters")</f>
        <v>NE</v>
      </c>
      <c r="AC89" s="13" t="str">
        <f ca="1">IFERROR(IF(VLOOKUP($F89,'Step 1'!$B$13:$D$28,3,0)="Y",INDEX(INDIRECT("'"&amp;$A89&amp;"'!$A$3:$BG$100000"),MATCH($B89,INDIRECT("'"&amp;$A89&amp;"'!$A3:$A100000"),0),MATCH(AC$3,INDIRECT("'"&amp;$A89&amp;"'!$A$3:$BG$3"),0)),VLOOKUP($F89,'Step 1'!$B$13:$D$28,3,0)),"Check Parameters")</f>
        <v>NE</v>
      </c>
      <c r="AD89" s="13" t="str">
        <f ca="1">IFERROR(IF(VLOOKUP($F89,'Step 1'!$B$13:$D$28,3,0)="Y",INDEX(INDIRECT("'"&amp;$A89&amp;"'!$A$3:$BG$100000"),MATCH($B89,INDIRECT("'"&amp;$A89&amp;"'!$A3:$A100000"),0),MATCH(AD$3,INDIRECT("'"&amp;$A89&amp;"'!$A$3:$BG$3"),0)),VLOOKUP($F89,'Step 1'!$B$13:$D$28,3,0)),"Check Parameters")</f>
        <v>NE</v>
      </c>
      <c r="AE89" s="13" t="str">
        <f ca="1">IFERROR(IF(VLOOKUP($F89,'Step 1'!$B$13:$D$28,3,0)="Y",INDEX(INDIRECT("'"&amp;$A89&amp;"'!$A$3:$BG$100000"),MATCH($B89,INDIRECT("'"&amp;$A89&amp;"'!$A3:$A100000"),0),MATCH(AE$3,INDIRECT("'"&amp;$A89&amp;"'!$A$3:$BG$3"),0)),VLOOKUP($F89,'Step 1'!$B$13:$D$28,3,0)),"Check Parameters")</f>
        <v>NE</v>
      </c>
      <c r="AF89" s="13" t="str">
        <f ca="1">IFERROR(IF(VLOOKUP($F89,'Step 1'!$B$13:$D$28,3,0)="Y",INDEX(INDIRECT("'"&amp;$A89&amp;"'!$A$3:$BG$100000"),MATCH($B89,INDIRECT("'"&amp;$A89&amp;"'!$A3:$A100000"),0),MATCH(AF$3,INDIRECT("'"&amp;$A89&amp;"'!$A$3:$BG$3"),0)),VLOOKUP($F89,'Step 1'!$B$13:$D$28,3,0)),"Check Parameters")</f>
        <v>NE</v>
      </c>
      <c r="AG89" s="13" t="str">
        <f ca="1">IFERROR(IF(VLOOKUP($F89,'Step 1'!$B$13:$D$28,3,0)="Y",INDEX(INDIRECT("'"&amp;$A89&amp;"'!$A$3:$BG$100000"),MATCH($B89,INDIRECT("'"&amp;$A89&amp;"'!$A3:$A100000"),0),MATCH(AG$3,INDIRECT("'"&amp;$A89&amp;"'!$A$3:$BG$3"),0)),VLOOKUP($F89,'Step 1'!$B$13:$D$28,3,0)),"Check Parameters")</f>
        <v>NE</v>
      </c>
      <c r="AH89" s="13" t="str">
        <f ca="1">IFERROR(IF(VLOOKUP($F89,'Step 1'!$B$13:$D$28,3,0)="Y",INDEX(INDIRECT("'"&amp;$A89&amp;"'!$A$3:$BG$100000"),MATCH($B89,INDIRECT("'"&amp;$A89&amp;"'!$A3:$A100000"),0),MATCH(AH$3,INDIRECT("'"&amp;$A89&amp;"'!$A$3:$BG$3"),0)),VLOOKUP($F89,'Step 1'!$B$13:$D$28,3,0)),"Check Parameters")</f>
        <v>NE</v>
      </c>
      <c r="AI89" s="13" t="str">
        <f ca="1">IFERROR(IF(VLOOKUP($F89,'Step 1'!$B$13:$D$28,3,0)="Y",INDEX(INDIRECT("'"&amp;$A89&amp;"'!$A$3:$BG$100000"),MATCH($B89,INDIRECT("'"&amp;$A89&amp;"'!$A3:$A100000"),0),MATCH(AI$3,INDIRECT("'"&amp;$A89&amp;"'!$A$3:$BG$3"),0)),VLOOKUP($F89,'Step 1'!$B$13:$D$28,3,0)),"Check Parameters")</f>
        <v>NE</v>
      </c>
      <c r="AJ89" s="13" t="str">
        <f ca="1">IFERROR(IF(VLOOKUP($F89,'Step 1'!$B$13:$D$28,3,0)="Y",INDEX(INDIRECT("'"&amp;$A89&amp;"'!$A$3:$BG$100000"),MATCH($B89,INDIRECT("'"&amp;$A89&amp;"'!$A3:$A100000"),0),MATCH(AJ$3,INDIRECT("'"&amp;$A89&amp;"'!$A$3:$BG$3"),0)),VLOOKUP($F89,'Step 1'!$B$13:$D$28,3,0)),"Check Parameters")</f>
        <v>NE</v>
      </c>
      <c r="AK89" s="13" t="str">
        <f ca="1">IFERROR(IF(VLOOKUP($F89,'Step 1'!$B$13:$D$28,3,0)="Y",INDEX(INDIRECT("'"&amp;$A89&amp;"'!$A$3:$BG$100000"),MATCH($B89,INDIRECT("'"&amp;$A89&amp;"'!$A3:$A100000"),0),MATCH(AK$3,INDIRECT("'"&amp;$A89&amp;"'!$A$3:$BG$3"),0)),VLOOKUP($F89,'Step 1'!$B$13:$D$28,3,0)),"Check Parameters")</f>
        <v>NE</v>
      </c>
      <c r="AL89" s="13" t="str">
        <f ca="1">IFERROR(IF(VLOOKUP($F89,'Step 1'!$B$13:$D$28,3,0)="Y",INDEX(INDIRECT("'"&amp;$A89&amp;"'!$A$3:$BG$100000"),MATCH($B89,INDIRECT("'"&amp;$A89&amp;"'!$A3:$A100000"),0),MATCH(AL$3,INDIRECT("'"&amp;$A89&amp;"'!$A$3:$BG$3"),0)),VLOOKUP($F89,'Step 1'!$B$13:$D$28,3,0)),"Check Parameters")</f>
        <v>NE</v>
      </c>
      <c r="AM89" s="13" t="str">
        <f ca="1">IFERROR(IF(VLOOKUP($F89,'Step 1'!$B$13:$D$28,3,0)="Y",INDEX(INDIRECT("'"&amp;$A89&amp;"'!$A$3:$BG$100000"),MATCH($B89,INDIRECT("'"&amp;$A89&amp;"'!$A3:$A100000"),0),MATCH(AM$3,INDIRECT("'"&amp;$A89&amp;"'!$A$3:$BG$3"),0)),VLOOKUP($F89,'Step 1'!$B$13:$D$28,3,0)),"Check Parameters")</f>
        <v>NE</v>
      </c>
      <c r="AN89" s="13"/>
      <c r="AO89" s="13"/>
      <c r="AP89" s="191"/>
      <c r="AQ89" s="191"/>
      <c r="AR89" s="191"/>
    </row>
    <row r="90" spans="1:44" hidden="1" outlineLevel="1" x14ac:dyDescent="0.25">
      <c r="A90" s="183" t="s">
        <v>81</v>
      </c>
      <c r="B90" s="183" t="s">
        <v>582</v>
      </c>
      <c r="C90" s="175" t="s">
        <v>128</v>
      </c>
      <c r="D90" s="175"/>
      <c r="E90" s="175" t="s">
        <v>53</v>
      </c>
      <c r="F90" s="77" t="str">
        <f t="shared" si="52"/>
        <v>Goats</v>
      </c>
      <c r="G90" s="175" t="s">
        <v>358</v>
      </c>
      <c r="H90" s="175"/>
      <c r="I90" s="13" t="str">
        <f ca="1">IFERROR(IF(VLOOKUP($F90,'Step 1'!$B$13:$D$28,3,0)="Y",INDEX(INDIRECT("'"&amp;$A90&amp;"'!$A$3:$BG$100000"),MATCH($B90,INDIRECT("'"&amp;$A90&amp;"'!$A3:$A100000"),0),MATCH(I$3,INDIRECT("'"&amp;$A90&amp;"'!$A$3:$BG$3"),0)),VLOOKUP($F90,'Step 1'!$B$13:$D$28,3,0)),"Check Parameters")</f>
        <v>NE</v>
      </c>
      <c r="J90" s="13" t="str">
        <f ca="1">IFERROR(IF(VLOOKUP($F90,'Step 1'!$B$13:$D$28,3,0)="Y",INDEX(INDIRECT("'"&amp;$A90&amp;"'!$A$3:$BG$100000"),MATCH($B90,INDIRECT("'"&amp;$A90&amp;"'!$A3:$A100000"),0),MATCH(J$3,INDIRECT("'"&amp;$A90&amp;"'!$A$3:$BG$3"),0)),VLOOKUP($F90,'Step 1'!$B$13:$D$28,3,0)),"Check Parameters")</f>
        <v>NE</v>
      </c>
      <c r="K90" s="13" t="str">
        <f ca="1">IFERROR(IF(VLOOKUP($F90,'Step 1'!$B$13:$D$28,3,0)="Y",INDEX(INDIRECT("'"&amp;$A90&amp;"'!$A$3:$BG$100000"),MATCH($B90,INDIRECT("'"&amp;$A90&amp;"'!$A3:$A100000"),0),MATCH(K$3,INDIRECT("'"&amp;$A90&amp;"'!$A$3:$BG$3"),0)),VLOOKUP($F90,'Step 1'!$B$13:$D$28,3,0)),"Check Parameters")</f>
        <v>NE</v>
      </c>
      <c r="L90" s="13" t="str">
        <f ca="1">IFERROR(IF(VLOOKUP($F90,'Step 1'!$B$13:$D$28,3,0)="Y",INDEX(INDIRECT("'"&amp;$A90&amp;"'!$A$3:$BG$100000"),MATCH($B90,INDIRECT("'"&amp;$A90&amp;"'!$A3:$A100000"),0),MATCH(L$3,INDIRECT("'"&amp;$A90&amp;"'!$A$3:$BG$3"),0)),VLOOKUP($F90,'Step 1'!$B$13:$D$28,3,0)),"Check Parameters")</f>
        <v>NE</v>
      </c>
      <c r="M90" s="13" t="str">
        <f ca="1">IFERROR(IF(VLOOKUP($F90,'Step 1'!$B$13:$D$28,3,0)="Y",INDEX(INDIRECT("'"&amp;$A90&amp;"'!$A$3:$BG$100000"),MATCH($B90,INDIRECT("'"&amp;$A90&amp;"'!$A3:$A100000"),0),MATCH(M$3,INDIRECT("'"&amp;$A90&amp;"'!$A$3:$BG$3"),0)),VLOOKUP($F90,'Step 1'!$B$13:$D$28,3,0)),"Check Parameters")</f>
        <v>NE</v>
      </c>
      <c r="N90" s="13" t="str">
        <f ca="1">IFERROR(IF(VLOOKUP($F90,'Step 1'!$B$13:$D$28,3,0)="Y",INDEX(INDIRECT("'"&amp;$A90&amp;"'!$A$3:$BG$100000"),MATCH($B90,INDIRECT("'"&amp;$A90&amp;"'!$A3:$A100000"),0),MATCH(N$3,INDIRECT("'"&amp;$A90&amp;"'!$A$3:$BG$3"),0)),VLOOKUP($F90,'Step 1'!$B$13:$D$28,3,0)),"Check Parameters")</f>
        <v>NE</v>
      </c>
      <c r="O90" s="13" t="str">
        <f ca="1">IFERROR(IF(VLOOKUP($F90,'Step 1'!$B$13:$D$28,3,0)="Y",INDEX(INDIRECT("'"&amp;$A90&amp;"'!$A$3:$BG$100000"),MATCH($B90,INDIRECT("'"&amp;$A90&amp;"'!$A3:$A100000"),0),MATCH(O$3,INDIRECT("'"&amp;$A90&amp;"'!$A$3:$BG$3"),0)),VLOOKUP($F90,'Step 1'!$B$13:$D$28,3,0)),"Check Parameters")</f>
        <v>NE</v>
      </c>
      <c r="P90" s="13" t="str">
        <f ca="1">IFERROR(IF(VLOOKUP($F90,'Step 1'!$B$13:$D$28,3,0)="Y",INDEX(INDIRECT("'"&amp;$A90&amp;"'!$A$3:$BG$100000"),MATCH($B90,INDIRECT("'"&amp;$A90&amp;"'!$A3:$A100000"),0),MATCH(P$3,INDIRECT("'"&amp;$A90&amp;"'!$A$3:$BG$3"),0)),VLOOKUP($F90,'Step 1'!$B$13:$D$28,3,0)),"Check Parameters")</f>
        <v>NE</v>
      </c>
      <c r="Q90" s="13" t="str">
        <f ca="1">IFERROR(IF(VLOOKUP($F90,'Step 1'!$B$13:$D$28,3,0)="Y",INDEX(INDIRECT("'"&amp;$A90&amp;"'!$A$3:$BG$100000"),MATCH($B90,INDIRECT("'"&amp;$A90&amp;"'!$A3:$A100000"),0),MATCH(Q$3,INDIRECT("'"&amp;$A90&amp;"'!$A$3:$BG$3"),0)),VLOOKUP($F90,'Step 1'!$B$13:$D$28,3,0)),"Check Parameters")</f>
        <v>NE</v>
      </c>
      <c r="R90" s="13" t="str">
        <f ca="1">IFERROR(IF(VLOOKUP($F90,'Step 1'!$B$13:$D$28,3,0)="Y",INDEX(INDIRECT("'"&amp;$A90&amp;"'!$A$3:$BG$100000"),MATCH($B90,INDIRECT("'"&amp;$A90&amp;"'!$A3:$A100000"),0),MATCH(R$3,INDIRECT("'"&amp;$A90&amp;"'!$A$3:$BG$3"),0)),VLOOKUP($F90,'Step 1'!$B$13:$D$28,3,0)),"Check Parameters")</f>
        <v>NE</v>
      </c>
      <c r="S90" s="13" t="str">
        <f ca="1">IFERROR(IF(VLOOKUP($F90,'Step 1'!$B$13:$D$28,3,0)="Y",INDEX(INDIRECT("'"&amp;$A90&amp;"'!$A$3:$BG$100000"),MATCH($B90,INDIRECT("'"&amp;$A90&amp;"'!$A3:$A100000"),0),MATCH(S$3,INDIRECT("'"&amp;$A90&amp;"'!$A$3:$BG$3"),0)),VLOOKUP($F90,'Step 1'!$B$13:$D$28,3,0)),"Check Parameters")</f>
        <v>NE</v>
      </c>
      <c r="T90" s="13" t="str">
        <f ca="1">IFERROR(IF(VLOOKUP($F90,'Step 1'!$B$13:$D$28,3,0)="Y",INDEX(INDIRECT("'"&amp;$A90&amp;"'!$A$3:$BG$100000"),MATCH($B90,INDIRECT("'"&amp;$A90&amp;"'!$A3:$A100000"),0),MATCH(T$3,INDIRECT("'"&amp;$A90&amp;"'!$A$3:$BG$3"),0)),VLOOKUP($F90,'Step 1'!$B$13:$D$28,3,0)),"Check Parameters")</f>
        <v>NE</v>
      </c>
      <c r="U90" s="13" t="str">
        <f ca="1">IFERROR(IF(VLOOKUP($F90,'Step 1'!$B$13:$D$28,3,0)="Y",INDEX(INDIRECT("'"&amp;$A90&amp;"'!$A$3:$BG$100000"),MATCH($B90,INDIRECT("'"&amp;$A90&amp;"'!$A3:$A100000"),0),MATCH(U$3,INDIRECT("'"&amp;$A90&amp;"'!$A$3:$BG$3"),0)),VLOOKUP($F90,'Step 1'!$B$13:$D$28,3,0)),"Check Parameters")</f>
        <v>NE</v>
      </c>
      <c r="V90" s="13" t="str">
        <f ca="1">IFERROR(IF(VLOOKUP($F90,'Step 1'!$B$13:$D$28,3,0)="Y",INDEX(INDIRECT("'"&amp;$A90&amp;"'!$A$3:$BG$100000"),MATCH($B90,INDIRECT("'"&amp;$A90&amp;"'!$A3:$A100000"),0),MATCH(V$3,INDIRECT("'"&amp;$A90&amp;"'!$A$3:$BG$3"),0)),VLOOKUP($F90,'Step 1'!$B$13:$D$28,3,0)),"Check Parameters")</f>
        <v>NE</v>
      </c>
      <c r="W90" s="13" t="str">
        <f ca="1">IFERROR(IF(VLOOKUP($F90,'Step 1'!$B$13:$D$28,3,0)="Y",INDEX(INDIRECT("'"&amp;$A90&amp;"'!$A$3:$BG$100000"),MATCH($B90,INDIRECT("'"&amp;$A90&amp;"'!$A3:$A100000"),0),MATCH(W$3,INDIRECT("'"&amp;$A90&amp;"'!$A$3:$BG$3"),0)),VLOOKUP($F90,'Step 1'!$B$13:$D$28,3,0)),"Check Parameters")</f>
        <v>NE</v>
      </c>
      <c r="X90" s="13" t="str">
        <f ca="1">IFERROR(IF(VLOOKUP($F90,'Step 1'!$B$13:$D$28,3,0)="Y",INDEX(INDIRECT("'"&amp;$A90&amp;"'!$A$3:$BG$100000"),MATCH($B90,INDIRECT("'"&amp;$A90&amp;"'!$A3:$A100000"),0),MATCH(X$3,INDIRECT("'"&amp;$A90&amp;"'!$A$3:$BG$3"),0)),VLOOKUP($F90,'Step 1'!$B$13:$D$28,3,0)),"Check Parameters")</f>
        <v>NE</v>
      </c>
      <c r="Y90" s="13" t="str">
        <f ca="1">IFERROR(IF(VLOOKUP($F90,'Step 1'!$B$13:$D$28,3,0)="Y",INDEX(INDIRECT("'"&amp;$A90&amp;"'!$A$3:$BG$100000"),MATCH($B90,INDIRECT("'"&amp;$A90&amp;"'!$A3:$A100000"),0),MATCH(Y$3,INDIRECT("'"&amp;$A90&amp;"'!$A$3:$BG$3"),0)),VLOOKUP($F90,'Step 1'!$B$13:$D$28,3,0)),"Check Parameters")</f>
        <v>NE</v>
      </c>
      <c r="Z90" s="13" t="str">
        <f ca="1">IFERROR(IF(VLOOKUP($F90,'Step 1'!$B$13:$D$28,3,0)="Y",INDEX(INDIRECT("'"&amp;$A90&amp;"'!$A$3:$BG$100000"),MATCH($B90,INDIRECT("'"&amp;$A90&amp;"'!$A3:$A100000"),0),MATCH(Z$3,INDIRECT("'"&amp;$A90&amp;"'!$A$3:$BG$3"),0)),VLOOKUP($F90,'Step 1'!$B$13:$D$28,3,0)),"Check Parameters")</f>
        <v>NE</v>
      </c>
      <c r="AA90" s="13" t="str">
        <f ca="1">IFERROR(IF(VLOOKUP($F90,'Step 1'!$B$13:$D$28,3,0)="Y",INDEX(INDIRECT("'"&amp;$A90&amp;"'!$A$3:$BG$100000"),MATCH($B90,INDIRECT("'"&amp;$A90&amp;"'!$A3:$A100000"),0),MATCH(AA$3,INDIRECT("'"&amp;$A90&amp;"'!$A$3:$BG$3"),0)),VLOOKUP($F90,'Step 1'!$B$13:$D$28,3,0)),"Check Parameters")</f>
        <v>NE</v>
      </c>
      <c r="AB90" s="13" t="str">
        <f ca="1">IFERROR(IF(VLOOKUP($F90,'Step 1'!$B$13:$D$28,3,0)="Y",INDEX(INDIRECT("'"&amp;$A90&amp;"'!$A$3:$BG$100000"),MATCH($B90,INDIRECT("'"&amp;$A90&amp;"'!$A3:$A100000"),0),MATCH(AB$3,INDIRECT("'"&amp;$A90&amp;"'!$A$3:$BG$3"),0)),VLOOKUP($F90,'Step 1'!$B$13:$D$28,3,0)),"Check Parameters")</f>
        <v>NE</v>
      </c>
      <c r="AC90" s="13" t="str">
        <f ca="1">IFERROR(IF(VLOOKUP($F90,'Step 1'!$B$13:$D$28,3,0)="Y",INDEX(INDIRECT("'"&amp;$A90&amp;"'!$A$3:$BG$100000"),MATCH($B90,INDIRECT("'"&amp;$A90&amp;"'!$A3:$A100000"),0),MATCH(AC$3,INDIRECT("'"&amp;$A90&amp;"'!$A$3:$BG$3"),0)),VLOOKUP($F90,'Step 1'!$B$13:$D$28,3,0)),"Check Parameters")</f>
        <v>NE</v>
      </c>
      <c r="AD90" s="13" t="str">
        <f ca="1">IFERROR(IF(VLOOKUP($F90,'Step 1'!$B$13:$D$28,3,0)="Y",INDEX(INDIRECT("'"&amp;$A90&amp;"'!$A$3:$BG$100000"),MATCH($B90,INDIRECT("'"&amp;$A90&amp;"'!$A3:$A100000"),0),MATCH(AD$3,INDIRECT("'"&amp;$A90&amp;"'!$A$3:$BG$3"),0)),VLOOKUP($F90,'Step 1'!$B$13:$D$28,3,0)),"Check Parameters")</f>
        <v>NE</v>
      </c>
      <c r="AE90" s="13" t="str">
        <f ca="1">IFERROR(IF(VLOOKUP($F90,'Step 1'!$B$13:$D$28,3,0)="Y",INDEX(INDIRECT("'"&amp;$A90&amp;"'!$A$3:$BG$100000"),MATCH($B90,INDIRECT("'"&amp;$A90&amp;"'!$A3:$A100000"),0),MATCH(AE$3,INDIRECT("'"&amp;$A90&amp;"'!$A$3:$BG$3"),0)),VLOOKUP($F90,'Step 1'!$B$13:$D$28,3,0)),"Check Parameters")</f>
        <v>NE</v>
      </c>
      <c r="AF90" s="13" t="str">
        <f ca="1">IFERROR(IF(VLOOKUP($F90,'Step 1'!$B$13:$D$28,3,0)="Y",INDEX(INDIRECT("'"&amp;$A90&amp;"'!$A$3:$BG$100000"),MATCH($B90,INDIRECT("'"&amp;$A90&amp;"'!$A3:$A100000"),0),MATCH(AF$3,INDIRECT("'"&amp;$A90&amp;"'!$A$3:$BG$3"),0)),VLOOKUP($F90,'Step 1'!$B$13:$D$28,3,0)),"Check Parameters")</f>
        <v>NE</v>
      </c>
      <c r="AG90" s="13" t="str">
        <f ca="1">IFERROR(IF(VLOOKUP($F90,'Step 1'!$B$13:$D$28,3,0)="Y",INDEX(INDIRECT("'"&amp;$A90&amp;"'!$A$3:$BG$100000"),MATCH($B90,INDIRECT("'"&amp;$A90&amp;"'!$A3:$A100000"),0),MATCH(AG$3,INDIRECT("'"&amp;$A90&amp;"'!$A$3:$BG$3"),0)),VLOOKUP($F90,'Step 1'!$B$13:$D$28,3,0)),"Check Parameters")</f>
        <v>NE</v>
      </c>
      <c r="AH90" s="13" t="str">
        <f ca="1">IFERROR(IF(VLOOKUP($F90,'Step 1'!$B$13:$D$28,3,0)="Y",INDEX(INDIRECT("'"&amp;$A90&amp;"'!$A$3:$BG$100000"),MATCH($B90,INDIRECT("'"&amp;$A90&amp;"'!$A3:$A100000"),0),MATCH(AH$3,INDIRECT("'"&amp;$A90&amp;"'!$A$3:$BG$3"),0)),VLOOKUP($F90,'Step 1'!$B$13:$D$28,3,0)),"Check Parameters")</f>
        <v>NE</v>
      </c>
      <c r="AI90" s="13" t="str">
        <f ca="1">IFERROR(IF(VLOOKUP($F90,'Step 1'!$B$13:$D$28,3,0)="Y",INDEX(INDIRECT("'"&amp;$A90&amp;"'!$A$3:$BG$100000"),MATCH($B90,INDIRECT("'"&amp;$A90&amp;"'!$A3:$A100000"),0),MATCH(AI$3,INDIRECT("'"&amp;$A90&amp;"'!$A$3:$BG$3"),0)),VLOOKUP($F90,'Step 1'!$B$13:$D$28,3,0)),"Check Parameters")</f>
        <v>NE</v>
      </c>
      <c r="AJ90" s="13" t="str">
        <f ca="1">IFERROR(IF(VLOOKUP($F90,'Step 1'!$B$13:$D$28,3,0)="Y",INDEX(INDIRECT("'"&amp;$A90&amp;"'!$A$3:$BG$100000"),MATCH($B90,INDIRECT("'"&amp;$A90&amp;"'!$A3:$A100000"),0),MATCH(AJ$3,INDIRECT("'"&amp;$A90&amp;"'!$A$3:$BG$3"),0)),VLOOKUP($F90,'Step 1'!$B$13:$D$28,3,0)),"Check Parameters")</f>
        <v>NE</v>
      </c>
      <c r="AK90" s="13" t="str">
        <f ca="1">IFERROR(IF(VLOOKUP($F90,'Step 1'!$B$13:$D$28,3,0)="Y",INDEX(INDIRECT("'"&amp;$A90&amp;"'!$A$3:$BG$100000"),MATCH($B90,INDIRECT("'"&amp;$A90&amp;"'!$A3:$A100000"),0),MATCH(AK$3,INDIRECT("'"&amp;$A90&amp;"'!$A$3:$BG$3"),0)),VLOOKUP($F90,'Step 1'!$B$13:$D$28,3,0)),"Check Parameters")</f>
        <v>NE</v>
      </c>
      <c r="AL90" s="13" t="str">
        <f ca="1">IFERROR(IF(VLOOKUP($F90,'Step 1'!$B$13:$D$28,3,0)="Y",INDEX(INDIRECT("'"&amp;$A90&amp;"'!$A$3:$BG$100000"),MATCH($B90,INDIRECT("'"&amp;$A90&amp;"'!$A3:$A100000"),0),MATCH(AL$3,INDIRECT("'"&amp;$A90&amp;"'!$A$3:$BG$3"),0)),VLOOKUP($F90,'Step 1'!$B$13:$D$28,3,0)),"Check Parameters")</f>
        <v>NE</v>
      </c>
      <c r="AM90" s="13" t="str">
        <f ca="1">IFERROR(IF(VLOOKUP($F90,'Step 1'!$B$13:$D$28,3,0)="Y",INDEX(INDIRECT("'"&amp;$A90&amp;"'!$A$3:$BG$100000"),MATCH($B90,INDIRECT("'"&amp;$A90&amp;"'!$A3:$A100000"),0),MATCH(AM$3,INDIRECT("'"&amp;$A90&amp;"'!$A$3:$BG$3"),0)),VLOOKUP($F90,'Step 1'!$B$13:$D$28,3,0)),"Check Parameters")</f>
        <v>NE</v>
      </c>
      <c r="AN90" s="13"/>
      <c r="AO90" s="13"/>
      <c r="AP90" s="191"/>
      <c r="AQ90" s="191"/>
      <c r="AR90" s="191"/>
    </row>
    <row r="91" spans="1:44" hidden="1" outlineLevel="1" x14ac:dyDescent="0.25">
      <c r="A91" s="183" t="s">
        <v>82</v>
      </c>
      <c r="B91" s="183" t="s">
        <v>582</v>
      </c>
      <c r="C91" s="175" t="s">
        <v>128</v>
      </c>
      <c r="D91" s="175"/>
      <c r="E91" s="175" t="s">
        <v>53</v>
      </c>
      <c r="F91" s="77" t="str">
        <f t="shared" si="52"/>
        <v>Horses</v>
      </c>
      <c r="G91" s="175" t="s">
        <v>358</v>
      </c>
      <c r="H91" s="175"/>
      <c r="I91" s="13" t="str">
        <f ca="1">IFERROR(IF(VLOOKUP($F91,'Step 1'!$B$13:$D$28,3,0)="Y",INDEX(INDIRECT("'"&amp;$A91&amp;"'!$A$3:$BG$100000"),MATCH($B91,INDIRECT("'"&amp;$A91&amp;"'!$A3:$A100000"),0),MATCH(I$3,INDIRECT("'"&amp;$A91&amp;"'!$A$3:$BG$3"),0)),VLOOKUP($F91,'Step 1'!$B$13:$D$28,3,0)),"Check Parameters")</f>
        <v>NE</v>
      </c>
      <c r="J91" s="13" t="str">
        <f ca="1">IFERROR(IF(VLOOKUP($F91,'Step 1'!$B$13:$D$28,3,0)="Y",INDEX(INDIRECT("'"&amp;$A91&amp;"'!$A$3:$BG$100000"),MATCH($B91,INDIRECT("'"&amp;$A91&amp;"'!$A3:$A100000"),0),MATCH(J$3,INDIRECT("'"&amp;$A91&amp;"'!$A$3:$BG$3"),0)),VLOOKUP($F91,'Step 1'!$B$13:$D$28,3,0)),"Check Parameters")</f>
        <v>NE</v>
      </c>
      <c r="K91" s="13" t="str">
        <f ca="1">IFERROR(IF(VLOOKUP($F91,'Step 1'!$B$13:$D$28,3,0)="Y",INDEX(INDIRECT("'"&amp;$A91&amp;"'!$A$3:$BG$100000"),MATCH($B91,INDIRECT("'"&amp;$A91&amp;"'!$A3:$A100000"),0),MATCH(K$3,INDIRECT("'"&amp;$A91&amp;"'!$A$3:$BG$3"),0)),VLOOKUP($F91,'Step 1'!$B$13:$D$28,3,0)),"Check Parameters")</f>
        <v>NE</v>
      </c>
      <c r="L91" s="13" t="str">
        <f ca="1">IFERROR(IF(VLOOKUP($F91,'Step 1'!$B$13:$D$28,3,0)="Y",INDEX(INDIRECT("'"&amp;$A91&amp;"'!$A$3:$BG$100000"),MATCH($B91,INDIRECT("'"&amp;$A91&amp;"'!$A3:$A100000"),0),MATCH(L$3,INDIRECT("'"&amp;$A91&amp;"'!$A$3:$BG$3"),0)),VLOOKUP($F91,'Step 1'!$B$13:$D$28,3,0)),"Check Parameters")</f>
        <v>NE</v>
      </c>
      <c r="M91" s="13" t="str">
        <f ca="1">IFERROR(IF(VLOOKUP($F91,'Step 1'!$B$13:$D$28,3,0)="Y",INDEX(INDIRECT("'"&amp;$A91&amp;"'!$A$3:$BG$100000"),MATCH($B91,INDIRECT("'"&amp;$A91&amp;"'!$A3:$A100000"),0),MATCH(M$3,INDIRECT("'"&amp;$A91&amp;"'!$A$3:$BG$3"),0)),VLOOKUP($F91,'Step 1'!$B$13:$D$28,3,0)),"Check Parameters")</f>
        <v>NE</v>
      </c>
      <c r="N91" s="13" t="str">
        <f ca="1">IFERROR(IF(VLOOKUP($F91,'Step 1'!$B$13:$D$28,3,0)="Y",INDEX(INDIRECT("'"&amp;$A91&amp;"'!$A$3:$BG$100000"),MATCH($B91,INDIRECT("'"&amp;$A91&amp;"'!$A3:$A100000"),0),MATCH(N$3,INDIRECT("'"&amp;$A91&amp;"'!$A$3:$BG$3"),0)),VLOOKUP($F91,'Step 1'!$B$13:$D$28,3,0)),"Check Parameters")</f>
        <v>NE</v>
      </c>
      <c r="O91" s="13" t="str">
        <f ca="1">IFERROR(IF(VLOOKUP($F91,'Step 1'!$B$13:$D$28,3,0)="Y",INDEX(INDIRECT("'"&amp;$A91&amp;"'!$A$3:$BG$100000"),MATCH($B91,INDIRECT("'"&amp;$A91&amp;"'!$A3:$A100000"),0),MATCH(O$3,INDIRECT("'"&amp;$A91&amp;"'!$A$3:$BG$3"),0)),VLOOKUP($F91,'Step 1'!$B$13:$D$28,3,0)),"Check Parameters")</f>
        <v>NE</v>
      </c>
      <c r="P91" s="13" t="str">
        <f ca="1">IFERROR(IF(VLOOKUP($F91,'Step 1'!$B$13:$D$28,3,0)="Y",INDEX(INDIRECT("'"&amp;$A91&amp;"'!$A$3:$BG$100000"),MATCH($B91,INDIRECT("'"&amp;$A91&amp;"'!$A3:$A100000"),0),MATCH(P$3,INDIRECT("'"&amp;$A91&amp;"'!$A$3:$BG$3"),0)),VLOOKUP($F91,'Step 1'!$B$13:$D$28,3,0)),"Check Parameters")</f>
        <v>NE</v>
      </c>
      <c r="Q91" s="13" t="str">
        <f ca="1">IFERROR(IF(VLOOKUP($F91,'Step 1'!$B$13:$D$28,3,0)="Y",INDEX(INDIRECT("'"&amp;$A91&amp;"'!$A$3:$BG$100000"),MATCH($B91,INDIRECT("'"&amp;$A91&amp;"'!$A3:$A100000"),0),MATCH(Q$3,INDIRECT("'"&amp;$A91&amp;"'!$A$3:$BG$3"),0)),VLOOKUP($F91,'Step 1'!$B$13:$D$28,3,0)),"Check Parameters")</f>
        <v>NE</v>
      </c>
      <c r="R91" s="13" t="str">
        <f ca="1">IFERROR(IF(VLOOKUP($F91,'Step 1'!$B$13:$D$28,3,0)="Y",INDEX(INDIRECT("'"&amp;$A91&amp;"'!$A$3:$BG$100000"),MATCH($B91,INDIRECT("'"&amp;$A91&amp;"'!$A3:$A100000"),0),MATCH(R$3,INDIRECT("'"&amp;$A91&amp;"'!$A$3:$BG$3"),0)),VLOOKUP($F91,'Step 1'!$B$13:$D$28,3,0)),"Check Parameters")</f>
        <v>NE</v>
      </c>
      <c r="S91" s="13" t="str">
        <f ca="1">IFERROR(IF(VLOOKUP($F91,'Step 1'!$B$13:$D$28,3,0)="Y",INDEX(INDIRECT("'"&amp;$A91&amp;"'!$A$3:$BG$100000"),MATCH($B91,INDIRECT("'"&amp;$A91&amp;"'!$A3:$A100000"),0),MATCH(S$3,INDIRECT("'"&amp;$A91&amp;"'!$A$3:$BG$3"),0)),VLOOKUP($F91,'Step 1'!$B$13:$D$28,3,0)),"Check Parameters")</f>
        <v>NE</v>
      </c>
      <c r="T91" s="13" t="str">
        <f ca="1">IFERROR(IF(VLOOKUP($F91,'Step 1'!$B$13:$D$28,3,0)="Y",INDEX(INDIRECT("'"&amp;$A91&amp;"'!$A$3:$BG$100000"),MATCH($B91,INDIRECT("'"&amp;$A91&amp;"'!$A3:$A100000"),0),MATCH(T$3,INDIRECT("'"&amp;$A91&amp;"'!$A$3:$BG$3"),0)),VLOOKUP($F91,'Step 1'!$B$13:$D$28,3,0)),"Check Parameters")</f>
        <v>NE</v>
      </c>
      <c r="U91" s="13" t="str">
        <f ca="1">IFERROR(IF(VLOOKUP($F91,'Step 1'!$B$13:$D$28,3,0)="Y",INDEX(INDIRECT("'"&amp;$A91&amp;"'!$A$3:$BG$100000"),MATCH($B91,INDIRECT("'"&amp;$A91&amp;"'!$A3:$A100000"),0),MATCH(U$3,INDIRECT("'"&amp;$A91&amp;"'!$A$3:$BG$3"),0)),VLOOKUP($F91,'Step 1'!$B$13:$D$28,3,0)),"Check Parameters")</f>
        <v>NE</v>
      </c>
      <c r="V91" s="13" t="str">
        <f ca="1">IFERROR(IF(VLOOKUP($F91,'Step 1'!$B$13:$D$28,3,0)="Y",INDEX(INDIRECT("'"&amp;$A91&amp;"'!$A$3:$BG$100000"),MATCH($B91,INDIRECT("'"&amp;$A91&amp;"'!$A3:$A100000"),0),MATCH(V$3,INDIRECT("'"&amp;$A91&amp;"'!$A$3:$BG$3"),0)),VLOOKUP($F91,'Step 1'!$B$13:$D$28,3,0)),"Check Parameters")</f>
        <v>NE</v>
      </c>
      <c r="W91" s="13" t="str">
        <f ca="1">IFERROR(IF(VLOOKUP($F91,'Step 1'!$B$13:$D$28,3,0)="Y",INDEX(INDIRECT("'"&amp;$A91&amp;"'!$A$3:$BG$100000"),MATCH($B91,INDIRECT("'"&amp;$A91&amp;"'!$A3:$A100000"),0),MATCH(W$3,INDIRECT("'"&amp;$A91&amp;"'!$A$3:$BG$3"),0)),VLOOKUP($F91,'Step 1'!$B$13:$D$28,3,0)),"Check Parameters")</f>
        <v>NE</v>
      </c>
      <c r="X91" s="13" t="str">
        <f ca="1">IFERROR(IF(VLOOKUP($F91,'Step 1'!$B$13:$D$28,3,0)="Y",INDEX(INDIRECT("'"&amp;$A91&amp;"'!$A$3:$BG$100000"),MATCH($B91,INDIRECT("'"&amp;$A91&amp;"'!$A3:$A100000"),0),MATCH(X$3,INDIRECT("'"&amp;$A91&amp;"'!$A$3:$BG$3"),0)),VLOOKUP($F91,'Step 1'!$B$13:$D$28,3,0)),"Check Parameters")</f>
        <v>NE</v>
      </c>
      <c r="Y91" s="13" t="str">
        <f ca="1">IFERROR(IF(VLOOKUP($F91,'Step 1'!$B$13:$D$28,3,0)="Y",INDEX(INDIRECT("'"&amp;$A91&amp;"'!$A$3:$BG$100000"),MATCH($B91,INDIRECT("'"&amp;$A91&amp;"'!$A3:$A100000"),0),MATCH(Y$3,INDIRECT("'"&amp;$A91&amp;"'!$A$3:$BG$3"),0)),VLOOKUP($F91,'Step 1'!$B$13:$D$28,3,0)),"Check Parameters")</f>
        <v>NE</v>
      </c>
      <c r="Z91" s="13" t="str">
        <f ca="1">IFERROR(IF(VLOOKUP($F91,'Step 1'!$B$13:$D$28,3,0)="Y",INDEX(INDIRECT("'"&amp;$A91&amp;"'!$A$3:$BG$100000"),MATCH($B91,INDIRECT("'"&amp;$A91&amp;"'!$A3:$A100000"),0),MATCH(Z$3,INDIRECT("'"&amp;$A91&amp;"'!$A$3:$BG$3"),0)),VLOOKUP($F91,'Step 1'!$B$13:$D$28,3,0)),"Check Parameters")</f>
        <v>NE</v>
      </c>
      <c r="AA91" s="13" t="str">
        <f ca="1">IFERROR(IF(VLOOKUP($F91,'Step 1'!$B$13:$D$28,3,0)="Y",INDEX(INDIRECT("'"&amp;$A91&amp;"'!$A$3:$BG$100000"),MATCH($B91,INDIRECT("'"&amp;$A91&amp;"'!$A3:$A100000"),0),MATCH(AA$3,INDIRECT("'"&amp;$A91&amp;"'!$A$3:$BG$3"),0)),VLOOKUP($F91,'Step 1'!$B$13:$D$28,3,0)),"Check Parameters")</f>
        <v>NE</v>
      </c>
      <c r="AB91" s="13" t="str">
        <f ca="1">IFERROR(IF(VLOOKUP($F91,'Step 1'!$B$13:$D$28,3,0)="Y",INDEX(INDIRECT("'"&amp;$A91&amp;"'!$A$3:$BG$100000"),MATCH($B91,INDIRECT("'"&amp;$A91&amp;"'!$A3:$A100000"),0),MATCH(AB$3,INDIRECT("'"&amp;$A91&amp;"'!$A$3:$BG$3"),0)),VLOOKUP($F91,'Step 1'!$B$13:$D$28,3,0)),"Check Parameters")</f>
        <v>NE</v>
      </c>
      <c r="AC91" s="13" t="str">
        <f ca="1">IFERROR(IF(VLOOKUP($F91,'Step 1'!$B$13:$D$28,3,0)="Y",INDEX(INDIRECT("'"&amp;$A91&amp;"'!$A$3:$BG$100000"),MATCH($B91,INDIRECT("'"&amp;$A91&amp;"'!$A3:$A100000"),0),MATCH(AC$3,INDIRECT("'"&amp;$A91&amp;"'!$A$3:$BG$3"),0)),VLOOKUP($F91,'Step 1'!$B$13:$D$28,3,0)),"Check Parameters")</f>
        <v>NE</v>
      </c>
      <c r="AD91" s="13" t="str">
        <f ca="1">IFERROR(IF(VLOOKUP($F91,'Step 1'!$B$13:$D$28,3,0)="Y",INDEX(INDIRECT("'"&amp;$A91&amp;"'!$A$3:$BG$100000"),MATCH($B91,INDIRECT("'"&amp;$A91&amp;"'!$A3:$A100000"),0),MATCH(AD$3,INDIRECT("'"&amp;$A91&amp;"'!$A$3:$BG$3"),0)),VLOOKUP($F91,'Step 1'!$B$13:$D$28,3,0)),"Check Parameters")</f>
        <v>NE</v>
      </c>
      <c r="AE91" s="13" t="str">
        <f ca="1">IFERROR(IF(VLOOKUP($F91,'Step 1'!$B$13:$D$28,3,0)="Y",INDEX(INDIRECT("'"&amp;$A91&amp;"'!$A$3:$BG$100000"),MATCH($B91,INDIRECT("'"&amp;$A91&amp;"'!$A3:$A100000"),0),MATCH(AE$3,INDIRECT("'"&amp;$A91&amp;"'!$A$3:$BG$3"),0)),VLOOKUP($F91,'Step 1'!$B$13:$D$28,3,0)),"Check Parameters")</f>
        <v>NE</v>
      </c>
      <c r="AF91" s="13" t="str">
        <f ca="1">IFERROR(IF(VLOOKUP($F91,'Step 1'!$B$13:$D$28,3,0)="Y",INDEX(INDIRECT("'"&amp;$A91&amp;"'!$A$3:$BG$100000"),MATCH($B91,INDIRECT("'"&amp;$A91&amp;"'!$A3:$A100000"),0),MATCH(AF$3,INDIRECT("'"&amp;$A91&amp;"'!$A$3:$BG$3"),0)),VLOOKUP($F91,'Step 1'!$B$13:$D$28,3,0)),"Check Parameters")</f>
        <v>NE</v>
      </c>
      <c r="AG91" s="13" t="str">
        <f ca="1">IFERROR(IF(VLOOKUP($F91,'Step 1'!$B$13:$D$28,3,0)="Y",INDEX(INDIRECT("'"&amp;$A91&amp;"'!$A$3:$BG$100000"),MATCH($B91,INDIRECT("'"&amp;$A91&amp;"'!$A3:$A100000"),0),MATCH(AG$3,INDIRECT("'"&amp;$A91&amp;"'!$A$3:$BG$3"),0)),VLOOKUP($F91,'Step 1'!$B$13:$D$28,3,0)),"Check Parameters")</f>
        <v>NE</v>
      </c>
      <c r="AH91" s="13" t="str">
        <f ca="1">IFERROR(IF(VLOOKUP($F91,'Step 1'!$B$13:$D$28,3,0)="Y",INDEX(INDIRECT("'"&amp;$A91&amp;"'!$A$3:$BG$100000"),MATCH($B91,INDIRECT("'"&amp;$A91&amp;"'!$A3:$A100000"),0),MATCH(AH$3,INDIRECT("'"&amp;$A91&amp;"'!$A$3:$BG$3"),0)),VLOOKUP($F91,'Step 1'!$B$13:$D$28,3,0)),"Check Parameters")</f>
        <v>NE</v>
      </c>
      <c r="AI91" s="13" t="str">
        <f ca="1">IFERROR(IF(VLOOKUP($F91,'Step 1'!$B$13:$D$28,3,0)="Y",INDEX(INDIRECT("'"&amp;$A91&amp;"'!$A$3:$BG$100000"),MATCH($B91,INDIRECT("'"&amp;$A91&amp;"'!$A3:$A100000"),0),MATCH(AI$3,INDIRECT("'"&amp;$A91&amp;"'!$A$3:$BG$3"),0)),VLOOKUP($F91,'Step 1'!$B$13:$D$28,3,0)),"Check Parameters")</f>
        <v>NE</v>
      </c>
      <c r="AJ91" s="13" t="str">
        <f ca="1">IFERROR(IF(VLOOKUP($F91,'Step 1'!$B$13:$D$28,3,0)="Y",INDEX(INDIRECT("'"&amp;$A91&amp;"'!$A$3:$BG$100000"),MATCH($B91,INDIRECT("'"&amp;$A91&amp;"'!$A3:$A100000"),0),MATCH(AJ$3,INDIRECT("'"&amp;$A91&amp;"'!$A$3:$BG$3"),0)),VLOOKUP($F91,'Step 1'!$B$13:$D$28,3,0)),"Check Parameters")</f>
        <v>NE</v>
      </c>
      <c r="AK91" s="13" t="str">
        <f ca="1">IFERROR(IF(VLOOKUP($F91,'Step 1'!$B$13:$D$28,3,0)="Y",INDEX(INDIRECT("'"&amp;$A91&amp;"'!$A$3:$BG$100000"),MATCH($B91,INDIRECT("'"&amp;$A91&amp;"'!$A3:$A100000"),0),MATCH(AK$3,INDIRECT("'"&amp;$A91&amp;"'!$A$3:$BG$3"),0)),VLOOKUP($F91,'Step 1'!$B$13:$D$28,3,0)),"Check Parameters")</f>
        <v>NE</v>
      </c>
      <c r="AL91" s="13" t="str">
        <f ca="1">IFERROR(IF(VLOOKUP($F91,'Step 1'!$B$13:$D$28,3,0)="Y",INDEX(INDIRECT("'"&amp;$A91&amp;"'!$A$3:$BG$100000"),MATCH($B91,INDIRECT("'"&amp;$A91&amp;"'!$A3:$A100000"),0),MATCH(AL$3,INDIRECT("'"&amp;$A91&amp;"'!$A$3:$BG$3"),0)),VLOOKUP($F91,'Step 1'!$B$13:$D$28,3,0)),"Check Parameters")</f>
        <v>NE</v>
      </c>
      <c r="AM91" s="13" t="str">
        <f ca="1">IFERROR(IF(VLOOKUP($F91,'Step 1'!$B$13:$D$28,3,0)="Y",INDEX(INDIRECT("'"&amp;$A91&amp;"'!$A$3:$BG$100000"),MATCH($B91,INDIRECT("'"&amp;$A91&amp;"'!$A3:$A100000"),0),MATCH(AM$3,INDIRECT("'"&amp;$A91&amp;"'!$A$3:$BG$3"),0)),VLOOKUP($F91,'Step 1'!$B$13:$D$28,3,0)),"Check Parameters")</f>
        <v>NE</v>
      </c>
      <c r="AN91" s="13"/>
      <c r="AO91" s="13"/>
      <c r="AP91" s="191"/>
      <c r="AQ91" s="191"/>
      <c r="AR91" s="191"/>
    </row>
    <row r="92" spans="1:44" hidden="1" outlineLevel="1" x14ac:dyDescent="0.25">
      <c r="A92" s="183" t="s">
        <v>83</v>
      </c>
      <c r="B92" s="183" t="s">
        <v>582</v>
      </c>
      <c r="C92" s="175" t="s">
        <v>128</v>
      </c>
      <c r="D92" s="175"/>
      <c r="E92" s="175" t="s">
        <v>53</v>
      </c>
      <c r="F92" s="77" t="str">
        <f t="shared" si="52"/>
        <v>Mules and asses</v>
      </c>
      <c r="G92" s="175" t="s">
        <v>358</v>
      </c>
      <c r="H92" s="175"/>
      <c r="I92" s="13" t="str">
        <f ca="1">IFERROR(IF(VLOOKUP($F92,'Step 1'!$B$13:$D$28,3,0)="Y",INDEX(INDIRECT("'"&amp;$A92&amp;"'!$A$3:$BG$100000"),MATCH($B92,INDIRECT("'"&amp;$A92&amp;"'!$A3:$A100000"),0),MATCH(I$3,INDIRECT("'"&amp;$A92&amp;"'!$A$3:$BG$3"),0)),VLOOKUP($F92,'Step 1'!$B$13:$D$28,3,0)),"Check Parameters")</f>
        <v>NE</v>
      </c>
      <c r="J92" s="13" t="str">
        <f ca="1">IFERROR(IF(VLOOKUP($F92,'Step 1'!$B$13:$D$28,3,0)="Y",INDEX(INDIRECT("'"&amp;$A92&amp;"'!$A$3:$BG$100000"),MATCH($B92,INDIRECT("'"&amp;$A92&amp;"'!$A3:$A100000"),0),MATCH(J$3,INDIRECT("'"&amp;$A92&amp;"'!$A$3:$BG$3"),0)),VLOOKUP($F92,'Step 1'!$B$13:$D$28,3,0)),"Check Parameters")</f>
        <v>NE</v>
      </c>
      <c r="K92" s="13" t="str">
        <f ca="1">IFERROR(IF(VLOOKUP($F92,'Step 1'!$B$13:$D$28,3,0)="Y",INDEX(INDIRECT("'"&amp;$A92&amp;"'!$A$3:$BG$100000"),MATCH($B92,INDIRECT("'"&amp;$A92&amp;"'!$A3:$A100000"),0),MATCH(K$3,INDIRECT("'"&amp;$A92&amp;"'!$A$3:$BG$3"),0)),VLOOKUP($F92,'Step 1'!$B$13:$D$28,3,0)),"Check Parameters")</f>
        <v>NE</v>
      </c>
      <c r="L92" s="13" t="str">
        <f ca="1">IFERROR(IF(VLOOKUP($F92,'Step 1'!$B$13:$D$28,3,0)="Y",INDEX(INDIRECT("'"&amp;$A92&amp;"'!$A$3:$BG$100000"),MATCH($B92,INDIRECT("'"&amp;$A92&amp;"'!$A3:$A100000"),0),MATCH(L$3,INDIRECT("'"&amp;$A92&amp;"'!$A$3:$BG$3"),0)),VLOOKUP($F92,'Step 1'!$B$13:$D$28,3,0)),"Check Parameters")</f>
        <v>NE</v>
      </c>
      <c r="M92" s="13" t="str">
        <f ca="1">IFERROR(IF(VLOOKUP($F92,'Step 1'!$B$13:$D$28,3,0)="Y",INDEX(INDIRECT("'"&amp;$A92&amp;"'!$A$3:$BG$100000"),MATCH($B92,INDIRECT("'"&amp;$A92&amp;"'!$A3:$A100000"),0),MATCH(M$3,INDIRECT("'"&amp;$A92&amp;"'!$A$3:$BG$3"),0)),VLOOKUP($F92,'Step 1'!$B$13:$D$28,3,0)),"Check Parameters")</f>
        <v>NE</v>
      </c>
      <c r="N92" s="13" t="str">
        <f ca="1">IFERROR(IF(VLOOKUP($F92,'Step 1'!$B$13:$D$28,3,0)="Y",INDEX(INDIRECT("'"&amp;$A92&amp;"'!$A$3:$BG$100000"),MATCH($B92,INDIRECT("'"&amp;$A92&amp;"'!$A3:$A100000"),0),MATCH(N$3,INDIRECT("'"&amp;$A92&amp;"'!$A$3:$BG$3"),0)),VLOOKUP($F92,'Step 1'!$B$13:$D$28,3,0)),"Check Parameters")</f>
        <v>NE</v>
      </c>
      <c r="O92" s="13" t="str">
        <f ca="1">IFERROR(IF(VLOOKUP($F92,'Step 1'!$B$13:$D$28,3,0)="Y",INDEX(INDIRECT("'"&amp;$A92&amp;"'!$A$3:$BG$100000"),MATCH($B92,INDIRECT("'"&amp;$A92&amp;"'!$A3:$A100000"),0),MATCH(O$3,INDIRECT("'"&amp;$A92&amp;"'!$A$3:$BG$3"),0)),VLOOKUP($F92,'Step 1'!$B$13:$D$28,3,0)),"Check Parameters")</f>
        <v>NE</v>
      </c>
      <c r="P92" s="13" t="str">
        <f ca="1">IFERROR(IF(VLOOKUP($F92,'Step 1'!$B$13:$D$28,3,0)="Y",INDEX(INDIRECT("'"&amp;$A92&amp;"'!$A$3:$BG$100000"),MATCH($B92,INDIRECT("'"&amp;$A92&amp;"'!$A3:$A100000"),0),MATCH(P$3,INDIRECT("'"&amp;$A92&amp;"'!$A$3:$BG$3"),0)),VLOOKUP($F92,'Step 1'!$B$13:$D$28,3,0)),"Check Parameters")</f>
        <v>NE</v>
      </c>
      <c r="Q92" s="13" t="str">
        <f ca="1">IFERROR(IF(VLOOKUP($F92,'Step 1'!$B$13:$D$28,3,0)="Y",INDEX(INDIRECT("'"&amp;$A92&amp;"'!$A$3:$BG$100000"),MATCH($B92,INDIRECT("'"&amp;$A92&amp;"'!$A3:$A100000"),0),MATCH(Q$3,INDIRECT("'"&amp;$A92&amp;"'!$A$3:$BG$3"),0)),VLOOKUP($F92,'Step 1'!$B$13:$D$28,3,0)),"Check Parameters")</f>
        <v>NE</v>
      </c>
      <c r="R92" s="13" t="str">
        <f ca="1">IFERROR(IF(VLOOKUP($F92,'Step 1'!$B$13:$D$28,3,0)="Y",INDEX(INDIRECT("'"&amp;$A92&amp;"'!$A$3:$BG$100000"),MATCH($B92,INDIRECT("'"&amp;$A92&amp;"'!$A3:$A100000"),0),MATCH(R$3,INDIRECT("'"&amp;$A92&amp;"'!$A$3:$BG$3"),0)),VLOOKUP($F92,'Step 1'!$B$13:$D$28,3,0)),"Check Parameters")</f>
        <v>NE</v>
      </c>
      <c r="S92" s="13" t="str">
        <f ca="1">IFERROR(IF(VLOOKUP($F92,'Step 1'!$B$13:$D$28,3,0)="Y",INDEX(INDIRECT("'"&amp;$A92&amp;"'!$A$3:$BG$100000"),MATCH($B92,INDIRECT("'"&amp;$A92&amp;"'!$A3:$A100000"),0),MATCH(S$3,INDIRECT("'"&amp;$A92&amp;"'!$A$3:$BG$3"),0)),VLOOKUP($F92,'Step 1'!$B$13:$D$28,3,0)),"Check Parameters")</f>
        <v>NE</v>
      </c>
      <c r="T92" s="13" t="str">
        <f ca="1">IFERROR(IF(VLOOKUP($F92,'Step 1'!$B$13:$D$28,3,0)="Y",INDEX(INDIRECT("'"&amp;$A92&amp;"'!$A$3:$BG$100000"),MATCH($B92,INDIRECT("'"&amp;$A92&amp;"'!$A3:$A100000"),0),MATCH(T$3,INDIRECT("'"&amp;$A92&amp;"'!$A$3:$BG$3"),0)),VLOOKUP($F92,'Step 1'!$B$13:$D$28,3,0)),"Check Parameters")</f>
        <v>NE</v>
      </c>
      <c r="U92" s="13" t="str">
        <f ca="1">IFERROR(IF(VLOOKUP($F92,'Step 1'!$B$13:$D$28,3,0)="Y",INDEX(INDIRECT("'"&amp;$A92&amp;"'!$A$3:$BG$100000"),MATCH($B92,INDIRECT("'"&amp;$A92&amp;"'!$A3:$A100000"),0),MATCH(U$3,INDIRECT("'"&amp;$A92&amp;"'!$A$3:$BG$3"),0)),VLOOKUP($F92,'Step 1'!$B$13:$D$28,3,0)),"Check Parameters")</f>
        <v>NE</v>
      </c>
      <c r="V92" s="13" t="str">
        <f ca="1">IFERROR(IF(VLOOKUP($F92,'Step 1'!$B$13:$D$28,3,0)="Y",INDEX(INDIRECT("'"&amp;$A92&amp;"'!$A$3:$BG$100000"),MATCH($B92,INDIRECT("'"&amp;$A92&amp;"'!$A3:$A100000"),0),MATCH(V$3,INDIRECT("'"&amp;$A92&amp;"'!$A$3:$BG$3"),0)),VLOOKUP($F92,'Step 1'!$B$13:$D$28,3,0)),"Check Parameters")</f>
        <v>NE</v>
      </c>
      <c r="W92" s="13" t="str">
        <f ca="1">IFERROR(IF(VLOOKUP($F92,'Step 1'!$B$13:$D$28,3,0)="Y",INDEX(INDIRECT("'"&amp;$A92&amp;"'!$A$3:$BG$100000"),MATCH($B92,INDIRECT("'"&amp;$A92&amp;"'!$A3:$A100000"),0),MATCH(W$3,INDIRECT("'"&amp;$A92&amp;"'!$A$3:$BG$3"),0)),VLOOKUP($F92,'Step 1'!$B$13:$D$28,3,0)),"Check Parameters")</f>
        <v>NE</v>
      </c>
      <c r="X92" s="13" t="str">
        <f ca="1">IFERROR(IF(VLOOKUP($F92,'Step 1'!$B$13:$D$28,3,0)="Y",INDEX(INDIRECT("'"&amp;$A92&amp;"'!$A$3:$BG$100000"),MATCH($B92,INDIRECT("'"&amp;$A92&amp;"'!$A3:$A100000"),0),MATCH(X$3,INDIRECT("'"&amp;$A92&amp;"'!$A$3:$BG$3"),0)),VLOOKUP($F92,'Step 1'!$B$13:$D$28,3,0)),"Check Parameters")</f>
        <v>NE</v>
      </c>
      <c r="Y92" s="13" t="str">
        <f ca="1">IFERROR(IF(VLOOKUP($F92,'Step 1'!$B$13:$D$28,3,0)="Y",INDEX(INDIRECT("'"&amp;$A92&amp;"'!$A$3:$BG$100000"),MATCH($B92,INDIRECT("'"&amp;$A92&amp;"'!$A3:$A100000"),0),MATCH(Y$3,INDIRECT("'"&amp;$A92&amp;"'!$A$3:$BG$3"),0)),VLOOKUP($F92,'Step 1'!$B$13:$D$28,3,0)),"Check Parameters")</f>
        <v>NE</v>
      </c>
      <c r="Z92" s="13" t="str">
        <f ca="1">IFERROR(IF(VLOOKUP($F92,'Step 1'!$B$13:$D$28,3,0)="Y",INDEX(INDIRECT("'"&amp;$A92&amp;"'!$A$3:$BG$100000"),MATCH($B92,INDIRECT("'"&amp;$A92&amp;"'!$A3:$A100000"),0),MATCH(Z$3,INDIRECT("'"&amp;$A92&amp;"'!$A$3:$BG$3"),0)),VLOOKUP($F92,'Step 1'!$B$13:$D$28,3,0)),"Check Parameters")</f>
        <v>NE</v>
      </c>
      <c r="AA92" s="13" t="str">
        <f ca="1">IFERROR(IF(VLOOKUP($F92,'Step 1'!$B$13:$D$28,3,0)="Y",INDEX(INDIRECT("'"&amp;$A92&amp;"'!$A$3:$BG$100000"),MATCH($B92,INDIRECT("'"&amp;$A92&amp;"'!$A3:$A100000"),0),MATCH(AA$3,INDIRECT("'"&amp;$A92&amp;"'!$A$3:$BG$3"),0)),VLOOKUP($F92,'Step 1'!$B$13:$D$28,3,0)),"Check Parameters")</f>
        <v>NE</v>
      </c>
      <c r="AB92" s="13" t="str">
        <f ca="1">IFERROR(IF(VLOOKUP($F92,'Step 1'!$B$13:$D$28,3,0)="Y",INDEX(INDIRECT("'"&amp;$A92&amp;"'!$A$3:$BG$100000"),MATCH($B92,INDIRECT("'"&amp;$A92&amp;"'!$A3:$A100000"),0),MATCH(AB$3,INDIRECT("'"&amp;$A92&amp;"'!$A$3:$BG$3"),0)),VLOOKUP($F92,'Step 1'!$B$13:$D$28,3,0)),"Check Parameters")</f>
        <v>NE</v>
      </c>
      <c r="AC92" s="13" t="str">
        <f ca="1">IFERROR(IF(VLOOKUP($F92,'Step 1'!$B$13:$D$28,3,0)="Y",INDEX(INDIRECT("'"&amp;$A92&amp;"'!$A$3:$BG$100000"),MATCH($B92,INDIRECT("'"&amp;$A92&amp;"'!$A3:$A100000"),0),MATCH(AC$3,INDIRECT("'"&amp;$A92&amp;"'!$A$3:$BG$3"),0)),VLOOKUP($F92,'Step 1'!$B$13:$D$28,3,0)),"Check Parameters")</f>
        <v>NE</v>
      </c>
      <c r="AD92" s="13" t="str">
        <f ca="1">IFERROR(IF(VLOOKUP($F92,'Step 1'!$B$13:$D$28,3,0)="Y",INDEX(INDIRECT("'"&amp;$A92&amp;"'!$A$3:$BG$100000"),MATCH($B92,INDIRECT("'"&amp;$A92&amp;"'!$A3:$A100000"),0),MATCH(AD$3,INDIRECT("'"&amp;$A92&amp;"'!$A$3:$BG$3"),0)),VLOOKUP($F92,'Step 1'!$B$13:$D$28,3,0)),"Check Parameters")</f>
        <v>NE</v>
      </c>
      <c r="AE92" s="13" t="str">
        <f ca="1">IFERROR(IF(VLOOKUP($F92,'Step 1'!$B$13:$D$28,3,0)="Y",INDEX(INDIRECT("'"&amp;$A92&amp;"'!$A$3:$BG$100000"),MATCH($B92,INDIRECT("'"&amp;$A92&amp;"'!$A3:$A100000"),0),MATCH(AE$3,INDIRECT("'"&amp;$A92&amp;"'!$A$3:$BG$3"),0)),VLOOKUP($F92,'Step 1'!$B$13:$D$28,3,0)),"Check Parameters")</f>
        <v>NE</v>
      </c>
      <c r="AF92" s="13" t="str">
        <f ca="1">IFERROR(IF(VLOOKUP($F92,'Step 1'!$B$13:$D$28,3,0)="Y",INDEX(INDIRECT("'"&amp;$A92&amp;"'!$A$3:$BG$100000"),MATCH($B92,INDIRECT("'"&amp;$A92&amp;"'!$A3:$A100000"),0),MATCH(AF$3,INDIRECT("'"&amp;$A92&amp;"'!$A$3:$BG$3"),0)),VLOOKUP($F92,'Step 1'!$B$13:$D$28,3,0)),"Check Parameters")</f>
        <v>NE</v>
      </c>
      <c r="AG92" s="13" t="str">
        <f ca="1">IFERROR(IF(VLOOKUP($F92,'Step 1'!$B$13:$D$28,3,0)="Y",INDEX(INDIRECT("'"&amp;$A92&amp;"'!$A$3:$BG$100000"),MATCH($B92,INDIRECT("'"&amp;$A92&amp;"'!$A3:$A100000"),0),MATCH(AG$3,INDIRECT("'"&amp;$A92&amp;"'!$A$3:$BG$3"),0)),VLOOKUP($F92,'Step 1'!$B$13:$D$28,3,0)),"Check Parameters")</f>
        <v>NE</v>
      </c>
      <c r="AH92" s="13" t="str">
        <f ca="1">IFERROR(IF(VLOOKUP($F92,'Step 1'!$B$13:$D$28,3,0)="Y",INDEX(INDIRECT("'"&amp;$A92&amp;"'!$A$3:$BG$100000"),MATCH($B92,INDIRECT("'"&amp;$A92&amp;"'!$A3:$A100000"),0),MATCH(AH$3,INDIRECT("'"&amp;$A92&amp;"'!$A$3:$BG$3"),0)),VLOOKUP($F92,'Step 1'!$B$13:$D$28,3,0)),"Check Parameters")</f>
        <v>NE</v>
      </c>
      <c r="AI92" s="13" t="str">
        <f ca="1">IFERROR(IF(VLOOKUP($F92,'Step 1'!$B$13:$D$28,3,0)="Y",INDEX(INDIRECT("'"&amp;$A92&amp;"'!$A$3:$BG$100000"),MATCH($B92,INDIRECT("'"&amp;$A92&amp;"'!$A3:$A100000"),0),MATCH(AI$3,INDIRECT("'"&amp;$A92&amp;"'!$A$3:$BG$3"),0)),VLOOKUP($F92,'Step 1'!$B$13:$D$28,3,0)),"Check Parameters")</f>
        <v>NE</v>
      </c>
      <c r="AJ92" s="13" t="str">
        <f ca="1">IFERROR(IF(VLOOKUP($F92,'Step 1'!$B$13:$D$28,3,0)="Y",INDEX(INDIRECT("'"&amp;$A92&amp;"'!$A$3:$BG$100000"),MATCH($B92,INDIRECT("'"&amp;$A92&amp;"'!$A3:$A100000"),0),MATCH(AJ$3,INDIRECT("'"&amp;$A92&amp;"'!$A$3:$BG$3"),0)),VLOOKUP($F92,'Step 1'!$B$13:$D$28,3,0)),"Check Parameters")</f>
        <v>NE</v>
      </c>
      <c r="AK92" s="13" t="str">
        <f ca="1">IFERROR(IF(VLOOKUP($F92,'Step 1'!$B$13:$D$28,3,0)="Y",INDEX(INDIRECT("'"&amp;$A92&amp;"'!$A$3:$BG$100000"),MATCH($B92,INDIRECT("'"&amp;$A92&amp;"'!$A3:$A100000"),0),MATCH(AK$3,INDIRECT("'"&amp;$A92&amp;"'!$A$3:$BG$3"),0)),VLOOKUP($F92,'Step 1'!$B$13:$D$28,3,0)),"Check Parameters")</f>
        <v>NE</v>
      </c>
      <c r="AL92" s="13" t="str">
        <f ca="1">IFERROR(IF(VLOOKUP($F92,'Step 1'!$B$13:$D$28,3,0)="Y",INDEX(INDIRECT("'"&amp;$A92&amp;"'!$A$3:$BG$100000"),MATCH($B92,INDIRECT("'"&amp;$A92&amp;"'!$A3:$A100000"),0),MATCH(AL$3,INDIRECT("'"&amp;$A92&amp;"'!$A$3:$BG$3"),0)),VLOOKUP($F92,'Step 1'!$B$13:$D$28,3,0)),"Check Parameters")</f>
        <v>NE</v>
      </c>
      <c r="AM92" s="13" t="str">
        <f ca="1">IFERROR(IF(VLOOKUP($F92,'Step 1'!$B$13:$D$28,3,0)="Y",INDEX(INDIRECT("'"&amp;$A92&amp;"'!$A$3:$BG$100000"),MATCH($B92,INDIRECT("'"&amp;$A92&amp;"'!$A3:$A100000"),0),MATCH(AM$3,INDIRECT("'"&amp;$A92&amp;"'!$A$3:$BG$3"),0)),VLOOKUP($F92,'Step 1'!$B$13:$D$28,3,0)),"Check Parameters")</f>
        <v>NE</v>
      </c>
      <c r="AN92" s="13"/>
      <c r="AO92" s="13"/>
      <c r="AP92" s="191"/>
      <c r="AQ92" s="191"/>
      <c r="AR92" s="191"/>
    </row>
    <row r="93" spans="1:44" hidden="1" outlineLevel="1" x14ac:dyDescent="0.25">
      <c r="A93" s="183" t="s">
        <v>85</v>
      </c>
      <c r="B93" s="183" t="s">
        <v>582</v>
      </c>
      <c r="C93" s="175" t="s">
        <v>128</v>
      </c>
      <c r="D93" s="175"/>
      <c r="E93" s="175" t="s">
        <v>53</v>
      </c>
      <c r="F93" s="77" t="str">
        <f t="shared" si="52"/>
        <v>Laying hens</v>
      </c>
      <c r="G93" s="175" t="s">
        <v>358</v>
      </c>
      <c r="H93" s="175"/>
      <c r="I93" s="13" t="str">
        <f ca="1">IFERROR(IF(VLOOKUP($F93,'Step 1'!$B$13:$D$28,3,0)="Y",INDEX(INDIRECT("'"&amp;$A93&amp;"'!$A$3:$BG$100000"),MATCH($B93,INDIRECT("'"&amp;$A93&amp;"'!$A3:$A100000"),0),MATCH(I$3,INDIRECT("'"&amp;$A93&amp;"'!$A$3:$BG$3"),0)),VLOOKUP($F93,'Step 1'!$B$13:$D$28,3,0)),"Check Parameters")</f>
        <v>NE</v>
      </c>
      <c r="J93" s="13" t="str">
        <f ca="1">IFERROR(IF(VLOOKUP($F93,'Step 1'!$B$13:$D$28,3,0)="Y",INDEX(INDIRECT("'"&amp;$A93&amp;"'!$A$3:$BG$100000"),MATCH($B93,INDIRECT("'"&amp;$A93&amp;"'!$A3:$A100000"),0),MATCH(J$3,INDIRECT("'"&amp;$A93&amp;"'!$A$3:$BG$3"),0)),VLOOKUP($F93,'Step 1'!$B$13:$D$28,3,0)),"Check Parameters")</f>
        <v>NE</v>
      </c>
      <c r="K93" s="13" t="str">
        <f ca="1">IFERROR(IF(VLOOKUP($F93,'Step 1'!$B$13:$D$28,3,0)="Y",INDEX(INDIRECT("'"&amp;$A93&amp;"'!$A$3:$BG$100000"),MATCH($B93,INDIRECT("'"&amp;$A93&amp;"'!$A3:$A100000"),0),MATCH(K$3,INDIRECT("'"&amp;$A93&amp;"'!$A$3:$BG$3"),0)),VLOOKUP($F93,'Step 1'!$B$13:$D$28,3,0)),"Check Parameters")</f>
        <v>NE</v>
      </c>
      <c r="L93" s="13" t="str">
        <f ca="1">IFERROR(IF(VLOOKUP($F93,'Step 1'!$B$13:$D$28,3,0)="Y",INDEX(INDIRECT("'"&amp;$A93&amp;"'!$A$3:$BG$100000"),MATCH($B93,INDIRECT("'"&amp;$A93&amp;"'!$A3:$A100000"),0),MATCH(L$3,INDIRECT("'"&amp;$A93&amp;"'!$A$3:$BG$3"),0)),VLOOKUP($F93,'Step 1'!$B$13:$D$28,3,0)),"Check Parameters")</f>
        <v>NE</v>
      </c>
      <c r="M93" s="13" t="str">
        <f ca="1">IFERROR(IF(VLOOKUP($F93,'Step 1'!$B$13:$D$28,3,0)="Y",INDEX(INDIRECT("'"&amp;$A93&amp;"'!$A$3:$BG$100000"),MATCH($B93,INDIRECT("'"&amp;$A93&amp;"'!$A3:$A100000"),0),MATCH(M$3,INDIRECT("'"&amp;$A93&amp;"'!$A$3:$BG$3"),0)),VLOOKUP($F93,'Step 1'!$B$13:$D$28,3,0)),"Check Parameters")</f>
        <v>NE</v>
      </c>
      <c r="N93" s="13" t="str">
        <f ca="1">IFERROR(IF(VLOOKUP($F93,'Step 1'!$B$13:$D$28,3,0)="Y",INDEX(INDIRECT("'"&amp;$A93&amp;"'!$A$3:$BG$100000"),MATCH($B93,INDIRECT("'"&amp;$A93&amp;"'!$A3:$A100000"),0),MATCH(N$3,INDIRECT("'"&amp;$A93&amp;"'!$A$3:$BG$3"),0)),VLOOKUP($F93,'Step 1'!$B$13:$D$28,3,0)),"Check Parameters")</f>
        <v>NE</v>
      </c>
      <c r="O93" s="13" t="str">
        <f ca="1">IFERROR(IF(VLOOKUP($F93,'Step 1'!$B$13:$D$28,3,0)="Y",INDEX(INDIRECT("'"&amp;$A93&amp;"'!$A$3:$BG$100000"),MATCH($B93,INDIRECT("'"&amp;$A93&amp;"'!$A3:$A100000"),0),MATCH(O$3,INDIRECT("'"&amp;$A93&amp;"'!$A$3:$BG$3"),0)),VLOOKUP($F93,'Step 1'!$B$13:$D$28,3,0)),"Check Parameters")</f>
        <v>NE</v>
      </c>
      <c r="P93" s="13" t="str">
        <f ca="1">IFERROR(IF(VLOOKUP($F93,'Step 1'!$B$13:$D$28,3,0)="Y",INDEX(INDIRECT("'"&amp;$A93&amp;"'!$A$3:$BG$100000"),MATCH($B93,INDIRECT("'"&amp;$A93&amp;"'!$A3:$A100000"),0),MATCH(P$3,INDIRECT("'"&amp;$A93&amp;"'!$A$3:$BG$3"),0)),VLOOKUP($F93,'Step 1'!$B$13:$D$28,3,0)),"Check Parameters")</f>
        <v>NE</v>
      </c>
      <c r="Q93" s="13" t="str">
        <f ca="1">IFERROR(IF(VLOOKUP($F93,'Step 1'!$B$13:$D$28,3,0)="Y",INDEX(INDIRECT("'"&amp;$A93&amp;"'!$A$3:$BG$100000"),MATCH($B93,INDIRECT("'"&amp;$A93&amp;"'!$A3:$A100000"),0),MATCH(Q$3,INDIRECT("'"&amp;$A93&amp;"'!$A$3:$BG$3"),0)),VLOOKUP($F93,'Step 1'!$B$13:$D$28,3,0)),"Check Parameters")</f>
        <v>NE</v>
      </c>
      <c r="R93" s="13" t="str">
        <f ca="1">IFERROR(IF(VLOOKUP($F93,'Step 1'!$B$13:$D$28,3,0)="Y",INDEX(INDIRECT("'"&amp;$A93&amp;"'!$A$3:$BG$100000"),MATCH($B93,INDIRECT("'"&amp;$A93&amp;"'!$A3:$A100000"),0),MATCH(R$3,INDIRECT("'"&amp;$A93&amp;"'!$A$3:$BG$3"),0)),VLOOKUP($F93,'Step 1'!$B$13:$D$28,3,0)),"Check Parameters")</f>
        <v>NE</v>
      </c>
      <c r="S93" s="13" t="str">
        <f ca="1">IFERROR(IF(VLOOKUP($F93,'Step 1'!$B$13:$D$28,3,0)="Y",INDEX(INDIRECT("'"&amp;$A93&amp;"'!$A$3:$BG$100000"),MATCH($B93,INDIRECT("'"&amp;$A93&amp;"'!$A3:$A100000"),0),MATCH(S$3,INDIRECT("'"&amp;$A93&amp;"'!$A$3:$BG$3"),0)),VLOOKUP($F93,'Step 1'!$B$13:$D$28,3,0)),"Check Parameters")</f>
        <v>NE</v>
      </c>
      <c r="T93" s="13" t="str">
        <f ca="1">IFERROR(IF(VLOOKUP($F93,'Step 1'!$B$13:$D$28,3,0)="Y",INDEX(INDIRECT("'"&amp;$A93&amp;"'!$A$3:$BG$100000"),MATCH($B93,INDIRECT("'"&amp;$A93&amp;"'!$A3:$A100000"),0),MATCH(T$3,INDIRECT("'"&amp;$A93&amp;"'!$A$3:$BG$3"),0)),VLOOKUP($F93,'Step 1'!$B$13:$D$28,3,0)),"Check Parameters")</f>
        <v>NE</v>
      </c>
      <c r="U93" s="13" t="str">
        <f ca="1">IFERROR(IF(VLOOKUP($F93,'Step 1'!$B$13:$D$28,3,0)="Y",INDEX(INDIRECT("'"&amp;$A93&amp;"'!$A$3:$BG$100000"),MATCH($B93,INDIRECT("'"&amp;$A93&amp;"'!$A3:$A100000"),0),MATCH(U$3,INDIRECT("'"&amp;$A93&amp;"'!$A$3:$BG$3"),0)),VLOOKUP($F93,'Step 1'!$B$13:$D$28,3,0)),"Check Parameters")</f>
        <v>NE</v>
      </c>
      <c r="V93" s="13" t="str">
        <f ca="1">IFERROR(IF(VLOOKUP($F93,'Step 1'!$B$13:$D$28,3,0)="Y",INDEX(INDIRECT("'"&amp;$A93&amp;"'!$A$3:$BG$100000"),MATCH($B93,INDIRECT("'"&amp;$A93&amp;"'!$A3:$A100000"),0),MATCH(V$3,INDIRECT("'"&amp;$A93&amp;"'!$A$3:$BG$3"),0)),VLOOKUP($F93,'Step 1'!$B$13:$D$28,3,0)),"Check Parameters")</f>
        <v>NE</v>
      </c>
      <c r="W93" s="13" t="str">
        <f ca="1">IFERROR(IF(VLOOKUP($F93,'Step 1'!$B$13:$D$28,3,0)="Y",INDEX(INDIRECT("'"&amp;$A93&amp;"'!$A$3:$BG$100000"),MATCH($B93,INDIRECT("'"&amp;$A93&amp;"'!$A3:$A100000"),0),MATCH(W$3,INDIRECT("'"&amp;$A93&amp;"'!$A$3:$BG$3"),0)),VLOOKUP($F93,'Step 1'!$B$13:$D$28,3,0)),"Check Parameters")</f>
        <v>NE</v>
      </c>
      <c r="X93" s="13" t="str">
        <f ca="1">IFERROR(IF(VLOOKUP($F93,'Step 1'!$B$13:$D$28,3,0)="Y",INDEX(INDIRECT("'"&amp;$A93&amp;"'!$A$3:$BG$100000"),MATCH($B93,INDIRECT("'"&amp;$A93&amp;"'!$A3:$A100000"),0),MATCH(X$3,INDIRECT("'"&amp;$A93&amp;"'!$A$3:$BG$3"),0)),VLOOKUP($F93,'Step 1'!$B$13:$D$28,3,0)),"Check Parameters")</f>
        <v>NE</v>
      </c>
      <c r="Y93" s="13" t="str">
        <f ca="1">IFERROR(IF(VLOOKUP($F93,'Step 1'!$B$13:$D$28,3,0)="Y",INDEX(INDIRECT("'"&amp;$A93&amp;"'!$A$3:$BG$100000"),MATCH($B93,INDIRECT("'"&amp;$A93&amp;"'!$A3:$A100000"),0),MATCH(Y$3,INDIRECT("'"&amp;$A93&amp;"'!$A$3:$BG$3"),0)),VLOOKUP($F93,'Step 1'!$B$13:$D$28,3,0)),"Check Parameters")</f>
        <v>NE</v>
      </c>
      <c r="Z93" s="13" t="str">
        <f ca="1">IFERROR(IF(VLOOKUP($F93,'Step 1'!$B$13:$D$28,3,0)="Y",INDEX(INDIRECT("'"&amp;$A93&amp;"'!$A$3:$BG$100000"),MATCH($B93,INDIRECT("'"&amp;$A93&amp;"'!$A3:$A100000"),0),MATCH(Z$3,INDIRECT("'"&amp;$A93&amp;"'!$A$3:$BG$3"),0)),VLOOKUP($F93,'Step 1'!$B$13:$D$28,3,0)),"Check Parameters")</f>
        <v>NE</v>
      </c>
      <c r="AA93" s="13" t="str">
        <f ca="1">IFERROR(IF(VLOOKUP($F93,'Step 1'!$B$13:$D$28,3,0)="Y",INDEX(INDIRECT("'"&amp;$A93&amp;"'!$A$3:$BG$100000"),MATCH($B93,INDIRECT("'"&amp;$A93&amp;"'!$A3:$A100000"),0),MATCH(AA$3,INDIRECT("'"&amp;$A93&amp;"'!$A$3:$BG$3"),0)),VLOOKUP($F93,'Step 1'!$B$13:$D$28,3,0)),"Check Parameters")</f>
        <v>NE</v>
      </c>
      <c r="AB93" s="13" t="str">
        <f ca="1">IFERROR(IF(VLOOKUP($F93,'Step 1'!$B$13:$D$28,3,0)="Y",INDEX(INDIRECT("'"&amp;$A93&amp;"'!$A$3:$BG$100000"),MATCH($B93,INDIRECT("'"&amp;$A93&amp;"'!$A3:$A100000"),0),MATCH(AB$3,INDIRECT("'"&amp;$A93&amp;"'!$A$3:$BG$3"),0)),VLOOKUP($F93,'Step 1'!$B$13:$D$28,3,0)),"Check Parameters")</f>
        <v>NE</v>
      </c>
      <c r="AC93" s="13" t="str">
        <f ca="1">IFERROR(IF(VLOOKUP($F93,'Step 1'!$B$13:$D$28,3,0)="Y",INDEX(INDIRECT("'"&amp;$A93&amp;"'!$A$3:$BG$100000"),MATCH($B93,INDIRECT("'"&amp;$A93&amp;"'!$A3:$A100000"),0),MATCH(AC$3,INDIRECT("'"&amp;$A93&amp;"'!$A$3:$BG$3"),0)),VLOOKUP($F93,'Step 1'!$B$13:$D$28,3,0)),"Check Parameters")</f>
        <v>NE</v>
      </c>
      <c r="AD93" s="13" t="str">
        <f ca="1">IFERROR(IF(VLOOKUP($F93,'Step 1'!$B$13:$D$28,3,0)="Y",INDEX(INDIRECT("'"&amp;$A93&amp;"'!$A$3:$BG$100000"),MATCH($B93,INDIRECT("'"&amp;$A93&amp;"'!$A3:$A100000"),0),MATCH(AD$3,INDIRECT("'"&amp;$A93&amp;"'!$A$3:$BG$3"),0)),VLOOKUP($F93,'Step 1'!$B$13:$D$28,3,0)),"Check Parameters")</f>
        <v>NE</v>
      </c>
      <c r="AE93" s="13" t="str">
        <f ca="1">IFERROR(IF(VLOOKUP($F93,'Step 1'!$B$13:$D$28,3,0)="Y",INDEX(INDIRECT("'"&amp;$A93&amp;"'!$A$3:$BG$100000"),MATCH($B93,INDIRECT("'"&amp;$A93&amp;"'!$A3:$A100000"),0),MATCH(AE$3,INDIRECT("'"&amp;$A93&amp;"'!$A$3:$BG$3"),0)),VLOOKUP($F93,'Step 1'!$B$13:$D$28,3,0)),"Check Parameters")</f>
        <v>NE</v>
      </c>
      <c r="AF93" s="13" t="str">
        <f ca="1">IFERROR(IF(VLOOKUP($F93,'Step 1'!$B$13:$D$28,3,0)="Y",INDEX(INDIRECT("'"&amp;$A93&amp;"'!$A$3:$BG$100000"),MATCH($B93,INDIRECT("'"&amp;$A93&amp;"'!$A3:$A100000"),0),MATCH(AF$3,INDIRECT("'"&amp;$A93&amp;"'!$A$3:$BG$3"),0)),VLOOKUP($F93,'Step 1'!$B$13:$D$28,3,0)),"Check Parameters")</f>
        <v>NE</v>
      </c>
      <c r="AG93" s="13" t="str">
        <f ca="1">IFERROR(IF(VLOOKUP($F93,'Step 1'!$B$13:$D$28,3,0)="Y",INDEX(INDIRECT("'"&amp;$A93&amp;"'!$A$3:$BG$100000"),MATCH($B93,INDIRECT("'"&amp;$A93&amp;"'!$A3:$A100000"),0),MATCH(AG$3,INDIRECT("'"&amp;$A93&amp;"'!$A$3:$BG$3"),0)),VLOOKUP($F93,'Step 1'!$B$13:$D$28,3,0)),"Check Parameters")</f>
        <v>NE</v>
      </c>
      <c r="AH93" s="13" t="str">
        <f ca="1">IFERROR(IF(VLOOKUP($F93,'Step 1'!$B$13:$D$28,3,0)="Y",INDEX(INDIRECT("'"&amp;$A93&amp;"'!$A$3:$BG$100000"),MATCH($B93,INDIRECT("'"&amp;$A93&amp;"'!$A3:$A100000"),0),MATCH(AH$3,INDIRECT("'"&amp;$A93&amp;"'!$A$3:$BG$3"),0)),VLOOKUP($F93,'Step 1'!$B$13:$D$28,3,0)),"Check Parameters")</f>
        <v>NE</v>
      </c>
      <c r="AI93" s="13" t="str">
        <f ca="1">IFERROR(IF(VLOOKUP($F93,'Step 1'!$B$13:$D$28,3,0)="Y",INDEX(INDIRECT("'"&amp;$A93&amp;"'!$A$3:$BG$100000"),MATCH($B93,INDIRECT("'"&amp;$A93&amp;"'!$A3:$A100000"),0),MATCH(AI$3,INDIRECT("'"&amp;$A93&amp;"'!$A$3:$BG$3"),0)),VLOOKUP($F93,'Step 1'!$B$13:$D$28,3,0)),"Check Parameters")</f>
        <v>NE</v>
      </c>
      <c r="AJ93" s="13" t="str">
        <f ca="1">IFERROR(IF(VLOOKUP($F93,'Step 1'!$B$13:$D$28,3,0)="Y",INDEX(INDIRECT("'"&amp;$A93&amp;"'!$A$3:$BG$100000"),MATCH($B93,INDIRECT("'"&amp;$A93&amp;"'!$A3:$A100000"),0),MATCH(AJ$3,INDIRECT("'"&amp;$A93&amp;"'!$A$3:$BG$3"),0)),VLOOKUP($F93,'Step 1'!$B$13:$D$28,3,0)),"Check Parameters")</f>
        <v>NE</v>
      </c>
      <c r="AK93" s="13" t="str">
        <f ca="1">IFERROR(IF(VLOOKUP($F93,'Step 1'!$B$13:$D$28,3,0)="Y",INDEX(INDIRECT("'"&amp;$A93&amp;"'!$A$3:$BG$100000"),MATCH($B93,INDIRECT("'"&amp;$A93&amp;"'!$A3:$A100000"),0),MATCH(AK$3,INDIRECT("'"&amp;$A93&amp;"'!$A$3:$BG$3"),0)),VLOOKUP($F93,'Step 1'!$B$13:$D$28,3,0)),"Check Parameters")</f>
        <v>NE</v>
      </c>
      <c r="AL93" s="13" t="str">
        <f ca="1">IFERROR(IF(VLOOKUP($F93,'Step 1'!$B$13:$D$28,3,0)="Y",INDEX(INDIRECT("'"&amp;$A93&amp;"'!$A$3:$BG$100000"),MATCH($B93,INDIRECT("'"&amp;$A93&amp;"'!$A3:$A100000"),0),MATCH(AL$3,INDIRECT("'"&amp;$A93&amp;"'!$A$3:$BG$3"),0)),VLOOKUP($F93,'Step 1'!$B$13:$D$28,3,0)),"Check Parameters")</f>
        <v>NE</v>
      </c>
      <c r="AM93" s="13" t="str">
        <f ca="1">IFERROR(IF(VLOOKUP($F93,'Step 1'!$B$13:$D$28,3,0)="Y",INDEX(INDIRECT("'"&amp;$A93&amp;"'!$A$3:$BG$100000"),MATCH($B93,INDIRECT("'"&amp;$A93&amp;"'!$A3:$A100000"),0),MATCH(AM$3,INDIRECT("'"&amp;$A93&amp;"'!$A$3:$BG$3"),0)),VLOOKUP($F93,'Step 1'!$B$13:$D$28,3,0)),"Check Parameters")</f>
        <v>NE</v>
      </c>
      <c r="AN93" s="13"/>
      <c r="AO93" s="13"/>
      <c r="AP93" s="191"/>
      <c r="AQ93" s="191"/>
      <c r="AR93" s="191"/>
    </row>
    <row r="94" spans="1:44" hidden="1" outlineLevel="1" x14ac:dyDescent="0.25">
      <c r="A94" s="183" t="s">
        <v>84</v>
      </c>
      <c r="B94" s="183" t="s">
        <v>582</v>
      </c>
      <c r="C94" s="175" t="s">
        <v>128</v>
      </c>
      <c r="D94" s="175"/>
      <c r="E94" s="175" t="s">
        <v>53</v>
      </c>
      <c r="F94" s="77" t="str">
        <f t="shared" si="52"/>
        <v>Broilers</v>
      </c>
      <c r="G94" s="175" t="s">
        <v>358</v>
      </c>
      <c r="H94" s="175"/>
      <c r="I94" s="13" t="str">
        <f ca="1">IFERROR(IF(VLOOKUP($F94,'Step 1'!$B$13:$D$28,3,0)="Y",INDEX(INDIRECT("'"&amp;$A94&amp;"'!$A$3:$BG$100000"),MATCH($B94,INDIRECT("'"&amp;$A94&amp;"'!$A3:$A100000"),0),MATCH(I$3,INDIRECT("'"&amp;$A94&amp;"'!$A$3:$BG$3"),0)),VLOOKUP($F94,'Step 1'!$B$13:$D$28,3,0)),"Check Parameters")</f>
        <v>NE</v>
      </c>
      <c r="J94" s="13" t="str">
        <f ca="1">IFERROR(IF(VLOOKUP($F94,'Step 1'!$B$13:$D$28,3,0)="Y",INDEX(INDIRECT("'"&amp;$A94&amp;"'!$A$3:$BG$100000"),MATCH($B94,INDIRECT("'"&amp;$A94&amp;"'!$A3:$A100000"),0),MATCH(J$3,INDIRECT("'"&amp;$A94&amp;"'!$A$3:$BG$3"),0)),VLOOKUP($F94,'Step 1'!$B$13:$D$28,3,0)),"Check Parameters")</f>
        <v>NE</v>
      </c>
      <c r="K94" s="13" t="str">
        <f ca="1">IFERROR(IF(VLOOKUP($F94,'Step 1'!$B$13:$D$28,3,0)="Y",INDEX(INDIRECT("'"&amp;$A94&amp;"'!$A$3:$BG$100000"),MATCH($B94,INDIRECT("'"&amp;$A94&amp;"'!$A3:$A100000"),0),MATCH(K$3,INDIRECT("'"&amp;$A94&amp;"'!$A$3:$BG$3"),0)),VLOOKUP($F94,'Step 1'!$B$13:$D$28,3,0)),"Check Parameters")</f>
        <v>NE</v>
      </c>
      <c r="L94" s="13" t="str">
        <f ca="1">IFERROR(IF(VLOOKUP($F94,'Step 1'!$B$13:$D$28,3,0)="Y",INDEX(INDIRECT("'"&amp;$A94&amp;"'!$A$3:$BG$100000"),MATCH($B94,INDIRECT("'"&amp;$A94&amp;"'!$A3:$A100000"),0),MATCH(L$3,INDIRECT("'"&amp;$A94&amp;"'!$A$3:$BG$3"),0)),VLOOKUP($F94,'Step 1'!$B$13:$D$28,3,0)),"Check Parameters")</f>
        <v>NE</v>
      </c>
      <c r="M94" s="13" t="str">
        <f ca="1">IFERROR(IF(VLOOKUP($F94,'Step 1'!$B$13:$D$28,3,0)="Y",INDEX(INDIRECT("'"&amp;$A94&amp;"'!$A$3:$BG$100000"),MATCH($B94,INDIRECT("'"&amp;$A94&amp;"'!$A3:$A100000"),0),MATCH(M$3,INDIRECT("'"&amp;$A94&amp;"'!$A$3:$BG$3"),0)),VLOOKUP($F94,'Step 1'!$B$13:$D$28,3,0)),"Check Parameters")</f>
        <v>NE</v>
      </c>
      <c r="N94" s="13" t="str">
        <f ca="1">IFERROR(IF(VLOOKUP($F94,'Step 1'!$B$13:$D$28,3,0)="Y",INDEX(INDIRECT("'"&amp;$A94&amp;"'!$A$3:$BG$100000"),MATCH($B94,INDIRECT("'"&amp;$A94&amp;"'!$A3:$A100000"),0),MATCH(N$3,INDIRECT("'"&amp;$A94&amp;"'!$A$3:$BG$3"),0)),VLOOKUP($F94,'Step 1'!$B$13:$D$28,3,0)),"Check Parameters")</f>
        <v>NE</v>
      </c>
      <c r="O94" s="13" t="str">
        <f ca="1">IFERROR(IF(VLOOKUP($F94,'Step 1'!$B$13:$D$28,3,0)="Y",INDEX(INDIRECT("'"&amp;$A94&amp;"'!$A$3:$BG$100000"),MATCH($B94,INDIRECT("'"&amp;$A94&amp;"'!$A3:$A100000"),0),MATCH(O$3,INDIRECT("'"&amp;$A94&amp;"'!$A$3:$BG$3"),0)),VLOOKUP($F94,'Step 1'!$B$13:$D$28,3,0)),"Check Parameters")</f>
        <v>NE</v>
      </c>
      <c r="P94" s="13" t="str">
        <f ca="1">IFERROR(IF(VLOOKUP($F94,'Step 1'!$B$13:$D$28,3,0)="Y",INDEX(INDIRECT("'"&amp;$A94&amp;"'!$A$3:$BG$100000"),MATCH($B94,INDIRECT("'"&amp;$A94&amp;"'!$A3:$A100000"),0),MATCH(P$3,INDIRECT("'"&amp;$A94&amp;"'!$A$3:$BG$3"),0)),VLOOKUP($F94,'Step 1'!$B$13:$D$28,3,0)),"Check Parameters")</f>
        <v>NE</v>
      </c>
      <c r="Q94" s="13" t="str">
        <f ca="1">IFERROR(IF(VLOOKUP($F94,'Step 1'!$B$13:$D$28,3,0)="Y",INDEX(INDIRECT("'"&amp;$A94&amp;"'!$A$3:$BG$100000"),MATCH($B94,INDIRECT("'"&amp;$A94&amp;"'!$A3:$A100000"),0),MATCH(Q$3,INDIRECT("'"&amp;$A94&amp;"'!$A$3:$BG$3"),0)),VLOOKUP($F94,'Step 1'!$B$13:$D$28,3,0)),"Check Parameters")</f>
        <v>NE</v>
      </c>
      <c r="R94" s="13" t="str">
        <f ca="1">IFERROR(IF(VLOOKUP($F94,'Step 1'!$B$13:$D$28,3,0)="Y",INDEX(INDIRECT("'"&amp;$A94&amp;"'!$A$3:$BG$100000"),MATCH($B94,INDIRECT("'"&amp;$A94&amp;"'!$A3:$A100000"),0),MATCH(R$3,INDIRECT("'"&amp;$A94&amp;"'!$A$3:$BG$3"),0)),VLOOKUP($F94,'Step 1'!$B$13:$D$28,3,0)),"Check Parameters")</f>
        <v>NE</v>
      </c>
      <c r="S94" s="13" t="str">
        <f ca="1">IFERROR(IF(VLOOKUP($F94,'Step 1'!$B$13:$D$28,3,0)="Y",INDEX(INDIRECT("'"&amp;$A94&amp;"'!$A$3:$BG$100000"),MATCH($B94,INDIRECT("'"&amp;$A94&amp;"'!$A3:$A100000"),0),MATCH(S$3,INDIRECT("'"&amp;$A94&amp;"'!$A$3:$BG$3"),0)),VLOOKUP($F94,'Step 1'!$B$13:$D$28,3,0)),"Check Parameters")</f>
        <v>NE</v>
      </c>
      <c r="T94" s="13" t="str">
        <f ca="1">IFERROR(IF(VLOOKUP($F94,'Step 1'!$B$13:$D$28,3,0)="Y",INDEX(INDIRECT("'"&amp;$A94&amp;"'!$A$3:$BG$100000"),MATCH($B94,INDIRECT("'"&amp;$A94&amp;"'!$A3:$A100000"),0),MATCH(T$3,INDIRECT("'"&amp;$A94&amp;"'!$A$3:$BG$3"),0)),VLOOKUP($F94,'Step 1'!$B$13:$D$28,3,0)),"Check Parameters")</f>
        <v>NE</v>
      </c>
      <c r="U94" s="13" t="str">
        <f ca="1">IFERROR(IF(VLOOKUP($F94,'Step 1'!$B$13:$D$28,3,0)="Y",INDEX(INDIRECT("'"&amp;$A94&amp;"'!$A$3:$BG$100000"),MATCH($B94,INDIRECT("'"&amp;$A94&amp;"'!$A3:$A100000"),0),MATCH(U$3,INDIRECT("'"&amp;$A94&amp;"'!$A$3:$BG$3"),0)),VLOOKUP($F94,'Step 1'!$B$13:$D$28,3,0)),"Check Parameters")</f>
        <v>NE</v>
      </c>
      <c r="V94" s="13" t="str">
        <f ca="1">IFERROR(IF(VLOOKUP($F94,'Step 1'!$B$13:$D$28,3,0)="Y",INDEX(INDIRECT("'"&amp;$A94&amp;"'!$A$3:$BG$100000"),MATCH($B94,INDIRECT("'"&amp;$A94&amp;"'!$A3:$A100000"),0),MATCH(V$3,INDIRECT("'"&amp;$A94&amp;"'!$A$3:$BG$3"),0)),VLOOKUP($F94,'Step 1'!$B$13:$D$28,3,0)),"Check Parameters")</f>
        <v>NE</v>
      </c>
      <c r="W94" s="13" t="str">
        <f ca="1">IFERROR(IF(VLOOKUP($F94,'Step 1'!$B$13:$D$28,3,0)="Y",INDEX(INDIRECT("'"&amp;$A94&amp;"'!$A$3:$BG$100000"),MATCH($B94,INDIRECT("'"&amp;$A94&amp;"'!$A3:$A100000"),0),MATCH(W$3,INDIRECT("'"&amp;$A94&amp;"'!$A$3:$BG$3"),0)),VLOOKUP($F94,'Step 1'!$B$13:$D$28,3,0)),"Check Parameters")</f>
        <v>NE</v>
      </c>
      <c r="X94" s="13" t="str">
        <f ca="1">IFERROR(IF(VLOOKUP($F94,'Step 1'!$B$13:$D$28,3,0)="Y",INDEX(INDIRECT("'"&amp;$A94&amp;"'!$A$3:$BG$100000"),MATCH($B94,INDIRECT("'"&amp;$A94&amp;"'!$A3:$A100000"),0),MATCH(X$3,INDIRECT("'"&amp;$A94&amp;"'!$A$3:$BG$3"),0)),VLOOKUP($F94,'Step 1'!$B$13:$D$28,3,0)),"Check Parameters")</f>
        <v>NE</v>
      </c>
      <c r="Y94" s="13" t="str">
        <f ca="1">IFERROR(IF(VLOOKUP($F94,'Step 1'!$B$13:$D$28,3,0)="Y",INDEX(INDIRECT("'"&amp;$A94&amp;"'!$A$3:$BG$100000"),MATCH($B94,INDIRECT("'"&amp;$A94&amp;"'!$A3:$A100000"),0),MATCH(Y$3,INDIRECT("'"&amp;$A94&amp;"'!$A$3:$BG$3"),0)),VLOOKUP($F94,'Step 1'!$B$13:$D$28,3,0)),"Check Parameters")</f>
        <v>NE</v>
      </c>
      <c r="Z94" s="13" t="str">
        <f ca="1">IFERROR(IF(VLOOKUP($F94,'Step 1'!$B$13:$D$28,3,0)="Y",INDEX(INDIRECT("'"&amp;$A94&amp;"'!$A$3:$BG$100000"),MATCH($B94,INDIRECT("'"&amp;$A94&amp;"'!$A3:$A100000"),0),MATCH(Z$3,INDIRECT("'"&amp;$A94&amp;"'!$A$3:$BG$3"),0)),VLOOKUP($F94,'Step 1'!$B$13:$D$28,3,0)),"Check Parameters")</f>
        <v>NE</v>
      </c>
      <c r="AA94" s="13" t="str">
        <f ca="1">IFERROR(IF(VLOOKUP($F94,'Step 1'!$B$13:$D$28,3,0)="Y",INDEX(INDIRECT("'"&amp;$A94&amp;"'!$A$3:$BG$100000"),MATCH($B94,INDIRECT("'"&amp;$A94&amp;"'!$A3:$A100000"),0),MATCH(AA$3,INDIRECT("'"&amp;$A94&amp;"'!$A$3:$BG$3"),0)),VLOOKUP($F94,'Step 1'!$B$13:$D$28,3,0)),"Check Parameters")</f>
        <v>NE</v>
      </c>
      <c r="AB94" s="13" t="str">
        <f ca="1">IFERROR(IF(VLOOKUP($F94,'Step 1'!$B$13:$D$28,3,0)="Y",INDEX(INDIRECT("'"&amp;$A94&amp;"'!$A$3:$BG$100000"),MATCH($B94,INDIRECT("'"&amp;$A94&amp;"'!$A3:$A100000"),0),MATCH(AB$3,INDIRECT("'"&amp;$A94&amp;"'!$A$3:$BG$3"),0)),VLOOKUP($F94,'Step 1'!$B$13:$D$28,3,0)),"Check Parameters")</f>
        <v>NE</v>
      </c>
      <c r="AC94" s="13" t="str">
        <f ca="1">IFERROR(IF(VLOOKUP($F94,'Step 1'!$B$13:$D$28,3,0)="Y",INDEX(INDIRECT("'"&amp;$A94&amp;"'!$A$3:$BG$100000"),MATCH($B94,INDIRECT("'"&amp;$A94&amp;"'!$A3:$A100000"),0),MATCH(AC$3,INDIRECT("'"&amp;$A94&amp;"'!$A$3:$BG$3"),0)),VLOOKUP($F94,'Step 1'!$B$13:$D$28,3,0)),"Check Parameters")</f>
        <v>NE</v>
      </c>
      <c r="AD94" s="13" t="str">
        <f ca="1">IFERROR(IF(VLOOKUP($F94,'Step 1'!$B$13:$D$28,3,0)="Y",INDEX(INDIRECT("'"&amp;$A94&amp;"'!$A$3:$BG$100000"),MATCH($B94,INDIRECT("'"&amp;$A94&amp;"'!$A3:$A100000"),0),MATCH(AD$3,INDIRECT("'"&amp;$A94&amp;"'!$A$3:$BG$3"),0)),VLOOKUP($F94,'Step 1'!$B$13:$D$28,3,0)),"Check Parameters")</f>
        <v>NE</v>
      </c>
      <c r="AE94" s="13" t="str">
        <f ca="1">IFERROR(IF(VLOOKUP($F94,'Step 1'!$B$13:$D$28,3,0)="Y",INDEX(INDIRECT("'"&amp;$A94&amp;"'!$A$3:$BG$100000"),MATCH($B94,INDIRECT("'"&amp;$A94&amp;"'!$A3:$A100000"),0),MATCH(AE$3,INDIRECT("'"&amp;$A94&amp;"'!$A$3:$BG$3"),0)),VLOOKUP($F94,'Step 1'!$B$13:$D$28,3,0)),"Check Parameters")</f>
        <v>NE</v>
      </c>
      <c r="AF94" s="13" t="str">
        <f ca="1">IFERROR(IF(VLOOKUP($F94,'Step 1'!$B$13:$D$28,3,0)="Y",INDEX(INDIRECT("'"&amp;$A94&amp;"'!$A$3:$BG$100000"),MATCH($B94,INDIRECT("'"&amp;$A94&amp;"'!$A3:$A100000"),0),MATCH(AF$3,INDIRECT("'"&amp;$A94&amp;"'!$A$3:$BG$3"),0)),VLOOKUP($F94,'Step 1'!$B$13:$D$28,3,0)),"Check Parameters")</f>
        <v>NE</v>
      </c>
      <c r="AG94" s="13" t="str">
        <f ca="1">IFERROR(IF(VLOOKUP($F94,'Step 1'!$B$13:$D$28,3,0)="Y",INDEX(INDIRECT("'"&amp;$A94&amp;"'!$A$3:$BG$100000"),MATCH($B94,INDIRECT("'"&amp;$A94&amp;"'!$A3:$A100000"),0),MATCH(AG$3,INDIRECT("'"&amp;$A94&amp;"'!$A$3:$BG$3"),0)),VLOOKUP($F94,'Step 1'!$B$13:$D$28,3,0)),"Check Parameters")</f>
        <v>NE</v>
      </c>
      <c r="AH94" s="13" t="str">
        <f ca="1">IFERROR(IF(VLOOKUP($F94,'Step 1'!$B$13:$D$28,3,0)="Y",INDEX(INDIRECT("'"&amp;$A94&amp;"'!$A$3:$BG$100000"),MATCH($B94,INDIRECT("'"&amp;$A94&amp;"'!$A3:$A100000"),0),MATCH(AH$3,INDIRECT("'"&amp;$A94&amp;"'!$A$3:$BG$3"),0)),VLOOKUP($F94,'Step 1'!$B$13:$D$28,3,0)),"Check Parameters")</f>
        <v>NE</v>
      </c>
      <c r="AI94" s="13" t="str">
        <f ca="1">IFERROR(IF(VLOOKUP($F94,'Step 1'!$B$13:$D$28,3,0)="Y",INDEX(INDIRECT("'"&amp;$A94&amp;"'!$A$3:$BG$100000"),MATCH($B94,INDIRECT("'"&amp;$A94&amp;"'!$A3:$A100000"),0),MATCH(AI$3,INDIRECT("'"&amp;$A94&amp;"'!$A$3:$BG$3"),0)),VLOOKUP($F94,'Step 1'!$B$13:$D$28,3,0)),"Check Parameters")</f>
        <v>NE</v>
      </c>
      <c r="AJ94" s="13" t="str">
        <f ca="1">IFERROR(IF(VLOOKUP($F94,'Step 1'!$B$13:$D$28,3,0)="Y",INDEX(INDIRECT("'"&amp;$A94&amp;"'!$A$3:$BG$100000"),MATCH($B94,INDIRECT("'"&amp;$A94&amp;"'!$A3:$A100000"),0),MATCH(AJ$3,INDIRECT("'"&amp;$A94&amp;"'!$A$3:$BG$3"),0)),VLOOKUP($F94,'Step 1'!$B$13:$D$28,3,0)),"Check Parameters")</f>
        <v>NE</v>
      </c>
      <c r="AK94" s="13" t="str">
        <f ca="1">IFERROR(IF(VLOOKUP($F94,'Step 1'!$B$13:$D$28,3,0)="Y",INDEX(INDIRECT("'"&amp;$A94&amp;"'!$A$3:$BG$100000"),MATCH($B94,INDIRECT("'"&amp;$A94&amp;"'!$A3:$A100000"),0),MATCH(AK$3,INDIRECT("'"&amp;$A94&amp;"'!$A$3:$BG$3"),0)),VLOOKUP($F94,'Step 1'!$B$13:$D$28,3,0)),"Check Parameters")</f>
        <v>NE</v>
      </c>
      <c r="AL94" s="13" t="str">
        <f ca="1">IFERROR(IF(VLOOKUP($F94,'Step 1'!$B$13:$D$28,3,0)="Y",INDEX(INDIRECT("'"&amp;$A94&amp;"'!$A$3:$BG$100000"),MATCH($B94,INDIRECT("'"&amp;$A94&amp;"'!$A3:$A100000"),0),MATCH(AL$3,INDIRECT("'"&amp;$A94&amp;"'!$A$3:$BG$3"),0)),VLOOKUP($F94,'Step 1'!$B$13:$D$28,3,0)),"Check Parameters")</f>
        <v>NE</v>
      </c>
      <c r="AM94" s="13" t="str">
        <f ca="1">IFERROR(IF(VLOOKUP($F94,'Step 1'!$B$13:$D$28,3,0)="Y",INDEX(INDIRECT("'"&amp;$A94&amp;"'!$A$3:$BG$100000"),MATCH($B94,INDIRECT("'"&amp;$A94&amp;"'!$A3:$A100000"),0),MATCH(AM$3,INDIRECT("'"&amp;$A94&amp;"'!$A$3:$BG$3"),0)),VLOOKUP($F94,'Step 1'!$B$13:$D$28,3,0)),"Check Parameters")</f>
        <v>NE</v>
      </c>
      <c r="AN94" s="13"/>
      <c r="AO94" s="13"/>
      <c r="AP94" s="191"/>
      <c r="AQ94" s="191"/>
      <c r="AR94" s="191"/>
    </row>
    <row r="95" spans="1:44" hidden="1" outlineLevel="1" x14ac:dyDescent="0.25">
      <c r="A95" s="183" t="s">
        <v>87</v>
      </c>
      <c r="B95" s="183" t="s">
        <v>582</v>
      </c>
      <c r="C95" s="175" t="s">
        <v>128</v>
      </c>
      <c r="D95" s="175"/>
      <c r="E95" s="175" t="s">
        <v>53</v>
      </c>
      <c r="F95" s="77" t="str">
        <f t="shared" si="52"/>
        <v>Turkeys</v>
      </c>
      <c r="G95" s="175" t="s">
        <v>358</v>
      </c>
      <c r="H95" s="175"/>
      <c r="I95" s="13" t="str">
        <f ca="1">IFERROR(IF(VLOOKUP($F95,'Step 1'!$B$13:$D$28,3,0)="Y",INDEX(INDIRECT("'"&amp;$A95&amp;"'!$A$3:$BG$100000"),MATCH($B95,INDIRECT("'"&amp;$A95&amp;"'!$A3:$A100000"),0),MATCH(I$3,INDIRECT("'"&amp;$A95&amp;"'!$A$3:$BG$3"),0)),VLOOKUP($F95,'Step 1'!$B$13:$D$28,3,0)),"Check Parameters")</f>
        <v>NE</v>
      </c>
      <c r="J95" s="13" t="str">
        <f ca="1">IFERROR(IF(VLOOKUP($F95,'Step 1'!$B$13:$D$28,3,0)="Y",INDEX(INDIRECT("'"&amp;$A95&amp;"'!$A$3:$BG$100000"),MATCH($B95,INDIRECT("'"&amp;$A95&amp;"'!$A3:$A100000"),0),MATCH(J$3,INDIRECT("'"&amp;$A95&amp;"'!$A$3:$BG$3"),0)),VLOOKUP($F95,'Step 1'!$B$13:$D$28,3,0)),"Check Parameters")</f>
        <v>NE</v>
      </c>
      <c r="K95" s="13" t="str">
        <f ca="1">IFERROR(IF(VLOOKUP($F95,'Step 1'!$B$13:$D$28,3,0)="Y",INDEX(INDIRECT("'"&amp;$A95&amp;"'!$A$3:$BG$100000"),MATCH($B95,INDIRECT("'"&amp;$A95&amp;"'!$A3:$A100000"),0),MATCH(K$3,INDIRECT("'"&amp;$A95&amp;"'!$A$3:$BG$3"),0)),VLOOKUP($F95,'Step 1'!$B$13:$D$28,3,0)),"Check Parameters")</f>
        <v>NE</v>
      </c>
      <c r="L95" s="13" t="str">
        <f ca="1">IFERROR(IF(VLOOKUP($F95,'Step 1'!$B$13:$D$28,3,0)="Y",INDEX(INDIRECT("'"&amp;$A95&amp;"'!$A$3:$BG$100000"),MATCH($B95,INDIRECT("'"&amp;$A95&amp;"'!$A3:$A100000"),0),MATCH(L$3,INDIRECT("'"&amp;$A95&amp;"'!$A$3:$BG$3"),0)),VLOOKUP($F95,'Step 1'!$B$13:$D$28,3,0)),"Check Parameters")</f>
        <v>NE</v>
      </c>
      <c r="M95" s="13" t="str">
        <f ca="1">IFERROR(IF(VLOOKUP($F95,'Step 1'!$B$13:$D$28,3,0)="Y",INDEX(INDIRECT("'"&amp;$A95&amp;"'!$A$3:$BG$100000"),MATCH($B95,INDIRECT("'"&amp;$A95&amp;"'!$A3:$A100000"),0),MATCH(M$3,INDIRECT("'"&amp;$A95&amp;"'!$A$3:$BG$3"),0)),VLOOKUP($F95,'Step 1'!$B$13:$D$28,3,0)),"Check Parameters")</f>
        <v>NE</v>
      </c>
      <c r="N95" s="13" t="str">
        <f ca="1">IFERROR(IF(VLOOKUP($F95,'Step 1'!$B$13:$D$28,3,0)="Y",INDEX(INDIRECT("'"&amp;$A95&amp;"'!$A$3:$BG$100000"),MATCH($B95,INDIRECT("'"&amp;$A95&amp;"'!$A3:$A100000"),0),MATCH(N$3,INDIRECT("'"&amp;$A95&amp;"'!$A$3:$BG$3"),0)),VLOOKUP($F95,'Step 1'!$B$13:$D$28,3,0)),"Check Parameters")</f>
        <v>NE</v>
      </c>
      <c r="O95" s="13" t="str">
        <f ca="1">IFERROR(IF(VLOOKUP($F95,'Step 1'!$B$13:$D$28,3,0)="Y",INDEX(INDIRECT("'"&amp;$A95&amp;"'!$A$3:$BG$100000"),MATCH($B95,INDIRECT("'"&amp;$A95&amp;"'!$A3:$A100000"),0),MATCH(O$3,INDIRECT("'"&amp;$A95&amp;"'!$A$3:$BG$3"),0)),VLOOKUP($F95,'Step 1'!$B$13:$D$28,3,0)),"Check Parameters")</f>
        <v>NE</v>
      </c>
      <c r="P95" s="13" t="str">
        <f ca="1">IFERROR(IF(VLOOKUP($F95,'Step 1'!$B$13:$D$28,3,0)="Y",INDEX(INDIRECT("'"&amp;$A95&amp;"'!$A$3:$BG$100000"),MATCH($B95,INDIRECT("'"&amp;$A95&amp;"'!$A3:$A100000"),0),MATCH(P$3,INDIRECT("'"&amp;$A95&amp;"'!$A$3:$BG$3"),0)),VLOOKUP($F95,'Step 1'!$B$13:$D$28,3,0)),"Check Parameters")</f>
        <v>NE</v>
      </c>
      <c r="Q95" s="13" t="str">
        <f ca="1">IFERROR(IF(VLOOKUP($F95,'Step 1'!$B$13:$D$28,3,0)="Y",INDEX(INDIRECT("'"&amp;$A95&amp;"'!$A$3:$BG$100000"),MATCH($B95,INDIRECT("'"&amp;$A95&amp;"'!$A3:$A100000"),0),MATCH(Q$3,INDIRECT("'"&amp;$A95&amp;"'!$A$3:$BG$3"),0)),VLOOKUP($F95,'Step 1'!$B$13:$D$28,3,0)),"Check Parameters")</f>
        <v>NE</v>
      </c>
      <c r="R95" s="13" t="str">
        <f ca="1">IFERROR(IF(VLOOKUP($F95,'Step 1'!$B$13:$D$28,3,0)="Y",INDEX(INDIRECT("'"&amp;$A95&amp;"'!$A$3:$BG$100000"),MATCH($B95,INDIRECT("'"&amp;$A95&amp;"'!$A3:$A100000"),0),MATCH(R$3,INDIRECT("'"&amp;$A95&amp;"'!$A$3:$BG$3"),0)),VLOOKUP($F95,'Step 1'!$B$13:$D$28,3,0)),"Check Parameters")</f>
        <v>NE</v>
      </c>
      <c r="S95" s="13" t="str">
        <f ca="1">IFERROR(IF(VLOOKUP($F95,'Step 1'!$B$13:$D$28,3,0)="Y",INDEX(INDIRECT("'"&amp;$A95&amp;"'!$A$3:$BG$100000"),MATCH($B95,INDIRECT("'"&amp;$A95&amp;"'!$A3:$A100000"),0),MATCH(S$3,INDIRECT("'"&amp;$A95&amp;"'!$A$3:$BG$3"),0)),VLOOKUP($F95,'Step 1'!$B$13:$D$28,3,0)),"Check Parameters")</f>
        <v>NE</v>
      </c>
      <c r="T95" s="13" t="str">
        <f ca="1">IFERROR(IF(VLOOKUP($F95,'Step 1'!$B$13:$D$28,3,0)="Y",INDEX(INDIRECT("'"&amp;$A95&amp;"'!$A$3:$BG$100000"),MATCH($B95,INDIRECT("'"&amp;$A95&amp;"'!$A3:$A100000"),0),MATCH(T$3,INDIRECT("'"&amp;$A95&amp;"'!$A$3:$BG$3"),0)),VLOOKUP($F95,'Step 1'!$B$13:$D$28,3,0)),"Check Parameters")</f>
        <v>NE</v>
      </c>
      <c r="U95" s="13" t="str">
        <f ca="1">IFERROR(IF(VLOOKUP($F95,'Step 1'!$B$13:$D$28,3,0)="Y",INDEX(INDIRECT("'"&amp;$A95&amp;"'!$A$3:$BG$100000"),MATCH($B95,INDIRECT("'"&amp;$A95&amp;"'!$A3:$A100000"),0),MATCH(U$3,INDIRECT("'"&amp;$A95&amp;"'!$A$3:$BG$3"),0)),VLOOKUP($F95,'Step 1'!$B$13:$D$28,3,0)),"Check Parameters")</f>
        <v>NE</v>
      </c>
      <c r="V95" s="13" t="str">
        <f ca="1">IFERROR(IF(VLOOKUP($F95,'Step 1'!$B$13:$D$28,3,0)="Y",INDEX(INDIRECT("'"&amp;$A95&amp;"'!$A$3:$BG$100000"),MATCH($B95,INDIRECT("'"&amp;$A95&amp;"'!$A3:$A100000"),0),MATCH(V$3,INDIRECT("'"&amp;$A95&amp;"'!$A$3:$BG$3"),0)),VLOOKUP($F95,'Step 1'!$B$13:$D$28,3,0)),"Check Parameters")</f>
        <v>NE</v>
      </c>
      <c r="W95" s="13" t="str">
        <f ca="1">IFERROR(IF(VLOOKUP($F95,'Step 1'!$B$13:$D$28,3,0)="Y",INDEX(INDIRECT("'"&amp;$A95&amp;"'!$A$3:$BG$100000"),MATCH($B95,INDIRECT("'"&amp;$A95&amp;"'!$A3:$A100000"),0),MATCH(W$3,INDIRECT("'"&amp;$A95&amp;"'!$A$3:$BG$3"),0)),VLOOKUP($F95,'Step 1'!$B$13:$D$28,3,0)),"Check Parameters")</f>
        <v>NE</v>
      </c>
      <c r="X95" s="13" t="str">
        <f ca="1">IFERROR(IF(VLOOKUP($F95,'Step 1'!$B$13:$D$28,3,0)="Y",INDEX(INDIRECT("'"&amp;$A95&amp;"'!$A$3:$BG$100000"),MATCH($B95,INDIRECT("'"&amp;$A95&amp;"'!$A3:$A100000"),0),MATCH(X$3,INDIRECT("'"&amp;$A95&amp;"'!$A$3:$BG$3"),0)),VLOOKUP($F95,'Step 1'!$B$13:$D$28,3,0)),"Check Parameters")</f>
        <v>NE</v>
      </c>
      <c r="Y95" s="13" t="str">
        <f ca="1">IFERROR(IF(VLOOKUP($F95,'Step 1'!$B$13:$D$28,3,0)="Y",INDEX(INDIRECT("'"&amp;$A95&amp;"'!$A$3:$BG$100000"),MATCH($B95,INDIRECT("'"&amp;$A95&amp;"'!$A3:$A100000"),0),MATCH(Y$3,INDIRECT("'"&amp;$A95&amp;"'!$A$3:$BG$3"),0)),VLOOKUP($F95,'Step 1'!$B$13:$D$28,3,0)),"Check Parameters")</f>
        <v>NE</v>
      </c>
      <c r="Z95" s="13" t="str">
        <f ca="1">IFERROR(IF(VLOOKUP($F95,'Step 1'!$B$13:$D$28,3,0)="Y",INDEX(INDIRECT("'"&amp;$A95&amp;"'!$A$3:$BG$100000"),MATCH($B95,INDIRECT("'"&amp;$A95&amp;"'!$A3:$A100000"),0),MATCH(Z$3,INDIRECT("'"&amp;$A95&amp;"'!$A$3:$BG$3"),0)),VLOOKUP($F95,'Step 1'!$B$13:$D$28,3,0)),"Check Parameters")</f>
        <v>NE</v>
      </c>
      <c r="AA95" s="13" t="str">
        <f ca="1">IFERROR(IF(VLOOKUP($F95,'Step 1'!$B$13:$D$28,3,0)="Y",INDEX(INDIRECT("'"&amp;$A95&amp;"'!$A$3:$BG$100000"),MATCH($B95,INDIRECT("'"&amp;$A95&amp;"'!$A3:$A100000"),0),MATCH(AA$3,INDIRECT("'"&amp;$A95&amp;"'!$A$3:$BG$3"),0)),VLOOKUP($F95,'Step 1'!$B$13:$D$28,3,0)),"Check Parameters")</f>
        <v>NE</v>
      </c>
      <c r="AB95" s="13" t="str">
        <f ca="1">IFERROR(IF(VLOOKUP($F95,'Step 1'!$B$13:$D$28,3,0)="Y",INDEX(INDIRECT("'"&amp;$A95&amp;"'!$A$3:$BG$100000"),MATCH($B95,INDIRECT("'"&amp;$A95&amp;"'!$A3:$A100000"),0),MATCH(AB$3,INDIRECT("'"&amp;$A95&amp;"'!$A$3:$BG$3"),0)),VLOOKUP($F95,'Step 1'!$B$13:$D$28,3,0)),"Check Parameters")</f>
        <v>NE</v>
      </c>
      <c r="AC95" s="13" t="str">
        <f ca="1">IFERROR(IF(VLOOKUP($F95,'Step 1'!$B$13:$D$28,3,0)="Y",INDEX(INDIRECT("'"&amp;$A95&amp;"'!$A$3:$BG$100000"),MATCH($B95,INDIRECT("'"&amp;$A95&amp;"'!$A3:$A100000"),0),MATCH(AC$3,INDIRECT("'"&amp;$A95&amp;"'!$A$3:$BG$3"),0)),VLOOKUP($F95,'Step 1'!$B$13:$D$28,3,0)),"Check Parameters")</f>
        <v>NE</v>
      </c>
      <c r="AD95" s="13" t="str">
        <f ca="1">IFERROR(IF(VLOOKUP($F95,'Step 1'!$B$13:$D$28,3,0)="Y",INDEX(INDIRECT("'"&amp;$A95&amp;"'!$A$3:$BG$100000"),MATCH($B95,INDIRECT("'"&amp;$A95&amp;"'!$A3:$A100000"),0),MATCH(AD$3,INDIRECT("'"&amp;$A95&amp;"'!$A$3:$BG$3"),0)),VLOOKUP($F95,'Step 1'!$B$13:$D$28,3,0)),"Check Parameters")</f>
        <v>NE</v>
      </c>
      <c r="AE95" s="13" t="str">
        <f ca="1">IFERROR(IF(VLOOKUP($F95,'Step 1'!$B$13:$D$28,3,0)="Y",INDEX(INDIRECT("'"&amp;$A95&amp;"'!$A$3:$BG$100000"),MATCH($B95,INDIRECT("'"&amp;$A95&amp;"'!$A3:$A100000"),0),MATCH(AE$3,INDIRECT("'"&amp;$A95&amp;"'!$A$3:$BG$3"),0)),VLOOKUP($F95,'Step 1'!$B$13:$D$28,3,0)),"Check Parameters")</f>
        <v>NE</v>
      </c>
      <c r="AF95" s="13" t="str">
        <f ca="1">IFERROR(IF(VLOOKUP($F95,'Step 1'!$B$13:$D$28,3,0)="Y",INDEX(INDIRECT("'"&amp;$A95&amp;"'!$A$3:$BG$100000"),MATCH($B95,INDIRECT("'"&amp;$A95&amp;"'!$A3:$A100000"),0),MATCH(AF$3,INDIRECT("'"&amp;$A95&amp;"'!$A$3:$BG$3"),0)),VLOOKUP($F95,'Step 1'!$B$13:$D$28,3,0)),"Check Parameters")</f>
        <v>NE</v>
      </c>
      <c r="AG95" s="13" t="str">
        <f ca="1">IFERROR(IF(VLOOKUP($F95,'Step 1'!$B$13:$D$28,3,0)="Y",INDEX(INDIRECT("'"&amp;$A95&amp;"'!$A$3:$BG$100000"),MATCH($B95,INDIRECT("'"&amp;$A95&amp;"'!$A3:$A100000"),0),MATCH(AG$3,INDIRECT("'"&amp;$A95&amp;"'!$A$3:$BG$3"),0)),VLOOKUP($F95,'Step 1'!$B$13:$D$28,3,0)),"Check Parameters")</f>
        <v>NE</v>
      </c>
      <c r="AH95" s="13" t="str">
        <f ca="1">IFERROR(IF(VLOOKUP($F95,'Step 1'!$B$13:$D$28,3,0)="Y",INDEX(INDIRECT("'"&amp;$A95&amp;"'!$A$3:$BG$100000"),MATCH($B95,INDIRECT("'"&amp;$A95&amp;"'!$A3:$A100000"),0),MATCH(AH$3,INDIRECT("'"&amp;$A95&amp;"'!$A$3:$BG$3"),0)),VLOOKUP($F95,'Step 1'!$B$13:$D$28,3,0)),"Check Parameters")</f>
        <v>NE</v>
      </c>
      <c r="AI95" s="13" t="str">
        <f ca="1">IFERROR(IF(VLOOKUP($F95,'Step 1'!$B$13:$D$28,3,0)="Y",INDEX(INDIRECT("'"&amp;$A95&amp;"'!$A$3:$BG$100000"),MATCH($B95,INDIRECT("'"&amp;$A95&amp;"'!$A3:$A100000"),0),MATCH(AI$3,INDIRECT("'"&amp;$A95&amp;"'!$A$3:$BG$3"),0)),VLOOKUP($F95,'Step 1'!$B$13:$D$28,3,0)),"Check Parameters")</f>
        <v>NE</v>
      </c>
      <c r="AJ95" s="13" t="str">
        <f ca="1">IFERROR(IF(VLOOKUP($F95,'Step 1'!$B$13:$D$28,3,0)="Y",INDEX(INDIRECT("'"&amp;$A95&amp;"'!$A$3:$BG$100000"),MATCH($B95,INDIRECT("'"&amp;$A95&amp;"'!$A3:$A100000"),0),MATCH(AJ$3,INDIRECT("'"&amp;$A95&amp;"'!$A$3:$BG$3"),0)),VLOOKUP($F95,'Step 1'!$B$13:$D$28,3,0)),"Check Parameters")</f>
        <v>NE</v>
      </c>
      <c r="AK95" s="13" t="str">
        <f ca="1">IFERROR(IF(VLOOKUP($F95,'Step 1'!$B$13:$D$28,3,0)="Y",INDEX(INDIRECT("'"&amp;$A95&amp;"'!$A$3:$BG$100000"),MATCH($B95,INDIRECT("'"&amp;$A95&amp;"'!$A3:$A100000"),0),MATCH(AK$3,INDIRECT("'"&amp;$A95&amp;"'!$A$3:$BG$3"),0)),VLOOKUP($F95,'Step 1'!$B$13:$D$28,3,0)),"Check Parameters")</f>
        <v>NE</v>
      </c>
      <c r="AL95" s="13" t="str">
        <f ca="1">IFERROR(IF(VLOOKUP($F95,'Step 1'!$B$13:$D$28,3,0)="Y",INDEX(INDIRECT("'"&amp;$A95&amp;"'!$A$3:$BG$100000"),MATCH($B95,INDIRECT("'"&amp;$A95&amp;"'!$A3:$A100000"),0),MATCH(AL$3,INDIRECT("'"&amp;$A95&amp;"'!$A$3:$BG$3"),0)),VLOOKUP($F95,'Step 1'!$B$13:$D$28,3,0)),"Check Parameters")</f>
        <v>NE</v>
      </c>
      <c r="AM95" s="13" t="str">
        <f ca="1">IFERROR(IF(VLOOKUP($F95,'Step 1'!$B$13:$D$28,3,0)="Y",INDEX(INDIRECT("'"&amp;$A95&amp;"'!$A$3:$BG$100000"),MATCH($B95,INDIRECT("'"&amp;$A95&amp;"'!$A3:$A100000"),0),MATCH(AM$3,INDIRECT("'"&amp;$A95&amp;"'!$A$3:$BG$3"),0)),VLOOKUP($F95,'Step 1'!$B$13:$D$28,3,0)),"Check Parameters")</f>
        <v>NE</v>
      </c>
      <c r="AN95" s="13"/>
      <c r="AO95" s="13"/>
      <c r="AP95" s="191"/>
      <c r="AQ95" s="191"/>
      <c r="AR95" s="191"/>
    </row>
    <row r="96" spans="1:44" hidden="1" outlineLevel="1" x14ac:dyDescent="0.25">
      <c r="A96" s="183" t="s">
        <v>90</v>
      </c>
      <c r="B96" s="183" t="s">
        <v>582</v>
      </c>
      <c r="C96" s="175" t="s">
        <v>128</v>
      </c>
      <c r="D96" s="175"/>
      <c r="E96" s="175" t="s">
        <v>53</v>
      </c>
      <c r="F96" s="77" t="str">
        <f t="shared" si="52"/>
        <v>Other poultry (ducks)</v>
      </c>
      <c r="G96" s="175" t="s">
        <v>358</v>
      </c>
      <c r="H96" s="175"/>
      <c r="I96" s="13" t="str">
        <f ca="1">IFERROR(IF(VLOOKUP($F96,'Step 1'!$B$13:$D$28,3,0)="Y",INDEX(INDIRECT("'"&amp;$A96&amp;"'!$A$3:$BG$100000"),MATCH($B96,INDIRECT("'"&amp;$A96&amp;"'!$A3:$A100000"),0),MATCH(I$3,INDIRECT("'"&amp;$A96&amp;"'!$A$3:$BG$3"),0)),VLOOKUP($F96,'Step 1'!$B$13:$D$28,3,0)),"Check Parameters")</f>
        <v>NE</v>
      </c>
      <c r="J96" s="13" t="str">
        <f ca="1">IFERROR(IF(VLOOKUP($F96,'Step 1'!$B$13:$D$28,3,0)="Y",INDEX(INDIRECT("'"&amp;$A96&amp;"'!$A$3:$BG$100000"),MATCH($B96,INDIRECT("'"&amp;$A96&amp;"'!$A3:$A100000"),0),MATCH(J$3,INDIRECT("'"&amp;$A96&amp;"'!$A$3:$BG$3"),0)),VLOOKUP($F96,'Step 1'!$B$13:$D$28,3,0)),"Check Parameters")</f>
        <v>NE</v>
      </c>
      <c r="K96" s="13" t="str">
        <f ca="1">IFERROR(IF(VLOOKUP($F96,'Step 1'!$B$13:$D$28,3,0)="Y",INDEX(INDIRECT("'"&amp;$A96&amp;"'!$A$3:$BG$100000"),MATCH($B96,INDIRECT("'"&amp;$A96&amp;"'!$A3:$A100000"),0),MATCH(K$3,INDIRECT("'"&amp;$A96&amp;"'!$A$3:$BG$3"),0)),VLOOKUP($F96,'Step 1'!$B$13:$D$28,3,0)),"Check Parameters")</f>
        <v>NE</v>
      </c>
      <c r="L96" s="13" t="str">
        <f ca="1">IFERROR(IF(VLOOKUP($F96,'Step 1'!$B$13:$D$28,3,0)="Y",INDEX(INDIRECT("'"&amp;$A96&amp;"'!$A$3:$BG$100000"),MATCH($B96,INDIRECT("'"&amp;$A96&amp;"'!$A3:$A100000"),0),MATCH(L$3,INDIRECT("'"&amp;$A96&amp;"'!$A$3:$BG$3"),0)),VLOOKUP($F96,'Step 1'!$B$13:$D$28,3,0)),"Check Parameters")</f>
        <v>NE</v>
      </c>
      <c r="M96" s="13" t="str">
        <f ca="1">IFERROR(IF(VLOOKUP($F96,'Step 1'!$B$13:$D$28,3,0)="Y",INDEX(INDIRECT("'"&amp;$A96&amp;"'!$A$3:$BG$100000"),MATCH($B96,INDIRECT("'"&amp;$A96&amp;"'!$A3:$A100000"),0),MATCH(M$3,INDIRECT("'"&amp;$A96&amp;"'!$A$3:$BG$3"),0)),VLOOKUP($F96,'Step 1'!$B$13:$D$28,3,0)),"Check Parameters")</f>
        <v>NE</v>
      </c>
      <c r="N96" s="13" t="str">
        <f ca="1">IFERROR(IF(VLOOKUP($F96,'Step 1'!$B$13:$D$28,3,0)="Y",INDEX(INDIRECT("'"&amp;$A96&amp;"'!$A$3:$BG$100000"),MATCH($B96,INDIRECT("'"&amp;$A96&amp;"'!$A3:$A100000"),0),MATCH(N$3,INDIRECT("'"&amp;$A96&amp;"'!$A$3:$BG$3"),0)),VLOOKUP($F96,'Step 1'!$B$13:$D$28,3,0)),"Check Parameters")</f>
        <v>NE</v>
      </c>
      <c r="O96" s="13" t="str">
        <f ca="1">IFERROR(IF(VLOOKUP($F96,'Step 1'!$B$13:$D$28,3,0)="Y",INDEX(INDIRECT("'"&amp;$A96&amp;"'!$A$3:$BG$100000"),MATCH($B96,INDIRECT("'"&amp;$A96&amp;"'!$A3:$A100000"),0),MATCH(O$3,INDIRECT("'"&amp;$A96&amp;"'!$A$3:$BG$3"),0)),VLOOKUP($F96,'Step 1'!$B$13:$D$28,3,0)),"Check Parameters")</f>
        <v>NE</v>
      </c>
      <c r="P96" s="13" t="str">
        <f ca="1">IFERROR(IF(VLOOKUP($F96,'Step 1'!$B$13:$D$28,3,0)="Y",INDEX(INDIRECT("'"&amp;$A96&amp;"'!$A$3:$BG$100000"),MATCH($B96,INDIRECT("'"&amp;$A96&amp;"'!$A3:$A100000"),0),MATCH(P$3,INDIRECT("'"&amp;$A96&amp;"'!$A$3:$BG$3"),0)),VLOOKUP($F96,'Step 1'!$B$13:$D$28,3,0)),"Check Parameters")</f>
        <v>NE</v>
      </c>
      <c r="Q96" s="13" t="str">
        <f ca="1">IFERROR(IF(VLOOKUP($F96,'Step 1'!$B$13:$D$28,3,0)="Y",INDEX(INDIRECT("'"&amp;$A96&amp;"'!$A$3:$BG$100000"),MATCH($B96,INDIRECT("'"&amp;$A96&amp;"'!$A3:$A100000"),0),MATCH(Q$3,INDIRECT("'"&amp;$A96&amp;"'!$A$3:$BG$3"),0)),VLOOKUP($F96,'Step 1'!$B$13:$D$28,3,0)),"Check Parameters")</f>
        <v>NE</v>
      </c>
      <c r="R96" s="13" t="str">
        <f ca="1">IFERROR(IF(VLOOKUP($F96,'Step 1'!$B$13:$D$28,3,0)="Y",INDEX(INDIRECT("'"&amp;$A96&amp;"'!$A$3:$BG$100000"),MATCH($B96,INDIRECT("'"&amp;$A96&amp;"'!$A3:$A100000"),0),MATCH(R$3,INDIRECT("'"&amp;$A96&amp;"'!$A$3:$BG$3"),0)),VLOOKUP($F96,'Step 1'!$B$13:$D$28,3,0)),"Check Parameters")</f>
        <v>NE</v>
      </c>
      <c r="S96" s="13" t="str">
        <f ca="1">IFERROR(IF(VLOOKUP($F96,'Step 1'!$B$13:$D$28,3,0)="Y",INDEX(INDIRECT("'"&amp;$A96&amp;"'!$A$3:$BG$100000"),MATCH($B96,INDIRECT("'"&amp;$A96&amp;"'!$A3:$A100000"),0),MATCH(S$3,INDIRECT("'"&amp;$A96&amp;"'!$A$3:$BG$3"),0)),VLOOKUP($F96,'Step 1'!$B$13:$D$28,3,0)),"Check Parameters")</f>
        <v>NE</v>
      </c>
      <c r="T96" s="13" t="str">
        <f ca="1">IFERROR(IF(VLOOKUP($F96,'Step 1'!$B$13:$D$28,3,0)="Y",INDEX(INDIRECT("'"&amp;$A96&amp;"'!$A$3:$BG$100000"),MATCH($B96,INDIRECT("'"&amp;$A96&amp;"'!$A3:$A100000"),0),MATCH(T$3,INDIRECT("'"&amp;$A96&amp;"'!$A$3:$BG$3"),0)),VLOOKUP($F96,'Step 1'!$B$13:$D$28,3,0)),"Check Parameters")</f>
        <v>NE</v>
      </c>
      <c r="U96" s="13" t="str">
        <f ca="1">IFERROR(IF(VLOOKUP($F96,'Step 1'!$B$13:$D$28,3,0)="Y",INDEX(INDIRECT("'"&amp;$A96&amp;"'!$A$3:$BG$100000"),MATCH($B96,INDIRECT("'"&amp;$A96&amp;"'!$A3:$A100000"),0),MATCH(U$3,INDIRECT("'"&amp;$A96&amp;"'!$A$3:$BG$3"),0)),VLOOKUP($F96,'Step 1'!$B$13:$D$28,3,0)),"Check Parameters")</f>
        <v>NE</v>
      </c>
      <c r="V96" s="13" t="str">
        <f ca="1">IFERROR(IF(VLOOKUP($F96,'Step 1'!$B$13:$D$28,3,0)="Y",INDEX(INDIRECT("'"&amp;$A96&amp;"'!$A$3:$BG$100000"),MATCH($B96,INDIRECT("'"&amp;$A96&amp;"'!$A3:$A100000"),0),MATCH(V$3,INDIRECT("'"&amp;$A96&amp;"'!$A$3:$BG$3"),0)),VLOOKUP($F96,'Step 1'!$B$13:$D$28,3,0)),"Check Parameters")</f>
        <v>NE</v>
      </c>
      <c r="W96" s="13" t="str">
        <f ca="1">IFERROR(IF(VLOOKUP($F96,'Step 1'!$B$13:$D$28,3,0)="Y",INDEX(INDIRECT("'"&amp;$A96&amp;"'!$A$3:$BG$100000"),MATCH($B96,INDIRECT("'"&amp;$A96&amp;"'!$A3:$A100000"),0),MATCH(W$3,INDIRECT("'"&amp;$A96&amp;"'!$A$3:$BG$3"),0)),VLOOKUP($F96,'Step 1'!$B$13:$D$28,3,0)),"Check Parameters")</f>
        <v>NE</v>
      </c>
      <c r="X96" s="13" t="str">
        <f ca="1">IFERROR(IF(VLOOKUP($F96,'Step 1'!$B$13:$D$28,3,0)="Y",INDEX(INDIRECT("'"&amp;$A96&amp;"'!$A$3:$BG$100000"),MATCH($B96,INDIRECT("'"&amp;$A96&amp;"'!$A3:$A100000"),0),MATCH(X$3,INDIRECT("'"&amp;$A96&amp;"'!$A$3:$BG$3"),0)),VLOOKUP($F96,'Step 1'!$B$13:$D$28,3,0)),"Check Parameters")</f>
        <v>NE</v>
      </c>
      <c r="Y96" s="13" t="str">
        <f ca="1">IFERROR(IF(VLOOKUP($F96,'Step 1'!$B$13:$D$28,3,0)="Y",INDEX(INDIRECT("'"&amp;$A96&amp;"'!$A$3:$BG$100000"),MATCH($B96,INDIRECT("'"&amp;$A96&amp;"'!$A3:$A100000"),0),MATCH(Y$3,INDIRECT("'"&amp;$A96&amp;"'!$A$3:$BG$3"),0)),VLOOKUP($F96,'Step 1'!$B$13:$D$28,3,0)),"Check Parameters")</f>
        <v>NE</v>
      </c>
      <c r="Z96" s="13" t="str">
        <f ca="1">IFERROR(IF(VLOOKUP($F96,'Step 1'!$B$13:$D$28,3,0)="Y",INDEX(INDIRECT("'"&amp;$A96&amp;"'!$A$3:$BG$100000"),MATCH($B96,INDIRECT("'"&amp;$A96&amp;"'!$A3:$A100000"),0),MATCH(Z$3,INDIRECT("'"&amp;$A96&amp;"'!$A$3:$BG$3"),0)),VLOOKUP($F96,'Step 1'!$B$13:$D$28,3,0)),"Check Parameters")</f>
        <v>NE</v>
      </c>
      <c r="AA96" s="13" t="str">
        <f ca="1">IFERROR(IF(VLOOKUP($F96,'Step 1'!$B$13:$D$28,3,0)="Y",INDEX(INDIRECT("'"&amp;$A96&amp;"'!$A$3:$BG$100000"),MATCH($B96,INDIRECT("'"&amp;$A96&amp;"'!$A3:$A100000"),0),MATCH(AA$3,INDIRECT("'"&amp;$A96&amp;"'!$A$3:$BG$3"),0)),VLOOKUP($F96,'Step 1'!$B$13:$D$28,3,0)),"Check Parameters")</f>
        <v>NE</v>
      </c>
      <c r="AB96" s="13" t="str">
        <f ca="1">IFERROR(IF(VLOOKUP($F96,'Step 1'!$B$13:$D$28,3,0)="Y",INDEX(INDIRECT("'"&amp;$A96&amp;"'!$A$3:$BG$100000"),MATCH($B96,INDIRECT("'"&amp;$A96&amp;"'!$A3:$A100000"),0),MATCH(AB$3,INDIRECT("'"&amp;$A96&amp;"'!$A$3:$BG$3"),0)),VLOOKUP($F96,'Step 1'!$B$13:$D$28,3,0)),"Check Parameters")</f>
        <v>NE</v>
      </c>
      <c r="AC96" s="13" t="str">
        <f ca="1">IFERROR(IF(VLOOKUP($F96,'Step 1'!$B$13:$D$28,3,0)="Y",INDEX(INDIRECT("'"&amp;$A96&amp;"'!$A$3:$BG$100000"),MATCH($B96,INDIRECT("'"&amp;$A96&amp;"'!$A3:$A100000"),0),MATCH(AC$3,INDIRECT("'"&amp;$A96&amp;"'!$A$3:$BG$3"),0)),VLOOKUP($F96,'Step 1'!$B$13:$D$28,3,0)),"Check Parameters")</f>
        <v>NE</v>
      </c>
      <c r="AD96" s="13" t="str">
        <f ca="1">IFERROR(IF(VLOOKUP($F96,'Step 1'!$B$13:$D$28,3,0)="Y",INDEX(INDIRECT("'"&amp;$A96&amp;"'!$A$3:$BG$100000"),MATCH($B96,INDIRECT("'"&amp;$A96&amp;"'!$A3:$A100000"),0),MATCH(AD$3,INDIRECT("'"&amp;$A96&amp;"'!$A$3:$BG$3"),0)),VLOOKUP($F96,'Step 1'!$B$13:$D$28,3,0)),"Check Parameters")</f>
        <v>NE</v>
      </c>
      <c r="AE96" s="13" t="str">
        <f ca="1">IFERROR(IF(VLOOKUP($F96,'Step 1'!$B$13:$D$28,3,0)="Y",INDEX(INDIRECT("'"&amp;$A96&amp;"'!$A$3:$BG$100000"),MATCH($B96,INDIRECT("'"&amp;$A96&amp;"'!$A3:$A100000"),0),MATCH(AE$3,INDIRECT("'"&amp;$A96&amp;"'!$A$3:$BG$3"),0)),VLOOKUP($F96,'Step 1'!$B$13:$D$28,3,0)),"Check Parameters")</f>
        <v>NE</v>
      </c>
      <c r="AF96" s="13" t="str">
        <f ca="1">IFERROR(IF(VLOOKUP($F96,'Step 1'!$B$13:$D$28,3,0)="Y",INDEX(INDIRECT("'"&amp;$A96&amp;"'!$A$3:$BG$100000"),MATCH($B96,INDIRECT("'"&amp;$A96&amp;"'!$A3:$A100000"),0),MATCH(AF$3,INDIRECT("'"&amp;$A96&amp;"'!$A$3:$BG$3"),0)),VLOOKUP($F96,'Step 1'!$B$13:$D$28,3,0)),"Check Parameters")</f>
        <v>NE</v>
      </c>
      <c r="AG96" s="13" t="str">
        <f ca="1">IFERROR(IF(VLOOKUP($F96,'Step 1'!$B$13:$D$28,3,0)="Y",INDEX(INDIRECT("'"&amp;$A96&amp;"'!$A$3:$BG$100000"),MATCH($B96,INDIRECT("'"&amp;$A96&amp;"'!$A3:$A100000"),0),MATCH(AG$3,INDIRECT("'"&amp;$A96&amp;"'!$A$3:$BG$3"),0)),VLOOKUP($F96,'Step 1'!$B$13:$D$28,3,0)),"Check Parameters")</f>
        <v>NE</v>
      </c>
      <c r="AH96" s="13" t="str">
        <f ca="1">IFERROR(IF(VLOOKUP($F96,'Step 1'!$B$13:$D$28,3,0)="Y",INDEX(INDIRECT("'"&amp;$A96&amp;"'!$A$3:$BG$100000"),MATCH($B96,INDIRECT("'"&amp;$A96&amp;"'!$A3:$A100000"),0),MATCH(AH$3,INDIRECT("'"&amp;$A96&amp;"'!$A$3:$BG$3"),0)),VLOOKUP($F96,'Step 1'!$B$13:$D$28,3,0)),"Check Parameters")</f>
        <v>NE</v>
      </c>
      <c r="AI96" s="13" t="str">
        <f ca="1">IFERROR(IF(VLOOKUP($F96,'Step 1'!$B$13:$D$28,3,0)="Y",INDEX(INDIRECT("'"&amp;$A96&amp;"'!$A$3:$BG$100000"),MATCH($B96,INDIRECT("'"&amp;$A96&amp;"'!$A3:$A100000"),0),MATCH(AI$3,INDIRECT("'"&amp;$A96&amp;"'!$A$3:$BG$3"),0)),VLOOKUP($F96,'Step 1'!$B$13:$D$28,3,0)),"Check Parameters")</f>
        <v>NE</v>
      </c>
      <c r="AJ96" s="13" t="str">
        <f ca="1">IFERROR(IF(VLOOKUP($F96,'Step 1'!$B$13:$D$28,3,0)="Y",INDEX(INDIRECT("'"&amp;$A96&amp;"'!$A$3:$BG$100000"),MATCH($B96,INDIRECT("'"&amp;$A96&amp;"'!$A3:$A100000"),0),MATCH(AJ$3,INDIRECT("'"&amp;$A96&amp;"'!$A$3:$BG$3"),0)),VLOOKUP($F96,'Step 1'!$B$13:$D$28,3,0)),"Check Parameters")</f>
        <v>NE</v>
      </c>
      <c r="AK96" s="13" t="str">
        <f ca="1">IFERROR(IF(VLOOKUP($F96,'Step 1'!$B$13:$D$28,3,0)="Y",INDEX(INDIRECT("'"&amp;$A96&amp;"'!$A$3:$BG$100000"),MATCH($B96,INDIRECT("'"&amp;$A96&amp;"'!$A3:$A100000"),0),MATCH(AK$3,INDIRECT("'"&amp;$A96&amp;"'!$A$3:$BG$3"),0)),VLOOKUP($F96,'Step 1'!$B$13:$D$28,3,0)),"Check Parameters")</f>
        <v>NE</v>
      </c>
      <c r="AL96" s="13" t="str">
        <f ca="1">IFERROR(IF(VLOOKUP($F96,'Step 1'!$B$13:$D$28,3,0)="Y",INDEX(INDIRECT("'"&amp;$A96&amp;"'!$A$3:$BG$100000"),MATCH($B96,INDIRECT("'"&amp;$A96&amp;"'!$A3:$A100000"),0),MATCH(AL$3,INDIRECT("'"&amp;$A96&amp;"'!$A$3:$BG$3"),0)),VLOOKUP($F96,'Step 1'!$B$13:$D$28,3,0)),"Check Parameters")</f>
        <v>NE</v>
      </c>
      <c r="AM96" s="13" t="str">
        <f ca="1">IFERROR(IF(VLOOKUP($F96,'Step 1'!$B$13:$D$28,3,0)="Y",INDEX(INDIRECT("'"&amp;$A96&amp;"'!$A$3:$BG$100000"),MATCH($B96,INDIRECT("'"&amp;$A96&amp;"'!$A3:$A100000"),0),MATCH(AM$3,INDIRECT("'"&amp;$A96&amp;"'!$A$3:$BG$3"),0)),VLOOKUP($F96,'Step 1'!$B$13:$D$28,3,0)),"Check Parameters")</f>
        <v>NE</v>
      </c>
      <c r="AN96" s="13"/>
      <c r="AO96" s="13"/>
      <c r="AP96" s="191"/>
      <c r="AQ96" s="191"/>
      <c r="AR96" s="191"/>
    </row>
    <row r="97" spans="1:44" hidden="1" outlineLevel="1" x14ac:dyDescent="0.25">
      <c r="A97" s="183" t="s">
        <v>88</v>
      </c>
      <c r="B97" s="183" t="s">
        <v>582</v>
      </c>
      <c r="C97" s="175" t="s">
        <v>128</v>
      </c>
      <c r="D97" s="175"/>
      <c r="E97" s="175" t="s">
        <v>53</v>
      </c>
      <c r="F97" s="77" t="str">
        <f t="shared" si="52"/>
        <v>Other poultry (geese)</v>
      </c>
      <c r="G97" s="175" t="s">
        <v>358</v>
      </c>
      <c r="H97" s="175"/>
      <c r="I97" s="13" t="str">
        <f ca="1">IFERROR(IF(VLOOKUP($F97,'Step 1'!$B$13:$D$28,3,0)="Y",INDEX(INDIRECT("'"&amp;$A97&amp;"'!$A$3:$BG$100000"),MATCH($B97,INDIRECT("'"&amp;$A97&amp;"'!$A3:$A100000"),0),MATCH(I$3,INDIRECT("'"&amp;$A97&amp;"'!$A$3:$BG$3"),0)),VLOOKUP($F97,'Step 1'!$B$13:$D$28,3,0)),"Check Parameters")</f>
        <v>NE</v>
      </c>
      <c r="J97" s="13" t="str">
        <f ca="1">IFERROR(IF(VLOOKUP($F97,'Step 1'!$B$13:$D$28,3,0)="Y",INDEX(INDIRECT("'"&amp;$A97&amp;"'!$A$3:$BG$100000"),MATCH($B97,INDIRECT("'"&amp;$A97&amp;"'!$A3:$A100000"),0),MATCH(J$3,INDIRECT("'"&amp;$A97&amp;"'!$A$3:$BG$3"),0)),VLOOKUP($F97,'Step 1'!$B$13:$D$28,3,0)),"Check Parameters")</f>
        <v>NE</v>
      </c>
      <c r="K97" s="13" t="str">
        <f ca="1">IFERROR(IF(VLOOKUP($F97,'Step 1'!$B$13:$D$28,3,0)="Y",INDEX(INDIRECT("'"&amp;$A97&amp;"'!$A$3:$BG$100000"),MATCH($B97,INDIRECT("'"&amp;$A97&amp;"'!$A3:$A100000"),0),MATCH(K$3,INDIRECT("'"&amp;$A97&amp;"'!$A$3:$BG$3"),0)),VLOOKUP($F97,'Step 1'!$B$13:$D$28,3,0)),"Check Parameters")</f>
        <v>NE</v>
      </c>
      <c r="L97" s="13" t="str">
        <f ca="1">IFERROR(IF(VLOOKUP($F97,'Step 1'!$B$13:$D$28,3,0)="Y",INDEX(INDIRECT("'"&amp;$A97&amp;"'!$A$3:$BG$100000"),MATCH($B97,INDIRECT("'"&amp;$A97&amp;"'!$A3:$A100000"),0),MATCH(L$3,INDIRECT("'"&amp;$A97&amp;"'!$A$3:$BG$3"),0)),VLOOKUP($F97,'Step 1'!$B$13:$D$28,3,0)),"Check Parameters")</f>
        <v>NE</v>
      </c>
      <c r="M97" s="13" t="str">
        <f ca="1">IFERROR(IF(VLOOKUP($F97,'Step 1'!$B$13:$D$28,3,0)="Y",INDEX(INDIRECT("'"&amp;$A97&amp;"'!$A$3:$BG$100000"),MATCH($B97,INDIRECT("'"&amp;$A97&amp;"'!$A3:$A100000"),0),MATCH(M$3,INDIRECT("'"&amp;$A97&amp;"'!$A$3:$BG$3"),0)),VLOOKUP($F97,'Step 1'!$B$13:$D$28,3,0)),"Check Parameters")</f>
        <v>NE</v>
      </c>
      <c r="N97" s="13" t="str">
        <f ca="1">IFERROR(IF(VLOOKUP($F97,'Step 1'!$B$13:$D$28,3,0)="Y",INDEX(INDIRECT("'"&amp;$A97&amp;"'!$A$3:$BG$100000"),MATCH($B97,INDIRECT("'"&amp;$A97&amp;"'!$A3:$A100000"),0),MATCH(N$3,INDIRECT("'"&amp;$A97&amp;"'!$A$3:$BG$3"),0)),VLOOKUP($F97,'Step 1'!$B$13:$D$28,3,0)),"Check Parameters")</f>
        <v>NE</v>
      </c>
      <c r="O97" s="13" t="str">
        <f ca="1">IFERROR(IF(VLOOKUP($F97,'Step 1'!$B$13:$D$28,3,0)="Y",INDEX(INDIRECT("'"&amp;$A97&amp;"'!$A$3:$BG$100000"),MATCH($B97,INDIRECT("'"&amp;$A97&amp;"'!$A3:$A100000"),0),MATCH(O$3,INDIRECT("'"&amp;$A97&amp;"'!$A$3:$BG$3"),0)),VLOOKUP($F97,'Step 1'!$B$13:$D$28,3,0)),"Check Parameters")</f>
        <v>NE</v>
      </c>
      <c r="P97" s="13" t="str">
        <f ca="1">IFERROR(IF(VLOOKUP($F97,'Step 1'!$B$13:$D$28,3,0)="Y",INDEX(INDIRECT("'"&amp;$A97&amp;"'!$A$3:$BG$100000"),MATCH($B97,INDIRECT("'"&amp;$A97&amp;"'!$A3:$A100000"),0),MATCH(P$3,INDIRECT("'"&amp;$A97&amp;"'!$A$3:$BG$3"),0)),VLOOKUP($F97,'Step 1'!$B$13:$D$28,3,0)),"Check Parameters")</f>
        <v>NE</v>
      </c>
      <c r="Q97" s="13" t="str">
        <f ca="1">IFERROR(IF(VLOOKUP($F97,'Step 1'!$B$13:$D$28,3,0)="Y",INDEX(INDIRECT("'"&amp;$A97&amp;"'!$A$3:$BG$100000"),MATCH($B97,INDIRECT("'"&amp;$A97&amp;"'!$A3:$A100000"),0),MATCH(Q$3,INDIRECT("'"&amp;$A97&amp;"'!$A$3:$BG$3"),0)),VLOOKUP($F97,'Step 1'!$B$13:$D$28,3,0)),"Check Parameters")</f>
        <v>NE</v>
      </c>
      <c r="R97" s="13" t="str">
        <f ca="1">IFERROR(IF(VLOOKUP($F97,'Step 1'!$B$13:$D$28,3,0)="Y",INDEX(INDIRECT("'"&amp;$A97&amp;"'!$A$3:$BG$100000"),MATCH($B97,INDIRECT("'"&amp;$A97&amp;"'!$A3:$A100000"),0),MATCH(R$3,INDIRECT("'"&amp;$A97&amp;"'!$A$3:$BG$3"),0)),VLOOKUP($F97,'Step 1'!$B$13:$D$28,3,0)),"Check Parameters")</f>
        <v>NE</v>
      </c>
      <c r="S97" s="13" t="str">
        <f ca="1">IFERROR(IF(VLOOKUP($F97,'Step 1'!$B$13:$D$28,3,0)="Y",INDEX(INDIRECT("'"&amp;$A97&amp;"'!$A$3:$BG$100000"),MATCH($B97,INDIRECT("'"&amp;$A97&amp;"'!$A3:$A100000"),0),MATCH(S$3,INDIRECT("'"&amp;$A97&amp;"'!$A$3:$BG$3"),0)),VLOOKUP($F97,'Step 1'!$B$13:$D$28,3,0)),"Check Parameters")</f>
        <v>NE</v>
      </c>
      <c r="T97" s="13" t="str">
        <f ca="1">IFERROR(IF(VLOOKUP($F97,'Step 1'!$B$13:$D$28,3,0)="Y",INDEX(INDIRECT("'"&amp;$A97&amp;"'!$A$3:$BG$100000"),MATCH($B97,INDIRECT("'"&amp;$A97&amp;"'!$A3:$A100000"),0),MATCH(T$3,INDIRECT("'"&amp;$A97&amp;"'!$A$3:$BG$3"),0)),VLOOKUP($F97,'Step 1'!$B$13:$D$28,3,0)),"Check Parameters")</f>
        <v>NE</v>
      </c>
      <c r="U97" s="13" t="str">
        <f ca="1">IFERROR(IF(VLOOKUP($F97,'Step 1'!$B$13:$D$28,3,0)="Y",INDEX(INDIRECT("'"&amp;$A97&amp;"'!$A$3:$BG$100000"),MATCH($B97,INDIRECT("'"&amp;$A97&amp;"'!$A3:$A100000"),0),MATCH(U$3,INDIRECT("'"&amp;$A97&amp;"'!$A$3:$BG$3"),0)),VLOOKUP($F97,'Step 1'!$B$13:$D$28,3,0)),"Check Parameters")</f>
        <v>NE</v>
      </c>
      <c r="V97" s="13" t="str">
        <f ca="1">IFERROR(IF(VLOOKUP($F97,'Step 1'!$B$13:$D$28,3,0)="Y",INDEX(INDIRECT("'"&amp;$A97&amp;"'!$A$3:$BG$100000"),MATCH($B97,INDIRECT("'"&amp;$A97&amp;"'!$A3:$A100000"),0),MATCH(V$3,INDIRECT("'"&amp;$A97&amp;"'!$A$3:$BG$3"),0)),VLOOKUP($F97,'Step 1'!$B$13:$D$28,3,0)),"Check Parameters")</f>
        <v>NE</v>
      </c>
      <c r="W97" s="13" t="str">
        <f ca="1">IFERROR(IF(VLOOKUP($F97,'Step 1'!$B$13:$D$28,3,0)="Y",INDEX(INDIRECT("'"&amp;$A97&amp;"'!$A$3:$BG$100000"),MATCH($B97,INDIRECT("'"&amp;$A97&amp;"'!$A3:$A100000"),0),MATCH(W$3,INDIRECT("'"&amp;$A97&amp;"'!$A$3:$BG$3"),0)),VLOOKUP($F97,'Step 1'!$B$13:$D$28,3,0)),"Check Parameters")</f>
        <v>NE</v>
      </c>
      <c r="X97" s="13" t="str">
        <f ca="1">IFERROR(IF(VLOOKUP($F97,'Step 1'!$B$13:$D$28,3,0)="Y",INDEX(INDIRECT("'"&amp;$A97&amp;"'!$A$3:$BG$100000"),MATCH($B97,INDIRECT("'"&amp;$A97&amp;"'!$A3:$A100000"),0),MATCH(X$3,INDIRECT("'"&amp;$A97&amp;"'!$A$3:$BG$3"),0)),VLOOKUP($F97,'Step 1'!$B$13:$D$28,3,0)),"Check Parameters")</f>
        <v>NE</v>
      </c>
      <c r="Y97" s="13" t="str">
        <f ca="1">IFERROR(IF(VLOOKUP($F97,'Step 1'!$B$13:$D$28,3,0)="Y",INDEX(INDIRECT("'"&amp;$A97&amp;"'!$A$3:$BG$100000"),MATCH($B97,INDIRECT("'"&amp;$A97&amp;"'!$A3:$A100000"),0),MATCH(Y$3,INDIRECT("'"&amp;$A97&amp;"'!$A$3:$BG$3"),0)),VLOOKUP($F97,'Step 1'!$B$13:$D$28,3,0)),"Check Parameters")</f>
        <v>NE</v>
      </c>
      <c r="Z97" s="13" t="str">
        <f ca="1">IFERROR(IF(VLOOKUP($F97,'Step 1'!$B$13:$D$28,3,0)="Y",INDEX(INDIRECT("'"&amp;$A97&amp;"'!$A$3:$BG$100000"),MATCH($B97,INDIRECT("'"&amp;$A97&amp;"'!$A3:$A100000"),0),MATCH(Z$3,INDIRECT("'"&amp;$A97&amp;"'!$A$3:$BG$3"),0)),VLOOKUP($F97,'Step 1'!$B$13:$D$28,3,0)),"Check Parameters")</f>
        <v>NE</v>
      </c>
      <c r="AA97" s="13" t="str">
        <f ca="1">IFERROR(IF(VLOOKUP($F97,'Step 1'!$B$13:$D$28,3,0)="Y",INDEX(INDIRECT("'"&amp;$A97&amp;"'!$A$3:$BG$100000"),MATCH($B97,INDIRECT("'"&amp;$A97&amp;"'!$A3:$A100000"),0),MATCH(AA$3,INDIRECT("'"&amp;$A97&amp;"'!$A$3:$BG$3"),0)),VLOOKUP($F97,'Step 1'!$B$13:$D$28,3,0)),"Check Parameters")</f>
        <v>NE</v>
      </c>
      <c r="AB97" s="13" t="str">
        <f ca="1">IFERROR(IF(VLOOKUP($F97,'Step 1'!$B$13:$D$28,3,0)="Y",INDEX(INDIRECT("'"&amp;$A97&amp;"'!$A$3:$BG$100000"),MATCH($B97,INDIRECT("'"&amp;$A97&amp;"'!$A3:$A100000"),0),MATCH(AB$3,INDIRECT("'"&amp;$A97&amp;"'!$A$3:$BG$3"),0)),VLOOKUP($F97,'Step 1'!$B$13:$D$28,3,0)),"Check Parameters")</f>
        <v>NE</v>
      </c>
      <c r="AC97" s="13" t="str">
        <f ca="1">IFERROR(IF(VLOOKUP($F97,'Step 1'!$B$13:$D$28,3,0)="Y",INDEX(INDIRECT("'"&amp;$A97&amp;"'!$A$3:$BG$100000"),MATCH($B97,INDIRECT("'"&amp;$A97&amp;"'!$A3:$A100000"),0),MATCH(AC$3,INDIRECT("'"&amp;$A97&amp;"'!$A$3:$BG$3"),0)),VLOOKUP($F97,'Step 1'!$B$13:$D$28,3,0)),"Check Parameters")</f>
        <v>NE</v>
      </c>
      <c r="AD97" s="13" t="str">
        <f ca="1">IFERROR(IF(VLOOKUP($F97,'Step 1'!$B$13:$D$28,3,0)="Y",INDEX(INDIRECT("'"&amp;$A97&amp;"'!$A$3:$BG$100000"),MATCH($B97,INDIRECT("'"&amp;$A97&amp;"'!$A3:$A100000"),0),MATCH(AD$3,INDIRECT("'"&amp;$A97&amp;"'!$A$3:$BG$3"),0)),VLOOKUP($F97,'Step 1'!$B$13:$D$28,3,0)),"Check Parameters")</f>
        <v>NE</v>
      </c>
      <c r="AE97" s="13" t="str">
        <f ca="1">IFERROR(IF(VLOOKUP($F97,'Step 1'!$B$13:$D$28,3,0)="Y",INDEX(INDIRECT("'"&amp;$A97&amp;"'!$A$3:$BG$100000"),MATCH($B97,INDIRECT("'"&amp;$A97&amp;"'!$A3:$A100000"),0),MATCH(AE$3,INDIRECT("'"&amp;$A97&amp;"'!$A$3:$BG$3"),0)),VLOOKUP($F97,'Step 1'!$B$13:$D$28,3,0)),"Check Parameters")</f>
        <v>NE</v>
      </c>
      <c r="AF97" s="13" t="str">
        <f ca="1">IFERROR(IF(VLOOKUP($F97,'Step 1'!$B$13:$D$28,3,0)="Y",INDEX(INDIRECT("'"&amp;$A97&amp;"'!$A$3:$BG$100000"),MATCH($B97,INDIRECT("'"&amp;$A97&amp;"'!$A3:$A100000"),0),MATCH(AF$3,INDIRECT("'"&amp;$A97&amp;"'!$A$3:$BG$3"),0)),VLOOKUP($F97,'Step 1'!$B$13:$D$28,3,0)),"Check Parameters")</f>
        <v>NE</v>
      </c>
      <c r="AG97" s="13" t="str">
        <f ca="1">IFERROR(IF(VLOOKUP($F97,'Step 1'!$B$13:$D$28,3,0)="Y",INDEX(INDIRECT("'"&amp;$A97&amp;"'!$A$3:$BG$100000"),MATCH($B97,INDIRECT("'"&amp;$A97&amp;"'!$A3:$A100000"),0),MATCH(AG$3,INDIRECT("'"&amp;$A97&amp;"'!$A$3:$BG$3"),0)),VLOOKUP($F97,'Step 1'!$B$13:$D$28,3,0)),"Check Parameters")</f>
        <v>NE</v>
      </c>
      <c r="AH97" s="13" t="str">
        <f ca="1">IFERROR(IF(VLOOKUP($F97,'Step 1'!$B$13:$D$28,3,0)="Y",INDEX(INDIRECT("'"&amp;$A97&amp;"'!$A$3:$BG$100000"),MATCH($B97,INDIRECT("'"&amp;$A97&amp;"'!$A3:$A100000"),0),MATCH(AH$3,INDIRECT("'"&amp;$A97&amp;"'!$A$3:$BG$3"),0)),VLOOKUP($F97,'Step 1'!$B$13:$D$28,3,0)),"Check Parameters")</f>
        <v>NE</v>
      </c>
      <c r="AI97" s="13" t="str">
        <f ca="1">IFERROR(IF(VLOOKUP($F97,'Step 1'!$B$13:$D$28,3,0)="Y",INDEX(INDIRECT("'"&amp;$A97&amp;"'!$A$3:$BG$100000"),MATCH($B97,INDIRECT("'"&amp;$A97&amp;"'!$A3:$A100000"),0),MATCH(AI$3,INDIRECT("'"&amp;$A97&amp;"'!$A$3:$BG$3"),0)),VLOOKUP($F97,'Step 1'!$B$13:$D$28,3,0)),"Check Parameters")</f>
        <v>NE</v>
      </c>
      <c r="AJ97" s="13" t="str">
        <f ca="1">IFERROR(IF(VLOOKUP($F97,'Step 1'!$B$13:$D$28,3,0)="Y",INDEX(INDIRECT("'"&amp;$A97&amp;"'!$A$3:$BG$100000"),MATCH($B97,INDIRECT("'"&amp;$A97&amp;"'!$A3:$A100000"),0),MATCH(AJ$3,INDIRECT("'"&amp;$A97&amp;"'!$A$3:$BG$3"),0)),VLOOKUP($F97,'Step 1'!$B$13:$D$28,3,0)),"Check Parameters")</f>
        <v>NE</v>
      </c>
      <c r="AK97" s="13" t="str">
        <f ca="1">IFERROR(IF(VLOOKUP($F97,'Step 1'!$B$13:$D$28,3,0)="Y",INDEX(INDIRECT("'"&amp;$A97&amp;"'!$A$3:$BG$100000"),MATCH($B97,INDIRECT("'"&amp;$A97&amp;"'!$A3:$A100000"),0),MATCH(AK$3,INDIRECT("'"&amp;$A97&amp;"'!$A$3:$BG$3"),0)),VLOOKUP($F97,'Step 1'!$B$13:$D$28,3,0)),"Check Parameters")</f>
        <v>NE</v>
      </c>
      <c r="AL97" s="13" t="str">
        <f ca="1">IFERROR(IF(VLOOKUP($F97,'Step 1'!$B$13:$D$28,3,0)="Y",INDEX(INDIRECT("'"&amp;$A97&amp;"'!$A$3:$BG$100000"),MATCH($B97,INDIRECT("'"&amp;$A97&amp;"'!$A3:$A100000"),0),MATCH(AL$3,INDIRECT("'"&amp;$A97&amp;"'!$A$3:$BG$3"),0)),VLOOKUP($F97,'Step 1'!$B$13:$D$28,3,0)),"Check Parameters")</f>
        <v>NE</v>
      </c>
      <c r="AM97" s="13" t="str">
        <f ca="1">IFERROR(IF(VLOOKUP($F97,'Step 1'!$B$13:$D$28,3,0)="Y",INDEX(INDIRECT("'"&amp;$A97&amp;"'!$A$3:$BG$100000"),MATCH($B97,INDIRECT("'"&amp;$A97&amp;"'!$A3:$A100000"),0),MATCH(AM$3,INDIRECT("'"&amp;$A97&amp;"'!$A$3:$BG$3"),0)),VLOOKUP($F97,'Step 1'!$B$13:$D$28,3,0)),"Check Parameters")</f>
        <v>NE</v>
      </c>
      <c r="AN97" s="13"/>
      <c r="AO97" s="13"/>
      <c r="AP97" s="191"/>
      <c r="AQ97" s="191"/>
      <c r="AR97" s="191"/>
    </row>
    <row r="98" spans="1:44" hidden="1" outlineLevel="1" x14ac:dyDescent="0.25">
      <c r="A98" s="183" t="s">
        <v>108</v>
      </c>
      <c r="B98" s="183" t="s">
        <v>582</v>
      </c>
      <c r="C98" s="175" t="s">
        <v>128</v>
      </c>
      <c r="D98" s="175"/>
      <c r="E98" s="175" t="s">
        <v>53</v>
      </c>
      <c r="F98" s="77" t="str">
        <f t="shared" si="52"/>
        <v>Other animals (fur animals)</v>
      </c>
      <c r="G98" s="175" t="s">
        <v>358</v>
      </c>
      <c r="H98" s="175"/>
      <c r="I98" s="13" t="str">
        <f ca="1">IFERROR(IF(VLOOKUP($F98,'Step 1'!$B$13:$D$28,3,0)="Y",INDEX(INDIRECT("'"&amp;$A98&amp;"'!$A$3:$BG$100000"),MATCH($B98,INDIRECT("'"&amp;$A98&amp;"'!$A3:$A100000"),0),MATCH(I$3,INDIRECT("'"&amp;$A98&amp;"'!$A$3:$BG$3"),0)),VLOOKUP($F98,'Step 1'!$B$13:$D$28,3,0)),"Check Parameters")</f>
        <v>NE</v>
      </c>
      <c r="J98" s="13" t="str">
        <f ca="1">IFERROR(IF(VLOOKUP($F98,'Step 1'!$B$13:$D$28,3,0)="Y",INDEX(INDIRECT("'"&amp;$A98&amp;"'!$A$3:$BG$100000"),MATCH($B98,INDIRECT("'"&amp;$A98&amp;"'!$A3:$A100000"),0),MATCH(J$3,INDIRECT("'"&amp;$A98&amp;"'!$A$3:$BG$3"),0)),VLOOKUP($F98,'Step 1'!$B$13:$D$28,3,0)),"Check Parameters")</f>
        <v>NE</v>
      </c>
      <c r="K98" s="13" t="str">
        <f ca="1">IFERROR(IF(VLOOKUP($F98,'Step 1'!$B$13:$D$28,3,0)="Y",INDEX(INDIRECT("'"&amp;$A98&amp;"'!$A$3:$BG$100000"),MATCH($B98,INDIRECT("'"&amp;$A98&amp;"'!$A3:$A100000"),0),MATCH(K$3,INDIRECT("'"&amp;$A98&amp;"'!$A$3:$BG$3"),0)),VLOOKUP($F98,'Step 1'!$B$13:$D$28,3,0)),"Check Parameters")</f>
        <v>NE</v>
      </c>
      <c r="L98" s="13" t="str">
        <f ca="1">IFERROR(IF(VLOOKUP($F98,'Step 1'!$B$13:$D$28,3,0)="Y",INDEX(INDIRECT("'"&amp;$A98&amp;"'!$A$3:$BG$100000"),MATCH($B98,INDIRECT("'"&amp;$A98&amp;"'!$A3:$A100000"),0),MATCH(L$3,INDIRECT("'"&amp;$A98&amp;"'!$A$3:$BG$3"),0)),VLOOKUP($F98,'Step 1'!$B$13:$D$28,3,0)),"Check Parameters")</f>
        <v>NE</v>
      </c>
      <c r="M98" s="13" t="str">
        <f ca="1">IFERROR(IF(VLOOKUP($F98,'Step 1'!$B$13:$D$28,3,0)="Y",INDEX(INDIRECT("'"&amp;$A98&amp;"'!$A$3:$BG$100000"),MATCH($B98,INDIRECT("'"&amp;$A98&amp;"'!$A3:$A100000"),0),MATCH(M$3,INDIRECT("'"&amp;$A98&amp;"'!$A$3:$BG$3"),0)),VLOOKUP($F98,'Step 1'!$B$13:$D$28,3,0)),"Check Parameters")</f>
        <v>NE</v>
      </c>
      <c r="N98" s="13" t="str">
        <f ca="1">IFERROR(IF(VLOOKUP($F98,'Step 1'!$B$13:$D$28,3,0)="Y",INDEX(INDIRECT("'"&amp;$A98&amp;"'!$A$3:$BG$100000"),MATCH($B98,INDIRECT("'"&amp;$A98&amp;"'!$A3:$A100000"),0),MATCH(N$3,INDIRECT("'"&amp;$A98&amp;"'!$A$3:$BG$3"),0)),VLOOKUP($F98,'Step 1'!$B$13:$D$28,3,0)),"Check Parameters")</f>
        <v>NE</v>
      </c>
      <c r="O98" s="13" t="str">
        <f ca="1">IFERROR(IF(VLOOKUP($F98,'Step 1'!$B$13:$D$28,3,0)="Y",INDEX(INDIRECT("'"&amp;$A98&amp;"'!$A$3:$BG$100000"),MATCH($B98,INDIRECT("'"&amp;$A98&amp;"'!$A3:$A100000"),0),MATCH(O$3,INDIRECT("'"&amp;$A98&amp;"'!$A$3:$BG$3"),0)),VLOOKUP($F98,'Step 1'!$B$13:$D$28,3,0)),"Check Parameters")</f>
        <v>NE</v>
      </c>
      <c r="P98" s="13" t="str">
        <f ca="1">IFERROR(IF(VLOOKUP($F98,'Step 1'!$B$13:$D$28,3,0)="Y",INDEX(INDIRECT("'"&amp;$A98&amp;"'!$A$3:$BG$100000"),MATCH($B98,INDIRECT("'"&amp;$A98&amp;"'!$A3:$A100000"),0),MATCH(P$3,INDIRECT("'"&amp;$A98&amp;"'!$A$3:$BG$3"),0)),VLOOKUP($F98,'Step 1'!$B$13:$D$28,3,0)),"Check Parameters")</f>
        <v>NE</v>
      </c>
      <c r="Q98" s="13" t="str">
        <f ca="1">IFERROR(IF(VLOOKUP($F98,'Step 1'!$B$13:$D$28,3,0)="Y",INDEX(INDIRECT("'"&amp;$A98&amp;"'!$A$3:$BG$100000"),MATCH($B98,INDIRECT("'"&amp;$A98&amp;"'!$A3:$A100000"),0),MATCH(Q$3,INDIRECT("'"&amp;$A98&amp;"'!$A$3:$BG$3"),0)),VLOOKUP($F98,'Step 1'!$B$13:$D$28,3,0)),"Check Parameters")</f>
        <v>NE</v>
      </c>
      <c r="R98" s="13" t="str">
        <f ca="1">IFERROR(IF(VLOOKUP($F98,'Step 1'!$B$13:$D$28,3,0)="Y",INDEX(INDIRECT("'"&amp;$A98&amp;"'!$A$3:$BG$100000"),MATCH($B98,INDIRECT("'"&amp;$A98&amp;"'!$A3:$A100000"),0),MATCH(R$3,INDIRECT("'"&amp;$A98&amp;"'!$A$3:$BG$3"),0)),VLOOKUP($F98,'Step 1'!$B$13:$D$28,3,0)),"Check Parameters")</f>
        <v>NE</v>
      </c>
      <c r="S98" s="13" t="str">
        <f ca="1">IFERROR(IF(VLOOKUP($F98,'Step 1'!$B$13:$D$28,3,0)="Y",INDEX(INDIRECT("'"&amp;$A98&amp;"'!$A$3:$BG$100000"),MATCH($B98,INDIRECT("'"&amp;$A98&amp;"'!$A3:$A100000"),0),MATCH(S$3,INDIRECT("'"&amp;$A98&amp;"'!$A$3:$BG$3"),0)),VLOOKUP($F98,'Step 1'!$B$13:$D$28,3,0)),"Check Parameters")</f>
        <v>NE</v>
      </c>
      <c r="T98" s="13" t="str">
        <f ca="1">IFERROR(IF(VLOOKUP($F98,'Step 1'!$B$13:$D$28,3,0)="Y",INDEX(INDIRECT("'"&amp;$A98&amp;"'!$A$3:$BG$100000"),MATCH($B98,INDIRECT("'"&amp;$A98&amp;"'!$A3:$A100000"),0),MATCH(T$3,INDIRECT("'"&amp;$A98&amp;"'!$A$3:$BG$3"),0)),VLOOKUP($F98,'Step 1'!$B$13:$D$28,3,0)),"Check Parameters")</f>
        <v>NE</v>
      </c>
      <c r="U98" s="13" t="str">
        <f ca="1">IFERROR(IF(VLOOKUP($F98,'Step 1'!$B$13:$D$28,3,0)="Y",INDEX(INDIRECT("'"&amp;$A98&amp;"'!$A$3:$BG$100000"),MATCH($B98,INDIRECT("'"&amp;$A98&amp;"'!$A3:$A100000"),0),MATCH(U$3,INDIRECT("'"&amp;$A98&amp;"'!$A$3:$BG$3"),0)),VLOOKUP($F98,'Step 1'!$B$13:$D$28,3,0)),"Check Parameters")</f>
        <v>NE</v>
      </c>
      <c r="V98" s="13" t="str">
        <f ca="1">IFERROR(IF(VLOOKUP($F98,'Step 1'!$B$13:$D$28,3,0)="Y",INDEX(INDIRECT("'"&amp;$A98&amp;"'!$A$3:$BG$100000"),MATCH($B98,INDIRECT("'"&amp;$A98&amp;"'!$A3:$A100000"),0),MATCH(V$3,INDIRECT("'"&amp;$A98&amp;"'!$A$3:$BG$3"),0)),VLOOKUP($F98,'Step 1'!$B$13:$D$28,3,0)),"Check Parameters")</f>
        <v>NE</v>
      </c>
      <c r="W98" s="13" t="str">
        <f ca="1">IFERROR(IF(VLOOKUP($F98,'Step 1'!$B$13:$D$28,3,0)="Y",INDEX(INDIRECT("'"&amp;$A98&amp;"'!$A$3:$BG$100000"),MATCH($B98,INDIRECT("'"&amp;$A98&amp;"'!$A3:$A100000"),0),MATCH(W$3,INDIRECT("'"&amp;$A98&amp;"'!$A$3:$BG$3"),0)),VLOOKUP($F98,'Step 1'!$B$13:$D$28,3,0)),"Check Parameters")</f>
        <v>NE</v>
      </c>
      <c r="X98" s="13" t="str">
        <f ca="1">IFERROR(IF(VLOOKUP($F98,'Step 1'!$B$13:$D$28,3,0)="Y",INDEX(INDIRECT("'"&amp;$A98&amp;"'!$A$3:$BG$100000"),MATCH($B98,INDIRECT("'"&amp;$A98&amp;"'!$A3:$A100000"),0),MATCH(X$3,INDIRECT("'"&amp;$A98&amp;"'!$A$3:$BG$3"),0)),VLOOKUP($F98,'Step 1'!$B$13:$D$28,3,0)),"Check Parameters")</f>
        <v>NE</v>
      </c>
      <c r="Y98" s="13" t="str">
        <f ca="1">IFERROR(IF(VLOOKUP($F98,'Step 1'!$B$13:$D$28,3,0)="Y",INDEX(INDIRECT("'"&amp;$A98&amp;"'!$A$3:$BG$100000"),MATCH($B98,INDIRECT("'"&amp;$A98&amp;"'!$A3:$A100000"),0),MATCH(Y$3,INDIRECT("'"&amp;$A98&amp;"'!$A$3:$BG$3"),0)),VLOOKUP($F98,'Step 1'!$B$13:$D$28,3,0)),"Check Parameters")</f>
        <v>NE</v>
      </c>
      <c r="Z98" s="13" t="str">
        <f ca="1">IFERROR(IF(VLOOKUP($F98,'Step 1'!$B$13:$D$28,3,0)="Y",INDEX(INDIRECT("'"&amp;$A98&amp;"'!$A$3:$BG$100000"),MATCH($B98,INDIRECT("'"&amp;$A98&amp;"'!$A3:$A100000"),0),MATCH(Z$3,INDIRECT("'"&amp;$A98&amp;"'!$A$3:$BG$3"),0)),VLOOKUP($F98,'Step 1'!$B$13:$D$28,3,0)),"Check Parameters")</f>
        <v>NE</v>
      </c>
      <c r="AA98" s="13" t="str">
        <f ca="1">IFERROR(IF(VLOOKUP($F98,'Step 1'!$B$13:$D$28,3,0)="Y",INDEX(INDIRECT("'"&amp;$A98&amp;"'!$A$3:$BG$100000"),MATCH($B98,INDIRECT("'"&amp;$A98&amp;"'!$A3:$A100000"),0),MATCH(AA$3,INDIRECT("'"&amp;$A98&amp;"'!$A$3:$BG$3"),0)),VLOOKUP($F98,'Step 1'!$B$13:$D$28,3,0)),"Check Parameters")</f>
        <v>NE</v>
      </c>
      <c r="AB98" s="13" t="str">
        <f ca="1">IFERROR(IF(VLOOKUP($F98,'Step 1'!$B$13:$D$28,3,0)="Y",INDEX(INDIRECT("'"&amp;$A98&amp;"'!$A$3:$BG$100000"),MATCH($B98,INDIRECT("'"&amp;$A98&amp;"'!$A3:$A100000"),0),MATCH(AB$3,INDIRECT("'"&amp;$A98&amp;"'!$A$3:$BG$3"),0)),VLOOKUP($F98,'Step 1'!$B$13:$D$28,3,0)),"Check Parameters")</f>
        <v>NE</v>
      </c>
      <c r="AC98" s="13" t="str">
        <f ca="1">IFERROR(IF(VLOOKUP($F98,'Step 1'!$B$13:$D$28,3,0)="Y",INDEX(INDIRECT("'"&amp;$A98&amp;"'!$A$3:$BG$100000"),MATCH($B98,INDIRECT("'"&amp;$A98&amp;"'!$A3:$A100000"),0),MATCH(AC$3,INDIRECT("'"&amp;$A98&amp;"'!$A$3:$BG$3"),0)),VLOOKUP($F98,'Step 1'!$B$13:$D$28,3,0)),"Check Parameters")</f>
        <v>NE</v>
      </c>
      <c r="AD98" s="13" t="str">
        <f ca="1">IFERROR(IF(VLOOKUP($F98,'Step 1'!$B$13:$D$28,3,0)="Y",INDEX(INDIRECT("'"&amp;$A98&amp;"'!$A$3:$BG$100000"),MATCH($B98,INDIRECT("'"&amp;$A98&amp;"'!$A3:$A100000"),0),MATCH(AD$3,INDIRECT("'"&amp;$A98&amp;"'!$A$3:$BG$3"),0)),VLOOKUP($F98,'Step 1'!$B$13:$D$28,3,0)),"Check Parameters")</f>
        <v>NE</v>
      </c>
      <c r="AE98" s="13" t="str">
        <f ca="1">IFERROR(IF(VLOOKUP($F98,'Step 1'!$B$13:$D$28,3,0)="Y",INDEX(INDIRECT("'"&amp;$A98&amp;"'!$A$3:$BG$100000"),MATCH($B98,INDIRECT("'"&amp;$A98&amp;"'!$A3:$A100000"),0),MATCH(AE$3,INDIRECT("'"&amp;$A98&amp;"'!$A$3:$BG$3"),0)),VLOOKUP($F98,'Step 1'!$B$13:$D$28,3,0)),"Check Parameters")</f>
        <v>NE</v>
      </c>
      <c r="AF98" s="13" t="str">
        <f ca="1">IFERROR(IF(VLOOKUP($F98,'Step 1'!$B$13:$D$28,3,0)="Y",INDEX(INDIRECT("'"&amp;$A98&amp;"'!$A$3:$BG$100000"),MATCH($B98,INDIRECT("'"&amp;$A98&amp;"'!$A3:$A100000"),0),MATCH(AF$3,INDIRECT("'"&amp;$A98&amp;"'!$A$3:$BG$3"),0)),VLOOKUP($F98,'Step 1'!$B$13:$D$28,3,0)),"Check Parameters")</f>
        <v>NE</v>
      </c>
      <c r="AG98" s="13" t="str">
        <f ca="1">IFERROR(IF(VLOOKUP($F98,'Step 1'!$B$13:$D$28,3,0)="Y",INDEX(INDIRECT("'"&amp;$A98&amp;"'!$A$3:$BG$100000"),MATCH($B98,INDIRECT("'"&amp;$A98&amp;"'!$A3:$A100000"),0),MATCH(AG$3,INDIRECT("'"&amp;$A98&amp;"'!$A$3:$BG$3"),0)),VLOOKUP($F98,'Step 1'!$B$13:$D$28,3,0)),"Check Parameters")</f>
        <v>NE</v>
      </c>
      <c r="AH98" s="13" t="str">
        <f ca="1">IFERROR(IF(VLOOKUP($F98,'Step 1'!$B$13:$D$28,3,0)="Y",INDEX(INDIRECT("'"&amp;$A98&amp;"'!$A$3:$BG$100000"),MATCH($B98,INDIRECT("'"&amp;$A98&amp;"'!$A3:$A100000"),0),MATCH(AH$3,INDIRECT("'"&amp;$A98&amp;"'!$A$3:$BG$3"),0)),VLOOKUP($F98,'Step 1'!$B$13:$D$28,3,0)),"Check Parameters")</f>
        <v>NE</v>
      </c>
      <c r="AI98" s="13" t="str">
        <f ca="1">IFERROR(IF(VLOOKUP($F98,'Step 1'!$B$13:$D$28,3,0)="Y",INDEX(INDIRECT("'"&amp;$A98&amp;"'!$A$3:$BG$100000"),MATCH($B98,INDIRECT("'"&amp;$A98&amp;"'!$A3:$A100000"),0),MATCH(AI$3,INDIRECT("'"&amp;$A98&amp;"'!$A$3:$BG$3"),0)),VLOOKUP($F98,'Step 1'!$B$13:$D$28,3,0)),"Check Parameters")</f>
        <v>NE</v>
      </c>
      <c r="AJ98" s="13" t="str">
        <f ca="1">IFERROR(IF(VLOOKUP($F98,'Step 1'!$B$13:$D$28,3,0)="Y",INDEX(INDIRECT("'"&amp;$A98&amp;"'!$A$3:$BG$100000"),MATCH($B98,INDIRECT("'"&amp;$A98&amp;"'!$A3:$A100000"),0),MATCH(AJ$3,INDIRECT("'"&amp;$A98&amp;"'!$A$3:$BG$3"),0)),VLOOKUP($F98,'Step 1'!$B$13:$D$28,3,0)),"Check Parameters")</f>
        <v>NE</v>
      </c>
      <c r="AK98" s="13" t="str">
        <f ca="1">IFERROR(IF(VLOOKUP($F98,'Step 1'!$B$13:$D$28,3,0)="Y",INDEX(INDIRECT("'"&amp;$A98&amp;"'!$A$3:$BG$100000"),MATCH($B98,INDIRECT("'"&amp;$A98&amp;"'!$A3:$A100000"),0),MATCH(AK$3,INDIRECT("'"&amp;$A98&amp;"'!$A$3:$BG$3"),0)),VLOOKUP($F98,'Step 1'!$B$13:$D$28,3,0)),"Check Parameters")</f>
        <v>NE</v>
      </c>
      <c r="AL98" s="13" t="str">
        <f ca="1">IFERROR(IF(VLOOKUP($F98,'Step 1'!$B$13:$D$28,3,0)="Y",INDEX(INDIRECT("'"&amp;$A98&amp;"'!$A$3:$BG$100000"),MATCH($B98,INDIRECT("'"&amp;$A98&amp;"'!$A3:$A100000"),0),MATCH(AL$3,INDIRECT("'"&amp;$A98&amp;"'!$A$3:$BG$3"),0)),VLOOKUP($F98,'Step 1'!$B$13:$D$28,3,0)),"Check Parameters")</f>
        <v>NE</v>
      </c>
      <c r="AM98" s="13" t="str">
        <f ca="1">IFERROR(IF(VLOOKUP($F98,'Step 1'!$B$13:$D$28,3,0)="Y",INDEX(INDIRECT("'"&amp;$A98&amp;"'!$A$3:$BG$100000"),MATCH($B98,INDIRECT("'"&amp;$A98&amp;"'!$A3:$A100000"),0),MATCH(AM$3,INDIRECT("'"&amp;$A98&amp;"'!$A$3:$BG$3"),0)),VLOOKUP($F98,'Step 1'!$B$13:$D$28,3,0)),"Check Parameters")</f>
        <v>NE</v>
      </c>
      <c r="AN98" s="13"/>
      <c r="AO98" s="13"/>
      <c r="AP98" s="191"/>
      <c r="AQ98" s="191"/>
      <c r="AR98" s="191"/>
    </row>
    <row r="99" spans="1:44" hidden="1" outlineLevel="1" x14ac:dyDescent="0.25">
      <c r="A99" s="183" t="s">
        <v>354</v>
      </c>
      <c r="B99" s="183" t="s">
        <v>584</v>
      </c>
      <c r="C99" s="175" t="s">
        <v>128</v>
      </c>
      <c r="D99" s="175"/>
      <c r="E99" s="175" t="s">
        <v>751</v>
      </c>
      <c r="F99" s="77" t="str">
        <f t="shared" ref="F99:F114" si="53">A99</f>
        <v>Dairy Cattle</v>
      </c>
      <c r="G99" s="175" t="s">
        <v>358</v>
      </c>
      <c r="H99" s="175"/>
      <c r="I99" s="13">
        <f ca="1">IFERROR(IF(VLOOKUP($F99,'Step 1'!$B$13:$D$28,3,0)="Y",INDEX(INDIRECT("'"&amp;$A99&amp;"'!$A$3:$BG$100000"),MATCH($B99,INDIRECT("'"&amp;$A99&amp;"'!$A3:$A100000"),0),MATCH(I$3,INDIRECT("'"&amp;$A99&amp;"'!$A$3:$BG$3"),0)),VLOOKUP($F99,'Step 1'!$B$13:$D$28,3,0)),"Check Parameters")</f>
        <v>2.1393379690559999E-6</v>
      </c>
      <c r="J99" s="13">
        <f ca="1">IFERROR(IF(VLOOKUP($F99,'Step 1'!$B$13:$D$28,3,0)="Y",INDEX(INDIRECT("'"&amp;$A99&amp;"'!$A$3:$BG$100000"),MATCH($B99,INDIRECT("'"&amp;$A99&amp;"'!$A3:$A100000"),0),MATCH(J$3,INDIRECT("'"&amp;$A99&amp;"'!$A$3:$BG$3"),0)),VLOOKUP($F99,'Step 1'!$B$13:$D$28,3,0)),"Check Parameters")</f>
        <v>2.1393379690559999E-6</v>
      </c>
      <c r="K99" s="13">
        <f ca="1">IFERROR(IF(VLOOKUP($F99,'Step 1'!$B$13:$D$28,3,0)="Y",INDEX(INDIRECT("'"&amp;$A99&amp;"'!$A$3:$BG$100000"),MATCH($B99,INDIRECT("'"&amp;$A99&amp;"'!$A3:$A100000"),0),MATCH(K$3,INDIRECT("'"&amp;$A99&amp;"'!$A$3:$BG$3"),0)),VLOOKUP($F99,'Step 1'!$B$13:$D$28,3,0)),"Check Parameters")</f>
        <v>2.1393379690559999E-6</v>
      </c>
      <c r="L99" s="13">
        <f ca="1">IFERROR(IF(VLOOKUP($F99,'Step 1'!$B$13:$D$28,3,0)="Y",INDEX(INDIRECT("'"&amp;$A99&amp;"'!$A$3:$BG$100000"),MATCH($B99,INDIRECT("'"&amp;$A99&amp;"'!$A3:$A100000"),0),MATCH(L$3,INDIRECT("'"&amp;$A99&amp;"'!$A$3:$BG$3"),0)),VLOOKUP($F99,'Step 1'!$B$13:$D$28,3,0)),"Check Parameters")</f>
        <v>2.1393379690559999E-6</v>
      </c>
      <c r="M99" s="13">
        <f ca="1">IFERROR(IF(VLOOKUP($F99,'Step 1'!$B$13:$D$28,3,0)="Y",INDEX(INDIRECT("'"&amp;$A99&amp;"'!$A$3:$BG$100000"),MATCH($B99,INDIRECT("'"&amp;$A99&amp;"'!$A3:$A100000"),0),MATCH(M$3,INDIRECT("'"&amp;$A99&amp;"'!$A$3:$BG$3"),0)),VLOOKUP($F99,'Step 1'!$B$13:$D$28,3,0)),"Check Parameters")</f>
        <v>2.1393379690559999E-6</v>
      </c>
      <c r="N99" s="13">
        <f ca="1">IFERROR(IF(VLOOKUP($F99,'Step 1'!$B$13:$D$28,3,0)="Y",INDEX(INDIRECT("'"&amp;$A99&amp;"'!$A$3:$BG$100000"),MATCH($B99,INDIRECT("'"&amp;$A99&amp;"'!$A3:$A100000"),0),MATCH(N$3,INDIRECT("'"&amp;$A99&amp;"'!$A$3:$BG$3"),0)),VLOOKUP($F99,'Step 1'!$B$13:$D$28,3,0)),"Check Parameters")</f>
        <v>2.1393379690559999E-6</v>
      </c>
      <c r="O99" s="13">
        <f ca="1">IFERROR(IF(VLOOKUP($F99,'Step 1'!$B$13:$D$28,3,0)="Y",INDEX(INDIRECT("'"&amp;$A99&amp;"'!$A$3:$BG$100000"),MATCH($B99,INDIRECT("'"&amp;$A99&amp;"'!$A3:$A100000"),0),MATCH(O$3,INDIRECT("'"&amp;$A99&amp;"'!$A$3:$BG$3"),0)),VLOOKUP($F99,'Step 1'!$B$13:$D$28,3,0)),"Check Parameters")</f>
        <v>2.1393379690559999E-6</v>
      </c>
      <c r="P99" s="13">
        <f ca="1">IFERROR(IF(VLOOKUP($F99,'Step 1'!$B$13:$D$28,3,0)="Y",INDEX(INDIRECT("'"&amp;$A99&amp;"'!$A$3:$BG$100000"),MATCH($B99,INDIRECT("'"&amp;$A99&amp;"'!$A3:$A100000"),0),MATCH(P$3,INDIRECT("'"&amp;$A99&amp;"'!$A$3:$BG$3"),0)),VLOOKUP($F99,'Step 1'!$B$13:$D$28,3,0)),"Check Parameters")</f>
        <v>2.1393379690559999E-6</v>
      </c>
      <c r="Q99" s="13">
        <f ca="1">IFERROR(IF(VLOOKUP($F99,'Step 1'!$B$13:$D$28,3,0)="Y",INDEX(INDIRECT("'"&amp;$A99&amp;"'!$A$3:$BG$100000"),MATCH($B99,INDIRECT("'"&amp;$A99&amp;"'!$A3:$A100000"),0),MATCH(Q$3,INDIRECT("'"&amp;$A99&amp;"'!$A$3:$BG$3"),0)),VLOOKUP($F99,'Step 1'!$B$13:$D$28,3,0)),"Check Parameters")</f>
        <v>2.1393379690559999E-6</v>
      </c>
      <c r="R99" s="13">
        <f ca="1">IFERROR(IF(VLOOKUP($F99,'Step 1'!$B$13:$D$28,3,0)="Y",INDEX(INDIRECT("'"&amp;$A99&amp;"'!$A$3:$BG$100000"),MATCH($B99,INDIRECT("'"&amp;$A99&amp;"'!$A3:$A100000"),0),MATCH(R$3,INDIRECT("'"&amp;$A99&amp;"'!$A$3:$BG$3"),0)),VLOOKUP($F99,'Step 1'!$B$13:$D$28,3,0)),"Check Parameters")</f>
        <v>2.1393379690559999E-6</v>
      </c>
      <c r="S99" s="13">
        <f ca="1">IFERROR(IF(VLOOKUP($F99,'Step 1'!$B$13:$D$28,3,0)="Y",INDEX(INDIRECT("'"&amp;$A99&amp;"'!$A$3:$BG$100000"),MATCH($B99,INDIRECT("'"&amp;$A99&amp;"'!$A3:$A100000"),0),MATCH(S$3,INDIRECT("'"&amp;$A99&amp;"'!$A$3:$BG$3"),0)),VLOOKUP($F99,'Step 1'!$B$13:$D$28,3,0)),"Check Parameters")</f>
        <v>2.1393379690559999E-6</v>
      </c>
      <c r="T99" s="13">
        <f ca="1">IFERROR(IF(VLOOKUP($F99,'Step 1'!$B$13:$D$28,3,0)="Y",INDEX(INDIRECT("'"&amp;$A99&amp;"'!$A$3:$BG$100000"),MATCH($B99,INDIRECT("'"&amp;$A99&amp;"'!$A3:$A100000"),0),MATCH(T$3,INDIRECT("'"&amp;$A99&amp;"'!$A$3:$BG$3"),0)),VLOOKUP($F99,'Step 1'!$B$13:$D$28,3,0)),"Check Parameters")</f>
        <v>2.1393379690559999E-6</v>
      </c>
      <c r="U99" s="13">
        <f ca="1">IFERROR(IF(VLOOKUP($F99,'Step 1'!$B$13:$D$28,3,0)="Y",INDEX(INDIRECT("'"&amp;$A99&amp;"'!$A$3:$BG$100000"),MATCH($B99,INDIRECT("'"&amp;$A99&amp;"'!$A3:$A100000"),0),MATCH(U$3,INDIRECT("'"&amp;$A99&amp;"'!$A$3:$BG$3"),0)),VLOOKUP($F99,'Step 1'!$B$13:$D$28,3,0)),"Check Parameters")</f>
        <v>2.1393379690559999E-6</v>
      </c>
      <c r="V99" s="13">
        <f ca="1">IFERROR(IF(VLOOKUP($F99,'Step 1'!$B$13:$D$28,3,0)="Y",INDEX(INDIRECT("'"&amp;$A99&amp;"'!$A$3:$BG$100000"),MATCH($B99,INDIRECT("'"&amp;$A99&amp;"'!$A3:$A100000"),0),MATCH(V$3,INDIRECT("'"&amp;$A99&amp;"'!$A$3:$BG$3"),0)),VLOOKUP($F99,'Step 1'!$B$13:$D$28,3,0)),"Check Parameters")</f>
        <v>2.1393379690559999E-6</v>
      </c>
      <c r="W99" s="13">
        <f ca="1">IFERROR(IF(VLOOKUP($F99,'Step 1'!$B$13:$D$28,3,0)="Y",INDEX(INDIRECT("'"&amp;$A99&amp;"'!$A$3:$BG$100000"),MATCH($B99,INDIRECT("'"&amp;$A99&amp;"'!$A3:$A100000"),0),MATCH(W$3,INDIRECT("'"&amp;$A99&amp;"'!$A$3:$BG$3"),0)),VLOOKUP($F99,'Step 1'!$B$13:$D$28,3,0)),"Check Parameters")</f>
        <v>2.1393379690559999E-6</v>
      </c>
      <c r="X99" s="13">
        <f ca="1">IFERROR(IF(VLOOKUP($F99,'Step 1'!$B$13:$D$28,3,0)="Y",INDEX(INDIRECT("'"&amp;$A99&amp;"'!$A$3:$BG$100000"),MATCH($B99,INDIRECT("'"&amp;$A99&amp;"'!$A3:$A100000"),0),MATCH(X$3,INDIRECT("'"&amp;$A99&amp;"'!$A$3:$BG$3"),0)),VLOOKUP($F99,'Step 1'!$B$13:$D$28,3,0)),"Check Parameters")</f>
        <v>2.1393379690559999E-6</v>
      </c>
      <c r="Y99" s="13">
        <f ca="1">IFERROR(IF(VLOOKUP($F99,'Step 1'!$B$13:$D$28,3,0)="Y",INDEX(INDIRECT("'"&amp;$A99&amp;"'!$A$3:$BG$100000"),MATCH($B99,INDIRECT("'"&amp;$A99&amp;"'!$A3:$A100000"),0),MATCH(Y$3,INDIRECT("'"&amp;$A99&amp;"'!$A$3:$BG$3"),0)),VLOOKUP($F99,'Step 1'!$B$13:$D$28,3,0)),"Check Parameters")</f>
        <v>2.1393379690559999E-6</v>
      </c>
      <c r="Z99" s="13">
        <f ca="1">IFERROR(IF(VLOOKUP($F99,'Step 1'!$B$13:$D$28,3,0)="Y",INDEX(INDIRECT("'"&amp;$A99&amp;"'!$A$3:$BG$100000"),MATCH($B99,INDIRECT("'"&amp;$A99&amp;"'!$A3:$A100000"),0),MATCH(Z$3,INDIRECT("'"&amp;$A99&amp;"'!$A$3:$BG$3"),0)),VLOOKUP($F99,'Step 1'!$B$13:$D$28,3,0)),"Check Parameters")</f>
        <v>2.1393379690559999E-6</v>
      </c>
      <c r="AA99" s="13">
        <f ca="1">IFERROR(IF(VLOOKUP($F99,'Step 1'!$B$13:$D$28,3,0)="Y",INDEX(INDIRECT("'"&amp;$A99&amp;"'!$A$3:$BG$100000"),MATCH($B99,INDIRECT("'"&amp;$A99&amp;"'!$A3:$A100000"),0),MATCH(AA$3,INDIRECT("'"&amp;$A99&amp;"'!$A$3:$BG$3"),0)),VLOOKUP($F99,'Step 1'!$B$13:$D$28,3,0)),"Check Parameters")</f>
        <v>2.1393379690559999E-6</v>
      </c>
      <c r="AB99" s="13">
        <f ca="1">IFERROR(IF(VLOOKUP($F99,'Step 1'!$B$13:$D$28,3,0)="Y",INDEX(INDIRECT("'"&amp;$A99&amp;"'!$A$3:$BG$100000"),MATCH($B99,INDIRECT("'"&amp;$A99&amp;"'!$A3:$A100000"),0),MATCH(AB$3,INDIRECT("'"&amp;$A99&amp;"'!$A$3:$BG$3"),0)),VLOOKUP($F99,'Step 1'!$B$13:$D$28,3,0)),"Check Parameters")</f>
        <v>2.1393379690559999E-6</v>
      </c>
      <c r="AC99" s="13">
        <f ca="1">IFERROR(IF(VLOOKUP($F99,'Step 1'!$B$13:$D$28,3,0)="Y",INDEX(INDIRECT("'"&amp;$A99&amp;"'!$A$3:$BG$100000"),MATCH($B99,INDIRECT("'"&amp;$A99&amp;"'!$A3:$A100000"),0),MATCH(AC$3,INDIRECT("'"&amp;$A99&amp;"'!$A$3:$BG$3"),0)),VLOOKUP($F99,'Step 1'!$B$13:$D$28,3,0)),"Check Parameters")</f>
        <v>2.1393379690559999E-6</v>
      </c>
      <c r="AD99" s="13">
        <f ca="1">IFERROR(IF(VLOOKUP($F99,'Step 1'!$B$13:$D$28,3,0)="Y",INDEX(INDIRECT("'"&amp;$A99&amp;"'!$A$3:$BG$100000"),MATCH($B99,INDIRECT("'"&amp;$A99&amp;"'!$A3:$A100000"),0),MATCH(AD$3,INDIRECT("'"&amp;$A99&amp;"'!$A$3:$BG$3"),0)),VLOOKUP($F99,'Step 1'!$B$13:$D$28,3,0)),"Check Parameters")</f>
        <v>2.1393379690559999E-6</v>
      </c>
      <c r="AE99" s="13">
        <f ca="1">IFERROR(IF(VLOOKUP($F99,'Step 1'!$B$13:$D$28,3,0)="Y",INDEX(INDIRECT("'"&amp;$A99&amp;"'!$A$3:$BG$100000"),MATCH($B99,INDIRECT("'"&amp;$A99&amp;"'!$A3:$A100000"),0),MATCH(AE$3,INDIRECT("'"&amp;$A99&amp;"'!$A$3:$BG$3"),0)),VLOOKUP($F99,'Step 1'!$B$13:$D$28,3,0)),"Check Parameters")</f>
        <v>2.1393379690559999E-6</v>
      </c>
      <c r="AF99" s="13">
        <f ca="1">IFERROR(IF(VLOOKUP($F99,'Step 1'!$B$13:$D$28,3,0)="Y",INDEX(INDIRECT("'"&amp;$A99&amp;"'!$A$3:$BG$100000"),MATCH($B99,INDIRECT("'"&amp;$A99&amp;"'!$A3:$A100000"),0),MATCH(AF$3,INDIRECT("'"&amp;$A99&amp;"'!$A$3:$BG$3"),0)),VLOOKUP($F99,'Step 1'!$B$13:$D$28,3,0)),"Check Parameters")</f>
        <v>2.1393379690559999E-6</v>
      </c>
      <c r="AG99" s="13">
        <f ca="1">IFERROR(IF(VLOOKUP($F99,'Step 1'!$B$13:$D$28,3,0)="Y",INDEX(INDIRECT("'"&amp;$A99&amp;"'!$A$3:$BG$100000"),MATCH($B99,INDIRECT("'"&amp;$A99&amp;"'!$A3:$A100000"),0),MATCH(AG$3,INDIRECT("'"&amp;$A99&amp;"'!$A$3:$BG$3"),0)),VLOOKUP($F99,'Step 1'!$B$13:$D$28,3,0)),"Check Parameters")</f>
        <v>2.1393379690559999E-6</v>
      </c>
      <c r="AH99" s="13">
        <f ca="1">IFERROR(IF(VLOOKUP($F99,'Step 1'!$B$13:$D$28,3,0)="Y",INDEX(INDIRECT("'"&amp;$A99&amp;"'!$A$3:$BG$100000"),MATCH($B99,INDIRECT("'"&amp;$A99&amp;"'!$A3:$A100000"),0),MATCH(AH$3,INDIRECT("'"&amp;$A99&amp;"'!$A$3:$BG$3"),0)),VLOOKUP($F99,'Step 1'!$B$13:$D$28,3,0)),"Check Parameters")</f>
        <v>2.1393379690559999E-6</v>
      </c>
      <c r="AI99" s="13">
        <f ca="1">IFERROR(IF(VLOOKUP($F99,'Step 1'!$B$13:$D$28,3,0)="Y",INDEX(INDIRECT("'"&amp;$A99&amp;"'!$A$3:$BG$100000"),MATCH($B99,INDIRECT("'"&amp;$A99&amp;"'!$A3:$A100000"),0),MATCH(AI$3,INDIRECT("'"&amp;$A99&amp;"'!$A$3:$BG$3"),0)),VLOOKUP($F99,'Step 1'!$B$13:$D$28,3,0)),"Check Parameters")</f>
        <v>2.1393379690559999E-6</v>
      </c>
      <c r="AJ99" s="13">
        <f ca="1">IFERROR(IF(VLOOKUP($F99,'Step 1'!$B$13:$D$28,3,0)="Y",INDEX(INDIRECT("'"&amp;$A99&amp;"'!$A$3:$BG$100000"),MATCH($B99,INDIRECT("'"&amp;$A99&amp;"'!$A3:$A100000"),0),MATCH(AJ$3,INDIRECT("'"&amp;$A99&amp;"'!$A$3:$BG$3"),0)),VLOOKUP($F99,'Step 1'!$B$13:$D$28,3,0)),"Check Parameters")</f>
        <v>2.1393379690559999E-6</v>
      </c>
      <c r="AK99" s="13">
        <f ca="1">IFERROR(IF(VLOOKUP($F99,'Step 1'!$B$13:$D$28,3,0)="Y",INDEX(INDIRECT("'"&amp;$A99&amp;"'!$A$3:$BG$100000"),MATCH($B99,INDIRECT("'"&amp;$A99&amp;"'!$A3:$A100000"),0),MATCH(AK$3,INDIRECT("'"&amp;$A99&amp;"'!$A$3:$BG$3"),0)),VLOOKUP($F99,'Step 1'!$B$13:$D$28,3,0)),"Check Parameters")</f>
        <v>2.1393379690559999E-6</v>
      </c>
      <c r="AL99" s="13">
        <f ca="1">IFERROR(IF(VLOOKUP($F99,'Step 1'!$B$13:$D$28,3,0)="Y",INDEX(INDIRECT("'"&amp;$A99&amp;"'!$A$3:$BG$100000"),MATCH($B99,INDIRECT("'"&amp;$A99&amp;"'!$A3:$A100000"),0),MATCH(AL$3,INDIRECT("'"&amp;$A99&amp;"'!$A$3:$BG$3"),0)),VLOOKUP($F99,'Step 1'!$B$13:$D$28,3,0)),"Check Parameters")</f>
        <v>2.1393379690559999E-6</v>
      </c>
      <c r="AM99" s="13">
        <f ca="1">IFERROR(IF(VLOOKUP($F99,'Step 1'!$B$13:$D$28,3,0)="Y",INDEX(INDIRECT("'"&amp;$A99&amp;"'!$A$3:$BG$100000"),MATCH($B99,INDIRECT("'"&amp;$A99&amp;"'!$A3:$A100000"),0),MATCH(AM$3,INDIRECT("'"&amp;$A99&amp;"'!$A$3:$BG$3"),0)),VLOOKUP($F99,'Step 1'!$B$13:$D$28,3,0)),"Check Parameters")</f>
        <v>2.1393379690559999E-6</v>
      </c>
      <c r="AN99" s="13"/>
      <c r="AO99" s="13"/>
      <c r="AP99" s="191"/>
      <c r="AQ99" s="191"/>
      <c r="AR99" s="191"/>
    </row>
    <row r="100" spans="1:44" hidden="1" outlineLevel="1" x14ac:dyDescent="0.25">
      <c r="A100" s="183" t="s">
        <v>77</v>
      </c>
      <c r="B100" s="183" t="s">
        <v>584</v>
      </c>
      <c r="C100" s="175" t="s">
        <v>128</v>
      </c>
      <c r="D100" s="175"/>
      <c r="E100" s="175" t="s">
        <v>751</v>
      </c>
      <c r="F100" s="77" t="str">
        <f t="shared" si="53"/>
        <v>Non-dairy cattle</v>
      </c>
      <c r="G100" s="175" t="s">
        <v>358</v>
      </c>
      <c r="H100" s="175"/>
      <c r="I100" s="13" t="str">
        <f ca="1">IFERROR(IF(VLOOKUP($F100,'Step 1'!$B$13:$D$28,3,0)="Y",INDEX(INDIRECT("'"&amp;$A100&amp;"'!$A$3:$BG$100000"),MATCH($B100,INDIRECT("'"&amp;$A100&amp;"'!$A3:$A100000"),0),MATCH(I$3,INDIRECT("'"&amp;$A100&amp;"'!$A$3:$BG$3"),0)),VLOOKUP($F100,'Step 1'!$B$13:$D$28,3,0)),"Check Parameters")</f>
        <v>NE</v>
      </c>
      <c r="J100" s="13" t="str">
        <f ca="1">IFERROR(IF(VLOOKUP($F100,'Step 1'!$B$13:$D$28,3,0)="Y",INDEX(INDIRECT("'"&amp;$A100&amp;"'!$A$3:$BG$100000"),MATCH($B100,INDIRECT("'"&amp;$A100&amp;"'!$A3:$A100000"),0),MATCH(J$3,INDIRECT("'"&amp;$A100&amp;"'!$A$3:$BG$3"),0)),VLOOKUP($F100,'Step 1'!$B$13:$D$28,3,0)),"Check Parameters")</f>
        <v>NE</v>
      </c>
      <c r="K100" s="13" t="str">
        <f ca="1">IFERROR(IF(VLOOKUP($F100,'Step 1'!$B$13:$D$28,3,0)="Y",INDEX(INDIRECT("'"&amp;$A100&amp;"'!$A$3:$BG$100000"),MATCH($B100,INDIRECT("'"&amp;$A100&amp;"'!$A3:$A100000"),0),MATCH(K$3,INDIRECT("'"&amp;$A100&amp;"'!$A$3:$BG$3"),0)),VLOOKUP($F100,'Step 1'!$B$13:$D$28,3,0)),"Check Parameters")</f>
        <v>NE</v>
      </c>
      <c r="L100" s="13" t="str">
        <f ca="1">IFERROR(IF(VLOOKUP($F100,'Step 1'!$B$13:$D$28,3,0)="Y",INDEX(INDIRECT("'"&amp;$A100&amp;"'!$A$3:$BG$100000"),MATCH($B100,INDIRECT("'"&amp;$A100&amp;"'!$A3:$A100000"),0),MATCH(L$3,INDIRECT("'"&amp;$A100&amp;"'!$A$3:$BG$3"),0)),VLOOKUP($F100,'Step 1'!$B$13:$D$28,3,0)),"Check Parameters")</f>
        <v>NE</v>
      </c>
      <c r="M100" s="13" t="str">
        <f ca="1">IFERROR(IF(VLOOKUP($F100,'Step 1'!$B$13:$D$28,3,0)="Y",INDEX(INDIRECT("'"&amp;$A100&amp;"'!$A$3:$BG$100000"),MATCH($B100,INDIRECT("'"&amp;$A100&amp;"'!$A3:$A100000"),0),MATCH(M$3,INDIRECT("'"&amp;$A100&amp;"'!$A$3:$BG$3"),0)),VLOOKUP($F100,'Step 1'!$B$13:$D$28,3,0)),"Check Parameters")</f>
        <v>NE</v>
      </c>
      <c r="N100" s="13" t="str">
        <f ca="1">IFERROR(IF(VLOOKUP($F100,'Step 1'!$B$13:$D$28,3,0)="Y",INDEX(INDIRECT("'"&amp;$A100&amp;"'!$A$3:$BG$100000"),MATCH($B100,INDIRECT("'"&amp;$A100&amp;"'!$A3:$A100000"),0),MATCH(N$3,INDIRECT("'"&amp;$A100&amp;"'!$A$3:$BG$3"),0)),VLOOKUP($F100,'Step 1'!$B$13:$D$28,3,0)),"Check Parameters")</f>
        <v>NE</v>
      </c>
      <c r="O100" s="13" t="str">
        <f ca="1">IFERROR(IF(VLOOKUP($F100,'Step 1'!$B$13:$D$28,3,0)="Y",INDEX(INDIRECT("'"&amp;$A100&amp;"'!$A$3:$BG$100000"),MATCH($B100,INDIRECT("'"&amp;$A100&amp;"'!$A3:$A100000"),0),MATCH(O$3,INDIRECT("'"&amp;$A100&amp;"'!$A$3:$BG$3"),0)),VLOOKUP($F100,'Step 1'!$B$13:$D$28,3,0)),"Check Parameters")</f>
        <v>NE</v>
      </c>
      <c r="P100" s="13" t="str">
        <f ca="1">IFERROR(IF(VLOOKUP($F100,'Step 1'!$B$13:$D$28,3,0)="Y",INDEX(INDIRECT("'"&amp;$A100&amp;"'!$A$3:$BG$100000"),MATCH($B100,INDIRECT("'"&amp;$A100&amp;"'!$A3:$A100000"),0),MATCH(P$3,INDIRECT("'"&amp;$A100&amp;"'!$A$3:$BG$3"),0)),VLOOKUP($F100,'Step 1'!$B$13:$D$28,3,0)),"Check Parameters")</f>
        <v>NE</v>
      </c>
      <c r="Q100" s="13" t="str">
        <f ca="1">IFERROR(IF(VLOOKUP($F100,'Step 1'!$B$13:$D$28,3,0)="Y",INDEX(INDIRECT("'"&amp;$A100&amp;"'!$A$3:$BG$100000"),MATCH($B100,INDIRECT("'"&amp;$A100&amp;"'!$A3:$A100000"),0),MATCH(Q$3,INDIRECT("'"&amp;$A100&amp;"'!$A$3:$BG$3"),0)),VLOOKUP($F100,'Step 1'!$B$13:$D$28,3,0)),"Check Parameters")</f>
        <v>NE</v>
      </c>
      <c r="R100" s="13" t="str">
        <f ca="1">IFERROR(IF(VLOOKUP($F100,'Step 1'!$B$13:$D$28,3,0)="Y",INDEX(INDIRECT("'"&amp;$A100&amp;"'!$A$3:$BG$100000"),MATCH($B100,INDIRECT("'"&amp;$A100&amp;"'!$A3:$A100000"),0),MATCH(R$3,INDIRECT("'"&amp;$A100&amp;"'!$A$3:$BG$3"),0)),VLOOKUP($F100,'Step 1'!$B$13:$D$28,3,0)),"Check Parameters")</f>
        <v>NE</v>
      </c>
      <c r="S100" s="13" t="str">
        <f ca="1">IFERROR(IF(VLOOKUP($F100,'Step 1'!$B$13:$D$28,3,0)="Y",INDEX(INDIRECT("'"&amp;$A100&amp;"'!$A$3:$BG$100000"),MATCH($B100,INDIRECT("'"&amp;$A100&amp;"'!$A3:$A100000"),0),MATCH(S$3,INDIRECT("'"&amp;$A100&amp;"'!$A$3:$BG$3"),0)),VLOOKUP($F100,'Step 1'!$B$13:$D$28,3,0)),"Check Parameters")</f>
        <v>NE</v>
      </c>
      <c r="T100" s="13" t="str">
        <f ca="1">IFERROR(IF(VLOOKUP($F100,'Step 1'!$B$13:$D$28,3,0)="Y",INDEX(INDIRECT("'"&amp;$A100&amp;"'!$A$3:$BG$100000"),MATCH($B100,INDIRECT("'"&amp;$A100&amp;"'!$A3:$A100000"),0),MATCH(T$3,INDIRECT("'"&amp;$A100&amp;"'!$A$3:$BG$3"),0)),VLOOKUP($F100,'Step 1'!$B$13:$D$28,3,0)),"Check Parameters")</f>
        <v>NE</v>
      </c>
      <c r="U100" s="13" t="str">
        <f ca="1">IFERROR(IF(VLOOKUP($F100,'Step 1'!$B$13:$D$28,3,0)="Y",INDEX(INDIRECT("'"&amp;$A100&amp;"'!$A$3:$BG$100000"),MATCH($B100,INDIRECT("'"&amp;$A100&amp;"'!$A3:$A100000"),0),MATCH(U$3,INDIRECT("'"&amp;$A100&amp;"'!$A$3:$BG$3"),0)),VLOOKUP($F100,'Step 1'!$B$13:$D$28,3,0)),"Check Parameters")</f>
        <v>NE</v>
      </c>
      <c r="V100" s="13" t="str">
        <f ca="1">IFERROR(IF(VLOOKUP($F100,'Step 1'!$B$13:$D$28,3,0)="Y",INDEX(INDIRECT("'"&amp;$A100&amp;"'!$A$3:$BG$100000"),MATCH($B100,INDIRECT("'"&amp;$A100&amp;"'!$A3:$A100000"),0),MATCH(V$3,INDIRECT("'"&amp;$A100&amp;"'!$A$3:$BG$3"),0)),VLOOKUP($F100,'Step 1'!$B$13:$D$28,3,0)),"Check Parameters")</f>
        <v>NE</v>
      </c>
      <c r="W100" s="13" t="str">
        <f ca="1">IFERROR(IF(VLOOKUP($F100,'Step 1'!$B$13:$D$28,3,0)="Y",INDEX(INDIRECT("'"&amp;$A100&amp;"'!$A$3:$BG$100000"),MATCH($B100,INDIRECT("'"&amp;$A100&amp;"'!$A3:$A100000"),0),MATCH(W$3,INDIRECT("'"&amp;$A100&amp;"'!$A$3:$BG$3"),0)),VLOOKUP($F100,'Step 1'!$B$13:$D$28,3,0)),"Check Parameters")</f>
        <v>NE</v>
      </c>
      <c r="X100" s="13" t="str">
        <f ca="1">IFERROR(IF(VLOOKUP($F100,'Step 1'!$B$13:$D$28,3,0)="Y",INDEX(INDIRECT("'"&amp;$A100&amp;"'!$A$3:$BG$100000"),MATCH($B100,INDIRECT("'"&amp;$A100&amp;"'!$A3:$A100000"),0),MATCH(X$3,INDIRECT("'"&amp;$A100&amp;"'!$A$3:$BG$3"),0)),VLOOKUP($F100,'Step 1'!$B$13:$D$28,3,0)),"Check Parameters")</f>
        <v>NE</v>
      </c>
      <c r="Y100" s="13" t="str">
        <f ca="1">IFERROR(IF(VLOOKUP($F100,'Step 1'!$B$13:$D$28,3,0)="Y",INDEX(INDIRECT("'"&amp;$A100&amp;"'!$A$3:$BG$100000"),MATCH($B100,INDIRECT("'"&amp;$A100&amp;"'!$A3:$A100000"),0),MATCH(Y$3,INDIRECT("'"&amp;$A100&amp;"'!$A$3:$BG$3"),0)),VLOOKUP($F100,'Step 1'!$B$13:$D$28,3,0)),"Check Parameters")</f>
        <v>NE</v>
      </c>
      <c r="Z100" s="13" t="str">
        <f ca="1">IFERROR(IF(VLOOKUP($F100,'Step 1'!$B$13:$D$28,3,0)="Y",INDEX(INDIRECT("'"&amp;$A100&amp;"'!$A$3:$BG$100000"),MATCH($B100,INDIRECT("'"&amp;$A100&amp;"'!$A3:$A100000"),0),MATCH(Z$3,INDIRECT("'"&amp;$A100&amp;"'!$A$3:$BG$3"),0)),VLOOKUP($F100,'Step 1'!$B$13:$D$28,3,0)),"Check Parameters")</f>
        <v>NE</v>
      </c>
      <c r="AA100" s="13" t="str">
        <f ca="1">IFERROR(IF(VLOOKUP($F100,'Step 1'!$B$13:$D$28,3,0)="Y",INDEX(INDIRECT("'"&amp;$A100&amp;"'!$A$3:$BG$100000"),MATCH($B100,INDIRECT("'"&amp;$A100&amp;"'!$A3:$A100000"),0),MATCH(AA$3,INDIRECT("'"&amp;$A100&amp;"'!$A$3:$BG$3"),0)),VLOOKUP($F100,'Step 1'!$B$13:$D$28,3,0)),"Check Parameters")</f>
        <v>NE</v>
      </c>
      <c r="AB100" s="13" t="str">
        <f ca="1">IFERROR(IF(VLOOKUP($F100,'Step 1'!$B$13:$D$28,3,0)="Y",INDEX(INDIRECT("'"&amp;$A100&amp;"'!$A$3:$BG$100000"),MATCH($B100,INDIRECT("'"&amp;$A100&amp;"'!$A3:$A100000"),0),MATCH(AB$3,INDIRECT("'"&amp;$A100&amp;"'!$A$3:$BG$3"),0)),VLOOKUP($F100,'Step 1'!$B$13:$D$28,3,0)),"Check Parameters")</f>
        <v>NE</v>
      </c>
      <c r="AC100" s="13" t="str">
        <f ca="1">IFERROR(IF(VLOOKUP($F100,'Step 1'!$B$13:$D$28,3,0)="Y",INDEX(INDIRECT("'"&amp;$A100&amp;"'!$A$3:$BG$100000"),MATCH($B100,INDIRECT("'"&amp;$A100&amp;"'!$A3:$A100000"),0),MATCH(AC$3,INDIRECT("'"&amp;$A100&amp;"'!$A$3:$BG$3"),0)),VLOOKUP($F100,'Step 1'!$B$13:$D$28,3,0)),"Check Parameters")</f>
        <v>NE</v>
      </c>
      <c r="AD100" s="13" t="str">
        <f ca="1">IFERROR(IF(VLOOKUP($F100,'Step 1'!$B$13:$D$28,3,0)="Y",INDEX(INDIRECT("'"&amp;$A100&amp;"'!$A$3:$BG$100000"),MATCH($B100,INDIRECT("'"&amp;$A100&amp;"'!$A3:$A100000"),0),MATCH(AD$3,INDIRECT("'"&amp;$A100&amp;"'!$A$3:$BG$3"),0)),VLOOKUP($F100,'Step 1'!$B$13:$D$28,3,0)),"Check Parameters")</f>
        <v>NE</v>
      </c>
      <c r="AE100" s="13" t="str">
        <f ca="1">IFERROR(IF(VLOOKUP($F100,'Step 1'!$B$13:$D$28,3,0)="Y",INDEX(INDIRECT("'"&amp;$A100&amp;"'!$A$3:$BG$100000"),MATCH($B100,INDIRECT("'"&amp;$A100&amp;"'!$A3:$A100000"),0),MATCH(AE$3,INDIRECT("'"&amp;$A100&amp;"'!$A$3:$BG$3"),0)),VLOOKUP($F100,'Step 1'!$B$13:$D$28,3,0)),"Check Parameters")</f>
        <v>NE</v>
      </c>
      <c r="AF100" s="13" t="str">
        <f ca="1">IFERROR(IF(VLOOKUP($F100,'Step 1'!$B$13:$D$28,3,0)="Y",INDEX(INDIRECT("'"&amp;$A100&amp;"'!$A$3:$BG$100000"),MATCH($B100,INDIRECT("'"&amp;$A100&amp;"'!$A3:$A100000"),0),MATCH(AF$3,INDIRECT("'"&amp;$A100&amp;"'!$A$3:$BG$3"),0)),VLOOKUP($F100,'Step 1'!$B$13:$D$28,3,0)),"Check Parameters")</f>
        <v>NE</v>
      </c>
      <c r="AG100" s="13" t="str">
        <f ca="1">IFERROR(IF(VLOOKUP($F100,'Step 1'!$B$13:$D$28,3,0)="Y",INDEX(INDIRECT("'"&amp;$A100&amp;"'!$A$3:$BG$100000"),MATCH($B100,INDIRECT("'"&amp;$A100&amp;"'!$A3:$A100000"),0),MATCH(AG$3,INDIRECT("'"&amp;$A100&amp;"'!$A$3:$BG$3"),0)),VLOOKUP($F100,'Step 1'!$B$13:$D$28,3,0)),"Check Parameters")</f>
        <v>NE</v>
      </c>
      <c r="AH100" s="13" t="str">
        <f ca="1">IFERROR(IF(VLOOKUP($F100,'Step 1'!$B$13:$D$28,3,0)="Y",INDEX(INDIRECT("'"&amp;$A100&amp;"'!$A$3:$BG$100000"),MATCH($B100,INDIRECT("'"&amp;$A100&amp;"'!$A3:$A100000"),0),MATCH(AH$3,INDIRECT("'"&amp;$A100&amp;"'!$A$3:$BG$3"),0)),VLOOKUP($F100,'Step 1'!$B$13:$D$28,3,0)),"Check Parameters")</f>
        <v>NE</v>
      </c>
      <c r="AI100" s="13" t="str">
        <f ca="1">IFERROR(IF(VLOOKUP($F100,'Step 1'!$B$13:$D$28,3,0)="Y",INDEX(INDIRECT("'"&amp;$A100&amp;"'!$A$3:$BG$100000"),MATCH($B100,INDIRECT("'"&amp;$A100&amp;"'!$A3:$A100000"),0),MATCH(AI$3,INDIRECT("'"&amp;$A100&amp;"'!$A$3:$BG$3"),0)),VLOOKUP($F100,'Step 1'!$B$13:$D$28,3,0)),"Check Parameters")</f>
        <v>NE</v>
      </c>
      <c r="AJ100" s="13" t="str">
        <f ca="1">IFERROR(IF(VLOOKUP($F100,'Step 1'!$B$13:$D$28,3,0)="Y",INDEX(INDIRECT("'"&amp;$A100&amp;"'!$A$3:$BG$100000"),MATCH($B100,INDIRECT("'"&amp;$A100&amp;"'!$A3:$A100000"),0),MATCH(AJ$3,INDIRECT("'"&amp;$A100&amp;"'!$A$3:$BG$3"),0)),VLOOKUP($F100,'Step 1'!$B$13:$D$28,3,0)),"Check Parameters")</f>
        <v>NE</v>
      </c>
      <c r="AK100" s="13" t="str">
        <f ca="1">IFERROR(IF(VLOOKUP($F100,'Step 1'!$B$13:$D$28,3,0)="Y",INDEX(INDIRECT("'"&amp;$A100&amp;"'!$A$3:$BG$100000"),MATCH($B100,INDIRECT("'"&amp;$A100&amp;"'!$A3:$A100000"),0),MATCH(AK$3,INDIRECT("'"&amp;$A100&amp;"'!$A$3:$BG$3"),0)),VLOOKUP($F100,'Step 1'!$B$13:$D$28,3,0)),"Check Parameters")</f>
        <v>NE</v>
      </c>
      <c r="AL100" s="13" t="str">
        <f ca="1">IFERROR(IF(VLOOKUP($F100,'Step 1'!$B$13:$D$28,3,0)="Y",INDEX(INDIRECT("'"&amp;$A100&amp;"'!$A$3:$BG$100000"),MATCH($B100,INDIRECT("'"&amp;$A100&amp;"'!$A3:$A100000"),0),MATCH(AL$3,INDIRECT("'"&amp;$A100&amp;"'!$A$3:$BG$3"),0)),VLOOKUP($F100,'Step 1'!$B$13:$D$28,3,0)),"Check Parameters")</f>
        <v>NE</v>
      </c>
      <c r="AM100" s="13" t="str">
        <f ca="1">IFERROR(IF(VLOOKUP($F100,'Step 1'!$B$13:$D$28,3,0)="Y",INDEX(INDIRECT("'"&amp;$A100&amp;"'!$A$3:$BG$100000"),MATCH($B100,INDIRECT("'"&amp;$A100&amp;"'!$A3:$A100000"),0),MATCH(AM$3,INDIRECT("'"&amp;$A100&amp;"'!$A$3:$BG$3"),0)),VLOOKUP($F100,'Step 1'!$B$13:$D$28,3,0)),"Check Parameters")</f>
        <v>NE</v>
      </c>
      <c r="AN100" s="13"/>
      <c r="AO100" s="13"/>
      <c r="AP100" s="191"/>
      <c r="AQ100" s="191"/>
      <c r="AR100" s="191"/>
    </row>
    <row r="101" spans="1:44" hidden="1" outlineLevel="1" x14ac:dyDescent="0.25">
      <c r="A101" s="183" t="s">
        <v>78</v>
      </c>
      <c r="B101" s="183" t="s">
        <v>584</v>
      </c>
      <c r="C101" s="175" t="s">
        <v>128</v>
      </c>
      <c r="D101" s="175"/>
      <c r="E101" s="175" t="s">
        <v>751</v>
      </c>
      <c r="F101" s="77" t="str">
        <f t="shared" si="53"/>
        <v>Non-dairy cattle (calves)</v>
      </c>
      <c r="G101" s="175" t="s">
        <v>358</v>
      </c>
      <c r="H101" s="175"/>
      <c r="I101" s="13" t="str">
        <f ca="1">IFERROR(IF(VLOOKUP($F101,'Step 1'!$B$13:$D$28,3,0)="Y",INDEX(INDIRECT("'"&amp;$A101&amp;"'!$A$3:$BG$100000"),MATCH($B101,INDIRECT("'"&amp;$A101&amp;"'!$A3:$A100000"),0),MATCH(I$3,INDIRECT("'"&amp;$A101&amp;"'!$A$3:$BG$3"),0)),VLOOKUP($F101,'Step 1'!$B$13:$D$28,3,0)),"Check Parameters")</f>
        <v>NE</v>
      </c>
      <c r="J101" s="13" t="str">
        <f ca="1">IFERROR(IF(VLOOKUP($F101,'Step 1'!$B$13:$D$28,3,0)="Y",INDEX(INDIRECT("'"&amp;$A101&amp;"'!$A$3:$BG$100000"),MATCH($B101,INDIRECT("'"&amp;$A101&amp;"'!$A3:$A100000"),0),MATCH(J$3,INDIRECT("'"&amp;$A101&amp;"'!$A$3:$BG$3"),0)),VLOOKUP($F101,'Step 1'!$B$13:$D$28,3,0)),"Check Parameters")</f>
        <v>NE</v>
      </c>
      <c r="K101" s="13" t="str">
        <f ca="1">IFERROR(IF(VLOOKUP($F101,'Step 1'!$B$13:$D$28,3,0)="Y",INDEX(INDIRECT("'"&amp;$A101&amp;"'!$A$3:$BG$100000"),MATCH($B101,INDIRECT("'"&amp;$A101&amp;"'!$A3:$A100000"),0),MATCH(K$3,INDIRECT("'"&amp;$A101&amp;"'!$A$3:$BG$3"),0)),VLOOKUP($F101,'Step 1'!$B$13:$D$28,3,0)),"Check Parameters")</f>
        <v>NE</v>
      </c>
      <c r="L101" s="13" t="str">
        <f ca="1">IFERROR(IF(VLOOKUP($F101,'Step 1'!$B$13:$D$28,3,0)="Y",INDEX(INDIRECT("'"&amp;$A101&amp;"'!$A$3:$BG$100000"),MATCH($B101,INDIRECT("'"&amp;$A101&amp;"'!$A3:$A100000"),0),MATCH(L$3,INDIRECT("'"&amp;$A101&amp;"'!$A$3:$BG$3"),0)),VLOOKUP($F101,'Step 1'!$B$13:$D$28,3,0)),"Check Parameters")</f>
        <v>NE</v>
      </c>
      <c r="M101" s="13" t="str">
        <f ca="1">IFERROR(IF(VLOOKUP($F101,'Step 1'!$B$13:$D$28,3,0)="Y",INDEX(INDIRECT("'"&amp;$A101&amp;"'!$A$3:$BG$100000"),MATCH($B101,INDIRECT("'"&amp;$A101&amp;"'!$A3:$A100000"),0),MATCH(M$3,INDIRECT("'"&amp;$A101&amp;"'!$A$3:$BG$3"),0)),VLOOKUP($F101,'Step 1'!$B$13:$D$28,3,0)),"Check Parameters")</f>
        <v>NE</v>
      </c>
      <c r="N101" s="13" t="str">
        <f ca="1">IFERROR(IF(VLOOKUP($F101,'Step 1'!$B$13:$D$28,3,0)="Y",INDEX(INDIRECT("'"&amp;$A101&amp;"'!$A$3:$BG$100000"),MATCH($B101,INDIRECT("'"&amp;$A101&amp;"'!$A3:$A100000"),0),MATCH(N$3,INDIRECT("'"&amp;$A101&amp;"'!$A$3:$BG$3"),0)),VLOOKUP($F101,'Step 1'!$B$13:$D$28,3,0)),"Check Parameters")</f>
        <v>NE</v>
      </c>
      <c r="O101" s="13" t="str">
        <f ca="1">IFERROR(IF(VLOOKUP($F101,'Step 1'!$B$13:$D$28,3,0)="Y",INDEX(INDIRECT("'"&amp;$A101&amp;"'!$A$3:$BG$100000"),MATCH($B101,INDIRECT("'"&amp;$A101&amp;"'!$A3:$A100000"),0),MATCH(O$3,INDIRECT("'"&amp;$A101&amp;"'!$A$3:$BG$3"),0)),VLOOKUP($F101,'Step 1'!$B$13:$D$28,3,0)),"Check Parameters")</f>
        <v>NE</v>
      </c>
      <c r="P101" s="13" t="str">
        <f ca="1">IFERROR(IF(VLOOKUP($F101,'Step 1'!$B$13:$D$28,3,0)="Y",INDEX(INDIRECT("'"&amp;$A101&amp;"'!$A$3:$BG$100000"),MATCH($B101,INDIRECT("'"&amp;$A101&amp;"'!$A3:$A100000"),0),MATCH(P$3,INDIRECT("'"&amp;$A101&amp;"'!$A$3:$BG$3"),0)),VLOOKUP($F101,'Step 1'!$B$13:$D$28,3,0)),"Check Parameters")</f>
        <v>NE</v>
      </c>
      <c r="Q101" s="13" t="str">
        <f ca="1">IFERROR(IF(VLOOKUP($F101,'Step 1'!$B$13:$D$28,3,0)="Y",INDEX(INDIRECT("'"&amp;$A101&amp;"'!$A$3:$BG$100000"),MATCH($B101,INDIRECT("'"&amp;$A101&amp;"'!$A3:$A100000"),0),MATCH(Q$3,INDIRECT("'"&amp;$A101&amp;"'!$A$3:$BG$3"),0)),VLOOKUP($F101,'Step 1'!$B$13:$D$28,3,0)),"Check Parameters")</f>
        <v>NE</v>
      </c>
      <c r="R101" s="13" t="str">
        <f ca="1">IFERROR(IF(VLOOKUP($F101,'Step 1'!$B$13:$D$28,3,0)="Y",INDEX(INDIRECT("'"&amp;$A101&amp;"'!$A$3:$BG$100000"),MATCH($B101,INDIRECT("'"&amp;$A101&amp;"'!$A3:$A100000"),0),MATCH(R$3,INDIRECT("'"&amp;$A101&amp;"'!$A$3:$BG$3"),0)),VLOOKUP($F101,'Step 1'!$B$13:$D$28,3,0)),"Check Parameters")</f>
        <v>NE</v>
      </c>
      <c r="S101" s="13" t="str">
        <f ca="1">IFERROR(IF(VLOOKUP($F101,'Step 1'!$B$13:$D$28,3,0)="Y",INDEX(INDIRECT("'"&amp;$A101&amp;"'!$A$3:$BG$100000"),MATCH($B101,INDIRECT("'"&amp;$A101&amp;"'!$A3:$A100000"),0),MATCH(S$3,INDIRECT("'"&amp;$A101&amp;"'!$A$3:$BG$3"),0)),VLOOKUP($F101,'Step 1'!$B$13:$D$28,3,0)),"Check Parameters")</f>
        <v>NE</v>
      </c>
      <c r="T101" s="13" t="str">
        <f ca="1">IFERROR(IF(VLOOKUP($F101,'Step 1'!$B$13:$D$28,3,0)="Y",INDEX(INDIRECT("'"&amp;$A101&amp;"'!$A$3:$BG$100000"),MATCH($B101,INDIRECT("'"&amp;$A101&amp;"'!$A3:$A100000"),0),MATCH(T$3,INDIRECT("'"&amp;$A101&amp;"'!$A$3:$BG$3"),0)),VLOOKUP($F101,'Step 1'!$B$13:$D$28,3,0)),"Check Parameters")</f>
        <v>NE</v>
      </c>
      <c r="U101" s="13" t="str">
        <f ca="1">IFERROR(IF(VLOOKUP($F101,'Step 1'!$B$13:$D$28,3,0)="Y",INDEX(INDIRECT("'"&amp;$A101&amp;"'!$A$3:$BG$100000"),MATCH($B101,INDIRECT("'"&amp;$A101&amp;"'!$A3:$A100000"),0),MATCH(U$3,INDIRECT("'"&amp;$A101&amp;"'!$A$3:$BG$3"),0)),VLOOKUP($F101,'Step 1'!$B$13:$D$28,3,0)),"Check Parameters")</f>
        <v>NE</v>
      </c>
      <c r="V101" s="13" t="str">
        <f ca="1">IFERROR(IF(VLOOKUP($F101,'Step 1'!$B$13:$D$28,3,0)="Y",INDEX(INDIRECT("'"&amp;$A101&amp;"'!$A$3:$BG$100000"),MATCH($B101,INDIRECT("'"&amp;$A101&amp;"'!$A3:$A100000"),0),MATCH(V$3,INDIRECT("'"&amp;$A101&amp;"'!$A$3:$BG$3"),0)),VLOOKUP($F101,'Step 1'!$B$13:$D$28,3,0)),"Check Parameters")</f>
        <v>NE</v>
      </c>
      <c r="W101" s="13" t="str">
        <f ca="1">IFERROR(IF(VLOOKUP($F101,'Step 1'!$B$13:$D$28,3,0)="Y",INDEX(INDIRECT("'"&amp;$A101&amp;"'!$A$3:$BG$100000"),MATCH($B101,INDIRECT("'"&amp;$A101&amp;"'!$A3:$A100000"),0),MATCH(W$3,INDIRECT("'"&amp;$A101&amp;"'!$A$3:$BG$3"),0)),VLOOKUP($F101,'Step 1'!$B$13:$D$28,3,0)),"Check Parameters")</f>
        <v>NE</v>
      </c>
      <c r="X101" s="13" t="str">
        <f ca="1">IFERROR(IF(VLOOKUP($F101,'Step 1'!$B$13:$D$28,3,0)="Y",INDEX(INDIRECT("'"&amp;$A101&amp;"'!$A$3:$BG$100000"),MATCH($B101,INDIRECT("'"&amp;$A101&amp;"'!$A3:$A100000"),0),MATCH(X$3,INDIRECT("'"&amp;$A101&amp;"'!$A$3:$BG$3"),0)),VLOOKUP($F101,'Step 1'!$B$13:$D$28,3,0)),"Check Parameters")</f>
        <v>NE</v>
      </c>
      <c r="Y101" s="13" t="str">
        <f ca="1">IFERROR(IF(VLOOKUP($F101,'Step 1'!$B$13:$D$28,3,0)="Y",INDEX(INDIRECT("'"&amp;$A101&amp;"'!$A$3:$BG$100000"),MATCH($B101,INDIRECT("'"&amp;$A101&amp;"'!$A3:$A100000"),0),MATCH(Y$3,INDIRECT("'"&amp;$A101&amp;"'!$A$3:$BG$3"),0)),VLOOKUP($F101,'Step 1'!$B$13:$D$28,3,0)),"Check Parameters")</f>
        <v>NE</v>
      </c>
      <c r="Z101" s="13" t="str">
        <f ca="1">IFERROR(IF(VLOOKUP($F101,'Step 1'!$B$13:$D$28,3,0)="Y",INDEX(INDIRECT("'"&amp;$A101&amp;"'!$A$3:$BG$100000"),MATCH($B101,INDIRECT("'"&amp;$A101&amp;"'!$A3:$A100000"),0),MATCH(Z$3,INDIRECT("'"&amp;$A101&amp;"'!$A$3:$BG$3"),0)),VLOOKUP($F101,'Step 1'!$B$13:$D$28,3,0)),"Check Parameters")</f>
        <v>NE</v>
      </c>
      <c r="AA101" s="13" t="str">
        <f ca="1">IFERROR(IF(VLOOKUP($F101,'Step 1'!$B$13:$D$28,3,0)="Y",INDEX(INDIRECT("'"&amp;$A101&amp;"'!$A$3:$BG$100000"),MATCH($B101,INDIRECT("'"&amp;$A101&amp;"'!$A3:$A100000"),0),MATCH(AA$3,INDIRECT("'"&amp;$A101&amp;"'!$A$3:$BG$3"),0)),VLOOKUP($F101,'Step 1'!$B$13:$D$28,3,0)),"Check Parameters")</f>
        <v>NE</v>
      </c>
      <c r="AB101" s="13" t="str">
        <f ca="1">IFERROR(IF(VLOOKUP($F101,'Step 1'!$B$13:$D$28,3,0)="Y",INDEX(INDIRECT("'"&amp;$A101&amp;"'!$A$3:$BG$100000"),MATCH($B101,INDIRECT("'"&amp;$A101&amp;"'!$A3:$A100000"),0),MATCH(AB$3,INDIRECT("'"&amp;$A101&amp;"'!$A$3:$BG$3"),0)),VLOOKUP($F101,'Step 1'!$B$13:$D$28,3,0)),"Check Parameters")</f>
        <v>NE</v>
      </c>
      <c r="AC101" s="13" t="str">
        <f ca="1">IFERROR(IF(VLOOKUP($F101,'Step 1'!$B$13:$D$28,3,0)="Y",INDEX(INDIRECT("'"&amp;$A101&amp;"'!$A$3:$BG$100000"),MATCH($B101,INDIRECT("'"&amp;$A101&amp;"'!$A3:$A100000"),0),MATCH(AC$3,INDIRECT("'"&amp;$A101&amp;"'!$A$3:$BG$3"),0)),VLOOKUP($F101,'Step 1'!$B$13:$D$28,3,0)),"Check Parameters")</f>
        <v>NE</v>
      </c>
      <c r="AD101" s="13" t="str">
        <f ca="1">IFERROR(IF(VLOOKUP($F101,'Step 1'!$B$13:$D$28,3,0)="Y",INDEX(INDIRECT("'"&amp;$A101&amp;"'!$A$3:$BG$100000"),MATCH($B101,INDIRECT("'"&amp;$A101&amp;"'!$A3:$A100000"),0),MATCH(AD$3,INDIRECT("'"&amp;$A101&amp;"'!$A$3:$BG$3"),0)),VLOOKUP($F101,'Step 1'!$B$13:$D$28,3,0)),"Check Parameters")</f>
        <v>NE</v>
      </c>
      <c r="AE101" s="13" t="str">
        <f ca="1">IFERROR(IF(VLOOKUP($F101,'Step 1'!$B$13:$D$28,3,0)="Y",INDEX(INDIRECT("'"&amp;$A101&amp;"'!$A$3:$BG$100000"),MATCH($B101,INDIRECT("'"&amp;$A101&amp;"'!$A3:$A100000"),0),MATCH(AE$3,INDIRECT("'"&amp;$A101&amp;"'!$A$3:$BG$3"),0)),VLOOKUP($F101,'Step 1'!$B$13:$D$28,3,0)),"Check Parameters")</f>
        <v>NE</v>
      </c>
      <c r="AF101" s="13" t="str">
        <f ca="1">IFERROR(IF(VLOOKUP($F101,'Step 1'!$B$13:$D$28,3,0)="Y",INDEX(INDIRECT("'"&amp;$A101&amp;"'!$A$3:$BG$100000"),MATCH($B101,INDIRECT("'"&amp;$A101&amp;"'!$A3:$A100000"),0),MATCH(AF$3,INDIRECT("'"&amp;$A101&amp;"'!$A$3:$BG$3"),0)),VLOOKUP($F101,'Step 1'!$B$13:$D$28,3,0)),"Check Parameters")</f>
        <v>NE</v>
      </c>
      <c r="AG101" s="13" t="str">
        <f ca="1">IFERROR(IF(VLOOKUP($F101,'Step 1'!$B$13:$D$28,3,0)="Y",INDEX(INDIRECT("'"&amp;$A101&amp;"'!$A$3:$BG$100000"),MATCH($B101,INDIRECT("'"&amp;$A101&amp;"'!$A3:$A100000"),0),MATCH(AG$3,INDIRECT("'"&amp;$A101&amp;"'!$A$3:$BG$3"),0)),VLOOKUP($F101,'Step 1'!$B$13:$D$28,3,0)),"Check Parameters")</f>
        <v>NE</v>
      </c>
      <c r="AH101" s="13" t="str">
        <f ca="1">IFERROR(IF(VLOOKUP($F101,'Step 1'!$B$13:$D$28,3,0)="Y",INDEX(INDIRECT("'"&amp;$A101&amp;"'!$A$3:$BG$100000"),MATCH($B101,INDIRECT("'"&amp;$A101&amp;"'!$A3:$A100000"),0),MATCH(AH$3,INDIRECT("'"&amp;$A101&amp;"'!$A$3:$BG$3"),0)),VLOOKUP($F101,'Step 1'!$B$13:$D$28,3,0)),"Check Parameters")</f>
        <v>NE</v>
      </c>
      <c r="AI101" s="13" t="str">
        <f ca="1">IFERROR(IF(VLOOKUP($F101,'Step 1'!$B$13:$D$28,3,0)="Y",INDEX(INDIRECT("'"&amp;$A101&amp;"'!$A$3:$BG$100000"),MATCH($B101,INDIRECT("'"&amp;$A101&amp;"'!$A3:$A100000"),0),MATCH(AI$3,INDIRECT("'"&amp;$A101&amp;"'!$A$3:$BG$3"),0)),VLOOKUP($F101,'Step 1'!$B$13:$D$28,3,0)),"Check Parameters")</f>
        <v>NE</v>
      </c>
      <c r="AJ101" s="13" t="str">
        <f ca="1">IFERROR(IF(VLOOKUP($F101,'Step 1'!$B$13:$D$28,3,0)="Y",INDEX(INDIRECT("'"&amp;$A101&amp;"'!$A$3:$BG$100000"),MATCH($B101,INDIRECT("'"&amp;$A101&amp;"'!$A3:$A100000"),0),MATCH(AJ$3,INDIRECT("'"&amp;$A101&amp;"'!$A$3:$BG$3"),0)),VLOOKUP($F101,'Step 1'!$B$13:$D$28,3,0)),"Check Parameters")</f>
        <v>NE</v>
      </c>
      <c r="AK101" s="13" t="str">
        <f ca="1">IFERROR(IF(VLOOKUP($F101,'Step 1'!$B$13:$D$28,3,0)="Y",INDEX(INDIRECT("'"&amp;$A101&amp;"'!$A$3:$BG$100000"),MATCH($B101,INDIRECT("'"&amp;$A101&amp;"'!$A3:$A100000"),0),MATCH(AK$3,INDIRECT("'"&amp;$A101&amp;"'!$A$3:$BG$3"),0)),VLOOKUP($F101,'Step 1'!$B$13:$D$28,3,0)),"Check Parameters")</f>
        <v>NE</v>
      </c>
      <c r="AL101" s="13" t="str">
        <f ca="1">IFERROR(IF(VLOOKUP($F101,'Step 1'!$B$13:$D$28,3,0)="Y",INDEX(INDIRECT("'"&amp;$A101&amp;"'!$A$3:$BG$100000"),MATCH($B101,INDIRECT("'"&amp;$A101&amp;"'!$A3:$A100000"),0),MATCH(AL$3,INDIRECT("'"&amp;$A101&amp;"'!$A$3:$BG$3"),0)),VLOOKUP($F101,'Step 1'!$B$13:$D$28,3,0)),"Check Parameters")</f>
        <v>NE</v>
      </c>
      <c r="AM101" s="13" t="str">
        <f ca="1">IFERROR(IF(VLOOKUP($F101,'Step 1'!$B$13:$D$28,3,0)="Y",INDEX(INDIRECT("'"&amp;$A101&amp;"'!$A$3:$BG$100000"),MATCH($B101,INDIRECT("'"&amp;$A101&amp;"'!$A3:$A100000"),0),MATCH(AM$3,INDIRECT("'"&amp;$A101&amp;"'!$A$3:$BG$3"),0)),VLOOKUP($F101,'Step 1'!$B$13:$D$28,3,0)),"Check Parameters")</f>
        <v>NE</v>
      </c>
      <c r="AN101" s="13"/>
      <c r="AO101" s="13"/>
      <c r="AP101" s="191"/>
      <c r="AQ101" s="191"/>
      <c r="AR101" s="191"/>
    </row>
    <row r="102" spans="1:44" hidden="1" outlineLevel="1" x14ac:dyDescent="0.25">
      <c r="A102" s="183" t="s">
        <v>79</v>
      </c>
      <c r="B102" s="183" t="s">
        <v>584</v>
      </c>
      <c r="C102" s="175" t="s">
        <v>128</v>
      </c>
      <c r="D102" s="175"/>
      <c r="E102" s="175" t="s">
        <v>751</v>
      </c>
      <c r="F102" s="77" t="str">
        <f t="shared" si="53"/>
        <v>Sheep</v>
      </c>
      <c r="G102" s="175" t="s">
        <v>358</v>
      </c>
      <c r="H102" s="175"/>
      <c r="I102" s="13">
        <f ca="1">IFERROR(IF(VLOOKUP($F102,'Step 1'!$B$13:$D$28,3,0)="Y",INDEX(INDIRECT("'"&amp;$A102&amp;"'!$A$3:$BG$100000"),MATCH($B102,INDIRECT("'"&amp;$A102&amp;"'!$A3:$A100000"),0),MATCH(I$3,INDIRECT("'"&amp;$A102&amp;"'!$A$3:$BG$3"),0)),VLOOKUP($F102,'Step 1'!$B$13:$D$28,3,0)),"Check Parameters")</f>
        <v>5.6478040491249997E-8</v>
      </c>
      <c r="J102" s="13">
        <f ca="1">IFERROR(IF(VLOOKUP($F102,'Step 1'!$B$13:$D$28,3,0)="Y",INDEX(INDIRECT("'"&amp;$A102&amp;"'!$A$3:$BG$100000"),MATCH($B102,INDIRECT("'"&amp;$A102&amp;"'!$A3:$A100000"),0),MATCH(J$3,INDIRECT("'"&amp;$A102&amp;"'!$A$3:$BG$3"),0)),VLOOKUP($F102,'Step 1'!$B$13:$D$28,3,0)),"Check Parameters")</f>
        <v>5.6478040491249997E-8</v>
      </c>
      <c r="K102" s="13">
        <f ca="1">IFERROR(IF(VLOOKUP($F102,'Step 1'!$B$13:$D$28,3,0)="Y",INDEX(INDIRECT("'"&amp;$A102&amp;"'!$A$3:$BG$100000"),MATCH($B102,INDIRECT("'"&amp;$A102&amp;"'!$A3:$A100000"),0),MATCH(K$3,INDIRECT("'"&amp;$A102&amp;"'!$A$3:$BG$3"),0)),VLOOKUP($F102,'Step 1'!$B$13:$D$28,3,0)),"Check Parameters")</f>
        <v>5.6478040491249997E-8</v>
      </c>
      <c r="L102" s="13">
        <f ca="1">IFERROR(IF(VLOOKUP($F102,'Step 1'!$B$13:$D$28,3,0)="Y",INDEX(INDIRECT("'"&amp;$A102&amp;"'!$A$3:$BG$100000"),MATCH($B102,INDIRECT("'"&amp;$A102&amp;"'!$A3:$A100000"),0),MATCH(L$3,INDIRECT("'"&amp;$A102&amp;"'!$A$3:$BG$3"),0)),VLOOKUP($F102,'Step 1'!$B$13:$D$28,3,0)),"Check Parameters")</f>
        <v>5.6478040491249997E-8</v>
      </c>
      <c r="M102" s="13">
        <f ca="1">IFERROR(IF(VLOOKUP($F102,'Step 1'!$B$13:$D$28,3,0)="Y",INDEX(INDIRECT("'"&amp;$A102&amp;"'!$A$3:$BG$100000"),MATCH($B102,INDIRECT("'"&amp;$A102&amp;"'!$A3:$A100000"),0),MATCH(M$3,INDIRECT("'"&amp;$A102&amp;"'!$A$3:$BG$3"),0)),VLOOKUP($F102,'Step 1'!$B$13:$D$28,3,0)),"Check Parameters")</f>
        <v>5.6478040491249997E-8</v>
      </c>
      <c r="N102" s="13">
        <f ca="1">IFERROR(IF(VLOOKUP($F102,'Step 1'!$B$13:$D$28,3,0)="Y",INDEX(INDIRECT("'"&amp;$A102&amp;"'!$A$3:$BG$100000"),MATCH($B102,INDIRECT("'"&amp;$A102&amp;"'!$A3:$A100000"),0),MATCH(N$3,INDIRECT("'"&amp;$A102&amp;"'!$A$3:$BG$3"),0)),VLOOKUP($F102,'Step 1'!$B$13:$D$28,3,0)),"Check Parameters")</f>
        <v>5.6478040491249997E-8</v>
      </c>
      <c r="O102" s="13">
        <f ca="1">IFERROR(IF(VLOOKUP($F102,'Step 1'!$B$13:$D$28,3,0)="Y",INDEX(INDIRECT("'"&amp;$A102&amp;"'!$A$3:$BG$100000"),MATCH($B102,INDIRECT("'"&amp;$A102&amp;"'!$A3:$A100000"),0),MATCH(O$3,INDIRECT("'"&amp;$A102&amp;"'!$A$3:$BG$3"),0)),VLOOKUP($F102,'Step 1'!$B$13:$D$28,3,0)),"Check Parameters")</f>
        <v>5.6478040491249997E-8</v>
      </c>
      <c r="P102" s="13">
        <f ca="1">IFERROR(IF(VLOOKUP($F102,'Step 1'!$B$13:$D$28,3,0)="Y",INDEX(INDIRECT("'"&amp;$A102&amp;"'!$A$3:$BG$100000"),MATCH($B102,INDIRECT("'"&amp;$A102&amp;"'!$A3:$A100000"),0),MATCH(P$3,INDIRECT("'"&amp;$A102&amp;"'!$A$3:$BG$3"),0)),VLOOKUP($F102,'Step 1'!$B$13:$D$28,3,0)),"Check Parameters")</f>
        <v>5.6478040491249997E-8</v>
      </c>
      <c r="Q102" s="13">
        <f ca="1">IFERROR(IF(VLOOKUP($F102,'Step 1'!$B$13:$D$28,3,0)="Y",INDEX(INDIRECT("'"&amp;$A102&amp;"'!$A$3:$BG$100000"),MATCH($B102,INDIRECT("'"&amp;$A102&amp;"'!$A3:$A100000"),0),MATCH(Q$3,INDIRECT("'"&amp;$A102&amp;"'!$A$3:$BG$3"),0)),VLOOKUP($F102,'Step 1'!$B$13:$D$28,3,0)),"Check Parameters")</f>
        <v>5.6478040491249997E-8</v>
      </c>
      <c r="R102" s="13">
        <f ca="1">IFERROR(IF(VLOOKUP($F102,'Step 1'!$B$13:$D$28,3,0)="Y",INDEX(INDIRECT("'"&amp;$A102&amp;"'!$A$3:$BG$100000"),MATCH($B102,INDIRECT("'"&amp;$A102&amp;"'!$A3:$A100000"),0),MATCH(R$3,INDIRECT("'"&amp;$A102&amp;"'!$A$3:$BG$3"),0)),VLOOKUP($F102,'Step 1'!$B$13:$D$28,3,0)),"Check Parameters")</f>
        <v>5.6478040491249997E-8</v>
      </c>
      <c r="S102" s="13">
        <f ca="1">IFERROR(IF(VLOOKUP($F102,'Step 1'!$B$13:$D$28,3,0)="Y",INDEX(INDIRECT("'"&amp;$A102&amp;"'!$A$3:$BG$100000"),MATCH($B102,INDIRECT("'"&amp;$A102&amp;"'!$A3:$A100000"),0),MATCH(S$3,INDIRECT("'"&amp;$A102&amp;"'!$A$3:$BG$3"),0)),VLOOKUP($F102,'Step 1'!$B$13:$D$28,3,0)),"Check Parameters")</f>
        <v>5.6478040491249997E-8</v>
      </c>
      <c r="T102" s="13">
        <f ca="1">IFERROR(IF(VLOOKUP($F102,'Step 1'!$B$13:$D$28,3,0)="Y",INDEX(INDIRECT("'"&amp;$A102&amp;"'!$A$3:$BG$100000"),MATCH($B102,INDIRECT("'"&amp;$A102&amp;"'!$A3:$A100000"),0),MATCH(T$3,INDIRECT("'"&amp;$A102&amp;"'!$A$3:$BG$3"),0)),VLOOKUP($F102,'Step 1'!$B$13:$D$28,3,0)),"Check Parameters")</f>
        <v>5.6478040491249997E-8</v>
      </c>
      <c r="U102" s="13">
        <f ca="1">IFERROR(IF(VLOOKUP($F102,'Step 1'!$B$13:$D$28,3,0)="Y",INDEX(INDIRECT("'"&amp;$A102&amp;"'!$A$3:$BG$100000"),MATCH($B102,INDIRECT("'"&amp;$A102&amp;"'!$A3:$A100000"),0),MATCH(U$3,INDIRECT("'"&amp;$A102&amp;"'!$A$3:$BG$3"),0)),VLOOKUP($F102,'Step 1'!$B$13:$D$28,3,0)),"Check Parameters")</f>
        <v>5.6478040491249997E-8</v>
      </c>
      <c r="V102" s="13">
        <f ca="1">IFERROR(IF(VLOOKUP($F102,'Step 1'!$B$13:$D$28,3,0)="Y",INDEX(INDIRECT("'"&amp;$A102&amp;"'!$A$3:$BG$100000"),MATCH($B102,INDIRECT("'"&amp;$A102&amp;"'!$A3:$A100000"),0),MATCH(V$3,INDIRECT("'"&amp;$A102&amp;"'!$A$3:$BG$3"),0)),VLOOKUP($F102,'Step 1'!$B$13:$D$28,3,0)),"Check Parameters")</f>
        <v>5.6478040491249997E-8</v>
      </c>
      <c r="W102" s="13">
        <f ca="1">IFERROR(IF(VLOOKUP($F102,'Step 1'!$B$13:$D$28,3,0)="Y",INDEX(INDIRECT("'"&amp;$A102&amp;"'!$A$3:$BG$100000"),MATCH($B102,INDIRECT("'"&amp;$A102&amp;"'!$A3:$A100000"),0),MATCH(W$3,INDIRECT("'"&amp;$A102&amp;"'!$A$3:$BG$3"),0)),VLOOKUP($F102,'Step 1'!$B$13:$D$28,3,0)),"Check Parameters")</f>
        <v>5.6478040491249997E-8</v>
      </c>
      <c r="X102" s="13">
        <f ca="1">IFERROR(IF(VLOOKUP($F102,'Step 1'!$B$13:$D$28,3,0)="Y",INDEX(INDIRECT("'"&amp;$A102&amp;"'!$A$3:$BG$100000"),MATCH($B102,INDIRECT("'"&amp;$A102&amp;"'!$A3:$A100000"),0),MATCH(X$3,INDIRECT("'"&amp;$A102&amp;"'!$A$3:$BG$3"),0)),VLOOKUP($F102,'Step 1'!$B$13:$D$28,3,0)),"Check Parameters")</f>
        <v>5.6478040491249997E-8</v>
      </c>
      <c r="Y102" s="13">
        <f ca="1">IFERROR(IF(VLOOKUP($F102,'Step 1'!$B$13:$D$28,3,0)="Y",INDEX(INDIRECT("'"&amp;$A102&amp;"'!$A$3:$BG$100000"),MATCH($B102,INDIRECT("'"&amp;$A102&amp;"'!$A3:$A100000"),0),MATCH(Y$3,INDIRECT("'"&amp;$A102&amp;"'!$A$3:$BG$3"),0)),VLOOKUP($F102,'Step 1'!$B$13:$D$28,3,0)),"Check Parameters")</f>
        <v>5.6478040491249997E-8</v>
      </c>
      <c r="Z102" s="13">
        <f ca="1">IFERROR(IF(VLOOKUP($F102,'Step 1'!$B$13:$D$28,3,0)="Y",INDEX(INDIRECT("'"&amp;$A102&amp;"'!$A$3:$BG$100000"),MATCH($B102,INDIRECT("'"&amp;$A102&amp;"'!$A3:$A100000"),0),MATCH(Z$3,INDIRECT("'"&amp;$A102&amp;"'!$A$3:$BG$3"),0)),VLOOKUP($F102,'Step 1'!$B$13:$D$28,3,0)),"Check Parameters")</f>
        <v>5.6478040491249997E-8</v>
      </c>
      <c r="AA102" s="13">
        <f ca="1">IFERROR(IF(VLOOKUP($F102,'Step 1'!$B$13:$D$28,3,0)="Y",INDEX(INDIRECT("'"&amp;$A102&amp;"'!$A$3:$BG$100000"),MATCH($B102,INDIRECT("'"&amp;$A102&amp;"'!$A3:$A100000"),0),MATCH(AA$3,INDIRECT("'"&amp;$A102&amp;"'!$A$3:$BG$3"),0)),VLOOKUP($F102,'Step 1'!$B$13:$D$28,3,0)),"Check Parameters")</f>
        <v>5.6478040491249997E-8</v>
      </c>
      <c r="AB102" s="13">
        <f ca="1">IFERROR(IF(VLOOKUP($F102,'Step 1'!$B$13:$D$28,3,0)="Y",INDEX(INDIRECT("'"&amp;$A102&amp;"'!$A$3:$BG$100000"),MATCH($B102,INDIRECT("'"&amp;$A102&amp;"'!$A3:$A100000"),0),MATCH(AB$3,INDIRECT("'"&amp;$A102&amp;"'!$A$3:$BG$3"),0)),VLOOKUP($F102,'Step 1'!$B$13:$D$28,3,0)),"Check Parameters")</f>
        <v>5.6478040491249997E-8</v>
      </c>
      <c r="AC102" s="13">
        <f ca="1">IFERROR(IF(VLOOKUP($F102,'Step 1'!$B$13:$D$28,3,0)="Y",INDEX(INDIRECT("'"&amp;$A102&amp;"'!$A$3:$BG$100000"),MATCH($B102,INDIRECT("'"&amp;$A102&amp;"'!$A3:$A100000"),0),MATCH(AC$3,INDIRECT("'"&amp;$A102&amp;"'!$A$3:$BG$3"),0)),VLOOKUP($F102,'Step 1'!$B$13:$D$28,3,0)),"Check Parameters")</f>
        <v>5.6478040491249997E-8</v>
      </c>
      <c r="AD102" s="13">
        <f ca="1">IFERROR(IF(VLOOKUP($F102,'Step 1'!$B$13:$D$28,3,0)="Y",INDEX(INDIRECT("'"&amp;$A102&amp;"'!$A$3:$BG$100000"),MATCH($B102,INDIRECT("'"&amp;$A102&amp;"'!$A3:$A100000"),0),MATCH(AD$3,INDIRECT("'"&amp;$A102&amp;"'!$A$3:$BG$3"),0)),VLOOKUP($F102,'Step 1'!$B$13:$D$28,3,0)),"Check Parameters")</f>
        <v>5.6478040491249997E-8</v>
      </c>
      <c r="AE102" s="13">
        <f ca="1">IFERROR(IF(VLOOKUP($F102,'Step 1'!$B$13:$D$28,3,0)="Y",INDEX(INDIRECT("'"&amp;$A102&amp;"'!$A$3:$BG$100000"),MATCH($B102,INDIRECT("'"&amp;$A102&amp;"'!$A3:$A100000"),0),MATCH(AE$3,INDIRECT("'"&amp;$A102&amp;"'!$A$3:$BG$3"),0)),VLOOKUP($F102,'Step 1'!$B$13:$D$28,3,0)),"Check Parameters")</f>
        <v>5.6478040491249997E-8</v>
      </c>
      <c r="AF102" s="13">
        <f ca="1">IFERROR(IF(VLOOKUP($F102,'Step 1'!$B$13:$D$28,3,0)="Y",INDEX(INDIRECT("'"&amp;$A102&amp;"'!$A$3:$BG$100000"),MATCH($B102,INDIRECT("'"&amp;$A102&amp;"'!$A3:$A100000"),0),MATCH(AF$3,INDIRECT("'"&amp;$A102&amp;"'!$A$3:$BG$3"),0)),VLOOKUP($F102,'Step 1'!$B$13:$D$28,3,0)),"Check Parameters")</f>
        <v>5.6478040491249997E-8</v>
      </c>
      <c r="AG102" s="13">
        <f ca="1">IFERROR(IF(VLOOKUP($F102,'Step 1'!$B$13:$D$28,3,0)="Y",INDEX(INDIRECT("'"&amp;$A102&amp;"'!$A$3:$BG$100000"),MATCH($B102,INDIRECT("'"&amp;$A102&amp;"'!$A3:$A100000"),0),MATCH(AG$3,INDIRECT("'"&amp;$A102&amp;"'!$A$3:$BG$3"),0)),VLOOKUP($F102,'Step 1'!$B$13:$D$28,3,0)),"Check Parameters")</f>
        <v>5.6478040491249997E-8</v>
      </c>
      <c r="AH102" s="13">
        <f ca="1">IFERROR(IF(VLOOKUP($F102,'Step 1'!$B$13:$D$28,3,0)="Y",INDEX(INDIRECT("'"&amp;$A102&amp;"'!$A$3:$BG$100000"),MATCH($B102,INDIRECT("'"&amp;$A102&amp;"'!$A3:$A100000"),0),MATCH(AH$3,INDIRECT("'"&amp;$A102&amp;"'!$A$3:$BG$3"),0)),VLOOKUP($F102,'Step 1'!$B$13:$D$28,3,0)),"Check Parameters")</f>
        <v>5.6478040491249997E-8</v>
      </c>
      <c r="AI102" s="13">
        <f ca="1">IFERROR(IF(VLOOKUP($F102,'Step 1'!$B$13:$D$28,3,0)="Y",INDEX(INDIRECT("'"&amp;$A102&amp;"'!$A$3:$BG$100000"),MATCH($B102,INDIRECT("'"&amp;$A102&amp;"'!$A3:$A100000"),0),MATCH(AI$3,INDIRECT("'"&amp;$A102&amp;"'!$A$3:$BG$3"),0)),VLOOKUP($F102,'Step 1'!$B$13:$D$28,3,0)),"Check Parameters")</f>
        <v>5.6478040491249997E-8</v>
      </c>
      <c r="AJ102" s="13">
        <f ca="1">IFERROR(IF(VLOOKUP($F102,'Step 1'!$B$13:$D$28,3,0)="Y",INDEX(INDIRECT("'"&amp;$A102&amp;"'!$A$3:$BG$100000"),MATCH($B102,INDIRECT("'"&amp;$A102&amp;"'!$A3:$A100000"),0),MATCH(AJ$3,INDIRECT("'"&amp;$A102&amp;"'!$A$3:$BG$3"),0)),VLOOKUP($F102,'Step 1'!$B$13:$D$28,3,0)),"Check Parameters")</f>
        <v>5.6478040491249997E-8</v>
      </c>
      <c r="AK102" s="13">
        <f ca="1">IFERROR(IF(VLOOKUP($F102,'Step 1'!$B$13:$D$28,3,0)="Y",INDEX(INDIRECT("'"&amp;$A102&amp;"'!$A$3:$BG$100000"),MATCH($B102,INDIRECT("'"&amp;$A102&amp;"'!$A3:$A100000"),0),MATCH(AK$3,INDIRECT("'"&amp;$A102&amp;"'!$A$3:$BG$3"),0)),VLOOKUP($F102,'Step 1'!$B$13:$D$28,3,0)),"Check Parameters")</f>
        <v>5.6478040491249997E-8</v>
      </c>
      <c r="AL102" s="13">
        <f ca="1">IFERROR(IF(VLOOKUP($F102,'Step 1'!$B$13:$D$28,3,0)="Y",INDEX(INDIRECT("'"&amp;$A102&amp;"'!$A$3:$BG$100000"),MATCH($B102,INDIRECT("'"&amp;$A102&amp;"'!$A3:$A100000"),0),MATCH(AL$3,INDIRECT("'"&amp;$A102&amp;"'!$A$3:$BG$3"),0)),VLOOKUP($F102,'Step 1'!$B$13:$D$28,3,0)),"Check Parameters")</f>
        <v>5.6478040491249997E-8</v>
      </c>
      <c r="AM102" s="13">
        <f ca="1">IFERROR(IF(VLOOKUP($F102,'Step 1'!$B$13:$D$28,3,0)="Y",INDEX(INDIRECT("'"&amp;$A102&amp;"'!$A$3:$BG$100000"),MATCH($B102,INDIRECT("'"&amp;$A102&amp;"'!$A3:$A100000"),0),MATCH(AM$3,INDIRECT("'"&amp;$A102&amp;"'!$A$3:$BG$3"),0)),VLOOKUP($F102,'Step 1'!$B$13:$D$28,3,0)),"Check Parameters")</f>
        <v>5.6478040491249997E-8</v>
      </c>
      <c r="AN102" s="13"/>
      <c r="AO102" s="13"/>
      <c r="AP102" s="191"/>
      <c r="AQ102" s="191"/>
      <c r="AR102" s="191"/>
    </row>
    <row r="103" spans="1:44" hidden="1" outlineLevel="1" x14ac:dyDescent="0.25">
      <c r="A103" s="183" t="s">
        <v>538</v>
      </c>
      <c r="B103" s="183" t="s">
        <v>584</v>
      </c>
      <c r="C103" s="175" t="s">
        <v>128</v>
      </c>
      <c r="D103" s="175"/>
      <c r="E103" s="175" t="s">
        <v>751</v>
      </c>
      <c r="F103" s="77" t="str">
        <f t="shared" si="53"/>
        <v>Swine (finishing pigs)</v>
      </c>
      <c r="G103" s="175" t="s">
        <v>358</v>
      </c>
      <c r="H103" s="175"/>
      <c r="I103" s="13" t="str">
        <f ca="1">IFERROR(IF(VLOOKUP($F103,'Step 1'!$B$13:$D$28,3,0)="Y",INDEX(INDIRECT("'"&amp;$A103&amp;"'!$A$3:$BG$100000"),MATCH($B103,INDIRECT("'"&amp;$A103&amp;"'!$A3:$A100000"),0),MATCH(I$3,INDIRECT("'"&amp;$A103&amp;"'!$A$3:$BG$3"),0)),VLOOKUP($F103,'Step 1'!$B$13:$D$28,3,0)),"Check Parameters")</f>
        <v>NE</v>
      </c>
      <c r="J103" s="13" t="str">
        <f ca="1">IFERROR(IF(VLOOKUP($F103,'Step 1'!$B$13:$D$28,3,0)="Y",INDEX(INDIRECT("'"&amp;$A103&amp;"'!$A$3:$BG$100000"),MATCH($B103,INDIRECT("'"&amp;$A103&amp;"'!$A3:$A100000"),0),MATCH(J$3,INDIRECT("'"&amp;$A103&amp;"'!$A$3:$BG$3"),0)),VLOOKUP($F103,'Step 1'!$B$13:$D$28,3,0)),"Check Parameters")</f>
        <v>NE</v>
      </c>
      <c r="K103" s="13" t="str">
        <f ca="1">IFERROR(IF(VLOOKUP($F103,'Step 1'!$B$13:$D$28,3,0)="Y",INDEX(INDIRECT("'"&amp;$A103&amp;"'!$A$3:$BG$100000"),MATCH($B103,INDIRECT("'"&amp;$A103&amp;"'!$A3:$A100000"),0),MATCH(K$3,INDIRECT("'"&amp;$A103&amp;"'!$A$3:$BG$3"),0)),VLOOKUP($F103,'Step 1'!$B$13:$D$28,3,0)),"Check Parameters")</f>
        <v>NE</v>
      </c>
      <c r="L103" s="13" t="str">
        <f ca="1">IFERROR(IF(VLOOKUP($F103,'Step 1'!$B$13:$D$28,3,0)="Y",INDEX(INDIRECT("'"&amp;$A103&amp;"'!$A$3:$BG$100000"),MATCH($B103,INDIRECT("'"&amp;$A103&amp;"'!$A3:$A100000"),0),MATCH(L$3,INDIRECT("'"&amp;$A103&amp;"'!$A$3:$BG$3"),0)),VLOOKUP($F103,'Step 1'!$B$13:$D$28,3,0)),"Check Parameters")</f>
        <v>NE</v>
      </c>
      <c r="M103" s="13" t="str">
        <f ca="1">IFERROR(IF(VLOOKUP($F103,'Step 1'!$B$13:$D$28,3,0)="Y",INDEX(INDIRECT("'"&amp;$A103&amp;"'!$A$3:$BG$100000"),MATCH($B103,INDIRECT("'"&amp;$A103&amp;"'!$A3:$A100000"),0),MATCH(M$3,INDIRECT("'"&amp;$A103&amp;"'!$A$3:$BG$3"),0)),VLOOKUP($F103,'Step 1'!$B$13:$D$28,3,0)),"Check Parameters")</f>
        <v>NE</v>
      </c>
      <c r="N103" s="13" t="str">
        <f ca="1">IFERROR(IF(VLOOKUP($F103,'Step 1'!$B$13:$D$28,3,0)="Y",INDEX(INDIRECT("'"&amp;$A103&amp;"'!$A$3:$BG$100000"),MATCH($B103,INDIRECT("'"&amp;$A103&amp;"'!$A3:$A100000"),0),MATCH(N$3,INDIRECT("'"&amp;$A103&amp;"'!$A$3:$BG$3"),0)),VLOOKUP($F103,'Step 1'!$B$13:$D$28,3,0)),"Check Parameters")</f>
        <v>NE</v>
      </c>
      <c r="O103" s="13" t="str">
        <f ca="1">IFERROR(IF(VLOOKUP($F103,'Step 1'!$B$13:$D$28,3,0)="Y",INDEX(INDIRECT("'"&amp;$A103&amp;"'!$A$3:$BG$100000"),MATCH($B103,INDIRECT("'"&amp;$A103&amp;"'!$A3:$A100000"),0),MATCH(O$3,INDIRECT("'"&amp;$A103&amp;"'!$A$3:$BG$3"),0)),VLOOKUP($F103,'Step 1'!$B$13:$D$28,3,0)),"Check Parameters")</f>
        <v>NE</v>
      </c>
      <c r="P103" s="13" t="str">
        <f ca="1">IFERROR(IF(VLOOKUP($F103,'Step 1'!$B$13:$D$28,3,0)="Y",INDEX(INDIRECT("'"&amp;$A103&amp;"'!$A$3:$BG$100000"),MATCH($B103,INDIRECT("'"&amp;$A103&amp;"'!$A3:$A100000"),0),MATCH(P$3,INDIRECT("'"&amp;$A103&amp;"'!$A$3:$BG$3"),0)),VLOOKUP($F103,'Step 1'!$B$13:$D$28,3,0)),"Check Parameters")</f>
        <v>NE</v>
      </c>
      <c r="Q103" s="13" t="str">
        <f ca="1">IFERROR(IF(VLOOKUP($F103,'Step 1'!$B$13:$D$28,3,0)="Y",INDEX(INDIRECT("'"&amp;$A103&amp;"'!$A$3:$BG$100000"),MATCH($B103,INDIRECT("'"&amp;$A103&amp;"'!$A3:$A100000"),0),MATCH(Q$3,INDIRECT("'"&amp;$A103&amp;"'!$A$3:$BG$3"),0)),VLOOKUP($F103,'Step 1'!$B$13:$D$28,3,0)),"Check Parameters")</f>
        <v>NE</v>
      </c>
      <c r="R103" s="13" t="str">
        <f ca="1">IFERROR(IF(VLOOKUP($F103,'Step 1'!$B$13:$D$28,3,0)="Y",INDEX(INDIRECT("'"&amp;$A103&amp;"'!$A$3:$BG$100000"),MATCH($B103,INDIRECT("'"&amp;$A103&amp;"'!$A3:$A100000"),0),MATCH(R$3,INDIRECT("'"&amp;$A103&amp;"'!$A$3:$BG$3"),0)),VLOOKUP($F103,'Step 1'!$B$13:$D$28,3,0)),"Check Parameters")</f>
        <v>NE</v>
      </c>
      <c r="S103" s="13" t="str">
        <f ca="1">IFERROR(IF(VLOOKUP($F103,'Step 1'!$B$13:$D$28,3,0)="Y",INDEX(INDIRECT("'"&amp;$A103&amp;"'!$A$3:$BG$100000"),MATCH($B103,INDIRECT("'"&amp;$A103&amp;"'!$A3:$A100000"),0),MATCH(S$3,INDIRECT("'"&amp;$A103&amp;"'!$A$3:$BG$3"),0)),VLOOKUP($F103,'Step 1'!$B$13:$D$28,3,0)),"Check Parameters")</f>
        <v>NE</v>
      </c>
      <c r="T103" s="13" t="str">
        <f ca="1">IFERROR(IF(VLOOKUP($F103,'Step 1'!$B$13:$D$28,3,0)="Y",INDEX(INDIRECT("'"&amp;$A103&amp;"'!$A$3:$BG$100000"),MATCH($B103,INDIRECT("'"&amp;$A103&amp;"'!$A3:$A100000"),0),MATCH(T$3,INDIRECT("'"&amp;$A103&amp;"'!$A$3:$BG$3"),0)),VLOOKUP($F103,'Step 1'!$B$13:$D$28,3,0)),"Check Parameters")</f>
        <v>NE</v>
      </c>
      <c r="U103" s="13" t="str">
        <f ca="1">IFERROR(IF(VLOOKUP($F103,'Step 1'!$B$13:$D$28,3,0)="Y",INDEX(INDIRECT("'"&amp;$A103&amp;"'!$A$3:$BG$100000"),MATCH($B103,INDIRECT("'"&amp;$A103&amp;"'!$A3:$A100000"),0),MATCH(U$3,INDIRECT("'"&amp;$A103&amp;"'!$A$3:$BG$3"),0)),VLOOKUP($F103,'Step 1'!$B$13:$D$28,3,0)),"Check Parameters")</f>
        <v>NE</v>
      </c>
      <c r="V103" s="13" t="str">
        <f ca="1">IFERROR(IF(VLOOKUP($F103,'Step 1'!$B$13:$D$28,3,0)="Y",INDEX(INDIRECT("'"&amp;$A103&amp;"'!$A$3:$BG$100000"),MATCH($B103,INDIRECT("'"&amp;$A103&amp;"'!$A3:$A100000"),0),MATCH(V$3,INDIRECT("'"&amp;$A103&amp;"'!$A$3:$BG$3"),0)),VLOOKUP($F103,'Step 1'!$B$13:$D$28,3,0)),"Check Parameters")</f>
        <v>NE</v>
      </c>
      <c r="W103" s="13" t="str">
        <f ca="1">IFERROR(IF(VLOOKUP($F103,'Step 1'!$B$13:$D$28,3,0)="Y",INDEX(INDIRECT("'"&amp;$A103&amp;"'!$A$3:$BG$100000"),MATCH($B103,INDIRECT("'"&amp;$A103&amp;"'!$A3:$A100000"),0),MATCH(W$3,INDIRECT("'"&amp;$A103&amp;"'!$A$3:$BG$3"),0)),VLOOKUP($F103,'Step 1'!$B$13:$D$28,3,0)),"Check Parameters")</f>
        <v>NE</v>
      </c>
      <c r="X103" s="13" t="str">
        <f ca="1">IFERROR(IF(VLOOKUP($F103,'Step 1'!$B$13:$D$28,3,0)="Y",INDEX(INDIRECT("'"&amp;$A103&amp;"'!$A$3:$BG$100000"),MATCH($B103,INDIRECT("'"&amp;$A103&amp;"'!$A3:$A100000"),0),MATCH(X$3,INDIRECT("'"&amp;$A103&amp;"'!$A$3:$BG$3"),0)),VLOOKUP($F103,'Step 1'!$B$13:$D$28,3,0)),"Check Parameters")</f>
        <v>NE</v>
      </c>
      <c r="Y103" s="13" t="str">
        <f ca="1">IFERROR(IF(VLOOKUP($F103,'Step 1'!$B$13:$D$28,3,0)="Y",INDEX(INDIRECT("'"&amp;$A103&amp;"'!$A$3:$BG$100000"),MATCH($B103,INDIRECT("'"&amp;$A103&amp;"'!$A3:$A100000"),0),MATCH(Y$3,INDIRECT("'"&amp;$A103&amp;"'!$A$3:$BG$3"),0)),VLOOKUP($F103,'Step 1'!$B$13:$D$28,3,0)),"Check Parameters")</f>
        <v>NE</v>
      </c>
      <c r="Z103" s="13" t="str">
        <f ca="1">IFERROR(IF(VLOOKUP($F103,'Step 1'!$B$13:$D$28,3,0)="Y",INDEX(INDIRECT("'"&amp;$A103&amp;"'!$A$3:$BG$100000"),MATCH($B103,INDIRECT("'"&amp;$A103&amp;"'!$A3:$A100000"),0),MATCH(Z$3,INDIRECT("'"&amp;$A103&amp;"'!$A$3:$BG$3"),0)),VLOOKUP($F103,'Step 1'!$B$13:$D$28,3,0)),"Check Parameters")</f>
        <v>NE</v>
      </c>
      <c r="AA103" s="13" t="str">
        <f ca="1">IFERROR(IF(VLOOKUP($F103,'Step 1'!$B$13:$D$28,3,0)="Y",INDEX(INDIRECT("'"&amp;$A103&amp;"'!$A$3:$BG$100000"),MATCH($B103,INDIRECT("'"&amp;$A103&amp;"'!$A3:$A100000"),0),MATCH(AA$3,INDIRECT("'"&amp;$A103&amp;"'!$A$3:$BG$3"),0)),VLOOKUP($F103,'Step 1'!$B$13:$D$28,3,0)),"Check Parameters")</f>
        <v>NE</v>
      </c>
      <c r="AB103" s="13" t="str">
        <f ca="1">IFERROR(IF(VLOOKUP($F103,'Step 1'!$B$13:$D$28,3,0)="Y",INDEX(INDIRECT("'"&amp;$A103&amp;"'!$A$3:$BG$100000"),MATCH($B103,INDIRECT("'"&amp;$A103&amp;"'!$A3:$A100000"),0),MATCH(AB$3,INDIRECT("'"&amp;$A103&amp;"'!$A$3:$BG$3"),0)),VLOOKUP($F103,'Step 1'!$B$13:$D$28,3,0)),"Check Parameters")</f>
        <v>NE</v>
      </c>
      <c r="AC103" s="13" t="str">
        <f ca="1">IFERROR(IF(VLOOKUP($F103,'Step 1'!$B$13:$D$28,3,0)="Y",INDEX(INDIRECT("'"&amp;$A103&amp;"'!$A$3:$BG$100000"),MATCH($B103,INDIRECT("'"&amp;$A103&amp;"'!$A3:$A100000"),0),MATCH(AC$3,INDIRECT("'"&amp;$A103&amp;"'!$A$3:$BG$3"),0)),VLOOKUP($F103,'Step 1'!$B$13:$D$28,3,0)),"Check Parameters")</f>
        <v>NE</v>
      </c>
      <c r="AD103" s="13" t="str">
        <f ca="1">IFERROR(IF(VLOOKUP($F103,'Step 1'!$B$13:$D$28,3,0)="Y",INDEX(INDIRECT("'"&amp;$A103&amp;"'!$A$3:$BG$100000"),MATCH($B103,INDIRECT("'"&amp;$A103&amp;"'!$A3:$A100000"),0),MATCH(AD$3,INDIRECT("'"&amp;$A103&amp;"'!$A$3:$BG$3"),0)),VLOOKUP($F103,'Step 1'!$B$13:$D$28,3,0)),"Check Parameters")</f>
        <v>NE</v>
      </c>
      <c r="AE103" s="13" t="str">
        <f ca="1">IFERROR(IF(VLOOKUP($F103,'Step 1'!$B$13:$D$28,3,0)="Y",INDEX(INDIRECT("'"&amp;$A103&amp;"'!$A$3:$BG$100000"),MATCH($B103,INDIRECT("'"&amp;$A103&amp;"'!$A3:$A100000"),0),MATCH(AE$3,INDIRECT("'"&amp;$A103&amp;"'!$A$3:$BG$3"),0)),VLOOKUP($F103,'Step 1'!$B$13:$D$28,3,0)),"Check Parameters")</f>
        <v>NE</v>
      </c>
      <c r="AF103" s="13" t="str">
        <f ca="1">IFERROR(IF(VLOOKUP($F103,'Step 1'!$B$13:$D$28,3,0)="Y",INDEX(INDIRECT("'"&amp;$A103&amp;"'!$A$3:$BG$100000"),MATCH($B103,INDIRECT("'"&amp;$A103&amp;"'!$A3:$A100000"),0),MATCH(AF$3,INDIRECT("'"&amp;$A103&amp;"'!$A$3:$BG$3"),0)),VLOOKUP($F103,'Step 1'!$B$13:$D$28,3,0)),"Check Parameters")</f>
        <v>NE</v>
      </c>
      <c r="AG103" s="13" t="str">
        <f ca="1">IFERROR(IF(VLOOKUP($F103,'Step 1'!$B$13:$D$28,3,0)="Y",INDEX(INDIRECT("'"&amp;$A103&amp;"'!$A$3:$BG$100000"),MATCH($B103,INDIRECT("'"&amp;$A103&amp;"'!$A3:$A100000"),0),MATCH(AG$3,INDIRECT("'"&amp;$A103&amp;"'!$A$3:$BG$3"),0)),VLOOKUP($F103,'Step 1'!$B$13:$D$28,3,0)),"Check Parameters")</f>
        <v>NE</v>
      </c>
      <c r="AH103" s="13" t="str">
        <f ca="1">IFERROR(IF(VLOOKUP($F103,'Step 1'!$B$13:$D$28,3,0)="Y",INDEX(INDIRECT("'"&amp;$A103&amp;"'!$A$3:$BG$100000"),MATCH($B103,INDIRECT("'"&amp;$A103&amp;"'!$A3:$A100000"),0),MATCH(AH$3,INDIRECT("'"&amp;$A103&amp;"'!$A$3:$BG$3"),0)),VLOOKUP($F103,'Step 1'!$B$13:$D$28,3,0)),"Check Parameters")</f>
        <v>NE</v>
      </c>
      <c r="AI103" s="13" t="str">
        <f ca="1">IFERROR(IF(VLOOKUP($F103,'Step 1'!$B$13:$D$28,3,0)="Y",INDEX(INDIRECT("'"&amp;$A103&amp;"'!$A$3:$BG$100000"),MATCH($B103,INDIRECT("'"&amp;$A103&amp;"'!$A3:$A100000"),0),MATCH(AI$3,INDIRECT("'"&amp;$A103&amp;"'!$A$3:$BG$3"),0)),VLOOKUP($F103,'Step 1'!$B$13:$D$28,3,0)),"Check Parameters")</f>
        <v>NE</v>
      </c>
      <c r="AJ103" s="13" t="str">
        <f ca="1">IFERROR(IF(VLOOKUP($F103,'Step 1'!$B$13:$D$28,3,0)="Y",INDEX(INDIRECT("'"&amp;$A103&amp;"'!$A$3:$BG$100000"),MATCH($B103,INDIRECT("'"&amp;$A103&amp;"'!$A3:$A100000"),0),MATCH(AJ$3,INDIRECT("'"&amp;$A103&amp;"'!$A$3:$BG$3"),0)),VLOOKUP($F103,'Step 1'!$B$13:$D$28,3,0)),"Check Parameters")</f>
        <v>NE</v>
      </c>
      <c r="AK103" s="13" t="str">
        <f ca="1">IFERROR(IF(VLOOKUP($F103,'Step 1'!$B$13:$D$28,3,0)="Y",INDEX(INDIRECT("'"&amp;$A103&amp;"'!$A$3:$BG$100000"),MATCH($B103,INDIRECT("'"&amp;$A103&amp;"'!$A3:$A100000"),0),MATCH(AK$3,INDIRECT("'"&amp;$A103&amp;"'!$A$3:$BG$3"),0)),VLOOKUP($F103,'Step 1'!$B$13:$D$28,3,0)),"Check Parameters")</f>
        <v>NE</v>
      </c>
      <c r="AL103" s="13" t="str">
        <f ca="1">IFERROR(IF(VLOOKUP($F103,'Step 1'!$B$13:$D$28,3,0)="Y",INDEX(INDIRECT("'"&amp;$A103&amp;"'!$A$3:$BG$100000"),MATCH($B103,INDIRECT("'"&amp;$A103&amp;"'!$A3:$A100000"),0),MATCH(AL$3,INDIRECT("'"&amp;$A103&amp;"'!$A$3:$BG$3"),0)),VLOOKUP($F103,'Step 1'!$B$13:$D$28,3,0)),"Check Parameters")</f>
        <v>NE</v>
      </c>
      <c r="AM103" s="13" t="str">
        <f ca="1">IFERROR(IF(VLOOKUP($F103,'Step 1'!$B$13:$D$28,3,0)="Y",INDEX(INDIRECT("'"&amp;$A103&amp;"'!$A$3:$BG$100000"),MATCH($B103,INDIRECT("'"&amp;$A103&amp;"'!$A3:$A100000"),0),MATCH(AM$3,INDIRECT("'"&amp;$A103&amp;"'!$A$3:$BG$3"),0)),VLOOKUP($F103,'Step 1'!$B$13:$D$28,3,0)),"Check Parameters")</f>
        <v>NE</v>
      </c>
      <c r="AN103" s="13"/>
      <c r="AO103" s="13"/>
      <c r="AP103" s="191"/>
      <c r="AQ103" s="191"/>
      <c r="AR103" s="191"/>
    </row>
    <row r="104" spans="1:44" hidden="1" outlineLevel="1" x14ac:dyDescent="0.25">
      <c r="A104" s="183" t="s">
        <v>145</v>
      </c>
      <c r="B104" s="183" t="s">
        <v>584</v>
      </c>
      <c r="C104" s="175" t="s">
        <v>128</v>
      </c>
      <c r="D104" s="175"/>
      <c r="E104" s="175" t="s">
        <v>751</v>
      </c>
      <c r="F104" s="77" t="str">
        <f t="shared" si="53"/>
        <v>Swine (sows)</v>
      </c>
      <c r="G104" s="175" t="s">
        <v>358</v>
      </c>
      <c r="H104" s="175"/>
      <c r="I104" s="13" t="str">
        <f ca="1">IFERROR(IF(VLOOKUP($F104,'Step 1'!$B$13:$D$28,3,0)="Y",INDEX(INDIRECT("'"&amp;$A104&amp;"'!$A$3:$BG$100000"),MATCH($B104,INDIRECT("'"&amp;$A104&amp;"'!$A3:$A100000"),0),MATCH(I$3,INDIRECT("'"&amp;$A104&amp;"'!$A$3:$BG$3"),0)),VLOOKUP($F104,'Step 1'!$B$13:$D$28,3,0)),"Check Parameters")</f>
        <v>NE</v>
      </c>
      <c r="J104" s="13" t="str">
        <f ca="1">IFERROR(IF(VLOOKUP($F104,'Step 1'!$B$13:$D$28,3,0)="Y",INDEX(INDIRECT("'"&amp;$A104&amp;"'!$A$3:$BG$100000"),MATCH($B104,INDIRECT("'"&amp;$A104&amp;"'!$A3:$A100000"),0),MATCH(J$3,INDIRECT("'"&amp;$A104&amp;"'!$A$3:$BG$3"),0)),VLOOKUP($F104,'Step 1'!$B$13:$D$28,3,0)),"Check Parameters")</f>
        <v>NE</v>
      </c>
      <c r="K104" s="13" t="str">
        <f ca="1">IFERROR(IF(VLOOKUP($F104,'Step 1'!$B$13:$D$28,3,0)="Y",INDEX(INDIRECT("'"&amp;$A104&amp;"'!$A$3:$BG$100000"),MATCH($B104,INDIRECT("'"&amp;$A104&amp;"'!$A3:$A100000"),0),MATCH(K$3,INDIRECT("'"&amp;$A104&amp;"'!$A$3:$BG$3"),0)),VLOOKUP($F104,'Step 1'!$B$13:$D$28,3,0)),"Check Parameters")</f>
        <v>NE</v>
      </c>
      <c r="L104" s="13" t="str">
        <f ca="1">IFERROR(IF(VLOOKUP($F104,'Step 1'!$B$13:$D$28,3,0)="Y",INDEX(INDIRECT("'"&amp;$A104&amp;"'!$A$3:$BG$100000"),MATCH($B104,INDIRECT("'"&amp;$A104&amp;"'!$A3:$A100000"),0),MATCH(L$3,INDIRECT("'"&amp;$A104&amp;"'!$A$3:$BG$3"),0)),VLOOKUP($F104,'Step 1'!$B$13:$D$28,3,0)),"Check Parameters")</f>
        <v>NE</v>
      </c>
      <c r="M104" s="13" t="str">
        <f ca="1">IFERROR(IF(VLOOKUP($F104,'Step 1'!$B$13:$D$28,3,0)="Y",INDEX(INDIRECT("'"&amp;$A104&amp;"'!$A$3:$BG$100000"),MATCH($B104,INDIRECT("'"&amp;$A104&amp;"'!$A3:$A100000"),0),MATCH(M$3,INDIRECT("'"&amp;$A104&amp;"'!$A$3:$BG$3"),0)),VLOOKUP($F104,'Step 1'!$B$13:$D$28,3,0)),"Check Parameters")</f>
        <v>NE</v>
      </c>
      <c r="N104" s="13" t="str">
        <f ca="1">IFERROR(IF(VLOOKUP($F104,'Step 1'!$B$13:$D$28,3,0)="Y",INDEX(INDIRECT("'"&amp;$A104&amp;"'!$A$3:$BG$100000"),MATCH($B104,INDIRECT("'"&amp;$A104&amp;"'!$A3:$A100000"),0),MATCH(N$3,INDIRECT("'"&amp;$A104&amp;"'!$A$3:$BG$3"),0)),VLOOKUP($F104,'Step 1'!$B$13:$D$28,3,0)),"Check Parameters")</f>
        <v>NE</v>
      </c>
      <c r="O104" s="13" t="str">
        <f ca="1">IFERROR(IF(VLOOKUP($F104,'Step 1'!$B$13:$D$28,3,0)="Y",INDEX(INDIRECT("'"&amp;$A104&amp;"'!$A$3:$BG$100000"),MATCH($B104,INDIRECT("'"&amp;$A104&amp;"'!$A3:$A100000"),0),MATCH(O$3,INDIRECT("'"&amp;$A104&amp;"'!$A$3:$BG$3"),0)),VLOOKUP($F104,'Step 1'!$B$13:$D$28,3,0)),"Check Parameters")</f>
        <v>NE</v>
      </c>
      <c r="P104" s="13" t="str">
        <f ca="1">IFERROR(IF(VLOOKUP($F104,'Step 1'!$B$13:$D$28,3,0)="Y",INDEX(INDIRECT("'"&amp;$A104&amp;"'!$A$3:$BG$100000"),MATCH($B104,INDIRECT("'"&amp;$A104&amp;"'!$A3:$A100000"),0),MATCH(P$3,INDIRECT("'"&amp;$A104&amp;"'!$A$3:$BG$3"),0)),VLOOKUP($F104,'Step 1'!$B$13:$D$28,3,0)),"Check Parameters")</f>
        <v>NE</v>
      </c>
      <c r="Q104" s="13" t="str">
        <f ca="1">IFERROR(IF(VLOOKUP($F104,'Step 1'!$B$13:$D$28,3,0)="Y",INDEX(INDIRECT("'"&amp;$A104&amp;"'!$A$3:$BG$100000"),MATCH($B104,INDIRECT("'"&amp;$A104&amp;"'!$A3:$A100000"),0),MATCH(Q$3,INDIRECT("'"&amp;$A104&amp;"'!$A$3:$BG$3"),0)),VLOOKUP($F104,'Step 1'!$B$13:$D$28,3,0)),"Check Parameters")</f>
        <v>NE</v>
      </c>
      <c r="R104" s="13" t="str">
        <f ca="1">IFERROR(IF(VLOOKUP($F104,'Step 1'!$B$13:$D$28,3,0)="Y",INDEX(INDIRECT("'"&amp;$A104&amp;"'!$A$3:$BG$100000"),MATCH($B104,INDIRECT("'"&amp;$A104&amp;"'!$A3:$A100000"),0),MATCH(R$3,INDIRECT("'"&amp;$A104&amp;"'!$A$3:$BG$3"),0)),VLOOKUP($F104,'Step 1'!$B$13:$D$28,3,0)),"Check Parameters")</f>
        <v>NE</v>
      </c>
      <c r="S104" s="13" t="str">
        <f ca="1">IFERROR(IF(VLOOKUP($F104,'Step 1'!$B$13:$D$28,3,0)="Y",INDEX(INDIRECT("'"&amp;$A104&amp;"'!$A$3:$BG$100000"),MATCH($B104,INDIRECT("'"&amp;$A104&amp;"'!$A3:$A100000"),0),MATCH(S$3,INDIRECT("'"&amp;$A104&amp;"'!$A$3:$BG$3"),0)),VLOOKUP($F104,'Step 1'!$B$13:$D$28,3,0)),"Check Parameters")</f>
        <v>NE</v>
      </c>
      <c r="T104" s="13" t="str">
        <f ca="1">IFERROR(IF(VLOOKUP($F104,'Step 1'!$B$13:$D$28,3,0)="Y",INDEX(INDIRECT("'"&amp;$A104&amp;"'!$A$3:$BG$100000"),MATCH($B104,INDIRECT("'"&amp;$A104&amp;"'!$A3:$A100000"),0),MATCH(T$3,INDIRECT("'"&amp;$A104&amp;"'!$A$3:$BG$3"),0)),VLOOKUP($F104,'Step 1'!$B$13:$D$28,3,0)),"Check Parameters")</f>
        <v>NE</v>
      </c>
      <c r="U104" s="13" t="str">
        <f ca="1">IFERROR(IF(VLOOKUP($F104,'Step 1'!$B$13:$D$28,3,0)="Y",INDEX(INDIRECT("'"&amp;$A104&amp;"'!$A$3:$BG$100000"),MATCH($B104,INDIRECT("'"&amp;$A104&amp;"'!$A3:$A100000"),0),MATCH(U$3,INDIRECT("'"&amp;$A104&amp;"'!$A$3:$BG$3"),0)),VLOOKUP($F104,'Step 1'!$B$13:$D$28,3,0)),"Check Parameters")</f>
        <v>NE</v>
      </c>
      <c r="V104" s="13" t="str">
        <f ca="1">IFERROR(IF(VLOOKUP($F104,'Step 1'!$B$13:$D$28,3,0)="Y",INDEX(INDIRECT("'"&amp;$A104&amp;"'!$A$3:$BG$100000"),MATCH($B104,INDIRECT("'"&amp;$A104&amp;"'!$A3:$A100000"),0),MATCH(V$3,INDIRECT("'"&amp;$A104&amp;"'!$A$3:$BG$3"),0)),VLOOKUP($F104,'Step 1'!$B$13:$D$28,3,0)),"Check Parameters")</f>
        <v>NE</v>
      </c>
      <c r="W104" s="13" t="str">
        <f ca="1">IFERROR(IF(VLOOKUP($F104,'Step 1'!$B$13:$D$28,3,0)="Y",INDEX(INDIRECT("'"&amp;$A104&amp;"'!$A$3:$BG$100000"),MATCH($B104,INDIRECT("'"&amp;$A104&amp;"'!$A3:$A100000"),0),MATCH(W$3,INDIRECT("'"&amp;$A104&amp;"'!$A$3:$BG$3"),0)),VLOOKUP($F104,'Step 1'!$B$13:$D$28,3,0)),"Check Parameters")</f>
        <v>NE</v>
      </c>
      <c r="X104" s="13" t="str">
        <f ca="1">IFERROR(IF(VLOOKUP($F104,'Step 1'!$B$13:$D$28,3,0)="Y",INDEX(INDIRECT("'"&amp;$A104&amp;"'!$A$3:$BG$100000"),MATCH($B104,INDIRECT("'"&amp;$A104&amp;"'!$A3:$A100000"),0),MATCH(X$3,INDIRECT("'"&amp;$A104&amp;"'!$A$3:$BG$3"),0)),VLOOKUP($F104,'Step 1'!$B$13:$D$28,3,0)),"Check Parameters")</f>
        <v>NE</v>
      </c>
      <c r="Y104" s="13" t="str">
        <f ca="1">IFERROR(IF(VLOOKUP($F104,'Step 1'!$B$13:$D$28,3,0)="Y",INDEX(INDIRECT("'"&amp;$A104&amp;"'!$A$3:$BG$100000"),MATCH($B104,INDIRECT("'"&amp;$A104&amp;"'!$A3:$A100000"),0),MATCH(Y$3,INDIRECT("'"&amp;$A104&amp;"'!$A$3:$BG$3"),0)),VLOOKUP($F104,'Step 1'!$B$13:$D$28,3,0)),"Check Parameters")</f>
        <v>NE</v>
      </c>
      <c r="Z104" s="13" t="str">
        <f ca="1">IFERROR(IF(VLOOKUP($F104,'Step 1'!$B$13:$D$28,3,0)="Y",INDEX(INDIRECT("'"&amp;$A104&amp;"'!$A$3:$BG$100000"),MATCH($B104,INDIRECT("'"&amp;$A104&amp;"'!$A3:$A100000"),0),MATCH(Z$3,INDIRECT("'"&amp;$A104&amp;"'!$A$3:$BG$3"),0)),VLOOKUP($F104,'Step 1'!$B$13:$D$28,3,0)),"Check Parameters")</f>
        <v>NE</v>
      </c>
      <c r="AA104" s="13" t="str">
        <f ca="1">IFERROR(IF(VLOOKUP($F104,'Step 1'!$B$13:$D$28,3,0)="Y",INDEX(INDIRECT("'"&amp;$A104&amp;"'!$A$3:$BG$100000"),MATCH($B104,INDIRECT("'"&amp;$A104&amp;"'!$A3:$A100000"),0),MATCH(AA$3,INDIRECT("'"&amp;$A104&amp;"'!$A$3:$BG$3"),0)),VLOOKUP($F104,'Step 1'!$B$13:$D$28,3,0)),"Check Parameters")</f>
        <v>NE</v>
      </c>
      <c r="AB104" s="13" t="str">
        <f ca="1">IFERROR(IF(VLOOKUP($F104,'Step 1'!$B$13:$D$28,3,0)="Y",INDEX(INDIRECT("'"&amp;$A104&amp;"'!$A$3:$BG$100000"),MATCH($B104,INDIRECT("'"&amp;$A104&amp;"'!$A3:$A100000"),0),MATCH(AB$3,INDIRECT("'"&amp;$A104&amp;"'!$A$3:$BG$3"),0)),VLOOKUP($F104,'Step 1'!$B$13:$D$28,3,0)),"Check Parameters")</f>
        <v>NE</v>
      </c>
      <c r="AC104" s="13" t="str">
        <f ca="1">IFERROR(IF(VLOOKUP($F104,'Step 1'!$B$13:$D$28,3,0)="Y",INDEX(INDIRECT("'"&amp;$A104&amp;"'!$A$3:$BG$100000"),MATCH($B104,INDIRECT("'"&amp;$A104&amp;"'!$A3:$A100000"),0),MATCH(AC$3,INDIRECT("'"&amp;$A104&amp;"'!$A$3:$BG$3"),0)),VLOOKUP($F104,'Step 1'!$B$13:$D$28,3,0)),"Check Parameters")</f>
        <v>NE</v>
      </c>
      <c r="AD104" s="13" t="str">
        <f ca="1">IFERROR(IF(VLOOKUP($F104,'Step 1'!$B$13:$D$28,3,0)="Y",INDEX(INDIRECT("'"&amp;$A104&amp;"'!$A$3:$BG$100000"),MATCH($B104,INDIRECT("'"&amp;$A104&amp;"'!$A3:$A100000"),0),MATCH(AD$3,INDIRECT("'"&amp;$A104&amp;"'!$A$3:$BG$3"),0)),VLOOKUP($F104,'Step 1'!$B$13:$D$28,3,0)),"Check Parameters")</f>
        <v>NE</v>
      </c>
      <c r="AE104" s="13" t="str">
        <f ca="1">IFERROR(IF(VLOOKUP($F104,'Step 1'!$B$13:$D$28,3,0)="Y",INDEX(INDIRECT("'"&amp;$A104&amp;"'!$A$3:$BG$100000"),MATCH($B104,INDIRECT("'"&amp;$A104&amp;"'!$A3:$A100000"),0),MATCH(AE$3,INDIRECT("'"&amp;$A104&amp;"'!$A$3:$BG$3"),0)),VLOOKUP($F104,'Step 1'!$B$13:$D$28,3,0)),"Check Parameters")</f>
        <v>NE</v>
      </c>
      <c r="AF104" s="13" t="str">
        <f ca="1">IFERROR(IF(VLOOKUP($F104,'Step 1'!$B$13:$D$28,3,0)="Y",INDEX(INDIRECT("'"&amp;$A104&amp;"'!$A$3:$BG$100000"),MATCH($B104,INDIRECT("'"&amp;$A104&amp;"'!$A3:$A100000"),0),MATCH(AF$3,INDIRECT("'"&amp;$A104&amp;"'!$A$3:$BG$3"),0)),VLOOKUP($F104,'Step 1'!$B$13:$D$28,3,0)),"Check Parameters")</f>
        <v>NE</v>
      </c>
      <c r="AG104" s="13" t="str">
        <f ca="1">IFERROR(IF(VLOOKUP($F104,'Step 1'!$B$13:$D$28,3,0)="Y",INDEX(INDIRECT("'"&amp;$A104&amp;"'!$A$3:$BG$100000"),MATCH($B104,INDIRECT("'"&amp;$A104&amp;"'!$A3:$A100000"),0),MATCH(AG$3,INDIRECT("'"&amp;$A104&amp;"'!$A$3:$BG$3"),0)),VLOOKUP($F104,'Step 1'!$B$13:$D$28,3,0)),"Check Parameters")</f>
        <v>NE</v>
      </c>
      <c r="AH104" s="13" t="str">
        <f ca="1">IFERROR(IF(VLOOKUP($F104,'Step 1'!$B$13:$D$28,3,0)="Y",INDEX(INDIRECT("'"&amp;$A104&amp;"'!$A$3:$BG$100000"),MATCH($B104,INDIRECT("'"&amp;$A104&amp;"'!$A3:$A100000"),0),MATCH(AH$3,INDIRECT("'"&amp;$A104&amp;"'!$A$3:$BG$3"),0)),VLOOKUP($F104,'Step 1'!$B$13:$D$28,3,0)),"Check Parameters")</f>
        <v>NE</v>
      </c>
      <c r="AI104" s="13" t="str">
        <f ca="1">IFERROR(IF(VLOOKUP($F104,'Step 1'!$B$13:$D$28,3,0)="Y",INDEX(INDIRECT("'"&amp;$A104&amp;"'!$A$3:$BG$100000"),MATCH($B104,INDIRECT("'"&amp;$A104&amp;"'!$A3:$A100000"),0),MATCH(AI$3,INDIRECT("'"&amp;$A104&amp;"'!$A$3:$BG$3"),0)),VLOOKUP($F104,'Step 1'!$B$13:$D$28,3,0)),"Check Parameters")</f>
        <v>NE</v>
      </c>
      <c r="AJ104" s="13" t="str">
        <f ca="1">IFERROR(IF(VLOOKUP($F104,'Step 1'!$B$13:$D$28,3,0)="Y",INDEX(INDIRECT("'"&amp;$A104&amp;"'!$A$3:$BG$100000"),MATCH($B104,INDIRECT("'"&amp;$A104&amp;"'!$A3:$A100000"),0),MATCH(AJ$3,INDIRECT("'"&amp;$A104&amp;"'!$A$3:$BG$3"),0)),VLOOKUP($F104,'Step 1'!$B$13:$D$28,3,0)),"Check Parameters")</f>
        <v>NE</v>
      </c>
      <c r="AK104" s="13" t="str">
        <f ca="1">IFERROR(IF(VLOOKUP($F104,'Step 1'!$B$13:$D$28,3,0)="Y",INDEX(INDIRECT("'"&amp;$A104&amp;"'!$A$3:$BG$100000"),MATCH($B104,INDIRECT("'"&amp;$A104&amp;"'!$A3:$A100000"),0),MATCH(AK$3,INDIRECT("'"&amp;$A104&amp;"'!$A$3:$BG$3"),0)),VLOOKUP($F104,'Step 1'!$B$13:$D$28,3,0)),"Check Parameters")</f>
        <v>NE</v>
      </c>
      <c r="AL104" s="13" t="str">
        <f ca="1">IFERROR(IF(VLOOKUP($F104,'Step 1'!$B$13:$D$28,3,0)="Y",INDEX(INDIRECT("'"&amp;$A104&amp;"'!$A$3:$BG$100000"),MATCH($B104,INDIRECT("'"&amp;$A104&amp;"'!$A3:$A100000"),0),MATCH(AL$3,INDIRECT("'"&amp;$A104&amp;"'!$A$3:$BG$3"),0)),VLOOKUP($F104,'Step 1'!$B$13:$D$28,3,0)),"Check Parameters")</f>
        <v>NE</v>
      </c>
      <c r="AM104" s="13" t="str">
        <f ca="1">IFERROR(IF(VLOOKUP($F104,'Step 1'!$B$13:$D$28,3,0)="Y",INDEX(INDIRECT("'"&amp;$A104&amp;"'!$A$3:$BG$100000"),MATCH($B104,INDIRECT("'"&amp;$A104&amp;"'!$A3:$A100000"),0),MATCH(AM$3,INDIRECT("'"&amp;$A104&amp;"'!$A$3:$BG$3"),0)),VLOOKUP($F104,'Step 1'!$B$13:$D$28,3,0)),"Check Parameters")</f>
        <v>NE</v>
      </c>
      <c r="AN104" s="13"/>
      <c r="AO104" s="13"/>
      <c r="AP104" s="191"/>
      <c r="AQ104" s="191"/>
      <c r="AR104" s="191"/>
    </row>
    <row r="105" spans="1:44" hidden="1" outlineLevel="1" x14ac:dyDescent="0.25">
      <c r="A105" s="183" t="s">
        <v>80</v>
      </c>
      <c r="B105" s="183" t="s">
        <v>584</v>
      </c>
      <c r="C105" s="175" t="s">
        <v>128</v>
      </c>
      <c r="D105" s="175"/>
      <c r="E105" s="175" t="s">
        <v>751</v>
      </c>
      <c r="F105" s="77" t="str">
        <f t="shared" si="53"/>
        <v>Buffalo</v>
      </c>
      <c r="G105" s="175" t="s">
        <v>358</v>
      </c>
      <c r="H105" s="175"/>
      <c r="I105" s="13" t="str">
        <f ca="1">IFERROR(IF(VLOOKUP($F105,'Step 1'!$B$13:$D$28,3,0)="Y",INDEX(INDIRECT("'"&amp;$A105&amp;"'!$A$3:$BG$100000"),MATCH($B105,INDIRECT("'"&amp;$A105&amp;"'!$A3:$A100000"),0),MATCH(I$3,INDIRECT("'"&amp;$A105&amp;"'!$A$3:$BG$3"),0)),VLOOKUP($F105,'Step 1'!$B$13:$D$28,3,0)),"Check Parameters")</f>
        <v>NE</v>
      </c>
      <c r="J105" s="13" t="str">
        <f ca="1">IFERROR(IF(VLOOKUP($F105,'Step 1'!$B$13:$D$28,3,0)="Y",INDEX(INDIRECT("'"&amp;$A105&amp;"'!$A$3:$BG$100000"),MATCH($B105,INDIRECT("'"&amp;$A105&amp;"'!$A3:$A100000"),0),MATCH(J$3,INDIRECT("'"&amp;$A105&amp;"'!$A$3:$BG$3"),0)),VLOOKUP($F105,'Step 1'!$B$13:$D$28,3,0)),"Check Parameters")</f>
        <v>NE</v>
      </c>
      <c r="K105" s="13" t="str">
        <f ca="1">IFERROR(IF(VLOOKUP($F105,'Step 1'!$B$13:$D$28,3,0)="Y",INDEX(INDIRECT("'"&amp;$A105&amp;"'!$A$3:$BG$100000"),MATCH($B105,INDIRECT("'"&amp;$A105&amp;"'!$A3:$A100000"),0),MATCH(K$3,INDIRECT("'"&amp;$A105&amp;"'!$A$3:$BG$3"),0)),VLOOKUP($F105,'Step 1'!$B$13:$D$28,3,0)),"Check Parameters")</f>
        <v>NE</v>
      </c>
      <c r="L105" s="13" t="str">
        <f ca="1">IFERROR(IF(VLOOKUP($F105,'Step 1'!$B$13:$D$28,3,0)="Y",INDEX(INDIRECT("'"&amp;$A105&amp;"'!$A$3:$BG$100000"),MATCH($B105,INDIRECT("'"&amp;$A105&amp;"'!$A3:$A100000"),0),MATCH(L$3,INDIRECT("'"&amp;$A105&amp;"'!$A$3:$BG$3"),0)),VLOOKUP($F105,'Step 1'!$B$13:$D$28,3,0)),"Check Parameters")</f>
        <v>NE</v>
      </c>
      <c r="M105" s="13" t="str">
        <f ca="1">IFERROR(IF(VLOOKUP($F105,'Step 1'!$B$13:$D$28,3,0)="Y",INDEX(INDIRECT("'"&amp;$A105&amp;"'!$A$3:$BG$100000"),MATCH($B105,INDIRECT("'"&amp;$A105&amp;"'!$A3:$A100000"),0),MATCH(M$3,INDIRECT("'"&amp;$A105&amp;"'!$A$3:$BG$3"),0)),VLOOKUP($F105,'Step 1'!$B$13:$D$28,3,0)),"Check Parameters")</f>
        <v>NE</v>
      </c>
      <c r="N105" s="13" t="str">
        <f ca="1">IFERROR(IF(VLOOKUP($F105,'Step 1'!$B$13:$D$28,3,0)="Y",INDEX(INDIRECT("'"&amp;$A105&amp;"'!$A$3:$BG$100000"),MATCH($B105,INDIRECT("'"&amp;$A105&amp;"'!$A3:$A100000"),0),MATCH(N$3,INDIRECT("'"&amp;$A105&amp;"'!$A$3:$BG$3"),0)),VLOOKUP($F105,'Step 1'!$B$13:$D$28,3,0)),"Check Parameters")</f>
        <v>NE</v>
      </c>
      <c r="O105" s="13" t="str">
        <f ca="1">IFERROR(IF(VLOOKUP($F105,'Step 1'!$B$13:$D$28,3,0)="Y",INDEX(INDIRECT("'"&amp;$A105&amp;"'!$A$3:$BG$100000"),MATCH($B105,INDIRECT("'"&amp;$A105&amp;"'!$A3:$A100000"),0),MATCH(O$3,INDIRECT("'"&amp;$A105&amp;"'!$A$3:$BG$3"),0)),VLOOKUP($F105,'Step 1'!$B$13:$D$28,3,0)),"Check Parameters")</f>
        <v>NE</v>
      </c>
      <c r="P105" s="13" t="str">
        <f ca="1">IFERROR(IF(VLOOKUP($F105,'Step 1'!$B$13:$D$28,3,0)="Y",INDEX(INDIRECT("'"&amp;$A105&amp;"'!$A$3:$BG$100000"),MATCH($B105,INDIRECT("'"&amp;$A105&amp;"'!$A3:$A100000"),0),MATCH(P$3,INDIRECT("'"&amp;$A105&amp;"'!$A$3:$BG$3"),0)),VLOOKUP($F105,'Step 1'!$B$13:$D$28,3,0)),"Check Parameters")</f>
        <v>NE</v>
      </c>
      <c r="Q105" s="13" t="str">
        <f ca="1">IFERROR(IF(VLOOKUP($F105,'Step 1'!$B$13:$D$28,3,0)="Y",INDEX(INDIRECT("'"&amp;$A105&amp;"'!$A$3:$BG$100000"),MATCH($B105,INDIRECT("'"&amp;$A105&amp;"'!$A3:$A100000"),0),MATCH(Q$3,INDIRECT("'"&amp;$A105&amp;"'!$A$3:$BG$3"),0)),VLOOKUP($F105,'Step 1'!$B$13:$D$28,3,0)),"Check Parameters")</f>
        <v>NE</v>
      </c>
      <c r="R105" s="13" t="str">
        <f ca="1">IFERROR(IF(VLOOKUP($F105,'Step 1'!$B$13:$D$28,3,0)="Y",INDEX(INDIRECT("'"&amp;$A105&amp;"'!$A$3:$BG$100000"),MATCH($B105,INDIRECT("'"&amp;$A105&amp;"'!$A3:$A100000"),0),MATCH(R$3,INDIRECT("'"&amp;$A105&amp;"'!$A$3:$BG$3"),0)),VLOOKUP($F105,'Step 1'!$B$13:$D$28,3,0)),"Check Parameters")</f>
        <v>NE</v>
      </c>
      <c r="S105" s="13" t="str">
        <f ca="1">IFERROR(IF(VLOOKUP($F105,'Step 1'!$B$13:$D$28,3,0)="Y",INDEX(INDIRECT("'"&amp;$A105&amp;"'!$A$3:$BG$100000"),MATCH($B105,INDIRECT("'"&amp;$A105&amp;"'!$A3:$A100000"),0),MATCH(S$3,INDIRECT("'"&amp;$A105&amp;"'!$A$3:$BG$3"),0)),VLOOKUP($F105,'Step 1'!$B$13:$D$28,3,0)),"Check Parameters")</f>
        <v>NE</v>
      </c>
      <c r="T105" s="13" t="str">
        <f ca="1">IFERROR(IF(VLOOKUP($F105,'Step 1'!$B$13:$D$28,3,0)="Y",INDEX(INDIRECT("'"&amp;$A105&amp;"'!$A$3:$BG$100000"),MATCH($B105,INDIRECT("'"&amp;$A105&amp;"'!$A3:$A100000"),0),MATCH(T$3,INDIRECT("'"&amp;$A105&amp;"'!$A$3:$BG$3"),0)),VLOOKUP($F105,'Step 1'!$B$13:$D$28,3,0)),"Check Parameters")</f>
        <v>NE</v>
      </c>
      <c r="U105" s="13" t="str">
        <f ca="1">IFERROR(IF(VLOOKUP($F105,'Step 1'!$B$13:$D$28,3,0)="Y",INDEX(INDIRECT("'"&amp;$A105&amp;"'!$A$3:$BG$100000"),MATCH($B105,INDIRECT("'"&amp;$A105&amp;"'!$A3:$A100000"),0),MATCH(U$3,INDIRECT("'"&amp;$A105&amp;"'!$A$3:$BG$3"),0)),VLOOKUP($F105,'Step 1'!$B$13:$D$28,3,0)),"Check Parameters")</f>
        <v>NE</v>
      </c>
      <c r="V105" s="13" t="str">
        <f ca="1">IFERROR(IF(VLOOKUP($F105,'Step 1'!$B$13:$D$28,3,0)="Y",INDEX(INDIRECT("'"&amp;$A105&amp;"'!$A$3:$BG$100000"),MATCH($B105,INDIRECT("'"&amp;$A105&amp;"'!$A3:$A100000"),0),MATCH(V$3,INDIRECT("'"&amp;$A105&amp;"'!$A$3:$BG$3"),0)),VLOOKUP($F105,'Step 1'!$B$13:$D$28,3,0)),"Check Parameters")</f>
        <v>NE</v>
      </c>
      <c r="W105" s="13" t="str">
        <f ca="1">IFERROR(IF(VLOOKUP($F105,'Step 1'!$B$13:$D$28,3,0)="Y",INDEX(INDIRECT("'"&amp;$A105&amp;"'!$A$3:$BG$100000"),MATCH($B105,INDIRECT("'"&amp;$A105&amp;"'!$A3:$A100000"),0),MATCH(W$3,INDIRECT("'"&amp;$A105&amp;"'!$A$3:$BG$3"),0)),VLOOKUP($F105,'Step 1'!$B$13:$D$28,3,0)),"Check Parameters")</f>
        <v>NE</v>
      </c>
      <c r="X105" s="13" t="str">
        <f ca="1">IFERROR(IF(VLOOKUP($F105,'Step 1'!$B$13:$D$28,3,0)="Y",INDEX(INDIRECT("'"&amp;$A105&amp;"'!$A$3:$BG$100000"),MATCH($B105,INDIRECT("'"&amp;$A105&amp;"'!$A3:$A100000"),0),MATCH(X$3,INDIRECT("'"&amp;$A105&amp;"'!$A$3:$BG$3"),0)),VLOOKUP($F105,'Step 1'!$B$13:$D$28,3,0)),"Check Parameters")</f>
        <v>NE</v>
      </c>
      <c r="Y105" s="13" t="str">
        <f ca="1">IFERROR(IF(VLOOKUP($F105,'Step 1'!$B$13:$D$28,3,0)="Y",INDEX(INDIRECT("'"&amp;$A105&amp;"'!$A$3:$BG$100000"),MATCH($B105,INDIRECT("'"&amp;$A105&amp;"'!$A3:$A100000"),0),MATCH(Y$3,INDIRECT("'"&amp;$A105&amp;"'!$A$3:$BG$3"),0)),VLOOKUP($F105,'Step 1'!$B$13:$D$28,3,0)),"Check Parameters")</f>
        <v>NE</v>
      </c>
      <c r="Z105" s="13" t="str">
        <f ca="1">IFERROR(IF(VLOOKUP($F105,'Step 1'!$B$13:$D$28,3,0)="Y",INDEX(INDIRECT("'"&amp;$A105&amp;"'!$A$3:$BG$100000"),MATCH($B105,INDIRECT("'"&amp;$A105&amp;"'!$A3:$A100000"),0),MATCH(Z$3,INDIRECT("'"&amp;$A105&amp;"'!$A$3:$BG$3"),0)),VLOOKUP($F105,'Step 1'!$B$13:$D$28,3,0)),"Check Parameters")</f>
        <v>NE</v>
      </c>
      <c r="AA105" s="13" t="str">
        <f ca="1">IFERROR(IF(VLOOKUP($F105,'Step 1'!$B$13:$D$28,3,0)="Y",INDEX(INDIRECT("'"&amp;$A105&amp;"'!$A$3:$BG$100000"),MATCH($B105,INDIRECT("'"&amp;$A105&amp;"'!$A3:$A100000"),0),MATCH(AA$3,INDIRECT("'"&amp;$A105&amp;"'!$A$3:$BG$3"),0)),VLOOKUP($F105,'Step 1'!$B$13:$D$28,3,0)),"Check Parameters")</f>
        <v>NE</v>
      </c>
      <c r="AB105" s="13" t="str">
        <f ca="1">IFERROR(IF(VLOOKUP($F105,'Step 1'!$B$13:$D$28,3,0)="Y",INDEX(INDIRECT("'"&amp;$A105&amp;"'!$A$3:$BG$100000"),MATCH($B105,INDIRECT("'"&amp;$A105&amp;"'!$A3:$A100000"),0),MATCH(AB$3,INDIRECT("'"&amp;$A105&amp;"'!$A$3:$BG$3"),0)),VLOOKUP($F105,'Step 1'!$B$13:$D$28,3,0)),"Check Parameters")</f>
        <v>NE</v>
      </c>
      <c r="AC105" s="13" t="str">
        <f ca="1">IFERROR(IF(VLOOKUP($F105,'Step 1'!$B$13:$D$28,3,0)="Y",INDEX(INDIRECT("'"&amp;$A105&amp;"'!$A$3:$BG$100000"),MATCH($B105,INDIRECT("'"&amp;$A105&amp;"'!$A3:$A100000"),0),MATCH(AC$3,INDIRECT("'"&amp;$A105&amp;"'!$A$3:$BG$3"),0)),VLOOKUP($F105,'Step 1'!$B$13:$D$28,3,0)),"Check Parameters")</f>
        <v>NE</v>
      </c>
      <c r="AD105" s="13" t="str">
        <f ca="1">IFERROR(IF(VLOOKUP($F105,'Step 1'!$B$13:$D$28,3,0)="Y",INDEX(INDIRECT("'"&amp;$A105&amp;"'!$A$3:$BG$100000"),MATCH($B105,INDIRECT("'"&amp;$A105&amp;"'!$A3:$A100000"),0),MATCH(AD$3,INDIRECT("'"&amp;$A105&amp;"'!$A$3:$BG$3"),0)),VLOOKUP($F105,'Step 1'!$B$13:$D$28,3,0)),"Check Parameters")</f>
        <v>NE</v>
      </c>
      <c r="AE105" s="13" t="str">
        <f ca="1">IFERROR(IF(VLOOKUP($F105,'Step 1'!$B$13:$D$28,3,0)="Y",INDEX(INDIRECT("'"&amp;$A105&amp;"'!$A$3:$BG$100000"),MATCH($B105,INDIRECT("'"&amp;$A105&amp;"'!$A3:$A100000"),0),MATCH(AE$3,INDIRECT("'"&amp;$A105&amp;"'!$A$3:$BG$3"),0)),VLOOKUP($F105,'Step 1'!$B$13:$D$28,3,0)),"Check Parameters")</f>
        <v>NE</v>
      </c>
      <c r="AF105" s="13" t="str">
        <f ca="1">IFERROR(IF(VLOOKUP($F105,'Step 1'!$B$13:$D$28,3,0)="Y",INDEX(INDIRECT("'"&amp;$A105&amp;"'!$A$3:$BG$100000"),MATCH($B105,INDIRECT("'"&amp;$A105&amp;"'!$A3:$A100000"),0),MATCH(AF$3,INDIRECT("'"&amp;$A105&amp;"'!$A$3:$BG$3"),0)),VLOOKUP($F105,'Step 1'!$B$13:$D$28,3,0)),"Check Parameters")</f>
        <v>NE</v>
      </c>
      <c r="AG105" s="13" t="str">
        <f ca="1">IFERROR(IF(VLOOKUP($F105,'Step 1'!$B$13:$D$28,3,0)="Y",INDEX(INDIRECT("'"&amp;$A105&amp;"'!$A$3:$BG$100000"),MATCH($B105,INDIRECT("'"&amp;$A105&amp;"'!$A3:$A100000"),0),MATCH(AG$3,INDIRECT("'"&amp;$A105&amp;"'!$A$3:$BG$3"),0)),VLOOKUP($F105,'Step 1'!$B$13:$D$28,3,0)),"Check Parameters")</f>
        <v>NE</v>
      </c>
      <c r="AH105" s="13" t="str">
        <f ca="1">IFERROR(IF(VLOOKUP($F105,'Step 1'!$B$13:$D$28,3,0)="Y",INDEX(INDIRECT("'"&amp;$A105&amp;"'!$A$3:$BG$100000"),MATCH($B105,INDIRECT("'"&amp;$A105&amp;"'!$A3:$A100000"),0),MATCH(AH$3,INDIRECT("'"&amp;$A105&amp;"'!$A$3:$BG$3"),0)),VLOOKUP($F105,'Step 1'!$B$13:$D$28,3,0)),"Check Parameters")</f>
        <v>NE</v>
      </c>
      <c r="AI105" s="13" t="str">
        <f ca="1">IFERROR(IF(VLOOKUP($F105,'Step 1'!$B$13:$D$28,3,0)="Y",INDEX(INDIRECT("'"&amp;$A105&amp;"'!$A$3:$BG$100000"),MATCH($B105,INDIRECT("'"&amp;$A105&amp;"'!$A3:$A100000"),0),MATCH(AI$3,INDIRECT("'"&amp;$A105&amp;"'!$A$3:$BG$3"),0)),VLOOKUP($F105,'Step 1'!$B$13:$D$28,3,0)),"Check Parameters")</f>
        <v>NE</v>
      </c>
      <c r="AJ105" s="13" t="str">
        <f ca="1">IFERROR(IF(VLOOKUP($F105,'Step 1'!$B$13:$D$28,3,0)="Y",INDEX(INDIRECT("'"&amp;$A105&amp;"'!$A$3:$BG$100000"),MATCH($B105,INDIRECT("'"&amp;$A105&amp;"'!$A3:$A100000"),0),MATCH(AJ$3,INDIRECT("'"&amp;$A105&amp;"'!$A$3:$BG$3"),0)),VLOOKUP($F105,'Step 1'!$B$13:$D$28,3,0)),"Check Parameters")</f>
        <v>NE</v>
      </c>
      <c r="AK105" s="13" t="str">
        <f ca="1">IFERROR(IF(VLOOKUP($F105,'Step 1'!$B$13:$D$28,3,0)="Y",INDEX(INDIRECT("'"&amp;$A105&amp;"'!$A$3:$BG$100000"),MATCH($B105,INDIRECT("'"&amp;$A105&amp;"'!$A3:$A100000"),0),MATCH(AK$3,INDIRECT("'"&amp;$A105&amp;"'!$A$3:$BG$3"),0)),VLOOKUP($F105,'Step 1'!$B$13:$D$28,3,0)),"Check Parameters")</f>
        <v>NE</v>
      </c>
      <c r="AL105" s="13" t="str">
        <f ca="1">IFERROR(IF(VLOOKUP($F105,'Step 1'!$B$13:$D$28,3,0)="Y",INDEX(INDIRECT("'"&amp;$A105&amp;"'!$A$3:$BG$100000"),MATCH($B105,INDIRECT("'"&amp;$A105&amp;"'!$A3:$A100000"),0),MATCH(AL$3,INDIRECT("'"&amp;$A105&amp;"'!$A$3:$BG$3"),0)),VLOOKUP($F105,'Step 1'!$B$13:$D$28,3,0)),"Check Parameters")</f>
        <v>NE</v>
      </c>
      <c r="AM105" s="13" t="str">
        <f ca="1">IFERROR(IF(VLOOKUP($F105,'Step 1'!$B$13:$D$28,3,0)="Y",INDEX(INDIRECT("'"&amp;$A105&amp;"'!$A$3:$BG$100000"),MATCH($B105,INDIRECT("'"&amp;$A105&amp;"'!$A3:$A100000"),0),MATCH(AM$3,INDIRECT("'"&amp;$A105&amp;"'!$A$3:$BG$3"),0)),VLOOKUP($F105,'Step 1'!$B$13:$D$28,3,0)),"Check Parameters")</f>
        <v>NE</v>
      </c>
      <c r="AN105" s="13"/>
      <c r="AO105" s="13"/>
      <c r="AP105" s="191"/>
      <c r="AQ105" s="191"/>
      <c r="AR105" s="191"/>
    </row>
    <row r="106" spans="1:44" hidden="1" outlineLevel="1" x14ac:dyDescent="0.25">
      <c r="A106" s="183" t="s">
        <v>81</v>
      </c>
      <c r="B106" s="183" t="s">
        <v>584</v>
      </c>
      <c r="C106" s="175" t="s">
        <v>128</v>
      </c>
      <c r="D106" s="175"/>
      <c r="E106" s="175" t="s">
        <v>751</v>
      </c>
      <c r="F106" s="77" t="str">
        <f t="shared" si="53"/>
        <v>Goats</v>
      </c>
      <c r="G106" s="175" t="s">
        <v>358</v>
      </c>
      <c r="H106" s="175"/>
      <c r="I106" s="13" t="str">
        <f ca="1">IFERROR(IF(VLOOKUP($F106,'Step 1'!$B$13:$D$28,3,0)="Y",INDEX(INDIRECT("'"&amp;$A106&amp;"'!$A$3:$BG$100000"),MATCH($B106,INDIRECT("'"&amp;$A106&amp;"'!$A3:$A100000"),0),MATCH(I$3,INDIRECT("'"&amp;$A106&amp;"'!$A$3:$BG$3"),0)),VLOOKUP($F106,'Step 1'!$B$13:$D$28,3,0)),"Check Parameters")</f>
        <v>NE</v>
      </c>
      <c r="J106" s="13" t="str">
        <f ca="1">IFERROR(IF(VLOOKUP($F106,'Step 1'!$B$13:$D$28,3,0)="Y",INDEX(INDIRECT("'"&amp;$A106&amp;"'!$A$3:$BG$100000"),MATCH($B106,INDIRECT("'"&amp;$A106&amp;"'!$A3:$A100000"),0),MATCH(J$3,INDIRECT("'"&amp;$A106&amp;"'!$A$3:$BG$3"),0)),VLOOKUP($F106,'Step 1'!$B$13:$D$28,3,0)),"Check Parameters")</f>
        <v>NE</v>
      </c>
      <c r="K106" s="13" t="str">
        <f ca="1">IFERROR(IF(VLOOKUP($F106,'Step 1'!$B$13:$D$28,3,0)="Y",INDEX(INDIRECT("'"&amp;$A106&amp;"'!$A$3:$BG$100000"),MATCH($B106,INDIRECT("'"&amp;$A106&amp;"'!$A3:$A100000"),0),MATCH(K$3,INDIRECT("'"&amp;$A106&amp;"'!$A$3:$BG$3"),0)),VLOOKUP($F106,'Step 1'!$B$13:$D$28,3,0)),"Check Parameters")</f>
        <v>NE</v>
      </c>
      <c r="L106" s="13" t="str">
        <f ca="1">IFERROR(IF(VLOOKUP($F106,'Step 1'!$B$13:$D$28,3,0)="Y",INDEX(INDIRECT("'"&amp;$A106&amp;"'!$A$3:$BG$100000"),MATCH($B106,INDIRECT("'"&amp;$A106&amp;"'!$A3:$A100000"),0),MATCH(L$3,INDIRECT("'"&amp;$A106&amp;"'!$A$3:$BG$3"),0)),VLOOKUP($F106,'Step 1'!$B$13:$D$28,3,0)),"Check Parameters")</f>
        <v>NE</v>
      </c>
      <c r="M106" s="13" t="str">
        <f ca="1">IFERROR(IF(VLOOKUP($F106,'Step 1'!$B$13:$D$28,3,0)="Y",INDEX(INDIRECT("'"&amp;$A106&amp;"'!$A$3:$BG$100000"),MATCH($B106,INDIRECT("'"&amp;$A106&amp;"'!$A3:$A100000"),0),MATCH(M$3,INDIRECT("'"&amp;$A106&amp;"'!$A$3:$BG$3"),0)),VLOOKUP($F106,'Step 1'!$B$13:$D$28,3,0)),"Check Parameters")</f>
        <v>NE</v>
      </c>
      <c r="N106" s="13" t="str">
        <f ca="1">IFERROR(IF(VLOOKUP($F106,'Step 1'!$B$13:$D$28,3,0)="Y",INDEX(INDIRECT("'"&amp;$A106&amp;"'!$A$3:$BG$100000"),MATCH($B106,INDIRECT("'"&amp;$A106&amp;"'!$A3:$A100000"),0),MATCH(N$3,INDIRECT("'"&amp;$A106&amp;"'!$A$3:$BG$3"),0)),VLOOKUP($F106,'Step 1'!$B$13:$D$28,3,0)),"Check Parameters")</f>
        <v>NE</v>
      </c>
      <c r="O106" s="13" t="str">
        <f ca="1">IFERROR(IF(VLOOKUP($F106,'Step 1'!$B$13:$D$28,3,0)="Y",INDEX(INDIRECT("'"&amp;$A106&amp;"'!$A$3:$BG$100000"),MATCH($B106,INDIRECT("'"&amp;$A106&amp;"'!$A3:$A100000"),0),MATCH(O$3,INDIRECT("'"&amp;$A106&amp;"'!$A$3:$BG$3"),0)),VLOOKUP($F106,'Step 1'!$B$13:$D$28,3,0)),"Check Parameters")</f>
        <v>NE</v>
      </c>
      <c r="P106" s="13" t="str">
        <f ca="1">IFERROR(IF(VLOOKUP($F106,'Step 1'!$B$13:$D$28,3,0)="Y",INDEX(INDIRECT("'"&amp;$A106&amp;"'!$A$3:$BG$100000"),MATCH($B106,INDIRECT("'"&amp;$A106&amp;"'!$A3:$A100000"),0),MATCH(P$3,INDIRECT("'"&amp;$A106&amp;"'!$A$3:$BG$3"),0)),VLOOKUP($F106,'Step 1'!$B$13:$D$28,3,0)),"Check Parameters")</f>
        <v>NE</v>
      </c>
      <c r="Q106" s="13" t="str">
        <f ca="1">IFERROR(IF(VLOOKUP($F106,'Step 1'!$B$13:$D$28,3,0)="Y",INDEX(INDIRECT("'"&amp;$A106&amp;"'!$A$3:$BG$100000"),MATCH($B106,INDIRECT("'"&amp;$A106&amp;"'!$A3:$A100000"),0),MATCH(Q$3,INDIRECT("'"&amp;$A106&amp;"'!$A$3:$BG$3"),0)),VLOOKUP($F106,'Step 1'!$B$13:$D$28,3,0)),"Check Parameters")</f>
        <v>NE</v>
      </c>
      <c r="R106" s="13" t="str">
        <f ca="1">IFERROR(IF(VLOOKUP($F106,'Step 1'!$B$13:$D$28,3,0)="Y",INDEX(INDIRECT("'"&amp;$A106&amp;"'!$A$3:$BG$100000"),MATCH($B106,INDIRECT("'"&amp;$A106&amp;"'!$A3:$A100000"),0),MATCH(R$3,INDIRECT("'"&amp;$A106&amp;"'!$A$3:$BG$3"),0)),VLOOKUP($F106,'Step 1'!$B$13:$D$28,3,0)),"Check Parameters")</f>
        <v>NE</v>
      </c>
      <c r="S106" s="13" t="str">
        <f ca="1">IFERROR(IF(VLOOKUP($F106,'Step 1'!$B$13:$D$28,3,0)="Y",INDEX(INDIRECT("'"&amp;$A106&amp;"'!$A$3:$BG$100000"),MATCH($B106,INDIRECT("'"&amp;$A106&amp;"'!$A3:$A100000"),0),MATCH(S$3,INDIRECT("'"&amp;$A106&amp;"'!$A$3:$BG$3"),0)),VLOOKUP($F106,'Step 1'!$B$13:$D$28,3,0)),"Check Parameters")</f>
        <v>NE</v>
      </c>
      <c r="T106" s="13" t="str">
        <f ca="1">IFERROR(IF(VLOOKUP($F106,'Step 1'!$B$13:$D$28,3,0)="Y",INDEX(INDIRECT("'"&amp;$A106&amp;"'!$A$3:$BG$100000"),MATCH($B106,INDIRECT("'"&amp;$A106&amp;"'!$A3:$A100000"),0),MATCH(T$3,INDIRECT("'"&amp;$A106&amp;"'!$A$3:$BG$3"),0)),VLOOKUP($F106,'Step 1'!$B$13:$D$28,3,0)),"Check Parameters")</f>
        <v>NE</v>
      </c>
      <c r="U106" s="13" t="str">
        <f ca="1">IFERROR(IF(VLOOKUP($F106,'Step 1'!$B$13:$D$28,3,0)="Y",INDEX(INDIRECT("'"&amp;$A106&amp;"'!$A$3:$BG$100000"),MATCH($B106,INDIRECT("'"&amp;$A106&amp;"'!$A3:$A100000"),0),MATCH(U$3,INDIRECT("'"&amp;$A106&amp;"'!$A$3:$BG$3"),0)),VLOOKUP($F106,'Step 1'!$B$13:$D$28,3,0)),"Check Parameters")</f>
        <v>NE</v>
      </c>
      <c r="V106" s="13" t="str">
        <f ca="1">IFERROR(IF(VLOOKUP($F106,'Step 1'!$B$13:$D$28,3,0)="Y",INDEX(INDIRECT("'"&amp;$A106&amp;"'!$A$3:$BG$100000"),MATCH($B106,INDIRECT("'"&amp;$A106&amp;"'!$A3:$A100000"),0),MATCH(V$3,INDIRECT("'"&amp;$A106&amp;"'!$A$3:$BG$3"),0)),VLOOKUP($F106,'Step 1'!$B$13:$D$28,3,0)),"Check Parameters")</f>
        <v>NE</v>
      </c>
      <c r="W106" s="13" t="str">
        <f ca="1">IFERROR(IF(VLOOKUP($F106,'Step 1'!$B$13:$D$28,3,0)="Y",INDEX(INDIRECT("'"&amp;$A106&amp;"'!$A$3:$BG$100000"),MATCH($B106,INDIRECT("'"&amp;$A106&amp;"'!$A3:$A100000"),0),MATCH(W$3,INDIRECT("'"&amp;$A106&amp;"'!$A$3:$BG$3"),0)),VLOOKUP($F106,'Step 1'!$B$13:$D$28,3,0)),"Check Parameters")</f>
        <v>NE</v>
      </c>
      <c r="X106" s="13" t="str">
        <f ca="1">IFERROR(IF(VLOOKUP($F106,'Step 1'!$B$13:$D$28,3,0)="Y",INDEX(INDIRECT("'"&amp;$A106&amp;"'!$A$3:$BG$100000"),MATCH($B106,INDIRECT("'"&amp;$A106&amp;"'!$A3:$A100000"),0),MATCH(X$3,INDIRECT("'"&amp;$A106&amp;"'!$A$3:$BG$3"),0)),VLOOKUP($F106,'Step 1'!$B$13:$D$28,3,0)),"Check Parameters")</f>
        <v>NE</v>
      </c>
      <c r="Y106" s="13" t="str">
        <f ca="1">IFERROR(IF(VLOOKUP($F106,'Step 1'!$B$13:$D$28,3,0)="Y",INDEX(INDIRECT("'"&amp;$A106&amp;"'!$A$3:$BG$100000"),MATCH($B106,INDIRECT("'"&amp;$A106&amp;"'!$A3:$A100000"),0),MATCH(Y$3,INDIRECT("'"&amp;$A106&amp;"'!$A$3:$BG$3"),0)),VLOOKUP($F106,'Step 1'!$B$13:$D$28,3,0)),"Check Parameters")</f>
        <v>NE</v>
      </c>
      <c r="Z106" s="13" t="str">
        <f ca="1">IFERROR(IF(VLOOKUP($F106,'Step 1'!$B$13:$D$28,3,0)="Y",INDEX(INDIRECT("'"&amp;$A106&amp;"'!$A$3:$BG$100000"),MATCH($B106,INDIRECT("'"&amp;$A106&amp;"'!$A3:$A100000"),0),MATCH(Z$3,INDIRECT("'"&amp;$A106&amp;"'!$A$3:$BG$3"),0)),VLOOKUP($F106,'Step 1'!$B$13:$D$28,3,0)),"Check Parameters")</f>
        <v>NE</v>
      </c>
      <c r="AA106" s="13" t="str">
        <f ca="1">IFERROR(IF(VLOOKUP($F106,'Step 1'!$B$13:$D$28,3,0)="Y",INDEX(INDIRECT("'"&amp;$A106&amp;"'!$A$3:$BG$100000"),MATCH($B106,INDIRECT("'"&amp;$A106&amp;"'!$A3:$A100000"),0),MATCH(AA$3,INDIRECT("'"&amp;$A106&amp;"'!$A$3:$BG$3"),0)),VLOOKUP($F106,'Step 1'!$B$13:$D$28,3,0)),"Check Parameters")</f>
        <v>NE</v>
      </c>
      <c r="AB106" s="13" t="str">
        <f ca="1">IFERROR(IF(VLOOKUP($F106,'Step 1'!$B$13:$D$28,3,0)="Y",INDEX(INDIRECT("'"&amp;$A106&amp;"'!$A$3:$BG$100000"),MATCH($B106,INDIRECT("'"&amp;$A106&amp;"'!$A3:$A100000"),0),MATCH(AB$3,INDIRECT("'"&amp;$A106&amp;"'!$A$3:$BG$3"),0)),VLOOKUP($F106,'Step 1'!$B$13:$D$28,3,0)),"Check Parameters")</f>
        <v>NE</v>
      </c>
      <c r="AC106" s="13" t="str">
        <f ca="1">IFERROR(IF(VLOOKUP($F106,'Step 1'!$B$13:$D$28,3,0)="Y",INDEX(INDIRECT("'"&amp;$A106&amp;"'!$A$3:$BG$100000"),MATCH($B106,INDIRECT("'"&amp;$A106&amp;"'!$A3:$A100000"),0),MATCH(AC$3,INDIRECT("'"&amp;$A106&amp;"'!$A$3:$BG$3"),0)),VLOOKUP($F106,'Step 1'!$B$13:$D$28,3,0)),"Check Parameters")</f>
        <v>NE</v>
      </c>
      <c r="AD106" s="13" t="str">
        <f ca="1">IFERROR(IF(VLOOKUP($F106,'Step 1'!$B$13:$D$28,3,0)="Y",INDEX(INDIRECT("'"&amp;$A106&amp;"'!$A$3:$BG$100000"),MATCH($B106,INDIRECT("'"&amp;$A106&amp;"'!$A3:$A100000"),0),MATCH(AD$3,INDIRECT("'"&amp;$A106&amp;"'!$A$3:$BG$3"),0)),VLOOKUP($F106,'Step 1'!$B$13:$D$28,3,0)),"Check Parameters")</f>
        <v>NE</v>
      </c>
      <c r="AE106" s="13" t="str">
        <f ca="1">IFERROR(IF(VLOOKUP($F106,'Step 1'!$B$13:$D$28,3,0)="Y",INDEX(INDIRECT("'"&amp;$A106&amp;"'!$A$3:$BG$100000"),MATCH($B106,INDIRECT("'"&amp;$A106&amp;"'!$A3:$A100000"),0),MATCH(AE$3,INDIRECT("'"&amp;$A106&amp;"'!$A$3:$BG$3"),0)),VLOOKUP($F106,'Step 1'!$B$13:$D$28,3,0)),"Check Parameters")</f>
        <v>NE</v>
      </c>
      <c r="AF106" s="13" t="str">
        <f ca="1">IFERROR(IF(VLOOKUP($F106,'Step 1'!$B$13:$D$28,3,0)="Y",INDEX(INDIRECT("'"&amp;$A106&amp;"'!$A$3:$BG$100000"),MATCH($B106,INDIRECT("'"&amp;$A106&amp;"'!$A3:$A100000"),0),MATCH(AF$3,INDIRECT("'"&amp;$A106&amp;"'!$A$3:$BG$3"),0)),VLOOKUP($F106,'Step 1'!$B$13:$D$28,3,0)),"Check Parameters")</f>
        <v>NE</v>
      </c>
      <c r="AG106" s="13" t="str">
        <f ca="1">IFERROR(IF(VLOOKUP($F106,'Step 1'!$B$13:$D$28,3,0)="Y",INDEX(INDIRECT("'"&amp;$A106&amp;"'!$A$3:$BG$100000"),MATCH($B106,INDIRECT("'"&amp;$A106&amp;"'!$A3:$A100000"),0),MATCH(AG$3,INDIRECT("'"&amp;$A106&amp;"'!$A$3:$BG$3"),0)),VLOOKUP($F106,'Step 1'!$B$13:$D$28,3,0)),"Check Parameters")</f>
        <v>NE</v>
      </c>
      <c r="AH106" s="13" t="str">
        <f ca="1">IFERROR(IF(VLOOKUP($F106,'Step 1'!$B$13:$D$28,3,0)="Y",INDEX(INDIRECT("'"&amp;$A106&amp;"'!$A$3:$BG$100000"),MATCH($B106,INDIRECT("'"&amp;$A106&amp;"'!$A3:$A100000"),0),MATCH(AH$3,INDIRECT("'"&amp;$A106&amp;"'!$A$3:$BG$3"),0)),VLOOKUP($F106,'Step 1'!$B$13:$D$28,3,0)),"Check Parameters")</f>
        <v>NE</v>
      </c>
      <c r="AI106" s="13" t="str">
        <f ca="1">IFERROR(IF(VLOOKUP($F106,'Step 1'!$B$13:$D$28,3,0)="Y",INDEX(INDIRECT("'"&amp;$A106&amp;"'!$A$3:$BG$100000"),MATCH($B106,INDIRECT("'"&amp;$A106&amp;"'!$A3:$A100000"),0),MATCH(AI$3,INDIRECT("'"&amp;$A106&amp;"'!$A$3:$BG$3"),0)),VLOOKUP($F106,'Step 1'!$B$13:$D$28,3,0)),"Check Parameters")</f>
        <v>NE</v>
      </c>
      <c r="AJ106" s="13" t="str">
        <f ca="1">IFERROR(IF(VLOOKUP($F106,'Step 1'!$B$13:$D$28,3,0)="Y",INDEX(INDIRECT("'"&amp;$A106&amp;"'!$A$3:$BG$100000"),MATCH($B106,INDIRECT("'"&amp;$A106&amp;"'!$A3:$A100000"),0),MATCH(AJ$3,INDIRECT("'"&amp;$A106&amp;"'!$A$3:$BG$3"),0)),VLOOKUP($F106,'Step 1'!$B$13:$D$28,3,0)),"Check Parameters")</f>
        <v>NE</v>
      </c>
      <c r="AK106" s="13" t="str">
        <f ca="1">IFERROR(IF(VLOOKUP($F106,'Step 1'!$B$13:$D$28,3,0)="Y",INDEX(INDIRECT("'"&amp;$A106&amp;"'!$A$3:$BG$100000"),MATCH($B106,INDIRECT("'"&amp;$A106&amp;"'!$A3:$A100000"),0),MATCH(AK$3,INDIRECT("'"&amp;$A106&amp;"'!$A$3:$BG$3"),0)),VLOOKUP($F106,'Step 1'!$B$13:$D$28,3,0)),"Check Parameters")</f>
        <v>NE</v>
      </c>
      <c r="AL106" s="13" t="str">
        <f ca="1">IFERROR(IF(VLOOKUP($F106,'Step 1'!$B$13:$D$28,3,0)="Y",INDEX(INDIRECT("'"&amp;$A106&amp;"'!$A$3:$BG$100000"),MATCH($B106,INDIRECT("'"&amp;$A106&amp;"'!$A3:$A100000"),0),MATCH(AL$3,INDIRECT("'"&amp;$A106&amp;"'!$A$3:$BG$3"),0)),VLOOKUP($F106,'Step 1'!$B$13:$D$28,3,0)),"Check Parameters")</f>
        <v>NE</v>
      </c>
      <c r="AM106" s="13" t="str">
        <f ca="1">IFERROR(IF(VLOOKUP($F106,'Step 1'!$B$13:$D$28,3,0)="Y",INDEX(INDIRECT("'"&amp;$A106&amp;"'!$A$3:$BG$100000"),MATCH($B106,INDIRECT("'"&amp;$A106&amp;"'!$A3:$A100000"),0),MATCH(AM$3,INDIRECT("'"&amp;$A106&amp;"'!$A$3:$BG$3"),0)),VLOOKUP($F106,'Step 1'!$B$13:$D$28,3,0)),"Check Parameters")</f>
        <v>NE</v>
      </c>
      <c r="AN106" s="13"/>
      <c r="AO106" s="13"/>
      <c r="AP106" s="191"/>
      <c r="AQ106" s="191"/>
      <c r="AR106" s="191"/>
    </row>
    <row r="107" spans="1:44" hidden="1" outlineLevel="1" x14ac:dyDescent="0.25">
      <c r="A107" s="183" t="s">
        <v>82</v>
      </c>
      <c r="B107" s="183" t="s">
        <v>584</v>
      </c>
      <c r="C107" s="175" t="s">
        <v>128</v>
      </c>
      <c r="D107" s="175"/>
      <c r="E107" s="175" t="s">
        <v>751</v>
      </c>
      <c r="F107" s="77" t="str">
        <f t="shared" si="53"/>
        <v>Horses</v>
      </c>
      <c r="G107" s="175" t="s">
        <v>358</v>
      </c>
      <c r="H107" s="175"/>
      <c r="I107" s="13" t="str">
        <f ca="1">IFERROR(IF(VLOOKUP($F107,'Step 1'!$B$13:$D$28,3,0)="Y",INDEX(INDIRECT("'"&amp;$A107&amp;"'!$A$3:$BG$100000"),MATCH($B107,INDIRECT("'"&amp;$A107&amp;"'!$A3:$A100000"),0),MATCH(I$3,INDIRECT("'"&amp;$A107&amp;"'!$A$3:$BG$3"),0)),VLOOKUP($F107,'Step 1'!$B$13:$D$28,3,0)),"Check Parameters")</f>
        <v>NE</v>
      </c>
      <c r="J107" s="13" t="str">
        <f ca="1">IFERROR(IF(VLOOKUP($F107,'Step 1'!$B$13:$D$28,3,0)="Y",INDEX(INDIRECT("'"&amp;$A107&amp;"'!$A$3:$BG$100000"),MATCH($B107,INDIRECT("'"&amp;$A107&amp;"'!$A3:$A100000"),0),MATCH(J$3,INDIRECT("'"&amp;$A107&amp;"'!$A$3:$BG$3"),0)),VLOOKUP($F107,'Step 1'!$B$13:$D$28,3,0)),"Check Parameters")</f>
        <v>NE</v>
      </c>
      <c r="K107" s="13" t="str">
        <f ca="1">IFERROR(IF(VLOOKUP($F107,'Step 1'!$B$13:$D$28,3,0)="Y",INDEX(INDIRECT("'"&amp;$A107&amp;"'!$A$3:$BG$100000"),MATCH($B107,INDIRECT("'"&amp;$A107&amp;"'!$A3:$A100000"),0),MATCH(K$3,INDIRECT("'"&amp;$A107&amp;"'!$A$3:$BG$3"),0)),VLOOKUP($F107,'Step 1'!$B$13:$D$28,3,0)),"Check Parameters")</f>
        <v>NE</v>
      </c>
      <c r="L107" s="13" t="str">
        <f ca="1">IFERROR(IF(VLOOKUP($F107,'Step 1'!$B$13:$D$28,3,0)="Y",INDEX(INDIRECT("'"&amp;$A107&amp;"'!$A$3:$BG$100000"),MATCH($B107,INDIRECT("'"&amp;$A107&amp;"'!$A3:$A100000"),0),MATCH(L$3,INDIRECT("'"&amp;$A107&amp;"'!$A$3:$BG$3"),0)),VLOOKUP($F107,'Step 1'!$B$13:$D$28,3,0)),"Check Parameters")</f>
        <v>NE</v>
      </c>
      <c r="M107" s="13" t="str">
        <f ca="1">IFERROR(IF(VLOOKUP($F107,'Step 1'!$B$13:$D$28,3,0)="Y",INDEX(INDIRECT("'"&amp;$A107&amp;"'!$A$3:$BG$100000"),MATCH($B107,INDIRECT("'"&amp;$A107&amp;"'!$A3:$A100000"),0),MATCH(M$3,INDIRECT("'"&amp;$A107&amp;"'!$A$3:$BG$3"),0)),VLOOKUP($F107,'Step 1'!$B$13:$D$28,3,0)),"Check Parameters")</f>
        <v>NE</v>
      </c>
      <c r="N107" s="13" t="str">
        <f ca="1">IFERROR(IF(VLOOKUP($F107,'Step 1'!$B$13:$D$28,3,0)="Y",INDEX(INDIRECT("'"&amp;$A107&amp;"'!$A$3:$BG$100000"),MATCH($B107,INDIRECT("'"&amp;$A107&amp;"'!$A3:$A100000"),0),MATCH(N$3,INDIRECT("'"&amp;$A107&amp;"'!$A$3:$BG$3"),0)),VLOOKUP($F107,'Step 1'!$B$13:$D$28,3,0)),"Check Parameters")</f>
        <v>NE</v>
      </c>
      <c r="O107" s="13" t="str">
        <f ca="1">IFERROR(IF(VLOOKUP($F107,'Step 1'!$B$13:$D$28,3,0)="Y",INDEX(INDIRECT("'"&amp;$A107&amp;"'!$A$3:$BG$100000"),MATCH($B107,INDIRECT("'"&amp;$A107&amp;"'!$A3:$A100000"),0),MATCH(O$3,INDIRECT("'"&amp;$A107&amp;"'!$A$3:$BG$3"),0)),VLOOKUP($F107,'Step 1'!$B$13:$D$28,3,0)),"Check Parameters")</f>
        <v>NE</v>
      </c>
      <c r="P107" s="13" t="str">
        <f ca="1">IFERROR(IF(VLOOKUP($F107,'Step 1'!$B$13:$D$28,3,0)="Y",INDEX(INDIRECT("'"&amp;$A107&amp;"'!$A$3:$BG$100000"),MATCH($B107,INDIRECT("'"&amp;$A107&amp;"'!$A3:$A100000"),0),MATCH(P$3,INDIRECT("'"&amp;$A107&amp;"'!$A$3:$BG$3"),0)),VLOOKUP($F107,'Step 1'!$B$13:$D$28,3,0)),"Check Parameters")</f>
        <v>NE</v>
      </c>
      <c r="Q107" s="13" t="str">
        <f ca="1">IFERROR(IF(VLOOKUP($F107,'Step 1'!$B$13:$D$28,3,0)="Y",INDEX(INDIRECT("'"&amp;$A107&amp;"'!$A$3:$BG$100000"),MATCH($B107,INDIRECT("'"&amp;$A107&amp;"'!$A3:$A100000"),0),MATCH(Q$3,INDIRECT("'"&amp;$A107&amp;"'!$A$3:$BG$3"),0)),VLOOKUP($F107,'Step 1'!$B$13:$D$28,3,0)),"Check Parameters")</f>
        <v>NE</v>
      </c>
      <c r="R107" s="13" t="str">
        <f ca="1">IFERROR(IF(VLOOKUP($F107,'Step 1'!$B$13:$D$28,3,0)="Y",INDEX(INDIRECT("'"&amp;$A107&amp;"'!$A$3:$BG$100000"),MATCH($B107,INDIRECT("'"&amp;$A107&amp;"'!$A3:$A100000"),0),MATCH(R$3,INDIRECT("'"&amp;$A107&amp;"'!$A$3:$BG$3"),0)),VLOOKUP($F107,'Step 1'!$B$13:$D$28,3,0)),"Check Parameters")</f>
        <v>NE</v>
      </c>
      <c r="S107" s="13" t="str">
        <f ca="1">IFERROR(IF(VLOOKUP($F107,'Step 1'!$B$13:$D$28,3,0)="Y",INDEX(INDIRECT("'"&amp;$A107&amp;"'!$A$3:$BG$100000"),MATCH($B107,INDIRECT("'"&amp;$A107&amp;"'!$A3:$A100000"),0),MATCH(S$3,INDIRECT("'"&amp;$A107&amp;"'!$A$3:$BG$3"),0)),VLOOKUP($F107,'Step 1'!$B$13:$D$28,3,0)),"Check Parameters")</f>
        <v>NE</v>
      </c>
      <c r="T107" s="13" t="str">
        <f ca="1">IFERROR(IF(VLOOKUP($F107,'Step 1'!$B$13:$D$28,3,0)="Y",INDEX(INDIRECT("'"&amp;$A107&amp;"'!$A$3:$BG$100000"),MATCH($B107,INDIRECT("'"&amp;$A107&amp;"'!$A3:$A100000"),0),MATCH(T$3,INDIRECT("'"&amp;$A107&amp;"'!$A$3:$BG$3"),0)),VLOOKUP($F107,'Step 1'!$B$13:$D$28,3,0)),"Check Parameters")</f>
        <v>NE</v>
      </c>
      <c r="U107" s="13" t="str">
        <f ca="1">IFERROR(IF(VLOOKUP($F107,'Step 1'!$B$13:$D$28,3,0)="Y",INDEX(INDIRECT("'"&amp;$A107&amp;"'!$A$3:$BG$100000"),MATCH($B107,INDIRECT("'"&amp;$A107&amp;"'!$A3:$A100000"),0),MATCH(U$3,INDIRECT("'"&amp;$A107&amp;"'!$A$3:$BG$3"),0)),VLOOKUP($F107,'Step 1'!$B$13:$D$28,3,0)),"Check Parameters")</f>
        <v>NE</v>
      </c>
      <c r="V107" s="13" t="str">
        <f ca="1">IFERROR(IF(VLOOKUP($F107,'Step 1'!$B$13:$D$28,3,0)="Y",INDEX(INDIRECT("'"&amp;$A107&amp;"'!$A$3:$BG$100000"),MATCH($B107,INDIRECT("'"&amp;$A107&amp;"'!$A3:$A100000"),0),MATCH(V$3,INDIRECT("'"&amp;$A107&amp;"'!$A$3:$BG$3"),0)),VLOOKUP($F107,'Step 1'!$B$13:$D$28,3,0)),"Check Parameters")</f>
        <v>NE</v>
      </c>
      <c r="W107" s="13" t="str">
        <f ca="1">IFERROR(IF(VLOOKUP($F107,'Step 1'!$B$13:$D$28,3,0)="Y",INDEX(INDIRECT("'"&amp;$A107&amp;"'!$A$3:$BG$100000"),MATCH($B107,INDIRECT("'"&amp;$A107&amp;"'!$A3:$A100000"),0),MATCH(W$3,INDIRECT("'"&amp;$A107&amp;"'!$A$3:$BG$3"),0)),VLOOKUP($F107,'Step 1'!$B$13:$D$28,3,0)),"Check Parameters")</f>
        <v>NE</v>
      </c>
      <c r="X107" s="13" t="str">
        <f ca="1">IFERROR(IF(VLOOKUP($F107,'Step 1'!$B$13:$D$28,3,0)="Y",INDEX(INDIRECT("'"&amp;$A107&amp;"'!$A$3:$BG$100000"),MATCH($B107,INDIRECT("'"&amp;$A107&amp;"'!$A3:$A100000"),0),MATCH(X$3,INDIRECT("'"&amp;$A107&amp;"'!$A$3:$BG$3"),0)),VLOOKUP($F107,'Step 1'!$B$13:$D$28,3,0)),"Check Parameters")</f>
        <v>NE</v>
      </c>
      <c r="Y107" s="13" t="str">
        <f ca="1">IFERROR(IF(VLOOKUP($F107,'Step 1'!$B$13:$D$28,3,0)="Y",INDEX(INDIRECT("'"&amp;$A107&amp;"'!$A$3:$BG$100000"),MATCH($B107,INDIRECT("'"&amp;$A107&amp;"'!$A3:$A100000"),0),MATCH(Y$3,INDIRECT("'"&amp;$A107&amp;"'!$A$3:$BG$3"),0)),VLOOKUP($F107,'Step 1'!$B$13:$D$28,3,0)),"Check Parameters")</f>
        <v>NE</v>
      </c>
      <c r="Z107" s="13" t="str">
        <f ca="1">IFERROR(IF(VLOOKUP($F107,'Step 1'!$B$13:$D$28,3,0)="Y",INDEX(INDIRECT("'"&amp;$A107&amp;"'!$A$3:$BG$100000"),MATCH($B107,INDIRECT("'"&amp;$A107&amp;"'!$A3:$A100000"),0),MATCH(Z$3,INDIRECT("'"&amp;$A107&amp;"'!$A$3:$BG$3"),0)),VLOOKUP($F107,'Step 1'!$B$13:$D$28,3,0)),"Check Parameters")</f>
        <v>NE</v>
      </c>
      <c r="AA107" s="13" t="str">
        <f ca="1">IFERROR(IF(VLOOKUP($F107,'Step 1'!$B$13:$D$28,3,0)="Y",INDEX(INDIRECT("'"&amp;$A107&amp;"'!$A$3:$BG$100000"),MATCH($B107,INDIRECT("'"&amp;$A107&amp;"'!$A3:$A100000"),0),MATCH(AA$3,INDIRECT("'"&amp;$A107&amp;"'!$A$3:$BG$3"),0)),VLOOKUP($F107,'Step 1'!$B$13:$D$28,3,0)),"Check Parameters")</f>
        <v>NE</v>
      </c>
      <c r="AB107" s="13" t="str">
        <f ca="1">IFERROR(IF(VLOOKUP($F107,'Step 1'!$B$13:$D$28,3,0)="Y",INDEX(INDIRECT("'"&amp;$A107&amp;"'!$A$3:$BG$100000"),MATCH($B107,INDIRECT("'"&amp;$A107&amp;"'!$A3:$A100000"),0),MATCH(AB$3,INDIRECT("'"&amp;$A107&amp;"'!$A$3:$BG$3"),0)),VLOOKUP($F107,'Step 1'!$B$13:$D$28,3,0)),"Check Parameters")</f>
        <v>NE</v>
      </c>
      <c r="AC107" s="13" t="str">
        <f ca="1">IFERROR(IF(VLOOKUP($F107,'Step 1'!$B$13:$D$28,3,0)="Y",INDEX(INDIRECT("'"&amp;$A107&amp;"'!$A$3:$BG$100000"),MATCH($B107,INDIRECT("'"&amp;$A107&amp;"'!$A3:$A100000"),0),MATCH(AC$3,INDIRECT("'"&amp;$A107&amp;"'!$A$3:$BG$3"),0)),VLOOKUP($F107,'Step 1'!$B$13:$D$28,3,0)),"Check Parameters")</f>
        <v>NE</v>
      </c>
      <c r="AD107" s="13" t="str">
        <f ca="1">IFERROR(IF(VLOOKUP($F107,'Step 1'!$B$13:$D$28,3,0)="Y",INDEX(INDIRECT("'"&amp;$A107&amp;"'!$A$3:$BG$100000"),MATCH($B107,INDIRECT("'"&amp;$A107&amp;"'!$A3:$A100000"),0),MATCH(AD$3,INDIRECT("'"&amp;$A107&amp;"'!$A$3:$BG$3"),0)),VLOOKUP($F107,'Step 1'!$B$13:$D$28,3,0)),"Check Parameters")</f>
        <v>NE</v>
      </c>
      <c r="AE107" s="13" t="str">
        <f ca="1">IFERROR(IF(VLOOKUP($F107,'Step 1'!$B$13:$D$28,3,0)="Y",INDEX(INDIRECT("'"&amp;$A107&amp;"'!$A$3:$BG$100000"),MATCH($B107,INDIRECT("'"&amp;$A107&amp;"'!$A3:$A100000"),0),MATCH(AE$3,INDIRECT("'"&amp;$A107&amp;"'!$A$3:$BG$3"),0)),VLOOKUP($F107,'Step 1'!$B$13:$D$28,3,0)),"Check Parameters")</f>
        <v>NE</v>
      </c>
      <c r="AF107" s="13" t="str">
        <f ca="1">IFERROR(IF(VLOOKUP($F107,'Step 1'!$B$13:$D$28,3,0)="Y",INDEX(INDIRECT("'"&amp;$A107&amp;"'!$A$3:$BG$100000"),MATCH($B107,INDIRECT("'"&amp;$A107&amp;"'!$A3:$A100000"),0),MATCH(AF$3,INDIRECT("'"&amp;$A107&amp;"'!$A$3:$BG$3"),0)),VLOOKUP($F107,'Step 1'!$B$13:$D$28,3,0)),"Check Parameters")</f>
        <v>NE</v>
      </c>
      <c r="AG107" s="13" t="str">
        <f ca="1">IFERROR(IF(VLOOKUP($F107,'Step 1'!$B$13:$D$28,3,0)="Y",INDEX(INDIRECT("'"&amp;$A107&amp;"'!$A$3:$BG$100000"),MATCH($B107,INDIRECT("'"&amp;$A107&amp;"'!$A3:$A100000"),0),MATCH(AG$3,INDIRECT("'"&amp;$A107&amp;"'!$A$3:$BG$3"),0)),VLOOKUP($F107,'Step 1'!$B$13:$D$28,3,0)),"Check Parameters")</f>
        <v>NE</v>
      </c>
      <c r="AH107" s="13" t="str">
        <f ca="1">IFERROR(IF(VLOOKUP($F107,'Step 1'!$B$13:$D$28,3,0)="Y",INDEX(INDIRECT("'"&amp;$A107&amp;"'!$A$3:$BG$100000"),MATCH($B107,INDIRECT("'"&amp;$A107&amp;"'!$A3:$A100000"),0),MATCH(AH$3,INDIRECT("'"&amp;$A107&amp;"'!$A$3:$BG$3"),0)),VLOOKUP($F107,'Step 1'!$B$13:$D$28,3,0)),"Check Parameters")</f>
        <v>NE</v>
      </c>
      <c r="AI107" s="13" t="str">
        <f ca="1">IFERROR(IF(VLOOKUP($F107,'Step 1'!$B$13:$D$28,3,0)="Y",INDEX(INDIRECT("'"&amp;$A107&amp;"'!$A$3:$BG$100000"),MATCH($B107,INDIRECT("'"&amp;$A107&amp;"'!$A3:$A100000"),0),MATCH(AI$3,INDIRECT("'"&amp;$A107&amp;"'!$A$3:$BG$3"),0)),VLOOKUP($F107,'Step 1'!$B$13:$D$28,3,0)),"Check Parameters")</f>
        <v>NE</v>
      </c>
      <c r="AJ107" s="13" t="str">
        <f ca="1">IFERROR(IF(VLOOKUP($F107,'Step 1'!$B$13:$D$28,3,0)="Y",INDEX(INDIRECT("'"&amp;$A107&amp;"'!$A$3:$BG$100000"),MATCH($B107,INDIRECT("'"&amp;$A107&amp;"'!$A3:$A100000"),0),MATCH(AJ$3,INDIRECT("'"&amp;$A107&amp;"'!$A$3:$BG$3"),0)),VLOOKUP($F107,'Step 1'!$B$13:$D$28,3,0)),"Check Parameters")</f>
        <v>NE</v>
      </c>
      <c r="AK107" s="13" t="str">
        <f ca="1">IFERROR(IF(VLOOKUP($F107,'Step 1'!$B$13:$D$28,3,0)="Y",INDEX(INDIRECT("'"&amp;$A107&amp;"'!$A$3:$BG$100000"),MATCH($B107,INDIRECT("'"&amp;$A107&amp;"'!$A3:$A100000"),0),MATCH(AK$3,INDIRECT("'"&amp;$A107&amp;"'!$A$3:$BG$3"),0)),VLOOKUP($F107,'Step 1'!$B$13:$D$28,3,0)),"Check Parameters")</f>
        <v>NE</v>
      </c>
      <c r="AL107" s="13" t="str">
        <f ca="1">IFERROR(IF(VLOOKUP($F107,'Step 1'!$B$13:$D$28,3,0)="Y",INDEX(INDIRECT("'"&amp;$A107&amp;"'!$A$3:$BG$100000"),MATCH($B107,INDIRECT("'"&amp;$A107&amp;"'!$A3:$A100000"),0),MATCH(AL$3,INDIRECT("'"&amp;$A107&amp;"'!$A$3:$BG$3"),0)),VLOOKUP($F107,'Step 1'!$B$13:$D$28,3,0)),"Check Parameters")</f>
        <v>NE</v>
      </c>
      <c r="AM107" s="13" t="str">
        <f ca="1">IFERROR(IF(VLOOKUP($F107,'Step 1'!$B$13:$D$28,3,0)="Y",INDEX(INDIRECT("'"&amp;$A107&amp;"'!$A$3:$BG$100000"),MATCH($B107,INDIRECT("'"&amp;$A107&amp;"'!$A3:$A100000"),0),MATCH(AM$3,INDIRECT("'"&amp;$A107&amp;"'!$A$3:$BG$3"),0)),VLOOKUP($F107,'Step 1'!$B$13:$D$28,3,0)),"Check Parameters")</f>
        <v>NE</v>
      </c>
      <c r="AN107" s="13"/>
      <c r="AO107" s="13"/>
      <c r="AP107" s="191"/>
      <c r="AQ107" s="191"/>
      <c r="AR107" s="191"/>
    </row>
    <row r="108" spans="1:44" hidden="1" outlineLevel="1" x14ac:dyDescent="0.25">
      <c r="A108" s="183" t="s">
        <v>83</v>
      </c>
      <c r="B108" s="183" t="s">
        <v>584</v>
      </c>
      <c r="C108" s="175" t="s">
        <v>128</v>
      </c>
      <c r="D108" s="175"/>
      <c r="E108" s="175" t="s">
        <v>751</v>
      </c>
      <c r="F108" s="77" t="str">
        <f t="shared" si="53"/>
        <v>Mules and asses</v>
      </c>
      <c r="G108" s="175" t="s">
        <v>358</v>
      </c>
      <c r="H108" s="175"/>
      <c r="I108" s="13" t="str">
        <f ca="1">IFERROR(IF(VLOOKUP($F108,'Step 1'!$B$13:$D$28,3,0)="Y",INDEX(INDIRECT("'"&amp;$A108&amp;"'!$A$3:$BG$100000"),MATCH($B108,INDIRECT("'"&amp;$A108&amp;"'!$A3:$A100000"),0),MATCH(I$3,INDIRECT("'"&amp;$A108&amp;"'!$A$3:$BG$3"),0)),VLOOKUP($F108,'Step 1'!$B$13:$D$28,3,0)),"Check Parameters")</f>
        <v>NE</v>
      </c>
      <c r="J108" s="13" t="str">
        <f ca="1">IFERROR(IF(VLOOKUP($F108,'Step 1'!$B$13:$D$28,3,0)="Y",INDEX(INDIRECT("'"&amp;$A108&amp;"'!$A$3:$BG$100000"),MATCH($B108,INDIRECT("'"&amp;$A108&amp;"'!$A3:$A100000"),0),MATCH(J$3,INDIRECT("'"&amp;$A108&amp;"'!$A$3:$BG$3"),0)),VLOOKUP($F108,'Step 1'!$B$13:$D$28,3,0)),"Check Parameters")</f>
        <v>NE</v>
      </c>
      <c r="K108" s="13" t="str">
        <f ca="1">IFERROR(IF(VLOOKUP($F108,'Step 1'!$B$13:$D$28,3,0)="Y",INDEX(INDIRECT("'"&amp;$A108&amp;"'!$A$3:$BG$100000"),MATCH($B108,INDIRECT("'"&amp;$A108&amp;"'!$A3:$A100000"),0),MATCH(K$3,INDIRECT("'"&amp;$A108&amp;"'!$A$3:$BG$3"),0)),VLOOKUP($F108,'Step 1'!$B$13:$D$28,3,0)),"Check Parameters")</f>
        <v>NE</v>
      </c>
      <c r="L108" s="13" t="str">
        <f ca="1">IFERROR(IF(VLOOKUP($F108,'Step 1'!$B$13:$D$28,3,0)="Y",INDEX(INDIRECT("'"&amp;$A108&amp;"'!$A$3:$BG$100000"),MATCH($B108,INDIRECT("'"&amp;$A108&amp;"'!$A3:$A100000"),0),MATCH(L$3,INDIRECT("'"&amp;$A108&amp;"'!$A$3:$BG$3"),0)),VLOOKUP($F108,'Step 1'!$B$13:$D$28,3,0)),"Check Parameters")</f>
        <v>NE</v>
      </c>
      <c r="M108" s="13" t="str">
        <f ca="1">IFERROR(IF(VLOOKUP($F108,'Step 1'!$B$13:$D$28,3,0)="Y",INDEX(INDIRECT("'"&amp;$A108&amp;"'!$A$3:$BG$100000"),MATCH($B108,INDIRECT("'"&amp;$A108&amp;"'!$A3:$A100000"),0),MATCH(M$3,INDIRECT("'"&amp;$A108&amp;"'!$A$3:$BG$3"),0)),VLOOKUP($F108,'Step 1'!$B$13:$D$28,3,0)),"Check Parameters")</f>
        <v>NE</v>
      </c>
      <c r="N108" s="13" t="str">
        <f ca="1">IFERROR(IF(VLOOKUP($F108,'Step 1'!$B$13:$D$28,3,0)="Y",INDEX(INDIRECT("'"&amp;$A108&amp;"'!$A$3:$BG$100000"),MATCH($B108,INDIRECT("'"&amp;$A108&amp;"'!$A3:$A100000"),0),MATCH(N$3,INDIRECT("'"&amp;$A108&amp;"'!$A$3:$BG$3"),0)),VLOOKUP($F108,'Step 1'!$B$13:$D$28,3,0)),"Check Parameters")</f>
        <v>NE</v>
      </c>
      <c r="O108" s="13" t="str">
        <f ca="1">IFERROR(IF(VLOOKUP($F108,'Step 1'!$B$13:$D$28,3,0)="Y",INDEX(INDIRECT("'"&amp;$A108&amp;"'!$A$3:$BG$100000"),MATCH($B108,INDIRECT("'"&amp;$A108&amp;"'!$A3:$A100000"),0),MATCH(O$3,INDIRECT("'"&amp;$A108&amp;"'!$A$3:$BG$3"),0)),VLOOKUP($F108,'Step 1'!$B$13:$D$28,3,0)),"Check Parameters")</f>
        <v>NE</v>
      </c>
      <c r="P108" s="13" t="str">
        <f ca="1">IFERROR(IF(VLOOKUP($F108,'Step 1'!$B$13:$D$28,3,0)="Y",INDEX(INDIRECT("'"&amp;$A108&amp;"'!$A$3:$BG$100000"),MATCH($B108,INDIRECT("'"&amp;$A108&amp;"'!$A3:$A100000"),0),MATCH(P$3,INDIRECT("'"&amp;$A108&amp;"'!$A$3:$BG$3"),0)),VLOOKUP($F108,'Step 1'!$B$13:$D$28,3,0)),"Check Parameters")</f>
        <v>NE</v>
      </c>
      <c r="Q108" s="13" t="str">
        <f ca="1">IFERROR(IF(VLOOKUP($F108,'Step 1'!$B$13:$D$28,3,0)="Y",INDEX(INDIRECT("'"&amp;$A108&amp;"'!$A$3:$BG$100000"),MATCH($B108,INDIRECT("'"&amp;$A108&amp;"'!$A3:$A100000"),0),MATCH(Q$3,INDIRECT("'"&amp;$A108&amp;"'!$A$3:$BG$3"),0)),VLOOKUP($F108,'Step 1'!$B$13:$D$28,3,0)),"Check Parameters")</f>
        <v>NE</v>
      </c>
      <c r="R108" s="13" t="str">
        <f ca="1">IFERROR(IF(VLOOKUP($F108,'Step 1'!$B$13:$D$28,3,0)="Y",INDEX(INDIRECT("'"&amp;$A108&amp;"'!$A$3:$BG$100000"),MATCH($B108,INDIRECT("'"&amp;$A108&amp;"'!$A3:$A100000"),0),MATCH(R$3,INDIRECT("'"&amp;$A108&amp;"'!$A$3:$BG$3"),0)),VLOOKUP($F108,'Step 1'!$B$13:$D$28,3,0)),"Check Parameters")</f>
        <v>NE</v>
      </c>
      <c r="S108" s="13" t="str">
        <f ca="1">IFERROR(IF(VLOOKUP($F108,'Step 1'!$B$13:$D$28,3,0)="Y",INDEX(INDIRECT("'"&amp;$A108&amp;"'!$A$3:$BG$100000"),MATCH($B108,INDIRECT("'"&amp;$A108&amp;"'!$A3:$A100000"),0),MATCH(S$3,INDIRECT("'"&amp;$A108&amp;"'!$A$3:$BG$3"),0)),VLOOKUP($F108,'Step 1'!$B$13:$D$28,3,0)),"Check Parameters")</f>
        <v>NE</v>
      </c>
      <c r="T108" s="13" t="str">
        <f ca="1">IFERROR(IF(VLOOKUP($F108,'Step 1'!$B$13:$D$28,3,0)="Y",INDEX(INDIRECT("'"&amp;$A108&amp;"'!$A$3:$BG$100000"),MATCH($B108,INDIRECT("'"&amp;$A108&amp;"'!$A3:$A100000"),0),MATCH(T$3,INDIRECT("'"&amp;$A108&amp;"'!$A$3:$BG$3"),0)),VLOOKUP($F108,'Step 1'!$B$13:$D$28,3,0)),"Check Parameters")</f>
        <v>NE</v>
      </c>
      <c r="U108" s="13" t="str">
        <f ca="1">IFERROR(IF(VLOOKUP($F108,'Step 1'!$B$13:$D$28,3,0)="Y",INDEX(INDIRECT("'"&amp;$A108&amp;"'!$A$3:$BG$100000"),MATCH($B108,INDIRECT("'"&amp;$A108&amp;"'!$A3:$A100000"),0),MATCH(U$3,INDIRECT("'"&amp;$A108&amp;"'!$A$3:$BG$3"),0)),VLOOKUP($F108,'Step 1'!$B$13:$D$28,3,0)),"Check Parameters")</f>
        <v>NE</v>
      </c>
      <c r="V108" s="13" t="str">
        <f ca="1">IFERROR(IF(VLOOKUP($F108,'Step 1'!$B$13:$D$28,3,0)="Y",INDEX(INDIRECT("'"&amp;$A108&amp;"'!$A$3:$BG$100000"),MATCH($B108,INDIRECT("'"&amp;$A108&amp;"'!$A3:$A100000"),0),MATCH(V$3,INDIRECT("'"&amp;$A108&amp;"'!$A$3:$BG$3"),0)),VLOOKUP($F108,'Step 1'!$B$13:$D$28,3,0)),"Check Parameters")</f>
        <v>NE</v>
      </c>
      <c r="W108" s="13" t="str">
        <f ca="1">IFERROR(IF(VLOOKUP($F108,'Step 1'!$B$13:$D$28,3,0)="Y",INDEX(INDIRECT("'"&amp;$A108&amp;"'!$A$3:$BG$100000"),MATCH($B108,INDIRECT("'"&amp;$A108&amp;"'!$A3:$A100000"),0),MATCH(W$3,INDIRECT("'"&amp;$A108&amp;"'!$A$3:$BG$3"),0)),VLOOKUP($F108,'Step 1'!$B$13:$D$28,3,0)),"Check Parameters")</f>
        <v>NE</v>
      </c>
      <c r="X108" s="13" t="str">
        <f ca="1">IFERROR(IF(VLOOKUP($F108,'Step 1'!$B$13:$D$28,3,0)="Y",INDEX(INDIRECT("'"&amp;$A108&amp;"'!$A$3:$BG$100000"),MATCH($B108,INDIRECT("'"&amp;$A108&amp;"'!$A3:$A100000"),0),MATCH(X$3,INDIRECT("'"&amp;$A108&amp;"'!$A$3:$BG$3"),0)),VLOOKUP($F108,'Step 1'!$B$13:$D$28,3,0)),"Check Parameters")</f>
        <v>NE</v>
      </c>
      <c r="Y108" s="13" t="str">
        <f ca="1">IFERROR(IF(VLOOKUP($F108,'Step 1'!$B$13:$D$28,3,0)="Y",INDEX(INDIRECT("'"&amp;$A108&amp;"'!$A$3:$BG$100000"),MATCH($B108,INDIRECT("'"&amp;$A108&amp;"'!$A3:$A100000"),0),MATCH(Y$3,INDIRECT("'"&amp;$A108&amp;"'!$A$3:$BG$3"),0)),VLOOKUP($F108,'Step 1'!$B$13:$D$28,3,0)),"Check Parameters")</f>
        <v>NE</v>
      </c>
      <c r="Z108" s="13" t="str">
        <f ca="1">IFERROR(IF(VLOOKUP($F108,'Step 1'!$B$13:$D$28,3,0)="Y",INDEX(INDIRECT("'"&amp;$A108&amp;"'!$A$3:$BG$100000"),MATCH($B108,INDIRECT("'"&amp;$A108&amp;"'!$A3:$A100000"),0),MATCH(Z$3,INDIRECT("'"&amp;$A108&amp;"'!$A$3:$BG$3"),0)),VLOOKUP($F108,'Step 1'!$B$13:$D$28,3,0)),"Check Parameters")</f>
        <v>NE</v>
      </c>
      <c r="AA108" s="13" t="str">
        <f ca="1">IFERROR(IF(VLOOKUP($F108,'Step 1'!$B$13:$D$28,3,0)="Y",INDEX(INDIRECT("'"&amp;$A108&amp;"'!$A$3:$BG$100000"),MATCH($B108,INDIRECT("'"&amp;$A108&amp;"'!$A3:$A100000"),0),MATCH(AA$3,INDIRECT("'"&amp;$A108&amp;"'!$A$3:$BG$3"),0)),VLOOKUP($F108,'Step 1'!$B$13:$D$28,3,0)),"Check Parameters")</f>
        <v>NE</v>
      </c>
      <c r="AB108" s="13" t="str">
        <f ca="1">IFERROR(IF(VLOOKUP($F108,'Step 1'!$B$13:$D$28,3,0)="Y",INDEX(INDIRECT("'"&amp;$A108&amp;"'!$A$3:$BG$100000"),MATCH($B108,INDIRECT("'"&amp;$A108&amp;"'!$A3:$A100000"),0),MATCH(AB$3,INDIRECT("'"&amp;$A108&amp;"'!$A$3:$BG$3"),0)),VLOOKUP($F108,'Step 1'!$B$13:$D$28,3,0)),"Check Parameters")</f>
        <v>NE</v>
      </c>
      <c r="AC108" s="13" t="str">
        <f ca="1">IFERROR(IF(VLOOKUP($F108,'Step 1'!$B$13:$D$28,3,0)="Y",INDEX(INDIRECT("'"&amp;$A108&amp;"'!$A$3:$BG$100000"),MATCH($B108,INDIRECT("'"&amp;$A108&amp;"'!$A3:$A100000"),0),MATCH(AC$3,INDIRECT("'"&amp;$A108&amp;"'!$A$3:$BG$3"),0)),VLOOKUP($F108,'Step 1'!$B$13:$D$28,3,0)),"Check Parameters")</f>
        <v>NE</v>
      </c>
      <c r="AD108" s="13" t="str">
        <f ca="1">IFERROR(IF(VLOOKUP($F108,'Step 1'!$B$13:$D$28,3,0)="Y",INDEX(INDIRECT("'"&amp;$A108&amp;"'!$A$3:$BG$100000"),MATCH($B108,INDIRECT("'"&amp;$A108&amp;"'!$A3:$A100000"),0),MATCH(AD$3,INDIRECT("'"&amp;$A108&amp;"'!$A$3:$BG$3"),0)),VLOOKUP($F108,'Step 1'!$B$13:$D$28,3,0)),"Check Parameters")</f>
        <v>NE</v>
      </c>
      <c r="AE108" s="13" t="str">
        <f ca="1">IFERROR(IF(VLOOKUP($F108,'Step 1'!$B$13:$D$28,3,0)="Y",INDEX(INDIRECT("'"&amp;$A108&amp;"'!$A$3:$BG$100000"),MATCH($B108,INDIRECT("'"&amp;$A108&amp;"'!$A3:$A100000"),0),MATCH(AE$3,INDIRECT("'"&amp;$A108&amp;"'!$A$3:$BG$3"),0)),VLOOKUP($F108,'Step 1'!$B$13:$D$28,3,0)),"Check Parameters")</f>
        <v>NE</v>
      </c>
      <c r="AF108" s="13" t="str">
        <f ca="1">IFERROR(IF(VLOOKUP($F108,'Step 1'!$B$13:$D$28,3,0)="Y",INDEX(INDIRECT("'"&amp;$A108&amp;"'!$A$3:$BG$100000"),MATCH($B108,INDIRECT("'"&amp;$A108&amp;"'!$A3:$A100000"),0),MATCH(AF$3,INDIRECT("'"&amp;$A108&amp;"'!$A$3:$BG$3"),0)),VLOOKUP($F108,'Step 1'!$B$13:$D$28,3,0)),"Check Parameters")</f>
        <v>NE</v>
      </c>
      <c r="AG108" s="13" t="str">
        <f ca="1">IFERROR(IF(VLOOKUP($F108,'Step 1'!$B$13:$D$28,3,0)="Y",INDEX(INDIRECT("'"&amp;$A108&amp;"'!$A$3:$BG$100000"),MATCH($B108,INDIRECT("'"&amp;$A108&amp;"'!$A3:$A100000"),0),MATCH(AG$3,INDIRECT("'"&amp;$A108&amp;"'!$A$3:$BG$3"),0)),VLOOKUP($F108,'Step 1'!$B$13:$D$28,3,0)),"Check Parameters")</f>
        <v>NE</v>
      </c>
      <c r="AH108" s="13" t="str">
        <f ca="1">IFERROR(IF(VLOOKUP($F108,'Step 1'!$B$13:$D$28,3,0)="Y",INDEX(INDIRECT("'"&amp;$A108&amp;"'!$A$3:$BG$100000"),MATCH($B108,INDIRECT("'"&amp;$A108&amp;"'!$A3:$A100000"),0),MATCH(AH$3,INDIRECT("'"&amp;$A108&amp;"'!$A$3:$BG$3"),0)),VLOOKUP($F108,'Step 1'!$B$13:$D$28,3,0)),"Check Parameters")</f>
        <v>NE</v>
      </c>
      <c r="AI108" s="13" t="str">
        <f ca="1">IFERROR(IF(VLOOKUP($F108,'Step 1'!$B$13:$D$28,3,0)="Y",INDEX(INDIRECT("'"&amp;$A108&amp;"'!$A$3:$BG$100000"),MATCH($B108,INDIRECT("'"&amp;$A108&amp;"'!$A3:$A100000"),0),MATCH(AI$3,INDIRECT("'"&amp;$A108&amp;"'!$A$3:$BG$3"),0)),VLOOKUP($F108,'Step 1'!$B$13:$D$28,3,0)),"Check Parameters")</f>
        <v>NE</v>
      </c>
      <c r="AJ108" s="13" t="str">
        <f ca="1">IFERROR(IF(VLOOKUP($F108,'Step 1'!$B$13:$D$28,3,0)="Y",INDEX(INDIRECT("'"&amp;$A108&amp;"'!$A$3:$BG$100000"),MATCH($B108,INDIRECT("'"&amp;$A108&amp;"'!$A3:$A100000"),0),MATCH(AJ$3,INDIRECT("'"&amp;$A108&amp;"'!$A$3:$BG$3"),0)),VLOOKUP($F108,'Step 1'!$B$13:$D$28,3,0)),"Check Parameters")</f>
        <v>NE</v>
      </c>
      <c r="AK108" s="13" t="str">
        <f ca="1">IFERROR(IF(VLOOKUP($F108,'Step 1'!$B$13:$D$28,3,0)="Y",INDEX(INDIRECT("'"&amp;$A108&amp;"'!$A$3:$BG$100000"),MATCH($B108,INDIRECT("'"&amp;$A108&amp;"'!$A3:$A100000"),0),MATCH(AK$3,INDIRECT("'"&amp;$A108&amp;"'!$A$3:$BG$3"),0)),VLOOKUP($F108,'Step 1'!$B$13:$D$28,3,0)),"Check Parameters")</f>
        <v>NE</v>
      </c>
      <c r="AL108" s="13" t="str">
        <f ca="1">IFERROR(IF(VLOOKUP($F108,'Step 1'!$B$13:$D$28,3,0)="Y",INDEX(INDIRECT("'"&amp;$A108&amp;"'!$A$3:$BG$100000"),MATCH($B108,INDIRECT("'"&amp;$A108&amp;"'!$A3:$A100000"),0),MATCH(AL$3,INDIRECT("'"&amp;$A108&amp;"'!$A$3:$BG$3"),0)),VLOOKUP($F108,'Step 1'!$B$13:$D$28,3,0)),"Check Parameters")</f>
        <v>NE</v>
      </c>
      <c r="AM108" s="13" t="str">
        <f ca="1">IFERROR(IF(VLOOKUP($F108,'Step 1'!$B$13:$D$28,3,0)="Y",INDEX(INDIRECT("'"&amp;$A108&amp;"'!$A$3:$BG$100000"),MATCH($B108,INDIRECT("'"&amp;$A108&amp;"'!$A3:$A100000"),0),MATCH(AM$3,INDIRECT("'"&amp;$A108&amp;"'!$A$3:$BG$3"),0)),VLOOKUP($F108,'Step 1'!$B$13:$D$28,3,0)),"Check Parameters")</f>
        <v>NE</v>
      </c>
      <c r="AN108" s="13"/>
      <c r="AO108" s="13"/>
      <c r="AP108" s="191"/>
      <c r="AQ108" s="191"/>
      <c r="AR108" s="191"/>
    </row>
    <row r="109" spans="1:44" hidden="1" outlineLevel="1" x14ac:dyDescent="0.25">
      <c r="A109" s="183" t="s">
        <v>85</v>
      </c>
      <c r="B109" s="183" t="s">
        <v>584</v>
      </c>
      <c r="C109" s="175" t="s">
        <v>128</v>
      </c>
      <c r="D109" s="175"/>
      <c r="E109" s="175" t="s">
        <v>751</v>
      </c>
      <c r="F109" s="77" t="str">
        <f t="shared" si="53"/>
        <v>Laying hens</v>
      </c>
      <c r="G109" s="175" t="s">
        <v>358</v>
      </c>
      <c r="H109" s="175"/>
      <c r="I109" s="13" t="str">
        <f ca="1">IFERROR(IF(VLOOKUP($F109,'Step 1'!$B$13:$D$28,3,0)="Y",INDEX(INDIRECT("'"&amp;$A109&amp;"'!$A$3:$BG$100000"),MATCH($B109,INDIRECT("'"&amp;$A109&amp;"'!$A3:$A100000"),0),MATCH(I$3,INDIRECT("'"&amp;$A109&amp;"'!$A$3:$BG$3"),0)),VLOOKUP($F109,'Step 1'!$B$13:$D$28,3,0)),"Check Parameters")</f>
        <v>NE</v>
      </c>
      <c r="J109" s="13" t="str">
        <f ca="1">IFERROR(IF(VLOOKUP($F109,'Step 1'!$B$13:$D$28,3,0)="Y",INDEX(INDIRECT("'"&amp;$A109&amp;"'!$A$3:$BG$100000"),MATCH($B109,INDIRECT("'"&amp;$A109&amp;"'!$A3:$A100000"),0),MATCH(J$3,INDIRECT("'"&amp;$A109&amp;"'!$A$3:$BG$3"),0)),VLOOKUP($F109,'Step 1'!$B$13:$D$28,3,0)),"Check Parameters")</f>
        <v>NE</v>
      </c>
      <c r="K109" s="13" t="str">
        <f ca="1">IFERROR(IF(VLOOKUP($F109,'Step 1'!$B$13:$D$28,3,0)="Y",INDEX(INDIRECT("'"&amp;$A109&amp;"'!$A$3:$BG$100000"),MATCH($B109,INDIRECT("'"&amp;$A109&amp;"'!$A3:$A100000"),0),MATCH(K$3,INDIRECT("'"&amp;$A109&amp;"'!$A$3:$BG$3"),0)),VLOOKUP($F109,'Step 1'!$B$13:$D$28,3,0)),"Check Parameters")</f>
        <v>NE</v>
      </c>
      <c r="L109" s="13" t="str">
        <f ca="1">IFERROR(IF(VLOOKUP($F109,'Step 1'!$B$13:$D$28,3,0)="Y",INDEX(INDIRECT("'"&amp;$A109&amp;"'!$A$3:$BG$100000"),MATCH($B109,INDIRECT("'"&amp;$A109&amp;"'!$A3:$A100000"),0),MATCH(L$3,INDIRECT("'"&amp;$A109&amp;"'!$A$3:$BG$3"),0)),VLOOKUP($F109,'Step 1'!$B$13:$D$28,3,0)),"Check Parameters")</f>
        <v>NE</v>
      </c>
      <c r="M109" s="13" t="str">
        <f ca="1">IFERROR(IF(VLOOKUP($F109,'Step 1'!$B$13:$D$28,3,0)="Y",INDEX(INDIRECT("'"&amp;$A109&amp;"'!$A$3:$BG$100000"),MATCH($B109,INDIRECT("'"&amp;$A109&amp;"'!$A3:$A100000"),0),MATCH(M$3,INDIRECT("'"&amp;$A109&amp;"'!$A$3:$BG$3"),0)),VLOOKUP($F109,'Step 1'!$B$13:$D$28,3,0)),"Check Parameters")</f>
        <v>NE</v>
      </c>
      <c r="N109" s="13" t="str">
        <f ca="1">IFERROR(IF(VLOOKUP($F109,'Step 1'!$B$13:$D$28,3,0)="Y",INDEX(INDIRECT("'"&amp;$A109&amp;"'!$A$3:$BG$100000"),MATCH($B109,INDIRECT("'"&amp;$A109&amp;"'!$A3:$A100000"),0),MATCH(N$3,INDIRECT("'"&amp;$A109&amp;"'!$A$3:$BG$3"),0)),VLOOKUP($F109,'Step 1'!$B$13:$D$28,3,0)),"Check Parameters")</f>
        <v>NE</v>
      </c>
      <c r="O109" s="13" t="str">
        <f ca="1">IFERROR(IF(VLOOKUP($F109,'Step 1'!$B$13:$D$28,3,0)="Y",INDEX(INDIRECT("'"&amp;$A109&amp;"'!$A$3:$BG$100000"),MATCH($B109,INDIRECT("'"&amp;$A109&amp;"'!$A3:$A100000"),0),MATCH(O$3,INDIRECT("'"&amp;$A109&amp;"'!$A$3:$BG$3"),0)),VLOOKUP($F109,'Step 1'!$B$13:$D$28,3,0)),"Check Parameters")</f>
        <v>NE</v>
      </c>
      <c r="P109" s="13" t="str">
        <f ca="1">IFERROR(IF(VLOOKUP($F109,'Step 1'!$B$13:$D$28,3,0)="Y",INDEX(INDIRECT("'"&amp;$A109&amp;"'!$A$3:$BG$100000"),MATCH($B109,INDIRECT("'"&amp;$A109&amp;"'!$A3:$A100000"),0),MATCH(P$3,INDIRECT("'"&amp;$A109&amp;"'!$A$3:$BG$3"),0)),VLOOKUP($F109,'Step 1'!$B$13:$D$28,3,0)),"Check Parameters")</f>
        <v>NE</v>
      </c>
      <c r="Q109" s="13" t="str">
        <f ca="1">IFERROR(IF(VLOOKUP($F109,'Step 1'!$B$13:$D$28,3,0)="Y",INDEX(INDIRECT("'"&amp;$A109&amp;"'!$A$3:$BG$100000"),MATCH($B109,INDIRECT("'"&amp;$A109&amp;"'!$A3:$A100000"),0),MATCH(Q$3,INDIRECT("'"&amp;$A109&amp;"'!$A$3:$BG$3"),0)),VLOOKUP($F109,'Step 1'!$B$13:$D$28,3,0)),"Check Parameters")</f>
        <v>NE</v>
      </c>
      <c r="R109" s="13" t="str">
        <f ca="1">IFERROR(IF(VLOOKUP($F109,'Step 1'!$B$13:$D$28,3,0)="Y",INDEX(INDIRECT("'"&amp;$A109&amp;"'!$A$3:$BG$100000"),MATCH($B109,INDIRECT("'"&amp;$A109&amp;"'!$A3:$A100000"),0),MATCH(R$3,INDIRECT("'"&amp;$A109&amp;"'!$A$3:$BG$3"),0)),VLOOKUP($F109,'Step 1'!$B$13:$D$28,3,0)),"Check Parameters")</f>
        <v>NE</v>
      </c>
      <c r="S109" s="13" t="str">
        <f ca="1">IFERROR(IF(VLOOKUP($F109,'Step 1'!$B$13:$D$28,3,0)="Y",INDEX(INDIRECT("'"&amp;$A109&amp;"'!$A$3:$BG$100000"),MATCH($B109,INDIRECT("'"&amp;$A109&amp;"'!$A3:$A100000"),0),MATCH(S$3,INDIRECT("'"&amp;$A109&amp;"'!$A$3:$BG$3"),0)),VLOOKUP($F109,'Step 1'!$B$13:$D$28,3,0)),"Check Parameters")</f>
        <v>NE</v>
      </c>
      <c r="T109" s="13" t="str">
        <f ca="1">IFERROR(IF(VLOOKUP($F109,'Step 1'!$B$13:$D$28,3,0)="Y",INDEX(INDIRECT("'"&amp;$A109&amp;"'!$A$3:$BG$100000"),MATCH($B109,INDIRECT("'"&amp;$A109&amp;"'!$A3:$A100000"),0),MATCH(T$3,INDIRECT("'"&amp;$A109&amp;"'!$A$3:$BG$3"),0)),VLOOKUP($F109,'Step 1'!$B$13:$D$28,3,0)),"Check Parameters")</f>
        <v>NE</v>
      </c>
      <c r="U109" s="13" t="str">
        <f ca="1">IFERROR(IF(VLOOKUP($F109,'Step 1'!$B$13:$D$28,3,0)="Y",INDEX(INDIRECT("'"&amp;$A109&amp;"'!$A$3:$BG$100000"),MATCH($B109,INDIRECT("'"&amp;$A109&amp;"'!$A3:$A100000"),0),MATCH(U$3,INDIRECT("'"&amp;$A109&amp;"'!$A$3:$BG$3"),0)),VLOOKUP($F109,'Step 1'!$B$13:$D$28,3,0)),"Check Parameters")</f>
        <v>NE</v>
      </c>
      <c r="V109" s="13" t="str">
        <f ca="1">IFERROR(IF(VLOOKUP($F109,'Step 1'!$B$13:$D$28,3,0)="Y",INDEX(INDIRECT("'"&amp;$A109&amp;"'!$A$3:$BG$100000"),MATCH($B109,INDIRECT("'"&amp;$A109&amp;"'!$A3:$A100000"),0),MATCH(V$3,INDIRECT("'"&amp;$A109&amp;"'!$A$3:$BG$3"),0)),VLOOKUP($F109,'Step 1'!$B$13:$D$28,3,0)),"Check Parameters")</f>
        <v>NE</v>
      </c>
      <c r="W109" s="13" t="str">
        <f ca="1">IFERROR(IF(VLOOKUP($F109,'Step 1'!$B$13:$D$28,3,0)="Y",INDEX(INDIRECT("'"&amp;$A109&amp;"'!$A$3:$BG$100000"),MATCH($B109,INDIRECT("'"&amp;$A109&amp;"'!$A3:$A100000"),0),MATCH(W$3,INDIRECT("'"&amp;$A109&amp;"'!$A$3:$BG$3"),0)),VLOOKUP($F109,'Step 1'!$B$13:$D$28,3,0)),"Check Parameters")</f>
        <v>NE</v>
      </c>
      <c r="X109" s="13" t="str">
        <f ca="1">IFERROR(IF(VLOOKUP($F109,'Step 1'!$B$13:$D$28,3,0)="Y",INDEX(INDIRECT("'"&amp;$A109&amp;"'!$A$3:$BG$100000"),MATCH($B109,INDIRECT("'"&amp;$A109&amp;"'!$A3:$A100000"),0),MATCH(X$3,INDIRECT("'"&amp;$A109&amp;"'!$A$3:$BG$3"),0)),VLOOKUP($F109,'Step 1'!$B$13:$D$28,3,0)),"Check Parameters")</f>
        <v>NE</v>
      </c>
      <c r="Y109" s="13" t="str">
        <f ca="1">IFERROR(IF(VLOOKUP($F109,'Step 1'!$B$13:$D$28,3,0)="Y",INDEX(INDIRECT("'"&amp;$A109&amp;"'!$A$3:$BG$100000"),MATCH($B109,INDIRECT("'"&amp;$A109&amp;"'!$A3:$A100000"),0),MATCH(Y$3,INDIRECT("'"&amp;$A109&amp;"'!$A$3:$BG$3"),0)),VLOOKUP($F109,'Step 1'!$B$13:$D$28,3,0)),"Check Parameters")</f>
        <v>NE</v>
      </c>
      <c r="Z109" s="13" t="str">
        <f ca="1">IFERROR(IF(VLOOKUP($F109,'Step 1'!$B$13:$D$28,3,0)="Y",INDEX(INDIRECT("'"&amp;$A109&amp;"'!$A$3:$BG$100000"),MATCH($B109,INDIRECT("'"&amp;$A109&amp;"'!$A3:$A100000"),0),MATCH(Z$3,INDIRECT("'"&amp;$A109&amp;"'!$A$3:$BG$3"),0)),VLOOKUP($F109,'Step 1'!$B$13:$D$28,3,0)),"Check Parameters")</f>
        <v>NE</v>
      </c>
      <c r="AA109" s="13" t="str">
        <f ca="1">IFERROR(IF(VLOOKUP($F109,'Step 1'!$B$13:$D$28,3,0)="Y",INDEX(INDIRECT("'"&amp;$A109&amp;"'!$A$3:$BG$100000"),MATCH($B109,INDIRECT("'"&amp;$A109&amp;"'!$A3:$A100000"),0),MATCH(AA$3,INDIRECT("'"&amp;$A109&amp;"'!$A$3:$BG$3"),0)),VLOOKUP($F109,'Step 1'!$B$13:$D$28,3,0)),"Check Parameters")</f>
        <v>NE</v>
      </c>
      <c r="AB109" s="13" t="str">
        <f ca="1">IFERROR(IF(VLOOKUP($F109,'Step 1'!$B$13:$D$28,3,0)="Y",INDEX(INDIRECT("'"&amp;$A109&amp;"'!$A$3:$BG$100000"),MATCH($B109,INDIRECT("'"&amp;$A109&amp;"'!$A3:$A100000"),0),MATCH(AB$3,INDIRECT("'"&amp;$A109&amp;"'!$A$3:$BG$3"),0)),VLOOKUP($F109,'Step 1'!$B$13:$D$28,3,0)),"Check Parameters")</f>
        <v>NE</v>
      </c>
      <c r="AC109" s="13" t="str">
        <f ca="1">IFERROR(IF(VLOOKUP($F109,'Step 1'!$B$13:$D$28,3,0)="Y",INDEX(INDIRECT("'"&amp;$A109&amp;"'!$A$3:$BG$100000"),MATCH($B109,INDIRECT("'"&amp;$A109&amp;"'!$A3:$A100000"),0),MATCH(AC$3,INDIRECT("'"&amp;$A109&amp;"'!$A$3:$BG$3"),0)),VLOOKUP($F109,'Step 1'!$B$13:$D$28,3,0)),"Check Parameters")</f>
        <v>NE</v>
      </c>
      <c r="AD109" s="13" t="str">
        <f ca="1">IFERROR(IF(VLOOKUP($F109,'Step 1'!$B$13:$D$28,3,0)="Y",INDEX(INDIRECT("'"&amp;$A109&amp;"'!$A$3:$BG$100000"),MATCH($B109,INDIRECT("'"&amp;$A109&amp;"'!$A3:$A100000"),0),MATCH(AD$3,INDIRECT("'"&amp;$A109&amp;"'!$A$3:$BG$3"),0)),VLOOKUP($F109,'Step 1'!$B$13:$D$28,3,0)),"Check Parameters")</f>
        <v>NE</v>
      </c>
      <c r="AE109" s="13" t="str">
        <f ca="1">IFERROR(IF(VLOOKUP($F109,'Step 1'!$B$13:$D$28,3,0)="Y",INDEX(INDIRECT("'"&amp;$A109&amp;"'!$A$3:$BG$100000"),MATCH($B109,INDIRECT("'"&amp;$A109&amp;"'!$A3:$A100000"),0),MATCH(AE$3,INDIRECT("'"&amp;$A109&amp;"'!$A$3:$BG$3"),0)),VLOOKUP($F109,'Step 1'!$B$13:$D$28,3,0)),"Check Parameters")</f>
        <v>NE</v>
      </c>
      <c r="AF109" s="13" t="str">
        <f ca="1">IFERROR(IF(VLOOKUP($F109,'Step 1'!$B$13:$D$28,3,0)="Y",INDEX(INDIRECT("'"&amp;$A109&amp;"'!$A$3:$BG$100000"),MATCH($B109,INDIRECT("'"&amp;$A109&amp;"'!$A3:$A100000"),0),MATCH(AF$3,INDIRECT("'"&amp;$A109&amp;"'!$A$3:$BG$3"),0)),VLOOKUP($F109,'Step 1'!$B$13:$D$28,3,0)),"Check Parameters")</f>
        <v>NE</v>
      </c>
      <c r="AG109" s="13" t="str">
        <f ca="1">IFERROR(IF(VLOOKUP($F109,'Step 1'!$B$13:$D$28,3,0)="Y",INDEX(INDIRECT("'"&amp;$A109&amp;"'!$A$3:$BG$100000"),MATCH($B109,INDIRECT("'"&amp;$A109&amp;"'!$A3:$A100000"),0),MATCH(AG$3,INDIRECT("'"&amp;$A109&amp;"'!$A$3:$BG$3"),0)),VLOOKUP($F109,'Step 1'!$B$13:$D$28,3,0)),"Check Parameters")</f>
        <v>NE</v>
      </c>
      <c r="AH109" s="13" t="str">
        <f ca="1">IFERROR(IF(VLOOKUP($F109,'Step 1'!$B$13:$D$28,3,0)="Y",INDEX(INDIRECT("'"&amp;$A109&amp;"'!$A$3:$BG$100000"),MATCH($B109,INDIRECT("'"&amp;$A109&amp;"'!$A3:$A100000"),0),MATCH(AH$3,INDIRECT("'"&amp;$A109&amp;"'!$A$3:$BG$3"),0)),VLOOKUP($F109,'Step 1'!$B$13:$D$28,3,0)),"Check Parameters")</f>
        <v>NE</v>
      </c>
      <c r="AI109" s="13" t="str">
        <f ca="1">IFERROR(IF(VLOOKUP($F109,'Step 1'!$B$13:$D$28,3,0)="Y",INDEX(INDIRECT("'"&amp;$A109&amp;"'!$A$3:$BG$100000"),MATCH($B109,INDIRECT("'"&amp;$A109&amp;"'!$A3:$A100000"),0),MATCH(AI$3,INDIRECT("'"&amp;$A109&amp;"'!$A$3:$BG$3"),0)),VLOOKUP($F109,'Step 1'!$B$13:$D$28,3,0)),"Check Parameters")</f>
        <v>NE</v>
      </c>
      <c r="AJ109" s="13" t="str">
        <f ca="1">IFERROR(IF(VLOOKUP($F109,'Step 1'!$B$13:$D$28,3,0)="Y",INDEX(INDIRECT("'"&amp;$A109&amp;"'!$A$3:$BG$100000"),MATCH($B109,INDIRECT("'"&amp;$A109&amp;"'!$A3:$A100000"),0),MATCH(AJ$3,INDIRECT("'"&amp;$A109&amp;"'!$A$3:$BG$3"),0)),VLOOKUP($F109,'Step 1'!$B$13:$D$28,3,0)),"Check Parameters")</f>
        <v>NE</v>
      </c>
      <c r="AK109" s="13" t="str">
        <f ca="1">IFERROR(IF(VLOOKUP($F109,'Step 1'!$B$13:$D$28,3,0)="Y",INDEX(INDIRECT("'"&amp;$A109&amp;"'!$A$3:$BG$100000"),MATCH($B109,INDIRECT("'"&amp;$A109&amp;"'!$A3:$A100000"),0),MATCH(AK$3,INDIRECT("'"&amp;$A109&amp;"'!$A$3:$BG$3"),0)),VLOOKUP($F109,'Step 1'!$B$13:$D$28,3,0)),"Check Parameters")</f>
        <v>NE</v>
      </c>
      <c r="AL109" s="13" t="str">
        <f ca="1">IFERROR(IF(VLOOKUP($F109,'Step 1'!$B$13:$D$28,3,0)="Y",INDEX(INDIRECT("'"&amp;$A109&amp;"'!$A$3:$BG$100000"),MATCH($B109,INDIRECT("'"&amp;$A109&amp;"'!$A3:$A100000"),0),MATCH(AL$3,INDIRECT("'"&amp;$A109&amp;"'!$A$3:$BG$3"),0)),VLOOKUP($F109,'Step 1'!$B$13:$D$28,3,0)),"Check Parameters")</f>
        <v>NE</v>
      </c>
      <c r="AM109" s="13" t="str">
        <f ca="1">IFERROR(IF(VLOOKUP($F109,'Step 1'!$B$13:$D$28,3,0)="Y",INDEX(INDIRECT("'"&amp;$A109&amp;"'!$A$3:$BG$100000"),MATCH($B109,INDIRECT("'"&amp;$A109&amp;"'!$A3:$A100000"),0),MATCH(AM$3,INDIRECT("'"&amp;$A109&amp;"'!$A$3:$BG$3"),0)),VLOOKUP($F109,'Step 1'!$B$13:$D$28,3,0)),"Check Parameters")</f>
        <v>NE</v>
      </c>
      <c r="AN109" s="13"/>
      <c r="AO109" s="13"/>
      <c r="AP109" s="191"/>
      <c r="AQ109" s="191"/>
      <c r="AR109" s="191"/>
    </row>
    <row r="110" spans="1:44" hidden="1" outlineLevel="1" x14ac:dyDescent="0.25">
      <c r="A110" s="183" t="s">
        <v>84</v>
      </c>
      <c r="B110" s="183" t="s">
        <v>584</v>
      </c>
      <c r="C110" s="175" t="s">
        <v>128</v>
      </c>
      <c r="D110" s="175"/>
      <c r="E110" s="175" t="s">
        <v>751</v>
      </c>
      <c r="F110" s="77" t="str">
        <f t="shared" si="53"/>
        <v>Broilers</v>
      </c>
      <c r="G110" s="175" t="s">
        <v>358</v>
      </c>
      <c r="H110" s="175"/>
      <c r="I110" s="13" t="str">
        <f ca="1">IFERROR(IF(VLOOKUP($F110,'Step 1'!$B$13:$D$28,3,0)="Y",INDEX(INDIRECT("'"&amp;$A110&amp;"'!$A$3:$BG$100000"),MATCH($B110,INDIRECT("'"&amp;$A110&amp;"'!$A3:$A100000"),0),MATCH(I$3,INDIRECT("'"&amp;$A110&amp;"'!$A$3:$BG$3"),0)),VLOOKUP($F110,'Step 1'!$B$13:$D$28,3,0)),"Check Parameters")</f>
        <v>NE</v>
      </c>
      <c r="J110" s="13" t="str">
        <f ca="1">IFERROR(IF(VLOOKUP($F110,'Step 1'!$B$13:$D$28,3,0)="Y",INDEX(INDIRECT("'"&amp;$A110&amp;"'!$A$3:$BG$100000"),MATCH($B110,INDIRECT("'"&amp;$A110&amp;"'!$A3:$A100000"),0),MATCH(J$3,INDIRECT("'"&amp;$A110&amp;"'!$A$3:$BG$3"),0)),VLOOKUP($F110,'Step 1'!$B$13:$D$28,3,0)),"Check Parameters")</f>
        <v>NE</v>
      </c>
      <c r="K110" s="13" t="str">
        <f ca="1">IFERROR(IF(VLOOKUP($F110,'Step 1'!$B$13:$D$28,3,0)="Y",INDEX(INDIRECT("'"&amp;$A110&amp;"'!$A$3:$BG$100000"),MATCH($B110,INDIRECT("'"&amp;$A110&amp;"'!$A3:$A100000"),0),MATCH(K$3,INDIRECT("'"&amp;$A110&amp;"'!$A$3:$BG$3"),0)),VLOOKUP($F110,'Step 1'!$B$13:$D$28,3,0)),"Check Parameters")</f>
        <v>NE</v>
      </c>
      <c r="L110" s="13" t="str">
        <f ca="1">IFERROR(IF(VLOOKUP($F110,'Step 1'!$B$13:$D$28,3,0)="Y",INDEX(INDIRECT("'"&amp;$A110&amp;"'!$A$3:$BG$100000"),MATCH($B110,INDIRECT("'"&amp;$A110&amp;"'!$A3:$A100000"),0),MATCH(L$3,INDIRECT("'"&amp;$A110&amp;"'!$A$3:$BG$3"),0)),VLOOKUP($F110,'Step 1'!$B$13:$D$28,3,0)),"Check Parameters")</f>
        <v>NE</v>
      </c>
      <c r="M110" s="13" t="str">
        <f ca="1">IFERROR(IF(VLOOKUP($F110,'Step 1'!$B$13:$D$28,3,0)="Y",INDEX(INDIRECT("'"&amp;$A110&amp;"'!$A$3:$BG$100000"),MATCH($B110,INDIRECT("'"&amp;$A110&amp;"'!$A3:$A100000"),0),MATCH(M$3,INDIRECT("'"&amp;$A110&amp;"'!$A$3:$BG$3"),0)),VLOOKUP($F110,'Step 1'!$B$13:$D$28,3,0)),"Check Parameters")</f>
        <v>NE</v>
      </c>
      <c r="N110" s="13" t="str">
        <f ca="1">IFERROR(IF(VLOOKUP($F110,'Step 1'!$B$13:$D$28,3,0)="Y",INDEX(INDIRECT("'"&amp;$A110&amp;"'!$A$3:$BG$100000"),MATCH($B110,INDIRECT("'"&amp;$A110&amp;"'!$A3:$A100000"),0),MATCH(N$3,INDIRECT("'"&amp;$A110&amp;"'!$A$3:$BG$3"),0)),VLOOKUP($F110,'Step 1'!$B$13:$D$28,3,0)),"Check Parameters")</f>
        <v>NE</v>
      </c>
      <c r="O110" s="13" t="str">
        <f ca="1">IFERROR(IF(VLOOKUP($F110,'Step 1'!$B$13:$D$28,3,0)="Y",INDEX(INDIRECT("'"&amp;$A110&amp;"'!$A$3:$BG$100000"),MATCH($B110,INDIRECT("'"&amp;$A110&amp;"'!$A3:$A100000"),0),MATCH(O$3,INDIRECT("'"&amp;$A110&amp;"'!$A$3:$BG$3"),0)),VLOOKUP($F110,'Step 1'!$B$13:$D$28,3,0)),"Check Parameters")</f>
        <v>NE</v>
      </c>
      <c r="P110" s="13" t="str">
        <f ca="1">IFERROR(IF(VLOOKUP($F110,'Step 1'!$B$13:$D$28,3,0)="Y",INDEX(INDIRECT("'"&amp;$A110&amp;"'!$A$3:$BG$100000"),MATCH($B110,INDIRECT("'"&amp;$A110&amp;"'!$A3:$A100000"),0),MATCH(P$3,INDIRECT("'"&amp;$A110&amp;"'!$A$3:$BG$3"),0)),VLOOKUP($F110,'Step 1'!$B$13:$D$28,3,0)),"Check Parameters")</f>
        <v>NE</v>
      </c>
      <c r="Q110" s="13" t="str">
        <f ca="1">IFERROR(IF(VLOOKUP($F110,'Step 1'!$B$13:$D$28,3,0)="Y",INDEX(INDIRECT("'"&amp;$A110&amp;"'!$A$3:$BG$100000"),MATCH($B110,INDIRECT("'"&amp;$A110&amp;"'!$A3:$A100000"),0),MATCH(Q$3,INDIRECT("'"&amp;$A110&amp;"'!$A$3:$BG$3"),0)),VLOOKUP($F110,'Step 1'!$B$13:$D$28,3,0)),"Check Parameters")</f>
        <v>NE</v>
      </c>
      <c r="R110" s="13" t="str">
        <f ca="1">IFERROR(IF(VLOOKUP($F110,'Step 1'!$B$13:$D$28,3,0)="Y",INDEX(INDIRECT("'"&amp;$A110&amp;"'!$A$3:$BG$100000"),MATCH($B110,INDIRECT("'"&amp;$A110&amp;"'!$A3:$A100000"),0),MATCH(R$3,INDIRECT("'"&amp;$A110&amp;"'!$A$3:$BG$3"),0)),VLOOKUP($F110,'Step 1'!$B$13:$D$28,3,0)),"Check Parameters")</f>
        <v>NE</v>
      </c>
      <c r="S110" s="13" t="str">
        <f ca="1">IFERROR(IF(VLOOKUP($F110,'Step 1'!$B$13:$D$28,3,0)="Y",INDEX(INDIRECT("'"&amp;$A110&amp;"'!$A$3:$BG$100000"),MATCH($B110,INDIRECT("'"&amp;$A110&amp;"'!$A3:$A100000"),0),MATCH(S$3,INDIRECT("'"&amp;$A110&amp;"'!$A$3:$BG$3"),0)),VLOOKUP($F110,'Step 1'!$B$13:$D$28,3,0)),"Check Parameters")</f>
        <v>NE</v>
      </c>
      <c r="T110" s="13" t="str">
        <f ca="1">IFERROR(IF(VLOOKUP($F110,'Step 1'!$B$13:$D$28,3,0)="Y",INDEX(INDIRECT("'"&amp;$A110&amp;"'!$A$3:$BG$100000"),MATCH($B110,INDIRECT("'"&amp;$A110&amp;"'!$A3:$A100000"),0),MATCH(T$3,INDIRECT("'"&amp;$A110&amp;"'!$A$3:$BG$3"),0)),VLOOKUP($F110,'Step 1'!$B$13:$D$28,3,0)),"Check Parameters")</f>
        <v>NE</v>
      </c>
      <c r="U110" s="13" t="str">
        <f ca="1">IFERROR(IF(VLOOKUP($F110,'Step 1'!$B$13:$D$28,3,0)="Y",INDEX(INDIRECT("'"&amp;$A110&amp;"'!$A$3:$BG$100000"),MATCH($B110,INDIRECT("'"&amp;$A110&amp;"'!$A3:$A100000"),0),MATCH(U$3,INDIRECT("'"&amp;$A110&amp;"'!$A$3:$BG$3"),0)),VLOOKUP($F110,'Step 1'!$B$13:$D$28,3,0)),"Check Parameters")</f>
        <v>NE</v>
      </c>
      <c r="V110" s="13" t="str">
        <f ca="1">IFERROR(IF(VLOOKUP($F110,'Step 1'!$B$13:$D$28,3,0)="Y",INDEX(INDIRECT("'"&amp;$A110&amp;"'!$A$3:$BG$100000"),MATCH($B110,INDIRECT("'"&amp;$A110&amp;"'!$A3:$A100000"),0),MATCH(V$3,INDIRECT("'"&amp;$A110&amp;"'!$A$3:$BG$3"),0)),VLOOKUP($F110,'Step 1'!$B$13:$D$28,3,0)),"Check Parameters")</f>
        <v>NE</v>
      </c>
      <c r="W110" s="13" t="str">
        <f ca="1">IFERROR(IF(VLOOKUP($F110,'Step 1'!$B$13:$D$28,3,0)="Y",INDEX(INDIRECT("'"&amp;$A110&amp;"'!$A$3:$BG$100000"),MATCH($B110,INDIRECT("'"&amp;$A110&amp;"'!$A3:$A100000"),0),MATCH(W$3,INDIRECT("'"&amp;$A110&amp;"'!$A$3:$BG$3"),0)),VLOOKUP($F110,'Step 1'!$B$13:$D$28,3,0)),"Check Parameters")</f>
        <v>NE</v>
      </c>
      <c r="X110" s="13" t="str">
        <f ca="1">IFERROR(IF(VLOOKUP($F110,'Step 1'!$B$13:$D$28,3,0)="Y",INDEX(INDIRECT("'"&amp;$A110&amp;"'!$A$3:$BG$100000"),MATCH($B110,INDIRECT("'"&amp;$A110&amp;"'!$A3:$A100000"),0),MATCH(X$3,INDIRECT("'"&amp;$A110&amp;"'!$A$3:$BG$3"),0)),VLOOKUP($F110,'Step 1'!$B$13:$D$28,3,0)),"Check Parameters")</f>
        <v>NE</v>
      </c>
      <c r="Y110" s="13" t="str">
        <f ca="1">IFERROR(IF(VLOOKUP($F110,'Step 1'!$B$13:$D$28,3,0)="Y",INDEX(INDIRECT("'"&amp;$A110&amp;"'!$A$3:$BG$100000"),MATCH($B110,INDIRECT("'"&amp;$A110&amp;"'!$A3:$A100000"),0),MATCH(Y$3,INDIRECT("'"&amp;$A110&amp;"'!$A$3:$BG$3"),0)),VLOOKUP($F110,'Step 1'!$B$13:$D$28,3,0)),"Check Parameters")</f>
        <v>NE</v>
      </c>
      <c r="Z110" s="13" t="str">
        <f ca="1">IFERROR(IF(VLOOKUP($F110,'Step 1'!$B$13:$D$28,3,0)="Y",INDEX(INDIRECT("'"&amp;$A110&amp;"'!$A$3:$BG$100000"),MATCH($B110,INDIRECT("'"&amp;$A110&amp;"'!$A3:$A100000"),0),MATCH(Z$3,INDIRECT("'"&amp;$A110&amp;"'!$A$3:$BG$3"),0)),VLOOKUP($F110,'Step 1'!$B$13:$D$28,3,0)),"Check Parameters")</f>
        <v>NE</v>
      </c>
      <c r="AA110" s="13" t="str">
        <f ca="1">IFERROR(IF(VLOOKUP($F110,'Step 1'!$B$13:$D$28,3,0)="Y",INDEX(INDIRECT("'"&amp;$A110&amp;"'!$A$3:$BG$100000"),MATCH($B110,INDIRECT("'"&amp;$A110&amp;"'!$A3:$A100000"),0),MATCH(AA$3,INDIRECT("'"&amp;$A110&amp;"'!$A$3:$BG$3"),0)),VLOOKUP($F110,'Step 1'!$B$13:$D$28,3,0)),"Check Parameters")</f>
        <v>NE</v>
      </c>
      <c r="AB110" s="13" t="str">
        <f ca="1">IFERROR(IF(VLOOKUP($F110,'Step 1'!$B$13:$D$28,3,0)="Y",INDEX(INDIRECT("'"&amp;$A110&amp;"'!$A$3:$BG$100000"),MATCH($B110,INDIRECT("'"&amp;$A110&amp;"'!$A3:$A100000"),0),MATCH(AB$3,INDIRECT("'"&amp;$A110&amp;"'!$A$3:$BG$3"),0)),VLOOKUP($F110,'Step 1'!$B$13:$D$28,3,0)),"Check Parameters")</f>
        <v>NE</v>
      </c>
      <c r="AC110" s="13" t="str">
        <f ca="1">IFERROR(IF(VLOOKUP($F110,'Step 1'!$B$13:$D$28,3,0)="Y",INDEX(INDIRECT("'"&amp;$A110&amp;"'!$A$3:$BG$100000"),MATCH($B110,INDIRECT("'"&amp;$A110&amp;"'!$A3:$A100000"),0),MATCH(AC$3,INDIRECT("'"&amp;$A110&amp;"'!$A$3:$BG$3"),0)),VLOOKUP($F110,'Step 1'!$B$13:$D$28,3,0)),"Check Parameters")</f>
        <v>NE</v>
      </c>
      <c r="AD110" s="13" t="str">
        <f ca="1">IFERROR(IF(VLOOKUP($F110,'Step 1'!$B$13:$D$28,3,0)="Y",INDEX(INDIRECT("'"&amp;$A110&amp;"'!$A$3:$BG$100000"),MATCH($B110,INDIRECT("'"&amp;$A110&amp;"'!$A3:$A100000"),0),MATCH(AD$3,INDIRECT("'"&amp;$A110&amp;"'!$A$3:$BG$3"),0)),VLOOKUP($F110,'Step 1'!$B$13:$D$28,3,0)),"Check Parameters")</f>
        <v>NE</v>
      </c>
      <c r="AE110" s="13" t="str">
        <f ca="1">IFERROR(IF(VLOOKUP($F110,'Step 1'!$B$13:$D$28,3,0)="Y",INDEX(INDIRECT("'"&amp;$A110&amp;"'!$A$3:$BG$100000"),MATCH($B110,INDIRECT("'"&amp;$A110&amp;"'!$A3:$A100000"),0),MATCH(AE$3,INDIRECT("'"&amp;$A110&amp;"'!$A$3:$BG$3"),0)),VLOOKUP($F110,'Step 1'!$B$13:$D$28,3,0)),"Check Parameters")</f>
        <v>NE</v>
      </c>
      <c r="AF110" s="13" t="str">
        <f ca="1">IFERROR(IF(VLOOKUP($F110,'Step 1'!$B$13:$D$28,3,0)="Y",INDEX(INDIRECT("'"&amp;$A110&amp;"'!$A$3:$BG$100000"),MATCH($B110,INDIRECT("'"&amp;$A110&amp;"'!$A3:$A100000"),0),MATCH(AF$3,INDIRECT("'"&amp;$A110&amp;"'!$A$3:$BG$3"),0)),VLOOKUP($F110,'Step 1'!$B$13:$D$28,3,0)),"Check Parameters")</f>
        <v>NE</v>
      </c>
      <c r="AG110" s="13" t="str">
        <f ca="1">IFERROR(IF(VLOOKUP($F110,'Step 1'!$B$13:$D$28,3,0)="Y",INDEX(INDIRECT("'"&amp;$A110&amp;"'!$A$3:$BG$100000"),MATCH($B110,INDIRECT("'"&amp;$A110&amp;"'!$A3:$A100000"),0),MATCH(AG$3,INDIRECT("'"&amp;$A110&amp;"'!$A$3:$BG$3"),0)),VLOOKUP($F110,'Step 1'!$B$13:$D$28,3,0)),"Check Parameters")</f>
        <v>NE</v>
      </c>
      <c r="AH110" s="13" t="str">
        <f ca="1">IFERROR(IF(VLOOKUP($F110,'Step 1'!$B$13:$D$28,3,0)="Y",INDEX(INDIRECT("'"&amp;$A110&amp;"'!$A$3:$BG$100000"),MATCH($B110,INDIRECT("'"&amp;$A110&amp;"'!$A3:$A100000"),0),MATCH(AH$3,INDIRECT("'"&amp;$A110&amp;"'!$A$3:$BG$3"),0)),VLOOKUP($F110,'Step 1'!$B$13:$D$28,3,0)),"Check Parameters")</f>
        <v>NE</v>
      </c>
      <c r="AI110" s="13" t="str">
        <f ca="1">IFERROR(IF(VLOOKUP($F110,'Step 1'!$B$13:$D$28,3,0)="Y",INDEX(INDIRECT("'"&amp;$A110&amp;"'!$A$3:$BG$100000"),MATCH($B110,INDIRECT("'"&amp;$A110&amp;"'!$A3:$A100000"),0),MATCH(AI$3,INDIRECT("'"&amp;$A110&amp;"'!$A$3:$BG$3"),0)),VLOOKUP($F110,'Step 1'!$B$13:$D$28,3,0)),"Check Parameters")</f>
        <v>NE</v>
      </c>
      <c r="AJ110" s="13" t="str">
        <f ca="1">IFERROR(IF(VLOOKUP($F110,'Step 1'!$B$13:$D$28,3,0)="Y",INDEX(INDIRECT("'"&amp;$A110&amp;"'!$A$3:$BG$100000"),MATCH($B110,INDIRECT("'"&amp;$A110&amp;"'!$A3:$A100000"),0),MATCH(AJ$3,INDIRECT("'"&amp;$A110&amp;"'!$A$3:$BG$3"),0)),VLOOKUP($F110,'Step 1'!$B$13:$D$28,3,0)),"Check Parameters")</f>
        <v>NE</v>
      </c>
      <c r="AK110" s="13" t="str">
        <f ca="1">IFERROR(IF(VLOOKUP($F110,'Step 1'!$B$13:$D$28,3,0)="Y",INDEX(INDIRECT("'"&amp;$A110&amp;"'!$A$3:$BG$100000"),MATCH($B110,INDIRECT("'"&amp;$A110&amp;"'!$A3:$A100000"),0),MATCH(AK$3,INDIRECT("'"&amp;$A110&amp;"'!$A$3:$BG$3"),0)),VLOOKUP($F110,'Step 1'!$B$13:$D$28,3,0)),"Check Parameters")</f>
        <v>NE</v>
      </c>
      <c r="AL110" s="13" t="str">
        <f ca="1">IFERROR(IF(VLOOKUP($F110,'Step 1'!$B$13:$D$28,3,0)="Y",INDEX(INDIRECT("'"&amp;$A110&amp;"'!$A$3:$BG$100000"),MATCH($B110,INDIRECT("'"&amp;$A110&amp;"'!$A3:$A100000"),0),MATCH(AL$3,INDIRECT("'"&amp;$A110&amp;"'!$A$3:$BG$3"),0)),VLOOKUP($F110,'Step 1'!$B$13:$D$28,3,0)),"Check Parameters")</f>
        <v>NE</v>
      </c>
      <c r="AM110" s="13" t="str">
        <f ca="1">IFERROR(IF(VLOOKUP($F110,'Step 1'!$B$13:$D$28,3,0)="Y",INDEX(INDIRECT("'"&amp;$A110&amp;"'!$A$3:$BG$100000"),MATCH($B110,INDIRECT("'"&amp;$A110&amp;"'!$A3:$A100000"),0),MATCH(AM$3,INDIRECT("'"&amp;$A110&amp;"'!$A$3:$BG$3"),0)),VLOOKUP($F110,'Step 1'!$B$13:$D$28,3,0)),"Check Parameters")</f>
        <v>NE</v>
      </c>
      <c r="AN110" s="13"/>
      <c r="AO110" s="13"/>
      <c r="AP110" s="191"/>
      <c r="AQ110" s="191"/>
      <c r="AR110" s="191"/>
    </row>
    <row r="111" spans="1:44" hidden="1" outlineLevel="1" x14ac:dyDescent="0.25">
      <c r="A111" s="183" t="s">
        <v>87</v>
      </c>
      <c r="B111" s="183" t="s">
        <v>584</v>
      </c>
      <c r="C111" s="175" t="s">
        <v>128</v>
      </c>
      <c r="D111" s="175"/>
      <c r="E111" s="175" t="s">
        <v>751</v>
      </c>
      <c r="F111" s="77" t="str">
        <f t="shared" si="53"/>
        <v>Turkeys</v>
      </c>
      <c r="G111" s="175" t="s">
        <v>358</v>
      </c>
      <c r="H111" s="175"/>
      <c r="I111" s="13" t="str">
        <f ca="1">IFERROR(IF(VLOOKUP($F111,'Step 1'!$B$13:$D$28,3,0)="Y",INDEX(INDIRECT("'"&amp;$A111&amp;"'!$A$3:$BG$100000"),MATCH($B111,INDIRECT("'"&amp;$A111&amp;"'!$A3:$A100000"),0),MATCH(I$3,INDIRECT("'"&amp;$A111&amp;"'!$A$3:$BG$3"),0)),VLOOKUP($F111,'Step 1'!$B$13:$D$28,3,0)),"Check Parameters")</f>
        <v>NE</v>
      </c>
      <c r="J111" s="13" t="str">
        <f ca="1">IFERROR(IF(VLOOKUP($F111,'Step 1'!$B$13:$D$28,3,0)="Y",INDEX(INDIRECT("'"&amp;$A111&amp;"'!$A$3:$BG$100000"),MATCH($B111,INDIRECT("'"&amp;$A111&amp;"'!$A3:$A100000"),0),MATCH(J$3,INDIRECT("'"&amp;$A111&amp;"'!$A$3:$BG$3"),0)),VLOOKUP($F111,'Step 1'!$B$13:$D$28,3,0)),"Check Parameters")</f>
        <v>NE</v>
      </c>
      <c r="K111" s="13" t="str">
        <f ca="1">IFERROR(IF(VLOOKUP($F111,'Step 1'!$B$13:$D$28,3,0)="Y",INDEX(INDIRECT("'"&amp;$A111&amp;"'!$A$3:$BG$100000"),MATCH($B111,INDIRECT("'"&amp;$A111&amp;"'!$A3:$A100000"),0),MATCH(K$3,INDIRECT("'"&amp;$A111&amp;"'!$A$3:$BG$3"),0)),VLOOKUP($F111,'Step 1'!$B$13:$D$28,3,0)),"Check Parameters")</f>
        <v>NE</v>
      </c>
      <c r="L111" s="13" t="str">
        <f ca="1">IFERROR(IF(VLOOKUP($F111,'Step 1'!$B$13:$D$28,3,0)="Y",INDEX(INDIRECT("'"&amp;$A111&amp;"'!$A$3:$BG$100000"),MATCH($B111,INDIRECT("'"&amp;$A111&amp;"'!$A3:$A100000"),0),MATCH(L$3,INDIRECT("'"&amp;$A111&amp;"'!$A$3:$BG$3"),0)),VLOOKUP($F111,'Step 1'!$B$13:$D$28,3,0)),"Check Parameters")</f>
        <v>NE</v>
      </c>
      <c r="M111" s="13" t="str">
        <f ca="1">IFERROR(IF(VLOOKUP($F111,'Step 1'!$B$13:$D$28,3,0)="Y",INDEX(INDIRECT("'"&amp;$A111&amp;"'!$A$3:$BG$100000"),MATCH($B111,INDIRECT("'"&amp;$A111&amp;"'!$A3:$A100000"),0),MATCH(M$3,INDIRECT("'"&amp;$A111&amp;"'!$A$3:$BG$3"),0)),VLOOKUP($F111,'Step 1'!$B$13:$D$28,3,0)),"Check Parameters")</f>
        <v>NE</v>
      </c>
      <c r="N111" s="13" t="str">
        <f ca="1">IFERROR(IF(VLOOKUP($F111,'Step 1'!$B$13:$D$28,3,0)="Y",INDEX(INDIRECT("'"&amp;$A111&amp;"'!$A$3:$BG$100000"),MATCH($B111,INDIRECT("'"&amp;$A111&amp;"'!$A3:$A100000"),0),MATCH(N$3,INDIRECT("'"&amp;$A111&amp;"'!$A$3:$BG$3"),0)),VLOOKUP($F111,'Step 1'!$B$13:$D$28,3,0)),"Check Parameters")</f>
        <v>NE</v>
      </c>
      <c r="O111" s="13" t="str">
        <f ca="1">IFERROR(IF(VLOOKUP($F111,'Step 1'!$B$13:$D$28,3,0)="Y",INDEX(INDIRECT("'"&amp;$A111&amp;"'!$A$3:$BG$100000"),MATCH($B111,INDIRECT("'"&amp;$A111&amp;"'!$A3:$A100000"),0),MATCH(O$3,INDIRECT("'"&amp;$A111&amp;"'!$A$3:$BG$3"),0)),VLOOKUP($F111,'Step 1'!$B$13:$D$28,3,0)),"Check Parameters")</f>
        <v>NE</v>
      </c>
      <c r="P111" s="13" t="str">
        <f ca="1">IFERROR(IF(VLOOKUP($F111,'Step 1'!$B$13:$D$28,3,0)="Y",INDEX(INDIRECT("'"&amp;$A111&amp;"'!$A$3:$BG$100000"),MATCH($B111,INDIRECT("'"&amp;$A111&amp;"'!$A3:$A100000"),0),MATCH(P$3,INDIRECT("'"&amp;$A111&amp;"'!$A$3:$BG$3"),0)),VLOOKUP($F111,'Step 1'!$B$13:$D$28,3,0)),"Check Parameters")</f>
        <v>NE</v>
      </c>
      <c r="Q111" s="13" t="str">
        <f ca="1">IFERROR(IF(VLOOKUP($F111,'Step 1'!$B$13:$D$28,3,0)="Y",INDEX(INDIRECT("'"&amp;$A111&amp;"'!$A$3:$BG$100000"),MATCH($B111,INDIRECT("'"&amp;$A111&amp;"'!$A3:$A100000"),0),MATCH(Q$3,INDIRECT("'"&amp;$A111&amp;"'!$A$3:$BG$3"),0)),VLOOKUP($F111,'Step 1'!$B$13:$D$28,3,0)),"Check Parameters")</f>
        <v>NE</v>
      </c>
      <c r="R111" s="13" t="str">
        <f ca="1">IFERROR(IF(VLOOKUP($F111,'Step 1'!$B$13:$D$28,3,0)="Y",INDEX(INDIRECT("'"&amp;$A111&amp;"'!$A$3:$BG$100000"),MATCH($B111,INDIRECT("'"&amp;$A111&amp;"'!$A3:$A100000"),0),MATCH(R$3,INDIRECT("'"&amp;$A111&amp;"'!$A$3:$BG$3"),0)),VLOOKUP($F111,'Step 1'!$B$13:$D$28,3,0)),"Check Parameters")</f>
        <v>NE</v>
      </c>
      <c r="S111" s="13" t="str">
        <f ca="1">IFERROR(IF(VLOOKUP($F111,'Step 1'!$B$13:$D$28,3,0)="Y",INDEX(INDIRECT("'"&amp;$A111&amp;"'!$A$3:$BG$100000"),MATCH($B111,INDIRECT("'"&amp;$A111&amp;"'!$A3:$A100000"),0),MATCH(S$3,INDIRECT("'"&amp;$A111&amp;"'!$A$3:$BG$3"),0)),VLOOKUP($F111,'Step 1'!$B$13:$D$28,3,0)),"Check Parameters")</f>
        <v>NE</v>
      </c>
      <c r="T111" s="13" t="str">
        <f ca="1">IFERROR(IF(VLOOKUP($F111,'Step 1'!$B$13:$D$28,3,0)="Y",INDEX(INDIRECT("'"&amp;$A111&amp;"'!$A$3:$BG$100000"),MATCH($B111,INDIRECT("'"&amp;$A111&amp;"'!$A3:$A100000"),0),MATCH(T$3,INDIRECT("'"&amp;$A111&amp;"'!$A$3:$BG$3"),0)),VLOOKUP($F111,'Step 1'!$B$13:$D$28,3,0)),"Check Parameters")</f>
        <v>NE</v>
      </c>
      <c r="U111" s="13" t="str">
        <f ca="1">IFERROR(IF(VLOOKUP($F111,'Step 1'!$B$13:$D$28,3,0)="Y",INDEX(INDIRECT("'"&amp;$A111&amp;"'!$A$3:$BG$100000"),MATCH($B111,INDIRECT("'"&amp;$A111&amp;"'!$A3:$A100000"),0),MATCH(U$3,INDIRECT("'"&amp;$A111&amp;"'!$A$3:$BG$3"),0)),VLOOKUP($F111,'Step 1'!$B$13:$D$28,3,0)),"Check Parameters")</f>
        <v>NE</v>
      </c>
      <c r="V111" s="13" t="str">
        <f ca="1">IFERROR(IF(VLOOKUP($F111,'Step 1'!$B$13:$D$28,3,0)="Y",INDEX(INDIRECT("'"&amp;$A111&amp;"'!$A$3:$BG$100000"),MATCH($B111,INDIRECT("'"&amp;$A111&amp;"'!$A3:$A100000"),0),MATCH(V$3,INDIRECT("'"&amp;$A111&amp;"'!$A$3:$BG$3"),0)),VLOOKUP($F111,'Step 1'!$B$13:$D$28,3,0)),"Check Parameters")</f>
        <v>NE</v>
      </c>
      <c r="W111" s="13" t="str">
        <f ca="1">IFERROR(IF(VLOOKUP($F111,'Step 1'!$B$13:$D$28,3,0)="Y",INDEX(INDIRECT("'"&amp;$A111&amp;"'!$A$3:$BG$100000"),MATCH($B111,INDIRECT("'"&amp;$A111&amp;"'!$A3:$A100000"),0),MATCH(W$3,INDIRECT("'"&amp;$A111&amp;"'!$A$3:$BG$3"),0)),VLOOKUP($F111,'Step 1'!$B$13:$D$28,3,0)),"Check Parameters")</f>
        <v>NE</v>
      </c>
      <c r="X111" s="13" t="str">
        <f ca="1">IFERROR(IF(VLOOKUP($F111,'Step 1'!$B$13:$D$28,3,0)="Y",INDEX(INDIRECT("'"&amp;$A111&amp;"'!$A$3:$BG$100000"),MATCH($B111,INDIRECT("'"&amp;$A111&amp;"'!$A3:$A100000"),0),MATCH(X$3,INDIRECT("'"&amp;$A111&amp;"'!$A$3:$BG$3"),0)),VLOOKUP($F111,'Step 1'!$B$13:$D$28,3,0)),"Check Parameters")</f>
        <v>NE</v>
      </c>
      <c r="Y111" s="13" t="str">
        <f ca="1">IFERROR(IF(VLOOKUP($F111,'Step 1'!$B$13:$D$28,3,0)="Y",INDEX(INDIRECT("'"&amp;$A111&amp;"'!$A$3:$BG$100000"),MATCH($B111,INDIRECT("'"&amp;$A111&amp;"'!$A3:$A100000"),0),MATCH(Y$3,INDIRECT("'"&amp;$A111&amp;"'!$A$3:$BG$3"),0)),VLOOKUP($F111,'Step 1'!$B$13:$D$28,3,0)),"Check Parameters")</f>
        <v>NE</v>
      </c>
      <c r="Z111" s="13" t="str">
        <f ca="1">IFERROR(IF(VLOOKUP($F111,'Step 1'!$B$13:$D$28,3,0)="Y",INDEX(INDIRECT("'"&amp;$A111&amp;"'!$A$3:$BG$100000"),MATCH($B111,INDIRECT("'"&amp;$A111&amp;"'!$A3:$A100000"),0),MATCH(Z$3,INDIRECT("'"&amp;$A111&amp;"'!$A$3:$BG$3"),0)),VLOOKUP($F111,'Step 1'!$B$13:$D$28,3,0)),"Check Parameters")</f>
        <v>NE</v>
      </c>
      <c r="AA111" s="13" t="str">
        <f ca="1">IFERROR(IF(VLOOKUP($F111,'Step 1'!$B$13:$D$28,3,0)="Y",INDEX(INDIRECT("'"&amp;$A111&amp;"'!$A$3:$BG$100000"),MATCH($B111,INDIRECT("'"&amp;$A111&amp;"'!$A3:$A100000"),0),MATCH(AA$3,INDIRECT("'"&amp;$A111&amp;"'!$A$3:$BG$3"),0)),VLOOKUP($F111,'Step 1'!$B$13:$D$28,3,0)),"Check Parameters")</f>
        <v>NE</v>
      </c>
      <c r="AB111" s="13" t="str">
        <f ca="1">IFERROR(IF(VLOOKUP($F111,'Step 1'!$B$13:$D$28,3,0)="Y",INDEX(INDIRECT("'"&amp;$A111&amp;"'!$A$3:$BG$100000"),MATCH($B111,INDIRECT("'"&amp;$A111&amp;"'!$A3:$A100000"),0),MATCH(AB$3,INDIRECT("'"&amp;$A111&amp;"'!$A$3:$BG$3"),0)),VLOOKUP($F111,'Step 1'!$B$13:$D$28,3,0)),"Check Parameters")</f>
        <v>NE</v>
      </c>
      <c r="AC111" s="13" t="str">
        <f ca="1">IFERROR(IF(VLOOKUP($F111,'Step 1'!$B$13:$D$28,3,0)="Y",INDEX(INDIRECT("'"&amp;$A111&amp;"'!$A$3:$BG$100000"),MATCH($B111,INDIRECT("'"&amp;$A111&amp;"'!$A3:$A100000"),0),MATCH(AC$3,INDIRECT("'"&amp;$A111&amp;"'!$A$3:$BG$3"),0)),VLOOKUP($F111,'Step 1'!$B$13:$D$28,3,0)),"Check Parameters")</f>
        <v>NE</v>
      </c>
      <c r="AD111" s="13" t="str">
        <f ca="1">IFERROR(IF(VLOOKUP($F111,'Step 1'!$B$13:$D$28,3,0)="Y",INDEX(INDIRECT("'"&amp;$A111&amp;"'!$A$3:$BG$100000"),MATCH($B111,INDIRECT("'"&amp;$A111&amp;"'!$A3:$A100000"),0),MATCH(AD$3,INDIRECT("'"&amp;$A111&amp;"'!$A$3:$BG$3"),0)),VLOOKUP($F111,'Step 1'!$B$13:$D$28,3,0)),"Check Parameters")</f>
        <v>NE</v>
      </c>
      <c r="AE111" s="13" t="str">
        <f ca="1">IFERROR(IF(VLOOKUP($F111,'Step 1'!$B$13:$D$28,3,0)="Y",INDEX(INDIRECT("'"&amp;$A111&amp;"'!$A$3:$BG$100000"),MATCH($B111,INDIRECT("'"&amp;$A111&amp;"'!$A3:$A100000"),0),MATCH(AE$3,INDIRECT("'"&amp;$A111&amp;"'!$A$3:$BG$3"),0)),VLOOKUP($F111,'Step 1'!$B$13:$D$28,3,0)),"Check Parameters")</f>
        <v>NE</v>
      </c>
      <c r="AF111" s="13" t="str">
        <f ca="1">IFERROR(IF(VLOOKUP($F111,'Step 1'!$B$13:$D$28,3,0)="Y",INDEX(INDIRECT("'"&amp;$A111&amp;"'!$A$3:$BG$100000"),MATCH($B111,INDIRECT("'"&amp;$A111&amp;"'!$A3:$A100000"),0),MATCH(AF$3,INDIRECT("'"&amp;$A111&amp;"'!$A$3:$BG$3"),0)),VLOOKUP($F111,'Step 1'!$B$13:$D$28,3,0)),"Check Parameters")</f>
        <v>NE</v>
      </c>
      <c r="AG111" s="13" t="str">
        <f ca="1">IFERROR(IF(VLOOKUP($F111,'Step 1'!$B$13:$D$28,3,0)="Y",INDEX(INDIRECT("'"&amp;$A111&amp;"'!$A$3:$BG$100000"),MATCH($B111,INDIRECT("'"&amp;$A111&amp;"'!$A3:$A100000"),0),MATCH(AG$3,INDIRECT("'"&amp;$A111&amp;"'!$A$3:$BG$3"),0)),VLOOKUP($F111,'Step 1'!$B$13:$D$28,3,0)),"Check Parameters")</f>
        <v>NE</v>
      </c>
      <c r="AH111" s="13" t="str">
        <f ca="1">IFERROR(IF(VLOOKUP($F111,'Step 1'!$B$13:$D$28,3,0)="Y",INDEX(INDIRECT("'"&amp;$A111&amp;"'!$A$3:$BG$100000"),MATCH($B111,INDIRECT("'"&amp;$A111&amp;"'!$A3:$A100000"),0),MATCH(AH$3,INDIRECT("'"&amp;$A111&amp;"'!$A$3:$BG$3"),0)),VLOOKUP($F111,'Step 1'!$B$13:$D$28,3,0)),"Check Parameters")</f>
        <v>NE</v>
      </c>
      <c r="AI111" s="13" t="str">
        <f ca="1">IFERROR(IF(VLOOKUP($F111,'Step 1'!$B$13:$D$28,3,0)="Y",INDEX(INDIRECT("'"&amp;$A111&amp;"'!$A$3:$BG$100000"),MATCH($B111,INDIRECT("'"&amp;$A111&amp;"'!$A3:$A100000"),0),MATCH(AI$3,INDIRECT("'"&amp;$A111&amp;"'!$A$3:$BG$3"),0)),VLOOKUP($F111,'Step 1'!$B$13:$D$28,3,0)),"Check Parameters")</f>
        <v>NE</v>
      </c>
      <c r="AJ111" s="13" t="str">
        <f ca="1">IFERROR(IF(VLOOKUP($F111,'Step 1'!$B$13:$D$28,3,0)="Y",INDEX(INDIRECT("'"&amp;$A111&amp;"'!$A$3:$BG$100000"),MATCH($B111,INDIRECT("'"&amp;$A111&amp;"'!$A3:$A100000"),0),MATCH(AJ$3,INDIRECT("'"&amp;$A111&amp;"'!$A$3:$BG$3"),0)),VLOOKUP($F111,'Step 1'!$B$13:$D$28,3,0)),"Check Parameters")</f>
        <v>NE</v>
      </c>
      <c r="AK111" s="13" t="str">
        <f ca="1">IFERROR(IF(VLOOKUP($F111,'Step 1'!$B$13:$D$28,3,0)="Y",INDEX(INDIRECT("'"&amp;$A111&amp;"'!$A$3:$BG$100000"),MATCH($B111,INDIRECT("'"&amp;$A111&amp;"'!$A3:$A100000"),0),MATCH(AK$3,INDIRECT("'"&amp;$A111&amp;"'!$A$3:$BG$3"),0)),VLOOKUP($F111,'Step 1'!$B$13:$D$28,3,0)),"Check Parameters")</f>
        <v>NE</v>
      </c>
      <c r="AL111" s="13" t="str">
        <f ca="1">IFERROR(IF(VLOOKUP($F111,'Step 1'!$B$13:$D$28,3,0)="Y",INDEX(INDIRECT("'"&amp;$A111&amp;"'!$A$3:$BG$100000"),MATCH($B111,INDIRECT("'"&amp;$A111&amp;"'!$A3:$A100000"),0),MATCH(AL$3,INDIRECT("'"&amp;$A111&amp;"'!$A$3:$BG$3"),0)),VLOOKUP($F111,'Step 1'!$B$13:$D$28,3,0)),"Check Parameters")</f>
        <v>NE</v>
      </c>
      <c r="AM111" s="13" t="str">
        <f ca="1">IFERROR(IF(VLOOKUP($F111,'Step 1'!$B$13:$D$28,3,0)="Y",INDEX(INDIRECT("'"&amp;$A111&amp;"'!$A$3:$BG$100000"),MATCH($B111,INDIRECT("'"&amp;$A111&amp;"'!$A3:$A100000"),0),MATCH(AM$3,INDIRECT("'"&amp;$A111&amp;"'!$A$3:$BG$3"),0)),VLOOKUP($F111,'Step 1'!$B$13:$D$28,3,0)),"Check Parameters")</f>
        <v>NE</v>
      </c>
      <c r="AN111" s="13"/>
      <c r="AO111" s="13"/>
      <c r="AP111" s="191"/>
      <c r="AQ111" s="191"/>
      <c r="AR111" s="191"/>
    </row>
    <row r="112" spans="1:44" hidden="1" outlineLevel="1" x14ac:dyDescent="0.25">
      <c r="A112" s="183" t="s">
        <v>90</v>
      </c>
      <c r="B112" s="183" t="s">
        <v>584</v>
      </c>
      <c r="C112" s="175" t="s">
        <v>128</v>
      </c>
      <c r="D112" s="175"/>
      <c r="E112" s="175" t="s">
        <v>751</v>
      </c>
      <c r="F112" s="77" t="str">
        <f t="shared" si="53"/>
        <v>Other poultry (ducks)</v>
      </c>
      <c r="G112" s="175" t="s">
        <v>358</v>
      </c>
      <c r="H112" s="175"/>
      <c r="I112" s="13" t="str">
        <f ca="1">IFERROR(IF(VLOOKUP($F112,'Step 1'!$B$13:$D$28,3,0)="Y",INDEX(INDIRECT("'"&amp;$A112&amp;"'!$A$3:$BG$100000"),MATCH($B112,INDIRECT("'"&amp;$A112&amp;"'!$A3:$A100000"),0),MATCH(I$3,INDIRECT("'"&amp;$A112&amp;"'!$A$3:$BG$3"),0)),VLOOKUP($F112,'Step 1'!$B$13:$D$28,3,0)),"Check Parameters")</f>
        <v>NE</v>
      </c>
      <c r="J112" s="13" t="str">
        <f ca="1">IFERROR(IF(VLOOKUP($F112,'Step 1'!$B$13:$D$28,3,0)="Y",INDEX(INDIRECT("'"&amp;$A112&amp;"'!$A$3:$BG$100000"),MATCH($B112,INDIRECT("'"&amp;$A112&amp;"'!$A3:$A100000"),0),MATCH(J$3,INDIRECT("'"&amp;$A112&amp;"'!$A$3:$BG$3"),0)),VLOOKUP($F112,'Step 1'!$B$13:$D$28,3,0)),"Check Parameters")</f>
        <v>NE</v>
      </c>
      <c r="K112" s="13" t="str">
        <f ca="1">IFERROR(IF(VLOOKUP($F112,'Step 1'!$B$13:$D$28,3,0)="Y",INDEX(INDIRECT("'"&amp;$A112&amp;"'!$A$3:$BG$100000"),MATCH($B112,INDIRECT("'"&amp;$A112&amp;"'!$A3:$A100000"),0),MATCH(K$3,INDIRECT("'"&amp;$A112&amp;"'!$A$3:$BG$3"),0)),VLOOKUP($F112,'Step 1'!$B$13:$D$28,3,0)),"Check Parameters")</f>
        <v>NE</v>
      </c>
      <c r="L112" s="13" t="str">
        <f ca="1">IFERROR(IF(VLOOKUP($F112,'Step 1'!$B$13:$D$28,3,0)="Y",INDEX(INDIRECT("'"&amp;$A112&amp;"'!$A$3:$BG$100000"),MATCH($B112,INDIRECT("'"&amp;$A112&amp;"'!$A3:$A100000"),0),MATCH(L$3,INDIRECT("'"&amp;$A112&amp;"'!$A$3:$BG$3"),0)),VLOOKUP($F112,'Step 1'!$B$13:$D$28,3,0)),"Check Parameters")</f>
        <v>NE</v>
      </c>
      <c r="M112" s="13" t="str">
        <f ca="1">IFERROR(IF(VLOOKUP($F112,'Step 1'!$B$13:$D$28,3,0)="Y",INDEX(INDIRECT("'"&amp;$A112&amp;"'!$A$3:$BG$100000"),MATCH($B112,INDIRECT("'"&amp;$A112&amp;"'!$A3:$A100000"),0),MATCH(M$3,INDIRECT("'"&amp;$A112&amp;"'!$A$3:$BG$3"),0)),VLOOKUP($F112,'Step 1'!$B$13:$D$28,3,0)),"Check Parameters")</f>
        <v>NE</v>
      </c>
      <c r="N112" s="13" t="str">
        <f ca="1">IFERROR(IF(VLOOKUP($F112,'Step 1'!$B$13:$D$28,3,0)="Y",INDEX(INDIRECT("'"&amp;$A112&amp;"'!$A$3:$BG$100000"),MATCH($B112,INDIRECT("'"&amp;$A112&amp;"'!$A3:$A100000"),0),MATCH(N$3,INDIRECT("'"&amp;$A112&amp;"'!$A$3:$BG$3"),0)),VLOOKUP($F112,'Step 1'!$B$13:$D$28,3,0)),"Check Parameters")</f>
        <v>NE</v>
      </c>
      <c r="O112" s="13" t="str">
        <f ca="1">IFERROR(IF(VLOOKUP($F112,'Step 1'!$B$13:$D$28,3,0)="Y",INDEX(INDIRECT("'"&amp;$A112&amp;"'!$A$3:$BG$100000"),MATCH($B112,INDIRECT("'"&amp;$A112&amp;"'!$A3:$A100000"),0),MATCH(O$3,INDIRECT("'"&amp;$A112&amp;"'!$A$3:$BG$3"),0)),VLOOKUP($F112,'Step 1'!$B$13:$D$28,3,0)),"Check Parameters")</f>
        <v>NE</v>
      </c>
      <c r="P112" s="13" t="str">
        <f ca="1">IFERROR(IF(VLOOKUP($F112,'Step 1'!$B$13:$D$28,3,0)="Y",INDEX(INDIRECT("'"&amp;$A112&amp;"'!$A$3:$BG$100000"),MATCH($B112,INDIRECT("'"&amp;$A112&amp;"'!$A3:$A100000"),0),MATCH(P$3,INDIRECT("'"&amp;$A112&amp;"'!$A$3:$BG$3"),0)),VLOOKUP($F112,'Step 1'!$B$13:$D$28,3,0)),"Check Parameters")</f>
        <v>NE</v>
      </c>
      <c r="Q112" s="13" t="str">
        <f ca="1">IFERROR(IF(VLOOKUP($F112,'Step 1'!$B$13:$D$28,3,0)="Y",INDEX(INDIRECT("'"&amp;$A112&amp;"'!$A$3:$BG$100000"),MATCH($B112,INDIRECT("'"&amp;$A112&amp;"'!$A3:$A100000"),0),MATCH(Q$3,INDIRECT("'"&amp;$A112&amp;"'!$A$3:$BG$3"),0)),VLOOKUP($F112,'Step 1'!$B$13:$D$28,3,0)),"Check Parameters")</f>
        <v>NE</v>
      </c>
      <c r="R112" s="13" t="str">
        <f ca="1">IFERROR(IF(VLOOKUP($F112,'Step 1'!$B$13:$D$28,3,0)="Y",INDEX(INDIRECT("'"&amp;$A112&amp;"'!$A$3:$BG$100000"),MATCH($B112,INDIRECT("'"&amp;$A112&amp;"'!$A3:$A100000"),0),MATCH(R$3,INDIRECT("'"&amp;$A112&amp;"'!$A$3:$BG$3"),0)),VLOOKUP($F112,'Step 1'!$B$13:$D$28,3,0)),"Check Parameters")</f>
        <v>NE</v>
      </c>
      <c r="S112" s="13" t="str">
        <f ca="1">IFERROR(IF(VLOOKUP($F112,'Step 1'!$B$13:$D$28,3,0)="Y",INDEX(INDIRECT("'"&amp;$A112&amp;"'!$A$3:$BG$100000"),MATCH($B112,INDIRECT("'"&amp;$A112&amp;"'!$A3:$A100000"),0),MATCH(S$3,INDIRECT("'"&amp;$A112&amp;"'!$A$3:$BG$3"),0)),VLOOKUP($F112,'Step 1'!$B$13:$D$28,3,0)),"Check Parameters")</f>
        <v>NE</v>
      </c>
      <c r="T112" s="13" t="str">
        <f ca="1">IFERROR(IF(VLOOKUP($F112,'Step 1'!$B$13:$D$28,3,0)="Y",INDEX(INDIRECT("'"&amp;$A112&amp;"'!$A$3:$BG$100000"),MATCH($B112,INDIRECT("'"&amp;$A112&amp;"'!$A3:$A100000"),0),MATCH(T$3,INDIRECT("'"&amp;$A112&amp;"'!$A$3:$BG$3"),0)),VLOOKUP($F112,'Step 1'!$B$13:$D$28,3,0)),"Check Parameters")</f>
        <v>NE</v>
      </c>
      <c r="U112" s="13" t="str">
        <f ca="1">IFERROR(IF(VLOOKUP($F112,'Step 1'!$B$13:$D$28,3,0)="Y",INDEX(INDIRECT("'"&amp;$A112&amp;"'!$A$3:$BG$100000"),MATCH($B112,INDIRECT("'"&amp;$A112&amp;"'!$A3:$A100000"),0),MATCH(U$3,INDIRECT("'"&amp;$A112&amp;"'!$A$3:$BG$3"),0)),VLOOKUP($F112,'Step 1'!$B$13:$D$28,3,0)),"Check Parameters")</f>
        <v>NE</v>
      </c>
      <c r="V112" s="13" t="str">
        <f ca="1">IFERROR(IF(VLOOKUP($F112,'Step 1'!$B$13:$D$28,3,0)="Y",INDEX(INDIRECT("'"&amp;$A112&amp;"'!$A$3:$BG$100000"),MATCH($B112,INDIRECT("'"&amp;$A112&amp;"'!$A3:$A100000"),0),MATCH(V$3,INDIRECT("'"&amp;$A112&amp;"'!$A$3:$BG$3"),0)),VLOOKUP($F112,'Step 1'!$B$13:$D$28,3,0)),"Check Parameters")</f>
        <v>NE</v>
      </c>
      <c r="W112" s="13" t="str">
        <f ca="1">IFERROR(IF(VLOOKUP($F112,'Step 1'!$B$13:$D$28,3,0)="Y",INDEX(INDIRECT("'"&amp;$A112&amp;"'!$A$3:$BG$100000"),MATCH($B112,INDIRECT("'"&amp;$A112&amp;"'!$A3:$A100000"),0),MATCH(W$3,INDIRECT("'"&amp;$A112&amp;"'!$A$3:$BG$3"),0)),VLOOKUP($F112,'Step 1'!$B$13:$D$28,3,0)),"Check Parameters")</f>
        <v>NE</v>
      </c>
      <c r="X112" s="13" t="str">
        <f ca="1">IFERROR(IF(VLOOKUP($F112,'Step 1'!$B$13:$D$28,3,0)="Y",INDEX(INDIRECT("'"&amp;$A112&amp;"'!$A$3:$BG$100000"),MATCH($B112,INDIRECT("'"&amp;$A112&amp;"'!$A3:$A100000"),0),MATCH(X$3,INDIRECT("'"&amp;$A112&amp;"'!$A$3:$BG$3"),0)),VLOOKUP($F112,'Step 1'!$B$13:$D$28,3,0)),"Check Parameters")</f>
        <v>NE</v>
      </c>
      <c r="Y112" s="13" t="str">
        <f ca="1">IFERROR(IF(VLOOKUP($F112,'Step 1'!$B$13:$D$28,3,0)="Y",INDEX(INDIRECT("'"&amp;$A112&amp;"'!$A$3:$BG$100000"),MATCH($B112,INDIRECT("'"&amp;$A112&amp;"'!$A3:$A100000"),0),MATCH(Y$3,INDIRECT("'"&amp;$A112&amp;"'!$A$3:$BG$3"),0)),VLOOKUP($F112,'Step 1'!$B$13:$D$28,3,0)),"Check Parameters")</f>
        <v>NE</v>
      </c>
      <c r="Z112" s="13" t="str">
        <f ca="1">IFERROR(IF(VLOOKUP($F112,'Step 1'!$B$13:$D$28,3,0)="Y",INDEX(INDIRECT("'"&amp;$A112&amp;"'!$A$3:$BG$100000"),MATCH($B112,INDIRECT("'"&amp;$A112&amp;"'!$A3:$A100000"),0),MATCH(Z$3,INDIRECT("'"&amp;$A112&amp;"'!$A$3:$BG$3"),0)),VLOOKUP($F112,'Step 1'!$B$13:$D$28,3,0)),"Check Parameters")</f>
        <v>NE</v>
      </c>
      <c r="AA112" s="13" t="str">
        <f ca="1">IFERROR(IF(VLOOKUP($F112,'Step 1'!$B$13:$D$28,3,0)="Y",INDEX(INDIRECT("'"&amp;$A112&amp;"'!$A$3:$BG$100000"),MATCH($B112,INDIRECT("'"&amp;$A112&amp;"'!$A3:$A100000"),0),MATCH(AA$3,INDIRECT("'"&amp;$A112&amp;"'!$A$3:$BG$3"),0)),VLOOKUP($F112,'Step 1'!$B$13:$D$28,3,0)),"Check Parameters")</f>
        <v>NE</v>
      </c>
      <c r="AB112" s="13" t="str">
        <f ca="1">IFERROR(IF(VLOOKUP($F112,'Step 1'!$B$13:$D$28,3,0)="Y",INDEX(INDIRECT("'"&amp;$A112&amp;"'!$A$3:$BG$100000"),MATCH($B112,INDIRECT("'"&amp;$A112&amp;"'!$A3:$A100000"),0),MATCH(AB$3,INDIRECT("'"&amp;$A112&amp;"'!$A$3:$BG$3"),0)),VLOOKUP($F112,'Step 1'!$B$13:$D$28,3,0)),"Check Parameters")</f>
        <v>NE</v>
      </c>
      <c r="AC112" s="13" t="str">
        <f ca="1">IFERROR(IF(VLOOKUP($F112,'Step 1'!$B$13:$D$28,3,0)="Y",INDEX(INDIRECT("'"&amp;$A112&amp;"'!$A$3:$BG$100000"),MATCH($B112,INDIRECT("'"&amp;$A112&amp;"'!$A3:$A100000"),0),MATCH(AC$3,INDIRECT("'"&amp;$A112&amp;"'!$A$3:$BG$3"),0)),VLOOKUP($F112,'Step 1'!$B$13:$D$28,3,0)),"Check Parameters")</f>
        <v>NE</v>
      </c>
      <c r="AD112" s="13" t="str">
        <f ca="1">IFERROR(IF(VLOOKUP($F112,'Step 1'!$B$13:$D$28,3,0)="Y",INDEX(INDIRECT("'"&amp;$A112&amp;"'!$A$3:$BG$100000"),MATCH($B112,INDIRECT("'"&amp;$A112&amp;"'!$A3:$A100000"),0),MATCH(AD$3,INDIRECT("'"&amp;$A112&amp;"'!$A$3:$BG$3"),0)),VLOOKUP($F112,'Step 1'!$B$13:$D$28,3,0)),"Check Parameters")</f>
        <v>NE</v>
      </c>
      <c r="AE112" s="13" t="str">
        <f ca="1">IFERROR(IF(VLOOKUP($F112,'Step 1'!$B$13:$D$28,3,0)="Y",INDEX(INDIRECT("'"&amp;$A112&amp;"'!$A$3:$BG$100000"),MATCH($B112,INDIRECT("'"&amp;$A112&amp;"'!$A3:$A100000"),0),MATCH(AE$3,INDIRECT("'"&amp;$A112&amp;"'!$A$3:$BG$3"),0)),VLOOKUP($F112,'Step 1'!$B$13:$D$28,3,0)),"Check Parameters")</f>
        <v>NE</v>
      </c>
      <c r="AF112" s="13" t="str">
        <f ca="1">IFERROR(IF(VLOOKUP($F112,'Step 1'!$B$13:$D$28,3,0)="Y",INDEX(INDIRECT("'"&amp;$A112&amp;"'!$A$3:$BG$100000"),MATCH($B112,INDIRECT("'"&amp;$A112&amp;"'!$A3:$A100000"),0),MATCH(AF$3,INDIRECT("'"&amp;$A112&amp;"'!$A$3:$BG$3"),0)),VLOOKUP($F112,'Step 1'!$B$13:$D$28,3,0)),"Check Parameters")</f>
        <v>NE</v>
      </c>
      <c r="AG112" s="13" t="str">
        <f ca="1">IFERROR(IF(VLOOKUP($F112,'Step 1'!$B$13:$D$28,3,0)="Y",INDEX(INDIRECT("'"&amp;$A112&amp;"'!$A$3:$BG$100000"),MATCH($B112,INDIRECT("'"&amp;$A112&amp;"'!$A3:$A100000"),0),MATCH(AG$3,INDIRECT("'"&amp;$A112&amp;"'!$A$3:$BG$3"),0)),VLOOKUP($F112,'Step 1'!$B$13:$D$28,3,0)),"Check Parameters")</f>
        <v>NE</v>
      </c>
      <c r="AH112" s="13" t="str">
        <f ca="1">IFERROR(IF(VLOOKUP($F112,'Step 1'!$B$13:$D$28,3,0)="Y",INDEX(INDIRECT("'"&amp;$A112&amp;"'!$A$3:$BG$100000"),MATCH($B112,INDIRECT("'"&amp;$A112&amp;"'!$A3:$A100000"),0),MATCH(AH$3,INDIRECT("'"&amp;$A112&amp;"'!$A$3:$BG$3"),0)),VLOOKUP($F112,'Step 1'!$B$13:$D$28,3,0)),"Check Parameters")</f>
        <v>NE</v>
      </c>
      <c r="AI112" s="13" t="str">
        <f ca="1">IFERROR(IF(VLOOKUP($F112,'Step 1'!$B$13:$D$28,3,0)="Y",INDEX(INDIRECT("'"&amp;$A112&amp;"'!$A$3:$BG$100000"),MATCH($B112,INDIRECT("'"&amp;$A112&amp;"'!$A3:$A100000"),0),MATCH(AI$3,INDIRECT("'"&amp;$A112&amp;"'!$A$3:$BG$3"),0)),VLOOKUP($F112,'Step 1'!$B$13:$D$28,3,0)),"Check Parameters")</f>
        <v>NE</v>
      </c>
      <c r="AJ112" s="13" t="str">
        <f ca="1">IFERROR(IF(VLOOKUP($F112,'Step 1'!$B$13:$D$28,3,0)="Y",INDEX(INDIRECT("'"&amp;$A112&amp;"'!$A$3:$BG$100000"),MATCH($B112,INDIRECT("'"&amp;$A112&amp;"'!$A3:$A100000"),0),MATCH(AJ$3,INDIRECT("'"&amp;$A112&amp;"'!$A$3:$BG$3"),0)),VLOOKUP($F112,'Step 1'!$B$13:$D$28,3,0)),"Check Parameters")</f>
        <v>NE</v>
      </c>
      <c r="AK112" s="13" t="str">
        <f ca="1">IFERROR(IF(VLOOKUP($F112,'Step 1'!$B$13:$D$28,3,0)="Y",INDEX(INDIRECT("'"&amp;$A112&amp;"'!$A$3:$BG$100000"),MATCH($B112,INDIRECT("'"&amp;$A112&amp;"'!$A3:$A100000"),0),MATCH(AK$3,INDIRECT("'"&amp;$A112&amp;"'!$A$3:$BG$3"),0)),VLOOKUP($F112,'Step 1'!$B$13:$D$28,3,0)),"Check Parameters")</f>
        <v>NE</v>
      </c>
      <c r="AL112" s="13" t="str">
        <f ca="1">IFERROR(IF(VLOOKUP($F112,'Step 1'!$B$13:$D$28,3,0)="Y",INDEX(INDIRECT("'"&amp;$A112&amp;"'!$A$3:$BG$100000"),MATCH($B112,INDIRECT("'"&amp;$A112&amp;"'!$A3:$A100000"),0),MATCH(AL$3,INDIRECT("'"&amp;$A112&amp;"'!$A$3:$BG$3"),0)),VLOOKUP($F112,'Step 1'!$B$13:$D$28,3,0)),"Check Parameters")</f>
        <v>NE</v>
      </c>
      <c r="AM112" s="13" t="str">
        <f ca="1">IFERROR(IF(VLOOKUP($F112,'Step 1'!$B$13:$D$28,3,0)="Y",INDEX(INDIRECT("'"&amp;$A112&amp;"'!$A$3:$BG$100000"),MATCH($B112,INDIRECT("'"&amp;$A112&amp;"'!$A3:$A100000"),0),MATCH(AM$3,INDIRECT("'"&amp;$A112&amp;"'!$A$3:$BG$3"),0)),VLOOKUP($F112,'Step 1'!$B$13:$D$28,3,0)),"Check Parameters")</f>
        <v>NE</v>
      </c>
      <c r="AN112" s="13"/>
      <c r="AO112" s="13"/>
      <c r="AP112" s="191"/>
      <c r="AQ112" s="191"/>
      <c r="AR112" s="191"/>
    </row>
    <row r="113" spans="1:44" hidden="1" outlineLevel="1" x14ac:dyDescent="0.25">
      <c r="A113" s="183" t="s">
        <v>88</v>
      </c>
      <c r="B113" s="183" t="s">
        <v>584</v>
      </c>
      <c r="C113" s="175" t="s">
        <v>128</v>
      </c>
      <c r="D113" s="175"/>
      <c r="E113" s="175" t="s">
        <v>751</v>
      </c>
      <c r="F113" s="77" t="str">
        <f t="shared" si="53"/>
        <v>Other poultry (geese)</v>
      </c>
      <c r="G113" s="175" t="s">
        <v>358</v>
      </c>
      <c r="H113" s="175"/>
      <c r="I113" s="13" t="str">
        <f ca="1">IFERROR(IF(VLOOKUP($F113,'Step 1'!$B$13:$D$28,3,0)="Y",INDEX(INDIRECT("'"&amp;$A113&amp;"'!$A$3:$BG$100000"),MATCH($B113,INDIRECT("'"&amp;$A113&amp;"'!$A3:$A100000"),0),MATCH(I$3,INDIRECT("'"&amp;$A113&amp;"'!$A$3:$BG$3"),0)),VLOOKUP($F113,'Step 1'!$B$13:$D$28,3,0)),"Check Parameters")</f>
        <v>NE</v>
      </c>
      <c r="J113" s="13" t="str">
        <f ca="1">IFERROR(IF(VLOOKUP($F113,'Step 1'!$B$13:$D$28,3,0)="Y",INDEX(INDIRECT("'"&amp;$A113&amp;"'!$A$3:$BG$100000"),MATCH($B113,INDIRECT("'"&amp;$A113&amp;"'!$A3:$A100000"),0),MATCH(J$3,INDIRECT("'"&amp;$A113&amp;"'!$A$3:$BG$3"),0)),VLOOKUP($F113,'Step 1'!$B$13:$D$28,3,0)),"Check Parameters")</f>
        <v>NE</v>
      </c>
      <c r="K113" s="13" t="str">
        <f ca="1">IFERROR(IF(VLOOKUP($F113,'Step 1'!$B$13:$D$28,3,0)="Y",INDEX(INDIRECT("'"&amp;$A113&amp;"'!$A$3:$BG$100000"),MATCH($B113,INDIRECT("'"&amp;$A113&amp;"'!$A3:$A100000"),0),MATCH(K$3,INDIRECT("'"&amp;$A113&amp;"'!$A$3:$BG$3"),0)),VLOOKUP($F113,'Step 1'!$B$13:$D$28,3,0)),"Check Parameters")</f>
        <v>NE</v>
      </c>
      <c r="L113" s="13" t="str">
        <f ca="1">IFERROR(IF(VLOOKUP($F113,'Step 1'!$B$13:$D$28,3,0)="Y",INDEX(INDIRECT("'"&amp;$A113&amp;"'!$A$3:$BG$100000"),MATCH($B113,INDIRECT("'"&amp;$A113&amp;"'!$A3:$A100000"),0),MATCH(L$3,INDIRECT("'"&amp;$A113&amp;"'!$A$3:$BG$3"),0)),VLOOKUP($F113,'Step 1'!$B$13:$D$28,3,0)),"Check Parameters")</f>
        <v>NE</v>
      </c>
      <c r="M113" s="13" t="str">
        <f ca="1">IFERROR(IF(VLOOKUP($F113,'Step 1'!$B$13:$D$28,3,0)="Y",INDEX(INDIRECT("'"&amp;$A113&amp;"'!$A$3:$BG$100000"),MATCH($B113,INDIRECT("'"&amp;$A113&amp;"'!$A3:$A100000"),0),MATCH(M$3,INDIRECT("'"&amp;$A113&amp;"'!$A$3:$BG$3"),0)),VLOOKUP($F113,'Step 1'!$B$13:$D$28,3,0)),"Check Parameters")</f>
        <v>NE</v>
      </c>
      <c r="N113" s="13" t="str">
        <f ca="1">IFERROR(IF(VLOOKUP($F113,'Step 1'!$B$13:$D$28,3,0)="Y",INDEX(INDIRECT("'"&amp;$A113&amp;"'!$A$3:$BG$100000"),MATCH($B113,INDIRECT("'"&amp;$A113&amp;"'!$A3:$A100000"),0),MATCH(N$3,INDIRECT("'"&amp;$A113&amp;"'!$A$3:$BG$3"),0)),VLOOKUP($F113,'Step 1'!$B$13:$D$28,3,0)),"Check Parameters")</f>
        <v>NE</v>
      </c>
      <c r="O113" s="13" t="str">
        <f ca="1">IFERROR(IF(VLOOKUP($F113,'Step 1'!$B$13:$D$28,3,0)="Y",INDEX(INDIRECT("'"&amp;$A113&amp;"'!$A$3:$BG$100000"),MATCH($B113,INDIRECT("'"&amp;$A113&amp;"'!$A3:$A100000"),0),MATCH(O$3,INDIRECT("'"&amp;$A113&amp;"'!$A$3:$BG$3"),0)),VLOOKUP($F113,'Step 1'!$B$13:$D$28,3,0)),"Check Parameters")</f>
        <v>NE</v>
      </c>
      <c r="P113" s="13" t="str">
        <f ca="1">IFERROR(IF(VLOOKUP($F113,'Step 1'!$B$13:$D$28,3,0)="Y",INDEX(INDIRECT("'"&amp;$A113&amp;"'!$A$3:$BG$100000"),MATCH($B113,INDIRECT("'"&amp;$A113&amp;"'!$A3:$A100000"),0),MATCH(P$3,INDIRECT("'"&amp;$A113&amp;"'!$A$3:$BG$3"),0)),VLOOKUP($F113,'Step 1'!$B$13:$D$28,3,0)),"Check Parameters")</f>
        <v>NE</v>
      </c>
      <c r="Q113" s="13" t="str">
        <f ca="1">IFERROR(IF(VLOOKUP($F113,'Step 1'!$B$13:$D$28,3,0)="Y",INDEX(INDIRECT("'"&amp;$A113&amp;"'!$A$3:$BG$100000"),MATCH($B113,INDIRECT("'"&amp;$A113&amp;"'!$A3:$A100000"),0),MATCH(Q$3,INDIRECT("'"&amp;$A113&amp;"'!$A$3:$BG$3"),0)),VLOOKUP($F113,'Step 1'!$B$13:$D$28,3,0)),"Check Parameters")</f>
        <v>NE</v>
      </c>
      <c r="R113" s="13" t="str">
        <f ca="1">IFERROR(IF(VLOOKUP($F113,'Step 1'!$B$13:$D$28,3,0)="Y",INDEX(INDIRECT("'"&amp;$A113&amp;"'!$A$3:$BG$100000"),MATCH($B113,INDIRECT("'"&amp;$A113&amp;"'!$A3:$A100000"),0),MATCH(R$3,INDIRECT("'"&amp;$A113&amp;"'!$A$3:$BG$3"),0)),VLOOKUP($F113,'Step 1'!$B$13:$D$28,3,0)),"Check Parameters")</f>
        <v>NE</v>
      </c>
      <c r="S113" s="13" t="str">
        <f ca="1">IFERROR(IF(VLOOKUP($F113,'Step 1'!$B$13:$D$28,3,0)="Y",INDEX(INDIRECT("'"&amp;$A113&amp;"'!$A$3:$BG$100000"),MATCH($B113,INDIRECT("'"&amp;$A113&amp;"'!$A3:$A100000"),0),MATCH(S$3,INDIRECT("'"&amp;$A113&amp;"'!$A$3:$BG$3"),0)),VLOOKUP($F113,'Step 1'!$B$13:$D$28,3,0)),"Check Parameters")</f>
        <v>NE</v>
      </c>
      <c r="T113" s="13" t="str">
        <f ca="1">IFERROR(IF(VLOOKUP($F113,'Step 1'!$B$13:$D$28,3,0)="Y",INDEX(INDIRECT("'"&amp;$A113&amp;"'!$A$3:$BG$100000"),MATCH($B113,INDIRECT("'"&amp;$A113&amp;"'!$A3:$A100000"),0),MATCH(T$3,INDIRECT("'"&amp;$A113&amp;"'!$A$3:$BG$3"),0)),VLOOKUP($F113,'Step 1'!$B$13:$D$28,3,0)),"Check Parameters")</f>
        <v>NE</v>
      </c>
      <c r="U113" s="13" t="str">
        <f ca="1">IFERROR(IF(VLOOKUP($F113,'Step 1'!$B$13:$D$28,3,0)="Y",INDEX(INDIRECT("'"&amp;$A113&amp;"'!$A$3:$BG$100000"),MATCH($B113,INDIRECT("'"&amp;$A113&amp;"'!$A3:$A100000"),0),MATCH(U$3,INDIRECT("'"&amp;$A113&amp;"'!$A$3:$BG$3"),0)),VLOOKUP($F113,'Step 1'!$B$13:$D$28,3,0)),"Check Parameters")</f>
        <v>NE</v>
      </c>
      <c r="V113" s="13" t="str">
        <f ca="1">IFERROR(IF(VLOOKUP($F113,'Step 1'!$B$13:$D$28,3,0)="Y",INDEX(INDIRECT("'"&amp;$A113&amp;"'!$A$3:$BG$100000"),MATCH($B113,INDIRECT("'"&amp;$A113&amp;"'!$A3:$A100000"),0),MATCH(V$3,INDIRECT("'"&amp;$A113&amp;"'!$A$3:$BG$3"),0)),VLOOKUP($F113,'Step 1'!$B$13:$D$28,3,0)),"Check Parameters")</f>
        <v>NE</v>
      </c>
      <c r="W113" s="13" t="str">
        <f ca="1">IFERROR(IF(VLOOKUP($F113,'Step 1'!$B$13:$D$28,3,0)="Y",INDEX(INDIRECT("'"&amp;$A113&amp;"'!$A$3:$BG$100000"),MATCH($B113,INDIRECT("'"&amp;$A113&amp;"'!$A3:$A100000"),0),MATCH(W$3,INDIRECT("'"&amp;$A113&amp;"'!$A$3:$BG$3"),0)),VLOOKUP($F113,'Step 1'!$B$13:$D$28,3,0)),"Check Parameters")</f>
        <v>NE</v>
      </c>
      <c r="X113" s="13" t="str">
        <f ca="1">IFERROR(IF(VLOOKUP($F113,'Step 1'!$B$13:$D$28,3,0)="Y",INDEX(INDIRECT("'"&amp;$A113&amp;"'!$A$3:$BG$100000"),MATCH($B113,INDIRECT("'"&amp;$A113&amp;"'!$A3:$A100000"),0),MATCH(X$3,INDIRECT("'"&amp;$A113&amp;"'!$A$3:$BG$3"),0)),VLOOKUP($F113,'Step 1'!$B$13:$D$28,3,0)),"Check Parameters")</f>
        <v>NE</v>
      </c>
      <c r="Y113" s="13" t="str">
        <f ca="1">IFERROR(IF(VLOOKUP($F113,'Step 1'!$B$13:$D$28,3,0)="Y",INDEX(INDIRECT("'"&amp;$A113&amp;"'!$A$3:$BG$100000"),MATCH($B113,INDIRECT("'"&amp;$A113&amp;"'!$A3:$A100000"),0),MATCH(Y$3,INDIRECT("'"&amp;$A113&amp;"'!$A$3:$BG$3"),0)),VLOOKUP($F113,'Step 1'!$B$13:$D$28,3,0)),"Check Parameters")</f>
        <v>NE</v>
      </c>
      <c r="Z113" s="13" t="str">
        <f ca="1">IFERROR(IF(VLOOKUP($F113,'Step 1'!$B$13:$D$28,3,0)="Y",INDEX(INDIRECT("'"&amp;$A113&amp;"'!$A$3:$BG$100000"),MATCH($B113,INDIRECT("'"&amp;$A113&amp;"'!$A3:$A100000"),0),MATCH(Z$3,INDIRECT("'"&amp;$A113&amp;"'!$A$3:$BG$3"),0)),VLOOKUP($F113,'Step 1'!$B$13:$D$28,3,0)),"Check Parameters")</f>
        <v>NE</v>
      </c>
      <c r="AA113" s="13" t="str">
        <f ca="1">IFERROR(IF(VLOOKUP($F113,'Step 1'!$B$13:$D$28,3,0)="Y",INDEX(INDIRECT("'"&amp;$A113&amp;"'!$A$3:$BG$100000"),MATCH($B113,INDIRECT("'"&amp;$A113&amp;"'!$A3:$A100000"),0),MATCH(AA$3,INDIRECT("'"&amp;$A113&amp;"'!$A$3:$BG$3"),0)),VLOOKUP($F113,'Step 1'!$B$13:$D$28,3,0)),"Check Parameters")</f>
        <v>NE</v>
      </c>
      <c r="AB113" s="13" t="str">
        <f ca="1">IFERROR(IF(VLOOKUP($F113,'Step 1'!$B$13:$D$28,3,0)="Y",INDEX(INDIRECT("'"&amp;$A113&amp;"'!$A$3:$BG$100000"),MATCH($B113,INDIRECT("'"&amp;$A113&amp;"'!$A3:$A100000"),0),MATCH(AB$3,INDIRECT("'"&amp;$A113&amp;"'!$A$3:$BG$3"),0)),VLOOKUP($F113,'Step 1'!$B$13:$D$28,3,0)),"Check Parameters")</f>
        <v>NE</v>
      </c>
      <c r="AC113" s="13" t="str">
        <f ca="1">IFERROR(IF(VLOOKUP($F113,'Step 1'!$B$13:$D$28,3,0)="Y",INDEX(INDIRECT("'"&amp;$A113&amp;"'!$A$3:$BG$100000"),MATCH($B113,INDIRECT("'"&amp;$A113&amp;"'!$A3:$A100000"),0),MATCH(AC$3,INDIRECT("'"&amp;$A113&amp;"'!$A$3:$BG$3"),0)),VLOOKUP($F113,'Step 1'!$B$13:$D$28,3,0)),"Check Parameters")</f>
        <v>NE</v>
      </c>
      <c r="AD113" s="13" t="str">
        <f ca="1">IFERROR(IF(VLOOKUP($F113,'Step 1'!$B$13:$D$28,3,0)="Y",INDEX(INDIRECT("'"&amp;$A113&amp;"'!$A$3:$BG$100000"),MATCH($B113,INDIRECT("'"&amp;$A113&amp;"'!$A3:$A100000"),0),MATCH(AD$3,INDIRECT("'"&amp;$A113&amp;"'!$A$3:$BG$3"),0)),VLOOKUP($F113,'Step 1'!$B$13:$D$28,3,0)),"Check Parameters")</f>
        <v>NE</v>
      </c>
      <c r="AE113" s="13" t="str">
        <f ca="1">IFERROR(IF(VLOOKUP($F113,'Step 1'!$B$13:$D$28,3,0)="Y",INDEX(INDIRECT("'"&amp;$A113&amp;"'!$A$3:$BG$100000"),MATCH($B113,INDIRECT("'"&amp;$A113&amp;"'!$A3:$A100000"),0),MATCH(AE$3,INDIRECT("'"&amp;$A113&amp;"'!$A$3:$BG$3"),0)),VLOOKUP($F113,'Step 1'!$B$13:$D$28,3,0)),"Check Parameters")</f>
        <v>NE</v>
      </c>
      <c r="AF113" s="13" t="str">
        <f ca="1">IFERROR(IF(VLOOKUP($F113,'Step 1'!$B$13:$D$28,3,0)="Y",INDEX(INDIRECT("'"&amp;$A113&amp;"'!$A$3:$BG$100000"),MATCH($B113,INDIRECT("'"&amp;$A113&amp;"'!$A3:$A100000"),0),MATCH(AF$3,INDIRECT("'"&amp;$A113&amp;"'!$A$3:$BG$3"),0)),VLOOKUP($F113,'Step 1'!$B$13:$D$28,3,0)),"Check Parameters")</f>
        <v>NE</v>
      </c>
      <c r="AG113" s="13" t="str">
        <f ca="1">IFERROR(IF(VLOOKUP($F113,'Step 1'!$B$13:$D$28,3,0)="Y",INDEX(INDIRECT("'"&amp;$A113&amp;"'!$A$3:$BG$100000"),MATCH($B113,INDIRECT("'"&amp;$A113&amp;"'!$A3:$A100000"),0),MATCH(AG$3,INDIRECT("'"&amp;$A113&amp;"'!$A$3:$BG$3"),0)),VLOOKUP($F113,'Step 1'!$B$13:$D$28,3,0)),"Check Parameters")</f>
        <v>NE</v>
      </c>
      <c r="AH113" s="13" t="str">
        <f ca="1">IFERROR(IF(VLOOKUP($F113,'Step 1'!$B$13:$D$28,3,0)="Y",INDEX(INDIRECT("'"&amp;$A113&amp;"'!$A$3:$BG$100000"),MATCH($B113,INDIRECT("'"&amp;$A113&amp;"'!$A3:$A100000"),0),MATCH(AH$3,INDIRECT("'"&amp;$A113&amp;"'!$A$3:$BG$3"),0)),VLOOKUP($F113,'Step 1'!$B$13:$D$28,3,0)),"Check Parameters")</f>
        <v>NE</v>
      </c>
      <c r="AI113" s="13" t="str">
        <f ca="1">IFERROR(IF(VLOOKUP($F113,'Step 1'!$B$13:$D$28,3,0)="Y",INDEX(INDIRECT("'"&amp;$A113&amp;"'!$A$3:$BG$100000"),MATCH($B113,INDIRECT("'"&amp;$A113&amp;"'!$A3:$A100000"),0),MATCH(AI$3,INDIRECT("'"&amp;$A113&amp;"'!$A$3:$BG$3"),0)),VLOOKUP($F113,'Step 1'!$B$13:$D$28,3,0)),"Check Parameters")</f>
        <v>NE</v>
      </c>
      <c r="AJ113" s="13" t="str">
        <f ca="1">IFERROR(IF(VLOOKUP($F113,'Step 1'!$B$13:$D$28,3,0)="Y",INDEX(INDIRECT("'"&amp;$A113&amp;"'!$A$3:$BG$100000"),MATCH($B113,INDIRECT("'"&amp;$A113&amp;"'!$A3:$A100000"),0),MATCH(AJ$3,INDIRECT("'"&amp;$A113&amp;"'!$A$3:$BG$3"),0)),VLOOKUP($F113,'Step 1'!$B$13:$D$28,3,0)),"Check Parameters")</f>
        <v>NE</v>
      </c>
      <c r="AK113" s="13" t="str">
        <f ca="1">IFERROR(IF(VLOOKUP($F113,'Step 1'!$B$13:$D$28,3,0)="Y",INDEX(INDIRECT("'"&amp;$A113&amp;"'!$A$3:$BG$100000"),MATCH($B113,INDIRECT("'"&amp;$A113&amp;"'!$A3:$A100000"),0),MATCH(AK$3,INDIRECT("'"&amp;$A113&amp;"'!$A$3:$BG$3"),0)),VLOOKUP($F113,'Step 1'!$B$13:$D$28,3,0)),"Check Parameters")</f>
        <v>NE</v>
      </c>
      <c r="AL113" s="13" t="str">
        <f ca="1">IFERROR(IF(VLOOKUP($F113,'Step 1'!$B$13:$D$28,3,0)="Y",INDEX(INDIRECT("'"&amp;$A113&amp;"'!$A$3:$BG$100000"),MATCH($B113,INDIRECT("'"&amp;$A113&amp;"'!$A3:$A100000"),0),MATCH(AL$3,INDIRECT("'"&amp;$A113&amp;"'!$A$3:$BG$3"),0)),VLOOKUP($F113,'Step 1'!$B$13:$D$28,3,0)),"Check Parameters")</f>
        <v>NE</v>
      </c>
      <c r="AM113" s="13" t="str">
        <f ca="1">IFERROR(IF(VLOOKUP($F113,'Step 1'!$B$13:$D$28,3,0)="Y",INDEX(INDIRECT("'"&amp;$A113&amp;"'!$A$3:$BG$100000"),MATCH($B113,INDIRECT("'"&amp;$A113&amp;"'!$A3:$A100000"),0),MATCH(AM$3,INDIRECT("'"&amp;$A113&amp;"'!$A$3:$BG$3"),0)),VLOOKUP($F113,'Step 1'!$B$13:$D$28,3,0)),"Check Parameters")</f>
        <v>NE</v>
      </c>
      <c r="AN113" s="13"/>
      <c r="AO113" s="13"/>
      <c r="AP113" s="191"/>
      <c r="AQ113" s="191"/>
      <c r="AR113" s="191"/>
    </row>
    <row r="114" spans="1:44" hidden="1" outlineLevel="1" x14ac:dyDescent="0.25">
      <c r="A114" s="183" t="s">
        <v>108</v>
      </c>
      <c r="B114" s="183" t="s">
        <v>584</v>
      </c>
      <c r="C114" s="175" t="s">
        <v>128</v>
      </c>
      <c r="D114" s="175"/>
      <c r="E114" s="175" t="s">
        <v>751</v>
      </c>
      <c r="F114" s="77" t="str">
        <f t="shared" si="53"/>
        <v>Other animals (fur animals)</v>
      </c>
      <c r="G114" s="175" t="s">
        <v>358</v>
      </c>
      <c r="H114" s="175"/>
      <c r="I114" s="13" t="str">
        <f ca="1">IFERROR(IF(VLOOKUP($F114,'Step 1'!$B$13:$D$28,3,0)="Y",INDEX(INDIRECT("'"&amp;$A114&amp;"'!$A$3:$BG$100000"),MATCH($B114,INDIRECT("'"&amp;$A114&amp;"'!$A3:$A100000"),0),MATCH(I$3,INDIRECT("'"&amp;$A114&amp;"'!$A$3:$BG$3"),0)),VLOOKUP($F114,'Step 1'!$B$13:$D$28,3,0)),"Check Parameters")</f>
        <v>NE</v>
      </c>
      <c r="J114" s="13" t="str">
        <f ca="1">IFERROR(IF(VLOOKUP($F114,'Step 1'!$B$13:$D$28,3,0)="Y",INDEX(INDIRECT("'"&amp;$A114&amp;"'!$A$3:$BG$100000"),MATCH($B114,INDIRECT("'"&amp;$A114&amp;"'!$A3:$A100000"),0),MATCH(J$3,INDIRECT("'"&amp;$A114&amp;"'!$A$3:$BG$3"),0)),VLOOKUP($F114,'Step 1'!$B$13:$D$28,3,0)),"Check Parameters")</f>
        <v>NE</v>
      </c>
      <c r="K114" s="13" t="str">
        <f ca="1">IFERROR(IF(VLOOKUP($F114,'Step 1'!$B$13:$D$28,3,0)="Y",INDEX(INDIRECT("'"&amp;$A114&amp;"'!$A$3:$BG$100000"),MATCH($B114,INDIRECT("'"&amp;$A114&amp;"'!$A3:$A100000"),0),MATCH(K$3,INDIRECT("'"&amp;$A114&amp;"'!$A$3:$BG$3"),0)),VLOOKUP($F114,'Step 1'!$B$13:$D$28,3,0)),"Check Parameters")</f>
        <v>NE</v>
      </c>
      <c r="L114" s="13" t="str">
        <f ca="1">IFERROR(IF(VLOOKUP($F114,'Step 1'!$B$13:$D$28,3,0)="Y",INDEX(INDIRECT("'"&amp;$A114&amp;"'!$A$3:$BG$100000"),MATCH($B114,INDIRECT("'"&amp;$A114&amp;"'!$A3:$A100000"),0),MATCH(L$3,INDIRECT("'"&amp;$A114&amp;"'!$A$3:$BG$3"),0)),VLOOKUP($F114,'Step 1'!$B$13:$D$28,3,0)),"Check Parameters")</f>
        <v>NE</v>
      </c>
      <c r="M114" s="13" t="str">
        <f ca="1">IFERROR(IF(VLOOKUP($F114,'Step 1'!$B$13:$D$28,3,0)="Y",INDEX(INDIRECT("'"&amp;$A114&amp;"'!$A$3:$BG$100000"),MATCH($B114,INDIRECT("'"&amp;$A114&amp;"'!$A3:$A100000"),0),MATCH(M$3,INDIRECT("'"&amp;$A114&amp;"'!$A$3:$BG$3"),0)),VLOOKUP($F114,'Step 1'!$B$13:$D$28,3,0)),"Check Parameters")</f>
        <v>NE</v>
      </c>
      <c r="N114" s="13" t="str">
        <f ca="1">IFERROR(IF(VLOOKUP($F114,'Step 1'!$B$13:$D$28,3,0)="Y",INDEX(INDIRECT("'"&amp;$A114&amp;"'!$A$3:$BG$100000"),MATCH($B114,INDIRECT("'"&amp;$A114&amp;"'!$A3:$A100000"),0),MATCH(N$3,INDIRECT("'"&amp;$A114&amp;"'!$A$3:$BG$3"),0)),VLOOKUP($F114,'Step 1'!$B$13:$D$28,3,0)),"Check Parameters")</f>
        <v>NE</v>
      </c>
      <c r="O114" s="13" t="str">
        <f ca="1">IFERROR(IF(VLOOKUP($F114,'Step 1'!$B$13:$D$28,3,0)="Y",INDEX(INDIRECT("'"&amp;$A114&amp;"'!$A$3:$BG$100000"),MATCH($B114,INDIRECT("'"&amp;$A114&amp;"'!$A3:$A100000"),0),MATCH(O$3,INDIRECT("'"&amp;$A114&amp;"'!$A$3:$BG$3"),0)),VLOOKUP($F114,'Step 1'!$B$13:$D$28,3,0)),"Check Parameters")</f>
        <v>NE</v>
      </c>
      <c r="P114" s="13" t="str">
        <f ca="1">IFERROR(IF(VLOOKUP($F114,'Step 1'!$B$13:$D$28,3,0)="Y",INDEX(INDIRECT("'"&amp;$A114&amp;"'!$A$3:$BG$100000"),MATCH($B114,INDIRECT("'"&amp;$A114&amp;"'!$A3:$A100000"),0),MATCH(P$3,INDIRECT("'"&amp;$A114&amp;"'!$A$3:$BG$3"),0)),VLOOKUP($F114,'Step 1'!$B$13:$D$28,3,0)),"Check Parameters")</f>
        <v>NE</v>
      </c>
      <c r="Q114" s="13" t="str">
        <f ca="1">IFERROR(IF(VLOOKUP($F114,'Step 1'!$B$13:$D$28,3,0)="Y",INDEX(INDIRECT("'"&amp;$A114&amp;"'!$A$3:$BG$100000"),MATCH($B114,INDIRECT("'"&amp;$A114&amp;"'!$A3:$A100000"),0),MATCH(Q$3,INDIRECT("'"&amp;$A114&amp;"'!$A$3:$BG$3"),0)),VLOOKUP($F114,'Step 1'!$B$13:$D$28,3,0)),"Check Parameters")</f>
        <v>NE</v>
      </c>
      <c r="R114" s="13" t="str">
        <f ca="1">IFERROR(IF(VLOOKUP($F114,'Step 1'!$B$13:$D$28,3,0)="Y",INDEX(INDIRECT("'"&amp;$A114&amp;"'!$A$3:$BG$100000"),MATCH($B114,INDIRECT("'"&amp;$A114&amp;"'!$A3:$A100000"),0),MATCH(R$3,INDIRECT("'"&amp;$A114&amp;"'!$A$3:$BG$3"),0)),VLOOKUP($F114,'Step 1'!$B$13:$D$28,3,0)),"Check Parameters")</f>
        <v>NE</v>
      </c>
      <c r="S114" s="13" t="str">
        <f ca="1">IFERROR(IF(VLOOKUP($F114,'Step 1'!$B$13:$D$28,3,0)="Y",INDEX(INDIRECT("'"&amp;$A114&amp;"'!$A$3:$BG$100000"),MATCH($B114,INDIRECT("'"&amp;$A114&amp;"'!$A3:$A100000"),0),MATCH(S$3,INDIRECT("'"&amp;$A114&amp;"'!$A$3:$BG$3"),0)),VLOOKUP($F114,'Step 1'!$B$13:$D$28,3,0)),"Check Parameters")</f>
        <v>NE</v>
      </c>
      <c r="T114" s="13" t="str">
        <f ca="1">IFERROR(IF(VLOOKUP($F114,'Step 1'!$B$13:$D$28,3,0)="Y",INDEX(INDIRECT("'"&amp;$A114&amp;"'!$A$3:$BG$100000"),MATCH($B114,INDIRECT("'"&amp;$A114&amp;"'!$A3:$A100000"),0),MATCH(T$3,INDIRECT("'"&amp;$A114&amp;"'!$A$3:$BG$3"),0)),VLOOKUP($F114,'Step 1'!$B$13:$D$28,3,0)),"Check Parameters")</f>
        <v>NE</v>
      </c>
      <c r="U114" s="13" t="str">
        <f ca="1">IFERROR(IF(VLOOKUP($F114,'Step 1'!$B$13:$D$28,3,0)="Y",INDEX(INDIRECT("'"&amp;$A114&amp;"'!$A$3:$BG$100000"),MATCH($B114,INDIRECT("'"&amp;$A114&amp;"'!$A3:$A100000"),0),MATCH(U$3,INDIRECT("'"&amp;$A114&amp;"'!$A$3:$BG$3"),0)),VLOOKUP($F114,'Step 1'!$B$13:$D$28,3,0)),"Check Parameters")</f>
        <v>NE</v>
      </c>
      <c r="V114" s="13" t="str">
        <f ca="1">IFERROR(IF(VLOOKUP($F114,'Step 1'!$B$13:$D$28,3,0)="Y",INDEX(INDIRECT("'"&amp;$A114&amp;"'!$A$3:$BG$100000"),MATCH($B114,INDIRECT("'"&amp;$A114&amp;"'!$A3:$A100000"),0),MATCH(V$3,INDIRECT("'"&amp;$A114&amp;"'!$A$3:$BG$3"),0)),VLOOKUP($F114,'Step 1'!$B$13:$D$28,3,0)),"Check Parameters")</f>
        <v>NE</v>
      </c>
      <c r="W114" s="13" t="str">
        <f ca="1">IFERROR(IF(VLOOKUP($F114,'Step 1'!$B$13:$D$28,3,0)="Y",INDEX(INDIRECT("'"&amp;$A114&amp;"'!$A$3:$BG$100000"),MATCH($B114,INDIRECT("'"&amp;$A114&amp;"'!$A3:$A100000"),0),MATCH(W$3,INDIRECT("'"&amp;$A114&amp;"'!$A$3:$BG$3"),0)),VLOOKUP($F114,'Step 1'!$B$13:$D$28,3,0)),"Check Parameters")</f>
        <v>NE</v>
      </c>
      <c r="X114" s="13" t="str">
        <f ca="1">IFERROR(IF(VLOOKUP($F114,'Step 1'!$B$13:$D$28,3,0)="Y",INDEX(INDIRECT("'"&amp;$A114&amp;"'!$A$3:$BG$100000"),MATCH($B114,INDIRECT("'"&amp;$A114&amp;"'!$A3:$A100000"),0),MATCH(X$3,INDIRECT("'"&amp;$A114&amp;"'!$A$3:$BG$3"),0)),VLOOKUP($F114,'Step 1'!$B$13:$D$28,3,0)),"Check Parameters")</f>
        <v>NE</v>
      </c>
      <c r="Y114" s="13" t="str">
        <f ca="1">IFERROR(IF(VLOOKUP($F114,'Step 1'!$B$13:$D$28,3,0)="Y",INDEX(INDIRECT("'"&amp;$A114&amp;"'!$A$3:$BG$100000"),MATCH($B114,INDIRECT("'"&amp;$A114&amp;"'!$A3:$A100000"),0),MATCH(Y$3,INDIRECT("'"&amp;$A114&amp;"'!$A$3:$BG$3"),0)),VLOOKUP($F114,'Step 1'!$B$13:$D$28,3,0)),"Check Parameters")</f>
        <v>NE</v>
      </c>
      <c r="Z114" s="13" t="str">
        <f ca="1">IFERROR(IF(VLOOKUP($F114,'Step 1'!$B$13:$D$28,3,0)="Y",INDEX(INDIRECT("'"&amp;$A114&amp;"'!$A$3:$BG$100000"),MATCH($B114,INDIRECT("'"&amp;$A114&amp;"'!$A3:$A100000"),0),MATCH(Z$3,INDIRECT("'"&amp;$A114&amp;"'!$A$3:$BG$3"),0)),VLOOKUP($F114,'Step 1'!$B$13:$D$28,3,0)),"Check Parameters")</f>
        <v>NE</v>
      </c>
      <c r="AA114" s="13" t="str">
        <f ca="1">IFERROR(IF(VLOOKUP($F114,'Step 1'!$B$13:$D$28,3,0)="Y",INDEX(INDIRECT("'"&amp;$A114&amp;"'!$A$3:$BG$100000"),MATCH($B114,INDIRECT("'"&amp;$A114&amp;"'!$A3:$A100000"),0),MATCH(AA$3,INDIRECT("'"&amp;$A114&amp;"'!$A$3:$BG$3"),0)),VLOOKUP($F114,'Step 1'!$B$13:$D$28,3,0)),"Check Parameters")</f>
        <v>NE</v>
      </c>
      <c r="AB114" s="13" t="str">
        <f ca="1">IFERROR(IF(VLOOKUP($F114,'Step 1'!$B$13:$D$28,3,0)="Y",INDEX(INDIRECT("'"&amp;$A114&amp;"'!$A$3:$BG$100000"),MATCH($B114,INDIRECT("'"&amp;$A114&amp;"'!$A3:$A100000"),0),MATCH(AB$3,INDIRECT("'"&amp;$A114&amp;"'!$A$3:$BG$3"),0)),VLOOKUP($F114,'Step 1'!$B$13:$D$28,3,0)),"Check Parameters")</f>
        <v>NE</v>
      </c>
      <c r="AC114" s="13" t="str">
        <f ca="1">IFERROR(IF(VLOOKUP($F114,'Step 1'!$B$13:$D$28,3,0)="Y",INDEX(INDIRECT("'"&amp;$A114&amp;"'!$A$3:$BG$100000"),MATCH($B114,INDIRECT("'"&amp;$A114&amp;"'!$A3:$A100000"),0),MATCH(AC$3,INDIRECT("'"&amp;$A114&amp;"'!$A$3:$BG$3"),0)),VLOOKUP($F114,'Step 1'!$B$13:$D$28,3,0)),"Check Parameters")</f>
        <v>NE</v>
      </c>
      <c r="AD114" s="13" t="str">
        <f ca="1">IFERROR(IF(VLOOKUP($F114,'Step 1'!$B$13:$D$28,3,0)="Y",INDEX(INDIRECT("'"&amp;$A114&amp;"'!$A$3:$BG$100000"),MATCH($B114,INDIRECT("'"&amp;$A114&amp;"'!$A3:$A100000"),0),MATCH(AD$3,INDIRECT("'"&amp;$A114&amp;"'!$A$3:$BG$3"),0)),VLOOKUP($F114,'Step 1'!$B$13:$D$28,3,0)),"Check Parameters")</f>
        <v>NE</v>
      </c>
      <c r="AE114" s="13" t="str">
        <f ca="1">IFERROR(IF(VLOOKUP($F114,'Step 1'!$B$13:$D$28,3,0)="Y",INDEX(INDIRECT("'"&amp;$A114&amp;"'!$A$3:$BG$100000"),MATCH($B114,INDIRECT("'"&amp;$A114&amp;"'!$A3:$A100000"),0),MATCH(AE$3,INDIRECT("'"&amp;$A114&amp;"'!$A$3:$BG$3"),0)),VLOOKUP($F114,'Step 1'!$B$13:$D$28,3,0)),"Check Parameters")</f>
        <v>NE</v>
      </c>
      <c r="AF114" s="13" t="str">
        <f ca="1">IFERROR(IF(VLOOKUP($F114,'Step 1'!$B$13:$D$28,3,0)="Y",INDEX(INDIRECT("'"&amp;$A114&amp;"'!$A$3:$BG$100000"),MATCH($B114,INDIRECT("'"&amp;$A114&amp;"'!$A3:$A100000"),0),MATCH(AF$3,INDIRECT("'"&amp;$A114&amp;"'!$A$3:$BG$3"),0)),VLOOKUP($F114,'Step 1'!$B$13:$D$28,3,0)),"Check Parameters")</f>
        <v>NE</v>
      </c>
      <c r="AG114" s="13" t="str">
        <f ca="1">IFERROR(IF(VLOOKUP($F114,'Step 1'!$B$13:$D$28,3,0)="Y",INDEX(INDIRECT("'"&amp;$A114&amp;"'!$A$3:$BG$100000"),MATCH($B114,INDIRECT("'"&amp;$A114&amp;"'!$A3:$A100000"),0),MATCH(AG$3,INDIRECT("'"&amp;$A114&amp;"'!$A$3:$BG$3"),0)),VLOOKUP($F114,'Step 1'!$B$13:$D$28,3,0)),"Check Parameters")</f>
        <v>NE</v>
      </c>
      <c r="AH114" s="13" t="str">
        <f ca="1">IFERROR(IF(VLOOKUP($F114,'Step 1'!$B$13:$D$28,3,0)="Y",INDEX(INDIRECT("'"&amp;$A114&amp;"'!$A$3:$BG$100000"),MATCH($B114,INDIRECT("'"&amp;$A114&amp;"'!$A3:$A100000"),0),MATCH(AH$3,INDIRECT("'"&amp;$A114&amp;"'!$A$3:$BG$3"),0)),VLOOKUP($F114,'Step 1'!$B$13:$D$28,3,0)),"Check Parameters")</f>
        <v>NE</v>
      </c>
      <c r="AI114" s="13" t="str">
        <f ca="1">IFERROR(IF(VLOOKUP($F114,'Step 1'!$B$13:$D$28,3,0)="Y",INDEX(INDIRECT("'"&amp;$A114&amp;"'!$A$3:$BG$100000"),MATCH($B114,INDIRECT("'"&amp;$A114&amp;"'!$A3:$A100000"),0),MATCH(AI$3,INDIRECT("'"&amp;$A114&amp;"'!$A$3:$BG$3"),0)),VLOOKUP($F114,'Step 1'!$B$13:$D$28,3,0)),"Check Parameters")</f>
        <v>NE</v>
      </c>
      <c r="AJ114" s="13" t="str">
        <f ca="1">IFERROR(IF(VLOOKUP($F114,'Step 1'!$B$13:$D$28,3,0)="Y",INDEX(INDIRECT("'"&amp;$A114&amp;"'!$A$3:$BG$100000"),MATCH($B114,INDIRECT("'"&amp;$A114&amp;"'!$A3:$A100000"),0),MATCH(AJ$3,INDIRECT("'"&amp;$A114&amp;"'!$A$3:$BG$3"),0)),VLOOKUP($F114,'Step 1'!$B$13:$D$28,3,0)),"Check Parameters")</f>
        <v>NE</v>
      </c>
      <c r="AK114" s="13" t="str">
        <f ca="1">IFERROR(IF(VLOOKUP($F114,'Step 1'!$B$13:$D$28,3,0)="Y",INDEX(INDIRECT("'"&amp;$A114&amp;"'!$A$3:$BG$100000"),MATCH($B114,INDIRECT("'"&amp;$A114&amp;"'!$A3:$A100000"),0),MATCH(AK$3,INDIRECT("'"&amp;$A114&amp;"'!$A$3:$BG$3"),0)),VLOOKUP($F114,'Step 1'!$B$13:$D$28,3,0)),"Check Parameters")</f>
        <v>NE</v>
      </c>
      <c r="AL114" s="13" t="str">
        <f ca="1">IFERROR(IF(VLOOKUP($F114,'Step 1'!$B$13:$D$28,3,0)="Y",INDEX(INDIRECT("'"&amp;$A114&amp;"'!$A$3:$BG$100000"),MATCH($B114,INDIRECT("'"&amp;$A114&amp;"'!$A3:$A100000"),0),MATCH(AL$3,INDIRECT("'"&amp;$A114&amp;"'!$A$3:$BG$3"),0)),VLOOKUP($F114,'Step 1'!$B$13:$D$28,3,0)),"Check Parameters")</f>
        <v>NE</v>
      </c>
      <c r="AM114" s="13" t="str">
        <f ca="1">IFERROR(IF(VLOOKUP($F114,'Step 1'!$B$13:$D$28,3,0)="Y",INDEX(INDIRECT("'"&amp;$A114&amp;"'!$A$3:$BG$100000"),MATCH($B114,INDIRECT("'"&amp;$A114&amp;"'!$A3:$A100000"),0),MATCH(AM$3,INDIRECT("'"&amp;$A114&amp;"'!$A$3:$BG$3"),0)),VLOOKUP($F114,'Step 1'!$B$13:$D$28,3,0)),"Check Parameters")</f>
        <v>NE</v>
      </c>
      <c r="AN114" s="13"/>
      <c r="AO114" s="13"/>
      <c r="AP114" s="191"/>
      <c r="AQ114" s="191"/>
      <c r="AR114" s="191"/>
    </row>
    <row r="115" spans="1:44" hidden="1" outlineLevel="1" x14ac:dyDescent="0.25">
      <c r="A115" s="183" t="s">
        <v>354</v>
      </c>
      <c r="B115" s="183" t="s">
        <v>724</v>
      </c>
      <c r="C115" s="175" t="s">
        <v>128</v>
      </c>
      <c r="D115" s="175"/>
      <c r="E115" s="175" t="s">
        <v>130</v>
      </c>
      <c r="F115" s="77" t="str">
        <f t="shared" ref="F115:F146" si="54">A115</f>
        <v>Dairy Cattle</v>
      </c>
      <c r="G115" s="175" t="s">
        <v>358</v>
      </c>
      <c r="H115" s="177" t="s">
        <v>472</v>
      </c>
      <c r="I115" s="13">
        <f ca="1">IFERROR(IF(VLOOKUP($F115,'Step 1'!$B$13:$D$28,3,0)="Y",INDEX(INDIRECT("'"&amp;$A115&amp;"'!$A$3:$BG$100000"),MATCH($B115,INDIRECT("'"&amp;$A115&amp;"'!$A3:$A100000"),0),MATCH(I$3,INDIRECT("'"&amp;$A115&amp;"'!$A$3:$BG$3"),0)),VLOOKUP($F115,'Step 1'!$B$13:$D$28,3,0)),"Check Parameters")</f>
        <v>8.4045420212914291E-7</v>
      </c>
      <c r="J115" s="13">
        <f ca="1">IFERROR(IF(VLOOKUP($F115,'Step 1'!$B$13:$D$28,3,0)="Y",INDEX(INDIRECT("'"&amp;$A115&amp;"'!$A$3:$BG$100000"),MATCH($B115,INDIRECT("'"&amp;$A115&amp;"'!$A3:$A100000"),0),MATCH(J$3,INDIRECT("'"&amp;$A115&amp;"'!$A$3:$BG$3"),0)),VLOOKUP($F115,'Step 1'!$B$13:$D$28,3,0)),"Check Parameters")</f>
        <v>8.4045420212914291E-7</v>
      </c>
      <c r="K115" s="13">
        <f ca="1">IFERROR(IF(VLOOKUP($F115,'Step 1'!$B$13:$D$28,3,0)="Y",INDEX(INDIRECT("'"&amp;$A115&amp;"'!$A$3:$BG$100000"),MATCH($B115,INDIRECT("'"&amp;$A115&amp;"'!$A3:$A100000"),0),MATCH(K$3,INDIRECT("'"&amp;$A115&amp;"'!$A$3:$BG$3"),0)),VLOOKUP($F115,'Step 1'!$B$13:$D$28,3,0)),"Check Parameters")</f>
        <v>8.4045420212914291E-7</v>
      </c>
      <c r="L115" s="13">
        <f ca="1">IFERROR(IF(VLOOKUP($F115,'Step 1'!$B$13:$D$28,3,0)="Y",INDEX(INDIRECT("'"&amp;$A115&amp;"'!$A$3:$BG$100000"),MATCH($B115,INDIRECT("'"&amp;$A115&amp;"'!$A3:$A100000"),0),MATCH(L$3,INDIRECT("'"&amp;$A115&amp;"'!$A$3:$BG$3"),0)),VLOOKUP($F115,'Step 1'!$B$13:$D$28,3,0)),"Check Parameters")</f>
        <v>8.4045420212914291E-7</v>
      </c>
      <c r="M115" s="13">
        <f ca="1">IFERROR(IF(VLOOKUP($F115,'Step 1'!$B$13:$D$28,3,0)="Y",INDEX(INDIRECT("'"&amp;$A115&amp;"'!$A$3:$BG$100000"),MATCH($B115,INDIRECT("'"&amp;$A115&amp;"'!$A3:$A100000"),0),MATCH(M$3,INDIRECT("'"&amp;$A115&amp;"'!$A$3:$BG$3"),0)),VLOOKUP($F115,'Step 1'!$B$13:$D$28,3,0)),"Check Parameters")</f>
        <v>8.4045420212914291E-7</v>
      </c>
      <c r="N115" s="13">
        <f ca="1">IFERROR(IF(VLOOKUP($F115,'Step 1'!$B$13:$D$28,3,0)="Y",INDEX(INDIRECT("'"&amp;$A115&amp;"'!$A$3:$BG$100000"),MATCH($B115,INDIRECT("'"&amp;$A115&amp;"'!$A3:$A100000"),0),MATCH(N$3,INDIRECT("'"&amp;$A115&amp;"'!$A$3:$BG$3"),0)),VLOOKUP($F115,'Step 1'!$B$13:$D$28,3,0)),"Check Parameters")</f>
        <v>8.4045420212914291E-7</v>
      </c>
      <c r="O115" s="13">
        <f ca="1">IFERROR(IF(VLOOKUP($F115,'Step 1'!$B$13:$D$28,3,0)="Y",INDEX(INDIRECT("'"&amp;$A115&amp;"'!$A$3:$BG$100000"),MATCH($B115,INDIRECT("'"&amp;$A115&amp;"'!$A3:$A100000"),0),MATCH(O$3,INDIRECT("'"&amp;$A115&amp;"'!$A$3:$BG$3"),0)),VLOOKUP($F115,'Step 1'!$B$13:$D$28,3,0)),"Check Parameters")</f>
        <v>8.4045420212914291E-7</v>
      </c>
      <c r="P115" s="13">
        <f ca="1">IFERROR(IF(VLOOKUP($F115,'Step 1'!$B$13:$D$28,3,0)="Y",INDEX(INDIRECT("'"&amp;$A115&amp;"'!$A$3:$BG$100000"),MATCH($B115,INDIRECT("'"&amp;$A115&amp;"'!$A3:$A100000"),0),MATCH(P$3,INDIRECT("'"&amp;$A115&amp;"'!$A$3:$BG$3"),0)),VLOOKUP($F115,'Step 1'!$B$13:$D$28,3,0)),"Check Parameters")</f>
        <v>8.4045420212914291E-7</v>
      </c>
      <c r="Q115" s="13">
        <f ca="1">IFERROR(IF(VLOOKUP($F115,'Step 1'!$B$13:$D$28,3,0)="Y",INDEX(INDIRECT("'"&amp;$A115&amp;"'!$A$3:$BG$100000"),MATCH($B115,INDIRECT("'"&amp;$A115&amp;"'!$A3:$A100000"),0),MATCH(Q$3,INDIRECT("'"&amp;$A115&amp;"'!$A$3:$BG$3"),0)),VLOOKUP($F115,'Step 1'!$B$13:$D$28,3,0)),"Check Parameters")</f>
        <v>8.4045420212914291E-7</v>
      </c>
      <c r="R115" s="13">
        <f ca="1">IFERROR(IF(VLOOKUP($F115,'Step 1'!$B$13:$D$28,3,0)="Y",INDEX(INDIRECT("'"&amp;$A115&amp;"'!$A$3:$BG$100000"),MATCH($B115,INDIRECT("'"&amp;$A115&amp;"'!$A3:$A100000"),0),MATCH(R$3,INDIRECT("'"&amp;$A115&amp;"'!$A$3:$BG$3"),0)),VLOOKUP($F115,'Step 1'!$B$13:$D$28,3,0)),"Check Parameters")</f>
        <v>8.4045420212914291E-7</v>
      </c>
      <c r="S115" s="13">
        <f ca="1">IFERROR(IF(VLOOKUP($F115,'Step 1'!$B$13:$D$28,3,0)="Y",INDEX(INDIRECT("'"&amp;$A115&amp;"'!$A$3:$BG$100000"),MATCH($B115,INDIRECT("'"&amp;$A115&amp;"'!$A3:$A100000"),0),MATCH(S$3,INDIRECT("'"&amp;$A115&amp;"'!$A$3:$BG$3"),0)),VLOOKUP($F115,'Step 1'!$B$13:$D$28,3,0)),"Check Parameters")</f>
        <v>8.4045420212914291E-7</v>
      </c>
      <c r="T115" s="13">
        <f ca="1">IFERROR(IF(VLOOKUP($F115,'Step 1'!$B$13:$D$28,3,0)="Y",INDEX(INDIRECT("'"&amp;$A115&amp;"'!$A$3:$BG$100000"),MATCH($B115,INDIRECT("'"&amp;$A115&amp;"'!$A3:$A100000"),0),MATCH(T$3,INDIRECT("'"&amp;$A115&amp;"'!$A$3:$BG$3"),0)),VLOOKUP($F115,'Step 1'!$B$13:$D$28,3,0)),"Check Parameters")</f>
        <v>8.4045420212914291E-7</v>
      </c>
      <c r="U115" s="13">
        <f ca="1">IFERROR(IF(VLOOKUP($F115,'Step 1'!$B$13:$D$28,3,0)="Y",INDEX(INDIRECT("'"&amp;$A115&amp;"'!$A$3:$BG$100000"),MATCH($B115,INDIRECT("'"&amp;$A115&amp;"'!$A3:$A100000"),0),MATCH(U$3,INDIRECT("'"&amp;$A115&amp;"'!$A$3:$BG$3"),0)),VLOOKUP($F115,'Step 1'!$B$13:$D$28,3,0)),"Check Parameters")</f>
        <v>8.4045420212914291E-7</v>
      </c>
      <c r="V115" s="13">
        <f ca="1">IFERROR(IF(VLOOKUP($F115,'Step 1'!$B$13:$D$28,3,0)="Y",INDEX(INDIRECT("'"&amp;$A115&amp;"'!$A$3:$BG$100000"),MATCH($B115,INDIRECT("'"&amp;$A115&amp;"'!$A3:$A100000"),0),MATCH(V$3,INDIRECT("'"&amp;$A115&amp;"'!$A$3:$BG$3"),0)),VLOOKUP($F115,'Step 1'!$B$13:$D$28,3,0)),"Check Parameters")</f>
        <v>8.4045420212914291E-7</v>
      </c>
      <c r="W115" s="13">
        <f ca="1">IFERROR(IF(VLOOKUP($F115,'Step 1'!$B$13:$D$28,3,0)="Y",INDEX(INDIRECT("'"&amp;$A115&amp;"'!$A$3:$BG$100000"),MATCH($B115,INDIRECT("'"&amp;$A115&amp;"'!$A3:$A100000"),0),MATCH(W$3,INDIRECT("'"&amp;$A115&amp;"'!$A$3:$BG$3"),0)),VLOOKUP($F115,'Step 1'!$B$13:$D$28,3,0)),"Check Parameters")</f>
        <v>8.4045420212914291E-7</v>
      </c>
      <c r="X115" s="13">
        <f ca="1">IFERROR(IF(VLOOKUP($F115,'Step 1'!$B$13:$D$28,3,0)="Y",INDEX(INDIRECT("'"&amp;$A115&amp;"'!$A$3:$BG$100000"),MATCH($B115,INDIRECT("'"&amp;$A115&amp;"'!$A3:$A100000"),0),MATCH(X$3,INDIRECT("'"&amp;$A115&amp;"'!$A$3:$BG$3"),0)),VLOOKUP($F115,'Step 1'!$B$13:$D$28,3,0)),"Check Parameters")</f>
        <v>8.4045420212914291E-7</v>
      </c>
      <c r="Y115" s="13">
        <f ca="1">IFERROR(IF(VLOOKUP($F115,'Step 1'!$B$13:$D$28,3,0)="Y",INDEX(INDIRECT("'"&amp;$A115&amp;"'!$A$3:$BG$100000"),MATCH($B115,INDIRECT("'"&amp;$A115&amp;"'!$A3:$A100000"),0),MATCH(Y$3,INDIRECT("'"&amp;$A115&amp;"'!$A$3:$BG$3"),0)),VLOOKUP($F115,'Step 1'!$B$13:$D$28,3,0)),"Check Parameters")</f>
        <v>8.4045420212914291E-7</v>
      </c>
      <c r="Z115" s="13">
        <f ca="1">IFERROR(IF(VLOOKUP($F115,'Step 1'!$B$13:$D$28,3,0)="Y",INDEX(INDIRECT("'"&amp;$A115&amp;"'!$A$3:$BG$100000"),MATCH($B115,INDIRECT("'"&amp;$A115&amp;"'!$A3:$A100000"),0),MATCH(Z$3,INDIRECT("'"&amp;$A115&amp;"'!$A$3:$BG$3"),0)),VLOOKUP($F115,'Step 1'!$B$13:$D$28,3,0)),"Check Parameters")</f>
        <v>8.4045420212914291E-7</v>
      </c>
      <c r="AA115" s="13">
        <f ca="1">IFERROR(IF(VLOOKUP($F115,'Step 1'!$B$13:$D$28,3,0)="Y",INDEX(INDIRECT("'"&amp;$A115&amp;"'!$A$3:$BG$100000"),MATCH($B115,INDIRECT("'"&amp;$A115&amp;"'!$A3:$A100000"),0),MATCH(AA$3,INDIRECT("'"&amp;$A115&amp;"'!$A$3:$BG$3"),0)),VLOOKUP($F115,'Step 1'!$B$13:$D$28,3,0)),"Check Parameters")</f>
        <v>8.4045420212914291E-7</v>
      </c>
      <c r="AB115" s="13">
        <f ca="1">IFERROR(IF(VLOOKUP($F115,'Step 1'!$B$13:$D$28,3,0)="Y",INDEX(INDIRECT("'"&amp;$A115&amp;"'!$A$3:$BG$100000"),MATCH($B115,INDIRECT("'"&amp;$A115&amp;"'!$A3:$A100000"),0),MATCH(AB$3,INDIRECT("'"&amp;$A115&amp;"'!$A$3:$BG$3"),0)),VLOOKUP($F115,'Step 1'!$B$13:$D$28,3,0)),"Check Parameters")</f>
        <v>8.4045420212914291E-7</v>
      </c>
      <c r="AC115" s="13">
        <f ca="1">IFERROR(IF(VLOOKUP($F115,'Step 1'!$B$13:$D$28,3,0)="Y",INDEX(INDIRECT("'"&amp;$A115&amp;"'!$A$3:$BG$100000"),MATCH($B115,INDIRECT("'"&amp;$A115&amp;"'!$A3:$A100000"),0),MATCH(AC$3,INDIRECT("'"&amp;$A115&amp;"'!$A$3:$BG$3"),0)),VLOOKUP($F115,'Step 1'!$B$13:$D$28,3,0)),"Check Parameters")</f>
        <v>8.4045420212914291E-7</v>
      </c>
      <c r="AD115" s="13">
        <f ca="1">IFERROR(IF(VLOOKUP($F115,'Step 1'!$B$13:$D$28,3,0)="Y",INDEX(INDIRECT("'"&amp;$A115&amp;"'!$A$3:$BG$100000"),MATCH($B115,INDIRECT("'"&amp;$A115&amp;"'!$A3:$A100000"),0),MATCH(AD$3,INDIRECT("'"&amp;$A115&amp;"'!$A$3:$BG$3"),0)),VLOOKUP($F115,'Step 1'!$B$13:$D$28,3,0)),"Check Parameters")</f>
        <v>8.4045420212914291E-7</v>
      </c>
      <c r="AE115" s="13">
        <f ca="1">IFERROR(IF(VLOOKUP($F115,'Step 1'!$B$13:$D$28,3,0)="Y",INDEX(INDIRECT("'"&amp;$A115&amp;"'!$A$3:$BG$100000"),MATCH($B115,INDIRECT("'"&amp;$A115&amp;"'!$A3:$A100000"),0),MATCH(AE$3,INDIRECT("'"&amp;$A115&amp;"'!$A$3:$BG$3"),0)),VLOOKUP($F115,'Step 1'!$B$13:$D$28,3,0)),"Check Parameters")</f>
        <v>8.4045420212914291E-7</v>
      </c>
      <c r="AF115" s="13">
        <f ca="1">IFERROR(IF(VLOOKUP($F115,'Step 1'!$B$13:$D$28,3,0)="Y",INDEX(INDIRECT("'"&amp;$A115&amp;"'!$A$3:$BG$100000"),MATCH($B115,INDIRECT("'"&amp;$A115&amp;"'!$A3:$A100000"),0),MATCH(AF$3,INDIRECT("'"&amp;$A115&amp;"'!$A$3:$BG$3"),0)),VLOOKUP($F115,'Step 1'!$B$13:$D$28,3,0)),"Check Parameters")</f>
        <v>8.4045420212914291E-7</v>
      </c>
      <c r="AG115" s="13">
        <f ca="1">IFERROR(IF(VLOOKUP($F115,'Step 1'!$B$13:$D$28,3,0)="Y",INDEX(INDIRECT("'"&amp;$A115&amp;"'!$A$3:$BG$100000"),MATCH($B115,INDIRECT("'"&amp;$A115&amp;"'!$A3:$A100000"),0),MATCH(AG$3,INDIRECT("'"&amp;$A115&amp;"'!$A$3:$BG$3"),0)),VLOOKUP($F115,'Step 1'!$B$13:$D$28,3,0)),"Check Parameters")</f>
        <v>8.4045420212914291E-7</v>
      </c>
      <c r="AH115" s="13">
        <f ca="1">IFERROR(IF(VLOOKUP($F115,'Step 1'!$B$13:$D$28,3,0)="Y",INDEX(INDIRECT("'"&amp;$A115&amp;"'!$A$3:$BG$100000"),MATCH($B115,INDIRECT("'"&amp;$A115&amp;"'!$A3:$A100000"),0),MATCH(AH$3,INDIRECT("'"&amp;$A115&amp;"'!$A$3:$BG$3"),0)),VLOOKUP($F115,'Step 1'!$B$13:$D$28,3,0)),"Check Parameters")</f>
        <v>8.4045420212914291E-7</v>
      </c>
      <c r="AI115" s="13">
        <f ca="1">IFERROR(IF(VLOOKUP($F115,'Step 1'!$B$13:$D$28,3,0)="Y",INDEX(INDIRECT("'"&amp;$A115&amp;"'!$A$3:$BG$100000"),MATCH($B115,INDIRECT("'"&amp;$A115&amp;"'!$A3:$A100000"),0),MATCH(AI$3,INDIRECT("'"&amp;$A115&amp;"'!$A$3:$BG$3"),0)),VLOOKUP($F115,'Step 1'!$B$13:$D$28,3,0)),"Check Parameters")</f>
        <v>8.4045420212914291E-7</v>
      </c>
      <c r="AJ115" s="13">
        <f ca="1">IFERROR(IF(VLOOKUP($F115,'Step 1'!$B$13:$D$28,3,0)="Y",INDEX(INDIRECT("'"&amp;$A115&amp;"'!$A$3:$BG$100000"),MATCH($B115,INDIRECT("'"&amp;$A115&amp;"'!$A3:$A100000"),0),MATCH(AJ$3,INDIRECT("'"&amp;$A115&amp;"'!$A$3:$BG$3"),0)),VLOOKUP($F115,'Step 1'!$B$13:$D$28,3,0)),"Check Parameters")</f>
        <v>8.4045420212914291E-7</v>
      </c>
      <c r="AK115" s="13">
        <f ca="1">IFERROR(IF(VLOOKUP($F115,'Step 1'!$B$13:$D$28,3,0)="Y",INDEX(INDIRECT("'"&amp;$A115&amp;"'!$A$3:$BG$100000"),MATCH($B115,INDIRECT("'"&amp;$A115&amp;"'!$A3:$A100000"),0),MATCH(AK$3,INDIRECT("'"&amp;$A115&amp;"'!$A$3:$BG$3"),0)),VLOOKUP($F115,'Step 1'!$B$13:$D$28,3,0)),"Check Parameters")</f>
        <v>8.4045420212914291E-7</v>
      </c>
      <c r="AL115" s="13">
        <f ca="1">IFERROR(IF(VLOOKUP($F115,'Step 1'!$B$13:$D$28,3,0)="Y",INDEX(INDIRECT("'"&amp;$A115&amp;"'!$A$3:$BG$100000"),MATCH($B115,INDIRECT("'"&amp;$A115&amp;"'!$A3:$A100000"),0),MATCH(AL$3,INDIRECT("'"&amp;$A115&amp;"'!$A$3:$BG$3"),0)),VLOOKUP($F115,'Step 1'!$B$13:$D$28,3,0)),"Check Parameters")</f>
        <v>8.4045420212914291E-7</v>
      </c>
      <c r="AM115" s="13">
        <f ca="1">IFERROR(IF(VLOOKUP($F115,'Step 1'!$B$13:$D$28,3,0)="Y",INDEX(INDIRECT("'"&amp;$A115&amp;"'!$A$3:$BG$100000"),MATCH($B115,INDIRECT("'"&amp;$A115&amp;"'!$A3:$A100000"),0),MATCH(AM$3,INDIRECT("'"&amp;$A115&amp;"'!$A$3:$BG$3"),0)),VLOOKUP($F115,'Step 1'!$B$13:$D$28,3,0)),"Check Parameters")</f>
        <v>8.4045420212914291E-7</v>
      </c>
      <c r="AN115" s="13"/>
      <c r="AO115" s="13"/>
      <c r="AP115" s="191"/>
      <c r="AQ115" s="191"/>
      <c r="AR115" s="191"/>
    </row>
    <row r="116" spans="1:44" hidden="1" outlineLevel="1" x14ac:dyDescent="0.25">
      <c r="A116" s="183" t="s">
        <v>77</v>
      </c>
      <c r="B116" s="183" t="s">
        <v>724</v>
      </c>
      <c r="C116" s="175" t="s">
        <v>128</v>
      </c>
      <c r="D116" s="175"/>
      <c r="E116" s="175" t="s">
        <v>130</v>
      </c>
      <c r="F116" s="77" t="str">
        <f t="shared" si="54"/>
        <v>Non-dairy cattle</v>
      </c>
      <c r="G116" s="175" t="s">
        <v>358</v>
      </c>
      <c r="H116" s="177" t="s">
        <v>472</v>
      </c>
      <c r="I116" s="13" t="str">
        <f ca="1">IFERROR(IF(VLOOKUP($F116,'Step 1'!$B$13:$D$28,3,0)="Y",INDEX(INDIRECT("'"&amp;$A116&amp;"'!$A$3:$BG$100000"),MATCH($B116,INDIRECT("'"&amp;$A116&amp;"'!$A3:$A100000"),0),MATCH(I$3,INDIRECT("'"&amp;$A116&amp;"'!$A$3:$BG$3"),0)),VLOOKUP($F116,'Step 1'!$B$13:$D$28,3,0)),"Check Parameters")</f>
        <v>NE</v>
      </c>
      <c r="J116" s="13" t="str">
        <f ca="1">IFERROR(IF(VLOOKUP($F116,'Step 1'!$B$13:$D$28,3,0)="Y",INDEX(INDIRECT("'"&amp;$A116&amp;"'!$A$3:$BG$100000"),MATCH($B116,INDIRECT("'"&amp;$A116&amp;"'!$A3:$A100000"),0),MATCH(J$3,INDIRECT("'"&amp;$A116&amp;"'!$A$3:$BG$3"),0)),VLOOKUP($F116,'Step 1'!$B$13:$D$28,3,0)),"Check Parameters")</f>
        <v>NE</v>
      </c>
      <c r="K116" s="13" t="str">
        <f ca="1">IFERROR(IF(VLOOKUP($F116,'Step 1'!$B$13:$D$28,3,0)="Y",INDEX(INDIRECT("'"&amp;$A116&amp;"'!$A$3:$BG$100000"),MATCH($B116,INDIRECT("'"&amp;$A116&amp;"'!$A3:$A100000"),0),MATCH(K$3,INDIRECT("'"&amp;$A116&amp;"'!$A$3:$BG$3"),0)),VLOOKUP($F116,'Step 1'!$B$13:$D$28,3,0)),"Check Parameters")</f>
        <v>NE</v>
      </c>
      <c r="L116" s="13" t="str">
        <f ca="1">IFERROR(IF(VLOOKUP($F116,'Step 1'!$B$13:$D$28,3,0)="Y",INDEX(INDIRECT("'"&amp;$A116&amp;"'!$A$3:$BG$100000"),MATCH($B116,INDIRECT("'"&amp;$A116&amp;"'!$A3:$A100000"),0),MATCH(L$3,INDIRECT("'"&amp;$A116&amp;"'!$A$3:$BG$3"),0)),VLOOKUP($F116,'Step 1'!$B$13:$D$28,3,0)),"Check Parameters")</f>
        <v>NE</v>
      </c>
      <c r="M116" s="13" t="str">
        <f ca="1">IFERROR(IF(VLOOKUP($F116,'Step 1'!$B$13:$D$28,3,0)="Y",INDEX(INDIRECT("'"&amp;$A116&amp;"'!$A$3:$BG$100000"),MATCH($B116,INDIRECT("'"&amp;$A116&amp;"'!$A3:$A100000"),0),MATCH(M$3,INDIRECT("'"&amp;$A116&amp;"'!$A$3:$BG$3"),0)),VLOOKUP($F116,'Step 1'!$B$13:$D$28,3,0)),"Check Parameters")</f>
        <v>NE</v>
      </c>
      <c r="N116" s="13" t="str">
        <f ca="1">IFERROR(IF(VLOOKUP($F116,'Step 1'!$B$13:$D$28,3,0)="Y",INDEX(INDIRECT("'"&amp;$A116&amp;"'!$A$3:$BG$100000"),MATCH($B116,INDIRECT("'"&amp;$A116&amp;"'!$A3:$A100000"),0),MATCH(N$3,INDIRECT("'"&amp;$A116&amp;"'!$A$3:$BG$3"),0)),VLOOKUP($F116,'Step 1'!$B$13:$D$28,3,0)),"Check Parameters")</f>
        <v>NE</v>
      </c>
      <c r="O116" s="13" t="str">
        <f ca="1">IFERROR(IF(VLOOKUP($F116,'Step 1'!$B$13:$D$28,3,0)="Y",INDEX(INDIRECT("'"&amp;$A116&amp;"'!$A$3:$BG$100000"),MATCH($B116,INDIRECT("'"&amp;$A116&amp;"'!$A3:$A100000"),0),MATCH(O$3,INDIRECT("'"&amp;$A116&amp;"'!$A$3:$BG$3"),0)),VLOOKUP($F116,'Step 1'!$B$13:$D$28,3,0)),"Check Parameters")</f>
        <v>NE</v>
      </c>
      <c r="P116" s="13" t="str">
        <f ca="1">IFERROR(IF(VLOOKUP($F116,'Step 1'!$B$13:$D$28,3,0)="Y",INDEX(INDIRECT("'"&amp;$A116&amp;"'!$A$3:$BG$100000"),MATCH($B116,INDIRECT("'"&amp;$A116&amp;"'!$A3:$A100000"),0),MATCH(P$3,INDIRECT("'"&amp;$A116&amp;"'!$A$3:$BG$3"),0)),VLOOKUP($F116,'Step 1'!$B$13:$D$28,3,0)),"Check Parameters")</f>
        <v>NE</v>
      </c>
      <c r="Q116" s="13" t="str">
        <f ca="1">IFERROR(IF(VLOOKUP($F116,'Step 1'!$B$13:$D$28,3,0)="Y",INDEX(INDIRECT("'"&amp;$A116&amp;"'!$A$3:$BG$100000"),MATCH($B116,INDIRECT("'"&amp;$A116&amp;"'!$A3:$A100000"),0),MATCH(Q$3,INDIRECT("'"&amp;$A116&amp;"'!$A$3:$BG$3"),0)),VLOOKUP($F116,'Step 1'!$B$13:$D$28,3,0)),"Check Parameters")</f>
        <v>NE</v>
      </c>
      <c r="R116" s="13" t="str">
        <f ca="1">IFERROR(IF(VLOOKUP($F116,'Step 1'!$B$13:$D$28,3,0)="Y",INDEX(INDIRECT("'"&amp;$A116&amp;"'!$A$3:$BG$100000"),MATCH($B116,INDIRECT("'"&amp;$A116&amp;"'!$A3:$A100000"),0),MATCH(R$3,INDIRECT("'"&amp;$A116&amp;"'!$A$3:$BG$3"),0)),VLOOKUP($F116,'Step 1'!$B$13:$D$28,3,0)),"Check Parameters")</f>
        <v>NE</v>
      </c>
      <c r="S116" s="13" t="str">
        <f ca="1">IFERROR(IF(VLOOKUP($F116,'Step 1'!$B$13:$D$28,3,0)="Y",INDEX(INDIRECT("'"&amp;$A116&amp;"'!$A$3:$BG$100000"),MATCH($B116,INDIRECT("'"&amp;$A116&amp;"'!$A3:$A100000"),0),MATCH(S$3,INDIRECT("'"&amp;$A116&amp;"'!$A$3:$BG$3"),0)),VLOOKUP($F116,'Step 1'!$B$13:$D$28,3,0)),"Check Parameters")</f>
        <v>NE</v>
      </c>
      <c r="T116" s="13" t="str">
        <f ca="1">IFERROR(IF(VLOOKUP($F116,'Step 1'!$B$13:$D$28,3,0)="Y",INDEX(INDIRECT("'"&amp;$A116&amp;"'!$A$3:$BG$100000"),MATCH($B116,INDIRECT("'"&amp;$A116&amp;"'!$A3:$A100000"),0),MATCH(T$3,INDIRECT("'"&amp;$A116&amp;"'!$A$3:$BG$3"),0)),VLOOKUP($F116,'Step 1'!$B$13:$D$28,3,0)),"Check Parameters")</f>
        <v>NE</v>
      </c>
      <c r="U116" s="13" t="str">
        <f ca="1">IFERROR(IF(VLOOKUP($F116,'Step 1'!$B$13:$D$28,3,0)="Y",INDEX(INDIRECT("'"&amp;$A116&amp;"'!$A$3:$BG$100000"),MATCH($B116,INDIRECT("'"&amp;$A116&amp;"'!$A3:$A100000"),0),MATCH(U$3,INDIRECT("'"&amp;$A116&amp;"'!$A$3:$BG$3"),0)),VLOOKUP($F116,'Step 1'!$B$13:$D$28,3,0)),"Check Parameters")</f>
        <v>NE</v>
      </c>
      <c r="V116" s="13" t="str">
        <f ca="1">IFERROR(IF(VLOOKUP($F116,'Step 1'!$B$13:$D$28,3,0)="Y",INDEX(INDIRECT("'"&amp;$A116&amp;"'!$A$3:$BG$100000"),MATCH($B116,INDIRECT("'"&amp;$A116&amp;"'!$A3:$A100000"),0),MATCH(V$3,INDIRECT("'"&amp;$A116&amp;"'!$A$3:$BG$3"),0)),VLOOKUP($F116,'Step 1'!$B$13:$D$28,3,0)),"Check Parameters")</f>
        <v>NE</v>
      </c>
      <c r="W116" s="13" t="str">
        <f ca="1">IFERROR(IF(VLOOKUP($F116,'Step 1'!$B$13:$D$28,3,0)="Y",INDEX(INDIRECT("'"&amp;$A116&amp;"'!$A$3:$BG$100000"),MATCH($B116,INDIRECT("'"&amp;$A116&amp;"'!$A3:$A100000"),0),MATCH(W$3,INDIRECT("'"&amp;$A116&amp;"'!$A$3:$BG$3"),0)),VLOOKUP($F116,'Step 1'!$B$13:$D$28,3,0)),"Check Parameters")</f>
        <v>NE</v>
      </c>
      <c r="X116" s="13" t="str">
        <f ca="1">IFERROR(IF(VLOOKUP($F116,'Step 1'!$B$13:$D$28,3,0)="Y",INDEX(INDIRECT("'"&amp;$A116&amp;"'!$A$3:$BG$100000"),MATCH($B116,INDIRECT("'"&amp;$A116&amp;"'!$A3:$A100000"),0),MATCH(X$3,INDIRECT("'"&amp;$A116&amp;"'!$A$3:$BG$3"),0)),VLOOKUP($F116,'Step 1'!$B$13:$D$28,3,0)),"Check Parameters")</f>
        <v>NE</v>
      </c>
      <c r="Y116" s="13" t="str">
        <f ca="1">IFERROR(IF(VLOOKUP($F116,'Step 1'!$B$13:$D$28,3,0)="Y",INDEX(INDIRECT("'"&amp;$A116&amp;"'!$A$3:$BG$100000"),MATCH($B116,INDIRECT("'"&amp;$A116&amp;"'!$A3:$A100000"),0),MATCH(Y$3,INDIRECT("'"&amp;$A116&amp;"'!$A$3:$BG$3"),0)),VLOOKUP($F116,'Step 1'!$B$13:$D$28,3,0)),"Check Parameters")</f>
        <v>NE</v>
      </c>
      <c r="Z116" s="13" t="str">
        <f ca="1">IFERROR(IF(VLOOKUP($F116,'Step 1'!$B$13:$D$28,3,0)="Y",INDEX(INDIRECT("'"&amp;$A116&amp;"'!$A$3:$BG$100000"),MATCH($B116,INDIRECT("'"&amp;$A116&amp;"'!$A3:$A100000"),0),MATCH(Z$3,INDIRECT("'"&amp;$A116&amp;"'!$A$3:$BG$3"),0)),VLOOKUP($F116,'Step 1'!$B$13:$D$28,3,0)),"Check Parameters")</f>
        <v>NE</v>
      </c>
      <c r="AA116" s="13" t="str">
        <f ca="1">IFERROR(IF(VLOOKUP($F116,'Step 1'!$B$13:$D$28,3,0)="Y",INDEX(INDIRECT("'"&amp;$A116&amp;"'!$A$3:$BG$100000"),MATCH($B116,INDIRECT("'"&amp;$A116&amp;"'!$A3:$A100000"),0),MATCH(AA$3,INDIRECT("'"&amp;$A116&amp;"'!$A$3:$BG$3"),0)),VLOOKUP($F116,'Step 1'!$B$13:$D$28,3,0)),"Check Parameters")</f>
        <v>NE</v>
      </c>
      <c r="AB116" s="13" t="str">
        <f ca="1">IFERROR(IF(VLOOKUP($F116,'Step 1'!$B$13:$D$28,3,0)="Y",INDEX(INDIRECT("'"&amp;$A116&amp;"'!$A$3:$BG$100000"),MATCH($B116,INDIRECT("'"&amp;$A116&amp;"'!$A3:$A100000"),0),MATCH(AB$3,INDIRECT("'"&amp;$A116&amp;"'!$A$3:$BG$3"),0)),VLOOKUP($F116,'Step 1'!$B$13:$D$28,3,0)),"Check Parameters")</f>
        <v>NE</v>
      </c>
      <c r="AC116" s="13" t="str">
        <f ca="1">IFERROR(IF(VLOOKUP($F116,'Step 1'!$B$13:$D$28,3,0)="Y",INDEX(INDIRECT("'"&amp;$A116&amp;"'!$A$3:$BG$100000"),MATCH($B116,INDIRECT("'"&amp;$A116&amp;"'!$A3:$A100000"),0),MATCH(AC$3,INDIRECT("'"&amp;$A116&amp;"'!$A$3:$BG$3"),0)),VLOOKUP($F116,'Step 1'!$B$13:$D$28,3,0)),"Check Parameters")</f>
        <v>NE</v>
      </c>
      <c r="AD116" s="13" t="str">
        <f ca="1">IFERROR(IF(VLOOKUP($F116,'Step 1'!$B$13:$D$28,3,0)="Y",INDEX(INDIRECT("'"&amp;$A116&amp;"'!$A$3:$BG$100000"),MATCH($B116,INDIRECT("'"&amp;$A116&amp;"'!$A3:$A100000"),0),MATCH(AD$3,INDIRECT("'"&amp;$A116&amp;"'!$A$3:$BG$3"),0)),VLOOKUP($F116,'Step 1'!$B$13:$D$28,3,0)),"Check Parameters")</f>
        <v>NE</v>
      </c>
      <c r="AE116" s="13" t="str">
        <f ca="1">IFERROR(IF(VLOOKUP($F116,'Step 1'!$B$13:$D$28,3,0)="Y",INDEX(INDIRECT("'"&amp;$A116&amp;"'!$A$3:$BG$100000"),MATCH($B116,INDIRECT("'"&amp;$A116&amp;"'!$A3:$A100000"),0),MATCH(AE$3,INDIRECT("'"&amp;$A116&amp;"'!$A$3:$BG$3"),0)),VLOOKUP($F116,'Step 1'!$B$13:$D$28,3,0)),"Check Parameters")</f>
        <v>NE</v>
      </c>
      <c r="AF116" s="13" t="str">
        <f ca="1">IFERROR(IF(VLOOKUP($F116,'Step 1'!$B$13:$D$28,3,0)="Y",INDEX(INDIRECT("'"&amp;$A116&amp;"'!$A$3:$BG$100000"),MATCH($B116,INDIRECT("'"&amp;$A116&amp;"'!$A3:$A100000"),0),MATCH(AF$3,INDIRECT("'"&amp;$A116&amp;"'!$A$3:$BG$3"),0)),VLOOKUP($F116,'Step 1'!$B$13:$D$28,3,0)),"Check Parameters")</f>
        <v>NE</v>
      </c>
      <c r="AG116" s="13" t="str">
        <f ca="1">IFERROR(IF(VLOOKUP($F116,'Step 1'!$B$13:$D$28,3,0)="Y",INDEX(INDIRECT("'"&amp;$A116&amp;"'!$A$3:$BG$100000"),MATCH($B116,INDIRECT("'"&amp;$A116&amp;"'!$A3:$A100000"),0),MATCH(AG$3,INDIRECT("'"&amp;$A116&amp;"'!$A$3:$BG$3"),0)),VLOOKUP($F116,'Step 1'!$B$13:$D$28,3,0)),"Check Parameters")</f>
        <v>NE</v>
      </c>
      <c r="AH116" s="13" t="str">
        <f ca="1">IFERROR(IF(VLOOKUP($F116,'Step 1'!$B$13:$D$28,3,0)="Y",INDEX(INDIRECT("'"&amp;$A116&amp;"'!$A$3:$BG$100000"),MATCH($B116,INDIRECT("'"&amp;$A116&amp;"'!$A3:$A100000"),0),MATCH(AH$3,INDIRECT("'"&amp;$A116&amp;"'!$A$3:$BG$3"),0)),VLOOKUP($F116,'Step 1'!$B$13:$D$28,3,0)),"Check Parameters")</f>
        <v>NE</v>
      </c>
      <c r="AI116" s="13" t="str">
        <f ca="1">IFERROR(IF(VLOOKUP($F116,'Step 1'!$B$13:$D$28,3,0)="Y",INDEX(INDIRECT("'"&amp;$A116&amp;"'!$A$3:$BG$100000"),MATCH($B116,INDIRECT("'"&amp;$A116&amp;"'!$A3:$A100000"),0),MATCH(AI$3,INDIRECT("'"&amp;$A116&amp;"'!$A$3:$BG$3"),0)),VLOOKUP($F116,'Step 1'!$B$13:$D$28,3,0)),"Check Parameters")</f>
        <v>NE</v>
      </c>
      <c r="AJ116" s="13" t="str">
        <f ca="1">IFERROR(IF(VLOOKUP($F116,'Step 1'!$B$13:$D$28,3,0)="Y",INDEX(INDIRECT("'"&amp;$A116&amp;"'!$A$3:$BG$100000"),MATCH($B116,INDIRECT("'"&amp;$A116&amp;"'!$A3:$A100000"),0),MATCH(AJ$3,INDIRECT("'"&amp;$A116&amp;"'!$A$3:$BG$3"),0)),VLOOKUP($F116,'Step 1'!$B$13:$D$28,3,0)),"Check Parameters")</f>
        <v>NE</v>
      </c>
      <c r="AK116" s="13" t="str">
        <f ca="1">IFERROR(IF(VLOOKUP($F116,'Step 1'!$B$13:$D$28,3,0)="Y",INDEX(INDIRECT("'"&amp;$A116&amp;"'!$A$3:$BG$100000"),MATCH($B116,INDIRECT("'"&amp;$A116&amp;"'!$A3:$A100000"),0),MATCH(AK$3,INDIRECT("'"&amp;$A116&amp;"'!$A$3:$BG$3"),0)),VLOOKUP($F116,'Step 1'!$B$13:$D$28,3,0)),"Check Parameters")</f>
        <v>NE</v>
      </c>
      <c r="AL116" s="13" t="str">
        <f ca="1">IFERROR(IF(VLOOKUP($F116,'Step 1'!$B$13:$D$28,3,0)="Y",INDEX(INDIRECT("'"&amp;$A116&amp;"'!$A$3:$BG$100000"),MATCH($B116,INDIRECT("'"&amp;$A116&amp;"'!$A3:$A100000"),0),MATCH(AL$3,INDIRECT("'"&amp;$A116&amp;"'!$A$3:$BG$3"),0)),VLOOKUP($F116,'Step 1'!$B$13:$D$28,3,0)),"Check Parameters")</f>
        <v>NE</v>
      </c>
      <c r="AM116" s="13" t="str">
        <f ca="1">IFERROR(IF(VLOOKUP($F116,'Step 1'!$B$13:$D$28,3,0)="Y",INDEX(INDIRECT("'"&amp;$A116&amp;"'!$A$3:$BG$100000"),MATCH($B116,INDIRECT("'"&amp;$A116&amp;"'!$A3:$A100000"),0),MATCH(AM$3,INDIRECT("'"&amp;$A116&amp;"'!$A$3:$BG$3"),0)),VLOOKUP($F116,'Step 1'!$B$13:$D$28,3,0)),"Check Parameters")</f>
        <v>NE</v>
      </c>
      <c r="AN116" s="13"/>
      <c r="AO116" s="13"/>
      <c r="AP116" s="191"/>
      <c r="AQ116" s="191"/>
      <c r="AR116" s="191"/>
    </row>
    <row r="117" spans="1:44" hidden="1" outlineLevel="1" x14ac:dyDescent="0.25">
      <c r="A117" s="183" t="s">
        <v>78</v>
      </c>
      <c r="B117" s="183" t="s">
        <v>724</v>
      </c>
      <c r="C117" s="175" t="s">
        <v>128</v>
      </c>
      <c r="D117" s="175"/>
      <c r="E117" s="175" t="s">
        <v>130</v>
      </c>
      <c r="F117" s="77" t="str">
        <f t="shared" si="54"/>
        <v>Non-dairy cattle (calves)</v>
      </c>
      <c r="G117" s="175" t="s">
        <v>358</v>
      </c>
      <c r="H117" s="177" t="s">
        <v>472</v>
      </c>
      <c r="I117" s="13" t="str">
        <f ca="1">IFERROR(IF(VLOOKUP($F117,'Step 1'!$B$13:$D$28,3,0)="Y",INDEX(INDIRECT("'"&amp;$A117&amp;"'!$A$3:$BG$100000"),MATCH($B117,INDIRECT("'"&amp;$A117&amp;"'!$A3:$A100000"),0),MATCH(I$3,INDIRECT("'"&amp;$A117&amp;"'!$A$3:$BG$3"),0)),VLOOKUP($F117,'Step 1'!$B$13:$D$28,3,0)),"Check Parameters")</f>
        <v>NE</v>
      </c>
      <c r="J117" s="13" t="str">
        <f ca="1">IFERROR(IF(VLOOKUP($F117,'Step 1'!$B$13:$D$28,3,0)="Y",INDEX(INDIRECT("'"&amp;$A117&amp;"'!$A$3:$BG$100000"),MATCH($B117,INDIRECT("'"&amp;$A117&amp;"'!$A3:$A100000"),0),MATCH(J$3,INDIRECT("'"&amp;$A117&amp;"'!$A$3:$BG$3"),0)),VLOOKUP($F117,'Step 1'!$B$13:$D$28,3,0)),"Check Parameters")</f>
        <v>NE</v>
      </c>
      <c r="K117" s="13" t="str">
        <f ca="1">IFERROR(IF(VLOOKUP($F117,'Step 1'!$B$13:$D$28,3,0)="Y",INDEX(INDIRECT("'"&amp;$A117&amp;"'!$A$3:$BG$100000"),MATCH($B117,INDIRECT("'"&amp;$A117&amp;"'!$A3:$A100000"),0),MATCH(K$3,INDIRECT("'"&amp;$A117&amp;"'!$A$3:$BG$3"),0)),VLOOKUP($F117,'Step 1'!$B$13:$D$28,3,0)),"Check Parameters")</f>
        <v>NE</v>
      </c>
      <c r="L117" s="13" t="str">
        <f ca="1">IFERROR(IF(VLOOKUP($F117,'Step 1'!$B$13:$D$28,3,0)="Y",INDEX(INDIRECT("'"&amp;$A117&amp;"'!$A$3:$BG$100000"),MATCH($B117,INDIRECT("'"&amp;$A117&amp;"'!$A3:$A100000"),0),MATCH(L$3,INDIRECT("'"&amp;$A117&amp;"'!$A$3:$BG$3"),0)),VLOOKUP($F117,'Step 1'!$B$13:$D$28,3,0)),"Check Parameters")</f>
        <v>NE</v>
      </c>
      <c r="M117" s="13" t="str">
        <f ca="1">IFERROR(IF(VLOOKUP($F117,'Step 1'!$B$13:$D$28,3,0)="Y",INDEX(INDIRECT("'"&amp;$A117&amp;"'!$A$3:$BG$100000"),MATCH($B117,INDIRECT("'"&amp;$A117&amp;"'!$A3:$A100000"),0),MATCH(M$3,INDIRECT("'"&amp;$A117&amp;"'!$A$3:$BG$3"),0)),VLOOKUP($F117,'Step 1'!$B$13:$D$28,3,0)),"Check Parameters")</f>
        <v>NE</v>
      </c>
      <c r="N117" s="13" t="str">
        <f ca="1">IFERROR(IF(VLOOKUP($F117,'Step 1'!$B$13:$D$28,3,0)="Y",INDEX(INDIRECT("'"&amp;$A117&amp;"'!$A$3:$BG$100000"),MATCH($B117,INDIRECT("'"&amp;$A117&amp;"'!$A3:$A100000"),0),MATCH(N$3,INDIRECT("'"&amp;$A117&amp;"'!$A$3:$BG$3"),0)),VLOOKUP($F117,'Step 1'!$B$13:$D$28,3,0)),"Check Parameters")</f>
        <v>NE</v>
      </c>
      <c r="O117" s="13" t="str">
        <f ca="1">IFERROR(IF(VLOOKUP($F117,'Step 1'!$B$13:$D$28,3,0)="Y",INDEX(INDIRECT("'"&amp;$A117&amp;"'!$A$3:$BG$100000"),MATCH($B117,INDIRECT("'"&amp;$A117&amp;"'!$A3:$A100000"),0),MATCH(O$3,INDIRECT("'"&amp;$A117&amp;"'!$A$3:$BG$3"),0)),VLOOKUP($F117,'Step 1'!$B$13:$D$28,3,0)),"Check Parameters")</f>
        <v>NE</v>
      </c>
      <c r="P117" s="13" t="str">
        <f ca="1">IFERROR(IF(VLOOKUP($F117,'Step 1'!$B$13:$D$28,3,0)="Y",INDEX(INDIRECT("'"&amp;$A117&amp;"'!$A$3:$BG$100000"),MATCH($B117,INDIRECT("'"&amp;$A117&amp;"'!$A3:$A100000"),0),MATCH(P$3,INDIRECT("'"&amp;$A117&amp;"'!$A$3:$BG$3"),0)),VLOOKUP($F117,'Step 1'!$B$13:$D$28,3,0)),"Check Parameters")</f>
        <v>NE</v>
      </c>
      <c r="Q117" s="13" t="str">
        <f ca="1">IFERROR(IF(VLOOKUP($F117,'Step 1'!$B$13:$D$28,3,0)="Y",INDEX(INDIRECT("'"&amp;$A117&amp;"'!$A$3:$BG$100000"),MATCH($B117,INDIRECT("'"&amp;$A117&amp;"'!$A3:$A100000"),0),MATCH(Q$3,INDIRECT("'"&amp;$A117&amp;"'!$A$3:$BG$3"),0)),VLOOKUP($F117,'Step 1'!$B$13:$D$28,3,0)),"Check Parameters")</f>
        <v>NE</v>
      </c>
      <c r="R117" s="13" t="str">
        <f ca="1">IFERROR(IF(VLOOKUP($F117,'Step 1'!$B$13:$D$28,3,0)="Y",INDEX(INDIRECT("'"&amp;$A117&amp;"'!$A$3:$BG$100000"),MATCH($B117,INDIRECT("'"&amp;$A117&amp;"'!$A3:$A100000"),0),MATCH(R$3,INDIRECT("'"&amp;$A117&amp;"'!$A$3:$BG$3"),0)),VLOOKUP($F117,'Step 1'!$B$13:$D$28,3,0)),"Check Parameters")</f>
        <v>NE</v>
      </c>
      <c r="S117" s="13" t="str">
        <f ca="1">IFERROR(IF(VLOOKUP($F117,'Step 1'!$B$13:$D$28,3,0)="Y",INDEX(INDIRECT("'"&amp;$A117&amp;"'!$A$3:$BG$100000"),MATCH($B117,INDIRECT("'"&amp;$A117&amp;"'!$A3:$A100000"),0),MATCH(S$3,INDIRECT("'"&amp;$A117&amp;"'!$A$3:$BG$3"),0)),VLOOKUP($F117,'Step 1'!$B$13:$D$28,3,0)),"Check Parameters")</f>
        <v>NE</v>
      </c>
      <c r="T117" s="13" t="str">
        <f ca="1">IFERROR(IF(VLOOKUP($F117,'Step 1'!$B$13:$D$28,3,0)="Y",INDEX(INDIRECT("'"&amp;$A117&amp;"'!$A$3:$BG$100000"),MATCH($B117,INDIRECT("'"&amp;$A117&amp;"'!$A3:$A100000"),0),MATCH(T$3,INDIRECT("'"&amp;$A117&amp;"'!$A$3:$BG$3"),0)),VLOOKUP($F117,'Step 1'!$B$13:$D$28,3,0)),"Check Parameters")</f>
        <v>NE</v>
      </c>
      <c r="U117" s="13" t="str">
        <f ca="1">IFERROR(IF(VLOOKUP($F117,'Step 1'!$B$13:$D$28,3,0)="Y",INDEX(INDIRECT("'"&amp;$A117&amp;"'!$A$3:$BG$100000"),MATCH($B117,INDIRECT("'"&amp;$A117&amp;"'!$A3:$A100000"),0),MATCH(U$3,INDIRECT("'"&amp;$A117&amp;"'!$A$3:$BG$3"),0)),VLOOKUP($F117,'Step 1'!$B$13:$D$28,3,0)),"Check Parameters")</f>
        <v>NE</v>
      </c>
      <c r="V117" s="13" t="str">
        <f ca="1">IFERROR(IF(VLOOKUP($F117,'Step 1'!$B$13:$D$28,3,0)="Y",INDEX(INDIRECT("'"&amp;$A117&amp;"'!$A$3:$BG$100000"),MATCH($B117,INDIRECT("'"&amp;$A117&amp;"'!$A3:$A100000"),0),MATCH(V$3,INDIRECT("'"&amp;$A117&amp;"'!$A$3:$BG$3"),0)),VLOOKUP($F117,'Step 1'!$B$13:$D$28,3,0)),"Check Parameters")</f>
        <v>NE</v>
      </c>
      <c r="W117" s="13" t="str">
        <f ca="1">IFERROR(IF(VLOOKUP($F117,'Step 1'!$B$13:$D$28,3,0)="Y",INDEX(INDIRECT("'"&amp;$A117&amp;"'!$A$3:$BG$100000"),MATCH($B117,INDIRECT("'"&amp;$A117&amp;"'!$A3:$A100000"),0),MATCH(W$3,INDIRECT("'"&amp;$A117&amp;"'!$A$3:$BG$3"),0)),VLOOKUP($F117,'Step 1'!$B$13:$D$28,3,0)),"Check Parameters")</f>
        <v>NE</v>
      </c>
      <c r="X117" s="13" t="str">
        <f ca="1">IFERROR(IF(VLOOKUP($F117,'Step 1'!$B$13:$D$28,3,0)="Y",INDEX(INDIRECT("'"&amp;$A117&amp;"'!$A$3:$BG$100000"),MATCH($B117,INDIRECT("'"&amp;$A117&amp;"'!$A3:$A100000"),0),MATCH(X$3,INDIRECT("'"&amp;$A117&amp;"'!$A$3:$BG$3"),0)),VLOOKUP($F117,'Step 1'!$B$13:$D$28,3,0)),"Check Parameters")</f>
        <v>NE</v>
      </c>
      <c r="Y117" s="13" t="str">
        <f ca="1">IFERROR(IF(VLOOKUP($F117,'Step 1'!$B$13:$D$28,3,0)="Y",INDEX(INDIRECT("'"&amp;$A117&amp;"'!$A$3:$BG$100000"),MATCH($B117,INDIRECT("'"&amp;$A117&amp;"'!$A3:$A100000"),0),MATCH(Y$3,INDIRECT("'"&amp;$A117&amp;"'!$A$3:$BG$3"),0)),VLOOKUP($F117,'Step 1'!$B$13:$D$28,3,0)),"Check Parameters")</f>
        <v>NE</v>
      </c>
      <c r="Z117" s="13" t="str">
        <f ca="1">IFERROR(IF(VLOOKUP($F117,'Step 1'!$B$13:$D$28,3,0)="Y",INDEX(INDIRECT("'"&amp;$A117&amp;"'!$A$3:$BG$100000"),MATCH($B117,INDIRECT("'"&amp;$A117&amp;"'!$A3:$A100000"),0),MATCH(Z$3,INDIRECT("'"&amp;$A117&amp;"'!$A$3:$BG$3"),0)),VLOOKUP($F117,'Step 1'!$B$13:$D$28,3,0)),"Check Parameters")</f>
        <v>NE</v>
      </c>
      <c r="AA117" s="13" t="str">
        <f ca="1">IFERROR(IF(VLOOKUP($F117,'Step 1'!$B$13:$D$28,3,0)="Y",INDEX(INDIRECT("'"&amp;$A117&amp;"'!$A$3:$BG$100000"),MATCH($B117,INDIRECT("'"&amp;$A117&amp;"'!$A3:$A100000"),0),MATCH(AA$3,INDIRECT("'"&amp;$A117&amp;"'!$A$3:$BG$3"),0)),VLOOKUP($F117,'Step 1'!$B$13:$D$28,3,0)),"Check Parameters")</f>
        <v>NE</v>
      </c>
      <c r="AB117" s="13" t="str">
        <f ca="1">IFERROR(IF(VLOOKUP($F117,'Step 1'!$B$13:$D$28,3,0)="Y",INDEX(INDIRECT("'"&amp;$A117&amp;"'!$A$3:$BG$100000"),MATCH($B117,INDIRECT("'"&amp;$A117&amp;"'!$A3:$A100000"),0),MATCH(AB$3,INDIRECT("'"&amp;$A117&amp;"'!$A$3:$BG$3"),0)),VLOOKUP($F117,'Step 1'!$B$13:$D$28,3,0)),"Check Parameters")</f>
        <v>NE</v>
      </c>
      <c r="AC117" s="13" t="str">
        <f ca="1">IFERROR(IF(VLOOKUP($F117,'Step 1'!$B$13:$D$28,3,0)="Y",INDEX(INDIRECT("'"&amp;$A117&amp;"'!$A$3:$BG$100000"),MATCH($B117,INDIRECT("'"&amp;$A117&amp;"'!$A3:$A100000"),0),MATCH(AC$3,INDIRECT("'"&amp;$A117&amp;"'!$A$3:$BG$3"),0)),VLOOKUP($F117,'Step 1'!$B$13:$D$28,3,0)),"Check Parameters")</f>
        <v>NE</v>
      </c>
      <c r="AD117" s="13" t="str">
        <f ca="1">IFERROR(IF(VLOOKUP($F117,'Step 1'!$B$13:$D$28,3,0)="Y",INDEX(INDIRECT("'"&amp;$A117&amp;"'!$A$3:$BG$100000"),MATCH($B117,INDIRECT("'"&amp;$A117&amp;"'!$A3:$A100000"),0),MATCH(AD$3,INDIRECT("'"&amp;$A117&amp;"'!$A$3:$BG$3"),0)),VLOOKUP($F117,'Step 1'!$B$13:$D$28,3,0)),"Check Parameters")</f>
        <v>NE</v>
      </c>
      <c r="AE117" s="13" t="str">
        <f ca="1">IFERROR(IF(VLOOKUP($F117,'Step 1'!$B$13:$D$28,3,0)="Y",INDEX(INDIRECT("'"&amp;$A117&amp;"'!$A$3:$BG$100000"),MATCH($B117,INDIRECT("'"&amp;$A117&amp;"'!$A3:$A100000"),0),MATCH(AE$3,INDIRECT("'"&amp;$A117&amp;"'!$A$3:$BG$3"),0)),VLOOKUP($F117,'Step 1'!$B$13:$D$28,3,0)),"Check Parameters")</f>
        <v>NE</v>
      </c>
      <c r="AF117" s="13" t="str">
        <f ca="1">IFERROR(IF(VLOOKUP($F117,'Step 1'!$B$13:$D$28,3,0)="Y",INDEX(INDIRECT("'"&amp;$A117&amp;"'!$A$3:$BG$100000"),MATCH($B117,INDIRECT("'"&amp;$A117&amp;"'!$A3:$A100000"),0),MATCH(AF$3,INDIRECT("'"&amp;$A117&amp;"'!$A$3:$BG$3"),0)),VLOOKUP($F117,'Step 1'!$B$13:$D$28,3,0)),"Check Parameters")</f>
        <v>NE</v>
      </c>
      <c r="AG117" s="13" t="str">
        <f ca="1">IFERROR(IF(VLOOKUP($F117,'Step 1'!$B$13:$D$28,3,0)="Y",INDEX(INDIRECT("'"&amp;$A117&amp;"'!$A$3:$BG$100000"),MATCH($B117,INDIRECT("'"&amp;$A117&amp;"'!$A3:$A100000"),0),MATCH(AG$3,INDIRECT("'"&amp;$A117&amp;"'!$A$3:$BG$3"),0)),VLOOKUP($F117,'Step 1'!$B$13:$D$28,3,0)),"Check Parameters")</f>
        <v>NE</v>
      </c>
      <c r="AH117" s="13" t="str">
        <f ca="1">IFERROR(IF(VLOOKUP($F117,'Step 1'!$B$13:$D$28,3,0)="Y",INDEX(INDIRECT("'"&amp;$A117&amp;"'!$A$3:$BG$100000"),MATCH($B117,INDIRECT("'"&amp;$A117&amp;"'!$A3:$A100000"),0),MATCH(AH$3,INDIRECT("'"&amp;$A117&amp;"'!$A$3:$BG$3"),0)),VLOOKUP($F117,'Step 1'!$B$13:$D$28,3,0)),"Check Parameters")</f>
        <v>NE</v>
      </c>
      <c r="AI117" s="13" t="str">
        <f ca="1">IFERROR(IF(VLOOKUP($F117,'Step 1'!$B$13:$D$28,3,0)="Y",INDEX(INDIRECT("'"&amp;$A117&amp;"'!$A$3:$BG$100000"),MATCH($B117,INDIRECT("'"&amp;$A117&amp;"'!$A3:$A100000"),0),MATCH(AI$3,INDIRECT("'"&amp;$A117&amp;"'!$A$3:$BG$3"),0)),VLOOKUP($F117,'Step 1'!$B$13:$D$28,3,0)),"Check Parameters")</f>
        <v>NE</v>
      </c>
      <c r="AJ117" s="13" t="str">
        <f ca="1">IFERROR(IF(VLOOKUP($F117,'Step 1'!$B$13:$D$28,3,0)="Y",INDEX(INDIRECT("'"&amp;$A117&amp;"'!$A$3:$BG$100000"),MATCH($B117,INDIRECT("'"&amp;$A117&amp;"'!$A3:$A100000"),0),MATCH(AJ$3,INDIRECT("'"&amp;$A117&amp;"'!$A$3:$BG$3"),0)),VLOOKUP($F117,'Step 1'!$B$13:$D$28,3,0)),"Check Parameters")</f>
        <v>NE</v>
      </c>
      <c r="AK117" s="13" t="str">
        <f ca="1">IFERROR(IF(VLOOKUP($F117,'Step 1'!$B$13:$D$28,3,0)="Y",INDEX(INDIRECT("'"&amp;$A117&amp;"'!$A$3:$BG$100000"),MATCH($B117,INDIRECT("'"&amp;$A117&amp;"'!$A3:$A100000"),0),MATCH(AK$3,INDIRECT("'"&amp;$A117&amp;"'!$A$3:$BG$3"),0)),VLOOKUP($F117,'Step 1'!$B$13:$D$28,3,0)),"Check Parameters")</f>
        <v>NE</v>
      </c>
      <c r="AL117" s="13" t="str">
        <f ca="1">IFERROR(IF(VLOOKUP($F117,'Step 1'!$B$13:$D$28,3,0)="Y",INDEX(INDIRECT("'"&amp;$A117&amp;"'!$A$3:$BG$100000"),MATCH($B117,INDIRECT("'"&amp;$A117&amp;"'!$A3:$A100000"),0),MATCH(AL$3,INDIRECT("'"&amp;$A117&amp;"'!$A$3:$BG$3"),0)),VLOOKUP($F117,'Step 1'!$B$13:$D$28,3,0)),"Check Parameters")</f>
        <v>NE</v>
      </c>
      <c r="AM117" s="13" t="str">
        <f ca="1">IFERROR(IF(VLOOKUP($F117,'Step 1'!$B$13:$D$28,3,0)="Y",INDEX(INDIRECT("'"&amp;$A117&amp;"'!$A$3:$BG$100000"),MATCH($B117,INDIRECT("'"&amp;$A117&amp;"'!$A3:$A100000"),0),MATCH(AM$3,INDIRECT("'"&amp;$A117&amp;"'!$A$3:$BG$3"),0)),VLOOKUP($F117,'Step 1'!$B$13:$D$28,3,0)),"Check Parameters")</f>
        <v>NE</v>
      </c>
      <c r="AN117" s="13"/>
      <c r="AO117" s="13"/>
      <c r="AP117" s="191"/>
      <c r="AQ117" s="191"/>
      <c r="AR117" s="191"/>
    </row>
    <row r="118" spans="1:44" hidden="1" outlineLevel="1" x14ac:dyDescent="0.25">
      <c r="A118" s="183" t="s">
        <v>79</v>
      </c>
      <c r="B118" s="183" t="s">
        <v>724</v>
      </c>
      <c r="C118" s="175" t="s">
        <v>128</v>
      </c>
      <c r="D118" s="175"/>
      <c r="E118" s="175" t="s">
        <v>130</v>
      </c>
      <c r="F118" s="77" t="str">
        <f t="shared" si="54"/>
        <v>Sheep</v>
      </c>
      <c r="G118" s="175" t="s">
        <v>358</v>
      </c>
      <c r="H118" s="177" t="s">
        <v>472</v>
      </c>
      <c r="I118" s="13">
        <f ca="1">IFERROR(IF(VLOOKUP($F118,'Step 1'!$B$13:$D$28,3,0)="Y",INDEX(INDIRECT("'"&amp;$A118&amp;"'!$A$3:$BG$100000"),MATCH($B118,INDIRECT("'"&amp;$A118&amp;"'!$A3:$A100000"),0),MATCH(I$3,INDIRECT("'"&amp;$A118&amp;"'!$A$3:$BG$3"),0)),VLOOKUP($F118,'Step 1'!$B$13:$D$28,3,0)),"Check Parameters")</f>
        <v>2.2187801621562497E-8</v>
      </c>
      <c r="J118" s="13">
        <f ca="1">IFERROR(IF(VLOOKUP($F118,'Step 1'!$B$13:$D$28,3,0)="Y",INDEX(INDIRECT("'"&amp;$A118&amp;"'!$A$3:$BG$100000"),MATCH($B118,INDIRECT("'"&amp;$A118&amp;"'!$A3:$A100000"),0),MATCH(J$3,INDIRECT("'"&amp;$A118&amp;"'!$A$3:$BG$3"),0)),VLOOKUP($F118,'Step 1'!$B$13:$D$28,3,0)),"Check Parameters")</f>
        <v>2.2187801621562497E-8</v>
      </c>
      <c r="K118" s="13">
        <f ca="1">IFERROR(IF(VLOOKUP($F118,'Step 1'!$B$13:$D$28,3,0)="Y",INDEX(INDIRECT("'"&amp;$A118&amp;"'!$A$3:$BG$100000"),MATCH($B118,INDIRECT("'"&amp;$A118&amp;"'!$A3:$A100000"),0),MATCH(K$3,INDIRECT("'"&amp;$A118&amp;"'!$A$3:$BG$3"),0)),VLOOKUP($F118,'Step 1'!$B$13:$D$28,3,0)),"Check Parameters")</f>
        <v>2.2187801621562497E-8</v>
      </c>
      <c r="L118" s="13">
        <f ca="1">IFERROR(IF(VLOOKUP($F118,'Step 1'!$B$13:$D$28,3,0)="Y",INDEX(INDIRECT("'"&amp;$A118&amp;"'!$A$3:$BG$100000"),MATCH($B118,INDIRECT("'"&amp;$A118&amp;"'!$A3:$A100000"),0),MATCH(L$3,INDIRECT("'"&amp;$A118&amp;"'!$A$3:$BG$3"),0)),VLOOKUP($F118,'Step 1'!$B$13:$D$28,3,0)),"Check Parameters")</f>
        <v>2.2187801621562497E-8</v>
      </c>
      <c r="M118" s="13">
        <f ca="1">IFERROR(IF(VLOOKUP($F118,'Step 1'!$B$13:$D$28,3,0)="Y",INDEX(INDIRECT("'"&amp;$A118&amp;"'!$A$3:$BG$100000"),MATCH($B118,INDIRECT("'"&amp;$A118&amp;"'!$A3:$A100000"),0),MATCH(M$3,INDIRECT("'"&amp;$A118&amp;"'!$A$3:$BG$3"),0)),VLOOKUP($F118,'Step 1'!$B$13:$D$28,3,0)),"Check Parameters")</f>
        <v>2.2187801621562497E-8</v>
      </c>
      <c r="N118" s="13">
        <f ca="1">IFERROR(IF(VLOOKUP($F118,'Step 1'!$B$13:$D$28,3,0)="Y",INDEX(INDIRECT("'"&amp;$A118&amp;"'!$A$3:$BG$100000"),MATCH($B118,INDIRECT("'"&amp;$A118&amp;"'!$A3:$A100000"),0),MATCH(N$3,INDIRECT("'"&amp;$A118&amp;"'!$A$3:$BG$3"),0)),VLOOKUP($F118,'Step 1'!$B$13:$D$28,3,0)),"Check Parameters")</f>
        <v>2.2187801621562497E-8</v>
      </c>
      <c r="O118" s="13">
        <f ca="1">IFERROR(IF(VLOOKUP($F118,'Step 1'!$B$13:$D$28,3,0)="Y",INDEX(INDIRECT("'"&amp;$A118&amp;"'!$A$3:$BG$100000"),MATCH($B118,INDIRECT("'"&amp;$A118&amp;"'!$A3:$A100000"),0),MATCH(O$3,INDIRECT("'"&amp;$A118&amp;"'!$A$3:$BG$3"),0)),VLOOKUP($F118,'Step 1'!$B$13:$D$28,3,0)),"Check Parameters")</f>
        <v>2.2187801621562497E-8</v>
      </c>
      <c r="P118" s="13">
        <f ca="1">IFERROR(IF(VLOOKUP($F118,'Step 1'!$B$13:$D$28,3,0)="Y",INDEX(INDIRECT("'"&amp;$A118&amp;"'!$A$3:$BG$100000"),MATCH($B118,INDIRECT("'"&amp;$A118&amp;"'!$A3:$A100000"),0),MATCH(P$3,INDIRECT("'"&amp;$A118&amp;"'!$A$3:$BG$3"),0)),VLOOKUP($F118,'Step 1'!$B$13:$D$28,3,0)),"Check Parameters")</f>
        <v>2.2187801621562497E-8</v>
      </c>
      <c r="Q118" s="13">
        <f ca="1">IFERROR(IF(VLOOKUP($F118,'Step 1'!$B$13:$D$28,3,0)="Y",INDEX(INDIRECT("'"&amp;$A118&amp;"'!$A$3:$BG$100000"),MATCH($B118,INDIRECT("'"&amp;$A118&amp;"'!$A3:$A100000"),0),MATCH(Q$3,INDIRECT("'"&amp;$A118&amp;"'!$A$3:$BG$3"),0)),VLOOKUP($F118,'Step 1'!$B$13:$D$28,3,0)),"Check Parameters")</f>
        <v>2.2187801621562497E-8</v>
      </c>
      <c r="R118" s="13">
        <f ca="1">IFERROR(IF(VLOOKUP($F118,'Step 1'!$B$13:$D$28,3,0)="Y",INDEX(INDIRECT("'"&amp;$A118&amp;"'!$A$3:$BG$100000"),MATCH($B118,INDIRECT("'"&amp;$A118&amp;"'!$A3:$A100000"),0),MATCH(R$3,INDIRECT("'"&amp;$A118&amp;"'!$A$3:$BG$3"),0)),VLOOKUP($F118,'Step 1'!$B$13:$D$28,3,0)),"Check Parameters")</f>
        <v>2.2187801621562497E-8</v>
      </c>
      <c r="S118" s="13">
        <f ca="1">IFERROR(IF(VLOOKUP($F118,'Step 1'!$B$13:$D$28,3,0)="Y",INDEX(INDIRECT("'"&amp;$A118&amp;"'!$A$3:$BG$100000"),MATCH($B118,INDIRECT("'"&amp;$A118&amp;"'!$A3:$A100000"),0),MATCH(S$3,INDIRECT("'"&amp;$A118&amp;"'!$A$3:$BG$3"),0)),VLOOKUP($F118,'Step 1'!$B$13:$D$28,3,0)),"Check Parameters")</f>
        <v>2.2187801621562497E-8</v>
      </c>
      <c r="T118" s="13">
        <f ca="1">IFERROR(IF(VLOOKUP($F118,'Step 1'!$B$13:$D$28,3,0)="Y",INDEX(INDIRECT("'"&amp;$A118&amp;"'!$A$3:$BG$100000"),MATCH($B118,INDIRECT("'"&amp;$A118&amp;"'!$A3:$A100000"),0),MATCH(T$3,INDIRECT("'"&amp;$A118&amp;"'!$A$3:$BG$3"),0)),VLOOKUP($F118,'Step 1'!$B$13:$D$28,3,0)),"Check Parameters")</f>
        <v>2.2187801621562497E-8</v>
      </c>
      <c r="U118" s="13">
        <f ca="1">IFERROR(IF(VLOOKUP($F118,'Step 1'!$B$13:$D$28,3,0)="Y",INDEX(INDIRECT("'"&amp;$A118&amp;"'!$A$3:$BG$100000"),MATCH($B118,INDIRECT("'"&amp;$A118&amp;"'!$A3:$A100000"),0),MATCH(U$3,INDIRECT("'"&amp;$A118&amp;"'!$A$3:$BG$3"),0)),VLOOKUP($F118,'Step 1'!$B$13:$D$28,3,0)),"Check Parameters")</f>
        <v>2.2187801621562497E-8</v>
      </c>
      <c r="V118" s="13">
        <f ca="1">IFERROR(IF(VLOOKUP($F118,'Step 1'!$B$13:$D$28,3,0)="Y",INDEX(INDIRECT("'"&amp;$A118&amp;"'!$A$3:$BG$100000"),MATCH($B118,INDIRECT("'"&amp;$A118&amp;"'!$A3:$A100000"),0),MATCH(V$3,INDIRECT("'"&amp;$A118&amp;"'!$A$3:$BG$3"),0)),VLOOKUP($F118,'Step 1'!$B$13:$D$28,3,0)),"Check Parameters")</f>
        <v>2.2187801621562497E-8</v>
      </c>
      <c r="W118" s="13">
        <f ca="1">IFERROR(IF(VLOOKUP($F118,'Step 1'!$B$13:$D$28,3,0)="Y",INDEX(INDIRECT("'"&amp;$A118&amp;"'!$A$3:$BG$100000"),MATCH($B118,INDIRECT("'"&amp;$A118&amp;"'!$A3:$A100000"),0),MATCH(W$3,INDIRECT("'"&amp;$A118&amp;"'!$A$3:$BG$3"),0)),VLOOKUP($F118,'Step 1'!$B$13:$D$28,3,0)),"Check Parameters")</f>
        <v>2.2187801621562497E-8</v>
      </c>
      <c r="X118" s="13">
        <f ca="1">IFERROR(IF(VLOOKUP($F118,'Step 1'!$B$13:$D$28,3,0)="Y",INDEX(INDIRECT("'"&amp;$A118&amp;"'!$A$3:$BG$100000"),MATCH($B118,INDIRECT("'"&amp;$A118&amp;"'!$A3:$A100000"),0),MATCH(X$3,INDIRECT("'"&amp;$A118&amp;"'!$A$3:$BG$3"),0)),VLOOKUP($F118,'Step 1'!$B$13:$D$28,3,0)),"Check Parameters")</f>
        <v>2.2187801621562497E-8</v>
      </c>
      <c r="Y118" s="13">
        <f ca="1">IFERROR(IF(VLOOKUP($F118,'Step 1'!$B$13:$D$28,3,0)="Y",INDEX(INDIRECT("'"&amp;$A118&amp;"'!$A$3:$BG$100000"),MATCH($B118,INDIRECT("'"&amp;$A118&amp;"'!$A3:$A100000"),0),MATCH(Y$3,INDIRECT("'"&amp;$A118&amp;"'!$A$3:$BG$3"),0)),VLOOKUP($F118,'Step 1'!$B$13:$D$28,3,0)),"Check Parameters")</f>
        <v>2.2187801621562497E-8</v>
      </c>
      <c r="Z118" s="13">
        <f ca="1">IFERROR(IF(VLOOKUP($F118,'Step 1'!$B$13:$D$28,3,0)="Y",INDEX(INDIRECT("'"&amp;$A118&amp;"'!$A$3:$BG$100000"),MATCH($B118,INDIRECT("'"&amp;$A118&amp;"'!$A3:$A100000"),0),MATCH(Z$3,INDIRECT("'"&amp;$A118&amp;"'!$A$3:$BG$3"),0)),VLOOKUP($F118,'Step 1'!$B$13:$D$28,3,0)),"Check Parameters")</f>
        <v>2.2187801621562497E-8</v>
      </c>
      <c r="AA118" s="13">
        <f ca="1">IFERROR(IF(VLOOKUP($F118,'Step 1'!$B$13:$D$28,3,0)="Y",INDEX(INDIRECT("'"&amp;$A118&amp;"'!$A$3:$BG$100000"),MATCH($B118,INDIRECT("'"&amp;$A118&amp;"'!$A3:$A100000"),0),MATCH(AA$3,INDIRECT("'"&amp;$A118&amp;"'!$A$3:$BG$3"),0)),VLOOKUP($F118,'Step 1'!$B$13:$D$28,3,0)),"Check Parameters")</f>
        <v>2.2187801621562497E-8</v>
      </c>
      <c r="AB118" s="13">
        <f ca="1">IFERROR(IF(VLOOKUP($F118,'Step 1'!$B$13:$D$28,3,0)="Y",INDEX(INDIRECT("'"&amp;$A118&amp;"'!$A$3:$BG$100000"),MATCH($B118,INDIRECT("'"&amp;$A118&amp;"'!$A3:$A100000"),0),MATCH(AB$3,INDIRECT("'"&amp;$A118&amp;"'!$A$3:$BG$3"),0)),VLOOKUP($F118,'Step 1'!$B$13:$D$28,3,0)),"Check Parameters")</f>
        <v>2.2187801621562497E-8</v>
      </c>
      <c r="AC118" s="13">
        <f ca="1">IFERROR(IF(VLOOKUP($F118,'Step 1'!$B$13:$D$28,3,0)="Y",INDEX(INDIRECT("'"&amp;$A118&amp;"'!$A$3:$BG$100000"),MATCH($B118,INDIRECT("'"&amp;$A118&amp;"'!$A3:$A100000"),0),MATCH(AC$3,INDIRECT("'"&amp;$A118&amp;"'!$A$3:$BG$3"),0)),VLOOKUP($F118,'Step 1'!$B$13:$D$28,3,0)),"Check Parameters")</f>
        <v>2.2187801621562497E-8</v>
      </c>
      <c r="AD118" s="13">
        <f ca="1">IFERROR(IF(VLOOKUP($F118,'Step 1'!$B$13:$D$28,3,0)="Y",INDEX(INDIRECT("'"&amp;$A118&amp;"'!$A$3:$BG$100000"),MATCH($B118,INDIRECT("'"&amp;$A118&amp;"'!$A3:$A100000"),0),MATCH(AD$3,INDIRECT("'"&amp;$A118&amp;"'!$A$3:$BG$3"),0)),VLOOKUP($F118,'Step 1'!$B$13:$D$28,3,0)),"Check Parameters")</f>
        <v>2.2187801621562497E-8</v>
      </c>
      <c r="AE118" s="13">
        <f ca="1">IFERROR(IF(VLOOKUP($F118,'Step 1'!$B$13:$D$28,3,0)="Y",INDEX(INDIRECT("'"&amp;$A118&amp;"'!$A$3:$BG$100000"),MATCH($B118,INDIRECT("'"&amp;$A118&amp;"'!$A3:$A100000"),0),MATCH(AE$3,INDIRECT("'"&amp;$A118&amp;"'!$A$3:$BG$3"),0)),VLOOKUP($F118,'Step 1'!$B$13:$D$28,3,0)),"Check Parameters")</f>
        <v>2.2187801621562497E-8</v>
      </c>
      <c r="AF118" s="13">
        <f ca="1">IFERROR(IF(VLOOKUP($F118,'Step 1'!$B$13:$D$28,3,0)="Y",INDEX(INDIRECT("'"&amp;$A118&amp;"'!$A$3:$BG$100000"),MATCH($B118,INDIRECT("'"&amp;$A118&amp;"'!$A3:$A100000"),0),MATCH(AF$3,INDIRECT("'"&amp;$A118&amp;"'!$A$3:$BG$3"),0)),VLOOKUP($F118,'Step 1'!$B$13:$D$28,3,0)),"Check Parameters")</f>
        <v>2.2187801621562497E-8</v>
      </c>
      <c r="AG118" s="13">
        <f ca="1">IFERROR(IF(VLOOKUP($F118,'Step 1'!$B$13:$D$28,3,0)="Y",INDEX(INDIRECT("'"&amp;$A118&amp;"'!$A$3:$BG$100000"),MATCH($B118,INDIRECT("'"&amp;$A118&amp;"'!$A3:$A100000"),0),MATCH(AG$3,INDIRECT("'"&amp;$A118&amp;"'!$A$3:$BG$3"),0)),VLOOKUP($F118,'Step 1'!$B$13:$D$28,3,0)),"Check Parameters")</f>
        <v>2.2187801621562497E-8</v>
      </c>
      <c r="AH118" s="13">
        <f ca="1">IFERROR(IF(VLOOKUP($F118,'Step 1'!$B$13:$D$28,3,0)="Y",INDEX(INDIRECT("'"&amp;$A118&amp;"'!$A$3:$BG$100000"),MATCH($B118,INDIRECT("'"&amp;$A118&amp;"'!$A3:$A100000"),0),MATCH(AH$3,INDIRECT("'"&amp;$A118&amp;"'!$A$3:$BG$3"),0)),VLOOKUP($F118,'Step 1'!$B$13:$D$28,3,0)),"Check Parameters")</f>
        <v>2.2187801621562497E-8</v>
      </c>
      <c r="AI118" s="13">
        <f ca="1">IFERROR(IF(VLOOKUP($F118,'Step 1'!$B$13:$D$28,3,0)="Y",INDEX(INDIRECT("'"&amp;$A118&amp;"'!$A$3:$BG$100000"),MATCH($B118,INDIRECT("'"&amp;$A118&amp;"'!$A3:$A100000"),0),MATCH(AI$3,INDIRECT("'"&amp;$A118&amp;"'!$A$3:$BG$3"),0)),VLOOKUP($F118,'Step 1'!$B$13:$D$28,3,0)),"Check Parameters")</f>
        <v>2.2187801621562497E-8</v>
      </c>
      <c r="AJ118" s="13">
        <f ca="1">IFERROR(IF(VLOOKUP($F118,'Step 1'!$B$13:$D$28,3,0)="Y",INDEX(INDIRECT("'"&amp;$A118&amp;"'!$A$3:$BG$100000"),MATCH($B118,INDIRECT("'"&amp;$A118&amp;"'!$A3:$A100000"),0),MATCH(AJ$3,INDIRECT("'"&amp;$A118&amp;"'!$A$3:$BG$3"),0)),VLOOKUP($F118,'Step 1'!$B$13:$D$28,3,0)),"Check Parameters")</f>
        <v>2.2187801621562497E-8</v>
      </c>
      <c r="AK118" s="13">
        <f ca="1">IFERROR(IF(VLOOKUP($F118,'Step 1'!$B$13:$D$28,3,0)="Y",INDEX(INDIRECT("'"&amp;$A118&amp;"'!$A$3:$BG$100000"),MATCH($B118,INDIRECT("'"&amp;$A118&amp;"'!$A3:$A100000"),0),MATCH(AK$3,INDIRECT("'"&amp;$A118&amp;"'!$A$3:$BG$3"),0)),VLOOKUP($F118,'Step 1'!$B$13:$D$28,3,0)),"Check Parameters")</f>
        <v>2.2187801621562497E-8</v>
      </c>
      <c r="AL118" s="13">
        <f ca="1">IFERROR(IF(VLOOKUP($F118,'Step 1'!$B$13:$D$28,3,0)="Y",INDEX(INDIRECT("'"&amp;$A118&amp;"'!$A$3:$BG$100000"),MATCH($B118,INDIRECT("'"&amp;$A118&amp;"'!$A3:$A100000"),0),MATCH(AL$3,INDIRECT("'"&amp;$A118&amp;"'!$A$3:$BG$3"),0)),VLOOKUP($F118,'Step 1'!$B$13:$D$28,3,0)),"Check Parameters")</f>
        <v>2.2187801621562497E-8</v>
      </c>
      <c r="AM118" s="13">
        <f ca="1">IFERROR(IF(VLOOKUP($F118,'Step 1'!$B$13:$D$28,3,0)="Y",INDEX(INDIRECT("'"&amp;$A118&amp;"'!$A$3:$BG$100000"),MATCH($B118,INDIRECT("'"&amp;$A118&amp;"'!$A3:$A100000"),0),MATCH(AM$3,INDIRECT("'"&amp;$A118&amp;"'!$A$3:$BG$3"),0)),VLOOKUP($F118,'Step 1'!$B$13:$D$28,3,0)),"Check Parameters")</f>
        <v>2.2187801621562497E-8</v>
      </c>
      <c r="AN118" s="13"/>
      <c r="AO118" s="13"/>
      <c r="AP118" s="191"/>
      <c r="AQ118" s="191"/>
      <c r="AR118" s="191"/>
    </row>
    <row r="119" spans="1:44" hidden="1" outlineLevel="1" x14ac:dyDescent="0.25">
      <c r="A119" s="183" t="s">
        <v>538</v>
      </c>
      <c r="B119" s="183" t="s">
        <v>724</v>
      </c>
      <c r="C119" s="175" t="s">
        <v>128</v>
      </c>
      <c r="D119" s="175"/>
      <c r="E119" s="175" t="s">
        <v>130</v>
      </c>
      <c r="F119" s="77" t="str">
        <f t="shared" si="54"/>
        <v>Swine (finishing pigs)</v>
      </c>
      <c r="G119" s="175" t="s">
        <v>358</v>
      </c>
      <c r="H119" s="177" t="s">
        <v>472</v>
      </c>
      <c r="I119" s="13" t="str">
        <f ca="1">IFERROR(IF(VLOOKUP($F119,'Step 1'!$B$13:$D$28,3,0)="Y",INDEX(INDIRECT("'"&amp;$A119&amp;"'!$A$3:$BG$100000"),MATCH($B119,INDIRECT("'"&amp;$A119&amp;"'!$A3:$A100000"),0),MATCH(I$3,INDIRECT("'"&amp;$A119&amp;"'!$A$3:$BG$3"),0)),VLOOKUP($F119,'Step 1'!$B$13:$D$28,3,0)),"Check Parameters")</f>
        <v>NE</v>
      </c>
      <c r="J119" s="13" t="str">
        <f ca="1">IFERROR(IF(VLOOKUP($F119,'Step 1'!$B$13:$D$28,3,0)="Y",INDEX(INDIRECT("'"&amp;$A119&amp;"'!$A$3:$BG$100000"),MATCH($B119,INDIRECT("'"&amp;$A119&amp;"'!$A3:$A100000"),0),MATCH(J$3,INDIRECT("'"&amp;$A119&amp;"'!$A$3:$BG$3"),0)),VLOOKUP($F119,'Step 1'!$B$13:$D$28,3,0)),"Check Parameters")</f>
        <v>NE</v>
      </c>
      <c r="K119" s="13" t="str">
        <f ca="1">IFERROR(IF(VLOOKUP($F119,'Step 1'!$B$13:$D$28,3,0)="Y",INDEX(INDIRECT("'"&amp;$A119&amp;"'!$A$3:$BG$100000"),MATCH($B119,INDIRECT("'"&amp;$A119&amp;"'!$A3:$A100000"),0),MATCH(K$3,INDIRECT("'"&amp;$A119&amp;"'!$A$3:$BG$3"),0)),VLOOKUP($F119,'Step 1'!$B$13:$D$28,3,0)),"Check Parameters")</f>
        <v>NE</v>
      </c>
      <c r="L119" s="13" t="str">
        <f ca="1">IFERROR(IF(VLOOKUP($F119,'Step 1'!$B$13:$D$28,3,0)="Y",INDEX(INDIRECT("'"&amp;$A119&amp;"'!$A$3:$BG$100000"),MATCH($B119,INDIRECT("'"&amp;$A119&amp;"'!$A3:$A100000"),0),MATCH(L$3,INDIRECT("'"&amp;$A119&amp;"'!$A$3:$BG$3"),0)),VLOOKUP($F119,'Step 1'!$B$13:$D$28,3,0)),"Check Parameters")</f>
        <v>NE</v>
      </c>
      <c r="M119" s="13" t="str">
        <f ca="1">IFERROR(IF(VLOOKUP($F119,'Step 1'!$B$13:$D$28,3,0)="Y",INDEX(INDIRECT("'"&amp;$A119&amp;"'!$A$3:$BG$100000"),MATCH($B119,INDIRECT("'"&amp;$A119&amp;"'!$A3:$A100000"),0),MATCH(M$3,INDIRECT("'"&amp;$A119&amp;"'!$A$3:$BG$3"),0)),VLOOKUP($F119,'Step 1'!$B$13:$D$28,3,0)),"Check Parameters")</f>
        <v>NE</v>
      </c>
      <c r="N119" s="13" t="str">
        <f ca="1">IFERROR(IF(VLOOKUP($F119,'Step 1'!$B$13:$D$28,3,0)="Y",INDEX(INDIRECT("'"&amp;$A119&amp;"'!$A$3:$BG$100000"),MATCH($B119,INDIRECT("'"&amp;$A119&amp;"'!$A3:$A100000"),0),MATCH(N$3,INDIRECT("'"&amp;$A119&amp;"'!$A$3:$BG$3"),0)),VLOOKUP($F119,'Step 1'!$B$13:$D$28,3,0)),"Check Parameters")</f>
        <v>NE</v>
      </c>
      <c r="O119" s="13" t="str">
        <f ca="1">IFERROR(IF(VLOOKUP($F119,'Step 1'!$B$13:$D$28,3,0)="Y",INDEX(INDIRECT("'"&amp;$A119&amp;"'!$A$3:$BG$100000"),MATCH($B119,INDIRECT("'"&amp;$A119&amp;"'!$A3:$A100000"),0),MATCH(O$3,INDIRECT("'"&amp;$A119&amp;"'!$A$3:$BG$3"),0)),VLOOKUP($F119,'Step 1'!$B$13:$D$28,3,0)),"Check Parameters")</f>
        <v>NE</v>
      </c>
      <c r="P119" s="13" t="str">
        <f ca="1">IFERROR(IF(VLOOKUP($F119,'Step 1'!$B$13:$D$28,3,0)="Y",INDEX(INDIRECT("'"&amp;$A119&amp;"'!$A$3:$BG$100000"),MATCH($B119,INDIRECT("'"&amp;$A119&amp;"'!$A3:$A100000"),0),MATCH(P$3,INDIRECT("'"&amp;$A119&amp;"'!$A$3:$BG$3"),0)),VLOOKUP($F119,'Step 1'!$B$13:$D$28,3,0)),"Check Parameters")</f>
        <v>NE</v>
      </c>
      <c r="Q119" s="13" t="str">
        <f ca="1">IFERROR(IF(VLOOKUP($F119,'Step 1'!$B$13:$D$28,3,0)="Y",INDEX(INDIRECT("'"&amp;$A119&amp;"'!$A$3:$BG$100000"),MATCH($B119,INDIRECT("'"&amp;$A119&amp;"'!$A3:$A100000"),0),MATCH(Q$3,INDIRECT("'"&amp;$A119&amp;"'!$A$3:$BG$3"),0)),VLOOKUP($F119,'Step 1'!$B$13:$D$28,3,0)),"Check Parameters")</f>
        <v>NE</v>
      </c>
      <c r="R119" s="13" t="str">
        <f ca="1">IFERROR(IF(VLOOKUP($F119,'Step 1'!$B$13:$D$28,3,0)="Y",INDEX(INDIRECT("'"&amp;$A119&amp;"'!$A$3:$BG$100000"),MATCH($B119,INDIRECT("'"&amp;$A119&amp;"'!$A3:$A100000"),0),MATCH(R$3,INDIRECT("'"&amp;$A119&amp;"'!$A$3:$BG$3"),0)),VLOOKUP($F119,'Step 1'!$B$13:$D$28,3,0)),"Check Parameters")</f>
        <v>NE</v>
      </c>
      <c r="S119" s="13" t="str">
        <f ca="1">IFERROR(IF(VLOOKUP($F119,'Step 1'!$B$13:$D$28,3,0)="Y",INDEX(INDIRECT("'"&amp;$A119&amp;"'!$A$3:$BG$100000"),MATCH($B119,INDIRECT("'"&amp;$A119&amp;"'!$A3:$A100000"),0),MATCH(S$3,INDIRECT("'"&amp;$A119&amp;"'!$A$3:$BG$3"),0)),VLOOKUP($F119,'Step 1'!$B$13:$D$28,3,0)),"Check Parameters")</f>
        <v>NE</v>
      </c>
      <c r="T119" s="13" t="str">
        <f ca="1">IFERROR(IF(VLOOKUP($F119,'Step 1'!$B$13:$D$28,3,0)="Y",INDEX(INDIRECT("'"&amp;$A119&amp;"'!$A$3:$BG$100000"),MATCH($B119,INDIRECT("'"&amp;$A119&amp;"'!$A3:$A100000"),0),MATCH(T$3,INDIRECT("'"&amp;$A119&amp;"'!$A$3:$BG$3"),0)),VLOOKUP($F119,'Step 1'!$B$13:$D$28,3,0)),"Check Parameters")</f>
        <v>NE</v>
      </c>
      <c r="U119" s="13" t="str">
        <f ca="1">IFERROR(IF(VLOOKUP($F119,'Step 1'!$B$13:$D$28,3,0)="Y",INDEX(INDIRECT("'"&amp;$A119&amp;"'!$A$3:$BG$100000"),MATCH($B119,INDIRECT("'"&amp;$A119&amp;"'!$A3:$A100000"),0),MATCH(U$3,INDIRECT("'"&amp;$A119&amp;"'!$A$3:$BG$3"),0)),VLOOKUP($F119,'Step 1'!$B$13:$D$28,3,0)),"Check Parameters")</f>
        <v>NE</v>
      </c>
      <c r="V119" s="13" t="str">
        <f ca="1">IFERROR(IF(VLOOKUP($F119,'Step 1'!$B$13:$D$28,3,0)="Y",INDEX(INDIRECT("'"&amp;$A119&amp;"'!$A$3:$BG$100000"),MATCH($B119,INDIRECT("'"&amp;$A119&amp;"'!$A3:$A100000"),0),MATCH(V$3,INDIRECT("'"&amp;$A119&amp;"'!$A$3:$BG$3"),0)),VLOOKUP($F119,'Step 1'!$B$13:$D$28,3,0)),"Check Parameters")</f>
        <v>NE</v>
      </c>
      <c r="W119" s="13" t="str">
        <f ca="1">IFERROR(IF(VLOOKUP($F119,'Step 1'!$B$13:$D$28,3,0)="Y",INDEX(INDIRECT("'"&amp;$A119&amp;"'!$A$3:$BG$100000"),MATCH($B119,INDIRECT("'"&amp;$A119&amp;"'!$A3:$A100000"),0),MATCH(W$3,INDIRECT("'"&amp;$A119&amp;"'!$A$3:$BG$3"),0)),VLOOKUP($F119,'Step 1'!$B$13:$D$28,3,0)),"Check Parameters")</f>
        <v>NE</v>
      </c>
      <c r="X119" s="13" t="str">
        <f ca="1">IFERROR(IF(VLOOKUP($F119,'Step 1'!$B$13:$D$28,3,0)="Y",INDEX(INDIRECT("'"&amp;$A119&amp;"'!$A$3:$BG$100000"),MATCH($B119,INDIRECT("'"&amp;$A119&amp;"'!$A3:$A100000"),0),MATCH(X$3,INDIRECT("'"&amp;$A119&amp;"'!$A$3:$BG$3"),0)),VLOOKUP($F119,'Step 1'!$B$13:$D$28,3,0)),"Check Parameters")</f>
        <v>NE</v>
      </c>
      <c r="Y119" s="13" t="str">
        <f ca="1">IFERROR(IF(VLOOKUP($F119,'Step 1'!$B$13:$D$28,3,0)="Y",INDEX(INDIRECT("'"&amp;$A119&amp;"'!$A$3:$BG$100000"),MATCH($B119,INDIRECT("'"&amp;$A119&amp;"'!$A3:$A100000"),0),MATCH(Y$3,INDIRECT("'"&amp;$A119&amp;"'!$A$3:$BG$3"),0)),VLOOKUP($F119,'Step 1'!$B$13:$D$28,3,0)),"Check Parameters")</f>
        <v>NE</v>
      </c>
      <c r="Z119" s="13" t="str">
        <f ca="1">IFERROR(IF(VLOOKUP($F119,'Step 1'!$B$13:$D$28,3,0)="Y",INDEX(INDIRECT("'"&amp;$A119&amp;"'!$A$3:$BG$100000"),MATCH($B119,INDIRECT("'"&amp;$A119&amp;"'!$A3:$A100000"),0),MATCH(Z$3,INDIRECT("'"&amp;$A119&amp;"'!$A$3:$BG$3"),0)),VLOOKUP($F119,'Step 1'!$B$13:$D$28,3,0)),"Check Parameters")</f>
        <v>NE</v>
      </c>
      <c r="AA119" s="13" t="str">
        <f ca="1">IFERROR(IF(VLOOKUP($F119,'Step 1'!$B$13:$D$28,3,0)="Y",INDEX(INDIRECT("'"&amp;$A119&amp;"'!$A$3:$BG$100000"),MATCH($B119,INDIRECT("'"&amp;$A119&amp;"'!$A3:$A100000"),0),MATCH(AA$3,INDIRECT("'"&amp;$A119&amp;"'!$A$3:$BG$3"),0)),VLOOKUP($F119,'Step 1'!$B$13:$D$28,3,0)),"Check Parameters")</f>
        <v>NE</v>
      </c>
      <c r="AB119" s="13" t="str">
        <f ca="1">IFERROR(IF(VLOOKUP($F119,'Step 1'!$B$13:$D$28,3,0)="Y",INDEX(INDIRECT("'"&amp;$A119&amp;"'!$A$3:$BG$100000"),MATCH($B119,INDIRECT("'"&amp;$A119&amp;"'!$A3:$A100000"),0),MATCH(AB$3,INDIRECT("'"&amp;$A119&amp;"'!$A$3:$BG$3"),0)),VLOOKUP($F119,'Step 1'!$B$13:$D$28,3,0)),"Check Parameters")</f>
        <v>NE</v>
      </c>
      <c r="AC119" s="13" t="str">
        <f ca="1">IFERROR(IF(VLOOKUP($F119,'Step 1'!$B$13:$D$28,3,0)="Y",INDEX(INDIRECT("'"&amp;$A119&amp;"'!$A$3:$BG$100000"),MATCH($B119,INDIRECT("'"&amp;$A119&amp;"'!$A3:$A100000"),0),MATCH(AC$3,INDIRECT("'"&amp;$A119&amp;"'!$A$3:$BG$3"),0)),VLOOKUP($F119,'Step 1'!$B$13:$D$28,3,0)),"Check Parameters")</f>
        <v>NE</v>
      </c>
      <c r="AD119" s="13" t="str">
        <f ca="1">IFERROR(IF(VLOOKUP($F119,'Step 1'!$B$13:$D$28,3,0)="Y",INDEX(INDIRECT("'"&amp;$A119&amp;"'!$A$3:$BG$100000"),MATCH($B119,INDIRECT("'"&amp;$A119&amp;"'!$A3:$A100000"),0),MATCH(AD$3,INDIRECT("'"&amp;$A119&amp;"'!$A$3:$BG$3"),0)),VLOOKUP($F119,'Step 1'!$B$13:$D$28,3,0)),"Check Parameters")</f>
        <v>NE</v>
      </c>
      <c r="AE119" s="13" t="str">
        <f ca="1">IFERROR(IF(VLOOKUP($F119,'Step 1'!$B$13:$D$28,3,0)="Y",INDEX(INDIRECT("'"&amp;$A119&amp;"'!$A$3:$BG$100000"),MATCH($B119,INDIRECT("'"&amp;$A119&amp;"'!$A3:$A100000"),0),MATCH(AE$3,INDIRECT("'"&amp;$A119&amp;"'!$A$3:$BG$3"),0)),VLOOKUP($F119,'Step 1'!$B$13:$D$28,3,0)),"Check Parameters")</f>
        <v>NE</v>
      </c>
      <c r="AF119" s="13" t="str">
        <f ca="1">IFERROR(IF(VLOOKUP($F119,'Step 1'!$B$13:$D$28,3,0)="Y",INDEX(INDIRECT("'"&amp;$A119&amp;"'!$A$3:$BG$100000"),MATCH($B119,INDIRECT("'"&amp;$A119&amp;"'!$A3:$A100000"),0),MATCH(AF$3,INDIRECT("'"&amp;$A119&amp;"'!$A$3:$BG$3"),0)),VLOOKUP($F119,'Step 1'!$B$13:$D$28,3,0)),"Check Parameters")</f>
        <v>NE</v>
      </c>
      <c r="AG119" s="13" t="str">
        <f ca="1">IFERROR(IF(VLOOKUP($F119,'Step 1'!$B$13:$D$28,3,0)="Y",INDEX(INDIRECT("'"&amp;$A119&amp;"'!$A$3:$BG$100000"),MATCH($B119,INDIRECT("'"&amp;$A119&amp;"'!$A3:$A100000"),0),MATCH(AG$3,INDIRECT("'"&amp;$A119&amp;"'!$A$3:$BG$3"),0)),VLOOKUP($F119,'Step 1'!$B$13:$D$28,3,0)),"Check Parameters")</f>
        <v>NE</v>
      </c>
      <c r="AH119" s="13" t="str">
        <f ca="1">IFERROR(IF(VLOOKUP($F119,'Step 1'!$B$13:$D$28,3,0)="Y",INDEX(INDIRECT("'"&amp;$A119&amp;"'!$A$3:$BG$100000"),MATCH($B119,INDIRECT("'"&amp;$A119&amp;"'!$A3:$A100000"),0),MATCH(AH$3,INDIRECT("'"&amp;$A119&amp;"'!$A$3:$BG$3"),0)),VLOOKUP($F119,'Step 1'!$B$13:$D$28,3,0)),"Check Parameters")</f>
        <v>NE</v>
      </c>
      <c r="AI119" s="13" t="str">
        <f ca="1">IFERROR(IF(VLOOKUP($F119,'Step 1'!$B$13:$D$28,3,0)="Y",INDEX(INDIRECT("'"&amp;$A119&amp;"'!$A$3:$BG$100000"),MATCH($B119,INDIRECT("'"&amp;$A119&amp;"'!$A3:$A100000"),0),MATCH(AI$3,INDIRECT("'"&amp;$A119&amp;"'!$A$3:$BG$3"),0)),VLOOKUP($F119,'Step 1'!$B$13:$D$28,3,0)),"Check Parameters")</f>
        <v>NE</v>
      </c>
      <c r="AJ119" s="13" t="str">
        <f ca="1">IFERROR(IF(VLOOKUP($F119,'Step 1'!$B$13:$D$28,3,0)="Y",INDEX(INDIRECT("'"&amp;$A119&amp;"'!$A$3:$BG$100000"),MATCH($B119,INDIRECT("'"&amp;$A119&amp;"'!$A3:$A100000"),0),MATCH(AJ$3,INDIRECT("'"&amp;$A119&amp;"'!$A$3:$BG$3"),0)),VLOOKUP($F119,'Step 1'!$B$13:$D$28,3,0)),"Check Parameters")</f>
        <v>NE</v>
      </c>
      <c r="AK119" s="13" t="str">
        <f ca="1">IFERROR(IF(VLOOKUP($F119,'Step 1'!$B$13:$D$28,3,0)="Y",INDEX(INDIRECT("'"&amp;$A119&amp;"'!$A$3:$BG$100000"),MATCH($B119,INDIRECT("'"&amp;$A119&amp;"'!$A3:$A100000"),0),MATCH(AK$3,INDIRECT("'"&amp;$A119&amp;"'!$A$3:$BG$3"),0)),VLOOKUP($F119,'Step 1'!$B$13:$D$28,3,0)),"Check Parameters")</f>
        <v>NE</v>
      </c>
      <c r="AL119" s="13" t="str">
        <f ca="1">IFERROR(IF(VLOOKUP($F119,'Step 1'!$B$13:$D$28,3,0)="Y",INDEX(INDIRECT("'"&amp;$A119&amp;"'!$A$3:$BG$100000"),MATCH($B119,INDIRECT("'"&amp;$A119&amp;"'!$A3:$A100000"),0),MATCH(AL$3,INDIRECT("'"&amp;$A119&amp;"'!$A$3:$BG$3"),0)),VLOOKUP($F119,'Step 1'!$B$13:$D$28,3,0)),"Check Parameters")</f>
        <v>NE</v>
      </c>
      <c r="AM119" s="13" t="str">
        <f ca="1">IFERROR(IF(VLOOKUP($F119,'Step 1'!$B$13:$D$28,3,0)="Y",INDEX(INDIRECT("'"&amp;$A119&amp;"'!$A$3:$BG$100000"),MATCH($B119,INDIRECT("'"&amp;$A119&amp;"'!$A3:$A100000"),0),MATCH(AM$3,INDIRECT("'"&amp;$A119&amp;"'!$A$3:$BG$3"),0)),VLOOKUP($F119,'Step 1'!$B$13:$D$28,3,0)),"Check Parameters")</f>
        <v>NE</v>
      </c>
      <c r="AN119" s="13"/>
      <c r="AO119" s="13"/>
      <c r="AP119" s="191"/>
      <c r="AQ119" s="191"/>
      <c r="AR119" s="191"/>
    </row>
    <row r="120" spans="1:44" hidden="1" outlineLevel="1" x14ac:dyDescent="0.25">
      <c r="A120" s="183" t="s">
        <v>145</v>
      </c>
      <c r="B120" s="183" t="s">
        <v>724</v>
      </c>
      <c r="C120" s="175" t="s">
        <v>128</v>
      </c>
      <c r="D120" s="175"/>
      <c r="E120" s="175" t="s">
        <v>130</v>
      </c>
      <c r="F120" s="77" t="str">
        <f t="shared" si="54"/>
        <v>Swine (sows)</v>
      </c>
      <c r="G120" s="175" t="s">
        <v>358</v>
      </c>
      <c r="H120" s="177" t="s">
        <v>472</v>
      </c>
      <c r="I120" s="13" t="str">
        <f ca="1">IFERROR(IF(VLOOKUP($F120,'Step 1'!$B$13:$D$28,3,0)="Y",INDEX(INDIRECT("'"&amp;$A120&amp;"'!$A$3:$BG$100000"),MATCH($B120,INDIRECT("'"&amp;$A120&amp;"'!$A3:$A100000"),0),MATCH(I$3,INDIRECT("'"&amp;$A120&amp;"'!$A$3:$BG$3"),0)),VLOOKUP($F120,'Step 1'!$B$13:$D$28,3,0)),"Check Parameters")</f>
        <v>NE</v>
      </c>
      <c r="J120" s="13" t="str">
        <f ca="1">IFERROR(IF(VLOOKUP($F120,'Step 1'!$B$13:$D$28,3,0)="Y",INDEX(INDIRECT("'"&amp;$A120&amp;"'!$A$3:$BG$100000"),MATCH($B120,INDIRECT("'"&amp;$A120&amp;"'!$A3:$A100000"),0),MATCH(J$3,INDIRECT("'"&amp;$A120&amp;"'!$A$3:$BG$3"),0)),VLOOKUP($F120,'Step 1'!$B$13:$D$28,3,0)),"Check Parameters")</f>
        <v>NE</v>
      </c>
      <c r="K120" s="13" t="str">
        <f ca="1">IFERROR(IF(VLOOKUP($F120,'Step 1'!$B$13:$D$28,3,0)="Y",INDEX(INDIRECT("'"&amp;$A120&amp;"'!$A$3:$BG$100000"),MATCH($B120,INDIRECT("'"&amp;$A120&amp;"'!$A3:$A100000"),0),MATCH(K$3,INDIRECT("'"&amp;$A120&amp;"'!$A$3:$BG$3"),0)),VLOOKUP($F120,'Step 1'!$B$13:$D$28,3,0)),"Check Parameters")</f>
        <v>NE</v>
      </c>
      <c r="L120" s="13" t="str">
        <f ca="1">IFERROR(IF(VLOOKUP($F120,'Step 1'!$B$13:$D$28,3,0)="Y",INDEX(INDIRECT("'"&amp;$A120&amp;"'!$A$3:$BG$100000"),MATCH($B120,INDIRECT("'"&amp;$A120&amp;"'!$A3:$A100000"),0),MATCH(L$3,INDIRECT("'"&amp;$A120&amp;"'!$A$3:$BG$3"),0)),VLOOKUP($F120,'Step 1'!$B$13:$D$28,3,0)),"Check Parameters")</f>
        <v>NE</v>
      </c>
      <c r="M120" s="13" t="str">
        <f ca="1">IFERROR(IF(VLOOKUP($F120,'Step 1'!$B$13:$D$28,3,0)="Y",INDEX(INDIRECT("'"&amp;$A120&amp;"'!$A$3:$BG$100000"),MATCH($B120,INDIRECT("'"&amp;$A120&amp;"'!$A3:$A100000"),0),MATCH(M$3,INDIRECT("'"&amp;$A120&amp;"'!$A$3:$BG$3"),0)),VLOOKUP($F120,'Step 1'!$B$13:$D$28,3,0)),"Check Parameters")</f>
        <v>NE</v>
      </c>
      <c r="N120" s="13" t="str">
        <f ca="1">IFERROR(IF(VLOOKUP($F120,'Step 1'!$B$13:$D$28,3,0)="Y",INDEX(INDIRECT("'"&amp;$A120&amp;"'!$A$3:$BG$100000"),MATCH($B120,INDIRECT("'"&amp;$A120&amp;"'!$A3:$A100000"),0),MATCH(N$3,INDIRECT("'"&amp;$A120&amp;"'!$A$3:$BG$3"),0)),VLOOKUP($F120,'Step 1'!$B$13:$D$28,3,0)),"Check Parameters")</f>
        <v>NE</v>
      </c>
      <c r="O120" s="13" t="str">
        <f ca="1">IFERROR(IF(VLOOKUP($F120,'Step 1'!$B$13:$D$28,3,0)="Y",INDEX(INDIRECT("'"&amp;$A120&amp;"'!$A$3:$BG$100000"),MATCH($B120,INDIRECT("'"&amp;$A120&amp;"'!$A3:$A100000"),0),MATCH(O$3,INDIRECT("'"&amp;$A120&amp;"'!$A$3:$BG$3"),0)),VLOOKUP($F120,'Step 1'!$B$13:$D$28,3,0)),"Check Parameters")</f>
        <v>NE</v>
      </c>
      <c r="P120" s="13" t="str">
        <f ca="1">IFERROR(IF(VLOOKUP($F120,'Step 1'!$B$13:$D$28,3,0)="Y",INDEX(INDIRECT("'"&amp;$A120&amp;"'!$A$3:$BG$100000"),MATCH($B120,INDIRECT("'"&amp;$A120&amp;"'!$A3:$A100000"),0),MATCH(P$3,INDIRECT("'"&amp;$A120&amp;"'!$A$3:$BG$3"),0)),VLOOKUP($F120,'Step 1'!$B$13:$D$28,3,0)),"Check Parameters")</f>
        <v>NE</v>
      </c>
      <c r="Q120" s="13" t="str">
        <f ca="1">IFERROR(IF(VLOOKUP($F120,'Step 1'!$B$13:$D$28,3,0)="Y",INDEX(INDIRECT("'"&amp;$A120&amp;"'!$A$3:$BG$100000"),MATCH($B120,INDIRECT("'"&amp;$A120&amp;"'!$A3:$A100000"),0),MATCH(Q$3,INDIRECT("'"&amp;$A120&amp;"'!$A$3:$BG$3"),0)),VLOOKUP($F120,'Step 1'!$B$13:$D$28,3,0)),"Check Parameters")</f>
        <v>NE</v>
      </c>
      <c r="R120" s="13" t="str">
        <f ca="1">IFERROR(IF(VLOOKUP($F120,'Step 1'!$B$13:$D$28,3,0)="Y",INDEX(INDIRECT("'"&amp;$A120&amp;"'!$A$3:$BG$100000"),MATCH($B120,INDIRECT("'"&amp;$A120&amp;"'!$A3:$A100000"),0),MATCH(R$3,INDIRECT("'"&amp;$A120&amp;"'!$A$3:$BG$3"),0)),VLOOKUP($F120,'Step 1'!$B$13:$D$28,3,0)),"Check Parameters")</f>
        <v>NE</v>
      </c>
      <c r="S120" s="13" t="str">
        <f ca="1">IFERROR(IF(VLOOKUP($F120,'Step 1'!$B$13:$D$28,3,0)="Y",INDEX(INDIRECT("'"&amp;$A120&amp;"'!$A$3:$BG$100000"),MATCH($B120,INDIRECT("'"&amp;$A120&amp;"'!$A3:$A100000"),0),MATCH(S$3,INDIRECT("'"&amp;$A120&amp;"'!$A$3:$BG$3"),0)),VLOOKUP($F120,'Step 1'!$B$13:$D$28,3,0)),"Check Parameters")</f>
        <v>NE</v>
      </c>
      <c r="T120" s="13" t="str">
        <f ca="1">IFERROR(IF(VLOOKUP($F120,'Step 1'!$B$13:$D$28,3,0)="Y",INDEX(INDIRECT("'"&amp;$A120&amp;"'!$A$3:$BG$100000"),MATCH($B120,INDIRECT("'"&amp;$A120&amp;"'!$A3:$A100000"),0),MATCH(T$3,INDIRECT("'"&amp;$A120&amp;"'!$A$3:$BG$3"),0)),VLOOKUP($F120,'Step 1'!$B$13:$D$28,3,0)),"Check Parameters")</f>
        <v>NE</v>
      </c>
      <c r="U120" s="13" t="str">
        <f ca="1">IFERROR(IF(VLOOKUP($F120,'Step 1'!$B$13:$D$28,3,0)="Y",INDEX(INDIRECT("'"&amp;$A120&amp;"'!$A$3:$BG$100000"),MATCH($B120,INDIRECT("'"&amp;$A120&amp;"'!$A3:$A100000"),0),MATCH(U$3,INDIRECT("'"&amp;$A120&amp;"'!$A$3:$BG$3"),0)),VLOOKUP($F120,'Step 1'!$B$13:$D$28,3,0)),"Check Parameters")</f>
        <v>NE</v>
      </c>
      <c r="V120" s="13" t="str">
        <f ca="1">IFERROR(IF(VLOOKUP($F120,'Step 1'!$B$13:$D$28,3,0)="Y",INDEX(INDIRECT("'"&amp;$A120&amp;"'!$A$3:$BG$100000"),MATCH($B120,INDIRECT("'"&amp;$A120&amp;"'!$A3:$A100000"),0),MATCH(V$3,INDIRECT("'"&amp;$A120&amp;"'!$A$3:$BG$3"),0)),VLOOKUP($F120,'Step 1'!$B$13:$D$28,3,0)),"Check Parameters")</f>
        <v>NE</v>
      </c>
      <c r="W120" s="13" t="str">
        <f ca="1">IFERROR(IF(VLOOKUP($F120,'Step 1'!$B$13:$D$28,3,0)="Y",INDEX(INDIRECT("'"&amp;$A120&amp;"'!$A$3:$BG$100000"),MATCH($B120,INDIRECT("'"&amp;$A120&amp;"'!$A3:$A100000"),0),MATCH(W$3,INDIRECT("'"&amp;$A120&amp;"'!$A$3:$BG$3"),0)),VLOOKUP($F120,'Step 1'!$B$13:$D$28,3,0)),"Check Parameters")</f>
        <v>NE</v>
      </c>
      <c r="X120" s="13" t="str">
        <f ca="1">IFERROR(IF(VLOOKUP($F120,'Step 1'!$B$13:$D$28,3,0)="Y",INDEX(INDIRECT("'"&amp;$A120&amp;"'!$A$3:$BG$100000"),MATCH($B120,INDIRECT("'"&amp;$A120&amp;"'!$A3:$A100000"),0),MATCH(X$3,INDIRECT("'"&amp;$A120&amp;"'!$A$3:$BG$3"),0)),VLOOKUP($F120,'Step 1'!$B$13:$D$28,3,0)),"Check Parameters")</f>
        <v>NE</v>
      </c>
      <c r="Y120" s="13" t="str">
        <f ca="1">IFERROR(IF(VLOOKUP($F120,'Step 1'!$B$13:$D$28,3,0)="Y",INDEX(INDIRECT("'"&amp;$A120&amp;"'!$A$3:$BG$100000"),MATCH($B120,INDIRECT("'"&amp;$A120&amp;"'!$A3:$A100000"),0),MATCH(Y$3,INDIRECT("'"&amp;$A120&amp;"'!$A$3:$BG$3"),0)),VLOOKUP($F120,'Step 1'!$B$13:$D$28,3,0)),"Check Parameters")</f>
        <v>NE</v>
      </c>
      <c r="Z120" s="13" t="str">
        <f ca="1">IFERROR(IF(VLOOKUP($F120,'Step 1'!$B$13:$D$28,3,0)="Y",INDEX(INDIRECT("'"&amp;$A120&amp;"'!$A$3:$BG$100000"),MATCH($B120,INDIRECT("'"&amp;$A120&amp;"'!$A3:$A100000"),0),MATCH(Z$3,INDIRECT("'"&amp;$A120&amp;"'!$A$3:$BG$3"),0)),VLOOKUP($F120,'Step 1'!$B$13:$D$28,3,0)),"Check Parameters")</f>
        <v>NE</v>
      </c>
      <c r="AA120" s="13" t="str">
        <f ca="1">IFERROR(IF(VLOOKUP($F120,'Step 1'!$B$13:$D$28,3,0)="Y",INDEX(INDIRECT("'"&amp;$A120&amp;"'!$A$3:$BG$100000"),MATCH($B120,INDIRECT("'"&amp;$A120&amp;"'!$A3:$A100000"),0),MATCH(AA$3,INDIRECT("'"&amp;$A120&amp;"'!$A$3:$BG$3"),0)),VLOOKUP($F120,'Step 1'!$B$13:$D$28,3,0)),"Check Parameters")</f>
        <v>NE</v>
      </c>
      <c r="AB120" s="13" t="str">
        <f ca="1">IFERROR(IF(VLOOKUP($F120,'Step 1'!$B$13:$D$28,3,0)="Y",INDEX(INDIRECT("'"&amp;$A120&amp;"'!$A$3:$BG$100000"),MATCH($B120,INDIRECT("'"&amp;$A120&amp;"'!$A3:$A100000"),0),MATCH(AB$3,INDIRECT("'"&amp;$A120&amp;"'!$A$3:$BG$3"),0)),VLOOKUP($F120,'Step 1'!$B$13:$D$28,3,0)),"Check Parameters")</f>
        <v>NE</v>
      </c>
      <c r="AC120" s="13" t="str">
        <f ca="1">IFERROR(IF(VLOOKUP($F120,'Step 1'!$B$13:$D$28,3,0)="Y",INDEX(INDIRECT("'"&amp;$A120&amp;"'!$A$3:$BG$100000"),MATCH($B120,INDIRECT("'"&amp;$A120&amp;"'!$A3:$A100000"),0),MATCH(AC$3,INDIRECT("'"&amp;$A120&amp;"'!$A$3:$BG$3"),0)),VLOOKUP($F120,'Step 1'!$B$13:$D$28,3,0)),"Check Parameters")</f>
        <v>NE</v>
      </c>
      <c r="AD120" s="13" t="str">
        <f ca="1">IFERROR(IF(VLOOKUP($F120,'Step 1'!$B$13:$D$28,3,0)="Y",INDEX(INDIRECT("'"&amp;$A120&amp;"'!$A$3:$BG$100000"),MATCH($B120,INDIRECT("'"&amp;$A120&amp;"'!$A3:$A100000"),0),MATCH(AD$3,INDIRECT("'"&amp;$A120&amp;"'!$A$3:$BG$3"),0)),VLOOKUP($F120,'Step 1'!$B$13:$D$28,3,0)),"Check Parameters")</f>
        <v>NE</v>
      </c>
      <c r="AE120" s="13" t="str">
        <f ca="1">IFERROR(IF(VLOOKUP($F120,'Step 1'!$B$13:$D$28,3,0)="Y",INDEX(INDIRECT("'"&amp;$A120&amp;"'!$A$3:$BG$100000"),MATCH($B120,INDIRECT("'"&amp;$A120&amp;"'!$A3:$A100000"),0),MATCH(AE$3,INDIRECT("'"&amp;$A120&amp;"'!$A$3:$BG$3"),0)),VLOOKUP($F120,'Step 1'!$B$13:$D$28,3,0)),"Check Parameters")</f>
        <v>NE</v>
      </c>
      <c r="AF120" s="13" t="str">
        <f ca="1">IFERROR(IF(VLOOKUP($F120,'Step 1'!$B$13:$D$28,3,0)="Y",INDEX(INDIRECT("'"&amp;$A120&amp;"'!$A$3:$BG$100000"),MATCH($B120,INDIRECT("'"&amp;$A120&amp;"'!$A3:$A100000"),0),MATCH(AF$3,INDIRECT("'"&amp;$A120&amp;"'!$A$3:$BG$3"),0)),VLOOKUP($F120,'Step 1'!$B$13:$D$28,3,0)),"Check Parameters")</f>
        <v>NE</v>
      </c>
      <c r="AG120" s="13" t="str">
        <f ca="1">IFERROR(IF(VLOOKUP($F120,'Step 1'!$B$13:$D$28,3,0)="Y",INDEX(INDIRECT("'"&amp;$A120&amp;"'!$A$3:$BG$100000"),MATCH($B120,INDIRECT("'"&amp;$A120&amp;"'!$A3:$A100000"),0),MATCH(AG$3,INDIRECT("'"&amp;$A120&amp;"'!$A$3:$BG$3"),0)),VLOOKUP($F120,'Step 1'!$B$13:$D$28,3,0)),"Check Parameters")</f>
        <v>NE</v>
      </c>
      <c r="AH120" s="13" t="str">
        <f ca="1">IFERROR(IF(VLOOKUP($F120,'Step 1'!$B$13:$D$28,3,0)="Y",INDEX(INDIRECT("'"&amp;$A120&amp;"'!$A$3:$BG$100000"),MATCH($B120,INDIRECT("'"&amp;$A120&amp;"'!$A3:$A100000"),0),MATCH(AH$3,INDIRECT("'"&amp;$A120&amp;"'!$A$3:$BG$3"),0)),VLOOKUP($F120,'Step 1'!$B$13:$D$28,3,0)),"Check Parameters")</f>
        <v>NE</v>
      </c>
      <c r="AI120" s="13" t="str">
        <f ca="1">IFERROR(IF(VLOOKUP($F120,'Step 1'!$B$13:$D$28,3,0)="Y",INDEX(INDIRECT("'"&amp;$A120&amp;"'!$A$3:$BG$100000"),MATCH($B120,INDIRECT("'"&amp;$A120&amp;"'!$A3:$A100000"),0),MATCH(AI$3,INDIRECT("'"&amp;$A120&amp;"'!$A$3:$BG$3"),0)),VLOOKUP($F120,'Step 1'!$B$13:$D$28,3,0)),"Check Parameters")</f>
        <v>NE</v>
      </c>
      <c r="AJ120" s="13" t="str">
        <f ca="1">IFERROR(IF(VLOOKUP($F120,'Step 1'!$B$13:$D$28,3,0)="Y",INDEX(INDIRECT("'"&amp;$A120&amp;"'!$A$3:$BG$100000"),MATCH($B120,INDIRECT("'"&amp;$A120&amp;"'!$A3:$A100000"),0),MATCH(AJ$3,INDIRECT("'"&amp;$A120&amp;"'!$A$3:$BG$3"),0)),VLOOKUP($F120,'Step 1'!$B$13:$D$28,3,0)),"Check Parameters")</f>
        <v>NE</v>
      </c>
      <c r="AK120" s="13" t="str">
        <f ca="1">IFERROR(IF(VLOOKUP($F120,'Step 1'!$B$13:$D$28,3,0)="Y",INDEX(INDIRECT("'"&amp;$A120&amp;"'!$A$3:$BG$100000"),MATCH($B120,INDIRECT("'"&amp;$A120&amp;"'!$A3:$A100000"),0),MATCH(AK$3,INDIRECT("'"&amp;$A120&amp;"'!$A$3:$BG$3"),0)),VLOOKUP($F120,'Step 1'!$B$13:$D$28,3,0)),"Check Parameters")</f>
        <v>NE</v>
      </c>
      <c r="AL120" s="13" t="str">
        <f ca="1">IFERROR(IF(VLOOKUP($F120,'Step 1'!$B$13:$D$28,3,0)="Y",INDEX(INDIRECT("'"&amp;$A120&amp;"'!$A$3:$BG$100000"),MATCH($B120,INDIRECT("'"&amp;$A120&amp;"'!$A3:$A100000"),0),MATCH(AL$3,INDIRECT("'"&amp;$A120&amp;"'!$A$3:$BG$3"),0)),VLOOKUP($F120,'Step 1'!$B$13:$D$28,3,0)),"Check Parameters")</f>
        <v>NE</v>
      </c>
      <c r="AM120" s="13" t="str">
        <f ca="1">IFERROR(IF(VLOOKUP($F120,'Step 1'!$B$13:$D$28,3,0)="Y",INDEX(INDIRECT("'"&amp;$A120&amp;"'!$A$3:$BG$100000"),MATCH($B120,INDIRECT("'"&amp;$A120&amp;"'!$A3:$A100000"),0),MATCH(AM$3,INDIRECT("'"&amp;$A120&amp;"'!$A$3:$BG$3"),0)),VLOOKUP($F120,'Step 1'!$B$13:$D$28,3,0)),"Check Parameters")</f>
        <v>NE</v>
      </c>
      <c r="AN120" s="13"/>
      <c r="AO120" s="13"/>
      <c r="AP120" s="191"/>
      <c r="AQ120" s="191"/>
      <c r="AR120" s="191"/>
    </row>
    <row r="121" spans="1:44" hidden="1" outlineLevel="1" x14ac:dyDescent="0.25">
      <c r="A121" s="183" t="s">
        <v>80</v>
      </c>
      <c r="B121" s="183" t="s">
        <v>724</v>
      </c>
      <c r="C121" s="175" t="s">
        <v>128</v>
      </c>
      <c r="D121" s="175"/>
      <c r="E121" s="175" t="s">
        <v>130</v>
      </c>
      <c r="F121" s="77" t="str">
        <f t="shared" si="54"/>
        <v>Buffalo</v>
      </c>
      <c r="G121" s="175" t="s">
        <v>358</v>
      </c>
      <c r="H121" s="177" t="s">
        <v>472</v>
      </c>
      <c r="I121" s="13" t="str">
        <f ca="1">IFERROR(IF(VLOOKUP($F121,'Step 1'!$B$13:$D$28,3,0)="Y",INDEX(INDIRECT("'"&amp;$A121&amp;"'!$A$3:$BG$100000"),MATCH($B121,INDIRECT("'"&amp;$A121&amp;"'!$A3:$A100000"),0),MATCH(I$3,INDIRECT("'"&amp;$A121&amp;"'!$A$3:$BG$3"),0)),VLOOKUP($F121,'Step 1'!$B$13:$D$28,3,0)),"Check Parameters")</f>
        <v>NE</v>
      </c>
      <c r="J121" s="13" t="str">
        <f ca="1">IFERROR(IF(VLOOKUP($F121,'Step 1'!$B$13:$D$28,3,0)="Y",INDEX(INDIRECT("'"&amp;$A121&amp;"'!$A$3:$BG$100000"),MATCH($B121,INDIRECT("'"&amp;$A121&amp;"'!$A3:$A100000"),0),MATCH(J$3,INDIRECT("'"&amp;$A121&amp;"'!$A$3:$BG$3"),0)),VLOOKUP($F121,'Step 1'!$B$13:$D$28,3,0)),"Check Parameters")</f>
        <v>NE</v>
      </c>
      <c r="K121" s="13" t="str">
        <f ca="1">IFERROR(IF(VLOOKUP($F121,'Step 1'!$B$13:$D$28,3,0)="Y",INDEX(INDIRECT("'"&amp;$A121&amp;"'!$A$3:$BG$100000"),MATCH($B121,INDIRECT("'"&amp;$A121&amp;"'!$A3:$A100000"),0),MATCH(K$3,INDIRECT("'"&amp;$A121&amp;"'!$A$3:$BG$3"),0)),VLOOKUP($F121,'Step 1'!$B$13:$D$28,3,0)),"Check Parameters")</f>
        <v>NE</v>
      </c>
      <c r="L121" s="13" t="str">
        <f ca="1">IFERROR(IF(VLOOKUP($F121,'Step 1'!$B$13:$D$28,3,0)="Y",INDEX(INDIRECT("'"&amp;$A121&amp;"'!$A$3:$BG$100000"),MATCH($B121,INDIRECT("'"&amp;$A121&amp;"'!$A3:$A100000"),0),MATCH(L$3,INDIRECT("'"&amp;$A121&amp;"'!$A$3:$BG$3"),0)),VLOOKUP($F121,'Step 1'!$B$13:$D$28,3,0)),"Check Parameters")</f>
        <v>NE</v>
      </c>
      <c r="M121" s="13" t="str">
        <f ca="1">IFERROR(IF(VLOOKUP($F121,'Step 1'!$B$13:$D$28,3,0)="Y",INDEX(INDIRECT("'"&amp;$A121&amp;"'!$A$3:$BG$100000"),MATCH($B121,INDIRECT("'"&amp;$A121&amp;"'!$A3:$A100000"),0),MATCH(M$3,INDIRECT("'"&amp;$A121&amp;"'!$A$3:$BG$3"),0)),VLOOKUP($F121,'Step 1'!$B$13:$D$28,3,0)),"Check Parameters")</f>
        <v>NE</v>
      </c>
      <c r="N121" s="13" t="str">
        <f ca="1">IFERROR(IF(VLOOKUP($F121,'Step 1'!$B$13:$D$28,3,0)="Y",INDEX(INDIRECT("'"&amp;$A121&amp;"'!$A$3:$BG$100000"),MATCH($B121,INDIRECT("'"&amp;$A121&amp;"'!$A3:$A100000"),0),MATCH(N$3,INDIRECT("'"&amp;$A121&amp;"'!$A$3:$BG$3"),0)),VLOOKUP($F121,'Step 1'!$B$13:$D$28,3,0)),"Check Parameters")</f>
        <v>NE</v>
      </c>
      <c r="O121" s="13" t="str">
        <f ca="1">IFERROR(IF(VLOOKUP($F121,'Step 1'!$B$13:$D$28,3,0)="Y",INDEX(INDIRECT("'"&amp;$A121&amp;"'!$A$3:$BG$100000"),MATCH($B121,INDIRECT("'"&amp;$A121&amp;"'!$A3:$A100000"),0),MATCH(O$3,INDIRECT("'"&amp;$A121&amp;"'!$A$3:$BG$3"),0)),VLOOKUP($F121,'Step 1'!$B$13:$D$28,3,0)),"Check Parameters")</f>
        <v>NE</v>
      </c>
      <c r="P121" s="13" t="str">
        <f ca="1">IFERROR(IF(VLOOKUP($F121,'Step 1'!$B$13:$D$28,3,0)="Y",INDEX(INDIRECT("'"&amp;$A121&amp;"'!$A$3:$BG$100000"),MATCH($B121,INDIRECT("'"&amp;$A121&amp;"'!$A3:$A100000"),0),MATCH(P$3,INDIRECT("'"&amp;$A121&amp;"'!$A$3:$BG$3"),0)),VLOOKUP($F121,'Step 1'!$B$13:$D$28,3,0)),"Check Parameters")</f>
        <v>NE</v>
      </c>
      <c r="Q121" s="13" t="str">
        <f ca="1">IFERROR(IF(VLOOKUP($F121,'Step 1'!$B$13:$D$28,3,0)="Y",INDEX(INDIRECT("'"&amp;$A121&amp;"'!$A$3:$BG$100000"),MATCH($B121,INDIRECT("'"&amp;$A121&amp;"'!$A3:$A100000"),0),MATCH(Q$3,INDIRECT("'"&amp;$A121&amp;"'!$A$3:$BG$3"),0)),VLOOKUP($F121,'Step 1'!$B$13:$D$28,3,0)),"Check Parameters")</f>
        <v>NE</v>
      </c>
      <c r="R121" s="13" t="str">
        <f ca="1">IFERROR(IF(VLOOKUP($F121,'Step 1'!$B$13:$D$28,3,0)="Y",INDEX(INDIRECT("'"&amp;$A121&amp;"'!$A$3:$BG$100000"),MATCH($B121,INDIRECT("'"&amp;$A121&amp;"'!$A3:$A100000"),0),MATCH(R$3,INDIRECT("'"&amp;$A121&amp;"'!$A$3:$BG$3"),0)),VLOOKUP($F121,'Step 1'!$B$13:$D$28,3,0)),"Check Parameters")</f>
        <v>NE</v>
      </c>
      <c r="S121" s="13" t="str">
        <f ca="1">IFERROR(IF(VLOOKUP($F121,'Step 1'!$B$13:$D$28,3,0)="Y",INDEX(INDIRECT("'"&amp;$A121&amp;"'!$A$3:$BG$100000"),MATCH($B121,INDIRECT("'"&amp;$A121&amp;"'!$A3:$A100000"),0),MATCH(S$3,INDIRECT("'"&amp;$A121&amp;"'!$A$3:$BG$3"),0)),VLOOKUP($F121,'Step 1'!$B$13:$D$28,3,0)),"Check Parameters")</f>
        <v>NE</v>
      </c>
      <c r="T121" s="13" t="str">
        <f ca="1">IFERROR(IF(VLOOKUP($F121,'Step 1'!$B$13:$D$28,3,0)="Y",INDEX(INDIRECT("'"&amp;$A121&amp;"'!$A$3:$BG$100000"),MATCH($B121,INDIRECT("'"&amp;$A121&amp;"'!$A3:$A100000"),0),MATCH(T$3,INDIRECT("'"&amp;$A121&amp;"'!$A$3:$BG$3"),0)),VLOOKUP($F121,'Step 1'!$B$13:$D$28,3,0)),"Check Parameters")</f>
        <v>NE</v>
      </c>
      <c r="U121" s="13" t="str">
        <f ca="1">IFERROR(IF(VLOOKUP($F121,'Step 1'!$B$13:$D$28,3,0)="Y",INDEX(INDIRECT("'"&amp;$A121&amp;"'!$A$3:$BG$100000"),MATCH($B121,INDIRECT("'"&amp;$A121&amp;"'!$A3:$A100000"),0),MATCH(U$3,INDIRECT("'"&amp;$A121&amp;"'!$A$3:$BG$3"),0)),VLOOKUP($F121,'Step 1'!$B$13:$D$28,3,0)),"Check Parameters")</f>
        <v>NE</v>
      </c>
      <c r="V121" s="13" t="str">
        <f ca="1">IFERROR(IF(VLOOKUP($F121,'Step 1'!$B$13:$D$28,3,0)="Y",INDEX(INDIRECT("'"&amp;$A121&amp;"'!$A$3:$BG$100000"),MATCH($B121,INDIRECT("'"&amp;$A121&amp;"'!$A3:$A100000"),0),MATCH(V$3,INDIRECT("'"&amp;$A121&amp;"'!$A$3:$BG$3"),0)),VLOOKUP($F121,'Step 1'!$B$13:$D$28,3,0)),"Check Parameters")</f>
        <v>NE</v>
      </c>
      <c r="W121" s="13" t="str">
        <f ca="1">IFERROR(IF(VLOOKUP($F121,'Step 1'!$B$13:$D$28,3,0)="Y",INDEX(INDIRECT("'"&amp;$A121&amp;"'!$A$3:$BG$100000"),MATCH($B121,INDIRECT("'"&amp;$A121&amp;"'!$A3:$A100000"),0),MATCH(W$3,INDIRECT("'"&amp;$A121&amp;"'!$A$3:$BG$3"),0)),VLOOKUP($F121,'Step 1'!$B$13:$D$28,3,0)),"Check Parameters")</f>
        <v>NE</v>
      </c>
      <c r="X121" s="13" t="str">
        <f ca="1">IFERROR(IF(VLOOKUP($F121,'Step 1'!$B$13:$D$28,3,0)="Y",INDEX(INDIRECT("'"&amp;$A121&amp;"'!$A$3:$BG$100000"),MATCH($B121,INDIRECT("'"&amp;$A121&amp;"'!$A3:$A100000"),0),MATCH(X$3,INDIRECT("'"&amp;$A121&amp;"'!$A$3:$BG$3"),0)),VLOOKUP($F121,'Step 1'!$B$13:$D$28,3,0)),"Check Parameters")</f>
        <v>NE</v>
      </c>
      <c r="Y121" s="13" t="str">
        <f ca="1">IFERROR(IF(VLOOKUP($F121,'Step 1'!$B$13:$D$28,3,0)="Y",INDEX(INDIRECT("'"&amp;$A121&amp;"'!$A$3:$BG$100000"),MATCH($B121,INDIRECT("'"&amp;$A121&amp;"'!$A3:$A100000"),0),MATCH(Y$3,INDIRECT("'"&amp;$A121&amp;"'!$A$3:$BG$3"),0)),VLOOKUP($F121,'Step 1'!$B$13:$D$28,3,0)),"Check Parameters")</f>
        <v>NE</v>
      </c>
      <c r="Z121" s="13" t="str">
        <f ca="1">IFERROR(IF(VLOOKUP($F121,'Step 1'!$B$13:$D$28,3,0)="Y",INDEX(INDIRECT("'"&amp;$A121&amp;"'!$A$3:$BG$100000"),MATCH($B121,INDIRECT("'"&amp;$A121&amp;"'!$A3:$A100000"),0),MATCH(Z$3,INDIRECT("'"&amp;$A121&amp;"'!$A$3:$BG$3"),0)),VLOOKUP($F121,'Step 1'!$B$13:$D$28,3,0)),"Check Parameters")</f>
        <v>NE</v>
      </c>
      <c r="AA121" s="13" t="str">
        <f ca="1">IFERROR(IF(VLOOKUP($F121,'Step 1'!$B$13:$D$28,3,0)="Y",INDEX(INDIRECT("'"&amp;$A121&amp;"'!$A$3:$BG$100000"),MATCH($B121,INDIRECT("'"&amp;$A121&amp;"'!$A3:$A100000"),0),MATCH(AA$3,INDIRECT("'"&amp;$A121&amp;"'!$A$3:$BG$3"),0)),VLOOKUP($F121,'Step 1'!$B$13:$D$28,3,0)),"Check Parameters")</f>
        <v>NE</v>
      </c>
      <c r="AB121" s="13" t="str">
        <f ca="1">IFERROR(IF(VLOOKUP($F121,'Step 1'!$B$13:$D$28,3,0)="Y",INDEX(INDIRECT("'"&amp;$A121&amp;"'!$A$3:$BG$100000"),MATCH($B121,INDIRECT("'"&amp;$A121&amp;"'!$A3:$A100000"),0),MATCH(AB$3,INDIRECT("'"&amp;$A121&amp;"'!$A$3:$BG$3"),0)),VLOOKUP($F121,'Step 1'!$B$13:$D$28,3,0)),"Check Parameters")</f>
        <v>NE</v>
      </c>
      <c r="AC121" s="13" t="str">
        <f ca="1">IFERROR(IF(VLOOKUP($F121,'Step 1'!$B$13:$D$28,3,0)="Y",INDEX(INDIRECT("'"&amp;$A121&amp;"'!$A$3:$BG$100000"),MATCH($B121,INDIRECT("'"&amp;$A121&amp;"'!$A3:$A100000"),0),MATCH(AC$3,INDIRECT("'"&amp;$A121&amp;"'!$A$3:$BG$3"),0)),VLOOKUP($F121,'Step 1'!$B$13:$D$28,3,0)),"Check Parameters")</f>
        <v>NE</v>
      </c>
      <c r="AD121" s="13" t="str">
        <f ca="1">IFERROR(IF(VLOOKUP($F121,'Step 1'!$B$13:$D$28,3,0)="Y",INDEX(INDIRECT("'"&amp;$A121&amp;"'!$A$3:$BG$100000"),MATCH($B121,INDIRECT("'"&amp;$A121&amp;"'!$A3:$A100000"),0),MATCH(AD$3,INDIRECT("'"&amp;$A121&amp;"'!$A$3:$BG$3"),0)),VLOOKUP($F121,'Step 1'!$B$13:$D$28,3,0)),"Check Parameters")</f>
        <v>NE</v>
      </c>
      <c r="AE121" s="13" t="str">
        <f ca="1">IFERROR(IF(VLOOKUP($F121,'Step 1'!$B$13:$D$28,3,0)="Y",INDEX(INDIRECT("'"&amp;$A121&amp;"'!$A$3:$BG$100000"),MATCH($B121,INDIRECT("'"&amp;$A121&amp;"'!$A3:$A100000"),0),MATCH(AE$3,INDIRECT("'"&amp;$A121&amp;"'!$A$3:$BG$3"),0)),VLOOKUP($F121,'Step 1'!$B$13:$D$28,3,0)),"Check Parameters")</f>
        <v>NE</v>
      </c>
      <c r="AF121" s="13" t="str">
        <f ca="1">IFERROR(IF(VLOOKUP($F121,'Step 1'!$B$13:$D$28,3,0)="Y",INDEX(INDIRECT("'"&amp;$A121&amp;"'!$A$3:$BG$100000"),MATCH($B121,INDIRECT("'"&amp;$A121&amp;"'!$A3:$A100000"),0),MATCH(AF$3,INDIRECT("'"&amp;$A121&amp;"'!$A$3:$BG$3"),0)),VLOOKUP($F121,'Step 1'!$B$13:$D$28,3,0)),"Check Parameters")</f>
        <v>NE</v>
      </c>
      <c r="AG121" s="13" t="str">
        <f ca="1">IFERROR(IF(VLOOKUP($F121,'Step 1'!$B$13:$D$28,3,0)="Y",INDEX(INDIRECT("'"&amp;$A121&amp;"'!$A$3:$BG$100000"),MATCH($B121,INDIRECT("'"&amp;$A121&amp;"'!$A3:$A100000"),0),MATCH(AG$3,INDIRECT("'"&amp;$A121&amp;"'!$A$3:$BG$3"),0)),VLOOKUP($F121,'Step 1'!$B$13:$D$28,3,0)),"Check Parameters")</f>
        <v>NE</v>
      </c>
      <c r="AH121" s="13" t="str">
        <f ca="1">IFERROR(IF(VLOOKUP($F121,'Step 1'!$B$13:$D$28,3,0)="Y",INDEX(INDIRECT("'"&amp;$A121&amp;"'!$A$3:$BG$100000"),MATCH($B121,INDIRECT("'"&amp;$A121&amp;"'!$A3:$A100000"),0),MATCH(AH$3,INDIRECT("'"&amp;$A121&amp;"'!$A$3:$BG$3"),0)),VLOOKUP($F121,'Step 1'!$B$13:$D$28,3,0)),"Check Parameters")</f>
        <v>NE</v>
      </c>
      <c r="AI121" s="13" t="str">
        <f ca="1">IFERROR(IF(VLOOKUP($F121,'Step 1'!$B$13:$D$28,3,0)="Y",INDEX(INDIRECT("'"&amp;$A121&amp;"'!$A$3:$BG$100000"),MATCH($B121,INDIRECT("'"&amp;$A121&amp;"'!$A3:$A100000"),0),MATCH(AI$3,INDIRECT("'"&amp;$A121&amp;"'!$A$3:$BG$3"),0)),VLOOKUP($F121,'Step 1'!$B$13:$D$28,3,0)),"Check Parameters")</f>
        <v>NE</v>
      </c>
      <c r="AJ121" s="13" t="str">
        <f ca="1">IFERROR(IF(VLOOKUP($F121,'Step 1'!$B$13:$D$28,3,0)="Y",INDEX(INDIRECT("'"&amp;$A121&amp;"'!$A$3:$BG$100000"),MATCH($B121,INDIRECT("'"&amp;$A121&amp;"'!$A3:$A100000"),0),MATCH(AJ$3,INDIRECT("'"&amp;$A121&amp;"'!$A$3:$BG$3"),0)),VLOOKUP($F121,'Step 1'!$B$13:$D$28,3,0)),"Check Parameters")</f>
        <v>NE</v>
      </c>
      <c r="AK121" s="13" t="str">
        <f ca="1">IFERROR(IF(VLOOKUP($F121,'Step 1'!$B$13:$D$28,3,0)="Y",INDEX(INDIRECT("'"&amp;$A121&amp;"'!$A$3:$BG$100000"),MATCH($B121,INDIRECT("'"&amp;$A121&amp;"'!$A3:$A100000"),0),MATCH(AK$3,INDIRECT("'"&amp;$A121&amp;"'!$A$3:$BG$3"),0)),VLOOKUP($F121,'Step 1'!$B$13:$D$28,3,0)),"Check Parameters")</f>
        <v>NE</v>
      </c>
      <c r="AL121" s="13" t="str">
        <f ca="1">IFERROR(IF(VLOOKUP($F121,'Step 1'!$B$13:$D$28,3,0)="Y",INDEX(INDIRECT("'"&amp;$A121&amp;"'!$A$3:$BG$100000"),MATCH($B121,INDIRECT("'"&amp;$A121&amp;"'!$A3:$A100000"),0),MATCH(AL$3,INDIRECT("'"&amp;$A121&amp;"'!$A$3:$BG$3"),0)),VLOOKUP($F121,'Step 1'!$B$13:$D$28,3,0)),"Check Parameters")</f>
        <v>NE</v>
      </c>
      <c r="AM121" s="13" t="str">
        <f ca="1">IFERROR(IF(VLOOKUP($F121,'Step 1'!$B$13:$D$28,3,0)="Y",INDEX(INDIRECT("'"&amp;$A121&amp;"'!$A$3:$BG$100000"),MATCH($B121,INDIRECT("'"&amp;$A121&amp;"'!$A3:$A100000"),0),MATCH(AM$3,INDIRECT("'"&amp;$A121&amp;"'!$A$3:$BG$3"),0)),VLOOKUP($F121,'Step 1'!$B$13:$D$28,3,0)),"Check Parameters")</f>
        <v>NE</v>
      </c>
      <c r="AN121" s="13"/>
      <c r="AO121" s="13"/>
      <c r="AP121" s="191"/>
      <c r="AQ121" s="191"/>
      <c r="AR121" s="191"/>
    </row>
    <row r="122" spans="1:44" hidden="1" outlineLevel="1" x14ac:dyDescent="0.25">
      <c r="A122" s="183" t="s">
        <v>81</v>
      </c>
      <c r="B122" s="183" t="s">
        <v>724</v>
      </c>
      <c r="C122" s="175" t="s">
        <v>128</v>
      </c>
      <c r="D122" s="175"/>
      <c r="E122" s="175" t="s">
        <v>130</v>
      </c>
      <c r="F122" s="77" t="str">
        <f t="shared" si="54"/>
        <v>Goats</v>
      </c>
      <c r="G122" s="175" t="s">
        <v>358</v>
      </c>
      <c r="H122" s="177" t="s">
        <v>472</v>
      </c>
      <c r="I122" s="13" t="str">
        <f ca="1">IFERROR(IF(VLOOKUP($F122,'Step 1'!$B$13:$D$28,3,0)="Y",INDEX(INDIRECT("'"&amp;$A122&amp;"'!$A$3:$BG$100000"),MATCH($B122,INDIRECT("'"&amp;$A122&amp;"'!$A3:$A100000"),0),MATCH(I$3,INDIRECT("'"&amp;$A122&amp;"'!$A$3:$BG$3"),0)),VLOOKUP($F122,'Step 1'!$B$13:$D$28,3,0)),"Check Parameters")</f>
        <v>NE</v>
      </c>
      <c r="J122" s="13" t="str">
        <f ca="1">IFERROR(IF(VLOOKUP($F122,'Step 1'!$B$13:$D$28,3,0)="Y",INDEX(INDIRECT("'"&amp;$A122&amp;"'!$A$3:$BG$100000"),MATCH($B122,INDIRECT("'"&amp;$A122&amp;"'!$A3:$A100000"),0),MATCH(J$3,INDIRECT("'"&amp;$A122&amp;"'!$A$3:$BG$3"),0)),VLOOKUP($F122,'Step 1'!$B$13:$D$28,3,0)),"Check Parameters")</f>
        <v>NE</v>
      </c>
      <c r="K122" s="13" t="str">
        <f ca="1">IFERROR(IF(VLOOKUP($F122,'Step 1'!$B$13:$D$28,3,0)="Y",INDEX(INDIRECT("'"&amp;$A122&amp;"'!$A$3:$BG$100000"),MATCH($B122,INDIRECT("'"&amp;$A122&amp;"'!$A3:$A100000"),0),MATCH(K$3,INDIRECT("'"&amp;$A122&amp;"'!$A$3:$BG$3"),0)),VLOOKUP($F122,'Step 1'!$B$13:$D$28,3,0)),"Check Parameters")</f>
        <v>NE</v>
      </c>
      <c r="L122" s="13" t="str">
        <f ca="1">IFERROR(IF(VLOOKUP($F122,'Step 1'!$B$13:$D$28,3,0)="Y",INDEX(INDIRECT("'"&amp;$A122&amp;"'!$A$3:$BG$100000"),MATCH($B122,INDIRECT("'"&amp;$A122&amp;"'!$A3:$A100000"),0),MATCH(L$3,INDIRECT("'"&amp;$A122&amp;"'!$A$3:$BG$3"),0)),VLOOKUP($F122,'Step 1'!$B$13:$D$28,3,0)),"Check Parameters")</f>
        <v>NE</v>
      </c>
      <c r="M122" s="13" t="str">
        <f ca="1">IFERROR(IF(VLOOKUP($F122,'Step 1'!$B$13:$D$28,3,0)="Y",INDEX(INDIRECT("'"&amp;$A122&amp;"'!$A$3:$BG$100000"),MATCH($B122,INDIRECT("'"&amp;$A122&amp;"'!$A3:$A100000"),0),MATCH(M$3,INDIRECT("'"&amp;$A122&amp;"'!$A$3:$BG$3"),0)),VLOOKUP($F122,'Step 1'!$B$13:$D$28,3,0)),"Check Parameters")</f>
        <v>NE</v>
      </c>
      <c r="N122" s="13" t="str">
        <f ca="1">IFERROR(IF(VLOOKUP($F122,'Step 1'!$B$13:$D$28,3,0)="Y",INDEX(INDIRECT("'"&amp;$A122&amp;"'!$A$3:$BG$100000"),MATCH($B122,INDIRECT("'"&amp;$A122&amp;"'!$A3:$A100000"),0),MATCH(N$3,INDIRECT("'"&amp;$A122&amp;"'!$A$3:$BG$3"),0)),VLOOKUP($F122,'Step 1'!$B$13:$D$28,3,0)),"Check Parameters")</f>
        <v>NE</v>
      </c>
      <c r="O122" s="13" t="str">
        <f ca="1">IFERROR(IF(VLOOKUP($F122,'Step 1'!$B$13:$D$28,3,0)="Y",INDEX(INDIRECT("'"&amp;$A122&amp;"'!$A$3:$BG$100000"),MATCH($B122,INDIRECT("'"&amp;$A122&amp;"'!$A3:$A100000"),0),MATCH(O$3,INDIRECT("'"&amp;$A122&amp;"'!$A$3:$BG$3"),0)),VLOOKUP($F122,'Step 1'!$B$13:$D$28,3,0)),"Check Parameters")</f>
        <v>NE</v>
      </c>
      <c r="P122" s="13" t="str">
        <f ca="1">IFERROR(IF(VLOOKUP($F122,'Step 1'!$B$13:$D$28,3,0)="Y",INDEX(INDIRECT("'"&amp;$A122&amp;"'!$A$3:$BG$100000"),MATCH($B122,INDIRECT("'"&amp;$A122&amp;"'!$A3:$A100000"),0),MATCH(P$3,INDIRECT("'"&amp;$A122&amp;"'!$A$3:$BG$3"),0)),VLOOKUP($F122,'Step 1'!$B$13:$D$28,3,0)),"Check Parameters")</f>
        <v>NE</v>
      </c>
      <c r="Q122" s="13" t="str">
        <f ca="1">IFERROR(IF(VLOOKUP($F122,'Step 1'!$B$13:$D$28,3,0)="Y",INDEX(INDIRECT("'"&amp;$A122&amp;"'!$A$3:$BG$100000"),MATCH($B122,INDIRECT("'"&amp;$A122&amp;"'!$A3:$A100000"),0),MATCH(Q$3,INDIRECT("'"&amp;$A122&amp;"'!$A$3:$BG$3"),0)),VLOOKUP($F122,'Step 1'!$B$13:$D$28,3,0)),"Check Parameters")</f>
        <v>NE</v>
      </c>
      <c r="R122" s="13" t="str">
        <f ca="1">IFERROR(IF(VLOOKUP($F122,'Step 1'!$B$13:$D$28,3,0)="Y",INDEX(INDIRECT("'"&amp;$A122&amp;"'!$A$3:$BG$100000"),MATCH($B122,INDIRECT("'"&amp;$A122&amp;"'!$A3:$A100000"),0),MATCH(R$3,INDIRECT("'"&amp;$A122&amp;"'!$A$3:$BG$3"),0)),VLOOKUP($F122,'Step 1'!$B$13:$D$28,3,0)),"Check Parameters")</f>
        <v>NE</v>
      </c>
      <c r="S122" s="13" t="str">
        <f ca="1">IFERROR(IF(VLOOKUP($F122,'Step 1'!$B$13:$D$28,3,0)="Y",INDEX(INDIRECT("'"&amp;$A122&amp;"'!$A$3:$BG$100000"),MATCH($B122,INDIRECT("'"&amp;$A122&amp;"'!$A3:$A100000"),0),MATCH(S$3,INDIRECT("'"&amp;$A122&amp;"'!$A$3:$BG$3"),0)),VLOOKUP($F122,'Step 1'!$B$13:$D$28,3,0)),"Check Parameters")</f>
        <v>NE</v>
      </c>
      <c r="T122" s="13" t="str">
        <f ca="1">IFERROR(IF(VLOOKUP($F122,'Step 1'!$B$13:$D$28,3,0)="Y",INDEX(INDIRECT("'"&amp;$A122&amp;"'!$A$3:$BG$100000"),MATCH($B122,INDIRECT("'"&amp;$A122&amp;"'!$A3:$A100000"),0),MATCH(T$3,INDIRECT("'"&amp;$A122&amp;"'!$A$3:$BG$3"),0)),VLOOKUP($F122,'Step 1'!$B$13:$D$28,3,0)),"Check Parameters")</f>
        <v>NE</v>
      </c>
      <c r="U122" s="13" t="str">
        <f ca="1">IFERROR(IF(VLOOKUP($F122,'Step 1'!$B$13:$D$28,3,0)="Y",INDEX(INDIRECT("'"&amp;$A122&amp;"'!$A$3:$BG$100000"),MATCH($B122,INDIRECT("'"&amp;$A122&amp;"'!$A3:$A100000"),0),MATCH(U$3,INDIRECT("'"&amp;$A122&amp;"'!$A$3:$BG$3"),0)),VLOOKUP($F122,'Step 1'!$B$13:$D$28,3,0)),"Check Parameters")</f>
        <v>NE</v>
      </c>
      <c r="V122" s="13" t="str">
        <f ca="1">IFERROR(IF(VLOOKUP($F122,'Step 1'!$B$13:$D$28,3,0)="Y",INDEX(INDIRECT("'"&amp;$A122&amp;"'!$A$3:$BG$100000"),MATCH($B122,INDIRECT("'"&amp;$A122&amp;"'!$A3:$A100000"),0),MATCH(V$3,INDIRECT("'"&amp;$A122&amp;"'!$A$3:$BG$3"),0)),VLOOKUP($F122,'Step 1'!$B$13:$D$28,3,0)),"Check Parameters")</f>
        <v>NE</v>
      </c>
      <c r="W122" s="13" t="str">
        <f ca="1">IFERROR(IF(VLOOKUP($F122,'Step 1'!$B$13:$D$28,3,0)="Y",INDEX(INDIRECT("'"&amp;$A122&amp;"'!$A$3:$BG$100000"),MATCH($B122,INDIRECT("'"&amp;$A122&amp;"'!$A3:$A100000"),0),MATCH(W$3,INDIRECT("'"&amp;$A122&amp;"'!$A$3:$BG$3"),0)),VLOOKUP($F122,'Step 1'!$B$13:$D$28,3,0)),"Check Parameters")</f>
        <v>NE</v>
      </c>
      <c r="X122" s="13" t="str">
        <f ca="1">IFERROR(IF(VLOOKUP($F122,'Step 1'!$B$13:$D$28,3,0)="Y",INDEX(INDIRECT("'"&amp;$A122&amp;"'!$A$3:$BG$100000"),MATCH($B122,INDIRECT("'"&amp;$A122&amp;"'!$A3:$A100000"),0),MATCH(X$3,INDIRECT("'"&amp;$A122&amp;"'!$A$3:$BG$3"),0)),VLOOKUP($F122,'Step 1'!$B$13:$D$28,3,0)),"Check Parameters")</f>
        <v>NE</v>
      </c>
      <c r="Y122" s="13" t="str">
        <f ca="1">IFERROR(IF(VLOOKUP($F122,'Step 1'!$B$13:$D$28,3,0)="Y",INDEX(INDIRECT("'"&amp;$A122&amp;"'!$A$3:$BG$100000"),MATCH($B122,INDIRECT("'"&amp;$A122&amp;"'!$A3:$A100000"),0),MATCH(Y$3,INDIRECT("'"&amp;$A122&amp;"'!$A$3:$BG$3"),0)),VLOOKUP($F122,'Step 1'!$B$13:$D$28,3,0)),"Check Parameters")</f>
        <v>NE</v>
      </c>
      <c r="Z122" s="13" t="str">
        <f ca="1">IFERROR(IF(VLOOKUP($F122,'Step 1'!$B$13:$D$28,3,0)="Y",INDEX(INDIRECT("'"&amp;$A122&amp;"'!$A$3:$BG$100000"),MATCH($B122,INDIRECT("'"&amp;$A122&amp;"'!$A3:$A100000"),0),MATCH(Z$3,INDIRECT("'"&amp;$A122&amp;"'!$A$3:$BG$3"),0)),VLOOKUP($F122,'Step 1'!$B$13:$D$28,3,0)),"Check Parameters")</f>
        <v>NE</v>
      </c>
      <c r="AA122" s="13" t="str">
        <f ca="1">IFERROR(IF(VLOOKUP($F122,'Step 1'!$B$13:$D$28,3,0)="Y",INDEX(INDIRECT("'"&amp;$A122&amp;"'!$A$3:$BG$100000"),MATCH($B122,INDIRECT("'"&amp;$A122&amp;"'!$A3:$A100000"),0),MATCH(AA$3,INDIRECT("'"&amp;$A122&amp;"'!$A$3:$BG$3"),0)),VLOOKUP($F122,'Step 1'!$B$13:$D$28,3,0)),"Check Parameters")</f>
        <v>NE</v>
      </c>
      <c r="AB122" s="13" t="str">
        <f ca="1">IFERROR(IF(VLOOKUP($F122,'Step 1'!$B$13:$D$28,3,0)="Y",INDEX(INDIRECT("'"&amp;$A122&amp;"'!$A$3:$BG$100000"),MATCH($B122,INDIRECT("'"&amp;$A122&amp;"'!$A3:$A100000"),0),MATCH(AB$3,INDIRECT("'"&amp;$A122&amp;"'!$A$3:$BG$3"),0)),VLOOKUP($F122,'Step 1'!$B$13:$D$28,3,0)),"Check Parameters")</f>
        <v>NE</v>
      </c>
      <c r="AC122" s="13" t="str">
        <f ca="1">IFERROR(IF(VLOOKUP($F122,'Step 1'!$B$13:$D$28,3,0)="Y",INDEX(INDIRECT("'"&amp;$A122&amp;"'!$A$3:$BG$100000"),MATCH($B122,INDIRECT("'"&amp;$A122&amp;"'!$A3:$A100000"),0),MATCH(AC$3,INDIRECT("'"&amp;$A122&amp;"'!$A$3:$BG$3"),0)),VLOOKUP($F122,'Step 1'!$B$13:$D$28,3,0)),"Check Parameters")</f>
        <v>NE</v>
      </c>
      <c r="AD122" s="13" t="str">
        <f ca="1">IFERROR(IF(VLOOKUP($F122,'Step 1'!$B$13:$D$28,3,0)="Y",INDEX(INDIRECT("'"&amp;$A122&amp;"'!$A$3:$BG$100000"),MATCH($B122,INDIRECT("'"&amp;$A122&amp;"'!$A3:$A100000"),0),MATCH(AD$3,INDIRECT("'"&amp;$A122&amp;"'!$A$3:$BG$3"),0)),VLOOKUP($F122,'Step 1'!$B$13:$D$28,3,0)),"Check Parameters")</f>
        <v>NE</v>
      </c>
      <c r="AE122" s="13" t="str">
        <f ca="1">IFERROR(IF(VLOOKUP($F122,'Step 1'!$B$13:$D$28,3,0)="Y",INDEX(INDIRECT("'"&amp;$A122&amp;"'!$A$3:$BG$100000"),MATCH($B122,INDIRECT("'"&amp;$A122&amp;"'!$A3:$A100000"),0),MATCH(AE$3,INDIRECT("'"&amp;$A122&amp;"'!$A$3:$BG$3"),0)),VLOOKUP($F122,'Step 1'!$B$13:$D$28,3,0)),"Check Parameters")</f>
        <v>NE</v>
      </c>
      <c r="AF122" s="13" t="str">
        <f ca="1">IFERROR(IF(VLOOKUP($F122,'Step 1'!$B$13:$D$28,3,0)="Y",INDEX(INDIRECT("'"&amp;$A122&amp;"'!$A$3:$BG$100000"),MATCH($B122,INDIRECT("'"&amp;$A122&amp;"'!$A3:$A100000"),0),MATCH(AF$3,INDIRECT("'"&amp;$A122&amp;"'!$A$3:$BG$3"),0)),VLOOKUP($F122,'Step 1'!$B$13:$D$28,3,0)),"Check Parameters")</f>
        <v>NE</v>
      </c>
      <c r="AG122" s="13" t="str">
        <f ca="1">IFERROR(IF(VLOOKUP($F122,'Step 1'!$B$13:$D$28,3,0)="Y",INDEX(INDIRECT("'"&amp;$A122&amp;"'!$A$3:$BG$100000"),MATCH($B122,INDIRECT("'"&amp;$A122&amp;"'!$A3:$A100000"),0),MATCH(AG$3,INDIRECT("'"&amp;$A122&amp;"'!$A$3:$BG$3"),0)),VLOOKUP($F122,'Step 1'!$B$13:$D$28,3,0)),"Check Parameters")</f>
        <v>NE</v>
      </c>
      <c r="AH122" s="13" t="str">
        <f ca="1">IFERROR(IF(VLOOKUP($F122,'Step 1'!$B$13:$D$28,3,0)="Y",INDEX(INDIRECT("'"&amp;$A122&amp;"'!$A$3:$BG$100000"),MATCH($B122,INDIRECT("'"&amp;$A122&amp;"'!$A3:$A100000"),0),MATCH(AH$3,INDIRECT("'"&amp;$A122&amp;"'!$A$3:$BG$3"),0)),VLOOKUP($F122,'Step 1'!$B$13:$D$28,3,0)),"Check Parameters")</f>
        <v>NE</v>
      </c>
      <c r="AI122" s="13" t="str">
        <f ca="1">IFERROR(IF(VLOOKUP($F122,'Step 1'!$B$13:$D$28,3,0)="Y",INDEX(INDIRECT("'"&amp;$A122&amp;"'!$A$3:$BG$100000"),MATCH($B122,INDIRECT("'"&amp;$A122&amp;"'!$A3:$A100000"),0),MATCH(AI$3,INDIRECT("'"&amp;$A122&amp;"'!$A$3:$BG$3"),0)),VLOOKUP($F122,'Step 1'!$B$13:$D$28,3,0)),"Check Parameters")</f>
        <v>NE</v>
      </c>
      <c r="AJ122" s="13" t="str">
        <f ca="1">IFERROR(IF(VLOOKUP($F122,'Step 1'!$B$13:$D$28,3,0)="Y",INDEX(INDIRECT("'"&amp;$A122&amp;"'!$A$3:$BG$100000"),MATCH($B122,INDIRECT("'"&amp;$A122&amp;"'!$A3:$A100000"),0),MATCH(AJ$3,INDIRECT("'"&amp;$A122&amp;"'!$A$3:$BG$3"),0)),VLOOKUP($F122,'Step 1'!$B$13:$D$28,3,0)),"Check Parameters")</f>
        <v>NE</v>
      </c>
      <c r="AK122" s="13" t="str">
        <f ca="1">IFERROR(IF(VLOOKUP($F122,'Step 1'!$B$13:$D$28,3,0)="Y",INDEX(INDIRECT("'"&amp;$A122&amp;"'!$A$3:$BG$100000"),MATCH($B122,INDIRECT("'"&amp;$A122&amp;"'!$A3:$A100000"),0),MATCH(AK$3,INDIRECT("'"&amp;$A122&amp;"'!$A$3:$BG$3"),0)),VLOOKUP($F122,'Step 1'!$B$13:$D$28,3,0)),"Check Parameters")</f>
        <v>NE</v>
      </c>
      <c r="AL122" s="13" t="str">
        <f ca="1">IFERROR(IF(VLOOKUP($F122,'Step 1'!$B$13:$D$28,3,0)="Y",INDEX(INDIRECT("'"&amp;$A122&amp;"'!$A$3:$BG$100000"),MATCH($B122,INDIRECT("'"&amp;$A122&amp;"'!$A3:$A100000"),0),MATCH(AL$3,INDIRECT("'"&amp;$A122&amp;"'!$A$3:$BG$3"),0)),VLOOKUP($F122,'Step 1'!$B$13:$D$28,3,0)),"Check Parameters")</f>
        <v>NE</v>
      </c>
      <c r="AM122" s="13" t="str">
        <f ca="1">IFERROR(IF(VLOOKUP($F122,'Step 1'!$B$13:$D$28,3,0)="Y",INDEX(INDIRECT("'"&amp;$A122&amp;"'!$A$3:$BG$100000"),MATCH($B122,INDIRECT("'"&amp;$A122&amp;"'!$A3:$A100000"),0),MATCH(AM$3,INDIRECT("'"&amp;$A122&amp;"'!$A$3:$BG$3"),0)),VLOOKUP($F122,'Step 1'!$B$13:$D$28,3,0)),"Check Parameters")</f>
        <v>NE</v>
      </c>
      <c r="AN122" s="13"/>
      <c r="AO122" s="13"/>
      <c r="AP122" s="191"/>
      <c r="AQ122" s="191"/>
      <c r="AR122" s="191"/>
    </row>
    <row r="123" spans="1:44" hidden="1" outlineLevel="1" x14ac:dyDescent="0.25">
      <c r="A123" s="183" t="s">
        <v>82</v>
      </c>
      <c r="B123" s="183" t="s">
        <v>724</v>
      </c>
      <c r="C123" s="175" t="s">
        <v>128</v>
      </c>
      <c r="D123" s="175"/>
      <c r="E123" s="175" t="s">
        <v>130</v>
      </c>
      <c r="F123" s="77" t="str">
        <f t="shared" si="54"/>
        <v>Horses</v>
      </c>
      <c r="G123" s="175" t="s">
        <v>358</v>
      </c>
      <c r="H123" s="177" t="s">
        <v>472</v>
      </c>
      <c r="I123" s="13" t="str">
        <f ca="1">IFERROR(IF(VLOOKUP($F123,'Step 1'!$B$13:$D$28,3,0)="Y",INDEX(INDIRECT("'"&amp;$A123&amp;"'!$A$3:$BG$100000"),MATCH($B123,INDIRECT("'"&amp;$A123&amp;"'!$A3:$A100000"),0),MATCH(I$3,INDIRECT("'"&amp;$A123&amp;"'!$A$3:$BG$3"),0)),VLOOKUP($F123,'Step 1'!$B$13:$D$28,3,0)),"Check Parameters")</f>
        <v>NE</v>
      </c>
      <c r="J123" s="13" t="str">
        <f ca="1">IFERROR(IF(VLOOKUP($F123,'Step 1'!$B$13:$D$28,3,0)="Y",INDEX(INDIRECT("'"&amp;$A123&amp;"'!$A$3:$BG$100000"),MATCH($B123,INDIRECT("'"&amp;$A123&amp;"'!$A3:$A100000"),0),MATCH(J$3,INDIRECT("'"&amp;$A123&amp;"'!$A$3:$BG$3"),0)),VLOOKUP($F123,'Step 1'!$B$13:$D$28,3,0)),"Check Parameters")</f>
        <v>NE</v>
      </c>
      <c r="K123" s="13" t="str">
        <f ca="1">IFERROR(IF(VLOOKUP($F123,'Step 1'!$B$13:$D$28,3,0)="Y",INDEX(INDIRECT("'"&amp;$A123&amp;"'!$A$3:$BG$100000"),MATCH($B123,INDIRECT("'"&amp;$A123&amp;"'!$A3:$A100000"),0),MATCH(K$3,INDIRECT("'"&amp;$A123&amp;"'!$A$3:$BG$3"),0)),VLOOKUP($F123,'Step 1'!$B$13:$D$28,3,0)),"Check Parameters")</f>
        <v>NE</v>
      </c>
      <c r="L123" s="13" t="str">
        <f ca="1">IFERROR(IF(VLOOKUP($F123,'Step 1'!$B$13:$D$28,3,0)="Y",INDEX(INDIRECT("'"&amp;$A123&amp;"'!$A$3:$BG$100000"),MATCH($B123,INDIRECT("'"&amp;$A123&amp;"'!$A3:$A100000"),0),MATCH(L$3,INDIRECT("'"&amp;$A123&amp;"'!$A$3:$BG$3"),0)),VLOOKUP($F123,'Step 1'!$B$13:$D$28,3,0)),"Check Parameters")</f>
        <v>NE</v>
      </c>
      <c r="M123" s="13" t="str">
        <f ca="1">IFERROR(IF(VLOOKUP($F123,'Step 1'!$B$13:$D$28,3,0)="Y",INDEX(INDIRECT("'"&amp;$A123&amp;"'!$A$3:$BG$100000"),MATCH($B123,INDIRECT("'"&amp;$A123&amp;"'!$A3:$A100000"),0),MATCH(M$3,INDIRECT("'"&amp;$A123&amp;"'!$A$3:$BG$3"),0)),VLOOKUP($F123,'Step 1'!$B$13:$D$28,3,0)),"Check Parameters")</f>
        <v>NE</v>
      </c>
      <c r="N123" s="13" t="str">
        <f ca="1">IFERROR(IF(VLOOKUP($F123,'Step 1'!$B$13:$D$28,3,0)="Y",INDEX(INDIRECT("'"&amp;$A123&amp;"'!$A$3:$BG$100000"),MATCH($B123,INDIRECT("'"&amp;$A123&amp;"'!$A3:$A100000"),0),MATCH(N$3,INDIRECT("'"&amp;$A123&amp;"'!$A$3:$BG$3"),0)),VLOOKUP($F123,'Step 1'!$B$13:$D$28,3,0)),"Check Parameters")</f>
        <v>NE</v>
      </c>
      <c r="O123" s="13" t="str">
        <f ca="1">IFERROR(IF(VLOOKUP($F123,'Step 1'!$B$13:$D$28,3,0)="Y",INDEX(INDIRECT("'"&amp;$A123&amp;"'!$A$3:$BG$100000"),MATCH($B123,INDIRECT("'"&amp;$A123&amp;"'!$A3:$A100000"),0),MATCH(O$3,INDIRECT("'"&amp;$A123&amp;"'!$A$3:$BG$3"),0)),VLOOKUP($F123,'Step 1'!$B$13:$D$28,3,0)),"Check Parameters")</f>
        <v>NE</v>
      </c>
      <c r="P123" s="13" t="str">
        <f ca="1">IFERROR(IF(VLOOKUP($F123,'Step 1'!$B$13:$D$28,3,0)="Y",INDEX(INDIRECT("'"&amp;$A123&amp;"'!$A$3:$BG$100000"),MATCH($B123,INDIRECT("'"&amp;$A123&amp;"'!$A3:$A100000"),0),MATCH(P$3,INDIRECT("'"&amp;$A123&amp;"'!$A$3:$BG$3"),0)),VLOOKUP($F123,'Step 1'!$B$13:$D$28,3,0)),"Check Parameters")</f>
        <v>NE</v>
      </c>
      <c r="Q123" s="13" t="str">
        <f ca="1">IFERROR(IF(VLOOKUP($F123,'Step 1'!$B$13:$D$28,3,0)="Y",INDEX(INDIRECT("'"&amp;$A123&amp;"'!$A$3:$BG$100000"),MATCH($B123,INDIRECT("'"&amp;$A123&amp;"'!$A3:$A100000"),0),MATCH(Q$3,INDIRECT("'"&amp;$A123&amp;"'!$A$3:$BG$3"),0)),VLOOKUP($F123,'Step 1'!$B$13:$D$28,3,0)),"Check Parameters")</f>
        <v>NE</v>
      </c>
      <c r="R123" s="13" t="str">
        <f ca="1">IFERROR(IF(VLOOKUP($F123,'Step 1'!$B$13:$D$28,3,0)="Y",INDEX(INDIRECT("'"&amp;$A123&amp;"'!$A$3:$BG$100000"),MATCH($B123,INDIRECT("'"&amp;$A123&amp;"'!$A3:$A100000"),0),MATCH(R$3,INDIRECT("'"&amp;$A123&amp;"'!$A$3:$BG$3"),0)),VLOOKUP($F123,'Step 1'!$B$13:$D$28,3,0)),"Check Parameters")</f>
        <v>NE</v>
      </c>
      <c r="S123" s="13" t="str">
        <f ca="1">IFERROR(IF(VLOOKUP($F123,'Step 1'!$B$13:$D$28,3,0)="Y",INDEX(INDIRECT("'"&amp;$A123&amp;"'!$A$3:$BG$100000"),MATCH($B123,INDIRECT("'"&amp;$A123&amp;"'!$A3:$A100000"),0),MATCH(S$3,INDIRECT("'"&amp;$A123&amp;"'!$A$3:$BG$3"),0)),VLOOKUP($F123,'Step 1'!$B$13:$D$28,3,0)),"Check Parameters")</f>
        <v>NE</v>
      </c>
      <c r="T123" s="13" t="str">
        <f ca="1">IFERROR(IF(VLOOKUP($F123,'Step 1'!$B$13:$D$28,3,0)="Y",INDEX(INDIRECT("'"&amp;$A123&amp;"'!$A$3:$BG$100000"),MATCH($B123,INDIRECT("'"&amp;$A123&amp;"'!$A3:$A100000"),0),MATCH(T$3,INDIRECT("'"&amp;$A123&amp;"'!$A$3:$BG$3"),0)),VLOOKUP($F123,'Step 1'!$B$13:$D$28,3,0)),"Check Parameters")</f>
        <v>NE</v>
      </c>
      <c r="U123" s="13" t="str">
        <f ca="1">IFERROR(IF(VLOOKUP($F123,'Step 1'!$B$13:$D$28,3,0)="Y",INDEX(INDIRECT("'"&amp;$A123&amp;"'!$A$3:$BG$100000"),MATCH($B123,INDIRECT("'"&amp;$A123&amp;"'!$A3:$A100000"),0),MATCH(U$3,INDIRECT("'"&amp;$A123&amp;"'!$A$3:$BG$3"),0)),VLOOKUP($F123,'Step 1'!$B$13:$D$28,3,0)),"Check Parameters")</f>
        <v>NE</v>
      </c>
      <c r="V123" s="13" t="str">
        <f ca="1">IFERROR(IF(VLOOKUP($F123,'Step 1'!$B$13:$D$28,3,0)="Y",INDEX(INDIRECT("'"&amp;$A123&amp;"'!$A$3:$BG$100000"),MATCH($B123,INDIRECT("'"&amp;$A123&amp;"'!$A3:$A100000"),0),MATCH(V$3,INDIRECT("'"&amp;$A123&amp;"'!$A$3:$BG$3"),0)),VLOOKUP($F123,'Step 1'!$B$13:$D$28,3,0)),"Check Parameters")</f>
        <v>NE</v>
      </c>
      <c r="W123" s="13" t="str">
        <f ca="1">IFERROR(IF(VLOOKUP($F123,'Step 1'!$B$13:$D$28,3,0)="Y",INDEX(INDIRECT("'"&amp;$A123&amp;"'!$A$3:$BG$100000"),MATCH($B123,INDIRECT("'"&amp;$A123&amp;"'!$A3:$A100000"),0),MATCH(W$3,INDIRECT("'"&amp;$A123&amp;"'!$A$3:$BG$3"),0)),VLOOKUP($F123,'Step 1'!$B$13:$D$28,3,0)),"Check Parameters")</f>
        <v>NE</v>
      </c>
      <c r="X123" s="13" t="str">
        <f ca="1">IFERROR(IF(VLOOKUP($F123,'Step 1'!$B$13:$D$28,3,0)="Y",INDEX(INDIRECT("'"&amp;$A123&amp;"'!$A$3:$BG$100000"),MATCH($B123,INDIRECT("'"&amp;$A123&amp;"'!$A3:$A100000"),0),MATCH(X$3,INDIRECT("'"&amp;$A123&amp;"'!$A$3:$BG$3"),0)),VLOOKUP($F123,'Step 1'!$B$13:$D$28,3,0)),"Check Parameters")</f>
        <v>NE</v>
      </c>
      <c r="Y123" s="13" t="str">
        <f ca="1">IFERROR(IF(VLOOKUP($F123,'Step 1'!$B$13:$D$28,3,0)="Y",INDEX(INDIRECT("'"&amp;$A123&amp;"'!$A$3:$BG$100000"),MATCH($B123,INDIRECT("'"&amp;$A123&amp;"'!$A3:$A100000"),0),MATCH(Y$3,INDIRECT("'"&amp;$A123&amp;"'!$A$3:$BG$3"),0)),VLOOKUP($F123,'Step 1'!$B$13:$D$28,3,0)),"Check Parameters")</f>
        <v>NE</v>
      </c>
      <c r="Z123" s="13" t="str">
        <f ca="1">IFERROR(IF(VLOOKUP($F123,'Step 1'!$B$13:$D$28,3,0)="Y",INDEX(INDIRECT("'"&amp;$A123&amp;"'!$A$3:$BG$100000"),MATCH($B123,INDIRECT("'"&amp;$A123&amp;"'!$A3:$A100000"),0),MATCH(Z$3,INDIRECT("'"&amp;$A123&amp;"'!$A$3:$BG$3"),0)),VLOOKUP($F123,'Step 1'!$B$13:$D$28,3,0)),"Check Parameters")</f>
        <v>NE</v>
      </c>
      <c r="AA123" s="13" t="str">
        <f ca="1">IFERROR(IF(VLOOKUP($F123,'Step 1'!$B$13:$D$28,3,0)="Y",INDEX(INDIRECT("'"&amp;$A123&amp;"'!$A$3:$BG$100000"),MATCH($B123,INDIRECT("'"&amp;$A123&amp;"'!$A3:$A100000"),0),MATCH(AA$3,INDIRECT("'"&amp;$A123&amp;"'!$A$3:$BG$3"),0)),VLOOKUP($F123,'Step 1'!$B$13:$D$28,3,0)),"Check Parameters")</f>
        <v>NE</v>
      </c>
      <c r="AB123" s="13" t="str">
        <f ca="1">IFERROR(IF(VLOOKUP($F123,'Step 1'!$B$13:$D$28,3,0)="Y",INDEX(INDIRECT("'"&amp;$A123&amp;"'!$A$3:$BG$100000"),MATCH($B123,INDIRECT("'"&amp;$A123&amp;"'!$A3:$A100000"),0),MATCH(AB$3,INDIRECT("'"&amp;$A123&amp;"'!$A$3:$BG$3"),0)),VLOOKUP($F123,'Step 1'!$B$13:$D$28,3,0)),"Check Parameters")</f>
        <v>NE</v>
      </c>
      <c r="AC123" s="13" t="str">
        <f ca="1">IFERROR(IF(VLOOKUP($F123,'Step 1'!$B$13:$D$28,3,0)="Y",INDEX(INDIRECT("'"&amp;$A123&amp;"'!$A$3:$BG$100000"),MATCH($B123,INDIRECT("'"&amp;$A123&amp;"'!$A3:$A100000"),0),MATCH(AC$3,INDIRECT("'"&amp;$A123&amp;"'!$A$3:$BG$3"),0)),VLOOKUP($F123,'Step 1'!$B$13:$D$28,3,0)),"Check Parameters")</f>
        <v>NE</v>
      </c>
      <c r="AD123" s="13" t="str">
        <f ca="1">IFERROR(IF(VLOOKUP($F123,'Step 1'!$B$13:$D$28,3,0)="Y",INDEX(INDIRECT("'"&amp;$A123&amp;"'!$A$3:$BG$100000"),MATCH($B123,INDIRECT("'"&amp;$A123&amp;"'!$A3:$A100000"),0),MATCH(AD$3,INDIRECT("'"&amp;$A123&amp;"'!$A$3:$BG$3"),0)),VLOOKUP($F123,'Step 1'!$B$13:$D$28,3,0)),"Check Parameters")</f>
        <v>NE</v>
      </c>
      <c r="AE123" s="13" t="str">
        <f ca="1">IFERROR(IF(VLOOKUP($F123,'Step 1'!$B$13:$D$28,3,0)="Y",INDEX(INDIRECT("'"&amp;$A123&amp;"'!$A$3:$BG$100000"),MATCH($B123,INDIRECT("'"&amp;$A123&amp;"'!$A3:$A100000"),0),MATCH(AE$3,INDIRECT("'"&amp;$A123&amp;"'!$A$3:$BG$3"),0)),VLOOKUP($F123,'Step 1'!$B$13:$D$28,3,0)),"Check Parameters")</f>
        <v>NE</v>
      </c>
      <c r="AF123" s="13" t="str">
        <f ca="1">IFERROR(IF(VLOOKUP($F123,'Step 1'!$B$13:$D$28,3,0)="Y",INDEX(INDIRECT("'"&amp;$A123&amp;"'!$A$3:$BG$100000"),MATCH($B123,INDIRECT("'"&amp;$A123&amp;"'!$A3:$A100000"),0),MATCH(AF$3,INDIRECT("'"&amp;$A123&amp;"'!$A$3:$BG$3"),0)),VLOOKUP($F123,'Step 1'!$B$13:$D$28,3,0)),"Check Parameters")</f>
        <v>NE</v>
      </c>
      <c r="AG123" s="13" t="str">
        <f ca="1">IFERROR(IF(VLOOKUP($F123,'Step 1'!$B$13:$D$28,3,0)="Y",INDEX(INDIRECT("'"&amp;$A123&amp;"'!$A$3:$BG$100000"),MATCH($B123,INDIRECT("'"&amp;$A123&amp;"'!$A3:$A100000"),0),MATCH(AG$3,INDIRECT("'"&amp;$A123&amp;"'!$A$3:$BG$3"),0)),VLOOKUP($F123,'Step 1'!$B$13:$D$28,3,0)),"Check Parameters")</f>
        <v>NE</v>
      </c>
      <c r="AH123" s="13" t="str">
        <f ca="1">IFERROR(IF(VLOOKUP($F123,'Step 1'!$B$13:$D$28,3,0)="Y",INDEX(INDIRECT("'"&amp;$A123&amp;"'!$A$3:$BG$100000"),MATCH($B123,INDIRECT("'"&amp;$A123&amp;"'!$A3:$A100000"),0),MATCH(AH$3,INDIRECT("'"&amp;$A123&amp;"'!$A$3:$BG$3"),0)),VLOOKUP($F123,'Step 1'!$B$13:$D$28,3,0)),"Check Parameters")</f>
        <v>NE</v>
      </c>
      <c r="AI123" s="13" t="str">
        <f ca="1">IFERROR(IF(VLOOKUP($F123,'Step 1'!$B$13:$D$28,3,0)="Y",INDEX(INDIRECT("'"&amp;$A123&amp;"'!$A$3:$BG$100000"),MATCH($B123,INDIRECT("'"&amp;$A123&amp;"'!$A3:$A100000"),0),MATCH(AI$3,INDIRECT("'"&amp;$A123&amp;"'!$A$3:$BG$3"),0)),VLOOKUP($F123,'Step 1'!$B$13:$D$28,3,0)),"Check Parameters")</f>
        <v>NE</v>
      </c>
      <c r="AJ123" s="13" t="str">
        <f ca="1">IFERROR(IF(VLOOKUP($F123,'Step 1'!$B$13:$D$28,3,0)="Y",INDEX(INDIRECT("'"&amp;$A123&amp;"'!$A$3:$BG$100000"),MATCH($B123,INDIRECT("'"&amp;$A123&amp;"'!$A3:$A100000"),0),MATCH(AJ$3,INDIRECT("'"&amp;$A123&amp;"'!$A$3:$BG$3"),0)),VLOOKUP($F123,'Step 1'!$B$13:$D$28,3,0)),"Check Parameters")</f>
        <v>NE</v>
      </c>
      <c r="AK123" s="13" t="str">
        <f ca="1">IFERROR(IF(VLOOKUP($F123,'Step 1'!$B$13:$D$28,3,0)="Y",INDEX(INDIRECT("'"&amp;$A123&amp;"'!$A$3:$BG$100000"),MATCH($B123,INDIRECT("'"&amp;$A123&amp;"'!$A3:$A100000"),0),MATCH(AK$3,INDIRECT("'"&amp;$A123&amp;"'!$A$3:$BG$3"),0)),VLOOKUP($F123,'Step 1'!$B$13:$D$28,3,0)),"Check Parameters")</f>
        <v>NE</v>
      </c>
      <c r="AL123" s="13" t="str">
        <f ca="1">IFERROR(IF(VLOOKUP($F123,'Step 1'!$B$13:$D$28,3,0)="Y",INDEX(INDIRECT("'"&amp;$A123&amp;"'!$A$3:$BG$100000"),MATCH($B123,INDIRECT("'"&amp;$A123&amp;"'!$A3:$A100000"),0),MATCH(AL$3,INDIRECT("'"&amp;$A123&amp;"'!$A$3:$BG$3"),0)),VLOOKUP($F123,'Step 1'!$B$13:$D$28,3,0)),"Check Parameters")</f>
        <v>NE</v>
      </c>
      <c r="AM123" s="13" t="str">
        <f ca="1">IFERROR(IF(VLOOKUP($F123,'Step 1'!$B$13:$D$28,3,0)="Y",INDEX(INDIRECT("'"&amp;$A123&amp;"'!$A$3:$BG$100000"),MATCH($B123,INDIRECT("'"&amp;$A123&amp;"'!$A3:$A100000"),0),MATCH(AM$3,INDIRECT("'"&amp;$A123&amp;"'!$A$3:$BG$3"),0)),VLOOKUP($F123,'Step 1'!$B$13:$D$28,3,0)),"Check Parameters")</f>
        <v>NE</v>
      </c>
      <c r="AN123" s="13"/>
      <c r="AO123" s="13"/>
      <c r="AP123" s="191"/>
      <c r="AQ123" s="191"/>
      <c r="AR123" s="191"/>
    </row>
    <row r="124" spans="1:44" hidden="1" outlineLevel="1" x14ac:dyDescent="0.25">
      <c r="A124" s="183" t="s">
        <v>83</v>
      </c>
      <c r="B124" s="183" t="s">
        <v>724</v>
      </c>
      <c r="C124" s="175" t="s">
        <v>128</v>
      </c>
      <c r="D124" s="175"/>
      <c r="E124" s="175" t="s">
        <v>130</v>
      </c>
      <c r="F124" s="77" t="str">
        <f t="shared" si="54"/>
        <v>Mules and asses</v>
      </c>
      <c r="G124" s="175" t="s">
        <v>358</v>
      </c>
      <c r="H124" s="177" t="s">
        <v>472</v>
      </c>
      <c r="I124" s="13" t="str">
        <f ca="1">IFERROR(IF(VLOOKUP($F124,'Step 1'!$B$13:$D$28,3,0)="Y",INDEX(INDIRECT("'"&amp;$A124&amp;"'!$A$3:$BG$100000"),MATCH($B124,INDIRECT("'"&amp;$A124&amp;"'!$A3:$A100000"),0),MATCH(I$3,INDIRECT("'"&amp;$A124&amp;"'!$A$3:$BG$3"),0)),VLOOKUP($F124,'Step 1'!$B$13:$D$28,3,0)),"Check Parameters")</f>
        <v>NE</v>
      </c>
      <c r="J124" s="13" t="str">
        <f ca="1">IFERROR(IF(VLOOKUP($F124,'Step 1'!$B$13:$D$28,3,0)="Y",INDEX(INDIRECT("'"&amp;$A124&amp;"'!$A$3:$BG$100000"),MATCH($B124,INDIRECT("'"&amp;$A124&amp;"'!$A3:$A100000"),0),MATCH(J$3,INDIRECT("'"&amp;$A124&amp;"'!$A$3:$BG$3"),0)),VLOOKUP($F124,'Step 1'!$B$13:$D$28,3,0)),"Check Parameters")</f>
        <v>NE</v>
      </c>
      <c r="K124" s="13" t="str">
        <f ca="1">IFERROR(IF(VLOOKUP($F124,'Step 1'!$B$13:$D$28,3,0)="Y",INDEX(INDIRECT("'"&amp;$A124&amp;"'!$A$3:$BG$100000"),MATCH($B124,INDIRECT("'"&amp;$A124&amp;"'!$A3:$A100000"),0),MATCH(K$3,INDIRECT("'"&amp;$A124&amp;"'!$A$3:$BG$3"),0)),VLOOKUP($F124,'Step 1'!$B$13:$D$28,3,0)),"Check Parameters")</f>
        <v>NE</v>
      </c>
      <c r="L124" s="13" t="str">
        <f ca="1">IFERROR(IF(VLOOKUP($F124,'Step 1'!$B$13:$D$28,3,0)="Y",INDEX(INDIRECT("'"&amp;$A124&amp;"'!$A$3:$BG$100000"),MATCH($B124,INDIRECT("'"&amp;$A124&amp;"'!$A3:$A100000"),0),MATCH(L$3,INDIRECT("'"&amp;$A124&amp;"'!$A$3:$BG$3"),0)),VLOOKUP($F124,'Step 1'!$B$13:$D$28,3,0)),"Check Parameters")</f>
        <v>NE</v>
      </c>
      <c r="M124" s="13" t="str">
        <f ca="1">IFERROR(IF(VLOOKUP($F124,'Step 1'!$B$13:$D$28,3,0)="Y",INDEX(INDIRECT("'"&amp;$A124&amp;"'!$A$3:$BG$100000"),MATCH($B124,INDIRECT("'"&amp;$A124&amp;"'!$A3:$A100000"),0),MATCH(M$3,INDIRECT("'"&amp;$A124&amp;"'!$A$3:$BG$3"),0)),VLOOKUP($F124,'Step 1'!$B$13:$D$28,3,0)),"Check Parameters")</f>
        <v>NE</v>
      </c>
      <c r="N124" s="13" t="str">
        <f ca="1">IFERROR(IF(VLOOKUP($F124,'Step 1'!$B$13:$D$28,3,0)="Y",INDEX(INDIRECT("'"&amp;$A124&amp;"'!$A$3:$BG$100000"),MATCH($B124,INDIRECT("'"&amp;$A124&amp;"'!$A3:$A100000"),0),MATCH(N$3,INDIRECT("'"&amp;$A124&amp;"'!$A$3:$BG$3"),0)),VLOOKUP($F124,'Step 1'!$B$13:$D$28,3,0)),"Check Parameters")</f>
        <v>NE</v>
      </c>
      <c r="O124" s="13" t="str">
        <f ca="1">IFERROR(IF(VLOOKUP($F124,'Step 1'!$B$13:$D$28,3,0)="Y",INDEX(INDIRECT("'"&amp;$A124&amp;"'!$A$3:$BG$100000"),MATCH($B124,INDIRECT("'"&amp;$A124&amp;"'!$A3:$A100000"),0),MATCH(O$3,INDIRECT("'"&amp;$A124&amp;"'!$A$3:$BG$3"),0)),VLOOKUP($F124,'Step 1'!$B$13:$D$28,3,0)),"Check Parameters")</f>
        <v>NE</v>
      </c>
      <c r="P124" s="13" t="str">
        <f ca="1">IFERROR(IF(VLOOKUP($F124,'Step 1'!$B$13:$D$28,3,0)="Y",INDEX(INDIRECT("'"&amp;$A124&amp;"'!$A$3:$BG$100000"),MATCH($B124,INDIRECT("'"&amp;$A124&amp;"'!$A3:$A100000"),0),MATCH(P$3,INDIRECT("'"&amp;$A124&amp;"'!$A$3:$BG$3"),0)),VLOOKUP($F124,'Step 1'!$B$13:$D$28,3,0)),"Check Parameters")</f>
        <v>NE</v>
      </c>
      <c r="Q124" s="13" t="str">
        <f ca="1">IFERROR(IF(VLOOKUP($F124,'Step 1'!$B$13:$D$28,3,0)="Y",INDEX(INDIRECT("'"&amp;$A124&amp;"'!$A$3:$BG$100000"),MATCH($B124,INDIRECT("'"&amp;$A124&amp;"'!$A3:$A100000"),0),MATCH(Q$3,INDIRECT("'"&amp;$A124&amp;"'!$A$3:$BG$3"),0)),VLOOKUP($F124,'Step 1'!$B$13:$D$28,3,0)),"Check Parameters")</f>
        <v>NE</v>
      </c>
      <c r="R124" s="13" t="str">
        <f ca="1">IFERROR(IF(VLOOKUP($F124,'Step 1'!$B$13:$D$28,3,0)="Y",INDEX(INDIRECT("'"&amp;$A124&amp;"'!$A$3:$BG$100000"),MATCH($B124,INDIRECT("'"&amp;$A124&amp;"'!$A3:$A100000"),0),MATCH(R$3,INDIRECT("'"&amp;$A124&amp;"'!$A$3:$BG$3"),0)),VLOOKUP($F124,'Step 1'!$B$13:$D$28,3,0)),"Check Parameters")</f>
        <v>NE</v>
      </c>
      <c r="S124" s="13" t="str">
        <f ca="1">IFERROR(IF(VLOOKUP($F124,'Step 1'!$B$13:$D$28,3,0)="Y",INDEX(INDIRECT("'"&amp;$A124&amp;"'!$A$3:$BG$100000"),MATCH($B124,INDIRECT("'"&amp;$A124&amp;"'!$A3:$A100000"),0),MATCH(S$3,INDIRECT("'"&amp;$A124&amp;"'!$A$3:$BG$3"),0)),VLOOKUP($F124,'Step 1'!$B$13:$D$28,3,0)),"Check Parameters")</f>
        <v>NE</v>
      </c>
      <c r="T124" s="13" t="str">
        <f ca="1">IFERROR(IF(VLOOKUP($F124,'Step 1'!$B$13:$D$28,3,0)="Y",INDEX(INDIRECT("'"&amp;$A124&amp;"'!$A$3:$BG$100000"),MATCH($B124,INDIRECT("'"&amp;$A124&amp;"'!$A3:$A100000"),0),MATCH(T$3,INDIRECT("'"&amp;$A124&amp;"'!$A$3:$BG$3"),0)),VLOOKUP($F124,'Step 1'!$B$13:$D$28,3,0)),"Check Parameters")</f>
        <v>NE</v>
      </c>
      <c r="U124" s="13" t="str">
        <f ca="1">IFERROR(IF(VLOOKUP($F124,'Step 1'!$B$13:$D$28,3,0)="Y",INDEX(INDIRECT("'"&amp;$A124&amp;"'!$A$3:$BG$100000"),MATCH($B124,INDIRECT("'"&amp;$A124&amp;"'!$A3:$A100000"),0),MATCH(U$3,INDIRECT("'"&amp;$A124&amp;"'!$A$3:$BG$3"),0)),VLOOKUP($F124,'Step 1'!$B$13:$D$28,3,0)),"Check Parameters")</f>
        <v>NE</v>
      </c>
      <c r="V124" s="13" t="str">
        <f ca="1">IFERROR(IF(VLOOKUP($F124,'Step 1'!$B$13:$D$28,3,0)="Y",INDEX(INDIRECT("'"&amp;$A124&amp;"'!$A$3:$BG$100000"),MATCH($B124,INDIRECT("'"&amp;$A124&amp;"'!$A3:$A100000"),0),MATCH(V$3,INDIRECT("'"&amp;$A124&amp;"'!$A$3:$BG$3"),0)),VLOOKUP($F124,'Step 1'!$B$13:$D$28,3,0)),"Check Parameters")</f>
        <v>NE</v>
      </c>
      <c r="W124" s="13" t="str">
        <f ca="1">IFERROR(IF(VLOOKUP($F124,'Step 1'!$B$13:$D$28,3,0)="Y",INDEX(INDIRECT("'"&amp;$A124&amp;"'!$A$3:$BG$100000"),MATCH($B124,INDIRECT("'"&amp;$A124&amp;"'!$A3:$A100000"),0),MATCH(W$3,INDIRECT("'"&amp;$A124&amp;"'!$A$3:$BG$3"),0)),VLOOKUP($F124,'Step 1'!$B$13:$D$28,3,0)),"Check Parameters")</f>
        <v>NE</v>
      </c>
      <c r="X124" s="13" t="str">
        <f ca="1">IFERROR(IF(VLOOKUP($F124,'Step 1'!$B$13:$D$28,3,0)="Y",INDEX(INDIRECT("'"&amp;$A124&amp;"'!$A$3:$BG$100000"),MATCH($B124,INDIRECT("'"&amp;$A124&amp;"'!$A3:$A100000"),0),MATCH(X$3,INDIRECT("'"&amp;$A124&amp;"'!$A$3:$BG$3"),0)),VLOOKUP($F124,'Step 1'!$B$13:$D$28,3,0)),"Check Parameters")</f>
        <v>NE</v>
      </c>
      <c r="Y124" s="13" t="str">
        <f ca="1">IFERROR(IF(VLOOKUP($F124,'Step 1'!$B$13:$D$28,3,0)="Y",INDEX(INDIRECT("'"&amp;$A124&amp;"'!$A$3:$BG$100000"),MATCH($B124,INDIRECT("'"&amp;$A124&amp;"'!$A3:$A100000"),0),MATCH(Y$3,INDIRECT("'"&amp;$A124&amp;"'!$A$3:$BG$3"),0)),VLOOKUP($F124,'Step 1'!$B$13:$D$28,3,0)),"Check Parameters")</f>
        <v>NE</v>
      </c>
      <c r="Z124" s="13" t="str">
        <f ca="1">IFERROR(IF(VLOOKUP($F124,'Step 1'!$B$13:$D$28,3,0)="Y",INDEX(INDIRECT("'"&amp;$A124&amp;"'!$A$3:$BG$100000"),MATCH($B124,INDIRECT("'"&amp;$A124&amp;"'!$A3:$A100000"),0),MATCH(Z$3,INDIRECT("'"&amp;$A124&amp;"'!$A$3:$BG$3"),0)),VLOOKUP($F124,'Step 1'!$B$13:$D$28,3,0)),"Check Parameters")</f>
        <v>NE</v>
      </c>
      <c r="AA124" s="13" t="str">
        <f ca="1">IFERROR(IF(VLOOKUP($F124,'Step 1'!$B$13:$D$28,3,0)="Y",INDEX(INDIRECT("'"&amp;$A124&amp;"'!$A$3:$BG$100000"),MATCH($B124,INDIRECT("'"&amp;$A124&amp;"'!$A3:$A100000"),0),MATCH(AA$3,INDIRECT("'"&amp;$A124&amp;"'!$A$3:$BG$3"),0)),VLOOKUP($F124,'Step 1'!$B$13:$D$28,3,0)),"Check Parameters")</f>
        <v>NE</v>
      </c>
      <c r="AB124" s="13" t="str">
        <f ca="1">IFERROR(IF(VLOOKUP($F124,'Step 1'!$B$13:$D$28,3,0)="Y",INDEX(INDIRECT("'"&amp;$A124&amp;"'!$A$3:$BG$100000"),MATCH($B124,INDIRECT("'"&amp;$A124&amp;"'!$A3:$A100000"),0),MATCH(AB$3,INDIRECT("'"&amp;$A124&amp;"'!$A$3:$BG$3"),0)),VLOOKUP($F124,'Step 1'!$B$13:$D$28,3,0)),"Check Parameters")</f>
        <v>NE</v>
      </c>
      <c r="AC124" s="13" t="str">
        <f ca="1">IFERROR(IF(VLOOKUP($F124,'Step 1'!$B$13:$D$28,3,0)="Y",INDEX(INDIRECT("'"&amp;$A124&amp;"'!$A$3:$BG$100000"),MATCH($B124,INDIRECT("'"&amp;$A124&amp;"'!$A3:$A100000"),0),MATCH(AC$3,INDIRECT("'"&amp;$A124&amp;"'!$A$3:$BG$3"),0)),VLOOKUP($F124,'Step 1'!$B$13:$D$28,3,0)),"Check Parameters")</f>
        <v>NE</v>
      </c>
      <c r="AD124" s="13" t="str">
        <f ca="1">IFERROR(IF(VLOOKUP($F124,'Step 1'!$B$13:$D$28,3,0)="Y",INDEX(INDIRECT("'"&amp;$A124&amp;"'!$A$3:$BG$100000"),MATCH($B124,INDIRECT("'"&amp;$A124&amp;"'!$A3:$A100000"),0),MATCH(AD$3,INDIRECT("'"&amp;$A124&amp;"'!$A$3:$BG$3"),0)),VLOOKUP($F124,'Step 1'!$B$13:$D$28,3,0)),"Check Parameters")</f>
        <v>NE</v>
      </c>
      <c r="AE124" s="13" t="str">
        <f ca="1">IFERROR(IF(VLOOKUP($F124,'Step 1'!$B$13:$D$28,3,0)="Y",INDEX(INDIRECT("'"&amp;$A124&amp;"'!$A$3:$BG$100000"),MATCH($B124,INDIRECT("'"&amp;$A124&amp;"'!$A3:$A100000"),0),MATCH(AE$3,INDIRECT("'"&amp;$A124&amp;"'!$A$3:$BG$3"),0)),VLOOKUP($F124,'Step 1'!$B$13:$D$28,3,0)),"Check Parameters")</f>
        <v>NE</v>
      </c>
      <c r="AF124" s="13" t="str">
        <f ca="1">IFERROR(IF(VLOOKUP($F124,'Step 1'!$B$13:$D$28,3,0)="Y",INDEX(INDIRECT("'"&amp;$A124&amp;"'!$A$3:$BG$100000"),MATCH($B124,INDIRECT("'"&amp;$A124&amp;"'!$A3:$A100000"),0),MATCH(AF$3,INDIRECT("'"&amp;$A124&amp;"'!$A$3:$BG$3"),0)),VLOOKUP($F124,'Step 1'!$B$13:$D$28,3,0)),"Check Parameters")</f>
        <v>NE</v>
      </c>
      <c r="AG124" s="13" t="str">
        <f ca="1">IFERROR(IF(VLOOKUP($F124,'Step 1'!$B$13:$D$28,3,0)="Y",INDEX(INDIRECT("'"&amp;$A124&amp;"'!$A$3:$BG$100000"),MATCH($B124,INDIRECT("'"&amp;$A124&amp;"'!$A3:$A100000"),0),MATCH(AG$3,INDIRECT("'"&amp;$A124&amp;"'!$A$3:$BG$3"),0)),VLOOKUP($F124,'Step 1'!$B$13:$D$28,3,0)),"Check Parameters")</f>
        <v>NE</v>
      </c>
      <c r="AH124" s="13" t="str">
        <f ca="1">IFERROR(IF(VLOOKUP($F124,'Step 1'!$B$13:$D$28,3,0)="Y",INDEX(INDIRECT("'"&amp;$A124&amp;"'!$A$3:$BG$100000"),MATCH($B124,INDIRECT("'"&amp;$A124&amp;"'!$A3:$A100000"),0),MATCH(AH$3,INDIRECT("'"&amp;$A124&amp;"'!$A$3:$BG$3"),0)),VLOOKUP($F124,'Step 1'!$B$13:$D$28,3,0)),"Check Parameters")</f>
        <v>NE</v>
      </c>
      <c r="AI124" s="13" t="str">
        <f ca="1">IFERROR(IF(VLOOKUP($F124,'Step 1'!$B$13:$D$28,3,0)="Y",INDEX(INDIRECT("'"&amp;$A124&amp;"'!$A$3:$BG$100000"),MATCH($B124,INDIRECT("'"&amp;$A124&amp;"'!$A3:$A100000"),0),MATCH(AI$3,INDIRECT("'"&amp;$A124&amp;"'!$A$3:$BG$3"),0)),VLOOKUP($F124,'Step 1'!$B$13:$D$28,3,0)),"Check Parameters")</f>
        <v>NE</v>
      </c>
      <c r="AJ124" s="13" t="str">
        <f ca="1">IFERROR(IF(VLOOKUP($F124,'Step 1'!$B$13:$D$28,3,0)="Y",INDEX(INDIRECT("'"&amp;$A124&amp;"'!$A$3:$BG$100000"),MATCH($B124,INDIRECT("'"&amp;$A124&amp;"'!$A3:$A100000"),0),MATCH(AJ$3,INDIRECT("'"&amp;$A124&amp;"'!$A$3:$BG$3"),0)),VLOOKUP($F124,'Step 1'!$B$13:$D$28,3,0)),"Check Parameters")</f>
        <v>NE</v>
      </c>
      <c r="AK124" s="13" t="str">
        <f ca="1">IFERROR(IF(VLOOKUP($F124,'Step 1'!$B$13:$D$28,3,0)="Y",INDEX(INDIRECT("'"&amp;$A124&amp;"'!$A$3:$BG$100000"),MATCH($B124,INDIRECT("'"&amp;$A124&amp;"'!$A3:$A100000"),0),MATCH(AK$3,INDIRECT("'"&amp;$A124&amp;"'!$A$3:$BG$3"),0)),VLOOKUP($F124,'Step 1'!$B$13:$D$28,3,0)),"Check Parameters")</f>
        <v>NE</v>
      </c>
      <c r="AL124" s="13" t="str">
        <f ca="1">IFERROR(IF(VLOOKUP($F124,'Step 1'!$B$13:$D$28,3,0)="Y",INDEX(INDIRECT("'"&amp;$A124&amp;"'!$A$3:$BG$100000"),MATCH($B124,INDIRECT("'"&amp;$A124&amp;"'!$A3:$A100000"),0),MATCH(AL$3,INDIRECT("'"&amp;$A124&amp;"'!$A$3:$BG$3"),0)),VLOOKUP($F124,'Step 1'!$B$13:$D$28,3,0)),"Check Parameters")</f>
        <v>NE</v>
      </c>
      <c r="AM124" s="13" t="str">
        <f ca="1">IFERROR(IF(VLOOKUP($F124,'Step 1'!$B$13:$D$28,3,0)="Y",INDEX(INDIRECT("'"&amp;$A124&amp;"'!$A$3:$BG$100000"),MATCH($B124,INDIRECT("'"&amp;$A124&amp;"'!$A3:$A100000"),0),MATCH(AM$3,INDIRECT("'"&amp;$A124&amp;"'!$A$3:$BG$3"),0)),VLOOKUP($F124,'Step 1'!$B$13:$D$28,3,0)),"Check Parameters")</f>
        <v>NE</v>
      </c>
      <c r="AN124" s="13"/>
      <c r="AO124" s="13"/>
      <c r="AP124" s="191"/>
      <c r="AQ124" s="191"/>
      <c r="AR124" s="191"/>
    </row>
    <row r="125" spans="1:44" hidden="1" outlineLevel="1" x14ac:dyDescent="0.25">
      <c r="A125" s="183" t="s">
        <v>85</v>
      </c>
      <c r="B125" s="183" t="s">
        <v>724</v>
      </c>
      <c r="C125" s="175" t="s">
        <v>128</v>
      </c>
      <c r="D125" s="175"/>
      <c r="E125" s="175" t="s">
        <v>130</v>
      </c>
      <c r="F125" s="77" t="str">
        <f t="shared" si="54"/>
        <v>Laying hens</v>
      </c>
      <c r="G125" s="175" t="s">
        <v>358</v>
      </c>
      <c r="H125" s="177" t="s">
        <v>472</v>
      </c>
      <c r="I125" s="13" t="str">
        <f ca="1">IFERROR(IF(VLOOKUP($F125,'Step 1'!$B$13:$D$28,3,0)="Y",INDEX(INDIRECT("'"&amp;$A125&amp;"'!$A$3:$BG$100000"),MATCH($B125,INDIRECT("'"&amp;$A125&amp;"'!$A3:$A100000"),0),MATCH(I$3,INDIRECT("'"&amp;$A125&amp;"'!$A$3:$BG$3"),0)),VLOOKUP($F125,'Step 1'!$B$13:$D$28,3,0)),"Check Parameters")</f>
        <v>NE</v>
      </c>
      <c r="J125" s="13" t="str">
        <f ca="1">IFERROR(IF(VLOOKUP($F125,'Step 1'!$B$13:$D$28,3,0)="Y",INDEX(INDIRECT("'"&amp;$A125&amp;"'!$A$3:$BG$100000"),MATCH($B125,INDIRECT("'"&amp;$A125&amp;"'!$A3:$A100000"),0),MATCH(J$3,INDIRECT("'"&amp;$A125&amp;"'!$A$3:$BG$3"),0)),VLOOKUP($F125,'Step 1'!$B$13:$D$28,3,0)),"Check Parameters")</f>
        <v>NE</v>
      </c>
      <c r="K125" s="13" t="str">
        <f ca="1">IFERROR(IF(VLOOKUP($F125,'Step 1'!$B$13:$D$28,3,0)="Y",INDEX(INDIRECT("'"&amp;$A125&amp;"'!$A$3:$BG$100000"),MATCH($B125,INDIRECT("'"&amp;$A125&amp;"'!$A3:$A100000"),0),MATCH(K$3,INDIRECT("'"&amp;$A125&amp;"'!$A$3:$BG$3"),0)),VLOOKUP($F125,'Step 1'!$B$13:$D$28,3,0)),"Check Parameters")</f>
        <v>NE</v>
      </c>
      <c r="L125" s="13" t="str">
        <f ca="1">IFERROR(IF(VLOOKUP($F125,'Step 1'!$B$13:$D$28,3,0)="Y",INDEX(INDIRECT("'"&amp;$A125&amp;"'!$A$3:$BG$100000"),MATCH($B125,INDIRECT("'"&amp;$A125&amp;"'!$A3:$A100000"),0),MATCH(L$3,INDIRECT("'"&amp;$A125&amp;"'!$A$3:$BG$3"),0)),VLOOKUP($F125,'Step 1'!$B$13:$D$28,3,0)),"Check Parameters")</f>
        <v>NE</v>
      </c>
      <c r="M125" s="13" t="str">
        <f ca="1">IFERROR(IF(VLOOKUP($F125,'Step 1'!$B$13:$D$28,3,0)="Y",INDEX(INDIRECT("'"&amp;$A125&amp;"'!$A$3:$BG$100000"),MATCH($B125,INDIRECT("'"&amp;$A125&amp;"'!$A3:$A100000"),0),MATCH(M$3,INDIRECT("'"&amp;$A125&amp;"'!$A$3:$BG$3"),0)),VLOOKUP($F125,'Step 1'!$B$13:$D$28,3,0)),"Check Parameters")</f>
        <v>NE</v>
      </c>
      <c r="N125" s="13" t="str">
        <f ca="1">IFERROR(IF(VLOOKUP($F125,'Step 1'!$B$13:$D$28,3,0)="Y",INDEX(INDIRECT("'"&amp;$A125&amp;"'!$A$3:$BG$100000"),MATCH($B125,INDIRECT("'"&amp;$A125&amp;"'!$A3:$A100000"),0),MATCH(N$3,INDIRECT("'"&amp;$A125&amp;"'!$A$3:$BG$3"),0)),VLOOKUP($F125,'Step 1'!$B$13:$D$28,3,0)),"Check Parameters")</f>
        <v>NE</v>
      </c>
      <c r="O125" s="13" t="str">
        <f ca="1">IFERROR(IF(VLOOKUP($F125,'Step 1'!$B$13:$D$28,3,0)="Y",INDEX(INDIRECT("'"&amp;$A125&amp;"'!$A$3:$BG$100000"),MATCH($B125,INDIRECT("'"&amp;$A125&amp;"'!$A3:$A100000"),0),MATCH(O$3,INDIRECT("'"&amp;$A125&amp;"'!$A$3:$BG$3"),0)),VLOOKUP($F125,'Step 1'!$B$13:$D$28,3,0)),"Check Parameters")</f>
        <v>NE</v>
      </c>
      <c r="P125" s="13" t="str">
        <f ca="1">IFERROR(IF(VLOOKUP($F125,'Step 1'!$B$13:$D$28,3,0)="Y",INDEX(INDIRECT("'"&amp;$A125&amp;"'!$A$3:$BG$100000"),MATCH($B125,INDIRECT("'"&amp;$A125&amp;"'!$A3:$A100000"),0),MATCH(P$3,INDIRECT("'"&amp;$A125&amp;"'!$A$3:$BG$3"),0)),VLOOKUP($F125,'Step 1'!$B$13:$D$28,3,0)),"Check Parameters")</f>
        <v>NE</v>
      </c>
      <c r="Q125" s="13" t="str">
        <f ca="1">IFERROR(IF(VLOOKUP($F125,'Step 1'!$B$13:$D$28,3,0)="Y",INDEX(INDIRECT("'"&amp;$A125&amp;"'!$A$3:$BG$100000"),MATCH($B125,INDIRECT("'"&amp;$A125&amp;"'!$A3:$A100000"),0),MATCH(Q$3,INDIRECT("'"&amp;$A125&amp;"'!$A$3:$BG$3"),0)),VLOOKUP($F125,'Step 1'!$B$13:$D$28,3,0)),"Check Parameters")</f>
        <v>NE</v>
      </c>
      <c r="R125" s="13" t="str">
        <f ca="1">IFERROR(IF(VLOOKUP($F125,'Step 1'!$B$13:$D$28,3,0)="Y",INDEX(INDIRECT("'"&amp;$A125&amp;"'!$A$3:$BG$100000"),MATCH($B125,INDIRECT("'"&amp;$A125&amp;"'!$A3:$A100000"),0),MATCH(R$3,INDIRECT("'"&amp;$A125&amp;"'!$A$3:$BG$3"),0)),VLOOKUP($F125,'Step 1'!$B$13:$D$28,3,0)),"Check Parameters")</f>
        <v>NE</v>
      </c>
      <c r="S125" s="13" t="str">
        <f ca="1">IFERROR(IF(VLOOKUP($F125,'Step 1'!$B$13:$D$28,3,0)="Y",INDEX(INDIRECT("'"&amp;$A125&amp;"'!$A$3:$BG$100000"),MATCH($B125,INDIRECT("'"&amp;$A125&amp;"'!$A3:$A100000"),0),MATCH(S$3,INDIRECT("'"&amp;$A125&amp;"'!$A$3:$BG$3"),0)),VLOOKUP($F125,'Step 1'!$B$13:$D$28,3,0)),"Check Parameters")</f>
        <v>NE</v>
      </c>
      <c r="T125" s="13" t="str">
        <f ca="1">IFERROR(IF(VLOOKUP($F125,'Step 1'!$B$13:$D$28,3,0)="Y",INDEX(INDIRECT("'"&amp;$A125&amp;"'!$A$3:$BG$100000"),MATCH($B125,INDIRECT("'"&amp;$A125&amp;"'!$A3:$A100000"),0),MATCH(T$3,INDIRECT("'"&amp;$A125&amp;"'!$A$3:$BG$3"),0)),VLOOKUP($F125,'Step 1'!$B$13:$D$28,3,0)),"Check Parameters")</f>
        <v>NE</v>
      </c>
      <c r="U125" s="13" t="str">
        <f ca="1">IFERROR(IF(VLOOKUP($F125,'Step 1'!$B$13:$D$28,3,0)="Y",INDEX(INDIRECT("'"&amp;$A125&amp;"'!$A$3:$BG$100000"),MATCH($B125,INDIRECT("'"&amp;$A125&amp;"'!$A3:$A100000"),0),MATCH(U$3,INDIRECT("'"&amp;$A125&amp;"'!$A$3:$BG$3"),0)),VLOOKUP($F125,'Step 1'!$B$13:$D$28,3,0)),"Check Parameters")</f>
        <v>NE</v>
      </c>
      <c r="V125" s="13" t="str">
        <f ca="1">IFERROR(IF(VLOOKUP($F125,'Step 1'!$B$13:$D$28,3,0)="Y",INDEX(INDIRECT("'"&amp;$A125&amp;"'!$A$3:$BG$100000"),MATCH($B125,INDIRECT("'"&amp;$A125&amp;"'!$A3:$A100000"),0),MATCH(V$3,INDIRECT("'"&amp;$A125&amp;"'!$A$3:$BG$3"),0)),VLOOKUP($F125,'Step 1'!$B$13:$D$28,3,0)),"Check Parameters")</f>
        <v>NE</v>
      </c>
      <c r="W125" s="13" t="str">
        <f ca="1">IFERROR(IF(VLOOKUP($F125,'Step 1'!$B$13:$D$28,3,0)="Y",INDEX(INDIRECT("'"&amp;$A125&amp;"'!$A$3:$BG$100000"),MATCH($B125,INDIRECT("'"&amp;$A125&amp;"'!$A3:$A100000"),0),MATCH(W$3,INDIRECT("'"&amp;$A125&amp;"'!$A$3:$BG$3"),0)),VLOOKUP($F125,'Step 1'!$B$13:$D$28,3,0)),"Check Parameters")</f>
        <v>NE</v>
      </c>
      <c r="X125" s="13" t="str">
        <f ca="1">IFERROR(IF(VLOOKUP($F125,'Step 1'!$B$13:$D$28,3,0)="Y",INDEX(INDIRECT("'"&amp;$A125&amp;"'!$A$3:$BG$100000"),MATCH($B125,INDIRECT("'"&amp;$A125&amp;"'!$A3:$A100000"),0),MATCH(X$3,INDIRECT("'"&amp;$A125&amp;"'!$A$3:$BG$3"),0)),VLOOKUP($F125,'Step 1'!$B$13:$D$28,3,0)),"Check Parameters")</f>
        <v>NE</v>
      </c>
      <c r="Y125" s="13" t="str">
        <f ca="1">IFERROR(IF(VLOOKUP($F125,'Step 1'!$B$13:$D$28,3,0)="Y",INDEX(INDIRECT("'"&amp;$A125&amp;"'!$A$3:$BG$100000"),MATCH($B125,INDIRECT("'"&amp;$A125&amp;"'!$A3:$A100000"),0),MATCH(Y$3,INDIRECT("'"&amp;$A125&amp;"'!$A$3:$BG$3"),0)),VLOOKUP($F125,'Step 1'!$B$13:$D$28,3,0)),"Check Parameters")</f>
        <v>NE</v>
      </c>
      <c r="Z125" s="13" t="str">
        <f ca="1">IFERROR(IF(VLOOKUP($F125,'Step 1'!$B$13:$D$28,3,0)="Y",INDEX(INDIRECT("'"&amp;$A125&amp;"'!$A$3:$BG$100000"),MATCH($B125,INDIRECT("'"&amp;$A125&amp;"'!$A3:$A100000"),0),MATCH(Z$3,INDIRECT("'"&amp;$A125&amp;"'!$A$3:$BG$3"),0)),VLOOKUP($F125,'Step 1'!$B$13:$D$28,3,0)),"Check Parameters")</f>
        <v>NE</v>
      </c>
      <c r="AA125" s="13" t="str">
        <f ca="1">IFERROR(IF(VLOOKUP($F125,'Step 1'!$B$13:$D$28,3,0)="Y",INDEX(INDIRECT("'"&amp;$A125&amp;"'!$A$3:$BG$100000"),MATCH($B125,INDIRECT("'"&amp;$A125&amp;"'!$A3:$A100000"),0),MATCH(AA$3,INDIRECT("'"&amp;$A125&amp;"'!$A$3:$BG$3"),0)),VLOOKUP($F125,'Step 1'!$B$13:$D$28,3,0)),"Check Parameters")</f>
        <v>NE</v>
      </c>
      <c r="AB125" s="13" t="str">
        <f ca="1">IFERROR(IF(VLOOKUP($F125,'Step 1'!$B$13:$D$28,3,0)="Y",INDEX(INDIRECT("'"&amp;$A125&amp;"'!$A$3:$BG$100000"),MATCH($B125,INDIRECT("'"&amp;$A125&amp;"'!$A3:$A100000"),0),MATCH(AB$3,INDIRECT("'"&amp;$A125&amp;"'!$A$3:$BG$3"),0)),VLOOKUP($F125,'Step 1'!$B$13:$D$28,3,0)),"Check Parameters")</f>
        <v>NE</v>
      </c>
      <c r="AC125" s="13" t="str">
        <f ca="1">IFERROR(IF(VLOOKUP($F125,'Step 1'!$B$13:$D$28,3,0)="Y",INDEX(INDIRECT("'"&amp;$A125&amp;"'!$A$3:$BG$100000"),MATCH($B125,INDIRECT("'"&amp;$A125&amp;"'!$A3:$A100000"),0),MATCH(AC$3,INDIRECT("'"&amp;$A125&amp;"'!$A$3:$BG$3"),0)),VLOOKUP($F125,'Step 1'!$B$13:$D$28,3,0)),"Check Parameters")</f>
        <v>NE</v>
      </c>
      <c r="AD125" s="13" t="str">
        <f ca="1">IFERROR(IF(VLOOKUP($F125,'Step 1'!$B$13:$D$28,3,0)="Y",INDEX(INDIRECT("'"&amp;$A125&amp;"'!$A$3:$BG$100000"),MATCH($B125,INDIRECT("'"&amp;$A125&amp;"'!$A3:$A100000"),0),MATCH(AD$3,INDIRECT("'"&amp;$A125&amp;"'!$A$3:$BG$3"),0)),VLOOKUP($F125,'Step 1'!$B$13:$D$28,3,0)),"Check Parameters")</f>
        <v>NE</v>
      </c>
      <c r="AE125" s="13" t="str">
        <f ca="1">IFERROR(IF(VLOOKUP($F125,'Step 1'!$B$13:$D$28,3,0)="Y",INDEX(INDIRECT("'"&amp;$A125&amp;"'!$A$3:$BG$100000"),MATCH($B125,INDIRECT("'"&amp;$A125&amp;"'!$A3:$A100000"),0),MATCH(AE$3,INDIRECT("'"&amp;$A125&amp;"'!$A$3:$BG$3"),0)),VLOOKUP($F125,'Step 1'!$B$13:$D$28,3,0)),"Check Parameters")</f>
        <v>NE</v>
      </c>
      <c r="AF125" s="13" t="str">
        <f ca="1">IFERROR(IF(VLOOKUP($F125,'Step 1'!$B$13:$D$28,3,0)="Y",INDEX(INDIRECT("'"&amp;$A125&amp;"'!$A$3:$BG$100000"),MATCH($B125,INDIRECT("'"&amp;$A125&amp;"'!$A3:$A100000"),0),MATCH(AF$3,INDIRECT("'"&amp;$A125&amp;"'!$A$3:$BG$3"),0)),VLOOKUP($F125,'Step 1'!$B$13:$D$28,3,0)),"Check Parameters")</f>
        <v>NE</v>
      </c>
      <c r="AG125" s="13" t="str">
        <f ca="1">IFERROR(IF(VLOOKUP($F125,'Step 1'!$B$13:$D$28,3,0)="Y",INDEX(INDIRECT("'"&amp;$A125&amp;"'!$A$3:$BG$100000"),MATCH($B125,INDIRECT("'"&amp;$A125&amp;"'!$A3:$A100000"),0),MATCH(AG$3,INDIRECT("'"&amp;$A125&amp;"'!$A$3:$BG$3"),0)),VLOOKUP($F125,'Step 1'!$B$13:$D$28,3,0)),"Check Parameters")</f>
        <v>NE</v>
      </c>
      <c r="AH125" s="13" t="str">
        <f ca="1">IFERROR(IF(VLOOKUP($F125,'Step 1'!$B$13:$D$28,3,0)="Y",INDEX(INDIRECT("'"&amp;$A125&amp;"'!$A$3:$BG$100000"),MATCH($B125,INDIRECT("'"&amp;$A125&amp;"'!$A3:$A100000"),0),MATCH(AH$3,INDIRECT("'"&amp;$A125&amp;"'!$A$3:$BG$3"),0)),VLOOKUP($F125,'Step 1'!$B$13:$D$28,3,0)),"Check Parameters")</f>
        <v>NE</v>
      </c>
      <c r="AI125" s="13" t="str">
        <f ca="1">IFERROR(IF(VLOOKUP($F125,'Step 1'!$B$13:$D$28,3,0)="Y",INDEX(INDIRECT("'"&amp;$A125&amp;"'!$A$3:$BG$100000"),MATCH($B125,INDIRECT("'"&amp;$A125&amp;"'!$A3:$A100000"),0),MATCH(AI$3,INDIRECT("'"&amp;$A125&amp;"'!$A$3:$BG$3"),0)),VLOOKUP($F125,'Step 1'!$B$13:$D$28,3,0)),"Check Parameters")</f>
        <v>NE</v>
      </c>
      <c r="AJ125" s="13" t="str">
        <f ca="1">IFERROR(IF(VLOOKUP($F125,'Step 1'!$B$13:$D$28,3,0)="Y",INDEX(INDIRECT("'"&amp;$A125&amp;"'!$A$3:$BG$100000"),MATCH($B125,INDIRECT("'"&amp;$A125&amp;"'!$A3:$A100000"),0),MATCH(AJ$3,INDIRECT("'"&amp;$A125&amp;"'!$A$3:$BG$3"),0)),VLOOKUP($F125,'Step 1'!$B$13:$D$28,3,0)),"Check Parameters")</f>
        <v>NE</v>
      </c>
      <c r="AK125" s="13" t="str">
        <f ca="1">IFERROR(IF(VLOOKUP($F125,'Step 1'!$B$13:$D$28,3,0)="Y",INDEX(INDIRECT("'"&amp;$A125&amp;"'!$A$3:$BG$100000"),MATCH($B125,INDIRECT("'"&amp;$A125&amp;"'!$A3:$A100000"),0),MATCH(AK$3,INDIRECT("'"&amp;$A125&amp;"'!$A$3:$BG$3"),0)),VLOOKUP($F125,'Step 1'!$B$13:$D$28,3,0)),"Check Parameters")</f>
        <v>NE</v>
      </c>
      <c r="AL125" s="13" t="str">
        <f ca="1">IFERROR(IF(VLOOKUP($F125,'Step 1'!$B$13:$D$28,3,0)="Y",INDEX(INDIRECT("'"&amp;$A125&amp;"'!$A$3:$BG$100000"),MATCH($B125,INDIRECT("'"&amp;$A125&amp;"'!$A3:$A100000"),0),MATCH(AL$3,INDIRECT("'"&amp;$A125&amp;"'!$A$3:$BG$3"),0)),VLOOKUP($F125,'Step 1'!$B$13:$D$28,3,0)),"Check Parameters")</f>
        <v>NE</v>
      </c>
      <c r="AM125" s="13" t="str">
        <f ca="1">IFERROR(IF(VLOOKUP($F125,'Step 1'!$B$13:$D$28,3,0)="Y",INDEX(INDIRECT("'"&amp;$A125&amp;"'!$A$3:$BG$100000"),MATCH($B125,INDIRECT("'"&amp;$A125&amp;"'!$A3:$A100000"),0),MATCH(AM$3,INDIRECT("'"&amp;$A125&amp;"'!$A$3:$BG$3"),0)),VLOOKUP($F125,'Step 1'!$B$13:$D$28,3,0)),"Check Parameters")</f>
        <v>NE</v>
      </c>
      <c r="AN125" s="13"/>
      <c r="AO125" s="13"/>
      <c r="AP125" s="191"/>
      <c r="AQ125" s="191"/>
      <c r="AR125" s="191"/>
    </row>
    <row r="126" spans="1:44" hidden="1" outlineLevel="1" x14ac:dyDescent="0.25">
      <c r="A126" s="183" t="s">
        <v>84</v>
      </c>
      <c r="B126" s="183" t="s">
        <v>724</v>
      </c>
      <c r="C126" s="175" t="s">
        <v>128</v>
      </c>
      <c r="D126" s="175"/>
      <c r="E126" s="175" t="s">
        <v>130</v>
      </c>
      <c r="F126" s="77" t="str">
        <f t="shared" si="54"/>
        <v>Broilers</v>
      </c>
      <c r="G126" s="175" t="s">
        <v>358</v>
      </c>
      <c r="H126" s="177" t="s">
        <v>472</v>
      </c>
      <c r="I126" s="13" t="str">
        <f ca="1">IFERROR(IF(VLOOKUP($F126,'Step 1'!$B$13:$D$28,3,0)="Y",INDEX(INDIRECT("'"&amp;$A126&amp;"'!$A$3:$BG$100000"),MATCH($B126,INDIRECT("'"&amp;$A126&amp;"'!$A3:$A100000"),0),MATCH(I$3,INDIRECT("'"&amp;$A126&amp;"'!$A$3:$BG$3"),0)),VLOOKUP($F126,'Step 1'!$B$13:$D$28,3,0)),"Check Parameters")</f>
        <v>NE</v>
      </c>
      <c r="J126" s="13" t="str">
        <f ca="1">IFERROR(IF(VLOOKUP($F126,'Step 1'!$B$13:$D$28,3,0)="Y",INDEX(INDIRECT("'"&amp;$A126&amp;"'!$A$3:$BG$100000"),MATCH($B126,INDIRECT("'"&amp;$A126&amp;"'!$A3:$A100000"),0),MATCH(J$3,INDIRECT("'"&amp;$A126&amp;"'!$A$3:$BG$3"),0)),VLOOKUP($F126,'Step 1'!$B$13:$D$28,3,0)),"Check Parameters")</f>
        <v>NE</v>
      </c>
      <c r="K126" s="13" t="str">
        <f ca="1">IFERROR(IF(VLOOKUP($F126,'Step 1'!$B$13:$D$28,3,0)="Y",INDEX(INDIRECT("'"&amp;$A126&amp;"'!$A$3:$BG$100000"),MATCH($B126,INDIRECT("'"&amp;$A126&amp;"'!$A3:$A100000"),0),MATCH(K$3,INDIRECT("'"&amp;$A126&amp;"'!$A$3:$BG$3"),0)),VLOOKUP($F126,'Step 1'!$B$13:$D$28,3,0)),"Check Parameters")</f>
        <v>NE</v>
      </c>
      <c r="L126" s="13" t="str">
        <f ca="1">IFERROR(IF(VLOOKUP($F126,'Step 1'!$B$13:$D$28,3,0)="Y",INDEX(INDIRECT("'"&amp;$A126&amp;"'!$A$3:$BG$100000"),MATCH($B126,INDIRECT("'"&amp;$A126&amp;"'!$A3:$A100000"),0),MATCH(L$3,INDIRECT("'"&amp;$A126&amp;"'!$A$3:$BG$3"),0)),VLOOKUP($F126,'Step 1'!$B$13:$D$28,3,0)),"Check Parameters")</f>
        <v>NE</v>
      </c>
      <c r="M126" s="13" t="str">
        <f ca="1">IFERROR(IF(VLOOKUP($F126,'Step 1'!$B$13:$D$28,3,0)="Y",INDEX(INDIRECT("'"&amp;$A126&amp;"'!$A$3:$BG$100000"),MATCH($B126,INDIRECT("'"&amp;$A126&amp;"'!$A3:$A100000"),0),MATCH(M$3,INDIRECT("'"&amp;$A126&amp;"'!$A$3:$BG$3"),0)),VLOOKUP($F126,'Step 1'!$B$13:$D$28,3,0)),"Check Parameters")</f>
        <v>NE</v>
      </c>
      <c r="N126" s="13" t="str">
        <f ca="1">IFERROR(IF(VLOOKUP($F126,'Step 1'!$B$13:$D$28,3,0)="Y",INDEX(INDIRECT("'"&amp;$A126&amp;"'!$A$3:$BG$100000"),MATCH($B126,INDIRECT("'"&amp;$A126&amp;"'!$A3:$A100000"),0),MATCH(N$3,INDIRECT("'"&amp;$A126&amp;"'!$A$3:$BG$3"),0)),VLOOKUP($F126,'Step 1'!$B$13:$D$28,3,0)),"Check Parameters")</f>
        <v>NE</v>
      </c>
      <c r="O126" s="13" t="str">
        <f ca="1">IFERROR(IF(VLOOKUP($F126,'Step 1'!$B$13:$D$28,3,0)="Y",INDEX(INDIRECT("'"&amp;$A126&amp;"'!$A$3:$BG$100000"),MATCH($B126,INDIRECT("'"&amp;$A126&amp;"'!$A3:$A100000"),0),MATCH(O$3,INDIRECT("'"&amp;$A126&amp;"'!$A$3:$BG$3"),0)),VLOOKUP($F126,'Step 1'!$B$13:$D$28,3,0)),"Check Parameters")</f>
        <v>NE</v>
      </c>
      <c r="P126" s="13" t="str">
        <f ca="1">IFERROR(IF(VLOOKUP($F126,'Step 1'!$B$13:$D$28,3,0)="Y",INDEX(INDIRECT("'"&amp;$A126&amp;"'!$A$3:$BG$100000"),MATCH($B126,INDIRECT("'"&amp;$A126&amp;"'!$A3:$A100000"),0),MATCH(P$3,INDIRECT("'"&amp;$A126&amp;"'!$A$3:$BG$3"),0)),VLOOKUP($F126,'Step 1'!$B$13:$D$28,3,0)),"Check Parameters")</f>
        <v>NE</v>
      </c>
      <c r="Q126" s="13" t="str">
        <f ca="1">IFERROR(IF(VLOOKUP($F126,'Step 1'!$B$13:$D$28,3,0)="Y",INDEX(INDIRECT("'"&amp;$A126&amp;"'!$A$3:$BG$100000"),MATCH($B126,INDIRECT("'"&amp;$A126&amp;"'!$A3:$A100000"),0),MATCH(Q$3,INDIRECT("'"&amp;$A126&amp;"'!$A$3:$BG$3"),0)),VLOOKUP($F126,'Step 1'!$B$13:$D$28,3,0)),"Check Parameters")</f>
        <v>NE</v>
      </c>
      <c r="R126" s="13" t="str">
        <f ca="1">IFERROR(IF(VLOOKUP($F126,'Step 1'!$B$13:$D$28,3,0)="Y",INDEX(INDIRECT("'"&amp;$A126&amp;"'!$A$3:$BG$100000"),MATCH($B126,INDIRECT("'"&amp;$A126&amp;"'!$A3:$A100000"),0),MATCH(R$3,INDIRECT("'"&amp;$A126&amp;"'!$A$3:$BG$3"),0)),VLOOKUP($F126,'Step 1'!$B$13:$D$28,3,0)),"Check Parameters")</f>
        <v>NE</v>
      </c>
      <c r="S126" s="13" t="str">
        <f ca="1">IFERROR(IF(VLOOKUP($F126,'Step 1'!$B$13:$D$28,3,0)="Y",INDEX(INDIRECT("'"&amp;$A126&amp;"'!$A$3:$BG$100000"),MATCH($B126,INDIRECT("'"&amp;$A126&amp;"'!$A3:$A100000"),0),MATCH(S$3,INDIRECT("'"&amp;$A126&amp;"'!$A$3:$BG$3"),0)),VLOOKUP($F126,'Step 1'!$B$13:$D$28,3,0)),"Check Parameters")</f>
        <v>NE</v>
      </c>
      <c r="T126" s="13" t="str">
        <f ca="1">IFERROR(IF(VLOOKUP($F126,'Step 1'!$B$13:$D$28,3,0)="Y",INDEX(INDIRECT("'"&amp;$A126&amp;"'!$A$3:$BG$100000"),MATCH($B126,INDIRECT("'"&amp;$A126&amp;"'!$A3:$A100000"),0),MATCH(T$3,INDIRECT("'"&amp;$A126&amp;"'!$A$3:$BG$3"),0)),VLOOKUP($F126,'Step 1'!$B$13:$D$28,3,0)),"Check Parameters")</f>
        <v>NE</v>
      </c>
      <c r="U126" s="13" t="str">
        <f ca="1">IFERROR(IF(VLOOKUP($F126,'Step 1'!$B$13:$D$28,3,0)="Y",INDEX(INDIRECT("'"&amp;$A126&amp;"'!$A$3:$BG$100000"),MATCH($B126,INDIRECT("'"&amp;$A126&amp;"'!$A3:$A100000"),0),MATCH(U$3,INDIRECT("'"&amp;$A126&amp;"'!$A$3:$BG$3"),0)),VLOOKUP($F126,'Step 1'!$B$13:$D$28,3,0)),"Check Parameters")</f>
        <v>NE</v>
      </c>
      <c r="V126" s="13" t="str">
        <f ca="1">IFERROR(IF(VLOOKUP($F126,'Step 1'!$B$13:$D$28,3,0)="Y",INDEX(INDIRECT("'"&amp;$A126&amp;"'!$A$3:$BG$100000"),MATCH($B126,INDIRECT("'"&amp;$A126&amp;"'!$A3:$A100000"),0),MATCH(V$3,INDIRECT("'"&amp;$A126&amp;"'!$A$3:$BG$3"),0)),VLOOKUP($F126,'Step 1'!$B$13:$D$28,3,0)),"Check Parameters")</f>
        <v>NE</v>
      </c>
      <c r="W126" s="13" t="str">
        <f ca="1">IFERROR(IF(VLOOKUP($F126,'Step 1'!$B$13:$D$28,3,0)="Y",INDEX(INDIRECT("'"&amp;$A126&amp;"'!$A$3:$BG$100000"),MATCH($B126,INDIRECT("'"&amp;$A126&amp;"'!$A3:$A100000"),0),MATCH(W$3,INDIRECT("'"&amp;$A126&amp;"'!$A$3:$BG$3"),0)),VLOOKUP($F126,'Step 1'!$B$13:$D$28,3,0)),"Check Parameters")</f>
        <v>NE</v>
      </c>
      <c r="X126" s="13" t="str">
        <f ca="1">IFERROR(IF(VLOOKUP($F126,'Step 1'!$B$13:$D$28,3,0)="Y",INDEX(INDIRECT("'"&amp;$A126&amp;"'!$A$3:$BG$100000"),MATCH($B126,INDIRECT("'"&amp;$A126&amp;"'!$A3:$A100000"),0),MATCH(X$3,INDIRECT("'"&amp;$A126&amp;"'!$A$3:$BG$3"),0)),VLOOKUP($F126,'Step 1'!$B$13:$D$28,3,0)),"Check Parameters")</f>
        <v>NE</v>
      </c>
      <c r="Y126" s="13" t="str">
        <f ca="1">IFERROR(IF(VLOOKUP($F126,'Step 1'!$B$13:$D$28,3,0)="Y",INDEX(INDIRECT("'"&amp;$A126&amp;"'!$A$3:$BG$100000"),MATCH($B126,INDIRECT("'"&amp;$A126&amp;"'!$A3:$A100000"),0),MATCH(Y$3,INDIRECT("'"&amp;$A126&amp;"'!$A$3:$BG$3"),0)),VLOOKUP($F126,'Step 1'!$B$13:$D$28,3,0)),"Check Parameters")</f>
        <v>NE</v>
      </c>
      <c r="Z126" s="13" t="str">
        <f ca="1">IFERROR(IF(VLOOKUP($F126,'Step 1'!$B$13:$D$28,3,0)="Y",INDEX(INDIRECT("'"&amp;$A126&amp;"'!$A$3:$BG$100000"),MATCH($B126,INDIRECT("'"&amp;$A126&amp;"'!$A3:$A100000"),0),MATCH(Z$3,INDIRECT("'"&amp;$A126&amp;"'!$A$3:$BG$3"),0)),VLOOKUP($F126,'Step 1'!$B$13:$D$28,3,0)),"Check Parameters")</f>
        <v>NE</v>
      </c>
      <c r="AA126" s="13" t="str">
        <f ca="1">IFERROR(IF(VLOOKUP($F126,'Step 1'!$B$13:$D$28,3,0)="Y",INDEX(INDIRECT("'"&amp;$A126&amp;"'!$A$3:$BG$100000"),MATCH($B126,INDIRECT("'"&amp;$A126&amp;"'!$A3:$A100000"),0),MATCH(AA$3,INDIRECT("'"&amp;$A126&amp;"'!$A$3:$BG$3"),0)),VLOOKUP($F126,'Step 1'!$B$13:$D$28,3,0)),"Check Parameters")</f>
        <v>NE</v>
      </c>
      <c r="AB126" s="13" t="str">
        <f ca="1">IFERROR(IF(VLOOKUP($F126,'Step 1'!$B$13:$D$28,3,0)="Y",INDEX(INDIRECT("'"&amp;$A126&amp;"'!$A$3:$BG$100000"),MATCH($B126,INDIRECT("'"&amp;$A126&amp;"'!$A3:$A100000"),0),MATCH(AB$3,INDIRECT("'"&amp;$A126&amp;"'!$A$3:$BG$3"),0)),VLOOKUP($F126,'Step 1'!$B$13:$D$28,3,0)),"Check Parameters")</f>
        <v>NE</v>
      </c>
      <c r="AC126" s="13" t="str">
        <f ca="1">IFERROR(IF(VLOOKUP($F126,'Step 1'!$B$13:$D$28,3,0)="Y",INDEX(INDIRECT("'"&amp;$A126&amp;"'!$A$3:$BG$100000"),MATCH($B126,INDIRECT("'"&amp;$A126&amp;"'!$A3:$A100000"),0),MATCH(AC$3,INDIRECT("'"&amp;$A126&amp;"'!$A$3:$BG$3"),0)),VLOOKUP($F126,'Step 1'!$B$13:$D$28,3,0)),"Check Parameters")</f>
        <v>NE</v>
      </c>
      <c r="AD126" s="13" t="str">
        <f ca="1">IFERROR(IF(VLOOKUP($F126,'Step 1'!$B$13:$D$28,3,0)="Y",INDEX(INDIRECT("'"&amp;$A126&amp;"'!$A$3:$BG$100000"),MATCH($B126,INDIRECT("'"&amp;$A126&amp;"'!$A3:$A100000"),0),MATCH(AD$3,INDIRECT("'"&amp;$A126&amp;"'!$A$3:$BG$3"),0)),VLOOKUP($F126,'Step 1'!$B$13:$D$28,3,0)),"Check Parameters")</f>
        <v>NE</v>
      </c>
      <c r="AE126" s="13" t="str">
        <f ca="1">IFERROR(IF(VLOOKUP($F126,'Step 1'!$B$13:$D$28,3,0)="Y",INDEX(INDIRECT("'"&amp;$A126&amp;"'!$A$3:$BG$100000"),MATCH($B126,INDIRECT("'"&amp;$A126&amp;"'!$A3:$A100000"),0),MATCH(AE$3,INDIRECT("'"&amp;$A126&amp;"'!$A$3:$BG$3"),0)),VLOOKUP($F126,'Step 1'!$B$13:$D$28,3,0)),"Check Parameters")</f>
        <v>NE</v>
      </c>
      <c r="AF126" s="13" t="str">
        <f ca="1">IFERROR(IF(VLOOKUP($F126,'Step 1'!$B$13:$D$28,3,0)="Y",INDEX(INDIRECT("'"&amp;$A126&amp;"'!$A$3:$BG$100000"),MATCH($B126,INDIRECT("'"&amp;$A126&amp;"'!$A3:$A100000"),0),MATCH(AF$3,INDIRECT("'"&amp;$A126&amp;"'!$A$3:$BG$3"),0)),VLOOKUP($F126,'Step 1'!$B$13:$D$28,3,0)),"Check Parameters")</f>
        <v>NE</v>
      </c>
      <c r="AG126" s="13" t="str">
        <f ca="1">IFERROR(IF(VLOOKUP($F126,'Step 1'!$B$13:$D$28,3,0)="Y",INDEX(INDIRECT("'"&amp;$A126&amp;"'!$A$3:$BG$100000"),MATCH($B126,INDIRECT("'"&amp;$A126&amp;"'!$A3:$A100000"),0),MATCH(AG$3,INDIRECT("'"&amp;$A126&amp;"'!$A$3:$BG$3"),0)),VLOOKUP($F126,'Step 1'!$B$13:$D$28,3,0)),"Check Parameters")</f>
        <v>NE</v>
      </c>
      <c r="AH126" s="13" t="str">
        <f ca="1">IFERROR(IF(VLOOKUP($F126,'Step 1'!$B$13:$D$28,3,0)="Y",INDEX(INDIRECT("'"&amp;$A126&amp;"'!$A$3:$BG$100000"),MATCH($B126,INDIRECT("'"&amp;$A126&amp;"'!$A3:$A100000"),0),MATCH(AH$3,INDIRECT("'"&amp;$A126&amp;"'!$A$3:$BG$3"),0)),VLOOKUP($F126,'Step 1'!$B$13:$D$28,3,0)),"Check Parameters")</f>
        <v>NE</v>
      </c>
      <c r="AI126" s="13" t="str">
        <f ca="1">IFERROR(IF(VLOOKUP($F126,'Step 1'!$B$13:$D$28,3,0)="Y",INDEX(INDIRECT("'"&amp;$A126&amp;"'!$A$3:$BG$100000"),MATCH($B126,INDIRECT("'"&amp;$A126&amp;"'!$A3:$A100000"),0),MATCH(AI$3,INDIRECT("'"&amp;$A126&amp;"'!$A$3:$BG$3"),0)),VLOOKUP($F126,'Step 1'!$B$13:$D$28,3,0)),"Check Parameters")</f>
        <v>NE</v>
      </c>
      <c r="AJ126" s="13" t="str">
        <f ca="1">IFERROR(IF(VLOOKUP($F126,'Step 1'!$B$13:$D$28,3,0)="Y",INDEX(INDIRECT("'"&amp;$A126&amp;"'!$A$3:$BG$100000"),MATCH($B126,INDIRECT("'"&amp;$A126&amp;"'!$A3:$A100000"),0),MATCH(AJ$3,INDIRECT("'"&amp;$A126&amp;"'!$A$3:$BG$3"),0)),VLOOKUP($F126,'Step 1'!$B$13:$D$28,3,0)),"Check Parameters")</f>
        <v>NE</v>
      </c>
      <c r="AK126" s="13" t="str">
        <f ca="1">IFERROR(IF(VLOOKUP($F126,'Step 1'!$B$13:$D$28,3,0)="Y",INDEX(INDIRECT("'"&amp;$A126&amp;"'!$A$3:$BG$100000"),MATCH($B126,INDIRECT("'"&amp;$A126&amp;"'!$A3:$A100000"),0),MATCH(AK$3,INDIRECT("'"&amp;$A126&amp;"'!$A$3:$BG$3"),0)),VLOOKUP($F126,'Step 1'!$B$13:$D$28,3,0)),"Check Parameters")</f>
        <v>NE</v>
      </c>
      <c r="AL126" s="13" t="str">
        <f ca="1">IFERROR(IF(VLOOKUP($F126,'Step 1'!$B$13:$D$28,3,0)="Y",INDEX(INDIRECT("'"&amp;$A126&amp;"'!$A$3:$BG$100000"),MATCH($B126,INDIRECT("'"&amp;$A126&amp;"'!$A3:$A100000"),0),MATCH(AL$3,INDIRECT("'"&amp;$A126&amp;"'!$A$3:$BG$3"),0)),VLOOKUP($F126,'Step 1'!$B$13:$D$28,3,0)),"Check Parameters")</f>
        <v>NE</v>
      </c>
      <c r="AM126" s="13" t="str">
        <f ca="1">IFERROR(IF(VLOOKUP($F126,'Step 1'!$B$13:$D$28,3,0)="Y",INDEX(INDIRECT("'"&amp;$A126&amp;"'!$A$3:$BG$100000"),MATCH($B126,INDIRECT("'"&amp;$A126&amp;"'!$A3:$A100000"),0),MATCH(AM$3,INDIRECT("'"&amp;$A126&amp;"'!$A$3:$BG$3"),0)),VLOOKUP($F126,'Step 1'!$B$13:$D$28,3,0)),"Check Parameters")</f>
        <v>NE</v>
      </c>
      <c r="AN126" s="13"/>
      <c r="AO126" s="13"/>
      <c r="AP126" s="191"/>
      <c r="AQ126" s="191"/>
      <c r="AR126" s="191"/>
    </row>
    <row r="127" spans="1:44" hidden="1" outlineLevel="1" x14ac:dyDescent="0.25">
      <c r="A127" s="183" t="s">
        <v>87</v>
      </c>
      <c r="B127" s="183" t="s">
        <v>724</v>
      </c>
      <c r="C127" s="175" t="s">
        <v>128</v>
      </c>
      <c r="D127" s="175"/>
      <c r="E127" s="175" t="s">
        <v>130</v>
      </c>
      <c r="F127" s="77" t="str">
        <f t="shared" si="54"/>
        <v>Turkeys</v>
      </c>
      <c r="G127" s="175" t="s">
        <v>358</v>
      </c>
      <c r="H127" s="177" t="s">
        <v>472</v>
      </c>
      <c r="I127" s="13" t="str">
        <f ca="1">IFERROR(IF(VLOOKUP($F127,'Step 1'!$B$13:$D$28,3,0)="Y",INDEX(INDIRECT("'"&amp;$A127&amp;"'!$A$3:$BG$100000"),MATCH($B127,INDIRECT("'"&amp;$A127&amp;"'!$A3:$A100000"),0),MATCH(I$3,INDIRECT("'"&amp;$A127&amp;"'!$A$3:$BG$3"),0)),VLOOKUP($F127,'Step 1'!$B$13:$D$28,3,0)),"Check Parameters")</f>
        <v>NE</v>
      </c>
      <c r="J127" s="13" t="str">
        <f ca="1">IFERROR(IF(VLOOKUP($F127,'Step 1'!$B$13:$D$28,3,0)="Y",INDEX(INDIRECT("'"&amp;$A127&amp;"'!$A$3:$BG$100000"),MATCH($B127,INDIRECT("'"&amp;$A127&amp;"'!$A3:$A100000"),0),MATCH(J$3,INDIRECT("'"&amp;$A127&amp;"'!$A$3:$BG$3"),0)),VLOOKUP($F127,'Step 1'!$B$13:$D$28,3,0)),"Check Parameters")</f>
        <v>NE</v>
      </c>
      <c r="K127" s="13" t="str">
        <f ca="1">IFERROR(IF(VLOOKUP($F127,'Step 1'!$B$13:$D$28,3,0)="Y",INDEX(INDIRECT("'"&amp;$A127&amp;"'!$A$3:$BG$100000"),MATCH($B127,INDIRECT("'"&amp;$A127&amp;"'!$A3:$A100000"),0),MATCH(K$3,INDIRECT("'"&amp;$A127&amp;"'!$A$3:$BG$3"),0)),VLOOKUP($F127,'Step 1'!$B$13:$D$28,3,0)),"Check Parameters")</f>
        <v>NE</v>
      </c>
      <c r="L127" s="13" t="str">
        <f ca="1">IFERROR(IF(VLOOKUP($F127,'Step 1'!$B$13:$D$28,3,0)="Y",INDEX(INDIRECT("'"&amp;$A127&amp;"'!$A$3:$BG$100000"),MATCH($B127,INDIRECT("'"&amp;$A127&amp;"'!$A3:$A100000"),0),MATCH(L$3,INDIRECT("'"&amp;$A127&amp;"'!$A$3:$BG$3"),0)),VLOOKUP($F127,'Step 1'!$B$13:$D$28,3,0)),"Check Parameters")</f>
        <v>NE</v>
      </c>
      <c r="M127" s="13" t="str">
        <f ca="1">IFERROR(IF(VLOOKUP($F127,'Step 1'!$B$13:$D$28,3,0)="Y",INDEX(INDIRECT("'"&amp;$A127&amp;"'!$A$3:$BG$100000"),MATCH($B127,INDIRECT("'"&amp;$A127&amp;"'!$A3:$A100000"),0),MATCH(M$3,INDIRECT("'"&amp;$A127&amp;"'!$A$3:$BG$3"),0)),VLOOKUP($F127,'Step 1'!$B$13:$D$28,3,0)),"Check Parameters")</f>
        <v>NE</v>
      </c>
      <c r="N127" s="13" t="str">
        <f ca="1">IFERROR(IF(VLOOKUP($F127,'Step 1'!$B$13:$D$28,3,0)="Y",INDEX(INDIRECT("'"&amp;$A127&amp;"'!$A$3:$BG$100000"),MATCH($B127,INDIRECT("'"&amp;$A127&amp;"'!$A3:$A100000"),0),MATCH(N$3,INDIRECT("'"&amp;$A127&amp;"'!$A$3:$BG$3"),0)),VLOOKUP($F127,'Step 1'!$B$13:$D$28,3,0)),"Check Parameters")</f>
        <v>NE</v>
      </c>
      <c r="O127" s="13" t="str">
        <f ca="1">IFERROR(IF(VLOOKUP($F127,'Step 1'!$B$13:$D$28,3,0)="Y",INDEX(INDIRECT("'"&amp;$A127&amp;"'!$A$3:$BG$100000"),MATCH($B127,INDIRECT("'"&amp;$A127&amp;"'!$A3:$A100000"),0),MATCH(O$3,INDIRECT("'"&amp;$A127&amp;"'!$A$3:$BG$3"),0)),VLOOKUP($F127,'Step 1'!$B$13:$D$28,3,0)),"Check Parameters")</f>
        <v>NE</v>
      </c>
      <c r="P127" s="13" t="str">
        <f ca="1">IFERROR(IF(VLOOKUP($F127,'Step 1'!$B$13:$D$28,3,0)="Y",INDEX(INDIRECT("'"&amp;$A127&amp;"'!$A$3:$BG$100000"),MATCH($B127,INDIRECT("'"&amp;$A127&amp;"'!$A3:$A100000"),0),MATCH(P$3,INDIRECT("'"&amp;$A127&amp;"'!$A$3:$BG$3"),0)),VLOOKUP($F127,'Step 1'!$B$13:$D$28,3,0)),"Check Parameters")</f>
        <v>NE</v>
      </c>
      <c r="Q127" s="13" t="str">
        <f ca="1">IFERROR(IF(VLOOKUP($F127,'Step 1'!$B$13:$D$28,3,0)="Y",INDEX(INDIRECT("'"&amp;$A127&amp;"'!$A$3:$BG$100000"),MATCH($B127,INDIRECT("'"&amp;$A127&amp;"'!$A3:$A100000"),0),MATCH(Q$3,INDIRECT("'"&amp;$A127&amp;"'!$A$3:$BG$3"),0)),VLOOKUP($F127,'Step 1'!$B$13:$D$28,3,0)),"Check Parameters")</f>
        <v>NE</v>
      </c>
      <c r="R127" s="13" t="str">
        <f ca="1">IFERROR(IF(VLOOKUP($F127,'Step 1'!$B$13:$D$28,3,0)="Y",INDEX(INDIRECT("'"&amp;$A127&amp;"'!$A$3:$BG$100000"),MATCH($B127,INDIRECT("'"&amp;$A127&amp;"'!$A3:$A100000"),0),MATCH(R$3,INDIRECT("'"&amp;$A127&amp;"'!$A$3:$BG$3"),0)),VLOOKUP($F127,'Step 1'!$B$13:$D$28,3,0)),"Check Parameters")</f>
        <v>NE</v>
      </c>
      <c r="S127" s="13" t="str">
        <f ca="1">IFERROR(IF(VLOOKUP($F127,'Step 1'!$B$13:$D$28,3,0)="Y",INDEX(INDIRECT("'"&amp;$A127&amp;"'!$A$3:$BG$100000"),MATCH($B127,INDIRECT("'"&amp;$A127&amp;"'!$A3:$A100000"),0),MATCH(S$3,INDIRECT("'"&amp;$A127&amp;"'!$A$3:$BG$3"),0)),VLOOKUP($F127,'Step 1'!$B$13:$D$28,3,0)),"Check Parameters")</f>
        <v>NE</v>
      </c>
      <c r="T127" s="13" t="str">
        <f ca="1">IFERROR(IF(VLOOKUP($F127,'Step 1'!$B$13:$D$28,3,0)="Y",INDEX(INDIRECT("'"&amp;$A127&amp;"'!$A$3:$BG$100000"),MATCH($B127,INDIRECT("'"&amp;$A127&amp;"'!$A3:$A100000"),0),MATCH(T$3,INDIRECT("'"&amp;$A127&amp;"'!$A$3:$BG$3"),0)),VLOOKUP($F127,'Step 1'!$B$13:$D$28,3,0)),"Check Parameters")</f>
        <v>NE</v>
      </c>
      <c r="U127" s="13" t="str">
        <f ca="1">IFERROR(IF(VLOOKUP($F127,'Step 1'!$B$13:$D$28,3,0)="Y",INDEX(INDIRECT("'"&amp;$A127&amp;"'!$A$3:$BG$100000"),MATCH($B127,INDIRECT("'"&amp;$A127&amp;"'!$A3:$A100000"),0),MATCH(U$3,INDIRECT("'"&amp;$A127&amp;"'!$A$3:$BG$3"),0)),VLOOKUP($F127,'Step 1'!$B$13:$D$28,3,0)),"Check Parameters")</f>
        <v>NE</v>
      </c>
      <c r="V127" s="13" t="str">
        <f ca="1">IFERROR(IF(VLOOKUP($F127,'Step 1'!$B$13:$D$28,3,0)="Y",INDEX(INDIRECT("'"&amp;$A127&amp;"'!$A$3:$BG$100000"),MATCH($B127,INDIRECT("'"&amp;$A127&amp;"'!$A3:$A100000"),0),MATCH(V$3,INDIRECT("'"&amp;$A127&amp;"'!$A$3:$BG$3"),0)),VLOOKUP($F127,'Step 1'!$B$13:$D$28,3,0)),"Check Parameters")</f>
        <v>NE</v>
      </c>
      <c r="W127" s="13" t="str">
        <f ca="1">IFERROR(IF(VLOOKUP($F127,'Step 1'!$B$13:$D$28,3,0)="Y",INDEX(INDIRECT("'"&amp;$A127&amp;"'!$A$3:$BG$100000"),MATCH($B127,INDIRECT("'"&amp;$A127&amp;"'!$A3:$A100000"),0),MATCH(W$3,INDIRECT("'"&amp;$A127&amp;"'!$A$3:$BG$3"),0)),VLOOKUP($F127,'Step 1'!$B$13:$D$28,3,0)),"Check Parameters")</f>
        <v>NE</v>
      </c>
      <c r="X127" s="13" t="str">
        <f ca="1">IFERROR(IF(VLOOKUP($F127,'Step 1'!$B$13:$D$28,3,0)="Y",INDEX(INDIRECT("'"&amp;$A127&amp;"'!$A$3:$BG$100000"),MATCH($B127,INDIRECT("'"&amp;$A127&amp;"'!$A3:$A100000"),0),MATCH(X$3,INDIRECT("'"&amp;$A127&amp;"'!$A$3:$BG$3"),0)),VLOOKUP($F127,'Step 1'!$B$13:$D$28,3,0)),"Check Parameters")</f>
        <v>NE</v>
      </c>
      <c r="Y127" s="13" t="str">
        <f ca="1">IFERROR(IF(VLOOKUP($F127,'Step 1'!$B$13:$D$28,3,0)="Y",INDEX(INDIRECT("'"&amp;$A127&amp;"'!$A$3:$BG$100000"),MATCH($B127,INDIRECT("'"&amp;$A127&amp;"'!$A3:$A100000"),0),MATCH(Y$3,INDIRECT("'"&amp;$A127&amp;"'!$A$3:$BG$3"),0)),VLOOKUP($F127,'Step 1'!$B$13:$D$28,3,0)),"Check Parameters")</f>
        <v>NE</v>
      </c>
      <c r="Z127" s="13" t="str">
        <f ca="1">IFERROR(IF(VLOOKUP($F127,'Step 1'!$B$13:$D$28,3,0)="Y",INDEX(INDIRECT("'"&amp;$A127&amp;"'!$A$3:$BG$100000"),MATCH($B127,INDIRECT("'"&amp;$A127&amp;"'!$A3:$A100000"),0),MATCH(Z$3,INDIRECT("'"&amp;$A127&amp;"'!$A$3:$BG$3"),0)),VLOOKUP($F127,'Step 1'!$B$13:$D$28,3,0)),"Check Parameters")</f>
        <v>NE</v>
      </c>
      <c r="AA127" s="13" t="str">
        <f ca="1">IFERROR(IF(VLOOKUP($F127,'Step 1'!$B$13:$D$28,3,0)="Y",INDEX(INDIRECT("'"&amp;$A127&amp;"'!$A$3:$BG$100000"),MATCH($B127,INDIRECT("'"&amp;$A127&amp;"'!$A3:$A100000"),0),MATCH(AA$3,INDIRECT("'"&amp;$A127&amp;"'!$A$3:$BG$3"),0)),VLOOKUP($F127,'Step 1'!$B$13:$D$28,3,0)),"Check Parameters")</f>
        <v>NE</v>
      </c>
      <c r="AB127" s="13" t="str">
        <f ca="1">IFERROR(IF(VLOOKUP($F127,'Step 1'!$B$13:$D$28,3,0)="Y",INDEX(INDIRECT("'"&amp;$A127&amp;"'!$A$3:$BG$100000"),MATCH($B127,INDIRECT("'"&amp;$A127&amp;"'!$A3:$A100000"),0),MATCH(AB$3,INDIRECT("'"&amp;$A127&amp;"'!$A$3:$BG$3"),0)),VLOOKUP($F127,'Step 1'!$B$13:$D$28,3,0)),"Check Parameters")</f>
        <v>NE</v>
      </c>
      <c r="AC127" s="13" t="str">
        <f ca="1">IFERROR(IF(VLOOKUP($F127,'Step 1'!$B$13:$D$28,3,0)="Y",INDEX(INDIRECT("'"&amp;$A127&amp;"'!$A$3:$BG$100000"),MATCH($B127,INDIRECT("'"&amp;$A127&amp;"'!$A3:$A100000"),0),MATCH(AC$3,INDIRECT("'"&amp;$A127&amp;"'!$A$3:$BG$3"),0)),VLOOKUP($F127,'Step 1'!$B$13:$D$28,3,0)),"Check Parameters")</f>
        <v>NE</v>
      </c>
      <c r="AD127" s="13" t="str">
        <f ca="1">IFERROR(IF(VLOOKUP($F127,'Step 1'!$B$13:$D$28,3,0)="Y",INDEX(INDIRECT("'"&amp;$A127&amp;"'!$A$3:$BG$100000"),MATCH($B127,INDIRECT("'"&amp;$A127&amp;"'!$A3:$A100000"),0),MATCH(AD$3,INDIRECT("'"&amp;$A127&amp;"'!$A$3:$BG$3"),0)),VLOOKUP($F127,'Step 1'!$B$13:$D$28,3,0)),"Check Parameters")</f>
        <v>NE</v>
      </c>
      <c r="AE127" s="13" t="str">
        <f ca="1">IFERROR(IF(VLOOKUP($F127,'Step 1'!$B$13:$D$28,3,0)="Y",INDEX(INDIRECT("'"&amp;$A127&amp;"'!$A$3:$BG$100000"),MATCH($B127,INDIRECT("'"&amp;$A127&amp;"'!$A3:$A100000"),0),MATCH(AE$3,INDIRECT("'"&amp;$A127&amp;"'!$A$3:$BG$3"),0)),VLOOKUP($F127,'Step 1'!$B$13:$D$28,3,0)),"Check Parameters")</f>
        <v>NE</v>
      </c>
      <c r="AF127" s="13" t="str">
        <f ca="1">IFERROR(IF(VLOOKUP($F127,'Step 1'!$B$13:$D$28,3,0)="Y",INDEX(INDIRECT("'"&amp;$A127&amp;"'!$A$3:$BG$100000"),MATCH($B127,INDIRECT("'"&amp;$A127&amp;"'!$A3:$A100000"),0),MATCH(AF$3,INDIRECT("'"&amp;$A127&amp;"'!$A$3:$BG$3"),0)),VLOOKUP($F127,'Step 1'!$B$13:$D$28,3,0)),"Check Parameters")</f>
        <v>NE</v>
      </c>
      <c r="AG127" s="13" t="str">
        <f ca="1">IFERROR(IF(VLOOKUP($F127,'Step 1'!$B$13:$D$28,3,0)="Y",INDEX(INDIRECT("'"&amp;$A127&amp;"'!$A$3:$BG$100000"),MATCH($B127,INDIRECT("'"&amp;$A127&amp;"'!$A3:$A100000"),0),MATCH(AG$3,INDIRECT("'"&amp;$A127&amp;"'!$A$3:$BG$3"),0)),VLOOKUP($F127,'Step 1'!$B$13:$D$28,3,0)),"Check Parameters")</f>
        <v>NE</v>
      </c>
      <c r="AH127" s="13" t="str">
        <f ca="1">IFERROR(IF(VLOOKUP($F127,'Step 1'!$B$13:$D$28,3,0)="Y",INDEX(INDIRECT("'"&amp;$A127&amp;"'!$A$3:$BG$100000"),MATCH($B127,INDIRECT("'"&amp;$A127&amp;"'!$A3:$A100000"),0),MATCH(AH$3,INDIRECT("'"&amp;$A127&amp;"'!$A$3:$BG$3"),0)),VLOOKUP($F127,'Step 1'!$B$13:$D$28,3,0)),"Check Parameters")</f>
        <v>NE</v>
      </c>
      <c r="AI127" s="13" t="str">
        <f ca="1">IFERROR(IF(VLOOKUP($F127,'Step 1'!$B$13:$D$28,3,0)="Y",INDEX(INDIRECT("'"&amp;$A127&amp;"'!$A$3:$BG$100000"),MATCH($B127,INDIRECT("'"&amp;$A127&amp;"'!$A3:$A100000"),0),MATCH(AI$3,INDIRECT("'"&amp;$A127&amp;"'!$A$3:$BG$3"),0)),VLOOKUP($F127,'Step 1'!$B$13:$D$28,3,0)),"Check Parameters")</f>
        <v>NE</v>
      </c>
      <c r="AJ127" s="13" t="str">
        <f ca="1">IFERROR(IF(VLOOKUP($F127,'Step 1'!$B$13:$D$28,3,0)="Y",INDEX(INDIRECT("'"&amp;$A127&amp;"'!$A$3:$BG$100000"),MATCH($B127,INDIRECT("'"&amp;$A127&amp;"'!$A3:$A100000"),0),MATCH(AJ$3,INDIRECT("'"&amp;$A127&amp;"'!$A$3:$BG$3"),0)),VLOOKUP($F127,'Step 1'!$B$13:$D$28,3,0)),"Check Parameters")</f>
        <v>NE</v>
      </c>
      <c r="AK127" s="13" t="str">
        <f ca="1">IFERROR(IF(VLOOKUP($F127,'Step 1'!$B$13:$D$28,3,0)="Y",INDEX(INDIRECT("'"&amp;$A127&amp;"'!$A$3:$BG$100000"),MATCH($B127,INDIRECT("'"&amp;$A127&amp;"'!$A3:$A100000"),0),MATCH(AK$3,INDIRECT("'"&amp;$A127&amp;"'!$A$3:$BG$3"),0)),VLOOKUP($F127,'Step 1'!$B$13:$D$28,3,0)),"Check Parameters")</f>
        <v>NE</v>
      </c>
      <c r="AL127" s="13" t="str">
        <f ca="1">IFERROR(IF(VLOOKUP($F127,'Step 1'!$B$13:$D$28,3,0)="Y",INDEX(INDIRECT("'"&amp;$A127&amp;"'!$A$3:$BG$100000"),MATCH($B127,INDIRECT("'"&amp;$A127&amp;"'!$A3:$A100000"),0),MATCH(AL$3,INDIRECT("'"&amp;$A127&amp;"'!$A$3:$BG$3"),0)),VLOOKUP($F127,'Step 1'!$B$13:$D$28,3,0)),"Check Parameters")</f>
        <v>NE</v>
      </c>
      <c r="AM127" s="13" t="str">
        <f ca="1">IFERROR(IF(VLOOKUP($F127,'Step 1'!$B$13:$D$28,3,0)="Y",INDEX(INDIRECT("'"&amp;$A127&amp;"'!$A$3:$BG$100000"),MATCH($B127,INDIRECT("'"&amp;$A127&amp;"'!$A3:$A100000"),0),MATCH(AM$3,INDIRECT("'"&amp;$A127&amp;"'!$A$3:$BG$3"),0)),VLOOKUP($F127,'Step 1'!$B$13:$D$28,3,0)),"Check Parameters")</f>
        <v>NE</v>
      </c>
      <c r="AN127" s="13"/>
      <c r="AO127" s="13"/>
      <c r="AP127" s="191"/>
      <c r="AQ127" s="191"/>
      <c r="AR127" s="191"/>
    </row>
    <row r="128" spans="1:44" hidden="1" outlineLevel="1" x14ac:dyDescent="0.25">
      <c r="A128" s="183" t="s">
        <v>90</v>
      </c>
      <c r="B128" s="183" t="s">
        <v>724</v>
      </c>
      <c r="C128" s="175" t="s">
        <v>128</v>
      </c>
      <c r="D128" s="175"/>
      <c r="E128" s="175" t="s">
        <v>130</v>
      </c>
      <c r="F128" s="77" t="str">
        <f t="shared" si="54"/>
        <v>Other poultry (ducks)</v>
      </c>
      <c r="G128" s="175" t="s">
        <v>358</v>
      </c>
      <c r="H128" s="177" t="s">
        <v>472</v>
      </c>
      <c r="I128" s="13" t="str">
        <f ca="1">IFERROR(IF(VLOOKUP($F128,'Step 1'!$B$13:$D$28,3,0)="Y",INDEX(INDIRECT("'"&amp;$A128&amp;"'!$A$3:$BG$100000"),MATCH($B128,INDIRECT("'"&amp;$A128&amp;"'!$A3:$A100000"),0),MATCH(I$3,INDIRECT("'"&amp;$A128&amp;"'!$A$3:$BG$3"),0)),VLOOKUP($F128,'Step 1'!$B$13:$D$28,3,0)),"Check Parameters")</f>
        <v>NE</v>
      </c>
      <c r="J128" s="13" t="str">
        <f ca="1">IFERROR(IF(VLOOKUP($F128,'Step 1'!$B$13:$D$28,3,0)="Y",INDEX(INDIRECT("'"&amp;$A128&amp;"'!$A$3:$BG$100000"),MATCH($B128,INDIRECT("'"&amp;$A128&amp;"'!$A3:$A100000"),0),MATCH(J$3,INDIRECT("'"&amp;$A128&amp;"'!$A$3:$BG$3"),0)),VLOOKUP($F128,'Step 1'!$B$13:$D$28,3,0)),"Check Parameters")</f>
        <v>NE</v>
      </c>
      <c r="K128" s="13" t="str">
        <f ca="1">IFERROR(IF(VLOOKUP($F128,'Step 1'!$B$13:$D$28,3,0)="Y",INDEX(INDIRECT("'"&amp;$A128&amp;"'!$A$3:$BG$100000"),MATCH($B128,INDIRECT("'"&amp;$A128&amp;"'!$A3:$A100000"),0),MATCH(K$3,INDIRECT("'"&amp;$A128&amp;"'!$A$3:$BG$3"),0)),VLOOKUP($F128,'Step 1'!$B$13:$D$28,3,0)),"Check Parameters")</f>
        <v>NE</v>
      </c>
      <c r="L128" s="13" t="str">
        <f ca="1">IFERROR(IF(VLOOKUP($F128,'Step 1'!$B$13:$D$28,3,0)="Y",INDEX(INDIRECT("'"&amp;$A128&amp;"'!$A$3:$BG$100000"),MATCH($B128,INDIRECT("'"&amp;$A128&amp;"'!$A3:$A100000"),0),MATCH(L$3,INDIRECT("'"&amp;$A128&amp;"'!$A$3:$BG$3"),0)),VLOOKUP($F128,'Step 1'!$B$13:$D$28,3,0)),"Check Parameters")</f>
        <v>NE</v>
      </c>
      <c r="M128" s="13" t="str">
        <f ca="1">IFERROR(IF(VLOOKUP($F128,'Step 1'!$B$13:$D$28,3,0)="Y",INDEX(INDIRECT("'"&amp;$A128&amp;"'!$A$3:$BG$100000"),MATCH($B128,INDIRECT("'"&amp;$A128&amp;"'!$A3:$A100000"),0),MATCH(M$3,INDIRECT("'"&amp;$A128&amp;"'!$A$3:$BG$3"),0)),VLOOKUP($F128,'Step 1'!$B$13:$D$28,3,0)),"Check Parameters")</f>
        <v>NE</v>
      </c>
      <c r="N128" s="13" t="str">
        <f ca="1">IFERROR(IF(VLOOKUP($F128,'Step 1'!$B$13:$D$28,3,0)="Y",INDEX(INDIRECT("'"&amp;$A128&amp;"'!$A$3:$BG$100000"),MATCH($B128,INDIRECT("'"&amp;$A128&amp;"'!$A3:$A100000"),0),MATCH(N$3,INDIRECT("'"&amp;$A128&amp;"'!$A$3:$BG$3"),0)),VLOOKUP($F128,'Step 1'!$B$13:$D$28,3,0)),"Check Parameters")</f>
        <v>NE</v>
      </c>
      <c r="O128" s="13" t="str">
        <f ca="1">IFERROR(IF(VLOOKUP($F128,'Step 1'!$B$13:$D$28,3,0)="Y",INDEX(INDIRECT("'"&amp;$A128&amp;"'!$A$3:$BG$100000"),MATCH($B128,INDIRECT("'"&amp;$A128&amp;"'!$A3:$A100000"),0),MATCH(O$3,INDIRECT("'"&amp;$A128&amp;"'!$A$3:$BG$3"),0)),VLOOKUP($F128,'Step 1'!$B$13:$D$28,3,0)),"Check Parameters")</f>
        <v>NE</v>
      </c>
      <c r="P128" s="13" t="str">
        <f ca="1">IFERROR(IF(VLOOKUP($F128,'Step 1'!$B$13:$D$28,3,0)="Y",INDEX(INDIRECT("'"&amp;$A128&amp;"'!$A$3:$BG$100000"),MATCH($B128,INDIRECT("'"&amp;$A128&amp;"'!$A3:$A100000"),0),MATCH(P$3,INDIRECT("'"&amp;$A128&amp;"'!$A$3:$BG$3"),0)),VLOOKUP($F128,'Step 1'!$B$13:$D$28,3,0)),"Check Parameters")</f>
        <v>NE</v>
      </c>
      <c r="Q128" s="13" t="str">
        <f ca="1">IFERROR(IF(VLOOKUP($F128,'Step 1'!$B$13:$D$28,3,0)="Y",INDEX(INDIRECT("'"&amp;$A128&amp;"'!$A$3:$BG$100000"),MATCH($B128,INDIRECT("'"&amp;$A128&amp;"'!$A3:$A100000"),0),MATCH(Q$3,INDIRECT("'"&amp;$A128&amp;"'!$A$3:$BG$3"),0)),VLOOKUP($F128,'Step 1'!$B$13:$D$28,3,0)),"Check Parameters")</f>
        <v>NE</v>
      </c>
      <c r="R128" s="13" t="str">
        <f ca="1">IFERROR(IF(VLOOKUP($F128,'Step 1'!$B$13:$D$28,3,0)="Y",INDEX(INDIRECT("'"&amp;$A128&amp;"'!$A$3:$BG$100000"),MATCH($B128,INDIRECT("'"&amp;$A128&amp;"'!$A3:$A100000"),0),MATCH(R$3,INDIRECT("'"&amp;$A128&amp;"'!$A$3:$BG$3"),0)),VLOOKUP($F128,'Step 1'!$B$13:$D$28,3,0)),"Check Parameters")</f>
        <v>NE</v>
      </c>
      <c r="S128" s="13" t="str">
        <f ca="1">IFERROR(IF(VLOOKUP($F128,'Step 1'!$B$13:$D$28,3,0)="Y",INDEX(INDIRECT("'"&amp;$A128&amp;"'!$A$3:$BG$100000"),MATCH($B128,INDIRECT("'"&amp;$A128&amp;"'!$A3:$A100000"),0),MATCH(S$3,INDIRECT("'"&amp;$A128&amp;"'!$A$3:$BG$3"),0)),VLOOKUP($F128,'Step 1'!$B$13:$D$28,3,0)),"Check Parameters")</f>
        <v>NE</v>
      </c>
      <c r="T128" s="13" t="str">
        <f ca="1">IFERROR(IF(VLOOKUP($F128,'Step 1'!$B$13:$D$28,3,0)="Y",INDEX(INDIRECT("'"&amp;$A128&amp;"'!$A$3:$BG$100000"),MATCH($B128,INDIRECT("'"&amp;$A128&amp;"'!$A3:$A100000"),0),MATCH(T$3,INDIRECT("'"&amp;$A128&amp;"'!$A$3:$BG$3"),0)),VLOOKUP($F128,'Step 1'!$B$13:$D$28,3,0)),"Check Parameters")</f>
        <v>NE</v>
      </c>
      <c r="U128" s="13" t="str">
        <f ca="1">IFERROR(IF(VLOOKUP($F128,'Step 1'!$B$13:$D$28,3,0)="Y",INDEX(INDIRECT("'"&amp;$A128&amp;"'!$A$3:$BG$100000"),MATCH($B128,INDIRECT("'"&amp;$A128&amp;"'!$A3:$A100000"),0),MATCH(U$3,INDIRECT("'"&amp;$A128&amp;"'!$A$3:$BG$3"),0)),VLOOKUP($F128,'Step 1'!$B$13:$D$28,3,0)),"Check Parameters")</f>
        <v>NE</v>
      </c>
      <c r="V128" s="13" t="str">
        <f ca="1">IFERROR(IF(VLOOKUP($F128,'Step 1'!$B$13:$D$28,3,0)="Y",INDEX(INDIRECT("'"&amp;$A128&amp;"'!$A$3:$BG$100000"),MATCH($B128,INDIRECT("'"&amp;$A128&amp;"'!$A3:$A100000"),0),MATCH(V$3,INDIRECT("'"&amp;$A128&amp;"'!$A$3:$BG$3"),0)),VLOOKUP($F128,'Step 1'!$B$13:$D$28,3,0)),"Check Parameters")</f>
        <v>NE</v>
      </c>
      <c r="W128" s="13" t="str">
        <f ca="1">IFERROR(IF(VLOOKUP($F128,'Step 1'!$B$13:$D$28,3,0)="Y",INDEX(INDIRECT("'"&amp;$A128&amp;"'!$A$3:$BG$100000"),MATCH($B128,INDIRECT("'"&amp;$A128&amp;"'!$A3:$A100000"),0),MATCH(W$3,INDIRECT("'"&amp;$A128&amp;"'!$A$3:$BG$3"),0)),VLOOKUP($F128,'Step 1'!$B$13:$D$28,3,0)),"Check Parameters")</f>
        <v>NE</v>
      </c>
      <c r="X128" s="13" t="str">
        <f ca="1">IFERROR(IF(VLOOKUP($F128,'Step 1'!$B$13:$D$28,3,0)="Y",INDEX(INDIRECT("'"&amp;$A128&amp;"'!$A$3:$BG$100000"),MATCH($B128,INDIRECT("'"&amp;$A128&amp;"'!$A3:$A100000"),0),MATCH(X$3,INDIRECT("'"&amp;$A128&amp;"'!$A$3:$BG$3"),0)),VLOOKUP($F128,'Step 1'!$B$13:$D$28,3,0)),"Check Parameters")</f>
        <v>NE</v>
      </c>
      <c r="Y128" s="13" t="str">
        <f ca="1">IFERROR(IF(VLOOKUP($F128,'Step 1'!$B$13:$D$28,3,0)="Y",INDEX(INDIRECT("'"&amp;$A128&amp;"'!$A$3:$BG$100000"),MATCH($B128,INDIRECT("'"&amp;$A128&amp;"'!$A3:$A100000"),0),MATCH(Y$3,INDIRECT("'"&amp;$A128&amp;"'!$A$3:$BG$3"),0)),VLOOKUP($F128,'Step 1'!$B$13:$D$28,3,0)),"Check Parameters")</f>
        <v>NE</v>
      </c>
      <c r="Z128" s="13" t="str">
        <f ca="1">IFERROR(IF(VLOOKUP($F128,'Step 1'!$B$13:$D$28,3,0)="Y",INDEX(INDIRECT("'"&amp;$A128&amp;"'!$A$3:$BG$100000"),MATCH($B128,INDIRECT("'"&amp;$A128&amp;"'!$A3:$A100000"),0),MATCH(Z$3,INDIRECT("'"&amp;$A128&amp;"'!$A$3:$BG$3"),0)),VLOOKUP($F128,'Step 1'!$B$13:$D$28,3,0)),"Check Parameters")</f>
        <v>NE</v>
      </c>
      <c r="AA128" s="13" t="str">
        <f ca="1">IFERROR(IF(VLOOKUP($F128,'Step 1'!$B$13:$D$28,3,0)="Y",INDEX(INDIRECT("'"&amp;$A128&amp;"'!$A$3:$BG$100000"),MATCH($B128,INDIRECT("'"&amp;$A128&amp;"'!$A3:$A100000"),0),MATCH(AA$3,INDIRECT("'"&amp;$A128&amp;"'!$A$3:$BG$3"),0)),VLOOKUP($F128,'Step 1'!$B$13:$D$28,3,0)),"Check Parameters")</f>
        <v>NE</v>
      </c>
      <c r="AB128" s="13" t="str">
        <f ca="1">IFERROR(IF(VLOOKUP($F128,'Step 1'!$B$13:$D$28,3,0)="Y",INDEX(INDIRECT("'"&amp;$A128&amp;"'!$A$3:$BG$100000"),MATCH($B128,INDIRECT("'"&amp;$A128&amp;"'!$A3:$A100000"),0),MATCH(AB$3,INDIRECT("'"&amp;$A128&amp;"'!$A$3:$BG$3"),0)),VLOOKUP($F128,'Step 1'!$B$13:$D$28,3,0)),"Check Parameters")</f>
        <v>NE</v>
      </c>
      <c r="AC128" s="13" t="str">
        <f ca="1">IFERROR(IF(VLOOKUP($F128,'Step 1'!$B$13:$D$28,3,0)="Y",INDEX(INDIRECT("'"&amp;$A128&amp;"'!$A$3:$BG$100000"),MATCH($B128,INDIRECT("'"&amp;$A128&amp;"'!$A3:$A100000"),0),MATCH(AC$3,INDIRECT("'"&amp;$A128&amp;"'!$A$3:$BG$3"),0)),VLOOKUP($F128,'Step 1'!$B$13:$D$28,3,0)),"Check Parameters")</f>
        <v>NE</v>
      </c>
      <c r="AD128" s="13" t="str">
        <f ca="1">IFERROR(IF(VLOOKUP($F128,'Step 1'!$B$13:$D$28,3,0)="Y",INDEX(INDIRECT("'"&amp;$A128&amp;"'!$A$3:$BG$100000"),MATCH($B128,INDIRECT("'"&amp;$A128&amp;"'!$A3:$A100000"),0),MATCH(AD$3,INDIRECT("'"&amp;$A128&amp;"'!$A$3:$BG$3"),0)),VLOOKUP($F128,'Step 1'!$B$13:$D$28,3,0)),"Check Parameters")</f>
        <v>NE</v>
      </c>
      <c r="AE128" s="13" t="str">
        <f ca="1">IFERROR(IF(VLOOKUP($F128,'Step 1'!$B$13:$D$28,3,0)="Y",INDEX(INDIRECT("'"&amp;$A128&amp;"'!$A$3:$BG$100000"),MATCH($B128,INDIRECT("'"&amp;$A128&amp;"'!$A3:$A100000"),0),MATCH(AE$3,INDIRECT("'"&amp;$A128&amp;"'!$A$3:$BG$3"),0)),VLOOKUP($F128,'Step 1'!$B$13:$D$28,3,0)),"Check Parameters")</f>
        <v>NE</v>
      </c>
      <c r="AF128" s="13" t="str">
        <f ca="1">IFERROR(IF(VLOOKUP($F128,'Step 1'!$B$13:$D$28,3,0)="Y",INDEX(INDIRECT("'"&amp;$A128&amp;"'!$A$3:$BG$100000"),MATCH($B128,INDIRECT("'"&amp;$A128&amp;"'!$A3:$A100000"),0),MATCH(AF$3,INDIRECT("'"&amp;$A128&amp;"'!$A$3:$BG$3"),0)),VLOOKUP($F128,'Step 1'!$B$13:$D$28,3,0)),"Check Parameters")</f>
        <v>NE</v>
      </c>
      <c r="AG128" s="13" t="str">
        <f ca="1">IFERROR(IF(VLOOKUP($F128,'Step 1'!$B$13:$D$28,3,0)="Y",INDEX(INDIRECT("'"&amp;$A128&amp;"'!$A$3:$BG$100000"),MATCH($B128,INDIRECT("'"&amp;$A128&amp;"'!$A3:$A100000"),0),MATCH(AG$3,INDIRECT("'"&amp;$A128&amp;"'!$A$3:$BG$3"),0)),VLOOKUP($F128,'Step 1'!$B$13:$D$28,3,0)),"Check Parameters")</f>
        <v>NE</v>
      </c>
      <c r="AH128" s="13" t="str">
        <f ca="1">IFERROR(IF(VLOOKUP($F128,'Step 1'!$B$13:$D$28,3,0)="Y",INDEX(INDIRECT("'"&amp;$A128&amp;"'!$A$3:$BG$100000"),MATCH($B128,INDIRECT("'"&amp;$A128&amp;"'!$A3:$A100000"),0),MATCH(AH$3,INDIRECT("'"&amp;$A128&amp;"'!$A$3:$BG$3"),0)),VLOOKUP($F128,'Step 1'!$B$13:$D$28,3,0)),"Check Parameters")</f>
        <v>NE</v>
      </c>
      <c r="AI128" s="13" t="str">
        <f ca="1">IFERROR(IF(VLOOKUP($F128,'Step 1'!$B$13:$D$28,3,0)="Y",INDEX(INDIRECT("'"&amp;$A128&amp;"'!$A$3:$BG$100000"),MATCH($B128,INDIRECT("'"&amp;$A128&amp;"'!$A3:$A100000"),0),MATCH(AI$3,INDIRECT("'"&amp;$A128&amp;"'!$A$3:$BG$3"),0)),VLOOKUP($F128,'Step 1'!$B$13:$D$28,3,0)),"Check Parameters")</f>
        <v>NE</v>
      </c>
      <c r="AJ128" s="13" t="str">
        <f ca="1">IFERROR(IF(VLOOKUP($F128,'Step 1'!$B$13:$D$28,3,0)="Y",INDEX(INDIRECT("'"&amp;$A128&amp;"'!$A$3:$BG$100000"),MATCH($B128,INDIRECT("'"&amp;$A128&amp;"'!$A3:$A100000"),0),MATCH(AJ$3,INDIRECT("'"&amp;$A128&amp;"'!$A$3:$BG$3"),0)),VLOOKUP($F128,'Step 1'!$B$13:$D$28,3,0)),"Check Parameters")</f>
        <v>NE</v>
      </c>
      <c r="AK128" s="13" t="str">
        <f ca="1">IFERROR(IF(VLOOKUP($F128,'Step 1'!$B$13:$D$28,3,0)="Y",INDEX(INDIRECT("'"&amp;$A128&amp;"'!$A$3:$BG$100000"),MATCH($B128,INDIRECT("'"&amp;$A128&amp;"'!$A3:$A100000"),0),MATCH(AK$3,INDIRECT("'"&amp;$A128&amp;"'!$A$3:$BG$3"),0)),VLOOKUP($F128,'Step 1'!$B$13:$D$28,3,0)),"Check Parameters")</f>
        <v>NE</v>
      </c>
      <c r="AL128" s="13" t="str">
        <f ca="1">IFERROR(IF(VLOOKUP($F128,'Step 1'!$B$13:$D$28,3,0)="Y",INDEX(INDIRECT("'"&amp;$A128&amp;"'!$A$3:$BG$100000"),MATCH($B128,INDIRECT("'"&amp;$A128&amp;"'!$A3:$A100000"),0),MATCH(AL$3,INDIRECT("'"&amp;$A128&amp;"'!$A$3:$BG$3"),0)),VLOOKUP($F128,'Step 1'!$B$13:$D$28,3,0)),"Check Parameters")</f>
        <v>NE</v>
      </c>
      <c r="AM128" s="13" t="str">
        <f ca="1">IFERROR(IF(VLOOKUP($F128,'Step 1'!$B$13:$D$28,3,0)="Y",INDEX(INDIRECT("'"&amp;$A128&amp;"'!$A$3:$BG$100000"),MATCH($B128,INDIRECT("'"&amp;$A128&amp;"'!$A3:$A100000"),0),MATCH(AM$3,INDIRECT("'"&amp;$A128&amp;"'!$A$3:$BG$3"),0)),VLOOKUP($F128,'Step 1'!$B$13:$D$28,3,0)),"Check Parameters")</f>
        <v>NE</v>
      </c>
      <c r="AN128" s="13"/>
      <c r="AO128" s="13"/>
      <c r="AP128" s="191"/>
      <c r="AQ128" s="191"/>
      <c r="AR128" s="191"/>
    </row>
    <row r="129" spans="1:44" hidden="1" outlineLevel="1" x14ac:dyDescent="0.25">
      <c r="A129" s="183" t="s">
        <v>88</v>
      </c>
      <c r="B129" s="183" t="s">
        <v>724</v>
      </c>
      <c r="C129" s="175" t="s">
        <v>128</v>
      </c>
      <c r="D129" s="175"/>
      <c r="E129" s="175" t="s">
        <v>130</v>
      </c>
      <c r="F129" s="77" t="str">
        <f t="shared" si="54"/>
        <v>Other poultry (geese)</v>
      </c>
      <c r="G129" s="175" t="s">
        <v>358</v>
      </c>
      <c r="H129" s="177" t="s">
        <v>472</v>
      </c>
      <c r="I129" s="13" t="str">
        <f ca="1">IFERROR(IF(VLOOKUP($F129,'Step 1'!$B$13:$D$28,3,0)="Y",INDEX(INDIRECT("'"&amp;$A129&amp;"'!$A$3:$BG$100000"),MATCH($B129,INDIRECT("'"&amp;$A129&amp;"'!$A3:$A100000"),0),MATCH(I$3,INDIRECT("'"&amp;$A129&amp;"'!$A$3:$BG$3"),0)),VLOOKUP($F129,'Step 1'!$B$13:$D$28,3,0)),"Check Parameters")</f>
        <v>NE</v>
      </c>
      <c r="J129" s="13" t="str">
        <f ca="1">IFERROR(IF(VLOOKUP($F129,'Step 1'!$B$13:$D$28,3,0)="Y",INDEX(INDIRECT("'"&amp;$A129&amp;"'!$A$3:$BG$100000"),MATCH($B129,INDIRECT("'"&amp;$A129&amp;"'!$A3:$A100000"),0),MATCH(J$3,INDIRECT("'"&amp;$A129&amp;"'!$A$3:$BG$3"),0)),VLOOKUP($F129,'Step 1'!$B$13:$D$28,3,0)),"Check Parameters")</f>
        <v>NE</v>
      </c>
      <c r="K129" s="13" t="str">
        <f ca="1">IFERROR(IF(VLOOKUP($F129,'Step 1'!$B$13:$D$28,3,0)="Y",INDEX(INDIRECT("'"&amp;$A129&amp;"'!$A$3:$BG$100000"),MATCH($B129,INDIRECT("'"&amp;$A129&amp;"'!$A3:$A100000"),0),MATCH(K$3,INDIRECT("'"&amp;$A129&amp;"'!$A$3:$BG$3"),0)),VLOOKUP($F129,'Step 1'!$B$13:$D$28,3,0)),"Check Parameters")</f>
        <v>NE</v>
      </c>
      <c r="L129" s="13" t="str">
        <f ca="1">IFERROR(IF(VLOOKUP($F129,'Step 1'!$B$13:$D$28,3,0)="Y",INDEX(INDIRECT("'"&amp;$A129&amp;"'!$A$3:$BG$100000"),MATCH($B129,INDIRECT("'"&amp;$A129&amp;"'!$A3:$A100000"),0),MATCH(L$3,INDIRECT("'"&amp;$A129&amp;"'!$A$3:$BG$3"),0)),VLOOKUP($F129,'Step 1'!$B$13:$D$28,3,0)),"Check Parameters")</f>
        <v>NE</v>
      </c>
      <c r="M129" s="13" t="str">
        <f ca="1">IFERROR(IF(VLOOKUP($F129,'Step 1'!$B$13:$D$28,3,0)="Y",INDEX(INDIRECT("'"&amp;$A129&amp;"'!$A$3:$BG$100000"),MATCH($B129,INDIRECT("'"&amp;$A129&amp;"'!$A3:$A100000"),0),MATCH(M$3,INDIRECT("'"&amp;$A129&amp;"'!$A$3:$BG$3"),0)),VLOOKUP($F129,'Step 1'!$B$13:$D$28,3,0)),"Check Parameters")</f>
        <v>NE</v>
      </c>
      <c r="N129" s="13" t="str">
        <f ca="1">IFERROR(IF(VLOOKUP($F129,'Step 1'!$B$13:$D$28,3,0)="Y",INDEX(INDIRECT("'"&amp;$A129&amp;"'!$A$3:$BG$100000"),MATCH($B129,INDIRECT("'"&amp;$A129&amp;"'!$A3:$A100000"),0),MATCH(N$3,INDIRECT("'"&amp;$A129&amp;"'!$A$3:$BG$3"),0)),VLOOKUP($F129,'Step 1'!$B$13:$D$28,3,0)),"Check Parameters")</f>
        <v>NE</v>
      </c>
      <c r="O129" s="13" t="str">
        <f ca="1">IFERROR(IF(VLOOKUP($F129,'Step 1'!$B$13:$D$28,3,0)="Y",INDEX(INDIRECT("'"&amp;$A129&amp;"'!$A$3:$BG$100000"),MATCH($B129,INDIRECT("'"&amp;$A129&amp;"'!$A3:$A100000"),0),MATCH(O$3,INDIRECT("'"&amp;$A129&amp;"'!$A$3:$BG$3"),0)),VLOOKUP($F129,'Step 1'!$B$13:$D$28,3,0)),"Check Parameters")</f>
        <v>NE</v>
      </c>
      <c r="P129" s="13" t="str">
        <f ca="1">IFERROR(IF(VLOOKUP($F129,'Step 1'!$B$13:$D$28,3,0)="Y",INDEX(INDIRECT("'"&amp;$A129&amp;"'!$A$3:$BG$100000"),MATCH($B129,INDIRECT("'"&amp;$A129&amp;"'!$A3:$A100000"),0),MATCH(P$3,INDIRECT("'"&amp;$A129&amp;"'!$A$3:$BG$3"),0)),VLOOKUP($F129,'Step 1'!$B$13:$D$28,3,0)),"Check Parameters")</f>
        <v>NE</v>
      </c>
      <c r="Q129" s="13" t="str">
        <f ca="1">IFERROR(IF(VLOOKUP($F129,'Step 1'!$B$13:$D$28,3,0)="Y",INDEX(INDIRECT("'"&amp;$A129&amp;"'!$A$3:$BG$100000"),MATCH($B129,INDIRECT("'"&amp;$A129&amp;"'!$A3:$A100000"),0),MATCH(Q$3,INDIRECT("'"&amp;$A129&amp;"'!$A$3:$BG$3"),0)),VLOOKUP($F129,'Step 1'!$B$13:$D$28,3,0)),"Check Parameters")</f>
        <v>NE</v>
      </c>
      <c r="R129" s="13" t="str">
        <f ca="1">IFERROR(IF(VLOOKUP($F129,'Step 1'!$B$13:$D$28,3,0)="Y",INDEX(INDIRECT("'"&amp;$A129&amp;"'!$A$3:$BG$100000"),MATCH($B129,INDIRECT("'"&amp;$A129&amp;"'!$A3:$A100000"),0),MATCH(R$3,INDIRECT("'"&amp;$A129&amp;"'!$A$3:$BG$3"),0)),VLOOKUP($F129,'Step 1'!$B$13:$D$28,3,0)),"Check Parameters")</f>
        <v>NE</v>
      </c>
      <c r="S129" s="13" t="str">
        <f ca="1">IFERROR(IF(VLOOKUP($F129,'Step 1'!$B$13:$D$28,3,0)="Y",INDEX(INDIRECT("'"&amp;$A129&amp;"'!$A$3:$BG$100000"),MATCH($B129,INDIRECT("'"&amp;$A129&amp;"'!$A3:$A100000"),0),MATCH(S$3,INDIRECT("'"&amp;$A129&amp;"'!$A$3:$BG$3"),0)),VLOOKUP($F129,'Step 1'!$B$13:$D$28,3,0)),"Check Parameters")</f>
        <v>NE</v>
      </c>
      <c r="T129" s="13" t="str">
        <f ca="1">IFERROR(IF(VLOOKUP($F129,'Step 1'!$B$13:$D$28,3,0)="Y",INDEX(INDIRECT("'"&amp;$A129&amp;"'!$A$3:$BG$100000"),MATCH($B129,INDIRECT("'"&amp;$A129&amp;"'!$A3:$A100000"),0),MATCH(T$3,INDIRECT("'"&amp;$A129&amp;"'!$A$3:$BG$3"),0)),VLOOKUP($F129,'Step 1'!$B$13:$D$28,3,0)),"Check Parameters")</f>
        <v>NE</v>
      </c>
      <c r="U129" s="13" t="str">
        <f ca="1">IFERROR(IF(VLOOKUP($F129,'Step 1'!$B$13:$D$28,3,0)="Y",INDEX(INDIRECT("'"&amp;$A129&amp;"'!$A$3:$BG$100000"),MATCH($B129,INDIRECT("'"&amp;$A129&amp;"'!$A3:$A100000"),0),MATCH(U$3,INDIRECT("'"&amp;$A129&amp;"'!$A$3:$BG$3"),0)),VLOOKUP($F129,'Step 1'!$B$13:$D$28,3,0)),"Check Parameters")</f>
        <v>NE</v>
      </c>
      <c r="V129" s="13" t="str">
        <f ca="1">IFERROR(IF(VLOOKUP($F129,'Step 1'!$B$13:$D$28,3,0)="Y",INDEX(INDIRECT("'"&amp;$A129&amp;"'!$A$3:$BG$100000"),MATCH($B129,INDIRECT("'"&amp;$A129&amp;"'!$A3:$A100000"),0),MATCH(V$3,INDIRECT("'"&amp;$A129&amp;"'!$A$3:$BG$3"),0)),VLOOKUP($F129,'Step 1'!$B$13:$D$28,3,0)),"Check Parameters")</f>
        <v>NE</v>
      </c>
      <c r="W129" s="13" t="str">
        <f ca="1">IFERROR(IF(VLOOKUP($F129,'Step 1'!$B$13:$D$28,3,0)="Y",INDEX(INDIRECT("'"&amp;$A129&amp;"'!$A$3:$BG$100000"),MATCH($B129,INDIRECT("'"&amp;$A129&amp;"'!$A3:$A100000"),0),MATCH(W$3,INDIRECT("'"&amp;$A129&amp;"'!$A$3:$BG$3"),0)),VLOOKUP($F129,'Step 1'!$B$13:$D$28,3,0)),"Check Parameters")</f>
        <v>NE</v>
      </c>
      <c r="X129" s="13" t="str">
        <f ca="1">IFERROR(IF(VLOOKUP($F129,'Step 1'!$B$13:$D$28,3,0)="Y",INDEX(INDIRECT("'"&amp;$A129&amp;"'!$A$3:$BG$100000"),MATCH($B129,INDIRECT("'"&amp;$A129&amp;"'!$A3:$A100000"),0),MATCH(X$3,INDIRECT("'"&amp;$A129&amp;"'!$A$3:$BG$3"),0)),VLOOKUP($F129,'Step 1'!$B$13:$D$28,3,0)),"Check Parameters")</f>
        <v>NE</v>
      </c>
      <c r="Y129" s="13" t="str">
        <f ca="1">IFERROR(IF(VLOOKUP($F129,'Step 1'!$B$13:$D$28,3,0)="Y",INDEX(INDIRECT("'"&amp;$A129&amp;"'!$A$3:$BG$100000"),MATCH($B129,INDIRECT("'"&amp;$A129&amp;"'!$A3:$A100000"),0),MATCH(Y$3,INDIRECT("'"&amp;$A129&amp;"'!$A$3:$BG$3"),0)),VLOOKUP($F129,'Step 1'!$B$13:$D$28,3,0)),"Check Parameters")</f>
        <v>NE</v>
      </c>
      <c r="Z129" s="13" t="str">
        <f ca="1">IFERROR(IF(VLOOKUP($F129,'Step 1'!$B$13:$D$28,3,0)="Y",INDEX(INDIRECT("'"&amp;$A129&amp;"'!$A$3:$BG$100000"),MATCH($B129,INDIRECT("'"&amp;$A129&amp;"'!$A3:$A100000"),0),MATCH(Z$3,INDIRECT("'"&amp;$A129&amp;"'!$A$3:$BG$3"),0)),VLOOKUP($F129,'Step 1'!$B$13:$D$28,3,0)),"Check Parameters")</f>
        <v>NE</v>
      </c>
      <c r="AA129" s="13" t="str">
        <f ca="1">IFERROR(IF(VLOOKUP($F129,'Step 1'!$B$13:$D$28,3,0)="Y",INDEX(INDIRECT("'"&amp;$A129&amp;"'!$A$3:$BG$100000"),MATCH($B129,INDIRECT("'"&amp;$A129&amp;"'!$A3:$A100000"),0),MATCH(AA$3,INDIRECT("'"&amp;$A129&amp;"'!$A$3:$BG$3"),0)),VLOOKUP($F129,'Step 1'!$B$13:$D$28,3,0)),"Check Parameters")</f>
        <v>NE</v>
      </c>
      <c r="AB129" s="13" t="str">
        <f ca="1">IFERROR(IF(VLOOKUP($F129,'Step 1'!$B$13:$D$28,3,0)="Y",INDEX(INDIRECT("'"&amp;$A129&amp;"'!$A$3:$BG$100000"),MATCH($B129,INDIRECT("'"&amp;$A129&amp;"'!$A3:$A100000"),0),MATCH(AB$3,INDIRECT("'"&amp;$A129&amp;"'!$A$3:$BG$3"),0)),VLOOKUP($F129,'Step 1'!$B$13:$D$28,3,0)),"Check Parameters")</f>
        <v>NE</v>
      </c>
      <c r="AC129" s="13" t="str">
        <f ca="1">IFERROR(IF(VLOOKUP($F129,'Step 1'!$B$13:$D$28,3,0)="Y",INDEX(INDIRECT("'"&amp;$A129&amp;"'!$A$3:$BG$100000"),MATCH($B129,INDIRECT("'"&amp;$A129&amp;"'!$A3:$A100000"),0),MATCH(AC$3,INDIRECT("'"&amp;$A129&amp;"'!$A$3:$BG$3"),0)),VLOOKUP($F129,'Step 1'!$B$13:$D$28,3,0)),"Check Parameters")</f>
        <v>NE</v>
      </c>
      <c r="AD129" s="13" t="str">
        <f ca="1">IFERROR(IF(VLOOKUP($F129,'Step 1'!$B$13:$D$28,3,0)="Y",INDEX(INDIRECT("'"&amp;$A129&amp;"'!$A$3:$BG$100000"),MATCH($B129,INDIRECT("'"&amp;$A129&amp;"'!$A3:$A100000"),0),MATCH(AD$3,INDIRECT("'"&amp;$A129&amp;"'!$A$3:$BG$3"),0)),VLOOKUP($F129,'Step 1'!$B$13:$D$28,3,0)),"Check Parameters")</f>
        <v>NE</v>
      </c>
      <c r="AE129" s="13" t="str">
        <f ca="1">IFERROR(IF(VLOOKUP($F129,'Step 1'!$B$13:$D$28,3,0)="Y",INDEX(INDIRECT("'"&amp;$A129&amp;"'!$A$3:$BG$100000"),MATCH($B129,INDIRECT("'"&amp;$A129&amp;"'!$A3:$A100000"),0),MATCH(AE$3,INDIRECT("'"&amp;$A129&amp;"'!$A$3:$BG$3"),0)),VLOOKUP($F129,'Step 1'!$B$13:$D$28,3,0)),"Check Parameters")</f>
        <v>NE</v>
      </c>
      <c r="AF129" s="13" t="str">
        <f ca="1">IFERROR(IF(VLOOKUP($F129,'Step 1'!$B$13:$D$28,3,0)="Y",INDEX(INDIRECT("'"&amp;$A129&amp;"'!$A$3:$BG$100000"),MATCH($B129,INDIRECT("'"&amp;$A129&amp;"'!$A3:$A100000"),0),MATCH(AF$3,INDIRECT("'"&amp;$A129&amp;"'!$A$3:$BG$3"),0)),VLOOKUP($F129,'Step 1'!$B$13:$D$28,3,0)),"Check Parameters")</f>
        <v>NE</v>
      </c>
      <c r="AG129" s="13" t="str">
        <f ca="1">IFERROR(IF(VLOOKUP($F129,'Step 1'!$B$13:$D$28,3,0)="Y",INDEX(INDIRECT("'"&amp;$A129&amp;"'!$A$3:$BG$100000"),MATCH($B129,INDIRECT("'"&amp;$A129&amp;"'!$A3:$A100000"),0),MATCH(AG$3,INDIRECT("'"&amp;$A129&amp;"'!$A$3:$BG$3"),0)),VLOOKUP($F129,'Step 1'!$B$13:$D$28,3,0)),"Check Parameters")</f>
        <v>NE</v>
      </c>
      <c r="AH129" s="13" t="str">
        <f ca="1">IFERROR(IF(VLOOKUP($F129,'Step 1'!$B$13:$D$28,3,0)="Y",INDEX(INDIRECT("'"&amp;$A129&amp;"'!$A$3:$BG$100000"),MATCH($B129,INDIRECT("'"&amp;$A129&amp;"'!$A3:$A100000"),0),MATCH(AH$3,INDIRECT("'"&amp;$A129&amp;"'!$A$3:$BG$3"),0)),VLOOKUP($F129,'Step 1'!$B$13:$D$28,3,0)),"Check Parameters")</f>
        <v>NE</v>
      </c>
      <c r="AI129" s="13" t="str">
        <f ca="1">IFERROR(IF(VLOOKUP($F129,'Step 1'!$B$13:$D$28,3,0)="Y",INDEX(INDIRECT("'"&amp;$A129&amp;"'!$A$3:$BG$100000"),MATCH($B129,INDIRECT("'"&amp;$A129&amp;"'!$A3:$A100000"),0),MATCH(AI$3,INDIRECT("'"&amp;$A129&amp;"'!$A$3:$BG$3"),0)),VLOOKUP($F129,'Step 1'!$B$13:$D$28,3,0)),"Check Parameters")</f>
        <v>NE</v>
      </c>
      <c r="AJ129" s="13" t="str">
        <f ca="1">IFERROR(IF(VLOOKUP($F129,'Step 1'!$B$13:$D$28,3,0)="Y",INDEX(INDIRECT("'"&amp;$A129&amp;"'!$A$3:$BG$100000"),MATCH($B129,INDIRECT("'"&amp;$A129&amp;"'!$A3:$A100000"),0),MATCH(AJ$3,INDIRECT("'"&amp;$A129&amp;"'!$A$3:$BG$3"),0)),VLOOKUP($F129,'Step 1'!$B$13:$D$28,3,0)),"Check Parameters")</f>
        <v>NE</v>
      </c>
      <c r="AK129" s="13" t="str">
        <f ca="1">IFERROR(IF(VLOOKUP($F129,'Step 1'!$B$13:$D$28,3,0)="Y",INDEX(INDIRECT("'"&amp;$A129&amp;"'!$A$3:$BG$100000"),MATCH($B129,INDIRECT("'"&amp;$A129&amp;"'!$A3:$A100000"),0),MATCH(AK$3,INDIRECT("'"&amp;$A129&amp;"'!$A$3:$BG$3"),0)),VLOOKUP($F129,'Step 1'!$B$13:$D$28,3,0)),"Check Parameters")</f>
        <v>NE</v>
      </c>
      <c r="AL129" s="13" t="str">
        <f ca="1">IFERROR(IF(VLOOKUP($F129,'Step 1'!$B$13:$D$28,3,0)="Y",INDEX(INDIRECT("'"&amp;$A129&amp;"'!$A$3:$BG$100000"),MATCH($B129,INDIRECT("'"&amp;$A129&amp;"'!$A3:$A100000"),0),MATCH(AL$3,INDIRECT("'"&amp;$A129&amp;"'!$A$3:$BG$3"),0)),VLOOKUP($F129,'Step 1'!$B$13:$D$28,3,0)),"Check Parameters")</f>
        <v>NE</v>
      </c>
      <c r="AM129" s="13" t="str">
        <f ca="1">IFERROR(IF(VLOOKUP($F129,'Step 1'!$B$13:$D$28,3,0)="Y",INDEX(INDIRECT("'"&amp;$A129&amp;"'!$A$3:$BG$100000"),MATCH($B129,INDIRECT("'"&amp;$A129&amp;"'!$A3:$A100000"),0),MATCH(AM$3,INDIRECT("'"&amp;$A129&amp;"'!$A$3:$BG$3"),0)),VLOOKUP($F129,'Step 1'!$B$13:$D$28,3,0)),"Check Parameters")</f>
        <v>NE</v>
      </c>
      <c r="AN129" s="13"/>
      <c r="AO129" s="13"/>
      <c r="AP129" s="191"/>
      <c r="AQ129" s="191"/>
      <c r="AR129" s="191"/>
    </row>
    <row r="130" spans="1:44" hidden="1" outlineLevel="1" x14ac:dyDescent="0.25">
      <c r="A130" s="183" t="s">
        <v>108</v>
      </c>
      <c r="B130" s="183" t="s">
        <v>724</v>
      </c>
      <c r="C130" s="175" t="s">
        <v>128</v>
      </c>
      <c r="D130" s="175"/>
      <c r="E130" s="175" t="s">
        <v>130</v>
      </c>
      <c r="F130" s="77" t="str">
        <f t="shared" si="54"/>
        <v>Other animals (fur animals)</v>
      </c>
      <c r="G130" s="175" t="s">
        <v>358</v>
      </c>
      <c r="H130" s="177" t="s">
        <v>472</v>
      </c>
      <c r="I130" s="13" t="str">
        <f ca="1">IFERROR(IF(VLOOKUP($F130,'Step 1'!$B$13:$D$28,3,0)="Y",INDEX(INDIRECT("'"&amp;$A130&amp;"'!$A$3:$BG$100000"),MATCH($B130,INDIRECT("'"&amp;$A130&amp;"'!$A3:$A100000"),0),MATCH(I$3,INDIRECT("'"&amp;$A130&amp;"'!$A$3:$BG$3"),0)),VLOOKUP($F130,'Step 1'!$B$13:$D$28,3,0)),"Check Parameters")</f>
        <v>NE</v>
      </c>
      <c r="J130" s="13" t="str">
        <f ca="1">IFERROR(IF(VLOOKUP($F130,'Step 1'!$B$13:$D$28,3,0)="Y",INDEX(INDIRECT("'"&amp;$A130&amp;"'!$A$3:$BG$100000"),MATCH($B130,INDIRECT("'"&amp;$A130&amp;"'!$A3:$A100000"),0),MATCH(J$3,INDIRECT("'"&amp;$A130&amp;"'!$A$3:$BG$3"),0)),VLOOKUP($F130,'Step 1'!$B$13:$D$28,3,0)),"Check Parameters")</f>
        <v>NE</v>
      </c>
      <c r="K130" s="13" t="str">
        <f ca="1">IFERROR(IF(VLOOKUP($F130,'Step 1'!$B$13:$D$28,3,0)="Y",INDEX(INDIRECT("'"&amp;$A130&amp;"'!$A$3:$BG$100000"),MATCH($B130,INDIRECT("'"&amp;$A130&amp;"'!$A3:$A100000"),0),MATCH(K$3,INDIRECT("'"&amp;$A130&amp;"'!$A$3:$BG$3"),0)),VLOOKUP($F130,'Step 1'!$B$13:$D$28,3,0)),"Check Parameters")</f>
        <v>NE</v>
      </c>
      <c r="L130" s="13" t="str">
        <f ca="1">IFERROR(IF(VLOOKUP($F130,'Step 1'!$B$13:$D$28,3,0)="Y",INDEX(INDIRECT("'"&amp;$A130&amp;"'!$A$3:$BG$100000"),MATCH($B130,INDIRECT("'"&amp;$A130&amp;"'!$A3:$A100000"),0),MATCH(L$3,INDIRECT("'"&amp;$A130&amp;"'!$A$3:$BG$3"),0)),VLOOKUP($F130,'Step 1'!$B$13:$D$28,3,0)),"Check Parameters")</f>
        <v>NE</v>
      </c>
      <c r="M130" s="13" t="str">
        <f ca="1">IFERROR(IF(VLOOKUP($F130,'Step 1'!$B$13:$D$28,3,0)="Y",INDEX(INDIRECT("'"&amp;$A130&amp;"'!$A$3:$BG$100000"),MATCH($B130,INDIRECT("'"&amp;$A130&amp;"'!$A3:$A100000"),0),MATCH(M$3,INDIRECT("'"&amp;$A130&amp;"'!$A$3:$BG$3"),0)),VLOOKUP($F130,'Step 1'!$B$13:$D$28,3,0)),"Check Parameters")</f>
        <v>NE</v>
      </c>
      <c r="N130" s="13" t="str">
        <f ca="1">IFERROR(IF(VLOOKUP($F130,'Step 1'!$B$13:$D$28,3,0)="Y",INDEX(INDIRECT("'"&amp;$A130&amp;"'!$A$3:$BG$100000"),MATCH($B130,INDIRECT("'"&amp;$A130&amp;"'!$A3:$A100000"),0),MATCH(N$3,INDIRECT("'"&amp;$A130&amp;"'!$A$3:$BG$3"),0)),VLOOKUP($F130,'Step 1'!$B$13:$D$28,3,0)),"Check Parameters")</f>
        <v>NE</v>
      </c>
      <c r="O130" s="13" t="str">
        <f ca="1">IFERROR(IF(VLOOKUP($F130,'Step 1'!$B$13:$D$28,3,0)="Y",INDEX(INDIRECT("'"&amp;$A130&amp;"'!$A$3:$BG$100000"),MATCH($B130,INDIRECT("'"&amp;$A130&amp;"'!$A3:$A100000"),0),MATCH(O$3,INDIRECT("'"&amp;$A130&amp;"'!$A$3:$BG$3"),0)),VLOOKUP($F130,'Step 1'!$B$13:$D$28,3,0)),"Check Parameters")</f>
        <v>NE</v>
      </c>
      <c r="P130" s="13" t="str">
        <f ca="1">IFERROR(IF(VLOOKUP($F130,'Step 1'!$B$13:$D$28,3,0)="Y",INDEX(INDIRECT("'"&amp;$A130&amp;"'!$A$3:$BG$100000"),MATCH($B130,INDIRECT("'"&amp;$A130&amp;"'!$A3:$A100000"),0),MATCH(P$3,INDIRECT("'"&amp;$A130&amp;"'!$A$3:$BG$3"),0)),VLOOKUP($F130,'Step 1'!$B$13:$D$28,3,0)),"Check Parameters")</f>
        <v>NE</v>
      </c>
      <c r="Q130" s="13" t="str">
        <f ca="1">IFERROR(IF(VLOOKUP($F130,'Step 1'!$B$13:$D$28,3,0)="Y",INDEX(INDIRECT("'"&amp;$A130&amp;"'!$A$3:$BG$100000"),MATCH($B130,INDIRECT("'"&amp;$A130&amp;"'!$A3:$A100000"),0),MATCH(Q$3,INDIRECT("'"&amp;$A130&amp;"'!$A$3:$BG$3"),0)),VLOOKUP($F130,'Step 1'!$B$13:$D$28,3,0)),"Check Parameters")</f>
        <v>NE</v>
      </c>
      <c r="R130" s="13" t="str">
        <f ca="1">IFERROR(IF(VLOOKUP($F130,'Step 1'!$B$13:$D$28,3,0)="Y",INDEX(INDIRECT("'"&amp;$A130&amp;"'!$A$3:$BG$100000"),MATCH($B130,INDIRECT("'"&amp;$A130&amp;"'!$A3:$A100000"),0),MATCH(R$3,INDIRECT("'"&amp;$A130&amp;"'!$A$3:$BG$3"),0)),VLOOKUP($F130,'Step 1'!$B$13:$D$28,3,0)),"Check Parameters")</f>
        <v>NE</v>
      </c>
      <c r="S130" s="13" t="str">
        <f ca="1">IFERROR(IF(VLOOKUP($F130,'Step 1'!$B$13:$D$28,3,0)="Y",INDEX(INDIRECT("'"&amp;$A130&amp;"'!$A$3:$BG$100000"),MATCH($B130,INDIRECT("'"&amp;$A130&amp;"'!$A3:$A100000"),0),MATCH(S$3,INDIRECT("'"&amp;$A130&amp;"'!$A$3:$BG$3"),0)),VLOOKUP($F130,'Step 1'!$B$13:$D$28,3,0)),"Check Parameters")</f>
        <v>NE</v>
      </c>
      <c r="T130" s="13" t="str">
        <f ca="1">IFERROR(IF(VLOOKUP($F130,'Step 1'!$B$13:$D$28,3,0)="Y",INDEX(INDIRECT("'"&amp;$A130&amp;"'!$A$3:$BG$100000"),MATCH($B130,INDIRECT("'"&amp;$A130&amp;"'!$A3:$A100000"),0),MATCH(T$3,INDIRECT("'"&amp;$A130&amp;"'!$A$3:$BG$3"),0)),VLOOKUP($F130,'Step 1'!$B$13:$D$28,3,0)),"Check Parameters")</f>
        <v>NE</v>
      </c>
      <c r="U130" s="13" t="str">
        <f ca="1">IFERROR(IF(VLOOKUP($F130,'Step 1'!$B$13:$D$28,3,0)="Y",INDEX(INDIRECT("'"&amp;$A130&amp;"'!$A$3:$BG$100000"),MATCH($B130,INDIRECT("'"&amp;$A130&amp;"'!$A3:$A100000"),0),MATCH(U$3,INDIRECT("'"&amp;$A130&amp;"'!$A$3:$BG$3"),0)),VLOOKUP($F130,'Step 1'!$B$13:$D$28,3,0)),"Check Parameters")</f>
        <v>NE</v>
      </c>
      <c r="V130" s="13" t="str">
        <f ca="1">IFERROR(IF(VLOOKUP($F130,'Step 1'!$B$13:$D$28,3,0)="Y",INDEX(INDIRECT("'"&amp;$A130&amp;"'!$A$3:$BG$100000"),MATCH($B130,INDIRECT("'"&amp;$A130&amp;"'!$A3:$A100000"),0),MATCH(V$3,INDIRECT("'"&amp;$A130&amp;"'!$A$3:$BG$3"),0)),VLOOKUP($F130,'Step 1'!$B$13:$D$28,3,0)),"Check Parameters")</f>
        <v>NE</v>
      </c>
      <c r="W130" s="13" t="str">
        <f ca="1">IFERROR(IF(VLOOKUP($F130,'Step 1'!$B$13:$D$28,3,0)="Y",INDEX(INDIRECT("'"&amp;$A130&amp;"'!$A$3:$BG$100000"),MATCH($B130,INDIRECT("'"&amp;$A130&amp;"'!$A3:$A100000"),0),MATCH(W$3,INDIRECT("'"&amp;$A130&amp;"'!$A$3:$BG$3"),0)),VLOOKUP($F130,'Step 1'!$B$13:$D$28,3,0)),"Check Parameters")</f>
        <v>NE</v>
      </c>
      <c r="X130" s="13" t="str">
        <f ca="1">IFERROR(IF(VLOOKUP($F130,'Step 1'!$B$13:$D$28,3,0)="Y",INDEX(INDIRECT("'"&amp;$A130&amp;"'!$A$3:$BG$100000"),MATCH($B130,INDIRECT("'"&amp;$A130&amp;"'!$A3:$A100000"),0),MATCH(X$3,INDIRECT("'"&amp;$A130&amp;"'!$A$3:$BG$3"),0)),VLOOKUP($F130,'Step 1'!$B$13:$D$28,3,0)),"Check Parameters")</f>
        <v>NE</v>
      </c>
      <c r="Y130" s="13" t="str">
        <f ca="1">IFERROR(IF(VLOOKUP($F130,'Step 1'!$B$13:$D$28,3,0)="Y",INDEX(INDIRECT("'"&amp;$A130&amp;"'!$A$3:$BG$100000"),MATCH($B130,INDIRECT("'"&amp;$A130&amp;"'!$A3:$A100000"),0),MATCH(Y$3,INDIRECT("'"&amp;$A130&amp;"'!$A$3:$BG$3"),0)),VLOOKUP($F130,'Step 1'!$B$13:$D$28,3,0)),"Check Parameters")</f>
        <v>NE</v>
      </c>
      <c r="Z130" s="13" t="str">
        <f ca="1">IFERROR(IF(VLOOKUP($F130,'Step 1'!$B$13:$D$28,3,0)="Y",INDEX(INDIRECT("'"&amp;$A130&amp;"'!$A$3:$BG$100000"),MATCH($B130,INDIRECT("'"&amp;$A130&amp;"'!$A3:$A100000"),0),MATCH(Z$3,INDIRECT("'"&amp;$A130&amp;"'!$A$3:$BG$3"),0)),VLOOKUP($F130,'Step 1'!$B$13:$D$28,3,0)),"Check Parameters")</f>
        <v>NE</v>
      </c>
      <c r="AA130" s="13" t="str">
        <f ca="1">IFERROR(IF(VLOOKUP($F130,'Step 1'!$B$13:$D$28,3,0)="Y",INDEX(INDIRECT("'"&amp;$A130&amp;"'!$A$3:$BG$100000"),MATCH($B130,INDIRECT("'"&amp;$A130&amp;"'!$A3:$A100000"),0),MATCH(AA$3,INDIRECT("'"&amp;$A130&amp;"'!$A$3:$BG$3"),0)),VLOOKUP($F130,'Step 1'!$B$13:$D$28,3,0)),"Check Parameters")</f>
        <v>NE</v>
      </c>
      <c r="AB130" s="13" t="str">
        <f ca="1">IFERROR(IF(VLOOKUP($F130,'Step 1'!$B$13:$D$28,3,0)="Y",INDEX(INDIRECT("'"&amp;$A130&amp;"'!$A$3:$BG$100000"),MATCH($B130,INDIRECT("'"&amp;$A130&amp;"'!$A3:$A100000"),0),MATCH(AB$3,INDIRECT("'"&amp;$A130&amp;"'!$A$3:$BG$3"),0)),VLOOKUP($F130,'Step 1'!$B$13:$D$28,3,0)),"Check Parameters")</f>
        <v>NE</v>
      </c>
      <c r="AC130" s="13" t="str">
        <f ca="1">IFERROR(IF(VLOOKUP($F130,'Step 1'!$B$13:$D$28,3,0)="Y",INDEX(INDIRECT("'"&amp;$A130&amp;"'!$A$3:$BG$100000"),MATCH($B130,INDIRECT("'"&amp;$A130&amp;"'!$A3:$A100000"),0),MATCH(AC$3,INDIRECT("'"&amp;$A130&amp;"'!$A$3:$BG$3"),0)),VLOOKUP($F130,'Step 1'!$B$13:$D$28,3,0)),"Check Parameters")</f>
        <v>NE</v>
      </c>
      <c r="AD130" s="13" t="str">
        <f ca="1">IFERROR(IF(VLOOKUP($F130,'Step 1'!$B$13:$D$28,3,0)="Y",INDEX(INDIRECT("'"&amp;$A130&amp;"'!$A$3:$BG$100000"),MATCH($B130,INDIRECT("'"&amp;$A130&amp;"'!$A3:$A100000"),0),MATCH(AD$3,INDIRECT("'"&amp;$A130&amp;"'!$A$3:$BG$3"),0)),VLOOKUP($F130,'Step 1'!$B$13:$D$28,3,0)),"Check Parameters")</f>
        <v>NE</v>
      </c>
      <c r="AE130" s="13" t="str">
        <f ca="1">IFERROR(IF(VLOOKUP($F130,'Step 1'!$B$13:$D$28,3,0)="Y",INDEX(INDIRECT("'"&amp;$A130&amp;"'!$A$3:$BG$100000"),MATCH($B130,INDIRECT("'"&amp;$A130&amp;"'!$A3:$A100000"),0),MATCH(AE$3,INDIRECT("'"&amp;$A130&amp;"'!$A$3:$BG$3"),0)),VLOOKUP($F130,'Step 1'!$B$13:$D$28,3,0)),"Check Parameters")</f>
        <v>NE</v>
      </c>
      <c r="AF130" s="13" t="str">
        <f ca="1">IFERROR(IF(VLOOKUP($F130,'Step 1'!$B$13:$D$28,3,0)="Y",INDEX(INDIRECT("'"&amp;$A130&amp;"'!$A$3:$BG$100000"),MATCH($B130,INDIRECT("'"&amp;$A130&amp;"'!$A3:$A100000"),0),MATCH(AF$3,INDIRECT("'"&amp;$A130&amp;"'!$A$3:$BG$3"),0)),VLOOKUP($F130,'Step 1'!$B$13:$D$28,3,0)),"Check Parameters")</f>
        <v>NE</v>
      </c>
      <c r="AG130" s="13" t="str">
        <f ca="1">IFERROR(IF(VLOOKUP($F130,'Step 1'!$B$13:$D$28,3,0)="Y",INDEX(INDIRECT("'"&amp;$A130&amp;"'!$A$3:$BG$100000"),MATCH($B130,INDIRECT("'"&amp;$A130&amp;"'!$A3:$A100000"),0),MATCH(AG$3,INDIRECT("'"&amp;$A130&amp;"'!$A$3:$BG$3"),0)),VLOOKUP($F130,'Step 1'!$B$13:$D$28,3,0)),"Check Parameters")</f>
        <v>NE</v>
      </c>
      <c r="AH130" s="13" t="str">
        <f ca="1">IFERROR(IF(VLOOKUP($F130,'Step 1'!$B$13:$D$28,3,0)="Y",INDEX(INDIRECT("'"&amp;$A130&amp;"'!$A$3:$BG$100000"),MATCH($B130,INDIRECT("'"&amp;$A130&amp;"'!$A3:$A100000"),0),MATCH(AH$3,INDIRECT("'"&amp;$A130&amp;"'!$A$3:$BG$3"),0)),VLOOKUP($F130,'Step 1'!$B$13:$D$28,3,0)),"Check Parameters")</f>
        <v>NE</v>
      </c>
      <c r="AI130" s="13" t="str">
        <f ca="1">IFERROR(IF(VLOOKUP($F130,'Step 1'!$B$13:$D$28,3,0)="Y",INDEX(INDIRECT("'"&amp;$A130&amp;"'!$A$3:$BG$100000"),MATCH($B130,INDIRECT("'"&amp;$A130&amp;"'!$A3:$A100000"),0),MATCH(AI$3,INDIRECT("'"&amp;$A130&amp;"'!$A$3:$BG$3"),0)),VLOOKUP($F130,'Step 1'!$B$13:$D$28,3,0)),"Check Parameters")</f>
        <v>NE</v>
      </c>
      <c r="AJ130" s="13" t="str">
        <f ca="1">IFERROR(IF(VLOOKUP($F130,'Step 1'!$B$13:$D$28,3,0)="Y",INDEX(INDIRECT("'"&amp;$A130&amp;"'!$A$3:$BG$100000"),MATCH($B130,INDIRECT("'"&amp;$A130&amp;"'!$A3:$A100000"),0),MATCH(AJ$3,INDIRECT("'"&amp;$A130&amp;"'!$A$3:$BG$3"),0)),VLOOKUP($F130,'Step 1'!$B$13:$D$28,3,0)),"Check Parameters")</f>
        <v>NE</v>
      </c>
      <c r="AK130" s="13" t="str">
        <f ca="1">IFERROR(IF(VLOOKUP($F130,'Step 1'!$B$13:$D$28,3,0)="Y",INDEX(INDIRECT("'"&amp;$A130&amp;"'!$A$3:$BG$100000"),MATCH($B130,INDIRECT("'"&amp;$A130&amp;"'!$A3:$A100000"),0),MATCH(AK$3,INDIRECT("'"&amp;$A130&amp;"'!$A$3:$BG$3"),0)),VLOOKUP($F130,'Step 1'!$B$13:$D$28,3,0)),"Check Parameters")</f>
        <v>NE</v>
      </c>
      <c r="AL130" s="13" t="str">
        <f ca="1">IFERROR(IF(VLOOKUP($F130,'Step 1'!$B$13:$D$28,3,0)="Y",INDEX(INDIRECT("'"&amp;$A130&amp;"'!$A$3:$BG$100000"),MATCH($B130,INDIRECT("'"&amp;$A130&amp;"'!$A3:$A100000"),0),MATCH(AL$3,INDIRECT("'"&amp;$A130&amp;"'!$A$3:$BG$3"),0)),VLOOKUP($F130,'Step 1'!$B$13:$D$28,3,0)),"Check Parameters")</f>
        <v>NE</v>
      </c>
      <c r="AM130" s="13" t="str">
        <f ca="1">IFERROR(IF(VLOOKUP($F130,'Step 1'!$B$13:$D$28,3,0)="Y",INDEX(INDIRECT("'"&amp;$A130&amp;"'!$A$3:$BG$100000"),MATCH($B130,INDIRECT("'"&amp;$A130&amp;"'!$A3:$A100000"),0),MATCH(AM$3,INDIRECT("'"&amp;$A130&amp;"'!$A$3:$BG$3"),0)),VLOOKUP($F130,'Step 1'!$B$13:$D$28,3,0)),"Check Parameters")</f>
        <v>NE</v>
      </c>
      <c r="AN130" s="13"/>
      <c r="AO130" s="13"/>
      <c r="AP130" s="191"/>
      <c r="AQ130" s="191"/>
      <c r="AR130" s="191"/>
    </row>
    <row r="131" spans="1:44" hidden="1" outlineLevel="1" x14ac:dyDescent="0.25">
      <c r="A131" s="183" t="s">
        <v>354</v>
      </c>
      <c r="B131" s="183" t="s">
        <v>725</v>
      </c>
      <c r="C131" s="175" t="s">
        <v>341</v>
      </c>
      <c r="D131" s="175"/>
      <c r="E131" s="175" t="s">
        <v>53</v>
      </c>
      <c r="F131" s="77" t="str">
        <f t="shared" si="54"/>
        <v>Dairy Cattle</v>
      </c>
      <c r="G131" s="175" t="s">
        <v>358</v>
      </c>
      <c r="H131" s="175"/>
      <c r="I131" s="13">
        <f ca="1">IFERROR(IF(VLOOKUP($F131,'Step 1'!$B$13:$D$28,3,0)="Y",INDEX(INDIRECT("'"&amp;$A131&amp;"'!$A$3:$BG$100000"),MATCH($B131,INDIRECT("'"&amp;$A131&amp;"'!$A3:$A100000"),0),MATCH(I$3,INDIRECT("'"&amp;$A131&amp;"'!$A$3:$BG$3"),0)),VLOOKUP($F131,'Step 1'!$B$13:$D$28,3,0)),"Check Parameters")</f>
        <v>4.0759199999999991E-6</v>
      </c>
      <c r="J131" s="13">
        <f ca="1">IFERROR(IF(VLOOKUP($F131,'Step 1'!$B$13:$D$28,3,0)="Y",INDEX(INDIRECT("'"&amp;$A131&amp;"'!$A$3:$BG$100000"),MATCH($B131,INDIRECT("'"&amp;$A131&amp;"'!$A3:$A100000"),0),MATCH(J$3,INDIRECT("'"&amp;$A131&amp;"'!$A$3:$BG$3"),0)),VLOOKUP($F131,'Step 1'!$B$13:$D$28,3,0)),"Check Parameters")</f>
        <v>4.0759199999999991E-6</v>
      </c>
      <c r="K131" s="13">
        <f ca="1">IFERROR(IF(VLOOKUP($F131,'Step 1'!$B$13:$D$28,3,0)="Y",INDEX(INDIRECT("'"&amp;$A131&amp;"'!$A$3:$BG$100000"),MATCH($B131,INDIRECT("'"&amp;$A131&amp;"'!$A3:$A100000"),0),MATCH(K$3,INDIRECT("'"&amp;$A131&amp;"'!$A$3:$BG$3"),0)),VLOOKUP($F131,'Step 1'!$B$13:$D$28,3,0)),"Check Parameters")</f>
        <v>4.0759199999999991E-6</v>
      </c>
      <c r="L131" s="13">
        <f ca="1">IFERROR(IF(VLOOKUP($F131,'Step 1'!$B$13:$D$28,3,0)="Y",INDEX(INDIRECT("'"&amp;$A131&amp;"'!$A$3:$BG$100000"),MATCH($B131,INDIRECT("'"&amp;$A131&amp;"'!$A3:$A100000"),0),MATCH(L$3,INDIRECT("'"&amp;$A131&amp;"'!$A$3:$BG$3"),0)),VLOOKUP($F131,'Step 1'!$B$13:$D$28,3,0)),"Check Parameters")</f>
        <v>4.0759199999999991E-6</v>
      </c>
      <c r="M131" s="13">
        <f ca="1">IFERROR(IF(VLOOKUP($F131,'Step 1'!$B$13:$D$28,3,0)="Y",INDEX(INDIRECT("'"&amp;$A131&amp;"'!$A$3:$BG$100000"),MATCH($B131,INDIRECT("'"&amp;$A131&amp;"'!$A3:$A100000"),0),MATCH(M$3,INDIRECT("'"&amp;$A131&amp;"'!$A$3:$BG$3"),0)),VLOOKUP($F131,'Step 1'!$B$13:$D$28,3,0)),"Check Parameters")</f>
        <v>4.0759199999999991E-6</v>
      </c>
      <c r="N131" s="13">
        <f ca="1">IFERROR(IF(VLOOKUP($F131,'Step 1'!$B$13:$D$28,3,0)="Y",INDEX(INDIRECT("'"&amp;$A131&amp;"'!$A$3:$BG$100000"),MATCH($B131,INDIRECT("'"&amp;$A131&amp;"'!$A3:$A100000"),0),MATCH(N$3,INDIRECT("'"&amp;$A131&amp;"'!$A$3:$BG$3"),0)),VLOOKUP($F131,'Step 1'!$B$13:$D$28,3,0)),"Check Parameters")</f>
        <v>4.0759199999999991E-6</v>
      </c>
      <c r="O131" s="13">
        <f ca="1">IFERROR(IF(VLOOKUP($F131,'Step 1'!$B$13:$D$28,3,0)="Y",INDEX(INDIRECT("'"&amp;$A131&amp;"'!$A$3:$BG$100000"),MATCH($B131,INDIRECT("'"&amp;$A131&amp;"'!$A3:$A100000"),0),MATCH(O$3,INDIRECT("'"&amp;$A131&amp;"'!$A$3:$BG$3"),0)),VLOOKUP($F131,'Step 1'!$B$13:$D$28,3,0)),"Check Parameters")</f>
        <v>4.0759199999999991E-6</v>
      </c>
      <c r="P131" s="13">
        <f ca="1">IFERROR(IF(VLOOKUP($F131,'Step 1'!$B$13:$D$28,3,0)="Y",INDEX(INDIRECT("'"&amp;$A131&amp;"'!$A$3:$BG$100000"),MATCH($B131,INDIRECT("'"&amp;$A131&amp;"'!$A3:$A100000"),0),MATCH(P$3,INDIRECT("'"&amp;$A131&amp;"'!$A$3:$BG$3"),0)),VLOOKUP($F131,'Step 1'!$B$13:$D$28,3,0)),"Check Parameters")</f>
        <v>4.0759199999999991E-6</v>
      </c>
      <c r="Q131" s="13">
        <f ca="1">IFERROR(IF(VLOOKUP($F131,'Step 1'!$B$13:$D$28,3,0)="Y",INDEX(INDIRECT("'"&amp;$A131&amp;"'!$A$3:$BG$100000"),MATCH($B131,INDIRECT("'"&amp;$A131&amp;"'!$A3:$A100000"),0),MATCH(Q$3,INDIRECT("'"&amp;$A131&amp;"'!$A$3:$BG$3"),0)),VLOOKUP($F131,'Step 1'!$B$13:$D$28,3,0)),"Check Parameters")</f>
        <v>4.0759199999999991E-6</v>
      </c>
      <c r="R131" s="13">
        <f ca="1">IFERROR(IF(VLOOKUP($F131,'Step 1'!$B$13:$D$28,3,0)="Y",INDEX(INDIRECT("'"&amp;$A131&amp;"'!$A$3:$BG$100000"),MATCH($B131,INDIRECT("'"&amp;$A131&amp;"'!$A3:$A100000"),0),MATCH(R$3,INDIRECT("'"&amp;$A131&amp;"'!$A$3:$BG$3"),0)),VLOOKUP($F131,'Step 1'!$B$13:$D$28,3,0)),"Check Parameters")</f>
        <v>4.0759199999999991E-6</v>
      </c>
      <c r="S131" s="13">
        <f ca="1">IFERROR(IF(VLOOKUP($F131,'Step 1'!$B$13:$D$28,3,0)="Y",INDEX(INDIRECT("'"&amp;$A131&amp;"'!$A$3:$BG$100000"),MATCH($B131,INDIRECT("'"&amp;$A131&amp;"'!$A3:$A100000"),0),MATCH(S$3,INDIRECT("'"&amp;$A131&amp;"'!$A$3:$BG$3"),0)),VLOOKUP($F131,'Step 1'!$B$13:$D$28,3,0)),"Check Parameters")</f>
        <v>4.0759199999999991E-6</v>
      </c>
      <c r="T131" s="13">
        <f ca="1">IFERROR(IF(VLOOKUP($F131,'Step 1'!$B$13:$D$28,3,0)="Y",INDEX(INDIRECT("'"&amp;$A131&amp;"'!$A$3:$BG$100000"),MATCH($B131,INDIRECT("'"&amp;$A131&amp;"'!$A3:$A100000"),0),MATCH(T$3,INDIRECT("'"&amp;$A131&amp;"'!$A$3:$BG$3"),0)),VLOOKUP($F131,'Step 1'!$B$13:$D$28,3,0)),"Check Parameters")</f>
        <v>4.0759199999999991E-6</v>
      </c>
      <c r="U131" s="13">
        <f ca="1">IFERROR(IF(VLOOKUP($F131,'Step 1'!$B$13:$D$28,3,0)="Y",INDEX(INDIRECT("'"&amp;$A131&amp;"'!$A$3:$BG$100000"),MATCH($B131,INDIRECT("'"&amp;$A131&amp;"'!$A3:$A100000"),0),MATCH(U$3,INDIRECT("'"&amp;$A131&amp;"'!$A$3:$BG$3"),0)),VLOOKUP($F131,'Step 1'!$B$13:$D$28,3,0)),"Check Parameters")</f>
        <v>4.0759199999999991E-6</v>
      </c>
      <c r="V131" s="13">
        <f ca="1">IFERROR(IF(VLOOKUP($F131,'Step 1'!$B$13:$D$28,3,0)="Y",INDEX(INDIRECT("'"&amp;$A131&amp;"'!$A$3:$BG$100000"),MATCH($B131,INDIRECT("'"&amp;$A131&amp;"'!$A3:$A100000"),0),MATCH(V$3,INDIRECT("'"&amp;$A131&amp;"'!$A$3:$BG$3"),0)),VLOOKUP($F131,'Step 1'!$B$13:$D$28,3,0)),"Check Parameters")</f>
        <v>4.0759199999999991E-6</v>
      </c>
      <c r="W131" s="13">
        <f ca="1">IFERROR(IF(VLOOKUP($F131,'Step 1'!$B$13:$D$28,3,0)="Y",INDEX(INDIRECT("'"&amp;$A131&amp;"'!$A$3:$BG$100000"),MATCH($B131,INDIRECT("'"&amp;$A131&amp;"'!$A3:$A100000"),0),MATCH(W$3,INDIRECT("'"&amp;$A131&amp;"'!$A$3:$BG$3"),0)),VLOOKUP($F131,'Step 1'!$B$13:$D$28,3,0)),"Check Parameters")</f>
        <v>4.0759199999999991E-6</v>
      </c>
      <c r="X131" s="13">
        <f ca="1">IFERROR(IF(VLOOKUP($F131,'Step 1'!$B$13:$D$28,3,0)="Y",INDEX(INDIRECT("'"&amp;$A131&amp;"'!$A$3:$BG$100000"),MATCH($B131,INDIRECT("'"&amp;$A131&amp;"'!$A3:$A100000"),0),MATCH(X$3,INDIRECT("'"&amp;$A131&amp;"'!$A$3:$BG$3"),0)),VLOOKUP($F131,'Step 1'!$B$13:$D$28,3,0)),"Check Parameters")</f>
        <v>4.0759199999999991E-6</v>
      </c>
      <c r="Y131" s="13">
        <f ca="1">IFERROR(IF(VLOOKUP($F131,'Step 1'!$B$13:$D$28,3,0)="Y",INDEX(INDIRECT("'"&amp;$A131&amp;"'!$A$3:$BG$100000"),MATCH($B131,INDIRECT("'"&amp;$A131&amp;"'!$A3:$A100000"),0),MATCH(Y$3,INDIRECT("'"&amp;$A131&amp;"'!$A$3:$BG$3"),0)),VLOOKUP($F131,'Step 1'!$B$13:$D$28,3,0)),"Check Parameters")</f>
        <v>4.0759199999999991E-6</v>
      </c>
      <c r="Z131" s="13">
        <f ca="1">IFERROR(IF(VLOOKUP($F131,'Step 1'!$B$13:$D$28,3,0)="Y",INDEX(INDIRECT("'"&amp;$A131&amp;"'!$A$3:$BG$100000"),MATCH($B131,INDIRECT("'"&amp;$A131&amp;"'!$A3:$A100000"),0),MATCH(Z$3,INDIRECT("'"&amp;$A131&amp;"'!$A$3:$BG$3"),0)),VLOOKUP($F131,'Step 1'!$B$13:$D$28,3,0)),"Check Parameters")</f>
        <v>4.0759199999999991E-6</v>
      </c>
      <c r="AA131" s="13">
        <f ca="1">IFERROR(IF(VLOOKUP($F131,'Step 1'!$B$13:$D$28,3,0)="Y",INDEX(INDIRECT("'"&amp;$A131&amp;"'!$A$3:$BG$100000"),MATCH($B131,INDIRECT("'"&amp;$A131&amp;"'!$A3:$A100000"),0),MATCH(AA$3,INDIRECT("'"&amp;$A131&amp;"'!$A$3:$BG$3"),0)),VLOOKUP($F131,'Step 1'!$B$13:$D$28,3,0)),"Check Parameters")</f>
        <v>4.0759199999999991E-6</v>
      </c>
      <c r="AB131" s="13">
        <f ca="1">IFERROR(IF(VLOOKUP($F131,'Step 1'!$B$13:$D$28,3,0)="Y",INDEX(INDIRECT("'"&amp;$A131&amp;"'!$A$3:$BG$100000"),MATCH($B131,INDIRECT("'"&amp;$A131&amp;"'!$A3:$A100000"),0),MATCH(AB$3,INDIRECT("'"&amp;$A131&amp;"'!$A$3:$BG$3"),0)),VLOOKUP($F131,'Step 1'!$B$13:$D$28,3,0)),"Check Parameters")</f>
        <v>4.0759199999999991E-6</v>
      </c>
      <c r="AC131" s="13">
        <f ca="1">IFERROR(IF(VLOOKUP($F131,'Step 1'!$B$13:$D$28,3,0)="Y",INDEX(INDIRECT("'"&amp;$A131&amp;"'!$A$3:$BG$100000"),MATCH($B131,INDIRECT("'"&amp;$A131&amp;"'!$A3:$A100000"),0),MATCH(AC$3,INDIRECT("'"&amp;$A131&amp;"'!$A$3:$BG$3"),0)),VLOOKUP($F131,'Step 1'!$B$13:$D$28,3,0)),"Check Parameters")</f>
        <v>4.0759199999999991E-6</v>
      </c>
      <c r="AD131" s="13">
        <f ca="1">IFERROR(IF(VLOOKUP($F131,'Step 1'!$B$13:$D$28,3,0)="Y",INDEX(INDIRECT("'"&amp;$A131&amp;"'!$A$3:$BG$100000"),MATCH($B131,INDIRECT("'"&amp;$A131&amp;"'!$A3:$A100000"),0),MATCH(AD$3,INDIRECT("'"&amp;$A131&amp;"'!$A$3:$BG$3"),0)),VLOOKUP($F131,'Step 1'!$B$13:$D$28,3,0)),"Check Parameters")</f>
        <v>4.0759199999999991E-6</v>
      </c>
      <c r="AE131" s="13">
        <f ca="1">IFERROR(IF(VLOOKUP($F131,'Step 1'!$B$13:$D$28,3,0)="Y",INDEX(INDIRECT("'"&amp;$A131&amp;"'!$A$3:$BG$100000"),MATCH($B131,INDIRECT("'"&amp;$A131&amp;"'!$A3:$A100000"),0),MATCH(AE$3,INDIRECT("'"&amp;$A131&amp;"'!$A$3:$BG$3"),0)),VLOOKUP($F131,'Step 1'!$B$13:$D$28,3,0)),"Check Parameters")</f>
        <v>4.0759199999999991E-6</v>
      </c>
      <c r="AF131" s="13">
        <f ca="1">IFERROR(IF(VLOOKUP($F131,'Step 1'!$B$13:$D$28,3,0)="Y",INDEX(INDIRECT("'"&amp;$A131&amp;"'!$A$3:$BG$100000"),MATCH($B131,INDIRECT("'"&amp;$A131&amp;"'!$A3:$A100000"),0),MATCH(AF$3,INDIRECT("'"&amp;$A131&amp;"'!$A$3:$BG$3"),0)),VLOOKUP($F131,'Step 1'!$B$13:$D$28,3,0)),"Check Parameters")</f>
        <v>4.0759199999999991E-6</v>
      </c>
      <c r="AG131" s="13">
        <f ca="1">IFERROR(IF(VLOOKUP($F131,'Step 1'!$B$13:$D$28,3,0)="Y",INDEX(INDIRECT("'"&amp;$A131&amp;"'!$A$3:$BG$100000"),MATCH($B131,INDIRECT("'"&amp;$A131&amp;"'!$A3:$A100000"),0),MATCH(AG$3,INDIRECT("'"&amp;$A131&amp;"'!$A$3:$BG$3"),0)),VLOOKUP($F131,'Step 1'!$B$13:$D$28,3,0)),"Check Parameters")</f>
        <v>4.0759199999999991E-6</v>
      </c>
      <c r="AH131" s="13">
        <f ca="1">IFERROR(IF(VLOOKUP($F131,'Step 1'!$B$13:$D$28,3,0)="Y",INDEX(INDIRECT("'"&amp;$A131&amp;"'!$A$3:$BG$100000"),MATCH($B131,INDIRECT("'"&amp;$A131&amp;"'!$A3:$A100000"),0),MATCH(AH$3,INDIRECT("'"&amp;$A131&amp;"'!$A$3:$BG$3"),0)),VLOOKUP($F131,'Step 1'!$B$13:$D$28,3,0)),"Check Parameters")</f>
        <v>4.0759199999999991E-6</v>
      </c>
      <c r="AI131" s="13">
        <f ca="1">IFERROR(IF(VLOOKUP($F131,'Step 1'!$B$13:$D$28,3,0)="Y",INDEX(INDIRECT("'"&amp;$A131&amp;"'!$A$3:$BG$100000"),MATCH($B131,INDIRECT("'"&amp;$A131&amp;"'!$A3:$A100000"),0),MATCH(AI$3,INDIRECT("'"&amp;$A131&amp;"'!$A$3:$BG$3"),0)),VLOOKUP($F131,'Step 1'!$B$13:$D$28,3,0)),"Check Parameters")</f>
        <v>4.0759199999999991E-6</v>
      </c>
      <c r="AJ131" s="13">
        <f ca="1">IFERROR(IF(VLOOKUP($F131,'Step 1'!$B$13:$D$28,3,0)="Y",INDEX(INDIRECT("'"&amp;$A131&amp;"'!$A$3:$BG$100000"),MATCH($B131,INDIRECT("'"&amp;$A131&amp;"'!$A3:$A100000"),0),MATCH(AJ$3,INDIRECT("'"&amp;$A131&amp;"'!$A$3:$BG$3"),0)),VLOOKUP($F131,'Step 1'!$B$13:$D$28,3,0)),"Check Parameters")</f>
        <v>4.0759199999999991E-6</v>
      </c>
      <c r="AK131" s="13">
        <f ca="1">IFERROR(IF(VLOOKUP($F131,'Step 1'!$B$13:$D$28,3,0)="Y",INDEX(INDIRECT("'"&amp;$A131&amp;"'!$A$3:$BG$100000"),MATCH($B131,INDIRECT("'"&amp;$A131&amp;"'!$A3:$A100000"),0),MATCH(AK$3,INDIRECT("'"&amp;$A131&amp;"'!$A$3:$BG$3"),0)),VLOOKUP($F131,'Step 1'!$B$13:$D$28,3,0)),"Check Parameters")</f>
        <v>4.0759199999999991E-6</v>
      </c>
      <c r="AL131" s="13">
        <f ca="1">IFERROR(IF(VLOOKUP($F131,'Step 1'!$B$13:$D$28,3,0)="Y",INDEX(INDIRECT("'"&amp;$A131&amp;"'!$A$3:$BG$100000"),MATCH($B131,INDIRECT("'"&amp;$A131&amp;"'!$A3:$A100000"),0),MATCH(AL$3,INDIRECT("'"&amp;$A131&amp;"'!$A$3:$BG$3"),0)),VLOOKUP($F131,'Step 1'!$B$13:$D$28,3,0)),"Check Parameters")</f>
        <v>4.0759199999999991E-6</v>
      </c>
      <c r="AM131" s="13">
        <f ca="1">IFERROR(IF(VLOOKUP($F131,'Step 1'!$B$13:$D$28,3,0)="Y",INDEX(INDIRECT("'"&amp;$A131&amp;"'!$A$3:$BG$100000"),MATCH($B131,INDIRECT("'"&amp;$A131&amp;"'!$A3:$A100000"),0),MATCH(AM$3,INDIRECT("'"&amp;$A131&amp;"'!$A$3:$BG$3"),0)),VLOOKUP($F131,'Step 1'!$B$13:$D$28,3,0)),"Check Parameters")</f>
        <v>4.0759199999999991E-6</v>
      </c>
      <c r="AN131" s="13"/>
      <c r="AO131" s="13"/>
      <c r="AP131" s="191"/>
      <c r="AQ131" s="191"/>
      <c r="AR131" s="191"/>
    </row>
    <row r="132" spans="1:44" hidden="1" outlineLevel="1" x14ac:dyDescent="0.25">
      <c r="A132" s="183" t="s">
        <v>77</v>
      </c>
      <c r="B132" s="183" t="s">
        <v>725</v>
      </c>
      <c r="C132" s="175" t="s">
        <v>341</v>
      </c>
      <c r="D132" s="175"/>
      <c r="E132" s="175" t="s">
        <v>53</v>
      </c>
      <c r="F132" s="77" t="str">
        <f t="shared" si="54"/>
        <v>Non-dairy cattle</v>
      </c>
      <c r="G132" s="175" t="s">
        <v>358</v>
      </c>
      <c r="H132" s="175"/>
      <c r="I132" s="13" t="str">
        <f ca="1">IFERROR(IF(VLOOKUP($F132,'Step 1'!$B$13:$D$28,3,0)="Y",INDEX(INDIRECT("'"&amp;$A132&amp;"'!$A$3:$BG$100000"),MATCH($B132,INDIRECT("'"&amp;$A132&amp;"'!$A3:$A100000"),0),MATCH(I$3,INDIRECT("'"&amp;$A132&amp;"'!$A$3:$BG$3"),0)),VLOOKUP($F132,'Step 1'!$B$13:$D$28,3,0)),"Check Parameters")</f>
        <v>NE</v>
      </c>
      <c r="J132" s="13" t="str">
        <f ca="1">IFERROR(IF(VLOOKUP($F132,'Step 1'!$B$13:$D$28,3,0)="Y",INDEX(INDIRECT("'"&amp;$A132&amp;"'!$A$3:$BG$100000"),MATCH($B132,INDIRECT("'"&amp;$A132&amp;"'!$A3:$A100000"),0),MATCH(J$3,INDIRECT("'"&amp;$A132&amp;"'!$A$3:$BG$3"),0)),VLOOKUP($F132,'Step 1'!$B$13:$D$28,3,0)),"Check Parameters")</f>
        <v>NE</v>
      </c>
      <c r="K132" s="13" t="str">
        <f ca="1">IFERROR(IF(VLOOKUP($F132,'Step 1'!$B$13:$D$28,3,0)="Y",INDEX(INDIRECT("'"&amp;$A132&amp;"'!$A$3:$BG$100000"),MATCH($B132,INDIRECT("'"&amp;$A132&amp;"'!$A3:$A100000"),0),MATCH(K$3,INDIRECT("'"&amp;$A132&amp;"'!$A$3:$BG$3"),0)),VLOOKUP($F132,'Step 1'!$B$13:$D$28,3,0)),"Check Parameters")</f>
        <v>NE</v>
      </c>
      <c r="L132" s="13" t="str">
        <f ca="1">IFERROR(IF(VLOOKUP($F132,'Step 1'!$B$13:$D$28,3,0)="Y",INDEX(INDIRECT("'"&amp;$A132&amp;"'!$A$3:$BG$100000"),MATCH($B132,INDIRECT("'"&amp;$A132&amp;"'!$A3:$A100000"),0),MATCH(L$3,INDIRECT("'"&amp;$A132&amp;"'!$A$3:$BG$3"),0)),VLOOKUP($F132,'Step 1'!$B$13:$D$28,3,0)),"Check Parameters")</f>
        <v>NE</v>
      </c>
      <c r="M132" s="13" t="str">
        <f ca="1">IFERROR(IF(VLOOKUP($F132,'Step 1'!$B$13:$D$28,3,0)="Y",INDEX(INDIRECT("'"&amp;$A132&amp;"'!$A$3:$BG$100000"),MATCH($B132,INDIRECT("'"&amp;$A132&amp;"'!$A3:$A100000"),0),MATCH(M$3,INDIRECT("'"&amp;$A132&amp;"'!$A$3:$BG$3"),0)),VLOOKUP($F132,'Step 1'!$B$13:$D$28,3,0)),"Check Parameters")</f>
        <v>NE</v>
      </c>
      <c r="N132" s="13" t="str">
        <f ca="1">IFERROR(IF(VLOOKUP($F132,'Step 1'!$B$13:$D$28,3,0)="Y",INDEX(INDIRECT("'"&amp;$A132&amp;"'!$A$3:$BG$100000"),MATCH($B132,INDIRECT("'"&amp;$A132&amp;"'!$A3:$A100000"),0),MATCH(N$3,INDIRECT("'"&amp;$A132&amp;"'!$A$3:$BG$3"),0)),VLOOKUP($F132,'Step 1'!$B$13:$D$28,3,0)),"Check Parameters")</f>
        <v>NE</v>
      </c>
      <c r="O132" s="13" t="str">
        <f ca="1">IFERROR(IF(VLOOKUP($F132,'Step 1'!$B$13:$D$28,3,0)="Y",INDEX(INDIRECT("'"&amp;$A132&amp;"'!$A$3:$BG$100000"),MATCH($B132,INDIRECT("'"&amp;$A132&amp;"'!$A3:$A100000"),0),MATCH(O$3,INDIRECT("'"&amp;$A132&amp;"'!$A$3:$BG$3"),0)),VLOOKUP($F132,'Step 1'!$B$13:$D$28,3,0)),"Check Parameters")</f>
        <v>NE</v>
      </c>
      <c r="P132" s="13" t="str">
        <f ca="1">IFERROR(IF(VLOOKUP($F132,'Step 1'!$B$13:$D$28,3,0)="Y",INDEX(INDIRECT("'"&amp;$A132&amp;"'!$A$3:$BG$100000"),MATCH($B132,INDIRECT("'"&amp;$A132&amp;"'!$A3:$A100000"),0),MATCH(P$3,INDIRECT("'"&amp;$A132&amp;"'!$A$3:$BG$3"),0)),VLOOKUP($F132,'Step 1'!$B$13:$D$28,3,0)),"Check Parameters")</f>
        <v>NE</v>
      </c>
      <c r="Q132" s="13" t="str">
        <f ca="1">IFERROR(IF(VLOOKUP($F132,'Step 1'!$B$13:$D$28,3,0)="Y",INDEX(INDIRECT("'"&amp;$A132&amp;"'!$A$3:$BG$100000"),MATCH($B132,INDIRECT("'"&amp;$A132&amp;"'!$A3:$A100000"),0),MATCH(Q$3,INDIRECT("'"&amp;$A132&amp;"'!$A$3:$BG$3"),0)),VLOOKUP($F132,'Step 1'!$B$13:$D$28,3,0)),"Check Parameters")</f>
        <v>NE</v>
      </c>
      <c r="R132" s="13" t="str">
        <f ca="1">IFERROR(IF(VLOOKUP($F132,'Step 1'!$B$13:$D$28,3,0)="Y",INDEX(INDIRECT("'"&amp;$A132&amp;"'!$A$3:$BG$100000"),MATCH($B132,INDIRECT("'"&amp;$A132&amp;"'!$A3:$A100000"),0),MATCH(R$3,INDIRECT("'"&amp;$A132&amp;"'!$A$3:$BG$3"),0)),VLOOKUP($F132,'Step 1'!$B$13:$D$28,3,0)),"Check Parameters")</f>
        <v>NE</v>
      </c>
      <c r="S132" s="13" t="str">
        <f ca="1">IFERROR(IF(VLOOKUP($F132,'Step 1'!$B$13:$D$28,3,0)="Y",INDEX(INDIRECT("'"&amp;$A132&amp;"'!$A$3:$BG$100000"),MATCH($B132,INDIRECT("'"&amp;$A132&amp;"'!$A3:$A100000"),0),MATCH(S$3,INDIRECT("'"&amp;$A132&amp;"'!$A$3:$BG$3"),0)),VLOOKUP($F132,'Step 1'!$B$13:$D$28,3,0)),"Check Parameters")</f>
        <v>NE</v>
      </c>
      <c r="T132" s="13" t="str">
        <f ca="1">IFERROR(IF(VLOOKUP($F132,'Step 1'!$B$13:$D$28,3,0)="Y",INDEX(INDIRECT("'"&amp;$A132&amp;"'!$A$3:$BG$100000"),MATCH($B132,INDIRECT("'"&amp;$A132&amp;"'!$A3:$A100000"),0),MATCH(T$3,INDIRECT("'"&amp;$A132&amp;"'!$A$3:$BG$3"),0)),VLOOKUP($F132,'Step 1'!$B$13:$D$28,3,0)),"Check Parameters")</f>
        <v>NE</v>
      </c>
      <c r="U132" s="13" t="str">
        <f ca="1">IFERROR(IF(VLOOKUP($F132,'Step 1'!$B$13:$D$28,3,0)="Y",INDEX(INDIRECT("'"&amp;$A132&amp;"'!$A$3:$BG$100000"),MATCH($B132,INDIRECT("'"&amp;$A132&amp;"'!$A3:$A100000"),0),MATCH(U$3,INDIRECT("'"&amp;$A132&amp;"'!$A$3:$BG$3"),0)),VLOOKUP($F132,'Step 1'!$B$13:$D$28,3,0)),"Check Parameters")</f>
        <v>NE</v>
      </c>
      <c r="V132" s="13" t="str">
        <f ca="1">IFERROR(IF(VLOOKUP($F132,'Step 1'!$B$13:$D$28,3,0)="Y",INDEX(INDIRECT("'"&amp;$A132&amp;"'!$A$3:$BG$100000"),MATCH($B132,INDIRECT("'"&amp;$A132&amp;"'!$A3:$A100000"),0),MATCH(V$3,INDIRECT("'"&amp;$A132&amp;"'!$A$3:$BG$3"),0)),VLOOKUP($F132,'Step 1'!$B$13:$D$28,3,0)),"Check Parameters")</f>
        <v>NE</v>
      </c>
      <c r="W132" s="13" t="str">
        <f ca="1">IFERROR(IF(VLOOKUP($F132,'Step 1'!$B$13:$D$28,3,0)="Y",INDEX(INDIRECT("'"&amp;$A132&amp;"'!$A$3:$BG$100000"),MATCH($B132,INDIRECT("'"&amp;$A132&amp;"'!$A3:$A100000"),0),MATCH(W$3,INDIRECT("'"&amp;$A132&amp;"'!$A$3:$BG$3"),0)),VLOOKUP($F132,'Step 1'!$B$13:$D$28,3,0)),"Check Parameters")</f>
        <v>NE</v>
      </c>
      <c r="X132" s="13" t="str">
        <f ca="1">IFERROR(IF(VLOOKUP($F132,'Step 1'!$B$13:$D$28,3,0)="Y",INDEX(INDIRECT("'"&amp;$A132&amp;"'!$A$3:$BG$100000"),MATCH($B132,INDIRECT("'"&amp;$A132&amp;"'!$A3:$A100000"),0),MATCH(X$3,INDIRECT("'"&amp;$A132&amp;"'!$A$3:$BG$3"),0)),VLOOKUP($F132,'Step 1'!$B$13:$D$28,3,0)),"Check Parameters")</f>
        <v>NE</v>
      </c>
      <c r="Y132" s="13" t="str">
        <f ca="1">IFERROR(IF(VLOOKUP($F132,'Step 1'!$B$13:$D$28,3,0)="Y",INDEX(INDIRECT("'"&amp;$A132&amp;"'!$A$3:$BG$100000"),MATCH($B132,INDIRECT("'"&amp;$A132&amp;"'!$A3:$A100000"),0),MATCH(Y$3,INDIRECT("'"&amp;$A132&amp;"'!$A$3:$BG$3"),0)),VLOOKUP($F132,'Step 1'!$B$13:$D$28,3,0)),"Check Parameters")</f>
        <v>NE</v>
      </c>
      <c r="Z132" s="13" t="str">
        <f ca="1">IFERROR(IF(VLOOKUP($F132,'Step 1'!$B$13:$D$28,3,0)="Y",INDEX(INDIRECT("'"&amp;$A132&amp;"'!$A$3:$BG$100000"),MATCH($B132,INDIRECT("'"&amp;$A132&amp;"'!$A3:$A100000"),0),MATCH(Z$3,INDIRECT("'"&amp;$A132&amp;"'!$A$3:$BG$3"),0)),VLOOKUP($F132,'Step 1'!$B$13:$D$28,3,0)),"Check Parameters")</f>
        <v>NE</v>
      </c>
      <c r="AA132" s="13" t="str">
        <f ca="1">IFERROR(IF(VLOOKUP($F132,'Step 1'!$B$13:$D$28,3,0)="Y",INDEX(INDIRECT("'"&amp;$A132&amp;"'!$A$3:$BG$100000"),MATCH($B132,INDIRECT("'"&amp;$A132&amp;"'!$A3:$A100000"),0),MATCH(AA$3,INDIRECT("'"&amp;$A132&amp;"'!$A$3:$BG$3"),0)),VLOOKUP($F132,'Step 1'!$B$13:$D$28,3,0)),"Check Parameters")</f>
        <v>NE</v>
      </c>
      <c r="AB132" s="13" t="str">
        <f ca="1">IFERROR(IF(VLOOKUP($F132,'Step 1'!$B$13:$D$28,3,0)="Y",INDEX(INDIRECT("'"&amp;$A132&amp;"'!$A$3:$BG$100000"),MATCH($B132,INDIRECT("'"&amp;$A132&amp;"'!$A3:$A100000"),0),MATCH(AB$3,INDIRECT("'"&amp;$A132&amp;"'!$A$3:$BG$3"),0)),VLOOKUP($F132,'Step 1'!$B$13:$D$28,3,0)),"Check Parameters")</f>
        <v>NE</v>
      </c>
      <c r="AC132" s="13" t="str">
        <f ca="1">IFERROR(IF(VLOOKUP($F132,'Step 1'!$B$13:$D$28,3,0)="Y",INDEX(INDIRECT("'"&amp;$A132&amp;"'!$A$3:$BG$100000"),MATCH($B132,INDIRECT("'"&amp;$A132&amp;"'!$A3:$A100000"),0),MATCH(AC$3,INDIRECT("'"&amp;$A132&amp;"'!$A$3:$BG$3"),0)),VLOOKUP($F132,'Step 1'!$B$13:$D$28,3,0)),"Check Parameters")</f>
        <v>NE</v>
      </c>
      <c r="AD132" s="13" t="str">
        <f ca="1">IFERROR(IF(VLOOKUP($F132,'Step 1'!$B$13:$D$28,3,0)="Y",INDEX(INDIRECT("'"&amp;$A132&amp;"'!$A$3:$BG$100000"),MATCH($B132,INDIRECT("'"&amp;$A132&amp;"'!$A3:$A100000"),0),MATCH(AD$3,INDIRECT("'"&amp;$A132&amp;"'!$A$3:$BG$3"),0)),VLOOKUP($F132,'Step 1'!$B$13:$D$28,3,0)),"Check Parameters")</f>
        <v>NE</v>
      </c>
      <c r="AE132" s="13" t="str">
        <f ca="1">IFERROR(IF(VLOOKUP($F132,'Step 1'!$B$13:$D$28,3,0)="Y",INDEX(INDIRECT("'"&amp;$A132&amp;"'!$A$3:$BG$100000"),MATCH($B132,INDIRECT("'"&amp;$A132&amp;"'!$A3:$A100000"),0),MATCH(AE$3,INDIRECT("'"&amp;$A132&amp;"'!$A$3:$BG$3"),0)),VLOOKUP($F132,'Step 1'!$B$13:$D$28,3,0)),"Check Parameters")</f>
        <v>NE</v>
      </c>
      <c r="AF132" s="13" t="str">
        <f ca="1">IFERROR(IF(VLOOKUP($F132,'Step 1'!$B$13:$D$28,3,0)="Y",INDEX(INDIRECT("'"&amp;$A132&amp;"'!$A$3:$BG$100000"),MATCH($B132,INDIRECT("'"&amp;$A132&amp;"'!$A3:$A100000"),0),MATCH(AF$3,INDIRECT("'"&amp;$A132&amp;"'!$A$3:$BG$3"),0)),VLOOKUP($F132,'Step 1'!$B$13:$D$28,3,0)),"Check Parameters")</f>
        <v>NE</v>
      </c>
      <c r="AG132" s="13" t="str">
        <f ca="1">IFERROR(IF(VLOOKUP($F132,'Step 1'!$B$13:$D$28,3,0)="Y",INDEX(INDIRECT("'"&amp;$A132&amp;"'!$A$3:$BG$100000"),MATCH($B132,INDIRECT("'"&amp;$A132&amp;"'!$A3:$A100000"),0),MATCH(AG$3,INDIRECT("'"&amp;$A132&amp;"'!$A$3:$BG$3"),0)),VLOOKUP($F132,'Step 1'!$B$13:$D$28,3,0)),"Check Parameters")</f>
        <v>NE</v>
      </c>
      <c r="AH132" s="13" t="str">
        <f ca="1">IFERROR(IF(VLOOKUP($F132,'Step 1'!$B$13:$D$28,3,0)="Y",INDEX(INDIRECT("'"&amp;$A132&amp;"'!$A$3:$BG$100000"),MATCH($B132,INDIRECT("'"&amp;$A132&amp;"'!$A3:$A100000"),0),MATCH(AH$3,INDIRECT("'"&amp;$A132&amp;"'!$A$3:$BG$3"),0)),VLOOKUP($F132,'Step 1'!$B$13:$D$28,3,0)),"Check Parameters")</f>
        <v>NE</v>
      </c>
      <c r="AI132" s="13" t="str">
        <f ca="1">IFERROR(IF(VLOOKUP($F132,'Step 1'!$B$13:$D$28,3,0)="Y",INDEX(INDIRECT("'"&amp;$A132&amp;"'!$A$3:$BG$100000"),MATCH($B132,INDIRECT("'"&amp;$A132&amp;"'!$A3:$A100000"),0),MATCH(AI$3,INDIRECT("'"&amp;$A132&amp;"'!$A$3:$BG$3"),0)),VLOOKUP($F132,'Step 1'!$B$13:$D$28,3,0)),"Check Parameters")</f>
        <v>NE</v>
      </c>
      <c r="AJ132" s="13" t="str">
        <f ca="1">IFERROR(IF(VLOOKUP($F132,'Step 1'!$B$13:$D$28,3,0)="Y",INDEX(INDIRECT("'"&amp;$A132&amp;"'!$A$3:$BG$100000"),MATCH($B132,INDIRECT("'"&amp;$A132&amp;"'!$A3:$A100000"),0),MATCH(AJ$3,INDIRECT("'"&amp;$A132&amp;"'!$A$3:$BG$3"),0)),VLOOKUP($F132,'Step 1'!$B$13:$D$28,3,0)),"Check Parameters")</f>
        <v>NE</v>
      </c>
      <c r="AK132" s="13" t="str">
        <f ca="1">IFERROR(IF(VLOOKUP($F132,'Step 1'!$B$13:$D$28,3,0)="Y",INDEX(INDIRECT("'"&amp;$A132&amp;"'!$A$3:$BG$100000"),MATCH($B132,INDIRECT("'"&amp;$A132&amp;"'!$A3:$A100000"),0),MATCH(AK$3,INDIRECT("'"&amp;$A132&amp;"'!$A$3:$BG$3"),0)),VLOOKUP($F132,'Step 1'!$B$13:$D$28,3,0)),"Check Parameters")</f>
        <v>NE</v>
      </c>
      <c r="AL132" s="13" t="str">
        <f ca="1">IFERROR(IF(VLOOKUP($F132,'Step 1'!$B$13:$D$28,3,0)="Y",INDEX(INDIRECT("'"&amp;$A132&amp;"'!$A$3:$BG$100000"),MATCH($B132,INDIRECT("'"&amp;$A132&amp;"'!$A3:$A100000"),0),MATCH(AL$3,INDIRECT("'"&amp;$A132&amp;"'!$A$3:$BG$3"),0)),VLOOKUP($F132,'Step 1'!$B$13:$D$28,3,0)),"Check Parameters")</f>
        <v>NE</v>
      </c>
      <c r="AM132" s="13" t="str">
        <f ca="1">IFERROR(IF(VLOOKUP($F132,'Step 1'!$B$13:$D$28,3,0)="Y",INDEX(INDIRECT("'"&amp;$A132&amp;"'!$A$3:$BG$100000"),MATCH($B132,INDIRECT("'"&amp;$A132&amp;"'!$A3:$A100000"),0),MATCH(AM$3,INDIRECT("'"&amp;$A132&amp;"'!$A$3:$BG$3"),0)),VLOOKUP($F132,'Step 1'!$B$13:$D$28,3,0)),"Check Parameters")</f>
        <v>NE</v>
      </c>
      <c r="AN132" s="13"/>
      <c r="AO132" s="13"/>
      <c r="AP132" s="191"/>
      <c r="AQ132" s="191"/>
      <c r="AR132" s="191"/>
    </row>
    <row r="133" spans="1:44" hidden="1" outlineLevel="1" x14ac:dyDescent="0.25">
      <c r="A133" s="183" t="s">
        <v>78</v>
      </c>
      <c r="B133" s="183" t="s">
        <v>725</v>
      </c>
      <c r="C133" s="175" t="s">
        <v>341</v>
      </c>
      <c r="D133" s="175"/>
      <c r="E133" s="175" t="s">
        <v>53</v>
      </c>
      <c r="F133" s="77" t="str">
        <f t="shared" si="54"/>
        <v>Non-dairy cattle (calves)</v>
      </c>
      <c r="G133" s="175" t="s">
        <v>358</v>
      </c>
      <c r="H133" s="175"/>
      <c r="I133" s="13" t="str">
        <f ca="1">IFERROR(IF(VLOOKUP($F133,'Step 1'!$B$13:$D$28,3,0)="Y",INDEX(INDIRECT("'"&amp;$A133&amp;"'!$A$3:$BG$100000"),MATCH($B133,INDIRECT("'"&amp;$A133&amp;"'!$A3:$A100000"),0),MATCH(I$3,INDIRECT("'"&amp;$A133&amp;"'!$A$3:$BG$3"),0)),VLOOKUP($F133,'Step 1'!$B$13:$D$28,3,0)),"Check Parameters")</f>
        <v>NE</v>
      </c>
      <c r="J133" s="13" t="str">
        <f ca="1">IFERROR(IF(VLOOKUP($F133,'Step 1'!$B$13:$D$28,3,0)="Y",INDEX(INDIRECT("'"&amp;$A133&amp;"'!$A$3:$BG$100000"),MATCH($B133,INDIRECT("'"&amp;$A133&amp;"'!$A3:$A100000"),0),MATCH(J$3,INDIRECT("'"&amp;$A133&amp;"'!$A$3:$BG$3"),0)),VLOOKUP($F133,'Step 1'!$B$13:$D$28,3,0)),"Check Parameters")</f>
        <v>NE</v>
      </c>
      <c r="K133" s="13" t="str">
        <f ca="1">IFERROR(IF(VLOOKUP($F133,'Step 1'!$B$13:$D$28,3,0)="Y",INDEX(INDIRECT("'"&amp;$A133&amp;"'!$A$3:$BG$100000"),MATCH($B133,INDIRECT("'"&amp;$A133&amp;"'!$A3:$A100000"),0),MATCH(K$3,INDIRECT("'"&amp;$A133&amp;"'!$A$3:$BG$3"),0)),VLOOKUP($F133,'Step 1'!$B$13:$D$28,3,0)),"Check Parameters")</f>
        <v>NE</v>
      </c>
      <c r="L133" s="13" t="str">
        <f ca="1">IFERROR(IF(VLOOKUP($F133,'Step 1'!$B$13:$D$28,3,0)="Y",INDEX(INDIRECT("'"&amp;$A133&amp;"'!$A$3:$BG$100000"),MATCH($B133,INDIRECT("'"&amp;$A133&amp;"'!$A3:$A100000"),0),MATCH(L$3,INDIRECT("'"&amp;$A133&amp;"'!$A$3:$BG$3"),0)),VLOOKUP($F133,'Step 1'!$B$13:$D$28,3,0)),"Check Parameters")</f>
        <v>NE</v>
      </c>
      <c r="M133" s="13" t="str">
        <f ca="1">IFERROR(IF(VLOOKUP($F133,'Step 1'!$B$13:$D$28,3,0)="Y",INDEX(INDIRECT("'"&amp;$A133&amp;"'!$A$3:$BG$100000"),MATCH($B133,INDIRECT("'"&amp;$A133&amp;"'!$A3:$A100000"),0),MATCH(M$3,INDIRECT("'"&amp;$A133&amp;"'!$A$3:$BG$3"),0)),VLOOKUP($F133,'Step 1'!$B$13:$D$28,3,0)),"Check Parameters")</f>
        <v>NE</v>
      </c>
      <c r="N133" s="13" t="str">
        <f ca="1">IFERROR(IF(VLOOKUP($F133,'Step 1'!$B$13:$D$28,3,0)="Y",INDEX(INDIRECT("'"&amp;$A133&amp;"'!$A$3:$BG$100000"),MATCH($B133,INDIRECT("'"&amp;$A133&amp;"'!$A3:$A100000"),0),MATCH(N$3,INDIRECT("'"&amp;$A133&amp;"'!$A$3:$BG$3"),0)),VLOOKUP($F133,'Step 1'!$B$13:$D$28,3,0)),"Check Parameters")</f>
        <v>NE</v>
      </c>
      <c r="O133" s="13" t="str">
        <f ca="1">IFERROR(IF(VLOOKUP($F133,'Step 1'!$B$13:$D$28,3,0)="Y",INDEX(INDIRECT("'"&amp;$A133&amp;"'!$A$3:$BG$100000"),MATCH($B133,INDIRECT("'"&amp;$A133&amp;"'!$A3:$A100000"),0),MATCH(O$3,INDIRECT("'"&amp;$A133&amp;"'!$A$3:$BG$3"),0)),VLOOKUP($F133,'Step 1'!$B$13:$D$28,3,0)),"Check Parameters")</f>
        <v>NE</v>
      </c>
      <c r="P133" s="13" t="str">
        <f ca="1">IFERROR(IF(VLOOKUP($F133,'Step 1'!$B$13:$D$28,3,0)="Y",INDEX(INDIRECT("'"&amp;$A133&amp;"'!$A$3:$BG$100000"),MATCH($B133,INDIRECT("'"&amp;$A133&amp;"'!$A3:$A100000"),0),MATCH(P$3,INDIRECT("'"&amp;$A133&amp;"'!$A$3:$BG$3"),0)),VLOOKUP($F133,'Step 1'!$B$13:$D$28,3,0)),"Check Parameters")</f>
        <v>NE</v>
      </c>
      <c r="Q133" s="13" t="str">
        <f ca="1">IFERROR(IF(VLOOKUP($F133,'Step 1'!$B$13:$D$28,3,0)="Y",INDEX(INDIRECT("'"&amp;$A133&amp;"'!$A$3:$BG$100000"),MATCH($B133,INDIRECT("'"&amp;$A133&amp;"'!$A3:$A100000"),0),MATCH(Q$3,INDIRECT("'"&amp;$A133&amp;"'!$A$3:$BG$3"),0)),VLOOKUP($F133,'Step 1'!$B$13:$D$28,3,0)),"Check Parameters")</f>
        <v>NE</v>
      </c>
      <c r="R133" s="13" t="str">
        <f ca="1">IFERROR(IF(VLOOKUP($F133,'Step 1'!$B$13:$D$28,3,0)="Y",INDEX(INDIRECT("'"&amp;$A133&amp;"'!$A$3:$BG$100000"),MATCH($B133,INDIRECT("'"&amp;$A133&amp;"'!$A3:$A100000"),0),MATCH(R$3,INDIRECT("'"&amp;$A133&amp;"'!$A$3:$BG$3"),0)),VLOOKUP($F133,'Step 1'!$B$13:$D$28,3,0)),"Check Parameters")</f>
        <v>NE</v>
      </c>
      <c r="S133" s="13" t="str">
        <f ca="1">IFERROR(IF(VLOOKUP($F133,'Step 1'!$B$13:$D$28,3,0)="Y",INDEX(INDIRECT("'"&amp;$A133&amp;"'!$A$3:$BG$100000"),MATCH($B133,INDIRECT("'"&amp;$A133&amp;"'!$A3:$A100000"),0),MATCH(S$3,INDIRECT("'"&amp;$A133&amp;"'!$A$3:$BG$3"),0)),VLOOKUP($F133,'Step 1'!$B$13:$D$28,3,0)),"Check Parameters")</f>
        <v>NE</v>
      </c>
      <c r="T133" s="13" t="str">
        <f ca="1">IFERROR(IF(VLOOKUP($F133,'Step 1'!$B$13:$D$28,3,0)="Y",INDEX(INDIRECT("'"&amp;$A133&amp;"'!$A$3:$BG$100000"),MATCH($B133,INDIRECT("'"&amp;$A133&amp;"'!$A3:$A100000"),0),MATCH(T$3,INDIRECT("'"&amp;$A133&amp;"'!$A$3:$BG$3"),0)),VLOOKUP($F133,'Step 1'!$B$13:$D$28,3,0)),"Check Parameters")</f>
        <v>NE</v>
      </c>
      <c r="U133" s="13" t="str">
        <f ca="1">IFERROR(IF(VLOOKUP($F133,'Step 1'!$B$13:$D$28,3,0)="Y",INDEX(INDIRECT("'"&amp;$A133&amp;"'!$A$3:$BG$100000"),MATCH($B133,INDIRECT("'"&amp;$A133&amp;"'!$A3:$A100000"),0),MATCH(U$3,INDIRECT("'"&amp;$A133&amp;"'!$A$3:$BG$3"),0)),VLOOKUP($F133,'Step 1'!$B$13:$D$28,3,0)),"Check Parameters")</f>
        <v>NE</v>
      </c>
      <c r="V133" s="13" t="str">
        <f ca="1">IFERROR(IF(VLOOKUP($F133,'Step 1'!$B$13:$D$28,3,0)="Y",INDEX(INDIRECT("'"&amp;$A133&amp;"'!$A$3:$BG$100000"),MATCH($B133,INDIRECT("'"&amp;$A133&amp;"'!$A3:$A100000"),0),MATCH(V$3,INDIRECT("'"&amp;$A133&amp;"'!$A$3:$BG$3"),0)),VLOOKUP($F133,'Step 1'!$B$13:$D$28,3,0)),"Check Parameters")</f>
        <v>NE</v>
      </c>
      <c r="W133" s="13" t="str">
        <f ca="1">IFERROR(IF(VLOOKUP($F133,'Step 1'!$B$13:$D$28,3,0)="Y",INDEX(INDIRECT("'"&amp;$A133&amp;"'!$A$3:$BG$100000"),MATCH($B133,INDIRECT("'"&amp;$A133&amp;"'!$A3:$A100000"),0),MATCH(W$3,INDIRECT("'"&amp;$A133&amp;"'!$A$3:$BG$3"),0)),VLOOKUP($F133,'Step 1'!$B$13:$D$28,3,0)),"Check Parameters")</f>
        <v>NE</v>
      </c>
      <c r="X133" s="13" t="str">
        <f ca="1">IFERROR(IF(VLOOKUP($F133,'Step 1'!$B$13:$D$28,3,0)="Y",INDEX(INDIRECT("'"&amp;$A133&amp;"'!$A$3:$BG$100000"),MATCH($B133,INDIRECT("'"&amp;$A133&amp;"'!$A3:$A100000"),0),MATCH(X$3,INDIRECT("'"&amp;$A133&amp;"'!$A$3:$BG$3"),0)),VLOOKUP($F133,'Step 1'!$B$13:$D$28,3,0)),"Check Parameters")</f>
        <v>NE</v>
      </c>
      <c r="Y133" s="13" t="str">
        <f ca="1">IFERROR(IF(VLOOKUP($F133,'Step 1'!$B$13:$D$28,3,0)="Y",INDEX(INDIRECT("'"&amp;$A133&amp;"'!$A$3:$BG$100000"),MATCH($B133,INDIRECT("'"&amp;$A133&amp;"'!$A3:$A100000"),0),MATCH(Y$3,INDIRECT("'"&amp;$A133&amp;"'!$A$3:$BG$3"),0)),VLOOKUP($F133,'Step 1'!$B$13:$D$28,3,0)),"Check Parameters")</f>
        <v>NE</v>
      </c>
      <c r="Z133" s="13" t="str">
        <f ca="1">IFERROR(IF(VLOOKUP($F133,'Step 1'!$B$13:$D$28,3,0)="Y",INDEX(INDIRECT("'"&amp;$A133&amp;"'!$A$3:$BG$100000"),MATCH($B133,INDIRECT("'"&amp;$A133&amp;"'!$A3:$A100000"),0),MATCH(Z$3,INDIRECT("'"&amp;$A133&amp;"'!$A$3:$BG$3"),0)),VLOOKUP($F133,'Step 1'!$B$13:$D$28,3,0)),"Check Parameters")</f>
        <v>NE</v>
      </c>
      <c r="AA133" s="13" t="str">
        <f ca="1">IFERROR(IF(VLOOKUP($F133,'Step 1'!$B$13:$D$28,3,0)="Y",INDEX(INDIRECT("'"&amp;$A133&amp;"'!$A$3:$BG$100000"),MATCH($B133,INDIRECT("'"&amp;$A133&amp;"'!$A3:$A100000"),0),MATCH(AA$3,INDIRECT("'"&amp;$A133&amp;"'!$A$3:$BG$3"),0)),VLOOKUP($F133,'Step 1'!$B$13:$D$28,3,0)),"Check Parameters")</f>
        <v>NE</v>
      </c>
      <c r="AB133" s="13" t="str">
        <f ca="1">IFERROR(IF(VLOOKUP($F133,'Step 1'!$B$13:$D$28,3,0)="Y",INDEX(INDIRECT("'"&amp;$A133&amp;"'!$A$3:$BG$100000"),MATCH($B133,INDIRECT("'"&amp;$A133&amp;"'!$A3:$A100000"),0),MATCH(AB$3,INDIRECT("'"&amp;$A133&amp;"'!$A$3:$BG$3"),0)),VLOOKUP($F133,'Step 1'!$B$13:$D$28,3,0)),"Check Parameters")</f>
        <v>NE</v>
      </c>
      <c r="AC133" s="13" t="str">
        <f ca="1">IFERROR(IF(VLOOKUP($F133,'Step 1'!$B$13:$D$28,3,0)="Y",INDEX(INDIRECT("'"&amp;$A133&amp;"'!$A$3:$BG$100000"),MATCH($B133,INDIRECT("'"&amp;$A133&amp;"'!$A3:$A100000"),0),MATCH(AC$3,INDIRECT("'"&amp;$A133&amp;"'!$A$3:$BG$3"),0)),VLOOKUP($F133,'Step 1'!$B$13:$D$28,3,0)),"Check Parameters")</f>
        <v>NE</v>
      </c>
      <c r="AD133" s="13" t="str">
        <f ca="1">IFERROR(IF(VLOOKUP($F133,'Step 1'!$B$13:$D$28,3,0)="Y",INDEX(INDIRECT("'"&amp;$A133&amp;"'!$A$3:$BG$100000"),MATCH($B133,INDIRECT("'"&amp;$A133&amp;"'!$A3:$A100000"),0),MATCH(AD$3,INDIRECT("'"&amp;$A133&amp;"'!$A$3:$BG$3"),0)),VLOOKUP($F133,'Step 1'!$B$13:$D$28,3,0)),"Check Parameters")</f>
        <v>NE</v>
      </c>
      <c r="AE133" s="13" t="str">
        <f ca="1">IFERROR(IF(VLOOKUP($F133,'Step 1'!$B$13:$D$28,3,0)="Y",INDEX(INDIRECT("'"&amp;$A133&amp;"'!$A$3:$BG$100000"),MATCH($B133,INDIRECT("'"&amp;$A133&amp;"'!$A3:$A100000"),0),MATCH(AE$3,INDIRECT("'"&amp;$A133&amp;"'!$A$3:$BG$3"),0)),VLOOKUP($F133,'Step 1'!$B$13:$D$28,3,0)),"Check Parameters")</f>
        <v>NE</v>
      </c>
      <c r="AF133" s="13" t="str">
        <f ca="1">IFERROR(IF(VLOOKUP($F133,'Step 1'!$B$13:$D$28,3,0)="Y",INDEX(INDIRECT("'"&amp;$A133&amp;"'!$A$3:$BG$100000"),MATCH($B133,INDIRECT("'"&amp;$A133&amp;"'!$A3:$A100000"),0),MATCH(AF$3,INDIRECT("'"&amp;$A133&amp;"'!$A$3:$BG$3"),0)),VLOOKUP($F133,'Step 1'!$B$13:$D$28,3,0)),"Check Parameters")</f>
        <v>NE</v>
      </c>
      <c r="AG133" s="13" t="str">
        <f ca="1">IFERROR(IF(VLOOKUP($F133,'Step 1'!$B$13:$D$28,3,0)="Y",INDEX(INDIRECT("'"&amp;$A133&amp;"'!$A$3:$BG$100000"),MATCH($B133,INDIRECT("'"&amp;$A133&amp;"'!$A3:$A100000"),0),MATCH(AG$3,INDIRECT("'"&amp;$A133&amp;"'!$A$3:$BG$3"),0)),VLOOKUP($F133,'Step 1'!$B$13:$D$28,3,0)),"Check Parameters")</f>
        <v>NE</v>
      </c>
      <c r="AH133" s="13" t="str">
        <f ca="1">IFERROR(IF(VLOOKUP($F133,'Step 1'!$B$13:$D$28,3,0)="Y",INDEX(INDIRECT("'"&amp;$A133&amp;"'!$A$3:$BG$100000"),MATCH($B133,INDIRECT("'"&amp;$A133&amp;"'!$A3:$A100000"),0),MATCH(AH$3,INDIRECT("'"&amp;$A133&amp;"'!$A$3:$BG$3"),0)),VLOOKUP($F133,'Step 1'!$B$13:$D$28,3,0)),"Check Parameters")</f>
        <v>NE</v>
      </c>
      <c r="AI133" s="13" t="str">
        <f ca="1">IFERROR(IF(VLOOKUP($F133,'Step 1'!$B$13:$D$28,3,0)="Y",INDEX(INDIRECT("'"&amp;$A133&amp;"'!$A$3:$BG$100000"),MATCH($B133,INDIRECT("'"&amp;$A133&amp;"'!$A3:$A100000"),0),MATCH(AI$3,INDIRECT("'"&amp;$A133&amp;"'!$A$3:$BG$3"),0)),VLOOKUP($F133,'Step 1'!$B$13:$D$28,3,0)),"Check Parameters")</f>
        <v>NE</v>
      </c>
      <c r="AJ133" s="13" t="str">
        <f ca="1">IFERROR(IF(VLOOKUP($F133,'Step 1'!$B$13:$D$28,3,0)="Y",INDEX(INDIRECT("'"&amp;$A133&amp;"'!$A$3:$BG$100000"),MATCH($B133,INDIRECT("'"&amp;$A133&amp;"'!$A3:$A100000"),0),MATCH(AJ$3,INDIRECT("'"&amp;$A133&amp;"'!$A$3:$BG$3"),0)),VLOOKUP($F133,'Step 1'!$B$13:$D$28,3,0)),"Check Parameters")</f>
        <v>NE</v>
      </c>
      <c r="AK133" s="13" t="str">
        <f ca="1">IFERROR(IF(VLOOKUP($F133,'Step 1'!$B$13:$D$28,3,0)="Y",INDEX(INDIRECT("'"&amp;$A133&amp;"'!$A$3:$BG$100000"),MATCH($B133,INDIRECT("'"&amp;$A133&amp;"'!$A3:$A100000"),0),MATCH(AK$3,INDIRECT("'"&amp;$A133&amp;"'!$A$3:$BG$3"),0)),VLOOKUP($F133,'Step 1'!$B$13:$D$28,3,0)),"Check Parameters")</f>
        <v>NE</v>
      </c>
      <c r="AL133" s="13" t="str">
        <f ca="1">IFERROR(IF(VLOOKUP($F133,'Step 1'!$B$13:$D$28,3,0)="Y",INDEX(INDIRECT("'"&amp;$A133&amp;"'!$A$3:$BG$100000"),MATCH($B133,INDIRECT("'"&amp;$A133&amp;"'!$A3:$A100000"),0),MATCH(AL$3,INDIRECT("'"&amp;$A133&amp;"'!$A$3:$BG$3"),0)),VLOOKUP($F133,'Step 1'!$B$13:$D$28,3,0)),"Check Parameters")</f>
        <v>NE</v>
      </c>
      <c r="AM133" s="13" t="str">
        <f ca="1">IFERROR(IF(VLOOKUP($F133,'Step 1'!$B$13:$D$28,3,0)="Y",INDEX(INDIRECT("'"&amp;$A133&amp;"'!$A$3:$BG$100000"),MATCH($B133,INDIRECT("'"&amp;$A133&amp;"'!$A3:$A100000"),0),MATCH(AM$3,INDIRECT("'"&amp;$A133&amp;"'!$A$3:$BG$3"),0)),VLOOKUP($F133,'Step 1'!$B$13:$D$28,3,0)),"Check Parameters")</f>
        <v>NE</v>
      </c>
      <c r="AN133" s="13"/>
      <c r="AO133" s="13"/>
      <c r="AP133" s="191"/>
      <c r="AQ133" s="191"/>
      <c r="AR133" s="191"/>
    </row>
    <row r="134" spans="1:44" hidden="1" outlineLevel="1" x14ac:dyDescent="0.25">
      <c r="A134" s="183" t="s">
        <v>79</v>
      </c>
      <c r="B134" s="183" t="s">
        <v>725</v>
      </c>
      <c r="C134" s="175" t="s">
        <v>341</v>
      </c>
      <c r="D134" s="175"/>
      <c r="E134" s="175" t="s">
        <v>53</v>
      </c>
      <c r="F134" s="77" t="str">
        <f t="shared" si="54"/>
        <v>Sheep</v>
      </c>
      <c r="G134" s="175" t="s">
        <v>358</v>
      </c>
      <c r="H134" s="175"/>
      <c r="I134" s="13">
        <f ca="1">IFERROR(IF(VLOOKUP($F134,'Step 1'!$B$13:$D$28,3,0)="Y",INDEX(INDIRECT("'"&amp;$A134&amp;"'!$A$3:$BG$100000"),MATCH($B134,INDIRECT("'"&amp;$A134&amp;"'!$A3:$A100000"),0),MATCH(I$3,INDIRECT("'"&amp;$A134&amp;"'!$A$3:$BG$3"),0)),VLOOKUP($F134,'Step 1'!$B$13:$D$28,3,0)),"Check Parameters")</f>
        <v>7.6241812499999989E-7</v>
      </c>
      <c r="J134" s="13">
        <f ca="1">IFERROR(IF(VLOOKUP($F134,'Step 1'!$B$13:$D$28,3,0)="Y",INDEX(INDIRECT("'"&amp;$A134&amp;"'!$A$3:$BG$100000"),MATCH($B134,INDIRECT("'"&amp;$A134&amp;"'!$A3:$A100000"),0),MATCH(J$3,INDIRECT("'"&amp;$A134&amp;"'!$A$3:$BG$3"),0)),VLOOKUP($F134,'Step 1'!$B$13:$D$28,3,0)),"Check Parameters")</f>
        <v>7.6241812499999989E-7</v>
      </c>
      <c r="K134" s="13">
        <f ca="1">IFERROR(IF(VLOOKUP($F134,'Step 1'!$B$13:$D$28,3,0)="Y",INDEX(INDIRECT("'"&amp;$A134&amp;"'!$A$3:$BG$100000"),MATCH($B134,INDIRECT("'"&amp;$A134&amp;"'!$A3:$A100000"),0),MATCH(K$3,INDIRECT("'"&amp;$A134&amp;"'!$A$3:$BG$3"),0)),VLOOKUP($F134,'Step 1'!$B$13:$D$28,3,0)),"Check Parameters")</f>
        <v>7.6241812499999989E-7</v>
      </c>
      <c r="L134" s="13">
        <f ca="1">IFERROR(IF(VLOOKUP($F134,'Step 1'!$B$13:$D$28,3,0)="Y",INDEX(INDIRECT("'"&amp;$A134&amp;"'!$A$3:$BG$100000"),MATCH($B134,INDIRECT("'"&amp;$A134&amp;"'!$A3:$A100000"),0),MATCH(L$3,INDIRECT("'"&amp;$A134&amp;"'!$A$3:$BG$3"),0)),VLOOKUP($F134,'Step 1'!$B$13:$D$28,3,0)),"Check Parameters")</f>
        <v>7.6241812499999989E-7</v>
      </c>
      <c r="M134" s="13">
        <f ca="1">IFERROR(IF(VLOOKUP($F134,'Step 1'!$B$13:$D$28,3,0)="Y",INDEX(INDIRECT("'"&amp;$A134&amp;"'!$A$3:$BG$100000"),MATCH($B134,INDIRECT("'"&amp;$A134&amp;"'!$A3:$A100000"),0),MATCH(M$3,INDIRECT("'"&amp;$A134&amp;"'!$A$3:$BG$3"),0)),VLOOKUP($F134,'Step 1'!$B$13:$D$28,3,0)),"Check Parameters")</f>
        <v>7.6241812499999989E-7</v>
      </c>
      <c r="N134" s="13">
        <f ca="1">IFERROR(IF(VLOOKUP($F134,'Step 1'!$B$13:$D$28,3,0)="Y",INDEX(INDIRECT("'"&amp;$A134&amp;"'!$A$3:$BG$100000"),MATCH($B134,INDIRECT("'"&amp;$A134&amp;"'!$A3:$A100000"),0),MATCH(N$3,INDIRECT("'"&amp;$A134&amp;"'!$A$3:$BG$3"),0)),VLOOKUP($F134,'Step 1'!$B$13:$D$28,3,0)),"Check Parameters")</f>
        <v>7.6241812499999989E-7</v>
      </c>
      <c r="O134" s="13">
        <f ca="1">IFERROR(IF(VLOOKUP($F134,'Step 1'!$B$13:$D$28,3,0)="Y",INDEX(INDIRECT("'"&amp;$A134&amp;"'!$A$3:$BG$100000"),MATCH($B134,INDIRECT("'"&amp;$A134&amp;"'!$A3:$A100000"),0),MATCH(O$3,INDIRECT("'"&amp;$A134&amp;"'!$A$3:$BG$3"),0)),VLOOKUP($F134,'Step 1'!$B$13:$D$28,3,0)),"Check Parameters")</f>
        <v>7.6241812499999989E-7</v>
      </c>
      <c r="P134" s="13">
        <f ca="1">IFERROR(IF(VLOOKUP($F134,'Step 1'!$B$13:$D$28,3,0)="Y",INDEX(INDIRECT("'"&amp;$A134&amp;"'!$A$3:$BG$100000"),MATCH($B134,INDIRECT("'"&amp;$A134&amp;"'!$A3:$A100000"),0),MATCH(P$3,INDIRECT("'"&amp;$A134&amp;"'!$A$3:$BG$3"),0)),VLOOKUP($F134,'Step 1'!$B$13:$D$28,3,0)),"Check Parameters")</f>
        <v>7.6241812499999989E-7</v>
      </c>
      <c r="Q134" s="13">
        <f ca="1">IFERROR(IF(VLOOKUP($F134,'Step 1'!$B$13:$D$28,3,0)="Y",INDEX(INDIRECT("'"&amp;$A134&amp;"'!$A$3:$BG$100000"),MATCH($B134,INDIRECT("'"&amp;$A134&amp;"'!$A3:$A100000"),0),MATCH(Q$3,INDIRECT("'"&amp;$A134&amp;"'!$A$3:$BG$3"),0)),VLOOKUP($F134,'Step 1'!$B$13:$D$28,3,0)),"Check Parameters")</f>
        <v>7.6241812499999989E-7</v>
      </c>
      <c r="R134" s="13">
        <f ca="1">IFERROR(IF(VLOOKUP($F134,'Step 1'!$B$13:$D$28,3,0)="Y",INDEX(INDIRECT("'"&amp;$A134&amp;"'!$A$3:$BG$100000"),MATCH($B134,INDIRECT("'"&amp;$A134&amp;"'!$A3:$A100000"),0),MATCH(R$3,INDIRECT("'"&amp;$A134&amp;"'!$A$3:$BG$3"),0)),VLOOKUP($F134,'Step 1'!$B$13:$D$28,3,0)),"Check Parameters")</f>
        <v>7.6241812499999989E-7</v>
      </c>
      <c r="S134" s="13">
        <f ca="1">IFERROR(IF(VLOOKUP($F134,'Step 1'!$B$13:$D$28,3,0)="Y",INDEX(INDIRECT("'"&amp;$A134&amp;"'!$A$3:$BG$100000"),MATCH($B134,INDIRECT("'"&amp;$A134&amp;"'!$A3:$A100000"),0),MATCH(S$3,INDIRECT("'"&amp;$A134&amp;"'!$A$3:$BG$3"),0)),VLOOKUP($F134,'Step 1'!$B$13:$D$28,3,0)),"Check Parameters")</f>
        <v>7.6241812499999989E-7</v>
      </c>
      <c r="T134" s="13">
        <f ca="1">IFERROR(IF(VLOOKUP($F134,'Step 1'!$B$13:$D$28,3,0)="Y",INDEX(INDIRECT("'"&amp;$A134&amp;"'!$A$3:$BG$100000"),MATCH($B134,INDIRECT("'"&amp;$A134&amp;"'!$A3:$A100000"),0),MATCH(T$3,INDIRECT("'"&amp;$A134&amp;"'!$A$3:$BG$3"),0)),VLOOKUP($F134,'Step 1'!$B$13:$D$28,3,0)),"Check Parameters")</f>
        <v>7.6241812499999989E-7</v>
      </c>
      <c r="U134" s="13">
        <f ca="1">IFERROR(IF(VLOOKUP($F134,'Step 1'!$B$13:$D$28,3,0)="Y",INDEX(INDIRECT("'"&amp;$A134&amp;"'!$A$3:$BG$100000"),MATCH($B134,INDIRECT("'"&amp;$A134&amp;"'!$A3:$A100000"),0),MATCH(U$3,INDIRECT("'"&amp;$A134&amp;"'!$A$3:$BG$3"),0)),VLOOKUP($F134,'Step 1'!$B$13:$D$28,3,0)),"Check Parameters")</f>
        <v>7.6241812499999989E-7</v>
      </c>
      <c r="V134" s="13">
        <f ca="1">IFERROR(IF(VLOOKUP($F134,'Step 1'!$B$13:$D$28,3,0)="Y",INDEX(INDIRECT("'"&amp;$A134&amp;"'!$A$3:$BG$100000"),MATCH($B134,INDIRECT("'"&amp;$A134&amp;"'!$A3:$A100000"),0),MATCH(V$3,INDIRECT("'"&amp;$A134&amp;"'!$A$3:$BG$3"),0)),VLOOKUP($F134,'Step 1'!$B$13:$D$28,3,0)),"Check Parameters")</f>
        <v>7.6241812499999989E-7</v>
      </c>
      <c r="W134" s="13">
        <f ca="1">IFERROR(IF(VLOOKUP($F134,'Step 1'!$B$13:$D$28,3,0)="Y",INDEX(INDIRECT("'"&amp;$A134&amp;"'!$A$3:$BG$100000"),MATCH($B134,INDIRECT("'"&amp;$A134&amp;"'!$A3:$A100000"),0),MATCH(W$3,INDIRECT("'"&amp;$A134&amp;"'!$A$3:$BG$3"),0)),VLOOKUP($F134,'Step 1'!$B$13:$D$28,3,0)),"Check Parameters")</f>
        <v>7.6241812499999989E-7</v>
      </c>
      <c r="X134" s="13">
        <f ca="1">IFERROR(IF(VLOOKUP($F134,'Step 1'!$B$13:$D$28,3,0)="Y",INDEX(INDIRECT("'"&amp;$A134&amp;"'!$A$3:$BG$100000"),MATCH($B134,INDIRECT("'"&amp;$A134&amp;"'!$A3:$A100000"),0),MATCH(X$3,INDIRECT("'"&amp;$A134&amp;"'!$A$3:$BG$3"),0)),VLOOKUP($F134,'Step 1'!$B$13:$D$28,3,0)),"Check Parameters")</f>
        <v>7.6241812499999989E-7</v>
      </c>
      <c r="Y134" s="13">
        <f ca="1">IFERROR(IF(VLOOKUP($F134,'Step 1'!$B$13:$D$28,3,0)="Y",INDEX(INDIRECT("'"&amp;$A134&amp;"'!$A$3:$BG$100000"),MATCH($B134,INDIRECT("'"&amp;$A134&amp;"'!$A3:$A100000"),0),MATCH(Y$3,INDIRECT("'"&amp;$A134&amp;"'!$A$3:$BG$3"),0)),VLOOKUP($F134,'Step 1'!$B$13:$D$28,3,0)),"Check Parameters")</f>
        <v>7.6241812499999989E-7</v>
      </c>
      <c r="Z134" s="13">
        <f ca="1">IFERROR(IF(VLOOKUP($F134,'Step 1'!$B$13:$D$28,3,0)="Y",INDEX(INDIRECT("'"&amp;$A134&amp;"'!$A$3:$BG$100000"),MATCH($B134,INDIRECT("'"&amp;$A134&amp;"'!$A3:$A100000"),0),MATCH(Z$3,INDIRECT("'"&amp;$A134&amp;"'!$A$3:$BG$3"),0)),VLOOKUP($F134,'Step 1'!$B$13:$D$28,3,0)),"Check Parameters")</f>
        <v>7.6241812499999989E-7</v>
      </c>
      <c r="AA134" s="13">
        <f ca="1">IFERROR(IF(VLOOKUP($F134,'Step 1'!$B$13:$D$28,3,0)="Y",INDEX(INDIRECT("'"&amp;$A134&amp;"'!$A$3:$BG$100000"),MATCH($B134,INDIRECT("'"&amp;$A134&amp;"'!$A3:$A100000"),0),MATCH(AA$3,INDIRECT("'"&amp;$A134&amp;"'!$A$3:$BG$3"),0)),VLOOKUP($F134,'Step 1'!$B$13:$D$28,3,0)),"Check Parameters")</f>
        <v>7.6241812499999989E-7</v>
      </c>
      <c r="AB134" s="13">
        <f ca="1">IFERROR(IF(VLOOKUP($F134,'Step 1'!$B$13:$D$28,3,0)="Y",INDEX(INDIRECT("'"&amp;$A134&amp;"'!$A$3:$BG$100000"),MATCH($B134,INDIRECT("'"&amp;$A134&amp;"'!$A3:$A100000"),0),MATCH(AB$3,INDIRECT("'"&amp;$A134&amp;"'!$A$3:$BG$3"),0)),VLOOKUP($F134,'Step 1'!$B$13:$D$28,3,0)),"Check Parameters")</f>
        <v>7.6241812499999989E-7</v>
      </c>
      <c r="AC134" s="13">
        <f ca="1">IFERROR(IF(VLOOKUP($F134,'Step 1'!$B$13:$D$28,3,0)="Y",INDEX(INDIRECT("'"&amp;$A134&amp;"'!$A$3:$BG$100000"),MATCH($B134,INDIRECT("'"&amp;$A134&amp;"'!$A3:$A100000"),0),MATCH(AC$3,INDIRECT("'"&amp;$A134&amp;"'!$A$3:$BG$3"),0)),VLOOKUP($F134,'Step 1'!$B$13:$D$28,3,0)),"Check Parameters")</f>
        <v>7.6241812499999989E-7</v>
      </c>
      <c r="AD134" s="13">
        <f ca="1">IFERROR(IF(VLOOKUP($F134,'Step 1'!$B$13:$D$28,3,0)="Y",INDEX(INDIRECT("'"&amp;$A134&amp;"'!$A$3:$BG$100000"),MATCH($B134,INDIRECT("'"&amp;$A134&amp;"'!$A3:$A100000"),0),MATCH(AD$3,INDIRECT("'"&amp;$A134&amp;"'!$A$3:$BG$3"),0)),VLOOKUP($F134,'Step 1'!$B$13:$D$28,3,0)),"Check Parameters")</f>
        <v>7.6241812499999989E-7</v>
      </c>
      <c r="AE134" s="13">
        <f ca="1">IFERROR(IF(VLOOKUP($F134,'Step 1'!$B$13:$D$28,3,0)="Y",INDEX(INDIRECT("'"&amp;$A134&amp;"'!$A$3:$BG$100000"),MATCH($B134,INDIRECT("'"&amp;$A134&amp;"'!$A3:$A100000"),0),MATCH(AE$3,INDIRECT("'"&amp;$A134&amp;"'!$A$3:$BG$3"),0)),VLOOKUP($F134,'Step 1'!$B$13:$D$28,3,0)),"Check Parameters")</f>
        <v>7.6241812499999989E-7</v>
      </c>
      <c r="AF134" s="13">
        <f ca="1">IFERROR(IF(VLOOKUP($F134,'Step 1'!$B$13:$D$28,3,0)="Y",INDEX(INDIRECT("'"&amp;$A134&amp;"'!$A$3:$BG$100000"),MATCH($B134,INDIRECT("'"&amp;$A134&amp;"'!$A3:$A100000"),0),MATCH(AF$3,INDIRECT("'"&amp;$A134&amp;"'!$A$3:$BG$3"),0)),VLOOKUP($F134,'Step 1'!$B$13:$D$28,3,0)),"Check Parameters")</f>
        <v>7.6241812499999989E-7</v>
      </c>
      <c r="AG134" s="13">
        <f ca="1">IFERROR(IF(VLOOKUP($F134,'Step 1'!$B$13:$D$28,3,0)="Y",INDEX(INDIRECT("'"&amp;$A134&amp;"'!$A$3:$BG$100000"),MATCH($B134,INDIRECT("'"&amp;$A134&amp;"'!$A3:$A100000"),0),MATCH(AG$3,INDIRECT("'"&amp;$A134&amp;"'!$A$3:$BG$3"),0)),VLOOKUP($F134,'Step 1'!$B$13:$D$28,3,0)),"Check Parameters")</f>
        <v>7.6241812499999989E-7</v>
      </c>
      <c r="AH134" s="13">
        <f ca="1">IFERROR(IF(VLOOKUP($F134,'Step 1'!$B$13:$D$28,3,0)="Y",INDEX(INDIRECT("'"&amp;$A134&amp;"'!$A$3:$BG$100000"),MATCH($B134,INDIRECT("'"&amp;$A134&amp;"'!$A3:$A100000"),0),MATCH(AH$3,INDIRECT("'"&amp;$A134&amp;"'!$A$3:$BG$3"),0)),VLOOKUP($F134,'Step 1'!$B$13:$D$28,3,0)),"Check Parameters")</f>
        <v>7.6241812499999989E-7</v>
      </c>
      <c r="AI134" s="13">
        <f ca="1">IFERROR(IF(VLOOKUP($F134,'Step 1'!$B$13:$D$28,3,0)="Y",INDEX(INDIRECT("'"&amp;$A134&amp;"'!$A$3:$BG$100000"),MATCH($B134,INDIRECT("'"&amp;$A134&amp;"'!$A3:$A100000"),0),MATCH(AI$3,INDIRECT("'"&amp;$A134&amp;"'!$A$3:$BG$3"),0)),VLOOKUP($F134,'Step 1'!$B$13:$D$28,3,0)),"Check Parameters")</f>
        <v>7.6241812499999989E-7</v>
      </c>
      <c r="AJ134" s="13">
        <f ca="1">IFERROR(IF(VLOOKUP($F134,'Step 1'!$B$13:$D$28,3,0)="Y",INDEX(INDIRECT("'"&amp;$A134&amp;"'!$A$3:$BG$100000"),MATCH($B134,INDIRECT("'"&amp;$A134&amp;"'!$A3:$A100000"),0),MATCH(AJ$3,INDIRECT("'"&amp;$A134&amp;"'!$A$3:$BG$3"),0)),VLOOKUP($F134,'Step 1'!$B$13:$D$28,3,0)),"Check Parameters")</f>
        <v>7.6241812499999989E-7</v>
      </c>
      <c r="AK134" s="13">
        <f ca="1">IFERROR(IF(VLOOKUP($F134,'Step 1'!$B$13:$D$28,3,0)="Y",INDEX(INDIRECT("'"&amp;$A134&amp;"'!$A$3:$BG$100000"),MATCH($B134,INDIRECT("'"&amp;$A134&amp;"'!$A3:$A100000"),0),MATCH(AK$3,INDIRECT("'"&amp;$A134&amp;"'!$A$3:$BG$3"),0)),VLOOKUP($F134,'Step 1'!$B$13:$D$28,3,0)),"Check Parameters")</f>
        <v>7.6241812499999989E-7</v>
      </c>
      <c r="AL134" s="13">
        <f ca="1">IFERROR(IF(VLOOKUP($F134,'Step 1'!$B$13:$D$28,3,0)="Y",INDEX(INDIRECT("'"&amp;$A134&amp;"'!$A$3:$BG$100000"),MATCH($B134,INDIRECT("'"&amp;$A134&amp;"'!$A3:$A100000"),0),MATCH(AL$3,INDIRECT("'"&amp;$A134&amp;"'!$A$3:$BG$3"),0)),VLOOKUP($F134,'Step 1'!$B$13:$D$28,3,0)),"Check Parameters")</f>
        <v>7.6241812499999989E-7</v>
      </c>
      <c r="AM134" s="13">
        <f ca="1">IFERROR(IF(VLOOKUP($F134,'Step 1'!$B$13:$D$28,3,0)="Y",INDEX(INDIRECT("'"&amp;$A134&amp;"'!$A$3:$BG$100000"),MATCH($B134,INDIRECT("'"&amp;$A134&amp;"'!$A3:$A100000"),0),MATCH(AM$3,INDIRECT("'"&amp;$A134&amp;"'!$A$3:$BG$3"),0)),VLOOKUP($F134,'Step 1'!$B$13:$D$28,3,0)),"Check Parameters")</f>
        <v>7.6241812499999989E-7</v>
      </c>
      <c r="AN134" s="13"/>
      <c r="AO134" s="13"/>
      <c r="AP134" s="191"/>
      <c r="AQ134" s="191"/>
      <c r="AR134" s="191"/>
    </row>
    <row r="135" spans="1:44" hidden="1" outlineLevel="1" x14ac:dyDescent="0.25">
      <c r="A135" s="183" t="s">
        <v>538</v>
      </c>
      <c r="B135" s="183" t="s">
        <v>725</v>
      </c>
      <c r="C135" s="175" t="s">
        <v>341</v>
      </c>
      <c r="D135" s="175"/>
      <c r="E135" s="175" t="s">
        <v>53</v>
      </c>
      <c r="F135" s="77" t="str">
        <f t="shared" si="54"/>
        <v>Swine (finishing pigs)</v>
      </c>
      <c r="G135" s="175" t="s">
        <v>358</v>
      </c>
      <c r="H135" s="175"/>
      <c r="I135" s="13" t="str">
        <f ca="1">IFERROR(IF(VLOOKUP($F135,'Step 1'!$B$13:$D$28,3,0)="Y",INDEX(INDIRECT("'"&amp;$A135&amp;"'!$A$3:$BG$100000"),MATCH($B135,INDIRECT("'"&amp;$A135&amp;"'!$A3:$A100000"),0),MATCH(I$3,INDIRECT("'"&amp;$A135&amp;"'!$A$3:$BG$3"),0)),VLOOKUP($F135,'Step 1'!$B$13:$D$28,3,0)),"Check Parameters")</f>
        <v>NE</v>
      </c>
      <c r="J135" s="13" t="str">
        <f ca="1">IFERROR(IF(VLOOKUP($F135,'Step 1'!$B$13:$D$28,3,0)="Y",INDEX(INDIRECT("'"&amp;$A135&amp;"'!$A$3:$BG$100000"),MATCH($B135,INDIRECT("'"&amp;$A135&amp;"'!$A3:$A100000"),0),MATCH(J$3,INDIRECT("'"&amp;$A135&amp;"'!$A$3:$BG$3"),0)),VLOOKUP($F135,'Step 1'!$B$13:$D$28,3,0)),"Check Parameters")</f>
        <v>NE</v>
      </c>
      <c r="K135" s="13" t="str">
        <f ca="1">IFERROR(IF(VLOOKUP($F135,'Step 1'!$B$13:$D$28,3,0)="Y",INDEX(INDIRECT("'"&amp;$A135&amp;"'!$A$3:$BG$100000"),MATCH($B135,INDIRECT("'"&amp;$A135&amp;"'!$A3:$A100000"),0),MATCH(K$3,INDIRECT("'"&amp;$A135&amp;"'!$A$3:$BG$3"),0)),VLOOKUP($F135,'Step 1'!$B$13:$D$28,3,0)),"Check Parameters")</f>
        <v>NE</v>
      </c>
      <c r="L135" s="13" t="str">
        <f ca="1">IFERROR(IF(VLOOKUP($F135,'Step 1'!$B$13:$D$28,3,0)="Y",INDEX(INDIRECT("'"&amp;$A135&amp;"'!$A$3:$BG$100000"),MATCH($B135,INDIRECT("'"&amp;$A135&amp;"'!$A3:$A100000"),0),MATCH(L$3,INDIRECT("'"&amp;$A135&amp;"'!$A$3:$BG$3"),0)),VLOOKUP($F135,'Step 1'!$B$13:$D$28,3,0)),"Check Parameters")</f>
        <v>NE</v>
      </c>
      <c r="M135" s="13" t="str">
        <f ca="1">IFERROR(IF(VLOOKUP($F135,'Step 1'!$B$13:$D$28,3,0)="Y",INDEX(INDIRECT("'"&amp;$A135&amp;"'!$A$3:$BG$100000"),MATCH($B135,INDIRECT("'"&amp;$A135&amp;"'!$A3:$A100000"),0),MATCH(M$3,INDIRECT("'"&amp;$A135&amp;"'!$A$3:$BG$3"),0)),VLOOKUP($F135,'Step 1'!$B$13:$D$28,3,0)),"Check Parameters")</f>
        <v>NE</v>
      </c>
      <c r="N135" s="13" t="str">
        <f ca="1">IFERROR(IF(VLOOKUP($F135,'Step 1'!$B$13:$D$28,3,0)="Y",INDEX(INDIRECT("'"&amp;$A135&amp;"'!$A$3:$BG$100000"),MATCH($B135,INDIRECT("'"&amp;$A135&amp;"'!$A3:$A100000"),0),MATCH(N$3,INDIRECT("'"&amp;$A135&amp;"'!$A$3:$BG$3"),0)),VLOOKUP($F135,'Step 1'!$B$13:$D$28,3,0)),"Check Parameters")</f>
        <v>NE</v>
      </c>
      <c r="O135" s="13" t="str">
        <f ca="1">IFERROR(IF(VLOOKUP($F135,'Step 1'!$B$13:$D$28,3,0)="Y",INDEX(INDIRECT("'"&amp;$A135&amp;"'!$A$3:$BG$100000"),MATCH($B135,INDIRECT("'"&amp;$A135&amp;"'!$A3:$A100000"),0),MATCH(O$3,INDIRECT("'"&amp;$A135&amp;"'!$A$3:$BG$3"),0)),VLOOKUP($F135,'Step 1'!$B$13:$D$28,3,0)),"Check Parameters")</f>
        <v>NE</v>
      </c>
      <c r="P135" s="13" t="str">
        <f ca="1">IFERROR(IF(VLOOKUP($F135,'Step 1'!$B$13:$D$28,3,0)="Y",INDEX(INDIRECT("'"&amp;$A135&amp;"'!$A$3:$BG$100000"),MATCH($B135,INDIRECT("'"&amp;$A135&amp;"'!$A3:$A100000"),0),MATCH(P$3,INDIRECT("'"&amp;$A135&amp;"'!$A$3:$BG$3"),0)),VLOOKUP($F135,'Step 1'!$B$13:$D$28,3,0)),"Check Parameters")</f>
        <v>NE</v>
      </c>
      <c r="Q135" s="13" t="str">
        <f ca="1">IFERROR(IF(VLOOKUP($F135,'Step 1'!$B$13:$D$28,3,0)="Y",INDEX(INDIRECT("'"&amp;$A135&amp;"'!$A$3:$BG$100000"),MATCH($B135,INDIRECT("'"&amp;$A135&amp;"'!$A3:$A100000"),0),MATCH(Q$3,INDIRECT("'"&amp;$A135&amp;"'!$A$3:$BG$3"),0)),VLOOKUP($F135,'Step 1'!$B$13:$D$28,3,0)),"Check Parameters")</f>
        <v>NE</v>
      </c>
      <c r="R135" s="13" t="str">
        <f ca="1">IFERROR(IF(VLOOKUP($F135,'Step 1'!$B$13:$D$28,3,0)="Y",INDEX(INDIRECT("'"&amp;$A135&amp;"'!$A$3:$BG$100000"),MATCH($B135,INDIRECT("'"&amp;$A135&amp;"'!$A3:$A100000"),0),MATCH(R$3,INDIRECT("'"&amp;$A135&amp;"'!$A$3:$BG$3"),0)),VLOOKUP($F135,'Step 1'!$B$13:$D$28,3,0)),"Check Parameters")</f>
        <v>NE</v>
      </c>
      <c r="S135" s="13" t="str">
        <f ca="1">IFERROR(IF(VLOOKUP($F135,'Step 1'!$B$13:$D$28,3,0)="Y",INDEX(INDIRECT("'"&amp;$A135&amp;"'!$A$3:$BG$100000"),MATCH($B135,INDIRECT("'"&amp;$A135&amp;"'!$A3:$A100000"),0),MATCH(S$3,INDIRECT("'"&amp;$A135&amp;"'!$A$3:$BG$3"),0)),VLOOKUP($F135,'Step 1'!$B$13:$D$28,3,0)),"Check Parameters")</f>
        <v>NE</v>
      </c>
      <c r="T135" s="13" t="str">
        <f ca="1">IFERROR(IF(VLOOKUP($F135,'Step 1'!$B$13:$D$28,3,0)="Y",INDEX(INDIRECT("'"&amp;$A135&amp;"'!$A$3:$BG$100000"),MATCH($B135,INDIRECT("'"&amp;$A135&amp;"'!$A3:$A100000"),0),MATCH(T$3,INDIRECT("'"&amp;$A135&amp;"'!$A$3:$BG$3"),0)),VLOOKUP($F135,'Step 1'!$B$13:$D$28,3,0)),"Check Parameters")</f>
        <v>NE</v>
      </c>
      <c r="U135" s="13" t="str">
        <f ca="1">IFERROR(IF(VLOOKUP($F135,'Step 1'!$B$13:$D$28,3,0)="Y",INDEX(INDIRECT("'"&amp;$A135&amp;"'!$A$3:$BG$100000"),MATCH($B135,INDIRECT("'"&amp;$A135&amp;"'!$A3:$A100000"),0),MATCH(U$3,INDIRECT("'"&amp;$A135&amp;"'!$A$3:$BG$3"),0)),VLOOKUP($F135,'Step 1'!$B$13:$D$28,3,0)),"Check Parameters")</f>
        <v>NE</v>
      </c>
      <c r="V135" s="13" t="str">
        <f ca="1">IFERROR(IF(VLOOKUP($F135,'Step 1'!$B$13:$D$28,3,0)="Y",INDEX(INDIRECT("'"&amp;$A135&amp;"'!$A$3:$BG$100000"),MATCH($B135,INDIRECT("'"&amp;$A135&amp;"'!$A3:$A100000"),0),MATCH(V$3,INDIRECT("'"&amp;$A135&amp;"'!$A$3:$BG$3"),0)),VLOOKUP($F135,'Step 1'!$B$13:$D$28,3,0)),"Check Parameters")</f>
        <v>NE</v>
      </c>
      <c r="W135" s="13" t="str">
        <f ca="1">IFERROR(IF(VLOOKUP($F135,'Step 1'!$B$13:$D$28,3,0)="Y",INDEX(INDIRECT("'"&amp;$A135&amp;"'!$A$3:$BG$100000"),MATCH($B135,INDIRECT("'"&amp;$A135&amp;"'!$A3:$A100000"),0),MATCH(W$3,INDIRECT("'"&amp;$A135&amp;"'!$A$3:$BG$3"),0)),VLOOKUP($F135,'Step 1'!$B$13:$D$28,3,0)),"Check Parameters")</f>
        <v>NE</v>
      </c>
      <c r="X135" s="13" t="str">
        <f ca="1">IFERROR(IF(VLOOKUP($F135,'Step 1'!$B$13:$D$28,3,0)="Y",INDEX(INDIRECT("'"&amp;$A135&amp;"'!$A$3:$BG$100000"),MATCH($B135,INDIRECT("'"&amp;$A135&amp;"'!$A3:$A100000"),0),MATCH(X$3,INDIRECT("'"&amp;$A135&amp;"'!$A$3:$BG$3"),0)),VLOOKUP($F135,'Step 1'!$B$13:$D$28,3,0)),"Check Parameters")</f>
        <v>NE</v>
      </c>
      <c r="Y135" s="13" t="str">
        <f ca="1">IFERROR(IF(VLOOKUP($F135,'Step 1'!$B$13:$D$28,3,0)="Y",INDEX(INDIRECT("'"&amp;$A135&amp;"'!$A$3:$BG$100000"),MATCH($B135,INDIRECT("'"&amp;$A135&amp;"'!$A3:$A100000"),0),MATCH(Y$3,INDIRECT("'"&amp;$A135&amp;"'!$A$3:$BG$3"),0)),VLOOKUP($F135,'Step 1'!$B$13:$D$28,3,0)),"Check Parameters")</f>
        <v>NE</v>
      </c>
      <c r="Z135" s="13" t="str">
        <f ca="1">IFERROR(IF(VLOOKUP($F135,'Step 1'!$B$13:$D$28,3,0)="Y",INDEX(INDIRECT("'"&amp;$A135&amp;"'!$A$3:$BG$100000"),MATCH($B135,INDIRECT("'"&amp;$A135&amp;"'!$A3:$A100000"),0),MATCH(Z$3,INDIRECT("'"&amp;$A135&amp;"'!$A$3:$BG$3"),0)),VLOOKUP($F135,'Step 1'!$B$13:$D$28,3,0)),"Check Parameters")</f>
        <v>NE</v>
      </c>
      <c r="AA135" s="13" t="str">
        <f ca="1">IFERROR(IF(VLOOKUP($F135,'Step 1'!$B$13:$D$28,3,0)="Y",INDEX(INDIRECT("'"&amp;$A135&amp;"'!$A$3:$BG$100000"),MATCH($B135,INDIRECT("'"&amp;$A135&amp;"'!$A3:$A100000"),0),MATCH(AA$3,INDIRECT("'"&amp;$A135&amp;"'!$A$3:$BG$3"),0)),VLOOKUP($F135,'Step 1'!$B$13:$D$28,3,0)),"Check Parameters")</f>
        <v>NE</v>
      </c>
      <c r="AB135" s="13" t="str">
        <f ca="1">IFERROR(IF(VLOOKUP($F135,'Step 1'!$B$13:$D$28,3,0)="Y",INDEX(INDIRECT("'"&amp;$A135&amp;"'!$A$3:$BG$100000"),MATCH($B135,INDIRECT("'"&amp;$A135&amp;"'!$A3:$A100000"),0),MATCH(AB$3,INDIRECT("'"&amp;$A135&amp;"'!$A$3:$BG$3"),0)),VLOOKUP($F135,'Step 1'!$B$13:$D$28,3,0)),"Check Parameters")</f>
        <v>NE</v>
      </c>
      <c r="AC135" s="13" t="str">
        <f ca="1">IFERROR(IF(VLOOKUP($F135,'Step 1'!$B$13:$D$28,3,0)="Y",INDEX(INDIRECT("'"&amp;$A135&amp;"'!$A$3:$BG$100000"),MATCH($B135,INDIRECT("'"&amp;$A135&amp;"'!$A3:$A100000"),0),MATCH(AC$3,INDIRECT("'"&amp;$A135&amp;"'!$A$3:$BG$3"),0)),VLOOKUP($F135,'Step 1'!$B$13:$D$28,3,0)),"Check Parameters")</f>
        <v>NE</v>
      </c>
      <c r="AD135" s="13" t="str">
        <f ca="1">IFERROR(IF(VLOOKUP($F135,'Step 1'!$B$13:$D$28,3,0)="Y",INDEX(INDIRECT("'"&amp;$A135&amp;"'!$A$3:$BG$100000"),MATCH($B135,INDIRECT("'"&amp;$A135&amp;"'!$A3:$A100000"),0),MATCH(AD$3,INDIRECT("'"&amp;$A135&amp;"'!$A$3:$BG$3"),0)),VLOOKUP($F135,'Step 1'!$B$13:$D$28,3,0)),"Check Parameters")</f>
        <v>NE</v>
      </c>
      <c r="AE135" s="13" t="str">
        <f ca="1">IFERROR(IF(VLOOKUP($F135,'Step 1'!$B$13:$D$28,3,0)="Y",INDEX(INDIRECT("'"&amp;$A135&amp;"'!$A$3:$BG$100000"),MATCH($B135,INDIRECT("'"&amp;$A135&amp;"'!$A3:$A100000"),0),MATCH(AE$3,INDIRECT("'"&amp;$A135&amp;"'!$A$3:$BG$3"),0)),VLOOKUP($F135,'Step 1'!$B$13:$D$28,3,0)),"Check Parameters")</f>
        <v>NE</v>
      </c>
      <c r="AF135" s="13" t="str">
        <f ca="1">IFERROR(IF(VLOOKUP($F135,'Step 1'!$B$13:$D$28,3,0)="Y",INDEX(INDIRECT("'"&amp;$A135&amp;"'!$A$3:$BG$100000"),MATCH($B135,INDIRECT("'"&amp;$A135&amp;"'!$A3:$A100000"),0),MATCH(AF$3,INDIRECT("'"&amp;$A135&amp;"'!$A$3:$BG$3"),0)),VLOOKUP($F135,'Step 1'!$B$13:$D$28,3,0)),"Check Parameters")</f>
        <v>NE</v>
      </c>
      <c r="AG135" s="13" t="str">
        <f ca="1">IFERROR(IF(VLOOKUP($F135,'Step 1'!$B$13:$D$28,3,0)="Y",INDEX(INDIRECT("'"&amp;$A135&amp;"'!$A$3:$BG$100000"),MATCH($B135,INDIRECT("'"&amp;$A135&amp;"'!$A3:$A100000"),0),MATCH(AG$3,INDIRECT("'"&amp;$A135&amp;"'!$A$3:$BG$3"),0)),VLOOKUP($F135,'Step 1'!$B$13:$D$28,3,0)),"Check Parameters")</f>
        <v>NE</v>
      </c>
      <c r="AH135" s="13" t="str">
        <f ca="1">IFERROR(IF(VLOOKUP($F135,'Step 1'!$B$13:$D$28,3,0)="Y",INDEX(INDIRECT("'"&amp;$A135&amp;"'!$A$3:$BG$100000"),MATCH($B135,INDIRECT("'"&amp;$A135&amp;"'!$A3:$A100000"),0),MATCH(AH$3,INDIRECT("'"&amp;$A135&amp;"'!$A$3:$BG$3"),0)),VLOOKUP($F135,'Step 1'!$B$13:$D$28,3,0)),"Check Parameters")</f>
        <v>NE</v>
      </c>
      <c r="AI135" s="13" t="str">
        <f ca="1">IFERROR(IF(VLOOKUP($F135,'Step 1'!$B$13:$D$28,3,0)="Y",INDEX(INDIRECT("'"&amp;$A135&amp;"'!$A$3:$BG$100000"),MATCH($B135,INDIRECT("'"&amp;$A135&amp;"'!$A3:$A100000"),0),MATCH(AI$3,INDIRECT("'"&amp;$A135&amp;"'!$A$3:$BG$3"),0)),VLOOKUP($F135,'Step 1'!$B$13:$D$28,3,0)),"Check Parameters")</f>
        <v>NE</v>
      </c>
      <c r="AJ135" s="13" t="str">
        <f ca="1">IFERROR(IF(VLOOKUP($F135,'Step 1'!$B$13:$D$28,3,0)="Y",INDEX(INDIRECT("'"&amp;$A135&amp;"'!$A$3:$BG$100000"),MATCH($B135,INDIRECT("'"&amp;$A135&amp;"'!$A3:$A100000"),0),MATCH(AJ$3,INDIRECT("'"&amp;$A135&amp;"'!$A$3:$BG$3"),0)),VLOOKUP($F135,'Step 1'!$B$13:$D$28,3,0)),"Check Parameters")</f>
        <v>NE</v>
      </c>
      <c r="AK135" s="13" t="str">
        <f ca="1">IFERROR(IF(VLOOKUP($F135,'Step 1'!$B$13:$D$28,3,0)="Y",INDEX(INDIRECT("'"&amp;$A135&amp;"'!$A$3:$BG$100000"),MATCH($B135,INDIRECT("'"&amp;$A135&amp;"'!$A3:$A100000"),0),MATCH(AK$3,INDIRECT("'"&amp;$A135&amp;"'!$A$3:$BG$3"),0)),VLOOKUP($F135,'Step 1'!$B$13:$D$28,3,0)),"Check Parameters")</f>
        <v>NE</v>
      </c>
      <c r="AL135" s="13" t="str">
        <f ca="1">IFERROR(IF(VLOOKUP($F135,'Step 1'!$B$13:$D$28,3,0)="Y",INDEX(INDIRECT("'"&amp;$A135&amp;"'!$A$3:$BG$100000"),MATCH($B135,INDIRECT("'"&amp;$A135&amp;"'!$A3:$A100000"),0),MATCH(AL$3,INDIRECT("'"&amp;$A135&amp;"'!$A$3:$BG$3"),0)),VLOOKUP($F135,'Step 1'!$B$13:$D$28,3,0)),"Check Parameters")</f>
        <v>NE</v>
      </c>
      <c r="AM135" s="13" t="str">
        <f ca="1">IFERROR(IF(VLOOKUP($F135,'Step 1'!$B$13:$D$28,3,0)="Y",INDEX(INDIRECT("'"&amp;$A135&amp;"'!$A$3:$BG$100000"),MATCH($B135,INDIRECT("'"&amp;$A135&amp;"'!$A3:$A100000"),0),MATCH(AM$3,INDIRECT("'"&amp;$A135&amp;"'!$A$3:$BG$3"),0)),VLOOKUP($F135,'Step 1'!$B$13:$D$28,3,0)),"Check Parameters")</f>
        <v>NE</v>
      </c>
      <c r="AN135" s="13"/>
      <c r="AO135" s="13"/>
      <c r="AP135" s="191"/>
      <c r="AQ135" s="191"/>
      <c r="AR135" s="191"/>
    </row>
    <row r="136" spans="1:44" hidden="1" outlineLevel="1" x14ac:dyDescent="0.25">
      <c r="A136" s="183" t="s">
        <v>145</v>
      </c>
      <c r="B136" s="183" t="s">
        <v>725</v>
      </c>
      <c r="C136" s="175" t="s">
        <v>341</v>
      </c>
      <c r="D136" s="175"/>
      <c r="E136" s="175" t="s">
        <v>53</v>
      </c>
      <c r="F136" s="77" t="str">
        <f t="shared" si="54"/>
        <v>Swine (sows)</v>
      </c>
      <c r="G136" s="175" t="s">
        <v>358</v>
      </c>
      <c r="H136" s="175"/>
      <c r="I136" s="13" t="str">
        <f ca="1">IFERROR(IF(VLOOKUP($F136,'Step 1'!$B$13:$D$28,3,0)="Y",INDEX(INDIRECT("'"&amp;$A136&amp;"'!$A$3:$BG$100000"),MATCH($B136,INDIRECT("'"&amp;$A136&amp;"'!$A3:$A100000"),0),MATCH(I$3,INDIRECT("'"&amp;$A136&amp;"'!$A$3:$BG$3"),0)),VLOOKUP($F136,'Step 1'!$B$13:$D$28,3,0)),"Check Parameters")</f>
        <v>NE</v>
      </c>
      <c r="J136" s="13" t="str">
        <f ca="1">IFERROR(IF(VLOOKUP($F136,'Step 1'!$B$13:$D$28,3,0)="Y",INDEX(INDIRECT("'"&amp;$A136&amp;"'!$A$3:$BG$100000"),MATCH($B136,INDIRECT("'"&amp;$A136&amp;"'!$A3:$A100000"),0),MATCH(J$3,INDIRECT("'"&amp;$A136&amp;"'!$A$3:$BG$3"),0)),VLOOKUP($F136,'Step 1'!$B$13:$D$28,3,0)),"Check Parameters")</f>
        <v>NE</v>
      </c>
      <c r="K136" s="13" t="str">
        <f ca="1">IFERROR(IF(VLOOKUP($F136,'Step 1'!$B$13:$D$28,3,0)="Y",INDEX(INDIRECT("'"&amp;$A136&amp;"'!$A$3:$BG$100000"),MATCH($B136,INDIRECT("'"&amp;$A136&amp;"'!$A3:$A100000"),0),MATCH(K$3,INDIRECT("'"&amp;$A136&amp;"'!$A$3:$BG$3"),0)),VLOOKUP($F136,'Step 1'!$B$13:$D$28,3,0)),"Check Parameters")</f>
        <v>NE</v>
      </c>
      <c r="L136" s="13" t="str">
        <f ca="1">IFERROR(IF(VLOOKUP($F136,'Step 1'!$B$13:$D$28,3,0)="Y",INDEX(INDIRECT("'"&amp;$A136&amp;"'!$A$3:$BG$100000"),MATCH($B136,INDIRECT("'"&amp;$A136&amp;"'!$A3:$A100000"),0),MATCH(L$3,INDIRECT("'"&amp;$A136&amp;"'!$A$3:$BG$3"),0)),VLOOKUP($F136,'Step 1'!$B$13:$D$28,3,0)),"Check Parameters")</f>
        <v>NE</v>
      </c>
      <c r="M136" s="13" t="str">
        <f ca="1">IFERROR(IF(VLOOKUP($F136,'Step 1'!$B$13:$D$28,3,0)="Y",INDEX(INDIRECT("'"&amp;$A136&amp;"'!$A$3:$BG$100000"),MATCH($B136,INDIRECT("'"&amp;$A136&amp;"'!$A3:$A100000"),0),MATCH(M$3,INDIRECT("'"&amp;$A136&amp;"'!$A$3:$BG$3"),0)),VLOOKUP($F136,'Step 1'!$B$13:$D$28,3,0)),"Check Parameters")</f>
        <v>NE</v>
      </c>
      <c r="N136" s="13" t="str">
        <f ca="1">IFERROR(IF(VLOOKUP($F136,'Step 1'!$B$13:$D$28,3,0)="Y",INDEX(INDIRECT("'"&amp;$A136&amp;"'!$A$3:$BG$100000"),MATCH($B136,INDIRECT("'"&amp;$A136&amp;"'!$A3:$A100000"),0),MATCH(N$3,INDIRECT("'"&amp;$A136&amp;"'!$A$3:$BG$3"),0)),VLOOKUP($F136,'Step 1'!$B$13:$D$28,3,0)),"Check Parameters")</f>
        <v>NE</v>
      </c>
      <c r="O136" s="13" t="str">
        <f ca="1">IFERROR(IF(VLOOKUP($F136,'Step 1'!$B$13:$D$28,3,0)="Y",INDEX(INDIRECT("'"&amp;$A136&amp;"'!$A$3:$BG$100000"),MATCH($B136,INDIRECT("'"&amp;$A136&amp;"'!$A3:$A100000"),0),MATCH(O$3,INDIRECT("'"&amp;$A136&amp;"'!$A$3:$BG$3"),0)),VLOOKUP($F136,'Step 1'!$B$13:$D$28,3,0)),"Check Parameters")</f>
        <v>NE</v>
      </c>
      <c r="P136" s="13" t="str">
        <f ca="1">IFERROR(IF(VLOOKUP($F136,'Step 1'!$B$13:$D$28,3,0)="Y",INDEX(INDIRECT("'"&amp;$A136&amp;"'!$A$3:$BG$100000"),MATCH($B136,INDIRECT("'"&amp;$A136&amp;"'!$A3:$A100000"),0),MATCH(P$3,INDIRECT("'"&amp;$A136&amp;"'!$A$3:$BG$3"),0)),VLOOKUP($F136,'Step 1'!$B$13:$D$28,3,0)),"Check Parameters")</f>
        <v>NE</v>
      </c>
      <c r="Q136" s="13" t="str">
        <f ca="1">IFERROR(IF(VLOOKUP($F136,'Step 1'!$B$13:$D$28,3,0)="Y",INDEX(INDIRECT("'"&amp;$A136&amp;"'!$A$3:$BG$100000"),MATCH($B136,INDIRECT("'"&amp;$A136&amp;"'!$A3:$A100000"),0),MATCH(Q$3,INDIRECT("'"&amp;$A136&amp;"'!$A$3:$BG$3"),0)),VLOOKUP($F136,'Step 1'!$B$13:$D$28,3,0)),"Check Parameters")</f>
        <v>NE</v>
      </c>
      <c r="R136" s="13" t="str">
        <f ca="1">IFERROR(IF(VLOOKUP($F136,'Step 1'!$B$13:$D$28,3,0)="Y",INDEX(INDIRECT("'"&amp;$A136&amp;"'!$A$3:$BG$100000"),MATCH($B136,INDIRECT("'"&amp;$A136&amp;"'!$A3:$A100000"),0),MATCH(R$3,INDIRECT("'"&amp;$A136&amp;"'!$A$3:$BG$3"),0)),VLOOKUP($F136,'Step 1'!$B$13:$D$28,3,0)),"Check Parameters")</f>
        <v>NE</v>
      </c>
      <c r="S136" s="13" t="str">
        <f ca="1">IFERROR(IF(VLOOKUP($F136,'Step 1'!$B$13:$D$28,3,0)="Y",INDEX(INDIRECT("'"&amp;$A136&amp;"'!$A$3:$BG$100000"),MATCH($B136,INDIRECT("'"&amp;$A136&amp;"'!$A3:$A100000"),0),MATCH(S$3,INDIRECT("'"&amp;$A136&amp;"'!$A$3:$BG$3"),0)),VLOOKUP($F136,'Step 1'!$B$13:$D$28,3,0)),"Check Parameters")</f>
        <v>NE</v>
      </c>
      <c r="T136" s="13" t="str">
        <f ca="1">IFERROR(IF(VLOOKUP($F136,'Step 1'!$B$13:$D$28,3,0)="Y",INDEX(INDIRECT("'"&amp;$A136&amp;"'!$A$3:$BG$100000"),MATCH($B136,INDIRECT("'"&amp;$A136&amp;"'!$A3:$A100000"),0),MATCH(T$3,INDIRECT("'"&amp;$A136&amp;"'!$A$3:$BG$3"),0)),VLOOKUP($F136,'Step 1'!$B$13:$D$28,3,0)),"Check Parameters")</f>
        <v>NE</v>
      </c>
      <c r="U136" s="13" t="str">
        <f ca="1">IFERROR(IF(VLOOKUP($F136,'Step 1'!$B$13:$D$28,3,0)="Y",INDEX(INDIRECT("'"&amp;$A136&amp;"'!$A$3:$BG$100000"),MATCH($B136,INDIRECT("'"&amp;$A136&amp;"'!$A3:$A100000"),0),MATCH(U$3,INDIRECT("'"&amp;$A136&amp;"'!$A$3:$BG$3"),0)),VLOOKUP($F136,'Step 1'!$B$13:$D$28,3,0)),"Check Parameters")</f>
        <v>NE</v>
      </c>
      <c r="V136" s="13" t="str">
        <f ca="1">IFERROR(IF(VLOOKUP($F136,'Step 1'!$B$13:$D$28,3,0)="Y",INDEX(INDIRECT("'"&amp;$A136&amp;"'!$A$3:$BG$100000"),MATCH($B136,INDIRECT("'"&amp;$A136&amp;"'!$A3:$A100000"),0),MATCH(V$3,INDIRECT("'"&amp;$A136&amp;"'!$A$3:$BG$3"),0)),VLOOKUP($F136,'Step 1'!$B$13:$D$28,3,0)),"Check Parameters")</f>
        <v>NE</v>
      </c>
      <c r="W136" s="13" t="str">
        <f ca="1">IFERROR(IF(VLOOKUP($F136,'Step 1'!$B$13:$D$28,3,0)="Y",INDEX(INDIRECT("'"&amp;$A136&amp;"'!$A$3:$BG$100000"),MATCH($B136,INDIRECT("'"&amp;$A136&amp;"'!$A3:$A100000"),0),MATCH(W$3,INDIRECT("'"&amp;$A136&amp;"'!$A$3:$BG$3"),0)),VLOOKUP($F136,'Step 1'!$B$13:$D$28,3,0)),"Check Parameters")</f>
        <v>NE</v>
      </c>
      <c r="X136" s="13" t="str">
        <f ca="1">IFERROR(IF(VLOOKUP($F136,'Step 1'!$B$13:$D$28,3,0)="Y",INDEX(INDIRECT("'"&amp;$A136&amp;"'!$A$3:$BG$100000"),MATCH($B136,INDIRECT("'"&amp;$A136&amp;"'!$A3:$A100000"),0),MATCH(X$3,INDIRECT("'"&amp;$A136&amp;"'!$A$3:$BG$3"),0)),VLOOKUP($F136,'Step 1'!$B$13:$D$28,3,0)),"Check Parameters")</f>
        <v>NE</v>
      </c>
      <c r="Y136" s="13" t="str">
        <f ca="1">IFERROR(IF(VLOOKUP($F136,'Step 1'!$B$13:$D$28,3,0)="Y",INDEX(INDIRECT("'"&amp;$A136&amp;"'!$A$3:$BG$100000"),MATCH($B136,INDIRECT("'"&amp;$A136&amp;"'!$A3:$A100000"),0),MATCH(Y$3,INDIRECT("'"&amp;$A136&amp;"'!$A$3:$BG$3"),0)),VLOOKUP($F136,'Step 1'!$B$13:$D$28,3,0)),"Check Parameters")</f>
        <v>NE</v>
      </c>
      <c r="Z136" s="13" t="str">
        <f ca="1">IFERROR(IF(VLOOKUP($F136,'Step 1'!$B$13:$D$28,3,0)="Y",INDEX(INDIRECT("'"&amp;$A136&amp;"'!$A$3:$BG$100000"),MATCH($B136,INDIRECT("'"&amp;$A136&amp;"'!$A3:$A100000"),0),MATCH(Z$3,INDIRECT("'"&amp;$A136&amp;"'!$A$3:$BG$3"),0)),VLOOKUP($F136,'Step 1'!$B$13:$D$28,3,0)),"Check Parameters")</f>
        <v>NE</v>
      </c>
      <c r="AA136" s="13" t="str">
        <f ca="1">IFERROR(IF(VLOOKUP($F136,'Step 1'!$B$13:$D$28,3,0)="Y",INDEX(INDIRECT("'"&amp;$A136&amp;"'!$A$3:$BG$100000"),MATCH($B136,INDIRECT("'"&amp;$A136&amp;"'!$A3:$A100000"),0),MATCH(AA$3,INDIRECT("'"&amp;$A136&amp;"'!$A$3:$BG$3"),0)),VLOOKUP($F136,'Step 1'!$B$13:$D$28,3,0)),"Check Parameters")</f>
        <v>NE</v>
      </c>
      <c r="AB136" s="13" t="str">
        <f ca="1">IFERROR(IF(VLOOKUP($F136,'Step 1'!$B$13:$D$28,3,0)="Y",INDEX(INDIRECT("'"&amp;$A136&amp;"'!$A$3:$BG$100000"),MATCH($B136,INDIRECT("'"&amp;$A136&amp;"'!$A3:$A100000"),0),MATCH(AB$3,INDIRECT("'"&amp;$A136&amp;"'!$A$3:$BG$3"),0)),VLOOKUP($F136,'Step 1'!$B$13:$D$28,3,0)),"Check Parameters")</f>
        <v>NE</v>
      </c>
      <c r="AC136" s="13" t="str">
        <f ca="1">IFERROR(IF(VLOOKUP($F136,'Step 1'!$B$13:$D$28,3,0)="Y",INDEX(INDIRECT("'"&amp;$A136&amp;"'!$A$3:$BG$100000"),MATCH($B136,INDIRECT("'"&amp;$A136&amp;"'!$A3:$A100000"),0),MATCH(AC$3,INDIRECT("'"&amp;$A136&amp;"'!$A$3:$BG$3"),0)),VLOOKUP($F136,'Step 1'!$B$13:$D$28,3,0)),"Check Parameters")</f>
        <v>NE</v>
      </c>
      <c r="AD136" s="13" t="str">
        <f ca="1">IFERROR(IF(VLOOKUP($F136,'Step 1'!$B$13:$D$28,3,0)="Y",INDEX(INDIRECT("'"&amp;$A136&amp;"'!$A$3:$BG$100000"),MATCH($B136,INDIRECT("'"&amp;$A136&amp;"'!$A3:$A100000"),0),MATCH(AD$3,INDIRECT("'"&amp;$A136&amp;"'!$A$3:$BG$3"),0)),VLOOKUP($F136,'Step 1'!$B$13:$D$28,3,0)),"Check Parameters")</f>
        <v>NE</v>
      </c>
      <c r="AE136" s="13" t="str">
        <f ca="1">IFERROR(IF(VLOOKUP($F136,'Step 1'!$B$13:$D$28,3,0)="Y",INDEX(INDIRECT("'"&amp;$A136&amp;"'!$A$3:$BG$100000"),MATCH($B136,INDIRECT("'"&amp;$A136&amp;"'!$A3:$A100000"),0),MATCH(AE$3,INDIRECT("'"&amp;$A136&amp;"'!$A$3:$BG$3"),0)),VLOOKUP($F136,'Step 1'!$B$13:$D$28,3,0)),"Check Parameters")</f>
        <v>NE</v>
      </c>
      <c r="AF136" s="13" t="str">
        <f ca="1">IFERROR(IF(VLOOKUP($F136,'Step 1'!$B$13:$D$28,3,0)="Y",INDEX(INDIRECT("'"&amp;$A136&amp;"'!$A$3:$BG$100000"),MATCH($B136,INDIRECT("'"&amp;$A136&amp;"'!$A3:$A100000"),0),MATCH(AF$3,INDIRECT("'"&amp;$A136&amp;"'!$A$3:$BG$3"),0)),VLOOKUP($F136,'Step 1'!$B$13:$D$28,3,0)),"Check Parameters")</f>
        <v>NE</v>
      </c>
      <c r="AG136" s="13" t="str">
        <f ca="1">IFERROR(IF(VLOOKUP($F136,'Step 1'!$B$13:$D$28,3,0)="Y",INDEX(INDIRECT("'"&amp;$A136&amp;"'!$A$3:$BG$100000"),MATCH($B136,INDIRECT("'"&amp;$A136&amp;"'!$A3:$A100000"),0),MATCH(AG$3,INDIRECT("'"&amp;$A136&amp;"'!$A$3:$BG$3"),0)),VLOOKUP($F136,'Step 1'!$B$13:$D$28,3,0)),"Check Parameters")</f>
        <v>NE</v>
      </c>
      <c r="AH136" s="13" t="str">
        <f ca="1">IFERROR(IF(VLOOKUP($F136,'Step 1'!$B$13:$D$28,3,0)="Y",INDEX(INDIRECT("'"&amp;$A136&amp;"'!$A$3:$BG$100000"),MATCH($B136,INDIRECT("'"&amp;$A136&amp;"'!$A3:$A100000"),0),MATCH(AH$3,INDIRECT("'"&amp;$A136&amp;"'!$A$3:$BG$3"),0)),VLOOKUP($F136,'Step 1'!$B$13:$D$28,3,0)),"Check Parameters")</f>
        <v>NE</v>
      </c>
      <c r="AI136" s="13" t="str">
        <f ca="1">IFERROR(IF(VLOOKUP($F136,'Step 1'!$B$13:$D$28,3,0)="Y",INDEX(INDIRECT("'"&amp;$A136&amp;"'!$A$3:$BG$100000"),MATCH($B136,INDIRECT("'"&amp;$A136&amp;"'!$A3:$A100000"),0),MATCH(AI$3,INDIRECT("'"&amp;$A136&amp;"'!$A$3:$BG$3"),0)),VLOOKUP($F136,'Step 1'!$B$13:$D$28,3,0)),"Check Parameters")</f>
        <v>NE</v>
      </c>
      <c r="AJ136" s="13" t="str">
        <f ca="1">IFERROR(IF(VLOOKUP($F136,'Step 1'!$B$13:$D$28,3,0)="Y",INDEX(INDIRECT("'"&amp;$A136&amp;"'!$A$3:$BG$100000"),MATCH($B136,INDIRECT("'"&amp;$A136&amp;"'!$A3:$A100000"),0),MATCH(AJ$3,INDIRECT("'"&amp;$A136&amp;"'!$A$3:$BG$3"),0)),VLOOKUP($F136,'Step 1'!$B$13:$D$28,3,0)),"Check Parameters")</f>
        <v>NE</v>
      </c>
      <c r="AK136" s="13" t="str">
        <f ca="1">IFERROR(IF(VLOOKUP($F136,'Step 1'!$B$13:$D$28,3,0)="Y",INDEX(INDIRECT("'"&amp;$A136&amp;"'!$A$3:$BG$100000"),MATCH($B136,INDIRECT("'"&amp;$A136&amp;"'!$A3:$A100000"),0),MATCH(AK$3,INDIRECT("'"&amp;$A136&amp;"'!$A$3:$BG$3"),0)),VLOOKUP($F136,'Step 1'!$B$13:$D$28,3,0)),"Check Parameters")</f>
        <v>NE</v>
      </c>
      <c r="AL136" s="13" t="str">
        <f ca="1">IFERROR(IF(VLOOKUP($F136,'Step 1'!$B$13:$D$28,3,0)="Y",INDEX(INDIRECT("'"&amp;$A136&amp;"'!$A$3:$BG$100000"),MATCH($B136,INDIRECT("'"&amp;$A136&amp;"'!$A3:$A100000"),0),MATCH(AL$3,INDIRECT("'"&amp;$A136&amp;"'!$A$3:$BG$3"),0)),VLOOKUP($F136,'Step 1'!$B$13:$D$28,3,0)),"Check Parameters")</f>
        <v>NE</v>
      </c>
      <c r="AM136" s="13" t="str">
        <f ca="1">IFERROR(IF(VLOOKUP($F136,'Step 1'!$B$13:$D$28,3,0)="Y",INDEX(INDIRECT("'"&amp;$A136&amp;"'!$A$3:$BG$100000"),MATCH($B136,INDIRECT("'"&amp;$A136&amp;"'!$A3:$A100000"),0),MATCH(AM$3,INDIRECT("'"&amp;$A136&amp;"'!$A$3:$BG$3"),0)),VLOOKUP($F136,'Step 1'!$B$13:$D$28,3,0)),"Check Parameters")</f>
        <v>NE</v>
      </c>
      <c r="AN136" s="13"/>
      <c r="AO136" s="13"/>
      <c r="AP136" s="191"/>
      <c r="AQ136" s="191"/>
      <c r="AR136" s="191"/>
    </row>
    <row r="137" spans="1:44" hidden="1" outlineLevel="1" x14ac:dyDescent="0.25">
      <c r="A137" s="183" t="s">
        <v>80</v>
      </c>
      <c r="B137" s="183" t="s">
        <v>725</v>
      </c>
      <c r="C137" s="175" t="s">
        <v>341</v>
      </c>
      <c r="D137" s="175"/>
      <c r="E137" s="175" t="s">
        <v>53</v>
      </c>
      <c r="F137" s="77" t="str">
        <f t="shared" si="54"/>
        <v>Buffalo</v>
      </c>
      <c r="G137" s="175" t="s">
        <v>358</v>
      </c>
      <c r="H137" s="175"/>
      <c r="I137" s="13" t="str">
        <f ca="1">IFERROR(IF(VLOOKUP($F137,'Step 1'!$B$13:$D$28,3,0)="Y",INDEX(INDIRECT("'"&amp;$A137&amp;"'!$A$3:$BG$100000"),MATCH($B137,INDIRECT("'"&amp;$A137&amp;"'!$A3:$A100000"),0),MATCH(I$3,INDIRECT("'"&amp;$A137&amp;"'!$A$3:$BG$3"),0)),VLOOKUP($F137,'Step 1'!$B$13:$D$28,3,0)),"Check Parameters")</f>
        <v>NE</v>
      </c>
      <c r="J137" s="13" t="str">
        <f ca="1">IFERROR(IF(VLOOKUP($F137,'Step 1'!$B$13:$D$28,3,0)="Y",INDEX(INDIRECT("'"&amp;$A137&amp;"'!$A$3:$BG$100000"),MATCH($B137,INDIRECT("'"&amp;$A137&amp;"'!$A3:$A100000"),0),MATCH(J$3,INDIRECT("'"&amp;$A137&amp;"'!$A$3:$BG$3"),0)),VLOOKUP($F137,'Step 1'!$B$13:$D$28,3,0)),"Check Parameters")</f>
        <v>NE</v>
      </c>
      <c r="K137" s="13" t="str">
        <f ca="1">IFERROR(IF(VLOOKUP($F137,'Step 1'!$B$13:$D$28,3,0)="Y",INDEX(INDIRECT("'"&amp;$A137&amp;"'!$A$3:$BG$100000"),MATCH($B137,INDIRECT("'"&amp;$A137&amp;"'!$A3:$A100000"),0),MATCH(K$3,INDIRECT("'"&amp;$A137&amp;"'!$A$3:$BG$3"),0)),VLOOKUP($F137,'Step 1'!$B$13:$D$28,3,0)),"Check Parameters")</f>
        <v>NE</v>
      </c>
      <c r="L137" s="13" t="str">
        <f ca="1">IFERROR(IF(VLOOKUP($F137,'Step 1'!$B$13:$D$28,3,0)="Y",INDEX(INDIRECT("'"&amp;$A137&amp;"'!$A$3:$BG$100000"),MATCH($B137,INDIRECT("'"&amp;$A137&amp;"'!$A3:$A100000"),0),MATCH(L$3,INDIRECT("'"&amp;$A137&amp;"'!$A$3:$BG$3"),0)),VLOOKUP($F137,'Step 1'!$B$13:$D$28,3,0)),"Check Parameters")</f>
        <v>NE</v>
      </c>
      <c r="M137" s="13" t="str">
        <f ca="1">IFERROR(IF(VLOOKUP($F137,'Step 1'!$B$13:$D$28,3,0)="Y",INDEX(INDIRECT("'"&amp;$A137&amp;"'!$A$3:$BG$100000"),MATCH($B137,INDIRECT("'"&amp;$A137&amp;"'!$A3:$A100000"),0),MATCH(M$3,INDIRECT("'"&amp;$A137&amp;"'!$A$3:$BG$3"),0)),VLOOKUP($F137,'Step 1'!$B$13:$D$28,3,0)),"Check Parameters")</f>
        <v>NE</v>
      </c>
      <c r="N137" s="13" t="str">
        <f ca="1">IFERROR(IF(VLOOKUP($F137,'Step 1'!$B$13:$D$28,3,0)="Y",INDEX(INDIRECT("'"&amp;$A137&amp;"'!$A$3:$BG$100000"),MATCH($B137,INDIRECT("'"&amp;$A137&amp;"'!$A3:$A100000"),0),MATCH(N$3,INDIRECT("'"&amp;$A137&amp;"'!$A$3:$BG$3"),0)),VLOOKUP($F137,'Step 1'!$B$13:$D$28,3,0)),"Check Parameters")</f>
        <v>NE</v>
      </c>
      <c r="O137" s="13" t="str">
        <f ca="1">IFERROR(IF(VLOOKUP($F137,'Step 1'!$B$13:$D$28,3,0)="Y",INDEX(INDIRECT("'"&amp;$A137&amp;"'!$A$3:$BG$100000"),MATCH($B137,INDIRECT("'"&amp;$A137&amp;"'!$A3:$A100000"),0),MATCH(O$3,INDIRECT("'"&amp;$A137&amp;"'!$A$3:$BG$3"),0)),VLOOKUP($F137,'Step 1'!$B$13:$D$28,3,0)),"Check Parameters")</f>
        <v>NE</v>
      </c>
      <c r="P137" s="13" t="str">
        <f ca="1">IFERROR(IF(VLOOKUP($F137,'Step 1'!$B$13:$D$28,3,0)="Y",INDEX(INDIRECT("'"&amp;$A137&amp;"'!$A$3:$BG$100000"),MATCH($B137,INDIRECT("'"&amp;$A137&amp;"'!$A3:$A100000"),0),MATCH(P$3,INDIRECT("'"&amp;$A137&amp;"'!$A$3:$BG$3"),0)),VLOOKUP($F137,'Step 1'!$B$13:$D$28,3,0)),"Check Parameters")</f>
        <v>NE</v>
      </c>
      <c r="Q137" s="13" t="str">
        <f ca="1">IFERROR(IF(VLOOKUP($F137,'Step 1'!$B$13:$D$28,3,0)="Y",INDEX(INDIRECT("'"&amp;$A137&amp;"'!$A$3:$BG$100000"),MATCH($B137,INDIRECT("'"&amp;$A137&amp;"'!$A3:$A100000"),0),MATCH(Q$3,INDIRECT("'"&amp;$A137&amp;"'!$A$3:$BG$3"),0)),VLOOKUP($F137,'Step 1'!$B$13:$D$28,3,0)),"Check Parameters")</f>
        <v>NE</v>
      </c>
      <c r="R137" s="13" t="str">
        <f ca="1">IFERROR(IF(VLOOKUP($F137,'Step 1'!$B$13:$D$28,3,0)="Y",INDEX(INDIRECT("'"&amp;$A137&amp;"'!$A$3:$BG$100000"),MATCH($B137,INDIRECT("'"&amp;$A137&amp;"'!$A3:$A100000"),0),MATCH(R$3,INDIRECT("'"&amp;$A137&amp;"'!$A$3:$BG$3"),0)),VLOOKUP($F137,'Step 1'!$B$13:$D$28,3,0)),"Check Parameters")</f>
        <v>NE</v>
      </c>
      <c r="S137" s="13" t="str">
        <f ca="1">IFERROR(IF(VLOOKUP($F137,'Step 1'!$B$13:$D$28,3,0)="Y",INDEX(INDIRECT("'"&amp;$A137&amp;"'!$A$3:$BG$100000"),MATCH($B137,INDIRECT("'"&amp;$A137&amp;"'!$A3:$A100000"),0),MATCH(S$3,INDIRECT("'"&amp;$A137&amp;"'!$A$3:$BG$3"),0)),VLOOKUP($F137,'Step 1'!$B$13:$D$28,3,0)),"Check Parameters")</f>
        <v>NE</v>
      </c>
      <c r="T137" s="13" t="str">
        <f ca="1">IFERROR(IF(VLOOKUP($F137,'Step 1'!$B$13:$D$28,3,0)="Y",INDEX(INDIRECT("'"&amp;$A137&amp;"'!$A$3:$BG$100000"),MATCH($B137,INDIRECT("'"&amp;$A137&amp;"'!$A3:$A100000"),0),MATCH(T$3,INDIRECT("'"&amp;$A137&amp;"'!$A$3:$BG$3"),0)),VLOOKUP($F137,'Step 1'!$B$13:$D$28,3,0)),"Check Parameters")</f>
        <v>NE</v>
      </c>
      <c r="U137" s="13" t="str">
        <f ca="1">IFERROR(IF(VLOOKUP($F137,'Step 1'!$B$13:$D$28,3,0)="Y",INDEX(INDIRECT("'"&amp;$A137&amp;"'!$A$3:$BG$100000"),MATCH($B137,INDIRECT("'"&amp;$A137&amp;"'!$A3:$A100000"),0),MATCH(U$3,INDIRECT("'"&amp;$A137&amp;"'!$A$3:$BG$3"),0)),VLOOKUP($F137,'Step 1'!$B$13:$D$28,3,0)),"Check Parameters")</f>
        <v>NE</v>
      </c>
      <c r="V137" s="13" t="str">
        <f ca="1">IFERROR(IF(VLOOKUP($F137,'Step 1'!$B$13:$D$28,3,0)="Y",INDEX(INDIRECT("'"&amp;$A137&amp;"'!$A$3:$BG$100000"),MATCH($B137,INDIRECT("'"&amp;$A137&amp;"'!$A3:$A100000"),0),MATCH(V$3,INDIRECT("'"&amp;$A137&amp;"'!$A$3:$BG$3"),0)),VLOOKUP($F137,'Step 1'!$B$13:$D$28,3,0)),"Check Parameters")</f>
        <v>NE</v>
      </c>
      <c r="W137" s="13" t="str">
        <f ca="1">IFERROR(IF(VLOOKUP($F137,'Step 1'!$B$13:$D$28,3,0)="Y",INDEX(INDIRECT("'"&amp;$A137&amp;"'!$A$3:$BG$100000"),MATCH($B137,INDIRECT("'"&amp;$A137&amp;"'!$A3:$A100000"),0),MATCH(W$3,INDIRECT("'"&amp;$A137&amp;"'!$A$3:$BG$3"),0)),VLOOKUP($F137,'Step 1'!$B$13:$D$28,3,0)),"Check Parameters")</f>
        <v>NE</v>
      </c>
      <c r="X137" s="13" t="str">
        <f ca="1">IFERROR(IF(VLOOKUP($F137,'Step 1'!$B$13:$D$28,3,0)="Y",INDEX(INDIRECT("'"&amp;$A137&amp;"'!$A$3:$BG$100000"),MATCH($B137,INDIRECT("'"&amp;$A137&amp;"'!$A3:$A100000"),0),MATCH(X$3,INDIRECT("'"&amp;$A137&amp;"'!$A$3:$BG$3"),0)),VLOOKUP($F137,'Step 1'!$B$13:$D$28,3,0)),"Check Parameters")</f>
        <v>NE</v>
      </c>
      <c r="Y137" s="13" t="str">
        <f ca="1">IFERROR(IF(VLOOKUP($F137,'Step 1'!$B$13:$D$28,3,0)="Y",INDEX(INDIRECT("'"&amp;$A137&amp;"'!$A$3:$BG$100000"),MATCH($B137,INDIRECT("'"&amp;$A137&amp;"'!$A3:$A100000"),0),MATCH(Y$3,INDIRECT("'"&amp;$A137&amp;"'!$A$3:$BG$3"),0)),VLOOKUP($F137,'Step 1'!$B$13:$D$28,3,0)),"Check Parameters")</f>
        <v>NE</v>
      </c>
      <c r="Z137" s="13" t="str">
        <f ca="1">IFERROR(IF(VLOOKUP($F137,'Step 1'!$B$13:$D$28,3,0)="Y",INDEX(INDIRECT("'"&amp;$A137&amp;"'!$A$3:$BG$100000"),MATCH($B137,INDIRECT("'"&amp;$A137&amp;"'!$A3:$A100000"),0),MATCH(Z$3,INDIRECT("'"&amp;$A137&amp;"'!$A$3:$BG$3"),0)),VLOOKUP($F137,'Step 1'!$B$13:$D$28,3,0)),"Check Parameters")</f>
        <v>NE</v>
      </c>
      <c r="AA137" s="13" t="str">
        <f ca="1">IFERROR(IF(VLOOKUP($F137,'Step 1'!$B$13:$D$28,3,0)="Y",INDEX(INDIRECT("'"&amp;$A137&amp;"'!$A$3:$BG$100000"),MATCH($B137,INDIRECT("'"&amp;$A137&amp;"'!$A3:$A100000"),0),MATCH(AA$3,INDIRECT("'"&amp;$A137&amp;"'!$A$3:$BG$3"),0)),VLOOKUP($F137,'Step 1'!$B$13:$D$28,3,0)),"Check Parameters")</f>
        <v>NE</v>
      </c>
      <c r="AB137" s="13" t="str">
        <f ca="1">IFERROR(IF(VLOOKUP($F137,'Step 1'!$B$13:$D$28,3,0)="Y",INDEX(INDIRECT("'"&amp;$A137&amp;"'!$A$3:$BG$100000"),MATCH($B137,INDIRECT("'"&amp;$A137&amp;"'!$A3:$A100000"),0),MATCH(AB$3,INDIRECT("'"&amp;$A137&amp;"'!$A$3:$BG$3"),0)),VLOOKUP($F137,'Step 1'!$B$13:$D$28,3,0)),"Check Parameters")</f>
        <v>NE</v>
      </c>
      <c r="AC137" s="13" t="str">
        <f ca="1">IFERROR(IF(VLOOKUP($F137,'Step 1'!$B$13:$D$28,3,0)="Y",INDEX(INDIRECT("'"&amp;$A137&amp;"'!$A$3:$BG$100000"),MATCH($B137,INDIRECT("'"&amp;$A137&amp;"'!$A3:$A100000"),0),MATCH(AC$3,INDIRECT("'"&amp;$A137&amp;"'!$A$3:$BG$3"),0)),VLOOKUP($F137,'Step 1'!$B$13:$D$28,3,0)),"Check Parameters")</f>
        <v>NE</v>
      </c>
      <c r="AD137" s="13" t="str">
        <f ca="1">IFERROR(IF(VLOOKUP($F137,'Step 1'!$B$13:$D$28,3,0)="Y",INDEX(INDIRECT("'"&amp;$A137&amp;"'!$A$3:$BG$100000"),MATCH($B137,INDIRECT("'"&amp;$A137&amp;"'!$A3:$A100000"),0),MATCH(AD$3,INDIRECT("'"&amp;$A137&amp;"'!$A$3:$BG$3"),0)),VLOOKUP($F137,'Step 1'!$B$13:$D$28,3,0)),"Check Parameters")</f>
        <v>NE</v>
      </c>
      <c r="AE137" s="13" t="str">
        <f ca="1">IFERROR(IF(VLOOKUP($F137,'Step 1'!$B$13:$D$28,3,0)="Y",INDEX(INDIRECT("'"&amp;$A137&amp;"'!$A$3:$BG$100000"),MATCH($B137,INDIRECT("'"&amp;$A137&amp;"'!$A3:$A100000"),0),MATCH(AE$3,INDIRECT("'"&amp;$A137&amp;"'!$A$3:$BG$3"),0)),VLOOKUP($F137,'Step 1'!$B$13:$D$28,3,0)),"Check Parameters")</f>
        <v>NE</v>
      </c>
      <c r="AF137" s="13" t="str">
        <f ca="1">IFERROR(IF(VLOOKUP($F137,'Step 1'!$B$13:$D$28,3,0)="Y",INDEX(INDIRECT("'"&amp;$A137&amp;"'!$A$3:$BG$100000"),MATCH($B137,INDIRECT("'"&amp;$A137&amp;"'!$A3:$A100000"),0),MATCH(AF$3,INDIRECT("'"&amp;$A137&amp;"'!$A$3:$BG$3"),0)),VLOOKUP($F137,'Step 1'!$B$13:$D$28,3,0)),"Check Parameters")</f>
        <v>NE</v>
      </c>
      <c r="AG137" s="13" t="str">
        <f ca="1">IFERROR(IF(VLOOKUP($F137,'Step 1'!$B$13:$D$28,3,0)="Y",INDEX(INDIRECT("'"&amp;$A137&amp;"'!$A$3:$BG$100000"),MATCH($B137,INDIRECT("'"&amp;$A137&amp;"'!$A3:$A100000"),0),MATCH(AG$3,INDIRECT("'"&amp;$A137&amp;"'!$A$3:$BG$3"),0)),VLOOKUP($F137,'Step 1'!$B$13:$D$28,3,0)),"Check Parameters")</f>
        <v>NE</v>
      </c>
      <c r="AH137" s="13" t="str">
        <f ca="1">IFERROR(IF(VLOOKUP($F137,'Step 1'!$B$13:$D$28,3,0)="Y",INDEX(INDIRECT("'"&amp;$A137&amp;"'!$A$3:$BG$100000"),MATCH($B137,INDIRECT("'"&amp;$A137&amp;"'!$A3:$A100000"),0),MATCH(AH$3,INDIRECT("'"&amp;$A137&amp;"'!$A$3:$BG$3"),0)),VLOOKUP($F137,'Step 1'!$B$13:$D$28,3,0)),"Check Parameters")</f>
        <v>NE</v>
      </c>
      <c r="AI137" s="13" t="str">
        <f ca="1">IFERROR(IF(VLOOKUP($F137,'Step 1'!$B$13:$D$28,3,0)="Y",INDEX(INDIRECT("'"&amp;$A137&amp;"'!$A$3:$BG$100000"),MATCH($B137,INDIRECT("'"&amp;$A137&amp;"'!$A3:$A100000"),0),MATCH(AI$3,INDIRECT("'"&amp;$A137&amp;"'!$A$3:$BG$3"),0)),VLOOKUP($F137,'Step 1'!$B$13:$D$28,3,0)),"Check Parameters")</f>
        <v>NE</v>
      </c>
      <c r="AJ137" s="13" t="str">
        <f ca="1">IFERROR(IF(VLOOKUP($F137,'Step 1'!$B$13:$D$28,3,0)="Y",INDEX(INDIRECT("'"&amp;$A137&amp;"'!$A$3:$BG$100000"),MATCH($B137,INDIRECT("'"&amp;$A137&amp;"'!$A3:$A100000"),0),MATCH(AJ$3,INDIRECT("'"&amp;$A137&amp;"'!$A$3:$BG$3"),0)),VLOOKUP($F137,'Step 1'!$B$13:$D$28,3,0)),"Check Parameters")</f>
        <v>NE</v>
      </c>
      <c r="AK137" s="13" t="str">
        <f ca="1">IFERROR(IF(VLOOKUP($F137,'Step 1'!$B$13:$D$28,3,0)="Y",INDEX(INDIRECT("'"&amp;$A137&amp;"'!$A$3:$BG$100000"),MATCH($B137,INDIRECT("'"&amp;$A137&amp;"'!$A3:$A100000"),0),MATCH(AK$3,INDIRECT("'"&amp;$A137&amp;"'!$A$3:$BG$3"),0)),VLOOKUP($F137,'Step 1'!$B$13:$D$28,3,0)),"Check Parameters")</f>
        <v>NE</v>
      </c>
      <c r="AL137" s="13" t="str">
        <f ca="1">IFERROR(IF(VLOOKUP($F137,'Step 1'!$B$13:$D$28,3,0)="Y",INDEX(INDIRECT("'"&amp;$A137&amp;"'!$A$3:$BG$100000"),MATCH($B137,INDIRECT("'"&amp;$A137&amp;"'!$A3:$A100000"),0),MATCH(AL$3,INDIRECT("'"&amp;$A137&amp;"'!$A$3:$BG$3"),0)),VLOOKUP($F137,'Step 1'!$B$13:$D$28,3,0)),"Check Parameters")</f>
        <v>NE</v>
      </c>
      <c r="AM137" s="13" t="str">
        <f ca="1">IFERROR(IF(VLOOKUP($F137,'Step 1'!$B$13:$D$28,3,0)="Y",INDEX(INDIRECT("'"&amp;$A137&amp;"'!$A$3:$BG$100000"),MATCH($B137,INDIRECT("'"&amp;$A137&amp;"'!$A3:$A100000"),0),MATCH(AM$3,INDIRECT("'"&amp;$A137&amp;"'!$A$3:$BG$3"),0)),VLOOKUP($F137,'Step 1'!$B$13:$D$28,3,0)),"Check Parameters")</f>
        <v>NE</v>
      </c>
      <c r="AN137" s="13"/>
      <c r="AO137" s="13"/>
      <c r="AP137" s="191"/>
      <c r="AQ137" s="191"/>
      <c r="AR137" s="191"/>
    </row>
    <row r="138" spans="1:44" hidden="1" outlineLevel="1" x14ac:dyDescent="0.25">
      <c r="A138" s="183" t="s">
        <v>81</v>
      </c>
      <c r="B138" s="183" t="s">
        <v>725</v>
      </c>
      <c r="C138" s="175" t="s">
        <v>341</v>
      </c>
      <c r="D138" s="175"/>
      <c r="E138" s="175" t="s">
        <v>53</v>
      </c>
      <c r="F138" s="77" t="str">
        <f t="shared" si="54"/>
        <v>Goats</v>
      </c>
      <c r="G138" s="175" t="s">
        <v>358</v>
      </c>
      <c r="H138" s="175"/>
      <c r="I138" s="13" t="str">
        <f ca="1">IFERROR(IF(VLOOKUP($F138,'Step 1'!$B$13:$D$28,3,0)="Y",INDEX(INDIRECT("'"&amp;$A138&amp;"'!$A$3:$BG$100000"),MATCH($B138,INDIRECT("'"&amp;$A138&amp;"'!$A3:$A100000"),0),MATCH(I$3,INDIRECT("'"&amp;$A138&amp;"'!$A$3:$BG$3"),0)),VLOOKUP($F138,'Step 1'!$B$13:$D$28,3,0)),"Check Parameters")</f>
        <v>NE</v>
      </c>
      <c r="J138" s="13" t="str">
        <f ca="1">IFERROR(IF(VLOOKUP($F138,'Step 1'!$B$13:$D$28,3,0)="Y",INDEX(INDIRECT("'"&amp;$A138&amp;"'!$A$3:$BG$100000"),MATCH($B138,INDIRECT("'"&amp;$A138&amp;"'!$A3:$A100000"),0),MATCH(J$3,INDIRECT("'"&amp;$A138&amp;"'!$A$3:$BG$3"),0)),VLOOKUP($F138,'Step 1'!$B$13:$D$28,3,0)),"Check Parameters")</f>
        <v>NE</v>
      </c>
      <c r="K138" s="13" t="str">
        <f ca="1">IFERROR(IF(VLOOKUP($F138,'Step 1'!$B$13:$D$28,3,0)="Y",INDEX(INDIRECT("'"&amp;$A138&amp;"'!$A$3:$BG$100000"),MATCH($B138,INDIRECT("'"&amp;$A138&amp;"'!$A3:$A100000"),0),MATCH(K$3,INDIRECT("'"&amp;$A138&amp;"'!$A$3:$BG$3"),0)),VLOOKUP($F138,'Step 1'!$B$13:$D$28,3,0)),"Check Parameters")</f>
        <v>NE</v>
      </c>
      <c r="L138" s="13" t="str">
        <f ca="1">IFERROR(IF(VLOOKUP($F138,'Step 1'!$B$13:$D$28,3,0)="Y",INDEX(INDIRECT("'"&amp;$A138&amp;"'!$A$3:$BG$100000"),MATCH($B138,INDIRECT("'"&amp;$A138&amp;"'!$A3:$A100000"),0),MATCH(L$3,INDIRECT("'"&amp;$A138&amp;"'!$A$3:$BG$3"),0)),VLOOKUP($F138,'Step 1'!$B$13:$D$28,3,0)),"Check Parameters")</f>
        <v>NE</v>
      </c>
      <c r="M138" s="13" t="str">
        <f ca="1">IFERROR(IF(VLOOKUP($F138,'Step 1'!$B$13:$D$28,3,0)="Y",INDEX(INDIRECT("'"&amp;$A138&amp;"'!$A$3:$BG$100000"),MATCH($B138,INDIRECT("'"&amp;$A138&amp;"'!$A3:$A100000"),0),MATCH(M$3,INDIRECT("'"&amp;$A138&amp;"'!$A$3:$BG$3"),0)),VLOOKUP($F138,'Step 1'!$B$13:$D$28,3,0)),"Check Parameters")</f>
        <v>NE</v>
      </c>
      <c r="N138" s="13" t="str">
        <f ca="1">IFERROR(IF(VLOOKUP($F138,'Step 1'!$B$13:$D$28,3,0)="Y",INDEX(INDIRECT("'"&amp;$A138&amp;"'!$A$3:$BG$100000"),MATCH($B138,INDIRECT("'"&amp;$A138&amp;"'!$A3:$A100000"),0),MATCH(N$3,INDIRECT("'"&amp;$A138&amp;"'!$A$3:$BG$3"),0)),VLOOKUP($F138,'Step 1'!$B$13:$D$28,3,0)),"Check Parameters")</f>
        <v>NE</v>
      </c>
      <c r="O138" s="13" t="str">
        <f ca="1">IFERROR(IF(VLOOKUP($F138,'Step 1'!$B$13:$D$28,3,0)="Y",INDEX(INDIRECT("'"&amp;$A138&amp;"'!$A$3:$BG$100000"),MATCH($B138,INDIRECT("'"&amp;$A138&amp;"'!$A3:$A100000"),0),MATCH(O$3,INDIRECT("'"&amp;$A138&amp;"'!$A$3:$BG$3"),0)),VLOOKUP($F138,'Step 1'!$B$13:$D$28,3,0)),"Check Parameters")</f>
        <v>NE</v>
      </c>
      <c r="P138" s="13" t="str">
        <f ca="1">IFERROR(IF(VLOOKUP($F138,'Step 1'!$B$13:$D$28,3,0)="Y",INDEX(INDIRECT("'"&amp;$A138&amp;"'!$A$3:$BG$100000"),MATCH($B138,INDIRECT("'"&amp;$A138&amp;"'!$A3:$A100000"),0),MATCH(P$3,INDIRECT("'"&amp;$A138&amp;"'!$A$3:$BG$3"),0)),VLOOKUP($F138,'Step 1'!$B$13:$D$28,3,0)),"Check Parameters")</f>
        <v>NE</v>
      </c>
      <c r="Q138" s="13" t="str">
        <f ca="1">IFERROR(IF(VLOOKUP($F138,'Step 1'!$B$13:$D$28,3,0)="Y",INDEX(INDIRECT("'"&amp;$A138&amp;"'!$A$3:$BG$100000"),MATCH($B138,INDIRECT("'"&amp;$A138&amp;"'!$A3:$A100000"),0),MATCH(Q$3,INDIRECT("'"&amp;$A138&amp;"'!$A$3:$BG$3"),0)),VLOOKUP($F138,'Step 1'!$B$13:$D$28,3,0)),"Check Parameters")</f>
        <v>NE</v>
      </c>
      <c r="R138" s="13" t="str">
        <f ca="1">IFERROR(IF(VLOOKUP($F138,'Step 1'!$B$13:$D$28,3,0)="Y",INDEX(INDIRECT("'"&amp;$A138&amp;"'!$A$3:$BG$100000"),MATCH($B138,INDIRECT("'"&amp;$A138&amp;"'!$A3:$A100000"),0),MATCH(R$3,INDIRECT("'"&amp;$A138&amp;"'!$A$3:$BG$3"),0)),VLOOKUP($F138,'Step 1'!$B$13:$D$28,3,0)),"Check Parameters")</f>
        <v>NE</v>
      </c>
      <c r="S138" s="13" t="str">
        <f ca="1">IFERROR(IF(VLOOKUP($F138,'Step 1'!$B$13:$D$28,3,0)="Y",INDEX(INDIRECT("'"&amp;$A138&amp;"'!$A$3:$BG$100000"),MATCH($B138,INDIRECT("'"&amp;$A138&amp;"'!$A3:$A100000"),0),MATCH(S$3,INDIRECT("'"&amp;$A138&amp;"'!$A$3:$BG$3"),0)),VLOOKUP($F138,'Step 1'!$B$13:$D$28,3,0)),"Check Parameters")</f>
        <v>NE</v>
      </c>
      <c r="T138" s="13" t="str">
        <f ca="1">IFERROR(IF(VLOOKUP($F138,'Step 1'!$B$13:$D$28,3,0)="Y",INDEX(INDIRECT("'"&amp;$A138&amp;"'!$A$3:$BG$100000"),MATCH($B138,INDIRECT("'"&amp;$A138&amp;"'!$A3:$A100000"),0),MATCH(T$3,INDIRECT("'"&amp;$A138&amp;"'!$A$3:$BG$3"),0)),VLOOKUP($F138,'Step 1'!$B$13:$D$28,3,0)),"Check Parameters")</f>
        <v>NE</v>
      </c>
      <c r="U138" s="13" t="str">
        <f ca="1">IFERROR(IF(VLOOKUP($F138,'Step 1'!$B$13:$D$28,3,0)="Y",INDEX(INDIRECT("'"&amp;$A138&amp;"'!$A$3:$BG$100000"),MATCH($B138,INDIRECT("'"&amp;$A138&amp;"'!$A3:$A100000"),0),MATCH(U$3,INDIRECT("'"&amp;$A138&amp;"'!$A$3:$BG$3"),0)),VLOOKUP($F138,'Step 1'!$B$13:$D$28,3,0)),"Check Parameters")</f>
        <v>NE</v>
      </c>
      <c r="V138" s="13" t="str">
        <f ca="1">IFERROR(IF(VLOOKUP($F138,'Step 1'!$B$13:$D$28,3,0)="Y",INDEX(INDIRECT("'"&amp;$A138&amp;"'!$A$3:$BG$100000"),MATCH($B138,INDIRECT("'"&amp;$A138&amp;"'!$A3:$A100000"),0),MATCH(V$3,INDIRECT("'"&amp;$A138&amp;"'!$A$3:$BG$3"),0)),VLOOKUP($F138,'Step 1'!$B$13:$D$28,3,0)),"Check Parameters")</f>
        <v>NE</v>
      </c>
      <c r="W138" s="13" t="str">
        <f ca="1">IFERROR(IF(VLOOKUP($F138,'Step 1'!$B$13:$D$28,3,0)="Y",INDEX(INDIRECT("'"&amp;$A138&amp;"'!$A$3:$BG$100000"),MATCH($B138,INDIRECT("'"&amp;$A138&amp;"'!$A3:$A100000"),0),MATCH(W$3,INDIRECT("'"&amp;$A138&amp;"'!$A$3:$BG$3"),0)),VLOOKUP($F138,'Step 1'!$B$13:$D$28,3,0)),"Check Parameters")</f>
        <v>NE</v>
      </c>
      <c r="X138" s="13" t="str">
        <f ca="1">IFERROR(IF(VLOOKUP($F138,'Step 1'!$B$13:$D$28,3,0)="Y",INDEX(INDIRECT("'"&amp;$A138&amp;"'!$A$3:$BG$100000"),MATCH($B138,INDIRECT("'"&amp;$A138&amp;"'!$A3:$A100000"),0),MATCH(X$3,INDIRECT("'"&amp;$A138&amp;"'!$A$3:$BG$3"),0)),VLOOKUP($F138,'Step 1'!$B$13:$D$28,3,0)),"Check Parameters")</f>
        <v>NE</v>
      </c>
      <c r="Y138" s="13" t="str">
        <f ca="1">IFERROR(IF(VLOOKUP($F138,'Step 1'!$B$13:$D$28,3,0)="Y",INDEX(INDIRECT("'"&amp;$A138&amp;"'!$A$3:$BG$100000"),MATCH($B138,INDIRECT("'"&amp;$A138&amp;"'!$A3:$A100000"),0),MATCH(Y$3,INDIRECT("'"&amp;$A138&amp;"'!$A$3:$BG$3"),0)),VLOOKUP($F138,'Step 1'!$B$13:$D$28,3,0)),"Check Parameters")</f>
        <v>NE</v>
      </c>
      <c r="Z138" s="13" t="str">
        <f ca="1">IFERROR(IF(VLOOKUP($F138,'Step 1'!$B$13:$D$28,3,0)="Y",INDEX(INDIRECT("'"&amp;$A138&amp;"'!$A$3:$BG$100000"),MATCH($B138,INDIRECT("'"&amp;$A138&amp;"'!$A3:$A100000"),0),MATCH(Z$3,INDIRECT("'"&amp;$A138&amp;"'!$A$3:$BG$3"),0)),VLOOKUP($F138,'Step 1'!$B$13:$D$28,3,0)),"Check Parameters")</f>
        <v>NE</v>
      </c>
      <c r="AA138" s="13" t="str">
        <f ca="1">IFERROR(IF(VLOOKUP($F138,'Step 1'!$B$13:$D$28,3,0)="Y",INDEX(INDIRECT("'"&amp;$A138&amp;"'!$A$3:$BG$100000"),MATCH($B138,INDIRECT("'"&amp;$A138&amp;"'!$A3:$A100000"),0),MATCH(AA$3,INDIRECT("'"&amp;$A138&amp;"'!$A$3:$BG$3"),0)),VLOOKUP($F138,'Step 1'!$B$13:$D$28,3,0)),"Check Parameters")</f>
        <v>NE</v>
      </c>
      <c r="AB138" s="13" t="str">
        <f ca="1">IFERROR(IF(VLOOKUP($F138,'Step 1'!$B$13:$D$28,3,0)="Y",INDEX(INDIRECT("'"&amp;$A138&amp;"'!$A$3:$BG$100000"),MATCH($B138,INDIRECT("'"&amp;$A138&amp;"'!$A3:$A100000"),0),MATCH(AB$3,INDIRECT("'"&amp;$A138&amp;"'!$A$3:$BG$3"),0)),VLOOKUP($F138,'Step 1'!$B$13:$D$28,3,0)),"Check Parameters")</f>
        <v>NE</v>
      </c>
      <c r="AC138" s="13" t="str">
        <f ca="1">IFERROR(IF(VLOOKUP($F138,'Step 1'!$B$13:$D$28,3,0)="Y",INDEX(INDIRECT("'"&amp;$A138&amp;"'!$A$3:$BG$100000"),MATCH($B138,INDIRECT("'"&amp;$A138&amp;"'!$A3:$A100000"),0),MATCH(AC$3,INDIRECT("'"&amp;$A138&amp;"'!$A$3:$BG$3"),0)),VLOOKUP($F138,'Step 1'!$B$13:$D$28,3,0)),"Check Parameters")</f>
        <v>NE</v>
      </c>
      <c r="AD138" s="13" t="str">
        <f ca="1">IFERROR(IF(VLOOKUP($F138,'Step 1'!$B$13:$D$28,3,0)="Y",INDEX(INDIRECT("'"&amp;$A138&amp;"'!$A$3:$BG$100000"),MATCH($B138,INDIRECT("'"&amp;$A138&amp;"'!$A3:$A100000"),0),MATCH(AD$3,INDIRECT("'"&amp;$A138&amp;"'!$A$3:$BG$3"),0)),VLOOKUP($F138,'Step 1'!$B$13:$D$28,3,0)),"Check Parameters")</f>
        <v>NE</v>
      </c>
      <c r="AE138" s="13" t="str">
        <f ca="1">IFERROR(IF(VLOOKUP($F138,'Step 1'!$B$13:$D$28,3,0)="Y",INDEX(INDIRECT("'"&amp;$A138&amp;"'!$A$3:$BG$100000"),MATCH($B138,INDIRECT("'"&amp;$A138&amp;"'!$A3:$A100000"),0),MATCH(AE$3,INDIRECT("'"&amp;$A138&amp;"'!$A$3:$BG$3"),0)),VLOOKUP($F138,'Step 1'!$B$13:$D$28,3,0)),"Check Parameters")</f>
        <v>NE</v>
      </c>
      <c r="AF138" s="13" t="str">
        <f ca="1">IFERROR(IF(VLOOKUP($F138,'Step 1'!$B$13:$D$28,3,0)="Y",INDEX(INDIRECT("'"&amp;$A138&amp;"'!$A$3:$BG$100000"),MATCH($B138,INDIRECT("'"&amp;$A138&amp;"'!$A3:$A100000"),0),MATCH(AF$3,INDIRECT("'"&amp;$A138&amp;"'!$A$3:$BG$3"),0)),VLOOKUP($F138,'Step 1'!$B$13:$D$28,3,0)),"Check Parameters")</f>
        <v>NE</v>
      </c>
      <c r="AG138" s="13" t="str">
        <f ca="1">IFERROR(IF(VLOOKUP($F138,'Step 1'!$B$13:$D$28,3,0)="Y",INDEX(INDIRECT("'"&amp;$A138&amp;"'!$A$3:$BG$100000"),MATCH($B138,INDIRECT("'"&amp;$A138&amp;"'!$A3:$A100000"),0),MATCH(AG$3,INDIRECT("'"&amp;$A138&amp;"'!$A$3:$BG$3"),0)),VLOOKUP($F138,'Step 1'!$B$13:$D$28,3,0)),"Check Parameters")</f>
        <v>NE</v>
      </c>
      <c r="AH138" s="13" t="str">
        <f ca="1">IFERROR(IF(VLOOKUP($F138,'Step 1'!$B$13:$D$28,3,0)="Y",INDEX(INDIRECT("'"&amp;$A138&amp;"'!$A$3:$BG$100000"),MATCH($B138,INDIRECT("'"&amp;$A138&amp;"'!$A3:$A100000"),0),MATCH(AH$3,INDIRECT("'"&amp;$A138&amp;"'!$A$3:$BG$3"),0)),VLOOKUP($F138,'Step 1'!$B$13:$D$28,3,0)),"Check Parameters")</f>
        <v>NE</v>
      </c>
      <c r="AI138" s="13" t="str">
        <f ca="1">IFERROR(IF(VLOOKUP($F138,'Step 1'!$B$13:$D$28,3,0)="Y",INDEX(INDIRECT("'"&amp;$A138&amp;"'!$A$3:$BG$100000"),MATCH($B138,INDIRECT("'"&amp;$A138&amp;"'!$A3:$A100000"),0),MATCH(AI$3,INDIRECT("'"&amp;$A138&amp;"'!$A$3:$BG$3"),0)),VLOOKUP($F138,'Step 1'!$B$13:$D$28,3,0)),"Check Parameters")</f>
        <v>NE</v>
      </c>
      <c r="AJ138" s="13" t="str">
        <f ca="1">IFERROR(IF(VLOOKUP($F138,'Step 1'!$B$13:$D$28,3,0)="Y",INDEX(INDIRECT("'"&amp;$A138&amp;"'!$A$3:$BG$100000"),MATCH($B138,INDIRECT("'"&amp;$A138&amp;"'!$A3:$A100000"),0),MATCH(AJ$3,INDIRECT("'"&amp;$A138&amp;"'!$A$3:$BG$3"),0)),VLOOKUP($F138,'Step 1'!$B$13:$D$28,3,0)),"Check Parameters")</f>
        <v>NE</v>
      </c>
      <c r="AK138" s="13" t="str">
        <f ca="1">IFERROR(IF(VLOOKUP($F138,'Step 1'!$B$13:$D$28,3,0)="Y",INDEX(INDIRECT("'"&amp;$A138&amp;"'!$A$3:$BG$100000"),MATCH($B138,INDIRECT("'"&amp;$A138&amp;"'!$A3:$A100000"),0),MATCH(AK$3,INDIRECT("'"&amp;$A138&amp;"'!$A$3:$BG$3"),0)),VLOOKUP($F138,'Step 1'!$B$13:$D$28,3,0)),"Check Parameters")</f>
        <v>NE</v>
      </c>
      <c r="AL138" s="13" t="str">
        <f ca="1">IFERROR(IF(VLOOKUP($F138,'Step 1'!$B$13:$D$28,3,0)="Y",INDEX(INDIRECT("'"&amp;$A138&amp;"'!$A$3:$BG$100000"),MATCH($B138,INDIRECT("'"&amp;$A138&amp;"'!$A3:$A100000"),0),MATCH(AL$3,INDIRECT("'"&amp;$A138&amp;"'!$A$3:$BG$3"),0)),VLOOKUP($F138,'Step 1'!$B$13:$D$28,3,0)),"Check Parameters")</f>
        <v>NE</v>
      </c>
      <c r="AM138" s="13" t="str">
        <f ca="1">IFERROR(IF(VLOOKUP($F138,'Step 1'!$B$13:$D$28,3,0)="Y",INDEX(INDIRECT("'"&amp;$A138&amp;"'!$A$3:$BG$100000"),MATCH($B138,INDIRECT("'"&amp;$A138&amp;"'!$A3:$A100000"),0),MATCH(AM$3,INDIRECT("'"&amp;$A138&amp;"'!$A$3:$BG$3"),0)),VLOOKUP($F138,'Step 1'!$B$13:$D$28,3,0)),"Check Parameters")</f>
        <v>NE</v>
      </c>
      <c r="AN138" s="13"/>
      <c r="AO138" s="13"/>
      <c r="AP138" s="191"/>
      <c r="AQ138" s="191"/>
      <c r="AR138" s="191"/>
    </row>
    <row r="139" spans="1:44" hidden="1" outlineLevel="1" x14ac:dyDescent="0.25">
      <c r="A139" s="183" t="s">
        <v>82</v>
      </c>
      <c r="B139" s="183" t="s">
        <v>725</v>
      </c>
      <c r="C139" s="175" t="s">
        <v>341</v>
      </c>
      <c r="D139" s="175"/>
      <c r="E139" s="175" t="s">
        <v>53</v>
      </c>
      <c r="F139" s="77" t="str">
        <f t="shared" si="54"/>
        <v>Horses</v>
      </c>
      <c r="G139" s="175" t="s">
        <v>358</v>
      </c>
      <c r="H139" s="175"/>
      <c r="I139" s="13" t="str">
        <f ca="1">IFERROR(IF(VLOOKUP($F139,'Step 1'!$B$13:$D$28,3,0)="Y",INDEX(INDIRECT("'"&amp;$A139&amp;"'!$A$3:$BG$100000"),MATCH($B139,INDIRECT("'"&amp;$A139&amp;"'!$A3:$A100000"),0),MATCH(I$3,INDIRECT("'"&amp;$A139&amp;"'!$A$3:$BG$3"),0)),VLOOKUP($F139,'Step 1'!$B$13:$D$28,3,0)),"Check Parameters")</f>
        <v>NE</v>
      </c>
      <c r="J139" s="13" t="str">
        <f ca="1">IFERROR(IF(VLOOKUP($F139,'Step 1'!$B$13:$D$28,3,0)="Y",INDEX(INDIRECT("'"&amp;$A139&amp;"'!$A$3:$BG$100000"),MATCH($B139,INDIRECT("'"&amp;$A139&amp;"'!$A3:$A100000"),0),MATCH(J$3,INDIRECT("'"&amp;$A139&amp;"'!$A$3:$BG$3"),0)),VLOOKUP($F139,'Step 1'!$B$13:$D$28,3,0)),"Check Parameters")</f>
        <v>NE</v>
      </c>
      <c r="K139" s="13" t="str">
        <f ca="1">IFERROR(IF(VLOOKUP($F139,'Step 1'!$B$13:$D$28,3,0)="Y",INDEX(INDIRECT("'"&amp;$A139&amp;"'!$A$3:$BG$100000"),MATCH($B139,INDIRECT("'"&amp;$A139&amp;"'!$A3:$A100000"),0),MATCH(K$3,INDIRECT("'"&amp;$A139&amp;"'!$A$3:$BG$3"),0)),VLOOKUP($F139,'Step 1'!$B$13:$D$28,3,0)),"Check Parameters")</f>
        <v>NE</v>
      </c>
      <c r="L139" s="13" t="str">
        <f ca="1">IFERROR(IF(VLOOKUP($F139,'Step 1'!$B$13:$D$28,3,0)="Y",INDEX(INDIRECT("'"&amp;$A139&amp;"'!$A$3:$BG$100000"),MATCH($B139,INDIRECT("'"&amp;$A139&amp;"'!$A3:$A100000"),0),MATCH(L$3,INDIRECT("'"&amp;$A139&amp;"'!$A$3:$BG$3"),0)),VLOOKUP($F139,'Step 1'!$B$13:$D$28,3,0)),"Check Parameters")</f>
        <v>NE</v>
      </c>
      <c r="M139" s="13" t="str">
        <f ca="1">IFERROR(IF(VLOOKUP($F139,'Step 1'!$B$13:$D$28,3,0)="Y",INDEX(INDIRECT("'"&amp;$A139&amp;"'!$A$3:$BG$100000"),MATCH($B139,INDIRECT("'"&amp;$A139&amp;"'!$A3:$A100000"),0),MATCH(M$3,INDIRECT("'"&amp;$A139&amp;"'!$A$3:$BG$3"),0)),VLOOKUP($F139,'Step 1'!$B$13:$D$28,3,0)),"Check Parameters")</f>
        <v>NE</v>
      </c>
      <c r="N139" s="13" t="str">
        <f ca="1">IFERROR(IF(VLOOKUP($F139,'Step 1'!$B$13:$D$28,3,0)="Y",INDEX(INDIRECT("'"&amp;$A139&amp;"'!$A$3:$BG$100000"),MATCH($B139,INDIRECT("'"&amp;$A139&amp;"'!$A3:$A100000"),0),MATCH(N$3,INDIRECT("'"&amp;$A139&amp;"'!$A$3:$BG$3"),0)),VLOOKUP($F139,'Step 1'!$B$13:$D$28,3,0)),"Check Parameters")</f>
        <v>NE</v>
      </c>
      <c r="O139" s="13" t="str">
        <f ca="1">IFERROR(IF(VLOOKUP($F139,'Step 1'!$B$13:$D$28,3,0)="Y",INDEX(INDIRECT("'"&amp;$A139&amp;"'!$A$3:$BG$100000"),MATCH($B139,INDIRECT("'"&amp;$A139&amp;"'!$A3:$A100000"),0),MATCH(O$3,INDIRECT("'"&amp;$A139&amp;"'!$A$3:$BG$3"),0)),VLOOKUP($F139,'Step 1'!$B$13:$D$28,3,0)),"Check Parameters")</f>
        <v>NE</v>
      </c>
      <c r="P139" s="13" t="str">
        <f ca="1">IFERROR(IF(VLOOKUP($F139,'Step 1'!$B$13:$D$28,3,0)="Y",INDEX(INDIRECT("'"&amp;$A139&amp;"'!$A$3:$BG$100000"),MATCH($B139,INDIRECT("'"&amp;$A139&amp;"'!$A3:$A100000"),0),MATCH(P$3,INDIRECT("'"&amp;$A139&amp;"'!$A$3:$BG$3"),0)),VLOOKUP($F139,'Step 1'!$B$13:$D$28,3,0)),"Check Parameters")</f>
        <v>NE</v>
      </c>
      <c r="Q139" s="13" t="str">
        <f ca="1">IFERROR(IF(VLOOKUP($F139,'Step 1'!$B$13:$D$28,3,0)="Y",INDEX(INDIRECT("'"&amp;$A139&amp;"'!$A$3:$BG$100000"),MATCH($B139,INDIRECT("'"&amp;$A139&amp;"'!$A3:$A100000"),0),MATCH(Q$3,INDIRECT("'"&amp;$A139&amp;"'!$A$3:$BG$3"),0)),VLOOKUP($F139,'Step 1'!$B$13:$D$28,3,0)),"Check Parameters")</f>
        <v>NE</v>
      </c>
      <c r="R139" s="13" t="str">
        <f ca="1">IFERROR(IF(VLOOKUP($F139,'Step 1'!$B$13:$D$28,3,0)="Y",INDEX(INDIRECT("'"&amp;$A139&amp;"'!$A$3:$BG$100000"),MATCH($B139,INDIRECT("'"&amp;$A139&amp;"'!$A3:$A100000"),0),MATCH(R$3,INDIRECT("'"&amp;$A139&amp;"'!$A$3:$BG$3"),0)),VLOOKUP($F139,'Step 1'!$B$13:$D$28,3,0)),"Check Parameters")</f>
        <v>NE</v>
      </c>
      <c r="S139" s="13" t="str">
        <f ca="1">IFERROR(IF(VLOOKUP($F139,'Step 1'!$B$13:$D$28,3,0)="Y",INDEX(INDIRECT("'"&amp;$A139&amp;"'!$A$3:$BG$100000"),MATCH($B139,INDIRECT("'"&amp;$A139&amp;"'!$A3:$A100000"),0),MATCH(S$3,INDIRECT("'"&amp;$A139&amp;"'!$A$3:$BG$3"),0)),VLOOKUP($F139,'Step 1'!$B$13:$D$28,3,0)),"Check Parameters")</f>
        <v>NE</v>
      </c>
      <c r="T139" s="13" t="str">
        <f ca="1">IFERROR(IF(VLOOKUP($F139,'Step 1'!$B$13:$D$28,3,0)="Y",INDEX(INDIRECT("'"&amp;$A139&amp;"'!$A$3:$BG$100000"),MATCH($B139,INDIRECT("'"&amp;$A139&amp;"'!$A3:$A100000"),0),MATCH(T$3,INDIRECT("'"&amp;$A139&amp;"'!$A$3:$BG$3"),0)),VLOOKUP($F139,'Step 1'!$B$13:$D$28,3,0)),"Check Parameters")</f>
        <v>NE</v>
      </c>
      <c r="U139" s="13" t="str">
        <f ca="1">IFERROR(IF(VLOOKUP($F139,'Step 1'!$B$13:$D$28,3,0)="Y",INDEX(INDIRECT("'"&amp;$A139&amp;"'!$A$3:$BG$100000"),MATCH($B139,INDIRECT("'"&amp;$A139&amp;"'!$A3:$A100000"),0),MATCH(U$3,INDIRECT("'"&amp;$A139&amp;"'!$A$3:$BG$3"),0)),VLOOKUP($F139,'Step 1'!$B$13:$D$28,3,0)),"Check Parameters")</f>
        <v>NE</v>
      </c>
      <c r="V139" s="13" t="str">
        <f ca="1">IFERROR(IF(VLOOKUP($F139,'Step 1'!$B$13:$D$28,3,0)="Y",INDEX(INDIRECT("'"&amp;$A139&amp;"'!$A$3:$BG$100000"),MATCH($B139,INDIRECT("'"&amp;$A139&amp;"'!$A3:$A100000"),0),MATCH(V$3,INDIRECT("'"&amp;$A139&amp;"'!$A$3:$BG$3"),0)),VLOOKUP($F139,'Step 1'!$B$13:$D$28,3,0)),"Check Parameters")</f>
        <v>NE</v>
      </c>
      <c r="W139" s="13" t="str">
        <f ca="1">IFERROR(IF(VLOOKUP($F139,'Step 1'!$B$13:$D$28,3,0)="Y",INDEX(INDIRECT("'"&amp;$A139&amp;"'!$A$3:$BG$100000"),MATCH($B139,INDIRECT("'"&amp;$A139&amp;"'!$A3:$A100000"),0),MATCH(W$3,INDIRECT("'"&amp;$A139&amp;"'!$A$3:$BG$3"),0)),VLOOKUP($F139,'Step 1'!$B$13:$D$28,3,0)),"Check Parameters")</f>
        <v>NE</v>
      </c>
      <c r="X139" s="13" t="str">
        <f ca="1">IFERROR(IF(VLOOKUP($F139,'Step 1'!$B$13:$D$28,3,0)="Y",INDEX(INDIRECT("'"&amp;$A139&amp;"'!$A$3:$BG$100000"),MATCH($B139,INDIRECT("'"&amp;$A139&amp;"'!$A3:$A100000"),0),MATCH(X$3,INDIRECT("'"&amp;$A139&amp;"'!$A$3:$BG$3"),0)),VLOOKUP($F139,'Step 1'!$B$13:$D$28,3,0)),"Check Parameters")</f>
        <v>NE</v>
      </c>
      <c r="Y139" s="13" t="str">
        <f ca="1">IFERROR(IF(VLOOKUP($F139,'Step 1'!$B$13:$D$28,3,0)="Y",INDEX(INDIRECT("'"&amp;$A139&amp;"'!$A$3:$BG$100000"),MATCH($B139,INDIRECT("'"&amp;$A139&amp;"'!$A3:$A100000"),0),MATCH(Y$3,INDIRECT("'"&amp;$A139&amp;"'!$A$3:$BG$3"),0)),VLOOKUP($F139,'Step 1'!$B$13:$D$28,3,0)),"Check Parameters")</f>
        <v>NE</v>
      </c>
      <c r="Z139" s="13" t="str">
        <f ca="1">IFERROR(IF(VLOOKUP($F139,'Step 1'!$B$13:$D$28,3,0)="Y",INDEX(INDIRECT("'"&amp;$A139&amp;"'!$A$3:$BG$100000"),MATCH($B139,INDIRECT("'"&amp;$A139&amp;"'!$A3:$A100000"),0),MATCH(Z$3,INDIRECT("'"&amp;$A139&amp;"'!$A$3:$BG$3"),0)),VLOOKUP($F139,'Step 1'!$B$13:$D$28,3,0)),"Check Parameters")</f>
        <v>NE</v>
      </c>
      <c r="AA139" s="13" t="str">
        <f ca="1">IFERROR(IF(VLOOKUP($F139,'Step 1'!$B$13:$D$28,3,0)="Y",INDEX(INDIRECT("'"&amp;$A139&amp;"'!$A$3:$BG$100000"),MATCH($B139,INDIRECT("'"&amp;$A139&amp;"'!$A3:$A100000"),0),MATCH(AA$3,INDIRECT("'"&amp;$A139&amp;"'!$A$3:$BG$3"),0)),VLOOKUP($F139,'Step 1'!$B$13:$D$28,3,0)),"Check Parameters")</f>
        <v>NE</v>
      </c>
      <c r="AB139" s="13" t="str">
        <f ca="1">IFERROR(IF(VLOOKUP($F139,'Step 1'!$B$13:$D$28,3,0)="Y",INDEX(INDIRECT("'"&amp;$A139&amp;"'!$A$3:$BG$100000"),MATCH($B139,INDIRECT("'"&amp;$A139&amp;"'!$A3:$A100000"),0),MATCH(AB$3,INDIRECT("'"&amp;$A139&amp;"'!$A$3:$BG$3"),0)),VLOOKUP($F139,'Step 1'!$B$13:$D$28,3,0)),"Check Parameters")</f>
        <v>NE</v>
      </c>
      <c r="AC139" s="13" t="str">
        <f ca="1">IFERROR(IF(VLOOKUP($F139,'Step 1'!$B$13:$D$28,3,0)="Y",INDEX(INDIRECT("'"&amp;$A139&amp;"'!$A$3:$BG$100000"),MATCH($B139,INDIRECT("'"&amp;$A139&amp;"'!$A3:$A100000"),0),MATCH(AC$3,INDIRECT("'"&amp;$A139&amp;"'!$A$3:$BG$3"),0)),VLOOKUP($F139,'Step 1'!$B$13:$D$28,3,0)),"Check Parameters")</f>
        <v>NE</v>
      </c>
      <c r="AD139" s="13" t="str">
        <f ca="1">IFERROR(IF(VLOOKUP($F139,'Step 1'!$B$13:$D$28,3,0)="Y",INDEX(INDIRECT("'"&amp;$A139&amp;"'!$A$3:$BG$100000"),MATCH($B139,INDIRECT("'"&amp;$A139&amp;"'!$A3:$A100000"),0),MATCH(AD$3,INDIRECT("'"&amp;$A139&amp;"'!$A$3:$BG$3"),0)),VLOOKUP($F139,'Step 1'!$B$13:$D$28,3,0)),"Check Parameters")</f>
        <v>NE</v>
      </c>
      <c r="AE139" s="13" t="str">
        <f ca="1">IFERROR(IF(VLOOKUP($F139,'Step 1'!$B$13:$D$28,3,0)="Y",INDEX(INDIRECT("'"&amp;$A139&amp;"'!$A$3:$BG$100000"),MATCH($B139,INDIRECT("'"&amp;$A139&amp;"'!$A3:$A100000"),0),MATCH(AE$3,INDIRECT("'"&amp;$A139&amp;"'!$A$3:$BG$3"),0)),VLOOKUP($F139,'Step 1'!$B$13:$D$28,3,0)),"Check Parameters")</f>
        <v>NE</v>
      </c>
      <c r="AF139" s="13" t="str">
        <f ca="1">IFERROR(IF(VLOOKUP($F139,'Step 1'!$B$13:$D$28,3,0)="Y",INDEX(INDIRECT("'"&amp;$A139&amp;"'!$A$3:$BG$100000"),MATCH($B139,INDIRECT("'"&amp;$A139&amp;"'!$A3:$A100000"),0),MATCH(AF$3,INDIRECT("'"&amp;$A139&amp;"'!$A$3:$BG$3"),0)),VLOOKUP($F139,'Step 1'!$B$13:$D$28,3,0)),"Check Parameters")</f>
        <v>NE</v>
      </c>
      <c r="AG139" s="13" t="str">
        <f ca="1">IFERROR(IF(VLOOKUP($F139,'Step 1'!$B$13:$D$28,3,0)="Y",INDEX(INDIRECT("'"&amp;$A139&amp;"'!$A$3:$BG$100000"),MATCH($B139,INDIRECT("'"&amp;$A139&amp;"'!$A3:$A100000"),0),MATCH(AG$3,INDIRECT("'"&amp;$A139&amp;"'!$A$3:$BG$3"),0)),VLOOKUP($F139,'Step 1'!$B$13:$D$28,3,0)),"Check Parameters")</f>
        <v>NE</v>
      </c>
      <c r="AH139" s="13" t="str">
        <f ca="1">IFERROR(IF(VLOOKUP($F139,'Step 1'!$B$13:$D$28,3,0)="Y",INDEX(INDIRECT("'"&amp;$A139&amp;"'!$A$3:$BG$100000"),MATCH($B139,INDIRECT("'"&amp;$A139&amp;"'!$A3:$A100000"),0),MATCH(AH$3,INDIRECT("'"&amp;$A139&amp;"'!$A$3:$BG$3"),0)),VLOOKUP($F139,'Step 1'!$B$13:$D$28,3,0)),"Check Parameters")</f>
        <v>NE</v>
      </c>
      <c r="AI139" s="13" t="str">
        <f ca="1">IFERROR(IF(VLOOKUP($F139,'Step 1'!$B$13:$D$28,3,0)="Y",INDEX(INDIRECT("'"&amp;$A139&amp;"'!$A$3:$BG$100000"),MATCH($B139,INDIRECT("'"&amp;$A139&amp;"'!$A3:$A100000"),0),MATCH(AI$3,INDIRECT("'"&amp;$A139&amp;"'!$A$3:$BG$3"),0)),VLOOKUP($F139,'Step 1'!$B$13:$D$28,3,0)),"Check Parameters")</f>
        <v>NE</v>
      </c>
      <c r="AJ139" s="13" t="str">
        <f ca="1">IFERROR(IF(VLOOKUP($F139,'Step 1'!$B$13:$D$28,3,0)="Y",INDEX(INDIRECT("'"&amp;$A139&amp;"'!$A$3:$BG$100000"),MATCH($B139,INDIRECT("'"&amp;$A139&amp;"'!$A3:$A100000"),0),MATCH(AJ$3,INDIRECT("'"&amp;$A139&amp;"'!$A$3:$BG$3"),0)),VLOOKUP($F139,'Step 1'!$B$13:$D$28,3,0)),"Check Parameters")</f>
        <v>NE</v>
      </c>
      <c r="AK139" s="13" t="str">
        <f ca="1">IFERROR(IF(VLOOKUP($F139,'Step 1'!$B$13:$D$28,3,0)="Y",INDEX(INDIRECT("'"&amp;$A139&amp;"'!$A$3:$BG$100000"),MATCH($B139,INDIRECT("'"&amp;$A139&amp;"'!$A3:$A100000"),0),MATCH(AK$3,INDIRECT("'"&amp;$A139&amp;"'!$A$3:$BG$3"),0)),VLOOKUP($F139,'Step 1'!$B$13:$D$28,3,0)),"Check Parameters")</f>
        <v>NE</v>
      </c>
      <c r="AL139" s="13" t="str">
        <f ca="1">IFERROR(IF(VLOOKUP($F139,'Step 1'!$B$13:$D$28,3,0)="Y",INDEX(INDIRECT("'"&amp;$A139&amp;"'!$A$3:$BG$100000"),MATCH($B139,INDIRECT("'"&amp;$A139&amp;"'!$A3:$A100000"),0),MATCH(AL$3,INDIRECT("'"&amp;$A139&amp;"'!$A$3:$BG$3"),0)),VLOOKUP($F139,'Step 1'!$B$13:$D$28,3,0)),"Check Parameters")</f>
        <v>NE</v>
      </c>
      <c r="AM139" s="13" t="str">
        <f ca="1">IFERROR(IF(VLOOKUP($F139,'Step 1'!$B$13:$D$28,3,0)="Y",INDEX(INDIRECT("'"&amp;$A139&amp;"'!$A$3:$BG$100000"),MATCH($B139,INDIRECT("'"&amp;$A139&amp;"'!$A3:$A100000"),0),MATCH(AM$3,INDIRECT("'"&amp;$A139&amp;"'!$A$3:$BG$3"),0)),VLOOKUP($F139,'Step 1'!$B$13:$D$28,3,0)),"Check Parameters")</f>
        <v>NE</v>
      </c>
      <c r="AN139" s="13"/>
      <c r="AO139" s="13"/>
      <c r="AP139" s="191"/>
      <c r="AQ139" s="191"/>
      <c r="AR139" s="191"/>
    </row>
    <row r="140" spans="1:44" hidden="1" outlineLevel="1" x14ac:dyDescent="0.25">
      <c r="A140" s="183" t="s">
        <v>83</v>
      </c>
      <c r="B140" s="183" t="s">
        <v>725</v>
      </c>
      <c r="C140" s="175" t="s">
        <v>341</v>
      </c>
      <c r="D140" s="175"/>
      <c r="E140" s="175" t="s">
        <v>53</v>
      </c>
      <c r="F140" s="77" t="str">
        <f t="shared" si="54"/>
        <v>Mules and asses</v>
      </c>
      <c r="G140" s="175" t="s">
        <v>358</v>
      </c>
      <c r="H140" s="175"/>
      <c r="I140" s="13" t="str">
        <f ca="1">IFERROR(IF(VLOOKUP($F140,'Step 1'!$B$13:$D$28,3,0)="Y",INDEX(INDIRECT("'"&amp;$A140&amp;"'!$A$3:$BG$100000"),MATCH($B140,INDIRECT("'"&amp;$A140&amp;"'!$A3:$A100000"),0),MATCH(I$3,INDIRECT("'"&amp;$A140&amp;"'!$A$3:$BG$3"),0)),VLOOKUP($F140,'Step 1'!$B$13:$D$28,3,0)),"Check Parameters")</f>
        <v>NE</v>
      </c>
      <c r="J140" s="13" t="str">
        <f ca="1">IFERROR(IF(VLOOKUP($F140,'Step 1'!$B$13:$D$28,3,0)="Y",INDEX(INDIRECT("'"&amp;$A140&amp;"'!$A$3:$BG$100000"),MATCH($B140,INDIRECT("'"&amp;$A140&amp;"'!$A3:$A100000"),0),MATCH(J$3,INDIRECT("'"&amp;$A140&amp;"'!$A$3:$BG$3"),0)),VLOOKUP($F140,'Step 1'!$B$13:$D$28,3,0)),"Check Parameters")</f>
        <v>NE</v>
      </c>
      <c r="K140" s="13" t="str">
        <f ca="1">IFERROR(IF(VLOOKUP($F140,'Step 1'!$B$13:$D$28,3,0)="Y",INDEX(INDIRECT("'"&amp;$A140&amp;"'!$A$3:$BG$100000"),MATCH($B140,INDIRECT("'"&amp;$A140&amp;"'!$A3:$A100000"),0),MATCH(K$3,INDIRECT("'"&amp;$A140&amp;"'!$A$3:$BG$3"),0)),VLOOKUP($F140,'Step 1'!$B$13:$D$28,3,0)),"Check Parameters")</f>
        <v>NE</v>
      </c>
      <c r="L140" s="13" t="str">
        <f ca="1">IFERROR(IF(VLOOKUP($F140,'Step 1'!$B$13:$D$28,3,0)="Y",INDEX(INDIRECT("'"&amp;$A140&amp;"'!$A$3:$BG$100000"),MATCH($B140,INDIRECT("'"&amp;$A140&amp;"'!$A3:$A100000"),0),MATCH(L$3,INDIRECT("'"&amp;$A140&amp;"'!$A$3:$BG$3"),0)),VLOOKUP($F140,'Step 1'!$B$13:$D$28,3,0)),"Check Parameters")</f>
        <v>NE</v>
      </c>
      <c r="M140" s="13" t="str">
        <f ca="1">IFERROR(IF(VLOOKUP($F140,'Step 1'!$B$13:$D$28,3,0)="Y",INDEX(INDIRECT("'"&amp;$A140&amp;"'!$A$3:$BG$100000"),MATCH($B140,INDIRECT("'"&amp;$A140&amp;"'!$A3:$A100000"),0),MATCH(M$3,INDIRECT("'"&amp;$A140&amp;"'!$A$3:$BG$3"),0)),VLOOKUP($F140,'Step 1'!$B$13:$D$28,3,0)),"Check Parameters")</f>
        <v>NE</v>
      </c>
      <c r="N140" s="13" t="str">
        <f ca="1">IFERROR(IF(VLOOKUP($F140,'Step 1'!$B$13:$D$28,3,0)="Y",INDEX(INDIRECT("'"&amp;$A140&amp;"'!$A$3:$BG$100000"),MATCH($B140,INDIRECT("'"&amp;$A140&amp;"'!$A3:$A100000"),0),MATCH(N$3,INDIRECT("'"&amp;$A140&amp;"'!$A$3:$BG$3"),0)),VLOOKUP($F140,'Step 1'!$B$13:$D$28,3,0)),"Check Parameters")</f>
        <v>NE</v>
      </c>
      <c r="O140" s="13" t="str">
        <f ca="1">IFERROR(IF(VLOOKUP($F140,'Step 1'!$B$13:$D$28,3,0)="Y",INDEX(INDIRECT("'"&amp;$A140&amp;"'!$A$3:$BG$100000"),MATCH($B140,INDIRECT("'"&amp;$A140&amp;"'!$A3:$A100000"),0),MATCH(O$3,INDIRECT("'"&amp;$A140&amp;"'!$A$3:$BG$3"),0)),VLOOKUP($F140,'Step 1'!$B$13:$D$28,3,0)),"Check Parameters")</f>
        <v>NE</v>
      </c>
      <c r="P140" s="13" t="str">
        <f ca="1">IFERROR(IF(VLOOKUP($F140,'Step 1'!$B$13:$D$28,3,0)="Y",INDEX(INDIRECT("'"&amp;$A140&amp;"'!$A$3:$BG$100000"),MATCH($B140,INDIRECT("'"&amp;$A140&amp;"'!$A3:$A100000"),0),MATCH(P$3,INDIRECT("'"&amp;$A140&amp;"'!$A$3:$BG$3"),0)),VLOOKUP($F140,'Step 1'!$B$13:$D$28,3,0)),"Check Parameters")</f>
        <v>NE</v>
      </c>
      <c r="Q140" s="13" t="str">
        <f ca="1">IFERROR(IF(VLOOKUP($F140,'Step 1'!$B$13:$D$28,3,0)="Y",INDEX(INDIRECT("'"&amp;$A140&amp;"'!$A$3:$BG$100000"),MATCH($B140,INDIRECT("'"&amp;$A140&amp;"'!$A3:$A100000"),0),MATCH(Q$3,INDIRECT("'"&amp;$A140&amp;"'!$A$3:$BG$3"),0)),VLOOKUP($F140,'Step 1'!$B$13:$D$28,3,0)),"Check Parameters")</f>
        <v>NE</v>
      </c>
      <c r="R140" s="13" t="str">
        <f ca="1">IFERROR(IF(VLOOKUP($F140,'Step 1'!$B$13:$D$28,3,0)="Y",INDEX(INDIRECT("'"&amp;$A140&amp;"'!$A$3:$BG$100000"),MATCH($B140,INDIRECT("'"&amp;$A140&amp;"'!$A3:$A100000"),0),MATCH(R$3,INDIRECT("'"&amp;$A140&amp;"'!$A$3:$BG$3"),0)),VLOOKUP($F140,'Step 1'!$B$13:$D$28,3,0)),"Check Parameters")</f>
        <v>NE</v>
      </c>
      <c r="S140" s="13" t="str">
        <f ca="1">IFERROR(IF(VLOOKUP($F140,'Step 1'!$B$13:$D$28,3,0)="Y",INDEX(INDIRECT("'"&amp;$A140&amp;"'!$A$3:$BG$100000"),MATCH($B140,INDIRECT("'"&amp;$A140&amp;"'!$A3:$A100000"),0),MATCH(S$3,INDIRECT("'"&amp;$A140&amp;"'!$A$3:$BG$3"),0)),VLOOKUP($F140,'Step 1'!$B$13:$D$28,3,0)),"Check Parameters")</f>
        <v>NE</v>
      </c>
      <c r="T140" s="13" t="str">
        <f ca="1">IFERROR(IF(VLOOKUP($F140,'Step 1'!$B$13:$D$28,3,0)="Y",INDEX(INDIRECT("'"&amp;$A140&amp;"'!$A$3:$BG$100000"),MATCH($B140,INDIRECT("'"&amp;$A140&amp;"'!$A3:$A100000"),0),MATCH(T$3,INDIRECT("'"&amp;$A140&amp;"'!$A$3:$BG$3"),0)),VLOOKUP($F140,'Step 1'!$B$13:$D$28,3,0)),"Check Parameters")</f>
        <v>NE</v>
      </c>
      <c r="U140" s="13" t="str">
        <f ca="1">IFERROR(IF(VLOOKUP($F140,'Step 1'!$B$13:$D$28,3,0)="Y",INDEX(INDIRECT("'"&amp;$A140&amp;"'!$A$3:$BG$100000"),MATCH($B140,INDIRECT("'"&amp;$A140&amp;"'!$A3:$A100000"),0),MATCH(U$3,INDIRECT("'"&amp;$A140&amp;"'!$A$3:$BG$3"),0)),VLOOKUP($F140,'Step 1'!$B$13:$D$28,3,0)),"Check Parameters")</f>
        <v>NE</v>
      </c>
      <c r="V140" s="13" t="str">
        <f ca="1">IFERROR(IF(VLOOKUP($F140,'Step 1'!$B$13:$D$28,3,0)="Y",INDEX(INDIRECT("'"&amp;$A140&amp;"'!$A$3:$BG$100000"),MATCH($B140,INDIRECT("'"&amp;$A140&amp;"'!$A3:$A100000"),0),MATCH(V$3,INDIRECT("'"&amp;$A140&amp;"'!$A$3:$BG$3"),0)),VLOOKUP($F140,'Step 1'!$B$13:$D$28,3,0)),"Check Parameters")</f>
        <v>NE</v>
      </c>
      <c r="W140" s="13" t="str">
        <f ca="1">IFERROR(IF(VLOOKUP($F140,'Step 1'!$B$13:$D$28,3,0)="Y",INDEX(INDIRECT("'"&amp;$A140&amp;"'!$A$3:$BG$100000"),MATCH($B140,INDIRECT("'"&amp;$A140&amp;"'!$A3:$A100000"),0),MATCH(W$3,INDIRECT("'"&amp;$A140&amp;"'!$A$3:$BG$3"),0)),VLOOKUP($F140,'Step 1'!$B$13:$D$28,3,0)),"Check Parameters")</f>
        <v>NE</v>
      </c>
      <c r="X140" s="13" t="str">
        <f ca="1">IFERROR(IF(VLOOKUP($F140,'Step 1'!$B$13:$D$28,3,0)="Y",INDEX(INDIRECT("'"&amp;$A140&amp;"'!$A$3:$BG$100000"),MATCH($B140,INDIRECT("'"&amp;$A140&amp;"'!$A3:$A100000"),0),MATCH(X$3,INDIRECT("'"&amp;$A140&amp;"'!$A$3:$BG$3"),0)),VLOOKUP($F140,'Step 1'!$B$13:$D$28,3,0)),"Check Parameters")</f>
        <v>NE</v>
      </c>
      <c r="Y140" s="13" t="str">
        <f ca="1">IFERROR(IF(VLOOKUP($F140,'Step 1'!$B$13:$D$28,3,0)="Y",INDEX(INDIRECT("'"&amp;$A140&amp;"'!$A$3:$BG$100000"),MATCH($B140,INDIRECT("'"&amp;$A140&amp;"'!$A3:$A100000"),0),MATCH(Y$3,INDIRECT("'"&amp;$A140&amp;"'!$A$3:$BG$3"),0)),VLOOKUP($F140,'Step 1'!$B$13:$D$28,3,0)),"Check Parameters")</f>
        <v>NE</v>
      </c>
      <c r="Z140" s="13" t="str">
        <f ca="1">IFERROR(IF(VLOOKUP($F140,'Step 1'!$B$13:$D$28,3,0)="Y",INDEX(INDIRECT("'"&amp;$A140&amp;"'!$A$3:$BG$100000"),MATCH($B140,INDIRECT("'"&amp;$A140&amp;"'!$A3:$A100000"),0),MATCH(Z$3,INDIRECT("'"&amp;$A140&amp;"'!$A$3:$BG$3"),0)),VLOOKUP($F140,'Step 1'!$B$13:$D$28,3,0)),"Check Parameters")</f>
        <v>NE</v>
      </c>
      <c r="AA140" s="13" t="str">
        <f ca="1">IFERROR(IF(VLOOKUP($F140,'Step 1'!$B$13:$D$28,3,0)="Y",INDEX(INDIRECT("'"&amp;$A140&amp;"'!$A$3:$BG$100000"),MATCH($B140,INDIRECT("'"&amp;$A140&amp;"'!$A3:$A100000"),0),MATCH(AA$3,INDIRECT("'"&amp;$A140&amp;"'!$A$3:$BG$3"),0)),VLOOKUP($F140,'Step 1'!$B$13:$D$28,3,0)),"Check Parameters")</f>
        <v>NE</v>
      </c>
      <c r="AB140" s="13" t="str">
        <f ca="1">IFERROR(IF(VLOOKUP($F140,'Step 1'!$B$13:$D$28,3,0)="Y",INDEX(INDIRECT("'"&amp;$A140&amp;"'!$A$3:$BG$100000"),MATCH($B140,INDIRECT("'"&amp;$A140&amp;"'!$A3:$A100000"),0),MATCH(AB$3,INDIRECT("'"&amp;$A140&amp;"'!$A$3:$BG$3"),0)),VLOOKUP($F140,'Step 1'!$B$13:$D$28,3,0)),"Check Parameters")</f>
        <v>NE</v>
      </c>
      <c r="AC140" s="13" t="str">
        <f ca="1">IFERROR(IF(VLOOKUP($F140,'Step 1'!$B$13:$D$28,3,0)="Y",INDEX(INDIRECT("'"&amp;$A140&amp;"'!$A$3:$BG$100000"),MATCH($B140,INDIRECT("'"&amp;$A140&amp;"'!$A3:$A100000"),0),MATCH(AC$3,INDIRECT("'"&amp;$A140&amp;"'!$A$3:$BG$3"),0)),VLOOKUP($F140,'Step 1'!$B$13:$D$28,3,0)),"Check Parameters")</f>
        <v>NE</v>
      </c>
      <c r="AD140" s="13" t="str">
        <f ca="1">IFERROR(IF(VLOOKUP($F140,'Step 1'!$B$13:$D$28,3,0)="Y",INDEX(INDIRECT("'"&amp;$A140&amp;"'!$A$3:$BG$100000"),MATCH($B140,INDIRECT("'"&amp;$A140&amp;"'!$A3:$A100000"),0),MATCH(AD$3,INDIRECT("'"&amp;$A140&amp;"'!$A$3:$BG$3"),0)),VLOOKUP($F140,'Step 1'!$B$13:$D$28,3,0)),"Check Parameters")</f>
        <v>NE</v>
      </c>
      <c r="AE140" s="13" t="str">
        <f ca="1">IFERROR(IF(VLOOKUP($F140,'Step 1'!$B$13:$D$28,3,0)="Y",INDEX(INDIRECT("'"&amp;$A140&amp;"'!$A$3:$BG$100000"),MATCH($B140,INDIRECT("'"&amp;$A140&amp;"'!$A3:$A100000"),0),MATCH(AE$3,INDIRECT("'"&amp;$A140&amp;"'!$A$3:$BG$3"),0)),VLOOKUP($F140,'Step 1'!$B$13:$D$28,3,0)),"Check Parameters")</f>
        <v>NE</v>
      </c>
      <c r="AF140" s="13" t="str">
        <f ca="1">IFERROR(IF(VLOOKUP($F140,'Step 1'!$B$13:$D$28,3,0)="Y",INDEX(INDIRECT("'"&amp;$A140&amp;"'!$A$3:$BG$100000"),MATCH($B140,INDIRECT("'"&amp;$A140&amp;"'!$A3:$A100000"),0),MATCH(AF$3,INDIRECT("'"&amp;$A140&amp;"'!$A$3:$BG$3"),0)),VLOOKUP($F140,'Step 1'!$B$13:$D$28,3,0)),"Check Parameters")</f>
        <v>NE</v>
      </c>
      <c r="AG140" s="13" t="str">
        <f ca="1">IFERROR(IF(VLOOKUP($F140,'Step 1'!$B$13:$D$28,3,0)="Y",INDEX(INDIRECT("'"&amp;$A140&amp;"'!$A$3:$BG$100000"),MATCH($B140,INDIRECT("'"&amp;$A140&amp;"'!$A3:$A100000"),0),MATCH(AG$3,INDIRECT("'"&amp;$A140&amp;"'!$A$3:$BG$3"),0)),VLOOKUP($F140,'Step 1'!$B$13:$D$28,3,0)),"Check Parameters")</f>
        <v>NE</v>
      </c>
      <c r="AH140" s="13" t="str">
        <f ca="1">IFERROR(IF(VLOOKUP($F140,'Step 1'!$B$13:$D$28,3,0)="Y",INDEX(INDIRECT("'"&amp;$A140&amp;"'!$A$3:$BG$100000"),MATCH($B140,INDIRECT("'"&amp;$A140&amp;"'!$A3:$A100000"),0),MATCH(AH$3,INDIRECT("'"&amp;$A140&amp;"'!$A$3:$BG$3"),0)),VLOOKUP($F140,'Step 1'!$B$13:$D$28,3,0)),"Check Parameters")</f>
        <v>NE</v>
      </c>
      <c r="AI140" s="13" t="str">
        <f ca="1">IFERROR(IF(VLOOKUP($F140,'Step 1'!$B$13:$D$28,3,0)="Y",INDEX(INDIRECT("'"&amp;$A140&amp;"'!$A$3:$BG$100000"),MATCH($B140,INDIRECT("'"&amp;$A140&amp;"'!$A3:$A100000"),0),MATCH(AI$3,INDIRECT("'"&amp;$A140&amp;"'!$A$3:$BG$3"),0)),VLOOKUP($F140,'Step 1'!$B$13:$D$28,3,0)),"Check Parameters")</f>
        <v>NE</v>
      </c>
      <c r="AJ140" s="13" t="str">
        <f ca="1">IFERROR(IF(VLOOKUP($F140,'Step 1'!$B$13:$D$28,3,0)="Y",INDEX(INDIRECT("'"&amp;$A140&amp;"'!$A$3:$BG$100000"),MATCH($B140,INDIRECT("'"&amp;$A140&amp;"'!$A3:$A100000"),0),MATCH(AJ$3,INDIRECT("'"&amp;$A140&amp;"'!$A$3:$BG$3"),0)),VLOOKUP($F140,'Step 1'!$B$13:$D$28,3,0)),"Check Parameters")</f>
        <v>NE</v>
      </c>
      <c r="AK140" s="13" t="str">
        <f ca="1">IFERROR(IF(VLOOKUP($F140,'Step 1'!$B$13:$D$28,3,0)="Y",INDEX(INDIRECT("'"&amp;$A140&amp;"'!$A$3:$BG$100000"),MATCH($B140,INDIRECT("'"&amp;$A140&amp;"'!$A3:$A100000"),0),MATCH(AK$3,INDIRECT("'"&amp;$A140&amp;"'!$A$3:$BG$3"),0)),VLOOKUP($F140,'Step 1'!$B$13:$D$28,3,0)),"Check Parameters")</f>
        <v>NE</v>
      </c>
      <c r="AL140" s="13" t="str">
        <f ca="1">IFERROR(IF(VLOOKUP($F140,'Step 1'!$B$13:$D$28,3,0)="Y",INDEX(INDIRECT("'"&amp;$A140&amp;"'!$A$3:$BG$100000"),MATCH($B140,INDIRECT("'"&amp;$A140&amp;"'!$A3:$A100000"),0),MATCH(AL$3,INDIRECT("'"&amp;$A140&amp;"'!$A$3:$BG$3"),0)),VLOOKUP($F140,'Step 1'!$B$13:$D$28,3,0)),"Check Parameters")</f>
        <v>NE</v>
      </c>
      <c r="AM140" s="13" t="str">
        <f ca="1">IFERROR(IF(VLOOKUP($F140,'Step 1'!$B$13:$D$28,3,0)="Y",INDEX(INDIRECT("'"&amp;$A140&amp;"'!$A$3:$BG$100000"),MATCH($B140,INDIRECT("'"&amp;$A140&amp;"'!$A3:$A100000"),0),MATCH(AM$3,INDIRECT("'"&amp;$A140&amp;"'!$A$3:$BG$3"),0)),VLOOKUP($F140,'Step 1'!$B$13:$D$28,3,0)),"Check Parameters")</f>
        <v>NE</v>
      </c>
      <c r="AN140" s="13"/>
      <c r="AO140" s="13"/>
      <c r="AP140" s="191"/>
      <c r="AQ140" s="191"/>
      <c r="AR140" s="191"/>
    </row>
    <row r="141" spans="1:44" hidden="1" outlineLevel="1" x14ac:dyDescent="0.25">
      <c r="A141" s="183" t="s">
        <v>85</v>
      </c>
      <c r="B141" s="183" t="s">
        <v>725</v>
      </c>
      <c r="C141" s="175" t="s">
        <v>341</v>
      </c>
      <c r="D141" s="175"/>
      <c r="E141" s="175" t="s">
        <v>53</v>
      </c>
      <c r="F141" s="77" t="str">
        <f t="shared" si="54"/>
        <v>Laying hens</v>
      </c>
      <c r="G141" s="175" t="s">
        <v>358</v>
      </c>
      <c r="H141" s="175"/>
      <c r="I141" s="13" t="str">
        <f ca="1">IFERROR(IF(VLOOKUP($F141,'Step 1'!$B$13:$D$28,3,0)="Y",INDEX(INDIRECT("'"&amp;$A141&amp;"'!$A$3:$BG$100000"),MATCH($B141,INDIRECT("'"&amp;$A141&amp;"'!$A3:$A100000"),0),MATCH(I$3,INDIRECT("'"&amp;$A141&amp;"'!$A$3:$BG$3"),0)),VLOOKUP($F141,'Step 1'!$B$13:$D$28,3,0)),"Check Parameters")</f>
        <v>NE</v>
      </c>
      <c r="J141" s="13" t="str">
        <f ca="1">IFERROR(IF(VLOOKUP($F141,'Step 1'!$B$13:$D$28,3,0)="Y",INDEX(INDIRECT("'"&amp;$A141&amp;"'!$A$3:$BG$100000"),MATCH($B141,INDIRECT("'"&amp;$A141&amp;"'!$A3:$A100000"),0),MATCH(J$3,INDIRECT("'"&amp;$A141&amp;"'!$A$3:$BG$3"),0)),VLOOKUP($F141,'Step 1'!$B$13:$D$28,3,0)),"Check Parameters")</f>
        <v>NE</v>
      </c>
      <c r="K141" s="13" t="str">
        <f ca="1">IFERROR(IF(VLOOKUP($F141,'Step 1'!$B$13:$D$28,3,0)="Y",INDEX(INDIRECT("'"&amp;$A141&amp;"'!$A$3:$BG$100000"),MATCH($B141,INDIRECT("'"&amp;$A141&amp;"'!$A3:$A100000"),0),MATCH(K$3,INDIRECT("'"&amp;$A141&amp;"'!$A$3:$BG$3"),0)),VLOOKUP($F141,'Step 1'!$B$13:$D$28,3,0)),"Check Parameters")</f>
        <v>NE</v>
      </c>
      <c r="L141" s="13" t="str">
        <f ca="1">IFERROR(IF(VLOOKUP($F141,'Step 1'!$B$13:$D$28,3,0)="Y",INDEX(INDIRECT("'"&amp;$A141&amp;"'!$A$3:$BG$100000"),MATCH($B141,INDIRECT("'"&amp;$A141&amp;"'!$A3:$A100000"),0),MATCH(L$3,INDIRECT("'"&amp;$A141&amp;"'!$A$3:$BG$3"),0)),VLOOKUP($F141,'Step 1'!$B$13:$D$28,3,0)),"Check Parameters")</f>
        <v>NE</v>
      </c>
      <c r="M141" s="13" t="str">
        <f ca="1">IFERROR(IF(VLOOKUP($F141,'Step 1'!$B$13:$D$28,3,0)="Y",INDEX(INDIRECT("'"&amp;$A141&amp;"'!$A$3:$BG$100000"),MATCH($B141,INDIRECT("'"&amp;$A141&amp;"'!$A3:$A100000"),0),MATCH(M$3,INDIRECT("'"&amp;$A141&amp;"'!$A$3:$BG$3"),0)),VLOOKUP($F141,'Step 1'!$B$13:$D$28,3,0)),"Check Parameters")</f>
        <v>NE</v>
      </c>
      <c r="N141" s="13" t="str">
        <f ca="1">IFERROR(IF(VLOOKUP($F141,'Step 1'!$B$13:$D$28,3,0)="Y",INDEX(INDIRECT("'"&amp;$A141&amp;"'!$A$3:$BG$100000"),MATCH($B141,INDIRECT("'"&amp;$A141&amp;"'!$A3:$A100000"),0),MATCH(N$3,INDIRECT("'"&amp;$A141&amp;"'!$A$3:$BG$3"),0)),VLOOKUP($F141,'Step 1'!$B$13:$D$28,3,0)),"Check Parameters")</f>
        <v>NE</v>
      </c>
      <c r="O141" s="13" t="str">
        <f ca="1">IFERROR(IF(VLOOKUP($F141,'Step 1'!$B$13:$D$28,3,0)="Y",INDEX(INDIRECT("'"&amp;$A141&amp;"'!$A$3:$BG$100000"),MATCH($B141,INDIRECT("'"&amp;$A141&amp;"'!$A3:$A100000"),0),MATCH(O$3,INDIRECT("'"&amp;$A141&amp;"'!$A$3:$BG$3"),0)),VLOOKUP($F141,'Step 1'!$B$13:$D$28,3,0)),"Check Parameters")</f>
        <v>NE</v>
      </c>
      <c r="P141" s="13" t="str">
        <f ca="1">IFERROR(IF(VLOOKUP($F141,'Step 1'!$B$13:$D$28,3,0)="Y",INDEX(INDIRECT("'"&amp;$A141&amp;"'!$A$3:$BG$100000"),MATCH($B141,INDIRECT("'"&amp;$A141&amp;"'!$A3:$A100000"),0),MATCH(P$3,INDIRECT("'"&amp;$A141&amp;"'!$A$3:$BG$3"),0)),VLOOKUP($F141,'Step 1'!$B$13:$D$28,3,0)),"Check Parameters")</f>
        <v>NE</v>
      </c>
      <c r="Q141" s="13" t="str">
        <f ca="1">IFERROR(IF(VLOOKUP($F141,'Step 1'!$B$13:$D$28,3,0)="Y",INDEX(INDIRECT("'"&amp;$A141&amp;"'!$A$3:$BG$100000"),MATCH($B141,INDIRECT("'"&amp;$A141&amp;"'!$A3:$A100000"),0),MATCH(Q$3,INDIRECT("'"&amp;$A141&amp;"'!$A$3:$BG$3"),0)),VLOOKUP($F141,'Step 1'!$B$13:$D$28,3,0)),"Check Parameters")</f>
        <v>NE</v>
      </c>
      <c r="R141" s="13" t="str">
        <f ca="1">IFERROR(IF(VLOOKUP($F141,'Step 1'!$B$13:$D$28,3,0)="Y",INDEX(INDIRECT("'"&amp;$A141&amp;"'!$A$3:$BG$100000"),MATCH($B141,INDIRECT("'"&amp;$A141&amp;"'!$A3:$A100000"),0),MATCH(R$3,INDIRECT("'"&amp;$A141&amp;"'!$A$3:$BG$3"),0)),VLOOKUP($F141,'Step 1'!$B$13:$D$28,3,0)),"Check Parameters")</f>
        <v>NE</v>
      </c>
      <c r="S141" s="13" t="str">
        <f ca="1">IFERROR(IF(VLOOKUP($F141,'Step 1'!$B$13:$D$28,3,0)="Y",INDEX(INDIRECT("'"&amp;$A141&amp;"'!$A$3:$BG$100000"),MATCH($B141,INDIRECT("'"&amp;$A141&amp;"'!$A3:$A100000"),0),MATCH(S$3,INDIRECT("'"&amp;$A141&amp;"'!$A$3:$BG$3"),0)),VLOOKUP($F141,'Step 1'!$B$13:$D$28,3,0)),"Check Parameters")</f>
        <v>NE</v>
      </c>
      <c r="T141" s="13" t="str">
        <f ca="1">IFERROR(IF(VLOOKUP($F141,'Step 1'!$B$13:$D$28,3,0)="Y",INDEX(INDIRECT("'"&amp;$A141&amp;"'!$A$3:$BG$100000"),MATCH($B141,INDIRECT("'"&amp;$A141&amp;"'!$A3:$A100000"),0),MATCH(T$3,INDIRECT("'"&amp;$A141&amp;"'!$A$3:$BG$3"),0)),VLOOKUP($F141,'Step 1'!$B$13:$D$28,3,0)),"Check Parameters")</f>
        <v>NE</v>
      </c>
      <c r="U141" s="13" t="str">
        <f ca="1">IFERROR(IF(VLOOKUP($F141,'Step 1'!$B$13:$D$28,3,0)="Y",INDEX(INDIRECT("'"&amp;$A141&amp;"'!$A$3:$BG$100000"),MATCH($B141,INDIRECT("'"&amp;$A141&amp;"'!$A3:$A100000"),0),MATCH(U$3,INDIRECT("'"&amp;$A141&amp;"'!$A$3:$BG$3"),0)),VLOOKUP($F141,'Step 1'!$B$13:$D$28,3,0)),"Check Parameters")</f>
        <v>NE</v>
      </c>
      <c r="V141" s="13" t="str">
        <f ca="1">IFERROR(IF(VLOOKUP($F141,'Step 1'!$B$13:$D$28,3,0)="Y",INDEX(INDIRECT("'"&amp;$A141&amp;"'!$A$3:$BG$100000"),MATCH($B141,INDIRECT("'"&amp;$A141&amp;"'!$A3:$A100000"),0),MATCH(V$3,INDIRECT("'"&amp;$A141&amp;"'!$A$3:$BG$3"),0)),VLOOKUP($F141,'Step 1'!$B$13:$D$28,3,0)),"Check Parameters")</f>
        <v>NE</v>
      </c>
      <c r="W141" s="13" t="str">
        <f ca="1">IFERROR(IF(VLOOKUP($F141,'Step 1'!$B$13:$D$28,3,0)="Y",INDEX(INDIRECT("'"&amp;$A141&amp;"'!$A$3:$BG$100000"),MATCH($B141,INDIRECT("'"&amp;$A141&amp;"'!$A3:$A100000"),0),MATCH(W$3,INDIRECT("'"&amp;$A141&amp;"'!$A$3:$BG$3"),0)),VLOOKUP($F141,'Step 1'!$B$13:$D$28,3,0)),"Check Parameters")</f>
        <v>NE</v>
      </c>
      <c r="X141" s="13" t="str">
        <f ca="1">IFERROR(IF(VLOOKUP($F141,'Step 1'!$B$13:$D$28,3,0)="Y",INDEX(INDIRECT("'"&amp;$A141&amp;"'!$A$3:$BG$100000"),MATCH($B141,INDIRECT("'"&amp;$A141&amp;"'!$A3:$A100000"),0),MATCH(X$3,INDIRECT("'"&amp;$A141&amp;"'!$A$3:$BG$3"),0)),VLOOKUP($F141,'Step 1'!$B$13:$D$28,3,0)),"Check Parameters")</f>
        <v>NE</v>
      </c>
      <c r="Y141" s="13" t="str">
        <f ca="1">IFERROR(IF(VLOOKUP($F141,'Step 1'!$B$13:$D$28,3,0)="Y",INDEX(INDIRECT("'"&amp;$A141&amp;"'!$A$3:$BG$100000"),MATCH($B141,INDIRECT("'"&amp;$A141&amp;"'!$A3:$A100000"),0),MATCH(Y$3,INDIRECT("'"&amp;$A141&amp;"'!$A$3:$BG$3"),0)),VLOOKUP($F141,'Step 1'!$B$13:$D$28,3,0)),"Check Parameters")</f>
        <v>NE</v>
      </c>
      <c r="Z141" s="13" t="str">
        <f ca="1">IFERROR(IF(VLOOKUP($F141,'Step 1'!$B$13:$D$28,3,0)="Y",INDEX(INDIRECT("'"&amp;$A141&amp;"'!$A$3:$BG$100000"),MATCH($B141,INDIRECT("'"&amp;$A141&amp;"'!$A3:$A100000"),0),MATCH(Z$3,INDIRECT("'"&amp;$A141&amp;"'!$A$3:$BG$3"),0)),VLOOKUP($F141,'Step 1'!$B$13:$D$28,3,0)),"Check Parameters")</f>
        <v>NE</v>
      </c>
      <c r="AA141" s="13" t="str">
        <f ca="1">IFERROR(IF(VLOOKUP($F141,'Step 1'!$B$13:$D$28,3,0)="Y",INDEX(INDIRECT("'"&amp;$A141&amp;"'!$A$3:$BG$100000"),MATCH($B141,INDIRECT("'"&amp;$A141&amp;"'!$A3:$A100000"),0),MATCH(AA$3,INDIRECT("'"&amp;$A141&amp;"'!$A$3:$BG$3"),0)),VLOOKUP($F141,'Step 1'!$B$13:$D$28,3,0)),"Check Parameters")</f>
        <v>NE</v>
      </c>
      <c r="AB141" s="13" t="str">
        <f ca="1">IFERROR(IF(VLOOKUP($F141,'Step 1'!$B$13:$D$28,3,0)="Y",INDEX(INDIRECT("'"&amp;$A141&amp;"'!$A$3:$BG$100000"),MATCH($B141,INDIRECT("'"&amp;$A141&amp;"'!$A3:$A100000"),0),MATCH(AB$3,INDIRECT("'"&amp;$A141&amp;"'!$A$3:$BG$3"),0)),VLOOKUP($F141,'Step 1'!$B$13:$D$28,3,0)),"Check Parameters")</f>
        <v>NE</v>
      </c>
      <c r="AC141" s="13" t="str">
        <f ca="1">IFERROR(IF(VLOOKUP($F141,'Step 1'!$B$13:$D$28,3,0)="Y",INDEX(INDIRECT("'"&amp;$A141&amp;"'!$A$3:$BG$100000"),MATCH($B141,INDIRECT("'"&amp;$A141&amp;"'!$A3:$A100000"),0),MATCH(AC$3,INDIRECT("'"&amp;$A141&amp;"'!$A$3:$BG$3"),0)),VLOOKUP($F141,'Step 1'!$B$13:$D$28,3,0)),"Check Parameters")</f>
        <v>NE</v>
      </c>
      <c r="AD141" s="13" t="str">
        <f ca="1">IFERROR(IF(VLOOKUP($F141,'Step 1'!$B$13:$D$28,3,0)="Y",INDEX(INDIRECT("'"&amp;$A141&amp;"'!$A$3:$BG$100000"),MATCH($B141,INDIRECT("'"&amp;$A141&amp;"'!$A3:$A100000"),0),MATCH(AD$3,INDIRECT("'"&amp;$A141&amp;"'!$A$3:$BG$3"),0)),VLOOKUP($F141,'Step 1'!$B$13:$D$28,3,0)),"Check Parameters")</f>
        <v>NE</v>
      </c>
      <c r="AE141" s="13" t="str">
        <f ca="1">IFERROR(IF(VLOOKUP($F141,'Step 1'!$B$13:$D$28,3,0)="Y",INDEX(INDIRECT("'"&amp;$A141&amp;"'!$A$3:$BG$100000"),MATCH($B141,INDIRECT("'"&amp;$A141&amp;"'!$A3:$A100000"),0),MATCH(AE$3,INDIRECT("'"&amp;$A141&amp;"'!$A$3:$BG$3"),0)),VLOOKUP($F141,'Step 1'!$B$13:$D$28,3,0)),"Check Parameters")</f>
        <v>NE</v>
      </c>
      <c r="AF141" s="13" t="str">
        <f ca="1">IFERROR(IF(VLOOKUP($F141,'Step 1'!$B$13:$D$28,3,0)="Y",INDEX(INDIRECT("'"&amp;$A141&amp;"'!$A$3:$BG$100000"),MATCH($B141,INDIRECT("'"&amp;$A141&amp;"'!$A3:$A100000"),0),MATCH(AF$3,INDIRECT("'"&amp;$A141&amp;"'!$A$3:$BG$3"),0)),VLOOKUP($F141,'Step 1'!$B$13:$D$28,3,0)),"Check Parameters")</f>
        <v>NE</v>
      </c>
      <c r="AG141" s="13" t="str">
        <f ca="1">IFERROR(IF(VLOOKUP($F141,'Step 1'!$B$13:$D$28,3,0)="Y",INDEX(INDIRECT("'"&amp;$A141&amp;"'!$A$3:$BG$100000"),MATCH($B141,INDIRECT("'"&amp;$A141&amp;"'!$A3:$A100000"),0),MATCH(AG$3,INDIRECT("'"&amp;$A141&amp;"'!$A$3:$BG$3"),0)),VLOOKUP($F141,'Step 1'!$B$13:$D$28,3,0)),"Check Parameters")</f>
        <v>NE</v>
      </c>
      <c r="AH141" s="13" t="str">
        <f ca="1">IFERROR(IF(VLOOKUP($F141,'Step 1'!$B$13:$D$28,3,0)="Y",INDEX(INDIRECT("'"&amp;$A141&amp;"'!$A$3:$BG$100000"),MATCH($B141,INDIRECT("'"&amp;$A141&amp;"'!$A3:$A100000"),0),MATCH(AH$3,INDIRECT("'"&amp;$A141&amp;"'!$A$3:$BG$3"),0)),VLOOKUP($F141,'Step 1'!$B$13:$D$28,3,0)),"Check Parameters")</f>
        <v>NE</v>
      </c>
      <c r="AI141" s="13" t="str">
        <f ca="1">IFERROR(IF(VLOOKUP($F141,'Step 1'!$B$13:$D$28,3,0)="Y",INDEX(INDIRECT("'"&amp;$A141&amp;"'!$A$3:$BG$100000"),MATCH($B141,INDIRECT("'"&amp;$A141&amp;"'!$A3:$A100000"),0),MATCH(AI$3,INDIRECT("'"&amp;$A141&amp;"'!$A$3:$BG$3"),0)),VLOOKUP($F141,'Step 1'!$B$13:$D$28,3,0)),"Check Parameters")</f>
        <v>NE</v>
      </c>
      <c r="AJ141" s="13" t="str">
        <f ca="1">IFERROR(IF(VLOOKUP($F141,'Step 1'!$B$13:$D$28,3,0)="Y",INDEX(INDIRECT("'"&amp;$A141&amp;"'!$A$3:$BG$100000"),MATCH($B141,INDIRECT("'"&amp;$A141&amp;"'!$A3:$A100000"),0),MATCH(AJ$3,INDIRECT("'"&amp;$A141&amp;"'!$A$3:$BG$3"),0)),VLOOKUP($F141,'Step 1'!$B$13:$D$28,3,0)),"Check Parameters")</f>
        <v>NE</v>
      </c>
      <c r="AK141" s="13" t="str">
        <f ca="1">IFERROR(IF(VLOOKUP($F141,'Step 1'!$B$13:$D$28,3,0)="Y",INDEX(INDIRECT("'"&amp;$A141&amp;"'!$A$3:$BG$100000"),MATCH($B141,INDIRECT("'"&amp;$A141&amp;"'!$A3:$A100000"),0),MATCH(AK$3,INDIRECT("'"&amp;$A141&amp;"'!$A$3:$BG$3"),0)),VLOOKUP($F141,'Step 1'!$B$13:$D$28,3,0)),"Check Parameters")</f>
        <v>NE</v>
      </c>
      <c r="AL141" s="13" t="str">
        <f ca="1">IFERROR(IF(VLOOKUP($F141,'Step 1'!$B$13:$D$28,3,0)="Y",INDEX(INDIRECT("'"&amp;$A141&amp;"'!$A$3:$BG$100000"),MATCH($B141,INDIRECT("'"&amp;$A141&amp;"'!$A3:$A100000"),0),MATCH(AL$3,INDIRECT("'"&amp;$A141&amp;"'!$A$3:$BG$3"),0)),VLOOKUP($F141,'Step 1'!$B$13:$D$28,3,0)),"Check Parameters")</f>
        <v>NE</v>
      </c>
      <c r="AM141" s="13" t="str">
        <f ca="1">IFERROR(IF(VLOOKUP($F141,'Step 1'!$B$13:$D$28,3,0)="Y",INDEX(INDIRECT("'"&amp;$A141&amp;"'!$A$3:$BG$100000"),MATCH($B141,INDIRECT("'"&amp;$A141&amp;"'!$A3:$A100000"),0),MATCH(AM$3,INDIRECT("'"&amp;$A141&amp;"'!$A$3:$BG$3"),0)),VLOOKUP($F141,'Step 1'!$B$13:$D$28,3,0)),"Check Parameters")</f>
        <v>NE</v>
      </c>
      <c r="AN141" s="13"/>
      <c r="AO141" s="13"/>
      <c r="AP141" s="191"/>
      <c r="AQ141" s="191"/>
      <c r="AR141" s="191"/>
    </row>
    <row r="142" spans="1:44" hidden="1" outlineLevel="1" x14ac:dyDescent="0.25">
      <c r="A142" s="183" t="s">
        <v>84</v>
      </c>
      <c r="B142" s="183" t="s">
        <v>725</v>
      </c>
      <c r="C142" s="175" t="s">
        <v>341</v>
      </c>
      <c r="D142" s="175"/>
      <c r="E142" s="175" t="s">
        <v>53</v>
      </c>
      <c r="F142" s="77" t="str">
        <f t="shared" si="54"/>
        <v>Broilers</v>
      </c>
      <c r="G142" s="175" t="s">
        <v>358</v>
      </c>
      <c r="H142" s="175"/>
      <c r="I142" s="13" t="str">
        <f ca="1">IFERROR(IF(VLOOKUP($F142,'Step 1'!$B$13:$D$28,3,0)="Y",INDEX(INDIRECT("'"&amp;$A142&amp;"'!$A$3:$BG$100000"),MATCH($B142,INDIRECT("'"&amp;$A142&amp;"'!$A3:$A100000"),0),MATCH(I$3,INDIRECT("'"&amp;$A142&amp;"'!$A$3:$BG$3"),0)),VLOOKUP($F142,'Step 1'!$B$13:$D$28,3,0)),"Check Parameters")</f>
        <v>NE</v>
      </c>
      <c r="J142" s="13" t="str">
        <f ca="1">IFERROR(IF(VLOOKUP($F142,'Step 1'!$B$13:$D$28,3,0)="Y",INDEX(INDIRECT("'"&amp;$A142&amp;"'!$A$3:$BG$100000"),MATCH($B142,INDIRECT("'"&amp;$A142&amp;"'!$A3:$A100000"),0),MATCH(J$3,INDIRECT("'"&amp;$A142&amp;"'!$A$3:$BG$3"),0)),VLOOKUP($F142,'Step 1'!$B$13:$D$28,3,0)),"Check Parameters")</f>
        <v>NE</v>
      </c>
      <c r="K142" s="13" t="str">
        <f ca="1">IFERROR(IF(VLOOKUP($F142,'Step 1'!$B$13:$D$28,3,0)="Y",INDEX(INDIRECT("'"&amp;$A142&amp;"'!$A$3:$BG$100000"),MATCH($B142,INDIRECT("'"&amp;$A142&amp;"'!$A3:$A100000"),0),MATCH(K$3,INDIRECT("'"&amp;$A142&amp;"'!$A$3:$BG$3"),0)),VLOOKUP($F142,'Step 1'!$B$13:$D$28,3,0)),"Check Parameters")</f>
        <v>NE</v>
      </c>
      <c r="L142" s="13" t="str">
        <f ca="1">IFERROR(IF(VLOOKUP($F142,'Step 1'!$B$13:$D$28,3,0)="Y",INDEX(INDIRECT("'"&amp;$A142&amp;"'!$A$3:$BG$100000"),MATCH($B142,INDIRECT("'"&amp;$A142&amp;"'!$A3:$A100000"),0),MATCH(L$3,INDIRECT("'"&amp;$A142&amp;"'!$A$3:$BG$3"),0)),VLOOKUP($F142,'Step 1'!$B$13:$D$28,3,0)),"Check Parameters")</f>
        <v>NE</v>
      </c>
      <c r="M142" s="13" t="str">
        <f ca="1">IFERROR(IF(VLOOKUP($F142,'Step 1'!$B$13:$D$28,3,0)="Y",INDEX(INDIRECT("'"&amp;$A142&amp;"'!$A$3:$BG$100000"),MATCH($B142,INDIRECT("'"&amp;$A142&amp;"'!$A3:$A100000"),0),MATCH(M$3,INDIRECT("'"&amp;$A142&amp;"'!$A$3:$BG$3"),0)),VLOOKUP($F142,'Step 1'!$B$13:$D$28,3,0)),"Check Parameters")</f>
        <v>NE</v>
      </c>
      <c r="N142" s="13" t="str">
        <f ca="1">IFERROR(IF(VLOOKUP($F142,'Step 1'!$B$13:$D$28,3,0)="Y",INDEX(INDIRECT("'"&amp;$A142&amp;"'!$A$3:$BG$100000"),MATCH($B142,INDIRECT("'"&amp;$A142&amp;"'!$A3:$A100000"),0),MATCH(N$3,INDIRECT("'"&amp;$A142&amp;"'!$A$3:$BG$3"),0)),VLOOKUP($F142,'Step 1'!$B$13:$D$28,3,0)),"Check Parameters")</f>
        <v>NE</v>
      </c>
      <c r="O142" s="13" t="str">
        <f ca="1">IFERROR(IF(VLOOKUP($F142,'Step 1'!$B$13:$D$28,3,0)="Y",INDEX(INDIRECT("'"&amp;$A142&amp;"'!$A$3:$BG$100000"),MATCH($B142,INDIRECT("'"&amp;$A142&amp;"'!$A3:$A100000"),0),MATCH(O$3,INDIRECT("'"&amp;$A142&amp;"'!$A$3:$BG$3"),0)),VLOOKUP($F142,'Step 1'!$B$13:$D$28,3,0)),"Check Parameters")</f>
        <v>NE</v>
      </c>
      <c r="P142" s="13" t="str">
        <f ca="1">IFERROR(IF(VLOOKUP($F142,'Step 1'!$B$13:$D$28,3,0)="Y",INDEX(INDIRECT("'"&amp;$A142&amp;"'!$A$3:$BG$100000"),MATCH($B142,INDIRECT("'"&amp;$A142&amp;"'!$A3:$A100000"),0),MATCH(P$3,INDIRECT("'"&amp;$A142&amp;"'!$A$3:$BG$3"),0)),VLOOKUP($F142,'Step 1'!$B$13:$D$28,3,0)),"Check Parameters")</f>
        <v>NE</v>
      </c>
      <c r="Q142" s="13" t="str">
        <f ca="1">IFERROR(IF(VLOOKUP($F142,'Step 1'!$B$13:$D$28,3,0)="Y",INDEX(INDIRECT("'"&amp;$A142&amp;"'!$A$3:$BG$100000"),MATCH($B142,INDIRECT("'"&amp;$A142&amp;"'!$A3:$A100000"),0),MATCH(Q$3,INDIRECT("'"&amp;$A142&amp;"'!$A$3:$BG$3"),0)),VLOOKUP($F142,'Step 1'!$B$13:$D$28,3,0)),"Check Parameters")</f>
        <v>NE</v>
      </c>
      <c r="R142" s="13" t="str">
        <f ca="1">IFERROR(IF(VLOOKUP($F142,'Step 1'!$B$13:$D$28,3,0)="Y",INDEX(INDIRECT("'"&amp;$A142&amp;"'!$A$3:$BG$100000"),MATCH($B142,INDIRECT("'"&amp;$A142&amp;"'!$A3:$A100000"),0),MATCH(R$3,INDIRECT("'"&amp;$A142&amp;"'!$A$3:$BG$3"),0)),VLOOKUP($F142,'Step 1'!$B$13:$D$28,3,0)),"Check Parameters")</f>
        <v>NE</v>
      </c>
      <c r="S142" s="13" t="str">
        <f ca="1">IFERROR(IF(VLOOKUP($F142,'Step 1'!$B$13:$D$28,3,0)="Y",INDEX(INDIRECT("'"&amp;$A142&amp;"'!$A$3:$BG$100000"),MATCH($B142,INDIRECT("'"&amp;$A142&amp;"'!$A3:$A100000"),0),MATCH(S$3,INDIRECT("'"&amp;$A142&amp;"'!$A$3:$BG$3"),0)),VLOOKUP($F142,'Step 1'!$B$13:$D$28,3,0)),"Check Parameters")</f>
        <v>NE</v>
      </c>
      <c r="T142" s="13" t="str">
        <f ca="1">IFERROR(IF(VLOOKUP($F142,'Step 1'!$B$13:$D$28,3,0)="Y",INDEX(INDIRECT("'"&amp;$A142&amp;"'!$A$3:$BG$100000"),MATCH($B142,INDIRECT("'"&amp;$A142&amp;"'!$A3:$A100000"),0),MATCH(T$3,INDIRECT("'"&amp;$A142&amp;"'!$A$3:$BG$3"),0)),VLOOKUP($F142,'Step 1'!$B$13:$D$28,3,0)),"Check Parameters")</f>
        <v>NE</v>
      </c>
      <c r="U142" s="13" t="str">
        <f ca="1">IFERROR(IF(VLOOKUP($F142,'Step 1'!$B$13:$D$28,3,0)="Y",INDEX(INDIRECT("'"&amp;$A142&amp;"'!$A$3:$BG$100000"),MATCH($B142,INDIRECT("'"&amp;$A142&amp;"'!$A3:$A100000"),0),MATCH(U$3,INDIRECT("'"&amp;$A142&amp;"'!$A$3:$BG$3"),0)),VLOOKUP($F142,'Step 1'!$B$13:$D$28,3,0)),"Check Parameters")</f>
        <v>NE</v>
      </c>
      <c r="V142" s="13" t="str">
        <f ca="1">IFERROR(IF(VLOOKUP($F142,'Step 1'!$B$13:$D$28,3,0)="Y",INDEX(INDIRECT("'"&amp;$A142&amp;"'!$A$3:$BG$100000"),MATCH($B142,INDIRECT("'"&amp;$A142&amp;"'!$A3:$A100000"),0),MATCH(V$3,INDIRECT("'"&amp;$A142&amp;"'!$A$3:$BG$3"),0)),VLOOKUP($F142,'Step 1'!$B$13:$D$28,3,0)),"Check Parameters")</f>
        <v>NE</v>
      </c>
      <c r="W142" s="13" t="str">
        <f ca="1">IFERROR(IF(VLOOKUP($F142,'Step 1'!$B$13:$D$28,3,0)="Y",INDEX(INDIRECT("'"&amp;$A142&amp;"'!$A$3:$BG$100000"),MATCH($B142,INDIRECT("'"&amp;$A142&amp;"'!$A3:$A100000"),0),MATCH(W$3,INDIRECT("'"&amp;$A142&amp;"'!$A$3:$BG$3"),0)),VLOOKUP($F142,'Step 1'!$B$13:$D$28,3,0)),"Check Parameters")</f>
        <v>NE</v>
      </c>
      <c r="X142" s="13" t="str">
        <f ca="1">IFERROR(IF(VLOOKUP($F142,'Step 1'!$B$13:$D$28,3,0)="Y",INDEX(INDIRECT("'"&amp;$A142&amp;"'!$A$3:$BG$100000"),MATCH($B142,INDIRECT("'"&amp;$A142&amp;"'!$A3:$A100000"),0),MATCH(X$3,INDIRECT("'"&amp;$A142&amp;"'!$A$3:$BG$3"),0)),VLOOKUP($F142,'Step 1'!$B$13:$D$28,3,0)),"Check Parameters")</f>
        <v>NE</v>
      </c>
      <c r="Y142" s="13" t="str">
        <f ca="1">IFERROR(IF(VLOOKUP($F142,'Step 1'!$B$13:$D$28,3,0)="Y",INDEX(INDIRECT("'"&amp;$A142&amp;"'!$A$3:$BG$100000"),MATCH($B142,INDIRECT("'"&amp;$A142&amp;"'!$A3:$A100000"),0),MATCH(Y$3,INDIRECT("'"&amp;$A142&amp;"'!$A$3:$BG$3"),0)),VLOOKUP($F142,'Step 1'!$B$13:$D$28,3,0)),"Check Parameters")</f>
        <v>NE</v>
      </c>
      <c r="Z142" s="13" t="str">
        <f ca="1">IFERROR(IF(VLOOKUP($F142,'Step 1'!$B$13:$D$28,3,0)="Y",INDEX(INDIRECT("'"&amp;$A142&amp;"'!$A$3:$BG$100000"),MATCH($B142,INDIRECT("'"&amp;$A142&amp;"'!$A3:$A100000"),0),MATCH(Z$3,INDIRECT("'"&amp;$A142&amp;"'!$A$3:$BG$3"),0)),VLOOKUP($F142,'Step 1'!$B$13:$D$28,3,0)),"Check Parameters")</f>
        <v>NE</v>
      </c>
      <c r="AA142" s="13" t="str">
        <f ca="1">IFERROR(IF(VLOOKUP($F142,'Step 1'!$B$13:$D$28,3,0)="Y",INDEX(INDIRECT("'"&amp;$A142&amp;"'!$A$3:$BG$100000"),MATCH($B142,INDIRECT("'"&amp;$A142&amp;"'!$A3:$A100000"),0),MATCH(AA$3,INDIRECT("'"&amp;$A142&amp;"'!$A$3:$BG$3"),0)),VLOOKUP($F142,'Step 1'!$B$13:$D$28,3,0)),"Check Parameters")</f>
        <v>NE</v>
      </c>
      <c r="AB142" s="13" t="str">
        <f ca="1">IFERROR(IF(VLOOKUP($F142,'Step 1'!$B$13:$D$28,3,0)="Y",INDEX(INDIRECT("'"&amp;$A142&amp;"'!$A$3:$BG$100000"),MATCH($B142,INDIRECT("'"&amp;$A142&amp;"'!$A3:$A100000"),0),MATCH(AB$3,INDIRECT("'"&amp;$A142&amp;"'!$A$3:$BG$3"),0)),VLOOKUP($F142,'Step 1'!$B$13:$D$28,3,0)),"Check Parameters")</f>
        <v>NE</v>
      </c>
      <c r="AC142" s="13" t="str">
        <f ca="1">IFERROR(IF(VLOOKUP($F142,'Step 1'!$B$13:$D$28,3,0)="Y",INDEX(INDIRECT("'"&amp;$A142&amp;"'!$A$3:$BG$100000"),MATCH($B142,INDIRECT("'"&amp;$A142&amp;"'!$A3:$A100000"),0),MATCH(AC$3,INDIRECT("'"&amp;$A142&amp;"'!$A$3:$BG$3"),0)),VLOOKUP($F142,'Step 1'!$B$13:$D$28,3,0)),"Check Parameters")</f>
        <v>NE</v>
      </c>
      <c r="AD142" s="13" t="str">
        <f ca="1">IFERROR(IF(VLOOKUP($F142,'Step 1'!$B$13:$D$28,3,0)="Y",INDEX(INDIRECT("'"&amp;$A142&amp;"'!$A$3:$BG$100000"),MATCH($B142,INDIRECT("'"&amp;$A142&amp;"'!$A3:$A100000"),0),MATCH(AD$3,INDIRECT("'"&amp;$A142&amp;"'!$A$3:$BG$3"),0)),VLOOKUP($F142,'Step 1'!$B$13:$D$28,3,0)),"Check Parameters")</f>
        <v>NE</v>
      </c>
      <c r="AE142" s="13" t="str">
        <f ca="1">IFERROR(IF(VLOOKUP($F142,'Step 1'!$B$13:$D$28,3,0)="Y",INDEX(INDIRECT("'"&amp;$A142&amp;"'!$A$3:$BG$100000"),MATCH($B142,INDIRECT("'"&amp;$A142&amp;"'!$A3:$A100000"),0),MATCH(AE$3,INDIRECT("'"&amp;$A142&amp;"'!$A$3:$BG$3"),0)),VLOOKUP($F142,'Step 1'!$B$13:$D$28,3,0)),"Check Parameters")</f>
        <v>NE</v>
      </c>
      <c r="AF142" s="13" t="str">
        <f ca="1">IFERROR(IF(VLOOKUP($F142,'Step 1'!$B$13:$D$28,3,0)="Y",INDEX(INDIRECT("'"&amp;$A142&amp;"'!$A$3:$BG$100000"),MATCH($B142,INDIRECT("'"&amp;$A142&amp;"'!$A3:$A100000"),0),MATCH(AF$3,INDIRECT("'"&amp;$A142&amp;"'!$A$3:$BG$3"),0)),VLOOKUP($F142,'Step 1'!$B$13:$D$28,3,0)),"Check Parameters")</f>
        <v>NE</v>
      </c>
      <c r="AG142" s="13" t="str">
        <f ca="1">IFERROR(IF(VLOOKUP($F142,'Step 1'!$B$13:$D$28,3,0)="Y",INDEX(INDIRECT("'"&amp;$A142&amp;"'!$A$3:$BG$100000"),MATCH($B142,INDIRECT("'"&amp;$A142&amp;"'!$A3:$A100000"),0),MATCH(AG$3,INDIRECT("'"&amp;$A142&amp;"'!$A$3:$BG$3"),0)),VLOOKUP($F142,'Step 1'!$B$13:$D$28,3,0)),"Check Parameters")</f>
        <v>NE</v>
      </c>
      <c r="AH142" s="13" t="str">
        <f ca="1">IFERROR(IF(VLOOKUP($F142,'Step 1'!$B$13:$D$28,3,0)="Y",INDEX(INDIRECT("'"&amp;$A142&amp;"'!$A$3:$BG$100000"),MATCH($B142,INDIRECT("'"&amp;$A142&amp;"'!$A3:$A100000"),0),MATCH(AH$3,INDIRECT("'"&amp;$A142&amp;"'!$A$3:$BG$3"),0)),VLOOKUP($F142,'Step 1'!$B$13:$D$28,3,0)),"Check Parameters")</f>
        <v>NE</v>
      </c>
      <c r="AI142" s="13" t="str">
        <f ca="1">IFERROR(IF(VLOOKUP($F142,'Step 1'!$B$13:$D$28,3,0)="Y",INDEX(INDIRECT("'"&amp;$A142&amp;"'!$A$3:$BG$100000"),MATCH($B142,INDIRECT("'"&amp;$A142&amp;"'!$A3:$A100000"),0),MATCH(AI$3,INDIRECT("'"&amp;$A142&amp;"'!$A$3:$BG$3"),0)),VLOOKUP($F142,'Step 1'!$B$13:$D$28,3,0)),"Check Parameters")</f>
        <v>NE</v>
      </c>
      <c r="AJ142" s="13" t="str">
        <f ca="1">IFERROR(IF(VLOOKUP($F142,'Step 1'!$B$13:$D$28,3,0)="Y",INDEX(INDIRECT("'"&amp;$A142&amp;"'!$A$3:$BG$100000"),MATCH($B142,INDIRECT("'"&amp;$A142&amp;"'!$A3:$A100000"),0),MATCH(AJ$3,INDIRECT("'"&amp;$A142&amp;"'!$A$3:$BG$3"),0)),VLOOKUP($F142,'Step 1'!$B$13:$D$28,3,0)),"Check Parameters")</f>
        <v>NE</v>
      </c>
      <c r="AK142" s="13" t="str">
        <f ca="1">IFERROR(IF(VLOOKUP($F142,'Step 1'!$B$13:$D$28,3,0)="Y",INDEX(INDIRECT("'"&amp;$A142&amp;"'!$A$3:$BG$100000"),MATCH($B142,INDIRECT("'"&amp;$A142&amp;"'!$A3:$A100000"),0),MATCH(AK$3,INDIRECT("'"&amp;$A142&amp;"'!$A$3:$BG$3"),0)),VLOOKUP($F142,'Step 1'!$B$13:$D$28,3,0)),"Check Parameters")</f>
        <v>NE</v>
      </c>
      <c r="AL142" s="13" t="str">
        <f ca="1">IFERROR(IF(VLOOKUP($F142,'Step 1'!$B$13:$D$28,3,0)="Y",INDEX(INDIRECT("'"&amp;$A142&amp;"'!$A$3:$BG$100000"),MATCH($B142,INDIRECT("'"&amp;$A142&amp;"'!$A3:$A100000"),0),MATCH(AL$3,INDIRECT("'"&amp;$A142&amp;"'!$A$3:$BG$3"),0)),VLOOKUP($F142,'Step 1'!$B$13:$D$28,3,0)),"Check Parameters")</f>
        <v>NE</v>
      </c>
      <c r="AM142" s="13" t="str">
        <f ca="1">IFERROR(IF(VLOOKUP($F142,'Step 1'!$B$13:$D$28,3,0)="Y",INDEX(INDIRECT("'"&amp;$A142&amp;"'!$A$3:$BG$100000"),MATCH($B142,INDIRECT("'"&amp;$A142&amp;"'!$A3:$A100000"),0),MATCH(AM$3,INDIRECT("'"&amp;$A142&amp;"'!$A$3:$BG$3"),0)),VLOOKUP($F142,'Step 1'!$B$13:$D$28,3,0)),"Check Parameters")</f>
        <v>NE</v>
      </c>
      <c r="AN142" s="13"/>
      <c r="AO142" s="13"/>
      <c r="AP142" s="191"/>
      <c r="AQ142" s="191"/>
      <c r="AR142" s="191"/>
    </row>
    <row r="143" spans="1:44" hidden="1" outlineLevel="1" x14ac:dyDescent="0.25">
      <c r="A143" s="183" t="s">
        <v>87</v>
      </c>
      <c r="B143" s="183" t="s">
        <v>725</v>
      </c>
      <c r="C143" s="175" t="s">
        <v>341</v>
      </c>
      <c r="D143" s="175"/>
      <c r="E143" s="175" t="s">
        <v>53</v>
      </c>
      <c r="F143" s="77" t="str">
        <f t="shared" si="54"/>
        <v>Turkeys</v>
      </c>
      <c r="G143" s="175" t="s">
        <v>358</v>
      </c>
      <c r="H143" s="175"/>
      <c r="I143" s="13" t="str">
        <f ca="1">IFERROR(IF(VLOOKUP($F143,'Step 1'!$B$13:$D$28,3,0)="Y",INDEX(INDIRECT("'"&amp;$A143&amp;"'!$A$3:$BG$100000"),MATCH($B143,INDIRECT("'"&amp;$A143&amp;"'!$A3:$A100000"),0),MATCH(I$3,INDIRECT("'"&amp;$A143&amp;"'!$A$3:$BG$3"),0)),VLOOKUP($F143,'Step 1'!$B$13:$D$28,3,0)),"Check Parameters")</f>
        <v>NE</v>
      </c>
      <c r="J143" s="13" t="str">
        <f ca="1">IFERROR(IF(VLOOKUP($F143,'Step 1'!$B$13:$D$28,3,0)="Y",INDEX(INDIRECT("'"&amp;$A143&amp;"'!$A$3:$BG$100000"),MATCH($B143,INDIRECT("'"&amp;$A143&amp;"'!$A3:$A100000"),0),MATCH(J$3,INDIRECT("'"&amp;$A143&amp;"'!$A$3:$BG$3"),0)),VLOOKUP($F143,'Step 1'!$B$13:$D$28,3,0)),"Check Parameters")</f>
        <v>NE</v>
      </c>
      <c r="K143" s="13" t="str">
        <f ca="1">IFERROR(IF(VLOOKUP($F143,'Step 1'!$B$13:$D$28,3,0)="Y",INDEX(INDIRECT("'"&amp;$A143&amp;"'!$A$3:$BG$100000"),MATCH($B143,INDIRECT("'"&amp;$A143&amp;"'!$A3:$A100000"),0),MATCH(K$3,INDIRECT("'"&amp;$A143&amp;"'!$A$3:$BG$3"),0)),VLOOKUP($F143,'Step 1'!$B$13:$D$28,3,0)),"Check Parameters")</f>
        <v>NE</v>
      </c>
      <c r="L143" s="13" t="str">
        <f ca="1">IFERROR(IF(VLOOKUP($F143,'Step 1'!$B$13:$D$28,3,0)="Y",INDEX(INDIRECT("'"&amp;$A143&amp;"'!$A$3:$BG$100000"),MATCH($B143,INDIRECT("'"&amp;$A143&amp;"'!$A3:$A100000"),0),MATCH(L$3,INDIRECT("'"&amp;$A143&amp;"'!$A$3:$BG$3"),0)),VLOOKUP($F143,'Step 1'!$B$13:$D$28,3,0)),"Check Parameters")</f>
        <v>NE</v>
      </c>
      <c r="M143" s="13" t="str">
        <f ca="1">IFERROR(IF(VLOOKUP($F143,'Step 1'!$B$13:$D$28,3,0)="Y",INDEX(INDIRECT("'"&amp;$A143&amp;"'!$A$3:$BG$100000"),MATCH($B143,INDIRECT("'"&amp;$A143&amp;"'!$A3:$A100000"),0),MATCH(M$3,INDIRECT("'"&amp;$A143&amp;"'!$A$3:$BG$3"),0)),VLOOKUP($F143,'Step 1'!$B$13:$D$28,3,0)),"Check Parameters")</f>
        <v>NE</v>
      </c>
      <c r="N143" s="13" t="str">
        <f ca="1">IFERROR(IF(VLOOKUP($F143,'Step 1'!$B$13:$D$28,3,0)="Y",INDEX(INDIRECT("'"&amp;$A143&amp;"'!$A$3:$BG$100000"),MATCH($B143,INDIRECT("'"&amp;$A143&amp;"'!$A3:$A100000"),0),MATCH(N$3,INDIRECT("'"&amp;$A143&amp;"'!$A$3:$BG$3"),0)),VLOOKUP($F143,'Step 1'!$B$13:$D$28,3,0)),"Check Parameters")</f>
        <v>NE</v>
      </c>
      <c r="O143" s="13" t="str">
        <f ca="1">IFERROR(IF(VLOOKUP($F143,'Step 1'!$B$13:$D$28,3,0)="Y",INDEX(INDIRECT("'"&amp;$A143&amp;"'!$A$3:$BG$100000"),MATCH($B143,INDIRECT("'"&amp;$A143&amp;"'!$A3:$A100000"),0),MATCH(O$3,INDIRECT("'"&amp;$A143&amp;"'!$A$3:$BG$3"),0)),VLOOKUP($F143,'Step 1'!$B$13:$D$28,3,0)),"Check Parameters")</f>
        <v>NE</v>
      </c>
      <c r="P143" s="13" t="str">
        <f ca="1">IFERROR(IF(VLOOKUP($F143,'Step 1'!$B$13:$D$28,3,0)="Y",INDEX(INDIRECT("'"&amp;$A143&amp;"'!$A$3:$BG$100000"),MATCH($B143,INDIRECT("'"&amp;$A143&amp;"'!$A3:$A100000"),0),MATCH(P$3,INDIRECT("'"&amp;$A143&amp;"'!$A$3:$BG$3"),0)),VLOOKUP($F143,'Step 1'!$B$13:$D$28,3,0)),"Check Parameters")</f>
        <v>NE</v>
      </c>
      <c r="Q143" s="13" t="str">
        <f ca="1">IFERROR(IF(VLOOKUP($F143,'Step 1'!$B$13:$D$28,3,0)="Y",INDEX(INDIRECT("'"&amp;$A143&amp;"'!$A$3:$BG$100000"),MATCH($B143,INDIRECT("'"&amp;$A143&amp;"'!$A3:$A100000"),0),MATCH(Q$3,INDIRECT("'"&amp;$A143&amp;"'!$A$3:$BG$3"),0)),VLOOKUP($F143,'Step 1'!$B$13:$D$28,3,0)),"Check Parameters")</f>
        <v>NE</v>
      </c>
      <c r="R143" s="13" t="str">
        <f ca="1">IFERROR(IF(VLOOKUP($F143,'Step 1'!$B$13:$D$28,3,0)="Y",INDEX(INDIRECT("'"&amp;$A143&amp;"'!$A$3:$BG$100000"),MATCH($B143,INDIRECT("'"&amp;$A143&amp;"'!$A3:$A100000"),0),MATCH(R$3,INDIRECT("'"&amp;$A143&amp;"'!$A$3:$BG$3"),0)),VLOOKUP($F143,'Step 1'!$B$13:$D$28,3,0)),"Check Parameters")</f>
        <v>NE</v>
      </c>
      <c r="S143" s="13" t="str">
        <f ca="1">IFERROR(IF(VLOOKUP($F143,'Step 1'!$B$13:$D$28,3,0)="Y",INDEX(INDIRECT("'"&amp;$A143&amp;"'!$A$3:$BG$100000"),MATCH($B143,INDIRECT("'"&amp;$A143&amp;"'!$A3:$A100000"),0),MATCH(S$3,INDIRECT("'"&amp;$A143&amp;"'!$A$3:$BG$3"),0)),VLOOKUP($F143,'Step 1'!$B$13:$D$28,3,0)),"Check Parameters")</f>
        <v>NE</v>
      </c>
      <c r="T143" s="13" t="str">
        <f ca="1">IFERROR(IF(VLOOKUP($F143,'Step 1'!$B$13:$D$28,3,0)="Y",INDEX(INDIRECT("'"&amp;$A143&amp;"'!$A$3:$BG$100000"),MATCH($B143,INDIRECT("'"&amp;$A143&amp;"'!$A3:$A100000"),0),MATCH(T$3,INDIRECT("'"&amp;$A143&amp;"'!$A$3:$BG$3"),0)),VLOOKUP($F143,'Step 1'!$B$13:$D$28,3,0)),"Check Parameters")</f>
        <v>NE</v>
      </c>
      <c r="U143" s="13" t="str">
        <f ca="1">IFERROR(IF(VLOOKUP($F143,'Step 1'!$B$13:$D$28,3,0)="Y",INDEX(INDIRECT("'"&amp;$A143&amp;"'!$A$3:$BG$100000"),MATCH($B143,INDIRECT("'"&amp;$A143&amp;"'!$A3:$A100000"),0),MATCH(U$3,INDIRECT("'"&amp;$A143&amp;"'!$A$3:$BG$3"),0)),VLOOKUP($F143,'Step 1'!$B$13:$D$28,3,0)),"Check Parameters")</f>
        <v>NE</v>
      </c>
      <c r="V143" s="13" t="str">
        <f ca="1">IFERROR(IF(VLOOKUP($F143,'Step 1'!$B$13:$D$28,3,0)="Y",INDEX(INDIRECT("'"&amp;$A143&amp;"'!$A$3:$BG$100000"),MATCH($B143,INDIRECT("'"&amp;$A143&amp;"'!$A3:$A100000"),0),MATCH(V$3,INDIRECT("'"&amp;$A143&amp;"'!$A$3:$BG$3"),0)),VLOOKUP($F143,'Step 1'!$B$13:$D$28,3,0)),"Check Parameters")</f>
        <v>NE</v>
      </c>
      <c r="W143" s="13" t="str">
        <f ca="1">IFERROR(IF(VLOOKUP($F143,'Step 1'!$B$13:$D$28,3,0)="Y",INDEX(INDIRECT("'"&amp;$A143&amp;"'!$A$3:$BG$100000"),MATCH($B143,INDIRECT("'"&amp;$A143&amp;"'!$A3:$A100000"),0),MATCH(W$3,INDIRECT("'"&amp;$A143&amp;"'!$A$3:$BG$3"),0)),VLOOKUP($F143,'Step 1'!$B$13:$D$28,3,0)),"Check Parameters")</f>
        <v>NE</v>
      </c>
      <c r="X143" s="13" t="str">
        <f ca="1">IFERROR(IF(VLOOKUP($F143,'Step 1'!$B$13:$D$28,3,0)="Y",INDEX(INDIRECT("'"&amp;$A143&amp;"'!$A$3:$BG$100000"),MATCH($B143,INDIRECT("'"&amp;$A143&amp;"'!$A3:$A100000"),0),MATCH(X$3,INDIRECT("'"&amp;$A143&amp;"'!$A$3:$BG$3"),0)),VLOOKUP($F143,'Step 1'!$B$13:$D$28,3,0)),"Check Parameters")</f>
        <v>NE</v>
      </c>
      <c r="Y143" s="13" t="str">
        <f ca="1">IFERROR(IF(VLOOKUP($F143,'Step 1'!$B$13:$D$28,3,0)="Y",INDEX(INDIRECT("'"&amp;$A143&amp;"'!$A$3:$BG$100000"),MATCH($B143,INDIRECT("'"&amp;$A143&amp;"'!$A3:$A100000"),0),MATCH(Y$3,INDIRECT("'"&amp;$A143&amp;"'!$A$3:$BG$3"),0)),VLOOKUP($F143,'Step 1'!$B$13:$D$28,3,0)),"Check Parameters")</f>
        <v>NE</v>
      </c>
      <c r="Z143" s="13" t="str">
        <f ca="1">IFERROR(IF(VLOOKUP($F143,'Step 1'!$B$13:$D$28,3,0)="Y",INDEX(INDIRECT("'"&amp;$A143&amp;"'!$A$3:$BG$100000"),MATCH($B143,INDIRECT("'"&amp;$A143&amp;"'!$A3:$A100000"),0),MATCH(Z$3,INDIRECT("'"&amp;$A143&amp;"'!$A$3:$BG$3"),0)),VLOOKUP($F143,'Step 1'!$B$13:$D$28,3,0)),"Check Parameters")</f>
        <v>NE</v>
      </c>
      <c r="AA143" s="13" t="str">
        <f ca="1">IFERROR(IF(VLOOKUP($F143,'Step 1'!$B$13:$D$28,3,0)="Y",INDEX(INDIRECT("'"&amp;$A143&amp;"'!$A$3:$BG$100000"),MATCH($B143,INDIRECT("'"&amp;$A143&amp;"'!$A3:$A100000"),0),MATCH(AA$3,INDIRECT("'"&amp;$A143&amp;"'!$A$3:$BG$3"),0)),VLOOKUP($F143,'Step 1'!$B$13:$D$28,3,0)),"Check Parameters")</f>
        <v>NE</v>
      </c>
      <c r="AB143" s="13" t="str">
        <f ca="1">IFERROR(IF(VLOOKUP($F143,'Step 1'!$B$13:$D$28,3,0)="Y",INDEX(INDIRECT("'"&amp;$A143&amp;"'!$A$3:$BG$100000"),MATCH($B143,INDIRECT("'"&amp;$A143&amp;"'!$A3:$A100000"),0),MATCH(AB$3,INDIRECT("'"&amp;$A143&amp;"'!$A$3:$BG$3"),0)),VLOOKUP($F143,'Step 1'!$B$13:$D$28,3,0)),"Check Parameters")</f>
        <v>NE</v>
      </c>
      <c r="AC143" s="13" t="str">
        <f ca="1">IFERROR(IF(VLOOKUP($F143,'Step 1'!$B$13:$D$28,3,0)="Y",INDEX(INDIRECT("'"&amp;$A143&amp;"'!$A$3:$BG$100000"),MATCH($B143,INDIRECT("'"&amp;$A143&amp;"'!$A3:$A100000"),0),MATCH(AC$3,INDIRECT("'"&amp;$A143&amp;"'!$A$3:$BG$3"),0)),VLOOKUP($F143,'Step 1'!$B$13:$D$28,3,0)),"Check Parameters")</f>
        <v>NE</v>
      </c>
      <c r="AD143" s="13" t="str">
        <f ca="1">IFERROR(IF(VLOOKUP($F143,'Step 1'!$B$13:$D$28,3,0)="Y",INDEX(INDIRECT("'"&amp;$A143&amp;"'!$A$3:$BG$100000"),MATCH($B143,INDIRECT("'"&amp;$A143&amp;"'!$A3:$A100000"),0),MATCH(AD$3,INDIRECT("'"&amp;$A143&amp;"'!$A$3:$BG$3"),0)),VLOOKUP($F143,'Step 1'!$B$13:$D$28,3,0)),"Check Parameters")</f>
        <v>NE</v>
      </c>
      <c r="AE143" s="13" t="str">
        <f ca="1">IFERROR(IF(VLOOKUP($F143,'Step 1'!$B$13:$D$28,3,0)="Y",INDEX(INDIRECT("'"&amp;$A143&amp;"'!$A$3:$BG$100000"),MATCH($B143,INDIRECT("'"&amp;$A143&amp;"'!$A3:$A100000"),0),MATCH(AE$3,INDIRECT("'"&amp;$A143&amp;"'!$A$3:$BG$3"),0)),VLOOKUP($F143,'Step 1'!$B$13:$D$28,3,0)),"Check Parameters")</f>
        <v>NE</v>
      </c>
      <c r="AF143" s="13" t="str">
        <f ca="1">IFERROR(IF(VLOOKUP($F143,'Step 1'!$B$13:$D$28,3,0)="Y",INDEX(INDIRECT("'"&amp;$A143&amp;"'!$A$3:$BG$100000"),MATCH($B143,INDIRECT("'"&amp;$A143&amp;"'!$A3:$A100000"),0),MATCH(AF$3,INDIRECT("'"&amp;$A143&amp;"'!$A$3:$BG$3"),0)),VLOOKUP($F143,'Step 1'!$B$13:$D$28,3,0)),"Check Parameters")</f>
        <v>NE</v>
      </c>
      <c r="AG143" s="13" t="str">
        <f ca="1">IFERROR(IF(VLOOKUP($F143,'Step 1'!$B$13:$D$28,3,0)="Y",INDEX(INDIRECT("'"&amp;$A143&amp;"'!$A$3:$BG$100000"),MATCH($B143,INDIRECT("'"&amp;$A143&amp;"'!$A3:$A100000"),0),MATCH(AG$3,INDIRECT("'"&amp;$A143&amp;"'!$A$3:$BG$3"),0)),VLOOKUP($F143,'Step 1'!$B$13:$D$28,3,0)),"Check Parameters")</f>
        <v>NE</v>
      </c>
      <c r="AH143" s="13" t="str">
        <f ca="1">IFERROR(IF(VLOOKUP($F143,'Step 1'!$B$13:$D$28,3,0)="Y",INDEX(INDIRECT("'"&amp;$A143&amp;"'!$A$3:$BG$100000"),MATCH($B143,INDIRECT("'"&amp;$A143&amp;"'!$A3:$A100000"),0),MATCH(AH$3,INDIRECT("'"&amp;$A143&amp;"'!$A$3:$BG$3"),0)),VLOOKUP($F143,'Step 1'!$B$13:$D$28,3,0)),"Check Parameters")</f>
        <v>NE</v>
      </c>
      <c r="AI143" s="13" t="str">
        <f ca="1">IFERROR(IF(VLOOKUP($F143,'Step 1'!$B$13:$D$28,3,0)="Y",INDEX(INDIRECT("'"&amp;$A143&amp;"'!$A$3:$BG$100000"),MATCH($B143,INDIRECT("'"&amp;$A143&amp;"'!$A3:$A100000"),0),MATCH(AI$3,INDIRECT("'"&amp;$A143&amp;"'!$A$3:$BG$3"),0)),VLOOKUP($F143,'Step 1'!$B$13:$D$28,3,0)),"Check Parameters")</f>
        <v>NE</v>
      </c>
      <c r="AJ143" s="13" t="str">
        <f ca="1">IFERROR(IF(VLOOKUP($F143,'Step 1'!$B$13:$D$28,3,0)="Y",INDEX(INDIRECT("'"&amp;$A143&amp;"'!$A$3:$BG$100000"),MATCH($B143,INDIRECT("'"&amp;$A143&amp;"'!$A3:$A100000"),0),MATCH(AJ$3,INDIRECT("'"&amp;$A143&amp;"'!$A$3:$BG$3"),0)),VLOOKUP($F143,'Step 1'!$B$13:$D$28,3,0)),"Check Parameters")</f>
        <v>NE</v>
      </c>
      <c r="AK143" s="13" t="str">
        <f ca="1">IFERROR(IF(VLOOKUP($F143,'Step 1'!$B$13:$D$28,3,0)="Y",INDEX(INDIRECT("'"&amp;$A143&amp;"'!$A$3:$BG$100000"),MATCH($B143,INDIRECT("'"&amp;$A143&amp;"'!$A3:$A100000"),0),MATCH(AK$3,INDIRECT("'"&amp;$A143&amp;"'!$A$3:$BG$3"),0)),VLOOKUP($F143,'Step 1'!$B$13:$D$28,3,0)),"Check Parameters")</f>
        <v>NE</v>
      </c>
      <c r="AL143" s="13" t="str">
        <f ca="1">IFERROR(IF(VLOOKUP($F143,'Step 1'!$B$13:$D$28,3,0)="Y",INDEX(INDIRECT("'"&amp;$A143&amp;"'!$A$3:$BG$100000"),MATCH($B143,INDIRECT("'"&amp;$A143&amp;"'!$A3:$A100000"),0),MATCH(AL$3,INDIRECT("'"&amp;$A143&amp;"'!$A$3:$BG$3"),0)),VLOOKUP($F143,'Step 1'!$B$13:$D$28,3,0)),"Check Parameters")</f>
        <v>NE</v>
      </c>
      <c r="AM143" s="13" t="str">
        <f ca="1">IFERROR(IF(VLOOKUP($F143,'Step 1'!$B$13:$D$28,3,0)="Y",INDEX(INDIRECT("'"&amp;$A143&amp;"'!$A$3:$BG$100000"),MATCH($B143,INDIRECT("'"&amp;$A143&amp;"'!$A3:$A100000"),0),MATCH(AM$3,INDIRECT("'"&amp;$A143&amp;"'!$A$3:$BG$3"),0)),VLOOKUP($F143,'Step 1'!$B$13:$D$28,3,0)),"Check Parameters")</f>
        <v>NE</v>
      </c>
      <c r="AN143" s="13"/>
      <c r="AO143" s="13"/>
      <c r="AP143" s="191"/>
      <c r="AQ143" s="191"/>
      <c r="AR143" s="191"/>
    </row>
    <row r="144" spans="1:44" hidden="1" outlineLevel="1" x14ac:dyDescent="0.25">
      <c r="A144" s="183" t="s">
        <v>90</v>
      </c>
      <c r="B144" s="183" t="s">
        <v>725</v>
      </c>
      <c r="C144" s="175" t="s">
        <v>341</v>
      </c>
      <c r="D144" s="175"/>
      <c r="E144" s="175" t="s">
        <v>53</v>
      </c>
      <c r="F144" s="77" t="str">
        <f t="shared" si="54"/>
        <v>Other poultry (ducks)</v>
      </c>
      <c r="G144" s="175" t="s">
        <v>358</v>
      </c>
      <c r="H144" s="175"/>
      <c r="I144" s="13" t="str">
        <f ca="1">IFERROR(IF(VLOOKUP($F144,'Step 1'!$B$13:$D$28,3,0)="Y",INDEX(INDIRECT("'"&amp;$A144&amp;"'!$A$3:$BG$100000"),MATCH($B144,INDIRECT("'"&amp;$A144&amp;"'!$A3:$A100000"),0),MATCH(I$3,INDIRECT("'"&amp;$A144&amp;"'!$A$3:$BG$3"),0)),VLOOKUP($F144,'Step 1'!$B$13:$D$28,3,0)),"Check Parameters")</f>
        <v>NE</v>
      </c>
      <c r="J144" s="13" t="str">
        <f ca="1">IFERROR(IF(VLOOKUP($F144,'Step 1'!$B$13:$D$28,3,0)="Y",INDEX(INDIRECT("'"&amp;$A144&amp;"'!$A$3:$BG$100000"),MATCH($B144,INDIRECT("'"&amp;$A144&amp;"'!$A3:$A100000"),0),MATCH(J$3,INDIRECT("'"&amp;$A144&amp;"'!$A$3:$BG$3"),0)),VLOOKUP($F144,'Step 1'!$B$13:$D$28,3,0)),"Check Parameters")</f>
        <v>NE</v>
      </c>
      <c r="K144" s="13" t="str">
        <f ca="1">IFERROR(IF(VLOOKUP($F144,'Step 1'!$B$13:$D$28,3,0)="Y",INDEX(INDIRECT("'"&amp;$A144&amp;"'!$A$3:$BG$100000"),MATCH($B144,INDIRECT("'"&amp;$A144&amp;"'!$A3:$A100000"),0),MATCH(K$3,INDIRECT("'"&amp;$A144&amp;"'!$A$3:$BG$3"),0)),VLOOKUP($F144,'Step 1'!$B$13:$D$28,3,0)),"Check Parameters")</f>
        <v>NE</v>
      </c>
      <c r="L144" s="13" t="str">
        <f ca="1">IFERROR(IF(VLOOKUP($F144,'Step 1'!$B$13:$D$28,3,0)="Y",INDEX(INDIRECT("'"&amp;$A144&amp;"'!$A$3:$BG$100000"),MATCH($B144,INDIRECT("'"&amp;$A144&amp;"'!$A3:$A100000"),0),MATCH(L$3,INDIRECT("'"&amp;$A144&amp;"'!$A$3:$BG$3"),0)),VLOOKUP($F144,'Step 1'!$B$13:$D$28,3,0)),"Check Parameters")</f>
        <v>NE</v>
      </c>
      <c r="M144" s="13" t="str">
        <f ca="1">IFERROR(IF(VLOOKUP($F144,'Step 1'!$B$13:$D$28,3,0)="Y",INDEX(INDIRECT("'"&amp;$A144&amp;"'!$A$3:$BG$100000"),MATCH($B144,INDIRECT("'"&amp;$A144&amp;"'!$A3:$A100000"),0),MATCH(M$3,INDIRECT("'"&amp;$A144&amp;"'!$A$3:$BG$3"),0)),VLOOKUP($F144,'Step 1'!$B$13:$D$28,3,0)),"Check Parameters")</f>
        <v>NE</v>
      </c>
      <c r="N144" s="13" t="str">
        <f ca="1">IFERROR(IF(VLOOKUP($F144,'Step 1'!$B$13:$D$28,3,0)="Y",INDEX(INDIRECT("'"&amp;$A144&amp;"'!$A$3:$BG$100000"),MATCH($B144,INDIRECT("'"&amp;$A144&amp;"'!$A3:$A100000"),0),MATCH(N$3,INDIRECT("'"&amp;$A144&amp;"'!$A$3:$BG$3"),0)),VLOOKUP($F144,'Step 1'!$B$13:$D$28,3,0)),"Check Parameters")</f>
        <v>NE</v>
      </c>
      <c r="O144" s="13" t="str">
        <f ca="1">IFERROR(IF(VLOOKUP($F144,'Step 1'!$B$13:$D$28,3,0)="Y",INDEX(INDIRECT("'"&amp;$A144&amp;"'!$A$3:$BG$100000"),MATCH($B144,INDIRECT("'"&amp;$A144&amp;"'!$A3:$A100000"),0),MATCH(O$3,INDIRECT("'"&amp;$A144&amp;"'!$A$3:$BG$3"),0)),VLOOKUP($F144,'Step 1'!$B$13:$D$28,3,0)),"Check Parameters")</f>
        <v>NE</v>
      </c>
      <c r="P144" s="13" t="str">
        <f ca="1">IFERROR(IF(VLOOKUP($F144,'Step 1'!$B$13:$D$28,3,0)="Y",INDEX(INDIRECT("'"&amp;$A144&amp;"'!$A$3:$BG$100000"),MATCH($B144,INDIRECT("'"&amp;$A144&amp;"'!$A3:$A100000"),0),MATCH(P$3,INDIRECT("'"&amp;$A144&amp;"'!$A$3:$BG$3"),0)),VLOOKUP($F144,'Step 1'!$B$13:$D$28,3,0)),"Check Parameters")</f>
        <v>NE</v>
      </c>
      <c r="Q144" s="13" t="str">
        <f ca="1">IFERROR(IF(VLOOKUP($F144,'Step 1'!$B$13:$D$28,3,0)="Y",INDEX(INDIRECT("'"&amp;$A144&amp;"'!$A$3:$BG$100000"),MATCH($B144,INDIRECT("'"&amp;$A144&amp;"'!$A3:$A100000"),0),MATCH(Q$3,INDIRECT("'"&amp;$A144&amp;"'!$A$3:$BG$3"),0)),VLOOKUP($F144,'Step 1'!$B$13:$D$28,3,0)),"Check Parameters")</f>
        <v>NE</v>
      </c>
      <c r="R144" s="13" t="str">
        <f ca="1">IFERROR(IF(VLOOKUP($F144,'Step 1'!$B$13:$D$28,3,0)="Y",INDEX(INDIRECT("'"&amp;$A144&amp;"'!$A$3:$BG$100000"),MATCH($B144,INDIRECT("'"&amp;$A144&amp;"'!$A3:$A100000"),0),MATCH(R$3,INDIRECT("'"&amp;$A144&amp;"'!$A$3:$BG$3"),0)),VLOOKUP($F144,'Step 1'!$B$13:$D$28,3,0)),"Check Parameters")</f>
        <v>NE</v>
      </c>
      <c r="S144" s="13" t="str">
        <f ca="1">IFERROR(IF(VLOOKUP($F144,'Step 1'!$B$13:$D$28,3,0)="Y",INDEX(INDIRECT("'"&amp;$A144&amp;"'!$A$3:$BG$100000"),MATCH($B144,INDIRECT("'"&amp;$A144&amp;"'!$A3:$A100000"),0),MATCH(S$3,INDIRECT("'"&amp;$A144&amp;"'!$A$3:$BG$3"),0)),VLOOKUP($F144,'Step 1'!$B$13:$D$28,3,0)),"Check Parameters")</f>
        <v>NE</v>
      </c>
      <c r="T144" s="13" t="str">
        <f ca="1">IFERROR(IF(VLOOKUP($F144,'Step 1'!$B$13:$D$28,3,0)="Y",INDEX(INDIRECT("'"&amp;$A144&amp;"'!$A$3:$BG$100000"),MATCH($B144,INDIRECT("'"&amp;$A144&amp;"'!$A3:$A100000"),0),MATCH(T$3,INDIRECT("'"&amp;$A144&amp;"'!$A$3:$BG$3"),0)),VLOOKUP($F144,'Step 1'!$B$13:$D$28,3,0)),"Check Parameters")</f>
        <v>NE</v>
      </c>
      <c r="U144" s="13" t="str">
        <f ca="1">IFERROR(IF(VLOOKUP($F144,'Step 1'!$B$13:$D$28,3,0)="Y",INDEX(INDIRECT("'"&amp;$A144&amp;"'!$A$3:$BG$100000"),MATCH($B144,INDIRECT("'"&amp;$A144&amp;"'!$A3:$A100000"),0),MATCH(U$3,INDIRECT("'"&amp;$A144&amp;"'!$A$3:$BG$3"),0)),VLOOKUP($F144,'Step 1'!$B$13:$D$28,3,0)),"Check Parameters")</f>
        <v>NE</v>
      </c>
      <c r="V144" s="13" t="str">
        <f ca="1">IFERROR(IF(VLOOKUP($F144,'Step 1'!$B$13:$D$28,3,0)="Y",INDEX(INDIRECT("'"&amp;$A144&amp;"'!$A$3:$BG$100000"),MATCH($B144,INDIRECT("'"&amp;$A144&amp;"'!$A3:$A100000"),0),MATCH(V$3,INDIRECT("'"&amp;$A144&amp;"'!$A$3:$BG$3"),0)),VLOOKUP($F144,'Step 1'!$B$13:$D$28,3,0)),"Check Parameters")</f>
        <v>NE</v>
      </c>
      <c r="W144" s="13" t="str">
        <f ca="1">IFERROR(IF(VLOOKUP($F144,'Step 1'!$B$13:$D$28,3,0)="Y",INDEX(INDIRECT("'"&amp;$A144&amp;"'!$A$3:$BG$100000"),MATCH($B144,INDIRECT("'"&amp;$A144&amp;"'!$A3:$A100000"),0),MATCH(W$3,INDIRECT("'"&amp;$A144&amp;"'!$A$3:$BG$3"),0)),VLOOKUP($F144,'Step 1'!$B$13:$D$28,3,0)),"Check Parameters")</f>
        <v>NE</v>
      </c>
      <c r="X144" s="13" t="str">
        <f ca="1">IFERROR(IF(VLOOKUP($F144,'Step 1'!$B$13:$D$28,3,0)="Y",INDEX(INDIRECT("'"&amp;$A144&amp;"'!$A$3:$BG$100000"),MATCH($B144,INDIRECT("'"&amp;$A144&amp;"'!$A3:$A100000"),0),MATCH(X$3,INDIRECT("'"&amp;$A144&amp;"'!$A$3:$BG$3"),0)),VLOOKUP($F144,'Step 1'!$B$13:$D$28,3,0)),"Check Parameters")</f>
        <v>NE</v>
      </c>
      <c r="Y144" s="13" t="str">
        <f ca="1">IFERROR(IF(VLOOKUP($F144,'Step 1'!$B$13:$D$28,3,0)="Y",INDEX(INDIRECT("'"&amp;$A144&amp;"'!$A$3:$BG$100000"),MATCH($B144,INDIRECT("'"&amp;$A144&amp;"'!$A3:$A100000"),0),MATCH(Y$3,INDIRECT("'"&amp;$A144&amp;"'!$A$3:$BG$3"),0)),VLOOKUP($F144,'Step 1'!$B$13:$D$28,3,0)),"Check Parameters")</f>
        <v>NE</v>
      </c>
      <c r="Z144" s="13" t="str">
        <f ca="1">IFERROR(IF(VLOOKUP($F144,'Step 1'!$B$13:$D$28,3,0)="Y",INDEX(INDIRECT("'"&amp;$A144&amp;"'!$A$3:$BG$100000"),MATCH($B144,INDIRECT("'"&amp;$A144&amp;"'!$A3:$A100000"),0),MATCH(Z$3,INDIRECT("'"&amp;$A144&amp;"'!$A$3:$BG$3"),0)),VLOOKUP($F144,'Step 1'!$B$13:$D$28,3,0)),"Check Parameters")</f>
        <v>NE</v>
      </c>
      <c r="AA144" s="13" t="str">
        <f ca="1">IFERROR(IF(VLOOKUP($F144,'Step 1'!$B$13:$D$28,3,0)="Y",INDEX(INDIRECT("'"&amp;$A144&amp;"'!$A$3:$BG$100000"),MATCH($B144,INDIRECT("'"&amp;$A144&amp;"'!$A3:$A100000"),0),MATCH(AA$3,INDIRECT("'"&amp;$A144&amp;"'!$A$3:$BG$3"),0)),VLOOKUP($F144,'Step 1'!$B$13:$D$28,3,0)),"Check Parameters")</f>
        <v>NE</v>
      </c>
      <c r="AB144" s="13" t="str">
        <f ca="1">IFERROR(IF(VLOOKUP($F144,'Step 1'!$B$13:$D$28,3,0)="Y",INDEX(INDIRECT("'"&amp;$A144&amp;"'!$A$3:$BG$100000"),MATCH($B144,INDIRECT("'"&amp;$A144&amp;"'!$A3:$A100000"),0),MATCH(AB$3,INDIRECT("'"&amp;$A144&amp;"'!$A$3:$BG$3"),0)),VLOOKUP($F144,'Step 1'!$B$13:$D$28,3,0)),"Check Parameters")</f>
        <v>NE</v>
      </c>
      <c r="AC144" s="13" t="str">
        <f ca="1">IFERROR(IF(VLOOKUP($F144,'Step 1'!$B$13:$D$28,3,0)="Y",INDEX(INDIRECT("'"&amp;$A144&amp;"'!$A$3:$BG$100000"),MATCH($B144,INDIRECT("'"&amp;$A144&amp;"'!$A3:$A100000"),0),MATCH(AC$3,INDIRECT("'"&amp;$A144&amp;"'!$A$3:$BG$3"),0)),VLOOKUP($F144,'Step 1'!$B$13:$D$28,3,0)),"Check Parameters")</f>
        <v>NE</v>
      </c>
      <c r="AD144" s="13" t="str">
        <f ca="1">IFERROR(IF(VLOOKUP($F144,'Step 1'!$B$13:$D$28,3,0)="Y",INDEX(INDIRECT("'"&amp;$A144&amp;"'!$A$3:$BG$100000"),MATCH($B144,INDIRECT("'"&amp;$A144&amp;"'!$A3:$A100000"),0),MATCH(AD$3,INDIRECT("'"&amp;$A144&amp;"'!$A$3:$BG$3"),0)),VLOOKUP($F144,'Step 1'!$B$13:$D$28,3,0)),"Check Parameters")</f>
        <v>NE</v>
      </c>
      <c r="AE144" s="13" t="str">
        <f ca="1">IFERROR(IF(VLOOKUP($F144,'Step 1'!$B$13:$D$28,3,0)="Y",INDEX(INDIRECT("'"&amp;$A144&amp;"'!$A$3:$BG$100000"),MATCH($B144,INDIRECT("'"&amp;$A144&amp;"'!$A3:$A100000"),0),MATCH(AE$3,INDIRECT("'"&amp;$A144&amp;"'!$A$3:$BG$3"),0)),VLOOKUP($F144,'Step 1'!$B$13:$D$28,3,0)),"Check Parameters")</f>
        <v>NE</v>
      </c>
      <c r="AF144" s="13" t="str">
        <f ca="1">IFERROR(IF(VLOOKUP($F144,'Step 1'!$B$13:$D$28,3,0)="Y",INDEX(INDIRECT("'"&amp;$A144&amp;"'!$A$3:$BG$100000"),MATCH($B144,INDIRECT("'"&amp;$A144&amp;"'!$A3:$A100000"),0),MATCH(AF$3,INDIRECT("'"&amp;$A144&amp;"'!$A$3:$BG$3"),0)),VLOOKUP($F144,'Step 1'!$B$13:$D$28,3,0)),"Check Parameters")</f>
        <v>NE</v>
      </c>
      <c r="AG144" s="13" t="str">
        <f ca="1">IFERROR(IF(VLOOKUP($F144,'Step 1'!$B$13:$D$28,3,0)="Y",INDEX(INDIRECT("'"&amp;$A144&amp;"'!$A$3:$BG$100000"),MATCH($B144,INDIRECT("'"&amp;$A144&amp;"'!$A3:$A100000"),0),MATCH(AG$3,INDIRECT("'"&amp;$A144&amp;"'!$A$3:$BG$3"),0)),VLOOKUP($F144,'Step 1'!$B$13:$D$28,3,0)),"Check Parameters")</f>
        <v>NE</v>
      </c>
      <c r="AH144" s="13" t="str">
        <f ca="1">IFERROR(IF(VLOOKUP($F144,'Step 1'!$B$13:$D$28,3,0)="Y",INDEX(INDIRECT("'"&amp;$A144&amp;"'!$A$3:$BG$100000"),MATCH($B144,INDIRECT("'"&amp;$A144&amp;"'!$A3:$A100000"),0),MATCH(AH$3,INDIRECT("'"&amp;$A144&amp;"'!$A$3:$BG$3"),0)),VLOOKUP($F144,'Step 1'!$B$13:$D$28,3,0)),"Check Parameters")</f>
        <v>NE</v>
      </c>
      <c r="AI144" s="13" t="str">
        <f ca="1">IFERROR(IF(VLOOKUP($F144,'Step 1'!$B$13:$D$28,3,0)="Y",INDEX(INDIRECT("'"&amp;$A144&amp;"'!$A$3:$BG$100000"),MATCH($B144,INDIRECT("'"&amp;$A144&amp;"'!$A3:$A100000"),0),MATCH(AI$3,INDIRECT("'"&amp;$A144&amp;"'!$A$3:$BG$3"),0)),VLOOKUP($F144,'Step 1'!$B$13:$D$28,3,0)),"Check Parameters")</f>
        <v>NE</v>
      </c>
      <c r="AJ144" s="13" t="str">
        <f ca="1">IFERROR(IF(VLOOKUP($F144,'Step 1'!$B$13:$D$28,3,0)="Y",INDEX(INDIRECT("'"&amp;$A144&amp;"'!$A$3:$BG$100000"),MATCH($B144,INDIRECT("'"&amp;$A144&amp;"'!$A3:$A100000"),0),MATCH(AJ$3,INDIRECT("'"&amp;$A144&amp;"'!$A$3:$BG$3"),0)),VLOOKUP($F144,'Step 1'!$B$13:$D$28,3,0)),"Check Parameters")</f>
        <v>NE</v>
      </c>
      <c r="AK144" s="13" t="str">
        <f ca="1">IFERROR(IF(VLOOKUP($F144,'Step 1'!$B$13:$D$28,3,0)="Y",INDEX(INDIRECT("'"&amp;$A144&amp;"'!$A$3:$BG$100000"),MATCH($B144,INDIRECT("'"&amp;$A144&amp;"'!$A3:$A100000"),0),MATCH(AK$3,INDIRECT("'"&amp;$A144&amp;"'!$A$3:$BG$3"),0)),VLOOKUP($F144,'Step 1'!$B$13:$D$28,3,0)),"Check Parameters")</f>
        <v>NE</v>
      </c>
      <c r="AL144" s="13" t="str">
        <f ca="1">IFERROR(IF(VLOOKUP($F144,'Step 1'!$B$13:$D$28,3,0)="Y",INDEX(INDIRECT("'"&amp;$A144&amp;"'!$A$3:$BG$100000"),MATCH($B144,INDIRECT("'"&amp;$A144&amp;"'!$A3:$A100000"),0),MATCH(AL$3,INDIRECT("'"&amp;$A144&amp;"'!$A$3:$BG$3"),0)),VLOOKUP($F144,'Step 1'!$B$13:$D$28,3,0)),"Check Parameters")</f>
        <v>NE</v>
      </c>
      <c r="AM144" s="13" t="str">
        <f ca="1">IFERROR(IF(VLOOKUP($F144,'Step 1'!$B$13:$D$28,3,0)="Y",INDEX(INDIRECT("'"&amp;$A144&amp;"'!$A$3:$BG$100000"),MATCH($B144,INDIRECT("'"&amp;$A144&amp;"'!$A3:$A100000"),0),MATCH(AM$3,INDIRECT("'"&amp;$A144&amp;"'!$A$3:$BG$3"),0)),VLOOKUP($F144,'Step 1'!$B$13:$D$28,3,0)),"Check Parameters")</f>
        <v>NE</v>
      </c>
      <c r="AN144" s="13"/>
      <c r="AO144" s="13"/>
      <c r="AP144" s="191"/>
      <c r="AQ144" s="191"/>
      <c r="AR144" s="191"/>
    </row>
    <row r="145" spans="1:44" hidden="1" outlineLevel="1" x14ac:dyDescent="0.25">
      <c r="A145" s="183" t="s">
        <v>88</v>
      </c>
      <c r="B145" s="183" t="s">
        <v>725</v>
      </c>
      <c r="C145" s="175" t="s">
        <v>341</v>
      </c>
      <c r="D145" s="175"/>
      <c r="E145" s="175" t="s">
        <v>53</v>
      </c>
      <c r="F145" s="77" t="str">
        <f t="shared" si="54"/>
        <v>Other poultry (geese)</v>
      </c>
      <c r="G145" s="175" t="s">
        <v>358</v>
      </c>
      <c r="H145" s="175"/>
      <c r="I145" s="13" t="str">
        <f ca="1">IFERROR(IF(VLOOKUP($F145,'Step 1'!$B$13:$D$28,3,0)="Y",INDEX(INDIRECT("'"&amp;$A145&amp;"'!$A$3:$BG$100000"),MATCH($B145,INDIRECT("'"&amp;$A145&amp;"'!$A3:$A100000"),0),MATCH(I$3,INDIRECT("'"&amp;$A145&amp;"'!$A$3:$BG$3"),0)),VLOOKUP($F145,'Step 1'!$B$13:$D$28,3,0)),"Check Parameters")</f>
        <v>NE</v>
      </c>
      <c r="J145" s="13" t="str">
        <f ca="1">IFERROR(IF(VLOOKUP($F145,'Step 1'!$B$13:$D$28,3,0)="Y",INDEX(INDIRECT("'"&amp;$A145&amp;"'!$A$3:$BG$100000"),MATCH($B145,INDIRECT("'"&amp;$A145&amp;"'!$A3:$A100000"),0),MATCH(J$3,INDIRECT("'"&amp;$A145&amp;"'!$A$3:$BG$3"),0)),VLOOKUP($F145,'Step 1'!$B$13:$D$28,3,0)),"Check Parameters")</f>
        <v>NE</v>
      </c>
      <c r="K145" s="13" t="str">
        <f ca="1">IFERROR(IF(VLOOKUP($F145,'Step 1'!$B$13:$D$28,3,0)="Y",INDEX(INDIRECT("'"&amp;$A145&amp;"'!$A$3:$BG$100000"),MATCH($B145,INDIRECT("'"&amp;$A145&amp;"'!$A3:$A100000"),0),MATCH(K$3,INDIRECT("'"&amp;$A145&amp;"'!$A$3:$BG$3"),0)),VLOOKUP($F145,'Step 1'!$B$13:$D$28,3,0)),"Check Parameters")</f>
        <v>NE</v>
      </c>
      <c r="L145" s="13" t="str">
        <f ca="1">IFERROR(IF(VLOOKUP($F145,'Step 1'!$B$13:$D$28,3,0)="Y",INDEX(INDIRECT("'"&amp;$A145&amp;"'!$A$3:$BG$100000"),MATCH($B145,INDIRECT("'"&amp;$A145&amp;"'!$A3:$A100000"),0),MATCH(L$3,INDIRECT("'"&amp;$A145&amp;"'!$A$3:$BG$3"),0)),VLOOKUP($F145,'Step 1'!$B$13:$D$28,3,0)),"Check Parameters")</f>
        <v>NE</v>
      </c>
      <c r="M145" s="13" t="str">
        <f ca="1">IFERROR(IF(VLOOKUP($F145,'Step 1'!$B$13:$D$28,3,0)="Y",INDEX(INDIRECT("'"&amp;$A145&amp;"'!$A$3:$BG$100000"),MATCH($B145,INDIRECT("'"&amp;$A145&amp;"'!$A3:$A100000"),0),MATCH(M$3,INDIRECT("'"&amp;$A145&amp;"'!$A$3:$BG$3"),0)),VLOOKUP($F145,'Step 1'!$B$13:$D$28,3,0)),"Check Parameters")</f>
        <v>NE</v>
      </c>
      <c r="N145" s="13" t="str">
        <f ca="1">IFERROR(IF(VLOOKUP($F145,'Step 1'!$B$13:$D$28,3,0)="Y",INDEX(INDIRECT("'"&amp;$A145&amp;"'!$A$3:$BG$100000"),MATCH($B145,INDIRECT("'"&amp;$A145&amp;"'!$A3:$A100000"),0),MATCH(N$3,INDIRECT("'"&amp;$A145&amp;"'!$A$3:$BG$3"),0)),VLOOKUP($F145,'Step 1'!$B$13:$D$28,3,0)),"Check Parameters")</f>
        <v>NE</v>
      </c>
      <c r="O145" s="13" t="str">
        <f ca="1">IFERROR(IF(VLOOKUP($F145,'Step 1'!$B$13:$D$28,3,0)="Y",INDEX(INDIRECT("'"&amp;$A145&amp;"'!$A$3:$BG$100000"),MATCH($B145,INDIRECT("'"&amp;$A145&amp;"'!$A3:$A100000"),0),MATCH(O$3,INDIRECT("'"&amp;$A145&amp;"'!$A$3:$BG$3"),0)),VLOOKUP($F145,'Step 1'!$B$13:$D$28,3,0)),"Check Parameters")</f>
        <v>NE</v>
      </c>
      <c r="P145" s="13" t="str">
        <f ca="1">IFERROR(IF(VLOOKUP($F145,'Step 1'!$B$13:$D$28,3,0)="Y",INDEX(INDIRECT("'"&amp;$A145&amp;"'!$A$3:$BG$100000"),MATCH($B145,INDIRECT("'"&amp;$A145&amp;"'!$A3:$A100000"),0),MATCH(P$3,INDIRECT("'"&amp;$A145&amp;"'!$A$3:$BG$3"),0)),VLOOKUP($F145,'Step 1'!$B$13:$D$28,3,0)),"Check Parameters")</f>
        <v>NE</v>
      </c>
      <c r="Q145" s="13" t="str">
        <f ca="1">IFERROR(IF(VLOOKUP($F145,'Step 1'!$B$13:$D$28,3,0)="Y",INDEX(INDIRECT("'"&amp;$A145&amp;"'!$A$3:$BG$100000"),MATCH($B145,INDIRECT("'"&amp;$A145&amp;"'!$A3:$A100000"),0),MATCH(Q$3,INDIRECT("'"&amp;$A145&amp;"'!$A$3:$BG$3"),0)),VLOOKUP($F145,'Step 1'!$B$13:$D$28,3,0)),"Check Parameters")</f>
        <v>NE</v>
      </c>
      <c r="R145" s="13" t="str">
        <f ca="1">IFERROR(IF(VLOOKUP($F145,'Step 1'!$B$13:$D$28,3,0)="Y",INDEX(INDIRECT("'"&amp;$A145&amp;"'!$A$3:$BG$100000"),MATCH($B145,INDIRECT("'"&amp;$A145&amp;"'!$A3:$A100000"),0),MATCH(R$3,INDIRECT("'"&amp;$A145&amp;"'!$A$3:$BG$3"),0)),VLOOKUP($F145,'Step 1'!$B$13:$D$28,3,0)),"Check Parameters")</f>
        <v>NE</v>
      </c>
      <c r="S145" s="13" t="str">
        <f ca="1">IFERROR(IF(VLOOKUP($F145,'Step 1'!$B$13:$D$28,3,0)="Y",INDEX(INDIRECT("'"&amp;$A145&amp;"'!$A$3:$BG$100000"),MATCH($B145,INDIRECT("'"&amp;$A145&amp;"'!$A3:$A100000"),0),MATCH(S$3,INDIRECT("'"&amp;$A145&amp;"'!$A$3:$BG$3"),0)),VLOOKUP($F145,'Step 1'!$B$13:$D$28,3,0)),"Check Parameters")</f>
        <v>NE</v>
      </c>
      <c r="T145" s="13" t="str">
        <f ca="1">IFERROR(IF(VLOOKUP($F145,'Step 1'!$B$13:$D$28,3,0)="Y",INDEX(INDIRECT("'"&amp;$A145&amp;"'!$A$3:$BG$100000"),MATCH($B145,INDIRECT("'"&amp;$A145&amp;"'!$A3:$A100000"),0),MATCH(T$3,INDIRECT("'"&amp;$A145&amp;"'!$A$3:$BG$3"),0)),VLOOKUP($F145,'Step 1'!$B$13:$D$28,3,0)),"Check Parameters")</f>
        <v>NE</v>
      </c>
      <c r="U145" s="13" t="str">
        <f ca="1">IFERROR(IF(VLOOKUP($F145,'Step 1'!$B$13:$D$28,3,0)="Y",INDEX(INDIRECT("'"&amp;$A145&amp;"'!$A$3:$BG$100000"),MATCH($B145,INDIRECT("'"&amp;$A145&amp;"'!$A3:$A100000"),0),MATCH(U$3,INDIRECT("'"&amp;$A145&amp;"'!$A$3:$BG$3"),0)),VLOOKUP($F145,'Step 1'!$B$13:$D$28,3,0)),"Check Parameters")</f>
        <v>NE</v>
      </c>
      <c r="V145" s="13" t="str">
        <f ca="1">IFERROR(IF(VLOOKUP($F145,'Step 1'!$B$13:$D$28,3,0)="Y",INDEX(INDIRECT("'"&amp;$A145&amp;"'!$A$3:$BG$100000"),MATCH($B145,INDIRECT("'"&amp;$A145&amp;"'!$A3:$A100000"),0),MATCH(V$3,INDIRECT("'"&amp;$A145&amp;"'!$A$3:$BG$3"),0)),VLOOKUP($F145,'Step 1'!$B$13:$D$28,3,0)),"Check Parameters")</f>
        <v>NE</v>
      </c>
      <c r="W145" s="13" t="str">
        <f ca="1">IFERROR(IF(VLOOKUP($F145,'Step 1'!$B$13:$D$28,3,0)="Y",INDEX(INDIRECT("'"&amp;$A145&amp;"'!$A$3:$BG$100000"),MATCH($B145,INDIRECT("'"&amp;$A145&amp;"'!$A3:$A100000"),0),MATCH(W$3,INDIRECT("'"&amp;$A145&amp;"'!$A$3:$BG$3"),0)),VLOOKUP($F145,'Step 1'!$B$13:$D$28,3,0)),"Check Parameters")</f>
        <v>NE</v>
      </c>
      <c r="X145" s="13" t="str">
        <f ca="1">IFERROR(IF(VLOOKUP($F145,'Step 1'!$B$13:$D$28,3,0)="Y",INDEX(INDIRECT("'"&amp;$A145&amp;"'!$A$3:$BG$100000"),MATCH($B145,INDIRECT("'"&amp;$A145&amp;"'!$A3:$A100000"),0),MATCH(X$3,INDIRECT("'"&amp;$A145&amp;"'!$A$3:$BG$3"),0)),VLOOKUP($F145,'Step 1'!$B$13:$D$28,3,0)),"Check Parameters")</f>
        <v>NE</v>
      </c>
      <c r="Y145" s="13" t="str">
        <f ca="1">IFERROR(IF(VLOOKUP($F145,'Step 1'!$B$13:$D$28,3,0)="Y",INDEX(INDIRECT("'"&amp;$A145&amp;"'!$A$3:$BG$100000"),MATCH($B145,INDIRECT("'"&amp;$A145&amp;"'!$A3:$A100000"),0),MATCH(Y$3,INDIRECT("'"&amp;$A145&amp;"'!$A$3:$BG$3"),0)),VLOOKUP($F145,'Step 1'!$B$13:$D$28,3,0)),"Check Parameters")</f>
        <v>NE</v>
      </c>
      <c r="Z145" s="13" t="str">
        <f ca="1">IFERROR(IF(VLOOKUP($F145,'Step 1'!$B$13:$D$28,3,0)="Y",INDEX(INDIRECT("'"&amp;$A145&amp;"'!$A$3:$BG$100000"),MATCH($B145,INDIRECT("'"&amp;$A145&amp;"'!$A3:$A100000"),0),MATCH(Z$3,INDIRECT("'"&amp;$A145&amp;"'!$A$3:$BG$3"),0)),VLOOKUP($F145,'Step 1'!$B$13:$D$28,3,0)),"Check Parameters")</f>
        <v>NE</v>
      </c>
      <c r="AA145" s="13" t="str">
        <f ca="1">IFERROR(IF(VLOOKUP($F145,'Step 1'!$B$13:$D$28,3,0)="Y",INDEX(INDIRECT("'"&amp;$A145&amp;"'!$A$3:$BG$100000"),MATCH($B145,INDIRECT("'"&amp;$A145&amp;"'!$A3:$A100000"),0),MATCH(AA$3,INDIRECT("'"&amp;$A145&amp;"'!$A$3:$BG$3"),0)),VLOOKUP($F145,'Step 1'!$B$13:$D$28,3,0)),"Check Parameters")</f>
        <v>NE</v>
      </c>
      <c r="AB145" s="13" t="str">
        <f ca="1">IFERROR(IF(VLOOKUP($F145,'Step 1'!$B$13:$D$28,3,0)="Y",INDEX(INDIRECT("'"&amp;$A145&amp;"'!$A$3:$BG$100000"),MATCH($B145,INDIRECT("'"&amp;$A145&amp;"'!$A3:$A100000"),0),MATCH(AB$3,INDIRECT("'"&amp;$A145&amp;"'!$A$3:$BG$3"),0)),VLOOKUP($F145,'Step 1'!$B$13:$D$28,3,0)),"Check Parameters")</f>
        <v>NE</v>
      </c>
      <c r="AC145" s="13" t="str">
        <f ca="1">IFERROR(IF(VLOOKUP($F145,'Step 1'!$B$13:$D$28,3,0)="Y",INDEX(INDIRECT("'"&amp;$A145&amp;"'!$A$3:$BG$100000"),MATCH($B145,INDIRECT("'"&amp;$A145&amp;"'!$A3:$A100000"),0),MATCH(AC$3,INDIRECT("'"&amp;$A145&amp;"'!$A$3:$BG$3"),0)),VLOOKUP($F145,'Step 1'!$B$13:$D$28,3,0)),"Check Parameters")</f>
        <v>NE</v>
      </c>
      <c r="AD145" s="13" t="str">
        <f ca="1">IFERROR(IF(VLOOKUP($F145,'Step 1'!$B$13:$D$28,3,0)="Y",INDEX(INDIRECT("'"&amp;$A145&amp;"'!$A$3:$BG$100000"),MATCH($B145,INDIRECT("'"&amp;$A145&amp;"'!$A3:$A100000"),0),MATCH(AD$3,INDIRECT("'"&amp;$A145&amp;"'!$A$3:$BG$3"),0)),VLOOKUP($F145,'Step 1'!$B$13:$D$28,3,0)),"Check Parameters")</f>
        <v>NE</v>
      </c>
      <c r="AE145" s="13" t="str">
        <f ca="1">IFERROR(IF(VLOOKUP($F145,'Step 1'!$B$13:$D$28,3,0)="Y",INDEX(INDIRECT("'"&amp;$A145&amp;"'!$A$3:$BG$100000"),MATCH($B145,INDIRECT("'"&amp;$A145&amp;"'!$A3:$A100000"),0),MATCH(AE$3,INDIRECT("'"&amp;$A145&amp;"'!$A$3:$BG$3"),0)),VLOOKUP($F145,'Step 1'!$B$13:$D$28,3,0)),"Check Parameters")</f>
        <v>NE</v>
      </c>
      <c r="AF145" s="13" t="str">
        <f ca="1">IFERROR(IF(VLOOKUP($F145,'Step 1'!$B$13:$D$28,3,0)="Y",INDEX(INDIRECT("'"&amp;$A145&amp;"'!$A$3:$BG$100000"),MATCH($B145,INDIRECT("'"&amp;$A145&amp;"'!$A3:$A100000"),0),MATCH(AF$3,INDIRECT("'"&amp;$A145&amp;"'!$A$3:$BG$3"),0)),VLOOKUP($F145,'Step 1'!$B$13:$D$28,3,0)),"Check Parameters")</f>
        <v>NE</v>
      </c>
      <c r="AG145" s="13" t="str">
        <f ca="1">IFERROR(IF(VLOOKUP($F145,'Step 1'!$B$13:$D$28,3,0)="Y",INDEX(INDIRECT("'"&amp;$A145&amp;"'!$A$3:$BG$100000"),MATCH($B145,INDIRECT("'"&amp;$A145&amp;"'!$A3:$A100000"),0),MATCH(AG$3,INDIRECT("'"&amp;$A145&amp;"'!$A$3:$BG$3"),0)),VLOOKUP($F145,'Step 1'!$B$13:$D$28,3,0)),"Check Parameters")</f>
        <v>NE</v>
      </c>
      <c r="AH145" s="13" t="str">
        <f ca="1">IFERROR(IF(VLOOKUP($F145,'Step 1'!$B$13:$D$28,3,0)="Y",INDEX(INDIRECT("'"&amp;$A145&amp;"'!$A$3:$BG$100000"),MATCH($B145,INDIRECT("'"&amp;$A145&amp;"'!$A3:$A100000"),0),MATCH(AH$3,INDIRECT("'"&amp;$A145&amp;"'!$A$3:$BG$3"),0)),VLOOKUP($F145,'Step 1'!$B$13:$D$28,3,0)),"Check Parameters")</f>
        <v>NE</v>
      </c>
      <c r="AI145" s="13" t="str">
        <f ca="1">IFERROR(IF(VLOOKUP($F145,'Step 1'!$B$13:$D$28,3,0)="Y",INDEX(INDIRECT("'"&amp;$A145&amp;"'!$A$3:$BG$100000"),MATCH($B145,INDIRECT("'"&amp;$A145&amp;"'!$A3:$A100000"),0),MATCH(AI$3,INDIRECT("'"&amp;$A145&amp;"'!$A$3:$BG$3"),0)),VLOOKUP($F145,'Step 1'!$B$13:$D$28,3,0)),"Check Parameters")</f>
        <v>NE</v>
      </c>
      <c r="AJ145" s="13" t="str">
        <f ca="1">IFERROR(IF(VLOOKUP($F145,'Step 1'!$B$13:$D$28,3,0)="Y",INDEX(INDIRECT("'"&amp;$A145&amp;"'!$A$3:$BG$100000"),MATCH($B145,INDIRECT("'"&amp;$A145&amp;"'!$A3:$A100000"),0),MATCH(AJ$3,INDIRECT("'"&amp;$A145&amp;"'!$A$3:$BG$3"),0)),VLOOKUP($F145,'Step 1'!$B$13:$D$28,3,0)),"Check Parameters")</f>
        <v>NE</v>
      </c>
      <c r="AK145" s="13" t="str">
        <f ca="1">IFERROR(IF(VLOOKUP($F145,'Step 1'!$B$13:$D$28,3,0)="Y",INDEX(INDIRECT("'"&amp;$A145&amp;"'!$A$3:$BG$100000"),MATCH($B145,INDIRECT("'"&amp;$A145&amp;"'!$A3:$A100000"),0),MATCH(AK$3,INDIRECT("'"&amp;$A145&amp;"'!$A$3:$BG$3"),0)),VLOOKUP($F145,'Step 1'!$B$13:$D$28,3,0)),"Check Parameters")</f>
        <v>NE</v>
      </c>
      <c r="AL145" s="13" t="str">
        <f ca="1">IFERROR(IF(VLOOKUP($F145,'Step 1'!$B$13:$D$28,3,0)="Y",INDEX(INDIRECT("'"&amp;$A145&amp;"'!$A$3:$BG$100000"),MATCH($B145,INDIRECT("'"&amp;$A145&amp;"'!$A3:$A100000"),0),MATCH(AL$3,INDIRECT("'"&amp;$A145&amp;"'!$A$3:$BG$3"),0)),VLOOKUP($F145,'Step 1'!$B$13:$D$28,3,0)),"Check Parameters")</f>
        <v>NE</v>
      </c>
      <c r="AM145" s="13" t="str">
        <f ca="1">IFERROR(IF(VLOOKUP($F145,'Step 1'!$B$13:$D$28,3,0)="Y",INDEX(INDIRECT("'"&amp;$A145&amp;"'!$A$3:$BG$100000"),MATCH($B145,INDIRECT("'"&amp;$A145&amp;"'!$A3:$A100000"),0),MATCH(AM$3,INDIRECT("'"&amp;$A145&amp;"'!$A$3:$BG$3"),0)),VLOOKUP($F145,'Step 1'!$B$13:$D$28,3,0)),"Check Parameters")</f>
        <v>NE</v>
      </c>
      <c r="AN145" s="13"/>
      <c r="AO145" s="13"/>
      <c r="AP145" s="191"/>
      <c r="AQ145" s="191"/>
      <c r="AR145" s="191"/>
    </row>
    <row r="146" spans="1:44" hidden="1" outlineLevel="1" x14ac:dyDescent="0.25">
      <c r="A146" s="183" t="s">
        <v>108</v>
      </c>
      <c r="B146" s="183" t="s">
        <v>725</v>
      </c>
      <c r="C146" s="175" t="s">
        <v>341</v>
      </c>
      <c r="D146" s="175"/>
      <c r="E146" s="175" t="s">
        <v>53</v>
      </c>
      <c r="F146" s="77" t="str">
        <f t="shared" si="54"/>
        <v>Other animals (fur animals)</v>
      </c>
      <c r="G146" s="175" t="s">
        <v>358</v>
      </c>
      <c r="H146" s="175"/>
      <c r="I146" s="13" t="str">
        <f ca="1">IFERROR(IF(VLOOKUP($F146,'Step 1'!$B$13:$D$28,3,0)="Y",INDEX(INDIRECT("'"&amp;$A146&amp;"'!$A$3:$BG$100000"),MATCH($B146,INDIRECT("'"&amp;$A146&amp;"'!$A3:$A100000"),0),MATCH(I$3,INDIRECT("'"&amp;$A146&amp;"'!$A$3:$BG$3"),0)),VLOOKUP($F146,'Step 1'!$B$13:$D$28,3,0)),"Check Parameters")</f>
        <v>NE</v>
      </c>
      <c r="J146" s="13" t="str">
        <f ca="1">IFERROR(IF(VLOOKUP($F146,'Step 1'!$B$13:$D$28,3,0)="Y",INDEX(INDIRECT("'"&amp;$A146&amp;"'!$A$3:$BG$100000"),MATCH($B146,INDIRECT("'"&amp;$A146&amp;"'!$A3:$A100000"),0),MATCH(J$3,INDIRECT("'"&amp;$A146&amp;"'!$A$3:$BG$3"),0)),VLOOKUP($F146,'Step 1'!$B$13:$D$28,3,0)),"Check Parameters")</f>
        <v>NE</v>
      </c>
      <c r="K146" s="13" t="str">
        <f ca="1">IFERROR(IF(VLOOKUP($F146,'Step 1'!$B$13:$D$28,3,0)="Y",INDEX(INDIRECT("'"&amp;$A146&amp;"'!$A$3:$BG$100000"),MATCH($B146,INDIRECT("'"&amp;$A146&amp;"'!$A3:$A100000"),0),MATCH(K$3,INDIRECT("'"&amp;$A146&amp;"'!$A$3:$BG$3"),0)),VLOOKUP($F146,'Step 1'!$B$13:$D$28,3,0)),"Check Parameters")</f>
        <v>NE</v>
      </c>
      <c r="L146" s="13" t="str">
        <f ca="1">IFERROR(IF(VLOOKUP($F146,'Step 1'!$B$13:$D$28,3,0)="Y",INDEX(INDIRECT("'"&amp;$A146&amp;"'!$A$3:$BG$100000"),MATCH($B146,INDIRECT("'"&amp;$A146&amp;"'!$A3:$A100000"),0),MATCH(L$3,INDIRECT("'"&amp;$A146&amp;"'!$A$3:$BG$3"),0)),VLOOKUP($F146,'Step 1'!$B$13:$D$28,3,0)),"Check Parameters")</f>
        <v>NE</v>
      </c>
      <c r="M146" s="13" t="str">
        <f ca="1">IFERROR(IF(VLOOKUP($F146,'Step 1'!$B$13:$D$28,3,0)="Y",INDEX(INDIRECT("'"&amp;$A146&amp;"'!$A$3:$BG$100000"),MATCH($B146,INDIRECT("'"&amp;$A146&amp;"'!$A3:$A100000"),0),MATCH(M$3,INDIRECT("'"&amp;$A146&amp;"'!$A$3:$BG$3"),0)),VLOOKUP($F146,'Step 1'!$B$13:$D$28,3,0)),"Check Parameters")</f>
        <v>NE</v>
      </c>
      <c r="N146" s="13" t="str">
        <f ca="1">IFERROR(IF(VLOOKUP($F146,'Step 1'!$B$13:$D$28,3,0)="Y",INDEX(INDIRECT("'"&amp;$A146&amp;"'!$A$3:$BG$100000"),MATCH($B146,INDIRECT("'"&amp;$A146&amp;"'!$A3:$A100000"),0),MATCH(N$3,INDIRECT("'"&amp;$A146&amp;"'!$A$3:$BG$3"),0)),VLOOKUP($F146,'Step 1'!$B$13:$D$28,3,0)),"Check Parameters")</f>
        <v>NE</v>
      </c>
      <c r="O146" s="13" t="str">
        <f ca="1">IFERROR(IF(VLOOKUP($F146,'Step 1'!$B$13:$D$28,3,0)="Y",INDEX(INDIRECT("'"&amp;$A146&amp;"'!$A$3:$BG$100000"),MATCH($B146,INDIRECT("'"&amp;$A146&amp;"'!$A3:$A100000"),0),MATCH(O$3,INDIRECT("'"&amp;$A146&amp;"'!$A$3:$BG$3"),0)),VLOOKUP($F146,'Step 1'!$B$13:$D$28,3,0)),"Check Parameters")</f>
        <v>NE</v>
      </c>
      <c r="P146" s="13" t="str">
        <f ca="1">IFERROR(IF(VLOOKUP($F146,'Step 1'!$B$13:$D$28,3,0)="Y",INDEX(INDIRECT("'"&amp;$A146&amp;"'!$A$3:$BG$100000"),MATCH($B146,INDIRECT("'"&amp;$A146&amp;"'!$A3:$A100000"),0),MATCH(P$3,INDIRECT("'"&amp;$A146&amp;"'!$A$3:$BG$3"),0)),VLOOKUP($F146,'Step 1'!$B$13:$D$28,3,0)),"Check Parameters")</f>
        <v>NE</v>
      </c>
      <c r="Q146" s="13" t="str">
        <f ca="1">IFERROR(IF(VLOOKUP($F146,'Step 1'!$B$13:$D$28,3,0)="Y",INDEX(INDIRECT("'"&amp;$A146&amp;"'!$A$3:$BG$100000"),MATCH($B146,INDIRECT("'"&amp;$A146&amp;"'!$A3:$A100000"),0),MATCH(Q$3,INDIRECT("'"&amp;$A146&amp;"'!$A$3:$BG$3"),0)),VLOOKUP($F146,'Step 1'!$B$13:$D$28,3,0)),"Check Parameters")</f>
        <v>NE</v>
      </c>
      <c r="R146" s="13" t="str">
        <f ca="1">IFERROR(IF(VLOOKUP($F146,'Step 1'!$B$13:$D$28,3,0)="Y",INDEX(INDIRECT("'"&amp;$A146&amp;"'!$A$3:$BG$100000"),MATCH($B146,INDIRECT("'"&amp;$A146&amp;"'!$A3:$A100000"),0),MATCH(R$3,INDIRECT("'"&amp;$A146&amp;"'!$A$3:$BG$3"),0)),VLOOKUP($F146,'Step 1'!$B$13:$D$28,3,0)),"Check Parameters")</f>
        <v>NE</v>
      </c>
      <c r="S146" s="13" t="str">
        <f ca="1">IFERROR(IF(VLOOKUP($F146,'Step 1'!$B$13:$D$28,3,0)="Y",INDEX(INDIRECT("'"&amp;$A146&amp;"'!$A$3:$BG$100000"),MATCH($B146,INDIRECT("'"&amp;$A146&amp;"'!$A3:$A100000"),0),MATCH(S$3,INDIRECT("'"&amp;$A146&amp;"'!$A$3:$BG$3"),0)),VLOOKUP($F146,'Step 1'!$B$13:$D$28,3,0)),"Check Parameters")</f>
        <v>NE</v>
      </c>
      <c r="T146" s="13" t="str">
        <f ca="1">IFERROR(IF(VLOOKUP($F146,'Step 1'!$B$13:$D$28,3,0)="Y",INDEX(INDIRECT("'"&amp;$A146&amp;"'!$A$3:$BG$100000"),MATCH($B146,INDIRECT("'"&amp;$A146&amp;"'!$A3:$A100000"),0),MATCH(T$3,INDIRECT("'"&amp;$A146&amp;"'!$A$3:$BG$3"),0)),VLOOKUP($F146,'Step 1'!$B$13:$D$28,3,0)),"Check Parameters")</f>
        <v>NE</v>
      </c>
      <c r="U146" s="13" t="str">
        <f ca="1">IFERROR(IF(VLOOKUP($F146,'Step 1'!$B$13:$D$28,3,0)="Y",INDEX(INDIRECT("'"&amp;$A146&amp;"'!$A$3:$BG$100000"),MATCH($B146,INDIRECT("'"&amp;$A146&amp;"'!$A3:$A100000"),0),MATCH(U$3,INDIRECT("'"&amp;$A146&amp;"'!$A$3:$BG$3"),0)),VLOOKUP($F146,'Step 1'!$B$13:$D$28,3,0)),"Check Parameters")</f>
        <v>NE</v>
      </c>
      <c r="V146" s="13" t="str">
        <f ca="1">IFERROR(IF(VLOOKUP($F146,'Step 1'!$B$13:$D$28,3,0)="Y",INDEX(INDIRECT("'"&amp;$A146&amp;"'!$A$3:$BG$100000"),MATCH($B146,INDIRECT("'"&amp;$A146&amp;"'!$A3:$A100000"),0),MATCH(V$3,INDIRECT("'"&amp;$A146&amp;"'!$A$3:$BG$3"),0)),VLOOKUP($F146,'Step 1'!$B$13:$D$28,3,0)),"Check Parameters")</f>
        <v>NE</v>
      </c>
      <c r="W146" s="13" t="str">
        <f ca="1">IFERROR(IF(VLOOKUP($F146,'Step 1'!$B$13:$D$28,3,0)="Y",INDEX(INDIRECT("'"&amp;$A146&amp;"'!$A$3:$BG$100000"),MATCH($B146,INDIRECT("'"&amp;$A146&amp;"'!$A3:$A100000"),0),MATCH(W$3,INDIRECT("'"&amp;$A146&amp;"'!$A$3:$BG$3"),0)),VLOOKUP($F146,'Step 1'!$B$13:$D$28,3,0)),"Check Parameters")</f>
        <v>NE</v>
      </c>
      <c r="X146" s="13" t="str">
        <f ca="1">IFERROR(IF(VLOOKUP($F146,'Step 1'!$B$13:$D$28,3,0)="Y",INDEX(INDIRECT("'"&amp;$A146&amp;"'!$A$3:$BG$100000"),MATCH($B146,INDIRECT("'"&amp;$A146&amp;"'!$A3:$A100000"),0),MATCH(X$3,INDIRECT("'"&amp;$A146&amp;"'!$A$3:$BG$3"),0)),VLOOKUP($F146,'Step 1'!$B$13:$D$28,3,0)),"Check Parameters")</f>
        <v>NE</v>
      </c>
      <c r="Y146" s="13" t="str">
        <f ca="1">IFERROR(IF(VLOOKUP($F146,'Step 1'!$B$13:$D$28,3,0)="Y",INDEX(INDIRECT("'"&amp;$A146&amp;"'!$A$3:$BG$100000"),MATCH($B146,INDIRECT("'"&amp;$A146&amp;"'!$A3:$A100000"),0),MATCH(Y$3,INDIRECT("'"&amp;$A146&amp;"'!$A$3:$BG$3"),0)),VLOOKUP($F146,'Step 1'!$B$13:$D$28,3,0)),"Check Parameters")</f>
        <v>NE</v>
      </c>
      <c r="Z146" s="13" t="str">
        <f ca="1">IFERROR(IF(VLOOKUP($F146,'Step 1'!$B$13:$D$28,3,0)="Y",INDEX(INDIRECT("'"&amp;$A146&amp;"'!$A$3:$BG$100000"),MATCH($B146,INDIRECT("'"&amp;$A146&amp;"'!$A3:$A100000"),0),MATCH(Z$3,INDIRECT("'"&amp;$A146&amp;"'!$A$3:$BG$3"),0)),VLOOKUP($F146,'Step 1'!$B$13:$D$28,3,0)),"Check Parameters")</f>
        <v>NE</v>
      </c>
      <c r="AA146" s="13" t="str">
        <f ca="1">IFERROR(IF(VLOOKUP($F146,'Step 1'!$B$13:$D$28,3,0)="Y",INDEX(INDIRECT("'"&amp;$A146&amp;"'!$A$3:$BG$100000"),MATCH($B146,INDIRECT("'"&amp;$A146&amp;"'!$A3:$A100000"),0),MATCH(AA$3,INDIRECT("'"&amp;$A146&amp;"'!$A$3:$BG$3"),0)),VLOOKUP($F146,'Step 1'!$B$13:$D$28,3,0)),"Check Parameters")</f>
        <v>NE</v>
      </c>
      <c r="AB146" s="13" t="str">
        <f ca="1">IFERROR(IF(VLOOKUP($F146,'Step 1'!$B$13:$D$28,3,0)="Y",INDEX(INDIRECT("'"&amp;$A146&amp;"'!$A$3:$BG$100000"),MATCH($B146,INDIRECT("'"&amp;$A146&amp;"'!$A3:$A100000"),0),MATCH(AB$3,INDIRECT("'"&amp;$A146&amp;"'!$A$3:$BG$3"),0)),VLOOKUP($F146,'Step 1'!$B$13:$D$28,3,0)),"Check Parameters")</f>
        <v>NE</v>
      </c>
      <c r="AC146" s="13" t="str">
        <f ca="1">IFERROR(IF(VLOOKUP($F146,'Step 1'!$B$13:$D$28,3,0)="Y",INDEX(INDIRECT("'"&amp;$A146&amp;"'!$A$3:$BG$100000"),MATCH($B146,INDIRECT("'"&amp;$A146&amp;"'!$A3:$A100000"),0),MATCH(AC$3,INDIRECT("'"&amp;$A146&amp;"'!$A$3:$BG$3"),0)),VLOOKUP($F146,'Step 1'!$B$13:$D$28,3,0)),"Check Parameters")</f>
        <v>NE</v>
      </c>
      <c r="AD146" s="13" t="str">
        <f ca="1">IFERROR(IF(VLOOKUP($F146,'Step 1'!$B$13:$D$28,3,0)="Y",INDEX(INDIRECT("'"&amp;$A146&amp;"'!$A$3:$BG$100000"),MATCH($B146,INDIRECT("'"&amp;$A146&amp;"'!$A3:$A100000"),0),MATCH(AD$3,INDIRECT("'"&amp;$A146&amp;"'!$A$3:$BG$3"),0)),VLOOKUP($F146,'Step 1'!$B$13:$D$28,3,0)),"Check Parameters")</f>
        <v>NE</v>
      </c>
      <c r="AE146" s="13" t="str">
        <f ca="1">IFERROR(IF(VLOOKUP($F146,'Step 1'!$B$13:$D$28,3,0)="Y",INDEX(INDIRECT("'"&amp;$A146&amp;"'!$A$3:$BG$100000"),MATCH($B146,INDIRECT("'"&amp;$A146&amp;"'!$A3:$A100000"),0),MATCH(AE$3,INDIRECT("'"&amp;$A146&amp;"'!$A$3:$BG$3"),0)),VLOOKUP($F146,'Step 1'!$B$13:$D$28,3,0)),"Check Parameters")</f>
        <v>NE</v>
      </c>
      <c r="AF146" s="13" t="str">
        <f ca="1">IFERROR(IF(VLOOKUP($F146,'Step 1'!$B$13:$D$28,3,0)="Y",INDEX(INDIRECT("'"&amp;$A146&amp;"'!$A$3:$BG$100000"),MATCH($B146,INDIRECT("'"&amp;$A146&amp;"'!$A3:$A100000"),0),MATCH(AF$3,INDIRECT("'"&amp;$A146&amp;"'!$A$3:$BG$3"),0)),VLOOKUP($F146,'Step 1'!$B$13:$D$28,3,0)),"Check Parameters")</f>
        <v>NE</v>
      </c>
      <c r="AG146" s="13" t="str">
        <f ca="1">IFERROR(IF(VLOOKUP($F146,'Step 1'!$B$13:$D$28,3,0)="Y",INDEX(INDIRECT("'"&amp;$A146&amp;"'!$A$3:$BG$100000"),MATCH($B146,INDIRECT("'"&amp;$A146&amp;"'!$A3:$A100000"),0),MATCH(AG$3,INDIRECT("'"&amp;$A146&amp;"'!$A$3:$BG$3"),0)),VLOOKUP($F146,'Step 1'!$B$13:$D$28,3,0)),"Check Parameters")</f>
        <v>NE</v>
      </c>
      <c r="AH146" s="13" t="str">
        <f ca="1">IFERROR(IF(VLOOKUP($F146,'Step 1'!$B$13:$D$28,3,0)="Y",INDEX(INDIRECT("'"&amp;$A146&amp;"'!$A$3:$BG$100000"),MATCH($B146,INDIRECT("'"&amp;$A146&amp;"'!$A3:$A100000"),0),MATCH(AH$3,INDIRECT("'"&amp;$A146&amp;"'!$A$3:$BG$3"),0)),VLOOKUP($F146,'Step 1'!$B$13:$D$28,3,0)),"Check Parameters")</f>
        <v>NE</v>
      </c>
      <c r="AI146" s="13" t="str">
        <f ca="1">IFERROR(IF(VLOOKUP($F146,'Step 1'!$B$13:$D$28,3,0)="Y",INDEX(INDIRECT("'"&amp;$A146&amp;"'!$A$3:$BG$100000"),MATCH($B146,INDIRECT("'"&amp;$A146&amp;"'!$A3:$A100000"),0),MATCH(AI$3,INDIRECT("'"&amp;$A146&amp;"'!$A$3:$BG$3"),0)),VLOOKUP($F146,'Step 1'!$B$13:$D$28,3,0)),"Check Parameters")</f>
        <v>NE</v>
      </c>
      <c r="AJ146" s="13" t="str">
        <f ca="1">IFERROR(IF(VLOOKUP($F146,'Step 1'!$B$13:$D$28,3,0)="Y",INDEX(INDIRECT("'"&amp;$A146&amp;"'!$A$3:$BG$100000"),MATCH($B146,INDIRECT("'"&amp;$A146&amp;"'!$A3:$A100000"),0),MATCH(AJ$3,INDIRECT("'"&amp;$A146&amp;"'!$A$3:$BG$3"),0)),VLOOKUP($F146,'Step 1'!$B$13:$D$28,3,0)),"Check Parameters")</f>
        <v>NE</v>
      </c>
      <c r="AK146" s="13" t="str">
        <f ca="1">IFERROR(IF(VLOOKUP($F146,'Step 1'!$B$13:$D$28,3,0)="Y",INDEX(INDIRECT("'"&amp;$A146&amp;"'!$A$3:$BG$100000"),MATCH($B146,INDIRECT("'"&amp;$A146&amp;"'!$A3:$A100000"),0),MATCH(AK$3,INDIRECT("'"&amp;$A146&amp;"'!$A$3:$BG$3"),0)),VLOOKUP($F146,'Step 1'!$B$13:$D$28,3,0)),"Check Parameters")</f>
        <v>NE</v>
      </c>
      <c r="AL146" s="13" t="str">
        <f ca="1">IFERROR(IF(VLOOKUP($F146,'Step 1'!$B$13:$D$28,3,0)="Y",INDEX(INDIRECT("'"&amp;$A146&amp;"'!$A$3:$BG$100000"),MATCH($B146,INDIRECT("'"&amp;$A146&amp;"'!$A3:$A100000"),0),MATCH(AL$3,INDIRECT("'"&amp;$A146&amp;"'!$A$3:$BG$3"),0)),VLOOKUP($F146,'Step 1'!$B$13:$D$28,3,0)),"Check Parameters")</f>
        <v>NE</v>
      </c>
      <c r="AM146" s="13" t="str">
        <f ca="1">IFERROR(IF(VLOOKUP($F146,'Step 1'!$B$13:$D$28,3,0)="Y",INDEX(INDIRECT("'"&amp;$A146&amp;"'!$A$3:$BG$100000"),MATCH($B146,INDIRECT("'"&amp;$A146&amp;"'!$A3:$A100000"),0),MATCH(AM$3,INDIRECT("'"&amp;$A146&amp;"'!$A$3:$BG$3"),0)),VLOOKUP($F146,'Step 1'!$B$13:$D$28,3,0)),"Check Parameters")</f>
        <v>NE</v>
      </c>
      <c r="AN146" s="13"/>
      <c r="AO146" s="13"/>
      <c r="AP146" s="191"/>
      <c r="AQ146" s="191"/>
      <c r="AR146" s="191"/>
    </row>
    <row r="147" spans="1:44" hidden="1" outlineLevel="1" x14ac:dyDescent="0.25">
      <c r="A147" s="183" t="s">
        <v>354</v>
      </c>
      <c r="B147" s="183" t="s">
        <v>585</v>
      </c>
      <c r="C147" s="175" t="s">
        <v>341</v>
      </c>
      <c r="D147" s="175"/>
      <c r="E147" s="175" t="s">
        <v>751</v>
      </c>
      <c r="F147" s="77" t="str">
        <f t="shared" si="52"/>
        <v>Dairy Cattle</v>
      </c>
      <c r="G147" s="175" t="s">
        <v>358</v>
      </c>
      <c r="H147" s="175"/>
      <c r="I147" s="13">
        <f ca="1">IFERROR(IF(VLOOKUP($F147,'Step 1'!$B$13:$D$28,3,0)="Y",INDEX(INDIRECT("'"&amp;$A147&amp;"'!$A$3:$BG$100000"),MATCH($B147,INDIRECT("'"&amp;$A147&amp;"'!$A3:$A100000"),0),MATCH(I$3,INDIRECT("'"&amp;$A147&amp;"'!$A$3:$BG$3"),0)),VLOOKUP($F147,'Step 1'!$B$13:$D$28,3,0)),"Check Parameters")</f>
        <v>1.5983999999999998E-6</v>
      </c>
      <c r="J147" s="13">
        <f ca="1">IFERROR(IF(VLOOKUP($F147,'Step 1'!$B$13:$D$28,3,0)="Y",INDEX(INDIRECT("'"&amp;$A147&amp;"'!$A$3:$BG$100000"),MATCH($B147,INDIRECT("'"&amp;$A147&amp;"'!$A3:$A100000"),0),MATCH(J$3,INDIRECT("'"&amp;$A147&amp;"'!$A$3:$BG$3"),0)),VLOOKUP($F147,'Step 1'!$B$13:$D$28,3,0)),"Check Parameters")</f>
        <v>1.5983999999999998E-6</v>
      </c>
      <c r="K147" s="13">
        <f ca="1">IFERROR(IF(VLOOKUP($F147,'Step 1'!$B$13:$D$28,3,0)="Y",INDEX(INDIRECT("'"&amp;$A147&amp;"'!$A$3:$BG$100000"),MATCH($B147,INDIRECT("'"&amp;$A147&amp;"'!$A3:$A100000"),0),MATCH(K$3,INDIRECT("'"&amp;$A147&amp;"'!$A$3:$BG$3"),0)),VLOOKUP($F147,'Step 1'!$B$13:$D$28,3,0)),"Check Parameters")</f>
        <v>1.5983999999999998E-6</v>
      </c>
      <c r="L147" s="13">
        <f ca="1">IFERROR(IF(VLOOKUP($F147,'Step 1'!$B$13:$D$28,3,0)="Y",INDEX(INDIRECT("'"&amp;$A147&amp;"'!$A$3:$BG$100000"),MATCH($B147,INDIRECT("'"&amp;$A147&amp;"'!$A3:$A100000"),0),MATCH(L$3,INDIRECT("'"&amp;$A147&amp;"'!$A$3:$BG$3"),0)),VLOOKUP($F147,'Step 1'!$B$13:$D$28,3,0)),"Check Parameters")</f>
        <v>1.5983999999999998E-6</v>
      </c>
      <c r="M147" s="13">
        <f ca="1">IFERROR(IF(VLOOKUP($F147,'Step 1'!$B$13:$D$28,3,0)="Y",INDEX(INDIRECT("'"&amp;$A147&amp;"'!$A$3:$BG$100000"),MATCH($B147,INDIRECT("'"&amp;$A147&amp;"'!$A3:$A100000"),0),MATCH(M$3,INDIRECT("'"&amp;$A147&amp;"'!$A$3:$BG$3"),0)),VLOOKUP($F147,'Step 1'!$B$13:$D$28,3,0)),"Check Parameters")</f>
        <v>1.5983999999999998E-6</v>
      </c>
      <c r="N147" s="13">
        <f ca="1">IFERROR(IF(VLOOKUP($F147,'Step 1'!$B$13:$D$28,3,0)="Y",INDEX(INDIRECT("'"&amp;$A147&amp;"'!$A$3:$BG$100000"),MATCH($B147,INDIRECT("'"&amp;$A147&amp;"'!$A3:$A100000"),0),MATCH(N$3,INDIRECT("'"&amp;$A147&amp;"'!$A$3:$BG$3"),0)),VLOOKUP($F147,'Step 1'!$B$13:$D$28,3,0)),"Check Parameters")</f>
        <v>1.5983999999999998E-6</v>
      </c>
      <c r="O147" s="13">
        <f ca="1">IFERROR(IF(VLOOKUP($F147,'Step 1'!$B$13:$D$28,3,0)="Y",INDEX(INDIRECT("'"&amp;$A147&amp;"'!$A$3:$BG$100000"),MATCH($B147,INDIRECT("'"&amp;$A147&amp;"'!$A3:$A100000"),0),MATCH(O$3,INDIRECT("'"&amp;$A147&amp;"'!$A$3:$BG$3"),0)),VLOOKUP($F147,'Step 1'!$B$13:$D$28,3,0)),"Check Parameters")</f>
        <v>1.5983999999999998E-6</v>
      </c>
      <c r="P147" s="13">
        <f ca="1">IFERROR(IF(VLOOKUP($F147,'Step 1'!$B$13:$D$28,3,0)="Y",INDEX(INDIRECT("'"&amp;$A147&amp;"'!$A$3:$BG$100000"),MATCH($B147,INDIRECT("'"&amp;$A147&amp;"'!$A3:$A100000"),0),MATCH(P$3,INDIRECT("'"&amp;$A147&amp;"'!$A$3:$BG$3"),0)),VLOOKUP($F147,'Step 1'!$B$13:$D$28,3,0)),"Check Parameters")</f>
        <v>1.5983999999999998E-6</v>
      </c>
      <c r="Q147" s="13">
        <f ca="1">IFERROR(IF(VLOOKUP($F147,'Step 1'!$B$13:$D$28,3,0)="Y",INDEX(INDIRECT("'"&amp;$A147&amp;"'!$A$3:$BG$100000"),MATCH($B147,INDIRECT("'"&amp;$A147&amp;"'!$A3:$A100000"),0),MATCH(Q$3,INDIRECT("'"&amp;$A147&amp;"'!$A$3:$BG$3"),0)),VLOOKUP($F147,'Step 1'!$B$13:$D$28,3,0)),"Check Parameters")</f>
        <v>1.5983999999999998E-6</v>
      </c>
      <c r="R147" s="13">
        <f ca="1">IFERROR(IF(VLOOKUP($F147,'Step 1'!$B$13:$D$28,3,0)="Y",INDEX(INDIRECT("'"&amp;$A147&amp;"'!$A$3:$BG$100000"),MATCH($B147,INDIRECT("'"&amp;$A147&amp;"'!$A3:$A100000"),0),MATCH(R$3,INDIRECT("'"&amp;$A147&amp;"'!$A$3:$BG$3"),0)),VLOOKUP($F147,'Step 1'!$B$13:$D$28,3,0)),"Check Parameters")</f>
        <v>1.5983999999999998E-6</v>
      </c>
      <c r="S147" s="13">
        <f ca="1">IFERROR(IF(VLOOKUP($F147,'Step 1'!$B$13:$D$28,3,0)="Y",INDEX(INDIRECT("'"&amp;$A147&amp;"'!$A$3:$BG$100000"),MATCH($B147,INDIRECT("'"&amp;$A147&amp;"'!$A3:$A100000"),0),MATCH(S$3,INDIRECT("'"&amp;$A147&amp;"'!$A$3:$BG$3"),0)),VLOOKUP($F147,'Step 1'!$B$13:$D$28,3,0)),"Check Parameters")</f>
        <v>1.5983999999999998E-6</v>
      </c>
      <c r="T147" s="13">
        <f ca="1">IFERROR(IF(VLOOKUP($F147,'Step 1'!$B$13:$D$28,3,0)="Y",INDEX(INDIRECT("'"&amp;$A147&amp;"'!$A$3:$BG$100000"),MATCH($B147,INDIRECT("'"&amp;$A147&amp;"'!$A3:$A100000"),0),MATCH(T$3,INDIRECT("'"&amp;$A147&amp;"'!$A$3:$BG$3"),0)),VLOOKUP($F147,'Step 1'!$B$13:$D$28,3,0)),"Check Parameters")</f>
        <v>1.5983999999999998E-6</v>
      </c>
      <c r="U147" s="13">
        <f ca="1">IFERROR(IF(VLOOKUP($F147,'Step 1'!$B$13:$D$28,3,0)="Y",INDEX(INDIRECT("'"&amp;$A147&amp;"'!$A$3:$BG$100000"),MATCH($B147,INDIRECT("'"&amp;$A147&amp;"'!$A3:$A100000"),0),MATCH(U$3,INDIRECT("'"&amp;$A147&amp;"'!$A$3:$BG$3"),0)),VLOOKUP($F147,'Step 1'!$B$13:$D$28,3,0)),"Check Parameters")</f>
        <v>1.5983999999999998E-6</v>
      </c>
      <c r="V147" s="13">
        <f ca="1">IFERROR(IF(VLOOKUP($F147,'Step 1'!$B$13:$D$28,3,0)="Y",INDEX(INDIRECT("'"&amp;$A147&amp;"'!$A$3:$BG$100000"),MATCH($B147,INDIRECT("'"&amp;$A147&amp;"'!$A3:$A100000"),0),MATCH(V$3,INDIRECT("'"&amp;$A147&amp;"'!$A$3:$BG$3"),0)),VLOOKUP($F147,'Step 1'!$B$13:$D$28,3,0)),"Check Parameters")</f>
        <v>1.5983999999999998E-6</v>
      </c>
      <c r="W147" s="13">
        <f ca="1">IFERROR(IF(VLOOKUP($F147,'Step 1'!$B$13:$D$28,3,0)="Y",INDEX(INDIRECT("'"&amp;$A147&amp;"'!$A$3:$BG$100000"),MATCH($B147,INDIRECT("'"&amp;$A147&amp;"'!$A3:$A100000"),0),MATCH(W$3,INDIRECT("'"&amp;$A147&amp;"'!$A$3:$BG$3"),0)),VLOOKUP($F147,'Step 1'!$B$13:$D$28,3,0)),"Check Parameters")</f>
        <v>1.5983999999999998E-6</v>
      </c>
      <c r="X147" s="13">
        <f ca="1">IFERROR(IF(VLOOKUP($F147,'Step 1'!$B$13:$D$28,3,0)="Y",INDEX(INDIRECT("'"&amp;$A147&amp;"'!$A$3:$BG$100000"),MATCH($B147,INDIRECT("'"&amp;$A147&amp;"'!$A3:$A100000"),0),MATCH(X$3,INDIRECT("'"&amp;$A147&amp;"'!$A$3:$BG$3"),0)),VLOOKUP($F147,'Step 1'!$B$13:$D$28,3,0)),"Check Parameters")</f>
        <v>1.5983999999999998E-6</v>
      </c>
      <c r="Y147" s="13">
        <f ca="1">IFERROR(IF(VLOOKUP($F147,'Step 1'!$B$13:$D$28,3,0)="Y",INDEX(INDIRECT("'"&amp;$A147&amp;"'!$A$3:$BG$100000"),MATCH($B147,INDIRECT("'"&amp;$A147&amp;"'!$A3:$A100000"),0),MATCH(Y$3,INDIRECT("'"&amp;$A147&amp;"'!$A$3:$BG$3"),0)),VLOOKUP($F147,'Step 1'!$B$13:$D$28,3,0)),"Check Parameters")</f>
        <v>1.5983999999999998E-6</v>
      </c>
      <c r="Z147" s="13">
        <f ca="1">IFERROR(IF(VLOOKUP($F147,'Step 1'!$B$13:$D$28,3,0)="Y",INDEX(INDIRECT("'"&amp;$A147&amp;"'!$A$3:$BG$100000"),MATCH($B147,INDIRECT("'"&amp;$A147&amp;"'!$A3:$A100000"),0),MATCH(Z$3,INDIRECT("'"&amp;$A147&amp;"'!$A$3:$BG$3"),0)),VLOOKUP($F147,'Step 1'!$B$13:$D$28,3,0)),"Check Parameters")</f>
        <v>1.5983999999999998E-6</v>
      </c>
      <c r="AA147" s="13">
        <f ca="1">IFERROR(IF(VLOOKUP($F147,'Step 1'!$B$13:$D$28,3,0)="Y",INDEX(INDIRECT("'"&amp;$A147&amp;"'!$A$3:$BG$100000"),MATCH($B147,INDIRECT("'"&amp;$A147&amp;"'!$A3:$A100000"),0),MATCH(AA$3,INDIRECT("'"&amp;$A147&amp;"'!$A$3:$BG$3"),0)),VLOOKUP($F147,'Step 1'!$B$13:$D$28,3,0)),"Check Parameters")</f>
        <v>1.5983999999999998E-6</v>
      </c>
      <c r="AB147" s="13">
        <f ca="1">IFERROR(IF(VLOOKUP($F147,'Step 1'!$B$13:$D$28,3,0)="Y",INDEX(INDIRECT("'"&amp;$A147&amp;"'!$A$3:$BG$100000"),MATCH($B147,INDIRECT("'"&amp;$A147&amp;"'!$A3:$A100000"),0),MATCH(AB$3,INDIRECT("'"&amp;$A147&amp;"'!$A$3:$BG$3"),0)),VLOOKUP($F147,'Step 1'!$B$13:$D$28,3,0)),"Check Parameters")</f>
        <v>1.5983999999999998E-6</v>
      </c>
      <c r="AC147" s="13">
        <f ca="1">IFERROR(IF(VLOOKUP($F147,'Step 1'!$B$13:$D$28,3,0)="Y",INDEX(INDIRECT("'"&amp;$A147&amp;"'!$A$3:$BG$100000"),MATCH($B147,INDIRECT("'"&amp;$A147&amp;"'!$A3:$A100000"),0),MATCH(AC$3,INDIRECT("'"&amp;$A147&amp;"'!$A$3:$BG$3"),0)),VLOOKUP($F147,'Step 1'!$B$13:$D$28,3,0)),"Check Parameters")</f>
        <v>1.5983999999999998E-6</v>
      </c>
      <c r="AD147" s="13">
        <f ca="1">IFERROR(IF(VLOOKUP($F147,'Step 1'!$B$13:$D$28,3,0)="Y",INDEX(INDIRECT("'"&amp;$A147&amp;"'!$A$3:$BG$100000"),MATCH($B147,INDIRECT("'"&amp;$A147&amp;"'!$A3:$A100000"),0),MATCH(AD$3,INDIRECT("'"&amp;$A147&amp;"'!$A$3:$BG$3"),0)),VLOOKUP($F147,'Step 1'!$B$13:$D$28,3,0)),"Check Parameters")</f>
        <v>1.5983999999999998E-6</v>
      </c>
      <c r="AE147" s="13">
        <f ca="1">IFERROR(IF(VLOOKUP($F147,'Step 1'!$B$13:$D$28,3,0)="Y",INDEX(INDIRECT("'"&amp;$A147&amp;"'!$A$3:$BG$100000"),MATCH($B147,INDIRECT("'"&amp;$A147&amp;"'!$A3:$A100000"),0),MATCH(AE$3,INDIRECT("'"&amp;$A147&amp;"'!$A$3:$BG$3"),0)),VLOOKUP($F147,'Step 1'!$B$13:$D$28,3,0)),"Check Parameters")</f>
        <v>1.5983999999999998E-6</v>
      </c>
      <c r="AF147" s="13">
        <f ca="1">IFERROR(IF(VLOOKUP($F147,'Step 1'!$B$13:$D$28,3,0)="Y",INDEX(INDIRECT("'"&amp;$A147&amp;"'!$A$3:$BG$100000"),MATCH($B147,INDIRECT("'"&amp;$A147&amp;"'!$A3:$A100000"),0),MATCH(AF$3,INDIRECT("'"&amp;$A147&amp;"'!$A$3:$BG$3"),0)),VLOOKUP($F147,'Step 1'!$B$13:$D$28,3,0)),"Check Parameters")</f>
        <v>1.5983999999999998E-6</v>
      </c>
      <c r="AG147" s="13">
        <f ca="1">IFERROR(IF(VLOOKUP($F147,'Step 1'!$B$13:$D$28,3,0)="Y",INDEX(INDIRECT("'"&amp;$A147&amp;"'!$A$3:$BG$100000"),MATCH($B147,INDIRECT("'"&amp;$A147&amp;"'!$A3:$A100000"),0),MATCH(AG$3,INDIRECT("'"&amp;$A147&amp;"'!$A$3:$BG$3"),0)),VLOOKUP($F147,'Step 1'!$B$13:$D$28,3,0)),"Check Parameters")</f>
        <v>1.5983999999999998E-6</v>
      </c>
      <c r="AH147" s="13">
        <f ca="1">IFERROR(IF(VLOOKUP($F147,'Step 1'!$B$13:$D$28,3,0)="Y",INDEX(INDIRECT("'"&amp;$A147&amp;"'!$A$3:$BG$100000"),MATCH($B147,INDIRECT("'"&amp;$A147&amp;"'!$A3:$A100000"),0),MATCH(AH$3,INDIRECT("'"&amp;$A147&amp;"'!$A$3:$BG$3"),0)),VLOOKUP($F147,'Step 1'!$B$13:$D$28,3,0)),"Check Parameters")</f>
        <v>1.5983999999999998E-6</v>
      </c>
      <c r="AI147" s="13">
        <f ca="1">IFERROR(IF(VLOOKUP($F147,'Step 1'!$B$13:$D$28,3,0)="Y",INDEX(INDIRECT("'"&amp;$A147&amp;"'!$A$3:$BG$100000"),MATCH($B147,INDIRECT("'"&amp;$A147&amp;"'!$A3:$A100000"),0),MATCH(AI$3,INDIRECT("'"&amp;$A147&amp;"'!$A$3:$BG$3"),0)),VLOOKUP($F147,'Step 1'!$B$13:$D$28,3,0)),"Check Parameters")</f>
        <v>1.5983999999999998E-6</v>
      </c>
      <c r="AJ147" s="13">
        <f ca="1">IFERROR(IF(VLOOKUP($F147,'Step 1'!$B$13:$D$28,3,0)="Y",INDEX(INDIRECT("'"&amp;$A147&amp;"'!$A$3:$BG$100000"),MATCH($B147,INDIRECT("'"&amp;$A147&amp;"'!$A3:$A100000"),0),MATCH(AJ$3,INDIRECT("'"&amp;$A147&amp;"'!$A$3:$BG$3"),0)),VLOOKUP($F147,'Step 1'!$B$13:$D$28,3,0)),"Check Parameters")</f>
        <v>1.5983999999999998E-6</v>
      </c>
      <c r="AK147" s="13">
        <f ca="1">IFERROR(IF(VLOOKUP($F147,'Step 1'!$B$13:$D$28,3,0)="Y",INDEX(INDIRECT("'"&amp;$A147&amp;"'!$A$3:$BG$100000"),MATCH($B147,INDIRECT("'"&amp;$A147&amp;"'!$A3:$A100000"),0),MATCH(AK$3,INDIRECT("'"&amp;$A147&amp;"'!$A$3:$BG$3"),0)),VLOOKUP($F147,'Step 1'!$B$13:$D$28,3,0)),"Check Parameters")</f>
        <v>1.5983999999999998E-6</v>
      </c>
      <c r="AL147" s="13">
        <f ca="1">IFERROR(IF(VLOOKUP($F147,'Step 1'!$B$13:$D$28,3,0)="Y",INDEX(INDIRECT("'"&amp;$A147&amp;"'!$A$3:$BG$100000"),MATCH($B147,INDIRECT("'"&amp;$A147&amp;"'!$A3:$A100000"),0),MATCH(AL$3,INDIRECT("'"&amp;$A147&amp;"'!$A$3:$BG$3"),0)),VLOOKUP($F147,'Step 1'!$B$13:$D$28,3,0)),"Check Parameters")</f>
        <v>1.5983999999999998E-6</v>
      </c>
      <c r="AM147" s="13">
        <f ca="1">IFERROR(IF(VLOOKUP($F147,'Step 1'!$B$13:$D$28,3,0)="Y",INDEX(INDIRECT("'"&amp;$A147&amp;"'!$A$3:$BG$100000"),MATCH($B147,INDIRECT("'"&amp;$A147&amp;"'!$A3:$A100000"),0),MATCH(AM$3,INDIRECT("'"&amp;$A147&amp;"'!$A$3:$BG$3"),0)),VLOOKUP($F147,'Step 1'!$B$13:$D$28,3,0)),"Check Parameters")</f>
        <v>1.5983999999999998E-6</v>
      </c>
      <c r="AN147" s="13"/>
      <c r="AO147" s="13"/>
      <c r="AP147" s="191"/>
      <c r="AQ147" s="191"/>
      <c r="AR147" s="191"/>
    </row>
    <row r="148" spans="1:44" hidden="1" outlineLevel="1" x14ac:dyDescent="0.25">
      <c r="A148" s="183" t="s">
        <v>77</v>
      </c>
      <c r="B148" s="183" t="s">
        <v>585</v>
      </c>
      <c r="C148" s="175" t="s">
        <v>341</v>
      </c>
      <c r="D148" s="175"/>
      <c r="E148" s="175" t="s">
        <v>751</v>
      </c>
      <c r="F148" s="77" t="str">
        <f t="shared" si="52"/>
        <v>Non-dairy cattle</v>
      </c>
      <c r="G148" s="175" t="s">
        <v>358</v>
      </c>
      <c r="H148" s="175"/>
      <c r="I148" s="13" t="str">
        <f ca="1">IFERROR(IF(VLOOKUP($F148,'Step 1'!$B$13:$D$28,3,0)="Y",INDEX(INDIRECT("'"&amp;$A148&amp;"'!$A$3:$BG$100000"),MATCH($B148,INDIRECT("'"&amp;$A148&amp;"'!$A3:$A100000"),0),MATCH(I$3,INDIRECT("'"&amp;$A148&amp;"'!$A$3:$BG$3"),0)),VLOOKUP($F148,'Step 1'!$B$13:$D$28,3,0)),"Check Parameters")</f>
        <v>NE</v>
      </c>
      <c r="J148" s="13" t="str">
        <f ca="1">IFERROR(IF(VLOOKUP($F148,'Step 1'!$B$13:$D$28,3,0)="Y",INDEX(INDIRECT("'"&amp;$A148&amp;"'!$A$3:$BG$100000"),MATCH($B148,INDIRECT("'"&amp;$A148&amp;"'!$A3:$A100000"),0),MATCH(J$3,INDIRECT("'"&amp;$A148&amp;"'!$A$3:$BG$3"),0)),VLOOKUP($F148,'Step 1'!$B$13:$D$28,3,0)),"Check Parameters")</f>
        <v>NE</v>
      </c>
      <c r="K148" s="13" t="str">
        <f ca="1">IFERROR(IF(VLOOKUP($F148,'Step 1'!$B$13:$D$28,3,0)="Y",INDEX(INDIRECT("'"&amp;$A148&amp;"'!$A$3:$BG$100000"),MATCH($B148,INDIRECT("'"&amp;$A148&amp;"'!$A3:$A100000"),0),MATCH(K$3,INDIRECT("'"&amp;$A148&amp;"'!$A$3:$BG$3"),0)),VLOOKUP($F148,'Step 1'!$B$13:$D$28,3,0)),"Check Parameters")</f>
        <v>NE</v>
      </c>
      <c r="L148" s="13" t="str">
        <f ca="1">IFERROR(IF(VLOOKUP($F148,'Step 1'!$B$13:$D$28,3,0)="Y",INDEX(INDIRECT("'"&amp;$A148&amp;"'!$A$3:$BG$100000"),MATCH($B148,INDIRECT("'"&amp;$A148&amp;"'!$A3:$A100000"),0),MATCH(L$3,INDIRECT("'"&amp;$A148&amp;"'!$A$3:$BG$3"),0)),VLOOKUP($F148,'Step 1'!$B$13:$D$28,3,0)),"Check Parameters")</f>
        <v>NE</v>
      </c>
      <c r="M148" s="13" t="str">
        <f ca="1">IFERROR(IF(VLOOKUP($F148,'Step 1'!$B$13:$D$28,3,0)="Y",INDEX(INDIRECT("'"&amp;$A148&amp;"'!$A$3:$BG$100000"),MATCH($B148,INDIRECT("'"&amp;$A148&amp;"'!$A3:$A100000"),0),MATCH(M$3,INDIRECT("'"&amp;$A148&amp;"'!$A$3:$BG$3"),0)),VLOOKUP($F148,'Step 1'!$B$13:$D$28,3,0)),"Check Parameters")</f>
        <v>NE</v>
      </c>
      <c r="N148" s="13" t="str">
        <f ca="1">IFERROR(IF(VLOOKUP($F148,'Step 1'!$B$13:$D$28,3,0)="Y",INDEX(INDIRECT("'"&amp;$A148&amp;"'!$A$3:$BG$100000"),MATCH($B148,INDIRECT("'"&amp;$A148&amp;"'!$A3:$A100000"),0),MATCH(N$3,INDIRECT("'"&amp;$A148&amp;"'!$A$3:$BG$3"),0)),VLOOKUP($F148,'Step 1'!$B$13:$D$28,3,0)),"Check Parameters")</f>
        <v>NE</v>
      </c>
      <c r="O148" s="13" t="str">
        <f ca="1">IFERROR(IF(VLOOKUP($F148,'Step 1'!$B$13:$D$28,3,0)="Y",INDEX(INDIRECT("'"&amp;$A148&amp;"'!$A$3:$BG$100000"),MATCH($B148,INDIRECT("'"&amp;$A148&amp;"'!$A3:$A100000"),0),MATCH(O$3,INDIRECT("'"&amp;$A148&amp;"'!$A$3:$BG$3"),0)),VLOOKUP($F148,'Step 1'!$B$13:$D$28,3,0)),"Check Parameters")</f>
        <v>NE</v>
      </c>
      <c r="P148" s="13" t="str">
        <f ca="1">IFERROR(IF(VLOOKUP($F148,'Step 1'!$B$13:$D$28,3,0)="Y",INDEX(INDIRECT("'"&amp;$A148&amp;"'!$A$3:$BG$100000"),MATCH($B148,INDIRECT("'"&amp;$A148&amp;"'!$A3:$A100000"),0),MATCH(P$3,INDIRECT("'"&amp;$A148&amp;"'!$A$3:$BG$3"),0)),VLOOKUP($F148,'Step 1'!$B$13:$D$28,3,0)),"Check Parameters")</f>
        <v>NE</v>
      </c>
      <c r="Q148" s="13" t="str">
        <f ca="1">IFERROR(IF(VLOOKUP($F148,'Step 1'!$B$13:$D$28,3,0)="Y",INDEX(INDIRECT("'"&amp;$A148&amp;"'!$A$3:$BG$100000"),MATCH($B148,INDIRECT("'"&amp;$A148&amp;"'!$A3:$A100000"),0),MATCH(Q$3,INDIRECT("'"&amp;$A148&amp;"'!$A$3:$BG$3"),0)),VLOOKUP($F148,'Step 1'!$B$13:$D$28,3,0)),"Check Parameters")</f>
        <v>NE</v>
      </c>
      <c r="R148" s="13" t="str">
        <f ca="1">IFERROR(IF(VLOOKUP($F148,'Step 1'!$B$13:$D$28,3,0)="Y",INDEX(INDIRECT("'"&amp;$A148&amp;"'!$A$3:$BG$100000"),MATCH($B148,INDIRECT("'"&amp;$A148&amp;"'!$A3:$A100000"),0),MATCH(R$3,INDIRECT("'"&amp;$A148&amp;"'!$A$3:$BG$3"),0)),VLOOKUP($F148,'Step 1'!$B$13:$D$28,3,0)),"Check Parameters")</f>
        <v>NE</v>
      </c>
      <c r="S148" s="13" t="str">
        <f ca="1">IFERROR(IF(VLOOKUP($F148,'Step 1'!$B$13:$D$28,3,0)="Y",INDEX(INDIRECT("'"&amp;$A148&amp;"'!$A$3:$BG$100000"),MATCH($B148,INDIRECT("'"&amp;$A148&amp;"'!$A3:$A100000"),0),MATCH(S$3,INDIRECT("'"&amp;$A148&amp;"'!$A$3:$BG$3"),0)),VLOOKUP($F148,'Step 1'!$B$13:$D$28,3,0)),"Check Parameters")</f>
        <v>NE</v>
      </c>
      <c r="T148" s="13" t="str">
        <f ca="1">IFERROR(IF(VLOOKUP($F148,'Step 1'!$B$13:$D$28,3,0)="Y",INDEX(INDIRECT("'"&amp;$A148&amp;"'!$A$3:$BG$100000"),MATCH($B148,INDIRECT("'"&amp;$A148&amp;"'!$A3:$A100000"),0),MATCH(T$3,INDIRECT("'"&amp;$A148&amp;"'!$A$3:$BG$3"),0)),VLOOKUP($F148,'Step 1'!$B$13:$D$28,3,0)),"Check Parameters")</f>
        <v>NE</v>
      </c>
      <c r="U148" s="13" t="str">
        <f ca="1">IFERROR(IF(VLOOKUP($F148,'Step 1'!$B$13:$D$28,3,0)="Y",INDEX(INDIRECT("'"&amp;$A148&amp;"'!$A$3:$BG$100000"),MATCH($B148,INDIRECT("'"&amp;$A148&amp;"'!$A3:$A100000"),0),MATCH(U$3,INDIRECT("'"&amp;$A148&amp;"'!$A$3:$BG$3"),0)),VLOOKUP($F148,'Step 1'!$B$13:$D$28,3,0)),"Check Parameters")</f>
        <v>NE</v>
      </c>
      <c r="V148" s="13" t="str">
        <f ca="1">IFERROR(IF(VLOOKUP($F148,'Step 1'!$B$13:$D$28,3,0)="Y",INDEX(INDIRECT("'"&amp;$A148&amp;"'!$A$3:$BG$100000"),MATCH($B148,INDIRECT("'"&amp;$A148&amp;"'!$A3:$A100000"),0),MATCH(V$3,INDIRECT("'"&amp;$A148&amp;"'!$A$3:$BG$3"),0)),VLOOKUP($F148,'Step 1'!$B$13:$D$28,3,0)),"Check Parameters")</f>
        <v>NE</v>
      </c>
      <c r="W148" s="13" t="str">
        <f ca="1">IFERROR(IF(VLOOKUP($F148,'Step 1'!$B$13:$D$28,3,0)="Y",INDEX(INDIRECT("'"&amp;$A148&amp;"'!$A$3:$BG$100000"),MATCH($B148,INDIRECT("'"&amp;$A148&amp;"'!$A3:$A100000"),0),MATCH(W$3,INDIRECT("'"&amp;$A148&amp;"'!$A$3:$BG$3"),0)),VLOOKUP($F148,'Step 1'!$B$13:$D$28,3,0)),"Check Parameters")</f>
        <v>NE</v>
      </c>
      <c r="X148" s="13" t="str">
        <f ca="1">IFERROR(IF(VLOOKUP($F148,'Step 1'!$B$13:$D$28,3,0)="Y",INDEX(INDIRECT("'"&amp;$A148&amp;"'!$A$3:$BG$100000"),MATCH($B148,INDIRECT("'"&amp;$A148&amp;"'!$A3:$A100000"),0),MATCH(X$3,INDIRECT("'"&amp;$A148&amp;"'!$A$3:$BG$3"),0)),VLOOKUP($F148,'Step 1'!$B$13:$D$28,3,0)),"Check Parameters")</f>
        <v>NE</v>
      </c>
      <c r="Y148" s="13" t="str">
        <f ca="1">IFERROR(IF(VLOOKUP($F148,'Step 1'!$B$13:$D$28,3,0)="Y",INDEX(INDIRECT("'"&amp;$A148&amp;"'!$A$3:$BG$100000"),MATCH($B148,INDIRECT("'"&amp;$A148&amp;"'!$A3:$A100000"),0),MATCH(Y$3,INDIRECT("'"&amp;$A148&amp;"'!$A$3:$BG$3"),0)),VLOOKUP($F148,'Step 1'!$B$13:$D$28,3,0)),"Check Parameters")</f>
        <v>NE</v>
      </c>
      <c r="Z148" s="13" t="str">
        <f ca="1">IFERROR(IF(VLOOKUP($F148,'Step 1'!$B$13:$D$28,3,0)="Y",INDEX(INDIRECT("'"&amp;$A148&amp;"'!$A$3:$BG$100000"),MATCH($B148,INDIRECT("'"&amp;$A148&amp;"'!$A3:$A100000"),0),MATCH(Z$3,INDIRECT("'"&amp;$A148&amp;"'!$A$3:$BG$3"),0)),VLOOKUP($F148,'Step 1'!$B$13:$D$28,3,0)),"Check Parameters")</f>
        <v>NE</v>
      </c>
      <c r="AA148" s="13" t="str">
        <f ca="1">IFERROR(IF(VLOOKUP($F148,'Step 1'!$B$13:$D$28,3,0)="Y",INDEX(INDIRECT("'"&amp;$A148&amp;"'!$A$3:$BG$100000"),MATCH($B148,INDIRECT("'"&amp;$A148&amp;"'!$A3:$A100000"),0),MATCH(AA$3,INDIRECT("'"&amp;$A148&amp;"'!$A$3:$BG$3"),0)),VLOOKUP($F148,'Step 1'!$B$13:$D$28,3,0)),"Check Parameters")</f>
        <v>NE</v>
      </c>
      <c r="AB148" s="13" t="str">
        <f ca="1">IFERROR(IF(VLOOKUP($F148,'Step 1'!$B$13:$D$28,3,0)="Y",INDEX(INDIRECT("'"&amp;$A148&amp;"'!$A$3:$BG$100000"),MATCH($B148,INDIRECT("'"&amp;$A148&amp;"'!$A3:$A100000"),0),MATCH(AB$3,INDIRECT("'"&amp;$A148&amp;"'!$A$3:$BG$3"),0)),VLOOKUP($F148,'Step 1'!$B$13:$D$28,3,0)),"Check Parameters")</f>
        <v>NE</v>
      </c>
      <c r="AC148" s="13" t="str">
        <f ca="1">IFERROR(IF(VLOOKUP($F148,'Step 1'!$B$13:$D$28,3,0)="Y",INDEX(INDIRECT("'"&amp;$A148&amp;"'!$A$3:$BG$100000"),MATCH($B148,INDIRECT("'"&amp;$A148&amp;"'!$A3:$A100000"),0),MATCH(AC$3,INDIRECT("'"&amp;$A148&amp;"'!$A$3:$BG$3"),0)),VLOOKUP($F148,'Step 1'!$B$13:$D$28,3,0)),"Check Parameters")</f>
        <v>NE</v>
      </c>
      <c r="AD148" s="13" t="str">
        <f ca="1">IFERROR(IF(VLOOKUP($F148,'Step 1'!$B$13:$D$28,3,0)="Y",INDEX(INDIRECT("'"&amp;$A148&amp;"'!$A$3:$BG$100000"),MATCH($B148,INDIRECT("'"&amp;$A148&amp;"'!$A3:$A100000"),0),MATCH(AD$3,INDIRECT("'"&amp;$A148&amp;"'!$A$3:$BG$3"),0)),VLOOKUP($F148,'Step 1'!$B$13:$D$28,3,0)),"Check Parameters")</f>
        <v>NE</v>
      </c>
      <c r="AE148" s="13" t="str">
        <f ca="1">IFERROR(IF(VLOOKUP($F148,'Step 1'!$B$13:$D$28,3,0)="Y",INDEX(INDIRECT("'"&amp;$A148&amp;"'!$A$3:$BG$100000"),MATCH($B148,INDIRECT("'"&amp;$A148&amp;"'!$A3:$A100000"),0),MATCH(AE$3,INDIRECT("'"&amp;$A148&amp;"'!$A$3:$BG$3"),0)),VLOOKUP($F148,'Step 1'!$B$13:$D$28,3,0)),"Check Parameters")</f>
        <v>NE</v>
      </c>
      <c r="AF148" s="13" t="str">
        <f ca="1">IFERROR(IF(VLOOKUP($F148,'Step 1'!$B$13:$D$28,3,0)="Y",INDEX(INDIRECT("'"&amp;$A148&amp;"'!$A$3:$BG$100000"),MATCH($B148,INDIRECT("'"&amp;$A148&amp;"'!$A3:$A100000"),0),MATCH(AF$3,INDIRECT("'"&amp;$A148&amp;"'!$A$3:$BG$3"),0)),VLOOKUP($F148,'Step 1'!$B$13:$D$28,3,0)),"Check Parameters")</f>
        <v>NE</v>
      </c>
      <c r="AG148" s="13" t="str">
        <f ca="1">IFERROR(IF(VLOOKUP($F148,'Step 1'!$B$13:$D$28,3,0)="Y",INDEX(INDIRECT("'"&amp;$A148&amp;"'!$A$3:$BG$100000"),MATCH($B148,INDIRECT("'"&amp;$A148&amp;"'!$A3:$A100000"),0),MATCH(AG$3,INDIRECT("'"&amp;$A148&amp;"'!$A$3:$BG$3"),0)),VLOOKUP($F148,'Step 1'!$B$13:$D$28,3,0)),"Check Parameters")</f>
        <v>NE</v>
      </c>
      <c r="AH148" s="13" t="str">
        <f ca="1">IFERROR(IF(VLOOKUP($F148,'Step 1'!$B$13:$D$28,3,0)="Y",INDEX(INDIRECT("'"&amp;$A148&amp;"'!$A$3:$BG$100000"),MATCH($B148,INDIRECT("'"&amp;$A148&amp;"'!$A3:$A100000"),0),MATCH(AH$3,INDIRECT("'"&amp;$A148&amp;"'!$A$3:$BG$3"),0)),VLOOKUP($F148,'Step 1'!$B$13:$D$28,3,0)),"Check Parameters")</f>
        <v>NE</v>
      </c>
      <c r="AI148" s="13" t="str">
        <f ca="1">IFERROR(IF(VLOOKUP($F148,'Step 1'!$B$13:$D$28,3,0)="Y",INDEX(INDIRECT("'"&amp;$A148&amp;"'!$A$3:$BG$100000"),MATCH($B148,INDIRECT("'"&amp;$A148&amp;"'!$A3:$A100000"),0),MATCH(AI$3,INDIRECT("'"&amp;$A148&amp;"'!$A$3:$BG$3"),0)),VLOOKUP($F148,'Step 1'!$B$13:$D$28,3,0)),"Check Parameters")</f>
        <v>NE</v>
      </c>
      <c r="AJ148" s="13" t="str">
        <f ca="1">IFERROR(IF(VLOOKUP($F148,'Step 1'!$B$13:$D$28,3,0)="Y",INDEX(INDIRECT("'"&amp;$A148&amp;"'!$A$3:$BG$100000"),MATCH($B148,INDIRECT("'"&amp;$A148&amp;"'!$A3:$A100000"),0),MATCH(AJ$3,INDIRECT("'"&amp;$A148&amp;"'!$A$3:$BG$3"),0)),VLOOKUP($F148,'Step 1'!$B$13:$D$28,3,0)),"Check Parameters")</f>
        <v>NE</v>
      </c>
      <c r="AK148" s="13" t="str">
        <f ca="1">IFERROR(IF(VLOOKUP($F148,'Step 1'!$B$13:$D$28,3,0)="Y",INDEX(INDIRECT("'"&amp;$A148&amp;"'!$A$3:$BG$100000"),MATCH($B148,INDIRECT("'"&amp;$A148&amp;"'!$A3:$A100000"),0),MATCH(AK$3,INDIRECT("'"&amp;$A148&amp;"'!$A$3:$BG$3"),0)),VLOOKUP($F148,'Step 1'!$B$13:$D$28,3,0)),"Check Parameters")</f>
        <v>NE</v>
      </c>
      <c r="AL148" s="13" t="str">
        <f ca="1">IFERROR(IF(VLOOKUP($F148,'Step 1'!$B$13:$D$28,3,0)="Y",INDEX(INDIRECT("'"&amp;$A148&amp;"'!$A$3:$BG$100000"),MATCH($B148,INDIRECT("'"&amp;$A148&amp;"'!$A3:$A100000"),0),MATCH(AL$3,INDIRECT("'"&amp;$A148&amp;"'!$A$3:$BG$3"),0)),VLOOKUP($F148,'Step 1'!$B$13:$D$28,3,0)),"Check Parameters")</f>
        <v>NE</v>
      </c>
      <c r="AM148" s="13" t="str">
        <f ca="1">IFERROR(IF(VLOOKUP($F148,'Step 1'!$B$13:$D$28,3,0)="Y",INDEX(INDIRECT("'"&amp;$A148&amp;"'!$A$3:$BG$100000"),MATCH($B148,INDIRECT("'"&amp;$A148&amp;"'!$A3:$A100000"),0),MATCH(AM$3,INDIRECT("'"&amp;$A148&amp;"'!$A$3:$BG$3"),0)),VLOOKUP($F148,'Step 1'!$B$13:$D$28,3,0)),"Check Parameters")</f>
        <v>NE</v>
      </c>
      <c r="AN148" s="13"/>
      <c r="AO148" s="13"/>
      <c r="AP148" s="191"/>
      <c r="AQ148" s="191"/>
      <c r="AR148" s="191"/>
    </row>
    <row r="149" spans="1:44" hidden="1" outlineLevel="1" x14ac:dyDescent="0.25">
      <c r="A149" s="183" t="s">
        <v>78</v>
      </c>
      <c r="B149" s="183" t="s">
        <v>585</v>
      </c>
      <c r="C149" s="175" t="s">
        <v>341</v>
      </c>
      <c r="D149" s="175"/>
      <c r="E149" s="175" t="s">
        <v>751</v>
      </c>
      <c r="F149" s="77" t="str">
        <f t="shared" si="52"/>
        <v>Non-dairy cattle (calves)</v>
      </c>
      <c r="G149" s="175" t="s">
        <v>358</v>
      </c>
      <c r="H149" s="175"/>
      <c r="I149" s="13" t="str">
        <f ca="1">IFERROR(IF(VLOOKUP($F149,'Step 1'!$B$13:$D$28,3,0)="Y",INDEX(INDIRECT("'"&amp;$A149&amp;"'!$A$3:$BG$100000"),MATCH($B149,INDIRECT("'"&amp;$A149&amp;"'!$A3:$A100000"),0),MATCH(I$3,INDIRECT("'"&amp;$A149&amp;"'!$A$3:$BG$3"),0)),VLOOKUP($F149,'Step 1'!$B$13:$D$28,3,0)),"Check Parameters")</f>
        <v>NE</v>
      </c>
      <c r="J149" s="13" t="str">
        <f ca="1">IFERROR(IF(VLOOKUP($F149,'Step 1'!$B$13:$D$28,3,0)="Y",INDEX(INDIRECT("'"&amp;$A149&amp;"'!$A$3:$BG$100000"),MATCH($B149,INDIRECT("'"&amp;$A149&amp;"'!$A3:$A100000"),0),MATCH(J$3,INDIRECT("'"&amp;$A149&amp;"'!$A$3:$BG$3"),0)),VLOOKUP($F149,'Step 1'!$B$13:$D$28,3,0)),"Check Parameters")</f>
        <v>NE</v>
      </c>
      <c r="K149" s="13" t="str">
        <f ca="1">IFERROR(IF(VLOOKUP($F149,'Step 1'!$B$13:$D$28,3,0)="Y",INDEX(INDIRECT("'"&amp;$A149&amp;"'!$A$3:$BG$100000"),MATCH($B149,INDIRECT("'"&amp;$A149&amp;"'!$A3:$A100000"),0),MATCH(K$3,INDIRECT("'"&amp;$A149&amp;"'!$A$3:$BG$3"),0)),VLOOKUP($F149,'Step 1'!$B$13:$D$28,3,0)),"Check Parameters")</f>
        <v>NE</v>
      </c>
      <c r="L149" s="13" t="str">
        <f ca="1">IFERROR(IF(VLOOKUP($F149,'Step 1'!$B$13:$D$28,3,0)="Y",INDEX(INDIRECT("'"&amp;$A149&amp;"'!$A$3:$BG$100000"),MATCH($B149,INDIRECT("'"&amp;$A149&amp;"'!$A3:$A100000"),0),MATCH(L$3,INDIRECT("'"&amp;$A149&amp;"'!$A$3:$BG$3"),0)),VLOOKUP($F149,'Step 1'!$B$13:$D$28,3,0)),"Check Parameters")</f>
        <v>NE</v>
      </c>
      <c r="M149" s="13" t="str">
        <f ca="1">IFERROR(IF(VLOOKUP($F149,'Step 1'!$B$13:$D$28,3,0)="Y",INDEX(INDIRECT("'"&amp;$A149&amp;"'!$A$3:$BG$100000"),MATCH($B149,INDIRECT("'"&amp;$A149&amp;"'!$A3:$A100000"),0),MATCH(M$3,INDIRECT("'"&amp;$A149&amp;"'!$A$3:$BG$3"),0)),VLOOKUP($F149,'Step 1'!$B$13:$D$28,3,0)),"Check Parameters")</f>
        <v>NE</v>
      </c>
      <c r="N149" s="13" t="str">
        <f ca="1">IFERROR(IF(VLOOKUP($F149,'Step 1'!$B$13:$D$28,3,0)="Y",INDEX(INDIRECT("'"&amp;$A149&amp;"'!$A$3:$BG$100000"),MATCH($B149,INDIRECT("'"&amp;$A149&amp;"'!$A3:$A100000"),0),MATCH(N$3,INDIRECT("'"&amp;$A149&amp;"'!$A$3:$BG$3"),0)),VLOOKUP($F149,'Step 1'!$B$13:$D$28,3,0)),"Check Parameters")</f>
        <v>NE</v>
      </c>
      <c r="O149" s="13" t="str">
        <f ca="1">IFERROR(IF(VLOOKUP($F149,'Step 1'!$B$13:$D$28,3,0)="Y",INDEX(INDIRECT("'"&amp;$A149&amp;"'!$A$3:$BG$100000"),MATCH($B149,INDIRECT("'"&amp;$A149&amp;"'!$A3:$A100000"),0),MATCH(O$3,INDIRECT("'"&amp;$A149&amp;"'!$A$3:$BG$3"),0)),VLOOKUP($F149,'Step 1'!$B$13:$D$28,3,0)),"Check Parameters")</f>
        <v>NE</v>
      </c>
      <c r="P149" s="13" t="str">
        <f ca="1">IFERROR(IF(VLOOKUP($F149,'Step 1'!$B$13:$D$28,3,0)="Y",INDEX(INDIRECT("'"&amp;$A149&amp;"'!$A$3:$BG$100000"),MATCH($B149,INDIRECT("'"&amp;$A149&amp;"'!$A3:$A100000"),0),MATCH(P$3,INDIRECT("'"&amp;$A149&amp;"'!$A$3:$BG$3"),0)),VLOOKUP($F149,'Step 1'!$B$13:$D$28,3,0)),"Check Parameters")</f>
        <v>NE</v>
      </c>
      <c r="Q149" s="13" t="str">
        <f ca="1">IFERROR(IF(VLOOKUP($F149,'Step 1'!$B$13:$D$28,3,0)="Y",INDEX(INDIRECT("'"&amp;$A149&amp;"'!$A$3:$BG$100000"),MATCH($B149,INDIRECT("'"&amp;$A149&amp;"'!$A3:$A100000"),0),MATCH(Q$3,INDIRECT("'"&amp;$A149&amp;"'!$A$3:$BG$3"),0)),VLOOKUP($F149,'Step 1'!$B$13:$D$28,3,0)),"Check Parameters")</f>
        <v>NE</v>
      </c>
      <c r="R149" s="13" t="str">
        <f ca="1">IFERROR(IF(VLOOKUP($F149,'Step 1'!$B$13:$D$28,3,0)="Y",INDEX(INDIRECT("'"&amp;$A149&amp;"'!$A$3:$BG$100000"),MATCH($B149,INDIRECT("'"&amp;$A149&amp;"'!$A3:$A100000"),0),MATCH(R$3,INDIRECT("'"&amp;$A149&amp;"'!$A$3:$BG$3"),0)),VLOOKUP($F149,'Step 1'!$B$13:$D$28,3,0)),"Check Parameters")</f>
        <v>NE</v>
      </c>
      <c r="S149" s="13" t="str">
        <f ca="1">IFERROR(IF(VLOOKUP($F149,'Step 1'!$B$13:$D$28,3,0)="Y",INDEX(INDIRECT("'"&amp;$A149&amp;"'!$A$3:$BG$100000"),MATCH($B149,INDIRECT("'"&amp;$A149&amp;"'!$A3:$A100000"),0),MATCH(S$3,INDIRECT("'"&amp;$A149&amp;"'!$A$3:$BG$3"),0)),VLOOKUP($F149,'Step 1'!$B$13:$D$28,3,0)),"Check Parameters")</f>
        <v>NE</v>
      </c>
      <c r="T149" s="13" t="str">
        <f ca="1">IFERROR(IF(VLOOKUP($F149,'Step 1'!$B$13:$D$28,3,0)="Y",INDEX(INDIRECT("'"&amp;$A149&amp;"'!$A$3:$BG$100000"),MATCH($B149,INDIRECT("'"&amp;$A149&amp;"'!$A3:$A100000"),0),MATCH(T$3,INDIRECT("'"&amp;$A149&amp;"'!$A$3:$BG$3"),0)),VLOOKUP($F149,'Step 1'!$B$13:$D$28,3,0)),"Check Parameters")</f>
        <v>NE</v>
      </c>
      <c r="U149" s="13" t="str">
        <f ca="1">IFERROR(IF(VLOOKUP($F149,'Step 1'!$B$13:$D$28,3,0)="Y",INDEX(INDIRECT("'"&amp;$A149&amp;"'!$A$3:$BG$100000"),MATCH($B149,INDIRECT("'"&amp;$A149&amp;"'!$A3:$A100000"),0),MATCH(U$3,INDIRECT("'"&amp;$A149&amp;"'!$A$3:$BG$3"),0)),VLOOKUP($F149,'Step 1'!$B$13:$D$28,3,0)),"Check Parameters")</f>
        <v>NE</v>
      </c>
      <c r="V149" s="13" t="str">
        <f ca="1">IFERROR(IF(VLOOKUP($F149,'Step 1'!$B$13:$D$28,3,0)="Y",INDEX(INDIRECT("'"&amp;$A149&amp;"'!$A$3:$BG$100000"),MATCH($B149,INDIRECT("'"&amp;$A149&amp;"'!$A3:$A100000"),0),MATCH(V$3,INDIRECT("'"&amp;$A149&amp;"'!$A$3:$BG$3"),0)),VLOOKUP($F149,'Step 1'!$B$13:$D$28,3,0)),"Check Parameters")</f>
        <v>NE</v>
      </c>
      <c r="W149" s="13" t="str">
        <f ca="1">IFERROR(IF(VLOOKUP($F149,'Step 1'!$B$13:$D$28,3,0)="Y",INDEX(INDIRECT("'"&amp;$A149&amp;"'!$A$3:$BG$100000"),MATCH($B149,INDIRECT("'"&amp;$A149&amp;"'!$A3:$A100000"),0),MATCH(W$3,INDIRECT("'"&amp;$A149&amp;"'!$A$3:$BG$3"),0)),VLOOKUP($F149,'Step 1'!$B$13:$D$28,3,0)),"Check Parameters")</f>
        <v>NE</v>
      </c>
      <c r="X149" s="13" t="str">
        <f ca="1">IFERROR(IF(VLOOKUP($F149,'Step 1'!$B$13:$D$28,3,0)="Y",INDEX(INDIRECT("'"&amp;$A149&amp;"'!$A$3:$BG$100000"),MATCH($B149,INDIRECT("'"&amp;$A149&amp;"'!$A3:$A100000"),0),MATCH(X$3,INDIRECT("'"&amp;$A149&amp;"'!$A$3:$BG$3"),0)),VLOOKUP($F149,'Step 1'!$B$13:$D$28,3,0)),"Check Parameters")</f>
        <v>NE</v>
      </c>
      <c r="Y149" s="13" t="str">
        <f ca="1">IFERROR(IF(VLOOKUP($F149,'Step 1'!$B$13:$D$28,3,0)="Y",INDEX(INDIRECT("'"&amp;$A149&amp;"'!$A$3:$BG$100000"),MATCH($B149,INDIRECT("'"&amp;$A149&amp;"'!$A3:$A100000"),0),MATCH(Y$3,INDIRECT("'"&amp;$A149&amp;"'!$A$3:$BG$3"),0)),VLOOKUP($F149,'Step 1'!$B$13:$D$28,3,0)),"Check Parameters")</f>
        <v>NE</v>
      </c>
      <c r="Z149" s="13" t="str">
        <f ca="1">IFERROR(IF(VLOOKUP($F149,'Step 1'!$B$13:$D$28,3,0)="Y",INDEX(INDIRECT("'"&amp;$A149&amp;"'!$A$3:$BG$100000"),MATCH($B149,INDIRECT("'"&amp;$A149&amp;"'!$A3:$A100000"),0),MATCH(Z$3,INDIRECT("'"&amp;$A149&amp;"'!$A$3:$BG$3"),0)),VLOOKUP($F149,'Step 1'!$B$13:$D$28,3,0)),"Check Parameters")</f>
        <v>NE</v>
      </c>
      <c r="AA149" s="13" t="str">
        <f ca="1">IFERROR(IF(VLOOKUP($F149,'Step 1'!$B$13:$D$28,3,0)="Y",INDEX(INDIRECT("'"&amp;$A149&amp;"'!$A$3:$BG$100000"),MATCH($B149,INDIRECT("'"&amp;$A149&amp;"'!$A3:$A100000"),0),MATCH(AA$3,INDIRECT("'"&amp;$A149&amp;"'!$A$3:$BG$3"),0)),VLOOKUP($F149,'Step 1'!$B$13:$D$28,3,0)),"Check Parameters")</f>
        <v>NE</v>
      </c>
      <c r="AB149" s="13" t="str">
        <f ca="1">IFERROR(IF(VLOOKUP($F149,'Step 1'!$B$13:$D$28,3,0)="Y",INDEX(INDIRECT("'"&amp;$A149&amp;"'!$A$3:$BG$100000"),MATCH($B149,INDIRECT("'"&amp;$A149&amp;"'!$A3:$A100000"),0),MATCH(AB$3,INDIRECT("'"&amp;$A149&amp;"'!$A$3:$BG$3"),0)),VLOOKUP($F149,'Step 1'!$B$13:$D$28,3,0)),"Check Parameters")</f>
        <v>NE</v>
      </c>
      <c r="AC149" s="13" t="str">
        <f ca="1">IFERROR(IF(VLOOKUP($F149,'Step 1'!$B$13:$D$28,3,0)="Y",INDEX(INDIRECT("'"&amp;$A149&amp;"'!$A$3:$BG$100000"),MATCH($B149,INDIRECT("'"&amp;$A149&amp;"'!$A3:$A100000"),0),MATCH(AC$3,INDIRECT("'"&amp;$A149&amp;"'!$A$3:$BG$3"),0)),VLOOKUP($F149,'Step 1'!$B$13:$D$28,3,0)),"Check Parameters")</f>
        <v>NE</v>
      </c>
      <c r="AD149" s="13" t="str">
        <f ca="1">IFERROR(IF(VLOOKUP($F149,'Step 1'!$B$13:$D$28,3,0)="Y",INDEX(INDIRECT("'"&amp;$A149&amp;"'!$A$3:$BG$100000"),MATCH($B149,INDIRECT("'"&amp;$A149&amp;"'!$A3:$A100000"),0),MATCH(AD$3,INDIRECT("'"&amp;$A149&amp;"'!$A$3:$BG$3"),0)),VLOOKUP($F149,'Step 1'!$B$13:$D$28,3,0)),"Check Parameters")</f>
        <v>NE</v>
      </c>
      <c r="AE149" s="13" t="str">
        <f ca="1">IFERROR(IF(VLOOKUP($F149,'Step 1'!$B$13:$D$28,3,0)="Y",INDEX(INDIRECT("'"&amp;$A149&amp;"'!$A$3:$BG$100000"),MATCH($B149,INDIRECT("'"&amp;$A149&amp;"'!$A3:$A100000"),0),MATCH(AE$3,INDIRECT("'"&amp;$A149&amp;"'!$A$3:$BG$3"),0)),VLOOKUP($F149,'Step 1'!$B$13:$D$28,3,0)),"Check Parameters")</f>
        <v>NE</v>
      </c>
      <c r="AF149" s="13" t="str">
        <f ca="1">IFERROR(IF(VLOOKUP($F149,'Step 1'!$B$13:$D$28,3,0)="Y",INDEX(INDIRECT("'"&amp;$A149&amp;"'!$A$3:$BG$100000"),MATCH($B149,INDIRECT("'"&amp;$A149&amp;"'!$A3:$A100000"),0),MATCH(AF$3,INDIRECT("'"&amp;$A149&amp;"'!$A$3:$BG$3"),0)),VLOOKUP($F149,'Step 1'!$B$13:$D$28,3,0)),"Check Parameters")</f>
        <v>NE</v>
      </c>
      <c r="AG149" s="13" t="str">
        <f ca="1">IFERROR(IF(VLOOKUP($F149,'Step 1'!$B$13:$D$28,3,0)="Y",INDEX(INDIRECT("'"&amp;$A149&amp;"'!$A$3:$BG$100000"),MATCH($B149,INDIRECT("'"&amp;$A149&amp;"'!$A3:$A100000"),0),MATCH(AG$3,INDIRECT("'"&amp;$A149&amp;"'!$A$3:$BG$3"),0)),VLOOKUP($F149,'Step 1'!$B$13:$D$28,3,0)),"Check Parameters")</f>
        <v>NE</v>
      </c>
      <c r="AH149" s="13" t="str">
        <f ca="1">IFERROR(IF(VLOOKUP($F149,'Step 1'!$B$13:$D$28,3,0)="Y",INDEX(INDIRECT("'"&amp;$A149&amp;"'!$A$3:$BG$100000"),MATCH($B149,INDIRECT("'"&amp;$A149&amp;"'!$A3:$A100000"),0),MATCH(AH$3,INDIRECT("'"&amp;$A149&amp;"'!$A$3:$BG$3"),0)),VLOOKUP($F149,'Step 1'!$B$13:$D$28,3,0)),"Check Parameters")</f>
        <v>NE</v>
      </c>
      <c r="AI149" s="13" t="str">
        <f ca="1">IFERROR(IF(VLOOKUP($F149,'Step 1'!$B$13:$D$28,3,0)="Y",INDEX(INDIRECT("'"&amp;$A149&amp;"'!$A$3:$BG$100000"),MATCH($B149,INDIRECT("'"&amp;$A149&amp;"'!$A3:$A100000"),0),MATCH(AI$3,INDIRECT("'"&amp;$A149&amp;"'!$A$3:$BG$3"),0)),VLOOKUP($F149,'Step 1'!$B$13:$D$28,3,0)),"Check Parameters")</f>
        <v>NE</v>
      </c>
      <c r="AJ149" s="13" t="str">
        <f ca="1">IFERROR(IF(VLOOKUP($F149,'Step 1'!$B$13:$D$28,3,0)="Y",INDEX(INDIRECT("'"&amp;$A149&amp;"'!$A$3:$BG$100000"),MATCH($B149,INDIRECT("'"&amp;$A149&amp;"'!$A3:$A100000"),0),MATCH(AJ$3,INDIRECT("'"&amp;$A149&amp;"'!$A$3:$BG$3"),0)),VLOOKUP($F149,'Step 1'!$B$13:$D$28,3,0)),"Check Parameters")</f>
        <v>NE</v>
      </c>
      <c r="AK149" s="13" t="str">
        <f ca="1">IFERROR(IF(VLOOKUP($F149,'Step 1'!$B$13:$D$28,3,0)="Y",INDEX(INDIRECT("'"&amp;$A149&amp;"'!$A$3:$BG$100000"),MATCH($B149,INDIRECT("'"&amp;$A149&amp;"'!$A3:$A100000"),0),MATCH(AK$3,INDIRECT("'"&amp;$A149&amp;"'!$A$3:$BG$3"),0)),VLOOKUP($F149,'Step 1'!$B$13:$D$28,3,0)),"Check Parameters")</f>
        <v>NE</v>
      </c>
      <c r="AL149" s="13" t="str">
        <f ca="1">IFERROR(IF(VLOOKUP($F149,'Step 1'!$B$13:$D$28,3,0)="Y",INDEX(INDIRECT("'"&amp;$A149&amp;"'!$A$3:$BG$100000"),MATCH($B149,INDIRECT("'"&amp;$A149&amp;"'!$A3:$A100000"),0),MATCH(AL$3,INDIRECT("'"&amp;$A149&amp;"'!$A$3:$BG$3"),0)),VLOOKUP($F149,'Step 1'!$B$13:$D$28,3,0)),"Check Parameters")</f>
        <v>NE</v>
      </c>
      <c r="AM149" s="13" t="str">
        <f ca="1">IFERROR(IF(VLOOKUP($F149,'Step 1'!$B$13:$D$28,3,0)="Y",INDEX(INDIRECT("'"&amp;$A149&amp;"'!$A$3:$BG$100000"),MATCH($B149,INDIRECT("'"&amp;$A149&amp;"'!$A3:$A100000"),0),MATCH(AM$3,INDIRECT("'"&amp;$A149&amp;"'!$A$3:$BG$3"),0)),VLOOKUP($F149,'Step 1'!$B$13:$D$28,3,0)),"Check Parameters")</f>
        <v>NE</v>
      </c>
      <c r="AN149" s="13"/>
      <c r="AO149" s="13"/>
      <c r="AP149" s="191"/>
      <c r="AQ149" s="191"/>
      <c r="AR149" s="191"/>
    </row>
    <row r="150" spans="1:44" hidden="1" outlineLevel="1" x14ac:dyDescent="0.25">
      <c r="A150" s="183" t="s">
        <v>79</v>
      </c>
      <c r="B150" s="183" t="s">
        <v>585</v>
      </c>
      <c r="C150" s="175" t="s">
        <v>341</v>
      </c>
      <c r="D150" s="175"/>
      <c r="E150" s="175" t="s">
        <v>751</v>
      </c>
      <c r="F150" s="77" t="str">
        <f t="shared" si="52"/>
        <v>Sheep</v>
      </c>
      <c r="G150" s="175" t="s">
        <v>358</v>
      </c>
      <c r="H150" s="175"/>
      <c r="I150" s="13">
        <f ca="1">IFERROR(IF(VLOOKUP($F150,'Step 1'!$B$13:$D$28,3,0)="Y",INDEX(INDIRECT("'"&amp;$A150&amp;"'!$A$3:$BG$100000"),MATCH($B150,INDIRECT("'"&amp;$A150&amp;"'!$A3:$A100000"),0),MATCH(I$3,INDIRECT("'"&amp;$A150&amp;"'!$A$3:$BG$3"),0)),VLOOKUP($F150,'Step 1'!$B$13:$D$28,3,0)),"Check Parameters")</f>
        <v>5.5810999999999996E-7</v>
      </c>
      <c r="J150" s="13">
        <f ca="1">IFERROR(IF(VLOOKUP($F150,'Step 1'!$B$13:$D$28,3,0)="Y",INDEX(INDIRECT("'"&amp;$A150&amp;"'!$A$3:$BG$100000"),MATCH($B150,INDIRECT("'"&amp;$A150&amp;"'!$A3:$A100000"),0),MATCH(J$3,INDIRECT("'"&amp;$A150&amp;"'!$A$3:$BG$3"),0)),VLOOKUP($F150,'Step 1'!$B$13:$D$28,3,0)),"Check Parameters")</f>
        <v>5.5810999999999996E-7</v>
      </c>
      <c r="K150" s="13">
        <f ca="1">IFERROR(IF(VLOOKUP($F150,'Step 1'!$B$13:$D$28,3,0)="Y",INDEX(INDIRECT("'"&amp;$A150&amp;"'!$A$3:$BG$100000"),MATCH($B150,INDIRECT("'"&amp;$A150&amp;"'!$A3:$A100000"),0),MATCH(K$3,INDIRECT("'"&amp;$A150&amp;"'!$A$3:$BG$3"),0)),VLOOKUP($F150,'Step 1'!$B$13:$D$28,3,0)),"Check Parameters")</f>
        <v>5.5810999999999996E-7</v>
      </c>
      <c r="L150" s="13">
        <f ca="1">IFERROR(IF(VLOOKUP($F150,'Step 1'!$B$13:$D$28,3,0)="Y",INDEX(INDIRECT("'"&amp;$A150&amp;"'!$A$3:$BG$100000"),MATCH($B150,INDIRECT("'"&amp;$A150&amp;"'!$A3:$A100000"),0),MATCH(L$3,INDIRECT("'"&amp;$A150&amp;"'!$A$3:$BG$3"),0)),VLOOKUP($F150,'Step 1'!$B$13:$D$28,3,0)),"Check Parameters")</f>
        <v>5.5810999999999996E-7</v>
      </c>
      <c r="M150" s="13">
        <f ca="1">IFERROR(IF(VLOOKUP($F150,'Step 1'!$B$13:$D$28,3,0)="Y",INDEX(INDIRECT("'"&amp;$A150&amp;"'!$A$3:$BG$100000"),MATCH($B150,INDIRECT("'"&amp;$A150&amp;"'!$A3:$A100000"),0),MATCH(M$3,INDIRECT("'"&amp;$A150&amp;"'!$A$3:$BG$3"),0)),VLOOKUP($F150,'Step 1'!$B$13:$D$28,3,0)),"Check Parameters")</f>
        <v>5.5810999999999996E-7</v>
      </c>
      <c r="N150" s="13">
        <f ca="1">IFERROR(IF(VLOOKUP($F150,'Step 1'!$B$13:$D$28,3,0)="Y",INDEX(INDIRECT("'"&amp;$A150&amp;"'!$A$3:$BG$100000"),MATCH($B150,INDIRECT("'"&amp;$A150&amp;"'!$A3:$A100000"),0),MATCH(N$3,INDIRECT("'"&amp;$A150&amp;"'!$A$3:$BG$3"),0)),VLOOKUP($F150,'Step 1'!$B$13:$D$28,3,0)),"Check Parameters")</f>
        <v>5.5810999999999996E-7</v>
      </c>
      <c r="O150" s="13">
        <f ca="1">IFERROR(IF(VLOOKUP($F150,'Step 1'!$B$13:$D$28,3,0)="Y",INDEX(INDIRECT("'"&amp;$A150&amp;"'!$A$3:$BG$100000"),MATCH($B150,INDIRECT("'"&amp;$A150&amp;"'!$A3:$A100000"),0),MATCH(O$3,INDIRECT("'"&amp;$A150&amp;"'!$A$3:$BG$3"),0)),VLOOKUP($F150,'Step 1'!$B$13:$D$28,3,0)),"Check Parameters")</f>
        <v>5.5810999999999996E-7</v>
      </c>
      <c r="P150" s="13">
        <f ca="1">IFERROR(IF(VLOOKUP($F150,'Step 1'!$B$13:$D$28,3,0)="Y",INDEX(INDIRECT("'"&amp;$A150&amp;"'!$A$3:$BG$100000"),MATCH($B150,INDIRECT("'"&amp;$A150&amp;"'!$A3:$A100000"),0),MATCH(P$3,INDIRECT("'"&amp;$A150&amp;"'!$A$3:$BG$3"),0)),VLOOKUP($F150,'Step 1'!$B$13:$D$28,3,0)),"Check Parameters")</f>
        <v>5.5810999999999996E-7</v>
      </c>
      <c r="Q150" s="13">
        <f ca="1">IFERROR(IF(VLOOKUP($F150,'Step 1'!$B$13:$D$28,3,0)="Y",INDEX(INDIRECT("'"&amp;$A150&amp;"'!$A$3:$BG$100000"),MATCH($B150,INDIRECT("'"&amp;$A150&amp;"'!$A3:$A100000"),0),MATCH(Q$3,INDIRECT("'"&amp;$A150&amp;"'!$A$3:$BG$3"),0)),VLOOKUP($F150,'Step 1'!$B$13:$D$28,3,0)),"Check Parameters")</f>
        <v>5.5810999999999996E-7</v>
      </c>
      <c r="R150" s="13">
        <f ca="1">IFERROR(IF(VLOOKUP($F150,'Step 1'!$B$13:$D$28,3,0)="Y",INDEX(INDIRECT("'"&amp;$A150&amp;"'!$A$3:$BG$100000"),MATCH($B150,INDIRECT("'"&amp;$A150&amp;"'!$A3:$A100000"),0),MATCH(R$3,INDIRECT("'"&amp;$A150&amp;"'!$A$3:$BG$3"),0)),VLOOKUP($F150,'Step 1'!$B$13:$D$28,3,0)),"Check Parameters")</f>
        <v>5.5810999999999996E-7</v>
      </c>
      <c r="S150" s="13">
        <f ca="1">IFERROR(IF(VLOOKUP($F150,'Step 1'!$B$13:$D$28,3,0)="Y",INDEX(INDIRECT("'"&amp;$A150&amp;"'!$A$3:$BG$100000"),MATCH($B150,INDIRECT("'"&amp;$A150&amp;"'!$A3:$A100000"),0),MATCH(S$3,INDIRECT("'"&amp;$A150&amp;"'!$A$3:$BG$3"),0)),VLOOKUP($F150,'Step 1'!$B$13:$D$28,3,0)),"Check Parameters")</f>
        <v>5.5810999999999996E-7</v>
      </c>
      <c r="T150" s="13">
        <f ca="1">IFERROR(IF(VLOOKUP($F150,'Step 1'!$B$13:$D$28,3,0)="Y",INDEX(INDIRECT("'"&amp;$A150&amp;"'!$A$3:$BG$100000"),MATCH($B150,INDIRECT("'"&amp;$A150&amp;"'!$A3:$A100000"),0),MATCH(T$3,INDIRECT("'"&amp;$A150&amp;"'!$A$3:$BG$3"),0)),VLOOKUP($F150,'Step 1'!$B$13:$D$28,3,0)),"Check Parameters")</f>
        <v>5.5810999999999996E-7</v>
      </c>
      <c r="U150" s="13">
        <f ca="1">IFERROR(IF(VLOOKUP($F150,'Step 1'!$B$13:$D$28,3,0)="Y",INDEX(INDIRECT("'"&amp;$A150&amp;"'!$A$3:$BG$100000"),MATCH($B150,INDIRECT("'"&amp;$A150&amp;"'!$A3:$A100000"),0),MATCH(U$3,INDIRECT("'"&amp;$A150&amp;"'!$A$3:$BG$3"),0)),VLOOKUP($F150,'Step 1'!$B$13:$D$28,3,0)),"Check Parameters")</f>
        <v>5.5810999999999996E-7</v>
      </c>
      <c r="V150" s="13">
        <f ca="1">IFERROR(IF(VLOOKUP($F150,'Step 1'!$B$13:$D$28,3,0)="Y",INDEX(INDIRECT("'"&amp;$A150&amp;"'!$A$3:$BG$100000"),MATCH($B150,INDIRECT("'"&amp;$A150&amp;"'!$A3:$A100000"),0),MATCH(V$3,INDIRECT("'"&amp;$A150&amp;"'!$A$3:$BG$3"),0)),VLOOKUP($F150,'Step 1'!$B$13:$D$28,3,0)),"Check Parameters")</f>
        <v>5.5810999999999996E-7</v>
      </c>
      <c r="W150" s="13">
        <f ca="1">IFERROR(IF(VLOOKUP($F150,'Step 1'!$B$13:$D$28,3,0)="Y",INDEX(INDIRECT("'"&amp;$A150&amp;"'!$A$3:$BG$100000"),MATCH($B150,INDIRECT("'"&amp;$A150&amp;"'!$A3:$A100000"),0),MATCH(W$3,INDIRECT("'"&amp;$A150&amp;"'!$A$3:$BG$3"),0)),VLOOKUP($F150,'Step 1'!$B$13:$D$28,3,0)),"Check Parameters")</f>
        <v>5.5810999999999996E-7</v>
      </c>
      <c r="X150" s="13">
        <f ca="1">IFERROR(IF(VLOOKUP($F150,'Step 1'!$B$13:$D$28,3,0)="Y",INDEX(INDIRECT("'"&amp;$A150&amp;"'!$A$3:$BG$100000"),MATCH($B150,INDIRECT("'"&amp;$A150&amp;"'!$A3:$A100000"),0),MATCH(X$3,INDIRECT("'"&amp;$A150&amp;"'!$A$3:$BG$3"),0)),VLOOKUP($F150,'Step 1'!$B$13:$D$28,3,0)),"Check Parameters")</f>
        <v>5.5810999999999996E-7</v>
      </c>
      <c r="Y150" s="13">
        <f ca="1">IFERROR(IF(VLOOKUP($F150,'Step 1'!$B$13:$D$28,3,0)="Y",INDEX(INDIRECT("'"&amp;$A150&amp;"'!$A$3:$BG$100000"),MATCH($B150,INDIRECT("'"&amp;$A150&amp;"'!$A3:$A100000"),0),MATCH(Y$3,INDIRECT("'"&amp;$A150&amp;"'!$A$3:$BG$3"),0)),VLOOKUP($F150,'Step 1'!$B$13:$D$28,3,0)),"Check Parameters")</f>
        <v>5.5810999999999996E-7</v>
      </c>
      <c r="Z150" s="13">
        <f ca="1">IFERROR(IF(VLOOKUP($F150,'Step 1'!$B$13:$D$28,3,0)="Y",INDEX(INDIRECT("'"&amp;$A150&amp;"'!$A$3:$BG$100000"),MATCH($B150,INDIRECT("'"&amp;$A150&amp;"'!$A3:$A100000"),0),MATCH(Z$3,INDIRECT("'"&amp;$A150&amp;"'!$A$3:$BG$3"),0)),VLOOKUP($F150,'Step 1'!$B$13:$D$28,3,0)),"Check Parameters")</f>
        <v>5.5810999999999996E-7</v>
      </c>
      <c r="AA150" s="13">
        <f ca="1">IFERROR(IF(VLOOKUP($F150,'Step 1'!$B$13:$D$28,3,0)="Y",INDEX(INDIRECT("'"&amp;$A150&amp;"'!$A$3:$BG$100000"),MATCH($B150,INDIRECT("'"&amp;$A150&amp;"'!$A3:$A100000"),0),MATCH(AA$3,INDIRECT("'"&amp;$A150&amp;"'!$A$3:$BG$3"),0)),VLOOKUP($F150,'Step 1'!$B$13:$D$28,3,0)),"Check Parameters")</f>
        <v>5.5810999999999996E-7</v>
      </c>
      <c r="AB150" s="13">
        <f ca="1">IFERROR(IF(VLOOKUP($F150,'Step 1'!$B$13:$D$28,3,0)="Y",INDEX(INDIRECT("'"&amp;$A150&amp;"'!$A$3:$BG$100000"),MATCH($B150,INDIRECT("'"&amp;$A150&amp;"'!$A3:$A100000"),0),MATCH(AB$3,INDIRECT("'"&amp;$A150&amp;"'!$A$3:$BG$3"),0)),VLOOKUP($F150,'Step 1'!$B$13:$D$28,3,0)),"Check Parameters")</f>
        <v>5.5810999999999996E-7</v>
      </c>
      <c r="AC150" s="13">
        <f ca="1">IFERROR(IF(VLOOKUP($F150,'Step 1'!$B$13:$D$28,3,0)="Y",INDEX(INDIRECT("'"&amp;$A150&amp;"'!$A$3:$BG$100000"),MATCH($B150,INDIRECT("'"&amp;$A150&amp;"'!$A3:$A100000"),0),MATCH(AC$3,INDIRECT("'"&amp;$A150&amp;"'!$A$3:$BG$3"),0)),VLOOKUP($F150,'Step 1'!$B$13:$D$28,3,0)),"Check Parameters")</f>
        <v>5.5810999999999996E-7</v>
      </c>
      <c r="AD150" s="13">
        <f ca="1">IFERROR(IF(VLOOKUP($F150,'Step 1'!$B$13:$D$28,3,0)="Y",INDEX(INDIRECT("'"&amp;$A150&amp;"'!$A$3:$BG$100000"),MATCH($B150,INDIRECT("'"&amp;$A150&amp;"'!$A3:$A100000"),0),MATCH(AD$3,INDIRECT("'"&amp;$A150&amp;"'!$A$3:$BG$3"),0)),VLOOKUP($F150,'Step 1'!$B$13:$D$28,3,0)),"Check Parameters")</f>
        <v>5.5810999999999996E-7</v>
      </c>
      <c r="AE150" s="13">
        <f ca="1">IFERROR(IF(VLOOKUP($F150,'Step 1'!$B$13:$D$28,3,0)="Y",INDEX(INDIRECT("'"&amp;$A150&amp;"'!$A$3:$BG$100000"),MATCH($B150,INDIRECT("'"&amp;$A150&amp;"'!$A3:$A100000"),0),MATCH(AE$3,INDIRECT("'"&amp;$A150&amp;"'!$A$3:$BG$3"),0)),VLOOKUP($F150,'Step 1'!$B$13:$D$28,3,0)),"Check Parameters")</f>
        <v>5.5810999999999996E-7</v>
      </c>
      <c r="AF150" s="13">
        <f ca="1">IFERROR(IF(VLOOKUP($F150,'Step 1'!$B$13:$D$28,3,0)="Y",INDEX(INDIRECT("'"&amp;$A150&amp;"'!$A$3:$BG$100000"),MATCH($B150,INDIRECT("'"&amp;$A150&amp;"'!$A3:$A100000"),0),MATCH(AF$3,INDIRECT("'"&amp;$A150&amp;"'!$A$3:$BG$3"),0)),VLOOKUP($F150,'Step 1'!$B$13:$D$28,3,0)),"Check Parameters")</f>
        <v>5.5810999999999996E-7</v>
      </c>
      <c r="AG150" s="13">
        <f ca="1">IFERROR(IF(VLOOKUP($F150,'Step 1'!$B$13:$D$28,3,0)="Y",INDEX(INDIRECT("'"&amp;$A150&amp;"'!$A$3:$BG$100000"),MATCH($B150,INDIRECT("'"&amp;$A150&amp;"'!$A3:$A100000"),0),MATCH(AG$3,INDIRECT("'"&amp;$A150&amp;"'!$A$3:$BG$3"),0)),VLOOKUP($F150,'Step 1'!$B$13:$D$28,3,0)),"Check Parameters")</f>
        <v>5.5810999999999996E-7</v>
      </c>
      <c r="AH150" s="13">
        <f ca="1">IFERROR(IF(VLOOKUP($F150,'Step 1'!$B$13:$D$28,3,0)="Y",INDEX(INDIRECT("'"&amp;$A150&amp;"'!$A$3:$BG$100000"),MATCH($B150,INDIRECT("'"&amp;$A150&amp;"'!$A3:$A100000"),0),MATCH(AH$3,INDIRECT("'"&amp;$A150&amp;"'!$A$3:$BG$3"),0)),VLOOKUP($F150,'Step 1'!$B$13:$D$28,3,0)),"Check Parameters")</f>
        <v>5.5810999999999996E-7</v>
      </c>
      <c r="AI150" s="13">
        <f ca="1">IFERROR(IF(VLOOKUP($F150,'Step 1'!$B$13:$D$28,3,0)="Y",INDEX(INDIRECT("'"&amp;$A150&amp;"'!$A$3:$BG$100000"),MATCH($B150,INDIRECT("'"&amp;$A150&amp;"'!$A3:$A100000"),0),MATCH(AI$3,INDIRECT("'"&amp;$A150&amp;"'!$A$3:$BG$3"),0)),VLOOKUP($F150,'Step 1'!$B$13:$D$28,3,0)),"Check Parameters")</f>
        <v>5.5810999999999996E-7</v>
      </c>
      <c r="AJ150" s="13">
        <f ca="1">IFERROR(IF(VLOOKUP($F150,'Step 1'!$B$13:$D$28,3,0)="Y",INDEX(INDIRECT("'"&amp;$A150&amp;"'!$A$3:$BG$100000"),MATCH($B150,INDIRECT("'"&amp;$A150&amp;"'!$A3:$A100000"),0),MATCH(AJ$3,INDIRECT("'"&amp;$A150&amp;"'!$A$3:$BG$3"),0)),VLOOKUP($F150,'Step 1'!$B$13:$D$28,3,0)),"Check Parameters")</f>
        <v>5.5810999999999996E-7</v>
      </c>
      <c r="AK150" s="13">
        <f ca="1">IFERROR(IF(VLOOKUP($F150,'Step 1'!$B$13:$D$28,3,0)="Y",INDEX(INDIRECT("'"&amp;$A150&amp;"'!$A$3:$BG$100000"),MATCH($B150,INDIRECT("'"&amp;$A150&amp;"'!$A3:$A100000"),0),MATCH(AK$3,INDIRECT("'"&amp;$A150&amp;"'!$A$3:$BG$3"),0)),VLOOKUP($F150,'Step 1'!$B$13:$D$28,3,0)),"Check Parameters")</f>
        <v>5.5810999999999996E-7</v>
      </c>
      <c r="AL150" s="13">
        <f ca="1">IFERROR(IF(VLOOKUP($F150,'Step 1'!$B$13:$D$28,3,0)="Y",INDEX(INDIRECT("'"&amp;$A150&amp;"'!$A$3:$BG$100000"),MATCH($B150,INDIRECT("'"&amp;$A150&amp;"'!$A3:$A100000"),0),MATCH(AL$3,INDIRECT("'"&amp;$A150&amp;"'!$A$3:$BG$3"),0)),VLOOKUP($F150,'Step 1'!$B$13:$D$28,3,0)),"Check Parameters")</f>
        <v>5.5810999999999996E-7</v>
      </c>
      <c r="AM150" s="13">
        <f ca="1">IFERROR(IF(VLOOKUP($F150,'Step 1'!$B$13:$D$28,3,0)="Y",INDEX(INDIRECT("'"&amp;$A150&amp;"'!$A$3:$BG$100000"),MATCH($B150,INDIRECT("'"&amp;$A150&amp;"'!$A3:$A100000"),0),MATCH(AM$3,INDIRECT("'"&amp;$A150&amp;"'!$A$3:$BG$3"),0)),VLOOKUP($F150,'Step 1'!$B$13:$D$28,3,0)),"Check Parameters")</f>
        <v>5.5810999999999996E-7</v>
      </c>
      <c r="AN150" s="13"/>
      <c r="AO150" s="13"/>
      <c r="AP150" s="191"/>
      <c r="AQ150" s="191"/>
      <c r="AR150" s="191"/>
    </row>
    <row r="151" spans="1:44" hidden="1" outlineLevel="1" x14ac:dyDescent="0.25">
      <c r="A151" s="183" t="s">
        <v>538</v>
      </c>
      <c r="B151" s="183" t="s">
        <v>585</v>
      </c>
      <c r="C151" s="175" t="s">
        <v>341</v>
      </c>
      <c r="D151" s="175"/>
      <c r="E151" s="175" t="s">
        <v>751</v>
      </c>
      <c r="F151" s="77" t="str">
        <f t="shared" si="52"/>
        <v>Swine (finishing pigs)</v>
      </c>
      <c r="G151" s="175" t="s">
        <v>358</v>
      </c>
      <c r="H151" s="175"/>
      <c r="I151" s="13" t="str">
        <f ca="1">IFERROR(IF(VLOOKUP($F151,'Step 1'!$B$13:$D$28,3,0)="Y",INDEX(INDIRECT("'"&amp;$A151&amp;"'!$A$3:$BG$100000"),MATCH($B151,INDIRECT("'"&amp;$A151&amp;"'!$A3:$A100000"),0),MATCH(I$3,INDIRECT("'"&amp;$A151&amp;"'!$A$3:$BG$3"),0)),VLOOKUP($F151,'Step 1'!$B$13:$D$28,3,0)),"Check Parameters")</f>
        <v>NE</v>
      </c>
      <c r="J151" s="13" t="str">
        <f ca="1">IFERROR(IF(VLOOKUP($F151,'Step 1'!$B$13:$D$28,3,0)="Y",INDEX(INDIRECT("'"&amp;$A151&amp;"'!$A$3:$BG$100000"),MATCH($B151,INDIRECT("'"&amp;$A151&amp;"'!$A3:$A100000"),0),MATCH(J$3,INDIRECT("'"&amp;$A151&amp;"'!$A$3:$BG$3"),0)),VLOOKUP($F151,'Step 1'!$B$13:$D$28,3,0)),"Check Parameters")</f>
        <v>NE</v>
      </c>
      <c r="K151" s="13" t="str">
        <f ca="1">IFERROR(IF(VLOOKUP($F151,'Step 1'!$B$13:$D$28,3,0)="Y",INDEX(INDIRECT("'"&amp;$A151&amp;"'!$A$3:$BG$100000"),MATCH($B151,INDIRECT("'"&amp;$A151&amp;"'!$A3:$A100000"),0),MATCH(K$3,INDIRECT("'"&amp;$A151&amp;"'!$A$3:$BG$3"),0)),VLOOKUP($F151,'Step 1'!$B$13:$D$28,3,0)),"Check Parameters")</f>
        <v>NE</v>
      </c>
      <c r="L151" s="13" t="str">
        <f ca="1">IFERROR(IF(VLOOKUP($F151,'Step 1'!$B$13:$D$28,3,0)="Y",INDEX(INDIRECT("'"&amp;$A151&amp;"'!$A$3:$BG$100000"),MATCH($B151,INDIRECT("'"&amp;$A151&amp;"'!$A3:$A100000"),0),MATCH(L$3,INDIRECT("'"&amp;$A151&amp;"'!$A$3:$BG$3"),0)),VLOOKUP($F151,'Step 1'!$B$13:$D$28,3,0)),"Check Parameters")</f>
        <v>NE</v>
      </c>
      <c r="M151" s="13" t="str">
        <f ca="1">IFERROR(IF(VLOOKUP($F151,'Step 1'!$B$13:$D$28,3,0)="Y",INDEX(INDIRECT("'"&amp;$A151&amp;"'!$A$3:$BG$100000"),MATCH($B151,INDIRECT("'"&amp;$A151&amp;"'!$A3:$A100000"),0),MATCH(M$3,INDIRECT("'"&amp;$A151&amp;"'!$A$3:$BG$3"),0)),VLOOKUP($F151,'Step 1'!$B$13:$D$28,3,0)),"Check Parameters")</f>
        <v>NE</v>
      </c>
      <c r="N151" s="13" t="str">
        <f ca="1">IFERROR(IF(VLOOKUP($F151,'Step 1'!$B$13:$D$28,3,0)="Y",INDEX(INDIRECT("'"&amp;$A151&amp;"'!$A$3:$BG$100000"),MATCH($B151,INDIRECT("'"&amp;$A151&amp;"'!$A3:$A100000"),0),MATCH(N$3,INDIRECT("'"&amp;$A151&amp;"'!$A$3:$BG$3"),0)),VLOOKUP($F151,'Step 1'!$B$13:$D$28,3,0)),"Check Parameters")</f>
        <v>NE</v>
      </c>
      <c r="O151" s="13" t="str">
        <f ca="1">IFERROR(IF(VLOOKUP($F151,'Step 1'!$B$13:$D$28,3,0)="Y",INDEX(INDIRECT("'"&amp;$A151&amp;"'!$A$3:$BG$100000"),MATCH($B151,INDIRECT("'"&amp;$A151&amp;"'!$A3:$A100000"),0),MATCH(O$3,INDIRECT("'"&amp;$A151&amp;"'!$A$3:$BG$3"),0)),VLOOKUP($F151,'Step 1'!$B$13:$D$28,3,0)),"Check Parameters")</f>
        <v>NE</v>
      </c>
      <c r="P151" s="13" t="str">
        <f ca="1">IFERROR(IF(VLOOKUP($F151,'Step 1'!$B$13:$D$28,3,0)="Y",INDEX(INDIRECT("'"&amp;$A151&amp;"'!$A$3:$BG$100000"),MATCH($B151,INDIRECT("'"&amp;$A151&amp;"'!$A3:$A100000"),0),MATCH(P$3,INDIRECT("'"&amp;$A151&amp;"'!$A$3:$BG$3"),0)),VLOOKUP($F151,'Step 1'!$B$13:$D$28,3,0)),"Check Parameters")</f>
        <v>NE</v>
      </c>
      <c r="Q151" s="13" t="str">
        <f ca="1">IFERROR(IF(VLOOKUP($F151,'Step 1'!$B$13:$D$28,3,0)="Y",INDEX(INDIRECT("'"&amp;$A151&amp;"'!$A$3:$BG$100000"),MATCH($B151,INDIRECT("'"&amp;$A151&amp;"'!$A3:$A100000"),0),MATCH(Q$3,INDIRECT("'"&amp;$A151&amp;"'!$A$3:$BG$3"),0)),VLOOKUP($F151,'Step 1'!$B$13:$D$28,3,0)),"Check Parameters")</f>
        <v>NE</v>
      </c>
      <c r="R151" s="13" t="str">
        <f ca="1">IFERROR(IF(VLOOKUP($F151,'Step 1'!$B$13:$D$28,3,0)="Y",INDEX(INDIRECT("'"&amp;$A151&amp;"'!$A$3:$BG$100000"),MATCH($B151,INDIRECT("'"&amp;$A151&amp;"'!$A3:$A100000"),0),MATCH(R$3,INDIRECT("'"&amp;$A151&amp;"'!$A$3:$BG$3"),0)),VLOOKUP($F151,'Step 1'!$B$13:$D$28,3,0)),"Check Parameters")</f>
        <v>NE</v>
      </c>
      <c r="S151" s="13" t="str">
        <f ca="1">IFERROR(IF(VLOOKUP($F151,'Step 1'!$B$13:$D$28,3,0)="Y",INDEX(INDIRECT("'"&amp;$A151&amp;"'!$A$3:$BG$100000"),MATCH($B151,INDIRECT("'"&amp;$A151&amp;"'!$A3:$A100000"),0),MATCH(S$3,INDIRECT("'"&amp;$A151&amp;"'!$A$3:$BG$3"),0)),VLOOKUP($F151,'Step 1'!$B$13:$D$28,3,0)),"Check Parameters")</f>
        <v>NE</v>
      </c>
      <c r="T151" s="13" t="str">
        <f ca="1">IFERROR(IF(VLOOKUP($F151,'Step 1'!$B$13:$D$28,3,0)="Y",INDEX(INDIRECT("'"&amp;$A151&amp;"'!$A$3:$BG$100000"),MATCH($B151,INDIRECT("'"&amp;$A151&amp;"'!$A3:$A100000"),0),MATCH(T$3,INDIRECT("'"&amp;$A151&amp;"'!$A$3:$BG$3"),0)),VLOOKUP($F151,'Step 1'!$B$13:$D$28,3,0)),"Check Parameters")</f>
        <v>NE</v>
      </c>
      <c r="U151" s="13" t="str">
        <f ca="1">IFERROR(IF(VLOOKUP($F151,'Step 1'!$B$13:$D$28,3,0)="Y",INDEX(INDIRECT("'"&amp;$A151&amp;"'!$A$3:$BG$100000"),MATCH($B151,INDIRECT("'"&amp;$A151&amp;"'!$A3:$A100000"),0),MATCH(U$3,INDIRECT("'"&amp;$A151&amp;"'!$A$3:$BG$3"),0)),VLOOKUP($F151,'Step 1'!$B$13:$D$28,3,0)),"Check Parameters")</f>
        <v>NE</v>
      </c>
      <c r="V151" s="13" t="str">
        <f ca="1">IFERROR(IF(VLOOKUP($F151,'Step 1'!$B$13:$D$28,3,0)="Y",INDEX(INDIRECT("'"&amp;$A151&amp;"'!$A$3:$BG$100000"),MATCH($B151,INDIRECT("'"&amp;$A151&amp;"'!$A3:$A100000"),0),MATCH(V$3,INDIRECT("'"&amp;$A151&amp;"'!$A$3:$BG$3"),0)),VLOOKUP($F151,'Step 1'!$B$13:$D$28,3,0)),"Check Parameters")</f>
        <v>NE</v>
      </c>
      <c r="W151" s="13" t="str">
        <f ca="1">IFERROR(IF(VLOOKUP($F151,'Step 1'!$B$13:$D$28,3,0)="Y",INDEX(INDIRECT("'"&amp;$A151&amp;"'!$A$3:$BG$100000"),MATCH($B151,INDIRECT("'"&amp;$A151&amp;"'!$A3:$A100000"),0),MATCH(W$3,INDIRECT("'"&amp;$A151&amp;"'!$A$3:$BG$3"),0)),VLOOKUP($F151,'Step 1'!$B$13:$D$28,3,0)),"Check Parameters")</f>
        <v>NE</v>
      </c>
      <c r="X151" s="13" t="str">
        <f ca="1">IFERROR(IF(VLOOKUP($F151,'Step 1'!$B$13:$D$28,3,0)="Y",INDEX(INDIRECT("'"&amp;$A151&amp;"'!$A$3:$BG$100000"),MATCH($B151,INDIRECT("'"&amp;$A151&amp;"'!$A3:$A100000"),0),MATCH(X$3,INDIRECT("'"&amp;$A151&amp;"'!$A$3:$BG$3"),0)),VLOOKUP($F151,'Step 1'!$B$13:$D$28,3,0)),"Check Parameters")</f>
        <v>NE</v>
      </c>
      <c r="Y151" s="13" t="str">
        <f ca="1">IFERROR(IF(VLOOKUP($F151,'Step 1'!$B$13:$D$28,3,0)="Y",INDEX(INDIRECT("'"&amp;$A151&amp;"'!$A$3:$BG$100000"),MATCH($B151,INDIRECT("'"&amp;$A151&amp;"'!$A3:$A100000"),0),MATCH(Y$3,INDIRECT("'"&amp;$A151&amp;"'!$A$3:$BG$3"),0)),VLOOKUP($F151,'Step 1'!$B$13:$D$28,3,0)),"Check Parameters")</f>
        <v>NE</v>
      </c>
      <c r="Z151" s="13" t="str">
        <f ca="1">IFERROR(IF(VLOOKUP($F151,'Step 1'!$B$13:$D$28,3,0)="Y",INDEX(INDIRECT("'"&amp;$A151&amp;"'!$A$3:$BG$100000"),MATCH($B151,INDIRECT("'"&amp;$A151&amp;"'!$A3:$A100000"),0),MATCH(Z$3,INDIRECT("'"&amp;$A151&amp;"'!$A$3:$BG$3"),0)),VLOOKUP($F151,'Step 1'!$B$13:$D$28,3,0)),"Check Parameters")</f>
        <v>NE</v>
      </c>
      <c r="AA151" s="13" t="str">
        <f ca="1">IFERROR(IF(VLOOKUP($F151,'Step 1'!$B$13:$D$28,3,0)="Y",INDEX(INDIRECT("'"&amp;$A151&amp;"'!$A$3:$BG$100000"),MATCH($B151,INDIRECT("'"&amp;$A151&amp;"'!$A3:$A100000"),0),MATCH(AA$3,INDIRECT("'"&amp;$A151&amp;"'!$A$3:$BG$3"),0)),VLOOKUP($F151,'Step 1'!$B$13:$D$28,3,0)),"Check Parameters")</f>
        <v>NE</v>
      </c>
      <c r="AB151" s="13" t="str">
        <f ca="1">IFERROR(IF(VLOOKUP($F151,'Step 1'!$B$13:$D$28,3,0)="Y",INDEX(INDIRECT("'"&amp;$A151&amp;"'!$A$3:$BG$100000"),MATCH($B151,INDIRECT("'"&amp;$A151&amp;"'!$A3:$A100000"),0),MATCH(AB$3,INDIRECT("'"&amp;$A151&amp;"'!$A$3:$BG$3"),0)),VLOOKUP($F151,'Step 1'!$B$13:$D$28,3,0)),"Check Parameters")</f>
        <v>NE</v>
      </c>
      <c r="AC151" s="13" t="str">
        <f ca="1">IFERROR(IF(VLOOKUP($F151,'Step 1'!$B$13:$D$28,3,0)="Y",INDEX(INDIRECT("'"&amp;$A151&amp;"'!$A$3:$BG$100000"),MATCH($B151,INDIRECT("'"&amp;$A151&amp;"'!$A3:$A100000"),0),MATCH(AC$3,INDIRECT("'"&amp;$A151&amp;"'!$A$3:$BG$3"),0)),VLOOKUP($F151,'Step 1'!$B$13:$D$28,3,0)),"Check Parameters")</f>
        <v>NE</v>
      </c>
      <c r="AD151" s="13" t="str">
        <f ca="1">IFERROR(IF(VLOOKUP($F151,'Step 1'!$B$13:$D$28,3,0)="Y",INDEX(INDIRECT("'"&amp;$A151&amp;"'!$A$3:$BG$100000"),MATCH($B151,INDIRECT("'"&amp;$A151&amp;"'!$A3:$A100000"),0),MATCH(AD$3,INDIRECT("'"&amp;$A151&amp;"'!$A$3:$BG$3"),0)),VLOOKUP($F151,'Step 1'!$B$13:$D$28,3,0)),"Check Parameters")</f>
        <v>NE</v>
      </c>
      <c r="AE151" s="13" t="str">
        <f ca="1">IFERROR(IF(VLOOKUP($F151,'Step 1'!$B$13:$D$28,3,0)="Y",INDEX(INDIRECT("'"&amp;$A151&amp;"'!$A$3:$BG$100000"),MATCH($B151,INDIRECT("'"&amp;$A151&amp;"'!$A3:$A100000"),0),MATCH(AE$3,INDIRECT("'"&amp;$A151&amp;"'!$A$3:$BG$3"),0)),VLOOKUP($F151,'Step 1'!$B$13:$D$28,3,0)),"Check Parameters")</f>
        <v>NE</v>
      </c>
      <c r="AF151" s="13" t="str">
        <f ca="1">IFERROR(IF(VLOOKUP($F151,'Step 1'!$B$13:$D$28,3,0)="Y",INDEX(INDIRECT("'"&amp;$A151&amp;"'!$A$3:$BG$100000"),MATCH($B151,INDIRECT("'"&amp;$A151&amp;"'!$A3:$A100000"),0),MATCH(AF$3,INDIRECT("'"&amp;$A151&amp;"'!$A$3:$BG$3"),0)),VLOOKUP($F151,'Step 1'!$B$13:$D$28,3,0)),"Check Parameters")</f>
        <v>NE</v>
      </c>
      <c r="AG151" s="13" t="str">
        <f ca="1">IFERROR(IF(VLOOKUP($F151,'Step 1'!$B$13:$D$28,3,0)="Y",INDEX(INDIRECT("'"&amp;$A151&amp;"'!$A$3:$BG$100000"),MATCH($B151,INDIRECT("'"&amp;$A151&amp;"'!$A3:$A100000"),0),MATCH(AG$3,INDIRECT("'"&amp;$A151&amp;"'!$A$3:$BG$3"),0)),VLOOKUP($F151,'Step 1'!$B$13:$D$28,3,0)),"Check Parameters")</f>
        <v>NE</v>
      </c>
      <c r="AH151" s="13" t="str">
        <f ca="1">IFERROR(IF(VLOOKUP($F151,'Step 1'!$B$13:$D$28,3,0)="Y",INDEX(INDIRECT("'"&amp;$A151&amp;"'!$A$3:$BG$100000"),MATCH($B151,INDIRECT("'"&amp;$A151&amp;"'!$A3:$A100000"),0),MATCH(AH$3,INDIRECT("'"&amp;$A151&amp;"'!$A$3:$BG$3"),0)),VLOOKUP($F151,'Step 1'!$B$13:$D$28,3,0)),"Check Parameters")</f>
        <v>NE</v>
      </c>
      <c r="AI151" s="13" t="str">
        <f ca="1">IFERROR(IF(VLOOKUP($F151,'Step 1'!$B$13:$D$28,3,0)="Y",INDEX(INDIRECT("'"&amp;$A151&amp;"'!$A$3:$BG$100000"),MATCH($B151,INDIRECT("'"&amp;$A151&amp;"'!$A3:$A100000"),0),MATCH(AI$3,INDIRECT("'"&amp;$A151&amp;"'!$A$3:$BG$3"),0)),VLOOKUP($F151,'Step 1'!$B$13:$D$28,3,0)),"Check Parameters")</f>
        <v>NE</v>
      </c>
      <c r="AJ151" s="13" t="str">
        <f ca="1">IFERROR(IF(VLOOKUP($F151,'Step 1'!$B$13:$D$28,3,0)="Y",INDEX(INDIRECT("'"&amp;$A151&amp;"'!$A$3:$BG$100000"),MATCH($B151,INDIRECT("'"&amp;$A151&amp;"'!$A3:$A100000"),0),MATCH(AJ$3,INDIRECT("'"&amp;$A151&amp;"'!$A$3:$BG$3"),0)),VLOOKUP($F151,'Step 1'!$B$13:$D$28,3,0)),"Check Parameters")</f>
        <v>NE</v>
      </c>
      <c r="AK151" s="13" t="str">
        <f ca="1">IFERROR(IF(VLOOKUP($F151,'Step 1'!$B$13:$D$28,3,0)="Y",INDEX(INDIRECT("'"&amp;$A151&amp;"'!$A$3:$BG$100000"),MATCH($B151,INDIRECT("'"&amp;$A151&amp;"'!$A3:$A100000"),0),MATCH(AK$3,INDIRECT("'"&amp;$A151&amp;"'!$A$3:$BG$3"),0)),VLOOKUP($F151,'Step 1'!$B$13:$D$28,3,0)),"Check Parameters")</f>
        <v>NE</v>
      </c>
      <c r="AL151" s="13" t="str">
        <f ca="1">IFERROR(IF(VLOOKUP($F151,'Step 1'!$B$13:$D$28,3,0)="Y",INDEX(INDIRECT("'"&amp;$A151&amp;"'!$A$3:$BG$100000"),MATCH($B151,INDIRECT("'"&amp;$A151&amp;"'!$A3:$A100000"),0),MATCH(AL$3,INDIRECT("'"&amp;$A151&amp;"'!$A$3:$BG$3"),0)),VLOOKUP($F151,'Step 1'!$B$13:$D$28,3,0)),"Check Parameters")</f>
        <v>NE</v>
      </c>
      <c r="AM151" s="13" t="str">
        <f ca="1">IFERROR(IF(VLOOKUP($F151,'Step 1'!$B$13:$D$28,3,0)="Y",INDEX(INDIRECT("'"&amp;$A151&amp;"'!$A$3:$BG$100000"),MATCH($B151,INDIRECT("'"&amp;$A151&amp;"'!$A3:$A100000"),0),MATCH(AM$3,INDIRECT("'"&amp;$A151&amp;"'!$A$3:$BG$3"),0)),VLOOKUP($F151,'Step 1'!$B$13:$D$28,3,0)),"Check Parameters")</f>
        <v>NE</v>
      </c>
      <c r="AN151" s="13"/>
      <c r="AO151" s="13"/>
      <c r="AP151" s="191"/>
      <c r="AQ151" s="191"/>
      <c r="AR151" s="191"/>
    </row>
    <row r="152" spans="1:44" hidden="1" outlineLevel="1" x14ac:dyDescent="0.25">
      <c r="A152" s="183" t="s">
        <v>145</v>
      </c>
      <c r="B152" s="183" t="s">
        <v>585</v>
      </c>
      <c r="C152" s="175" t="s">
        <v>341</v>
      </c>
      <c r="D152" s="175"/>
      <c r="E152" s="175" t="s">
        <v>751</v>
      </c>
      <c r="F152" s="77" t="str">
        <f t="shared" si="52"/>
        <v>Swine (sows)</v>
      </c>
      <c r="G152" s="175" t="s">
        <v>358</v>
      </c>
      <c r="H152" s="175"/>
      <c r="I152" s="13" t="str">
        <f ca="1">IFERROR(IF(VLOOKUP($F152,'Step 1'!$B$13:$D$28,3,0)="Y",INDEX(INDIRECT("'"&amp;$A152&amp;"'!$A$3:$BG$100000"),MATCH($B152,INDIRECT("'"&amp;$A152&amp;"'!$A3:$A100000"),0),MATCH(I$3,INDIRECT("'"&amp;$A152&amp;"'!$A$3:$BG$3"),0)),VLOOKUP($F152,'Step 1'!$B$13:$D$28,3,0)),"Check Parameters")</f>
        <v>NE</v>
      </c>
      <c r="J152" s="13" t="str">
        <f ca="1">IFERROR(IF(VLOOKUP($F152,'Step 1'!$B$13:$D$28,3,0)="Y",INDEX(INDIRECT("'"&amp;$A152&amp;"'!$A$3:$BG$100000"),MATCH($B152,INDIRECT("'"&amp;$A152&amp;"'!$A3:$A100000"),0),MATCH(J$3,INDIRECT("'"&amp;$A152&amp;"'!$A$3:$BG$3"),0)),VLOOKUP($F152,'Step 1'!$B$13:$D$28,3,0)),"Check Parameters")</f>
        <v>NE</v>
      </c>
      <c r="K152" s="13" t="str">
        <f ca="1">IFERROR(IF(VLOOKUP($F152,'Step 1'!$B$13:$D$28,3,0)="Y",INDEX(INDIRECT("'"&amp;$A152&amp;"'!$A$3:$BG$100000"),MATCH($B152,INDIRECT("'"&amp;$A152&amp;"'!$A3:$A100000"),0),MATCH(K$3,INDIRECT("'"&amp;$A152&amp;"'!$A$3:$BG$3"),0)),VLOOKUP($F152,'Step 1'!$B$13:$D$28,3,0)),"Check Parameters")</f>
        <v>NE</v>
      </c>
      <c r="L152" s="13" t="str">
        <f ca="1">IFERROR(IF(VLOOKUP($F152,'Step 1'!$B$13:$D$28,3,0)="Y",INDEX(INDIRECT("'"&amp;$A152&amp;"'!$A$3:$BG$100000"),MATCH($B152,INDIRECT("'"&amp;$A152&amp;"'!$A3:$A100000"),0),MATCH(L$3,INDIRECT("'"&amp;$A152&amp;"'!$A$3:$BG$3"),0)),VLOOKUP($F152,'Step 1'!$B$13:$D$28,3,0)),"Check Parameters")</f>
        <v>NE</v>
      </c>
      <c r="M152" s="13" t="str">
        <f ca="1">IFERROR(IF(VLOOKUP($F152,'Step 1'!$B$13:$D$28,3,0)="Y",INDEX(INDIRECT("'"&amp;$A152&amp;"'!$A$3:$BG$100000"),MATCH($B152,INDIRECT("'"&amp;$A152&amp;"'!$A3:$A100000"),0),MATCH(M$3,INDIRECT("'"&amp;$A152&amp;"'!$A$3:$BG$3"),0)),VLOOKUP($F152,'Step 1'!$B$13:$D$28,3,0)),"Check Parameters")</f>
        <v>NE</v>
      </c>
      <c r="N152" s="13" t="str">
        <f ca="1">IFERROR(IF(VLOOKUP($F152,'Step 1'!$B$13:$D$28,3,0)="Y",INDEX(INDIRECT("'"&amp;$A152&amp;"'!$A$3:$BG$100000"),MATCH($B152,INDIRECT("'"&amp;$A152&amp;"'!$A3:$A100000"),0),MATCH(N$3,INDIRECT("'"&amp;$A152&amp;"'!$A$3:$BG$3"),0)),VLOOKUP($F152,'Step 1'!$B$13:$D$28,3,0)),"Check Parameters")</f>
        <v>NE</v>
      </c>
      <c r="O152" s="13" t="str">
        <f ca="1">IFERROR(IF(VLOOKUP($F152,'Step 1'!$B$13:$D$28,3,0)="Y",INDEX(INDIRECT("'"&amp;$A152&amp;"'!$A$3:$BG$100000"),MATCH($B152,INDIRECT("'"&amp;$A152&amp;"'!$A3:$A100000"),0),MATCH(O$3,INDIRECT("'"&amp;$A152&amp;"'!$A$3:$BG$3"),0)),VLOOKUP($F152,'Step 1'!$B$13:$D$28,3,0)),"Check Parameters")</f>
        <v>NE</v>
      </c>
      <c r="P152" s="13" t="str">
        <f ca="1">IFERROR(IF(VLOOKUP($F152,'Step 1'!$B$13:$D$28,3,0)="Y",INDEX(INDIRECT("'"&amp;$A152&amp;"'!$A$3:$BG$100000"),MATCH($B152,INDIRECT("'"&amp;$A152&amp;"'!$A3:$A100000"),0),MATCH(P$3,INDIRECT("'"&amp;$A152&amp;"'!$A$3:$BG$3"),0)),VLOOKUP($F152,'Step 1'!$B$13:$D$28,3,0)),"Check Parameters")</f>
        <v>NE</v>
      </c>
      <c r="Q152" s="13" t="str">
        <f ca="1">IFERROR(IF(VLOOKUP($F152,'Step 1'!$B$13:$D$28,3,0)="Y",INDEX(INDIRECT("'"&amp;$A152&amp;"'!$A$3:$BG$100000"),MATCH($B152,INDIRECT("'"&amp;$A152&amp;"'!$A3:$A100000"),0),MATCH(Q$3,INDIRECT("'"&amp;$A152&amp;"'!$A$3:$BG$3"),0)),VLOOKUP($F152,'Step 1'!$B$13:$D$28,3,0)),"Check Parameters")</f>
        <v>NE</v>
      </c>
      <c r="R152" s="13" t="str">
        <f ca="1">IFERROR(IF(VLOOKUP($F152,'Step 1'!$B$13:$D$28,3,0)="Y",INDEX(INDIRECT("'"&amp;$A152&amp;"'!$A$3:$BG$100000"),MATCH($B152,INDIRECT("'"&amp;$A152&amp;"'!$A3:$A100000"),0),MATCH(R$3,INDIRECT("'"&amp;$A152&amp;"'!$A$3:$BG$3"),0)),VLOOKUP($F152,'Step 1'!$B$13:$D$28,3,0)),"Check Parameters")</f>
        <v>NE</v>
      </c>
      <c r="S152" s="13" t="str">
        <f ca="1">IFERROR(IF(VLOOKUP($F152,'Step 1'!$B$13:$D$28,3,0)="Y",INDEX(INDIRECT("'"&amp;$A152&amp;"'!$A$3:$BG$100000"),MATCH($B152,INDIRECT("'"&amp;$A152&amp;"'!$A3:$A100000"),0),MATCH(S$3,INDIRECT("'"&amp;$A152&amp;"'!$A$3:$BG$3"),0)),VLOOKUP($F152,'Step 1'!$B$13:$D$28,3,0)),"Check Parameters")</f>
        <v>NE</v>
      </c>
      <c r="T152" s="13" t="str">
        <f ca="1">IFERROR(IF(VLOOKUP($F152,'Step 1'!$B$13:$D$28,3,0)="Y",INDEX(INDIRECT("'"&amp;$A152&amp;"'!$A$3:$BG$100000"),MATCH($B152,INDIRECT("'"&amp;$A152&amp;"'!$A3:$A100000"),0),MATCH(T$3,INDIRECT("'"&amp;$A152&amp;"'!$A$3:$BG$3"),0)),VLOOKUP($F152,'Step 1'!$B$13:$D$28,3,0)),"Check Parameters")</f>
        <v>NE</v>
      </c>
      <c r="U152" s="13" t="str">
        <f ca="1">IFERROR(IF(VLOOKUP($F152,'Step 1'!$B$13:$D$28,3,0)="Y",INDEX(INDIRECT("'"&amp;$A152&amp;"'!$A$3:$BG$100000"),MATCH($B152,INDIRECT("'"&amp;$A152&amp;"'!$A3:$A100000"),0),MATCH(U$3,INDIRECT("'"&amp;$A152&amp;"'!$A$3:$BG$3"),0)),VLOOKUP($F152,'Step 1'!$B$13:$D$28,3,0)),"Check Parameters")</f>
        <v>NE</v>
      </c>
      <c r="V152" s="13" t="str">
        <f ca="1">IFERROR(IF(VLOOKUP($F152,'Step 1'!$B$13:$D$28,3,0)="Y",INDEX(INDIRECT("'"&amp;$A152&amp;"'!$A$3:$BG$100000"),MATCH($B152,INDIRECT("'"&amp;$A152&amp;"'!$A3:$A100000"),0),MATCH(V$3,INDIRECT("'"&amp;$A152&amp;"'!$A$3:$BG$3"),0)),VLOOKUP($F152,'Step 1'!$B$13:$D$28,3,0)),"Check Parameters")</f>
        <v>NE</v>
      </c>
      <c r="W152" s="13" t="str">
        <f ca="1">IFERROR(IF(VLOOKUP($F152,'Step 1'!$B$13:$D$28,3,0)="Y",INDEX(INDIRECT("'"&amp;$A152&amp;"'!$A$3:$BG$100000"),MATCH($B152,INDIRECT("'"&amp;$A152&amp;"'!$A3:$A100000"),0),MATCH(W$3,INDIRECT("'"&amp;$A152&amp;"'!$A$3:$BG$3"),0)),VLOOKUP($F152,'Step 1'!$B$13:$D$28,3,0)),"Check Parameters")</f>
        <v>NE</v>
      </c>
      <c r="X152" s="13" t="str">
        <f ca="1">IFERROR(IF(VLOOKUP($F152,'Step 1'!$B$13:$D$28,3,0)="Y",INDEX(INDIRECT("'"&amp;$A152&amp;"'!$A$3:$BG$100000"),MATCH($B152,INDIRECT("'"&amp;$A152&amp;"'!$A3:$A100000"),0),MATCH(X$3,INDIRECT("'"&amp;$A152&amp;"'!$A$3:$BG$3"),0)),VLOOKUP($F152,'Step 1'!$B$13:$D$28,3,0)),"Check Parameters")</f>
        <v>NE</v>
      </c>
      <c r="Y152" s="13" t="str">
        <f ca="1">IFERROR(IF(VLOOKUP($F152,'Step 1'!$B$13:$D$28,3,0)="Y",INDEX(INDIRECT("'"&amp;$A152&amp;"'!$A$3:$BG$100000"),MATCH($B152,INDIRECT("'"&amp;$A152&amp;"'!$A3:$A100000"),0),MATCH(Y$3,INDIRECT("'"&amp;$A152&amp;"'!$A$3:$BG$3"),0)),VLOOKUP($F152,'Step 1'!$B$13:$D$28,3,0)),"Check Parameters")</f>
        <v>NE</v>
      </c>
      <c r="Z152" s="13" t="str">
        <f ca="1">IFERROR(IF(VLOOKUP($F152,'Step 1'!$B$13:$D$28,3,0)="Y",INDEX(INDIRECT("'"&amp;$A152&amp;"'!$A$3:$BG$100000"),MATCH($B152,INDIRECT("'"&amp;$A152&amp;"'!$A3:$A100000"),0),MATCH(Z$3,INDIRECT("'"&amp;$A152&amp;"'!$A$3:$BG$3"),0)),VLOOKUP($F152,'Step 1'!$B$13:$D$28,3,0)),"Check Parameters")</f>
        <v>NE</v>
      </c>
      <c r="AA152" s="13" t="str">
        <f ca="1">IFERROR(IF(VLOOKUP($F152,'Step 1'!$B$13:$D$28,3,0)="Y",INDEX(INDIRECT("'"&amp;$A152&amp;"'!$A$3:$BG$100000"),MATCH($B152,INDIRECT("'"&amp;$A152&amp;"'!$A3:$A100000"),0),MATCH(AA$3,INDIRECT("'"&amp;$A152&amp;"'!$A$3:$BG$3"),0)),VLOOKUP($F152,'Step 1'!$B$13:$D$28,3,0)),"Check Parameters")</f>
        <v>NE</v>
      </c>
      <c r="AB152" s="13" t="str">
        <f ca="1">IFERROR(IF(VLOOKUP($F152,'Step 1'!$B$13:$D$28,3,0)="Y",INDEX(INDIRECT("'"&amp;$A152&amp;"'!$A$3:$BG$100000"),MATCH($B152,INDIRECT("'"&amp;$A152&amp;"'!$A3:$A100000"),0),MATCH(AB$3,INDIRECT("'"&amp;$A152&amp;"'!$A$3:$BG$3"),0)),VLOOKUP($F152,'Step 1'!$B$13:$D$28,3,0)),"Check Parameters")</f>
        <v>NE</v>
      </c>
      <c r="AC152" s="13" t="str">
        <f ca="1">IFERROR(IF(VLOOKUP($F152,'Step 1'!$B$13:$D$28,3,0)="Y",INDEX(INDIRECT("'"&amp;$A152&amp;"'!$A$3:$BG$100000"),MATCH($B152,INDIRECT("'"&amp;$A152&amp;"'!$A3:$A100000"),0),MATCH(AC$3,INDIRECT("'"&amp;$A152&amp;"'!$A$3:$BG$3"),0)),VLOOKUP($F152,'Step 1'!$B$13:$D$28,3,0)),"Check Parameters")</f>
        <v>NE</v>
      </c>
      <c r="AD152" s="13" t="str">
        <f ca="1">IFERROR(IF(VLOOKUP($F152,'Step 1'!$B$13:$D$28,3,0)="Y",INDEX(INDIRECT("'"&amp;$A152&amp;"'!$A$3:$BG$100000"),MATCH($B152,INDIRECT("'"&amp;$A152&amp;"'!$A3:$A100000"),0),MATCH(AD$3,INDIRECT("'"&amp;$A152&amp;"'!$A$3:$BG$3"),0)),VLOOKUP($F152,'Step 1'!$B$13:$D$28,3,0)),"Check Parameters")</f>
        <v>NE</v>
      </c>
      <c r="AE152" s="13" t="str">
        <f ca="1">IFERROR(IF(VLOOKUP($F152,'Step 1'!$B$13:$D$28,3,0)="Y",INDEX(INDIRECT("'"&amp;$A152&amp;"'!$A$3:$BG$100000"),MATCH($B152,INDIRECT("'"&amp;$A152&amp;"'!$A3:$A100000"),0),MATCH(AE$3,INDIRECT("'"&amp;$A152&amp;"'!$A$3:$BG$3"),0)),VLOOKUP($F152,'Step 1'!$B$13:$D$28,3,0)),"Check Parameters")</f>
        <v>NE</v>
      </c>
      <c r="AF152" s="13" t="str">
        <f ca="1">IFERROR(IF(VLOOKUP($F152,'Step 1'!$B$13:$D$28,3,0)="Y",INDEX(INDIRECT("'"&amp;$A152&amp;"'!$A$3:$BG$100000"),MATCH($B152,INDIRECT("'"&amp;$A152&amp;"'!$A3:$A100000"),0),MATCH(AF$3,INDIRECT("'"&amp;$A152&amp;"'!$A$3:$BG$3"),0)),VLOOKUP($F152,'Step 1'!$B$13:$D$28,3,0)),"Check Parameters")</f>
        <v>NE</v>
      </c>
      <c r="AG152" s="13" t="str">
        <f ca="1">IFERROR(IF(VLOOKUP($F152,'Step 1'!$B$13:$D$28,3,0)="Y",INDEX(INDIRECT("'"&amp;$A152&amp;"'!$A$3:$BG$100000"),MATCH($B152,INDIRECT("'"&amp;$A152&amp;"'!$A3:$A100000"),0),MATCH(AG$3,INDIRECT("'"&amp;$A152&amp;"'!$A$3:$BG$3"),0)),VLOOKUP($F152,'Step 1'!$B$13:$D$28,3,0)),"Check Parameters")</f>
        <v>NE</v>
      </c>
      <c r="AH152" s="13" t="str">
        <f ca="1">IFERROR(IF(VLOOKUP($F152,'Step 1'!$B$13:$D$28,3,0)="Y",INDEX(INDIRECT("'"&amp;$A152&amp;"'!$A$3:$BG$100000"),MATCH($B152,INDIRECT("'"&amp;$A152&amp;"'!$A3:$A100000"),0),MATCH(AH$3,INDIRECT("'"&amp;$A152&amp;"'!$A$3:$BG$3"),0)),VLOOKUP($F152,'Step 1'!$B$13:$D$28,3,0)),"Check Parameters")</f>
        <v>NE</v>
      </c>
      <c r="AI152" s="13" t="str">
        <f ca="1">IFERROR(IF(VLOOKUP($F152,'Step 1'!$B$13:$D$28,3,0)="Y",INDEX(INDIRECT("'"&amp;$A152&amp;"'!$A$3:$BG$100000"),MATCH($B152,INDIRECT("'"&amp;$A152&amp;"'!$A3:$A100000"),0),MATCH(AI$3,INDIRECT("'"&amp;$A152&amp;"'!$A$3:$BG$3"),0)),VLOOKUP($F152,'Step 1'!$B$13:$D$28,3,0)),"Check Parameters")</f>
        <v>NE</v>
      </c>
      <c r="AJ152" s="13" t="str">
        <f ca="1">IFERROR(IF(VLOOKUP($F152,'Step 1'!$B$13:$D$28,3,0)="Y",INDEX(INDIRECT("'"&amp;$A152&amp;"'!$A$3:$BG$100000"),MATCH($B152,INDIRECT("'"&amp;$A152&amp;"'!$A3:$A100000"),0),MATCH(AJ$3,INDIRECT("'"&amp;$A152&amp;"'!$A$3:$BG$3"),0)),VLOOKUP($F152,'Step 1'!$B$13:$D$28,3,0)),"Check Parameters")</f>
        <v>NE</v>
      </c>
      <c r="AK152" s="13" t="str">
        <f ca="1">IFERROR(IF(VLOOKUP($F152,'Step 1'!$B$13:$D$28,3,0)="Y",INDEX(INDIRECT("'"&amp;$A152&amp;"'!$A$3:$BG$100000"),MATCH($B152,INDIRECT("'"&amp;$A152&amp;"'!$A3:$A100000"),0),MATCH(AK$3,INDIRECT("'"&amp;$A152&amp;"'!$A$3:$BG$3"),0)),VLOOKUP($F152,'Step 1'!$B$13:$D$28,3,0)),"Check Parameters")</f>
        <v>NE</v>
      </c>
      <c r="AL152" s="13" t="str">
        <f ca="1">IFERROR(IF(VLOOKUP($F152,'Step 1'!$B$13:$D$28,3,0)="Y",INDEX(INDIRECT("'"&amp;$A152&amp;"'!$A$3:$BG$100000"),MATCH($B152,INDIRECT("'"&amp;$A152&amp;"'!$A3:$A100000"),0),MATCH(AL$3,INDIRECT("'"&amp;$A152&amp;"'!$A$3:$BG$3"),0)),VLOOKUP($F152,'Step 1'!$B$13:$D$28,3,0)),"Check Parameters")</f>
        <v>NE</v>
      </c>
      <c r="AM152" s="13" t="str">
        <f ca="1">IFERROR(IF(VLOOKUP($F152,'Step 1'!$B$13:$D$28,3,0)="Y",INDEX(INDIRECT("'"&amp;$A152&amp;"'!$A$3:$BG$100000"),MATCH($B152,INDIRECT("'"&amp;$A152&amp;"'!$A3:$A100000"),0),MATCH(AM$3,INDIRECT("'"&amp;$A152&amp;"'!$A$3:$BG$3"),0)),VLOOKUP($F152,'Step 1'!$B$13:$D$28,3,0)),"Check Parameters")</f>
        <v>NE</v>
      </c>
      <c r="AN152" s="13"/>
      <c r="AO152" s="13"/>
      <c r="AP152" s="191"/>
      <c r="AQ152" s="191"/>
      <c r="AR152" s="191"/>
    </row>
    <row r="153" spans="1:44" hidden="1" outlineLevel="1" x14ac:dyDescent="0.25">
      <c r="A153" s="183" t="s">
        <v>80</v>
      </c>
      <c r="B153" s="183" t="s">
        <v>585</v>
      </c>
      <c r="C153" s="175" t="s">
        <v>341</v>
      </c>
      <c r="D153" s="175"/>
      <c r="E153" s="175" t="s">
        <v>751</v>
      </c>
      <c r="F153" s="77" t="str">
        <f t="shared" si="52"/>
        <v>Buffalo</v>
      </c>
      <c r="G153" s="175" t="s">
        <v>358</v>
      </c>
      <c r="H153" s="175"/>
      <c r="I153" s="13" t="str">
        <f ca="1">IFERROR(IF(VLOOKUP($F153,'Step 1'!$B$13:$D$28,3,0)="Y",INDEX(INDIRECT("'"&amp;$A153&amp;"'!$A$3:$BG$100000"),MATCH($B153,INDIRECT("'"&amp;$A153&amp;"'!$A3:$A100000"),0),MATCH(I$3,INDIRECT("'"&amp;$A153&amp;"'!$A$3:$BG$3"),0)),VLOOKUP($F153,'Step 1'!$B$13:$D$28,3,0)),"Check Parameters")</f>
        <v>NE</v>
      </c>
      <c r="J153" s="13" t="str">
        <f ca="1">IFERROR(IF(VLOOKUP($F153,'Step 1'!$B$13:$D$28,3,0)="Y",INDEX(INDIRECT("'"&amp;$A153&amp;"'!$A$3:$BG$100000"),MATCH($B153,INDIRECT("'"&amp;$A153&amp;"'!$A3:$A100000"),0),MATCH(J$3,INDIRECT("'"&amp;$A153&amp;"'!$A$3:$BG$3"),0)),VLOOKUP($F153,'Step 1'!$B$13:$D$28,3,0)),"Check Parameters")</f>
        <v>NE</v>
      </c>
      <c r="K153" s="13" t="str">
        <f ca="1">IFERROR(IF(VLOOKUP($F153,'Step 1'!$B$13:$D$28,3,0)="Y",INDEX(INDIRECT("'"&amp;$A153&amp;"'!$A$3:$BG$100000"),MATCH($B153,INDIRECT("'"&amp;$A153&amp;"'!$A3:$A100000"),0),MATCH(K$3,INDIRECT("'"&amp;$A153&amp;"'!$A$3:$BG$3"),0)),VLOOKUP($F153,'Step 1'!$B$13:$D$28,3,0)),"Check Parameters")</f>
        <v>NE</v>
      </c>
      <c r="L153" s="13" t="str">
        <f ca="1">IFERROR(IF(VLOOKUP($F153,'Step 1'!$B$13:$D$28,3,0)="Y",INDEX(INDIRECT("'"&amp;$A153&amp;"'!$A$3:$BG$100000"),MATCH($B153,INDIRECT("'"&amp;$A153&amp;"'!$A3:$A100000"),0),MATCH(L$3,INDIRECT("'"&amp;$A153&amp;"'!$A$3:$BG$3"),0)),VLOOKUP($F153,'Step 1'!$B$13:$D$28,3,0)),"Check Parameters")</f>
        <v>NE</v>
      </c>
      <c r="M153" s="13" t="str">
        <f ca="1">IFERROR(IF(VLOOKUP($F153,'Step 1'!$B$13:$D$28,3,0)="Y",INDEX(INDIRECT("'"&amp;$A153&amp;"'!$A$3:$BG$100000"),MATCH($B153,INDIRECT("'"&amp;$A153&amp;"'!$A3:$A100000"),0),MATCH(M$3,INDIRECT("'"&amp;$A153&amp;"'!$A$3:$BG$3"),0)),VLOOKUP($F153,'Step 1'!$B$13:$D$28,3,0)),"Check Parameters")</f>
        <v>NE</v>
      </c>
      <c r="N153" s="13" t="str">
        <f ca="1">IFERROR(IF(VLOOKUP($F153,'Step 1'!$B$13:$D$28,3,0)="Y",INDEX(INDIRECT("'"&amp;$A153&amp;"'!$A$3:$BG$100000"),MATCH($B153,INDIRECT("'"&amp;$A153&amp;"'!$A3:$A100000"),0),MATCH(N$3,INDIRECT("'"&amp;$A153&amp;"'!$A$3:$BG$3"),0)),VLOOKUP($F153,'Step 1'!$B$13:$D$28,3,0)),"Check Parameters")</f>
        <v>NE</v>
      </c>
      <c r="O153" s="13" t="str">
        <f ca="1">IFERROR(IF(VLOOKUP($F153,'Step 1'!$B$13:$D$28,3,0)="Y",INDEX(INDIRECT("'"&amp;$A153&amp;"'!$A$3:$BG$100000"),MATCH($B153,INDIRECT("'"&amp;$A153&amp;"'!$A3:$A100000"),0),MATCH(O$3,INDIRECT("'"&amp;$A153&amp;"'!$A$3:$BG$3"),0)),VLOOKUP($F153,'Step 1'!$B$13:$D$28,3,0)),"Check Parameters")</f>
        <v>NE</v>
      </c>
      <c r="P153" s="13" t="str">
        <f ca="1">IFERROR(IF(VLOOKUP($F153,'Step 1'!$B$13:$D$28,3,0)="Y",INDEX(INDIRECT("'"&amp;$A153&amp;"'!$A$3:$BG$100000"),MATCH($B153,INDIRECT("'"&amp;$A153&amp;"'!$A3:$A100000"),0),MATCH(P$3,INDIRECT("'"&amp;$A153&amp;"'!$A$3:$BG$3"),0)),VLOOKUP($F153,'Step 1'!$B$13:$D$28,3,0)),"Check Parameters")</f>
        <v>NE</v>
      </c>
      <c r="Q153" s="13" t="str">
        <f ca="1">IFERROR(IF(VLOOKUP($F153,'Step 1'!$B$13:$D$28,3,0)="Y",INDEX(INDIRECT("'"&amp;$A153&amp;"'!$A$3:$BG$100000"),MATCH($B153,INDIRECT("'"&amp;$A153&amp;"'!$A3:$A100000"),0),MATCH(Q$3,INDIRECT("'"&amp;$A153&amp;"'!$A$3:$BG$3"),0)),VLOOKUP($F153,'Step 1'!$B$13:$D$28,3,0)),"Check Parameters")</f>
        <v>NE</v>
      </c>
      <c r="R153" s="13" t="str">
        <f ca="1">IFERROR(IF(VLOOKUP($F153,'Step 1'!$B$13:$D$28,3,0)="Y",INDEX(INDIRECT("'"&amp;$A153&amp;"'!$A$3:$BG$100000"),MATCH($B153,INDIRECT("'"&amp;$A153&amp;"'!$A3:$A100000"),0),MATCH(R$3,INDIRECT("'"&amp;$A153&amp;"'!$A$3:$BG$3"),0)),VLOOKUP($F153,'Step 1'!$B$13:$D$28,3,0)),"Check Parameters")</f>
        <v>NE</v>
      </c>
      <c r="S153" s="13" t="str">
        <f ca="1">IFERROR(IF(VLOOKUP($F153,'Step 1'!$B$13:$D$28,3,0)="Y",INDEX(INDIRECT("'"&amp;$A153&amp;"'!$A$3:$BG$100000"),MATCH($B153,INDIRECT("'"&amp;$A153&amp;"'!$A3:$A100000"),0),MATCH(S$3,INDIRECT("'"&amp;$A153&amp;"'!$A$3:$BG$3"),0)),VLOOKUP($F153,'Step 1'!$B$13:$D$28,3,0)),"Check Parameters")</f>
        <v>NE</v>
      </c>
      <c r="T153" s="13" t="str">
        <f ca="1">IFERROR(IF(VLOOKUP($F153,'Step 1'!$B$13:$D$28,3,0)="Y",INDEX(INDIRECT("'"&amp;$A153&amp;"'!$A$3:$BG$100000"),MATCH($B153,INDIRECT("'"&amp;$A153&amp;"'!$A3:$A100000"),0),MATCH(T$3,INDIRECT("'"&amp;$A153&amp;"'!$A$3:$BG$3"),0)),VLOOKUP($F153,'Step 1'!$B$13:$D$28,3,0)),"Check Parameters")</f>
        <v>NE</v>
      </c>
      <c r="U153" s="13" t="str">
        <f ca="1">IFERROR(IF(VLOOKUP($F153,'Step 1'!$B$13:$D$28,3,0)="Y",INDEX(INDIRECT("'"&amp;$A153&amp;"'!$A$3:$BG$100000"),MATCH($B153,INDIRECT("'"&amp;$A153&amp;"'!$A3:$A100000"),0),MATCH(U$3,INDIRECT("'"&amp;$A153&amp;"'!$A$3:$BG$3"),0)),VLOOKUP($F153,'Step 1'!$B$13:$D$28,3,0)),"Check Parameters")</f>
        <v>NE</v>
      </c>
      <c r="V153" s="13" t="str">
        <f ca="1">IFERROR(IF(VLOOKUP($F153,'Step 1'!$B$13:$D$28,3,0)="Y",INDEX(INDIRECT("'"&amp;$A153&amp;"'!$A$3:$BG$100000"),MATCH($B153,INDIRECT("'"&amp;$A153&amp;"'!$A3:$A100000"),0),MATCH(V$3,INDIRECT("'"&amp;$A153&amp;"'!$A$3:$BG$3"),0)),VLOOKUP($F153,'Step 1'!$B$13:$D$28,3,0)),"Check Parameters")</f>
        <v>NE</v>
      </c>
      <c r="W153" s="13" t="str">
        <f ca="1">IFERROR(IF(VLOOKUP($F153,'Step 1'!$B$13:$D$28,3,0)="Y",INDEX(INDIRECT("'"&amp;$A153&amp;"'!$A$3:$BG$100000"),MATCH($B153,INDIRECT("'"&amp;$A153&amp;"'!$A3:$A100000"),0),MATCH(W$3,INDIRECT("'"&amp;$A153&amp;"'!$A$3:$BG$3"),0)),VLOOKUP($F153,'Step 1'!$B$13:$D$28,3,0)),"Check Parameters")</f>
        <v>NE</v>
      </c>
      <c r="X153" s="13" t="str">
        <f ca="1">IFERROR(IF(VLOOKUP($F153,'Step 1'!$B$13:$D$28,3,0)="Y",INDEX(INDIRECT("'"&amp;$A153&amp;"'!$A$3:$BG$100000"),MATCH($B153,INDIRECT("'"&amp;$A153&amp;"'!$A3:$A100000"),0),MATCH(X$3,INDIRECT("'"&amp;$A153&amp;"'!$A$3:$BG$3"),0)),VLOOKUP($F153,'Step 1'!$B$13:$D$28,3,0)),"Check Parameters")</f>
        <v>NE</v>
      </c>
      <c r="Y153" s="13" t="str">
        <f ca="1">IFERROR(IF(VLOOKUP($F153,'Step 1'!$B$13:$D$28,3,0)="Y",INDEX(INDIRECT("'"&amp;$A153&amp;"'!$A$3:$BG$100000"),MATCH($B153,INDIRECT("'"&amp;$A153&amp;"'!$A3:$A100000"),0),MATCH(Y$3,INDIRECT("'"&amp;$A153&amp;"'!$A$3:$BG$3"),0)),VLOOKUP($F153,'Step 1'!$B$13:$D$28,3,0)),"Check Parameters")</f>
        <v>NE</v>
      </c>
      <c r="Z153" s="13" t="str">
        <f ca="1">IFERROR(IF(VLOOKUP($F153,'Step 1'!$B$13:$D$28,3,0)="Y",INDEX(INDIRECT("'"&amp;$A153&amp;"'!$A$3:$BG$100000"),MATCH($B153,INDIRECT("'"&amp;$A153&amp;"'!$A3:$A100000"),0),MATCH(Z$3,INDIRECT("'"&amp;$A153&amp;"'!$A$3:$BG$3"),0)),VLOOKUP($F153,'Step 1'!$B$13:$D$28,3,0)),"Check Parameters")</f>
        <v>NE</v>
      </c>
      <c r="AA153" s="13" t="str">
        <f ca="1">IFERROR(IF(VLOOKUP($F153,'Step 1'!$B$13:$D$28,3,0)="Y",INDEX(INDIRECT("'"&amp;$A153&amp;"'!$A$3:$BG$100000"),MATCH($B153,INDIRECT("'"&amp;$A153&amp;"'!$A3:$A100000"),0),MATCH(AA$3,INDIRECT("'"&amp;$A153&amp;"'!$A$3:$BG$3"),0)),VLOOKUP($F153,'Step 1'!$B$13:$D$28,3,0)),"Check Parameters")</f>
        <v>NE</v>
      </c>
      <c r="AB153" s="13" t="str">
        <f ca="1">IFERROR(IF(VLOOKUP($F153,'Step 1'!$B$13:$D$28,3,0)="Y",INDEX(INDIRECT("'"&amp;$A153&amp;"'!$A$3:$BG$100000"),MATCH($B153,INDIRECT("'"&amp;$A153&amp;"'!$A3:$A100000"),0),MATCH(AB$3,INDIRECT("'"&amp;$A153&amp;"'!$A$3:$BG$3"),0)),VLOOKUP($F153,'Step 1'!$B$13:$D$28,3,0)),"Check Parameters")</f>
        <v>NE</v>
      </c>
      <c r="AC153" s="13" t="str">
        <f ca="1">IFERROR(IF(VLOOKUP($F153,'Step 1'!$B$13:$D$28,3,0)="Y",INDEX(INDIRECT("'"&amp;$A153&amp;"'!$A$3:$BG$100000"),MATCH($B153,INDIRECT("'"&amp;$A153&amp;"'!$A3:$A100000"),0),MATCH(AC$3,INDIRECT("'"&amp;$A153&amp;"'!$A$3:$BG$3"),0)),VLOOKUP($F153,'Step 1'!$B$13:$D$28,3,0)),"Check Parameters")</f>
        <v>NE</v>
      </c>
      <c r="AD153" s="13" t="str">
        <f ca="1">IFERROR(IF(VLOOKUP($F153,'Step 1'!$B$13:$D$28,3,0)="Y",INDEX(INDIRECT("'"&amp;$A153&amp;"'!$A$3:$BG$100000"),MATCH($B153,INDIRECT("'"&amp;$A153&amp;"'!$A3:$A100000"),0),MATCH(AD$3,INDIRECT("'"&amp;$A153&amp;"'!$A$3:$BG$3"),0)),VLOOKUP($F153,'Step 1'!$B$13:$D$28,3,0)),"Check Parameters")</f>
        <v>NE</v>
      </c>
      <c r="AE153" s="13" t="str">
        <f ca="1">IFERROR(IF(VLOOKUP($F153,'Step 1'!$B$13:$D$28,3,0)="Y",INDEX(INDIRECT("'"&amp;$A153&amp;"'!$A$3:$BG$100000"),MATCH($B153,INDIRECT("'"&amp;$A153&amp;"'!$A3:$A100000"),0),MATCH(AE$3,INDIRECT("'"&amp;$A153&amp;"'!$A$3:$BG$3"),0)),VLOOKUP($F153,'Step 1'!$B$13:$D$28,3,0)),"Check Parameters")</f>
        <v>NE</v>
      </c>
      <c r="AF153" s="13" t="str">
        <f ca="1">IFERROR(IF(VLOOKUP($F153,'Step 1'!$B$13:$D$28,3,0)="Y",INDEX(INDIRECT("'"&amp;$A153&amp;"'!$A$3:$BG$100000"),MATCH($B153,INDIRECT("'"&amp;$A153&amp;"'!$A3:$A100000"),0),MATCH(AF$3,INDIRECT("'"&amp;$A153&amp;"'!$A$3:$BG$3"),0)),VLOOKUP($F153,'Step 1'!$B$13:$D$28,3,0)),"Check Parameters")</f>
        <v>NE</v>
      </c>
      <c r="AG153" s="13" t="str">
        <f ca="1">IFERROR(IF(VLOOKUP($F153,'Step 1'!$B$13:$D$28,3,0)="Y",INDEX(INDIRECT("'"&amp;$A153&amp;"'!$A$3:$BG$100000"),MATCH($B153,INDIRECT("'"&amp;$A153&amp;"'!$A3:$A100000"),0),MATCH(AG$3,INDIRECT("'"&amp;$A153&amp;"'!$A$3:$BG$3"),0)),VLOOKUP($F153,'Step 1'!$B$13:$D$28,3,0)),"Check Parameters")</f>
        <v>NE</v>
      </c>
      <c r="AH153" s="13" t="str">
        <f ca="1">IFERROR(IF(VLOOKUP($F153,'Step 1'!$B$13:$D$28,3,0)="Y",INDEX(INDIRECT("'"&amp;$A153&amp;"'!$A$3:$BG$100000"),MATCH($B153,INDIRECT("'"&amp;$A153&amp;"'!$A3:$A100000"),0),MATCH(AH$3,INDIRECT("'"&amp;$A153&amp;"'!$A$3:$BG$3"),0)),VLOOKUP($F153,'Step 1'!$B$13:$D$28,3,0)),"Check Parameters")</f>
        <v>NE</v>
      </c>
      <c r="AI153" s="13" t="str">
        <f ca="1">IFERROR(IF(VLOOKUP($F153,'Step 1'!$B$13:$D$28,3,0)="Y",INDEX(INDIRECT("'"&amp;$A153&amp;"'!$A$3:$BG$100000"),MATCH($B153,INDIRECT("'"&amp;$A153&amp;"'!$A3:$A100000"),0),MATCH(AI$3,INDIRECT("'"&amp;$A153&amp;"'!$A$3:$BG$3"),0)),VLOOKUP($F153,'Step 1'!$B$13:$D$28,3,0)),"Check Parameters")</f>
        <v>NE</v>
      </c>
      <c r="AJ153" s="13" t="str">
        <f ca="1">IFERROR(IF(VLOOKUP($F153,'Step 1'!$B$13:$D$28,3,0)="Y",INDEX(INDIRECT("'"&amp;$A153&amp;"'!$A$3:$BG$100000"),MATCH($B153,INDIRECT("'"&amp;$A153&amp;"'!$A3:$A100000"),0),MATCH(AJ$3,INDIRECT("'"&amp;$A153&amp;"'!$A$3:$BG$3"),0)),VLOOKUP($F153,'Step 1'!$B$13:$D$28,3,0)),"Check Parameters")</f>
        <v>NE</v>
      </c>
      <c r="AK153" s="13" t="str">
        <f ca="1">IFERROR(IF(VLOOKUP($F153,'Step 1'!$B$13:$D$28,3,0)="Y",INDEX(INDIRECT("'"&amp;$A153&amp;"'!$A$3:$BG$100000"),MATCH($B153,INDIRECT("'"&amp;$A153&amp;"'!$A3:$A100000"),0),MATCH(AK$3,INDIRECT("'"&amp;$A153&amp;"'!$A$3:$BG$3"),0)),VLOOKUP($F153,'Step 1'!$B$13:$D$28,3,0)),"Check Parameters")</f>
        <v>NE</v>
      </c>
      <c r="AL153" s="13" t="str">
        <f ca="1">IFERROR(IF(VLOOKUP($F153,'Step 1'!$B$13:$D$28,3,0)="Y",INDEX(INDIRECT("'"&amp;$A153&amp;"'!$A$3:$BG$100000"),MATCH($B153,INDIRECT("'"&amp;$A153&amp;"'!$A3:$A100000"),0),MATCH(AL$3,INDIRECT("'"&amp;$A153&amp;"'!$A$3:$BG$3"),0)),VLOOKUP($F153,'Step 1'!$B$13:$D$28,3,0)),"Check Parameters")</f>
        <v>NE</v>
      </c>
      <c r="AM153" s="13" t="str">
        <f ca="1">IFERROR(IF(VLOOKUP($F153,'Step 1'!$B$13:$D$28,3,0)="Y",INDEX(INDIRECT("'"&amp;$A153&amp;"'!$A$3:$BG$100000"),MATCH($B153,INDIRECT("'"&amp;$A153&amp;"'!$A3:$A100000"),0),MATCH(AM$3,INDIRECT("'"&amp;$A153&amp;"'!$A$3:$BG$3"),0)),VLOOKUP($F153,'Step 1'!$B$13:$D$28,3,0)),"Check Parameters")</f>
        <v>NE</v>
      </c>
      <c r="AN153" s="13"/>
      <c r="AO153" s="13"/>
      <c r="AP153" s="191"/>
      <c r="AQ153" s="191"/>
      <c r="AR153" s="191"/>
    </row>
    <row r="154" spans="1:44" hidden="1" outlineLevel="1" x14ac:dyDescent="0.25">
      <c r="A154" s="183" t="s">
        <v>81</v>
      </c>
      <c r="B154" s="183" t="s">
        <v>585</v>
      </c>
      <c r="C154" s="175" t="s">
        <v>341</v>
      </c>
      <c r="D154" s="175"/>
      <c r="E154" s="175" t="s">
        <v>751</v>
      </c>
      <c r="F154" s="77" t="str">
        <f t="shared" si="52"/>
        <v>Goats</v>
      </c>
      <c r="G154" s="175" t="s">
        <v>358</v>
      </c>
      <c r="H154" s="175"/>
      <c r="I154" s="13" t="str">
        <f ca="1">IFERROR(IF(VLOOKUP($F154,'Step 1'!$B$13:$D$28,3,0)="Y",INDEX(INDIRECT("'"&amp;$A154&amp;"'!$A$3:$BG$100000"),MATCH($B154,INDIRECT("'"&amp;$A154&amp;"'!$A3:$A100000"),0),MATCH(I$3,INDIRECT("'"&amp;$A154&amp;"'!$A$3:$BG$3"),0)),VLOOKUP($F154,'Step 1'!$B$13:$D$28,3,0)),"Check Parameters")</f>
        <v>NE</v>
      </c>
      <c r="J154" s="13" t="str">
        <f ca="1">IFERROR(IF(VLOOKUP($F154,'Step 1'!$B$13:$D$28,3,0)="Y",INDEX(INDIRECT("'"&amp;$A154&amp;"'!$A$3:$BG$100000"),MATCH($B154,INDIRECT("'"&amp;$A154&amp;"'!$A3:$A100000"),0),MATCH(J$3,INDIRECT("'"&amp;$A154&amp;"'!$A$3:$BG$3"),0)),VLOOKUP($F154,'Step 1'!$B$13:$D$28,3,0)),"Check Parameters")</f>
        <v>NE</v>
      </c>
      <c r="K154" s="13" t="str">
        <f ca="1">IFERROR(IF(VLOOKUP($F154,'Step 1'!$B$13:$D$28,3,0)="Y",INDEX(INDIRECT("'"&amp;$A154&amp;"'!$A$3:$BG$100000"),MATCH($B154,INDIRECT("'"&amp;$A154&amp;"'!$A3:$A100000"),0),MATCH(K$3,INDIRECT("'"&amp;$A154&amp;"'!$A$3:$BG$3"),0)),VLOOKUP($F154,'Step 1'!$B$13:$D$28,3,0)),"Check Parameters")</f>
        <v>NE</v>
      </c>
      <c r="L154" s="13" t="str">
        <f ca="1">IFERROR(IF(VLOOKUP($F154,'Step 1'!$B$13:$D$28,3,0)="Y",INDEX(INDIRECT("'"&amp;$A154&amp;"'!$A$3:$BG$100000"),MATCH($B154,INDIRECT("'"&amp;$A154&amp;"'!$A3:$A100000"),0),MATCH(L$3,INDIRECT("'"&amp;$A154&amp;"'!$A$3:$BG$3"),0)),VLOOKUP($F154,'Step 1'!$B$13:$D$28,3,0)),"Check Parameters")</f>
        <v>NE</v>
      </c>
      <c r="M154" s="13" t="str">
        <f ca="1">IFERROR(IF(VLOOKUP($F154,'Step 1'!$B$13:$D$28,3,0)="Y",INDEX(INDIRECT("'"&amp;$A154&amp;"'!$A$3:$BG$100000"),MATCH($B154,INDIRECT("'"&amp;$A154&amp;"'!$A3:$A100000"),0),MATCH(M$3,INDIRECT("'"&amp;$A154&amp;"'!$A$3:$BG$3"),0)),VLOOKUP($F154,'Step 1'!$B$13:$D$28,3,0)),"Check Parameters")</f>
        <v>NE</v>
      </c>
      <c r="N154" s="13" t="str">
        <f ca="1">IFERROR(IF(VLOOKUP($F154,'Step 1'!$B$13:$D$28,3,0)="Y",INDEX(INDIRECT("'"&amp;$A154&amp;"'!$A$3:$BG$100000"),MATCH($B154,INDIRECT("'"&amp;$A154&amp;"'!$A3:$A100000"),0),MATCH(N$3,INDIRECT("'"&amp;$A154&amp;"'!$A$3:$BG$3"),0)),VLOOKUP($F154,'Step 1'!$B$13:$D$28,3,0)),"Check Parameters")</f>
        <v>NE</v>
      </c>
      <c r="O154" s="13" t="str">
        <f ca="1">IFERROR(IF(VLOOKUP($F154,'Step 1'!$B$13:$D$28,3,0)="Y",INDEX(INDIRECT("'"&amp;$A154&amp;"'!$A$3:$BG$100000"),MATCH($B154,INDIRECT("'"&amp;$A154&amp;"'!$A3:$A100000"),0),MATCH(O$3,INDIRECT("'"&amp;$A154&amp;"'!$A$3:$BG$3"),0)),VLOOKUP($F154,'Step 1'!$B$13:$D$28,3,0)),"Check Parameters")</f>
        <v>NE</v>
      </c>
      <c r="P154" s="13" t="str">
        <f ca="1">IFERROR(IF(VLOOKUP($F154,'Step 1'!$B$13:$D$28,3,0)="Y",INDEX(INDIRECT("'"&amp;$A154&amp;"'!$A$3:$BG$100000"),MATCH($B154,INDIRECT("'"&amp;$A154&amp;"'!$A3:$A100000"),0),MATCH(P$3,INDIRECT("'"&amp;$A154&amp;"'!$A$3:$BG$3"),0)),VLOOKUP($F154,'Step 1'!$B$13:$D$28,3,0)),"Check Parameters")</f>
        <v>NE</v>
      </c>
      <c r="Q154" s="13" t="str">
        <f ca="1">IFERROR(IF(VLOOKUP($F154,'Step 1'!$B$13:$D$28,3,0)="Y",INDEX(INDIRECT("'"&amp;$A154&amp;"'!$A$3:$BG$100000"),MATCH($B154,INDIRECT("'"&amp;$A154&amp;"'!$A3:$A100000"),0),MATCH(Q$3,INDIRECT("'"&amp;$A154&amp;"'!$A$3:$BG$3"),0)),VLOOKUP($F154,'Step 1'!$B$13:$D$28,3,0)),"Check Parameters")</f>
        <v>NE</v>
      </c>
      <c r="R154" s="13" t="str">
        <f ca="1">IFERROR(IF(VLOOKUP($F154,'Step 1'!$B$13:$D$28,3,0)="Y",INDEX(INDIRECT("'"&amp;$A154&amp;"'!$A$3:$BG$100000"),MATCH($B154,INDIRECT("'"&amp;$A154&amp;"'!$A3:$A100000"),0),MATCH(R$3,INDIRECT("'"&amp;$A154&amp;"'!$A$3:$BG$3"),0)),VLOOKUP($F154,'Step 1'!$B$13:$D$28,3,0)),"Check Parameters")</f>
        <v>NE</v>
      </c>
      <c r="S154" s="13" t="str">
        <f ca="1">IFERROR(IF(VLOOKUP($F154,'Step 1'!$B$13:$D$28,3,0)="Y",INDEX(INDIRECT("'"&amp;$A154&amp;"'!$A$3:$BG$100000"),MATCH($B154,INDIRECT("'"&amp;$A154&amp;"'!$A3:$A100000"),0),MATCH(S$3,INDIRECT("'"&amp;$A154&amp;"'!$A$3:$BG$3"),0)),VLOOKUP($F154,'Step 1'!$B$13:$D$28,3,0)),"Check Parameters")</f>
        <v>NE</v>
      </c>
      <c r="T154" s="13" t="str">
        <f ca="1">IFERROR(IF(VLOOKUP($F154,'Step 1'!$B$13:$D$28,3,0)="Y",INDEX(INDIRECT("'"&amp;$A154&amp;"'!$A$3:$BG$100000"),MATCH($B154,INDIRECT("'"&amp;$A154&amp;"'!$A3:$A100000"),0),MATCH(T$3,INDIRECT("'"&amp;$A154&amp;"'!$A$3:$BG$3"),0)),VLOOKUP($F154,'Step 1'!$B$13:$D$28,3,0)),"Check Parameters")</f>
        <v>NE</v>
      </c>
      <c r="U154" s="13" t="str">
        <f ca="1">IFERROR(IF(VLOOKUP($F154,'Step 1'!$B$13:$D$28,3,0)="Y",INDEX(INDIRECT("'"&amp;$A154&amp;"'!$A$3:$BG$100000"),MATCH($B154,INDIRECT("'"&amp;$A154&amp;"'!$A3:$A100000"),0),MATCH(U$3,INDIRECT("'"&amp;$A154&amp;"'!$A$3:$BG$3"),0)),VLOOKUP($F154,'Step 1'!$B$13:$D$28,3,0)),"Check Parameters")</f>
        <v>NE</v>
      </c>
      <c r="V154" s="13" t="str">
        <f ca="1">IFERROR(IF(VLOOKUP($F154,'Step 1'!$B$13:$D$28,3,0)="Y",INDEX(INDIRECT("'"&amp;$A154&amp;"'!$A$3:$BG$100000"),MATCH($B154,INDIRECT("'"&amp;$A154&amp;"'!$A3:$A100000"),0),MATCH(V$3,INDIRECT("'"&amp;$A154&amp;"'!$A$3:$BG$3"),0)),VLOOKUP($F154,'Step 1'!$B$13:$D$28,3,0)),"Check Parameters")</f>
        <v>NE</v>
      </c>
      <c r="W154" s="13" t="str">
        <f ca="1">IFERROR(IF(VLOOKUP($F154,'Step 1'!$B$13:$D$28,3,0)="Y",INDEX(INDIRECT("'"&amp;$A154&amp;"'!$A$3:$BG$100000"),MATCH($B154,INDIRECT("'"&amp;$A154&amp;"'!$A3:$A100000"),0),MATCH(W$3,INDIRECT("'"&amp;$A154&amp;"'!$A$3:$BG$3"),0)),VLOOKUP($F154,'Step 1'!$B$13:$D$28,3,0)),"Check Parameters")</f>
        <v>NE</v>
      </c>
      <c r="X154" s="13" t="str">
        <f ca="1">IFERROR(IF(VLOOKUP($F154,'Step 1'!$B$13:$D$28,3,0)="Y",INDEX(INDIRECT("'"&amp;$A154&amp;"'!$A$3:$BG$100000"),MATCH($B154,INDIRECT("'"&amp;$A154&amp;"'!$A3:$A100000"),0),MATCH(X$3,INDIRECT("'"&amp;$A154&amp;"'!$A$3:$BG$3"),0)),VLOOKUP($F154,'Step 1'!$B$13:$D$28,3,0)),"Check Parameters")</f>
        <v>NE</v>
      </c>
      <c r="Y154" s="13" t="str">
        <f ca="1">IFERROR(IF(VLOOKUP($F154,'Step 1'!$B$13:$D$28,3,0)="Y",INDEX(INDIRECT("'"&amp;$A154&amp;"'!$A$3:$BG$100000"),MATCH($B154,INDIRECT("'"&amp;$A154&amp;"'!$A3:$A100000"),0),MATCH(Y$3,INDIRECT("'"&amp;$A154&amp;"'!$A$3:$BG$3"),0)),VLOOKUP($F154,'Step 1'!$B$13:$D$28,3,0)),"Check Parameters")</f>
        <v>NE</v>
      </c>
      <c r="Z154" s="13" t="str">
        <f ca="1">IFERROR(IF(VLOOKUP($F154,'Step 1'!$B$13:$D$28,3,0)="Y",INDEX(INDIRECT("'"&amp;$A154&amp;"'!$A$3:$BG$100000"),MATCH($B154,INDIRECT("'"&amp;$A154&amp;"'!$A3:$A100000"),0),MATCH(Z$3,INDIRECT("'"&amp;$A154&amp;"'!$A$3:$BG$3"),0)),VLOOKUP($F154,'Step 1'!$B$13:$D$28,3,0)),"Check Parameters")</f>
        <v>NE</v>
      </c>
      <c r="AA154" s="13" t="str">
        <f ca="1">IFERROR(IF(VLOOKUP($F154,'Step 1'!$B$13:$D$28,3,0)="Y",INDEX(INDIRECT("'"&amp;$A154&amp;"'!$A$3:$BG$100000"),MATCH($B154,INDIRECT("'"&amp;$A154&amp;"'!$A3:$A100000"),0),MATCH(AA$3,INDIRECT("'"&amp;$A154&amp;"'!$A$3:$BG$3"),0)),VLOOKUP($F154,'Step 1'!$B$13:$D$28,3,0)),"Check Parameters")</f>
        <v>NE</v>
      </c>
      <c r="AB154" s="13" t="str">
        <f ca="1">IFERROR(IF(VLOOKUP($F154,'Step 1'!$B$13:$D$28,3,0)="Y",INDEX(INDIRECT("'"&amp;$A154&amp;"'!$A$3:$BG$100000"),MATCH($B154,INDIRECT("'"&amp;$A154&amp;"'!$A3:$A100000"),0),MATCH(AB$3,INDIRECT("'"&amp;$A154&amp;"'!$A$3:$BG$3"),0)),VLOOKUP($F154,'Step 1'!$B$13:$D$28,3,0)),"Check Parameters")</f>
        <v>NE</v>
      </c>
      <c r="AC154" s="13" t="str">
        <f ca="1">IFERROR(IF(VLOOKUP($F154,'Step 1'!$B$13:$D$28,3,0)="Y",INDEX(INDIRECT("'"&amp;$A154&amp;"'!$A$3:$BG$100000"),MATCH($B154,INDIRECT("'"&amp;$A154&amp;"'!$A3:$A100000"),0),MATCH(AC$3,INDIRECT("'"&amp;$A154&amp;"'!$A$3:$BG$3"),0)),VLOOKUP($F154,'Step 1'!$B$13:$D$28,3,0)),"Check Parameters")</f>
        <v>NE</v>
      </c>
      <c r="AD154" s="13" t="str">
        <f ca="1">IFERROR(IF(VLOOKUP($F154,'Step 1'!$B$13:$D$28,3,0)="Y",INDEX(INDIRECT("'"&amp;$A154&amp;"'!$A$3:$BG$100000"),MATCH($B154,INDIRECT("'"&amp;$A154&amp;"'!$A3:$A100000"),0),MATCH(AD$3,INDIRECT("'"&amp;$A154&amp;"'!$A$3:$BG$3"),0)),VLOOKUP($F154,'Step 1'!$B$13:$D$28,3,0)),"Check Parameters")</f>
        <v>NE</v>
      </c>
      <c r="AE154" s="13" t="str">
        <f ca="1">IFERROR(IF(VLOOKUP($F154,'Step 1'!$B$13:$D$28,3,0)="Y",INDEX(INDIRECT("'"&amp;$A154&amp;"'!$A$3:$BG$100000"),MATCH($B154,INDIRECT("'"&amp;$A154&amp;"'!$A3:$A100000"),0),MATCH(AE$3,INDIRECT("'"&amp;$A154&amp;"'!$A$3:$BG$3"),0)),VLOOKUP($F154,'Step 1'!$B$13:$D$28,3,0)),"Check Parameters")</f>
        <v>NE</v>
      </c>
      <c r="AF154" s="13" t="str">
        <f ca="1">IFERROR(IF(VLOOKUP($F154,'Step 1'!$B$13:$D$28,3,0)="Y",INDEX(INDIRECT("'"&amp;$A154&amp;"'!$A$3:$BG$100000"),MATCH($B154,INDIRECT("'"&amp;$A154&amp;"'!$A3:$A100000"),0),MATCH(AF$3,INDIRECT("'"&amp;$A154&amp;"'!$A$3:$BG$3"),0)),VLOOKUP($F154,'Step 1'!$B$13:$D$28,3,0)),"Check Parameters")</f>
        <v>NE</v>
      </c>
      <c r="AG154" s="13" t="str">
        <f ca="1">IFERROR(IF(VLOOKUP($F154,'Step 1'!$B$13:$D$28,3,0)="Y",INDEX(INDIRECT("'"&amp;$A154&amp;"'!$A$3:$BG$100000"),MATCH($B154,INDIRECT("'"&amp;$A154&amp;"'!$A3:$A100000"),0),MATCH(AG$3,INDIRECT("'"&amp;$A154&amp;"'!$A$3:$BG$3"),0)),VLOOKUP($F154,'Step 1'!$B$13:$D$28,3,0)),"Check Parameters")</f>
        <v>NE</v>
      </c>
      <c r="AH154" s="13" t="str">
        <f ca="1">IFERROR(IF(VLOOKUP($F154,'Step 1'!$B$13:$D$28,3,0)="Y",INDEX(INDIRECT("'"&amp;$A154&amp;"'!$A$3:$BG$100000"),MATCH($B154,INDIRECT("'"&amp;$A154&amp;"'!$A3:$A100000"),0),MATCH(AH$3,INDIRECT("'"&amp;$A154&amp;"'!$A$3:$BG$3"),0)),VLOOKUP($F154,'Step 1'!$B$13:$D$28,3,0)),"Check Parameters")</f>
        <v>NE</v>
      </c>
      <c r="AI154" s="13" t="str">
        <f ca="1">IFERROR(IF(VLOOKUP($F154,'Step 1'!$B$13:$D$28,3,0)="Y",INDEX(INDIRECT("'"&amp;$A154&amp;"'!$A$3:$BG$100000"),MATCH($B154,INDIRECT("'"&amp;$A154&amp;"'!$A3:$A100000"),0),MATCH(AI$3,INDIRECT("'"&amp;$A154&amp;"'!$A$3:$BG$3"),0)),VLOOKUP($F154,'Step 1'!$B$13:$D$28,3,0)),"Check Parameters")</f>
        <v>NE</v>
      </c>
      <c r="AJ154" s="13" t="str">
        <f ca="1">IFERROR(IF(VLOOKUP($F154,'Step 1'!$B$13:$D$28,3,0)="Y",INDEX(INDIRECT("'"&amp;$A154&amp;"'!$A$3:$BG$100000"),MATCH($B154,INDIRECT("'"&amp;$A154&amp;"'!$A3:$A100000"),0),MATCH(AJ$3,INDIRECT("'"&amp;$A154&amp;"'!$A$3:$BG$3"),0)),VLOOKUP($F154,'Step 1'!$B$13:$D$28,3,0)),"Check Parameters")</f>
        <v>NE</v>
      </c>
      <c r="AK154" s="13" t="str">
        <f ca="1">IFERROR(IF(VLOOKUP($F154,'Step 1'!$B$13:$D$28,3,0)="Y",INDEX(INDIRECT("'"&amp;$A154&amp;"'!$A$3:$BG$100000"),MATCH($B154,INDIRECT("'"&amp;$A154&amp;"'!$A3:$A100000"),0),MATCH(AK$3,INDIRECT("'"&amp;$A154&amp;"'!$A$3:$BG$3"),0)),VLOOKUP($F154,'Step 1'!$B$13:$D$28,3,0)),"Check Parameters")</f>
        <v>NE</v>
      </c>
      <c r="AL154" s="13" t="str">
        <f ca="1">IFERROR(IF(VLOOKUP($F154,'Step 1'!$B$13:$D$28,3,0)="Y",INDEX(INDIRECT("'"&amp;$A154&amp;"'!$A$3:$BG$100000"),MATCH($B154,INDIRECT("'"&amp;$A154&amp;"'!$A3:$A100000"),0),MATCH(AL$3,INDIRECT("'"&amp;$A154&amp;"'!$A$3:$BG$3"),0)),VLOOKUP($F154,'Step 1'!$B$13:$D$28,3,0)),"Check Parameters")</f>
        <v>NE</v>
      </c>
      <c r="AM154" s="13" t="str">
        <f ca="1">IFERROR(IF(VLOOKUP($F154,'Step 1'!$B$13:$D$28,3,0)="Y",INDEX(INDIRECT("'"&amp;$A154&amp;"'!$A$3:$BG$100000"),MATCH($B154,INDIRECT("'"&amp;$A154&amp;"'!$A3:$A100000"),0),MATCH(AM$3,INDIRECT("'"&amp;$A154&amp;"'!$A$3:$BG$3"),0)),VLOOKUP($F154,'Step 1'!$B$13:$D$28,3,0)),"Check Parameters")</f>
        <v>NE</v>
      </c>
      <c r="AN154" s="13"/>
      <c r="AO154" s="13"/>
      <c r="AP154" s="191"/>
      <c r="AQ154" s="191"/>
      <c r="AR154" s="191"/>
    </row>
    <row r="155" spans="1:44" hidden="1" outlineLevel="1" x14ac:dyDescent="0.25">
      <c r="A155" s="183" t="s">
        <v>82</v>
      </c>
      <c r="B155" s="183" t="s">
        <v>585</v>
      </c>
      <c r="C155" s="175" t="s">
        <v>341</v>
      </c>
      <c r="D155" s="175"/>
      <c r="E155" s="175" t="s">
        <v>751</v>
      </c>
      <c r="F155" s="77" t="str">
        <f t="shared" si="52"/>
        <v>Horses</v>
      </c>
      <c r="G155" s="175" t="s">
        <v>358</v>
      </c>
      <c r="H155" s="175"/>
      <c r="I155" s="13" t="str">
        <f ca="1">IFERROR(IF(VLOOKUP($F155,'Step 1'!$B$13:$D$28,3,0)="Y",INDEX(INDIRECT("'"&amp;$A155&amp;"'!$A$3:$BG$100000"),MATCH($B155,INDIRECT("'"&amp;$A155&amp;"'!$A3:$A100000"),0),MATCH(I$3,INDIRECT("'"&amp;$A155&amp;"'!$A$3:$BG$3"),0)),VLOOKUP($F155,'Step 1'!$B$13:$D$28,3,0)),"Check Parameters")</f>
        <v>NE</v>
      </c>
      <c r="J155" s="13" t="str">
        <f ca="1">IFERROR(IF(VLOOKUP($F155,'Step 1'!$B$13:$D$28,3,0)="Y",INDEX(INDIRECT("'"&amp;$A155&amp;"'!$A$3:$BG$100000"),MATCH($B155,INDIRECT("'"&amp;$A155&amp;"'!$A3:$A100000"),0),MATCH(J$3,INDIRECT("'"&amp;$A155&amp;"'!$A$3:$BG$3"),0)),VLOOKUP($F155,'Step 1'!$B$13:$D$28,3,0)),"Check Parameters")</f>
        <v>NE</v>
      </c>
      <c r="K155" s="13" t="str">
        <f ca="1">IFERROR(IF(VLOOKUP($F155,'Step 1'!$B$13:$D$28,3,0)="Y",INDEX(INDIRECT("'"&amp;$A155&amp;"'!$A$3:$BG$100000"),MATCH($B155,INDIRECT("'"&amp;$A155&amp;"'!$A3:$A100000"),0),MATCH(K$3,INDIRECT("'"&amp;$A155&amp;"'!$A$3:$BG$3"),0)),VLOOKUP($F155,'Step 1'!$B$13:$D$28,3,0)),"Check Parameters")</f>
        <v>NE</v>
      </c>
      <c r="L155" s="13" t="str">
        <f ca="1">IFERROR(IF(VLOOKUP($F155,'Step 1'!$B$13:$D$28,3,0)="Y",INDEX(INDIRECT("'"&amp;$A155&amp;"'!$A$3:$BG$100000"),MATCH($B155,INDIRECT("'"&amp;$A155&amp;"'!$A3:$A100000"),0),MATCH(L$3,INDIRECT("'"&amp;$A155&amp;"'!$A$3:$BG$3"),0)),VLOOKUP($F155,'Step 1'!$B$13:$D$28,3,0)),"Check Parameters")</f>
        <v>NE</v>
      </c>
      <c r="M155" s="13" t="str">
        <f ca="1">IFERROR(IF(VLOOKUP($F155,'Step 1'!$B$13:$D$28,3,0)="Y",INDEX(INDIRECT("'"&amp;$A155&amp;"'!$A$3:$BG$100000"),MATCH($B155,INDIRECT("'"&amp;$A155&amp;"'!$A3:$A100000"),0),MATCH(M$3,INDIRECT("'"&amp;$A155&amp;"'!$A$3:$BG$3"),0)),VLOOKUP($F155,'Step 1'!$B$13:$D$28,3,0)),"Check Parameters")</f>
        <v>NE</v>
      </c>
      <c r="N155" s="13" t="str">
        <f ca="1">IFERROR(IF(VLOOKUP($F155,'Step 1'!$B$13:$D$28,3,0)="Y",INDEX(INDIRECT("'"&amp;$A155&amp;"'!$A$3:$BG$100000"),MATCH($B155,INDIRECT("'"&amp;$A155&amp;"'!$A3:$A100000"),0),MATCH(N$3,INDIRECT("'"&amp;$A155&amp;"'!$A$3:$BG$3"),0)),VLOOKUP($F155,'Step 1'!$B$13:$D$28,3,0)),"Check Parameters")</f>
        <v>NE</v>
      </c>
      <c r="O155" s="13" t="str">
        <f ca="1">IFERROR(IF(VLOOKUP($F155,'Step 1'!$B$13:$D$28,3,0)="Y",INDEX(INDIRECT("'"&amp;$A155&amp;"'!$A$3:$BG$100000"),MATCH($B155,INDIRECT("'"&amp;$A155&amp;"'!$A3:$A100000"),0),MATCH(O$3,INDIRECT("'"&amp;$A155&amp;"'!$A$3:$BG$3"),0)),VLOOKUP($F155,'Step 1'!$B$13:$D$28,3,0)),"Check Parameters")</f>
        <v>NE</v>
      </c>
      <c r="P155" s="13" t="str">
        <f ca="1">IFERROR(IF(VLOOKUP($F155,'Step 1'!$B$13:$D$28,3,0)="Y",INDEX(INDIRECT("'"&amp;$A155&amp;"'!$A$3:$BG$100000"),MATCH($B155,INDIRECT("'"&amp;$A155&amp;"'!$A3:$A100000"),0),MATCH(P$3,INDIRECT("'"&amp;$A155&amp;"'!$A$3:$BG$3"),0)),VLOOKUP($F155,'Step 1'!$B$13:$D$28,3,0)),"Check Parameters")</f>
        <v>NE</v>
      </c>
      <c r="Q155" s="13" t="str">
        <f ca="1">IFERROR(IF(VLOOKUP($F155,'Step 1'!$B$13:$D$28,3,0)="Y",INDEX(INDIRECT("'"&amp;$A155&amp;"'!$A$3:$BG$100000"),MATCH($B155,INDIRECT("'"&amp;$A155&amp;"'!$A3:$A100000"),0),MATCH(Q$3,INDIRECT("'"&amp;$A155&amp;"'!$A$3:$BG$3"),0)),VLOOKUP($F155,'Step 1'!$B$13:$D$28,3,0)),"Check Parameters")</f>
        <v>NE</v>
      </c>
      <c r="R155" s="13" t="str">
        <f ca="1">IFERROR(IF(VLOOKUP($F155,'Step 1'!$B$13:$D$28,3,0)="Y",INDEX(INDIRECT("'"&amp;$A155&amp;"'!$A$3:$BG$100000"),MATCH($B155,INDIRECT("'"&amp;$A155&amp;"'!$A3:$A100000"),0),MATCH(R$3,INDIRECT("'"&amp;$A155&amp;"'!$A$3:$BG$3"),0)),VLOOKUP($F155,'Step 1'!$B$13:$D$28,3,0)),"Check Parameters")</f>
        <v>NE</v>
      </c>
      <c r="S155" s="13" t="str">
        <f ca="1">IFERROR(IF(VLOOKUP($F155,'Step 1'!$B$13:$D$28,3,0)="Y",INDEX(INDIRECT("'"&amp;$A155&amp;"'!$A$3:$BG$100000"),MATCH($B155,INDIRECT("'"&amp;$A155&amp;"'!$A3:$A100000"),0),MATCH(S$3,INDIRECT("'"&amp;$A155&amp;"'!$A$3:$BG$3"),0)),VLOOKUP($F155,'Step 1'!$B$13:$D$28,3,0)),"Check Parameters")</f>
        <v>NE</v>
      </c>
      <c r="T155" s="13" t="str">
        <f ca="1">IFERROR(IF(VLOOKUP($F155,'Step 1'!$B$13:$D$28,3,0)="Y",INDEX(INDIRECT("'"&amp;$A155&amp;"'!$A$3:$BG$100000"),MATCH($B155,INDIRECT("'"&amp;$A155&amp;"'!$A3:$A100000"),0),MATCH(T$3,INDIRECT("'"&amp;$A155&amp;"'!$A$3:$BG$3"),0)),VLOOKUP($F155,'Step 1'!$B$13:$D$28,3,0)),"Check Parameters")</f>
        <v>NE</v>
      </c>
      <c r="U155" s="13" t="str">
        <f ca="1">IFERROR(IF(VLOOKUP($F155,'Step 1'!$B$13:$D$28,3,0)="Y",INDEX(INDIRECT("'"&amp;$A155&amp;"'!$A$3:$BG$100000"),MATCH($B155,INDIRECT("'"&amp;$A155&amp;"'!$A3:$A100000"),0),MATCH(U$3,INDIRECT("'"&amp;$A155&amp;"'!$A$3:$BG$3"),0)),VLOOKUP($F155,'Step 1'!$B$13:$D$28,3,0)),"Check Parameters")</f>
        <v>NE</v>
      </c>
      <c r="V155" s="13" t="str">
        <f ca="1">IFERROR(IF(VLOOKUP($F155,'Step 1'!$B$13:$D$28,3,0)="Y",INDEX(INDIRECT("'"&amp;$A155&amp;"'!$A$3:$BG$100000"),MATCH($B155,INDIRECT("'"&amp;$A155&amp;"'!$A3:$A100000"),0),MATCH(V$3,INDIRECT("'"&amp;$A155&amp;"'!$A$3:$BG$3"),0)),VLOOKUP($F155,'Step 1'!$B$13:$D$28,3,0)),"Check Parameters")</f>
        <v>NE</v>
      </c>
      <c r="W155" s="13" t="str">
        <f ca="1">IFERROR(IF(VLOOKUP($F155,'Step 1'!$B$13:$D$28,3,0)="Y",INDEX(INDIRECT("'"&amp;$A155&amp;"'!$A$3:$BG$100000"),MATCH($B155,INDIRECT("'"&amp;$A155&amp;"'!$A3:$A100000"),0),MATCH(W$3,INDIRECT("'"&amp;$A155&amp;"'!$A$3:$BG$3"),0)),VLOOKUP($F155,'Step 1'!$B$13:$D$28,3,0)),"Check Parameters")</f>
        <v>NE</v>
      </c>
      <c r="X155" s="13" t="str">
        <f ca="1">IFERROR(IF(VLOOKUP($F155,'Step 1'!$B$13:$D$28,3,0)="Y",INDEX(INDIRECT("'"&amp;$A155&amp;"'!$A$3:$BG$100000"),MATCH($B155,INDIRECT("'"&amp;$A155&amp;"'!$A3:$A100000"),0),MATCH(X$3,INDIRECT("'"&amp;$A155&amp;"'!$A$3:$BG$3"),0)),VLOOKUP($F155,'Step 1'!$B$13:$D$28,3,0)),"Check Parameters")</f>
        <v>NE</v>
      </c>
      <c r="Y155" s="13" t="str">
        <f ca="1">IFERROR(IF(VLOOKUP($F155,'Step 1'!$B$13:$D$28,3,0)="Y",INDEX(INDIRECT("'"&amp;$A155&amp;"'!$A$3:$BG$100000"),MATCH($B155,INDIRECT("'"&amp;$A155&amp;"'!$A3:$A100000"),0),MATCH(Y$3,INDIRECT("'"&amp;$A155&amp;"'!$A$3:$BG$3"),0)),VLOOKUP($F155,'Step 1'!$B$13:$D$28,3,0)),"Check Parameters")</f>
        <v>NE</v>
      </c>
      <c r="Z155" s="13" t="str">
        <f ca="1">IFERROR(IF(VLOOKUP($F155,'Step 1'!$B$13:$D$28,3,0)="Y",INDEX(INDIRECT("'"&amp;$A155&amp;"'!$A$3:$BG$100000"),MATCH($B155,INDIRECT("'"&amp;$A155&amp;"'!$A3:$A100000"),0),MATCH(Z$3,INDIRECT("'"&amp;$A155&amp;"'!$A$3:$BG$3"),0)),VLOOKUP($F155,'Step 1'!$B$13:$D$28,3,0)),"Check Parameters")</f>
        <v>NE</v>
      </c>
      <c r="AA155" s="13" t="str">
        <f ca="1">IFERROR(IF(VLOOKUP($F155,'Step 1'!$B$13:$D$28,3,0)="Y",INDEX(INDIRECT("'"&amp;$A155&amp;"'!$A$3:$BG$100000"),MATCH($B155,INDIRECT("'"&amp;$A155&amp;"'!$A3:$A100000"),0),MATCH(AA$3,INDIRECT("'"&amp;$A155&amp;"'!$A$3:$BG$3"),0)),VLOOKUP($F155,'Step 1'!$B$13:$D$28,3,0)),"Check Parameters")</f>
        <v>NE</v>
      </c>
      <c r="AB155" s="13" t="str">
        <f ca="1">IFERROR(IF(VLOOKUP($F155,'Step 1'!$B$13:$D$28,3,0)="Y",INDEX(INDIRECT("'"&amp;$A155&amp;"'!$A$3:$BG$100000"),MATCH($B155,INDIRECT("'"&amp;$A155&amp;"'!$A3:$A100000"),0),MATCH(AB$3,INDIRECT("'"&amp;$A155&amp;"'!$A$3:$BG$3"),0)),VLOOKUP($F155,'Step 1'!$B$13:$D$28,3,0)),"Check Parameters")</f>
        <v>NE</v>
      </c>
      <c r="AC155" s="13" t="str">
        <f ca="1">IFERROR(IF(VLOOKUP($F155,'Step 1'!$B$13:$D$28,3,0)="Y",INDEX(INDIRECT("'"&amp;$A155&amp;"'!$A$3:$BG$100000"),MATCH($B155,INDIRECT("'"&amp;$A155&amp;"'!$A3:$A100000"),0),MATCH(AC$3,INDIRECT("'"&amp;$A155&amp;"'!$A$3:$BG$3"),0)),VLOOKUP($F155,'Step 1'!$B$13:$D$28,3,0)),"Check Parameters")</f>
        <v>NE</v>
      </c>
      <c r="AD155" s="13" t="str">
        <f ca="1">IFERROR(IF(VLOOKUP($F155,'Step 1'!$B$13:$D$28,3,0)="Y",INDEX(INDIRECT("'"&amp;$A155&amp;"'!$A$3:$BG$100000"),MATCH($B155,INDIRECT("'"&amp;$A155&amp;"'!$A3:$A100000"),0),MATCH(AD$3,INDIRECT("'"&amp;$A155&amp;"'!$A$3:$BG$3"),0)),VLOOKUP($F155,'Step 1'!$B$13:$D$28,3,0)),"Check Parameters")</f>
        <v>NE</v>
      </c>
      <c r="AE155" s="13" t="str">
        <f ca="1">IFERROR(IF(VLOOKUP($F155,'Step 1'!$B$13:$D$28,3,0)="Y",INDEX(INDIRECT("'"&amp;$A155&amp;"'!$A$3:$BG$100000"),MATCH($B155,INDIRECT("'"&amp;$A155&amp;"'!$A3:$A100000"),0),MATCH(AE$3,INDIRECT("'"&amp;$A155&amp;"'!$A$3:$BG$3"),0)),VLOOKUP($F155,'Step 1'!$B$13:$D$28,3,0)),"Check Parameters")</f>
        <v>NE</v>
      </c>
      <c r="AF155" s="13" t="str">
        <f ca="1">IFERROR(IF(VLOOKUP($F155,'Step 1'!$B$13:$D$28,3,0)="Y",INDEX(INDIRECT("'"&amp;$A155&amp;"'!$A$3:$BG$100000"),MATCH($B155,INDIRECT("'"&amp;$A155&amp;"'!$A3:$A100000"),0),MATCH(AF$3,INDIRECT("'"&amp;$A155&amp;"'!$A$3:$BG$3"),0)),VLOOKUP($F155,'Step 1'!$B$13:$D$28,3,0)),"Check Parameters")</f>
        <v>NE</v>
      </c>
      <c r="AG155" s="13" t="str">
        <f ca="1">IFERROR(IF(VLOOKUP($F155,'Step 1'!$B$13:$D$28,3,0)="Y",INDEX(INDIRECT("'"&amp;$A155&amp;"'!$A$3:$BG$100000"),MATCH($B155,INDIRECT("'"&amp;$A155&amp;"'!$A3:$A100000"),0),MATCH(AG$3,INDIRECT("'"&amp;$A155&amp;"'!$A$3:$BG$3"),0)),VLOOKUP($F155,'Step 1'!$B$13:$D$28,3,0)),"Check Parameters")</f>
        <v>NE</v>
      </c>
      <c r="AH155" s="13" t="str">
        <f ca="1">IFERROR(IF(VLOOKUP($F155,'Step 1'!$B$13:$D$28,3,0)="Y",INDEX(INDIRECT("'"&amp;$A155&amp;"'!$A$3:$BG$100000"),MATCH($B155,INDIRECT("'"&amp;$A155&amp;"'!$A3:$A100000"),0),MATCH(AH$3,INDIRECT("'"&amp;$A155&amp;"'!$A$3:$BG$3"),0)),VLOOKUP($F155,'Step 1'!$B$13:$D$28,3,0)),"Check Parameters")</f>
        <v>NE</v>
      </c>
      <c r="AI155" s="13" t="str">
        <f ca="1">IFERROR(IF(VLOOKUP($F155,'Step 1'!$B$13:$D$28,3,0)="Y",INDEX(INDIRECT("'"&amp;$A155&amp;"'!$A$3:$BG$100000"),MATCH($B155,INDIRECT("'"&amp;$A155&amp;"'!$A3:$A100000"),0),MATCH(AI$3,INDIRECT("'"&amp;$A155&amp;"'!$A$3:$BG$3"),0)),VLOOKUP($F155,'Step 1'!$B$13:$D$28,3,0)),"Check Parameters")</f>
        <v>NE</v>
      </c>
      <c r="AJ155" s="13" t="str">
        <f ca="1">IFERROR(IF(VLOOKUP($F155,'Step 1'!$B$13:$D$28,3,0)="Y",INDEX(INDIRECT("'"&amp;$A155&amp;"'!$A$3:$BG$100000"),MATCH($B155,INDIRECT("'"&amp;$A155&amp;"'!$A3:$A100000"),0),MATCH(AJ$3,INDIRECT("'"&amp;$A155&amp;"'!$A$3:$BG$3"),0)),VLOOKUP($F155,'Step 1'!$B$13:$D$28,3,0)),"Check Parameters")</f>
        <v>NE</v>
      </c>
      <c r="AK155" s="13" t="str">
        <f ca="1">IFERROR(IF(VLOOKUP($F155,'Step 1'!$B$13:$D$28,3,0)="Y",INDEX(INDIRECT("'"&amp;$A155&amp;"'!$A$3:$BG$100000"),MATCH($B155,INDIRECT("'"&amp;$A155&amp;"'!$A3:$A100000"),0),MATCH(AK$3,INDIRECT("'"&amp;$A155&amp;"'!$A$3:$BG$3"),0)),VLOOKUP($F155,'Step 1'!$B$13:$D$28,3,0)),"Check Parameters")</f>
        <v>NE</v>
      </c>
      <c r="AL155" s="13" t="str">
        <f ca="1">IFERROR(IF(VLOOKUP($F155,'Step 1'!$B$13:$D$28,3,0)="Y",INDEX(INDIRECT("'"&amp;$A155&amp;"'!$A$3:$BG$100000"),MATCH($B155,INDIRECT("'"&amp;$A155&amp;"'!$A3:$A100000"),0),MATCH(AL$3,INDIRECT("'"&amp;$A155&amp;"'!$A$3:$BG$3"),0)),VLOOKUP($F155,'Step 1'!$B$13:$D$28,3,0)),"Check Parameters")</f>
        <v>NE</v>
      </c>
      <c r="AM155" s="13" t="str">
        <f ca="1">IFERROR(IF(VLOOKUP($F155,'Step 1'!$B$13:$D$28,3,0)="Y",INDEX(INDIRECT("'"&amp;$A155&amp;"'!$A$3:$BG$100000"),MATCH($B155,INDIRECT("'"&amp;$A155&amp;"'!$A3:$A100000"),0),MATCH(AM$3,INDIRECT("'"&amp;$A155&amp;"'!$A$3:$BG$3"),0)),VLOOKUP($F155,'Step 1'!$B$13:$D$28,3,0)),"Check Parameters")</f>
        <v>NE</v>
      </c>
      <c r="AN155" s="13"/>
      <c r="AO155" s="13"/>
      <c r="AP155" s="191"/>
      <c r="AQ155" s="191"/>
      <c r="AR155" s="191"/>
    </row>
    <row r="156" spans="1:44" hidden="1" outlineLevel="1" x14ac:dyDescent="0.25">
      <c r="A156" s="183" t="s">
        <v>83</v>
      </c>
      <c r="B156" s="183" t="s">
        <v>585</v>
      </c>
      <c r="C156" s="175" t="s">
        <v>341</v>
      </c>
      <c r="D156" s="175"/>
      <c r="E156" s="175" t="s">
        <v>751</v>
      </c>
      <c r="F156" s="77" t="str">
        <f t="shared" si="52"/>
        <v>Mules and asses</v>
      </c>
      <c r="G156" s="175" t="s">
        <v>358</v>
      </c>
      <c r="H156" s="175"/>
      <c r="I156" s="13" t="str">
        <f ca="1">IFERROR(IF(VLOOKUP($F156,'Step 1'!$B$13:$D$28,3,0)="Y",INDEX(INDIRECT("'"&amp;$A156&amp;"'!$A$3:$BG$100000"),MATCH($B156,INDIRECT("'"&amp;$A156&amp;"'!$A3:$A100000"),0),MATCH(I$3,INDIRECT("'"&amp;$A156&amp;"'!$A$3:$BG$3"),0)),VLOOKUP($F156,'Step 1'!$B$13:$D$28,3,0)),"Check Parameters")</f>
        <v>NE</v>
      </c>
      <c r="J156" s="13" t="str">
        <f ca="1">IFERROR(IF(VLOOKUP($F156,'Step 1'!$B$13:$D$28,3,0)="Y",INDEX(INDIRECT("'"&amp;$A156&amp;"'!$A$3:$BG$100000"),MATCH($B156,INDIRECT("'"&amp;$A156&amp;"'!$A3:$A100000"),0),MATCH(J$3,INDIRECT("'"&amp;$A156&amp;"'!$A$3:$BG$3"),0)),VLOOKUP($F156,'Step 1'!$B$13:$D$28,3,0)),"Check Parameters")</f>
        <v>NE</v>
      </c>
      <c r="K156" s="13" t="str">
        <f ca="1">IFERROR(IF(VLOOKUP($F156,'Step 1'!$B$13:$D$28,3,0)="Y",INDEX(INDIRECT("'"&amp;$A156&amp;"'!$A$3:$BG$100000"),MATCH($B156,INDIRECT("'"&amp;$A156&amp;"'!$A3:$A100000"),0),MATCH(K$3,INDIRECT("'"&amp;$A156&amp;"'!$A$3:$BG$3"),0)),VLOOKUP($F156,'Step 1'!$B$13:$D$28,3,0)),"Check Parameters")</f>
        <v>NE</v>
      </c>
      <c r="L156" s="13" t="str">
        <f ca="1">IFERROR(IF(VLOOKUP($F156,'Step 1'!$B$13:$D$28,3,0)="Y",INDEX(INDIRECT("'"&amp;$A156&amp;"'!$A$3:$BG$100000"),MATCH($B156,INDIRECT("'"&amp;$A156&amp;"'!$A3:$A100000"),0),MATCH(L$3,INDIRECT("'"&amp;$A156&amp;"'!$A$3:$BG$3"),0)),VLOOKUP($F156,'Step 1'!$B$13:$D$28,3,0)),"Check Parameters")</f>
        <v>NE</v>
      </c>
      <c r="M156" s="13" t="str">
        <f ca="1">IFERROR(IF(VLOOKUP($F156,'Step 1'!$B$13:$D$28,3,0)="Y",INDEX(INDIRECT("'"&amp;$A156&amp;"'!$A$3:$BG$100000"),MATCH($B156,INDIRECT("'"&amp;$A156&amp;"'!$A3:$A100000"),0),MATCH(M$3,INDIRECT("'"&amp;$A156&amp;"'!$A$3:$BG$3"),0)),VLOOKUP($F156,'Step 1'!$B$13:$D$28,3,0)),"Check Parameters")</f>
        <v>NE</v>
      </c>
      <c r="N156" s="13" t="str">
        <f ca="1">IFERROR(IF(VLOOKUP($F156,'Step 1'!$B$13:$D$28,3,0)="Y",INDEX(INDIRECT("'"&amp;$A156&amp;"'!$A$3:$BG$100000"),MATCH($B156,INDIRECT("'"&amp;$A156&amp;"'!$A3:$A100000"),0),MATCH(N$3,INDIRECT("'"&amp;$A156&amp;"'!$A$3:$BG$3"),0)),VLOOKUP($F156,'Step 1'!$B$13:$D$28,3,0)),"Check Parameters")</f>
        <v>NE</v>
      </c>
      <c r="O156" s="13" t="str">
        <f ca="1">IFERROR(IF(VLOOKUP($F156,'Step 1'!$B$13:$D$28,3,0)="Y",INDEX(INDIRECT("'"&amp;$A156&amp;"'!$A$3:$BG$100000"),MATCH($B156,INDIRECT("'"&amp;$A156&amp;"'!$A3:$A100000"),0),MATCH(O$3,INDIRECT("'"&amp;$A156&amp;"'!$A$3:$BG$3"),0)),VLOOKUP($F156,'Step 1'!$B$13:$D$28,3,0)),"Check Parameters")</f>
        <v>NE</v>
      </c>
      <c r="P156" s="13" t="str">
        <f ca="1">IFERROR(IF(VLOOKUP($F156,'Step 1'!$B$13:$D$28,3,0)="Y",INDEX(INDIRECT("'"&amp;$A156&amp;"'!$A$3:$BG$100000"),MATCH($B156,INDIRECT("'"&amp;$A156&amp;"'!$A3:$A100000"),0),MATCH(P$3,INDIRECT("'"&amp;$A156&amp;"'!$A$3:$BG$3"),0)),VLOOKUP($F156,'Step 1'!$B$13:$D$28,3,0)),"Check Parameters")</f>
        <v>NE</v>
      </c>
      <c r="Q156" s="13" t="str">
        <f ca="1">IFERROR(IF(VLOOKUP($F156,'Step 1'!$B$13:$D$28,3,0)="Y",INDEX(INDIRECT("'"&amp;$A156&amp;"'!$A$3:$BG$100000"),MATCH($B156,INDIRECT("'"&amp;$A156&amp;"'!$A3:$A100000"),0),MATCH(Q$3,INDIRECT("'"&amp;$A156&amp;"'!$A$3:$BG$3"),0)),VLOOKUP($F156,'Step 1'!$B$13:$D$28,3,0)),"Check Parameters")</f>
        <v>NE</v>
      </c>
      <c r="R156" s="13" t="str">
        <f ca="1">IFERROR(IF(VLOOKUP($F156,'Step 1'!$B$13:$D$28,3,0)="Y",INDEX(INDIRECT("'"&amp;$A156&amp;"'!$A$3:$BG$100000"),MATCH($B156,INDIRECT("'"&amp;$A156&amp;"'!$A3:$A100000"),0),MATCH(R$3,INDIRECT("'"&amp;$A156&amp;"'!$A$3:$BG$3"),0)),VLOOKUP($F156,'Step 1'!$B$13:$D$28,3,0)),"Check Parameters")</f>
        <v>NE</v>
      </c>
      <c r="S156" s="13" t="str">
        <f ca="1">IFERROR(IF(VLOOKUP($F156,'Step 1'!$B$13:$D$28,3,0)="Y",INDEX(INDIRECT("'"&amp;$A156&amp;"'!$A$3:$BG$100000"),MATCH($B156,INDIRECT("'"&amp;$A156&amp;"'!$A3:$A100000"),0),MATCH(S$3,INDIRECT("'"&amp;$A156&amp;"'!$A$3:$BG$3"),0)),VLOOKUP($F156,'Step 1'!$B$13:$D$28,3,0)),"Check Parameters")</f>
        <v>NE</v>
      </c>
      <c r="T156" s="13" t="str">
        <f ca="1">IFERROR(IF(VLOOKUP($F156,'Step 1'!$B$13:$D$28,3,0)="Y",INDEX(INDIRECT("'"&amp;$A156&amp;"'!$A$3:$BG$100000"),MATCH($B156,INDIRECT("'"&amp;$A156&amp;"'!$A3:$A100000"),0),MATCH(T$3,INDIRECT("'"&amp;$A156&amp;"'!$A$3:$BG$3"),0)),VLOOKUP($F156,'Step 1'!$B$13:$D$28,3,0)),"Check Parameters")</f>
        <v>NE</v>
      </c>
      <c r="U156" s="13" t="str">
        <f ca="1">IFERROR(IF(VLOOKUP($F156,'Step 1'!$B$13:$D$28,3,0)="Y",INDEX(INDIRECT("'"&amp;$A156&amp;"'!$A$3:$BG$100000"),MATCH($B156,INDIRECT("'"&amp;$A156&amp;"'!$A3:$A100000"),0),MATCH(U$3,INDIRECT("'"&amp;$A156&amp;"'!$A$3:$BG$3"),0)),VLOOKUP($F156,'Step 1'!$B$13:$D$28,3,0)),"Check Parameters")</f>
        <v>NE</v>
      </c>
      <c r="V156" s="13" t="str">
        <f ca="1">IFERROR(IF(VLOOKUP($F156,'Step 1'!$B$13:$D$28,3,0)="Y",INDEX(INDIRECT("'"&amp;$A156&amp;"'!$A$3:$BG$100000"),MATCH($B156,INDIRECT("'"&amp;$A156&amp;"'!$A3:$A100000"),0),MATCH(V$3,INDIRECT("'"&amp;$A156&amp;"'!$A$3:$BG$3"),0)),VLOOKUP($F156,'Step 1'!$B$13:$D$28,3,0)),"Check Parameters")</f>
        <v>NE</v>
      </c>
      <c r="W156" s="13" t="str">
        <f ca="1">IFERROR(IF(VLOOKUP($F156,'Step 1'!$B$13:$D$28,3,0)="Y",INDEX(INDIRECT("'"&amp;$A156&amp;"'!$A$3:$BG$100000"),MATCH($B156,INDIRECT("'"&amp;$A156&amp;"'!$A3:$A100000"),0),MATCH(W$3,INDIRECT("'"&amp;$A156&amp;"'!$A$3:$BG$3"),0)),VLOOKUP($F156,'Step 1'!$B$13:$D$28,3,0)),"Check Parameters")</f>
        <v>NE</v>
      </c>
      <c r="X156" s="13" t="str">
        <f ca="1">IFERROR(IF(VLOOKUP($F156,'Step 1'!$B$13:$D$28,3,0)="Y",INDEX(INDIRECT("'"&amp;$A156&amp;"'!$A$3:$BG$100000"),MATCH($B156,INDIRECT("'"&amp;$A156&amp;"'!$A3:$A100000"),0),MATCH(X$3,INDIRECT("'"&amp;$A156&amp;"'!$A$3:$BG$3"),0)),VLOOKUP($F156,'Step 1'!$B$13:$D$28,3,0)),"Check Parameters")</f>
        <v>NE</v>
      </c>
      <c r="Y156" s="13" t="str">
        <f ca="1">IFERROR(IF(VLOOKUP($F156,'Step 1'!$B$13:$D$28,3,0)="Y",INDEX(INDIRECT("'"&amp;$A156&amp;"'!$A$3:$BG$100000"),MATCH($B156,INDIRECT("'"&amp;$A156&amp;"'!$A3:$A100000"),0),MATCH(Y$3,INDIRECT("'"&amp;$A156&amp;"'!$A$3:$BG$3"),0)),VLOOKUP($F156,'Step 1'!$B$13:$D$28,3,0)),"Check Parameters")</f>
        <v>NE</v>
      </c>
      <c r="Z156" s="13" t="str">
        <f ca="1">IFERROR(IF(VLOOKUP($F156,'Step 1'!$B$13:$D$28,3,0)="Y",INDEX(INDIRECT("'"&amp;$A156&amp;"'!$A$3:$BG$100000"),MATCH($B156,INDIRECT("'"&amp;$A156&amp;"'!$A3:$A100000"),0),MATCH(Z$3,INDIRECT("'"&amp;$A156&amp;"'!$A$3:$BG$3"),0)),VLOOKUP($F156,'Step 1'!$B$13:$D$28,3,0)),"Check Parameters")</f>
        <v>NE</v>
      </c>
      <c r="AA156" s="13" t="str">
        <f ca="1">IFERROR(IF(VLOOKUP($F156,'Step 1'!$B$13:$D$28,3,0)="Y",INDEX(INDIRECT("'"&amp;$A156&amp;"'!$A$3:$BG$100000"),MATCH($B156,INDIRECT("'"&amp;$A156&amp;"'!$A3:$A100000"),0),MATCH(AA$3,INDIRECT("'"&amp;$A156&amp;"'!$A$3:$BG$3"),0)),VLOOKUP($F156,'Step 1'!$B$13:$D$28,3,0)),"Check Parameters")</f>
        <v>NE</v>
      </c>
      <c r="AB156" s="13" t="str">
        <f ca="1">IFERROR(IF(VLOOKUP($F156,'Step 1'!$B$13:$D$28,3,0)="Y",INDEX(INDIRECT("'"&amp;$A156&amp;"'!$A$3:$BG$100000"),MATCH($B156,INDIRECT("'"&amp;$A156&amp;"'!$A3:$A100000"),0),MATCH(AB$3,INDIRECT("'"&amp;$A156&amp;"'!$A$3:$BG$3"),0)),VLOOKUP($F156,'Step 1'!$B$13:$D$28,3,0)),"Check Parameters")</f>
        <v>NE</v>
      </c>
      <c r="AC156" s="13" t="str">
        <f ca="1">IFERROR(IF(VLOOKUP($F156,'Step 1'!$B$13:$D$28,3,0)="Y",INDEX(INDIRECT("'"&amp;$A156&amp;"'!$A$3:$BG$100000"),MATCH($B156,INDIRECT("'"&amp;$A156&amp;"'!$A3:$A100000"),0),MATCH(AC$3,INDIRECT("'"&amp;$A156&amp;"'!$A$3:$BG$3"),0)),VLOOKUP($F156,'Step 1'!$B$13:$D$28,3,0)),"Check Parameters")</f>
        <v>NE</v>
      </c>
      <c r="AD156" s="13" t="str">
        <f ca="1">IFERROR(IF(VLOOKUP($F156,'Step 1'!$B$13:$D$28,3,0)="Y",INDEX(INDIRECT("'"&amp;$A156&amp;"'!$A$3:$BG$100000"),MATCH($B156,INDIRECT("'"&amp;$A156&amp;"'!$A3:$A100000"),0),MATCH(AD$3,INDIRECT("'"&amp;$A156&amp;"'!$A$3:$BG$3"),0)),VLOOKUP($F156,'Step 1'!$B$13:$D$28,3,0)),"Check Parameters")</f>
        <v>NE</v>
      </c>
      <c r="AE156" s="13" t="str">
        <f ca="1">IFERROR(IF(VLOOKUP($F156,'Step 1'!$B$13:$D$28,3,0)="Y",INDEX(INDIRECT("'"&amp;$A156&amp;"'!$A$3:$BG$100000"),MATCH($B156,INDIRECT("'"&amp;$A156&amp;"'!$A3:$A100000"),0),MATCH(AE$3,INDIRECT("'"&amp;$A156&amp;"'!$A$3:$BG$3"),0)),VLOOKUP($F156,'Step 1'!$B$13:$D$28,3,0)),"Check Parameters")</f>
        <v>NE</v>
      </c>
      <c r="AF156" s="13" t="str">
        <f ca="1">IFERROR(IF(VLOOKUP($F156,'Step 1'!$B$13:$D$28,3,0)="Y",INDEX(INDIRECT("'"&amp;$A156&amp;"'!$A$3:$BG$100000"),MATCH($B156,INDIRECT("'"&amp;$A156&amp;"'!$A3:$A100000"),0),MATCH(AF$3,INDIRECT("'"&amp;$A156&amp;"'!$A$3:$BG$3"),0)),VLOOKUP($F156,'Step 1'!$B$13:$D$28,3,0)),"Check Parameters")</f>
        <v>NE</v>
      </c>
      <c r="AG156" s="13" t="str">
        <f ca="1">IFERROR(IF(VLOOKUP($F156,'Step 1'!$B$13:$D$28,3,0)="Y",INDEX(INDIRECT("'"&amp;$A156&amp;"'!$A$3:$BG$100000"),MATCH($B156,INDIRECT("'"&amp;$A156&amp;"'!$A3:$A100000"),0),MATCH(AG$3,INDIRECT("'"&amp;$A156&amp;"'!$A$3:$BG$3"),0)),VLOOKUP($F156,'Step 1'!$B$13:$D$28,3,0)),"Check Parameters")</f>
        <v>NE</v>
      </c>
      <c r="AH156" s="13" t="str">
        <f ca="1">IFERROR(IF(VLOOKUP($F156,'Step 1'!$B$13:$D$28,3,0)="Y",INDEX(INDIRECT("'"&amp;$A156&amp;"'!$A$3:$BG$100000"),MATCH($B156,INDIRECT("'"&amp;$A156&amp;"'!$A3:$A100000"),0),MATCH(AH$3,INDIRECT("'"&amp;$A156&amp;"'!$A$3:$BG$3"),0)),VLOOKUP($F156,'Step 1'!$B$13:$D$28,3,0)),"Check Parameters")</f>
        <v>NE</v>
      </c>
      <c r="AI156" s="13" t="str">
        <f ca="1">IFERROR(IF(VLOOKUP($F156,'Step 1'!$B$13:$D$28,3,0)="Y",INDEX(INDIRECT("'"&amp;$A156&amp;"'!$A$3:$BG$100000"),MATCH($B156,INDIRECT("'"&amp;$A156&amp;"'!$A3:$A100000"),0),MATCH(AI$3,INDIRECT("'"&amp;$A156&amp;"'!$A$3:$BG$3"),0)),VLOOKUP($F156,'Step 1'!$B$13:$D$28,3,0)),"Check Parameters")</f>
        <v>NE</v>
      </c>
      <c r="AJ156" s="13" t="str">
        <f ca="1">IFERROR(IF(VLOOKUP($F156,'Step 1'!$B$13:$D$28,3,0)="Y",INDEX(INDIRECT("'"&amp;$A156&amp;"'!$A$3:$BG$100000"),MATCH($B156,INDIRECT("'"&amp;$A156&amp;"'!$A3:$A100000"),0),MATCH(AJ$3,INDIRECT("'"&amp;$A156&amp;"'!$A$3:$BG$3"),0)),VLOOKUP($F156,'Step 1'!$B$13:$D$28,3,0)),"Check Parameters")</f>
        <v>NE</v>
      </c>
      <c r="AK156" s="13" t="str">
        <f ca="1">IFERROR(IF(VLOOKUP($F156,'Step 1'!$B$13:$D$28,3,0)="Y",INDEX(INDIRECT("'"&amp;$A156&amp;"'!$A$3:$BG$100000"),MATCH($B156,INDIRECT("'"&amp;$A156&amp;"'!$A3:$A100000"),0),MATCH(AK$3,INDIRECT("'"&amp;$A156&amp;"'!$A$3:$BG$3"),0)),VLOOKUP($F156,'Step 1'!$B$13:$D$28,3,0)),"Check Parameters")</f>
        <v>NE</v>
      </c>
      <c r="AL156" s="13" t="str">
        <f ca="1">IFERROR(IF(VLOOKUP($F156,'Step 1'!$B$13:$D$28,3,0)="Y",INDEX(INDIRECT("'"&amp;$A156&amp;"'!$A$3:$BG$100000"),MATCH($B156,INDIRECT("'"&amp;$A156&amp;"'!$A3:$A100000"),0),MATCH(AL$3,INDIRECT("'"&amp;$A156&amp;"'!$A$3:$BG$3"),0)),VLOOKUP($F156,'Step 1'!$B$13:$D$28,3,0)),"Check Parameters")</f>
        <v>NE</v>
      </c>
      <c r="AM156" s="13" t="str">
        <f ca="1">IFERROR(IF(VLOOKUP($F156,'Step 1'!$B$13:$D$28,3,0)="Y",INDEX(INDIRECT("'"&amp;$A156&amp;"'!$A$3:$BG$100000"),MATCH($B156,INDIRECT("'"&amp;$A156&amp;"'!$A3:$A100000"),0),MATCH(AM$3,INDIRECT("'"&amp;$A156&amp;"'!$A$3:$BG$3"),0)),VLOOKUP($F156,'Step 1'!$B$13:$D$28,3,0)),"Check Parameters")</f>
        <v>NE</v>
      </c>
      <c r="AN156" s="13"/>
      <c r="AO156" s="13"/>
      <c r="AP156" s="191"/>
      <c r="AQ156" s="191"/>
      <c r="AR156" s="191"/>
    </row>
    <row r="157" spans="1:44" hidden="1" outlineLevel="1" x14ac:dyDescent="0.25">
      <c r="A157" s="183" t="s">
        <v>85</v>
      </c>
      <c r="B157" s="183" t="s">
        <v>585</v>
      </c>
      <c r="C157" s="175" t="s">
        <v>341</v>
      </c>
      <c r="D157" s="175"/>
      <c r="E157" s="175" t="s">
        <v>751</v>
      </c>
      <c r="F157" s="77" t="str">
        <f t="shared" si="52"/>
        <v>Laying hens</v>
      </c>
      <c r="G157" s="175" t="s">
        <v>358</v>
      </c>
      <c r="H157" s="175"/>
      <c r="I157" s="13" t="str">
        <f ca="1">IFERROR(IF(VLOOKUP($F157,'Step 1'!$B$13:$D$28,3,0)="Y",INDEX(INDIRECT("'"&amp;$A157&amp;"'!$A$3:$BG$100000"),MATCH($B157,INDIRECT("'"&amp;$A157&amp;"'!$A3:$A100000"),0),MATCH(I$3,INDIRECT("'"&amp;$A157&amp;"'!$A$3:$BG$3"),0)),VLOOKUP($F157,'Step 1'!$B$13:$D$28,3,0)),"Check Parameters")</f>
        <v>NE</v>
      </c>
      <c r="J157" s="13" t="str">
        <f ca="1">IFERROR(IF(VLOOKUP($F157,'Step 1'!$B$13:$D$28,3,0)="Y",INDEX(INDIRECT("'"&amp;$A157&amp;"'!$A$3:$BG$100000"),MATCH($B157,INDIRECT("'"&amp;$A157&amp;"'!$A3:$A100000"),0),MATCH(J$3,INDIRECT("'"&amp;$A157&amp;"'!$A$3:$BG$3"),0)),VLOOKUP($F157,'Step 1'!$B$13:$D$28,3,0)),"Check Parameters")</f>
        <v>NE</v>
      </c>
      <c r="K157" s="13" t="str">
        <f ca="1">IFERROR(IF(VLOOKUP($F157,'Step 1'!$B$13:$D$28,3,0)="Y",INDEX(INDIRECT("'"&amp;$A157&amp;"'!$A$3:$BG$100000"),MATCH($B157,INDIRECT("'"&amp;$A157&amp;"'!$A3:$A100000"),0),MATCH(K$3,INDIRECT("'"&amp;$A157&amp;"'!$A$3:$BG$3"),0)),VLOOKUP($F157,'Step 1'!$B$13:$D$28,3,0)),"Check Parameters")</f>
        <v>NE</v>
      </c>
      <c r="L157" s="13" t="str">
        <f ca="1">IFERROR(IF(VLOOKUP($F157,'Step 1'!$B$13:$D$28,3,0)="Y",INDEX(INDIRECT("'"&amp;$A157&amp;"'!$A$3:$BG$100000"),MATCH($B157,INDIRECT("'"&amp;$A157&amp;"'!$A3:$A100000"),0),MATCH(L$3,INDIRECT("'"&amp;$A157&amp;"'!$A$3:$BG$3"),0)),VLOOKUP($F157,'Step 1'!$B$13:$D$28,3,0)),"Check Parameters")</f>
        <v>NE</v>
      </c>
      <c r="M157" s="13" t="str">
        <f ca="1">IFERROR(IF(VLOOKUP($F157,'Step 1'!$B$13:$D$28,3,0)="Y",INDEX(INDIRECT("'"&amp;$A157&amp;"'!$A$3:$BG$100000"),MATCH($B157,INDIRECT("'"&amp;$A157&amp;"'!$A3:$A100000"),0),MATCH(M$3,INDIRECT("'"&amp;$A157&amp;"'!$A$3:$BG$3"),0)),VLOOKUP($F157,'Step 1'!$B$13:$D$28,3,0)),"Check Parameters")</f>
        <v>NE</v>
      </c>
      <c r="N157" s="13" t="str">
        <f ca="1">IFERROR(IF(VLOOKUP($F157,'Step 1'!$B$13:$D$28,3,0)="Y",INDEX(INDIRECT("'"&amp;$A157&amp;"'!$A$3:$BG$100000"),MATCH($B157,INDIRECT("'"&amp;$A157&amp;"'!$A3:$A100000"),0),MATCH(N$3,INDIRECT("'"&amp;$A157&amp;"'!$A$3:$BG$3"),0)),VLOOKUP($F157,'Step 1'!$B$13:$D$28,3,0)),"Check Parameters")</f>
        <v>NE</v>
      </c>
      <c r="O157" s="13" t="str">
        <f ca="1">IFERROR(IF(VLOOKUP($F157,'Step 1'!$B$13:$D$28,3,0)="Y",INDEX(INDIRECT("'"&amp;$A157&amp;"'!$A$3:$BG$100000"),MATCH($B157,INDIRECT("'"&amp;$A157&amp;"'!$A3:$A100000"),0),MATCH(O$3,INDIRECT("'"&amp;$A157&amp;"'!$A$3:$BG$3"),0)),VLOOKUP($F157,'Step 1'!$B$13:$D$28,3,0)),"Check Parameters")</f>
        <v>NE</v>
      </c>
      <c r="P157" s="13" t="str">
        <f ca="1">IFERROR(IF(VLOOKUP($F157,'Step 1'!$B$13:$D$28,3,0)="Y",INDEX(INDIRECT("'"&amp;$A157&amp;"'!$A$3:$BG$100000"),MATCH($B157,INDIRECT("'"&amp;$A157&amp;"'!$A3:$A100000"),0),MATCH(P$3,INDIRECT("'"&amp;$A157&amp;"'!$A$3:$BG$3"),0)),VLOOKUP($F157,'Step 1'!$B$13:$D$28,3,0)),"Check Parameters")</f>
        <v>NE</v>
      </c>
      <c r="Q157" s="13" t="str">
        <f ca="1">IFERROR(IF(VLOOKUP($F157,'Step 1'!$B$13:$D$28,3,0)="Y",INDEX(INDIRECT("'"&amp;$A157&amp;"'!$A$3:$BG$100000"),MATCH($B157,INDIRECT("'"&amp;$A157&amp;"'!$A3:$A100000"),0),MATCH(Q$3,INDIRECT("'"&amp;$A157&amp;"'!$A$3:$BG$3"),0)),VLOOKUP($F157,'Step 1'!$B$13:$D$28,3,0)),"Check Parameters")</f>
        <v>NE</v>
      </c>
      <c r="R157" s="13" t="str">
        <f ca="1">IFERROR(IF(VLOOKUP($F157,'Step 1'!$B$13:$D$28,3,0)="Y",INDEX(INDIRECT("'"&amp;$A157&amp;"'!$A$3:$BG$100000"),MATCH($B157,INDIRECT("'"&amp;$A157&amp;"'!$A3:$A100000"),0),MATCH(R$3,INDIRECT("'"&amp;$A157&amp;"'!$A$3:$BG$3"),0)),VLOOKUP($F157,'Step 1'!$B$13:$D$28,3,0)),"Check Parameters")</f>
        <v>NE</v>
      </c>
      <c r="S157" s="13" t="str">
        <f ca="1">IFERROR(IF(VLOOKUP($F157,'Step 1'!$B$13:$D$28,3,0)="Y",INDEX(INDIRECT("'"&amp;$A157&amp;"'!$A$3:$BG$100000"),MATCH($B157,INDIRECT("'"&amp;$A157&amp;"'!$A3:$A100000"),0),MATCH(S$3,INDIRECT("'"&amp;$A157&amp;"'!$A$3:$BG$3"),0)),VLOOKUP($F157,'Step 1'!$B$13:$D$28,3,0)),"Check Parameters")</f>
        <v>NE</v>
      </c>
      <c r="T157" s="13" t="str">
        <f ca="1">IFERROR(IF(VLOOKUP($F157,'Step 1'!$B$13:$D$28,3,0)="Y",INDEX(INDIRECT("'"&amp;$A157&amp;"'!$A$3:$BG$100000"),MATCH($B157,INDIRECT("'"&amp;$A157&amp;"'!$A3:$A100000"),0),MATCH(T$3,INDIRECT("'"&amp;$A157&amp;"'!$A$3:$BG$3"),0)),VLOOKUP($F157,'Step 1'!$B$13:$D$28,3,0)),"Check Parameters")</f>
        <v>NE</v>
      </c>
      <c r="U157" s="13" t="str">
        <f ca="1">IFERROR(IF(VLOOKUP($F157,'Step 1'!$B$13:$D$28,3,0)="Y",INDEX(INDIRECT("'"&amp;$A157&amp;"'!$A$3:$BG$100000"),MATCH($B157,INDIRECT("'"&amp;$A157&amp;"'!$A3:$A100000"),0),MATCH(U$3,INDIRECT("'"&amp;$A157&amp;"'!$A$3:$BG$3"),0)),VLOOKUP($F157,'Step 1'!$B$13:$D$28,3,0)),"Check Parameters")</f>
        <v>NE</v>
      </c>
      <c r="V157" s="13" t="str">
        <f ca="1">IFERROR(IF(VLOOKUP($F157,'Step 1'!$B$13:$D$28,3,0)="Y",INDEX(INDIRECT("'"&amp;$A157&amp;"'!$A$3:$BG$100000"),MATCH($B157,INDIRECT("'"&amp;$A157&amp;"'!$A3:$A100000"),0),MATCH(V$3,INDIRECT("'"&amp;$A157&amp;"'!$A$3:$BG$3"),0)),VLOOKUP($F157,'Step 1'!$B$13:$D$28,3,0)),"Check Parameters")</f>
        <v>NE</v>
      </c>
      <c r="W157" s="13" t="str">
        <f ca="1">IFERROR(IF(VLOOKUP($F157,'Step 1'!$B$13:$D$28,3,0)="Y",INDEX(INDIRECT("'"&amp;$A157&amp;"'!$A$3:$BG$100000"),MATCH($B157,INDIRECT("'"&amp;$A157&amp;"'!$A3:$A100000"),0),MATCH(W$3,INDIRECT("'"&amp;$A157&amp;"'!$A$3:$BG$3"),0)),VLOOKUP($F157,'Step 1'!$B$13:$D$28,3,0)),"Check Parameters")</f>
        <v>NE</v>
      </c>
      <c r="X157" s="13" t="str">
        <f ca="1">IFERROR(IF(VLOOKUP($F157,'Step 1'!$B$13:$D$28,3,0)="Y",INDEX(INDIRECT("'"&amp;$A157&amp;"'!$A$3:$BG$100000"),MATCH($B157,INDIRECT("'"&amp;$A157&amp;"'!$A3:$A100000"),0),MATCH(X$3,INDIRECT("'"&amp;$A157&amp;"'!$A$3:$BG$3"),0)),VLOOKUP($F157,'Step 1'!$B$13:$D$28,3,0)),"Check Parameters")</f>
        <v>NE</v>
      </c>
      <c r="Y157" s="13" t="str">
        <f ca="1">IFERROR(IF(VLOOKUP($F157,'Step 1'!$B$13:$D$28,3,0)="Y",INDEX(INDIRECT("'"&amp;$A157&amp;"'!$A$3:$BG$100000"),MATCH($B157,INDIRECT("'"&amp;$A157&amp;"'!$A3:$A100000"),0),MATCH(Y$3,INDIRECT("'"&amp;$A157&amp;"'!$A$3:$BG$3"),0)),VLOOKUP($F157,'Step 1'!$B$13:$D$28,3,0)),"Check Parameters")</f>
        <v>NE</v>
      </c>
      <c r="Z157" s="13" t="str">
        <f ca="1">IFERROR(IF(VLOOKUP($F157,'Step 1'!$B$13:$D$28,3,0)="Y",INDEX(INDIRECT("'"&amp;$A157&amp;"'!$A$3:$BG$100000"),MATCH($B157,INDIRECT("'"&amp;$A157&amp;"'!$A3:$A100000"),0),MATCH(Z$3,INDIRECT("'"&amp;$A157&amp;"'!$A$3:$BG$3"),0)),VLOOKUP($F157,'Step 1'!$B$13:$D$28,3,0)),"Check Parameters")</f>
        <v>NE</v>
      </c>
      <c r="AA157" s="13" t="str">
        <f ca="1">IFERROR(IF(VLOOKUP($F157,'Step 1'!$B$13:$D$28,3,0)="Y",INDEX(INDIRECT("'"&amp;$A157&amp;"'!$A$3:$BG$100000"),MATCH($B157,INDIRECT("'"&amp;$A157&amp;"'!$A3:$A100000"),0),MATCH(AA$3,INDIRECT("'"&amp;$A157&amp;"'!$A$3:$BG$3"),0)),VLOOKUP($F157,'Step 1'!$B$13:$D$28,3,0)),"Check Parameters")</f>
        <v>NE</v>
      </c>
      <c r="AB157" s="13" t="str">
        <f ca="1">IFERROR(IF(VLOOKUP($F157,'Step 1'!$B$13:$D$28,3,0)="Y",INDEX(INDIRECT("'"&amp;$A157&amp;"'!$A$3:$BG$100000"),MATCH($B157,INDIRECT("'"&amp;$A157&amp;"'!$A3:$A100000"),0),MATCH(AB$3,INDIRECT("'"&amp;$A157&amp;"'!$A$3:$BG$3"),0)),VLOOKUP($F157,'Step 1'!$B$13:$D$28,3,0)),"Check Parameters")</f>
        <v>NE</v>
      </c>
      <c r="AC157" s="13" t="str">
        <f ca="1">IFERROR(IF(VLOOKUP($F157,'Step 1'!$B$13:$D$28,3,0)="Y",INDEX(INDIRECT("'"&amp;$A157&amp;"'!$A$3:$BG$100000"),MATCH($B157,INDIRECT("'"&amp;$A157&amp;"'!$A3:$A100000"),0),MATCH(AC$3,INDIRECT("'"&amp;$A157&amp;"'!$A$3:$BG$3"),0)),VLOOKUP($F157,'Step 1'!$B$13:$D$28,3,0)),"Check Parameters")</f>
        <v>NE</v>
      </c>
      <c r="AD157" s="13" t="str">
        <f ca="1">IFERROR(IF(VLOOKUP($F157,'Step 1'!$B$13:$D$28,3,0)="Y",INDEX(INDIRECT("'"&amp;$A157&amp;"'!$A$3:$BG$100000"),MATCH($B157,INDIRECT("'"&amp;$A157&amp;"'!$A3:$A100000"),0),MATCH(AD$3,INDIRECT("'"&amp;$A157&amp;"'!$A$3:$BG$3"),0)),VLOOKUP($F157,'Step 1'!$B$13:$D$28,3,0)),"Check Parameters")</f>
        <v>NE</v>
      </c>
      <c r="AE157" s="13" t="str">
        <f ca="1">IFERROR(IF(VLOOKUP($F157,'Step 1'!$B$13:$D$28,3,0)="Y",INDEX(INDIRECT("'"&amp;$A157&amp;"'!$A$3:$BG$100000"),MATCH($B157,INDIRECT("'"&amp;$A157&amp;"'!$A3:$A100000"),0),MATCH(AE$3,INDIRECT("'"&amp;$A157&amp;"'!$A$3:$BG$3"),0)),VLOOKUP($F157,'Step 1'!$B$13:$D$28,3,0)),"Check Parameters")</f>
        <v>NE</v>
      </c>
      <c r="AF157" s="13" t="str">
        <f ca="1">IFERROR(IF(VLOOKUP($F157,'Step 1'!$B$13:$D$28,3,0)="Y",INDEX(INDIRECT("'"&amp;$A157&amp;"'!$A$3:$BG$100000"),MATCH($B157,INDIRECT("'"&amp;$A157&amp;"'!$A3:$A100000"),0),MATCH(AF$3,INDIRECT("'"&amp;$A157&amp;"'!$A$3:$BG$3"),0)),VLOOKUP($F157,'Step 1'!$B$13:$D$28,3,0)),"Check Parameters")</f>
        <v>NE</v>
      </c>
      <c r="AG157" s="13" t="str">
        <f ca="1">IFERROR(IF(VLOOKUP($F157,'Step 1'!$B$13:$D$28,3,0)="Y",INDEX(INDIRECT("'"&amp;$A157&amp;"'!$A$3:$BG$100000"),MATCH($B157,INDIRECT("'"&amp;$A157&amp;"'!$A3:$A100000"),0),MATCH(AG$3,INDIRECT("'"&amp;$A157&amp;"'!$A$3:$BG$3"),0)),VLOOKUP($F157,'Step 1'!$B$13:$D$28,3,0)),"Check Parameters")</f>
        <v>NE</v>
      </c>
      <c r="AH157" s="13" t="str">
        <f ca="1">IFERROR(IF(VLOOKUP($F157,'Step 1'!$B$13:$D$28,3,0)="Y",INDEX(INDIRECT("'"&amp;$A157&amp;"'!$A$3:$BG$100000"),MATCH($B157,INDIRECT("'"&amp;$A157&amp;"'!$A3:$A100000"),0),MATCH(AH$3,INDIRECT("'"&amp;$A157&amp;"'!$A$3:$BG$3"),0)),VLOOKUP($F157,'Step 1'!$B$13:$D$28,3,0)),"Check Parameters")</f>
        <v>NE</v>
      </c>
      <c r="AI157" s="13" t="str">
        <f ca="1">IFERROR(IF(VLOOKUP($F157,'Step 1'!$B$13:$D$28,3,0)="Y",INDEX(INDIRECT("'"&amp;$A157&amp;"'!$A$3:$BG$100000"),MATCH($B157,INDIRECT("'"&amp;$A157&amp;"'!$A3:$A100000"),0),MATCH(AI$3,INDIRECT("'"&amp;$A157&amp;"'!$A$3:$BG$3"),0)),VLOOKUP($F157,'Step 1'!$B$13:$D$28,3,0)),"Check Parameters")</f>
        <v>NE</v>
      </c>
      <c r="AJ157" s="13" t="str">
        <f ca="1">IFERROR(IF(VLOOKUP($F157,'Step 1'!$B$13:$D$28,3,0)="Y",INDEX(INDIRECT("'"&amp;$A157&amp;"'!$A$3:$BG$100000"),MATCH($B157,INDIRECT("'"&amp;$A157&amp;"'!$A3:$A100000"),0),MATCH(AJ$3,INDIRECT("'"&amp;$A157&amp;"'!$A$3:$BG$3"),0)),VLOOKUP($F157,'Step 1'!$B$13:$D$28,3,0)),"Check Parameters")</f>
        <v>NE</v>
      </c>
      <c r="AK157" s="13" t="str">
        <f ca="1">IFERROR(IF(VLOOKUP($F157,'Step 1'!$B$13:$D$28,3,0)="Y",INDEX(INDIRECT("'"&amp;$A157&amp;"'!$A$3:$BG$100000"),MATCH($B157,INDIRECT("'"&amp;$A157&amp;"'!$A3:$A100000"),0),MATCH(AK$3,INDIRECT("'"&amp;$A157&amp;"'!$A$3:$BG$3"),0)),VLOOKUP($F157,'Step 1'!$B$13:$D$28,3,0)),"Check Parameters")</f>
        <v>NE</v>
      </c>
      <c r="AL157" s="13" t="str">
        <f ca="1">IFERROR(IF(VLOOKUP($F157,'Step 1'!$B$13:$D$28,3,0)="Y",INDEX(INDIRECT("'"&amp;$A157&amp;"'!$A$3:$BG$100000"),MATCH($B157,INDIRECT("'"&amp;$A157&amp;"'!$A3:$A100000"),0),MATCH(AL$3,INDIRECT("'"&amp;$A157&amp;"'!$A$3:$BG$3"),0)),VLOOKUP($F157,'Step 1'!$B$13:$D$28,3,0)),"Check Parameters")</f>
        <v>NE</v>
      </c>
      <c r="AM157" s="13" t="str">
        <f ca="1">IFERROR(IF(VLOOKUP($F157,'Step 1'!$B$13:$D$28,3,0)="Y",INDEX(INDIRECT("'"&amp;$A157&amp;"'!$A$3:$BG$100000"),MATCH($B157,INDIRECT("'"&amp;$A157&amp;"'!$A3:$A100000"),0),MATCH(AM$3,INDIRECT("'"&amp;$A157&amp;"'!$A$3:$BG$3"),0)),VLOOKUP($F157,'Step 1'!$B$13:$D$28,3,0)),"Check Parameters")</f>
        <v>NE</v>
      </c>
      <c r="AN157" s="13"/>
      <c r="AO157" s="13"/>
      <c r="AP157" s="191"/>
      <c r="AQ157" s="191"/>
      <c r="AR157" s="191"/>
    </row>
    <row r="158" spans="1:44" hidden="1" outlineLevel="1" x14ac:dyDescent="0.25">
      <c r="A158" s="183" t="s">
        <v>84</v>
      </c>
      <c r="B158" s="183" t="s">
        <v>585</v>
      </c>
      <c r="C158" s="175" t="s">
        <v>341</v>
      </c>
      <c r="D158" s="175"/>
      <c r="E158" s="175" t="s">
        <v>751</v>
      </c>
      <c r="F158" s="77" t="str">
        <f t="shared" si="52"/>
        <v>Broilers</v>
      </c>
      <c r="G158" s="175" t="s">
        <v>358</v>
      </c>
      <c r="H158" s="175"/>
      <c r="I158" s="13" t="str">
        <f ca="1">IFERROR(IF(VLOOKUP($F158,'Step 1'!$B$13:$D$28,3,0)="Y",INDEX(INDIRECT("'"&amp;$A158&amp;"'!$A$3:$BG$100000"),MATCH($B158,INDIRECT("'"&amp;$A158&amp;"'!$A3:$A100000"),0),MATCH(I$3,INDIRECT("'"&amp;$A158&amp;"'!$A$3:$BG$3"),0)),VLOOKUP($F158,'Step 1'!$B$13:$D$28,3,0)),"Check Parameters")</f>
        <v>NE</v>
      </c>
      <c r="J158" s="13" t="str">
        <f ca="1">IFERROR(IF(VLOOKUP($F158,'Step 1'!$B$13:$D$28,3,0)="Y",INDEX(INDIRECT("'"&amp;$A158&amp;"'!$A$3:$BG$100000"),MATCH($B158,INDIRECT("'"&amp;$A158&amp;"'!$A3:$A100000"),0),MATCH(J$3,INDIRECT("'"&amp;$A158&amp;"'!$A$3:$BG$3"),0)),VLOOKUP($F158,'Step 1'!$B$13:$D$28,3,0)),"Check Parameters")</f>
        <v>NE</v>
      </c>
      <c r="K158" s="13" t="str">
        <f ca="1">IFERROR(IF(VLOOKUP($F158,'Step 1'!$B$13:$D$28,3,0)="Y",INDEX(INDIRECT("'"&amp;$A158&amp;"'!$A$3:$BG$100000"),MATCH($B158,INDIRECT("'"&amp;$A158&amp;"'!$A3:$A100000"),0),MATCH(K$3,INDIRECT("'"&amp;$A158&amp;"'!$A$3:$BG$3"),0)),VLOOKUP($F158,'Step 1'!$B$13:$D$28,3,0)),"Check Parameters")</f>
        <v>NE</v>
      </c>
      <c r="L158" s="13" t="str">
        <f ca="1">IFERROR(IF(VLOOKUP($F158,'Step 1'!$B$13:$D$28,3,0)="Y",INDEX(INDIRECT("'"&amp;$A158&amp;"'!$A$3:$BG$100000"),MATCH($B158,INDIRECT("'"&amp;$A158&amp;"'!$A3:$A100000"),0),MATCH(L$3,INDIRECT("'"&amp;$A158&amp;"'!$A$3:$BG$3"),0)),VLOOKUP($F158,'Step 1'!$B$13:$D$28,3,0)),"Check Parameters")</f>
        <v>NE</v>
      </c>
      <c r="M158" s="13" t="str">
        <f ca="1">IFERROR(IF(VLOOKUP($F158,'Step 1'!$B$13:$D$28,3,0)="Y",INDEX(INDIRECT("'"&amp;$A158&amp;"'!$A$3:$BG$100000"),MATCH($B158,INDIRECT("'"&amp;$A158&amp;"'!$A3:$A100000"),0),MATCH(M$3,INDIRECT("'"&amp;$A158&amp;"'!$A$3:$BG$3"),0)),VLOOKUP($F158,'Step 1'!$B$13:$D$28,3,0)),"Check Parameters")</f>
        <v>NE</v>
      </c>
      <c r="N158" s="13" t="str">
        <f ca="1">IFERROR(IF(VLOOKUP($F158,'Step 1'!$B$13:$D$28,3,0)="Y",INDEX(INDIRECT("'"&amp;$A158&amp;"'!$A$3:$BG$100000"),MATCH($B158,INDIRECT("'"&amp;$A158&amp;"'!$A3:$A100000"),0),MATCH(N$3,INDIRECT("'"&amp;$A158&amp;"'!$A$3:$BG$3"),0)),VLOOKUP($F158,'Step 1'!$B$13:$D$28,3,0)),"Check Parameters")</f>
        <v>NE</v>
      </c>
      <c r="O158" s="13" t="str">
        <f ca="1">IFERROR(IF(VLOOKUP($F158,'Step 1'!$B$13:$D$28,3,0)="Y",INDEX(INDIRECT("'"&amp;$A158&amp;"'!$A$3:$BG$100000"),MATCH($B158,INDIRECT("'"&amp;$A158&amp;"'!$A3:$A100000"),0),MATCH(O$3,INDIRECT("'"&amp;$A158&amp;"'!$A$3:$BG$3"),0)),VLOOKUP($F158,'Step 1'!$B$13:$D$28,3,0)),"Check Parameters")</f>
        <v>NE</v>
      </c>
      <c r="P158" s="13" t="str">
        <f ca="1">IFERROR(IF(VLOOKUP($F158,'Step 1'!$B$13:$D$28,3,0)="Y",INDEX(INDIRECT("'"&amp;$A158&amp;"'!$A$3:$BG$100000"),MATCH($B158,INDIRECT("'"&amp;$A158&amp;"'!$A3:$A100000"),0),MATCH(P$3,INDIRECT("'"&amp;$A158&amp;"'!$A$3:$BG$3"),0)),VLOOKUP($F158,'Step 1'!$B$13:$D$28,3,0)),"Check Parameters")</f>
        <v>NE</v>
      </c>
      <c r="Q158" s="13" t="str">
        <f ca="1">IFERROR(IF(VLOOKUP($F158,'Step 1'!$B$13:$D$28,3,0)="Y",INDEX(INDIRECT("'"&amp;$A158&amp;"'!$A$3:$BG$100000"),MATCH($B158,INDIRECT("'"&amp;$A158&amp;"'!$A3:$A100000"),0),MATCH(Q$3,INDIRECT("'"&amp;$A158&amp;"'!$A$3:$BG$3"),0)),VLOOKUP($F158,'Step 1'!$B$13:$D$28,3,0)),"Check Parameters")</f>
        <v>NE</v>
      </c>
      <c r="R158" s="13" t="str">
        <f ca="1">IFERROR(IF(VLOOKUP($F158,'Step 1'!$B$13:$D$28,3,0)="Y",INDEX(INDIRECT("'"&amp;$A158&amp;"'!$A$3:$BG$100000"),MATCH($B158,INDIRECT("'"&amp;$A158&amp;"'!$A3:$A100000"),0),MATCH(R$3,INDIRECT("'"&amp;$A158&amp;"'!$A$3:$BG$3"),0)),VLOOKUP($F158,'Step 1'!$B$13:$D$28,3,0)),"Check Parameters")</f>
        <v>NE</v>
      </c>
      <c r="S158" s="13" t="str">
        <f ca="1">IFERROR(IF(VLOOKUP($F158,'Step 1'!$B$13:$D$28,3,0)="Y",INDEX(INDIRECT("'"&amp;$A158&amp;"'!$A$3:$BG$100000"),MATCH($B158,INDIRECT("'"&amp;$A158&amp;"'!$A3:$A100000"),0),MATCH(S$3,INDIRECT("'"&amp;$A158&amp;"'!$A$3:$BG$3"),0)),VLOOKUP($F158,'Step 1'!$B$13:$D$28,3,0)),"Check Parameters")</f>
        <v>NE</v>
      </c>
      <c r="T158" s="13" t="str">
        <f ca="1">IFERROR(IF(VLOOKUP($F158,'Step 1'!$B$13:$D$28,3,0)="Y",INDEX(INDIRECT("'"&amp;$A158&amp;"'!$A$3:$BG$100000"),MATCH($B158,INDIRECT("'"&amp;$A158&amp;"'!$A3:$A100000"),0),MATCH(T$3,INDIRECT("'"&amp;$A158&amp;"'!$A$3:$BG$3"),0)),VLOOKUP($F158,'Step 1'!$B$13:$D$28,3,0)),"Check Parameters")</f>
        <v>NE</v>
      </c>
      <c r="U158" s="13" t="str">
        <f ca="1">IFERROR(IF(VLOOKUP($F158,'Step 1'!$B$13:$D$28,3,0)="Y",INDEX(INDIRECT("'"&amp;$A158&amp;"'!$A$3:$BG$100000"),MATCH($B158,INDIRECT("'"&amp;$A158&amp;"'!$A3:$A100000"),0),MATCH(U$3,INDIRECT("'"&amp;$A158&amp;"'!$A$3:$BG$3"),0)),VLOOKUP($F158,'Step 1'!$B$13:$D$28,3,0)),"Check Parameters")</f>
        <v>NE</v>
      </c>
      <c r="V158" s="13" t="str">
        <f ca="1">IFERROR(IF(VLOOKUP($F158,'Step 1'!$B$13:$D$28,3,0)="Y",INDEX(INDIRECT("'"&amp;$A158&amp;"'!$A$3:$BG$100000"),MATCH($B158,INDIRECT("'"&amp;$A158&amp;"'!$A3:$A100000"),0),MATCH(V$3,INDIRECT("'"&amp;$A158&amp;"'!$A$3:$BG$3"),0)),VLOOKUP($F158,'Step 1'!$B$13:$D$28,3,0)),"Check Parameters")</f>
        <v>NE</v>
      </c>
      <c r="W158" s="13" t="str">
        <f ca="1">IFERROR(IF(VLOOKUP($F158,'Step 1'!$B$13:$D$28,3,0)="Y",INDEX(INDIRECT("'"&amp;$A158&amp;"'!$A$3:$BG$100000"),MATCH($B158,INDIRECT("'"&amp;$A158&amp;"'!$A3:$A100000"),0),MATCH(W$3,INDIRECT("'"&amp;$A158&amp;"'!$A$3:$BG$3"),0)),VLOOKUP($F158,'Step 1'!$B$13:$D$28,3,0)),"Check Parameters")</f>
        <v>NE</v>
      </c>
      <c r="X158" s="13" t="str">
        <f ca="1">IFERROR(IF(VLOOKUP($F158,'Step 1'!$B$13:$D$28,3,0)="Y",INDEX(INDIRECT("'"&amp;$A158&amp;"'!$A$3:$BG$100000"),MATCH($B158,INDIRECT("'"&amp;$A158&amp;"'!$A3:$A100000"),0),MATCH(X$3,INDIRECT("'"&amp;$A158&amp;"'!$A$3:$BG$3"),0)),VLOOKUP($F158,'Step 1'!$B$13:$D$28,3,0)),"Check Parameters")</f>
        <v>NE</v>
      </c>
      <c r="Y158" s="13" t="str">
        <f ca="1">IFERROR(IF(VLOOKUP($F158,'Step 1'!$B$13:$D$28,3,0)="Y",INDEX(INDIRECT("'"&amp;$A158&amp;"'!$A$3:$BG$100000"),MATCH($B158,INDIRECT("'"&amp;$A158&amp;"'!$A3:$A100000"),0),MATCH(Y$3,INDIRECT("'"&amp;$A158&amp;"'!$A$3:$BG$3"),0)),VLOOKUP($F158,'Step 1'!$B$13:$D$28,3,0)),"Check Parameters")</f>
        <v>NE</v>
      </c>
      <c r="Z158" s="13" t="str">
        <f ca="1">IFERROR(IF(VLOOKUP($F158,'Step 1'!$B$13:$D$28,3,0)="Y",INDEX(INDIRECT("'"&amp;$A158&amp;"'!$A$3:$BG$100000"),MATCH($B158,INDIRECT("'"&amp;$A158&amp;"'!$A3:$A100000"),0),MATCH(Z$3,INDIRECT("'"&amp;$A158&amp;"'!$A$3:$BG$3"),0)),VLOOKUP($F158,'Step 1'!$B$13:$D$28,3,0)),"Check Parameters")</f>
        <v>NE</v>
      </c>
      <c r="AA158" s="13" t="str">
        <f ca="1">IFERROR(IF(VLOOKUP($F158,'Step 1'!$B$13:$D$28,3,0)="Y",INDEX(INDIRECT("'"&amp;$A158&amp;"'!$A$3:$BG$100000"),MATCH($B158,INDIRECT("'"&amp;$A158&amp;"'!$A3:$A100000"),0),MATCH(AA$3,INDIRECT("'"&amp;$A158&amp;"'!$A$3:$BG$3"),0)),VLOOKUP($F158,'Step 1'!$B$13:$D$28,3,0)),"Check Parameters")</f>
        <v>NE</v>
      </c>
      <c r="AB158" s="13" t="str">
        <f ca="1">IFERROR(IF(VLOOKUP($F158,'Step 1'!$B$13:$D$28,3,0)="Y",INDEX(INDIRECT("'"&amp;$A158&amp;"'!$A$3:$BG$100000"),MATCH($B158,INDIRECT("'"&amp;$A158&amp;"'!$A3:$A100000"),0),MATCH(AB$3,INDIRECT("'"&amp;$A158&amp;"'!$A$3:$BG$3"),0)),VLOOKUP($F158,'Step 1'!$B$13:$D$28,3,0)),"Check Parameters")</f>
        <v>NE</v>
      </c>
      <c r="AC158" s="13" t="str">
        <f ca="1">IFERROR(IF(VLOOKUP($F158,'Step 1'!$B$13:$D$28,3,0)="Y",INDEX(INDIRECT("'"&amp;$A158&amp;"'!$A$3:$BG$100000"),MATCH($B158,INDIRECT("'"&amp;$A158&amp;"'!$A3:$A100000"),0),MATCH(AC$3,INDIRECT("'"&amp;$A158&amp;"'!$A$3:$BG$3"),0)),VLOOKUP($F158,'Step 1'!$B$13:$D$28,3,0)),"Check Parameters")</f>
        <v>NE</v>
      </c>
      <c r="AD158" s="13" t="str">
        <f ca="1">IFERROR(IF(VLOOKUP($F158,'Step 1'!$B$13:$D$28,3,0)="Y",INDEX(INDIRECT("'"&amp;$A158&amp;"'!$A$3:$BG$100000"),MATCH($B158,INDIRECT("'"&amp;$A158&amp;"'!$A3:$A100000"),0),MATCH(AD$3,INDIRECT("'"&amp;$A158&amp;"'!$A$3:$BG$3"),0)),VLOOKUP($F158,'Step 1'!$B$13:$D$28,3,0)),"Check Parameters")</f>
        <v>NE</v>
      </c>
      <c r="AE158" s="13" t="str">
        <f ca="1">IFERROR(IF(VLOOKUP($F158,'Step 1'!$B$13:$D$28,3,0)="Y",INDEX(INDIRECT("'"&amp;$A158&amp;"'!$A$3:$BG$100000"),MATCH($B158,INDIRECT("'"&amp;$A158&amp;"'!$A3:$A100000"),0),MATCH(AE$3,INDIRECT("'"&amp;$A158&amp;"'!$A$3:$BG$3"),0)),VLOOKUP($F158,'Step 1'!$B$13:$D$28,3,0)),"Check Parameters")</f>
        <v>NE</v>
      </c>
      <c r="AF158" s="13" t="str">
        <f ca="1">IFERROR(IF(VLOOKUP($F158,'Step 1'!$B$13:$D$28,3,0)="Y",INDEX(INDIRECT("'"&amp;$A158&amp;"'!$A$3:$BG$100000"),MATCH($B158,INDIRECT("'"&amp;$A158&amp;"'!$A3:$A100000"),0),MATCH(AF$3,INDIRECT("'"&amp;$A158&amp;"'!$A$3:$BG$3"),0)),VLOOKUP($F158,'Step 1'!$B$13:$D$28,3,0)),"Check Parameters")</f>
        <v>NE</v>
      </c>
      <c r="AG158" s="13" t="str">
        <f ca="1">IFERROR(IF(VLOOKUP($F158,'Step 1'!$B$13:$D$28,3,0)="Y",INDEX(INDIRECT("'"&amp;$A158&amp;"'!$A$3:$BG$100000"),MATCH($B158,INDIRECT("'"&amp;$A158&amp;"'!$A3:$A100000"),0),MATCH(AG$3,INDIRECT("'"&amp;$A158&amp;"'!$A$3:$BG$3"),0)),VLOOKUP($F158,'Step 1'!$B$13:$D$28,3,0)),"Check Parameters")</f>
        <v>NE</v>
      </c>
      <c r="AH158" s="13" t="str">
        <f ca="1">IFERROR(IF(VLOOKUP($F158,'Step 1'!$B$13:$D$28,3,0)="Y",INDEX(INDIRECT("'"&amp;$A158&amp;"'!$A$3:$BG$100000"),MATCH($B158,INDIRECT("'"&amp;$A158&amp;"'!$A3:$A100000"),0),MATCH(AH$3,INDIRECT("'"&amp;$A158&amp;"'!$A$3:$BG$3"),0)),VLOOKUP($F158,'Step 1'!$B$13:$D$28,3,0)),"Check Parameters")</f>
        <v>NE</v>
      </c>
      <c r="AI158" s="13" t="str">
        <f ca="1">IFERROR(IF(VLOOKUP($F158,'Step 1'!$B$13:$D$28,3,0)="Y",INDEX(INDIRECT("'"&amp;$A158&amp;"'!$A$3:$BG$100000"),MATCH($B158,INDIRECT("'"&amp;$A158&amp;"'!$A3:$A100000"),0),MATCH(AI$3,INDIRECT("'"&amp;$A158&amp;"'!$A$3:$BG$3"),0)),VLOOKUP($F158,'Step 1'!$B$13:$D$28,3,0)),"Check Parameters")</f>
        <v>NE</v>
      </c>
      <c r="AJ158" s="13" t="str">
        <f ca="1">IFERROR(IF(VLOOKUP($F158,'Step 1'!$B$13:$D$28,3,0)="Y",INDEX(INDIRECT("'"&amp;$A158&amp;"'!$A$3:$BG$100000"),MATCH($B158,INDIRECT("'"&amp;$A158&amp;"'!$A3:$A100000"),0),MATCH(AJ$3,INDIRECT("'"&amp;$A158&amp;"'!$A$3:$BG$3"),0)),VLOOKUP($F158,'Step 1'!$B$13:$D$28,3,0)),"Check Parameters")</f>
        <v>NE</v>
      </c>
      <c r="AK158" s="13" t="str">
        <f ca="1">IFERROR(IF(VLOOKUP($F158,'Step 1'!$B$13:$D$28,3,0)="Y",INDEX(INDIRECT("'"&amp;$A158&amp;"'!$A$3:$BG$100000"),MATCH($B158,INDIRECT("'"&amp;$A158&amp;"'!$A3:$A100000"),0),MATCH(AK$3,INDIRECT("'"&amp;$A158&amp;"'!$A$3:$BG$3"),0)),VLOOKUP($F158,'Step 1'!$B$13:$D$28,3,0)),"Check Parameters")</f>
        <v>NE</v>
      </c>
      <c r="AL158" s="13" t="str">
        <f ca="1">IFERROR(IF(VLOOKUP($F158,'Step 1'!$B$13:$D$28,3,0)="Y",INDEX(INDIRECT("'"&amp;$A158&amp;"'!$A$3:$BG$100000"),MATCH($B158,INDIRECT("'"&amp;$A158&amp;"'!$A3:$A100000"),0),MATCH(AL$3,INDIRECT("'"&amp;$A158&amp;"'!$A$3:$BG$3"),0)),VLOOKUP($F158,'Step 1'!$B$13:$D$28,3,0)),"Check Parameters")</f>
        <v>NE</v>
      </c>
      <c r="AM158" s="13" t="str">
        <f ca="1">IFERROR(IF(VLOOKUP($F158,'Step 1'!$B$13:$D$28,3,0)="Y",INDEX(INDIRECT("'"&amp;$A158&amp;"'!$A$3:$BG$100000"),MATCH($B158,INDIRECT("'"&amp;$A158&amp;"'!$A3:$A100000"),0),MATCH(AM$3,INDIRECT("'"&amp;$A158&amp;"'!$A$3:$BG$3"),0)),VLOOKUP($F158,'Step 1'!$B$13:$D$28,3,0)),"Check Parameters")</f>
        <v>NE</v>
      </c>
      <c r="AN158" s="13"/>
      <c r="AO158" s="13"/>
      <c r="AP158" s="191"/>
      <c r="AQ158" s="191"/>
      <c r="AR158" s="191"/>
    </row>
    <row r="159" spans="1:44" hidden="1" outlineLevel="1" x14ac:dyDescent="0.25">
      <c r="A159" s="183" t="s">
        <v>87</v>
      </c>
      <c r="B159" s="183" t="s">
        <v>585</v>
      </c>
      <c r="C159" s="175" t="s">
        <v>341</v>
      </c>
      <c r="D159" s="175"/>
      <c r="E159" s="175" t="s">
        <v>751</v>
      </c>
      <c r="F159" s="77" t="str">
        <f t="shared" si="52"/>
        <v>Turkeys</v>
      </c>
      <c r="G159" s="175" t="s">
        <v>358</v>
      </c>
      <c r="H159" s="175"/>
      <c r="I159" s="13" t="str">
        <f ca="1">IFERROR(IF(VLOOKUP($F159,'Step 1'!$B$13:$D$28,3,0)="Y",INDEX(INDIRECT("'"&amp;$A159&amp;"'!$A$3:$BG$100000"),MATCH($B159,INDIRECT("'"&amp;$A159&amp;"'!$A3:$A100000"),0),MATCH(I$3,INDIRECT("'"&amp;$A159&amp;"'!$A$3:$BG$3"),0)),VLOOKUP($F159,'Step 1'!$B$13:$D$28,3,0)),"Check Parameters")</f>
        <v>NE</v>
      </c>
      <c r="J159" s="13" t="str">
        <f ca="1">IFERROR(IF(VLOOKUP($F159,'Step 1'!$B$13:$D$28,3,0)="Y",INDEX(INDIRECT("'"&amp;$A159&amp;"'!$A$3:$BG$100000"),MATCH($B159,INDIRECT("'"&amp;$A159&amp;"'!$A3:$A100000"),0),MATCH(J$3,INDIRECT("'"&amp;$A159&amp;"'!$A$3:$BG$3"),0)),VLOOKUP($F159,'Step 1'!$B$13:$D$28,3,0)),"Check Parameters")</f>
        <v>NE</v>
      </c>
      <c r="K159" s="13" t="str">
        <f ca="1">IFERROR(IF(VLOOKUP($F159,'Step 1'!$B$13:$D$28,3,0)="Y",INDEX(INDIRECT("'"&amp;$A159&amp;"'!$A$3:$BG$100000"),MATCH($B159,INDIRECT("'"&amp;$A159&amp;"'!$A3:$A100000"),0),MATCH(K$3,INDIRECT("'"&amp;$A159&amp;"'!$A$3:$BG$3"),0)),VLOOKUP($F159,'Step 1'!$B$13:$D$28,3,0)),"Check Parameters")</f>
        <v>NE</v>
      </c>
      <c r="L159" s="13" t="str">
        <f ca="1">IFERROR(IF(VLOOKUP($F159,'Step 1'!$B$13:$D$28,3,0)="Y",INDEX(INDIRECT("'"&amp;$A159&amp;"'!$A$3:$BG$100000"),MATCH($B159,INDIRECT("'"&amp;$A159&amp;"'!$A3:$A100000"),0),MATCH(L$3,INDIRECT("'"&amp;$A159&amp;"'!$A$3:$BG$3"),0)),VLOOKUP($F159,'Step 1'!$B$13:$D$28,3,0)),"Check Parameters")</f>
        <v>NE</v>
      </c>
      <c r="M159" s="13" t="str">
        <f ca="1">IFERROR(IF(VLOOKUP($F159,'Step 1'!$B$13:$D$28,3,0)="Y",INDEX(INDIRECT("'"&amp;$A159&amp;"'!$A$3:$BG$100000"),MATCH($B159,INDIRECT("'"&amp;$A159&amp;"'!$A3:$A100000"),0),MATCH(M$3,INDIRECT("'"&amp;$A159&amp;"'!$A$3:$BG$3"),0)),VLOOKUP($F159,'Step 1'!$B$13:$D$28,3,0)),"Check Parameters")</f>
        <v>NE</v>
      </c>
      <c r="N159" s="13" t="str">
        <f ca="1">IFERROR(IF(VLOOKUP($F159,'Step 1'!$B$13:$D$28,3,0)="Y",INDEX(INDIRECT("'"&amp;$A159&amp;"'!$A$3:$BG$100000"),MATCH($B159,INDIRECT("'"&amp;$A159&amp;"'!$A3:$A100000"),0),MATCH(N$3,INDIRECT("'"&amp;$A159&amp;"'!$A$3:$BG$3"),0)),VLOOKUP($F159,'Step 1'!$B$13:$D$28,3,0)),"Check Parameters")</f>
        <v>NE</v>
      </c>
      <c r="O159" s="13" t="str">
        <f ca="1">IFERROR(IF(VLOOKUP($F159,'Step 1'!$B$13:$D$28,3,0)="Y",INDEX(INDIRECT("'"&amp;$A159&amp;"'!$A$3:$BG$100000"),MATCH($B159,INDIRECT("'"&amp;$A159&amp;"'!$A3:$A100000"),0),MATCH(O$3,INDIRECT("'"&amp;$A159&amp;"'!$A$3:$BG$3"),0)),VLOOKUP($F159,'Step 1'!$B$13:$D$28,3,0)),"Check Parameters")</f>
        <v>NE</v>
      </c>
      <c r="P159" s="13" t="str">
        <f ca="1">IFERROR(IF(VLOOKUP($F159,'Step 1'!$B$13:$D$28,3,0)="Y",INDEX(INDIRECT("'"&amp;$A159&amp;"'!$A$3:$BG$100000"),MATCH($B159,INDIRECT("'"&amp;$A159&amp;"'!$A3:$A100000"),0),MATCH(P$3,INDIRECT("'"&amp;$A159&amp;"'!$A$3:$BG$3"),0)),VLOOKUP($F159,'Step 1'!$B$13:$D$28,3,0)),"Check Parameters")</f>
        <v>NE</v>
      </c>
      <c r="Q159" s="13" t="str">
        <f ca="1">IFERROR(IF(VLOOKUP($F159,'Step 1'!$B$13:$D$28,3,0)="Y",INDEX(INDIRECT("'"&amp;$A159&amp;"'!$A$3:$BG$100000"),MATCH($B159,INDIRECT("'"&amp;$A159&amp;"'!$A3:$A100000"),0),MATCH(Q$3,INDIRECT("'"&amp;$A159&amp;"'!$A$3:$BG$3"),0)),VLOOKUP($F159,'Step 1'!$B$13:$D$28,3,0)),"Check Parameters")</f>
        <v>NE</v>
      </c>
      <c r="R159" s="13" t="str">
        <f ca="1">IFERROR(IF(VLOOKUP($F159,'Step 1'!$B$13:$D$28,3,0)="Y",INDEX(INDIRECT("'"&amp;$A159&amp;"'!$A$3:$BG$100000"),MATCH($B159,INDIRECT("'"&amp;$A159&amp;"'!$A3:$A100000"),0),MATCH(R$3,INDIRECT("'"&amp;$A159&amp;"'!$A$3:$BG$3"),0)),VLOOKUP($F159,'Step 1'!$B$13:$D$28,3,0)),"Check Parameters")</f>
        <v>NE</v>
      </c>
      <c r="S159" s="13" t="str">
        <f ca="1">IFERROR(IF(VLOOKUP($F159,'Step 1'!$B$13:$D$28,3,0)="Y",INDEX(INDIRECT("'"&amp;$A159&amp;"'!$A$3:$BG$100000"),MATCH($B159,INDIRECT("'"&amp;$A159&amp;"'!$A3:$A100000"),0),MATCH(S$3,INDIRECT("'"&amp;$A159&amp;"'!$A$3:$BG$3"),0)),VLOOKUP($F159,'Step 1'!$B$13:$D$28,3,0)),"Check Parameters")</f>
        <v>NE</v>
      </c>
      <c r="T159" s="13" t="str">
        <f ca="1">IFERROR(IF(VLOOKUP($F159,'Step 1'!$B$13:$D$28,3,0)="Y",INDEX(INDIRECT("'"&amp;$A159&amp;"'!$A$3:$BG$100000"),MATCH($B159,INDIRECT("'"&amp;$A159&amp;"'!$A3:$A100000"),0),MATCH(T$3,INDIRECT("'"&amp;$A159&amp;"'!$A$3:$BG$3"),0)),VLOOKUP($F159,'Step 1'!$B$13:$D$28,3,0)),"Check Parameters")</f>
        <v>NE</v>
      </c>
      <c r="U159" s="13" t="str">
        <f ca="1">IFERROR(IF(VLOOKUP($F159,'Step 1'!$B$13:$D$28,3,0)="Y",INDEX(INDIRECT("'"&amp;$A159&amp;"'!$A$3:$BG$100000"),MATCH($B159,INDIRECT("'"&amp;$A159&amp;"'!$A3:$A100000"),0),MATCH(U$3,INDIRECT("'"&amp;$A159&amp;"'!$A$3:$BG$3"),0)),VLOOKUP($F159,'Step 1'!$B$13:$D$28,3,0)),"Check Parameters")</f>
        <v>NE</v>
      </c>
      <c r="V159" s="13" t="str">
        <f ca="1">IFERROR(IF(VLOOKUP($F159,'Step 1'!$B$13:$D$28,3,0)="Y",INDEX(INDIRECT("'"&amp;$A159&amp;"'!$A$3:$BG$100000"),MATCH($B159,INDIRECT("'"&amp;$A159&amp;"'!$A3:$A100000"),0),MATCH(V$3,INDIRECT("'"&amp;$A159&amp;"'!$A$3:$BG$3"),0)),VLOOKUP($F159,'Step 1'!$B$13:$D$28,3,0)),"Check Parameters")</f>
        <v>NE</v>
      </c>
      <c r="W159" s="13" t="str">
        <f ca="1">IFERROR(IF(VLOOKUP($F159,'Step 1'!$B$13:$D$28,3,0)="Y",INDEX(INDIRECT("'"&amp;$A159&amp;"'!$A$3:$BG$100000"),MATCH($B159,INDIRECT("'"&amp;$A159&amp;"'!$A3:$A100000"),0),MATCH(W$3,INDIRECT("'"&amp;$A159&amp;"'!$A$3:$BG$3"),0)),VLOOKUP($F159,'Step 1'!$B$13:$D$28,3,0)),"Check Parameters")</f>
        <v>NE</v>
      </c>
      <c r="X159" s="13" t="str">
        <f ca="1">IFERROR(IF(VLOOKUP($F159,'Step 1'!$B$13:$D$28,3,0)="Y",INDEX(INDIRECT("'"&amp;$A159&amp;"'!$A$3:$BG$100000"),MATCH($B159,INDIRECT("'"&amp;$A159&amp;"'!$A3:$A100000"),0),MATCH(X$3,INDIRECT("'"&amp;$A159&amp;"'!$A$3:$BG$3"),0)),VLOOKUP($F159,'Step 1'!$B$13:$D$28,3,0)),"Check Parameters")</f>
        <v>NE</v>
      </c>
      <c r="Y159" s="13" t="str">
        <f ca="1">IFERROR(IF(VLOOKUP($F159,'Step 1'!$B$13:$D$28,3,0)="Y",INDEX(INDIRECT("'"&amp;$A159&amp;"'!$A$3:$BG$100000"),MATCH($B159,INDIRECT("'"&amp;$A159&amp;"'!$A3:$A100000"),0),MATCH(Y$3,INDIRECT("'"&amp;$A159&amp;"'!$A$3:$BG$3"),0)),VLOOKUP($F159,'Step 1'!$B$13:$D$28,3,0)),"Check Parameters")</f>
        <v>NE</v>
      </c>
      <c r="Z159" s="13" t="str">
        <f ca="1">IFERROR(IF(VLOOKUP($F159,'Step 1'!$B$13:$D$28,3,0)="Y",INDEX(INDIRECT("'"&amp;$A159&amp;"'!$A$3:$BG$100000"),MATCH($B159,INDIRECT("'"&amp;$A159&amp;"'!$A3:$A100000"),0),MATCH(Z$3,INDIRECT("'"&amp;$A159&amp;"'!$A$3:$BG$3"),0)),VLOOKUP($F159,'Step 1'!$B$13:$D$28,3,0)),"Check Parameters")</f>
        <v>NE</v>
      </c>
      <c r="AA159" s="13" t="str">
        <f ca="1">IFERROR(IF(VLOOKUP($F159,'Step 1'!$B$13:$D$28,3,0)="Y",INDEX(INDIRECT("'"&amp;$A159&amp;"'!$A$3:$BG$100000"),MATCH($B159,INDIRECT("'"&amp;$A159&amp;"'!$A3:$A100000"),0),MATCH(AA$3,INDIRECT("'"&amp;$A159&amp;"'!$A$3:$BG$3"),0)),VLOOKUP($F159,'Step 1'!$B$13:$D$28,3,0)),"Check Parameters")</f>
        <v>NE</v>
      </c>
      <c r="AB159" s="13" t="str">
        <f ca="1">IFERROR(IF(VLOOKUP($F159,'Step 1'!$B$13:$D$28,3,0)="Y",INDEX(INDIRECT("'"&amp;$A159&amp;"'!$A$3:$BG$100000"),MATCH($B159,INDIRECT("'"&amp;$A159&amp;"'!$A3:$A100000"),0),MATCH(AB$3,INDIRECT("'"&amp;$A159&amp;"'!$A$3:$BG$3"),0)),VLOOKUP($F159,'Step 1'!$B$13:$D$28,3,0)),"Check Parameters")</f>
        <v>NE</v>
      </c>
      <c r="AC159" s="13" t="str">
        <f ca="1">IFERROR(IF(VLOOKUP($F159,'Step 1'!$B$13:$D$28,3,0)="Y",INDEX(INDIRECT("'"&amp;$A159&amp;"'!$A$3:$BG$100000"),MATCH($B159,INDIRECT("'"&amp;$A159&amp;"'!$A3:$A100000"),0),MATCH(AC$3,INDIRECT("'"&amp;$A159&amp;"'!$A$3:$BG$3"),0)),VLOOKUP($F159,'Step 1'!$B$13:$D$28,3,0)),"Check Parameters")</f>
        <v>NE</v>
      </c>
      <c r="AD159" s="13" t="str">
        <f ca="1">IFERROR(IF(VLOOKUP($F159,'Step 1'!$B$13:$D$28,3,0)="Y",INDEX(INDIRECT("'"&amp;$A159&amp;"'!$A$3:$BG$100000"),MATCH($B159,INDIRECT("'"&amp;$A159&amp;"'!$A3:$A100000"),0),MATCH(AD$3,INDIRECT("'"&amp;$A159&amp;"'!$A$3:$BG$3"),0)),VLOOKUP($F159,'Step 1'!$B$13:$D$28,3,0)),"Check Parameters")</f>
        <v>NE</v>
      </c>
      <c r="AE159" s="13" t="str">
        <f ca="1">IFERROR(IF(VLOOKUP($F159,'Step 1'!$B$13:$D$28,3,0)="Y",INDEX(INDIRECT("'"&amp;$A159&amp;"'!$A$3:$BG$100000"),MATCH($B159,INDIRECT("'"&amp;$A159&amp;"'!$A3:$A100000"),0),MATCH(AE$3,INDIRECT("'"&amp;$A159&amp;"'!$A$3:$BG$3"),0)),VLOOKUP($F159,'Step 1'!$B$13:$D$28,3,0)),"Check Parameters")</f>
        <v>NE</v>
      </c>
      <c r="AF159" s="13" t="str">
        <f ca="1">IFERROR(IF(VLOOKUP($F159,'Step 1'!$B$13:$D$28,3,0)="Y",INDEX(INDIRECT("'"&amp;$A159&amp;"'!$A$3:$BG$100000"),MATCH($B159,INDIRECT("'"&amp;$A159&amp;"'!$A3:$A100000"),0),MATCH(AF$3,INDIRECT("'"&amp;$A159&amp;"'!$A$3:$BG$3"),0)),VLOOKUP($F159,'Step 1'!$B$13:$D$28,3,0)),"Check Parameters")</f>
        <v>NE</v>
      </c>
      <c r="AG159" s="13" t="str">
        <f ca="1">IFERROR(IF(VLOOKUP($F159,'Step 1'!$B$13:$D$28,3,0)="Y",INDEX(INDIRECT("'"&amp;$A159&amp;"'!$A$3:$BG$100000"),MATCH($B159,INDIRECT("'"&amp;$A159&amp;"'!$A3:$A100000"),0),MATCH(AG$3,INDIRECT("'"&amp;$A159&amp;"'!$A$3:$BG$3"),0)),VLOOKUP($F159,'Step 1'!$B$13:$D$28,3,0)),"Check Parameters")</f>
        <v>NE</v>
      </c>
      <c r="AH159" s="13" t="str">
        <f ca="1">IFERROR(IF(VLOOKUP($F159,'Step 1'!$B$13:$D$28,3,0)="Y",INDEX(INDIRECT("'"&amp;$A159&amp;"'!$A$3:$BG$100000"),MATCH($B159,INDIRECT("'"&amp;$A159&amp;"'!$A3:$A100000"),0),MATCH(AH$3,INDIRECT("'"&amp;$A159&amp;"'!$A$3:$BG$3"),0)),VLOOKUP($F159,'Step 1'!$B$13:$D$28,3,0)),"Check Parameters")</f>
        <v>NE</v>
      </c>
      <c r="AI159" s="13" t="str">
        <f ca="1">IFERROR(IF(VLOOKUP($F159,'Step 1'!$B$13:$D$28,3,0)="Y",INDEX(INDIRECT("'"&amp;$A159&amp;"'!$A$3:$BG$100000"),MATCH($B159,INDIRECT("'"&amp;$A159&amp;"'!$A3:$A100000"),0),MATCH(AI$3,INDIRECT("'"&amp;$A159&amp;"'!$A$3:$BG$3"),0)),VLOOKUP($F159,'Step 1'!$B$13:$D$28,3,0)),"Check Parameters")</f>
        <v>NE</v>
      </c>
      <c r="AJ159" s="13" t="str">
        <f ca="1">IFERROR(IF(VLOOKUP($F159,'Step 1'!$B$13:$D$28,3,0)="Y",INDEX(INDIRECT("'"&amp;$A159&amp;"'!$A$3:$BG$100000"),MATCH($B159,INDIRECT("'"&amp;$A159&amp;"'!$A3:$A100000"),0),MATCH(AJ$3,INDIRECT("'"&amp;$A159&amp;"'!$A$3:$BG$3"),0)),VLOOKUP($F159,'Step 1'!$B$13:$D$28,3,0)),"Check Parameters")</f>
        <v>NE</v>
      </c>
      <c r="AK159" s="13" t="str">
        <f ca="1">IFERROR(IF(VLOOKUP($F159,'Step 1'!$B$13:$D$28,3,0)="Y",INDEX(INDIRECT("'"&amp;$A159&amp;"'!$A$3:$BG$100000"),MATCH($B159,INDIRECT("'"&amp;$A159&amp;"'!$A3:$A100000"),0),MATCH(AK$3,INDIRECT("'"&amp;$A159&amp;"'!$A$3:$BG$3"),0)),VLOOKUP($F159,'Step 1'!$B$13:$D$28,3,0)),"Check Parameters")</f>
        <v>NE</v>
      </c>
      <c r="AL159" s="13" t="str">
        <f ca="1">IFERROR(IF(VLOOKUP($F159,'Step 1'!$B$13:$D$28,3,0)="Y",INDEX(INDIRECT("'"&amp;$A159&amp;"'!$A$3:$BG$100000"),MATCH($B159,INDIRECT("'"&amp;$A159&amp;"'!$A3:$A100000"),0),MATCH(AL$3,INDIRECT("'"&amp;$A159&amp;"'!$A$3:$BG$3"),0)),VLOOKUP($F159,'Step 1'!$B$13:$D$28,3,0)),"Check Parameters")</f>
        <v>NE</v>
      </c>
      <c r="AM159" s="13" t="str">
        <f ca="1">IFERROR(IF(VLOOKUP($F159,'Step 1'!$B$13:$D$28,3,0)="Y",INDEX(INDIRECT("'"&amp;$A159&amp;"'!$A$3:$BG$100000"),MATCH($B159,INDIRECT("'"&amp;$A159&amp;"'!$A3:$A100000"),0),MATCH(AM$3,INDIRECT("'"&amp;$A159&amp;"'!$A$3:$BG$3"),0)),VLOOKUP($F159,'Step 1'!$B$13:$D$28,3,0)),"Check Parameters")</f>
        <v>NE</v>
      </c>
      <c r="AN159" s="13"/>
      <c r="AO159" s="13"/>
      <c r="AP159" s="191"/>
      <c r="AQ159" s="191"/>
      <c r="AR159" s="191"/>
    </row>
    <row r="160" spans="1:44" hidden="1" outlineLevel="1" x14ac:dyDescent="0.25">
      <c r="A160" s="183" t="s">
        <v>90</v>
      </c>
      <c r="B160" s="183" t="s">
        <v>585</v>
      </c>
      <c r="C160" s="175" t="s">
        <v>341</v>
      </c>
      <c r="D160" s="175"/>
      <c r="E160" s="175" t="s">
        <v>751</v>
      </c>
      <c r="F160" s="77" t="str">
        <f t="shared" si="52"/>
        <v>Other poultry (ducks)</v>
      </c>
      <c r="G160" s="175" t="s">
        <v>358</v>
      </c>
      <c r="H160" s="175"/>
      <c r="I160" s="13" t="str">
        <f ca="1">IFERROR(IF(VLOOKUP($F160,'Step 1'!$B$13:$D$28,3,0)="Y",INDEX(INDIRECT("'"&amp;$A160&amp;"'!$A$3:$BG$100000"),MATCH($B160,INDIRECT("'"&amp;$A160&amp;"'!$A3:$A100000"),0),MATCH(I$3,INDIRECT("'"&amp;$A160&amp;"'!$A$3:$BG$3"),0)),VLOOKUP($F160,'Step 1'!$B$13:$D$28,3,0)),"Check Parameters")</f>
        <v>NE</v>
      </c>
      <c r="J160" s="13" t="str">
        <f ca="1">IFERROR(IF(VLOOKUP($F160,'Step 1'!$B$13:$D$28,3,0)="Y",INDEX(INDIRECT("'"&amp;$A160&amp;"'!$A$3:$BG$100000"),MATCH($B160,INDIRECT("'"&amp;$A160&amp;"'!$A3:$A100000"),0),MATCH(J$3,INDIRECT("'"&amp;$A160&amp;"'!$A$3:$BG$3"),0)),VLOOKUP($F160,'Step 1'!$B$13:$D$28,3,0)),"Check Parameters")</f>
        <v>NE</v>
      </c>
      <c r="K160" s="13" t="str">
        <f ca="1">IFERROR(IF(VLOOKUP($F160,'Step 1'!$B$13:$D$28,3,0)="Y",INDEX(INDIRECT("'"&amp;$A160&amp;"'!$A$3:$BG$100000"),MATCH($B160,INDIRECT("'"&amp;$A160&amp;"'!$A3:$A100000"),0),MATCH(K$3,INDIRECT("'"&amp;$A160&amp;"'!$A$3:$BG$3"),0)),VLOOKUP($F160,'Step 1'!$B$13:$D$28,3,0)),"Check Parameters")</f>
        <v>NE</v>
      </c>
      <c r="L160" s="13" t="str">
        <f ca="1">IFERROR(IF(VLOOKUP($F160,'Step 1'!$B$13:$D$28,3,0)="Y",INDEX(INDIRECT("'"&amp;$A160&amp;"'!$A$3:$BG$100000"),MATCH($B160,INDIRECT("'"&amp;$A160&amp;"'!$A3:$A100000"),0),MATCH(L$3,INDIRECT("'"&amp;$A160&amp;"'!$A$3:$BG$3"),0)),VLOOKUP($F160,'Step 1'!$B$13:$D$28,3,0)),"Check Parameters")</f>
        <v>NE</v>
      </c>
      <c r="M160" s="13" t="str">
        <f ca="1">IFERROR(IF(VLOOKUP($F160,'Step 1'!$B$13:$D$28,3,0)="Y",INDEX(INDIRECT("'"&amp;$A160&amp;"'!$A$3:$BG$100000"),MATCH($B160,INDIRECT("'"&amp;$A160&amp;"'!$A3:$A100000"),0),MATCH(M$3,INDIRECT("'"&amp;$A160&amp;"'!$A$3:$BG$3"),0)),VLOOKUP($F160,'Step 1'!$B$13:$D$28,3,0)),"Check Parameters")</f>
        <v>NE</v>
      </c>
      <c r="N160" s="13" t="str">
        <f ca="1">IFERROR(IF(VLOOKUP($F160,'Step 1'!$B$13:$D$28,3,0)="Y",INDEX(INDIRECT("'"&amp;$A160&amp;"'!$A$3:$BG$100000"),MATCH($B160,INDIRECT("'"&amp;$A160&amp;"'!$A3:$A100000"),0),MATCH(N$3,INDIRECT("'"&amp;$A160&amp;"'!$A$3:$BG$3"),0)),VLOOKUP($F160,'Step 1'!$B$13:$D$28,3,0)),"Check Parameters")</f>
        <v>NE</v>
      </c>
      <c r="O160" s="13" t="str">
        <f ca="1">IFERROR(IF(VLOOKUP($F160,'Step 1'!$B$13:$D$28,3,0)="Y",INDEX(INDIRECT("'"&amp;$A160&amp;"'!$A$3:$BG$100000"),MATCH($B160,INDIRECT("'"&amp;$A160&amp;"'!$A3:$A100000"),0),MATCH(O$3,INDIRECT("'"&amp;$A160&amp;"'!$A$3:$BG$3"),0)),VLOOKUP($F160,'Step 1'!$B$13:$D$28,3,0)),"Check Parameters")</f>
        <v>NE</v>
      </c>
      <c r="P160" s="13" t="str">
        <f ca="1">IFERROR(IF(VLOOKUP($F160,'Step 1'!$B$13:$D$28,3,0)="Y",INDEX(INDIRECT("'"&amp;$A160&amp;"'!$A$3:$BG$100000"),MATCH($B160,INDIRECT("'"&amp;$A160&amp;"'!$A3:$A100000"),0),MATCH(P$3,INDIRECT("'"&amp;$A160&amp;"'!$A$3:$BG$3"),0)),VLOOKUP($F160,'Step 1'!$B$13:$D$28,3,0)),"Check Parameters")</f>
        <v>NE</v>
      </c>
      <c r="Q160" s="13" t="str">
        <f ca="1">IFERROR(IF(VLOOKUP($F160,'Step 1'!$B$13:$D$28,3,0)="Y",INDEX(INDIRECT("'"&amp;$A160&amp;"'!$A$3:$BG$100000"),MATCH($B160,INDIRECT("'"&amp;$A160&amp;"'!$A3:$A100000"),0),MATCH(Q$3,INDIRECT("'"&amp;$A160&amp;"'!$A$3:$BG$3"),0)),VLOOKUP($F160,'Step 1'!$B$13:$D$28,3,0)),"Check Parameters")</f>
        <v>NE</v>
      </c>
      <c r="R160" s="13" t="str">
        <f ca="1">IFERROR(IF(VLOOKUP($F160,'Step 1'!$B$13:$D$28,3,0)="Y",INDEX(INDIRECT("'"&amp;$A160&amp;"'!$A$3:$BG$100000"),MATCH($B160,INDIRECT("'"&amp;$A160&amp;"'!$A3:$A100000"),0),MATCH(R$3,INDIRECT("'"&amp;$A160&amp;"'!$A$3:$BG$3"),0)),VLOOKUP($F160,'Step 1'!$B$13:$D$28,3,0)),"Check Parameters")</f>
        <v>NE</v>
      </c>
      <c r="S160" s="13" t="str">
        <f ca="1">IFERROR(IF(VLOOKUP($F160,'Step 1'!$B$13:$D$28,3,0)="Y",INDEX(INDIRECT("'"&amp;$A160&amp;"'!$A$3:$BG$100000"),MATCH($B160,INDIRECT("'"&amp;$A160&amp;"'!$A3:$A100000"),0),MATCH(S$3,INDIRECT("'"&amp;$A160&amp;"'!$A$3:$BG$3"),0)),VLOOKUP($F160,'Step 1'!$B$13:$D$28,3,0)),"Check Parameters")</f>
        <v>NE</v>
      </c>
      <c r="T160" s="13" t="str">
        <f ca="1">IFERROR(IF(VLOOKUP($F160,'Step 1'!$B$13:$D$28,3,0)="Y",INDEX(INDIRECT("'"&amp;$A160&amp;"'!$A$3:$BG$100000"),MATCH($B160,INDIRECT("'"&amp;$A160&amp;"'!$A3:$A100000"),0),MATCH(T$3,INDIRECT("'"&amp;$A160&amp;"'!$A$3:$BG$3"),0)),VLOOKUP($F160,'Step 1'!$B$13:$D$28,3,0)),"Check Parameters")</f>
        <v>NE</v>
      </c>
      <c r="U160" s="13" t="str">
        <f ca="1">IFERROR(IF(VLOOKUP($F160,'Step 1'!$B$13:$D$28,3,0)="Y",INDEX(INDIRECT("'"&amp;$A160&amp;"'!$A$3:$BG$100000"),MATCH($B160,INDIRECT("'"&amp;$A160&amp;"'!$A3:$A100000"),0),MATCH(U$3,INDIRECT("'"&amp;$A160&amp;"'!$A$3:$BG$3"),0)),VLOOKUP($F160,'Step 1'!$B$13:$D$28,3,0)),"Check Parameters")</f>
        <v>NE</v>
      </c>
      <c r="V160" s="13" t="str">
        <f ca="1">IFERROR(IF(VLOOKUP($F160,'Step 1'!$B$13:$D$28,3,0)="Y",INDEX(INDIRECT("'"&amp;$A160&amp;"'!$A$3:$BG$100000"),MATCH($B160,INDIRECT("'"&amp;$A160&amp;"'!$A3:$A100000"),0),MATCH(V$3,INDIRECT("'"&amp;$A160&amp;"'!$A$3:$BG$3"),0)),VLOOKUP($F160,'Step 1'!$B$13:$D$28,3,0)),"Check Parameters")</f>
        <v>NE</v>
      </c>
      <c r="W160" s="13" t="str">
        <f ca="1">IFERROR(IF(VLOOKUP($F160,'Step 1'!$B$13:$D$28,3,0)="Y",INDEX(INDIRECT("'"&amp;$A160&amp;"'!$A$3:$BG$100000"),MATCH($B160,INDIRECT("'"&amp;$A160&amp;"'!$A3:$A100000"),0),MATCH(W$3,INDIRECT("'"&amp;$A160&amp;"'!$A$3:$BG$3"),0)),VLOOKUP($F160,'Step 1'!$B$13:$D$28,3,0)),"Check Parameters")</f>
        <v>NE</v>
      </c>
      <c r="X160" s="13" t="str">
        <f ca="1">IFERROR(IF(VLOOKUP($F160,'Step 1'!$B$13:$D$28,3,0)="Y",INDEX(INDIRECT("'"&amp;$A160&amp;"'!$A$3:$BG$100000"),MATCH($B160,INDIRECT("'"&amp;$A160&amp;"'!$A3:$A100000"),0),MATCH(X$3,INDIRECT("'"&amp;$A160&amp;"'!$A$3:$BG$3"),0)),VLOOKUP($F160,'Step 1'!$B$13:$D$28,3,0)),"Check Parameters")</f>
        <v>NE</v>
      </c>
      <c r="Y160" s="13" t="str">
        <f ca="1">IFERROR(IF(VLOOKUP($F160,'Step 1'!$B$13:$D$28,3,0)="Y",INDEX(INDIRECT("'"&amp;$A160&amp;"'!$A$3:$BG$100000"),MATCH($B160,INDIRECT("'"&amp;$A160&amp;"'!$A3:$A100000"),0),MATCH(Y$3,INDIRECT("'"&amp;$A160&amp;"'!$A$3:$BG$3"),0)),VLOOKUP($F160,'Step 1'!$B$13:$D$28,3,0)),"Check Parameters")</f>
        <v>NE</v>
      </c>
      <c r="Z160" s="13" t="str">
        <f ca="1">IFERROR(IF(VLOOKUP($F160,'Step 1'!$B$13:$D$28,3,0)="Y",INDEX(INDIRECT("'"&amp;$A160&amp;"'!$A$3:$BG$100000"),MATCH($B160,INDIRECT("'"&amp;$A160&amp;"'!$A3:$A100000"),0),MATCH(Z$3,INDIRECT("'"&amp;$A160&amp;"'!$A$3:$BG$3"),0)),VLOOKUP($F160,'Step 1'!$B$13:$D$28,3,0)),"Check Parameters")</f>
        <v>NE</v>
      </c>
      <c r="AA160" s="13" t="str">
        <f ca="1">IFERROR(IF(VLOOKUP($F160,'Step 1'!$B$13:$D$28,3,0)="Y",INDEX(INDIRECT("'"&amp;$A160&amp;"'!$A$3:$BG$100000"),MATCH($B160,INDIRECT("'"&amp;$A160&amp;"'!$A3:$A100000"),0),MATCH(AA$3,INDIRECT("'"&amp;$A160&amp;"'!$A$3:$BG$3"),0)),VLOOKUP($F160,'Step 1'!$B$13:$D$28,3,0)),"Check Parameters")</f>
        <v>NE</v>
      </c>
      <c r="AB160" s="13" t="str">
        <f ca="1">IFERROR(IF(VLOOKUP($F160,'Step 1'!$B$13:$D$28,3,0)="Y",INDEX(INDIRECT("'"&amp;$A160&amp;"'!$A$3:$BG$100000"),MATCH($B160,INDIRECT("'"&amp;$A160&amp;"'!$A3:$A100000"),0),MATCH(AB$3,INDIRECT("'"&amp;$A160&amp;"'!$A$3:$BG$3"),0)),VLOOKUP($F160,'Step 1'!$B$13:$D$28,3,0)),"Check Parameters")</f>
        <v>NE</v>
      </c>
      <c r="AC160" s="13" t="str">
        <f ca="1">IFERROR(IF(VLOOKUP($F160,'Step 1'!$B$13:$D$28,3,0)="Y",INDEX(INDIRECT("'"&amp;$A160&amp;"'!$A$3:$BG$100000"),MATCH($B160,INDIRECT("'"&amp;$A160&amp;"'!$A3:$A100000"),0),MATCH(AC$3,INDIRECT("'"&amp;$A160&amp;"'!$A$3:$BG$3"),0)),VLOOKUP($F160,'Step 1'!$B$13:$D$28,3,0)),"Check Parameters")</f>
        <v>NE</v>
      </c>
      <c r="AD160" s="13" t="str">
        <f ca="1">IFERROR(IF(VLOOKUP($F160,'Step 1'!$B$13:$D$28,3,0)="Y",INDEX(INDIRECT("'"&amp;$A160&amp;"'!$A$3:$BG$100000"),MATCH($B160,INDIRECT("'"&amp;$A160&amp;"'!$A3:$A100000"),0),MATCH(AD$3,INDIRECT("'"&amp;$A160&amp;"'!$A$3:$BG$3"),0)),VLOOKUP($F160,'Step 1'!$B$13:$D$28,3,0)),"Check Parameters")</f>
        <v>NE</v>
      </c>
      <c r="AE160" s="13" t="str">
        <f ca="1">IFERROR(IF(VLOOKUP($F160,'Step 1'!$B$13:$D$28,3,0)="Y",INDEX(INDIRECT("'"&amp;$A160&amp;"'!$A$3:$BG$100000"),MATCH($B160,INDIRECT("'"&amp;$A160&amp;"'!$A3:$A100000"),0),MATCH(AE$3,INDIRECT("'"&amp;$A160&amp;"'!$A$3:$BG$3"),0)),VLOOKUP($F160,'Step 1'!$B$13:$D$28,3,0)),"Check Parameters")</f>
        <v>NE</v>
      </c>
      <c r="AF160" s="13" t="str">
        <f ca="1">IFERROR(IF(VLOOKUP($F160,'Step 1'!$B$13:$D$28,3,0)="Y",INDEX(INDIRECT("'"&amp;$A160&amp;"'!$A$3:$BG$100000"),MATCH($B160,INDIRECT("'"&amp;$A160&amp;"'!$A3:$A100000"),0),MATCH(AF$3,INDIRECT("'"&amp;$A160&amp;"'!$A$3:$BG$3"),0)),VLOOKUP($F160,'Step 1'!$B$13:$D$28,3,0)),"Check Parameters")</f>
        <v>NE</v>
      </c>
      <c r="AG160" s="13" t="str">
        <f ca="1">IFERROR(IF(VLOOKUP($F160,'Step 1'!$B$13:$D$28,3,0)="Y",INDEX(INDIRECT("'"&amp;$A160&amp;"'!$A$3:$BG$100000"),MATCH($B160,INDIRECT("'"&amp;$A160&amp;"'!$A3:$A100000"),0),MATCH(AG$3,INDIRECT("'"&amp;$A160&amp;"'!$A$3:$BG$3"),0)),VLOOKUP($F160,'Step 1'!$B$13:$D$28,3,0)),"Check Parameters")</f>
        <v>NE</v>
      </c>
      <c r="AH160" s="13" t="str">
        <f ca="1">IFERROR(IF(VLOOKUP($F160,'Step 1'!$B$13:$D$28,3,0)="Y",INDEX(INDIRECT("'"&amp;$A160&amp;"'!$A$3:$BG$100000"),MATCH($B160,INDIRECT("'"&amp;$A160&amp;"'!$A3:$A100000"),0),MATCH(AH$3,INDIRECT("'"&amp;$A160&amp;"'!$A$3:$BG$3"),0)),VLOOKUP($F160,'Step 1'!$B$13:$D$28,3,0)),"Check Parameters")</f>
        <v>NE</v>
      </c>
      <c r="AI160" s="13" t="str">
        <f ca="1">IFERROR(IF(VLOOKUP($F160,'Step 1'!$B$13:$D$28,3,0)="Y",INDEX(INDIRECT("'"&amp;$A160&amp;"'!$A$3:$BG$100000"),MATCH($B160,INDIRECT("'"&amp;$A160&amp;"'!$A3:$A100000"),0),MATCH(AI$3,INDIRECT("'"&amp;$A160&amp;"'!$A$3:$BG$3"),0)),VLOOKUP($F160,'Step 1'!$B$13:$D$28,3,0)),"Check Parameters")</f>
        <v>NE</v>
      </c>
      <c r="AJ160" s="13" t="str">
        <f ca="1">IFERROR(IF(VLOOKUP($F160,'Step 1'!$B$13:$D$28,3,0)="Y",INDEX(INDIRECT("'"&amp;$A160&amp;"'!$A$3:$BG$100000"),MATCH($B160,INDIRECT("'"&amp;$A160&amp;"'!$A3:$A100000"),0),MATCH(AJ$3,INDIRECT("'"&amp;$A160&amp;"'!$A$3:$BG$3"),0)),VLOOKUP($F160,'Step 1'!$B$13:$D$28,3,0)),"Check Parameters")</f>
        <v>NE</v>
      </c>
      <c r="AK160" s="13" t="str">
        <f ca="1">IFERROR(IF(VLOOKUP($F160,'Step 1'!$B$13:$D$28,3,0)="Y",INDEX(INDIRECT("'"&amp;$A160&amp;"'!$A$3:$BG$100000"),MATCH($B160,INDIRECT("'"&amp;$A160&amp;"'!$A3:$A100000"),0),MATCH(AK$3,INDIRECT("'"&amp;$A160&amp;"'!$A$3:$BG$3"),0)),VLOOKUP($F160,'Step 1'!$B$13:$D$28,3,0)),"Check Parameters")</f>
        <v>NE</v>
      </c>
      <c r="AL160" s="13" t="str">
        <f ca="1">IFERROR(IF(VLOOKUP($F160,'Step 1'!$B$13:$D$28,3,0)="Y",INDEX(INDIRECT("'"&amp;$A160&amp;"'!$A$3:$BG$100000"),MATCH($B160,INDIRECT("'"&amp;$A160&amp;"'!$A3:$A100000"),0),MATCH(AL$3,INDIRECT("'"&amp;$A160&amp;"'!$A$3:$BG$3"),0)),VLOOKUP($F160,'Step 1'!$B$13:$D$28,3,0)),"Check Parameters")</f>
        <v>NE</v>
      </c>
      <c r="AM160" s="13" t="str">
        <f ca="1">IFERROR(IF(VLOOKUP($F160,'Step 1'!$B$13:$D$28,3,0)="Y",INDEX(INDIRECT("'"&amp;$A160&amp;"'!$A$3:$BG$100000"),MATCH($B160,INDIRECT("'"&amp;$A160&amp;"'!$A3:$A100000"),0),MATCH(AM$3,INDIRECT("'"&amp;$A160&amp;"'!$A$3:$BG$3"),0)),VLOOKUP($F160,'Step 1'!$B$13:$D$28,3,0)),"Check Parameters")</f>
        <v>NE</v>
      </c>
      <c r="AN160" s="13"/>
      <c r="AO160" s="13"/>
      <c r="AP160" s="191"/>
      <c r="AQ160" s="191"/>
      <c r="AR160" s="191"/>
    </row>
    <row r="161" spans="1:44" hidden="1" outlineLevel="1" x14ac:dyDescent="0.25">
      <c r="A161" s="183" t="s">
        <v>88</v>
      </c>
      <c r="B161" s="183" t="s">
        <v>585</v>
      </c>
      <c r="C161" s="175" t="s">
        <v>341</v>
      </c>
      <c r="D161" s="175"/>
      <c r="E161" s="175" t="s">
        <v>751</v>
      </c>
      <c r="F161" s="77" t="str">
        <f t="shared" si="52"/>
        <v>Other poultry (geese)</v>
      </c>
      <c r="G161" s="175" t="s">
        <v>358</v>
      </c>
      <c r="H161" s="175"/>
      <c r="I161" s="13" t="str">
        <f ca="1">IFERROR(IF(VLOOKUP($F161,'Step 1'!$B$13:$D$28,3,0)="Y",INDEX(INDIRECT("'"&amp;$A161&amp;"'!$A$3:$BG$100000"),MATCH($B161,INDIRECT("'"&amp;$A161&amp;"'!$A3:$A100000"),0),MATCH(I$3,INDIRECT("'"&amp;$A161&amp;"'!$A$3:$BG$3"),0)),VLOOKUP($F161,'Step 1'!$B$13:$D$28,3,0)),"Check Parameters")</f>
        <v>NE</v>
      </c>
      <c r="J161" s="13" t="str">
        <f ca="1">IFERROR(IF(VLOOKUP($F161,'Step 1'!$B$13:$D$28,3,0)="Y",INDEX(INDIRECT("'"&amp;$A161&amp;"'!$A$3:$BG$100000"),MATCH($B161,INDIRECT("'"&amp;$A161&amp;"'!$A3:$A100000"),0),MATCH(J$3,INDIRECT("'"&amp;$A161&amp;"'!$A$3:$BG$3"),0)),VLOOKUP($F161,'Step 1'!$B$13:$D$28,3,0)),"Check Parameters")</f>
        <v>NE</v>
      </c>
      <c r="K161" s="13" t="str">
        <f ca="1">IFERROR(IF(VLOOKUP($F161,'Step 1'!$B$13:$D$28,3,0)="Y",INDEX(INDIRECT("'"&amp;$A161&amp;"'!$A$3:$BG$100000"),MATCH($B161,INDIRECT("'"&amp;$A161&amp;"'!$A3:$A100000"),0),MATCH(K$3,INDIRECT("'"&amp;$A161&amp;"'!$A$3:$BG$3"),0)),VLOOKUP($F161,'Step 1'!$B$13:$D$28,3,0)),"Check Parameters")</f>
        <v>NE</v>
      </c>
      <c r="L161" s="13" t="str">
        <f ca="1">IFERROR(IF(VLOOKUP($F161,'Step 1'!$B$13:$D$28,3,0)="Y",INDEX(INDIRECT("'"&amp;$A161&amp;"'!$A$3:$BG$100000"),MATCH($B161,INDIRECT("'"&amp;$A161&amp;"'!$A3:$A100000"),0),MATCH(L$3,INDIRECT("'"&amp;$A161&amp;"'!$A$3:$BG$3"),0)),VLOOKUP($F161,'Step 1'!$B$13:$D$28,3,0)),"Check Parameters")</f>
        <v>NE</v>
      </c>
      <c r="M161" s="13" t="str">
        <f ca="1">IFERROR(IF(VLOOKUP($F161,'Step 1'!$B$13:$D$28,3,0)="Y",INDEX(INDIRECT("'"&amp;$A161&amp;"'!$A$3:$BG$100000"),MATCH($B161,INDIRECT("'"&amp;$A161&amp;"'!$A3:$A100000"),0),MATCH(M$3,INDIRECT("'"&amp;$A161&amp;"'!$A$3:$BG$3"),0)),VLOOKUP($F161,'Step 1'!$B$13:$D$28,3,0)),"Check Parameters")</f>
        <v>NE</v>
      </c>
      <c r="N161" s="13" t="str">
        <f ca="1">IFERROR(IF(VLOOKUP($F161,'Step 1'!$B$13:$D$28,3,0)="Y",INDEX(INDIRECT("'"&amp;$A161&amp;"'!$A$3:$BG$100000"),MATCH($B161,INDIRECT("'"&amp;$A161&amp;"'!$A3:$A100000"),0),MATCH(N$3,INDIRECT("'"&amp;$A161&amp;"'!$A$3:$BG$3"),0)),VLOOKUP($F161,'Step 1'!$B$13:$D$28,3,0)),"Check Parameters")</f>
        <v>NE</v>
      </c>
      <c r="O161" s="13" t="str">
        <f ca="1">IFERROR(IF(VLOOKUP($F161,'Step 1'!$B$13:$D$28,3,0)="Y",INDEX(INDIRECT("'"&amp;$A161&amp;"'!$A$3:$BG$100000"),MATCH($B161,INDIRECT("'"&amp;$A161&amp;"'!$A3:$A100000"),0),MATCH(O$3,INDIRECT("'"&amp;$A161&amp;"'!$A$3:$BG$3"),0)),VLOOKUP($F161,'Step 1'!$B$13:$D$28,3,0)),"Check Parameters")</f>
        <v>NE</v>
      </c>
      <c r="P161" s="13" t="str">
        <f ca="1">IFERROR(IF(VLOOKUP($F161,'Step 1'!$B$13:$D$28,3,0)="Y",INDEX(INDIRECT("'"&amp;$A161&amp;"'!$A$3:$BG$100000"),MATCH($B161,INDIRECT("'"&amp;$A161&amp;"'!$A3:$A100000"),0),MATCH(P$3,INDIRECT("'"&amp;$A161&amp;"'!$A$3:$BG$3"),0)),VLOOKUP($F161,'Step 1'!$B$13:$D$28,3,0)),"Check Parameters")</f>
        <v>NE</v>
      </c>
      <c r="Q161" s="13" t="str">
        <f ca="1">IFERROR(IF(VLOOKUP($F161,'Step 1'!$B$13:$D$28,3,0)="Y",INDEX(INDIRECT("'"&amp;$A161&amp;"'!$A$3:$BG$100000"),MATCH($B161,INDIRECT("'"&amp;$A161&amp;"'!$A3:$A100000"),0),MATCH(Q$3,INDIRECT("'"&amp;$A161&amp;"'!$A$3:$BG$3"),0)),VLOOKUP($F161,'Step 1'!$B$13:$D$28,3,0)),"Check Parameters")</f>
        <v>NE</v>
      </c>
      <c r="R161" s="13" t="str">
        <f ca="1">IFERROR(IF(VLOOKUP($F161,'Step 1'!$B$13:$D$28,3,0)="Y",INDEX(INDIRECT("'"&amp;$A161&amp;"'!$A$3:$BG$100000"),MATCH($B161,INDIRECT("'"&amp;$A161&amp;"'!$A3:$A100000"),0),MATCH(R$3,INDIRECT("'"&amp;$A161&amp;"'!$A$3:$BG$3"),0)),VLOOKUP($F161,'Step 1'!$B$13:$D$28,3,0)),"Check Parameters")</f>
        <v>NE</v>
      </c>
      <c r="S161" s="13" t="str">
        <f ca="1">IFERROR(IF(VLOOKUP($F161,'Step 1'!$B$13:$D$28,3,0)="Y",INDEX(INDIRECT("'"&amp;$A161&amp;"'!$A$3:$BG$100000"),MATCH($B161,INDIRECT("'"&amp;$A161&amp;"'!$A3:$A100000"),0),MATCH(S$3,INDIRECT("'"&amp;$A161&amp;"'!$A$3:$BG$3"),0)),VLOOKUP($F161,'Step 1'!$B$13:$D$28,3,0)),"Check Parameters")</f>
        <v>NE</v>
      </c>
      <c r="T161" s="13" t="str">
        <f ca="1">IFERROR(IF(VLOOKUP($F161,'Step 1'!$B$13:$D$28,3,0)="Y",INDEX(INDIRECT("'"&amp;$A161&amp;"'!$A$3:$BG$100000"),MATCH($B161,INDIRECT("'"&amp;$A161&amp;"'!$A3:$A100000"),0),MATCH(T$3,INDIRECT("'"&amp;$A161&amp;"'!$A$3:$BG$3"),0)),VLOOKUP($F161,'Step 1'!$B$13:$D$28,3,0)),"Check Parameters")</f>
        <v>NE</v>
      </c>
      <c r="U161" s="13" t="str">
        <f ca="1">IFERROR(IF(VLOOKUP($F161,'Step 1'!$B$13:$D$28,3,0)="Y",INDEX(INDIRECT("'"&amp;$A161&amp;"'!$A$3:$BG$100000"),MATCH($B161,INDIRECT("'"&amp;$A161&amp;"'!$A3:$A100000"),0),MATCH(U$3,INDIRECT("'"&amp;$A161&amp;"'!$A$3:$BG$3"),0)),VLOOKUP($F161,'Step 1'!$B$13:$D$28,3,0)),"Check Parameters")</f>
        <v>NE</v>
      </c>
      <c r="V161" s="13" t="str">
        <f ca="1">IFERROR(IF(VLOOKUP($F161,'Step 1'!$B$13:$D$28,3,0)="Y",INDEX(INDIRECT("'"&amp;$A161&amp;"'!$A$3:$BG$100000"),MATCH($B161,INDIRECT("'"&amp;$A161&amp;"'!$A3:$A100000"),0),MATCH(V$3,INDIRECT("'"&amp;$A161&amp;"'!$A$3:$BG$3"),0)),VLOOKUP($F161,'Step 1'!$B$13:$D$28,3,0)),"Check Parameters")</f>
        <v>NE</v>
      </c>
      <c r="W161" s="13" t="str">
        <f ca="1">IFERROR(IF(VLOOKUP($F161,'Step 1'!$B$13:$D$28,3,0)="Y",INDEX(INDIRECT("'"&amp;$A161&amp;"'!$A$3:$BG$100000"),MATCH($B161,INDIRECT("'"&amp;$A161&amp;"'!$A3:$A100000"),0),MATCH(W$3,INDIRECT("'"&amp;$A161&amp;"'!$A$3:$BG$3"),0)),VLOOKUP($F161,'Step 1'!$B$13:$D$28,3,0)),"Check Parameters")</f>
        <v>NE</v>
      </c>
      <c r="X161" s="13" t="str">
        <f ca="1">IFERROR(IF(VLOOKUP($F161,'Step 1'!$B$13:$D$28,3,0)="Y",INDEX(INDIRECT("'"&amp;$A161&amp;"'!$A$3:$BG$100000"),MATCH($B161,INDIRECT("'"&amp;$A161&amp;"'!$A3:$A100000"),0),MATCH(X$3,INDIRECT("'"&amp;$A161&amp;"'!$A$3:$BG$3"),0)),VLOOKUP($F161,'Step 1'!$B$13:$D$28,3,0)),"Check Parameters")</f>
        <v>NE</v>
      </c>
      <c r="Y161" s="13" t="str">
        <f ca="1">IFERROR(IF(VLOOKUP($F161,'Step 1'!$B$13:$D$28,3,0)="Y",INDEX(INDIRECT("'"&amp;$A161&amp;"'!$A$3:$BG$100000"),MATCH($B161,INDIRECT("'"&amp;$A161&amp;"'!$A3:$A100000"),0),MATCH(Y$3,INDIRECT("'"&amp;$A161&amp;"'!$A$3:$BG$3"),0)),VLOOKUP($F161,'Step 1'!$B$13:$D$28,3,0)),"Check Parameters")</f>
        <v>NE</v>
      </c>
      <c r="Z161" s="13" t="str">
        <f ca="1">IFERROR(IF(VLOOKUP($F161,'Step 1'!$B$13:$D$28,3,0)="Y",INDEX(INDIRECT("'"&amp;$A161&amp;"'!$A$3:$BG$100000"),MATCH($B161,INDIRECT("'"&amp;$A161&amp;"'!$A3:$A100000"),0),MATCH(Z$3,INDIRECT("'"&amp;$A161&amp;"'!$A$3:$BG$3"),0)),VLOOKUP($F161,'Step 1'!$B$13:$D$28,3,0)),"Check Parameters")</f>
        <v>NE</v>
      </c>
      <c r="AA161" s="13" t="str">
        <f ca="1">IFERROR(IF(VLOOKUP($F161,'Step 1'!$B$13:$D$28,3,0)="Y",INDEX(INDIRECT("'"&amp;$A161&amp;"'!$A$3:$BG$100000"),MATCH($B161,INDIRECT("'"&amp;$A161&amp;"'!$A3:$A100000"),0),MATCH(AA$3,INDIRECT("'"&amp;$A161&amp;"'!$A$3:$BG$3"),0)),VLOOKUP($F161,'Step 1'!$B$13:$D$28,3,0)),"Check Parameters")</f>
        <v>NE</v>
      </c>
      <c r="AB161" s="13" t="str">
        <f ca="1">IFERROR(IF(VLOOKUP($F161,'Step 1'!$B$13:$D$28,3,0)="Y",INDEX(INDIRECT("'"&amp;$A161&amp;"'!$A$3:$BG$100000"),MATCH($B161,INDIRECT("'"&amp;$A161&amp;"'!$A3:$A100000"),0),MATCH(AB$3,INDIRECT("'"&amp;$A161&amp;"'!$A$3:$BG$3"),0)),VLOOKUP($F161,'Step 1'!$B$13:$D$28,3,0)),"Check Parameters")</f>
        <v>NE</v>
      </c>
      <c r="AC161" s="13" t="str">
        <f ca="1">IFERROR(IF(VLOOKUP($F161,'Step 1'!$B$13:$D$28,3,0)="Y",INDEX(INDIRECT("'"&amp;$A161&amp;"'!$A$3:$BG$100000"),MATCH($B161,INDIRECT("'"&amp;$A161&amp;"'!$A3:$A100000"),0),MATCH(AC$3,INDIRECT("'"&amp;$A161&amp;"'!$A$3:$BG$3"),0)),VLOOKUP($F161,'Step 1'!$B$13:$D$28,3,0)),"Check Parameters")</f>
        <v>NE</v>
      </c>
      <c r="AD161" s="13" t="str">
        <f ca="1">IFERROR(IF(VLOOKUP($F161,'Step 1'!$B$13:$D$28,3,0)="Y",INDEX(INDIRECT("'"&amp;$A161&amp;"'!$A$3:$BG$100000"),MATCH($B161,INDIRECT("'"&amp;$A161&amp;"'!$A3:$A100000"),0),MATCH(AD$3,INDIRECT("'"&amp;$A161&amp;"'!$A$3:$BG$3"),0)),VLOOKUP($F161,'Step 1'!$B$13:$D$28,3,0)),"Check Parameters")</f>
        <v>NE</v>
      </c>
      <c r="AE161" s="13" t="str">
        <f ca="1">IFERROR(IF(VLOOKUP($F161,'Step 1'!$B$13:$D$28,3,0)="Y",INDEX(INDIRECT("'"&amp;$A161&amp;"'!$A$3:$BG$100000"),MATCH($B161,INDIRECT("'"&amp;$A161&amp;"'!$A3:$A100000"),0),MATCH(AE$3,INDIRECT("'"&amp;$A161&amp;"'!$A$3:$BG$3"),0)),VLOOKUP($F161,'Step 1'!$B$13:$D$28,3,0)),"Check Parameters")</f>
        <v>NE</v>
      </c>
      <c r="AF161" s="13" t="str">
        <f ca="1">IFERROR(IF(VLOOKUP($F161,'Step 1'!$B$13:$D$28,3,0)="Y",INDEX(INDIRECT("'"&amp;$A161&amp;"'!$A$3:$BG$100000"),MATCH($B161,INDIRECT("'"&amp;$A161&amp;"'!$A3:$A100000"),0),MATCH(AF$3,INDIRECT("'"&amp;$A161&amp;"'!$A$3:$BG$3"),0)),VLOOKUP($F161,'Step 1'!$B$13:$D$28,3,0)),"Check Parameters")</f>
        <v>NE</v>
      </c>
      <c r="AG161" s="13" t="str">
        <f ca="1">IFERROR(IF(VLOOKUP($F161,'Step 1'!$B$13:$D$28,3,0)="Y",INDEX(INDIRECT("'"&amp;$A161&amp;"'!$A$3:$BG$100000"),MATCH($B161,INDIRECT("'"&amp;$A161&amp;"'!$A3:$A100000"),0),MATCH(AG$3,INDIRECT("'"&amp;$A161&amp;"'!$A$3:$BG$3"),0)),VLOOKUP($F161,'Step 1'!$B$13:$D$28,3,0)),"Check Parameters")</f>
        <v>NE</v>
      </c>
      <c r="AH161" s="13" t="str">
        <f ca="1">IFERROR(IF(VLOOKUP($F161,'Step 1'!$B$13:$D$28,3,0)="Y",INDEX(INDIRECT("'"&amp;$A161&amp;"'!$A$3:$BG$100000"),MATCH($B161,INDIRECT("'"&amp;$A161&amp;"'!$A3:$A100000"),0),MATCH(AH$3,INDIRECT("'"&amp;$A161&amp;"'!$A$3:$BG$3"),0)),VLOOKUP($F161,'Step 1'!$B$13:$D$28,3,0)),"Check Parameters")</f>
        <v>NE</v>
      </c>
      <c r="AI161" s="13" t="str">
        <f ca="1">IFERROR(IF(VLOOKUP($F161,'Step 1'!$B$13:$D$28,3,0)="Y",INDEX(INDIRECT("'"&amp;$A161&amp;"'!$A$3:$BG$100000"),MATCH($B161,INDIRECT("'"&amp;$A161&amp;"'!$A3:$A100000"),0),MATCH(AI$3,INDIRECT("'"&amp;$A161&amp;"'!$A$3:$BG$3"),0)),VLOOKUP($F161,'Step 1'!$B$13:$D$28,3,0)),"Check Parameters")</f>
        <v>NE</v>
      </c>
      <c r="AJ161" s="13" t="str">
        <f ca="1">IFERROR(IF(VLOOKUP($F161,'Step 1'!$B$13:$D$28,3,0)="Y",INDEX(INDIRECT("'"&amp;$A161&amp;"'!$A$3:$BG$100000"),MATCH($B161,INDIRECT("'"&amp;$A161&amp;"'!$A3:$A100000"),0),MATCH(AJ$3,INDIRECT("'"&amp;$A161&amp;"'!$A$3:$BG$3"),0)),VLOOKUP($F161,'Step 1'!$B$13:$D$28,3,0)),"Check Parameters")</f>
        <v>NE</v>
      </c>
      <c r="AK161" s="13" t="str">
        <f ca="1">IFERROR(IF(VLOOKUP($F161,'Step 1'!$B$13:$D$28,3,0)="Y",INDEX(INDIRECT("'"&amp;$A161&amp;"'!$A$3:$BG$100000"),MATCH($B161,INDIRECT("'"&amp;$A161&amp;"'!$A3:$A100000"),0),MATCH(AK$3,INDIRECT("'"&amp;$A161&amp;"'!$A$3:$BG$3"),0)),VLOOKUP($F161,'Step 1'!$B$13:$D$28,3,0)),"Check Parameters")</f>
        <v>NE</v>
      </c>
      <c r="AL161" s="13" t="str">
        <f ca="1">IFERROR(IF(VLOOKUP($F161,'Step 1'!$B$13:$D$28,3,0)="Y",INDEX(INDIRECT("'"&amp;$A161&amp;"'!$A$3:$BG$100000"),MATCH($B161,INDIRECT("'"&amp;$A161&amp;"'!$A3:$A100000"),0),MATCH(AL$3,INDIRECT("'"&amp;$A161&amp;"'!$A$3:$BG$3"),0)),VLOOKUP($F161,'Step 1'!$B$13:$D$28,3,0)),"Check Parameters")</f>
        <v>NE</v>
      </c>
      <c r="AM161" s="13" t="str">
        <f ca="1">IFERROR(IF(VLOOKUP($F161,'Step 1'!$B$13:$D$28,3,0)="Y",INDEX(INDIRECT("'"&amp;$A161&amp;"'!$A$3:$BG$100000"),MATCH($B161,INDIRECT("'"&amp;$A161&amp;"'!$A3:$A100000"),0),MATCH(AM$3,INDIRECT("'"&amp;$A161&amp;"'!$A$3:$BG$3"),0)),VLOOKUP($F161,'Step 1'!$B$13:$D$28,3,0)),"Check Parameters")</f>
        <v>NE</v>
      </c>
      <c r="AN161" s="13"/>
      <c r="AO161" s="13"/>
      <c r="AP161" s="191"/>
      <c r="AQ161" s="191"/>
      <c r="AR161" s="191"/>
    </row>
    <row r="162" spans="1:44" hidden="1" outlineLevel="1" x14ac:dyDescent="0.25">
      <c r="A162" s="183" t="s">
        <v>108</v>
      </c>
      <c r="B162" s="183" t="s">
        <v>585</v>
      </c>
      <c r="C162" s="175" t="s">
        <v>341</v>
      </c>
      <c r="D162" s="175"/>
      <c r="E162" s="175" t="s">
        <v>751</v>
      </c>
      <c r="F162" s="77" t="str">
        <f t="shared" si="52"/>
        <v>Other animals (fur animals)</v>
      </c>
      <c r="G162" s="175" t="s">
        <v>358</v>
      </c>
      <c r="H162" s="175"/>
      <c r="I162" s="13" t="str">
        <f ca="1">IFERROR(IF(VLOOKUP($F162,'Step 1'!$B$13:$D$28,3,0)="Y",INDEX(INDIRECT("'"&amp;$A162&amp;"'!$A$3:$BG$100000"),MATCH($B162,INDIRECT("'"&amp;$A162&amp;"'!$A3:$A100000"),0),MATCH(I$3,INDIRECT("'"&amp;$A162&amp;"'!$A$3:$BG$3"),0)),VLOOKUP($F162,'Step 1'!$B$13:$D$28,3,0)),"Check Parameters")</f>
        <v>NE</v>
      </c>
      <c r="J162" s="13" t="str">
        <f ca="1">IFERROR(IF(VLOOKUP($F162,'Step 1'!$B$13:$D$28,3,0)="Y",INDEX(INDIRECT("'"&amp;$A162&amp;"'!$A$3:$BG$100000"),MATCH($B162,INDIRECT("'"&amp;$A162&amp;"'!$A3:$A100000"),0),MATCH(J$3,INDIRECT("'"&amp;$A162&amp;"'!$A$3:$BG$3"),0)),VLOOKUP($F162,'Step 1'!$B$13:$D$28,3,0)),"Check Parameters")</f>
        <v>NE</v>
      </c>
      <c r="K162" s="13" t="str">
        <f ca="1">IFERROR(IF(VLOOKUP($F162,'Step 1'!$B$13:$D$28,3,0)="Y",INDEX(INDIRECT("'"&amp;$A162&amp;"'!$A$3:$BG$100000"),MATCH($B162,INDIRECT("'"&amp;$A162&amp;"'!$A3:$A100000"),0),MATCH(K$3,INDIRECT("'"&amp;$A162&amp;"'!$A$3:$BG$3"),0)),VLOOKUP($F162,'Step 1'!$B$13:$D$28,3,0)),"Check Parameters")</f>
        <v>NE</v>
      </c>
      <c r="L162" s="13" t="str">
        <f ca="1">IFERROR(IF(VLOOKUP($F162,'Step 1'!$B$13:$D$28,3,0)="Y",INDEX(INDIRECT("'"&amp;$A162&amp;"'!$A$3:$BG$100000"),MATCH($B162,INDIRECT("'"&amp;$A162&amp;"'!$A3:$A100000"),0),MATCH(L$3,INDIRECT("'"&amp;$A162&amp;"'!$A$3:$BG$3"),0)),VLOOKUP($F162,'Step 1'!$B$13:$D$28,3,0)),"Check Parameters")</f>
        <v>NE</v>
      </c>
      <c r="M162" s="13" t="str">
        <f ca="1">IFERROR(IF(VLOOKUP($F162,'Step 1'!$B$13:$D$28,3,0)="Y",INDEX(INDIRECT("'"&amp;$A162&amp;"'!$A$3:$BG$100000"),MATCH($B162,INDIRECT("'"&amp;$A162&amp;"'!$A3:$A100000"),0),MATCH(M$3,INDIRECT("'"&amp;$A162&amp;"'!$A$3:$BG$3"),0)),VLOOKUP($F162,'Step 1'!$B$13:$D$28,3,0)),"Check Parameters")</f>
        <v>NE</v>
      </c>
      <c r="N162" s="13" t="str">
        <f ca="1">IFERROR(IF(VLOOKUP($F162,'Step 1'!$B$13:$D$28,3,0)="Y",INDEX(INDIRECT("'"&amp;$A162&amp;"'!$A$3:$BG$100000"),MATCH($B162,INDIRECT("'"&amp;$A162&amp;"'!$A3:$A100000"),0),MATCH(N$3,INDIRECT("'"&amp;$A162&amp;"'!$A$3:$BG$3"),0)),VLOOKUP($F162,'Step 1'!$B$13:$D$28,3,0)),"Check Parameters")</f>
        <v>NE</v>
      </c>
      <c r="O162" s="13" t="str">
        <f ca="1">IFERROR(IF(VLOOKUP($F162,'Step 1'!$B$13:$D$28,3,0)="Y",INDEX(INDIRECT("'"&amp;$A162&amp;"'!$A$3:$BG$100000"),MATCH($B162,INDIRECT("'"&amp;$A162&amp;"'!$A3:$A100000"),0),MATCH(O$3,INDIRECT("'"&amp;$A162&amp;"'!$A$3:$BG$3"),0)),VLOOKUP($F162,'Step 1'!$B$13:$D$28,3,0)),"Check Parameters")</f>
        <v>NE</v>
      </c>
      <c r="P162" s="13" t="str">
        <f ca="1">IFERROR(IF(VLOOKUP($F162,'Step 1'!$B$13:$D$28,3,0)="Y",INDEX(INDIRECT("'"&amp;$A162&amp;"'!$A$3:$BG$100000"),MATCH($B162,INDIRECT("'"&amp;$A162&amp;"'!$A3:$A100000"),0),MATCH(P$3,INDIRECT("'"&amp;$A162&amp;"'!$A$3:$BG$3"),0)),VLOOKUP($F162,'Step 1'!$B$13:$D$28,3,0)),"Check Parameters")</f>
        <v>NE</v>
      </c>
      <c r="Q162" s="13" t="str">
        <f ca="1">IFERROR(IF(VLOOKUP($F162,'Step 1'!$B$13:$D$28,3,0)="Y",INDEX(INDIRECT("'"&amp;$A162&amp;"'!$A$3:$BG$100000"),MATCH($B162,INDIRECT("'"&amp;$A162&amp;"'!$A3:$A100000"),0),MATCH(Q$3,INDIRECT("'"&amp;$A162&amp;"'!$A$3:$BG$3"),0)),VLOOKUP($F162,'Step 1'!$B$13:$D$28,3,0)),"Check Parameters")</f>
        <v>NE</v>
      </c>
      <c r="R162" s="13" t="str">
        <f ca="1">IFERROR(IF(VLOOKUP($F162,'Step 1'!$B$13:$D$28,3,0)="Y",INDEX(INDIRECT("'"&amp;$A162&amp;"'!$A$3:$BG$100000"),MATCH($B162,INDIRECT("'"&amp;$A162&amp;"'!$A3:$A100000"),0),MATCH(R$3,INDIRECT("'"&amp;$A162&amp;"'!$A$3:$BG$3"),0)),VLOOKUP($F162,'Step 1'!$B$13:$D$28,3,0)),"Check Parameters")</f>
        <v>NE</v>
      </c>
      <c r="S162" s="13" t="str">
        <f ca="1">IFERROR(IF(VLOOKUP($F162,'Step 1'!$B$13:$D$28,3,0)="Y",INDEX(INDIRECT("'"&amp;$A162&amp;"'!$A$3:$BG$100000"),MATCH($B162,INDIRECT("'"&amp;$A162&amp;"'!$A3:$A100000"),0),MATCH(S$3,INDIRECT("'"&amp;$A162&amp;"'!$A$3:$BG$3"),0)),VLOOKUP($F162,'Step 1'!$B$13:$D$28,3,0)),"Check Parameters")</f>
        <v>NE</v>
      </c>
      <c r="T162" s="13" t="str">
        <f ca="1">IFERROR(IF(VLOOKUP($F162,'Step 1'!$B$13:$D$28,3,0)="Y",INDEX(INDIRECT("'"&amp;$A162&amp;"'!$A$3:$BG$100000"),MATCH($B162,INDIRECT("'"&amp;$A162&amp;"'!$A3:$A100000"),0),MATCH(T$3,INDIRECT("'"&amp;$A162&amp;"'!$A$3:$BG$3"),0)),VLOOKUP($F162,'Step 1'!$B$13:$D$28,3,0)),"Check Parameters")</f>
        <v>NE</v>
      </c>
      <c r="U162" s="13" t="str">
        <f ca="1">IFERROR(IF(VLOOKUP($F162,'Step 1'!$B$13:$D$28,3,0)="Y",INDEX(INDIRECT("'"&amp;$A162&amp;"'!$A$3:$BG$100000"),MATCH($B162,INDIRECT("'"&amp;$A162&amp;"'!$A3:$A100000"),0),MATCH(U$3,INDIRECT("'"&amp;$A162&amp;"'!$A$3:$BG$3"),0)),VLOOKUP($F162,'Step 1'!$B$13:$D$28,3,0)),"Check Parameters")</f>
        <v>NE</v>
      </c>
      <c r="V162" s="13" t="str">
        <f ca="1">IFERROR(IF(VLOOKUP($F162,'Step 1'!$B$13:$D$28,3,0)="Y",INDEX(INDIRECT("'"&amp;$A162&amp;"'!$A$3:$BG$100000"),MATCH($B162,INDIRECT("'"&amp;$A162&amp;"'!$A3:$A100000"),0),MATCH(V$3,INDIRECT("'"&amp;$A162&amp;"'!$A$3:$BG$3"),0)),VLOOKUP($F162,'Step 1'!$B$13:$D$28,3,0)),"Check Parameters")</f>
        <v>NE</v>
      </c>
      <c r="W162" s="13" t="str">
        <f ca="1">IFERROR(IF(VLOOKUP($F162,'Step 1'!$B$13:$D$28,3,0)="Y",INDEX(INDIRECT("'"&amp;$A162&amp;"'!$A$3:$BG$100000"),MATCH($B162,INDIRECT("'"&amp;$A162&amp;"'!$A3:$A100000"),0),MATCH(W$3,INDIRECT("'"&amp;$A162&amp;"'!$A$3:$BG$3"),0)),VLOOKUP($F162,'Step 1'!$B$13:$D$28,3,0)),"Check Parameters")</f>
        <v>NE</v>
      </c>
      <c r="X162" s="13" t="str">
        <f ca="1">IFERROR(IF(VLOOKUP($F162,'Step 1'!$B$13:$D$28,3,0)="Y",INDEX(INDIRECT("'"&amp;$A162&amp;"'!$A$3:$BG$100000"),MATCH($B162,INDIRECT("'"&amp;$A162&amp;"'!$A3:$A100000"),0),MATCH(X$3,INDIRECT("'"&amp;$A162&amp;"'!$A$3:$BG$3"),0)),VLOOKUP($F162,'Step 1'!$B$13:$D$28,3,0)),"Check Parameters")</f>
        <v>NE</v>
      </c>
      <c r="Y162" s="13" t="str">
        <f ca="1">IFERROR(IF(VLOOKUP($F162,'Step 1'!$B$13:$D$28,3,0)="Y",INDEX(INDIRECT("'"&amp;$A162&amp;"'!$A$3:$BG$100000"),MATCH($B162,INDIRECT("'"&amp;$A162&amp;"'!$A3:$A100000"),0),MATCH(Y$3,INDIRECT("'"&amp;$A162&amp;"'!$A$3:$BG$3"),0)),VLOOKUP($F162,'Step 1'!$B$13:$D$28,3,0)),"Check Parameters")</f>
        <v>NE</v>
      </c>
      <c r="Z162" s="13" t="str">
        <f ca="1">IFERROR(IF(VLOOKUP($F162,'Step 1'!$B$13:$D$28,3,0)="Y",INDEX(INDIRECT("'"&amp;$A162&amp;"'!$A$3:$BG$100000"),MATCH($B162,INDIRECT("'"&amp;$A162&amp;"'!$A3:$A100000"),0),MATCH(Z$3,INDIRECT("'"&amp;$A162&amp;"'!$A$3:$BG$3"),0)),VLOOKUP($F162,'Step 1'!$B$13:$D$28,3,0)),"Check Parameters")</f>
        <v>NE</v>
      </c>
      <c r="AA162" s="13" t="str">
        <f ca="1">IFERROR(IF(VLOOKUP($F162,'Step 1'!$B$13:$D$28,3,0)="Y",INDEX(INDIRECT("'"&amp;$A162&amp;"'!$A$3:$BG$100000"),MATCH($B162,INDIRECT("'"&amp;$A162&amp;"'!$A3:$A100000"),0),MATCH(AA$3,INDIRECT("'"&amp;$A162&amp;"'!$A$3:$BG$3"),0)),VLOOKUP($F162,'Step 1'!$B$13:$D$28,3,0)),"Check Parameters")</f>
        <v>NE</v>
      </c>
      <c r="AB162" s="13" t="str">
        <f ca="1">IFERROR(IF(VLOOKUP($F162,'Step 1'!$B$13:$D$28,3,0)="Y",INDEX(INDIRECT("'"&amp;$A162&amp;"'!$A$3:$BG$100000"),MATCH($B162,INDIRECT("'"&amp;$A162&amp;"'!$A3:$A100000"),0),MATCH(AB$3,INDIRECT("'"&amp;$A162&amp;"'!$A$3:$BG$3"),0)),VLOOKUP($F162,'Step 1'!$B$13:$D$28,3,0)),"Check Parameters")</f>
        <v>NE</v>
      </c>
      <c r="AC162" s="13" t="str">
        <f ca="1">IFERROR(IF(VLOOKUP($F162,'Step 1'!$B$13:$D$28,3,0)="Y",INDEX(INDIRECT("'"&amp;$A162&amp;"'!$A$3:$BG$100000"),MATCH($B162,INDIRECT("'"&amp;$A162&amp;"'!$A3:$A100000"),0),MATCH(AC$3,INDIRECT("'"&amp;$A162&amp;"'!$A$3:$BG$3"),0)),VLOOKUP($F162,'Step 1'!$B$13:$D$28,3,0)),"Check Parameters")</f>
        <v>NE</v>
      </c>
      <c r="AD162" s="13" t="str">
        <f ca="1">IFERROR(IF(VLOOKUP($F162,'Step 1'!$B$13:$D$28,3,0)="Y",INDEX(INDIRECT("'"&amp;$A162&amp;"'!$A$3:$BG$100000"),MATCH($B162,INDIRECT("'"&amp;$A162&amp;"'!$A3:$A100000"),0),MATCH(AD$3,INDIRECT("'"&amp;$A162&amp;"'!$A$3:$BG$3"),0)),VLOOKUP($F162,'Step 1'!$B$13:$D$28,3,0)),"Check Parameters")</f>
        <v>NE</v>
      </c>
      <c r="AE162" s="13" t="str">
        <f ca="1">IFERROR(IF(VLOOKUP($F162,'Step 1'!$B$13:$D$28,3,0)="Y",INDEX(INDIRECT("'"&amp;$A162&amp;"'!$A$3:$BG$100000"),MATCH($B162,INDIRECT("'"&amp;$A162&amp;"'!$A3:$A100000"),0),MATCH(AE$3,INDIRECT("'"&amp;$A162&amp;"'!$A$3:$BG$3"),0)),VLOOKUP($F162,'Step 1'!$B$13:$D$28,3,0)),"Check Parameters")</f>
        <v>NE</v>
      </c>
      <c r="AF162" s="13" t="str">
        <f ca="1">IFERROR(IF(VLOOKUP($F162,'Step 1'!$B$13:$D$28,3,0)="Y",INDEX(INDIRECT("'"&amp;$A162&amp;"'!$A$3:$BG$100000"),MATCH($B162,INDIRECT("'"&amp;$A162&amp;"'!$A3:$A100000"),0),MATCH(AF$3,INDIRECT("'"&amp;$A162&amp;"'!$A$3:$BG$3"),0)),VLOOKUP($F162,'Step 1'!$B$13:$D$28,3,0)),"Check Parameters")</f>
        <v>NE</v>
      </c>
      <c r="AG162" s="13" t="str">
        <f ca="1">IFERROR(IF(VLOOKUP($F162,'Step 1'!$B$13:$D$28,3,0)="Y",INDEX(INDIRECT("'"&amp;$A162&amp;"'!$A$3:$BG$100000"),MATCH($B162,INDIRECT("'"&amp;$A162&amp;"'!$A3:$A100000"),0),MATCH(AG$3,INDIRECT("'"&amp;$A162&amp;"'!$A$3:$BG$3"),0)),VLOOKUP($F162,'Step 1'!$B$13:$D$28,3,0)),"Check Parameters")</f>
        <v>NE</v>
      </c>
      <c r="AH162" s="13" t="str">
        <f ca="1">IFERROR(IF(VLOOKUP($F162,'Step 1'!$B$13:$D$28,3,0)="Y",INDEX(INDIRECT("'"&amp;$A162&amp;"'!$A$3:$BG$100000"),MATCH($B162,INDIRECT("'"&amp;$A162&amp;"'!$A3:$A100000"),0),MATCH(AH$3,INDIRECT("'"&amp;$A162&amp;"'!$A$3:$BG$3"),0)),VLOOKUP($F162,'Step 1'!$B$13:$D$28,3,0)),"Check Parameters")</f>
        <v>NE</v>
      </c>
      <c r="AI162" s="13" t="str">
        <f ca="1">IFERROR(IF(VLOOKUP($F162,'Step 1'!$B$13:$D$28,3,0)="Y",INDEX(INDIRECT("'"&amp;$A162&amp;"'!$A$3:$BG$100000"),MATCH($B162,INDIRECT("'"&amp;$A162&amp;"'!$A3:$A100000"),0),MATCH(AI$3,INDIRECT("'"&amp;$A162&amp;"'!$A$3:$BG$3"),0)),VLOOKUP($F162,'Step 1'!$B$13:$D$28,3,0)),"Check Parameters")</f>
        <v>NE</v>
      </c>
      <c r="AJ162" s="13" t="str">
        <f ca="1">IFERROR(IF(VLOOKUP($F162,'Step 1'!$B$13:$D$28,3,0)="Y",INDEX(INDIRECT("'"&amp;$A162&amp;"'!$A$3:$BG$100000"),MATCH($B162,INDIRECT("'"&amp;$A162&amp;"'!$A3:$A100000"),0),MATCH(AJ$3,INDIRECT("'"&amp;$A162&amp;"'!$A$3:$BG$3"),0)),VLOOKUP($F162,'Step 1'!$B$13:$D$28,3,0)),"Check Parameters")</f>
        <v>NE</v>
      </c>
      <c r="AK162" s="13" t="str">
        <f ca="1">IFERROR(IF(VLOOKUP($F162,'Step 1'!$B$13:$D$28,3,0)="Y",INDEX(INDIRECT("'"&amp;$A162&amp;"'!$A$3:$BG$100000"),MATCH($B162,INDIRECT("'"&amp;$A162&amp;"'!$A3:$A100000"),0),MATCH(AK$3,INDIRECT("'"&amp;$A162&amp;"'!$A$3:$BG$3"),0)),VLOOKUP($F162,'Step 1'!$B$13:$D$28,3,0)),"Check Parameters")</f>
        <v>NE</v>
      </c>
      <c r="AL162" s="13" t="str">
        <f ca="1">IFERROR(IF(VLOOKUP($F162,'Step 1'!$B$13:$D$28,3,0)="Y",INDEX(INDIRECT("'"&amp;$A162&amp;"'!$A$3:$BG$100000"),MATCH($B162,INDIRECT("'"&amp;$A162&amp;"'!$A3:$A100000"),0),MATCH(AL$3,INDIRECT("'"&amp;$A162&amp;"'!$A$3:$BG$3"),0)),VLOOKUP($F162,'Step 1'!$B$13:$D$28,3,0)),"Check Parameters")</f>
        <v>NE</v>
      </c>
      <c r="AM162" s="13" t="str">
        <f ca="1">IFERROR(IF(VLOOKUP($F162,'Step 1'!$B$13:$D$28,3,0)="Y",INDEX(INDIRECT("'"&amp;$A162&amp;"'!$A$3:$BG$100000"),MATCH($B162,INDIRECT("'"&amp;$A162&amp;"'!$A3:$A100000"),0),MATCH(AM$3,INDIRECT("'"&amp;$A162&amp;"'!$A$3:$BG$3"),0)),VLOOKUP($F162,'Step 1'!$B$13:$D$28,3,0)),"Check Parameters")</f>
        <v>NE</v>
      </c>
      <c r="AN162" s="13"/>
      <c r="AO162" s="13"/>
      <c r="AP162" s="191"/>
      <c r="AQ162" s="191"/>
      <c r="AR162" s="191"/>
    </row>
    <row r="163" spans="1:44" hidden="1" outlineLevel="1" x14ac:dyDescent="0.25">
      <c r="A163" s="183" t="s">
        <v>354</v>
      </c>
      <c r="B163" s="183" t="s">
        <v>583</v>
      </c>
      <c r="C163" s="175" t="s">
        <v>341</v>
      </c>
      <c r="D163" s="175"/>
      <c r="E163" s="175" t="s">
        <v>130</v>
      </c>
      <c r="F163" s="77" t="str">
        <f t="shared" si="51"/>
        <v>Dairy Cattle</v>
      </c>
      <c r="G163" s="175" t="s">
        <v>358</v>
      </c>
      <c r="H163" s="177" t="s">
        <v>472</v>
      </c>
      <c r="I163" s="13">
        <f ca="1">IFERROR(IF(VLOOKUP($F163,'Step 1'!$B$13:$D$28,3,0)="Y",INDEX(INDIRECT("'"&amp;$A163&amp;"'!$A$3:$BG$100000"),MATCH($B163,INDIRECT("'"&amp;$A163&amp;"'!$A3:$A100000"),0),MATCH(I$3,INDIRECT("'"&amp;$A163&amp;"'!$A$3:$BG$3"),0)),VLOOKUP($F163,'Step 1'!$B$13:$D$28,3,0)),"Check Parameters")</f>
        <v>1.2558857142857139E-6</v>
      </c>
      <c r="J163" s="13">
        <f ca="1">IFERROR(IF(VLOOKUP($F163,'Step 1'!$B$13:$D$28,3,0)="Y",INDEX(INDIRECT("'"&amp;$A163&amp;"'!$A$3:$BG$100000"),MATCH($B163,INDIRECT("'"&amp;$A163&amp;"'!$A3:$A100000"),0),MATCH(J$3,INDIRECT("'"&amp;$A163&amp;"'!$A$3:$BG$3"),0)),VLOOKUP($F163,'Step 1'!$B$13:$D$28,3,0)),"Check Parameters")</f>
        <v>1.2558857142857139E-6</v>
      </c>
      <c r="K163" s="13">
        <f ca="1">IFERROR(IF(VLOOKUP($F163,'Step 1'!$B$13:$D$28,3,0)="Y",INDEX(INDIRECT("'"&amp;$A163&amp;"'!$A$3:$BG$100000"),MATCH($B163,INDIRECT("'"&amp;$A163&amp;"'!$A3:$A100000"),0),MATCH(K$3,INDIRECT("'"&amp;$A163&amp;"'!$A$3:$BG$3"),0)),VLOOKUP($F163,'Step 1'!$B$13:$D$28,3,0)),"Check Parameters")</f>
        <v>1.2558857142857139E-6</v>
      </c>
      <c r="L163" s="13">
        <f ca="1">IFERROR(IF(VLOOKUP($F163,'Step 1'!$B$13:$D$28,3,0)="Y",INDEX(INDIRECT("'"&amp;$A163&amp;"'!$A$3:$BG$100000"),MATCH($B163,INDIRECT("'"&amp;$A163&amp;"'!$A3:$A100000"),0),MATCH(L$3,INDIRECT("'"&amp;$A163&amp;"'!$A$3:$BG$3"),0)),VLOOKUP($F163,'Step 1'!$B$13:$D$28,3,0)),"Check Parameters")</f>
        <v>1.2558857142857139E-6</v>
      </c>
      <c r="M163" s="13">
        <f ca="1">IFERROR(IF(VLOOKUP($F163,'Step 1'!$B$13:$D$28,3,0)="Y",INDEX(INDIRECT("'"&amp;$A163&amp;"'!$A$3:$BG$100000"),MATCH($B163,INDIRECT("'"&amp;$A163&amp;"'!$A3:$A100000"),0),MATCH(M$3,INDIRECT("'"&amp;$A163&amp;"'!$A$3:$BG$3"),0)),VLOOKUP($F163,'Step 1'!$B$13:$D$28,3,0)),"Check Parameters")</f>
        <v>1.2558857142857139E-6</v>
      </c>
      <c r="N163" s="13">
        <f ca="1">IFERROR(IF(VLOOKUP($F163,'Step 1'!$B$13:$D$28,3,0)="Y",INDEX(INDIRECT("'"&amp;$A163&amp;"'!$A$3:$BG$100000"),MATCH($B163,INDIRECT("'"&amp;$A163&amp;"'!$A3:$A100000"),0),MATCH(N$3,INDIRECT("'"&amp;$A163&amp;"'!$A$3:$BG$3"),0)),VLOOKUP($F163,'Step 1'!$B$13:$D$28,3,0)),"Check Parameters")</f>
        <v>1.2558857142857139E-6</v>
      </c>
      <c r="O163" s="13">
        <f ca="1">IFERROR(IF(VLOOKUP($F163,'Step 1'!$B$13:$D$28,3,0)="Y",INDEX(INDIRECT("'"&amp;$A163&amp;"'!$A$3:$BG$100000"),MATCH($B163,INDIRECT("'"&amp;$A163&amp;"'!$A3:$A100000"),0),MATCH(O$3,INDIRECT("'"&amp;$A163&amp;"'!$A$3:$BG$3"),0)),VLOOKUP($F163,'Step 1'!$B$13:$D$28,3,0)),"Check Parameters")</f>
        <v>1.2558857142857139E-6</v>
      </c>
      <c r="P163" s="13">
        <f ca="1">IFERROR(IF(VLOOKUP($F163,'Step 1'!$B$13:$D$28,3,0)="Y",INDEX(INDIRECT("'"&amp;$A163&amp;"'!$A$3:$BG$100000"),MATCH($B163,INDIRECT("'"&amp;$A163&amp;"'!$A3:$A100000"),0),MATCH(P$3,INDIRECT("'"&amp;$A163&amp;"'!$A$3:$BG$3"),0)),VLOOKUP($F163,'Step 1'!$B$13:$D$28,3,0)),"Check Parameters")</f>
        <v>1.2558857142857139E-6</v>
      </c>
      <c r="Q163" s="13">
        <f ca="1">IFERROR(IF(VLOOKUP($F163,'Step 1'!$B$13:$D$28,3,0)="Y",INDEX(INDIRECT("'"&amp;$A163&amp;"'!$A$3:$BG$100000"),MATCH($B163,INDIRECT("'"&amp;$A163&amp;"'!$A3:$A100000"),0),MATCH(Q$3,INDIRECT("'"&amp;$A163&amp;"'!$A$3:$BG$3"),0)),VLOOKUP($F163,'Step 1'!$B$13:$D$28,3,0)),"Check Parameters")</f>
        <v>1.2558857142857139E-6</v>
      </c>
      <c r="R163" s="13">
        <f ca="1">IFERROR(IF(VLOOKUP($F163,'Step 1'!$B$13:$D$28,3,0)="Y",INDEX(INDIRECT("'"&amp;$A163&amp;"'!$A$3:$BG$100000"),MATCH($B163,INDIRECT("'"&amp;$A163&amp;"'!$A3:$A100000"),0),MATCH(R$3,INDIRECT("'"&amp;$A163&amp;"'!$A$3:$BG$3"),0)),VLOOKUP($F163,'Step 1'!$B$13:$D$28,3,0)),"Check Parameters")</f>
        <v>1.2558857142857139E-6</v>
      </c>
      <c r="S163" s="13">
        <f ca="1">IFERROR(IF(VLOOKUP($F163,'Step 1'!$B$13:$D$28,3,0)="Y",INDEX(INDIRECT("'"&amp;$A163&amp;"'!$A$3:$BG$100000"),MATCH($B163,INDIRECT("'"&amp;$A163&amp;"'!$A3:$A100000"),0),MATCH(S$3,INDIRECT("'"&amp;$A163&amp;"'!$A$3:$BG$3"),0)),VLOOKUP($F163,'Step 1'!$B$13:$D$28,3,0)),"Check Parameters")</f>
        <v>1.2558857142857139E-6</v>
      </c>
      <c r="T163" s="13">
        <f ca="1">IFERROR(IF(VLOOKUP($F163,'Step 1'!$B$13:$D$28,3,0)="Y",INDEX(INDIRECT("'"&amp;$A163&amp;"'!$A$3:$BG$100000"),MATCH($B163,INDIRECT("'"&amp;$A163&amp;"'!$A3:$A100000"),0),MATCH(T$3,INDIRECT("'"&amp;$A163&amp;"'!$A$3:$BG$3"),0)),VLOOKUP($F163,'Step 1'!$B$13:$D$28,3,0)),"Check Parameters")</f>
        <v>1.2558857142857139E-6</v>
      </c>
      <c r="U163" s="13">
        <f ca="1">IFERROR(IF(VLOOKUP($F163,'Step 1'!$B$13:$D$28,3,0)="Y",INDEX(INDIRECT("'"&amp;$A163&amp;"'!$A$3:$BG$100000"),MATCH($B163,INDIRECT("'"&amp;$A163&amp;"'!$A3:$A100000"),0),MATCH(U$3,INDIRECT("'"&amp;$A163&amp;"'!$A$3:$BG$3"),0)),VLOOKUP($F163,'Step 1'!$B$13:$D$28,3,0)),"Check Parameters")</f>
        <v>1.2558857142857139E-6</v>
      </c>
      <c r="V163" s="13">
        <f ca="1">IFERROR(IF(VLOOKUP($F163,'Step 1'!$B$13:$D$28,3,0)="Y",INDEX(INDIRECT("'"&amp;$A163&amp;"'!$A$3:$BG$100000"),MATCH($B163,INDIRECT("'"&amp;$A163&amp;"'!$A3:$A100000"),0),MATCH(V$3,INDIRECT("'"&amp;$A163&amp;"'!$A$3:$BG$3"),0)),VLOOKUP($F163,'Step 1'!$B$13:$D$28,3,0)),"Check Parameters")</f>
        <v>1.2558857142857139E-6</v>
      </c>
      <c r="W163" s="13">
        <f ca="1">IFERROR(IF(VLOOKUP($F163,'Step 1'!$B$13:$D$28,3,0)="Y",INDEX(INDIRECT("'"&amp;$A163&amp;"'!$A$3:$BG$100000"),MATCH($B163,INDIRECT("'"&amp;$A163&amp;"'!$A3:$A100000"),0),MATCH(W$3,INDIRECT("'"&amp;$A163&amp;"'!$A$3:$BG$3"),0)),VLOOKUP($F163,'Step 1'!$B$13:$D$28,3,0)),"Check Parameters")</f>
        <v>1.2558857142857139E-6</v>
      </c>
      <c r="X163" s="13">
        <f ca="1">IFERROR(IF(VLOOKUP($F163,'Step 1'!$B$13:$D$28,3,0)="Y",INDEX(INDIRECT("'"&amp;$A163&amp;"'!$A$3:$BG$100000"),MATCH($B163,INDIRECT("'"&amp;$A163&amp;"'!$A3:$A100000"),0),MATCH(X$3,INDIRECT("'"&amp;$A163&amp;"'!$A$3:$BG$3"),0)),VLOOKUP($F163,'Step 1'!$B$13:$D$28,3,0)),"Check Parameters")</f>
        <v>1.2558857142857139E-6</v>
      </c>
      <c r="Y163" s="13">
        <f ca="1">IFERROR(IF(VLOOKUP($F163,'Step 1'!$B$13:$D$28,3,0)="Y",INDEX(INDIRECT("'"&amp;$A163&amp;"'!$A$3:$BG$100000"),MATCH($B163,INDIRECT("'"&amp;$A163&amp;"'!$A3:$A100000"),0),MATCH(Y$3,INDIRECT("'"&amp;$A163&amp;"'!$A$3:$BG$3"),0)),VLOOKUP($F163,'Step 1'!$B$13:$D$28,3,0)),"Check Parameters")</f>
        <v>1.2558857142857139E-6</v>
      </c>
      <c r="Z163" s="13">
        <f ca="1">IFERROR(IF(VLOOKUP($F163,'Step 1'!$B$13:$D$28,3,0)="Y",INDEX(INDIRECT("'"&amp;$A163&amp;"'!$A$3:$BG$100000"),MATCH($B163,INDIRECT("'"&amp;$A163&amp;"'!$A3:$A100000"),0),MATCH(Z$3,INDIRECT("'"&amp;$A163&amp;"'!$A$3:$BG$3"),0)),VLOOKUP($F163,'Step 1'!$B$13:$D$28,3,0)),"Check Parameters")</f>
        <v>1.2558857142857139E-6</v>
      </c>
      <c r="AA163" s="13">
        <f ca="1">IFERROR(IF(VLOOKUP($F163,'Step 1'!$B$13:$D$28,3,0)="Y",INDEX(INDIRECT("'"&amp;$A163&amp;"'!$A$3:$BG$100000"),MATCH($B163,INDIRECT("'"&amp;$A163&amp;"'!$A3:$A100000"),0),MATCH(AA$3,INDIRECT("'"&amp;$A163&amp;"'!$A$3:$BG$3"),0)),VLOOKUP($F163,'Step 1'!$B$13:$D$28,3,0)),"Check Parameters")</f>
        <v>1.2558857142857139E-6</v>
      </c>
      <c r="AB163" s="13">
        <f ca="1">IFERROR(IF(VLOOKUP($F163,'Step 1'!$B$13:$D$28,3,0)="Y",INDEX(INDIRECT("'"&amp;$A163&amp;"'!$A$3:$BG$100000"),MATCH($B163,INDIRECT("'"&amp;$A163&amp;"'!$A3:$A100000"),0),MATCH(AB$3,INDIRECT("'"&amp;$A163&amp;"'!$A$3:$BG$3"),0)),VLOOKUP($F163,'Step 1'!$B$13:$D$28,3,0)),"Check Parameters")</f>
        <v>1.2558857142857139E-6</v>
      </c>
      <c r="AC163" s="13">
        <f ca="1">IFERROR(IF(VLOOKUP($F163,'Step 1'!$B$13:$D$28,3,0)="Y",INDEX(INDIRECT("'"&amp;$A163&amp;"'!$A$3:$BG$100000"),MATCH($B163,INDIRECT("'"&amp;$A163&amp;"'!$A3:$A100000"),0),MATCH(AC$3,INDIRECT("'"&amp;$A163&amp;"'!$A$3:$BG$3"),0)),VLOOKUP($F163,'Step 1'!$B$13:$D$28,3,0)),"Check Parameters")</f>
        <v>1.2558857142857139E-6</v>
      </c>
      <c r="AD163" s="13">
        <f ca="1">IFERROR(IF(VLOOKUP($F163,'Step 1'!$B$13:$D$28,3,0)="Y",INDEX(INDIRECT("'"&amp;$A163&amp;"'!$A$3:$BG$100000"),MATCH($B163,INDIRECT("'"&amp;$A163&amp;"'!$A3:$A100000"),0),MATCH(AD$3,INDIRECT("'"&amp;$A163&amp;"'!$A$3:$BG$3"),0)),VLOOKUP($F163,'Step 1'!$B$13:$D$28,3,0)),"Check Parameters")</f>
        <v>1.2558857142857139E-6</v>
      </c>
      <c r="AE163" s="13">
        <f ca="1">IFERROR(IF(VLOOKUP($F163,'Step 1'!$B$13:$D$28,3,0)="Y",INDEX(INDIRECT("'"&amp;$A163&amp;"'!$A$3:$BG$100000"),MATCH($B163,INDIRECT("'"&amp;$A163&amp;"'!$A3:$A100000"),0),MATCH(AE$3,INDIRECT("'"&amp;$A163&amp;"'!$A$3:$BG$3"),0)),VLOOKUP($F163,'Step 1'!$B$13:$D$28,3,0)),"Check Parameters")</f>
        <v>1.2558857142857139E-6</v>
      </c>
      <c r="AF163" s="13">
        <f ca="1">IFERROR(IF(VLOOKUP($F163,'Step 1'!$B$13:$D$28,3,0)="Y",INDEX(INDIRECT("'"&amp;$A163&amp;"'!$A$3:$BG$100000"),MATCH($B163,INDIRECT("'"&amp;$A163&amp;"'!$A3:$A100000"),0),MATCH(AF$3,INDIRECT("'"&amp;$A163&amp;"'!$A$3:$BG$3"),0)),VLOOKUP($F163,'Step 1'!$B$13:$D$28,3,0)),"Check Parameters")</f>
        <v>1.2558857142857139E-6</v>
      </c>
      <c r="AG163" s="13">
        <f ca="1">IFERROR(IF(VLOOKUP($F163,'Step 1'!$B$13:$D$28,3,0)="Y",INDEX(INDIRECT("'"&amp;$A163&amp;"'!$A$3:$BG$100000"),MATCH($B163,INDIRECT("'"&amp;$A163&amp;"'!$A3:$A100000"),0),MATCH(AG$3,INDIRECT("'"&amp;$A163&amp;"'!$A$3:$BG$3"),0)),VLOOKUP($F163,'Step 1'!$B$13:$D$28,3,0)),"Check Parameters")</f>
        <v>1.2558857142857139E-6</v>
      </c>
      <c r="AH163" s="13">
        <f ca="1">IFERROR(IF(VLOOKUP($F163,'Step 1'!$B$13:$D$28,3,0)="Y",INDEX(INDIRECT("'"&amp;$A163&amp;"'!$A$3:$BG$100000"),MATCH($B163,INDIRECT("'"&amp;$A163&amp;"'!$A3:$A100000"),0),MATCH(AH$3,INDIRECT("'"&amp;$A163&amp;"'!$A$3:$BG$3"),0)),VLOOKUP($F163,'Step 1'!$B$13:$D$28,3,0)),"Check Parameters")</f>
        <v>1.2558857142857139E-6</v>
      </c>
      <c r="AI163" s="13">
        <f ca="1">IFERROR(IF(VLOOKUP($F163,'Step 1'!$B$13:$D$28,3,0)="Y",INDEX(INDIRECT("'"&amp;$A163&amp;"'!$A$3:$BG$100000"),MATCH($B163,INDIRECT("'"&amp;$A163&amp;"'!$A3:$A100000"),0),MATCH(AI$3,INDIRECT("'"&amp;$A163&amp;"'!$A$3:$BG$3"),0)),VLOOKUP($F163,'Step 1'!$B$13:$D$28,3,0)),"Check Parameters")</f>
        <v>1.2558857142857139E-6</v>
      </c>
      <c r="AJ163" s="13">
        <f ca="1">IFERROR(IF(VLOOKUP($F163,'Step 1'!$B$13:$D$28,3,0)="Y",INDEX(INDIRECT("'"&amp;$A163&amp;"'!$A$3:$BG$100000"),MATCH($B163,INDIRECT("'"&amp;$A163&amp;"'!$A3:$A100000"),0),MATCH(AJ$3,INDIRECT("'"&amp;$A163&amp;"'!$A$3:$BG$3"),0)),VLOOKUP($F163,'Step 1'!$B$13:$D$28,3,0)),"Check Parameters")</f>
        <v>1.2558857142857139E-6</v>
      </c>
      <c r="AK163" s="13">
        <f ca="1">IFERROR(IF(VLOOKUP($F163,'Step 1'!$B$13:$D$28,3,0)="Y",INDEX(INDIRECT("'"&amp;$A163&amp;"'!$A$3:$BG$100000"),MATCH($B163,INDIRECT("'"&amp;$A163&amp;"'!$A3:$A100000"),0),MATCH(AK$3,INDIRECT("'"&amp;$A163&amp;"'!$A$3:$BG$3"),0)),VLOOKUP($F163,'Step 1'!$B$13:$D$28,3,0)),"Check Parameters")</f>
        <v>1.2558857142857139E-6</v>
      </c>
      <c r="AL163" s="13">
        <f ca="1">IFERROR(IF(VLOOKUP($F163,'Step 1'!$B$13:$D$28,3,0)="Y",INDEX(INDIRECT("'"&amp;$A163&amp;"'!$A$3:$BG$100000"),MATCH($B163,INDIRECT("'"&amp;$A163&amp;"'!$A3:$A100000"),0),MATCH(AL$3,INDIRECT("'"&amp;$A163&amp;"'!$A$3:$BG$3"),0)),VLOOKUP($F163,'Step 1'!$B$13:$D$28,3,0)),"Check Parameters")</f>
        <v>1.2558857142857139E-6</v>
      </c>
      <c r="AM163" s="13">
        <f ca="1">IFERROR(IF(VLOOKUP($F163,'Step 1'!$B$13:$D$28,3,0)="Y",INDEX(INDIRECT("'"&amp;$A163&amp;"'!$A$3:$BG$100000"),MATCH($B163,INDIRECT("'"&amp;$A163&amp;"'!$A3:$A100000"),0),MATCH(AM$3,INDIRECT("'"&amp;$A163&amp;"'!$A$3:$BG$3"),0)),VLOOKUP($F163,'Step 1'!$B$13:$D$28,3,0)),"Check Parameters")</f>
        <v>1.2558857142857139E-6</v>
      </c>
      <c r="AN163" s="13"/>
      <c r="AO163" s="13"/>
      <c r="AP163" s="191"/>
      <c r="AQ163" s="191"/>
      <c r="AR163" s="191"/>
    </row>
    <row r="164" spans="1:44" hidden="1" outlineLevel="1" x14ac:dyDescent="0.25">
      <c r="A164" s="183" t="s">
        <v>77</v>
      </c>
      <c r="B164" s="183" t="s">
        <v>583</v>
      </c>
      <c r="C164" s="175" t="s">
        <v>341</v>
      </c>
      <c r="D164" s="175"/>
      <c r="E164" s="175" t="s">
        <v>130</v>
      </c>
      <c r="F164" s="77" t="str">
        <f t="shared" ref="F164:F166" si="55">A164</f>
        <v>Non-dairy cattle</v>
      </c>
      <c r="G164" s="175" t="s">
        <v>358</v>
      </c>
      <c r="H164" s="177" t="s">
        <v>472</v>
      </c>
      <c r="I164" s="13" t="str">
        <f ca="1">IFERROR(IF(VLOOKUP($F164,'Step 1'!$B$13:$D$28,3,0)="Y",INDEX(INDIRECT("'"&amp;$A164&amp;"'!$A$3:$BG$100000"),MATCH($B164,INDIRECT("'"&amp;$A164&amp;"'!$A3:$A100000"),0),MATCH(I$3,INDIRECT("'"&amp;$A164&amp;"'!$A$3:$BG$3"),0)),VLOOKUP($F164,'Step 1'!$B$13:$D$28,3,0)),"Check Parameters")</f>
        <v>NE</v>
      </c>
      <c r="J164" s="13" t="str">
        <f ca="1">IFERROR(IF(VLOOKUP($F164,'Step 1'!$B$13:$D$28,3,0)="Y",INDEX(INDIRECT("'"&amp;$A164&amp;"'!$A$3:$BG$100000"),MATCH($B164,INDIRECT("'"&amp;$A164&amp;"'!$A3:$A100000"),0),MATCH(J$3,INDIRECT("'"&amp;$A164&amp;"'!$A$3:$BG$3"),0)),VLOOKUP($F164,'Step 1'!$B$13:$D$28,3,0)),"Check Parameters")</f>
        <v>NE</v>
      </c>
      <c r="K164" s="13" t="str">
        <f ca="1">IFERROR(IF(VLOOKUP($F164,'Step 1'!$B$13:$D$28,3,0)="Y",INDEX(INDIRECT("'"&amp;$A164&amp;"'!$A$3:$BG$100000"),MATCH($B164,INDIRECT("'"&amp;$A164&amp;"'!$A3:$A100000"),0),MATCH(K$3,INDIRECT("'"&amp;$A164&amp;"'!$A$3:$BG$3"),0)),VLOOKUP($F164,'Step 1'!$B$13:$D$28,3,0)),"Check Parameters")</f>
        <v>NE</v>
      </c>
      <c r="L164" s="13" t="str">
        <f ca="1">IFERROR(IF(VLOOKUP($F164,'Step 1'!$B$13:$D$28,3,0)="Y",INDEX(INDIRECT("'"&amp;$A164&amp;"'!$A$3:$BG$100000"),MATCH($B164,INDIRECT("'"&amp;$A164&amp;"'!$A3:$A100000"),0),MATCH(L$3,INDIRECT("'"&amp;$A164&amp;"'!$A$3:$BG$3"),0)),VLOOKUP($F164,'Step 1'!$B$13:$D$28,3,0)),"Check Parameters")</f>
        <v>NE</v>
      </c>
      <c r="M164" s="13" t="str">
        <f ca="1">IFERROR(IF(VLOOKUP($F164,'Step 1'!$B$13:$D$28,3,0)="Y",INDEX(INDIRECT("'"&amp;$A164&amp;"'!$A$3:$BG$100000"),MATCH($B164,INDIRECT("'"&amp;$A164&amp;"'!$A3:$A100000"),0),MATCH(M$3,INDIRECT("'"&amp;$A164&amp;"'!$A$3:$BG$3"),0)),VLOOKUP($F164,'Step 1'!$B$13:$D$28,3,0)),"Check Parameters")</f>
        <v>NE</v>
      </c>
      <c r="N164" s="13" t="str">
        <f ca="1">IFERROR(IF(VLOOKUP($F164,'Step 1'!$B$13:$D$28,3,0)="Y",INDEX(INDIRECT("'"&amp;$A164&amp;"'!$A$3:$BG$100000"),MATCH($B164,INDIRECT("'"&amp;$A164&amp;"'!$A3:$A100000"),0),MATCH(N$3,INDIRECT("'"&amp;$A164&amp;"'!$A$3:$BG$3"),0)),VLOOKUP($F164,'Step 1'!$B$13:$D$28,3,0)),"Check Parameters")</f>
        <v>NE</v>
      </c>
      <c r="O164" s="13" t="str">
        <f ca="1">IFERROR(IF(VLOOKUP($F164,'Step 1'!$B$13:$D$28,3,0)="Y",INDEX(INDIRECT("'"&amp;$A164&amp;"'!$A$3:$BG$100000"),MATCH($B164,INDIRECT("'"&amp;$A164&amp;"'!$A3:$A100000"),0),MATCH(O$3,INDIRECT("'"&amp;$A164&amp;"'!$A$3:$BG$3"),0)),VLOOKUP($F164,'Step 1'!$B$13:$D$28,3,0)),"Check Parameters")</f>
        <v>NE</v>
      </c>
      <c r="P164" s="13" t="str">
        <f ca="1">IFERROR(IF(VLOOKUP($F164,'Step 1'!$B$13:$D$28,3,0)="Y",INDEX(INDIRECT("'"&amp;$A164&amp;"'!$A$3:$BG$100000"),MATCH($B164,INDIRECT("'"&amp;$A164&amp;"'!$A3:$A100000"),0),MATCH(P$3,INDIRECT("'"&amp;$A164&amp;"'!$A$3:$BG$3"),0)),VLOOKUP($F164,'Step 1'!$B$13:$D$28,3,0)),"Check Parameters")</f>
        <v>NE</v>
      </c>
      <c r="Q164" s="13" t="str">
        <f ca="1">IFERROR(IF(VLOOKUP($F164,'Step 1'!$B$13:$D$28,3,0)="Y",INDEX(INDIRECT("'"&amp;$A164&amp;"'!$A$3:$BG$100000"),MATCH($B164,INDIRECT("'"&amp;$A164&amp;"'!$A3:$A100000"),0),MATCH(Q$3,INDIRECT("'"&amp;$A164&amp;"'!$A$3:$BG$3"),0)),VLOOKUP($F164,'Step 1'!$B$13:$D$28,3,0)),"Check Parameters")</f>
        <v>NE</v>
      </c>
      <c r="R164" s="13" t="str">
        <f ca="1">IFERROR(IF(VLOOKUP($F164,'Step 1'!$B$13:$D$28,3,0)="Y",INDEX(INDIRECT("'"&amp;$A164&amp;"'!$A$3:$BG$100000"),MATCH($B164,INDIRECT("'"&amp;$A164&amp;"'!$A3:$A100000"),0),MATCH(R$3,INDIRECT("'"&amp;$A164&amp;"'!$A$3:$BG$3"),0)),VLOOKUP($F164,'Step 1'!$B$13:$D$28,3,0)),"Check Parameters")</f>
        <v>NE</v>
      </c>
      <c r="S164" s="13" t="str">
        <f ca="1">IFERROR(IF(VLOOKUP($F164,'Step 1'!$B$13:$D$28,3,0)="Y",INDEX(INDIRECT("'"&amp;$A164&amp;"'!$A$3:$BG$100000"),MATCH($B164,INDIRECT("'"&amp;$A164&amp;"'!$A3:$A100000"),0),MATCH(S$3,INDIRECT("'"&amp;$A164&amp;"'!$A$3:$BG$3"),0)),VLOOKUP($F164,'Step 1'!$B$13:$D$28,3,0)),"Check Parameters")</f>
        <v>NE</v>
      </c>
      <c r="T164" s="13" t="str">
        <f ca="1">IFERROR(IF(VLOOKUP($F164,'Step 1'!$B$13:$D$28,3,0)="Y",INDEX(INDIRECT("'"&amp;$A164&amp;"'!$A$3:$BG$100000"),MATCH($B164,INDIRECT("'"&amp;$A164&amp;"'!$A3:$A100000"),0),MATCH(T$3,INDIRECT("'"&amp;$A164&amp;"'!$A$3:$BG$3"),0)),VLOOKUP($F164,'Step 1'!$B$13:$D$28,3,0)),"Check Parameters")</f>
        <v>NE</v>
      </c>
      <c r="U164" s="13" t="str">
        <f ca="1">IFERROR(IF(VLOOKUP($F164,'Step 1'!$B$13:$D$28,3,0)="Y",INDEX(INDIRECT("'"&amp;$A164&amp;"'!$A$3:$BG$100000"),MATCH($B164,INDIRECT("'"&amp;$A164&amp;"'!$A3:$A100000"),0),MATCH(U$3,INDIRECT("'"&amp;$A164&amp;"'!$A$3:$BG$3"),0)),VLOOKUP($F164,'Step 1'!$B$13:$D$28,3,0)),"Check Parameters")</f>
        <v>NE</v>
      </c>
      <c r="V164" s="13" t="str">
        <f ca="1">IFERROR(IF(VLOOKUP($F164,'Step 1'!$B$13:$D$28,3,0)="Y",INDEX(INDIRECT("'"&amp;$A164&amp;"'!$A$3:$BG$100000"),MATCH($B164,INDIRECT("'"&amp;$A164&amp;"'!$A3:$A100000"),0),MATCH(V$3,INDIRECT("'"&amp;$A164&amp;"'!$A$3:$BG$3"),0)),VLOOKUP($F164,'Step 1'!$B$13:$D$28,3,0)),"Check Parameters")</f>
        <v>NE</v>
      </c>
      <c r="W164" s="13" t="str">
        <f ca="1">IFERROR(IF(VLOOKUP($F164,'Step 1'!$B$13:$D$28,3,0)="Y",INDEX(INDIRECT("'"&amp;$A164&amp;"'!$A$3:$BG$100000"),MATCH($B164,INDIRECT("'"&amp;$A164&amp;"'!$A3:$A100000"),0),MATCH(W$3,INDIRECT("'"&amp;$A164&amp;"'!$A$3:$BG$3"),0)),VLOOKUP($F164,'Step 1'!$B$13:$D$28,3,0)),"Check Parameters")</f>
        <v>NE</v>
      </c>
      <c r="X164" s="13" t="str">
        <f ca="1">IFERROR(IF(VLOOKUP($F164,'Step 1'!$B$13:$D$28,3,0)="Y",INDEX(INDIRECT("'"&amp;$A164&amp;"'!$A$3:$BG$100000"),MATCH($B164,INDIRECT("'"&amp;$A164&amp;"'!$A3:$A100000"),0),MATCH(X$3,INDIRECT("'"&amp;$A164&amp;"'!$A$3:$BG$3"),0)),VLOOKUP($F164,'Step 1'!$B$13:$D$28,3,0)),"Check Parameters")</f>
        <v>NE</v>
      </c>
      <c r="Y164" s="13" t="str">
        <f ca="1">IFERROR(IF(VLOOKUP($F164,'Step 1'!$B$13:$D$28,3,0)="Y",INDEX(INDIRECT("'"&amp;$A164&amp;"'!$A$3:$BG$100000"),MATCH($B164,INDIRECT("'"&amp;$A164&amp;"'!$A3:$A100000"),0),MATCH(Y$3,INDIRECT("'"&amp;$A164&amp;"'!$A$3:$BG$3"),0)),VLOOKUP($F164,'Step 1'!$B$13:$D$28,3,0)),"Check Parameters")</f>
        <v>NE</v>
      </c>
      <c r="Z164" s="13" t="str">
        <f ca="1">IFERROR(IF(VLOOKUP($F164,'Step 1'!$B$13:$D$28,3,0)="Y",INDEX(INDIRECT("'"&amp;$A164&amp;"'!$A$3:$BG$100000"),MATCH($B164,INDIRECT("'"&amp;$A164&amp;"'!$A3:$A100000"),0),MATCH(Z$3,INDIRECT("'"&amp;$A164&amp;"'!$A$3:$BG$3"),0)),VLOOKUP($F164,'Step 1'!$B$13:$D$28,3,0)),"Check Parameters")</f>
        <v>NE</v>
      </c>
      <c r="AA164" s="13" t="str">
        <f ca="1">IFERROR(IF(VLOOKUP($F164,'Step 1'!$B$13:$D$28,3,0)="Y",INDEX(INDIRECT("'"&amp;$A164&amp;"'!$A$3:$BG$100000"),MATCH($B164,INDIRECT("'"&amp;$A164&amp;"'!$A3:$A100000"),0),MATCH(AA$3,INDIRECT("'"&amp;$A164&amp;"'!$A$3:$BG$3"),0)),VLOOKUP($F164,'Step 1'!$B$13:$D$28,3,0)),"Check Parameters")</f>
        <v>NE</v>
      </c>
      <c r="AB164" s="13" t="str">
        <f ca="1">IFERROR(IF(VLOOKUP($F164,'Step 1'!$B$13:$D$28,3,0)="Y",INDEX(INDIRECT("'"&amp;$A164&amp;"'!$A$3:$BG$100000"),MATCH($B164,INDIRECT("'"&amp;$A164&amp;"'!$A3:$A100000"),0),MATCH(AB$3,INDIRECT("'"&amp;$A164&amp;"'!$A$3:$BG$3"),0)),VLOOKUP($F164,'Step 1'!$B$13:$D$28,3,0)),"Check Parameters")</f>
        <v>NE</v>
      </c>
      <c r="AC164" s="13" t="str">
        <f ca="1">IFERROR(IF(VLOOKUP($F164,'Step 1'!$B$13:$D$28,3,0)="Y",INDEX(INDIRECT("'"&amp;$A164&amp;"'!$A$3:$BG$100000"),MATCH($B164,INDIRECT("'"&amp;$A164&amp;"'!$A3:$A100000"),0),MATCH(AC$3,INDIRECT("'"&amp;$A164&amp;"'!$A$3:$BG$3"),0)),VLOOKUP($F164,'Step 1'!$B$13:$D$28,3,0)),"Check Parameters")</f>
        <v>NE</v>
      </c>
      <c r="AD164" s="13" t="str">
        <f ca="1">IFERROR(IF(VLOOKUP($F164,'Step 1'!$B$13:$D$28,3,0)="Y",INDEX(INDIRECT("'"&amp;$A164&amp;"'!$A$3:$BG$100000"),MATCH($B164,INDIRECT("'"&amp;$A164&amp;"'!$A3:$A100000"),0),MATCH(AD$3,INDIRECT("'"&amp;$A164&amp;"'!$A$3:$BG$3"),0)),VLOOKUP($F164,'Step 1'!$B$13:$D$28,3,0)),"Check Parameters")</f>
        <v>NE</v>
      </c>
      <c r="AE164" s="13" t="str">
        <f ca="1">IFERROR(IF(VLOOKUP($F164,'Step 1'!$B$13:$D$28,3,0)="Y",INDEX(INDIRECT("'"&amp;$A164&amp;"'!$A$3:$BG$100000"),MATCH($B164,INDIRECT("'"&amp;$A164&amp;"'!$A3:$A100000"),0),MATCH(AE$3,INDIRECT("'"&amp;$A164&amp;"'!$A$3:$BG$3"),0)),VLOOKUP($F164,'Step 1'!$B$13:$D$28,3,0)),"Check Parameters")</f>
        <v>NE</v>
      </c>
      <c r="AF164" s="13" t="str">
        <f ca="1">IFERROR(IF(VLOOKUP($F164,'Step 1'!$B$13:$D$28,3,0)="Y",INDEX(INDIRECT("'"&amp;$A164&amp;"'!$A$3:$BG$100000"),MATCH($B164,INDIRECT("'"&amp;$A164&amp;"'!$A3:$A100000"),0),MATCH(AF$3,INDIRECT("'"&amp;$A164&amp;"'!$A$3:$BG$3"),0)),VLOOKUP($F164,'Step 1'!$B$13:$D$28,3,0)),"Check Parameters")</f>
        <v>NE</v>
      </c>
      <c r="AG164" s="13" t="str">
        <f ca="1">IFERROR(IF(VLOOKUP($F164,'Step 1'!$B$13:$D$28,3,0)="Y",INDEX(INDIRECT("'"&amp;$A164&amp;"'!$A$3:$BG$100000"),MATCH($B164,INDIRECT("'"&amp;$A164&amp;"'!$A3:$A100000"),0),MATCH(AG$3,INDIRECT("'"&amp;$A164&amp;"'!$A$3:$BG$3"),0)),VLOOKUP($F164,'Step 1'!$B$13:$D$28,3,0)),"Check Parameters")</f>
        <v>NE</v>
      </c>
      <c r="AH164" s="13" t="str">
        <f ca="1">IFERROR(IF(VLOOKUP($F164,'Step 1'!$B$13:$D$28,3,0)="Y",INDEX(INDIRECT("'"&amp;$A164&amp;"'!$A$3:$BG$100000"),MATCH($B164,INDIRECT("'"&amp;$A164&amp;"'!$A3:$A100000"),0),MATCH(AH$3,INDIRECT("'"&amp;$A164&amp;"'!$A$3:$BG$3"),0)),VLOOKUP($F164,'Step 1'!$B$13:$D$28,3,0)),"Check Parameters")</f>
        <v>NE</v>
      </c>
      <c r="AI164" s="13" t="str">
        <f ca="1">IFERROR(IF(VLOOKUP($F164,'Step 1'!$B$13:$D$28,3,0)="Y",INDEX(INDIRECT("'"&amp;$A164&amp;"'!$A$3:$BG$100000"),MATCH($B164,INDIRECT("'"&amp;$A164&amp;"'!$A3:$A100000"),0),MATCH(AI$3,INDIRECT("'"&amp;$A164&amp;"'!$A$3:$BG$3"),0)),VLOOKUP($F164,'Step 1'!$B$13:$D$28,3,0)),"Check Parameters")</f>
        <v>NE</v>
      </c>
      <c r="AJ164" s="13" t="str">
        <f ca="1">IFERROR(IF(VLOOKUP($F164,'Step 1'!$B$13:$D$28,3,0)="Y",INDEX(INDIRECT("'"&amp;$A164&amp;"'!$A$3:$BG$100000"),MATCH($B164,INDIRECT("'"&amp;$A164&amp;"'!$A3:$A100000"),0),MATCH(AJ$3,INDIRECT("'"&amp;$A164&amp;"'!$A$3:$BG$3"),0)),VLOOKUP($F164,'Step 1'!$B$13:$D$28,3,0)),"Check Parameters")</f>
        <v>NE</v>
      </c>
      <c r="AK164" s="13" t="str">
        <f ca="1">IFERROR(IF(VLOOKUP($F164,'Step 1'!$B$13:$D$28,3,0)="Y",INDEX(INDIRECT("'"&amp;$A164&amp;"'!$A$3:$BG$100000"),MATCH($B164,INDIRECT("'"&amp;$A164&amp;"'!$A3:$A100000"),0),MATCH(AK$3,INDIRECT("'"&amp;$A164&amp;"'!$A$3:$BG$3"),0)),VLOOKUP($F164,'Step 1'!$B$13:$D$28,3,0)),"Check Parameters")</f>
        <v>NE</v>
      </c>
      <c r="AL164" s="13" t="str">
        <f ca="1">IFERROR(IF(VLOOKUP($F164,'Step 1'!$B$13:$D$28,3,0)="Y",INDEX(INDIRECT("'"&amp;$A164&amp;"'!$A$3:$BG$100000"),MATCH($B164,INDIRECT("'"&amp;$A164&amp;"'!$A3:$A100000"),0),MATCH(AL$3,INDIRECT("'"&amp;$A164&amp;"'!$A$3:$BG$3"),0)),VLOOKUP($F164,'Step 1'!$B$13:$D$28,3,0)),"Check Parameters")</f>
        <v>NE</v>
      </c>
      <c r="AM164" s="13" t="str">
        <f ca="1">IFERROR(IF(VLOOKUP($F164,'Step 1'!$B$13:$D$28,3,0)="Y",INDEX(INDIRECT("'"&amp;$A164&amp;"'!$A$3:$BG$100000"),MATCH($B164,INDIRECT("'"&amp;$A164&amp;"'!$A3:$A100000"),0),MATCH(AM$3,INDIRECT("'"&amp;$A164&amp;"'!$A$3:$BG$3"),0)),VLOOKUP($F164,'Step 1'!$B$13:$D$28,3,0)),"Check Parameters")</f>
        <v>NE</v>
      </c>
      <c r="AN164" s="13"/>
      <c r="AO164" s="13"/>
      <c r="AP164" s="191"/>
      <c r="AQ164" s="191"/>
      <c r="AR164" s="191"/>
    </row>
    <row r="165" spans="1:44" hidden="1" outlineLevel="1" x14ac:dyDescent="0.25">
      <c r="A165" s="183" t="s">
        <v>78</v>
      </c>
      <c r="B165" s="183" t="s">
        <v>583</v>
      </c>
      <c r="C165" s="175" t="s">
        <v>341</v>
      </c>
      <c r="D165" s="175"/>
      <c r="E165" s="175" t="s">
        <v>130</v>
      </c>
      <c r="F165" s="77" t="str">
        <f t="shared" si="55"/>
        <v>Non-dairy cattle (calves)</v>
      </c>
      <c r="G165" s="175" t="s">
        <v>358</v>
      </c>
      <c r="H165" s="177" t="s">
        <v>472</v>
      </c>
      <c r="I165" s="13" t="str">
        <f ca="1">IFERROR(IF(VLOOKUP($F165,'Step 1'!$B$13:$D$28,3,0)="Y",INDEX(INDIRECT("'"&amp;$A165&amp;"'!$A$3:$BG$100000"),MATCH($B165,INDIRECT("'"&amp;$A165&amp;"'!$A3:$A100000"),0),MATCH(I$3,INDIRECT("'"&amp;$A165&amp;"'!$A$3:$BG$3"),0)),VLOOKUP($F165,'Step 1'!$B$13:$D$28,3,0)),"Check Parameters")</f>
        <v>NE</v>
      </c>
      <c r="J165" s="13" t="str">
        <f ca="1">IFERROR(IF(VLOOKUP($F165,'Step 1'!$B$13:$D$28,3,0)="Y",INDEX(INDIRECT("'"&amp;$A165&amp;"'!$A$3:$BG$100000"),MATCH($B165,INDIRECT("'"&amp;$A165&amp;"'!$A3:$A100000"),0),MATCH(J$3,INDIRECT("'"&amp;$A165&amp;"'!$A$3:$BG$3"),0)),VLOOKUP($F165,'Step 1'!$B$13:$D$28,3,0)),"Check Parameters")</f>
        <v>NE</v>
      </c>
      <c r="K165" s="13" t="str">
        <f ca="1">IFERROR(IF(VLOOKUP($F165,'Step 1'!$B$13:$D$28,3,0)="Y",INDEX(INDIRECT("'"&amp;$A165&amp;"'!$A$3:$BG$100000"),MATCH($B165,INDIRECT("'"&amp;$A165&amp;"'!$A3:$A100000"),0),MATCH(K$3,INDIRECT("'"&amp;$A165&amp;"'!$A$3:$BG$3"),0)),VLOOKUP($F165,'Step 1'!$B$13:$D$28,3,0)),"Check Parameters")</f>
        <v>NE</v>
      </c>
      <c r="L165" s="13" t="str">
        <f ca="1">IFERROR(IF(VLOOKUP($F165,'Step 1'!$B$13:$D$28,3,0)="Y",INDEX(INDIRECT("'"&amp;$A165&amp;"'!$A$3:$BG$100000"),MATCH($B165,INDIRECT("'"&amp;$A165&amp;"'!$A3:$A100000"),0),MATCH(L$3,INDIRECT("'"&amp;$A165&amp;"'!$A$3:$BG$3"),0)),VLOOKUP($F165,'Step 1'!$B$13:$D$28,3,0)),"Check Parameters")</f>
        <v>NE</v>
      </c>
      <c r="M165" s="13" t="str">
        <f ca="1">IFERROR(IF(VLOOKUP($F165,'Step 1'!$B$13:$D$28,3,0)="Y",INDEX(INDIRECT("'"&amp;$A165&amp;"'!$A$3:$BG$100000"),MATCH($B165,INDIRECT("'"&amp;$A165&amp;"'!$A3:$A100000"),0),MATCH(M$3,INDIRECT("'"&amp;$A165&amp;"'!$A$3:$BG$3"),0)),VLOOKUP($F165,'Step 1'!$B$13:$D$28,3,0)),"Check Parameters")</f>
        <v>NE</v>
      </c>
      <c r="N165" s="13" t="str">
        <f ca="1">IFERROR(IF(VLOOKUP($F165,'Step 1'!$B$13:$D$28,3,0)="Y",INDEX(INDIRECT("'"&amp;$A165&amp;"'!$A$3:$BG$100000"),MATCH($B165,INDIRECT("'"&amp;$A165&amp;"'!$A3:$A100000"),0),MATCH(N$3,INDIRECT("'"&amp;$A165&amp;"'!$A$3:$BG$3"),0)),VLOOKUP($F165,'Step 1'!$B$13:$D$28,3,0)),"Check Parameters")</f>
        <v>NE</v>
      </c>
      <c r="O165" s="13" t="str">
        <f ca="1">IFERROR(IF(VLOOKUP($F165,'Step 1'!$B$13:$D$28,3,0)="Y",INDEX(INDIRECT("'"&amp;$A165&amp;"'!$A$3:$BG$100000"),MATCH($B165,INDIRECT("'"&amp;$A165&amp;"'!$A3:$A100000"),0),MATCH(O$3,INDIRECT("'"&amp;$A165&amp;"'!$A$3:$BG$3"),0)),VLOOKUP($F165,'Step 1'!$B$13:$D$28,3,0)),"Check Parameters")</f>
        <v>NE</v>
      </c>
      <c r="P165" s="13" t="str">
        <f ca="1">IFERROR(IF(VLOOKUP($F165,'Step 1'!$B$13:$D$28,3,0)="Y",INDEX(INDIRECT("'"&amp;$A165&amp;"'!$A$3:$BG$100000"),MATCH($B165,INDIRECT("'"&amp;$A165&amp;"'!$A3:$A100000"),0),MATCH(P$3,INDIRECT("'"&amp;$A165&amp;"'!$A$3:$BG$3"),0)),VLOOKUP($F165,'Step 1'!$B$13:$D$28,3,0)),"Check Parameters")</f>
        <v>NE</v>
      </c>
      <c r="Q165" s="13" t="str">
        <f ca="1">IFERROR(IF(VLOOKUP($F165,'Step 1'!$B$13:$D$28,3,0)="Y",INDEX(INDIRECT("'"&amp;$A165&amp;"'!$A$3:$BG$100000"),MATCH($B165,INDIRECT("'"&amp;$A165&amp;"'!$A3:$A100000"),0),MATCH(Q$3,INDIRECT("'"&amp;$A165&amp;"'!$A$3:$BG$3"),0)),VLOOKUP($F165,'Step 1'!$B$13:$D$28,3,0)),"Check Parameters")</f>
        <v>NE</v>
      </c>
      <c r="R165" s="13" t="str">
        <f ca="1">IFERROR(IF(VLOOKUP($F165,'Step 1'!$B$13:$D$28,3,0)="Y",INDEX(INDIRECT("'"&amp;$A165&amp;"'!$A$3:$BG$100000"),MATCH($B165,INDIRECT("'"&amp;$A165&amp;"'!$A3:$A100000"),0),MATCH(R$3,INDIRECT("'"&amp;$A165&amp;"'!$A$3:$BG$3"),0)),VLOOKUP($F165,'Step 1'!$B$13:$D$28,3,0)),"Check Parameters")</f>
        <v>NE</v>
      </c>
      <c r="S165" s="13" t="str">
        <f ca="1">IFERROR(IF(VLOOKUP($F165,'Step 1'!$B$13:$D$28,3,0)="Y",INDEX(INDIRECT("'"&amp;$A165&amp;"'!$A$3:$BG$100000"),MATCH($B165,INDIRECT("'"&amp;$A165&amp;"'!$A3:$A100000"),0),MATCH(S$3,INDIRECT("'"&amp;$A165&amp;"'!$A$3:$BG$3"),0)),VLOOKUP($F165,'Step 1'!$B$13:$D$28,3,0)),"Check Parameters")</f>
        <v>NE</v>
      </c>
      <c r="T165" s="13" t="str">
        <f ca="1">IFERROR(IF(VLOOKUP($F165,'Step 1'!$B$13:$D$28,3,0)="Y",INDEX(INDIRECT("'"&amp;$A165&amp;"'!$A$3:$BG$100000"),MATCH($B165,INDIRECT("'"&amp;$A165&amp;"'!$A3:$A100000"),0),MATCH(T$3,INDIRECT("'"&amp;$A165&amp;"'!$A$3:$BG$3"),0)),VLOOKUP($F165,'Step 1'!$B$13:$D$28,3,0)),"Check Parameters")</f>
        <v>NE</v>
      </c>
      <c r="U165" s="13" t="str">
        <f ca="1">IFERROR(IF(VLOOKUP($F165,'Step 1'!$B$13:$D$28,3,0)="Y",INDEX(INDIRECT("'"&amp;$A165&amp;"'!$A$3:$BG$100000"),MATCH($B165,INDIRECT("'"&amp;$A165&amp;"'!$A3:$A100000"),0),MATCH(U$3,INDIRECT("'"&amp;$A165&amp;"'!$A$3:$BG$3"),0)),VLOOKUP($F165,'Step 1'!$B$13:$D$28,3,0)),"Check Parameters")</f>
        <v>NE</v>
      </c>
      <c r="V165" s="13" t="str">
        <f ca="1">IFERROR(IF(VLOOKUP($F165,'Step 1'!$B$13:$D$28,3,0)="Y",INDEX(INDIRECT("'"&amp;$A165&amp;"'!$A$3:$BG$100000"),MATCH($B165,INDIRECT("'"&amp;$A165&amp;"'!$A3:$A100000"),0),MATCH(V$3,INDIRECT("'"&amp;$A165&amp;"'!$A$3:$BG$3"),0)),VLOOKUP($F165,'Step 1'!$B$13:$D$28,3,0)),"Check Parameters")</f>
        <v>NE</v>
      </c>
      <c r="W165" s="13" t="str">
        <f ca="1">IFERROR(IF(VLOOKUP($F165,'Step 1'!$B$13:$D$28,3,0)="Y",INDEX(INDIRECT("'"&amp;$A165&amp;"'!$A$3:$BG$100000"),MATCH($B165,INDIRECT("'"&amp;$A165&amp;"'!$A3:$A100000"),0),MATCH(W$3,INDIRECT("'"&amp;$A165&amp;"'!$A$3:$BG$3"),0)),VLOOKUP($F165,'Step 1'!$B$13:$D$28,3,0)),"Check Parameters")</f>
        <v>NE</v>
      </c>
      <c r="X165" s="13" t="str">
        <f ca="1">IFERROR(IF(VLOOKUP($F165,'Step 1'!$B$13:$D$28,3,0)="Y",INDEX(INDIRECT("'"&amp;$A165&amp;"'!$A$3:$BG$100000"),MATCH($B165,INDIRECT("'"&amp;$A165&amp;"'!$A3:$A100000"),0),MATCH(X$3,INDIRECT("'"&amp;$A165&amp;"'!$A$3:$BG$3"),0)),VLOOKUP($F165,'Step 1'!$B$13:$D$28,3,0)),"Check Parameters")</f>
        <v>NE</v>
      </c>
      <c r="Y165" s="13" t="str">
        <f ca="1">IFERROR(IF(VLOOKUP($F165,'Step 1'!$B$13:$D$28,3,0)="Y",INDEX(INDIRECT("'"&amp;$A165&amp;"'!$A$3:$BG$100000"),MATCH($B165,INDIRECT("'"&amp;$A165&amp;"'!$A3:$A100000"),0),MATCH(Y$3,INDIRECT("'"&amp;$A165&amp;"'!$A$3:$BG$3"),0)),VLOOKUP($F165,'Step 1'!$B$13:$D$28,3,0)),"Check Parameters")</f>
        <v>NE</v>
      </c>
      <c r="Z165" s="13" t="str">
        <f ca="1">IFERROR(IF(VLOOKUP($F165,'Step 1'!$B$13:$D$28,3,0)="Y",INDEX(INDIRECT("'"&amp;$A165&amp;"'!$A$3:$BG$100000"),MATCH($B165,INDIRECT("'"&amp;$A165&amp;"'!$A3:$A100000"),0),MATCH(Z$3,INDIRECT("'"&amp;$A165&amp;"'!$A$3:$BG$3"),0)),VLOOKUP($F165,'Step 1'!$B$13:$D$28,3,0)),"Check Parameters")</f>
        <v>NE</v>
      </c>
      <c r="AA165" s="13" t="str">
        <f ca="1">IFERROR(IF(VLOOKUP($F165,'Step 1'!$B$13:$D$28,3,0)="Y",INDEX(INDIRECT("'"&amp;$A165&amp;"'!$A$3:$BG$100000"),MATCH($B165,INDIRECT("'"&amp;$A165&amp;"'!$A3:$A100000"),0),MATCH(AA$3,INDIRECT("'"&amp;$A165&amp;"'!$A$3:$BG$3"),0)),VLOOKUP($F165,'Step 1'!$B$13:$D$28,3,0)),"Check Parameters")</f>
        <v>NE</v>
      </c>
      <c r="AB165" s="13" t="str">
        <f ca="1">IFERROR(IF(VLOOKUP($F165,'Step 1'!$B$13:$D$28,3,0)="Y",INDEX(INDIRECT("'"&amp;$A165&amp;"'!$A$3:$BG$100000"),MATCH($B165,INDIRECT("'"&amp;$A165&amp;"'!$A3:$A100000"),0),MATCH(AB$3,INDIRECT("'"&amp;$A165&amp;"'!$A$3:$BG$3"),0)),VLOOKUP($F165,'Step 1'!$B$13:$D$28,3,0)),"Check Parameters")</f>
        <v>NE</v>
      </c>
      <c r="AC165" s="13" t="str">
        <f ca="1">IFERROR(IF(VLOOKUP($F165,'Step 1'!$B$13:$D$28,3,0)="Y",INDEX(INDIRECT("'"&amp;$A165&amp;"'!$A$3:$BG$100000"),MATCH($B165,INDIRECT("'"&amp;$A165&amp;"'!$A3:$A100000"),0),MATCH(AC$3,INDIRECT("'"&amp;$A165&amp;"'!$A$3:$BG$3"),0)),VLOOKUP($F165,'Step 1'!$B$13:$D$28,3,0)),"Check Parameters")</f>
        <v>NE</v>
      </c>
      <c r="AD165" s="13" t="str">
        <f ca="1">IFERROR(IF(VLOOKUP($F165,'Step 1'!$B$13:$D$28,3,0)="Y",INDEX(INDIRECT("'"&amp;$A165&amp;"'!$A$3:$BG$100000"),MATCH($B165,INDIRECT("'"&amp;$A165&amp;"'!$A3:$A100000"),0),MATCH(AD$3,INDIRECT("'"&amp;$A165&amp;"'!$A$3:$BG$3"),0)),VLOOKUP($F165,'Step 1'!$B$13:$D$28,3,0)),"Check Parameters")</f>
        <v>NE</v>
      </c>
      <c r="AE165" s="13" t="str">
        <f ca="1">IFERROR(IF(VLOOKUP($F165,'Step 1'!$B$13:$D$28,3,0)="Y",INDEX(INDIRECT("'"&amp;$A165&amp;"'!$A$3:$BG$100000"),MATCH($B165,INDIRECT("'"&amp;$A165&amp;"'!$A3:$A100000"),0),MATCH(AE$3,INDIRECT("'"&amp;$A165&amp;"'!$A$3:$BG$3"),0)),VLOOKUP($F165,'Step 1'!$B$13:$D$28,3,0)),"Check Parameters")</f>
        <v>NE</v>
      </c>
      <c r="AF165" s="13" t="str">
        <f ca="1">IFERROR(IF(VLOOKUP($F165,'Step 1'!$B$13:$D$28,3,0)="Y",INDEX(INDIRECT("'"&amp;$A165&amp;"'!$A$3:$BG$100000"),MATCH($B165,INDIRECT("'"&amp;$A165&amp;"'!$A3:$A100000"),0),MATCH(AF$3,INDIRECT("'"&amp;$A165&amp;"'!$A$3:$BG$3"),0)),VLOOKUP($F165,'Step 1'!$B$13:$D$28,3,0)),"Check Parameters")</f>
        <v>NE</v>
      </c>
      <c r="AG165" s="13" t="str">
        <f ca="1">IFERROR(IF(VLOOKUP($F165,'Step 1'!$B$13:$D$28,3,0)="Y",INDEX(INDIRECT("'"&amp;$A165&amp;"'!$A$3:$BG$100000"),MATCH($B165,INDIRECT("'"&amp;$A165&amp;"'!$A3:$A100000"),0),MATCH(AG$3,INDIRECT("'"&amp;$A165&amp;"'!$A$3:$BG$3"),0)),VLOOKUP($F165,'Step 1'!$B$13:$D$28,3,0)),"Check Parameters")</f>
        <v>NE</v>
      </c>
      <c r="AH165" s="13" t="str">
        <f ca="1">IFERROR(IF(VLOOKUP($F165,'Step 1'!$B$13:$D$28,3,0)="Y",INDEX(INDIRECT("'"&amp;$A165&amp;"'!$A$3:$BG$100000"),MATCH($B165,INDIRECT("'"&amp;$A165&amp;"'!$A3:$A100000"),0),MATCH(AH$3,INDIRECT("'"&amp;$A165&amp;"'!$A$3:$BG$3"),0)),VLOOKUP($F165,'Step 1'!$B$13:$D$28,3,0)),"Check Parameters")</f>
        <v>NE</v>
      </c>
      <c r="AI165" s="13" t="str">
        <f ca="1">IFERROR(IF(VLOOKUP($F165,'Step 1'!$B$13:$D$28,3,0)="Y",INDEX(INDIRECT("'"&amp;$A165&amp;"'!$A$3:$BG$100000"),MATCH($B165,INDIRECT("'"&amp;$A165&amp;"'!$A3:$A100000"),0),MATCH(AI$3,INDIRECT("'"&amp;$A165&amp;"'!$A$3:$BG$3"),0)),VLOOKUP($F165,'Step 1'!$B$13:$D$28,3,0)),"Check Parameters")</f>
        <v>NE</v>
      </c>
      <c r="AJ165" s="13" t="str">
        <f ca="1">IFERROR(IF(VLOOKUP($F165,'Step 1'!$B$13:$D$28,3,0)="Y",INDEX(INDIRECT("'"&amp;$A165&amp;"'!$A$3:$BG$100000"),MATCH($B165,INDIRECT("'"&amp;$A165&amp;"'!$A3:$A100000"),0),MATCH(AJ$3,INDIRECT("'"&amp;$A165&amp;"'!$A$3:$BG$3"),0)),VLOOKUP($F165,'Step 1'!$B$13:$D$28,3,0)),"Check Parameters")</f>
        <v>NE</v>
      </c>
      <c r="AK165" s="13" t="str">
        <f ca="1">IFERROR(IF(VLOOKUP($F165,'Step 1'!$B$13:$D$28,3,0)="Y",INDEX(INDIRECT("'"&amp;$A165&amp;"'!$A$3:$BG$100000"),MATCH($B165,INDIRECT("'"&amp;$A165&amp;"'!$A3:$A100000"),0),MATCH(AK$3,INDIRECT("'"&amp;$A165&amp;"'!$A$3:$BG$3"),0)),VLOOKUP($F165,'Step 1'!$B$13:$D$28,3,0)),"Check Parameters")</f>
        <v>NE</v>
      </c>
      <c r="AL165" s="13" t="str">
        <f ca="1">IFERROR(IF(VLOOKUP($F165,'Step 1'!$B$13:$D$28,3,0)="Y",INDEX(INDIRECT("'"&amp;$A165&amp;"'!$A$3:$BG$100000"),MATCH($B165,INDIRECT("'"&amp;$A165&amp;"'!$A3:$A100000"),0),MATCH(AL$3,INDIRECT("'"&amp;$A165&amp;"'!$A$3:$BG$3"),0)),VLOOKUP($F165,'Step 1'!$B$13:$D$28,3,0)),"Check Parameters")</f>
        <v>NE</v>
      </c>
      <c r="AM165" s="13" t="str">
        <f ca="1">IFERROR(IF(VLOOKUP($F165,'Step 1'!$B$13:$D$28,3,0)="Y",INDEX(INDIRECT("'"&amp;$A165&amp;"'!$A$3:$BG$100000"),MATCH($B165,INDIRECT("'"&amp;$A165&amp;"'!$A3:$A100000"),0),MATCH(AM$3,INDIRECT("'"&amp;$A165&amp;"'!$A$3:$BG$3"),0)),VLOOKUP($F165,'Step 1'!$B$13:$D$28,3,0)),"Check Parameters")</f>
        <v>NE</v>
      </c>
      <c r="AN165" s="13"/>
      <c r="AO165" s="13"/>
      <c r="AP165" s="191"/>
      <c r="AQ165" s="191"/>
      <c r="AR165" s="191"/>
    </row>
    <row r="166" spans="1:44" hidden="1" outlineLevel="1" x14ac:dyDescent="0.25">
      <c r="A166" s="183" t="s">
        <v>79</v>
      </c>
      <c r="B166" s="183" t="s">
        <v>583</v>
      </c>
      <c r="C166" s="175" t="s">
        <v>341</v>
      </c>
      <c r="D166" s="175"/>
      <c r="E166" s="175" t="s">
        <v>130</v>
      </c>
      <c r="F166" s="77" t="str">
        <f t="shared" si="55"/>
        <v>Sheep</v>
      </c>
      <c r="G166" s="175" t="s">
        <v>358</v>
      </c>
      <c r="H166" s="177" t="s">
        <v>472</v>
      </c>
      <c r="I166" s="13">
        <f ca="1">IFERROR(IF(VLOOKUP($F166,'Step 1'!$B$13:$D$28,3,0)="Y",INDEX(INDIRECT("'"&amp;$A166&amp;"'!$A$3:$BG$100000"),MATCH($B166,INDIRECT("'"&amp;$A166&amp;"'!$A3:$A100000"),0),MATCH(I$3,INDIRECT("'"&amp;$A166&amp;"'!$A$3:$BG$3"),0)),VLOOKUP($F166,'Step 1'!$B$13:$D$28,3,0)),"Check Parameters")</f>
        <v>2.1925749999999998E-7</v>
      </c>
      <c r="J166" s="13">
        <f ca="1">IFERROR(IF(VLOOKUP($F166,'Step 1'!$B$13:$D$28,3,0)="Y",INDEX(INDIRECT("'"&amp;$A166&amp;"'!$A$3:$BG$100000"),MATCH($B166,INDIRECT("'"&amp;$A166&amp;"'!$A3:$A100000"),0),MATCH(J$3,INDIRECT("'"&amp;$A166&amp;"'!$A$3:$BG$3"),0)),VLOOKUP($F166,'Step 1'!$B$13:$D$28,3,0)),"Check Parameters")</f>
        <v>2.1925749999999998E-7</v>
      </c>
      <c r="K166" s="13">
        <f ca="1">IFERROR(IF(VLOOKUP($F166,'Step 1'!$B$13:$D$28,3,0)="Y",INDEX(INDIRECT("'"&amp;$A166&amp;"'!$A$3:$BG$100000"),MATCH($B166,INDIRECT("'"&amp;$A166&amp;"'!$A3:$A100000"),0),MATCH(K$3,INDIRECT("'"&amp;$A166&amp;"'!$A$3:$BG$3"),0)),VLOOKUP($F166,'Step 1'!$B$13:$D$28,3,0)),"Check Parameters")</f>
        <v>2.1925749999999998E-7</v>
      </c>
      <c r="L166" s="13">
        <f ca="1">IFERROR(IF(VLOOKUP($F166,'Step 1'!$B$13:$D$28,3,0)="Y",INDEX(INDIRECT("'"&amp;$A166&amp;"'!$A$3:$BG$100000"),MATCH($B166,INDIRECT("'"&amp;$A166&amp;"'!$A3:$A100000"),0),MATCH(L$3,INDIRECT("'"&amp;$A166&amp;"'!$A$3:$BG$3"),0)),VLOOKUP($F166,'Step 1'!$B$13:$D$28,3,0)),"Check Parameters")</f>
        <v>2.1925749999999998E-7</v>
      </c>
      <c r="M166" s="13">
        <f ca="1">IFERROR(IF(VLOOKUP($F166,'Step 1'!$B$13:$D$28,3,0)="Y",INDEX(INDIRECT("'"&amp;$A166&amp;"'!$A$3:$BG$100000"),MATCH($B166,INDIRECT("'"&amp;$A166&amp;"'!$A3:$A100000"),0),MATCH(M$3,INDIRECT("'"&amp;$A166&amp;"'!$A$3:$BG$3"),0)),VLOOKUP($F166,'Step 1'!$B$13:$D$28,3,0)),"Check Parameters")</f>
        <v>2.1925749999999998E-7</v>
      </c>
      <c r="N166" s="13">
        <f ca="1">IFERROR(IF(VLOOKUP($F166,'Step 1'!$B$13:$D$28,3,0)="Y",INDEX(INDIRECT("'"&amp;$A166&amp;"'!$A$3:$BG$100000"),MATCH($B166,INDIRECT("'"&amp;$A166&amp;"'!$A3:$A100000"),0),MATCH(N$3,INDIRECT("'"&amp;$A166&amp;"'!$A$3:$BG$3"),0)),VLOOKUP($F166,'Step 1'!$B$13:$D$28,3,0)),"Check Parameters")</f>
        <v>2.1925749999999998E-7</v>
      </c>
      <c r="O166" s="13">
        <f ca="1">IFERROR(IF(VLOOKUP($F166,'Step 1'!$B$13:$D$28,3,0)="Y",INDEX(INDIRECT("'"&amp;$A166&amp;"'!$A$3:$BG$100000"),MATCH($B166,INDIRECT("'"&amp;$A166&amp;"'!$A3:$A100000"),0),MATCH(O$3,INDIRECT("'"&amp;$A166&amp;"'!$A$3:$BG$3"),0)),VLOOKUP($F166,'Step 1'!$B$13:$D$28,3,0)),"Check Parameters")</f>
        <v>2.1925749999999998E-7</v>
      </c>
      <c r="P166" s="13">
        <f ca="1">IFERROR(IF(VLOOKUP($F166,'Step 1'!$B$13:$D$28,3,0)="Y",INDEX(INDIRECT("'"&amp;$A166&amp;"'!$A$3:$BG$100000"),MATCH($B166,INDIRECT("'"&amp;$A166&amp;"'!$A3:$A100000"),0),MATCH(P$3,INDIRECT("'"&amp;$A166&amp;"'!$A$3:$BG$3"),0)),VLOOKUP($F166,'Step 1'!$B$13:$D$28,3,0)),"Check Parameters")</f>
        <v>2.1925749999999998E-7</v>
      </c>
      <c r="Q166" s="13">
        <f ca="1">IFERROR(IF(VLOOKUP($F166,'Step 1'!$B$13:$D$28,3,0)="Y",INDEX(INDIRECT("'"&amp;$A166&amp;"'!$A$3:$BG$100000"),MATCH($B166,INDIRECT("'"&amp;$A166&amp;"'!$A3:$A100000"),0),MATCH(Q$3,INDIRECT("'"&amp;$A166&amp;"'!$A$3:$BG$3"),0)),VLOOKUP($F166,'Step 1'!$B$13:$D$28,3,0)),"Check Parameters")</f>
        <v>2.1925749999999998E-7</v>
      </c>
      <c r="R166" s="13">
        <f ca="1">IFERROR(IF(VLOOKUP($F166,'Step 1'!$B$13:$D$28,3,0)="Y",INDEX(INDIRECT("'"&amp;$A166&amp;"'!$A$3:$BG$100000"),MATCH($B166,INDIRECT("'"&amp;$A166&amp;"'!$A3:$A100000"),0),MATCH(R$3,INDIRECT("'"&amp;$A166&amp;"'!$A$3:$BG$3"),0)),VLOOKUP($F166,'Step 1'!$B$13:$D$28,3,0)),"Check Parameters")</f>
        <v>2.1925749999999998E-7</v>
      </c>
      <c r="S166" s="13">
        <f ca="1">IFERROR(IF(VLOOKUP($F166,'Step 1'!$B$13:$D$28,3,0)="Y",INDEX(INDIRECT("'"&amp;$A166&amp;"'!$A$3:$BG$100000"),MATCH($B166,INDIRECT("'"&amp;$A166&amp;"'!$A3:$A100000"),0),MATCH(S$3,INDIRECT("'"&amp;$A166&amp;"'!$A$3:$BG$3"),0)),VLOOKUP($F166,'Step 1'!$B$13:$D$28,3,0)),"Check Parameters")</f>
        <v>2.1925749999999998E-7</v>
      </c>
      <c r="T166" s="13">
        <f ca="1">IFERROR(IF(VLOOKUP($F166,'Step 1'!$B$13:$D$28,3,0)="Y",INDEX(INDIRECT("'"&amp;$A166&amp;"'!$A$3:$BG$100000"),MATCH($B166,INDIRECT("'"&amp;$A166&amp;"'!$A3:$A100000"),0),MATCH(T$3,INDIRECT("'"&amp;$A166&amp;"'!$A$3:$BG$3"),0)),VLOOKUP($F166,'Step 1'!$B$13:$D$28,3,0)),"Check Parameters")</f>
        <v>2.1925749999999998E-7</v>
      </c>
      <c r="U166" s="13">
        <f ca="1">IFERROR(IF(VLOOKUP($F166,'Step 1'!$B$13:$D$28,3,0)="Y",INDEX(INDIRECT("'"&amp;$A166&amp;"'!$A$3:$BG$100000"),MATCH($B166,INDIRECT("'"&amp;$A166&amp;"'!$A3:$A100000"),0),MATCH(U$3,INDIRECT("'"&amp;$A166&amp;"'!$A$3:$BG$3"),0)),VLOOKUP($F166,'Step 1'!$B$13:$D$28,3,0)),"Check Parameters")</f>
        <v>2.1925749999999998E-7</v>
      </c>
      <c r="V166" s="13">
        <f ca="1">IFERROR(IF(VLOOKUP($F166,'Step 1'!$B$13:$D$28,3,0)="Y",INDEX(INDIRECT("'"&amp;$A166&amp;"'!$A$3:$BG$100000"),MATCH($B166,INDIRECT("'"&amp;$A166&amp;"'!$A3:$A100000"),0),MATCH(V$3,INDIRECT("'"&amp;$A166&amp;"'!$A$3:$BG$3"),0)),VLOOKUP($F166,'Step 1'!$B$13:$D$28,3,0)),"Check Parameters")</f>
        <v>2.1925749999999998E-7</v>
      </c>
      <c r="W166" s="13">
        <f ca="1">IFERROR(IF(VLOOKUP($F166,'Step 1'!$B$13:$D$28,3,0)="Y",INDEX(INDIRECT("'"&amp;$A166&amp;"'!$A$3:$BG$100000"),MATCH($B166,INDIRECT("'"&amp;$A166&amp;"'!$A3:$A100000"),0),MATCH(W$3,INDIRECT("'"&amp;$A166&amp;"'!$A$3:$BG$3"),0)),VLOOKUP($F166,'Step 1'!$B$13:$D$28,3,0)),"Check Parameters")</f>
        <v>2.1925749999999998E-7</v>
      </c>
      <c r="X166" s="13">
        <f ca="1">IFERROR(IF(VLOOKUP($F166,'Step 1'!$B$13:$D$28,3,0)="Y",INDEX(INDIRECT("'"&amp;$A166&amp;"'!$A$3:$BG$100000"),MATCH($B166,INDIRECT("'"&amp;$A166&amp;"'!$A3:$A100000"),0),MATCH(X$3,INDIRECT("'"&amp;$A166&amp;"'!$A$3:$BG$3"),0)),VLOOKUP($F166,'Step 1'!$B$13:$D$28,3,0)),"Check Parameters")</f>
        <v>2.1925749999999998E-7</v>
      </c>
      <c r="Y166" s="13">
        <f ca="1">IFERROR(IF(VLOOKUP($F166,'Step 1'!$B$13:$D$28,3,0)="Y",INDEX(INDIRECT("'"&amp;$A166&amp;"'!$A$3:$BG$100000"),MATCH($B166,INDIRECT("'"&amp;$A166&amp;"'!$A3:$A100000"),0),MATCH(Y$3,INDIRECT("'"&amp;$A166&amp;"'!$A$3:$BG$3"),0)),VLOOKUP($F166,'Step 1'!$B$13:$D$28,3,0)),"Check Parameters")</f>
        <v>2.1925749999999998E-7</v>
      </c>
      <c r="Z166" s="13">
        <f ca="1">IFERROR(IF(VLOOKUP($F166,'Step 1'!$B$13:$D$28,3,0)="Y",INDEX(INDIRECT("'"&amp;$A166&amp;"'!$A$3:$BG$100000"),MATCH($B166,INDIRECT("'"&amp;$A166&amp;"'!$A3:$A100000"),0),MATCH(Z$3,INDIRECT("'"&amp;$A166&amp;"'!$A$3:$BG$3"),0)),VLOOKUP($F166,'Step 1'!$B$13:$D$28,3,0)),"Check Parameters")</f>
        <v>2.1925749999999998E-7</v>
      </c>
      <c r="AA166" s="13">
        <f ca="1">IFERROR(IF(VLOOKUP($F166,'Step 1'!$B$13:$D$28,3,0)="Y",INDEX(INDIRECT("'"&amp;$A166&amp;"'!$A$3:$BG$100000"),MATCH($B166,INDIRECT("'"&amp;$A166&amp;"'!$A3:$A100000"),0),MATCH(AA$3,INDIRECT("'"&amp;$A166&amp;"'!$A$3:$BG$3"),0)),VLOOKUP($F166,'Step 1'!$B$13:$D$28,3,0)),"Check Parameters")</f>
        <v>2.1925749999999998E-7</v>
      </c>
      <c r="AB166" s="13">
        <f ca="1">IFERROR(IF(VLOOKUP($F166,'Step 1'!$B$13:$D$28,3,0)="Y",INDEX(INDIRECT("'"&amp;$A166&amp;"'!$A$3:$BG$100000"),MATCH($B166,INDIRECT("'"&amp;$A166&amp;"'!$A3:$A100000"),0),MATCH(AB$3,INDIRECT("'"&amp;$A166&amp;"'!$A$3:$BG$3"),0)),VLOOKUP($F166,'Step 1'!$B$13:$D$28,3,0)),"Check Parameters")</f>
        <v>2.1925749999999998E-7</v>
      </c>
      <c r="AC166" s="13">
        <f ca="1">IFERROR(IF(VLOOKUP($F166,'Step 1'!$B$13:$D$28,3,0)="Y",INDEX(INDIRECT("'"&amp;$A166&amp;"'!$A$3:$BG$100000"),MATCH($B166,INDIRECT("'"&amp;$A166&amp;"'!$A3:$A100000"),0),MATCH(AC$3,INDIRECT("'"&amp;$A166&amp;"'!$A$3:$BG$3"),0)),VLOOKUP($F166,'Step 1'!$B$13:$D$28,3,0)),"Check Parameters")</f>
        <v>2.1925749999999998E-7</v>
      </c>
      <c r="AD166" s="13">
        <f ca="1">IFERROR(IF(VLOOKUP($F166,'Step 1'!$B$13:$D$28,3,0)="Y",INDEX(INDIRECT("'"&amp;$A166&amp;"'!$A$3:$BG$100000"),MATCH($B166,INDIRECT("'"&amp;$A166&amp;"'!$A3:$A100000"),0),MATCH(AD$3,INDIRECT("'"&amp;$A166&amp;"'!$A$3:$BG$3"),0)),VLOOKUP($F166,'Step 1'!$B$13:$D$28,3,0)),"Check Parameters")</f>
        <v>2.1925749999999998E-7</v>
      </c>
      <c r="AE166" s="13">
        <f ca="1">IFERROR(IF(VLOOKUP($F166,'Step 1'!$B$13:$D$28,3,0)="Y",INDEX(INDIRECT("'"&amp;$A166&amp;"'!$A$3:$BG$100000"),MATCH($B166,INDIRECT("'"&amp;$A166&amp;"'!$A3:$A100000"),0),MATCH(AE$3,INDIRECT("'"&amp;$A166&amp;"'!$A$3:$BG$3"),0)),VLOOKUP($F166,'Step 1'!$B$13:$D$28,3,0)),"Check Parameters")</f>
        <v>2.1925749999999998E-7</v>
      </c>
      <c r="AF166" s="13">
        <f ca="1">IFERROR(IF(VLOOKUP($F166,'Step 1'!$B$13:$D$28,3,0)="Y",INDEX(INDIRECT("'"&amp;$A166&amp;"'!$A$3:$BG$100000"),MATCH($B166,INDIRECT("'"&amp;$A166&amp;"'!$A3:$A100000"),0),MATCH(AF$3,INDIRECT("'"&amp;$A166&amp;"'!$A$3:$BG$3"),0)),VLOOKUP($F166,'Step 1'!$B$13:$D$28,3,0)),"Check Parameters")</f>
        <v>2.1925749999999998E-7</v>
      </c>
      <c r="AG166" s="13">
        <f ca="1">IFERROR(IF(VLOOKUP($F166,'Step 1'!$B$13:$D$28,3,0)="Y",INDEX(INDIRECT("'"&amp;$A166&amp;"'!$A$3:$BG$100000"),MATCH($B166,INDIRECT("'"&amp;$A166&amp;"'!$A3:$A100000"),0),MATCH(AG$3,INDIRECT("'"&amp;$A166&amp;"'!$A$3:$BG$3"),0)),VLOOKUP($F166,'Step 1'!$B$13:$D$28,3,0)),"Check Parameters")</f>
        <v>2.1925749999999998E-7</v>
      </c>
      <c r="AH166" s="13">
        <f ca="1">IFERROR(IF(VLOOKUP($F166,'Step 1'!$B$13:$D$28,3,0)="Y",INDEX(INDIRECT("'"&amp;$A166&amp;"'!$A$3:$BG$100000"),MATCH($B166,INDIRECT("'"&amp;$A166&amp;"'!$A3:$A100000"),0),MATCH(AH$3,INDIRECT("'"&amp;$A166&amp;"'!$A$3:$BG$3"),0)),VLOOKUP($F166,'Step 1'!$B$13:$D$28,3,0)),"Check Parameters")</f>
        <v>2.1925749999999998E-7</v>
      </c>
      <c r="AI166" s="13">
        <f ca="1">IFERROR(IF(VLOOKUP($F166,'Step 1'!$B$13:$D$28,3,0)="Y",INDEX(INDIRECT("'"&amp;$A166&amp;"'!$A$3:$BG$100000"),MATCH($B166,INDIRECT("'"&amp;$A166&amp;"'!$A3:$A100000"),0),MATCH(AI$3,INDIRECT("'"&amp;$A166&amp;"'!$A$3:$BG$3"),0)),VLOOKUP($F166,'Step 1'!$B$13:$D$28,3,0)),"Check Parameters")</f>
        <v>2.1925749999999998E-7</v>
      </c>
      <c r="AJ166" s="13">
        <f ca="1">IFERROR(IF(VLOOKUP($F166,'Step 1'!$B$13:$D$28,3,0)="Y",INDEX(INDIRECT("'"&amp;$A166&amp;"'!$A$3:$BG$100000"),MATCH($B166,INDIRECT("'"&amp;$A166&amp;"'!$A3:$A100000"),0),MATCH(AJ$3,INDIRECT("'"&amp;$A166&amp;"'!$A$3:$BG$3"),0)),VLOOKUP($F166,'Step 1'!$B$13:$D$28,3,0)),"Check Parameters")</f>
        <v>2.1925749999999998E-7</v>
      </c>
      <c r="AK166" s="13">
        <f ca="1">IFERROR(IF(VLOOKUP($F166,'Step 1'!$B$13:$D$28,3,0)="Y",INDEX(INDIRECT("'"&amp;$A166&amp;"'!$A$3:$BG$100000"),MATCH($B166,INDIRECT("'"&amp;$A166&amp;"'!$A3:$A100000"),0),MATCH(AK$3,INDIRECT("'"&amp;$A166&amp;"'!$A$3:$BG$3"),0)),VLOOKUP($F166,'Step 1'!$B$13:$D$28,3,0)),"Check Parameters")</f>
        <v>2.1925749999999998E-7</v>
      </c>
      <c r="AL166" s="13">
        <f ca="1">IFERROR(IF(VLOOKUP($F166,'Step 1'!$B$13:$D$28,3,0)="Y",INDEX(INDIRECT("'"&amp;$A166&amp;"'!$A$3:$BG$100000"),MATCH($B166,INDIRECT("'"&amp;$A166&amp;"'!$A3:$A100000"),0),MATCH(AL$3,INDIRECT("'"&amp;$A166&amp;"'!$A$3:$BG$3"),0)),VLOOKUP($F166,'Step 1'!$B$13:$D$28,3,0)),"Check Parameters")</f>
        <v>2.1925749999999998E-7</v>
      </c>
      <c r="AM166" s="13">
        <f ca="1">IFERROR(IF(VLOOKUP($F166,'Step 1'!$B$13:$D$28,3,0)="Y",INDEX(INDIRECT("'"&amp;$A166&amp;"'!$A$3:$BG$100000"),MATCH($B166,INDIRECT("'"&amp;$A166&amp;"'!$A3:$A100000"),0),MATCH(AM$3,INDIRECT("'"&amp;$A166&amp;"'!$A$3:$BG$3"),0)),VLOOKUP($F166,'Step 1'!$B$13:$D$28,3,0)),"Check Parameters")</f>
        <v>2.1925749999999998E-7</v>
      </c>
      <c r="AN166" s="13"/>
      <c r="AO166" s="13"/>
      <c r="AP166" s="191"/>
      <c r="AQ166" s="191"/>
      <c r="AR166" s="191"/>
    </row>
    <row r="167" spans="1:44" hidden="1" outlineLevel="1" x14ac:dyDescent="0.25">
      <c r="A167" s="183" t="s">
        <v>538</v>
      </c>
      <c r="B167" s="183" t="s">
        <v>583</v>
      </c>
      <c r="C167" s="175" t="s">
        <v>341</v>
      </c>
      <c r="D167" s="175"/>
      <c r="E167" s="175" t="s">
        <v>130</v>
      </c>
      <c r="F167" s="77" t="str">
        <f t="shared" ref="F167:F176" si="56">A167</f>
        <v>Swine (finishing pigs)</v>
      </c>
      <c r="G167" s="175" t="s">
        <v>358</v>
      </c>
      <c r="H167" s="177" t="s">
        <v>472</v>
      </c>
      <c r="I167" s="13" t="str">
        <f ca="1">IFERROR(IF(VLOOKUP($F167,'Step 1'!$B$13:$D$28,3,0)="Y",INDEX(INDIRECT("'"&amp;$A167&amp;"'!$A$3:$BG$100000"),MATCH($B167,INDIRECT("'"&amp;$A167&amp;"'!$A3:$A100000"),0),MATCH(I$3,INDIRECT("'"&amp;$A167&amp;"'!$A$3:$BG$3"),0)),VLOOKUP($F167,'Step 1'!$B$13:$D$28,3,0)),"Check Parameters")</f>
        <v>NE</v>
      </c>
      <c r="J167" s="13" t="str">
        <f ca="1">IFERROR(IF(VLOOKUP($F167,'Step 1'!$B$13:$D$28,3,0)="Y",INDEX(INDIRECT("'"&amp;$A167&amp;"'!$A$3:$BG$100000"),MATCH($B167,INDIRECT("'"&amp;$A167&amp;"'!$A3:$A100000"),0),MATCH(J$3,INDIRECT("'"&amp;$A167&amp;"'!$A$3:$BG$3"),0)),VLOOKUP($F167,'Step 1'!$B$13:$D$28,3,0)),"Check Parameters")</f>
        <v>NE</v>
      </c>
      <c r="K167" s="13" t="str">
        <f ca="1">IFERROR(IF(VLOOKUP($F167,'Step 1'!$B$13:$D$28,3,0)="Y",INDEX(INDIRECT("'"&amp;$A167&amp;"'!$A$3:$BG$100000"),MATCH($B167,INDIRECT("'"&amp;$A167&amp;"'!$A3:$A100000"),0),MATCH(K$3,INDIRECT("'"&amp;$A167&amp;"'!$A$3:$BG$3"),0)),VLOOKUP($F167,'Step 1'!$B$13:$D$28,3,0)),"Check Parameters")</f>
        <v>NE</v>
      </c>
      <c r="L167" s="13" t="str">
        <f ca="1">IFERROR(IF(VLOOKUP($F167,'Step 1'!$B$13:$D$28,3,0)="Y",INDEX(INDIRECT("'"&amp;$A167&amp;"'!$A$3:$BG$100000"),MATCH($B167,INDIRECT("'"&amp;$A167&amp;"'!$A3:$A100000"),0),MATCH(L$3,INDIRECT("'"&amp;$A167&amp;"'!$A$3:$BG$3"),0)),VLOOKUP($F167,'Step 1'!$B$13:$D$28,3,0)),"Check Parameters")</f>
        <v>NE</v>
      </c>
      <c r="M167" s="13" t="str">
        <f ca="1">IFERROR(IF(VLOOKUP($F167,'Step 1'!$B$13:$D$28,3,0)="Y",INDEX(INDIRECT("'"&amp;$A167&amp;"'!$A$3:$BG$100000"),MATCH($B167,INDIRECT("'"&amp;$A167&amp;"'!$A3:$A100000"),0),MATCH(M$3,INDIRECT("'"&amp;$A167&amp;"'!$A$3:$BG$3"),0)),VLOOKUP($F167,'Step 1'!$B$13:$D$28,3,0)),"Check Parameters")</f>
        <v>NE</v>
      </c>
      <c r="N167" s="13" t="str">
        <f ca="1">IFERROR(IF(VLOOKUP($F167,'Step 1'!$B$13:$D$28,3,0)="Y",INDEX(INDIRECT("'"&amp;$A167&amp;"'!$A$3:$BG$100000"),MATCH($B167,INDIRECT("'"&amp;$A167&amp;"'!$A3:$A100000"),0),MATCH(N$3,INDIRECT("'"&amp;$A167&amp;"'!$A$3:$BG$3"),0)),VLOOKUP($F167,'Step 1'!$B$13:$D$28,3,0)),"Check Parameters")</f>
        <v>NE</v>
      </c>
      <c r="O167" s="13" t="str">
        <f ca="1">IFERROR(IF(VLOOKUP($F167,'Step 1'!$B$13:$D$28,3,0)="Y",INDEX(INDIRECT("'"&amp;$A167&amp;"'!$A$3:$BG$100000"),MATCH($B167,INDIRECT("'"&amp;$A167&amp;"'!$A3:$A100000"),0),MATCH(O$3,INDIRECT("'"&amp;$A167&amp;"'!$A$3:$BG$3"),0)),VLOOKUP($F167,'Step 1'!$B$13:$D$28,3,0)),"Check Parameters")</f>
        <v>NE</v>
      </c>
      <c r="P167" s="13" t="str">
        <f ca="1">IFERROR(IF(VLOOKUP($F167,'Step 1'!$B$13:$D$28,3,0)="Y",INDEX(INDIRECT("'"&amp;$A167&amp;"'!$A$3:$BG$100000"),MATCH($B167,INDIRECT("'"&amp;$A167&amp;"'!$A3:$A100000"),0),MATCH(P$3,INDIRECT("'"&amp;$A167&amp;"'!$A$3:$BG$3"),0)),VLOOKUP($F167,'Step 1'!$B$13:$D$28,3,0)),"Check Parameters")</f>
        <v>NE</v>
      </c>
      <c r="Q167" s="13" t="str">
        <f ca="1">IFERROR(IF(VLOOKUP($F167,'Step 1'!$B$13:$D$28,3,0)="Y",INDEX(INDIRECT("'"&amp;$A167&amp;"'!$A$3:$BG$100000"),MATCH($B167,INDIRECT("'"&amp;$A167&amp;"'!$A3:$A100000"),0),MATCH(Q$3,INDIRECT("'"&amp;$A167&amp;"'!$A$3:$BG$3"),0)),VLOOKUP($F167,'Step 1'!$B$13:$D$28,3,0)),"Check Parameters")</f>
        <v>NE</v>
      </c>
      <c r="R167" s="13" t="str">
        <f ca="1">IFERROR(IF(VLOOKUP($F167,'Step 1'!$B$13:$D$28,3,0)="Y",INDEX(INDIRECT("'"&amp;$A167&amp;"'!$A$3:$BG$100000"),MATCH($B167,INDIRECT("'"&amp;$A167&amp;"'!$A3:$A100000"),0),MATCH(R$3,INDIRECT("'"&amp;$A167&amp;"'!$A$3:$BG$3"),0)),VLOOKUP($F167,'Step 1'!$B$13:$D$28,3,0)),"Check Parameters")</f>
        <v>NE</v>
      </c>
      <c r="S167" s="13" t="str">
        <f ca="1">IFERROR(IF(VLOOKUP($F167,'Step 1'!$B$13:$D$28,3,0)="Y",INDEX(INDIRECT("'"&amp;$A167&amp;"'!$A$3:$BG$100000"),MATCH($B167,INDIRECT("'"&amp;$A167&amp;"'!$A3:$A100000"),0),MATCH(S$3,INDIRECT("'"&amp;$A167&amp;"'!$A$3:$BG$3"),0)),VLOOKUP($F167,'Step 1'!$B$13:$D$28,3,0)),"Check Parameters")</f>
        <v>NE</v>
      </c>
      <c r="T167" s="13" t="str">
        <f ca="1">IFERROR(IF(VLOOKUP($F167,'Step 1'!$B$13:$D$28,3,0)="Y",INDEX(INDIRECT("'"&amp;$A167&amp;"'!$A$3:$BG$100000"),MATCH($B167,INDIRECT("'"&amp;$A167&amp;"'!$A3:$A100000"),0),MATCH(T$3,INDIRECT("'"&amp;$A167&amp;"'!$A$3:$BG$3"),0)),VLOOKUP($F167,'Step 1'!$B$13:$D$28,3,0)),"Check Parameters")</f>
        <v>NE</v>
      </c>
      <c r="U167" s="13" t="str">
        <f ca="1">IFERROR(IF(VLOOKUP($F167,'Step 1'!$B$13:$D$28,3,0)="Y",INDEX(INDIRECT("'"&amp;$A167&amp;"'!$A$3:$BG$100000"),MATCH($B167,INDIRECT("'"&amp;$A167&amp;"'!$A3:$A100000"),0),MATCH(U$3,INDIRECT("'"&amp;$A167&amp;"'!$A$3:$BG$3"),0)),VLOOKUP($F167,'Step 1'!$B$13:$D$28,3,0)),"Check Parameters")</f>
        <v>NE</v>
      </c>
      <c r="V167" s="13" t="str">
        <f ca="1">IFERROR(IF(VLOOKUP($F167,'Step 1'!$B$13:$D$28,3,0)="Y",INDEX(INDIRECT("'"&amp;$A167&amp;"'!$A$3:$BG$100000"),MATCH($B167,INDIRECT("'"&amp;$A167&amp;"'!$A3:$A100000"),0),MATCH(V$3,INDIRECT("'"&amp;$A167&amp;"'!$A$3:$BG$3"),0)),VLOOKUP($F167,'Step 1'!$B$13:$D$28,3,0)),"Check Parameters")</f>
        <v>NE</v>
      </c>
      <c r="W167" s="13" t="str">
        <f ca="1">IFERROR(IF(VLOOKUP($F167,'Step 1'!$B$13:$D$28,3,0)="Y",INDEX(INDIRECT("'"&amp;$A167&amp;"'!$A$3:$BG$100000"),MATCH($B167,INDIRECT("'"&amp;$A167&amp;"'!$A3:$A100000"),0),MATCH(W$3,INDIRECT("'"&amp;$A167&amp;"'!$A$3:$BG$3"),0)),VLOOKUP($F167,'Step 1'!$B$13:$D$28,3,0)),"Check Parameters")</f>
        <v>NE</v>
      </c>
      <c r="X167" s="13" t="str">
        <f ca="1">IFERROR(IF(VLOOKUP($F167,'Step 1'!$B$13:$D$28,3,0)="Y",INDEX(INDIRECT("'"&amp;$A167&amp;"'!$A$3:$BG$100000"),MATCH($B167,INDIRECT("'"&amp;$A167&amp;"'!$A3:$A100000"),0),MATCH(X$3,INDIRECT("'"&amp;$A167&amp;"'!$A$3:$BG$3"),0)),VLOOKUP($F167,'Step 1'!$B$13:$D$28,3,0)),"Check Parameters")</f>
        <v>NE</v>
      </c>
      <c r="Y167" s="13" t="str">
        <f ca="1">IFERROR(IF(VLOOKUP($F167,'Step 1'!$B$13:$D$28,3,0)="Y",INDEX(INDIRECT("'"&amp;$A167&amp;"'!$A$3:$BG$100000"),MATCH($B167,INDIRECT("'"&amp;$A167&amp;"'!$A3:$A100000"),0),MATCH(Y$3,INDIRECT("'"&amp;$A167&amp;"'!$A$3:$BG$3"),0)),VLOOKUP($F167,'Step 1'!$B$13:$D$28,3,0)),"Check Parameters")</f>
        <v>NE</v>
      </c>
      <c r="Z167" s="13" t="str">
        <f ca="1">IFERROR(IF(VLOOKUP($F167,'Step 1'!$B$13:$D$28,3,0)="Y",INDEX(INDIRECT("'"&amp;$A167&amp;"'!$A$3:$BG$100000"),MATCH($B167,INDIRECT("'"&amp;$A167&amp;"'!$A3:$A100000"),0),MATCH(Z$3,INDIRECT("'"&amp;$A167&amp;"'!$A$3:$BG$3"),0)),VLOOKUP($F167,'Step 1'!$B$13:$D$28,3,0)),"Check Parameters")</f>
        <v>NE</v>
      </c>
      <c r="AA167" s="13" t="str">
        <f ca="1">IFERROR(IF(VLOOKUP($F167,'Step 1'!$B$13:$D$28,3,0)="Y",INDEX(INDIRECT("'"&amp;$A167&amp;"'!$A$3:$BG$100000"),MATCH($B167,INDIRECT("'"&amp;$A167&amp;"'!$A3:$A100000"),0),MATCH(AA$3,INDIRECT("'"&amp;$A167&amp;"'!$A$3:$BG$3"),0)),VLOOKUP($F167,'Step 1'!$B$13:$D$28,3,0)),"Check Parameters")</f>
        <v>NE</v>
      </c>
      <c r="AB167" s="13" t="str">
        <f ca="1">IFERROR(IF(VLOOKUP($F167,'Step 1'!$B$13:$D$28,3,0)="Y",INDEX(INDIRECT("'"&amp;$A167&amp;"'!$A$3:$BG$100000"),MATCH($B167,INDIRECT("'"&amp;$A167&amp;"'!$A3:$A100000"),0),MATCH(AB$3,INDIRECT("'"&amp;$A167&amp;"'!$A$3:$BG$3"),0)),VLOOKUP($F167,'Step 1'!$B$13:$D$28,3,0)),"Check Parameters")</f>
        <v>NE</v>
      </c>
      <c r="AC167" s="13" t="str">
        <f ca="1">IFERROR(IF(VLOOKUP($F167,'Step 1'!$B$13:$D$28,3,0)="Y",INDEX(INDIRECT("'"&amp;$A167&amp;"'!$A$3:$BG$100000"),MATCH($B167,INDIRECT("'"&amp;$A167&amp;"'!$A3:$A100000"),0),MATCH(AC$3,INDIRECT("'"&amp;$A167&amp;"'!$A$3:$BG$3"),0)),VLOOKUP($F167,'Step 1'!$B$13:$D$28,3,0)),"Check Parameters")</f>
        <v>NE</v>
      </c>
      <c r="AD167" s="13" t="str">
        <f ca="1">IFERROR(IF(VLOOKUP($F167,'Step 1'!$B$13:$D$28,3,0)="Y",INDEX(INDIRECT("'"&amp;$A167&amp;"'!$A$3:$BG$100000"),MATCH($B167,INDIRECT("'"&amp;$A167&amp;"'!$A3:$A100000"),0),MATCH(AD$3,INDIRECT("'"&amp;$A167&amp;"'!$A$3:$BG$3"),0)),VLOOKUP($F167,'Step 1'!$B$13:$D$28,3,0)),"Check Parameters")</f>
        <v>NE</v>
      </c>
      <c r="AE167" s="13" t="str">
        <f ca="1">IFERROR(IF(VLOOKUP($F167,'Step 1'!$B$13:$D$28,3,0)="Y",INDEX(INDIRECT("'"&amp;$A167&amp;"'!$A$3:$BG$100000"),MATCH($B167,INDIRECT("'"&amp;$A167&amp;"'!$A3:$A100000"),0),MATCH(AE$3,INDIRECT("'"&amp;$A167&amp;"'!$A$3:$BG$3"),0)),VLOOKUP($F167,'Step 1'!$B$13:$D$28,3,0)),"Check Parameters")</f>
        <v>NE</v>
      </c>
      <c r="AF167" s="13" t="str">
        <f ca="1">IFERROR(IF(VLOOKUP($F167,'Step 1'!$B$13:$D$28,3,0)="Y",INDEX(INDIRECT("'"&amp;$A167&amp;"'!$A$3:$BG$100000"),MATCH($B167,INDIRECT("'"&amp;$A167&amp;"'!$A3:$A100000"),0),MATCH(AF$3,INDIRECT("'"&amp;$A167&amp;"'!$A$3:$BG$3"),0)),VLOOKUP($F167,'Step 1'!$B$13:$D$28,3,0)),"Check Parameters")</f>
        <v>NE</v>
      </c>
      <c r="AG167" s="13" t="str">
        <f ca="1">IFERROR(IF(VLOOKUP($F167,'Step 1'!$B$13:$D$28,3,0)="Y",INDEX(INDIRECT("'"&amp;$A167&amp;"'!$A$3:$BG$100000"),MATCH($B167,INDIRECT("'"&amp;$A167&amp;"'!$A3:$A100000"),0),MATCH(AG$3,INDIRECT("'"&amp;$A167&amp;"'!$A$3:$BG$3"),0)),VLOOKUP($F167,'Step 1'!$B$13:$D$28,3,0)),"Check Parameters")</f>
        <v>NE</v>
      </c>
      <c r="AH167" s="13" t="str">
        <f ca="1">IFERROR(IF(VLOOKUP($F167,'Step 1'!$B$13:$D$28,3,0)="Y",INDEX(INDIRECT("'"&amp;$A167&amp;"'!$A$3:$BG$100000"),MATCH($B167,INDIRECT("'"&amp;$A167&amp;"'!$A3:$A100000"),0),MATCH(AH$3,INDIRECT("'"&amp;$A167&amp;"'!$A$3:$BG$3"),0)),VLOOKUP($F167,'Step 1'!$B$13:$D$28,3,0)),"Check Parameters")</f>
        <v>NE</v>
      </c>
      <c r="AI167" s="13" t="str">
        <f ca="1">IFERROR(IF(VLOOKUP($F167,'Step 1'!$B$13:$D$28,3,0)="Y",INDEX(INDIRECT("'"&amp;$A167&amp;"'!$A$3:$BG$100000"),MATCH($B167,INDIRECT("'"&amp;$A167&amp;"'!$A3:$A100000"),0),MATCH(AI$3,INDIRECT("'"&amp;$A167&amp;"'!$A$3:$BG$3"),0)),VLOOKUP($F167,'Step 1'!$B$13:$D$28,3,0)),"Check Parameters")</f>
        <v>NE</v>
      </c>
      <c r="AJ167" s="13" t="str">
        <f ca="1">IFERROR(IF(VLOOKUP($F167,'Step 1'!$B$13:$D$28,3,0)="Y",INDEX(INDIRECT("'"&amp;$A167&amp;"'!$A$3:$BG$100000"),MATCH($B167,INDIRECT("'"&amp;$A167&amp;"'!$A3:$A100000"),0),MATCH(AJ$3,INDIRECT("'"&amp;$A167&amp;"'!$A$3:$BG$3"),0)),VLOOKUP($F167,'Step 1'!$B$13:$D$28,3,0)),"Check Parameters")</f>
        <v>NE</v>
      </c>
      <c r="AK167" s="13" t="str">
        <f ca="1">IFERROR(IF(VLOOKUP($F167,'Step 1'!$B$13:$D$28,3,0)="Y",INDEX(INDIRECT("'"&amp;$A167&amp;"'!$A$3:$BG$100000"),MATCH($B167,INDIRECT("'"&amp;$A167&amp;"'!$A3:$A100000"),0),MATCH(AK$3,INDIRECT("'"&amp;$A167&amp;"'!$A$3:$BG$3"),0)),VLOOKUP($F167,'Step 1'!$B$13:$D$28,3,0)),"Check Parameters")</f>
        <v>NE</v>
      </c>
      <c r="AL167" s="13" t="str">
        <f ca="1">IFERROR(IF(VLOOKUP($F167,'Step 1'!$B$13:$D$28,3,0)="Y",INDEX(INDIRECT("'"&amp;$A167&amp;"'!$A$3:$BG$100000"),MATCH($B167,INDIRECT("'"&amp;$A167&amp;"'!$A3:$A100000"),0),MATCH(AL$3,INDIRECT("'"&amp;$A167&amp;"'!$A$3:$BG$3"),0)),VLOOKUP($F167,'Step 1'!$B$13:$D$28,3,0)),"Check Parameters")</f>
        <v>NE</v>
      </c>
      <c r="AM167" s="13" t="str">
        <f ca="1">IFERROR(IF(VLOOKUP($F167,'Step 1'!$B$13:$D$28,3,0)="Y",INDEX(INDIRECT("'"&amp;$A167&amp;"'!$A$3:$BG$100000"),MATCH($B167,INDIRECT("'"&amp;$A167&amp;"'!$A3:$A100000"),0),MATCH(AM$3,INDIRECT("'"&amp;$A167&amp;"'!$A$3:$BG$3"),0)),VLOOKUP($F167,'Step 1'!$B$13:$D$28,3,0)),"Check Parameters")</f>
        <v>NE</v>
      </c>
      <c r="AN167" s="13"/>
      <c r="AO167" s="13"/>
      <c r="AP167" s="191"/>
      <c r="AQ167" s="191"/>
      <c r="AR167" s="191"/>
    </row>
    <row r="168" spans="1:44" hidden="1" outlineLevel="1" x14ac:dyDescent="0.25">
      <c r="A168" s="183" t="s">
        <v>145</v>
      </c>
      <c r="B168" s="183" t="s">
        <v>583</v>
      </c>
      <c r="C168" s="175" t="s">
        <v>341</v>
      </c>
      <c r="D168" s="175"/>
      <c r="E168" s="175" t="s">
        <v>130</v>
      </c>
      <c r="F168" s="77" t="str">
        <f t="shared" si="56"/>
        <v>Swine (sows)</v>
      </c>
      <c r="G168" s="175" t="s">
        <v>358</v>
      </c>
      <c r="H168" s="177" t="s">
        <v>472</v>
      </c>
      <c r="I168" s="13" t="str">
        <f ca="1">IFERROR(IF(VLOOKUP($F168,'Step 1'!$B$13:$D$28,3,0)="Y",INDEX(INDIRECT("'"&amp;$A168&amp;"'!$A$3:$BG$100000"),MATCH($B168,INDIRECT("'"&amp;$A168&amp;"'!$A3:$A100000"),0),MATCH(I$3,INDIRECT("'"&amp;$A168&amp;"'!$A$3:$BG$3"),0)),VLOOKUP($F168,'Step 1'!$B$13:$D$28,3,0)),"Check Parameters")</f>
        <v>NE</v>
      </c>
      <c r="J168" s="13" t="str">
        <f ca="1">IFERROR(IF(VLOOKUP($F168,'Step 1'!$B$13:$D$28,3,0)="Y",INDEX(INDIRECT("'"&amp;$A168&amp;"'!$A$3:$BG$100000"),MATCH($B168,INDIRECT("'"&amp;$A168&amp;"'!$A3:$A100000"),0),MATCH(J$3,INDIRECT("'"&amp;$A168&amp;"'!$A$3:$BG$3"),0)),VLOOKUP($F168,'Step 1'!$B$13:$D$28,3,0)),"Check Parameters")</f>
        <v>NE</v>
      </c>
      <c r="K168" s="13" t="str">
        <f ca="1">IFERROR(IF(VLOOKUP($F168,'Step 1'!$B$13:$D$28,3,0)="Y",INDEX(INDIRECT("'"&amp;$A168&amp;"'!$A$3:$BG$100000"),MATCH($B168,INDIRECT("'"&amp;$A168&amp;"'!$A3:$A100000"),0),MATCH(K$3,INDIRECT("'"&amp;$A168&amp;"'!$A$3:$BG$3"),0)),VLOOKUP($F168,'Step 1'!$B$13:$D$28,3,0)),"Check Parameters")</f>
        <v>NE</v>
      </c>
      <c r="L168" s="13" t="str">
        <f ca="1">IFERROR(IF(VLOOKUP($F168,'Step 1'!$B$13:$D$28,3,0)="Y",INDEX(INDIRECT("'"&amp;$A168&amp;"'!$A$3:$BG$100000"),MATCH($B168,INDIRECT("'"&amp;$A168&amp;"'!$A3:$A100000"),0),MATCH(L$3,INDIRECT("'"&amp;$A168&amp;"'!$A$3:$BG$3"),0)),VLOOKUP($F168,'Step 1'!$B$13:$D$28,3,0)),"Check Parameters")</f>
        <v>NE</v>
      </c>
      <c r="M168" s="13" t="str">
        <f ca="1">IFERROR(IF(VLOOKUP($F168,'Step 1'!$B$13:$D$28,3,0)="Y",INDEX(INDIRECT("'"&amp;$A168&amp;"'!$A$3:$BG$100000"),MATCH($B168,INDIRECT("'"&amp;$A168&amp;"'!$A3:$A100000"),0),MATCH(M$3,INDIRECT("'"&amp;$A168&amp;"'!$A$3:$BG$3"),0)),VLOOKUP($F168,'Step 1'!$B$13:$D$28,3,0)),"Check Parameters")</f>
        <v>NE</v>
      </c>
      <c r="N168" s="13" t="str">
        <f ca="1">IFERROR(IF(VLOOKUP($F168,'Step 1'!$B$13:$D$28,3,0)="Y",INDEX(INDIRECT("'"&amp;$A168&amp;"'!$A$3:$BG$100000"),MATCH($B168,INDIRECT("'"&amp;$A168&amp;"'!$A3:$A100000"),0),MATCH(N$3,INDIRECT("'"&amp;$A168&amp;"'!$A$3:$BG$3"),0)),VLOOKUP($F168,'Step 1'!$B$13:$D$28,3,0)),"Check Parameters")</f>
        <v>NE</v>
      </c>
      <c r="O168" s="13" t="str">
        <f ca="1">IFERROR(IF(VLOOKUP($F168,'Step 1'!$B$13:$D$28,3,0)="Y",INDEX(INDIRECT("'"&amp;$A168&amp;"'!$A$3:$BG$100000"),MATCH($B168,INDIRECT("'"&amp;$A168&amp;"'!$A3:$A100000"),0),MATCH(O$3,INDIRECT("'"&amp;$A168&amp;"'!$A$3:$BG$3"),0)),VLOOKUP($F168,'Step 1'!$B$13:$D$28,3,0)),"Check Parameters")</f>
        <v>NE</v>
      </c>
      <c r="P168" s="13" t="str">
        <f ca="1">IFERROR(IF(VLOOKUP($F168,'Step 1'!$B$13:$D$28,3,0)="Y",INDEX(INDIRECT("'"&amp;$A168&amp;"'!$A$3:$BG$100000"),MATCH($B168,INDIRECT("'"&amp;$A168&amp;"'!$A3:$A100000"),0),MATCH(P$3,INDIRECT("'"&amp;$A168&amp;"'!$A$3:$BG$3"),0)),VLOOKUP($F168,'Step 1'!$B$13:$D$28,3,0)),"Check Parameters")</f>
        <v>NE</v>
      </c>
      <c r="Q168" s="13" t="str">
        <f ca="1">IFERROR(IF(VLOOKUP($F168,'Step 1'!$B$13:$D$28,3,0)="Y",INDEX(INDIRECT("'"&amp;$A168&amp;"'!$A$3:$BG$100000"),MATCH($B168,INDIRECT("'"&amp;$A168&amp;"'!$A3:$A100000"),0),MATCH(Q$3,INDIRECT("'"&amp;$A168&amp;"'!$A$3:$BG$3"),0)),VLOOKUP($F168,'Step 1'!$B$13:$D$28,3,0)),"Check Parameters")</f>
        <v>NE</v>
      </c>
      <c r="R168" s="13" t="str">
        <f ca="1">IFERROR(IF(VLOOKUP($F168,'Step 1'!$B$13:$D$28,3,0)="Y",INDEX(INDIRECT("'"&amp;$A168&amp;"'!$A$3:$BG$100000"),MATCH($B168,INDIRECT("'"&amp;$A168&amp;"'!$A3:$A100000"),0),MATCH(R$3,INDIRECT("'"&amp;$A168&amp;"'!$A$3:$BG$3"),0)),VLOOKUP($F168,'Step 1'!$B$13:$D$28,3,0)),"Check Parameters")</f>
        <v>NE</v>
      </c>
      <c r="S168" s="13" t="str">
        <f ca="1">IFERROR(IF(VLOOKUP($F168,'Step 1'!$B$13:$D$28,3,0)="Y",INDEX(INDIRECT("'"&amp;$A168&amp;"'!$A$3:$BG$100000"),MATCH($B168,INDIRECT("'"&amp;$A168&amp;"'!$A3:$A100000"),0),MATCH(S$3,INDIRECT("'"&amp;$A168&amp;"'!$A$3:$BG$3"),0)),VLOOKUP($F168,'Step 1'!$B$13:$D$28,3,0)),"Check Parameters")</f>
        <v>NE</v>
      </c>
      <c r="T168" s="13" t="str">
        <f ca="1">IFERROR(IF(VLOOKUP($F168,'Step 1'!$B$13:$D$28,3,0)="Y",INDEX(INDIRECT("'"&amp;$A168&amp;"'!$A$3:$BG$100000"),MATCH($B168,INDIRECT("'"&amp;$A168&amp;"'!$A3:$A100000"),0),MATCH(T$3,INDIRECT("'"&amp;$A168&amp;"'!$A$3:$BG$3"),0)),VLOOKUP($F168,'Step 1'!$B$13:$D$28,3,0)),"Check Parameters")</f>
        <v>NE</v>
      </c>
      <c r="U168" s="13" t="str">
        <f ca="1">IFERROR(IF(VLOOKUP($F168,'Step 1'!$B$13:$D$28,3,0)="Y",INDEX(INDIRECT("'"&amp;$A168&amp;"'!$A$3:$BG$100000"),MATCH($B168,INDIRECT("'"&amp;$A168&amp;"'!$A3:$A100000"),0),MATCH(U$3,INDIRECT("'"&amp;$A168&amp;"'!$A$3:$BG$3"),0)),VLOOKUP($F168,'Step 1'!$B$13:$D$28,3,0)),"Check Parameters")</f>
        <v>NE</v>
      </c>
      <c r="V168" s="13" t="str">
        <f ca="1">IFERROR(IF(VLOOKUP($F168,'Step 1'!$B$13:$D$28,3,0)="Y",INDEX(INDIRECT("'"&amp;$A168&amp;"'!$A$3:$BG$100000"),MATCH($B168,INDIRECT("'"&amp;$A168&amp;"'!$A3:$A100000"),0),MATCH(V$3,INDIRECT("'"&amp;$A168&amp;"'!$A$3:$BG$3"),0)),VLOOKUP($F168,'Step 1'!$B$13:$D$28,3,0)),"Check Parameters")</f>
        <v>NE</v>
      </c>
      <c r="W168" s="13" t="str">
        <f ca="1">IFERROR(IF(VLOOKUP($F168,'Step 1'!$B$13:$D$28,3,0)="Y",INDEX(INDIRECT("'"&amp;$A168&amp;"'!$A$3:$BG$100000"),MATCH($B168,INDIRECT("'"&amp;$A168&amp;"'!$A3:$A100000"),0),MATCH(W$3,INDIRECT("'"&amp;$A168&amp;"'!$A$3:$BG$3"),0)),VLOOKUP($F168,'Step 1'!$B$13:$D$28,3,0)),"Check Parameters")</f>
        <v>NE</v>
      </c>
      <c r="X168" s="13" t="str">
        <f ca="1">IFERROR(IF(VLOOKUP($F168,'Step 1'!$B$13:$D$28,3,0)="Y",INDEX(INDIRECT("'"&amp;$A168&amp;"'!$A$3:$BG$100000"),MATCH($B168,INDIRECT("'"&amp;$A168&amp;"'!$A3:$A100000"),0),MATCH(X$3,INDIRECT("'"&amp;$A168&amp;"'!$A$3:$BG$3"),0)),VLOOKUP($F168,'Step 1'!$B$13:$D$28,3,0)),"Check Parameters")</f>
        <v>NE</v>
      </c>
      <c r="Y168" s="13" t="str">
        <f ca="1">IFERROR(IF(VLOOKUP($F168,'Step 1'!$B$13:$D$28,3,0)="Y",INDEX(INDIRECT("'"&amp;$A168&amp;"'!$A$3:$BG$100000"),MATCH($B168,INDIRECT("'"&amp;$A168&amp;"'!$A3:$A100000"),0),MATCH(Y$3,INDIRECT("'"&amp;$A168&amp;"'!$A$3:$BG$3"),0)),VLOOKUP($F168,'Step 1'!$B$13:$D$28,3,0)),"Check Parameters")</f>
        <v>NE</v>
      </c>
      <c r="Z168" s="13" t="str">
        <f ca="1">IFERROR(IF(VLOOKUP($F168,'Step 1'!$B$13:$D$28,3,0)="Y",INDEX(INDIRECT("'"&amp;$A168&amp;"'!$A$3:$BG$100000"),MATCH($B168,INDIRECT("'"&amp;$A168&amp;"'!$A3:$A100000"),0),MATCH(Z$3,INDIRECT("'"&amp;$A168&amp;"'!$A$3:$BG$3"),0)),VLOOKUP($F168,'Step 1'!$B$13:$D$28,3,0)),"Check Parameters")</f>
        <v>NE</v>
      </c>
      <c r="AA168" s="13" t="str">
        <f ca="1">IFERROR(IF(VLOOKUP($F168,'Step 1'!$B$13:$D$28,3,0)="Y",INDEX(INDIRECT("'"&amp;$A168&amp;"'!$A$3:$BG$100000"),MATCH($B168,INDIRECT("'"&amp;$A168&amp;"'!$A3:$A100000"),0),MATCH(AA$3,INDIRECT("'"&amp;$A168&amp;"'!$A$3:$BG$3"),0)),VLOOKUP($F168,'Step 1'!$B$13:$D$28,3,0)),"Check Parameters")</f>
        <v>NE</v>
      </c>
      <c r="AB168" s="13" t="str">
        <f ca="1">IFERROR(IF(VLOOKUP($F168,'Step 1'!$B$13:$D$28,3,0)="Y",INDEX(INDIRECT("'"&amp;$A168&amp;"'!$A$3:$BG$100000"),MATCH($B168,INDIRECT("'"&amp;$A168&amp;"'!$A3:$A100000"),0),MATCH(AB$3,INDIRECT("'"&amp;$A168&amp;"'!$A$3:$BG$3"),0)),VLOOKUP($F168,'Step 1'!$B$13:$D$28,3,0)),"Check Parameters")</f>
        <v>NE</v>
      </c>
      <c r="AC168" s="13" t="str">
        <f ca="1">IFERROR(IF(VLOOKUP($F168,'Step 1'!$B$13:$D$28,3,0)="Y",INDEX(INDIRECT("'"&amp;$A168&amp;"'!$A$3:$BG$100000"),MATCH($B168,INDIRECT("'"&amp;$A168&amp;"'!$A3:$A100000"),0),MATCH(AC$3,INDIRECT("'"&amp;$A168&amp;"'!$A$3:$BG$3"),0)),VLOOKUP($F168,'Step 1'!$B$13:$D$28,3,0)),"Check Parameters")</f>
        <v>NE</v>
      </c>
      <c r="AD168" s="13" t="str">
        <f ca="1">IFERROR(IF(VLOOKUP($F168,'Step 1'!$B$13:$D$28,3,0)="Y",INDEX(INDIRECT("'"&amp;$A168&amp;"'!$A$3:$BG$100000"),MATCH($B168,INDIRECT("'"&amp;$A168&amp;"'!$A3:$A100000"),0),MATCH(AD$3,INDIRECT("'"&amp;$A168&amp;"'!$A$3:$BG$3"),0)),VLOOKUP($F168,'Step 1'!$B$13:$D$28,3,0)),"Check Parameters")</f>
        <v>NE</v>
      </c>
      <c r="AE168" s="13" t="str">
        <f ca="1">IFERROR(IF(VLOOKUP($F168,'Step 1'!$B$13:$D$28,3,0)="Y",INDEX(INDIRECT("'"&amp;$A168&amp;"'!$A$3:$BG$100000"),MATCH($B168,INDIRECT("'"&amp;$A168&amp;"'!$A3:$A100000"),0),MATCH(AE$3,INDIRECT("'"&amp;$A168&amp;"'!$A$3:$BG$3"),0)),VLOOKUP($F168,'Step 1'!$B$13:$D$28,3,0)),"Check Parameters")</f>
        <v>NE</v>
      </c>
      <c r="AF168" s="13" t="str">
        <f ca="1">IFERROR(IF(VLOOKUP($F168,'Step 1'!$B$13:$D$28,3,0)="Y",INDEX(INDIRECT("'"&amp;$A168&amp;"'!$A$3:$BG$100000"),MATCH($B168,INDIRECT("'"&amp;$A168&amp;"'!$A3:$A100000"),0),MATCH(AF$3,INDIRECT("'"&amp;$A168&amp;"'!$A$3:$BG$3"),0)),VLOOKUP($F168,'Step 1'!$B$13:$D$28,3,0)),"Check Parameters")</f>
        <v>NE</v>
      </c>
      <c r="AG168" s="13" t="str">
        <f ca="1">IFERROR(IF(VLOOKUP($F168,'Step 1'!$B$13:$D$28,3,0)="Y",INDEX(INDIRECT("'"&amp;$A168&amp;"'!$A$3:$BG$100000"),MATCH($B168,INDIRECT("'"&amp;$A168&amp;"'!$A3:$A100000"),0),MATCH(AG$3,INDIRECT("'"&amp;$A168&amp;"'!$A$3:$BG$3"),0)),VLOOKUP($F168,'Step 1'!$B$13:$D$28,3,0)),"Check Parameters")</f>
        <v>NE</v>
      </c>
      <c r="AH168" s="13" t="str">
        <f ca="1">IFERROR(IF(VLOOKUP($F168,'Step 1'!$B$13:$D$28,3,0)="Y",INDEX(INDIRECT("'"&amp;$A168&amp;"'!$A$3:$BG$100000"),MATCH($B168,INDIRECT("'"&amp;$A168&amp;"'!$A3:$A100000"),0),MATCH(AH$3,INDIRECT("'"&amp;$A168&amp;"'!$A$3:$BG$3"),0)),VLOOKUP($F168,'Step 1'!$B$13:$D$28,3,0)),"Check Parameters")</f>
        <v>NE</v>
      </c>
      <c r="AI168" s="13" t="str">
        <f ca="1">IFERROR(IF(VLOOKUP($F168,'Step 1'!$B$13:$D$28,3,0)="Y",INDEX(INDIRECT("'"&amp;$A168&amp;"'!$A$3:$BG$100000"),MATCH($B168,INDIRECT("'"&amp;$A168&amp;"'!$A3:$A100000"),0),MATCH(AI$3,INDIRECT("'"&amp;$A168&amp;"'!$A$3:$BG$3"),0)),VLOOKUP($F168,'Step 1'!$B$13:$D$28,3,0)),"Check Parameters")</f>
        <v>NE</v>
      </c>
      <c r="AJ168" s="13" t="str">
        <f ca="1">IFERROR(IF(VLOOKUP($F168,'Step 1'!$B$13:$D$28,3,0)="Y",INDEX(INDIRECT("'"&amp;$A168&amp;"'!$A$3:$BG$100000"),MATCH($B168,INDIRECT("'"&amp;$A168&amp;"'!$A3:$A100000"),0),MATCH(AJ$3,INDIRECT("'"&amp;$A168&amp;"'!$A$3:$BG$3"),0)),VLOOKUP($F168,'Step 1'!$B$13:$D$28,3,0)),"Check Parameters")</f>
        <v>NE</v>
      </c>
      <c r="AK168" s="13" t="str">
        <f ca="1">IFERROR(IF(VLOOKUP($F168,'Step 1'!$B$13:$D$28,3,0)="Y",INDEX(INDIRECT("'"&amp;$A168&amp;"'!$A$3:$BG$100000"),MATCH($B168,INDIRECT("'"&amp;$A168&amp;"'!$A3:$A100000"),0),MATCH(AK$3,INDIRECT("'"&amp;$A168&amp;"'!$A$3:$BG$3"),0)),VLOOKUP($F168,'Step 1'!$B$13:$D$28,3,0)),"Check Parameters")</f>
        <v>NE</v>
      </c>
      <c r="AL168" s="13" t="str">
        <f ca="1">IFERROR(IF(VLOOKUP($F168,'Step 1'!$B$13:$D$28,3,0)="Y",INDEX(INDIRECT("'"&amp;$A168&amp;"'!$A$3:$BG$100000"),MATCH($B168,INDIRECT("'"&amp;$A168&amp;"'!$A3:$A100000"),0),MATCH(AL$3,INDIRECT("'"&amp;$A168&amp;"'!$A$3:$BG$3"),0)),VLOOKUP($F168,'Step 1'!$B$13:$D$28,3,0)),"Check Parameters")</f>
        <v>NE</v>
      </c>
      <c r="AM168" s="13" t="str">
        <f ca="1">IFERROR(IF(VLOOKUP($F168,'Step 1'!$B$13:$D$28,3,0)="Y",INDEX(INDIRECT("'"&amp;$A168&amp;"'!$A$3:$BG$100000"),MATCH($B168,INDIRECT("'"&amp;$A168&amp;"'!$A3:$A100000"),0),MATCH(AM$3,INDIRECT("'"&amp;$A168&amp;"'!$A$3:$BG$3"),0)),VLOOKUP($F168,'Step 1'!$B$13:$D$28,3,0)),"Check Parameters")</f>
        <v>NE</v>
      </c>
      <c r="AN168" s="13"/>
      <c r="AO168" s="13"/>
      <c r="AP168" s="191"/>
      <c r="AQ168" s="191"/>
      <c r="AR168" s="191"/>
    </row>
    <row r="169" spans="1:44" hidden="1" outlineLevel="1" x14ac:dyDescent="0.25">
      <c r="A169" s="183" t="s">
        <v>80</v>
      </c>
      <c r="B169" s="183" t="s">
        <v>583</v>
      </c>
      <c r="C169" s="175" t="s">
        <v>341</v>
      </c>
      <c r="D169" s="175"/>
      <c r="E169" s="175" t="s">
        <v>130</v>
      </c>
      <c r="F169" s="77" t="str">
        <f t="shared" si="56"/>
        <v>Buffalo</v>
      </c>
      <c r="G169" s="175" t="s">
        <v>358</v>
      </c>
      <c r="H169" s="177" t="s">
        <v>472</v>
      </c>
      <c r="I169" s="13" t="str">
        <f ca="1">IFERROR(IF(VLOOKUP($F169,'Step 1'!$B$13:$D$28,3,0)="Y",INDEX(INDIRECT("'"&amp;$A169&amp;"'!$A$3:$BG$100000"),MATCH($B169,INDIRECT("'"&amp;$A169&amp;"'!$A3:$A100000"),0),MATCH(I$3,INDIRECT("'"&amp;$A169&amp;"'!$A$3:$BG$3"),0)),VLOOKUP($F169,'Step 1'!$B$13:$D$28,3,0)),"Check Parameters")</f>
        <v>NE</v>
      </c>
      <c r="J169" s="13" t="str">
        <f ca="1">IFERROR(IF(VLOOKUP($F169,'Step 1'!$B$13:$D$28,3,0)="Y",INDEX(INDIRECT("'"&amp;$A169&amp;"'!$A$3:$BG$100000"),MATCH($B169,INDIRECT("'"&amp;$A169&amp;"'!$A3:$A100000"),0),MATCH(J$3,INDIRECT("'"&amp;$A169&amp;"'!$A$3:$BG$3"),0)),VLOOKUP($F169,'Step 1'!$B$13:$D$28,3,0)),"Check Parameters")</f>
        <v>NE</v>
      </c>
      <c r="K169" s="13" t="str">
        <f ca="1">IFERROR(IF(VLOOKUP($F169,'Step 1'!$B$13:$D$28,3,0)="Y",INDEX(INDIRECT("'"&amp;$A169&amp;"'!$A$3:$BG$100000"),MATCH($B169,INDIRECT("'"&amp;$A169&amp;"'!$A3:$A100000"),0),MATCH(K$3,INDIRECT("'"&amp;$A169&amp;"'!$A$3:$BG$3"),0)),VLOOKUP($F169,'Step 1'!$B$13:$D$28,3,0)),"Check Parameters")</f>
        <v>NE</v>
      </c>
      <c r="L169" s="13" t="str">
        <f ca="1">IFERROR(IF(VLOOKUP($F169,'Step 1'!$B$13:$D$28,3,0)="Y",INDEX(INDIRECT("'"&amp;$A169&amp;"'!$A$3:$BG$100000"),MATCH($B169,INDIRECT("'"&amp;$A169&amp;"'!$A3:$A100000"),0),MATCH(L$3,INDIRECT("'"&amp;$A169&amp;"'!$A$3:$BG$3"),0)),VLOOKUP($F169,'Step 1'!$B$13:$D$28,3,0)),"Check Parameters")</f>
        <v>NE</v>
      </c>
      <c r="M169" s="13" t="str">
        <f ca="1">IFERROR(IF(VLOOKUP($F169,'Step 1'!$B$13:$D$28,3,0)="Y",INDEX(INDIRECT("'"&amp;$A169&amp;"'!$A$3:$BG$100000"),MATCH($B169,INDIRECT("'"&amp;$A169&amp;"'!$A3:$A100000"),0),MATCH(M$3,INDIRECT("'"&amp;$A169&amp;"'!$A$3:$BG$3"),0)),VLOOKUP($F169,'Step 1'!$B$13:$D$28,3,0)),"Check Parameters")</f>
        <v>NE</v>
      </c>
      <c r="N169" s="13" t="str">
        <f ca="1">IFERROR(IF(VLOOKUP($F169,'Step 1'!$B$13:$D$28,3,0)="Y",INDEX(INDIRECT("'"&amp;$A169&amp;"'!$A$3:$BG$100000"),MATCH($B169,INDIRECT("'"&amp;$A169&amp;"'!$A3:$A100000"),0),MATCH(N$3,INDIRECT("'"&amp;$A169&amp;"'!$A$3:$BG$3"),0)),VLOOKUP($F169,'Step 1'!$B$13:$D$28,3,0)),"Check Parameters")</f>
        <v>NE</v>
      </c>
      <c r="O169" s="13" t="str">
        <f ca="1">IFERROR(IF(VLOOKUP($F169,'Step 1'!$B$13:$D$28,3,0)="Y",INDEX(INDIRECT("'"&amp;$A169&amp;"'!$A$3:$BG$100000"),MATCH($B169,INDIRECT("'"&amp;$A169&amp;"'!$A3:$A100000"),0),MATCH(O$3,INDIRECT("'"&amp;$A169&amp;"'!$A$3:$BG$3"),0)),VLOOKUP($F169,'Step 1'!$B$13:$D$28,3,0)),"Check Parameters")</f>
        <v>NE</v>
      </c>
      <c r="P169" s="13" t="str">
        <f ca="1">IFERROR(IF(VLOOKUP($F169,'Step 1'!$B$13:$D$28,3,0)="Y",INDEX(INDIRECT("'"&amp;$A169&amp;"'!$A$3:$BG$100000"),MATCH($B169,INDIRECT("'"&amp;$A169&amp;"'!$A3:$A100000"),0),MATCH(P$3,INDIRECT("'"&amp;$A169&amp;"'!$A$3:$BG$3"),0)),VLOOKUP($F169,'Step 1'!$B$13:$D$28,3,0)),"Check Parameters")</f>
        <v>NE</v>
      </c>
      <c r="Q169" s="13" t="str">
        <f ca="1">IFERROR(IF(VLOOKUP($F169,'Step 1'!$B$13:$D$28,3,0)="Y",INDEX(INDIRECT("'"&amp;$A169&amp;"'!$A$3:$BG$100000"),MATCH($B169,INDIRECT("'"&amp;$A169&amp;"'!$A3:$A100000"),0),MATCH(Q$3,INDIRECT("'"&amp;$A169&amp;"'!$A$3:$BG$3"),0)),VLOOKUP($F169,'Step 1'!$B$13:$D$28,3,0)),"Check Parameters")</f>
        <v>NE</v>
      </c>
      <c r="R169" s="13" t="str">
        <f ca="1">IFERROR(IF(VLOOKUP($F169,'Step 1'!$B$13:$D$28,3,0)="Y",INDEX(INDIRECT("'"&amp;$A169&amp;"'!$A$3:$BG$100000"),MATCH($B169,INDIRECT("'"&amp;$A169&amp;"'!$A3:$A100000"),0),MATCH(R$3,INDIRECT("'"&amp;$A169&amp;"'!$A$3:$BG$3"),0)),VLOOKUP($F169,'Step 1'!$B$13:$D$28,3,0)),"Check Parameters")</f>
        <v>NE</v>
      </c>
      <c r="S169" s="13" t="str">
        <f ca="1">IFERROR(IF(VLOOKUP($F169,'Step 1'!$B$13:$D$28,3,0)="Y",INDEX(INDIRECT("'"&amp;$A169&amp;"'!$A$3:$BG$100000"),MATCH($B169,INDIRECT("'"&amp;$A169&amp;"'!$A3:$A100000"),0),MATCH(S$3,INDIRECT("'"&amp;$A169&amp;"'!$A$3:$BG$3"),0)),VLOOKUP($F169,'Step 1'!$B$13:$D$28,3,0)),"Check Parameters")</f>
        <v>NE</v>
      </c>
      <c r="T169" s="13" t="str">
        <f ca="1">IFERROR(IF(VLOOKUP($F169,'Step 1'!$B$13:$D$28,3,0)="Y",INDEX(INDIRECT("'"&amp;$A169&amp;"'!$A$3:$BG$100000"),MATCH($B169,INDIRECT("'"&amp;$A169&amp;"'!$A3:$A100000"),0),MATCH(T$3,INDIRECT("'"&amp;$A169&amp;"'!$A$3:$BG$3"),0)),VLOOKUP($F169,'Step 1'!$B$13:$D$28,3,0)),"Check Parameters")</f>
        <v>NE</v>
      </c>
      <c r="U169" s="13" t="str">
        <f ca="1">IFERROR(IF(VLOOKUP($F169,'Step 1'!$B$13:$D$28,3,0)="Y",INDEX(INDIRECT("'"&amp;$A169&amp;"'!$A$3:$BG$100000"),MATCH($B169,INDIRECT("'"&amp;$A169&amp;"'!$A3:$A100000"),0),MATCH(U$3,INDIRECT("'"&amp;$A169&amp;"'!$A$3:$BG$3"),0)),VLOOKUP($F169,'Step 1'!$B$13:$D$28,3,0)),"Check Parameters")</f>
        <v>NE</v>
      </c>
      <c r="V169" s="13" t="str">
        <f ca="1">IFERROR(IF(VLOOKUP($F169,'Step 1'!$B$13:$D$28,3,0)="Y",INDEX(INDIRECT("'"&amp;$A169&amp;"'!$A$3:$BG$100000"),MATCH($B169,INDIRECT("'"&amp;$A169&amp;"'!$A3:$A100000"),0),MATCH(V$3,INDIRECT("'"&amp;$A169&amp;"'!$A$3:$BG$3"),0)),VLOOKUP($F169,'Step 1'!$B$13:$D$28,3,0)),"Check Parameters")</f>
        <v>NE</v>
      </c>
      <c r="W169" s="13" t="str">
        <f ca="1">IFERROR(IF(VLOOKUP($F169,'Step 1'!$B$13:$D$28,3,0)="Y",INDEX(INDIRECT("'"&amp;$A169&amp;"'!$A$3:$BG$100000"),MATCH($B169,INDIRECT("'"&amp;$A169&amp;"'!$A3:$A100000"),0),MATCH(W$3,INDIRECT("'"&amp;$A169&amp;"'!$A$3:$BG$3"),0)),VLOOKUP($F169,'Step 1'!$B$13:$D$28,3,0)),"Check Parameters")</f>
        <v>NE</v>
      </c>
      <c r="X169" s="13" t="str">
        <f ca="1">IFERROR(IF(VLOOKUP($F169,'Step 1'!$B$13:$D$28,3,0)="Y",INDEX(INDIRECT("'"&amp;$A169&amp;"'!$A$3:$BG$100000"),MATCH($B169,INDIRECT("'"&amp;$A169&amp;"'!$A3:$A100000"),0),MATCH(X$3,INDIRECT("'"&amp;$A169&amp;"'!$A$3:$BG$3"),0)),VLOOKUP($F169,'Step 1'!$B$13:$D$28,3,0)),"Check Parameters")</f>
        <v>NE</v>
      </c>
      <c r="Y169" s="13" t="str">
        <f ca="1">IFERROR(IF(VLOOKUP($F169,'Step 1'!$B$13:$D$28,3,0)="Y",INDEX(INDIRECT("'"&amp;$A169&amp;"'!$A$3:$BG$100000"),MATCH($B169,INDIRECT("'"&amp;$A169&amp;"'!$A3:$A100000"),0),MATCH(Y$3,INDIRECT("'"&amp;$A169&amp;"'!$A$3:$BG$3"),0)),VLOOKUP($F169,'Step 1'!$B$13:$D$28,3,0)),"Check Parameters")</f>
        <v>NE</v>
      </c>
      <c r="Z169" s="13" t="str">
        <f ca="1">IFERROR(IF(VLOOKUP($F169,'Step 1'!$B$13:$D$28,3,0)="Y",INDEX(INDIRECT("'"&amp;$A169&amp;"'!$A$3:$BG$100000"),MATCH($B169,INDIRECT("'"&amp;$A169&amp;"'!$A3:$A100000"),0),MATCH(Z$3,INDIRECT("'"&amp;$A169&amp;"'!$A$3:$BG$3"),0)),VLOOKUP($F169,'Step 1'!$B$13:$D$28,3,0)),"Check Parameters")</f>
        <v>NE</v>
      </c>
      <c r="AA169" s="13" t="str">
        <f ca="1">IFERROR(IF(VLOOKUP($F169,'Step 1'!$B$13:$D$28,3,0)="Y",INDEX(INDIRECT("'"&amp;$A169&amp;"'!$A$3:$BG$100000"),MATCH($B169,INDIRECT("'"&amp;$A169&amp;"'!$A3:$A100000"),0),MATCH(AA$3,INDIRECT("'"&amp;$A169&amp;"'!$A$3:$BG$3"),0)),VLOOKUP($F169,'Step 1'!$B$13:$D$28,3,0)),"Check Parameters")</f>
        <v>NE</v>
      </c>
      <c r="AB169" s="13" t="str">
        <f ca="1">IFERROR(IF(VLOOKUP($F169,'Step 1'!$B$13:$D$28,3,0)="Y",INDEX(INDIRECT("'"&amp;$A169&amp;"'!$A$3:$BG$100000"),MATCH($B169,INDIRECT("'"&amp;$A169&amp;"'!$A3:$A100000"),0),MATCH(AB$3,INDIRECT("'"&amp;$A169&amp;"'!$A$3:$BG$3"),0)),VLOOKUP($F169,'Step 1'!$B$13:$D$28,3,0)),"Check Parameters")</f>
        <v>NE</v>
      </c>
      <c r="AC169" s="13" t="str">
        <f ca="1">IFERROR(IF(VLOOKUP($F169,'Step 1'!$B$13:$D$28,3,0)="Y",INDEX(INDIRECT("'"&amp;$A169&amp;"'!$A$3:$BG$100000"),MATCH($B169,INDIRECT("'"&amp;$A169&amp;"'!$A3:$A100000"),0),MATCH(AC$3,INDIRECT("'"&amp;$A169&amp;"'!$A$3:$BG$3"),0)),VLOOKUP($F169,'Step 1'!$B$13:$D$28,3,0)),"Check Parameters")</f>
        <v>NE</v>
      </c>
      <c r="AD169" s="13" t="str">
        <f ca="1">IFERROR(IF(VLOOKUP($F169,'Step 1'!$B$13:$D$28,3,0)="Y",INDEX(INDIRECT("'"&amp;$A169&amp;"'!$A$3:$BG$100000"),MATCH($B169,INDIRECT("'"&amp;$A169&amp;"'!$A3:$A100000"),0),MATCH(AD$3,INDIRECT("'"&amp;$A169&amp;"'!$A$3:$BG$3"),0)),VLOOKUP($F169,'Step 1'!$B$13:$D$28,3,0)),"Check Parameters")</f>
        <v>NE</v>
      </c>
      <c r="AE169" s="13" t="str">
        <f ca="1">IFERROR(IF(VLOOKUP($F169,'Step 1'!$B$13:$D$28,3,0)="Y",INDEX(INDIRECT("'"&amp;$A169&amp;"'!$A$3:$BG$100000"),MATCH($B169,INDIRECT("'"&amp;$A169&amp;"'!$A3:$A100000"),0),MATCH(AE$3,INDIRECT("'"&amp;$A169&amp;"'!$A$3:$BG$3"),0)),VLOOKUP($F169,'Step 1'!$B$13:$D$28,3,0)),"Check Parameters")</f>
        <v>NE</v>
      </c>
      <c r="AF169" s="13" t="str">
        <f ca="1">IFERROR(IF(VLOOKUP($F169,'Step 1'!$B$13:$D$28,3,0)="Y",INDEX(INDIRECT("'"&amp;$A169&amp;"'!$A$3:$BG$100000"),MATCH($B169,INDIRECT("'"&amp;$A169&amp;"'!$A3:$A100000"),0),MATCH(AF$3,INDIRECT("'"&amp;$A169&amp;"'!$A$3:$BG$3"),0)),VLOOKUP($F169,'Step 1'!$B$13:$D$28,3,0)),"Check Parameters")</f>
        <v>NE</v>
      </c>
      <c r="AG169" s="13" t="str">
        <f ca="1">IFERROR(IF(VLOOKUP($F169,'Step 1'!$B$13:$D$28,3,0)="Y",INDEX(INDIRECT("'"&amp;$A169&amp;"'!$A$3:$BG$100000"),MATCH($B169,INDIRECT("'"&amp;$A169&amp;"'!$A3:$A100000"),0),MATCH(AG$3,INDIRECT("'"&amp;$A169&amp;"'!$A$3:$BG$3"),0)),VLOOKUP($F169,'Step 1'!$B$13:$D$28,3,0)),"Check Parameters")</f>
        <v>NE</v>
      </c>
      <c r="AH169" s="13" t="str">
        <f ca="1">IFERROR(IF(VLOOKUP($F169,'Step 1'!$B$13:$D$28,3,0)="Y",INDEX(INDIRECT("'"&amp;$A169&amp;"'!$A$3:$BG$100000"),MATCH($B169,INDIRECT("'"&amp;$A169&amp;"'!$A3:$A100000"),0),MATCH(AH$3,INDIRECT("'"&amp;$A169&amp;"'!$A$3:$BG$3"),0)),VLOOKUP($F169,'Step 1'!$B$13:$D$28,3,0)),"Check Parameters")</f>
        <v>NE</v>
      </c>
      <c r="AI169" s="13" t="str">
        <f ca="1">IFERROR(IF(VLOOKUP($F169,'Step 1'!$B$13:$D$28,3,0)="Y",INDEX(INDIRECT("'"&amp;$A169&amp;"'!$A$3:$BG$100000"),MATCH($B169,INDIRECT("'"&amp;$A169&amp;"'!$A3:$A100000"),0),MATCH(AI$3,INDIRECT("'"&amp;$A169&amp;"'!$A$3:$BG$3"),0)),VLOOKUP($F169,'Step 1'!$B$13:$D$28,3,0)),"Check Parameters")</f>
        <v>NE</v>
      </c>
      <c r="AJ169" s="13" t="str">
        <f ca="1">IFERROR(IF(VLOOKUP($F169,'Step 1'!$B$13:$D$28,3,0)="Y",INDEX(INDIRECT("'"&amp;$A169&amp;"'!$A$3:$BG$100000"),MATCH($B169,INDIRECT("'"&amp;$A169&amp;"'!$A3:$A100000"),0),MATCH(AJ$3,INDIRECT("'"&amp;$A169&amp;"'!$A$3:$BG$3"),0)),VLOOKUP($F169,'Step 1'!$B$13:$D$28,3,0)),"Check Parameters")</f>
        <v>NE</v>
      </c>
      <c r="AK169" s="13" t="str">
        <f ca="1">IFERROR(IF(VLOOKUP($F169,'Step 1'!$B$13:$D$28,3,0)="Y",INDEX(INDIRECT("'"&amp;$A169&amp;"'!$A$3:$BG$100000"),MATCH($B169,INDIRECT("'"&amp;$A169&amp;"'!$A3:$A100000"),0),MATCH(AK$3,INDIRECT("'"&amp;$A169&amp;"'!$A$3:$BG$3"),0)),VLOOKUP($F169,'Step 1'!$B$13:$D$28,3,0)),"Check Parameters")</f>
        <v>NE</v>
      </c>
      <c r="AL169" s="13" t="str">
        <f ca="1">IFERROR(IF(VLOOKUP($F169,'Step 1'!$B$13:$D$28,3,0)="Y",INDEX(INDIRECT("'"&amp;$A169&amp;"'!$A$3:$BG$100000"),MATCH($B169,INDIRECT("'"&amp;$A169&amp;"'!$A3:$A100000"),0),MATCH(AL$3,INDIRECT("'"&amp;$A169&amp;"'!$A$3:$BG$3"),0)),VLOOKUP($F169,'Step 1'!$B$13:$D$28,3,0)),"Check Parameters")</f>
        <v>NE</v>
      </c>
      <c r="AM169" s="13" t="str">
        <f ca="1">IFERROR(IF(VLOOKUP($F169,'Step 1'!$B$13:$D$28,3,0)="Y",INDEX(INDIRECT("'"&amp;$A169&amp;"'!$A$3:$BG$100000"),MATCH($B169,INDIRECT("'"&amp;$A169&amp;"'!$A3:$A100000"),0),MATCH(AM$3,INDIRECT("'"&amp;$A169&amp;"'!$A$3:$BG$3"),0)),VLOOKUP($F169,'Step 1'!$B$13:$D$28,3,0)),"Check Parameters")</f>
        <v>NE</v>
      </c>
      <c r="AN169" s="13"/>
      <c r="AO169" s="13"/>
      <c r="AP169" s="191"/>
      <c r="AQ169" s="191"/>
      <c r="AR169" s="191"/>
    </row>
    <row r="170" spans="1:44" hidden="1" outlineLevel="1" x14ac:dyDescent="0.25">
      <c r="A170" s="183" t="s">
        <v>81</v>
      </c>
      <c r="B170" s="183" t="s">
        <v>583</v>
      </c>
      <c r="C170" s="175" t="s">
        <v>341</v>
      </c>
      <c r="D170" s="175"/>
      <c r="E170" s="175" t="s">
        <v>130</v>
      </c>
      <c r="F170" s="77" t="str">
        <f t="shared" si="56"/>
        <v>Goats</v>
      </c>
      <c r="G170" s="175" t="s">
        <v>358</v>
      </c>
      <c r="H170" s="177" t="s">
        <v>472</v>
      </c>
      <c r="I170" s="13" t="str">
        <f ca="1">IFERROR(IF(VLOOKUP($F170,'Step 1'!$B$13:$D$28,3,0)="Y",INDEX(INDIRECT("'"&amp;$A170&amp;"'!$A$3:$BG$100000"),MATCH($B170,INDIRECT("'"&amp;$A170&amp;"'!$A3:$A100000"),0),MATCH(I$3,INDIRECT("'"&amp;$A170&amp;"'!$A$3:$BG$3"),0)),VLOOKUP($F170,'Step 1'!$B$13:$D$28,3,0)),"Check Parameters")</f>
        <v>NE</v>
      </c>
      <c r="J170" s="13" t="str">
        <f ca="1">IFERROR(IF(VLOOKUP($F170,'Step 1'!$B$13:$D$28,3,0)="Y",INDEX(INDIRECT("'"&amp;$A170&amp;"'!$A$3:$BG$100000"),MATCH($B170,INDIRECT("'"&amp;$A170&amp;"'!$A3:$A100000"),0),MATCH(J$3,INDIRECT("'"&amp;$A170&amp;"'!$A$3:$BG$3"),0)),VLOOKUP($F170,'Step 1'!$B$13:$D$28,3,0)),"Check Parameters")</f>
        <v>NE</v>
      </c>
      <c r="K170" s="13" t="str">
        <f ca="1">IFERROR(IF(VLOOKUP($F170,'Step 1'!$B$13:$D$28,3,0)="Y",INDEX(INDIRECT("'"&amp;$A170&amp;"'!$A$3:$BG$100000"),MATCH($B170,INDIRECT("'"&amp;$A170&amp;"'!$A3:$A100000"),0),MATCH(K$3,INDIRECT("'"&amp;$A170&amp;"'!$A$3:$BG$3"),0)),VLOOKUP($F170,'Step 1'!$B$13:$D$28,3,0)),"Check Parameters")</f>
        <v>NE</v>
      </c>
      <c r="L170" s="13" t="str">
        <f ca="1">IFERROR(IF(VLOOKUP($F170,'Step 1'!$B$13:$D$28,3,0)="Y",INDEX(INDIRECT("'"&amp;$A170&amp;"'!$A$3:$BG$100000"),MATCH($B170,INDIRECT("'"&amp;$A170&amp;"'!$A3:$A100000"),0),MATCH(L$3,INDIRECT("'"&amp;$A170&amp;"'!$A$3:$BG$3"),0)),VLOOKUP($F170,'Step 1'!$B$13:$D$28,3,0)),"Check Parameters")</f>
        <v>NE</v>
      </c>
      <c r="M170" s="13" t="str">
        <f ca="1">IFERROR(IF(VLOOKUP($F170,'Step 1'!$B$13:$D$28,3,0)="Y",INDEX(INDIRECT("'"&amp;$A170&amp;"'!$A$3:$BG$100000"),MATCH($B170,INDIRECT("'"&amp;$A170&amp;"'!$A3:$A100000"),0),MATCH(M$3,INDIRECT("'"&amp;$A170&amp;"'!$A$3:$BG$3"),0)),VLOOKUP($F170,'Step 1'!$B$13:$D$28,3,0)),"Check Parameters")</f>
        <v>NE</v>
      </c>
      <c r="N170" s="13" t="str">
        <f ca="1">IFERROR(IF(VLOOKUP($F170,'Step 1'!$B$13:$D$28,3,0)="Y",INDEX(INDIRECT("'"&amp;$A170&amp;"'!$A$3:$BG$100000"),MATCH($B170,INDIRECT("'"&amp;$A170&amp;"'!$A3:$A100000"),0),MATCH(N$3,INDIRECT("'"&amp;$A170&amp;"'!$A$3:$BG$3"),0)),VLOOKUP($F170,'Step 1'!$B$13:$D$28,3,0)),"Check Parameters")</f>
        <v>NE</v>
      </c>
      <c r="O170" s="13" t="str">
        <f ca="1">IFERROR(IF(VLOOKUP($F170,'Step 1'!$B$13:$D$28,3,0)="Y",INDEX(INDIRECT("'"&amp;$A170&amp;"'!$A$3:$BG$100000"),MATCH($B170,INDIRECT("'"&amp;$A170&amp;"'!$A3:$A100000"),0),MATCH(O$3,INDIRECT("'"&amp;$A170&amp;"'!$A$3:$BG$3"),0)),VLOOKUP($F170,'Step 1'!$B$13:$D$28,3,0)),"Check Parameters")</f>
        <v>NE</v>
      </c>
      <c r="P170" s="13" t="str">
        <f ca="1">IFERROR(IF(VLOOKUP($F170,'Step 1'!$B$13:$D$28,3,0)="Y",INDEX(INDIRECT("'"&amp;$A170&amp;"'!$A$3:$BG$100000"),MATCH($B170,INDIRECT("'"&amp;$A170&amp;"'!$A3:$A100000"),0),MATCH(P$3,INDIRECT("'"&amp;$A170&amp;"'!$A$3:$BG$3"),0)),VLOOKUP($F170,'Step 1'!$B$13:$D$28,3,0)),"Check Parameters")</f>
        <v>NE</v>
      </c>
      <c r="Q170" s="13" t="str">
        <f ca="1">IFERROR(IF(VLOOKUP($F170,'Step 1'!$B$13:$D$28,3,0)="Y",INDEX(INDIRECT("'"&amp;$A170&amp;"'!$A$3:$BG$100000"),MATCH($B170,INDIRECT("'"&amp;$A170&amp;"'!$A3:$A100000"),0),MATCH(Q$3,INDIRECT("'"&amp;$A170&amp;"'!$A$3:$BG$3"),0)),VLOOKUP($F170,'Step 1'!$B$13:$D$28,3,0)),"Check Parameters")</f>
        <v>NE</v>
      </c>
      <c r="R170" s="13" t="str">
        <f ca="1">IFERROR(IF(VLOOKUP($F170,'Step 1'!$B$13:$D$28,3,0)="Y",INDEX(INDIRECT("'"&amp;$A170&amp;"'!$A$3:$BG$100000"),MATCH($B170,INDIRECT("'"&amp;$A170&amp;"'!$A3:$A100000"),0),MATCH(R$3,INDIRECT("'"&amp;$A170&amp;"'!$A$3:$BG$3"),0)),VLOOKUP($F170,'Step 1'!$B$13:$D$28,3,0)),"Check Parameters")</f>
        <v>NE</v>
      </c>
      <c r="S170" s="13" t="str">
        <f ca="1">IFERROR(IF(VLOOKUP($F170,'Step 1'!$B$13:$D$28,3,0)="Y",INDEX(INDIRECT("'"&amp;$A170&amp;"'!$A$3:$BG$100000"),MATCH($B170,INDIRECT("'"&amp;$A170&amp;"'!$A3:$A100000"),0),MATCH(S$3,INDIRECT("'"&amp;$A170&amp;"'!$A$3:$BG$3"),0)),VLOOKUP($F170,'Step 1'!$B$13:$D$28,3,0)),"Check Parameters")</f>
        <v>NE</v>
      </c>
      <c r="T170" s="13" t="str">
        <f ca="1">IFERROR(IF(VLOOKUP($F170,'Step 1'!$B$13:$D$28,3,0)="Y",INDEX(INDIRECT("'"&amp;$A170&amp;"'!$A$3:$BG$100000"),MATCH($B170,INDIRECT("'"&amp;$A170&amp;"'!$A3:$A100000"),0),MATCH(T$3,INDIRECT("'"&amp;$A170&amp;"'!$A$3:$BG$3"),0)),VLOOKUP($F170,'Step 1'!$B$13:$D$28,3,0)),"Check Parameters")</f>
        <v>NE</v>
      </c>
      <c r="U170" s="13" t="str">
        <f ca="1">IFERROR(IF(VLOOKUP($F170,'Step 1'!$B$13:$D$28,3,0)="Y",INDEX(INDIRECT("'"&amp;$A170&amp;"'!$A$3:$BG$100000"),MATCH($B170,INDIRECT("'"&amp;$A170&amp;"'!$A3:$A100000"),0),MATCH(U$3,INDIRECT("'"&amp;$A170&amp;"'!$A$3:$BG$3"),0)),VLOOKUP($F170,'Step 1'!$B$13:$D$28,3,0)),"Check Parameters")</f>
        <v>NE</v>
      </c>
      <c r="V170" s="13" t="str">
        <f ca="1">IFERROR(IF(VLOOKUP($F170,'Step 1'!$B$13:$D$28,3,0)="Y",INDEX(INDIRECT("'"&amp;$A170&amp;"'!$A$3:$BG$100000"),MATCH($B170,INDIRECT("'"&amp;$A170&amp;"'!$A3:$A100000"),0),MATCH(V$3,INDIRECT("'"&amp;$A170&amp;"'!$A$3:$BG$3"),0)),VLOOKUP($F170,'Step 1'!$B$13:$D$28,3,0)),"Check Parameters")</f>
        <v>NE</v>
      </c>
      <c r="W170" s="13" t="str">
        <f ca="1">IFERROR(IF(VLOOKUP($F170,'Step 1'!$B$13:$D$28,3,0)="Y",INDEX(INDIRECT("'"&amp;$A170&amp;"'!$A$3:$BG$100000"),MATCH($B170,INDIRECT("'"&amp;$A170&amp;"'!$A3:$A100000"),0),MATCH(W$3,INDIRECT("'"&amp;$A170&amp;"'!$A$3:$BG$3"),0)),VLOOKUP($F170,'Step 1'!$B$13:$D$28,3,0)),"Check Parameters")</f>
        <v>NE</v>
      </c>
      <c r="X170" s="13" t="str">
        <f ca="1">IFERROR(IF(VLOOKUP($F170,'Step 1'!$B$13:$D$28,3,0)="Y",INDEX(INDIRECT("'"&amp;$A170&amp;"'!$A$3:$BG$100000"),MATCH($B170,INDIRECT("'"&amp;$A170&amp;"'!$A3:$A100000"),0),MATCH(X$3,INDIRECT("'"&amp;$A170&amp;"'!$A$3:$BG$3"),0)),VLOOKUP($F170,'Step 1'!$B$13:$D$28,3,0)),"Check Parameters")</f>
        <v>NE</v>
      </c>
      <c r="Y170" s="13" t="str">
        <f ca="1">IFERROR(IF(VLOOKUP($F170,'Step 1'!$B$13:$D$28,3,0)="Y",INDEX(INDIRECT("'"&amp;$A170&amp;"'!$A$3:$BG$100000"),MATCH($B170,INDIRECT("'"&amp;$A170&amp;"'!$A3:$A100000"),0),MATCH(Y$3,INDIRECT("'"&amp;$A170&amp;"'!$A$3:$BG$3"),0)),VLOOKUP($F170,'Step 1'!$B$13:$D$28,3,0)),"Check Parameters")</f>
        <v>NE</v>
      </c>
      <c r="Z170" s="13" t="str">
        <f ca="1">IFERROR(IF(VLOOKUP($F170,'Step 1'!$B$13:$D$28,3,0)="Y",INDEX(INDIRECT("'"&amp;$A170&amp;"'!$A$3:$BG$100000"),MATCH($B170,INDIRECT("'"&amp;$A170&amp;"'!$A3:$A100000"),0),MATCH(Z$3,INDIRECT("'"&amp;$A170&amp;"'!$A$3:$BG$3"),0)),VLOOKUP($F170,'Step 1'!$B$13:$D$28,3,0)),"Check Parameters")</f>
        <v>NE</v>
      </c>
      <c r="AA170" s="13" t="str">
        <f ca="1">IFERROR(IF(VLOOKUP($F170,'Step 1'!$B$13:$D$28,3,0)="Y",INDEX(INDIRECT("'"&amp;$A170&amp;"'!$A$3:$BG$100000"),MATCH($B170,INDIRECT("'"&amp;$A170&amp;"'!$A3:$A100000"),0),MATCH(AA$3,INDIRECT("'"&amp;$A170&amp;"'!$A$3:$BG$3"),0)),VLOOKUP($F170,'Step 1'!$B$13:$D$28,3,0)),"Check Parameters")</f>
        <v>NE</v>
      </c>
      <c r="AB170" s="13" t="str">
        <f ca="1">IFERROR(IF(VLOOKUP($F170,'Step 1'!$B$13:$D$28,3,0)="Y",INDEX(INDIRECT("'"&amp;$A170&amp;"'!$A$3:$BG$100000"),MATCH($B170,INDIRECT("'"&amp;$A170&amp;"'!$A3:$A100000"),0),MATCH(AB$3,INDIRECT("'"&amp;$A170&amp;"'!$A$3:$BG$3"),0)),VLOOKUP($F170,'Step 1'!$B$13:$D$28,3,0)),"Check Parameters")</f>
        <v>NE</v>
      </c>
      <c r="AC170" s="13" t="str">
        <f ca="1">IFERROR(IF(VLOOKUP($F170,'Step 1'!$B$13:$D$28,3,0)="Y",INDEX(INDIRECT("'"&amp;$A170&amp;"'!$A$3:$BG$100000"),MATCH($B170,INDIRECT("'"&amp;$A170&amp;"'!$A3:$A100000"),0),MATCH(AC$3,INDIRECT("'"&amp;$A170&amp;"'!$A$3:$BG$3"),0)),VLOOKUP($F170,'Step 1'!$B$13:$D$28,3,0)),"Check Parameters")</f>
        <v>NE</v>
      </c>
      <c r="AD170" s="13" t="str">
        <f ca="1">IFERROR(IF(VLOOKUP($F170,'Step 1'!$B$13:$D$28,3,0)="Y",INDEX(INDIRECT("'"&amp;$A170&amp;"'!$A$3:$BG$100000"),MATCH($B170,INDIRECT("'"&amp;$A170&amp;"'!$A3:$A100000"),0),MATCH(AD$3,INDIRECT("'"&amp;$A170&amp;"'!$A$3:$BG$3"),0)),VLOOKUP($F170,'Step 1'!$B$13:$D$28,3,0)),"Check Parameters")</f>
        <v>NE</v>
      </c>
      <c r="AE170" s="13" t="str">
        <f ca="1">IFERROR(IF(VLOOKUP($F170,'Step 1'!$B$13:$D$28,3,0)="Y",INDEX(INDIRECT("'"&amp;$A170&amp;"'!$A$3:$BG$100000"),MATCH($B170,INDIRECT("'"&amp;$A170&amp;"'!$A3:$A100000"),0),MATCH(AE$3,INDIRECT("'"&amp;$A170&amp;"'!$A$3:$BG$3"),0)),VLOOKUP($F170,'Step 1'!$B$13:$D$28,3,0)),"Check Parameters")</f>
        <v>NE</v>
      </c>
      <c r="AF170" s="13" t="str">
        <f ca="1">IFERROR(IF(VLOOKUP($F170,'Step 1'!$B$13:$D$28,3,0)="Y",INDEX(INDIRECT("'"&amp;$A170&amp;"'!$A$3:$BG$100000"),MATCH($B170,INDIRECT("'"&amp;$A170&amp;"'!$A3:$A100000"),0),MATCH(AF$3,INDIRECT("'"&amp;$A170&amp;"'!$A$3:$BG$3"),0)),VLOOKUP($F170,'Step 1'!$B$13:$D$28,3,0)),"Check Parameters")</f>
        <v>NE</v>
      </c>
      <c r="AG170" s="13" t="str">
        <f ca="1">IFERROR(IF(VLOOKUP($F170,'Step 1'!$B$13:$D$28,3,0)="Y",INDEX(INDIRECT("'"&amp;$A170&amp;"'!$A$3:$BG$100000"),MATCH($B170,INDIRECT("'"&amp;$A170&amp;"'!$A3:$A100000"),0),MATCH(AG$3,INDIRECT("'"&amp;$A170&amp;"'!$A$3:$BG$3"),0)),VLOOKUP($F170,'Step 1'!$B$13:$D$28,3,0)),"Check Parameters")</f>
        <v>NE</v>
      </c>
      <c r="AH170" s="13" t="str">
        <f ca="1">IFERROR(IF(VLOOKUP($F170,'Step 1'!$B$13:$D$28,3,0)="Y",INDEX(INDIRECT("'"&amp;$A170&amp;"'!$A$3:$BG$100000"),MATCH($B170,INDIRECT("'"&amp;$A170&amp;"'!$A3:$A100000"),0),MATCH(AH$3,INDIRECT("'"&amp;$A170&amp;"'!$A$3:$BG$3"),0)),VLOOKUP($F170,'Step 1'!$B$13:$D$28,3,0)),"Check Parameters")</f>
        <v>NE</v>
      </c>
      <c r="AI170" s="13" t="str">
        <f ca="1">IFERROR(IF(VLOOKUP($F170,'Step 1'!$B$13:$D$28,3,0)="Y",INDEX(INDIRECT("'"&amp;$A170&amp;"'!$A$3:$BG$100000"),MATCH($B170,INDIRECT("'"&amp;$A170&amp;"'!$A3:$A100000"),0),MATCH(AI$3,INDIRECT("'"&amp;$A170&amp;"'!$A$3:$BG$3"),0)),VLOOKUP($F170,'Step 1'!$B$13:$D$28,3,0)),"Check Parameters")</f>
        <v>NE</v>
      </c>
      <c r="AJ170" s="13" t="str">
        <f ca="1">IFERROR(IF(VLOOKUP($F170,'Step 1'!$B$13:$D$28,3,0)="Y",INDEX(INDIRECT("'"&amp;$A170&amp;"'!$A$3:$BG$100000"),MATCH($B170,INDIRECT("'"&amp;$A170&amp;"'!$A3:$A100000"),0),MATCH(AJ$3,INDIRECT("'"&amp;$A170&amp;"'!$A$3:$BG$3"),0)),VLOOKUP($F170,'Step 1'!$B$13:$D$28,3,0)),"Check Parameters")</f>
        <v>NE</v>
      </c>
      <c r="AK170" s="13" t="str">
        <f ca="1">IFERROR(IF(VLOOKUP($F170,'Step 1'!$B$13:$D$28,3,0)="Y",INDEX(INDIRECT("'"&amp;$A170&amp;"'!$A$3:$BG$100000"),MATCH($B170,INDIRECT("'"&amp;$A170&amp;"'!$A3:$A100000"),0),MATCH(AK$3,INDIRECT("'"&amp;$A170&amp;"'!$A$3:$BG$3"),0)),VLOOKUP($F170,'Step 1'!$B$13:$D$28,3,0)),"Check Parameters")</f>
        <v>NE</v>
      </c>
      <c r="AL170" s="13" t="str">
        <f ca="1">IFERROR(IF(VLOOKUP($F170,'Step 1'!$B$13:$D$28,3,0)="Y",INDEX(INDIRECT("'"&amp;$A170&amp;"'!$A$3:$BG$100000"),MATCH($B170,INDIRECT("'"&amp;$A170&amp;"'!$A3:$A100000"),0),MATCH(AL$3,INDIRECT("'"&amp;$A170&amp;"'!$A$3:$BG$3"),0)),VLOOKUP($F170,'Step 1'!$B$13:$D$28,3,0)),"Check Parameters")</f>
        <v>NE</v>
      </c>
      <c r="AM170" s="13" t="str">
        <f ca="1">IFERROR(IF(VLOOKUP($F170,'Step 1'!$B$13:$D$28,3,0)="Y",INDEX(INDIRECT("'"&amp;$A170&amp;"'!$A$3:$BG$100000"),MATCH($B170,INDIRECT("'"&amp;$A170&amp;"'!$A3:$A100000"),0),MATCH(AM$3,INDIRECT("'"&amp;$A170&amp;"'!$A$3:$BG$3"),0)),VLOOKUP($F170,'Step 1'!$B$13:$D$28,3,0)),"Check Parameters")</f>
        <v>NE</v>
      </c>
      <c r="AN170" s="13"/>
      <c r="AO170" s="13"/>
      <c r="AP170" s="191"/>
      <c r="AQ170" s="191"/>
      <c r="AR170" s="191"/>
    </row>
    <row r="171" spans="1:44" hidden="1" outlineLevel="1" x14ac:dyDescent="0.25">
      <c r="A171" s="183" t="s">
        <v>82</v>
      </c>
      <c r="B171" s="183" t="s">
        <v>583</v>
      </c>
      <c r="C171" s="175" t="s">
        <v>341</v>
      </c>
      <c r="D171" s="175"/>
      <c r="E171" s="175" t="s">
        <v>130</v>
      </c>
      <c r="F171" s="77" t="str">
        <f t="shared" si="56"/>
        <v>Horses</v>
      </c>
      <c r="G171" s="175" t="s">
        <v>358</v>
      </c>
      <c r="H171" s="177" t="s">
        <v>472</v>
      </c>
      <c r="I171" s="13" t="str">
        <f ca="1">IFERROR(IF(VLOOKUP($F171,'Step 1'!$B$13:$D$28,3,0)="Y",INDEX(INDIRECT("'"&amp;$A171&amp;"'!$A$3:$BG$100000"),MATCH($B171,INDIRECT("'"&amp;$A171&amp;"'!$A3:$A100000"),0),MATCH(I$3,INDIRECT("'"&amp;$A171&amp;"'!$A$3:$BG$3"),0)),VLOOKUP($F171,'Step 1'!$B$13:$D$28,3,0)),"Check Parameters")</f>
        <v>NE</v>
      </c>
      <c r="J171" s="13" t="str">
        <f ca="1">IFERROR(IF(VLOOKUP($F171,'Step 1'!$B$13:$D$28,3,0)="Y",INDEX(INDIRECT("'"&amp;$A171&amp;"'!$A$3:$BG$100000"),MATCH($B171,INDIRECT("'"&amp;$A171&amp;"'!$A3:$A100000"),0),MATCH(J$3,INDIRECT("'"&amp;$A171&amp;"'!$A$3:$BG$3"),0)),VLOOKUP($F171,'Step 1'!$B$13:$D$28,3,0)),"Check Parameters")</f>
        <v>NE</v>
      </c>
      <c r="K171" s="13" t="str">
        <f ca="1">IFERROR(IF(VLOOKUP($F171,'Step 1'!$B$13:$D$28,3,0)="Y",INDEX(INDIRECT("'"&amp;$A171&amp;"'!$A$3:$BG$100000"),MATCH($B171,INDIRECT("'"&amp;$A171&amp;"'!$A3:$A100000"),0),MATCH(K$3,INDIRECT("'"&amp;$A171&amp;"'!$A$3:$BG$3"),0)),VLOOKUP($F171,'Step 1'!$B$13:$D$28,3,0)),"Check Parameters")</f>
        <v>NE</v>
      </c>
      <c r="L171" s="13" t="str">
        <f ca="1">IFERROR(IF(VLOOKUP($F171,'Step 1'!$B$13:$D$28,3,0)="Y",INDEX(INDIRECT("'"&amp;$A171&amp;"'!$A$3:$BG$100000"),MATCH($B171,INDIRECT("'"&amp;$A171&amp;"'!$A3:$A100000"),0),MATCH(L$3,INDIRECT("'"&amp;$A171&amp;"'!$A$3:$BG$3"),0)),VLOOKUP($F171,'Step 1'!$B$13:$D$28,3,0)),"Check Parameters")</f>
        <v>NE</v>
      </c>
      <c r="M171" s="13" t="str">
        <f ca="1">IFERROR(IF(VLOOKUP($F171,'Step 1'!$B$13:$D$28,3,0)="Y",INDEX(INDIRECT("'"&amp;$A171&amp;"'!$A$3:$BG$100000"),MATCH($B171,INDIRECT("'"&amp;$A171&amp;"'!$A3:$A100000"),0),MATCH(M$3,INDIRECT("'"&amp;$A171&amp;"'!$A$3:$BG$3"),0)),VLOOKUP($F171,'Step 1'!$B$13:$D$28,3,0)),"Check Parameters")</f>
        <v>NE</v>
      </c>
      <c r="N171" s="13" t="str">
        <f ca="1">IFERROR(IF(VLOOKUP($F171,'Step 1'!$B$13:$D$28,3,0)="Y",INDEX(INDIRECT("'"&amp;$A171&amp;"'!$A$3:$BG$100000"),MATCH($B171,INDIRECT("'"&amp;$A171&amp;"'!$A3:$A100000"),0),MATCH(N$3,INDIRECT("'"&amp;$A171&amp;"'!$A$3:$BG$3"),0)),VLOOKUP($F171,'Step 1'!$B$13:$D$28,3,0)),"Check Parameters")</f>
        <v>NE</v>
      </c>
      <c r="O171" s="13" t="str">
        <f ca="1">IFERROR(IF(VLOOKUP($F171,'Step 1'!$B$13:$D$28,3,0)="Y",INDEX(INDIRECT("'"&amp;$A171&amp;"'!$A$3:$BG$100000"),MATCH($B171,INDIRECT("'"&amp;$A171&amp;"'!$A3:$A100000"),0),MATCH(O$3,INDIRECT("'"&amp;$A171&amp;"'!$A$3:$BG$3"),0)),VLOOKUP($F171,'Step 1'!$B$13:$D$28,3,0)),"Check Parameters")</f>
        <v>NE</v>
      </c>
      <c r="P171" s="13" t="str">
        <f ca="1">IFERROR(IF(VLOOKUP($F171,'Step 1'!$B$13:$D$28,3,0)="Y",INDEX(INDIRECT("'"&amp;$A171&amp;"'!$A$3:$BG$100000"),MATCH($B171,INDIRECT("'"&amp;$A171&amp;"'!$A3:$A100000"),0),MATCH(P$3,INDIRECT("'"&amp;$A171&amp;"'!$A$3:$BG$3"),0)),VLOOKUP($F171,'Step 1'!$B$13:$D$28,3,0)),"Check Parameters")</f>
        <v>NE</v>
      </c>
      <c r="Q171" s="13" t="str">
        <f ca="1">IFERROR(IF(VLOOKUP($F171,'Step 1'!$B$13:$D$28,3,0)="Y",INDEX(INDIRECT("'"&amp;$A171&amp;"'!$A$3:$BG$100000"),MATCH($B171,INDIRECT("'"&amp;$A171&amp;"'!$A3:$A100000"),0),MATCH(Q$3,INDIRECT("'"&amp;$A171&amp;"'!$A$3:$BG$3"),0)),VLOOKUP($F171,'Step 1'!$B$13:$D$28,3,0)),"Check Parameters")</f>
        <v>NE</v>
      </c>
      <c r="R171" s="13" t="str">
        <f ca="1">IFERROR(IF(VLOOKUP($F171,'Step 1'!$B$13:$D$28,3,0)="Y",INDEX(INDIRECT("'"&amp;$A171&amp;"'!$A$3:$BG$100000"),MATCH($B171,INDIRECT("'"&amp;$A171&amp;"'!$A3:$A100000"),0),MATCH(R$3,INDIRECT("'"&amp;$A171&amp;"'!$A$3:$BG$3"),0)),VLOOKUP($F171,'Step 1'!$B$13:$D$28,3,0)),"Check Parameters")</f>
        <v>NE</v>
      </c>
      <c r="S171" s="13" t="str">
        <f ca="1">IFERROR(IF(VLOOKUP($F171,'Step 1'!$B$13:$D$28,3,0)="Y",INDEX(INDIRECT("'"&amp;$A171&amp;"'!$A$3:$BG$100000"),MATCH($B171,INDIRECT("'"&amp;$A171&amp;"'!$A3:$A100000"),0),MATCH(S$3,INDIRECT("'"&amp;$A171&amp;"'!$A$3:$BG$3"),0)),VLOOKUP($F171,'Step 1'!$B$13:$D$28,3,0)),"Check Parameters")</f>
        <v>NE</v>
      </c>
      <c r="T171" s="13" t="str">
        <f ca="1">IFERROR(IF(VLOOKUP($F171,'Step 1'!$B$13:$D$28,3,0)="Y",INDEX(INDIRECT("'"&amp;$A171&amp;"'!$A$3:$BG$100000"),MATCH($B171,INDIRECT("'"&amp;$A171&amp;"'!$A3:$A100000"),0),MATCH(T$3,INDIRECT("'"&amp;$A171&amp;"'!$A$3:$BG$3"),0)),VLOOKUP($F171,'Step 1'!$B$13:$D$28,3,0)),"Check Parameters")</f>
        <v>NE</v>
      </c>
      <c r="U171" s="13" t="str">
        <f ca="1">IFERROR(IF(VLOOKUP($F171,'Step 1'!$B$13:$D$28,3,0)="Y",INDEX(INDIRECT("'"&amp;$A171&amp;"'!$A$3:$BG$100000"),MATCH($B171,INDIRECT("'"&amp;$A171&amp;"'!$A3:$A100000"),0),MATCH(U$3,INDIRECT("'"&amp;$A171&amp;"'!$A$3:$BG$3"),0)),VLOOKUP($F171,'Step 1'!$B$13:$D$28,3,0)),"Check Parameters")</f>
        <v>NE</v>
      </c>
      <c r="V171" s="13" t="str">
        <f ca="1">IFERROR(IF(VLOOKUP($F171,'Step 1'!$B$13:$D$28,3,0)="Y",INDEX(INDIRECT("'"&amp;$A171&amp;"'!$A$3:$BG$100000"),MATCH($B171,INDIRECT("'"&amp;$A171&amp;"'!$A3:$A100000"),0),MATCH(V$3,INDIRECT("'"&amp;$A171&amp;"'!$A$3:$BG$3"),0)),VLOOKUP($F171,'Step 1'!$B$13:$D$28,3,0)),"Check Parameters")</f>
        <v>NE</v>
      </c>
      <c r="W171" s="13" t="str">
        <f ca="1">IFERROR(IF(VLOOKUP($F171,'Step 1'!$B$13:$D$28,3,0)="Y",INDEX(INDIRECT("'"&amp;$A171&amp;"'!$A$3:$BG$100000"),MATCH($B171,INDIRECT("'"&amp;$A171&amp;"'!$A3:$A100000"),0),MATCH(W$3,INDIRECT("'"&amp;$A171&amp;"'!$A$3:$BG$3"),0)),VLOOKUP($F171,'Step 1'!$B$13:$D$28,3,0)),"Check Parameters")</f>
        <v>NE</v>
      </c>
      <c r="X171" s="13" t="str">
        <f ca="1">IFERROR(IF(VLOOKUP($F171,'Step 1'!$B$13:$D$28,3,0)="Y",INDEX(INDIRECT("'"&amp;$A171&amp;"'!$A$3:$BG$100000"),MATCH($B171,INDIRECT("'"&amp;$A171&amp;"'!$A3:$A100000"),0),MATCH(X$3,INDIRECT("'"&amp;$A171&amp;"'!$A$3:$BG$3"),0)),VLOOKUP($F171,'Step 1'!$B$13:$D$28,3,0)),"Check Parameters")</f>
        <v>NE</v>
      </c>
      <c r="Y171" s="13" t="str">
        <f ca="1">IFERROR(IF(VLOOKUP($F171,'Step 1'!$B$13:$D$28,3,0)="Y",INDEX(INDIRECT("'"&amp;$A171&amp;"'!$A$3:$BG$100000"),MATCH($B171,INDIRECT("'"&amp;$A171&amp;"'!$A3:$A100000"),0),MATCH(Y$3,INDIRECT("'"&amp;$A171&amp;"'!$A$3:$BG$3"),0)),VLOOKUP($F171,'Step 1'!$B$13:$D$28,3,0)),"Check Parameters")</f>
        <v>NE</v>
      </c>
      <c r="Z171" s="13" t="str">
        <f ca="1">IFERROR(IF(VLOOKUP($F171,'Step 1'!$B$13:$D$28,3,0)="Y",INDEX(INDIRECT("'"&amp;$A171&amp;"'!$A$3:$BG$100000"),MATCH($B171,INDIRECT("'"&amp;$A171&amp;"'!$A3:$A100000"),0),MATCH(Z$3,INDIRECT("'"&amp;$A171&amp;"'!$A$3:$BG$3"),0)),VLOOKUP($F171,'Step 1'!$B$13:$D$28,3,0)),"Check Parameters")</f>
        <v>NE</v>
      </c>
      <c r="AA171" s="13" t="str">
        <f ca="1">IFERROR(IF(VLOOKUP($F171,'Step 1'!$B$13:$D$28,3,0)="Y",INDEX(INDIRECT("'"&amp;$A171&amp;"'!$A$3:$BG$100000"),MATCH($B171,INDIRECT("'"&amp;$A171&amp;"'!$A3:$A100000"),0),MATCH(AA$3,INDIRECT("'"&amp;$A171&amp;"'!$A$3:$BG$3"),0)),VLOOKUP($F171,'Step 1'!$B$13:$D$28,3,0)),"Check Parameters")</f>
        <v>NE</v>
      </c>
      <c r="AB171" s="13" t="str">
        <f ca="1">IFERROR(IF(VLOOKUP($F171,'Step 1'!$B$13:$D$28,3,0)="Y",INDEX(INDIRECT("'"&amp;$A171&amp;"'!$A$3:$BG$100000"),MATCH($B171,INDIRECT("'"&amp;$A171&amp;"'!$A3:$A100000"),0),MATCH(AB$3,INDIRECT("'"&amp;$A171&amp;"'!$A$3:$BG$3"),0)),VLOOKUP($F171,'Step 1'!$B$13:$D$28,3,0)),"Check Parameters")</f>
        <v>NE</v>
      </c>
      <c r="AC171" s="13" t="str">
        <f ca="1">IFERROR(IF(VLOOKUP($F171,'Step 1'!$B$13:$D$28,3,0)="Y",INDEX(INDIRECT("'"&amp;$A171&amp;"'!$A$3:$BG$100000"),MATCH($B171,INDIRECT("'"&amp;$A171&amp;"'!$A3:$A100000"),0),MATCH(AC$3,INDIRECT("'"&amp;$A171&amp;"'!$A$3:$BG$3"),0)),VLOOKUP($F171,'Step 1'!$B$13:$D$28,3,0)),"Check Parameters")</f>
        <v>NE</v>
      </c>
      <c r="AD171" s="13" t="str">
        <f ca="1">IFERROR(IF(VLOOKUP($F171,'Step 1'!$B$13:$D$28,3,0)="Y",INDEX(INDIRECT("'"&amp;$A171&amp;"'!$A$3:$BG$100000"),MATCH($B171,INDIRECT("'"&amp;$A171&amp;"'!$A3:$A100000"),0),MATCH(AD$3,INDIRECT("'"&amp;$A171&amp;"'!$A$3:$BG$3"),0)),VLOOKUP($F171,'Step 1'!$B$13:$D$28,3,0)),"Check Parameters")</f>
        <v>NE</v>
      </c>
      <c r="AE171" s="13" t="str">
        <f ca="1">IFERROR(IF(VLOOKUP($F171,'Step 1'!$B$13:$D$28,3,0)="Y",INDEX(INDIRECT("'"&amp;$A171&amp;"'!$A$3:$BG$100000"),MATCH($B171,INDIRECT("'"&amp;$A171&amp;"'!$A3:$A100000"),0),MATCH(AE$3,INDIRECT("'"&amp;$A171&amp;"'!$A$3:$BG$3"),0)),VLOOKUP($F171,'Step 1'!$B$13:$D$28,3,0)),"Check Parameters")</f>
        <v>NE</v>
      </c>
      <c r="AF171" s="13" t="str">
        <f ca="1">IFERROR(IF(VLOOKUP($F171,'Step 1'!$B$13:$D$28,3,0)="Y",INDEX(INDIRECT("'"&amp;$A171&amp;"'!$A$3:$BG$100000"),MATCH($B171,INDIRECT("'"&amp;$A171&amp;"'!$A3:$A100000"),0),MATCH(AF$3,INDIRECT("'"&amp;$A171&amp;"'!$A$3:$BG$3"),0)),VLOOKUP($F171,'Step 1'!$B$13:$D$28,3,0)),"Check Parameters")</f>
        <v>NE</v>
      </c>
      <c r="AG171" s="13" t="str">
        <f ca="1">IFERROR(IF(VLOOKUP($F171,'Step 1'!$B$13:$D$28,3,0)="Y",INDEX(INDIRECT("'"&amp;$A171&amp;"'!$A$3:$BG$100000"),MATCH($B171,INDIRECT("'"&amp;$A171&amp;"'!$A3:$A100000"),0),MATCH(AG$3,INDIRECT("'"&amp;$A171&amp;"'!$A$3:$BG$3"),0)),VLOOKUP($F171,'Step 1'!$B$13:$D$28,3,0)),"Check Parameters")</f>
        <v>NE</v>
      </c>
      <c r="AH171" s="13" t="str">
        <f ca="1">IFERROR(IF(VLOOKUP($F171,'Step 1'!$B$13:$D$28,3,0)="Y",INDEX(INDIRECT("'"&amp;$A171&amp;"'!$A$3:$BG$100000"),MATCH($B171,INDIRECT("'"&amp;$A171&amp;"'!$A3:$A100000"),0),MATCH(AH$3,INDIRECT("'"&amp;$A171&amp;"'!$A$3:$BG$3"),0)),VLOOKUP($F171,'Step 1'!$B$13:$D$28,3,0)),"Check Parameters")</f>
        <v>NE</v>
      </c>
      <c r="AI171" s="13" t="str">
        <f ca="1">IFERROR(IF(VLOOKUP($F171,'Step 1'!$B$13:$D$28,3,0)="Y",INDEX(INDIRECT("'"&amp;$A171&amp;"'!$A$3:$BG$100000"),MATCH($B171,INDIRECT("'"&amp;$A171&amp;"'!$A3:$A100000"),0),MATCH(AI$3,INDIRECT("'"&amp;$A171&amp;"'!$A$3:$BG$3"),0)),VLOOKUP($F171,'Step 1'!$B$13:$D$28,3,0)),"Check Parameters")</f>
        <v>NE</v>
      </c>
      <c r="AJ171" s="13" t="str">
        <f ca="1">IFERROR(IF(VLOOKUP($F171,'Step 1'!$B$13:$D$28,3,0)="Y",INDEX(INDIRECT("'"&amp;$A171&amp;"'!$A$3:$BG$100000"),MATCH($B171,INDIRECT("'"&amp;$A171&amp;"'!$A3:$A100000"),0),MATCH(AJ$3,INDIRECT("'"&amp;$A171&amp;"'!$A$3:$BG$3"),0)),VLOOKUP($F171,'Step 1'!$B$13:$D$28,3,0)),"Check Parameters")</f>
        <v>NE</v>
      </c>
      <c r="AK171" s="13" t="str">
        <f ca="1">IFERROR(IF(VLOOKUP($F171,'Step 1'!$B$13:$D$28,3,0)="Y",INDEX(INDIRECT("'"&amp;$A171&amp;"'!$A$3:$BG$100000"),MATCH($B171,INDIRECT("'"&amp;$A171&amp;"'!$A3:$A100000"),0),MATCH(AK$3,INDIRECT("'"&amp;$A171&amp;"'!$A$3:$BG$3"),0)),VLOOKUP($F171,'Step 1'!$B$13:$D$28,3,0)),"Check Parameters")</f>
        <v>NE</v>
      </c>
      <c r="AL171" s="13" t="str">
        <f ca="1">IFERROR(IF(VLOOKUP($F171,'Step 1'!$B$13:$D$28,3,0)="Y",INDEX(INDIRECT("'"&amp;$A171&amp;"'!$A$3:$BG$100000"),MATCH($B171,INDIRECT("'"&amp;$A171&amp;"'!$A3:$A100000"),0),MATCH(AL$3,INDIRECT("'"&amp;$A171&amp;"'!$A$3:$BG$3"),0)),VLOOKUP($F171,'Step 1'!$B$13:$D$28,3,0)),"Check Parameters")</f>
        <v>NE</v>
      </c>
      <c r="AM171" s="13" t="str">
        <f ca="1">IFERROR(IF(VLOOKUP($F171,'Step 1'!$B$13:$D$28,3,0)="Y",INDEX(INDIRECT("'"&amp;$A171&amp;"'!$A$3:$BG$100000"),MATCH($B171,INDIRECT("'"&amp;$A171&amp;"'!$A3:$A100000"),0),MATCH(AM$3,INDIRECT("'"&amp;$A171&amp;"'!$A$3:$BG$3"),0)),VLOOKUP($F171,'Step 1'!$B$13:$D$28,3,0)),"Check Parameters")</f>
        <v>NE</v>
      </c>
      <c r="AN171" s="13"/>
      <c r="AO171" s="13"/>
      <c r="AP171" s="191"/>
      <c r="AQ171" s="191"/>
      <c r="AR171" s="191"/>
    </row>
    <row r="172" spans="1:44" hidden="1" outlineLevel="1" x14ac:dyDescent="0.25">
      <c r="A172" s="183" t="s">
        <v>83</v>
      </c>
      <c r="B172" s="183" t="s">
        <v>583</v>
      </c>
      <c r="C172" s="175" t="s">
        <v>341</v>
      </c>
      <c r="D172" s="175"/>
      <c r="E172" s="175" t="s">
        <v>130</v>
      </c>
      <c r="F172" s="77" t="str">
        <f t="shared" si="56"/>
        <v>Mules and asses</v>
      </c>
      <c r="G172" s="175" t="s">
        <v>358</v>
      </c>
      <c r="H172" s="177" t="s">
        <v>472</v>
      </c>
      <c r="I172" s="13" t="str">
        <f ca="1">IFERROR(IF(VLOOKUP($F172,'Step 1'!$B$13:$D$28,3,0)="Y",INDEX(INDIRECT("'"&amp;$A172&amp;"'!$A$3:$BG$100000"),MATCH($B172,INDIRECT("'"&amp;$A172&amp;"'!$A3:$A100000"),0),MATCH(I$3,INDIRECT("'"&amp;$A172&amp;"'!$A$3:$BG$3"),0)),VLOOKUP($F172,'Step 1'!$B$13:$D$28,3,0)),"Check Parameters")</f>
        <v>NE</v>
      </c>
      <c r="J172" s="13" t="str">
        <f ca="1">IFERROR(IF(VLOOKUP($F172,'Step 1'!$B$13:$D$28,3,0)="Y",INDEX(INDIRECT("'"&amp;$A172&amp;"'!$A$3:$BG$100000"),MATCH($B172,INDIRECT("'"&amp;$A172&amp;"'!$A3:$A100000"),0),MATCH(J$3,INDIRECT("'"&amp;$A172&amp;"'!$A$3:$BG$3"),0)),VLOOKUP($F172,'Step 1'!$B$13:$D$28,3,0)),"Check Parameters")</f>
        <v>NE</v>
      </c>
      <c r="K172" s="13" t="str">
        <f ca="1">IFERROR(IF(VLOOKUP($F172,'Step 1'!$B$13:$D$28,3,0)="Y",INDEX(INDIRECT("'"&amp;$A172&amp;"'!$A$3:$BG$100000"),MATCH($B172,INDIRECT("'"&amp;$A172&amp;"'!$A3:$A100000"),0),MATCH(K$3,INDIRECT("'"&amp;$A172&amp;"'!$A$3:$BG$3"),0)),VLOOKUP($F172,'Step 1'!$B$13:$D$28,3,0)),"Check Parameters")</f>
        <v>NE</v>
      </c>
      <c r="L172" s="13" t="str">
        <f ca="1">IFERROR(IF(VLOOKUP($F172,'Step 1'!$B$13:$D$28,3,0)="Y",INDEX(INDIRECT("'"&amp;$A172&amp;"'!$A$3:$BG$100000"),MATCH($B172,INDIRECT("'"&amp;$A172&amp;"'!$A3:$A100000"),0),MATCH(L$3,INDIRECT("'"&amp;$A172&amp;"'!$A$3:$BG$3"),0)),VLOOKUP($F172,'Step 1'!$B$13:$D$28,3,0)),"Check Parameters")</f>
        <v>NE</v>
      </c>
      <c r="M172" s="13" t="str">
        <f ca="1">IFERROR(IF(VLOOKUP($F172,'Step 1'!$B$13:$D$28,3,0)="Y",INDEX(INDIRECT("'"&amp;$A172&amp;"'!$A$3:$BG$100000"),MATCH($B172,INDIRECT("'"&amp;$A172&amp;"'!$A3:$A100000"),0),MATCH(M$3,INDIRECT("'"&amp;$A172&amp;"'!$A$3:$BG$3"),0)),VLOOKUP($F172,'Step 1'!$B$13:$D$28,3,0)),"Check Parameters")</f>
        <v>NE</v>
      </c>
      <c r="N172" s="13" t="str">
        <f ca="1">IFERROR(IF(VLOOKUP($F172,'Step 1'!$B$13:$D$28,3,0)="Y",INDEX(INDIRECT("'"&amp;$A172&amp;"'!$A$3:$BG$100000"),MATCH($B172,INDIRECT("'"&amp;$A172&amp;"'!$A3:$A100000"),0),MATCH(N$3,INDIRECT("'"&amp;$A172&amp;"'!$A$3:$BG$3"),0)),VLOOKUP($F172,'Step 1'!$B$13:$D$28,3,0)),"Check Parameters")</f>
        <v>NE</v>
      </c>
      <c r="O172" s="13" t="str">
        <f ca="1">IFERROR(IF(VLOOKUP($F172,'Step 1'!$B$13:$D$28,3,0)="Y",INDEX(INDIRECT("'"&amp;$A172&amp;"'!$A$3:$BG$100000"),MATCH($B172,INDIRECT("'"&amp;$A172&amp;"'!$A3:$A100000"),0),MATCH(O$3,INDIRECT("'"&amp;$A172&amp;"'!$A$3:$BG$3"),0)),VLOOKUP($F172,'Step 1'!$B$13:$D$28,3,0)),"Check Parameters")</f>
        <v>NE</v>
      </c>
      <c r="P172" s="13" t="str">
        <f ca="1">IFERROR(IF(VLOOKUP($F172,'Step 1'!$B$13:$D$28,3,0)="Y",INDEX(INDIRECT("'"&amp;$A172&amp;"'!$A$3:$BG$100000"),MATCH($B172,INDIRECT("'"&amp;$A172&amp;"'!$A3:$A100000"),0),MATCH(P$3,INDIRECT("'"&amp;$A172&amp;"'!$A$3:$BG$3"),0)),VLOOKUP($F172,'Step 1'!$B$13:$D$28,3,0)),"Check Parameters")</f>
        <v>NE</v>
      </c>
      <c r="Q172" s="13" t="str">
        <f ca="1">IFERROR(IF(VLOOKUP($F172,'Step 1'!$B$13:$D$28,3,0)="Y",INDEX(INDIRECT("'"&amp;$A172&amp;"'!$A$3:$BG$100000"),MATCH($B172,INDIRECT("'"&amp;$A172&amp;"'!$A3:$A100000"),0),MATCH(Q$3,INDIRECT("'"&amp;$A172&amp;"'!$A$3:$BG$3"),0)),VLOOKUP($F172,'Step 1'!$B$13:$D$28,3,0)),"Check Parameters")</f>
        <v>NE</v>
      </c>
      <c r="R172" s="13" t="str">
        <f ca="1">IFERROR(IF(VLOOKUP($F172,'Step 1'!$B$13:$D$28,3,0)="Y",INDEX(INDIRECT("'"&amp;$A172&amp;"'!$A$3:$BG$100000"),MATCH($B172,INDIRECT("'"&amp;$A172&amp;"'!$A3:$A100000"),0),MATCH(R$3,INDIRECT("'"&amp;$A172&amp;"'!$A$3:$BG$3"),0)),VLOOKUP($F172,'Step 1'!$B$13:$D$28,3,0)),"Check Parameters")</f>
        <v>NE</v>
      </c>
      <c r="S172" s="13" t="str">
        <f ca="1">IFERROR(IF(VLOOKUP($F172,'Step 1'!$B$13:$D$28,3,0)="Y",INDEX(INDIRECT("'"&amp;$A172&amp;"'!$A$3:$BG$100000"),MATCH($B172,INDIRECT("'"&amp;$A172&amp;"'!$A3:$A100000"),0),MATCH(S$3,INDIRECT("'"&amp;$A172&amp;"'!$A$3:$BG$3"),0)),VLOOKUP($F172,'Step 1'!$B$13:$D$28,3,0)),"Check Parameters")</f>
        <v>NE</v>
      </c>
      <c r="T172" s="13" t="str">
        <f ca="1">IFERROR(IF(VLOOKUP($F172,'Step 1'!$B$13:$D$28,3,0)="Y",INDEX(INDIRECT("'"&amp;$A172&amp;"'!$A$3:$BG$100000"),MATCH($B172,INDIRECT("'"&amp;$A172&amp;"'!$A3:$A100000"),0),MATCH(T$3,INDIRECT("'"&amp;$A172&amp;"'!$A$3:$BG$3"),0)),VLOOKUP($F172,'Step 1'!$B$13:$D$28,3,0)),"Check Parameters")</f>
        <v>NE</v>
      </c>
      <c r="U172" s="13" t="str">
        <f ca="1">IFERROR(IF(VLOOKUP($F172,'Step 1'!$B$13:$D$28,3,0)="Y",INDEX(INDIRECT("'"&amp;$A172&amp;"'!$A$3:$BG$100000"),MATCH($B172,INDIRECT("'"&amp;$A172&amp;"'!$A3:$A100000"),0),MATCH(U$3,INDIRECT("'"&amp;$A172&amp;"'!$A$3:$BG$3"),0)),VLOOKUP($F172,'Step 1'!$B$13:$D$28,3,0)),"Check Parameters")</f>
        <v>NE</v>
      </c>
      <c r="V172" s="13" t="str">
        <f ca="1">IFERROR(IF(VLOOKUP($F172,'Step 1'!$B$13:$D$28,3,0)="Y",INDEX(INDIRECT("'"&amp;$A172&amp;"'!$A$3:$BG$100000"),MATCH($B172,INDIRECT("'"&amp;$A172&amp;"'!$A3:$A100000"),0),MATCH(V$3,INDIRECT("'"&amp;$A172&amp;"'!$A$3:$BG$3"),0)),VLOOKUP($F172,'Step 1'!$B$13:$D$28,3,0)),"Check Parameters")</f>
        <v>NE</v>
      </c>
      <c r="W172" s="13" t="str">
        <f ca="1">IFERROR(IF(VLOOKUP($F172,'Step 1'!$B$13:$D$28,3,0)="Y",INDEX(INDIRECT("'"&amp;$A172&amp;"'!$A$3:$BG$100000"),MATCH($B172,INDIRECT("'"&amp;$A172&amp;"'!$A3:$A100000"),0),MATCH(W$3,INDIRECT("'"&amp;$A172&amp;"'!$A$3:$BG$3"),0)),VLOOKUP($F172,'Step 1'!$B$13:$D$28,3,0)),"Check Parameters")</f>
        <v>NE</v>
      </c>
      <c r="X172" s="13" t="str">
        <f ca="1">IFERROR(IF(VLOOKUP($F172,'Step 1'!$B$13:$D$28,3,0)="Y",INDEX(INDIRECT("'"&amp;$A172&amp;"'!$A$3:$BG$100000"),MATCH($B172,INDIRECT("'"&amp;$A172&amp;"'!$A3:$A100000"),0),MATCH(X$3,INDIRECT("'"&amp;$A172&amp;"'!$A$3:$BG$3"),0)),VLOOKUP($F172,'Step 1'!$B$13:$D$28,3,0)),"Check Parameters")</f>
        <v>NE</v>
      </c>
      <c r="Y172" s="13" t="str">
        <f ca="1">IFERROR(IF(VLOOKUP($F172,'Step 1'!$B$13:$D$28,3,0)="Y",INDEX(INDIRECT("'"&amp;$A172&amp;"'!$A$3:$BG$100000"),MATCH($B172,INDIRECT("'"&amp;$A172&amp;"'!$A3:$A100000"),0),MATCH(Y$3,INDIRECT("'"&amp;$A172&amp;"'!$A$3:$BG$3"),0)),VLOOKUP($F172,'Step 1'!$B$13:$D$28,3,0)),"Check Parameters")</f>
        <v>NE</v>
      </c>
      <c r="Z172" s="13" t="str">
        <f ca="1">IFERROR(IF(VLOOKUP($F172,'Step 1'!$B$13:$D$28,3,0)="Y",INDEX(INDIRECT("'"&amp;$A172&amp;"'!$A$3:$BG$100000"),MATCH($B172,INDIRECT("'"&amp;$A172&amp;"'!$A3:$A100000"),0),MATCH(Z$3,INDIRECT("'"&amp;$A172&amp;"'!$A$3:$BG$3"),0)),VLOOKUP($F172,'Step 1'!$B$13:$D$28,3,0)),"Check Parameters")</f>
        <v>NE</v>
      </c>
      <c r="AA172" s="13" t="str">
        <f ca="1">IFERROR(IF(VLOOKUP($F172,'Step 1'!$B$13:$D$28,3,0)="Y",INDEX(INDIRECT("'"&amp;$A172&amp;"'!$A$3:$BG$100000"),MATCH($B172,INDIRECT("'"&amp;$A172&amp;"'!$A3:$A100000"),0),MATCH(AA$3,INDIRECT("'"&amp;$A172&amp;"'!$A$3:$BG$3"),0)),VLOOKUP($F172,'Step 1'!$B$13:$D$28,3,0)),"Check Parameters")</f>
        <v>NE</v>
      </c>
      <c r="AB172" s="13" t="str">
        <f ca="1">IFERROR(IF(VLOOKUP($F172,'Step 1'!$B$13:$D$28,3,0)="Y",INDEX(INDIRECT("'"&amp;$A172&amp;"'!$A$3:$BG$100000"),MATCH($B172,INDIRECT("'"&amp;$A172&amp;"'!$A3:$A100000"),0),MATCH(AB$3,INDIRECT("'"&amp;$A172&amp;"'!$A$3:$BG$3"),0)),VLOOKUP($F172,'Step 1'!$B$13:$D$28,3,0)),"Check Parameters")</f>
        <v>NE</v>
      </c>
      <c r="AC172" s="13" t="str">
        <f ca="1">IFERROR(IF(VLOOKUP($F172,'Step 1'!$B$13:$D$28,3,0)="Y",INDEX(INDIRECT("'"&amp;$A172&amp;"'!$A$3:$BG$100000"),MATCH($B172,INDIRECT("'"&amp;$A172&amp;"'!$A3:$A100000"),0),MATCH(AC$3,INDIRECT("'"&amp;$A172&amp;"'!$A$3:$BG$3"),0)),VLOOKUP($F172,'Step 1'!$B$13:$D$28,3,0)),"Check Parameters")</f>
        <v>NE</v>
      </c>
      <c r="AD172" s="13" t="str">
        <f ca="1">IFERROR(IF(VLOOKUP($F172,'Step 1'!$B$13:$D$28,3,0)="Y",INDEX(INDIRECT("'"&amp;$A172&amp;"'!$A$3:$BG$100000"),MATCH($B172,INDIRECT("'"&amp;$A172&amp;"'!$A3:$A100000"),0),MATCH(AD$3,INDIRECT("'"&amp;$A172&amp;"'!$A$3:$BG$3"),0)),VLOOKUP($F172,'Step 1'!$B$13:$D$28,3,0)),"Check Parameters")</f>
        <v>NE</v>
      </c>
      <c r="AE172" s="13" t="str">
        <f ca="1">IFERROR(IF(VLOOKUP($F172,'Step 1'!$B$13:$D$28,3,0)="Y",INDEX(INDIRECT("'"&amp;$A172&amp;"'!$A$3:$BG$100000"),MATCH($B172,INDIRECT("'"&amp;$A172&amp;"'!$A3:$A100000"),0),MATCH(AE$3,INDIRECT("'"&amp;$A172&amp;"'!$A$3:$BG$3"),0)),VLOOKUP($F172,'Step 1'!$B$13:$D$28,3,0)),"Check Parameters")</f>
        <v>NE</v>
      </c>
      <c r="AF172" s="13" t="str">
        <f ca="1">IFERROR(IF(VLOOKUP($F172,'Step 1'!$B$13:$D$28,3,0)="Y",INDEX(INDIRECT("'"&amp;$A172&amp;"'!$A$3:$BG$100000"),MATCH($B172,INDIRECT("'"&amp;$A172&amp;"'!$A3:$A100000"),0),MATCH(AF$3,INDIRECT("'"&amp;$A172&amp;"'!$A$3:$BG$3"),0)),VLOOKUP($F172,'Step 1'!$B$13:$D$28,3,0)),"Check Parameters")</f>
        <v>NE</v>
      </c>
      <c r="AG172" s="13" t="str">
        <f ca="1">IFERROR(IF(VLOOKUP($F172,'Step 1'!$B$13:$D$28,3,0)="Y",INDEX(INDIRECT("'"&amp;$A172&amp;"'!$A$3:$BG$100000"),MATCH($B172,INDIRECT("'"&amp;$A172&amp;"'!$A3:$A100000"),0),MATCH(AG$3,INDIRECT("'"&amp;$A172&amp;"'!$A$3:$BG$3"),0)),VLOOKUP($F172,'Step 1'!$B$13:$D$28,3,0)),"Check Parameters")</f>
        <v>NE</v>
      </c>
      <c r="AH172" s="13" t="str">
        <f ca="1">IFERROR(IF(VLOOKUP($F172,'Step 1'!$B$13:$D$28,3,0)="Y",INDEX(INDIRECT("'"&amp;$A172&amp;"'!$A$3:$BG$100000"),MATCH($B172,INDIRECT("'"&amp;$A172&amp;"'!$A3:$A100000"),0),MATCH(AH$3,INDIRECT("'"&amp;$A172&amp;"'!$A$3:$BG$3"),0)),VLOOKUP($F172,'Step 1'!$B$13:$D$28,3,0)),"Check Parameters")</f>
        <v>NE</v>
      </c>
      <c r="AI172" s="13" t="str">
        <f ca="1">IFERROR(IF(VLOOKUP($F172,'Step 1'!$B$13:$D$28,3,0)="Y",INDEX(INDIRECT("'"&amp;$A172&amp;"'!$A$3:$BG$100000"),MATCH($B172,INDIRECT("'"&amp;$A172&amp;"'!$A3:$A100000"),0),MATCH(AI$3,INDIRECT("'"&amp;$A172&amp;"'!$A$3:$BG$3"),0)),VLOOKUP($F172,'Step 1'!$B$13:$D$28,3,0)),"Check Parameters")</f>
        <v>NE</v>
      </c>
      <c r="AJ172" s="13" t="str">
        <f ca="1">IFERROR(IF(VLOOKUP($F172,'Step 1'!$B$13:$D$28,3,0)="Y",INDEX(INDIRECT("'"&amp;$A172&amp;"'!$A$3:$BG$100000"),MATCH($B172,INDIRECT("'"&amp;$A172&amp;"'!$A3:$A100000"),0),MATCH(AJ$3,INDIRECT("'"&amp;$A172&amp;"'!$A$3:$BG$3"),0)),VLOOKUP($F172,'Step 1'!$B$13:$D$28,3,0)),"Check Parameters")</f>
        <v>NE</v>
      </c>
      <c r="AK172" s="13" t="str">
        <f ca="1">IFERROR(IF(VLOOKUP($F172,'Step 1'!$B$13:$D$28,3,0)="Y",INDEX(INDIRECT("'"&amp;$A172&amp;"'!$A$3:$BG$100000"),MATCH($B172,INDIRECT("'"&amp;$A172&amp;"'!$A3:$A100000"),0),MATCH(AK$3,INDIRECT("'"&amp;$A172&amp;"'!$A$3:$BG$3"),0)),VLOOKUP($F172,'Step 1'!$B$13:$D$28,3,0)),"Check Parameters")</f>
        <v>NE</v>
      </c>
      <c r="AL172" s="13" t="str">
        <f ca="1">IFERROR(IF(VLOOKUP($F172,'Step 1'!$B$13:$D$28,3,0)="Y",INDEX(INDIRECT("'"&amp;$A172&amp;"'!$A$3:$BG$100000"),MATCH($B172,INDIRECT("'"&amp;$A172&amp;"'!$A3:$A100000"),0),MATCH(AL$3,INDIRECT("'"&amp;$A172&amp;"'!$A$3:$BG$3"),0)),VLOOKUP($F172,'Step 1'!$B$13:$D$28,3,0)),"Check Parameters")</f>
        <v>NE</v>
      </c>
      <c r="AM172" s="13" t="str">
        <f ca="1">IFERROR(IF(VLOOKUP($F172,'Step 1'!$B$13:$D$28,3,0)="Y",INDEX(INDIRECT("'"&amp;$A172&amp;"'!$A$3:$BG$100000"),MATCH($B172,INDIRECT("'"&amp;$A172&amp;"'!$A3:$A100000"),0),MATCH(AM$3,INDIRECT("'"&amp;$A172&amp;"'!$A$3:$BG$3"),0)),VLOOKUP($F172,'Step 1'!$B$13:$D$28,3,0)),"Check Parameters")</f>
        <v>NE</v>
      </c>
      <c r="AN172" s="13"/>
      <c r="AO172" s="13"/>
      <c r="AP172" s="191"/>
      <c r="AQ172" s="191"/>
      <c r="AR172" s="191"/>
    </row>
    <row r="173" spans="1:44" hidden="1" outlineLevel="1" x14ac:dyDescent="0.25">
      <c r="A173" s="183" t="s">
        <v>85</v>
      </c>
      <c r="B173" s="183" t="s">
        <v>583</v>
      </c>
      <c r="C173" s="175" t="s">
        <v>341</v>
      </c>
      <c r="D173" s="175"/>
      <c r="E173" s="175" t="s">
        <v>130</v>
      </c>
      <c r="F173" s="77" t="str">
        <f t="shared" si="56"/>
        <v>Laying hens</v>
      </c>
      <c r="G173" s="175" t="s">
        <v>358</v>
      </c>
      <c r="H173" s="177" t="s">
        <v>472</v>
      </c>
      <c r="I173" s="13" t="str">
        <f ca="1">IFERROR(IF(VLOOKUP($F173,'Step 1'!$B$13:$D$28,3,0)="Y",INDEX(INDIRECT("'"&amp;$A173&amp;"'!$A$3:$BG$100000"),MATCH($B173,INDIRECT("'"&amp;$A173&amp;"'!$A3:$A100000"),0),MATCH(I$3,INDIRECT("'"&amp;$A173&amp;"'!$A$3:$BG$3"),0)),VLOOKUP($F173,'Step 1'!$B$13:$D$28,3,0)),"Check Parameters")</f>
        <v>NE</v>
      </c>
      <c r="J173" s="13" t="str">
        <f ca="1">IFERROR(IF(VLOOKUP($F173,'Step 1'!$B$13:$D$28,3,0)="Y",INDEX(INDIRECT("'"&amp;$A173&amp;"'!$A$3:$BG$100000"),MATCH($B173,INDIRECT("'"&amp;$A173&amp;"'!$A3:$A100000"),0),MATCH(J$3,INDIRECT("'"&amp;$A173&amp;"'!$A$3:$BG$3"),0)),VLOOKUP($F173,'Step 1'!$B$13:$D$28,3,0)),"Check Parameters")</f>
        <v>NE</v>
      </c>
      <c r="K173" s="13" t="str">
        <f ca="1">IFERROR(IF(VLOOKUP($F173,'Step 1'!$B$13:$D$28,3,0)="Y",INDEX(INDIRECT("'"&amp;$A173&amp;"'!$A$3:$BG$100000"),MATCH($B173,INDIRECT("'"&amp;$A173&amp;"'!$A3:$A100000"),0),MATCH(K$3,INDIRECT("'"&amp;$A173&amp;"'!$A$3:$BG$3"),0)),VLOOKUP($F173,'Step 1'!$B$13:$D$28,3,0)),"Check Parameters")</f>
        <v>NE</v>
      </c>
      <c r="L173" s="13" t="str">
        <f ca="1">IFERROR(IF(VLOOKUP($F173,'Step 1'!$B$13:$D$28,3,0)="Y",INDEX(INDIRECT("'"&amp;$A173&amp;"'!$A$3:$BG$100000"),MATCH($B173,INDIRECT("'"&amp;$A173&amp;"'!$A3:$A100000"),0),MATCH(L$3,INDIRECT("'"&amp;$A173&amp;"'!$A$3:$BG$3"),0)),VLOOKUP($F173,'Step 1'!$B$13:$D$28,3,0)),"Check Parameters")</f>
        <v>NE</v>
      </c>
      <c r="M173" s="13" t="str">
        <f ca="1">IFERROR(IF(VLOOKUP($F173,'Step 1'!$B$13:$D$28,3,0)="Y",INDEX(INDIRECT("'"&amp;$A173&amp;"'!$A$3:$BG$100000"),MATCH($B173,INDIRECT("'"&amp;$A173&amp;"'!$A3:$A100000"),0),MATCH(M$3,INDIRECT("'"&amp;$A173&amp;"'!$A$3:$BG$3"),0)),VLOOKUP($F173,'Step 1'!$B$13:$D$28,3,0)),"Check Parameters")</f>
        <v>NE</v>
      </c>
      <c r="N173" s="13" t="str">
        <f ca="1">IFERROR(IF(VLOOKUP($F173,'Step 1'!$B$13:$D$28,3,0)="Y",INDEX(INDIRECT("'"&amp;$A173&amp;"'!$A$3:$BG$100000"),MATCH($B173,INDIRECT("'"&amp;$A173&amp;"'!$A3:$A100000"),0),MATCH(N$3,INDIRECT("'"&amp;$A173&amp;"'!$A$3:$BG$3"),0)),VLOOKUP($F173,'Step 1'!$B$13:$D$28,3,0)),"Check Parameters")</f>
        <v>NE</v>
      </c>
      <c r="O173" s="13" t="str">
        <f ca="1">IFERROR(IF(VLOOKUP($F173,'Step 1'!$B$13:$D$28,3,0)="Y",INDEX(INDIRECT("'"&amp;$A173&amp;"'!$A$3:$BG$100000"),MATCH($B173,INDIRECT("'"&amp;$A173&amp;"'!$A3:$A100000"),0),MATCH(O$3,INDIRECT("'"&amp;$A173&amp;"'!$A$3:$BG$3"),0)),VLOOKUP($F173,'Step 1'!$B$13:$D$28,3,0)),"Check Parameters")</f>
        <v>NE</v>
      </c>
      <c r="P173" s="13" t="str">
        <f ca="1">IFERROR(IF(VLOOKUP($F173,'Step 1'!$B$13:$D$28,3,0)="Y",INDEX(INDIRECT("'"&amp;$A173&amp;"'!$A$3:$BG$100000"),MATCH($B173,INDIRECT("'"&amp;$A173&amp;"'!$A3:$A100000"),0),MATCH(P$3,INDIRECT("'"&amp;$A173&amp;"'!$A$3:$BG$3"),0)),VLOOKUP($F173,'Step 1'!$B$13:$D$28,3,0)),"Check Parameters")</f>
        <v>NE</v>
      </c>
      <c r="Q173" s="13" t="str">
        <f ca="1">IFERROR(IF(VLOOKUP($F173,'Step 1'!$B$13:$D$28,3,0)="Y",INDEX(INDIRECT("'"&amp;$A173&amp;"'!$A$3:$BG$100000"),MATCH($B173,INDIRECT("'"&amp;$A173&amp;"'!$A3:$A100000"),0),MATCH(Q$3,INDIRECT("'"&amp;$A173&amp;"'!$A$3:$BG$3"),0)),VLOOKUP($F173,'Step 1'!$B$13:$D$28,3,0)),"Check Parameters")</f>
        <v>NE</v>
      </c>
      <c r="R173" s="13" t="str">
        <f ca="1">IFERROR(IF(VLOOKUP($F173,'Step 1'!$B$13:$D$28,3,0)="Y",INDEX(INDIRECT("'"&amp;$A173&amp;"'!$A$3:$BG$100000"),MATCH($B173,INDIRECT("'"&amp;$A173&amp;"'!$A3:$A100000"),0),MATCH(R$3,INDIRECT("'"&amp;$A173&amp;"'!$A$3:$BG$3"),0)),VLOOKUP($F173,'Step 1'!$B$13:$D$28,3,0)),"Check Parameters")</f>
        <v>NE</v>
      </c>
      <c r="S173" s="13" t="str">
        <f ca="1">IFERROR(IF(VLOOKUP($F173,'Step 1'!$B$13:$D$28,3,0)="Y",INDEX(INDIRECT("'"&amp;$A173&amp;"'!$A$3:$BG$100000"),MATCH($B173,INDIRECT("'"&amp;$A173&amp;"'!$A3:$A100000"),0),MATCH(S$3,INDIRECT("'"&amp;$A173&amp;"'!$A$3:$BG$3"),0)),VLOOKUP($F173,'Step 1'!$B$13:$D$28,3,0)),"Check Parameters")</f>
        <v>NE</v>
      </c>
      <c r="T173" s="13" t="str">
        <f ca="1">IFERROR(IF(VLOOKUP($F173,'Step 1'!$B$13:$D$28,3,0)="Y",INDEX(INDIRECT("'"&amp;$A173&amp;"'!$A$3:$BG$100000"),MATCH($B173,INDIRECT("'"&amp;$A173&amp;"'!$A3:$A100000"),0),MATCH(T$3,INDIRECT("'"&amp;$A173&amp;"'!$A$3:$BG$3"),0)),VLOOKUP($F173,'Step 1'!$B$13:$D$28,3,0)),"Check Parameters")</f>
        <v>NE</v>
      </c>
      <c r="U173" s="13" t="str">
        <f ca="1">IFERROR(IF(VLOOKUP($F173,'Step 1'!$B$13:$D$28,3,0)="Y",INDEX(INDIRECT("'"&amp;$A173&amp;"'!$A$3:$BG$100000"),MATCH($B173,INDIRECT("'"&amp;$A173&amp;"'!$A3:$A100000"),0),MATCH(U$3,INDIRECT("'"&amp;$A173&amp;"'!$A$3:$BG$3"),0)),VLOOKUP($F173,'Step 1'!$B$13:$D$28,3,0)),"Check Parameters")</f>
        <v>NE</v>
      </c>
      <c r="V173" s="13" t="str">
        <f ca="1">IFERROR(IF(VLOOKUP($F173,'Step 1'!$B$13:$D$28,3,0)="Y",INDEX(INDIRECT("'"&amp;$A173&amp;"'!$A$3:$BG$100000"),MATCH($B173,INDIRECT("'"&amp;$A173&amp;"'!$A3:$A100000"),0),MATCH(V$3,INDIRECT("'"&amp;$A173&amp;"'!$A$3:$BG$3"),0)),VLOOKUP($F173,'Step 1'!$B$13:$D$28,3,0)),"Check Parameters")</f>
        <v>NE</v>
      </c>
      <c r="W173" s="13" t="str">
        <f ca="1">IFERROR(IF(VLOOKUP($F173,'Step 1'!$B$13:$D$28,3,0)="Y",INDEX(INDIRECT("'"&amp;$A173&amp;"'!$A$3:$BG$100000"),MATCH($B173,INDIRECT("'"&amp;$A173&amp;"'!$A3:$A100000"),0),MATCH(W$3,INDIRECT("'"&amp;$A173&amp;"'!$A$3:$BG$3"),0)),VLOOKUP($F173,'Step 1'!$B$13:$D$28,3,0)),"Check Parameters")</f>
        <v>NE</v>
      </c>
      <c r="X173" s="13" t="str">
        <f ca="1">IFERROR(IF(VLOOKUP($F173,'Step 1'!$B$13:$D$28,3,0)="Y",INDEX(INDIRECT("'"&amp;$A173&amp;"'!$A$3:$BG$100000"),MATCH($B173,INDIRECT("'"&amp;$A173&amp;"'!$A3:$A100000"),0),MATCH(X$3,INDIRECT("'"&amp;$A173&amp;"'!$A$3:$BG$3"),0)),VLOOKUP($F173,'Step 1'!$B$13:$D$28,3,0)),"Check Parameters")</f>
        <v>NE</v>
      </c>
      <c r="Y173" s="13" t="str">
        <f ca="1">IFERROR(IF(VLOOKUP($F173,'Step 1'!$B$13:$D$28,3,0)="Y",INDEX(INDIRECT("'"&amp;$A173&amp;"'!$A$3:$BG$100000"),MATCH($B173,INDIRECT("'"&amp;$A173&amp;"'!$A3:$A100000"),0),MATCH(Y$3,INDIRECT("'"&amp;$A173&amp;"'!$A$3:$BG$3"),0)),VLOOKUP($F173,'Step 1'!$B$13:$D$28,3,0)),"Check Parameters")</f>
        <v>NE</v>
      </c>
      <c r="Z173" s="13" t="str">
        <f ca="1">IFERROR(IF(VLOOKUP($F173,'Step 1'!$B$13:$D$28,3,0)="Y",INDEX(INDIRECT("'"&amp;$A173&amp;"'!$A$3:$BG$100000"),MATCH($B173,INDIRECT("'"&amp;$A173&amp;"'!$A3:$A100000"),0),MATCH(Z$3,INDIRECT("'"&amp;$A173&amp;"'!$A$3:$BG$3"),0)),VLOOKUP($F173,'Step 1'!$B$13:$D$28,3,0)),"Check Parameters")</f>
        <v>NE</v>
      </c>
      <c r="AA173" s="13" t="str">
        <f ca="1">IFERROR(IF(VLOOKUP($F173,'Step 1'!$B$13:$D$28,3,0)="Y",INDEX(INDIRECT("'"&amp;$A173&amp;"'!$A$3:$BG$100000"),MATCH($B173,INDIRECT("'"&amp;$A173&amp;"'!$A3:$A100000"),0),MATCH(AA$3,INDIRECT("'"&amp;$A173&amp;"'!$A$3:$BG$3"),0)),VLOOKUP($F173,'Step 1'!$B$13:$D$28,3,0)),"Check Parameters")</f>
        <v>NE</v>
      </c>
      <c r="AB173" s="13" t="str">
        <f ca="1">IFERROR(IF(VLOOKUP($F173,'Step 1'!$B$13:$D$28,3,0)="Y",INDEX(INDIRECT("'"&amp;$A173&amp;"'!$A$3:$BG$100000"),MATCH($B173,INDIRECT("'"&amp;$A173&amp;"'!$A3:$A100000"),0),MATCH(AB$3,INDIRECT("'"&amp;$A173&amp;"'!$A$3:$BG$3"),0)),VLOOKUP($F173,'Step 1'!$B$13:$D$28,3,0)),"Check Parameters")</f>
        <v>NE</v>
      </c>
      <c r="AC173" s="13" t="str">
        <f ca="1">IFERROR(IF(VLOOKUP($F173,'Step 1'!$B$13:$D$28,3,0)="Y",INDEX(INDIRECT("'"&amp;$A173&amp;"'!$A$3:$BG$100000"),MATCH($B173,INDIRECT("'"&amp;$A173&amp;"'!$A3:$A100000"),0),MATCH(AC$3,INDIRECT("'"&amp;$A173&amp;"'!$A$3:$BG$3"),0)),VLOOKUP($F173,'Step 1'!$B$13:$D$28,3,0)),"Check Parameters")</f>
        <v>NE</v>
      </c>
      <c r="AD173" s="13" t="str">
        <f ca="1">IFERROR(IF(VLOOKUP($F173,'Step 1'!$B$13:$D$28,3,0)="Y",INDEX(INDIRECT("'"&amp;$A173&amp;"'!$A$3:$BG$100000"),MATCH($B173,INDIRECT("'"&amp;$A173&amp;"'!$A3:$A100000"),0),MATCH(AD$3,INDIRECT("'"&amp;$A173&amp;"'!$A$3:$BG$3"),0)),VLOOKUP($F173,'Step 1'!$B$13:$D$28,3,0)),"Check Parameters")</f>
        <v>NE</v>
      </c>
      <c r="AE173" s="13" t="str">
        <f ca="1">IFERROR(IF(VLOOKUP($F173,'Step 1'!$B$13:$D$28,3,0)="Y",INDEX(INDIRECT("'"&amp;$A173&amp;"'!$A$3:$BG$100000"),MATCH($B173,INDIRECT("'"&amp;$A173&amp;"'!$A3:$A100000"),0),MATCH(AE$3,INDIRECT("'"&amp;$A173&amp;"'!$A$3:$BG$3"),0)),VLOOKUP($F173,'Step 1'!$B$13:$D$28,3,0)),"Check Parameters")</f>
        <v>NE</v>
      </c>
      <c r="AF173" s="13" t="str">
        <f ca="1">IFERROR(IF(VLOOKUP($F173,'Step 1'!$B$13:$D$28,3,0)="Y",INDEX(INDIRECT("'"&amp;$A173&amp;"'!$A$3:$BG$100000"),MATCH($B173,INDIRECT("'"&amp;$A173&amp;"'!$A3:$A100000"),0),MATCH(AF$3,INDIRECT("'"&amp;$A173&amp;"'!$A$3:$BG$3"),0)),VLOOKUP($F173,'Step 1'!$B$13:$D$28,3,0)),"Check Parameters")</f>
        <v>NE</v>
      </c>
      <c r="AG173" s="13" t="str">
        <f ca="1">IFERROR(IF(VLOOKUP($F173,'Step 1'!$B$13:$D$28,3,0)="Y",INDEX(INDIRECT("'"&amp;$A173&amp;"'!$A$3:$BG$100000"),MATCH($B173,INDIRECT("'"&amp;$A173&amp;"'!$A3:$A100000"),0),MATCH(AG$3,INDIRECT("'"&amp;$A173&amp;"'!$A$3:$BG$3"),0)),VLOOKUP($F173,'Step 1'!$B$13:$D$28,3,0)),"Check Parameters")</f>
        <v>NE</v>
      </c>
      <c r="AH173" s="13" t="str">
        <f ca="1">IFERROR(IF(VLOOKUP($F173,'Step 1'!$B$13:$D$28,3,0)="Y",INDEX(INDIRECT("'"&amp;$A173&amp;"'!$A$3:$BG$100000"),MATCH($B173,INDIRECT("'"&amp;$A173&amp;"'!$A3:$A100000"),0),MATCH(AH$3,INDIRECT("'"&amp;$A173&amp;"'!$A$3:$BG$3"),0)),VLOOKUP($F173,'Step 1'!$B$13:$D$28,3,0)),"Check Parameters")</f>
        <v>NE</v>
      </c>
      <c r="AI173" s="13" t="str">
        <f ca="1">IFERROR(IF(VLOOKUP($F173,'Step 1'!$B$13:$D$28,3,0)="Y",INDEX(INDIRECT("'"&amp;$A173&amp;"'!$A$3:$BG$100000"),MATCH($B173,INDIRECT("'"&amp;$A173&amp;"'!$A3:$A100000"),0),MATCH(AI$3,INDIRECT("'"&amp;$A173&amp;"'!$A$3:$BG$3"),0)),VLOOKUP($F173,'Step 1'!$B$13:$D$28,3,0)),"Check Parameters")</f>
        <v>NE</v>
      </c>
      <c r="AJ173" s="13" t="str">
        <f ca="1">IFERROR(IF(VLOOKUP($F173,'Step 1'!$B$13:$D$28,3,0)="Y",INDEX(INDIRECT("'"&amp;$A173&amp;"'!$A$3:$BG$100000"),MATCH($B173,INDIRECT("'"&amp;$A173&amp;"'!$A3:$A100000"),0),MATCH(AJ$3,INDIRECT("'"&amp;$A173&amp;"'!$A$3:$BG$3"),0)),VLOOKUP($F173,'Step 1'!$B$13:$D$28,3,0)),"Check Parameters")</f>
        <v>NE</v>
      </c>
      <c r="AK173" s="13" t="str">
        <f ca="1">IFERROR(IF(VLOOKUP($F173,'Step 1'!$B$13:$D$28,3,0)="Y",INDEX(INDIRECT("'"&amp;$A173&amp;"'!$A$3:$BG$100000"),MATCH($B173,INDIRECT("'"&amp;$A173&amp;"'!$A3:$A100000"),0),MATCH(AK$3,INDIRECT("'"&amp;$A173&amp;"'!$A$3:$BG$3"),0)),VLOOKUP($F173,'Step 1'!$B$13:$D$28,3,0)),"Check Parameters")</f>
        <v>NE</v>
      </c>
      <c r="AL173" s="13" t="str">
        <f ca="1">IFERROR(IF(VLOOKUP($F173,'Step 1'!$B$13:$D$28,3,0)="Y",INDEX(INDIRECT("'"&amp;$A173&amp;"'!$A$3:$BG$100000"),MATCH($B173,INDIRECT("'"&amp;$A173&amp;"'!$A3:$A100000"),0),MATCH(AL$3,INDIRECT("'"&amp;$A173&amp;"'!$A$3:$BG$3"),0)),VLOOKUP($F173,'Step 1'!$B$13:$D$28,3,0)),"Check Parameters")</f>
        <v>NE</v>
      </c>
      <c r="AM173" s="13" t="str">
        <f ca="1">IFERROR(IF(VLOOKUP($F173,'Step 1'!$B$13:$D$28,3,0)="Y",INDEX(INDIRECT("'"&amp;$A173&amp;"'!$A$3:$BG$100000"),MATCH($B173,INDIRECT("'"&amp;$A173&amp;"'!$A3:$A100000"),0),MATCH(AM$3,INDIRECT("'"&amp;$A173&amp;"'!$A$3:$BG$3"),0)),VLOOKUP($F173,'Step 1'!$B$13:$D$28,3,0)),"Check Parameters")</f>
        <v>NE</v>
      </c>
      <c r="AN173" s="13"/>
      <c r="AO173" s="13"/>
      <c r="AP173" s="191"/>
      <c r="AQ173" s="191"/>
      <c r="AR173" s="191"/>
    </row>
    <row r="174" spans="1:44" hidden="1" outlineLevel="1" x14ac:dyDescent="0.25">
      <c r="A174" s="183" t="s">
        <v>84</v>
      </c>
      <c r="B174" s="183" t="s">
        <v>583</v>
      </c>
      <c r="C174" s="175" t="s">
        <v>341</v>
      </c>
      <c r="D174" s="175"/>
      <c r="E174" s="175" t="s">
        <v>130</v>
      </c>
      <c r="F174" s="77" t="str">
        <f t="shared" si="56"/>
        <v>Broilers</v>
      </c>
      <c r="G174" s="175" t="s">
        <v>358</v>
      </c>
      <c r="H174" s="177" t="s">
        <v>472</v>
      </c>
      <c r="I174" s="13" t="str">
        <f ca="1">IFERROR(IF(VLOOKUP($F174,'Step 1'!$B$13:$D$28,3,0)="Y",INDEX(INDIRECT("'"&amp;$A174&amp;"'!$A$3:$BG$100000"),MATCH($B174,INDIRECT("'"&amp;$A174&amp;"'!$A3:$A100000"),0),MATCH(I$3,INDIRECT("'"&amp;$A174&amp;"'!$A$3:$BG$3"),0)),VLOOKUP($F174,'Step 1'!$B$13:$D$28,3,0)),"Check Parameters")</f>
        <v>NE</v>
      </c>
      <c r="J174" s="13" t="str">
        <f ca="1">IFERROR(IF(VLOOKUP($F174,'Step 1'!$B$13:$D$28,3,0)="Y",INDEX(INDIRECT("'"&amp;$A174&amp;"'!$A$3:$BG$100000"),MATCH($B174,INDIRECT("'"&amp;$A174&amp;"'!$A3:$A100000"),0),MATCH(J$3,INDIRECT("'"&amp;$A174&amp;"'!$A$3:$BG$3"),0)),VLOOKUP($F174,'Step 1'!$B$13:$D$28,3,0)),"Check Parameters")</f>
        <v>NE</v>
      </c>
      <c r="K174" s="13" t="str">
        <f ca="1">IFERROR(IF(VLOOKUP($F174,'Step 1'!$B$13:$D$28,3,0)="Y",INDEX(INDIRECT("'"&amp;$A174&amp;"'!$A$3:$BG$100000"),MATCH($B174,INDIRECT("'"&amp;$A174&amp;"'!$A3:$A100000"),0),MATCH(K$3,INDIRECT("'"&amp;$A174&amp;"'!$A$3:$BG$3"),0)),VLOOKUP($F174,'Step 1'!$B$13:$D$28,3,0)),"Check Parameters")</f>
        <v>NE</v>
      </c>
      <c r="L174" s="13" t="str">
        <f ca="1">IFERROR(IF(VLOOKUP($F174,'Step 1'!$B$13:$D$28,3,0)="Y",INDEX(INDIRECT("'"&amp;$A174&amp;"'!$A$3:$BG$100000"),MATCH($B174,INDIRECT("'"&amp;$A174&amp;"'!$A3:$A100000"),0),MATCH(L$3,INDIRECT("'"&amp;$A174&amp;"'!$A$3:$BG$3"),0)),VLOOKUP($F174,'Step 1'!$B$13:$D$28,3,0)),"Check Parameters")</f>
        <v>NE</v>
      </c>
      <c r="M174" s="13" t="str">
        <f ca="1">IFERROR(IF(VLOOKUP($F174,'Step 1'!$B$13:$D$28,3,0)="Y",INDEX(INDIRECT("'"&amp;$A174&amp;"'!$A$3:$BG$100000"),MATCH($B174,INDIRECT("'"&amp;$A174&amp;"'!$A3:$A100000"),0),MATCH(M$3,INDIRECT("'"&amp;$A174&amp;"'!$A$3:$BG$3"),0)),VLOOKUP($F174,'Step 1'!$B$13:$D$28,3,0)),"Check Parameters")</f>
        <v>NE</v>
      </c>
      <c r="N174" s="13" t="str">
        <f ca="1">IFERROR(IF(VLOOKUP($F174,'Step 1'!$B$13:$D$28,3,0)="Y",INDEX(INDIRECT("'"&amp;$A174&amp;"'!$A$3:$BG$100000"),MATCH($B174,INDIRECT("'"&amp;$A174&amp;"'!$A3:$A100000"),0),MATCH(N$3,INDIRECT("'"&amp;$A174&amp;"'!$A$3:$BG$3"),0)),VLOOKUP($F174,'Step 1'!$B$13:$D$28,3,0)),"Check Parameters")</f>
        <v>NE</v>
      </c>
      <c r="O174" s="13" t="str">
        <f ca="1">IFERROR(IF(VLOOKUP($F174,'Step 1'!$B$13:$D$28,3,0)="Y",INDEX(INDIRECT("'"&amp;$A174&amp;"'!$A$3:$BG$100000"),MATCH($B174,INDIRECT("'"&amp;$A174&amp;"'!$A3:$A100000"),0),MATCH(O$3,INDIRECT("'"&amp;$A174&amp;"'!$A$3:$BG$3"),0)),VLOOKUP($F174,'Step 1'!$B$13:$D$28,3,0)),"Check Parameters")</f>
        <v>NE</v>
      </c>
      <c r="P174" s="13" t="str">
        <f ca="1">IFERROR(IF(VLOOKUP($F174,'Step 1'!$B$13:$D$28,3,0)="Y",INDEX(INDIRECT("'"&amp;$A174&amp;"'!$A$3:$BG$100000"),MATCH($B174,INDIRECT("'"&amp;$A174&amp;"'!$A3:$A100000"),0),MATCH(P$3,INDIRECT("'"&amp;$A174&amp;"'!$A$3:$BG$3"),0)),VLOOKUP($F174,'Step 1'!$B$13:$D$28,3,0)),"Check Parameters")</f>
        <v>NE</v>
      </c>
      <c r="Q174" s="13" t="str">
        <f ca="1">IFERROR(IF(VLOOKUP($F174,'Step 1'!$B$13:$D$28,3,0)="Y",INDEX(INDIRECT("'"&amp;$A174&amp;"'!$A$3:$BG$100000"),MATCH($B174,INDIRECT("'"&amp;$A174&amp;"'!$A3:$A100000"),0),MATCH(Q$3,INDIRECT("'"&amp;$A174&amp;"'!$A$3:$BG$3"),0)),VLOOKUP($F174,'Step 1'!$B$13:$D$28,3,0)),"Check Parameters")</f>
        <v>NE</v>
      </c>
      <c r="R174" s="13" t="str">
        <f ca="1">IFERROR(IF(VLOOKUP($F174,'Step 1'!$B$13:$D$28,3,0)="Y",INDEX(INDIRECT("'"&amp;$A174&amp;"'!$A$3:$BG$100000"),MATCH($B174,INDIRECT("'"&amp;$A174&amp;"'!$A3:$A100000"),0),MATCH(R$3,INDIRECT("'"&amp;$A174&amp;"'!$A$3:$BG$3"),0)),VLOOKUP($F174,'Step 1'!$B$13:$D$28,3,0)),"Check Parameters")</f>
        <v>NE</v>
      </c>
      <c r="S174" s="13" t="str">
        <f ca="1">IFERROR(IF(VLOOKUP($F174,'Step 1'!$B$13:$D$28,3,0)="Y",INDEX(INDIRECT("'"&amp;$A174&amp;"'!$A$3:$BG$100000"),MATCH($B174,INDIRECT("'"&amp;$A174&amp;"'!$A3:$A100000"),0),MATCH(S$3,INDIRECT("'"&amp;$A174&amp;"'!$A$3:$BG$3"),0)),VLOOKUP($F174,'Step 1'!$B$13:$D$28,3,0)),"Check Parameters")</f>
        <v>NE</v>
      </c>
      <c r="T174" s="13" t="str">
        <f ca="1">IFERROR(IF(VLOOKUP($F174,'Step 1'!$B$13:$D$28,3,0)="Y",INDEX(INDIRECT("'"&amp;$A174&amp;"'!$A$3:$BG$100000"),MATCH($B174,INDIRECT("'"&amp;$A174&amp;"'!$A3:$A100000"),0),MATCH(T$3,INDIRECT("'"&amp;$A174&amp;"'!$A$3:$BG$3"),0)),VLOOKUP($F174,'Step 1'!$B$13:$D$28,3,0)),"Check Parameters")</f>
        <v>NE</v>
      </c>
      <c r="U174" s="13" t="str">
        <f ca="1">IFERROR(IF(VLOOKUP($F174,'Step 1'!$B$13:$D$28,3,0)="Y",INDEX(INDIRECT("'"&amp;$A174&amp;"'!$A$3:$BG$100000"),MATCH($B174,INDIRECT("'"&amp;$A174&amp;"'!$A3:$A100000"),0),MATCH(U$3,INDIRECT("'"&amp;$A174&amp;"'!$A$3:$BG$3"),0)),VLOOKUP($F174,'Step 1'!$B$13:$D$28,3,0)),"Check Parameters")</f>
        <v>NE</v>
      </c>
      <c r="V174" s="13" t="str">
        <f ca="1">IFERROR(IF(VLOOKUP($F174,'Step 1'!$B$13:$D$28,3,0)="Y",INDEX(INDIRECT("'"&amp;$A174&amp;"'!$A$3:$BG$100000"),MATCH($B174,INDIRECT("'"&amp;$A174&amp;"'!$A3:$A100000"),0),MATCH(V$3,INDIRECT("'"&amp;$A174&amp;"'!$A$3:$BG$3"),0)),VLOOKUP($F174,'Step 1'!$B$13:$D$28,3,0)),"Check Parameters")</f>
        <v>NE</v>
      </c>
      <c r="W174" s="13" t="str">
        <f ca="1">IFERROR(IF(VLOOKUP($F174,'Step 1'!$B$13:$D$28,3,0)="Y",INDEX(INDIRECT("'"&amp;$A174&amp;"'!$A$3:$BG$100000"),MATCH($B174,INDIRECT("'"&amp;$A174&amp;"'!$A3:$A100000"),0),MATCH(W$3,INDIRECT("'"&amp;$A174&amp;"'!$A$3:$BG$3"),0)),VLOOKUP($F174,'Step 1'!$B$13:$D$28,3,0)),"Check Parameters")</f>
        <v>NE</v>
      </c>
      <c r="X174" s="13" t="str">
        <f ca="1">IFERROR(IF(VLOOKUP($F174,'Step 1'!$B$13:$D$28,3,0)="Y",INDEX(INDIRECT("'"&amp;$A174&amp;"'!$A$3:$BG$100000"),MATCH($B174,INDIRECT("'"&amp;$A174&amp;"'!$A3:$A100000"),0),MATCH(X$3,INDIRECT("'"&amp;$A174&amp;"'!$A$3:$BG$3"),0)),VLOOKUP($F174,'Step 1'!$B$13:$D$28,3,0)),"Check Parameters")</f>
        <v>NE</v>
      </c>
      <c r="Y174" s="13" t="str">
        <f ca="1">IFERROR(IF(VLOOKUP($F174,'Step 1'!$B$13:$D$28,3,0)="Y",INDEX(INDIRECT("'"&amp;$A174&amp;"'!$A$3:$BG$100000"),MATCH($B174,INDIRECT("'"&amp;$A174&amp;"'!$A3:$A100000"),0),MATCH(Y$3,INDIRECT("'"&amp;$A174&amp;"'!$A$3:$BG$3"),0)),VLOOKUP($F174,'Step 1'!$B$13:$D$28,3,0)),"Check Parameters")</f>
        <v>NE</v>
      </c>
      <c r="Z174" s="13" t="str">
        <f ca="1">IFERROR(IF(VLOOKUP($F174,'Step 1'!$B$13:$D$28,3,0)="Y",INDEX(INDIRECT("'"&amp;$A174&amp;"'!$A$3:$BG$100000"),MATCH($B174,INDIRECT("'"&amp;$A174&amp;"'!$A3:$A100000"),0),MATCH(Z$3,INDIRECT("'"&amp;$A174&amp;"'!$A$3:$BG$3"),0)),VLOOKUP($F174,'Step 1'!$B$13:$D$28,3,0)),"Check Parameters")</f>
        <v>NE</v>
      </c>
      <c r="AA174" s="13" t="str">
        <f ca="1">IFERROR(IF(VLOOKUP($F174,'Step 1'!$B$13:$D$28,3,0)="Y",INDEX(INDIRECT("'"&amp;$A174&amp;"'!$A$3:$BG$100000"),MATCH($B174,INDIRECT("'"&amp;$A174&amp;"'!$A3:$A100000"),0),MATCH(AA$3,INDIRECT("'"&amp;$A174&amp;"'!$A$3:$BG$3"),0)),VLOOKUP($F174,'Step 1'!$B$13:$D$28,3,0)),"Check Parameters")</f>
        <v>NE</v>
      </c>
      <c r="AB174" s="13" t="str">
        <f ca="1">IFERROR(IF(VLOOKUP($F174,'Step 1'!$B$13:$D$28,3,0)="Y",INDEX(INDIRECT("'"&amp;$A174&amp;"'!$A$3:$BG$100000"),MATCH($B174,INDIRECT("'"&amp;$A174&amp;"'!$A3:$A100000"),0),MATCH(AB$3,INDIRECT("'"&amp;$A174&amp;"'!$A$3:$BG$3"),0)),VLOOKUP($F174,'Step 1'!$B$13:$D$28,3,0)),"Check Parameters")</f>
        <v>NE</v>
      </c>
      <c r="AC174" s="13" t="str">
        <f ca="1">IFERROR(IF(VLOOKUP($F174,'Step 1'!$B$13:$D$28,3,0)="Y",INDEX(INDIRECT("'"&amp;$A174&amp;"'!$A$3:$BG$100000"),MATCH($B174,INDIRECT("'"&amp;$A174&amp;"'!$A3:$A100000"),0),MATCH(AC$3,INDIRECT("'"&amp;$A174&amp;"'!$A$3:$BG$3"),0)),VLOOKUP($F174,'Step 1'!$B$13:$D$28,3,0)),"Check Parameters")</f>
        <v>NE</v>
      </c>
      <c r="AD174" s="13" t="str">
        <f ca="1">IFERROR(IF(VLOOKUP($F174,'Step 1'!$B$13:$D$28,3,0)="Y",INDEX(INDIRECT("'"&amp;$A174&amp;"'!$A$3:$BG$100000"),MATCH($B174,INDIRECT("'"&amp;$A174&amp;"'!$A3:$A100000"),0),MATCH(AD$3,INDIRECT("'"&amp;$A174&amp;"'!$A$3:$BG$3"),0)),VLOOKUP($F174,'Step 1'!$B$13:$D$28,3,0)),"Check Parameters")</f>
        <v>NE</v>
      </c>
      <c r="AE174" s="13" t="str">
        <f ca="1">IFERROR(IF(VLOOKUP($F174,'Step 1'!$B$13:$D$28,3,0)="Y",INDEX(INDIRECT("'"&amp;$A174&amp;"'!$A$3:$BG$100000"),MATCH($B174,INDIRECT("'"&amp;$A174&amp;"'!$A3:$A100000"),0),MATCH(AE$3,INDIRECT("'"&amp;$A174&amp;"'!$A$3:$BG$3"),0)),VLOOKUP($F174,'Step 1'!$B$13:$D$28,3,0)),"Check Parameters")</f>
        <v>NE</v>
      </c>
      <c r="AF174" s="13" t="str">
        <f ca="1">IFERROR(IF(VLOOKUP($F174,'Step 1'!$B$13:$D$28,3,0)="Y",INDEX(INDIRECT("'"&amp;$A174&amp;"'!$A$3:$BG$100000"),MATCH($B174,INDIRECT("'"&amp;$A174&amp;"'!$A3:$A100000"),0),MATCH(AF$3,INDIRECT("'"&amp;$A174&amp;"'!$A$3:$BG$3"),0)),VLOOKUP($F174,'Step 1'!$B$13:$D$28,3,0)),"Check Parameters")</f>
        <v>NE</v>
      </c>
      <c r="AG174" s="13" t="str">
        <f ca="1">IFERROR(IF(VLOOKUP($F174,'Step 1'!$B$13:$D$28,3,0)="Y",INDEX(INDIRECT("'"&amp;$A174&amp;"'!$A$3:$BG$100000"),MATCH($B174,INDIRECT("'"&amp;$A174&amp;"'!$A3:$A100000"),0),MATCH(AG$3,INDIRECT("'"&amp;$A174&amp;"'!$A$3:$BG$3"),0)),VLOOKUP($F174,'Step 1'!$B$13:$D$28,3,0)),"Check Parameters")</f>
        <v>NE</v>
      </c>
      <c r="AH174" s="13" t="str">
        <f ca="1">IFERROR(IF(VLOOKUP($F174,'Step 1'!$B$13:$D$28,3,0)="Y",INDEX(INDIRECT("'"&amp;$A174&amp;"'!$A$3:$BG$100000"),MATCH($B174,INDIRECT("'"&amp;$A174&amp;"'!$A3:$A100000"),0),MATCH(AH$3,INDIRECT("'"&amp;$A174&amp;"'!$A$3:$BG$3"),0)),VLOOKUP($F174,'Step 1'!$B$13:$D$28,3,0)),"Check Parameters")</f>
        <v>NE</v>
      </c>
      <c r="AI174" s="13" t="str">
        <f ca="1">IFERROR(IF(VLOOKUP($F174,'Step 1'!$B$13:$D$28,3,0)="Y",INDEX(INDIRECT("'"&amp;$A174&amp;"'!$A$3:$BG$100000"),MATCH($B174,INDIRECT("'"&amp;$A174&amp;"'!$A3:$A100000"),0),MATCH(AI$3,INDIRECT("'"&amp;$A174&amp;"'!$A$3:$BG$3"),0)),VLOOKUP($F174,'Step 1'!$B$13:$D$28,3,0)),"Check Parameters")</f>
        <v>NE</v>
      </c>
      <c r="AJ174" s="13" t="str">
        <f ca="1">IFERROR(IF(VLOOKUP($F174,'Step 1'!$B$13:$D$28,3,0)="Y",INDEX(INDIRECT("'"&amp;$A174&amp;"'!$A$3:$BG$100000"),MATCH($B174,INDIRECT("'"&amp;$A174&amp;"'!$A3:$A100000"),0),MATCH(AJ$3,INDIRECT("'"&amp;$A174&amp;"'!$A$3:$BG$3"),0)),VLOOKUP($F174,'Step 1'!$B$13:$D$28,3,0)),"Check Parameters")</f>
        <v>NE</v>
      </c>
      <c r="AK174" s="13" t="str">
        <f ca="1">IFERROR(IF(VLOOKUP($F174,'Step 1'!$B$13:$D$28,3,0)="Y",INDEX(INDIRECT("'"&amp;$A174&amp;"'!$A$3:$BG$100000"),MATCH($B174,INDIRECT("'"&amp;$A174&amp;"'!$A3:$A100000"),0),MATCH(AK$3,INDIRECT("'"&amp;$A174&amp;"'!$A$3:$BG$3"),0)),VLOOKUP($F174,'Step 1'!$B$13:$D$28,3,0)),"Check Parameters")</f>
        <v>NE</v>
      </c>
      <c r="AL174" s="13" t="str">
        <f ca="1">IFERROR(IF(VLOOKUP($F174,'Step 1'!$B$13:$D$28,3,0)="Y",INDEX(INDIRECT("'"&amp;$A174&amp;"'!$A$3:$BG$100000"),MATCH($B174,INDIRECT("'"&amp;$A174&amp;"'!$A3:$A100000"),0),MATCH(AL$3,INDIRECT("'"&amp;$A174&amp;"'!$A$3:$BG$3"),0)),VLOOKUP($F174,'Step 1'!$B$13:$D$28,3,0)),"Check Parameters")</f>
        <v>NE</v>
      </c>
      <c r="AM174" s="13" t="str">
        <f ca="1">IFERROR(IF(VLOOKUP($F174,'Step 1'!$B$13:$D$28,3,0)="Y",INDEX(INDIRECT("'"&amp;$A174&amp;"'!$A$3:$BG$100000"),MATCH($B174,INDIRECT("'"&amp;$A174&amp;"'!$A3:$A100000"),0),MATCH(AM$3,INDIRECT("'"&amp;$A174&amp;"'!$A$3:$BG$3"),0)),VLOOKUP($F174,'Step 1'!$B$13:$D$28,3,0)),"Check Parameters")</f>
        <v>NE</v>
      </c>
      <c r="AN174" s="13"/>
      <c r="AO174" s="13"/>
      <c r="AP174" s="191"/>
      <c r="AQ174" s="191"/>
      <c r="AR174" s="191"/>
    </row>
    <row r="175" spans="1:44" hidden="1" outlineLevel="1" x14ac:dyDescent="0.25">
      <c r="A175" s="183" t="s">
        <v>87</v>
      </c>
      <c r="B175" s="183" t="s">
        <v>583</v>
      </c>
      <c r="C175" s="175" t="s">
        <v>341</v>
      </c>
      <c r="D175" s="175"/>
      <c r="E175" s="175" t="s">
        <v>130</v>
      </c>
      <c r="F175" s="77" t="str">
        <f t="shared" si="56"/>
        <v>Turkeys</v>
      </c>
      <c r="G175" s="175" t="s">
        <v>358</v>
      </c>
      <c r="H175" s="177" t="s">
        <v>472</v>
      </c>
      <c r="I175" s="13" t="str">
        <f ca="1">IFERROR(IF(VLOOKUP($F175,'Step 1'!$B$13:$D$28,3,0)="Y",INDEX(INDIRECT("'"&amp;$A175&amp;"'!$A$3:$BG$100000"),MATCH($B175,INDIRECT("'"&amp;$A175&amp;"'!$A3:$A100000"),0),MATCH(I$3,INDIRECT("'"&amp;$A175&amp;"'!$A$3:$BG$3"),0)),VLOOKUP($F175,'Step 1'!$B$13:$D$28,3,0)),"Check Parameters")</f>
        <v>NE</v>
      </c>
      <c r="J175" s="13" t="str">
        <f ca="1">IFERROR(IF(VLOOKUP($F175,'Step 1'!$B$13:$D$28,3,0)="Y",INDEX(INDIRECT("'"&amp;$A175&amp;"'!$A$3:$BG$100000"),MATCH($B175,INDIRECT("'"&amp;$A175&amp;"'!$A3:$A100000"),0),MATCH(J$3,INDIRECT("'"&amp;$A175&amp;"'!$A$3:$BG$3"),0)),VLOOKUP($F175,'Step 1'!$B$13:$D$28,3,0)),"Check Parameters")</f>
        <v>NE</v>
      </c>
      <c r="K175" s="13" t="str">
        <f ca="1">IFERROR(IF(VLOOKUP($F175,'Step 1'!$B$13:$D$28,3,0)="Y",INDEX(INDIRECT("'"&amp;$A175&amp;"'!$A$3:$BG$100000"),MATCH($B175,INDIRECT("'"&amp;$A175&amp;"'!$A3:$A100000"),0),MATCH(K$3,INDIRECT("'"&amp;$A175&amp;"'!$A$3:$BG$3"),0)),VLOOKUP($F175,'Step 1'!$B$13:$D$28,3,0)),"Check Parameters")</f>
        <v>NE</v>
      </c>
      <c r="L175" s="13" t="str">
        <f ca="1">IFERROR(IF(VLOOKUP($F175,'Step 1'!$B$13:$D$28,3,0)="Y",INDEX(INDIRECT("'"&amp;$A175&amp;"'!$A$3:$BG$100000"),MATCH($B175,INDIRECT("'"&amp;$A175&amp;"'!$A3:$A100000"),0),MATCH(L$3,INDIRECT("'"&amp;$A175&amp;"'!$A$3:$BG$3"),0)),VLOOKUP($F175,'Step 1'!$B$13:$D$28,3,0)),"Check Parameters")</f>
        <v>NE</v>
      </c>
      <c r="M175" s="13" t="str">
        <f ca="1">IFERROR(IF(VLOOKUP($F175,'Step 1'!$B$13:$D$28,3,0)="Y",INDEX(INDIRECT("'"&amp;$A175&amp;"'!$A$3:$BG$100000"),MATCH($B175,INDIRECT("'"&amp;$A175&amp;"'!$A3:$A100000"),0),MATCH(M$3,INDIRECT("'"&amp;$A175&amp;"'!$A$3:$BG$3"),0)),VLOOKUP($F175,'Step 1'!$B$13:$D$28,3,0)),"Check Parameters")</f>
        <v>NE</v>
      </c>
      <c r="N175" s="13" t="str">
        <f ca="1">IFERROR(IF(VLOOKUP($F175,'Step 1'!$B$13:$D$28,3,0)="Y",INDEX(INDIRECT("'"&amp;$A175&amp;"'!$A$3:$BG$100000"),MATCH($B175,INDIRECT("'"&amp;$A175&amp;"'!$A3:$A100000"),0),MATCH(N$3,INDIRECT("'"&amp;$A175&amp;"'!$A$3:$BG$3"),0)),VLOOKUP($F175,'Step 1'!$B$13:$D$28,3,0)),"Check Parameters")</f>
        <v>NE</v>
      </c>
      <c r="O175" s="13" t="str">
        <f ca="1">IFERROR(IF(VLOOKUP($F175,'Step 1'!$B$13:$D$28,3,0)="Y",INDEX(INDIRECT("'"&amp;$A175&amp;"'!$A$3:$BG$100000"),MATCH($B175,INDIRECT("'"&amp;$A175&amp;"'!$A3:$A100000"),0),MATCH(O$3,INDIRECT("'"&amp;$A175&amp;"'!$A$3:$BG$3"),0)),VLOOKUP($F175,'Step 1'!$B$13:$D$28,3,0)),"Check Parameters")</f>
        <v>NE</v>
      </c>
      <c r="P175" s="13" t="str">
        <f ca="1">IFERROR(IF(VLOOKUP($F175,'Step 1'!$B$13:$D$28,3,0)="Y",INDEX(INDIRECT("'"&amp;$A175&amp;"'!$A$3:$BG$100000"),MATCH($B175,INDIRECT("'"&amp;$A175&amp;"'!$A3:$A100000"),0),MATCH(P$3,INDIRECT("'"&amp;$A175&amp;"'!$A$3:$BG$3"),0)),VLOOKUP($F175,'Step 1'!$B$13:$D$28,3,0)),"Check Parameters")</f>
        <v>NE</v>
      </c>
      <c r="Q175" s="13" t="str">
        <f ca="1">IFERROR(IF(VLOOKUP($F175,'Step 1'!$B$13:$D$28,3,0)="Y",INDEX(INDIRECT("'"&amp;$A175&amp;"'!$A$3:$BG$100000"),MATCH($B175,INDIRECT("'"&amp;$A175&amp;"'!$A3:$A100000"),0),MATCH(Q$3,INDIRECT("'"&amp;$A175&amp;"'!$A$3:$BG$3"),0)),VLOOKUP($F175,'Step 1'!$B$13:$D$28,3,0)),"Check Parameters")</f>
        <v>NE</v>
      </c>
      <c r="R175" s="13" t="str">
        <f ca="1">IFERROR(IF(VLOOKUP($F175,'Step 1'!$B$13:$D$28,3,0)="Y",INDEX(INDIRECT("'"&amp;$A175&amp;"'!$A$3:$BG$100000"),MATCH($B175,INDIRECT("'"&amp;$A175&amp;"'!$A3:$A100000"),0),MATCH(R$3,INDIRECT("'"&amp;$A175&amp;"'!$A$3:$BG$3"),0)),VLOOKUP($F175,'Step 1'!$B$13:$D$28,3,0)),"Check Parameters")</f>
        <v>NE</v>
      </c>
      <c r="S175" s="13" t="str">
        <f ca="1">IFERROR(IF(VLOOKUP($F175,'Step 1'!$B$13:$D$28,3,0)="Y",INDEX(INDIRECT("'"&amp;$A175&amp;"'!$A$3:$BG$100000"),MATCH($B175,INDIRECT("'"&amp;$A175&amp;"'!$A3:$A100000"),0),MATCH(S$3,INDIRECT("'"&amp;$A175&amp;"'!$A$3:$BG$3"),0)),VLOOKUP($F175,'Step 1'!$B$13:$D$28,3,0)),"Check Parameters")</f>
        <v>NE</v>
      </c>
      <c r="T175" s="13" t="str">
        <f ca="1">IFERROR(IF(VLOOKUP($F175,'Step 1'!$B$13:$D$28,3,0)="Y",INDEX(INDIRECT("'"&amp;$A175&amp;"'!$A$3:$BG$100000"),MATCH($B175,INDIRECT("'"&amp;$A175&amp;"'!$A3:$A100000"),0),MATCH(T$3,INDIRECT("'"&amp;$A175&amp;"'!$A$3:$BG$3"),0)),VLOOKUP($F175,'Step 1'!$B$13:$D$28,3,0)),"Check Parameters")</f>
        <v>NE</v>
      </c>
      <c r="U175" s="13" t="str">
        <f ca="1">IFERROR(IF(VLOOKUP($F175,'Step 1'!$B$13:$D$28,3,0)="Y",INDEX(INDIRECT("'"&amp;$A175&amp;"'!$A$3:$BG$100000"),MATCH($B175,INDIRECT("'"&amp;$A175&amp;"'!$A3:$A100000"),0),MATCH(U$3,INDIRECT("'"&amp;$A175&amp;"'!$A$3:$BG$3"),0)),VLOOKUP($F175,'Step 1'!$B$13:$D$28,3,0)),"Check Parameters")</f>
        <v>NE</v>
      </c>
      <c r="V175" s="13" t="str">
        <f ca="1">IFERROR(IF(VLOOKUP($F175,'Step 1'!$B$13:$D$28,3,0)="Y",INDEX(INDIRECT("'"&amp;$A175&amp;"'!$A$3:$BG$100000"),MATCH($B175,INDIRECT("'"&amp;$A175&amp;"'!$A3:$A100000"),0),MATCH(V$3,INDIRECT("'"&amp;$A175&amp;"'!$A$3:$BG$3"),0)),VLOOKUP($F175,'Step 1'!$B$13:$D$28,3,0)),"Check Parameters")</f>
        <v>NE</v>
      </c>
      <c r="W175" s="13" t="str">
        <f ca="1">IFERROR(IF(VLOOKUP($F175,'Step 1'!$B$13:$D$28,3,0)="Y",INDEX(INDIRECT("'"&amp;$A175&amp;"'!$A$3:$BG$100000"),MATCH($B175,INDIRECT("'"&amp;$A175&amp;"'!$A3:$A100000"),0),MATCH(W$3,INDIRECT("'"&amp;$A175&amp;"'!$A$3:$BG$3"),0)),VLOOKUP($F175,'Step 1'!$B$13:$D$28,3,0)),"Check Parameters")</f>
        <v>NE</v>
      </c>
      <c r="X175" s="13" t="str">
        <f ca="1">IFERROR(IF(VLOOKUP($F175,'Step 1'!$B$13:$D$28,3,0)="Y",INDEX(INDIRECT("'"&amp;$A175&amp;"'!$A$3:$BG$100000"),MATCH($B175,INDIRECT("'"&amp;$A175&amp;"'!$A3:$A100000"),0),MATCH(X$3,INDIRECT("'"&amp;$A175&amp;"'!$A$3:$BG$3"),0)),VLOOKUP($F175,'Step 1'!$B$13:$D$28,3,0)),"Check Parameters")</f>
        <v>NE</v>
      </c>
      <c r="Y175" s="13" t="str">
        <f ca="1">IFERROR(IF(VLOOKUP($F175,'Step 1'!$B$13:$D$28,3,0)="Y",INDEX(INDIRECT("'"&amp;$A175&amp;"'!$A$3:$BG$100000"),MATCH($B175,INDIRECT("'"&amp;$A175&amp;"'!$A3:$A100000"),0),MATCH(Y$3,INDIRECT("'"&amp;$A175&amp;"'!$A$3:$BG$3"),0)),VLOOKUP($F175,'Step 1'!$B$13:$D$28,3,0)),"Check Parameters")</f>
        <v>NE</v>
      </c>
      <c r="Z175" s="13" t="str">
        <f ca="1">IFERROR(IF(VLOOKUP($F175,'Step 1'!$B$13:$D$28,3,0)="Y",INDEX(INDIRECT("'"&amp;$A175&amp;"'!$A$3:$BG$100000"),MATCH($B175,INDIRECT("'"&amp;$A175&amp;"'!$A3:$A100000"),0),MATCH(Z$3,INDIRECT("'"&amp;$A175&amp;"'!$A$3:$BG$3"),0)),VLOOKUP($F175,'Step 1'!$B$13:$D$28,3,0)),"Check Parameters")</f>
        <v>NE</v>
      </c>
      <c r="AA175" s="13" t="str">
        <f ca="1">IFERROR(IF(VLOOKUP($F175,'Step 1'!$B$13:$D$28,3,0)="Y",INDEX(INDIRECT("'"&amp;$A175&amp;"'!$A$3:$BG$100000"),MATCH($B175,INDIRECT("'"&amp;$A175&amp;"'!$A3:$A100000"),0),MATCH(AA$3,INDIRECT("'"&amp;$A175&amp;"'!$A$3:$BG$3"),0)),VLOOKUP($F175,'Step 1'!$B$13:$D$28,3,0)),"Check Parameters")</f>
        <v>NE</v>
      </c>
      <c r="AB175" s="13" t="str">
        <f ca="1">IFERROR(IF(VLOOKUP($F175,'Step 1'!$B$13:$D$28,3,0)="Y",INDEX(INDIRECT("'"&amp;$A175&amp;"'!$A$3:$BG$100000"),MATCH($B175,INDIRECT("'"&amp;$A175&amp;"'!$A3:$A100000"),0),MATCH(AB$3,INDIRECT("'"&amp;$A175&amp;"'!$A$3:$BG$3"),0)),VLOOKUP($F175,'Step 1'!$B$13:$D$28,3,0)),"Check Parameters")</f>
        <v>NE</v>
      </c>
      <c r="AC175" s="13" t="str">
        <f ca="1">IFERROR(IF(VLOOKUP($F175,'Step 1'!$B$13:$D$28,3,0)="Y",INDEX(INDIRECT("'"&amp;$A175&amp;"'!$A$3:$BG$100000"),MATCH($B175,INDIRECT("'"&amp;$A175&amp;"'!$A3:$A100000"),0),MATCH(AC$3,INDIRECT("'"&amp;$A175&amp;"'!$A$3:$BG$3"),0)),VLOOKUP($F175,'Step 1'!$B$13:$D$28,3,0)),"Check Parameters")</f>
        <v>NE</v>
      </c>
      <c r="AD175" s="13" t="str">
        <f ca="1">IFERROR(IF(VLOOKUP($F175,'Step 1'!$B$13:$D$28,3,0)="Y",INDEX(INDIRECT("'"&amp;$A175&amp;"'!$A$3:$BG$100000"),MATCH($B175,INDIRECT("'"&amp;$A175&amp;"'!$A3:$A100000"),0),MATCH(AD$3,INDIRECT("'"&amp;$A175&amp;"'!$A$3:$BG$3"),0)),VLOOKUP($F175,'Step 1'!$B$13:$D$28,3,0)),"Check Parameters")</f>
        <v>NE</v>
      </c>
      <c r="AE175" s="13" t="str">
        <f ca="1">IFERROR(IF(VLOOKUP($F175,'Step 1'!$B$13:$D$28,3,0)="Y",INDEX(INDIRECT("'"&amp;$A175&amp;"'!$A$3:$BG$100000"),MATCH($B175,INDIRECT("'"&amp;$A175&amp;"'!$A3:$A100000"),0),MATCH(AE$3,INDIRECT("'"&amp;$A175&amp;"'!$A$3:$BG$3"),0)),VLOOKUP($F175,'Step 1'!$B$13:$D$28,3,0)),"Check Parameters")</f>
        <v>NE</v>
      </c>
      <c r="AF175" s="13" t="str">
        <f ca="1">IFERROR(IF(VLOOKUP($F175,'Step 1'!$B$13:$D$28,3,0)="Y",INDEX(INDIRECT("'"&amp;$A175&amp;"'!$A$3:$BG$100000"),MATCH($B175,INDIRECT("'"&amp;$A175&amp;"'!$A3:$A100000"),0),MATCH(AF$3,INDIRECT("'"&amp;$A175&amp;"'!$A$3:$BG$3"),0)),VLOOKUP($F175,'Step 1'!$B$13:$D$28,3,0)),"Check Parameters")</f>
        <v>NE</v>
      </c>
      <c r="AG175" s="13" t="str">
        <f ca="1">IFERROR(IF(VLOOKUP($F175,'Step 1'!$B$13:$D$28,3,0)="Y",INDEX(INDIRECT("'"&amp;$A175&amp;"'!$A$3:$BG$100000"),MATCH($B175,INDIRECT("'"&amp;$A175&amp;"'!$A3:$A100000"),0),MATCH(AG$3,INDIRECT("'"&amp;$A175&amp;"'!$A$3:$BG$3"),0)),VLOOKUP($F175,'Step 1'!$B$13:$D$28,3,0)),"Check Parameters")</f>
        <v>NE</v>
      </c>
      <c r="AH175" s="13" t="str">
        <f ca="1">IFERROR(IF(VLOOKUP($F175,'Step 1'!$B$13:$D$28,3,0)="Y",INDEX(INDIRECT("'"&amp;$A175&amp;"'!$A$3:$BG$100000"),MATCH($B175,INDIRECT("'"&amp;$A175&amp;"'!$A3:$A100000"),0),MATCH(AH$3,INDIRECT("'"&amp;$A175&amp;"'!$A$3:$BG$3"),0)),VLOOKUP($F175,'Step 1'!$B$13:$D$28,3,0)),"Check Parameters")</f>
        <v>NE</v>
      </c>
      <c r="AI175" s="13" t="str">
        <f ca="1">IFERROR(IF(VLOOKUP($F175,'Step 1'!$B$13:$D$28,3,0)="Y",INDEX(INDIRECT("'"&amp;$A175&amp;"'!$A$3:$BG$100000"),MATCH($B175,INDIRECT("'"&amp;$A175&amp;"'!$A3:$A100000"),0),MATCH(AI$3,INDIRECT("'"&amp;$A175&amp;"'!$A$3:$BG$3"),0)),VLOOKUP($F175,'Step 1'!$B$13:$D$28,3,0)),"Check Parameters")</f>
        <v>NE</v>
      </c>
      <c r="AJ175" s="13" t="str">
        <f ca="1">IFERROR(IF(VLOOKUP($F175,'Step 1'!$B$13:$D$28,3,0)="Y",INDEX(INDIRECT("'"&amp;$A175&amp;"'!$A$3:$BG$100000"),MATCH($B175,INDIRECT("'"&amp;$A175&amp;"'!$A3:$A100000"),0),MATCH(AJ$3,INDIRECT("'"&amp;$A175&amp;"'!$A$3:$BG$3"),0)),VLOOKUP($F175,'Step 1'!$B$13:$D$28,3,0)),"Check Parameters")</f>
        <v>NE</v>
      </c>
      <c r="AK175" s="13" t="str">
        <f ca="1">IFERROR(IF(VLOOKUP($F175,'Step 1'!$B$13:$D$28,3,0)="Y",INDEX(INDIRECT("'"&amp;$A175&amp;"'!$A$3:$BG$100000"),MATCH($B175,INDIRECT("'"&amp;$A175&amp;"'!$A3:$A100000"),0),MATCH(AK$3,INDIRECT("'"&amp;$A175&amp;"'!$A$3:$BG$3"),0)),VLOOKUP($F175,'Step 1'!$B$13:$D$28,3,0)),"Check Parameters")</f>
        <v>NE</v>
      </c>
      <c r="AL175" s="13" t="str">
        <f ca="1">IFERROR(IF(VLOOKUP($F175,'Step 1'!$B$13:$D$28,3,0)="Y",INDEX(INDIRECT("'"&amp;$A175&amp;"'!$A$3:$BG$100000"),MATCH($B175,INDIRECT("'"&amp;$A175&amp;"'!$A3:$A100000"),0),MATCH(AL$3,INDIRECT("'"&amp;$A175&amp;"'!$A$3:$BG$3"),0)),VLOOKUP($F175,'Step 1'!$B$13:$D$28,3,0)),"Check Parameters")</f>
        <v>NE</v>
      </c>
      <c r="AM175" s="13" t="str">
        <f ca="1">IFERROR(IF(VLOOKUP($F175,'Step 1'!$B$13:$D$28,3,0)="Y",INDEX(INDIRECT("'"&amp;$A175&amp;"'!$A$3:$BG$100000"),MATCH($B175,INDIRECT("'"&amp;$A175&amp;"'!$A3:$A100000"),0),MATCH(AM$3,INDIRECT("'"&amp;$A175&amp;"'!$A$3:$BG$3"),0)),VLOOKUP($F175,'Step 1'!$B$13:$D$28,3,0)),"Check Parameters")</f>
        <v>NE</v>
      </c>
      <c r="AN175" s="13"/>
      <c r="AO175" s="13"/>
      <c r="AP175" s="191"/>
      <c r="AQ175" s="191"/>
      <c r="AR175" s="191"/>
    </row>
    <row r="176" spans="1:44" hidden="1" outlineLevel="1" x14ac:dyDescent="0.25">
      <c r="A176" s="183" t="s">
        <v>90</v>
      </c>
      <c r="B176" s="183" t="s">
        <v>583</v>
      </c>
      <c r="C176" s="175" t="s">
        <v>341</v>
      </c>
      <c r="D176" s="175"/>
      <c r="E176" s="175" t="s">
        <v>130</v>
      </c>
      <c r="F176" s="77" t="str">
        <f t="shared" si="56"/>
        <v>Other poultry (ducks)</v>
      </c>
      <c r="G176" s="175" t="s">
        <v>358</v>
      </c>
      <c r="H176" s="177" t="s">
        <v>472</v>
      </c>
      <c r="I176" s="13" t="str">
        <f ca="1">IFERROR(IF(VLOOKUP($F176,'Step 1'!$B$13:$D$28,3,0)="Y",INDEX(INDIRECT("'"&amp;$A176&amp;"'!$A$3:$BG$100000"),MATCH($B176,INDIRECT("'"&amp;$A176&amp;"'!$A3:$A100000"),0),MATCH(I$3,INDIRECT("'"&amp;$A176&amp;"'!$A$3:$BG$3"),0)),VLOOKUP($F176,'Step 1'!$B$13:$D$28,3,0)),"Check Parameters")</f>
        <v>NE</v>
      </c>
      <c r="J176" s="13" t="str">
        <f ca="1">IFERROR(IF(VLOOKUP($F176,'Step 1'!$B$13:$D$28,3,0)="Y",INDEX(INDIRECT("'"&amp;$A176&amp;"'!$A$3:$BG$100000"),MATCH($B176,INDIRECT("'"&amp;$A176&amp;"'!$A3:$A100000"),0),MATCH(J$3,INDIRECT("'"&amp;$A176&amp;"'!$A$3:$BG$3"),0)),VLOOKUP($F176,'Step 1'!$B$13:$D$28,3,0)),"Check Parameters")</f>
        <v>NE</v>
      </c>
      <c r="K176" s="13" t="str">
        <f ca="1">IFERROR(IF(VLOOKUP($F176,'Step 1'!$B$13:$D$28,3,0)="Y",INDEX(INDIRECT("'"&amp;$A176&amp;"'!$A$3:$BG$100000"),MATCH($B176,INDIRECT("'"&amp;$A176&amp;"'!$A3:$A100000"),0),MATCH(K$3,INDIRECT("'"&amp;$A176&amp;"'!$A$3:$BG$3"),0)),VLOOKUP($F176,'Step 1'!$B$13:$D$28,3,0)),"Check Parameters")</f>
        <v>NE</v>
      </c>
      <c r="L176" s="13" t="str">
        <f ca="1">IFERROR(IF(VLOOKUP($F176,'Step 1'!$B$13:$D$28,3,0)="Y",INDEX(INDIRECT("'"&amp;$A176&amp;"'!$A$3:$BG$100000"),MATCH($B176,INDIRECT("'"&amp;$A176&amp;"'!$A3:$A100000"),0),MATCH(L$3,INDIRECT("'"&amp;$A176&amp;"'!$A$3:$BG$3"),0)),VLOOKUP($F176,'Step 1'!$B$13:$D$28,3,0)),"Check Parameters")</f>
        <v>NE</v>
      </c>
      <c r="M176" s="13" t="str">
        <f ca="1">IFERROR(IF(VLOOKUP($F176,'Step 1'!$B$13:$D$28,3,0)="Y",INDEX(INDIRECT("'"&amp;$A176&amp;"'!$A$3:$BG$100000"),MATCH($B176,INDIRECT("'"&amp;$A176&amp;"'!$A3:$A100000"),0),MATCH(M$3,INDIRECT("'"&amp;$A176&amp;"'!$A$3:$BG$3"),0)),VLOOKUP($F176,'Step 1'!$B$13:$D$28,3,0)),"Check Parameters")</f>
        <v>NE</v>
      </c>
      <c r="N176" s="13" t="str">
        <f ca="1">IFERROR(IF(VLOOKUP($F176,'Step 1'!$B$13:$D$28,3,0)="Y",INDEX(INDIRECT("'"&amp;$A176&amp;"'!$A$3:$BG$100000"),MATCH($B176,INDIRECT("'"&amp;$A176&amp;"'!$A3:$A100000"),0),MATCH(N$3,INDIRECT("'"&amp;$A176&amp;"'!$A$3:$BG$3"),0)),VLOOKUP($F176,'Step 1'!$B$13:$D$28,3,0)),"Check Parameters")</f>
        <v>NE</v>
      </c>
      <c r="O176" s="13" t="str">
        <f ca="1">IFERROR(IF(VLOOKUP($F176,'Step 1'!$B$13:$D$28,3,0)="Y",INDEX(INDIRECT("'"&amp;$A176&amp;"'!$A$3:$BG$100000"),MATCH($B176,INDIRECT("'"&amp;$A176&amp;"'!$A3:$A100000"),0),MATCH(O$3,INDIRECT("'"&amp;$A176&amp;"'!$A$3:$BG$3"),0)),VLOOKUP($F176,'Step 1'!$B$13:$D$28,3,0)),"Check Parameters")</f>
        <v>NE</v>
      </c>
      <c r="P176" s="13" t="str">
        <f ca="1">IFERROR(IF(VLOOKUP($F176,'Step 1'!$B$13:$D$28,3,0)="Y",INDEX(INDIRECT("'"&amp;$A176&amp;"'!$A$3:$BG$100000"),MATCH($B176,INDIRECT("'"&amp;$A176&amp;"'!$A3:$A100000"),0),MATCH(P$3,INDIRECT("'"&amp;$A176&amp;"'!$A$3:$BG$3"),0)),VLOOKUP($F176,'Step 1'!$B$13:$D$28,3,0)),"Check Parameters")</f>
        <v>NE</v>
      </c>
      <c r="Q176" s="13" t="str">
        <f ca="1">IFERROR(IF(VLOOKUP($F176,'Step 1'!$B$13:$D$28,3,0)="Y",INDEX(INDIRECT("'"&amp;$A176&amp;"'!$A$3:$BG$100000"),MATCH($B176,INDIRECT("'"&amp;$A176&amp;"'!$A3:$A100000"),0),MATCH(Q$3,INDIRECT("'"&amp;$A176&amp;"'!$A$3:$BG$3"),0)),VLOOKUP($F176,'Step 1'!$B$13:$D$28,3,0)),"Check Parameters")</f>
        <v>NE</v>
      </c>
      <c r="R176" s="13" t="str">
        <f ca="1">IFERROR(IF(VLOOKUP($F176,'Step 1'!$B$13:$D$28,3,0)="Y",INDEX(INDIRECT("'"&amp;$A176&amp;"'!$A$3:$BG$100000"),MATCH($B176,INDIRECT("'"&amp;$A176&amp;"'!$A3:$A100000"),0),MATCH(R$3,INDIRECT("'"&amp;$A176&amp;"'!$A$3:$BG$3"),0)),VLOOKUP($F176,'Step 1'!$B$13:$D$28,3,0)),"Check Parameters")</f>
        <v>NE</v>
      </c>
      <c r="S176" s="13" t="str">
        <f ca="1">IFERROR(IF(VLOOKUP($F176,'Step 1'!$B$13:$D$28,3,0)="Y",INDEX(INDIRECT("'"&amp;$A176&amp;"'!$A$3:$BG$100000"),MATCH($B176,INDIRECT("'"&amp;$A176&amp;"'!$A3:$A100000"),0),MATCH(S$3,INDIRECT("'"&amp;$A176&amp;"'!$A$3:$BG$3"),0)),VLOOKUP($F176,'Step 1'!$B$13:$D$28,3,0)),"Check Parameters")</f>
        <v>NE</v>
      </c>
      <c r="T176" s="13" t="str">
        <f ca="1">IFERROR(IF(VLOOKUP($F176,'Step 1'!$B$13:$D$28,3,0)="Y",INDEX(INDIRECT("'"&amp;$A176&amp;"'!$A$3:$BG$100000"),MATCH($B176,INDIRECT("'"&amp;$A176&amp;"'!$A3:$A100000"),0),MATCH(T$3,INDIRECT("'"&amp;$A176&amp;"'!$A$3:$BG$3"),0)),VLOOKUP($F176,'Step 1'!$B$13:$D$28,3,0)),"Check Parameters")</f>
        <v>NE</v>
      </c>
      <c r="U176" s="13" t="str">
        <f ca="1">IFERROR(IF(VLOOKUP($F176,'Step 1'!$B$13:$D$28,3,0)="Y",INDEX(INDIRECT("'"&amp;$A176&amp;"'!$A$3:$BG$100000"),MATCH($B176,INDIRECT("'"&amp;$A176&amp;"'!$A3:$A100000"),0),MATCH(U$3,INDIRECT("'"&amp;$A176&amp;"'!$A$3:$BG$3"),0)),VLOOKUP($F176,'Step 1'!$B$13:$D$28,3,0)),"Check Parameters")</f>
        <v>NE</v>
      </c>
      <c r="V176" s="13" t="str">
        <f ca="1">IFERROR(IF(VLOOKUP($F176,'Step 1'!$B$13:$D$28,3,0)="Y",INDEX(INDIRECT("'"&amp;$A176&amp;"'!$A$3:$BG$100000"),MATCH($B176,INDIRECT("'"&amp;$A176&amp;"'!$A3:$A100000"),0),MATCH(V$3,INDIRECT("'"&amp;$A176&amp;"'!$A$3:$BG$3"),0)),VLOOKUP($F176,'Step 1'!$B$13:$D$28,3,0)),"Check Parameters")</f>
        <v>NE</v>
      </c>
      <c r="W176" s="13" t="str">
        <f ca="1">IFERROR(IF(VLOOKUP($F176,'Step 1'!$B$13:$D$28,3,0)="Y",INDEX(INDIRECT("'"&amp;$A176&amp;"'!$A$3:$BG$100000"),MATCH($B176,INDIRECT("'"&amp;$A176&amp;"'!$A3:$A100000"),0),MATCH(W$3,INDIRECT("'"&amp;$A176&amp;"'!$A$3:$BG$3"),0)),VLOOKUP($F176,'Step 1'!$B$13:$D$28,3,0)),"Check Parameters")</f>
        <v>NE</v>
      </c>
      <c r="X176" s="13" t="str">
        <f ca="1">IFERROR(IF(VLOOKUP($F176,'Step 1'!$B$13:$D$28,3,0)="Y",INDEX(INDIRECT("'"&amp;$A176&amp;"'!$A$3:$BG$100000"),MATCH($B176,INDIRECT("'"&amp;$A176&amp;"'!$A3:$A100000"),0),MATCH(X$3,INDIRECT("'"&amp;$A176&amp;"'!$A$3:$BG$3"),0)),VLOOKUP($F176,'Step 1'!$B$13:$D$28,3,0)),"Check Parameters")</f>
        <v>NE</v>
      </c>
      <c r="Y176" s="13" t="str">
        <f ca="1">IFERROR(IF(VLOOKUP($F176,'Step 1'!$B$13:$D$28,3,0)="Y",INDEX(INDIRECT("'"&amp;$A176&amp;"'!$A$3:$BG$100000"),MATCH($B176,INDIRECT("'"&amp;$A176&amp;"'!$A3:$A100000"),0),MATCH(Y$3,INDIRECT("'"&amp;$A176&amp;"'!$A$3:$BG$3"),0)),VLOOKUP($F176,'Step 1'!$B$13:$D$28,3,0)),"Check Parameters")</f>
        <v>NE</v>
      </c>
      <c r="Z176" s="13" t="str">
        <f ca="1">IFERROR(IF(VLOOKUP($F176,'Step 1'!$B$13:$D$28,3,0)="Y",INDEX(INDIRECT("'"&amp;$A176&amp;"'!$A$3:$BG$100000"),MATCH($B176,INDIRECT("'"&amp;$A176&amp;"'!$A3:$A100000"),0),MATCH(Z$3,INDIRECT("'"&amp;$A176&amp;"'!$A$3:$BG$3"),0)),VLOOKUP($F176,'Step 1'!$B$13:$D$28,3,0)),"Check Parameters")</f>
        <v>NE</v>
      </c>
      <c r="AA176" s="13" t="str">
        <f ca="1">IFERROR(IF(VLOOKUP($F176,'Step 1'!$B$13:$D$28,3,0)="Y",INDEX(INDIRECT("'"&amp;$A176&amp;"'!$A$3:$BG$100000"),MATCH($B176,INDIRECT("'"&amp;$A176&amp;"'!$A3:$A100000"),0),MATCH(AA$3,INDIRECT("'"&amp;$A176&amp;"'!$A$3:$BG$3"),0)),VLOOKUP($F176,'Step 1'!$B$13:$D$28,3,0)),"Check Parameters")</f>
        <v>NE</v>
      </c>
      <c r="AB176" s="13" t="str">
        <f ca="1">IFERROR(IF(VLOOKUP($F176,'Step 1'!$B$13:$D$28,3,0)="Y",INDEX(INDIRECT("'"&amp;$A176&amp;"'!$A$3:$BG$100000"),MATCH($B176,INDIRECT("'"&amp;$A176&amp;"'!$A3:$A100000"),0),MATCH(AB$3,INDIRECT("'"&amp;$A176&amp;"'!$A$3:$BG$3"),0)),VLOOKUP($F176,'Step 1'!$B$13:$D$28,3,0)),"Check Parameters")</f>
        <v>NE</v>
      </c>
      <c r="AC176" s="13" t="str">
        <f ca="1">IFERROR(IF(VLOOKUP($F176,'Step 1'!$B$13:$D$28,3,0)="Y",INDEX(INDIRECT("'"&amp;$A176&amp;"'!$A$3:$BG$100000"),MATCH($B176,INDIRECT("'"&amp;$A176&amp;"'!$A3:$A100000"),0),MATCH(AC$3,INDIRECT("'"&amp;$A176&amp;"'!$A$3:$BG$3"),0)),VLOOKUP($F176,'Step 1'!$B$13:$D$28,3,0)),"Check Parameters")</f>
        <v>NE</v>
      </c>
      <c r="AD176" s="13" t="str">
        <f ca="1">IFERROR(IF(VLOOKUP($F176,'Step 1'!$B$13:$D$28,3,0)="Y",INDEX(INDIRECT("'"&amp;$A176&amp;"'!$A$3:$BG$100000"),MATCH($B176,INDIRECT("'"&amp;$A176&amp;"'!$A3:$A100000"),0),MATCH(AD$3,INDIRECT("'"&amp;$A176&amp;"'!$A$3:$BG$3"),0)),VLOOKUP($F176,'Step 1'!$B$13:$D$28,3,0)),"Check Parameters")</f>
        <v>NE</v>
      </c>
      <c r="AE176" s="13" t="str">
        <f ca="1">IFERROR(IF(VLOOKUP($F176,'Step 1'!$B$13:$D$28,3,0)="Y",INDEX(INDIRECT("'"&amp;$A176&amp;"'!$A$3:$BG$100000"),MATCH($B176,INDIRECT("'"&amp;$A176&amp;"'!$A3:$A100000"),0),MATCH(AE$3,INDIRECT("'"&amp;$A176&amp;"'!$A$3:$BG$3"),0)),VLOOKUP($F176,'Step 1'!$B$13:$D$28,3,0)),"Check Parameters")</f>
        <v>NE</v>
      </c>
      <c r="AF176" s="13" t="str">
        <f ca="1">IFERROR(IF(VLOOKUP($F176,'Step 1'!$B$13:$D$28,3,0)="Y",INDEX(INDIRECT("'"&amp;$A176&amp;"'!$A$3:$BG$100000"),MATCH($B176,INDIRECT("'"&amp;$A176&amp;"'!$A3:$A100000"),0),MATCH(AF$3,INDIRECT("'"&amp;$A176&amp;"'!$A$3:$BG$3"),0)),VLOOKUP($F176,'Step 1'!$B$13:$D$28,3,0)),"Check Parameters")</f>
        <v>NE</v>
      </c>
      <c r="AG176" s="13" t="str">
        <f ca="1">IFERROR(IF(VLOOKUP($F176,'Step 1'!$B$13:$D$28,3,0)="Y",INDEX(INDIRECT("'"&amp;$A176&amp;"'!$A$3:$BG$100000"),MATCH($B176,INDIRECT("'"&amp;$A176&amp;"'!$A3:$A100000"),0),MATCH(AG$3,INDIRECT("'"&amp;$A176&amp;"'!$A$3:$BG$3"),0)),VLOOKUP($F176,'Step 1'!$B$13:$D$28,3,0)),"Check Parameters")</f>
        <v>NE</v>
      </c>
      <c r="AH176" s="13" t="str">
        <f ca="1">IFERROR(IF(VLOOKUP($F176,'Step 1'!$B$13:$D$28,3,0)="Y",INDEX(INDIRECT("'"&amp;$A176&amp;"'!$A$3:$BG$100000"),MATCH($B176,INDIRECT("'"&amp;$A176&amp;"'!$A3:$A100000"),0),MATCH(AH$3,INDIRECT("'"&amp;$A176&amp;"'!$A$3:$BG$3"),0)),VLOOKUP($F176,'Step 1'!$B$13:$D$28,3,0)),"Check Parameters")</f>
        <v>NE</v>
      </c>
      <c r="AI176" s="13" t="str">
        <f ca="1">IFERROR(IF(VLOOKUP($F176,'Step 1'!$B$13:$D$28,3,0)="Y",INDEX(INDIRECT("'"&amp;$A176&amp;"'!$A$3:$BG$100000"),MATCH($B176,INDIRECT("'"&amp;$A176&amp;"'!$A3:$A100000"),0),MATCH(AI$3,INDIRECT("'"&amp;$A176&amp;"'!$A$3:$BG$3"),0)),VLOOKUP($F176,'Step 1'!$B$13:$D$28,3,0)),"Check Parameters")</f>
        <v>NE</v>
      </c>
      <c r="AJ176" s="13" t="str">
        <f ca="1">IFERROR(IF(VLOOKUP($F176,'Step 1'!$B$13:$D$28,3,0)="Y",INDEX(INDIRECT("'"&amp;$A176&amp;"'!$A$3:$BG$100000"),MATCH($B176,INDIRECT("'"&amp;$A176&amp;"'!$A3:$A100000"),0),MATCH(AJ$3,INDIRECT("'"&amp;$A176&amp;"'!$A$3:$BG$3"),0)),VLOOKUP($F176,'Step 1'!$B$13:$D$28,3,0)),"Check Parameters")</f>
        <v>NE</v>
      </c>
      <c r="AK176" s="13" t="str">
        <f ca="1">IFERROR(IF(VLOOKUP($F176,'Step 1'!$B$13:$D$28,3,0)="Y",INDEX(INDIRECT("'"&amp;$A176&amp;"'!$A$3:$BG$100000"),MATCH($B176,INDIRECT("'"&amp;$A176&amp;"'!$A3:$A100000"),0),MATCH(AK$3,INDIRECT("'"&amp;$A176&amp;"'!$A$3:$BG$3"),0)),VLOOKUP($F176,'Step 1'!$B$13:$D$28,3,0)),"Check Parameters")</f>
        <v>NE</v>
      </c>
      <c r="AL176" s="13" t="str">
        <f ca="1">IFERROR(IF(VLOOKUP($F176,'Step 1'!$B$13:$D$28,3,0)="Y",INDEX(INDIRECT("'"&amp;$A176&amp;"'!$A$3:$BG$100000"),MATCH($B176,INDIRECT("'"&amp;$A176&amp;"'!$A3:$A100000"),0),MATCH(AL$3,INDIRECT("'"&amp;$A176&amp;"'!$A$3:$BG$3"),0)),VLOOKUP($F176,'Step 1'!$B$13:$D$28,3,0)),"Check Parameters")</f>
        <v>NE</v>
      </c>
      <c r="AM176" s="13" t="str">
        <f ca="1">IFERROR(IF(VLOOKUP($F176,'Step 1'!$B$13:$D$28,3,0)="Y",INDEX(INDIRECT("'"&amp;$A176&amp;"'!$A$3:$BG$100000"),MATCH($B176,INDIRECT("'"&amp;$A176&amp;"'!$A3:$A100000"),0),MATCH(AM$3,INDIRECT("'"&amp;$A176&amp;"'!$A$3:$BG$3"),0)),VLOOKUP($F176,'Step 1'!$B$13:$D$28,3,0)),"Check Parameters")</f>
        <v>NE</v>
      </c>
      <c r="AN176" s="13"/>
      <c r="AO176" s="13"/>
      <c r="AP176" s="191"/>
      <c r="AQ176" s="191"/>
      <c r="AR176" s="191"/>
    </row>
    <row r="177" spans="1:44" hidden="1" outlineLevel="1" x14ac:dyDescent="0.25">
      <c r="A177" s="183" t="s">
        <v>88</v>
      </c>
      <c r="B177" s="183" t="s">
        <v>583</v>
      </c>
      <c r="C177" s="175" t="s">
        <v>341</v>
      </c>
      <c r="D177" s="175"/>
      <c r="E177" s="175" t="s">
        <v>130</v>
      </c>
      <c r="F177" s="77" t="str">
        <f t="shared" ref="F177:F178" si="57">A177</f>
        <v>Other poultry (geese)</v>
      </c>
      <c r="G177" s="175" t="s">
        <v>358</v>
      </c>
      <c r="H177" s="177" t="s">
        <v>472</v>
      </c>
      <c r="I177" s="13" t="str">
        <f ca="1">IFERROR(IF(VLOOKUP($F177,'Step 1'!$B$13:$D$28,3,0)="Y",INDEX(INDIRECT("'"&amp;$A177&amp;"'!$A$3:$BG$100000"),MATCH($B177,INDIRECT("'"&amp;$A177&amp;"'!$A3:$A100000"),0),MATCH(I$3,INDIRECT("'"&amp;$A177&amp;"'!$A$3:$BG$3"),0)),VLOOKUP($F177,'Step 1'!$B$13:$D$28,3,0)),"Check Parameters")</f>
        <v>NE</v>
      </c>
      <c r="J177" s="13" t="str">
        <f ca="1">IFERROR(IF(VLOOKUP($F177,'Step 1'!$B$13:$D$28,3,0)="Y",INDEX(INDIRECT("'"&amp;$A177&amp;"'!$A$3:$BG$100000"),MATCH($B177,INDIRECT("'"&amp;$A177&amp;"'!$A3:$A100000"),0),MATCH(J$3,INDIRECT("'"&amp;$A177&amp;"'!$A$3:$BG$3"),0)),VLOOKUP($F177,'Step 1'!$B$13:$D$28,3,0)),"Check Parameters")</f>
        <v>NE</v>
      </c>
      <c r="K177" s="13" t="str">
        <f ca="1">IFERROR(IF(VLOOKUP($F177,'Step 1'!$B$13:$D$28,3,0)="Y",INDEX(INDIRECT("'"&amp;$A177&amp;"'!$A$3:$BG$100000"),MATCH($B177,INDIRECT("'"&amp;$A177&amp;"'!$A3:$A100000"),0),MATCH(K$3,INDIRECT("'"&amp;$A177&amp;"'!$A$3:$BG$3"),0)),VLOOKUP($F177,'Step 1'!$B$13:$D$28,3,0)),"Check Parameters")</f>
        <v>NE</v>
      </c>
      <c r="L177" s="13" t="str">
        <f ca="1">IFERROR(IF(VLOOKUP($F177,'Step 1'!$B$13:$D$28,3,0)="Y",INDEX(INDIRECT("'"&amp;$A177&amp;"'!$A$3:$BG$100000"),MATCH($B177,INDIRECT("'"&amp;$A177&amp;"'!$A3:$A100000"),0),MATCH(L$3,INDIRECT("'"&amp;$A177&amp;"'!$A$3:$BG$3"),0)),VLOOKUP($F177,'Step 1'!$B$13:$D$28,3,0)),"Check Parameters")</f>
        <v>NE</v>
      </c>
      <c r="M177" s="13" t="str">
        <f ca="1">IFERROR(IF(VLOOKUP($F177,'Step 1'!$B$13:$D$28,3,0)="Y",INDEX(INDIRECT("'"&amp;$A177&amp;"'!$A$3:$BG$100000"),MATCH($B177,INDIRECT("'"&amp;$A177&amp;"'!$A3:$A100000"),0),MATCH(M$3,INDIRECT("'"&amp;$A177&amp;"'!$A$3:$BG$3"),0)),VLOOKUP($F177,'Step 1'!$B$13:$D$28,3,0)),"Check Parameters")</f>
        <v>NE</v>
      </c>
      <c r="N177" s="13" t="str">
        <f ca="1">IFERROR(IF(VLOOKUP($F177,'Step 1'!$B$13:$D$28,3,0)="Y",INDEX(INDIRECT("'"&amp;$A177&amp;"'!$A$3:$BG$100000"),MATCH($B177,INDIRECT("'"&amp;$A177&amp;"'!$A3:$A100000"),0),MATCH(N$3,INDIRECT("'"&amp;$A177&amp;"'!$A$3:$BG$3"),0)),VLOOKUP($F177,'Step 1'!$B$13:$D$28,3,0)),"Check Parameters")</f>
        <v>NE</v>
      </c>
      <c r="O177" s="13" t="str">
        <f ca="1">IFERROR(IF(VLOOKUP($F177,'Step 1'!$B$13:$D$28,3,0)="Y",INDEX(INDIRECT("'"&amp;$A177&amp;"'!$A$3:$BG$100000"),MATCH($B177,INDIRECT("'"&amp;$A177&amp;"'!$A3:$A100000"),0),MATCH(O$3,INDIRECT("'"&amp;$A177&amp;"'!$A$3:$BG$3"),0)),VLOOKUP($F177,'Step 1'!$B$13:$D$28,3,0)),"Check Parameters")</f>
        <v>NE</v>
      </c>
      <c r="P177" s="13" t="str">
        <f ca="1">IFERROR(IF(VLOOKUP($F177,'Step 1'!$B$13:$D$28,3,0)="Y",INDEX(INDIRECT("'"&amp;$A177&amp;"'!$A$3:$BG$100000"),MATCH($B177,INDIRECT("'"&amp;$A177&amp;"'!$A3:$A100000"),0),MATCH(P$3,INDIRECT("'"&amp;$A177&amp;"'!$A$3:$BG$3"),0)),VLOOKUP($F177,'Step 1'!$B$13:$D$28,3,0)),"Check Parameters")</f>
        <v>NE</v>
      </c>
      <c r="Q177" s="13" t="str">
        <f ca="1">IFERROR(IF(VLOOKUP($F177,'Step 1'!$B$13:$D$28,3,0)="Y",INDEX(INDIRECT("'"&amp;$A177&amp;"'!$A$3:$BG$100000"),MATCH($B177,INDIRECT("'"&amp;$A177&amp;"'!$A3:$A100000"),0),MATCH(Q$3,INDIRECT("'"&amp;$A177&amp;"'!$A$3:$BG$3"),0)),VLOOKUP($F177,'Step 1'!$B$13:$D$28,3,0)),"Check Parameters")</f>
        <v>NE</v>
      </c>
      <c r="R177" s="13" t="str">
        <f ca="1">IFERROR(IF(VLOOKUP($F177,'Step 1'!$B$13:$D$28,3,0)="Y",INDEX(INDIRECT("'"&amp;$A177&amp;"'!$A$3:$BG$100000"),MATCH($B177,INDIRECT("'"&amp;$A177&amp;"'!$A3:$A100000"),0),MATCH(R$3,INDIRECT("'"&amp;$A177&amp;"'!$A$3:$BG$3"),0)),VLOOKUP($F177,'Step 1'!$B$13:$D$28,3,0)),"Check Parameters")</f>
        <v>NE</v>
      </c>
      <c r="S177" s="13" t="str">
        <f ca="1">IFERROR(IF(VLOOKUP($F177,'Step 1'!$B$13:$D$28,3,0)="Y",INDEX(INDIRECT("'"&amp;$A177&amp;"'!$A$3:$BG$100000"),MATCH($B177,INDIRECT("'"&amp;$A177&amp;"'!$A3:$A100000"),0),MATCH(S$3,INDIRECT("'"&amp;$A177&amp;"'!$A$3:$BG$3"),0)),VLOOKUP($F177,'Step 1'!$B$13:$D$28,3,0)),"Check Parameters")</f>
        <v>NE</v>
      </c>
      <c r="T177" s="13" t="str">
        <f ca="1">IFERROR(IF(VLOOKUP($F177,'Step 1'!$B$13:$D$28,3,0)="Y",INDEX(INDIRECT("'"&amp;$A177&amp;"'!$A$3:$BG$100000"),MATCH($B177,INDIRECT("'"&amp;$A177&amp;"'!$A3:$A100000"),0),MATCH(T$3,INDIRECT("'"&amp;$A177&amp;"'!$A$3:$BG$3"),0)),VLOOKUP($F177,'Step 1'!$B$13:$D$28,3,0)),"Check Parameters")</f>
        <v>NE</v>
      </c>
      <c r="U177" s="13" t="str">
        <f ca="1">IFERROR(IF(VLOOKUP($F177,'Step 1'!$B$13:$D$28,3,0)="Y",INDEX(INDIRECT("'"&amp;$A177&amp;"'!$A$3:$BG$100000"),MATCH($B177,INDIRECT("'"&amp;$A177&amp;"'!$A3:$A100000"),0),MATCH(U$3,INDIRECT("'"&amp;$A177&amp;"'!$A$3:$BG$3"),0)),VLOOKUP($F177,'Step 1'!$B$13:$D$28,3,0)),"Check Parameters")</f>
        <v>NE</v>
      </c>
      <c r="V177" s="13" t="str">
        <f ca="1">IFERROR(IF(VLOOKUP($F177,'Step 1'!$B$13:$D$28,3,0)="Y",INDEX(INDIRECT("'"&amp;$A177&amp;"'!$A$3:$BG$100000"),MATCH($B177,INDIRECT("'"&amp;$A177&amp;"'!$A3:$A100000"),0),MATCH(V$3,INDIRECT("'"&amp;$A177&amp;"'!$A$3:$BG$3"),0)),VLOOKUP($F177,'Step 1'!$B$13:$D$28,3,0)),"Check Parameters")</f>
        <v>NE</v>
      </c>
      <c r="W177" s="13" t="str">
        <f ca="1">IFERROR(IF(VLOOKUP($F177,'Step 1'!$B$13:$D$28,3,0)="Y",INDEX(INDIRECT("'"&amp;$A177&amp;"'!$A$3:$BG$100000"),MATCH($B177,INDIRECT("'"&amp;$A177&amp;"'!$A3:$A100000"),0),MATCH(W$3,INDIRECT("'"&amp;$A177&amp;"'!$A$3:$BG$3"),0)),VLOOKUP($F177,'Step 1'!$B$13:$D$28,3,0)),"Check Parameters")</f>
        <v>NE</v>
      </c>
      <c r="X177" s="13" t="str">
        <f ca="1">IFERROR(IF(VLOOKUP($F177,'Step 1'!$B$13:$D$28,3,0)="Y",INDEX(INDIRECT("'"&amp;$A177&amp;"'!$A$3:$BG$100000"),MATCH($B177,INDIRECT("'"&amp;$A177&amp;"'!$A3:$A100000"),0),MATCH(X$3,INDIRECT("'"&amp;$A177&amp;"'!$A$3:$BG$3"),0)),VLOOKUP($F177,'Step 1'!$B$13:$D$28,3,0)),"Check Parameters")</f>
        <v>NE</v>
      </c>
      <c r="Y177" s="13" t="str">
        <f ca="1">IFERROR(IF(VLOOKUP($F177,'Step 1'!$B$13:$D$28,3,0)="Y",INDEX(INDIRECT("'"&amp;$A177&amp;"'!$A$3:$BG$100000"),MATCH($B177,INDIRECT("'"&amp;$A177&amp;"'!$A3:$A100000"),0),MATCH(Y$3,INDIRECT("'"&amp;$A177&amp;"'!$A$3:$BG$3"),0)),VLOOKUP($F177,'Step 1'!$B$13:$D$28,3,0)),"Check Parameters")</f>
        <v>NE</v>
      </c>
      <c r="Z177" s="13" t="str">
        <f ca="1">IFERROR(IF(VLOOKUP($F177,'Step 1'!$B$13:$D$28,3,0)="Y",INDEX(INDIRECT("'"&amp;$A177&amp;"'!$A$3:$BG$100000"),MATCH($B177,INDIRECT("'"&amp;$A177&amp;"'!$A3:$A100000"),0),MATCH(Z$3,INDIRECT("'"&amp;$A177&amp;"'!$A$3:$BG$3"),0)),VLOOKUP($F177,'Step 1'!$B$13:$D$28,3,0)),"Check Parameters")</f>
        <v>NE</v>
      </c>
      <c r="AA177" s="13" t="str">
        <f ca="1">IFERROR(IF(VLOOKUP($F177,'Step 1'!$B$13:$D$28,3,0)="Y",INDEX(INDIRECT("'"&amp;$A177&amp;"'!$A$3:$BG$100000"),MATCH($B177,INDIRECT("'"&amp;$A177&amp;"'!$A3:$A100000"),0),MATCH(AA$3,INDIRECT("'"&amp;$A177&amp;"'!$A$3:$BG$3"),0)),VLOOKUP($F177,'Step 1'!$B$13:$D$28,3,0)),"Check Parameters")</f>
        <v>NE</v>
      </c>
      <c r="AB177" s="13" t="str">
        <f ca="1">IFERROR(IF(VLOOKUP($F177,'Step 1'!$B$13:$D$28,3,0)="Y",INDEX(INDIRECT("'"&amp;$A177&amp;"'!$A$3:$BG$100000"),MATCH($B177,INDIRECT("'"&amp;$A177&amp;"'!$A3:$A100000"),0),MATCH(AB$3,INDIRECT("'"&amp;$A177&amp;"'!$A$3:$BG$3"),0)),VLOOKUP($F177,'Step 1'!$B$13:$D$28,3,0)),"Check Parameters")</f>
        <v>NE</v>
      </c>
      <c r="AC177" s="13" t="str">
        <f ca="1">IFERROR(IF(VLOOKUP($F177,'Step 1'!$B$13:$D$28,3,0)="Y",INDEX(INDIRECT("'"&amp;$A177&amp;"'!$A$3:$BG$100000"),MATCH($B177,INDIRECT("'"&amp;$A177&amp;"'!$A3:$A100000"),0),MATCH(AC$3,INDIRECT("'"&amp;$A177&amp;"'!$A$3:$BG$3"),0)),VLOOKUP($F177,'Step 1'!$B$13:$D$28,3,0)),"Check Parameters")</f>
        <v>NE</v>
      </c>
      <c r="AD177" s="13" t="str">
        <f ca="1">IFERROR(IF(VLOOKUP($F177,'Step 1'!$B$13:$D$28,3,0)="Y",INDEX(INDIRECT("'"&amp;$A177&amp;"'!$A$3:$BG$100000"),MATCH($B177,INDIRECT("'"&amp;$A177&amp;"'!$A3:$A100000"),0),MATCH(AD$3,INDIRECT("'"&amp;$A177&amp;"'!$A$3:$BG$3"),0)),VLOOKUP($F177,'Step 1'!$B$13:$D$28,3,0)),"Check Parameters")</f>
        <v>NE</v>
      </c>
      <c r="AE177" s="13" t="str">
        <f ca="1">IFERROR(IF(VLOOKUP($F177,'Step 1'!$B$13:$D$28,3,0)="Y",INDEX(INDIRECT("'"&amp;$A177&amp;"'!$A$3:$BG$100000"),MATCH($B177,INDIRECT("'"&amp;$A177&amp;"'!$A3:$A100000"),0),MATCH(AE$3,INDIRECT("'"&amp;$A177&amp;"'!$A$3:$BG$3"),0)),VLOOKUP($F177,'Step 1'!$B$13:$D$28,3,0)),"Check Parameters")</f>
        <v>NE</v>
      </c>
      <c r="AF177" s="13" t="str">
        <f ca="1">IFERROR(IF(VLOOKUP($F177,'Step 1'!$B$13:$D$28,3,0)="Y",INDEX(INDIRECT("'"&amp;$A177&amp;"'!$A$3:$BG$100000"),MATCH($B177,INDIRECT("'"&amp;$A177&amp;"'!$A3:$A100000"),0),MATCH(AF$3,INDIRECT("'"&amp;$A177&amp;"'!$A$3:$BG$3"),0)),VLOOKUP($F177,'Step 1'!$B$13:$D$28,3,0)),"Check Parameters")</f>
        <v>NE</v>
      </c>
      <c r="AG177" s="13" t="str">
        <f ca="1">IFERROR(IF(VLOOKUP($F177,'Step 1'!$B$13:$D$28,3,0)="Y",INDEX(INDIRECT("'"&amp;$A177&amp;"'!$A$3:$BG$100000"),MATCH($B177,INDIRECT("'"&amp;$A177&amp;"'!$A3:$A100000"),0),MATCH(AG$3,INDIRECT("'"&amp;$A177&amp;"'!$A$3:$BG$3"),0)),VLOOKUP($F177,'Step 1'!$B$13:$D$28,3,0)),"Check Parameters")</f>
        <v>NE</v>
      </c>
      <c r="AH177" s="13" t="str">
        <f ca="1">IFERROR(IF(VLOOKUP($F177,'Step 1'!$B$13:$D$28,3,0)="Y",INDEX(INDIRECT("'"&amp;$A177&amp;"'!$A$3:$BG$100000"),MATCH($B177,INDIRECT("'"&amp;$A177&amp;"'!$A3:$A100000"),0),MATCH(AH$3,INDIRECT("'"&amp;$A177&amp;"'!$A$3:$BG$3"),0)),VLOOKUP($F177,'Step 1'!$B$13:$D$28,3,0)),"Check Parameters")</f>
        <v>NE</v>
      </c>
      <c r="AI177" s="13" t="str">
        <f ca="1">IFERROR(IF(VLOOKUP($F177,'Step 1'!$B$13:$D$28,3,0)="Y",INDEX(INDIRECT("'"&amp;$A177&amp;"'!$A$3:$BG$100000"),MATCH($B177,INDIRECT("'"&amp;$A177&amp;"'!$A3:$A100000"),0),MATCH(AI$3,INDIRECT("'"&amp;$A177&amp;"'!$A$3:$BG$3"),0)),VLOOKUP($F177,'Step 1'!$B$13:$D$28,3,0)),"Check Parameters")</f>
        <v>NE</v>
      </c>
      <c r="AJ177" s="13" t="str">
        <f ca="1">IFERROR(IF(VLOOKUP($F177,'Step 1'!$B$13:$D$28,3,0)="Y",INDEX(INDIRECT("'"&amp;$A177&amp;"'!$A$3:$BG$100000"),MATCH($B177,INDIRECT("'"&amp;$A177&amp;"'!$A3:$A100000"),0),MATCH(AJ$3,INDIRECT("'"&amp;$A177&amp;"'!$A$3:$BG$3"),0)),VLOOKUP($F177,'Step 1'!$B$13:$D$28,3,0)),"Check Parameters")</f>
        <v>NE</v>
      </c>
      <c r="AK177" s="13" t="str">
        <f ca="1">IFERROR(IF(VLOOKUP($F177,'Step 1'!$B$13:$D$28,3,0)="Y",INDEX(INDIRECT("'"&amp;$A177&amp;"'!$A$3:$BG$100000"),MATCH($B177,INDIRECT("'"&amp;$A177&amp;"'!$A3:$A100000"),0),MATCH(AK$3,INDIRECT("'"&amp;$A177&amp;"'!$A$3:$BG$3"),0)),VLOOKUP($F177,'Step 1'!$B$13:$D$28,3,0)),"Check Parameters")</f>
        <v>NE</v>
      </c>
      <c r="AL177" s="13" t="str">
        <f ca="1">IFERROR(IF(VLOOKUP($F177,'Step 1'!$B$13:$D$28,3,0)="Y",INDEX(INDIRECT("'"&amp;$A177&amp;"'!$A$3:$BG$100000"),MATCH($B177,INDIRECT("'"&amp;$A177&amp;"'!$A3:$A100000"),0),MATCH(AL$3,INDIRECT("'"&amp;$A177&amp;"'!$A$3:$BG$3"),0)),VLOOKUP($F177,'Step 1'!$B$13:$D$28,3,0)),"Check Parameters")</f>
        <v>NE</v>
      </c>
      <c r="AM177" s="13" t="str">
        <f ca="1">IFERROR(IF(VLOOKUP($F177,'Step 1'!$B$13:$D$28,3,0)="Y",INDEX(INDIRECT("'"&amp;$A177&amp;"'!$A$3:$BG$100000"),MATCH($B177,INDIRECT("'"&amp;$A177&amp;"'!$A3:$A100000"),0),MATCH(AM$3,INDIRECT("'"&amp;$A177&amp;"'!$A$3:$BG$3"),0)),VLOOKUP($F177,'Step 1'!$B$13:$D$28,3,0)),"Check Parameters")</f>
        <v>NE</v>
      </c>
      <c r="AN177" s="13"/>
      <c r="AO177" s="13"/>
      <c r="AP177" s="191"/>
      <c r="AQ177" s="191"/>
      <c r="AR177" s="191"/>
    </row>
    <row r="178" spans="1:44" hidden="1" outlineLevel="1" x14ac:dyDescent="0.25">
      <c r="A178" s="183" t="s">
        <v>108</v>
      </c>
      <c r="B178" s="183" t="s">
        <v>583</v>
      </c>
      <c r="C178" s="175" t="s">
        <v>341</v>
      </c>
      <c r="D178" s="175"/>
      <c r="E178" s="175" t="s">
        <v>130</v>
      </c>
      <c r="F178" s="77" t="str">
        <f t="shared" si="57"/>
        <v>Other animals (fur animals)</v>
      </c>
      <c r="G178" s="175" t="s">
        <v>358</v>
      </c>
      <c r="H178" s="177" t="s">
        <v>472</v>
      </c>
      <c r="I178" s="13" t="str">
        <f ca="1">IFERROR(IF(VLOOKUP($F178,'Step 1'!$B$13:$D$28,3,0)="Y",INDEX(INDIRECT("'"&amp;$A178&amp;"'!$A$3:$BG$100000"),MATCH($B178,INDIRECT("'"&amp;$A178&amp;"'!$A3:$A100000"),0),MATCH(I$3,INDIRECT("'"&amp;$A178&amp;"'!$A$3:$BG$3"),0)),VLOOKUP($F178,'Step 1'!$B$13:$D$28,3,0)),"Check Parameters")</f>
        <v>NE</v>
      </c>
      <c r="J178" s="13" t="str">
        <f ca="1">IFERROR(IF(VLOOKUP($F178,'Step 1'!$B$13:$D$28,3,0)="Y",INDEX(INDIRECT("'"&amp;$A178&amp;"'!$A$3:$BG$100000"),MATCH($B178,INDIRECT("'"&amp;$A178&amp;"'!$A3:$A100000"),0),MATCH(J$3,INDIRECT("'"&amp;$A178&amp;"'!$A$3:$BG$3"),0)),VLOOKUP($F178,'Step 1'!$B$13:$D$28,3,0)),"Check Parameters")</f>
        <v>NE</v>
      </c>
      <c r="K178" s="13" t="str">
        <f ca="1">IFERROR(IF(VLOOKUP($F178,'Step 1'!$B$13:$D$28,3,0)="Y",INDEX(INDIRECT("'"&amp;$A178&amp;"'!$A$3:$BG$100000"),MATCH($B178,INDIRECT("'"&amp;$A178&amp;"'!$A3:$A100000"),0),MATCH(K$3,INDIRECT("'"&amp;$A178&amp;"'!$A$3:$BG$3"),0)),VLOOKUP($F178,'Step 1'!$B$13:$D$28,3,0)),"Check Parameters")</f>
        <v>NE</v>
      </c>
      <c r="L178" s="13" t="str">
        <f ca="1">IFERROR(IF(VLOOKUP($F178,'Step 1'!$B$13:$D$28,3,0)="Y",INDEX(INDIRECT("'"&amp;$A178&amp;"'!$A$3:$BG$100000"),MATCH($B178,INDIRECT("'"&amp;$A178&amp;"'!$A3:$A100000"),0),MATCH(L$3,INDIRECT("'"&amp;$A178&amp;"'!$A$3:$BG$3"),0)),VLOOKUP($F178,'Step 1'!$B$13:$D$28,3,0)),"Check Parameters")</f>
        <v>NE</v>
      </c>
      <c r="M178" s="13" t="str">
        <f ca="1">IFERROR(IF(VLOOKUP($F178,'Step 1'!$B$13:$D$28,3,0)="Y",INDEX(INDIRECT("'"&amp;$A178&amp;"'!$A$3:$BG$100000"),MATCH($B178,INDIRECT("'"&amp;$A178&amp;"'!$A3:$A100000"),0),MATCH(M$3,INDIRECT("'"&amp;$A178&amp;"'!$A$3:$BG$3"),0)),VLOOKUP($F178,'Step 1'!$B$13:$D$28,3,0)),"Check Parameters")</f>
        <v>NE</v>
      </c>
      <c r="N178" s="13" t="str">
        <f ca="1">IFERROR(IF(VLOOKUP($F178,'Step 1'!$B$13:$D$28,3,0)="Y",INDEX(INDIRECT("'"&amp;$A178&amp;"'!$A$3:$BG$100000"),MATCH($B178,INDIRECT("'"&amp;$A178&amp;"'!$A3:$A100000"),0),MATCH(N$3,INDIRECT("'"&amp;$A178&amp;"'!$A$3:$BG$3"),0)),VLOOKUP($F178,'Step 1'!$B$13:$D$28,3,0)),"Check Parameters")</f>
        <v>NE</v>
      </c>
      <c r="O178" s="13" t="str">
        <f ca="1">IFERROR(IF(VLOOKUP($F178,'Step 1'!$B$13:$D$28,3,0)="Y",INDEX(INDIRECT("'"&amp;$A178&amp;"'!$A$3:$BG$100000"),MATCH($B178,INDIRECT("'"&amp;$A178&amp;"'!$A3:$A100000"),0),MATCH(O$3,INDIRECT("'"&amp;$A178&amp;"'!$A$3:$BG$3"),0)),VLOOKUP($F178,'Step 1'!$B$13:$D$28,3,0)),"Check Parameters")</f>
        <v>NE</v>
      </c>
      <c r="P178" s="13" t="str">
        <f ca="1">IFERROR(IF(VLOOKUP($F178,'Step 1'!$B$13:$D$28,3,0)="Y",INDEX(INDIRECT("'"&amp;$A178&amp;"'!$A$3:$BG$100000"),MATCH($B178,INDIRECT("'"&amp;$A178&amp;"'!$A3:$A100000"),0),MATCH(P$3,INDIRECT("'"&amp;$A178&amp;"'!$A$3:$BG$3"),0)),VLOOKUP($F178,'Step 1'!$B$13:$D$28,3,0)),"Check Parameters")</f>
        <v>NE</v>
      </c>
      <c r="Q178" s="13" t="str">
        <f ca="1">IFERROR(IF(VLOOKUP($F178,'Step 1'!$B$13:$D$28,3,0)="Y",INDEX(INDIRECT("'"&amp;$A178&amp;"'!$A$3:$BG$100000"),MATCH($B178,INDIRECT("'"&amp;$A178&amp;"'!$A3:$A100000"),0),MATCH(Q$3,INDIRECT("'"&amp;$A178&amp;"'!$A$3:$BG$3"),0)),VLOOKUP($F178,'Step 1'!$B$13:$D$28,3,0)),"Check Parameters")</f>
        <v>NE</v>
      </c>
      <c r="R178" s="13" t="str">
        <f ca="1">IFERROR(IF(VLOOKUP($F178,'Step 1'!$B$13:$D$28,3,0)="Y",INDEX(INDIRECT("'"&amp;$A178&amp;"'!$A$3:$BG$100000"),MATCH($B178,INDIRECT("'"&amp;$A178&amp;"'!$A3:$A100000"),0),MATCH(R$3,INDIRECT("'"&amp;$A178&amp;"'!$A$3:$BG$3"),0)),VLOOKUP($F178,'Step 1'!$B$13:$D$28,3,0)),"Check Parameters")</f>
        <v>NE</v>
      </c>
      <c r="S178" s="13" t="str">
        <f ca="1">IFERROR(IF(VLOOKUP($F178,'Step 1'!$B$13:$D$28,3,0)="Y",INDEX(INDIRECT("'"&amp;$A178&amp;"'!$A$3:$BG$100000"),MATCH($B178,INDIRECT("'"&amp;$A178&amp;"'!$A3:$A100000"),0),MATCH(S$3,INDIRECT("'"&amp;$A178&amp;"'!$A$3:$BG$3"),0)),VLOOKUP($F178,'Step 1'!$B$13:$D$28,3,0)),"Check Parameters")</f>
        <v>NE</v>
      </c>
      <c r="T178" s="13" t="str">
        <f ca="1">IFERROR(IF(VLOOKUP($F178,'Step 1'!$B$13:$D$28,3,0)="Y",INDEX(INDIRECT("'"&amp;$A178&amp;"'!$A$3:$BG$100000"),MATCH($B178,INDIRECT("'"&amp;$A178&amp;"'!$A3:$A100000"),0),MATCH(T$3,INDIRECT("'"&amp;$A178&amp;"'!$A$3:$BG$3"),0)),VLOOKUP($F178,'Step 1'!$B$13:$D$28,3,0)),"Check Parameters")</f>
        <v>NE</v>
      </c>
      <c r="U178" s="13" t="str">
        <f ca="1">IFERROR(IF(VLOOKUP($F178,'Step 1'!$B$13:$D$28,3,0)="Y",INDEX(INDIRECT("'"&amp;$A178&amp;"'!$A$3:$BG$100000"),MATCH($B178,INDIRECT("'"&amp;$A178&amp;"'!$A3:$A100000"),0),MATCH(U$3,INDIRECT("'"&amp;$A178&amp;"'!$A$3:$BG$3"),0)),VLOOKUP($F178,'Step 1'!$B$13:$D$28,3,0)),"Check Parameters")</f>
        <v>NE</v>
      </c>
      <c r="V178" s="13" t="str">
        <f ca="1">IFERROR(IF(VLOOKUP($F178,'Step 1'!$B$13:$D$28,3,0)="Y",INDEX(INDIRECT("'"&amp;$A178&amp;"'!$A$3:$BG$100000"),MATCH($B178,INDIRECT("'"&amp;$A178&amp;"'!$A3:$A100000"),0),MATCH(V$3,INDIRECT("'"&amp;$A178&amp;"'!$A$3:$BG$3"),0)),VLOOKUP($F178,'Step 1'!$B$13:$D$28,3,0)),"Check Parameters")</f>
        <v>NE</v>
      </c>
      <c r="W178" s="13" t="str">
        <f ca="1">IFERROR(IF(VLOOKUP($F178,'Step 1'!$B$13:$D$28,3,0)="Y",INDEX(INDIRECT("'"&amp;$A178&amp;"'!$A$3:$BG$100000"),MATCH($B178,INDIRECT("'"&amp;$A178&amp;"'!$A3:$A100000"),0),MATCH(W$3,INDIRECT("'"&amp;$A178&amp;"'!$A$3:$BG$3"),0)),VLOOKUP($F178,'Step 1'!$B$13:$D$28,3,0)),"Check Parameters")</f>
        <v>NE</v>
      </c>
      <c r="X178" s="13" t="str">
        <f ca="1">IFERROR(IF(VLOOKUP($F178,'Step 1'!$B$13:$D$28,3,0)="Y",INDEX(INDIRECT("'"&amp;$A178&amp;"'!$A$3:$BG$100000"),MATCH($B178,INDIRECT("'"&amp;$A178&amp;"'!$A3:$A100000"),0),MATCH(X$3,INDIRECT("'"&amp;$A178&amp;"'!$A$3:$BG$3"),0)),VLOOKUP($F178,'Step 1'!$B$13:$D$28,3,0)),"Check Parameters")</f>
        <v>NE</v>
      </c>
      <c r="Y178" s="13" t="str">
        <f ca="1">IFERROR(IF(VLOOKUP($F178,'Step 1'!$B$13:$D$28,3,0)="Y",INDEX(INDIRECT("'"&amp;$A178&amp;"'!$A$3:$BG$100000"),MATCH($B178,INDIRECT("'"&amp;$A178&amp;"'!$A3:$A100000"),0),MATCH(Y$3,INDIRECT("'"&amp;$A178&amp;"'!$A$3:$BG$3"),0)),VLOOKUP($F178,'Step 1'!$B$13:$D$28,3,0)),"Check Parameters")</f>
        <v>NE</v>
      </c>
      <c r="Z178" s="13" t="str">
        <f ca="1">IFERROR(IF(VLOOKUP($F178,'Step 1'!$B$13:$D$28,3,0)="Y",INDEX(INDIRECT("'"&amp;$A178&amp;"'!$A$3:$BG$100000"),MATCH($B178,INDIRECT("'"&amp;$A178&amp;"'!$A3:$A100000"),0),MATCH(Z$3,INDIRECT("'"&amp;$A178&amp;"'!$A$3:$BG$3"),0)),VLOOKUP($F178,'Step 1'!$B$13:$D$28,3,0)),"Check Parameters")</f>
        <v>NE</v>
      </c>
      <c r="AA178" s="13" t="str">
        <f ca="1">IFERROR(IF(VLOOKUP($F178,'Step 1'!$B$13:$D$28,3,0)="Y",INDEX(INDIRECT("'"&amp;$A178&amp;"'!$A$3:$BG$100000"),MATCH($B178,INDIRECT("'"&amp;$A178&amp;"'!$A3:$A100000"),0),MATCH(AA$3,INDIRECT("'"&amp;$A178&amp;"'!$A$3:$BG$3"),0)),VLOOKUP($F178,'Step 1'!$B$13:$D$28,3,0)),"Check Parameters")</f>
        <v>NE</v>
      </c>
      <c r="AB178" s="13" t="str">
        <f ca="1">IFERROR(IF(VLOOKUP($F178,'Step 1'!$B$13:$D$28,3,0)="Y",INDEX(INDIRECT("'"&amp;$A178&amp;"'!$A$3:$BG$100000"),MATCH($B178,INDIRECT("'"&amp;$A178&amp;"'!$A3:$A100000"),0),MATCH(AB$3,INDIRECT("'"&amp;$A178&amp;"'!$A$3:$BG$3"),0)),VLOOKUP($F178,'Step 1'!$B$13:$D$28,3,0)),"Check Parameters")</f>
        <v>NE</v>
      </c>
      <c r="AC178" s="13" t="str">
        <f ca="1">IFERROR(IF(VLOOKUP($F178,'Step 1'!$B$13:$D$28,3,0)="Y",INDEX(INDIRECT("'"&amp;$A178&amp;"'!$A$3:$BG$100000"),MATCH($B178,INDIRECT("'"&amp;$A178&amp;"'!$A3:$A100000"),0),MATCH(AC$3,INDIRECT("'"&amp;$A178&amp;"'!$A$3:$BG$3"),0)),VLOOKUP($F178,'Step 1'!$B$13:$D$28,3,0)),"Check Parameters")</f>
        <v>NE</v>
      </c>
      <c r="AD178" s="13" t="str">
        <f ca="1">IFERROR(IF(VLOOKUP($F178,'Step 1'!$B$13:$D$28,3,0)="Y",INDEX(INDIRECT("'"&amp;$A178&amp;"'!$A$3:$BG$100000"),MATCH($B178,INDIRECT("'"&amp;$A178&amp;"'!$A3:$A100000"),0),MATCH(AD$3,INDIRECT("'"&amp;$A178&amp;"'!$A$3:$BG$3"),0)),VLOOKUP($F178,'Step 1'!$B$13:$D$28,3,0)),"Check Parameters")</f>
        <v>NE</v>
      </c>
      <c r="AE178" s="13" t="str">
        <f ca="1">IFERROR(IF(VLOOKUP($F178,'Step 1'!$B$13:$D$28,3,0)="Y",INDEX(INDIRECT("'"&amp;$A178&amp;"'!$A$3:$BG$100000"),MATCH($B178,INDIRECT("'"&amp;$A178&amp;"'!$A3:$A100000"),0),MATCH(AE$3,INDIRECT("'"&amp;$A178&amp;"'!$A$3:$BG$3"),0)),VLOOKUP($F178,'Step 1'!$B$13:$D$28,3,0)),"Check Parameters")</f>
        <v>NE</v>
      </c>
      <c r="AF178" s="13" t="str">
        <f ca="1">IFERROR(IF(VLOOKUP($F178,'Step 1'!$B$13:$D$28,3,0)="Y",INDEX(INDIRECT("'"&amp;$A178&amp;"'!$A$3:$BG$100000"),MATCH($B178,INDIRECT("'"&amp;$A178&amp;"'!$A3:$A100000"),0),MATCH(AF$3,INDIRECT("'"&amp;$A178&amp;"'!$A$3:$BG$3"),0)),VLOOKUP($F178,'Step 1'!$B$13:$D$28,3,0)),"Check Parameters")</f>
        <v>NE</v>
      </c>
      <c r="AG178" s="13" t="str">
        <f ca="1">IFERROR(IF(VLOOKUP($F178,'Step 1'!$B$13:$D$28,3,0)="Y",INDEX(INDIRECT("'"&amp;$A178&amp;"'!$A$3:$BG$100000"),MATCH($B178,INDIRECT("'"&amp;$A178&amp;"'!$A3:$A100000"),0),MATCH(AG$3,INDIRECT("'"&amp;$A178&amp;"'!$A$3:$BG$3"),0)),VLOOKUP($F178,'Step 1'!$B$13:$D$28,3,0)),"Check Parameters")</f>
        <v>NE</v>
      </c>
      <c r="AH178" s="13" t="str">
        <f ca="1">IFERROR(IF(VLOOKUP($F178,'Step 1'!$B$13:$D$28,3,0)="Y",INDEX(INDIRECT("'"&amp;$A178&amp;"'!$A$3:$BG$100000"),MATCH($B178,INDIRECT("'"&amp;$A178&amp;"'!$A3:$A100000"),0),MATCH(AH$3,INDIRECT("'"&amp;$A178&amp;"'!$A$3:$BG$3"),0)),VLOOKUP($F178,'Step 1'!$B$13:$D$28,3,0)),"Check Parameters")</f>
        <v>NE</v>
      </c>
      <c r="AI178" s="13" t="str">
        <f ca="1">IFERROR(IF(VLOOKUP($F178,'Step 1'!$B$13:$D$28,3,0)="Y",INDEX(INDIRECT("'"&amp;$A178&amp;"'!$A$3:$BG$100000"),MATCH($B178,INDIRECT("'"&amp;$A178&amp;"'!$A3:$A100000"),0),MATCH(AI$3,INDIRECT("'"&amp;$A178&amp;"'!$A$3:$BG$3"),0)),VLOOKUP($F178,'Step 1'!$B$13:$D$28,3,0)),"Check Parameters")</f>
        <v>NE</v>
      </c>
      <c r="AJ178" s="13" t="str">
        <f ca="1">IFERROR(IF(VLOOKUP($F178,'Step 1'!$B$13:$D$28,3,0)="Y",INDEX(INDIRECT("'"&amp;$A178&amp;"'!$A$3:$BG$100000"),MATCH($B178,INDIRECT("'"&amp;$A178&amp;"'!$A3:$A100000"),0),MATCH(AJ$3,INDIRECT("'"&amp;$A178&amp;"'!$A$3:$BG$3"),0)),VLOOKUP($F178,'Step 1'!$B$13:$D$28,3,0)),"Check Parameters")</f>
        <v>NE</v>
      </c>
      <c r="AK178" s="13" t="str">
        <f ca="1">IFERROR(IF(VLOOKUP($F178,'Step 1'!$B$13:$D$28,3,0)="Y",INDEX(INDIRECT("'"&amp;$A178&amp;"'!$A$3:$BG$100000"),MATCH($B178,INDIRECT("'"&amp;$A178&amp;"'!$A3:$A100000"),0),MATCH(AK$3,INDIRECT("'"&amp;$A178&amp;"'!$A$3:$BG$3"),0)),VLOOKUP($F178,'Step 1'!$B$13:$D$28,3,0)),"Check Parameters")</f>
        <v>NE</v>
      </c>
      <c r="AL178" s="13" t="str">
        <f ca="1">IFERROR(IF(VLOOKUP($F178,'Step 1'!$B$13:$D$28,3,0)="Y",INDEX(INDIRECT("'"&amp;$A178&amp;"'!$A$3:$BG$100000"),MATCH($B178,INDIRECT("'"&amp;$A178&amp;"'!$A3:$A100000"),0),MATCH(AL$3,INDIRECT("'"&amp;$A178&amp;"'!$A$3:$BG$3"),0)),VLOOKUP($F178,'Step 1'!$B$13:$D$28,3,0)),"Check Parameters")</f>
        <v>NE</v>
      </c>
      <c r="AM178" s="13" t="str">
        <f ca="1">IFERROR(IF(VLOOKUP($F178,'Step 1'!$B$13:$D$28,3,0)="Y",INDEX(INDIRECT("'"&amp;$A178&amp;"'!$A$3:$BG$100000"),MATCH($B178,INDIRECT("'"&amp;$A178&amp;"'!$A3:$A100000"),0),MATCH(AM$3,INDIRECT("'"&amp;$A178&amp;"'!$A$3:$BG$3"),0)),VLOOKUP($F178,'Step 1'!$B$13:$D$28,3,0)),"Check Parameters")</f>
        <v>NE</v>
      </c>
      <c r="AN178" s="13"/>
      <c r="AO178" s="13"/>
      <c r="AP178" s="191"/>
      <c r="AQ178" s="191"/>
      <c r="AR178" s="191"/>
    </row>
    <row r="179" spans="1:44" ht="14.1" customHeight="1" collapsed="1" x14ac:dyDescent="0.25">
      <c r="A179" s="184" t="s">
        <v>586</v>
      </c>
      <c r="B179" s="185"/>
      <c r="C179" s="185"/>
      <c r="D179" s="186"/>
      <c r="E179" s="186"/>
      <c r="F179" s="128"/>
      <c r="G179" s="179"/>
      <c r="H179" s="180"/>
      <c r="I179" s="129"/>
      <c r="J179" s="129"/>
      <c r="K179" s="129"/>
      <c r="L179" s="129"/>
      <c r="M179" s="129"/>
      <c r="N179" s="129"/>
      <c r="O179" s="129"/>
      <c r="P179" s="129"/>
      <c r="Q179" s="129"/>
      <c r="R179" s="129"/>
      <c r="S179" s="129"/>
      <c r="T179" s="129"/>
      <c r="U179" s="129"/>
      <c r="V179" s="129"/>
      <c r="W179" s="129"/>
      <c r="X179" s="129"/>
      <c r="Y179" s="129"/>
      <c r="Z179" s="129"/>
      <c r="AA179" s="129"/>
      <c r="AB179" s="129"/>
      <c r="AC179" s="129"/>
      <c r="AD179" s="129"/>
      <c r="AE179" s="129"/>
      <c r="AF179" s="129"/>
      <c r="AG179" s="129"/>
      <c r="AH179" s="129"/>
      <c r="AI179" s="129"/>
      <c r="AJ179" s="129"/>
      <c r="AK179" s="180"/>
      <c r="AL179" s="180"/>
      <c r="AM179" s="180"/>
      <c r="AN179" s="180"/>
      <c r="AO179" s="180"/>
      <c r="AP179" s="180"/>
      <c r="AQ179" s="180"/>
      <c r="AR179" s="180"/>
    </row>
    <row r="180" spans="1:44" x14ac:dyDescent="0.25">
      <c r="A180" s="183"/>
      <c r="B180" s="183"/>
      <c r="C180" s="181" t="s">
        <v>128</v>
      </c>
      <c r="D180" s="181" t="s">
        <v>51</v>
      </c>
      <c r="E180" s="181" t="s">
        <v>53</v>
      </c>
      <c r="F180" s="12"/>
      <c r="G180" s="181" t="s">
        <v>358</v>
      </c>
      <c r="H180" s="178"/>
      <c r="I180" s="13">
        <f t="shared" ref="I180:X185" ca="1" si="58">SUMIFS(I$83:I$178,$C$83:$C$178,$C180,$E$83:$E$178,$E180)</f>
        <v>1.8066398972172851E-5</v>
      </c>
      <c r="J180" s="13">
        <f t="shared" ca="1" si="58"/>
        <v>1.8066398972172851E-5</v>
      </c>
      <c r="K180" s="13">
        <f t="shared" ca="1" si="58"/>
        <v>1.8066398972172851E-5</v>
      </c>
      <c r="L180" s="13">
        <f t="shared" ca="1" si="58"/>
        <v>1.8066398972172851E-5</v>
      </c>
      <c r="M180" s="13">
        <f t="shared" ca="1" si="58"/>
        <v>1.8066398972172851E-5</v>
      </c>
      <c r="N180" s="13">
        <f t="shared" ca="1" si="58"/>
        <v>1.8066398972172851E-5</v>
      </c>
      <c r="O180" s="13">
        <f t="shared" ca="1" si="58"/>
        <v>1.8066398972172851E-5</v>
      </c>
      <c r="P180" s="13">
        <f t="shared" ca="1" si="58"/>
        <v>1.8066398972172851E-5</v>
      </c>
      <c r="Q180" s="13">
        <f t="shared" ca="1" si="58"/>
        <v>1.8066398972172851E-5</v>
      </c>
      <c r="R180" s="13">
        <f t="shared" ca="1" si="58"/>
        <v>1.8066398972172851E-5</v>
      </c>
      <c r="S180" s="13">
        <f t="shared" ref="S180:AH185" ca="1" si="59">SUMIFS(S$83:S$178,$C$83:$C$178,$C180,$E$83:$E$178,$E180)</f>
        <v>1.8066398972172851E-5</v>
      </c>
      <c r="T180" s="13">
        <f t="shared" ca="1" si="59"/>
        <v>1.8066398972172851E-5</v>
      </c>
      <c r="U180" s="13">
        <f t="shared" ca="1" si="59"/>
        <v>1.8066398972172851E-5</v>
      </c>
      <c r="V180" s="13">
        <f t="shared" ca="1" si="59"/>
        <v>1.8066398972172851E-5</v>
      </c>
      <c r="W180" s="13">
        <f t="shared" ca="1" si="59"/>
        <v>1.8066398972172851E-5</v>
      </c>
      <c r="X180" s="13">
        <f t="shared" ca="1" si="59"/>
        <v>1.8066398972172851E-5</v>
      </c>
      <c r="Y180" s="13">
        <f t="shared" ca="1" si="59"/>
        <v>1.8066398972172851E-5</v>
      </c>
      <c r="Z180" s="13">
        <f t="shared" ca="1" si="59"/>
        <v>1.8066398972172851E-5</v>
      </c>
      <c r="AA180" s="13">
        <f t="shared" ca="1" si="59"/>
        <v>1.8066398972172851E-5</v>
      </c>
      <c r="AB180" s="13">
        <f t="shared" ca="1" si="59"/>
        <v>1.8066398972172851E-5</v>
      </c>
      <c r="AC180" s="13">
        <f t="shared" ref="AC180:AM185" ca="1" si="60">SUMIFS(AC$83:AC$178,$C$83:$C$178,$C180,$E$83:$E$178,$E180)</f>
        <v>1.8066398972172851E-5</v>
      </c>
      <c r="AD180" s="13">
        <f t="shared" ca="1" si="60"/>
        <v>1.8066398972172851E-5</v>
      </c>
      <c r="AE180" s="13">
        <f t="shared" ca="1" si="60"/>
        <v>1.8066398972172851E-5</v>
      </c>
      <c r="AF180" s="13">
        <f t="shared" ca="1" si="60"/>
        <v>1.8066398972172851E-5</v>
      </c>
      <c r="AG180" s="13">
        <f t="shared" ca="1" si="60"/>
        <v>1.8066398972172851E-5</v>
      </c>
      <c r="AH180" s="13">
        <f t="shared" ca="1" si="60"/>
        <v>1.8066398972172851E-5</v>
      </c>
      <c r="AI180" s="13">
        <f t="shared" ca="1" si="60"/>
        <v>1.8066398972172851E-5</v>
      </c>
      <c r="AJ180" s="13">
        <f t="shared" ca="1" si="60"/>
        <v>1.8066398972172851E-5</v>
      </c>
      <c r="AK180" s="13">
        <f t="shared" ca="1" si="60"/>
        <v>1.8066398972172851E-5</v>
      </c>
      <c r="AL180" s="13">
        <f t="shared" ca="1" si="60"/>
        <v>1.8066398972172851E-5</v>
      </c>
      <c r="AM180" s="13">
        <f t="shared" ca="1" si="60"/>
        <v>1.8066398972172851E-5</v>
      </c>
      <c r="AN180" s="13"/>
      <c r="AO180" s="13"/>
      <c r="AP180" s="191"/>
      <c r="AQ180" s="191"/>
      <c r="AR180" s="191"/>
    </row>
    <row r="181" spans="1:44" x14ac:dyDescent="0.25">
      <c r="A181" s="183"/>
      <c r="B181" s="183"/>
      <c r="C181" s="181" t="s">
        <v>128</v>
      </c>
      <c r="D181" s="181" t="s">
        <v>51</v>
      </c>
      <c r="E181" s="181" t="s">
        <v>751</v>
      </c>
      <c r="F181" s="12"/>
      <c r="G181" s="181" t="s">
        <v>358</v>
      </c>
      <c r="H181" s="175"/>
      <c r="I181" s="13">
        <f t="shared" ca="1" si="58"/>
        <v>2.1958160095472499E-6</v>
      </c>
      <c r="J181" s="13">
        <f t="shared" ca="1" si="58"/>
        <v>2.1958160095472499E-6</v>
      </c>
      <c r="K181" s="13">
        <f t="shared" ca="1" si="58"/>
        <v>2.1958160095472499E-6</v>
      </c>
      <c r="L181" s="13">
        <f t="shared" ca="1" si="58"/>
        <v>2.1958160095472499E-6</v>
      </c>
      <c r="M181" s="13">
        <f t="shared" ca="1" si="58"/>
        <v>2.1958160095472499E-6</v>
      </c>
      <c r="N181" s="13">
        <f t="shared" ca="1" si="58"/>
        <v>2.1958160095472499E-6</v>
      </c>
      <c r="O181" s="13">
        <f t="shared" ca="1" si="58"/>
        <v>2.1958160095472499E-6</v>
      </c>
      <c r="P181" s="13">
        <f t="shared" ca="1" si="58"/>
        <v>2.1958160095472499E-6</v>
      </c>
      <c r="Q181" s="13">
        <f t="shared" ca="1" si="58"/>
        <v>2.1958160095472499E-6</v>
      </c>
      <c r="R181" s="13">
        <f t="shared" ca="1" si="58"/>
        <v>2.1958160095472499E-6</v>
      </c>
      <c r="S181" s="13">
        <f t="shared" ca="1" si="59"/>
        <v>2.1958160095472499E-6</v>
      </c>
      <c r="T181" s="13">
        <f t="shared" ca="1" si="59"/>
        <v>2.1958160095472499E-6</v>
      </c>
      <c r="U181" s="13">
        <f t="shared" ca="1" si="59"/>
        <v>2.1958160095472499E-6</v>
      </c>
      <c r="V181" s="13">
        <f t="shared" ca="1" si="59"/>
        <v>2.1958160095472499E-6</v>
      </c>
      <c r="W181" s="13">
        <f t="shared" ca="1" si="59"/>
        <v>2.1958160095472499E-6</v>
      </c>
      <c r="X181" s="13">
        <f t="shared" ca="1" si="59"/>
        <v>2.1958160095472499E-6</v>
      </c>
      <c r="Y181" s="13">
        <f t="shared" ca="1" si="59"/>
        <v>2.1958160095472499E-6</v>
      </c>
      <c r="Z181" s="13">
        <f t="shared" ca="1" si="59"/>
        <v>2.1958160095472499E-6</v>
      </c>
      <c r="AA181" s="13">
        <f t="shared" ca="1" si="59"/>
        <v>2.1958160095472499E-6</v>
      </c>
      <c r="AB181" s="13">
        <f t="shared" ca="1" si="59"/>
        <v>2.1958160095472499E-6</v>
      </c>
      <c r="AC181" s="13">
        <f t="shared" ca="1" si="60"/>
        <v>2.1958160095472499E-6</v>
      </c>
      <c r="AD181" s="13">
        <f t="shared" ca="1" si="60"/>
        <v>2.1958160095472499E-6</v>
      </c>
      <c r="AE181" s="13">
        <f t="shared" ca="1" si="60"/>
        <v>2.1958160095472499E-6</v>
      </c>
      <c r="AF181" s="13">
        <f t="shared" ca="1" si="60"/>
        <v>2.1958160095472499E-6</v>
      </c>
      <c r="AG181" s="13">
        <f t="shared" ca="1" si="60"/>
        <v>2.1958160095472499E-6</v>
      </c>
      <c r="AH181" s="13">
        <f t="shared" ca="1" si="60"/>
        <v>2.1958160095472499E-6</v>
      </c>
      <c r="AI181" s="13">
        <f t="shared" ca="1" si="60"/>
        <v>2.1958160095472499E-6</v>
      </c>
      <c r="AJ181" s="13">
        <f t="shared" ca="1" si="60"/>
        <v>2.1958160095472499E-6</v>
      </c>
      <c r="AK181" s="13">
        <f t="shared" ca="1" si="60"/>
        <v>2.1958160095472499E-6</v>
      </c>
      <c r="AL181" s="13">
        <f t="shared" ca="1" si="60"/>
        <v>2.1958160095472499E-6</v>
      </c>
      <c r="AM181" s="13">
        <f t="shared" ca="1" si="60"/>
        <v>2.1958160095472499E-6</v>
      </c>
      <c r="AN181" s="13"/>
      <c r="AO181" s="13"/>
      <c r="AP181" s="191"/>
      <c r="AQ181" s="191"/>
      <c r="AR181" s="191"/>
    </row>
    <row r="182" spans="1:44" x14ac:dyDescent="0.25">
      <c r="A182" s="183"/>
      <c r="B182" s="183"/>
      <c r="C182" s="181" t="s">
        <v>128</v>
      </c>
      <c r="D182" s="181" t="s">
        <v>51</v>
      </c>
      <c r="E182" s="181" t="s">
        <v>130</v>
      </c>
      <c r="F182" s="12"/>
      <c r="G182" s="181" t="s">
        <v>358</v>
      </c>
      <c r="H182" s="177" t="s">
        <v>472</v>
      </c>
      <c r="I182" s="404">
        <f t="shared" ca="1" si="58"/>
        <v>8.6264200375070541E-7</v>
      </c>
      <c r="J182" s="13">
        <f t="shared" ca="1" si="58"/>
        <v>8.6264200375070541E-7</v>
      </c>
      <c r="K182" s="13">
        <f t="shared" ca="1" si="58"/>
        <v>8.6264200375070541E-7</v>
      </c>
      <c r="L182" s="13">
        <f t="shared" ca="1" si="58"/>
        <v>8.6264200375070541E-7</v>
      </c>
      <c r="M182" s="13">
        <f t="shared" ca="1" si="58"/>
        <v>8.6264200375070541E-7</v>
      </c>
      <c r="N182" s="13">
        <f t="shared" ca="1" si="58"/>
        <v>8.6264200375070541E-7</v>
      </c>
      <c r="O182" s="13">
        <f t="shared" ca="1" si="58"/>
        <v>8.6264200375070541E-7</v>
      </c>
      <c r="P182" s="13">
        <f t="shared" ca="1" si="58"/>
        <v>8.6264200375070541E-7</v>
      </c>
      <c r="Q182" s="13">
        <f t="shared" ca="1" si="58"/>
        <v>8.6264200375070541E-7</v>
      </c>
      <c r="R182" s="13">
        <f t="shared" ca="1" si="58"/>
        <v>8.6264200375070541E-7</v>
      </c>
      <c r="S182" s="13">
        <f t="shared" ca="1" si="58"/>
        <v>8.6264200375070541E-7</v>
      </c>
      <c r="T182" s="13">
        <f t="shared" ca="1" si="58"/>
        <v>8.6264200375070541E-7</v>
      </c>
      <c r="U182" s="13">
        <f t="shared" ca="1" si="58"/>
        <v>8.6264200375070541E-7</v>
      </c>
      <c r="V182" s="13">
        <f t="shared" ca="1" si="58"/>
        <v>8.6264200375070541E-7</v>
      </c>
      <c r="W182" s="13">
        <f t="shared" ca="1" si="58"/>
        <v>8.6264200375070541E-7</v>
      </c>
      <c r="X182" s="13">
        <f t="shared" ca="1" si="58"/>
        <v>8.6264200375070541E-7</v>
      </c>
      <c r="Y182" s="13">
        <f t="shared" ca="1" si="59"/>
        <v>8.6264200375070541E-7</v>
      </c>
      <c r="Z182" s="13">
        <f t="shared" ca="1" si="59"/>
        <v>8.6264200375070541E-7</v>
      </c>
      <c r="AA182" s="13">
        <f t="shared" ca="1" si="59"/>
        <v>8.6264200375070541E-7</v>
      </c>
      <c r="AB182" s="13">
        <f t="shared" ca="1" si="59"/>
        <v>8.6264200375070541E-7</v>
      </c>
      <c r="AC182" s="13">
        <f t="shared" ca="1" si="59"/>
        <v>8.6264200375070541E-7</v>
      </c>
      <c r="AD182" s="13">
        <f t="shared" ca="1" si="59"/>
        <v>8.6264200375070541E-7</v>
      </c>
      <c r="AE182" s="13">
        <f t="shared" ca="1" si="59"/>
        <v>8.6264200375070541E-7</v>
      </c>
      <c r="AF182" s="13">
        <f t="shared" ca="1" si="59"/>
        <v>8.6264200375070541E-7</v>
      </c>
      <c r="AG182" s="13">
        <f t="shared" ca="1" si="59"/>
        <v>8.6264200375070541E-7</v>
      </c>
      <c r="AH182" s="13">
        <f t="shared" ca="1" si="59"/>
        <v>8.6264200375070541E-7</v>
      </c>
      <c r="AI182" s="13">
        <f t="shared" ca="1" si="60"/>
        <v>8.6264200375070541E-7</v>
      </c>
      <c r="AJ182" s="13">
        <f t="shared" ca="1" si="60"/>
        <v>8.6264200375070541E-7</v>
      </c>
      <c r="AK182" s="13">
        <f t="shared" ca="1" si="60"/>
        <v>8.6264200375070541E-7</v>
      </c>
      <c r="AL182" s="13">
        <f t="shared" ca="1" si="60"/>
        <v>8.6264200375070541E-7</v>
      </c>
      <c r="AM182" s="13">
        <f t="shared" ca="1" si="60"/>
        <v>8.6264200375070541E-7</v>
      </c>
      <c r="AN182" s="13"/>
      <c r="AO182" s="13"/>
      <c r="AP182" s="191"/>
      <c r="AQ182" s="191"/>
      <c r="AR182" s="191"/>
    </row>
    <row r="183" spans="1:44" x14ac:dyDescent="0.25">
      <c r="A183" s="183"/>
      <c r="B183" s="183"/>
      <c r="C183" s="181" t="s">
        <v>341</v>
      </c>
      <c r="D183" s="181" t="s">
        <v>51</v>
      </c>
      <c r="E183" s="181" t="s">
        <v>53</v>
      </c>
      <c r="F183" s="12"/>
      <c r="G183" s="181" t="s">
        <v>358</v>
      </c>
      <c r="H183" s="175"/>
      <c r="I183" s="13">
        <f t="shared" ca="1" si="58"/>
        <v>4.8383381249999992E-6</v>
      </c>
      <c r="J183" s="13">
        <f t="shared" ref="J183:AM183" ca="1" si="61">SUMIFS(J$83:J$178,$C$83:$C$178,$C183,$E$83:$E$178,$E183)</f>
        <v>4.8383381249999992E-6</v>
      </c>
      <c r="K183" s="13">
        <f t="shared" ca="1" si="61"/>
        <v>4.8383381249999992E-6</v>
      </c>
      <c r="L183" s="13">
        <f t="shared" ca="1" si="61"/>
        <v>4.8383381249999992E-6</v>
      </c>
      <c r="M183" s="13">
        <f t="shared" ca="1" si="61"/>
        <v>4.8383381249999992E-6</v>
      </c>
      <c r="N183" s="13">
        <f t="shared" ca="1" si="61"/>
        <v>4.8383381249999992E-6</v>
      </c>
      <c r="O183" s="13">
        <f t="shared" ca="1" si="61"/>
        <v>4.8383381249999992E-6</v>
      </c>
      <c r="P183" s="13">
        <f t="shared" ca="1" si="61"/>
        <v>4.8383381249999992E-6</v>
      </c>
      <c r="Q183" s="13">
        <f t="shared" ca="1" si="61"/>
        <v>4.8383381249999992E-6</v>
      </c>
      <c r="R183" s="13">
        <f t="shared" ca="1" si="61"/>
        <v>4.8383381249999992E-6</v>
      </c>
      <c r="S183" s="13">
        <f t="shared" ca="1" si="61"/>
        <v>4.8383381249999992E-6</v>
      </c>
      <c r="T183" s="13">
        <f t="shared" ca="1" si="61"/>
        <v>4.8383381249999992E-6</v>
      </c>
      <c r="U183" s="13">
        <f t="shared" ca="1" si="61"/>
        <v>4.8383381249999992E-6</v>
      </c>
      <c r="V183" s="13">
        <f t="shared" ca="1" si="61"/>
        <v>4.8383381249999992E-6</v>
      </c>
      <c r="W183" s="13">
        <f t="shared" ca="1" si="61"/>
        <v>4.8383381249999992E-6</v>
      </c>
      <c r="X183" s="13">
        <f t="shared" ca="1" si="61"/>
        <v>4.8383381249999992E-6</v>
      </c>
      <c r="Y183" s="13">
        <f t="shared" ca="1" si="61"/>
        <v>4.8383381249999992E-6</v>
      </c>
      <c r="Z183" s="13">
        <f t="shared" ca="1" si="61"/>
        <v>4.8383381249999992E-6</v>
      </c>
      <c r="AA183" s="13">
        <f t="shared" ca="1" si="61"/>
        <v>4.8383381249999992E-6</v>
      </c>
      <c r="AB183" s="13">
        <f t="shared" ca="1" si="61"/>
        <v>4.8383381249999992E-6</v>
      </c>
      <c r="AC183" s="13">
        <f t="shared" ca="1" si="61"/>
        <v>4.8383381249999992E-6</v>
      </c>
      <c r="AD183" s="13">
        <f t="shared" ca="1" si="61"/>
        <v>4.8383381249999992E-6</v>
      </c>
      <c r="AE183" s="13">
        <f t="shared" ca="1" si="61"/>
        <v>4.8383381249999992E-6</v>
      </c>
      <c r="AF183" s="13">
        <f t="shared" ca="1" si="61"/>
        <v>4.8383381249999992E-6</v>
      </c>
      <c r="AG183" s="13">
        <f t="shared" ca="1" si="61"/>
        <v>4.8383381249999992E-6</v>
      </c>
      <c r="AH183" s="13">
        <f t="shared" ca="1" si="61"/>
        <v>4.8383381249999992E-6</v>
      </c>
      <c r="AI183" s="13">
        <f t="shared" ca="1" si="61"/>
        <v>4.8383381249999992E-6</v>
      </c>
      <c r="AJ183" s="13">
        <f t="shared" ca="1" si="61"/>
        <v>4.8383381249999992E-6</v>
      </c>
      <c r="AK183" s="13">
        <f t="shared" ca="1" si="61"/>
        <v>4.8383381249999992E-6</v>
      </c>
      <c r="AL183" s="13">
        <f t="shared" ca="1" si="61"/>
        <v>4.8383381249999992E-6</v>
      </c>
      <c r="AM183" s="13">
        <f t="shared" ca="1" si="61"/>
        <v>4.8383381249999992E-6</v>
      </c>
      <c r="AN183" s="13"/>
      <c r="AO183" s="13"/>
      <c r="AP183" s="191"/>
      <c r="AQ183" s="191"/>
      <c r="AR183" s="191"/>
    </row>
    <row r="184" spans="1:44" x14ac:dyDescent="0.25">
      <c r="A184" s="183"/>
      <c r="B184" s="183"/>
      <c r="C184" s="181" t="s">
        <v>341</v>
      </c>
      <c r="D184" s="181" t="s">
        <v>51</v>
      </c>
      <c r="E184" s="181" t="s">
        <v>751</v>
      </c>
      <c r="F184" s="12"/>
      <c r="G184" s="181" t="s">
        <v>358</v>
      </c>
      <c r="H184" s="175"/>
      <c r="I184" s="13">
        <f t="shared" ca="1" si="58"/>
        <v>2.1565099999999999E-6</v>
      </c>
      <c r="J184" s="13">
        <f t="shared" ca="1" si="58"/>
        <v>2.1565099999999999E-6</v>
      </c>
      <c r="K184" s="13">
        <f t="shared" ca="1" si="58"/>
        <v>2.1565099999999999E-6</v>
      </c>
      <c r="L184" s="13">
        <f t="shared" ca="1" si="58"/>
        <v>2.1565099999999999E-6</v>
      </c>
      <c r="M184" s="13">
        <f t="shared" ca="1" si="58"/>
        <v>2.1565099999999999E-6</v>
      </c>
      <c r="N184" s="13">
        <f t="shared" ca="1" si="58"/>
        <v>2.1565099999999999E-6</v>
      </c>
      <c r="O184" s="13">
        <f t="shared" ca="1" si="58"/>
        <v>2.1565099999999999E-6</v>
      </c>
      <c r="P184" s="13">
        <f t="shared" ca="1" si="58"/>
        <v>2.1565099999999999E-6</v>
      </c>
      <c r="Q184" s="13">
        <f t="shared" ca="1" si="58"/>
        <v>2.1565099999999999E-6</v>
      </c>
      <c r="R184" s="13">
        <f t="shared" ca="1" si="58"/>
        <v>2.1565099999999999E-6</v>
      </c>
      <c r="S184" s="13">
        <f t="shared" ca="1" si="59"/>
        <v>2.1565099999999999E-6</v>
      </c>
      <c r="T184" s="13">
        <f t="shared" ca="1" si="59"/>
        <v>2.1565099999999999E-6</v>
      </c>
      <c r="U184" s="13">
        <f t="shared" ca="1" si="59"/>
        <v>2.1565099999999999E-6</v>
      </c>
      <c r="V184" s="13">
        <f t="shared" ca="1" si="59"/>
        <v>2.1565099999999999E-6</v>
      </c>
      <c r="W184" s="13">
        <f t="shared" ca="1" si="59"/>
        <v>2.1565099999999999E-6</v>
      </c>
      <c r="X184" s="13">
        <f t="shared" ca="1" si="59"/>
        <v>2.1565099999999999E-6</v>
      </c>
      <c r="Y184" s="13">
        <f t="shared" ca="1" si="59"/>
        <v>2.1565099999999999E-6</v>
      </c>
      <c r="Z184" s="13">
        <f t="shared" ca="1" si="59"/>
        <v>2.1565099999999999E-6</v>
      </c>
      <c r="AA184" s="13">
        <f t="shared" ca="1" si="59"/>
        <v>2.1565099999999999E-6</v>
      </c>
      <c r="AB184" s="13">
        <f t="shared" ca="1" si="59"/>
        <v>2.1565099999999999E-6</v>
      </c>
      <c r="AC184" s="13">
        <f t="shared" ca="1" si="60"/>
        <v>2.1565099999999999E-6</v>
      </c>
      <c r="AD184" s="13">
        <f t="shared" ca="1" si="60"/>
        <v>2.1565099999999999E-6</v>
      </c>
      <c r="AE184" s="13">
        <f t="shared" ca="1" si="60"/>
        <v>2.1565099999999999E-6</v>
      </c>
      <c r="AF184" s="13">
        <f t="shared" ca="1" si="60"/>
        <v>2.1565099999999999E-6</v>
      </c>
      <c r="AG184" s="13">
        <f t="shared" ca="1" si="60"/>
        <v>2.1565099999999999E-6</v>
      </c>
      <c r="AH184" s="13">
        <f t="shared" ca="1" si="60"/>
        <v>2.1565099999999999E-6</v>
      </c>
      <c r="AI184" s="13">
        <f t="shared" ca="1" si="60"/>
        <v>2.1565099999999999E-6</v>
      </c>
      <c r="AJ184" s="13">
        <f t="shared" ca="1" si="60"/>
        <v>2.1565099999999999E-6</v>
      </c>
      <c r="AK184" s="13">
        <f t="shared" ca="1" si="60"/>
        <v>2.1565099999999999E-6</v>
      </c>
      <c r="AL184" s="13">
        <f t="shared" ca="1" si="60"/>
        <v>2.1565099999999999E-6</v>
      </c>
      <c r="AM184" s="13">
        <f t="shared" ca="1" si="60"/>
        <v>2.1565099999999999E-6</v>
      </c>
      <c r="AN184" s="13"/>
      <c r="AO184" s="13"/>
      <c r="AP184" s="191"/>
      <c r="AQ184" s="191"/>
      <c r="AR184" s="191"/>
    </row>
    <row r="185" spans="1:44" x14ac:dyDescent="0.25">
      <c r="A185" s="183"/>
      <c r="B185" s="183"/>
      <c r="C185" s="181" t="s">
        <v>341</v>
      </c>
      <c r="D185" s="181" t="s">
        <v>51</v>
      </c>
      <c r="E185" s="181" t="s">
        <v>130</v>
      </c>
      <c r="F185" s="12"/>
      <c r="G185" s="181" t="s">
        <v>358</v>
      </c>
      <c r="H185" s="177" t="s">
        <v>472</v>
      </c>
      <c r="I185" s="13">
        <f t="shared" ca="1" si="58"/>
        <v>1.4751432142857139E-6</v>
      </c>
      <c r="J185" s="13">
        <f t="shared" ca="1" si="58"/>
        <v>1.4751432142857139E-6</v>
      </c>
      <c r="K185" s="13">
        <f t="shared" ca="1" si="58"/>
        <v>1.4751432142857139E-6</v>
      </c>
      <c r="L185" s="13">
        <f t="shared" ca="1" si="58"/>
        <v>1.4751432142857139E-6</v>
      </c>
      <c r="M185" s="13">
        <f t="shared" ca="1" si="58"/>
        <v>1.4751432142857139E-6</v>
      </c>
      <c r="N185" s="13">
        <f t="shared" ca="1" si="58"/>
        <v>1.4751432142857139E-6</v>
      </c>
      <c r="O185" s="13">
        <f t="shared" ca="1" si="58"/>
        <v>1.4751432142857139E-6</v>
      </c>
      <c r="P185" s="13">
        <f t="shared" ca="1" si="58"/>
        <v>1.4751432142857139E-6</v>
      </c>
      <c r="Q185" s="13">
        <f t="shared" ca="1" si="58"/>
        <v>1.4751432142857139E-6</v>
      </c>
      <c r="R185" s="13">
        <f t="shared" ca="1" si="58"/>
        <v>1.4751432142857139E-6</v>
      </c>
      <c r="S185" s="13">
        <f t="shared" ca="1" si="59"/>
        <v>1.4751432142857139E-6</v>
      </c>
      <c r="T185" s="13">
        <f t="shared" ca="1" si="59"/>
        <v>1.4751432142857139E-6</v>
      </c>
      <c r="U185" s="13">
        <f t="shared" ca="1" si="59"/>
        <v>1.4751432142857139E-6</v>
      </c>
      <c r="V185" s="13">
        <f t="shared" ca="1" si="59"/>
        <v>1.4751432142857139E-6</v>
      </c>
      <c r="W185" s="13">
        <f t="shared" ca="1" si="59"/>
        <v>1.4751432142857139E-6</v>
      </c>
      <c r="X185" s="13">
        <f t="shared" ca="1" si="59"/>
        <v>1.4751432142857139E-6</v>
      </c>
      <c r="Y185" s="13">
        <f t="shared" ca="1" si="59"/>
        <v>1.4751432142857139E-6</v>
      </c>
      <c r="Z185" s="13">
        <f t="shared" ca="1" si="59"/>
        <v>1.4751432142857139E-6</v>
      </c>
      <c r="AA185" s="13">
        <f t="shared" ca="1" si="59"/>
        <v>1.4751432142857139E-6</v>
      </c>
      <c r="AB185" s="13">
        <f t="shared" ca="1" si="59"/>
        <v>1.4751432142857139E-6</v>
      </c>
      <c r="AC185" s="13">
        <f t="shared" ca="1" si="60"/>
        <v>1.4751432142857139E-6</v>
      </c>
      <c r="AD185" s="13">
        <f t="shared" ca="1" si="60"/>
        <v>1.4751432142857139E-6</v>
      </c>
      <c r="AE185" s="13">
        <f t="shared" ca="1" si="60"/>
        <v>1.4751432142857139E-6</v>
      </c>
      <c r="AF185" s="13">
        <f t="shared" ca="1" si="60"/>
        <v>1.4751432142857139E-6</v>
      </c>
      <c r="AG185" s="13">
        <f t="shared" ca="1" si="60"/>
        <v>1.4751432142857139E-6</v>
      </c>
      <c r="AH185" s="13">
        <f t="shared" ca="1" si="60"/>
        <v>1.4751432142857139E-6</v>
      </c>
      <c r="AI185" s="13">
        <f t="shared" ca="1" si="60"/>
        <v>1.4751432142857139E-6</v>
      </c>
      <c r="AJ185" s="13">
        <f t="shared" ca="1" si="60"/>
        <v>1.4751432142857139E-6</v>
      </c>
      <c r="AK185" s="13">
        <f t="shared" ca="1" si="60"/>
        <v>1.4751432142857139E-6</v>
      </c>
      <c r="AL185" s="13">
        <f t="shared" ca="1" si="60"/>
        <v>1.4751432142857139E-6</v>
      </c>
      <c r="AM185" s="13">
        <f t="shared" ca="1" si="60"/>
        <v>1.4751432142857139E-6</v>
      </c>
      <c r="AN185" s="13"/>
      <c r="AO185" s="13"/>
      <c r="AP185" s="191"/>
      <c r="AQ185" s="191"/>
      <c r="AR185" s="191"/>
    </row>
    <row r="186" spans="1:44" ht="15.75" x14ac:dyDescent="0.25">
      <c r="A186" s="311" t="s">
        <v>347</v>
      </c>
      <c r="B186" s="312"/>
      <c r="C186" s="313" t="s">
        <v>363</v>
      </c>
      <c r="D186" s="314"/>
      <c r="E186" s="314"/>
      <c r="F186" s="306"/>
      <c r="G186" s="315"/>
      <c r="H186" s="316"/>
      <c r="I186" s="307"/>
      <c r="J186" s="307"/>
      <c r="K186" s="307"/>
      <c r="L186" s="307"/>
      <c r="M186" s="307"/>
      <c r="N186" s="307"/>
      <c r="O186" s="307"/>
      <c r="P186" s="307"/>
      <c r="Q186" s="307"/>
      <c r="R186" s="307"/>
      <c r="S186" s="307"/>
      <c r="T186" s="307"/>
      <c r="U186" s="307"/>
      <c r="V186" s="307"/>
      <c r="W186" s="307"/>
      <c r="X186" s="307"/>
      <c r="Y186" s="307"/>
      <c r="Z186" s="307"/>
      <c r="AA186" s="307"/>
      <c r="AB186" s="307"/>
      <c r="AC186" s="307"/>
      <c r="AD186" s="307"/>
      <c r="AE186" s="307"/>
      <c r="AF186" s="307"/>
      <c r="AG186" s="307"/>
      <c r="AH186" s="307"/>
      <c r="AI186" s="308"/>
      <c r="AJ186" s="308"/>
      <c r="AK186" s="309"/>
      <c r="AL186" s="309"/>
      <c r="AM186" s="309"/>
      <c r="AN186" s="309"/>
      <c r="AO186" s="309"/>
      <c r="AP186" s="309"/>
      <c r="AQ186" s="309"/>
      <c r="AR186" s="309"/>
    </row>
    <row r="187" spans="1:44" x14ac:dyDescent="0.25">
      <c r="A187" s="184" t="s">
        <v>473</v>
      </c>
      <c r="B187" s="185"/>
      <c r="C187" s="185"/>
      <c r="D187" s="186"/>
      <c r="E187" s="186"/>
      <c r="F187" s="128"/>
      <c r="G187" s="179"/>
      <c r="H187" s="180"/>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29"/>
      <c r="AG187" s="129"/>
      <c r="AH187" s="129"/>
      <c r="AI187" s="19"/>
      <c r="AJ187" s="19"/>
      <c r="AK187" s="190"/>
      <c r="AL187" s="190"/>
      <c r="AM187" s="190"/>
      <c r="AN187" s="190"/>
      <c r="AO187" s="190"/>
      <c r="AP187" s="190"/>
      <c r="AQ187" s="190"/>
      <c r="AR187" s="190"/>
    </row>
    <row r="188" spans="1:44" hidden="1" outlineLevel="1" x14ac:dyDescent="0.25">
      <c r="A188" s="183" t="s">
        <v>75</v>
      </c>
      <c r="B188" s="183" t="s">
        <v>364</v>
      </c>
      <c r="C188" s="175" t="s">
        <v>347</v>
      </c>
      <c r="D188" s="175"/>
      <c r="E188" s="175" t="s">
        <v>53</v>
      </c>
      <c r="F188" s="77" t="str">
        <f t="shared" ref="F188" si="62">A188</f>
        <v>Dairy cattle</v>
      </c>
      <c r="G188" s="175" t="s">
        <v>358</v>
      </c>
      <c r="H188" s="175"/>
      <c r="I188" s="13">
        <f ca="1">IFERROR(IF(VLOOKUP($F188,'Step 1'!$B$13:$D$28,3,0)="Y",INDEX(INDIRECT("'"&amp;$A188&amp;"'!$A$3:$BG$100000"),MATCH($B188,INDIRECT("'"&amp;$A188&amp;"'!$A3:$A100000"),0),MATCH(I$3,INDIRECT("'"&amp;$A188&amp;"'!$A$3:$BG$3"),0)),VLOOKUP($F188,'Step 1'!$B$13:$D$28,3,0)),"Check Parameters")</f>
        <v>2.6124433217142848E-7</v>
      </c>
      <c r="J188" s="13">
        <f ca="1">IFERROR(IF(VLOOKUP($F188,'Step 1'!$B$13:$D$28,3,0)="Y",INDEX(INDIRECT("'"&amp;$A188&amp;"'!$A$3:$BG$100000"),MATCH($B188,INDIRECT("'"&amp;$A188&amp;"'!$A3:$A100000"),0),MATCH(J$3,INDIRECT("'"&amp;$A188&amp;"'!$A$3:$BG$3"),0)),VLOOKUP($F188,'Step 1'!$B$13:$D$28,3,0)),"Check Parameters")</f>
        <v>2.6124433217142848E-7</v>
      </c>
      <c r="K188" s="13">
        <f ca="1">IFERROR(IF(VLOOKUP($F188,'Step 1'!$B$13:$D$28,3,0)="Y",INDEX(INDIRECT("'"&amp;$A188&amp;"'!$A$3:$BG$100000"),MATCH($B188,INDIRECT("'"&amp;$A188&amp;"'!$A3:$A100000"),0),MATCH(K$3,INDIRECT("'"&amp;$A188&amp;"'!$A$3:$BG$3"),0)),VLOOKUP($F188,'Step 1'!$B$13:$D$28,3,0)),"Check Parameters")</f>
        <v>2.6124433217142848E-7</v>
      </c>
      <c r="L188" s="13">
        <f ca="1">IFERROR(IF(VLOOKUP($F188,'Step 1'!$B$13:$D$28,3,0)="Y",INDEX(INDIRECT("'"&amp;$A188&amp;"'!$A$3:$BG$100000"),MATCH($B188,INDIRECT("'"&amp;$A188&amp;"'!$A3:$A100000"),0),MATCH(L$3,INDIRECT("'"&amp;$A188&amp;"'!$A$3:$BG$3"),0)),VLOOKUP($F188,'Step 1'!$B$13:$D$28,3,0)),"Check Parameters")</f>
        <v>2.6124433217142848E-7</v>
      </c>
      <c r="M188" s="13">
        <f ca="1">IFERROR(IF(VLOOKUP($F188,'Step 1'!$B$13:$D$28,3,0)="Y",INDEX(INDIRECT("'"&amp;$A188&amp;"'!$A$3:$BG$100000"),MATCH($B188,INDIRECT("'"&amp;$A188&amp;"'!$A3:$A100000"),0),MATCH(M$3,INDIRECT("'"&amp;$A188&amp;"'!$A$3:$BG$3"),0)),VLOOKUP($F188,'Step 1'!$B$13:$D$28,3,0)),"Check Parameters")</f>
        <v>2.6124433217142848E-7</v>
      </c>
      <c r="N188" s="13">
        <f ca="1">IFERROR(IF(VLOOKUP($F188,'Step 1'!$B$13:$D$28,3,0)="Y",INDEX(INDIRECT("'"&amp;$A188&amp;"'!$A$3:$BG$100000"),MATCH($B188,INDIRECT("'"&amp;$A188&amp;"'!$A3:$A100000"),0),MATCH(N$3,INDIRECT("'"&amp;$A188&amp;"'!$A$3:$BG$3"),0)),VLOOKUP($F188,'Step 1'!$B$13:$D$28,3,0)),"Check Parameters")</f>
        <v>2.6124433217142848E-7</v>
      </c>
      <c r="O188" s="13">
        <f ca="1">IFERROR(IF(VLOOKUP($F188,'Step 1'!$B$13:$D$28,3,0)="Y",INDEX(INDIRECT("'"&amp;$A188&amp;"'!$A$3:$BG$100000"),MATCH($B188,INDIRECT("'"&amp;$A188&amp;"'!$A3:$A100000"),0),MATCH(O$3,INDIRECT("'"&amp;$A188&amp;"'!$A$3:$BG$3"),0)),VLOOKUP($F188,'Step 1'!$B$13:$D$28,3,0)),"Check Parameters")</f>
        <v>2.6124433217142848E-7</v>
      </c>
      <c r="P188" s="13">
        <f ca="1">IFERROR(IF(VLOOKUP($F188,'Step 1'!$B$13:$D$28,3,0)="Y",INDEX(INDIRECT("'"&amp;$A188&amp;"'!$A$3:$BG$100000"),MATCH($B188,INDIRECT("'"&amp;$A188&amp;"'!$A3:$A100000"),0),MATCH(P$3,INDIRECT("'"&amp;$A188&amp;"'!$A$3:$BG$3"),0)),VLOOKUP($F188,'Step 1'!$B$13:$D$28,3,0)),"Check Parameters")</f>
        <v>2.6124433217142848E-7</v>
      </c>
      <c r="Q188" s="13">
        <f ca="1">IFERROR(IF(VLOOKUP($F188,'Step 1'!$B$13:$D$28,3,0)="Y",INDEX(INDIRECT("'"&amp;$A188&amp;"'!$A$3:$BG$100000"),MATCH($B188,INDIRECT("'"&amp;$A188&amp;"'!$A3:$A100000"),0),MATCH(Q$3,INDIRECT("'"&amp;$A188&amp;"'!$A$3:$BG$3"),0)),VLOOKUP($F188,'Step 1'!$B$13:$D$28,3,0)),"Check Parameters")</f>
        <v>2.6124433217142848E-7</v>
      </c>
      <c r="R188" s="13">
        <f ca="1">IFERROR(IF(VLOOKUP($F188,'Step 1'!$B$13:$D$28,3,0)="Y",INDEX(INDIRECT("'"&amp;$A188&amp;"'!$A$3:$BG$100000"),MATCH($B188,INDIRECT("'"&amp;$A188&amp;"'!$A3:$A100000"),0),MATCH(R$3,INDIRECT("'"&amp;$A188&amp;"'!$A$3:$BG$3"),0)),VLOOKUP($F188,'Step 1'!$B$13:$D$28,3,0)),"Check Parameters")</f>
        <v>2.6124433217142848E-7</v>
      </c>
      <c r="S188" s="13">
        <f ca="1">IFERROR(IF(VLOOKUP($F188,'Step 1'!$B$13:$D$28,3,0)="Y",INDEX(INDIRECT("'"&amp;$A188&amp;"'!$A$3:$BG$100000"),MATCH($B188,INDIRECT("'"&amp;$A188&amp;"'!$A3:$A100000"),0),MATCH(S$3,INDIRECT("'"&amp;$A188&amp;"'!$A$3:$BG$3"),0)),VLOOKUP($F188,'Step 1'!$B$13:$D$28,3,0)),"Check Parameters")</f>
        <v>2.6124433217142848E-7</v>
      </c>
      <c r="T188" s="13">
        <f ca="1">IFERROR(IF(VLOOKUP($F188,'Step 1'!$B$13:$D$28,3,0)="Y",INDEX(INDIRECT("'"&amp;$A188&amp;"'!$A$3:$BG$100000"),MATCH($B188,INDIRECT("'"&amp;$A188&amp;"'!$A3:$A100000"),0),MATCH(T$3,INDIRECT("'"&amp;$A188&amp;"'!$A$3:$BG$3"),0)),VLOOKUP($F188,'Step 1'!$B$13:$D$28,3,0)),"Check Parameters")</f>
        <v>2.6124433217142848E-7</v>
      </c>
      <c r="U188" s="13">
        <f ca="1">IFERROR(IF(VLOOKUP($F188,'Step 1'!$B$13:$D$28,3,0)="Y",INDEX(INDIRECT("'"&amp;$A188&amp;"'!$A$3:$BG$100000"),MATCH($B188,INDIRECT("'"&amp;$A188&amp;"'!$A3:$A100000"),0),MATCH(U$3,INDIRECT("'"&amp;$A188&amp;"'!$A$3:$BG$3"),0)),VLOOKUP($F188,'Step 1'!$B$13:$D$28,3,0)),"Check Parameters")</f>
        <v>2.6124433217142848E-7</v>
      </c>
      <c r="V188" s="13">
        <f ca="1">IFERROR(IF(VLOOKUP($F188,'Step 1'!$B$13:$D$28,3,0)="Y",INDEX(INDIRECT("'"&amp;$A188&amp;"'!$A$3:$BG$100000"),MATCH($B188,INDIRECT("'"&amp;$A188&amp;"'!$A3:$A100000"),0),MATCH(V$3,INDIRECT("'"&amp;$A188&amp;"'!$A$3:$BG$3"),0)),VLOOKUP($F188,'Step 1'!$B$13:$D$28,3,0)),"Check Parameters")</f>
        <v>2.6124433217142848E-7</v>
      </c>
      <c r="W188" s="13">
        <f ca="1">IFERROR(IF(VLOOKUP($F188,'Step 1'!$B$13:$D$28,3,0)="Y",INDEX(INDIRECT("'"&amp;$A188&amp;"'!$A$3:$BG$100000"),MATCH($B188,INDIRECT("'"&amp;$A188&amp;"'!$A3:$A100000"),0),MATCH(W$3,INDIRECT("'"&amp;$A188&amp;"'!$A$3:$BG$3"),0)),VLOOKUP($F188,'Step 1'!$B$13:$D$28,3,0)),"Check Parameters")</f>
        <v>2.6124433217142848E-7</v>
      </c>
      <c r="X188" s="13">
        <f ca="1">IFERROR(IF(VLOOKUP($F188,'Step 1'!$B$13:$D$28,3,0)="Y",INDEX(INDIRECT("'"&amp;$A188&amp;"'!$A$3:$BG$100000"),MATCH($B188,INDIRECT("'"&amp;$A188&amp;"'!$A3:$A100000"),0),MATCH(X$3,INDIRECT("'"&amp;$A188&amp;"'!$A$3:$BG$3"),0)),VLOOKUP($F188,'Step 1'!$B$13:$D$28,3,0)),"Check Parameters")</f>
        <v>2.6124433217142848E-7</v>
      </c>
      <c r="Y188" s="13">
        <f ca="1">IFERROR(IF(VLOOKUP($F188,'Step 1'!$B$13:$D$28,3,0)="Y",INDEX(INDIRECT("'"&amp;$A188&amp;"'!$A$3:$BG$100000"),MATCH($B188,INDIRECT("'"&amp;$A188&amp;"'!$A3:$A100000"),0),MATCH(Y$3,INDIRECT("'"&amp;$A188&amp;"'!$A$3:$BG$3"),0)),VLOOKUP($F188,'Step 1'!$B$13:$D$28,3,0)),"Check Parameters")</f>
        <v>2.6124433217142848E-7</v>
      </c>
      <c r="Z188" s="13">
        <f ca="1">IFERROR(IF(VLOOKUP($F188,'Step 1'!$B$13:$D$28,3,0)="Y",INDEX(INDIRECT("'"&amp;$A188&amp;"'!$A$3:$BG$100000"),MATCH($B188,INDIRECT("'"&amp;$A188&amp;"'!$A3:$A100000"),0),MATCH(Z$3,INDIRECT("'"&amp;$A188&amp;"'!$A$3:$BG$3"),0)),VLOOKUP($F188,'Step 1'!$B$13:$D$28,3,0)),"Check Parameters")</f>
        <v>2.6124433217142848E-7</v>
      </c>
      <c r="AA188" s="13">
        <f ca="1">IFERROR(IF(VLOOKUP($F188,'Step 1'!$B$13:$D$28,3,0)="Y",INDEX(INDIRECT("'"&amp;$A188&amp;"'!$A$3:$BG$100000"),MATCH($B188,INDIRECT("'"&amp;$A188&amp;"'!$A3:$A100000"),0),MATCH(AA$3,INDIRECT("'"&amp;$A188&amp;"'!$A$3:$BG$3"),0)),VLOOKUP($F188,'Step 1'!$B$13:$D$28,3,0)),"Check Parameters")</f>
        <v>2.6124433217142848E-7</v>
      </c>
      <c r="AB188" s="13">
        <f ca="1">IFERROR(IF(VLOOKUP($F188,'Step 1'!$B$13:$D$28,3,0)="Y",INDEX(INDIRECT("'"&amp;$A188&amp;"'!$A$3:$BG$100000"),MATCH($B188,INDIRECT("'"&amp;$A188&amp;"'!$A3:$A100000"),0),MATCH(AB$3,INDIRECT("'"&amp;$A188&amp;"'!$A$3:$BG$3"),0)),VLOOKUP($F188,'Step 1'!$B$13:$D$28,3,0)),"Check Parameters")</f>
        <v>2.6124433217142848E-7</v>
      </c>
      <c r="AC188" s="13">
        <f ca="1">IFERROR(IF(VLOOKUP($F188,'Step 1'!$B$13:$D$28,3,0)="Y",INDEX(INDIRECT("'"&amp;$A188&amp;"'!$A$3:$BG$100000"),MATCH($B188,INDIRECT("'"&amp;$A188&amp;"'!$A3:$A100000"),0),MATCH(AC$3,INDIRECT("'"&amp;$A188&amp;"'!$A$3:$BG$3"),0)),VLOOKUP($F188,'Step 1'!$B$13:$D$28,3,0)),"Check Parameters")</f>
        <v>2.6124433217142848E-7</v>
      </c>
      <c r="AD188" s="13">
        <f ca="1">IFERROR(IF(VLOOKUP($F188,'Step 1'!$B$13:$D$28,3,0)="Y",INDEX(INDIRECT("'"&amp;$A188&amp;"'!$A$3:$BG$100000"),MATCH($B188,INDIRECT("'"&amp;$A188&amp;"'!$A3:$A100000"),0),MATCH(AD$3,INDIRECT("'"&amp;$A188&amp;"'!$A$3:$BG$3"),0)),VLOOKUP($F188,'Step 1'!$B$13:$D$28,3,0)),"Check Parameters")</f>
        <v>2.6124433217142848E-7</v>
      </c>
      <c r="AE188" s="13">
        <f ca="1">IFERROR(IF(VLOOKUP($F188,'Step 1'!$B$13:$D$28,3,0)="Y",INDEX(INDIRECT("'"&amp;$A188&amp;"'!$A$3:$BG$100000"),MATCH($B188,INDIRECT("'"&amp;$A188&amp;"'!$A3:$A100000"),0),MATCH(AE$3,INDIRECT("'"&amp;$A188&amp;"'!$A$3:$BG$3"),0)),VLOOKUP($F188,'Step 1'!$B$13:$D$28,3,0)),"Check Parameters")</f>
        <v>2.6124433217142848E-7</v>
      </c>
      <c r="AF188" s="13">
        <f ca="1">IFERROR(IF(VLOOKUP($F188,'Step 1'!$B$13:$D$28,3,0)="Y",INDEX(INDIRECT("'"&amp;$A188&amp;"'!$A$3:$BG$100000"),MATCH($B188,INDIRECT("'"&amp;$A188&amp;"'!$A3:$A100000"),0),MATCH(AF$3,INDIRECT("'"&amp;$A188&amp;"'!$A$3:$BG$3"),0)),VLOOKUP($F188,'Step 1'!$B$13:$D$28,3,0)),"Check Parameters")</f>
        <v>2.6124433217142848E-7</v>
      </c>
      <c r="AG188" s="13">
        <f ca="1">IFERROR(IF(VLOOKUP($F188,'Step 1'!$B$13:$D$28,3,0)="Y",INDEX(INDIRECT("'"&amp;$A188&amp;"'!$A$3:$BG$100000"),MATCH($B188,INDIRECT("'"&amp;$A188&amp;"'!$A3:$A100000"),0),MATCH(AG$3,INDIRECT("'"&amp;$A188&amp;"'!$A$3:$BG$3"),0)),VLOOKUP($F188,'Step 1'!$B$13:$D$28,3,0)),"Check Parameters")</f>
        <v>2.6124433217142848E-7</v>
      </c>
      <c r="AH188" s="13">
        <f ca="1">IFERROR(IF(VLOOKUP($F188,'Step 1'!$B$13:$D$28,3,0)="Y",INDEX(INDIRECT("'"&amp;$A188&amp;"'!$A$3:$BG$100000"),MATCH($B188,INDIRECT("'"&amp;$A188&amp;"'!$A3:$A100000"),0),MATCH(AH$3,INDIRECT("'"&amp;$A188&amp;"'!$A$3:$BG$3"),0)),VLOOKUP($F188,'Step 1'!$B$13:$D$28,3,0)),"Check Parameters")</f>
        <v>2.6124433217142848E-7</v>
      </c>
      <c r="AI188" s="13">
        <f ca="1">IFERROR(IF(VLOOKUP($F188,'Step 1'!$B$13:$D$28,3,0)="Y",INDEX(INDIRECT("'"&amp;$A188&amp;"'!$A$3:$BG$100000"),MATCH($B188,INDIRECT("'"&amp;$A188&amp;"'!$A3:$A100000"),0),MATCH(AI$3,INDIRECT("'"&amp;$A188&amp;"'!$A$3:$BG$3"),0)),VLOOKUP($F188,'Step 1'!$B$13:$D$28,3,0)),"Check Parameters")</f>
        <v>2.6124433217142848E-7</v>
      </c>
      <c r="AJ188" s="13">
        <f ca="1">IFERROR(IF(VLOOKUP($F188,'Step 1'!$B$13:$D$28,3,0)="Y",INDEX(INDIRECT("'"&amp;$A188&amp;"'!$A$3:$BG$100000"),MATCH($B188,INDIRECT("'"&amp;$A188&amp;"'!$A3:$A100000"),0),MATCH(AJ$3,INDIRECT("'"&amp;$A188&amp;"'!$A$3:$BG$3"),0)),VLOOKUP($F188,'Step 1'!$B$13:$D$28,3,0)),"Check Parameters")</f>
        <v>2.6124433217142848E-7</v>
      </c>
      <c r="AK188" s="13">
        <f ca="1">IFERROR(IF(VLOOKUP($F188,'Step 1'!$B$13:$D$28,3,0)="Y",INDEX(INDIRECT("'"&amp;$A188&amp;"'!$A$3:$BG$100000"),MATCH($B188,INDIRECT("'"&amp;$A188&amp;"'!$A3:$A100000"),0),MATCH(AK$3,INDIRECT("'"&amp;$A188&amp;"'!$A$3:$BG$3"),0)),VLOOKUP($F188,'Step 1'!$B$13:$D$28,3,0)),"Check Parameters")</f>
        <v>2.6124433217142848E-7</v>
      </c>
      <c r="AL188" s="13">
        <f ca="1">IFERROR(IF(VLOOKUP($F188,'Step 1'!$B$13:$D$28,3,0)="Y",INDEX(INDIRECT("'"&amp;$A188&amp;"'!$A$3:$BG$100000"),MATCH($B188,INDIRECT("'"&amp;$A188&amp;"'!$A3:$A100000"),0),MATCH(AL$3,INDIRECT("'"&amp;$A188&amp;"'!$A$3:$BG$3"),0)),VLOOKUP($F188,'Step 1'!$B$13:$D$28,3,0)),"Check Parameters")</f>
        <v>2.6124433217142848E-7</v>
      </c>
      <c r="AM188" s="13">
        <f ca="1">IFERROR(IF(VLOOKUP($F188,'Step 1'!$B$13:$D$28,3,0)="Y",INDEX(INDIRECT("'"&amp;$A188&amp;"'!$A$3:$BG$100000"),MATCH($B188,INDIRECT("'"&amp;$A188&amp;"'!$A3:$A100000"),0),MATCH(AM$3,INDIRECT("'"&amp;$A188&amp;"'!$A$3:$BG$3"),0)),VLOOKUP($F188,'Step 1'!$B$13:$D$28,3,0)),"Check Parameters")</f>
        <v>2.6124433217142848E-7</v>
      </c>
      <c r="AN188" s="13"/>
      <c r="AO188" s="13"/>
      <c r="AP188" s="192"/>
      <c r="AQ188" s="192"/>
      <c r="AR188" s="192"/>
    </row>
    <row r="189" spans="1:44" hidden="1" outlineLevel="1" x14ac:dyDescent="0.25">
      <c r="A189" s="183" t="s">
        <v>77</v>
      </c>
      <c r="B189" s="183" t="s">
        <v>364</v>
      </c>
      <c r="C189" s="175" t="s">
        <v>347</v>
      </c>
      <c r="D189" s="175"/>
      <c r="E189" s="175" t="s">
        <v>53</v>
      </c>
      <c r="F189" s="77" t="str">
        <f t="shared" ref="F189:F191" si="63">A189</f>
        <v>Non-dairy cattle</v>
      </c>
      <c r="G189" s="175" t="s">
        <v>358</v>
      </c>
      <c r="H189" s="175"/>
      <c r="I189" s="13" t="str">
        <f ca="1">IFERROR(IF(VLOOKUP($F189,'Step 1'!$B$13:$D$28,3,0)="Y",INDEX(INDIRECT("'"&amp;$A189&amp;"'!$A$3:$BG$100000"),MATCH($B189,INDIRECT("'"&amp;$A189&amp;"'!$A3:$A100000"),0),MATCH(I$3,INDIRECT("'"&amp;$A189&amp;"'!$A$3:$BG$3"),0)),VLOOKUP($F189,'Step 1'!$B$13:$D$28,3,0)),"Check Parameters")</f>
        <v>NE</v>
      </c>
      <c r="J189" s="13" t="str">
        <f ca="1">IFERROR(IF(VLOOKUP($F189,'Step 1'!$B$13:$D$28,3,0)="Y",INDEX(INDIRECT("'"&amp;$A189&amp;"'!$A$3:$BG$100000"),MATCH($B189,INDIRECT("'"&amp;$A189&amp;"'!$A3:$A100000"),0),MATCH(J$3,INDIRECT("'"&amp;$A189&amp;"'!$A$3:$BG$3"),0)),VLOOKUP($F189,'Step 1'!$B$13:$D$28,3,0)),"Check Parameters")</f>
        <v>NE</v>
      </c>
      <c r="K189" s="13" t="str">
        <f ca="1">IFERROR(IF(VLOOKUP($F189,'Step 1'!$B$13:$D$28,3,0)="Y",INDEX(INDIRECT("'"&amp;$A189&amp;"'!$A$3:$BG$100000"),MATCH($B189,INDIRECT("'"&amp;$A189&amp;"'!$A3:$A100000"),0),MATCH(K$3,INDIRECT("'"&amp;$A189&amp;"'!$A$3:$BG$3"),0)),VLOOKUP($F189,'Step 1'!$B$13:$D$28,3,0)),"Check Parameters")</f>
        <v>NE</v>
      </c>
      <c r="L189" s="13" t="str">
        <f ca="1">IFERROR(IF(VLOOKUP($F189,'Step 1'!$B$13:$D$28,3,0)="Y",INDEX(INDIRECT("'"&amp;$A189&amp;"'!$A$3:$BG$100000"),MATCH($B189,INDIRECT("'"&amp;$A189&amp;"'!$A3:$A100000"),0),MATCH(L$3,INDIRECT("'"&amp;$A189&amp;"'!$A$3:$BG$3"),0)),VLOOKUP($F189,'Step 1'!$B$13:$D$28,3,0)),"Check Parameters")</f>
        <v>NE</v>
      </c>
      <c r="M189" s="13" t="str">
        <f ca="1">IFERROR(IF(VLOOKUP($F189,'Step 1'!$B$13:$D$28,3,0)="Y",INDEX(INDIRECT("'"&amp;$A189&amp;"'!$A$3:$BG$100000"),MATCH($B189,INDIRECT("'"&amp;$A189&amp;"'!$A3:$A100000"),0),MATCH(M$3,INDIRECT("'"&amp;$A189&amp;"'!$A$3:$BG$3"),0)),VLOOKUP($F189,'Step 1'!$B$13:$D$28,3,0)),"Check Parameters")</f>
        <v>NE</v>
      </c>
      <c r="N189" s="13" t="str">
        <f ca="1">IFERROR(IF(VLOOKUP($F189,'Step 1'!$B$13:$D$28,3,0)="Y",INDEX(INDIRECT("'"&amp;$A189&amp;"'!$A$3:$BG$100000"),MATCH($B189,INDIRECT("'"&amp;$A189&amp;"'!$A3:$A100000"),0),MATCH(N$3,INDIRECT("'"&amp;$A189&amp;"'!$A$3:$BG$3"),0)),VLOOKUP($F189,'Step 1'!$B$13:$D$28,3,0)),"Check Parameters")</f>
        <v>NE</v>
      </c>
      <c r="O189" s="13" t="str">
        <f ca="1">IFERROR(IF(VLOOKUP($F189,'Step 1'!$B$13:$D$28,3,0)="Y",INDEX(INDIRECT("'"&amp;$A189&amp;"'!$A$3:$BG$100000"),MATCH($B189,INDIRECT("'"&amp;$A189&amp;"'!$A3:$A100000"),0),MATCH(O$3,INDIRECT("'"&amp;$A189&amp;"'!$A$3:$BG$3"),0)),VLOOKUP($F189,'Step 1'!$B$13:$D$28,3,0)),"Check Parameters")</f>
        <v>NE</v>
      </c>
      <c r="P189" s="13" t="str">
        <f ca="1">IFERROR(IF(VLOOKUP($F189,'Step 1'!$B$13:$D$28,3,0)="Y",INDEX(INDIRECT("'"&amp;$A189&amp;"'!$A$3:$BG$100000"),MATCH($B189,INDIRECT("'"&amp;$A189&amp;"'!$A3:$A100000"),0),MATCH(P$3,INDIRECT("'"&amp;$A189&amp;"'!$A$3:$BG$3"),0)),VLOOKUP($F189,'Step 1'!$B$13:$D$28,3,0)),"Check Parameters")</f>
        <v>NE</v>
      </c>
      <c r="Q189" s="13" t="str">
        <f ca="1">IFERROR(IF(VLOOKUP($F189,'Step 1'!$B$13:$D$28,3,0)="Y",INDEX(INDIRECT("'"&amp;$A189&amp;"'!$A$3:$BG$100000"),MATCH($B189,INDIRECT("'"&amp;$A189&amp;"'!$A3:$A100000"),0),MATCH(Q$3,INDIRECT("'"&amp;$A189&amp;"'!$A$3:$BG$3"),0)),VLOOKUP($F189,'Step 1'!$B$13:$D$28,3,0)),"Check Parameters")</f>
        <v>NE</v>
      </c>
      <c r="R189" s="13" t="str">
        <f ca="1">IFERROR(IF(VLOOKUP($F189,'Step 1'!$B$13:$D$28,3,0)="Y",INDEX(INDIRECT("'"&amp;$A189&amp;"'!$A$3:$BG$100000"),MATCH($B189,INDIRECT("'"&amp;$A189&amp;"'!$A3:$A100000"),0),MATCH(R$3,INDIRECT("'"&amp;$A189&amp;"'!$A$3:$BG$3"),0)),VLOOKUP($F189,'Step 1'!$B$13:$D$28,3,0)),"Check Parameters")</f>
        <v>NE</v>
      </c>
      <c r="S189" s="13" t="str">
        <f ca="1">IFERROR(IF(VLOOKUP($F189,'Step 1'!$B$13:$D$28,3,0)="Y",INDEX(INDIRECT("'"&amp;$A189&amp;"'!$A$3:$BG$100000"),MATCH($B189,INDIRECT("'"&amp;$A189&amp;"'!$A3:$A100000"),0),MATCH(S$3,INDIRECT("'"&amp;$A189&amp;"'!$A$3:$BG$3"),0)),VLOOKUP($F189,'Step 1'!$B$13:$D$28,3,0)),"Check Parameters")</f>
        <v>NE</v>
      </c>
      <c r="T189" s="13" t="str">
        <f ca="1">IFERROR(IF(VLOOKUP($F189,'Step 1'!$B$13:$D$28,3,0)="Y",INDEX(INDIRECT("'"&amp;$A189&amp;"'!$A$3:$BG$100000"),MATCH($B189,INDIRECT("'"&amp;$A189&amp;"'!$A3:$A100000"),0),MATCH(T$3,INDIRECT("'"&amp;$A189&amp;"'!$A$3:$BG$3"),0)),VLOOKUP($F189,'Step 1'!$B$13:$D$28,3,0)),"Check Parameters")</f>
        <v>NE</v>
      </c>
      <c r="U189" s="13" t="str">
        <f ca="1">IFERROR(IF(VLOOKUP($F189,'Step 1'!$B$13:$D$28,3,0)="Y",INDEX(INDIRECT("'"&amp;$A189&amp;"'!$A$3:$BG$100000"),MATCH($B189,INDIRECT("'"&amp;$A189&amp;"'!$A3:$A100000"),0),MATCH(U$3,INDIRECT("'"&amp;$A189&amp;"'!$A$3:$BG$3"),0)),VLOOKUP($F189,'Step 1'!$B$13:$D$28,3,0)),"Check Parameters")</f>
        <v>NE</v>
      </c>
      <c r="V189" s="13" t="str">
        <f ca="1">IFERROR(IF(VLOOKUP($F189,'Step 1'!$B$13:$D$28,3,0)="Y",INDEX(INDIRECT("'"&amp;$A189&amp;"'!$A$3:$BG$100000"),MATCH($B189,INDIRECT("'"&amp;$A189&amp;"'!$A3:$A100000"),0),MATCH(V$3,INDIRECT("'"&amp;$A189&amp;"'!$A$3:$BG$3"),0)),VLOOKUP($F189,'Step 1'!$B$13:$D$28,3,0)),"Check Parameters")</f>
        <v>NE</v>
      </c>
      <c r="W189" s="13" t="str">
        <f ca="1">IFERROR(IF(VLOOKUP($F189,'Step 1'!$B$13:$D$28,3,0)="Y",INDEX(INDIRECT("'"&amp;$A189&amp;"'!$A$3:$BG$100000"),MATCH($B189,INDIRECT("'"&amp;$A189&amp;"'!$A3:$A100000"),0),MATCH(W$3,INDIRECT("'"&amp;$A189&amp;"'!$A$3:$BG$3"),0)),VLOOKUP($F189,'Step 1'!$B$13:$D$28,3,0)),"Check Parameters")</f>
        <v>NE</v>
      </c>
      <c r="X189" s="13" t="str">
        <f ca="1">IFERROR(IF(VLOOKUP($F189,'Step 1'!$B$13:$D$28,3,0)="Y",INDEX(INDIRECT("'"&amp;$A189&amp;"'!$A$3:$BG$100000"),MATCH($B189,INDIRECT("'"&amp;$A189&amp;"'!$A3:$A100000"),0),MATCH(X$3,INDIRECT("'"&amp;$A189&amp;"'!$A$3:$BG$3"),0)),VLOOKUP($F189,'Step 1'!$B$13:$D$28,3,0)),"Check Parameters")</f>
        <v>NE</v>
      </c>
      <c r="Y189" s="13" t="str">
        <f ca="1">IFERROR(IF(VLOOKUP($F189,'Step 1'!$B$13:$D$28,3,0)="Y",INDEX(INDIRECT("'"&amp;$A189&amp;"'!$A$3:$BG$100000"),MATCH($B189,INDIRECT("'"&amp;$A189&amp;"'!$A3:$A100000"),0),MATCH(Y$3,INDIRECT("'"&amp;$A189&amp;"'!$A$3:$BG$3"),0)),VLOOKUP($F189,'Step 1'!$B$13:$D$28,3,0)),"Check Parameters")</f>
        <v>NE</v>
      </c>
      <c r="Z189" s="13" t="str">
        <f ca="1">IFERROR(IF(VLOOKUP($F189,'Step 1'!$B$13:$D$28,3,0)="Y",INDEX(INDIRECT("'"&amp;$A189&amp;"'!$A$3:$BG$100000"),MATCH($B189,INDIRECT("'"&amp;$A189&amp;"'!$A3:$A100000"),0),MATCH(Z$3,INDIRECT("'"&amp;$A189&amp;"'!$A$3:$BG$3"),0)),VLOOKUP($F189,'Step 1'!$B$13:$D$28,3,0)),"Check Parameters")</f>
        <v>NE</v>
      </c>
      <c r="AA189" s="13" t="str">
        <f ca="1">IFERROR(IF(VLOOKUP($F189,'Step 1'!$B$13:$D$28,3,0)="Y",INDEX(INDIRECT("'"&amp;$A189&amp;"'!$A$3:$BG$100000"),MATCH($B189,INDIRECT("'"&amp;$A189&amp;"'!$A3:$A100000"),0),MATCH(AA$3,INDIRECT("'"&amp;$A189&amp;"'!$A$3:$BG$3"),0)),VLOOKUP($F189,'Step 1'!$B$13:$D$28,3,0)),"Check Parameters")</f>
        <v>NE</v>
      </c>
      <c r="AB189" s="13" t="str">
        <f ca="1">IFERROR(IF(VLOOKUP($F189,'Step 1'!$B$13:$D$28,3,0)="Y",INDEX(INDIRECT("'"&amp;$A189&amp;"'!$A$3:$BG$100000"),MATCH($B189,INDIRECT("'"&amp;$A189&amp;"'!$A3:$A100000"),0),MATCH(AB$3,INDIRECT("'"&amp;$A189&amp;"'!$A$3:$BG$3"),0)),VLOOKUP($F189,'Step 1'!$B$13:$D$28,3,0)),"Check Parameters")</f>
        <v>NE</v>
      </c>
      <c r="AC189" s="13" t="str">
        <f ca="1">IFERROR(IF(VLOOKUP($F189,'Step 1'!$B$13:$D$28,3,0)="Y",INDEX(INDIRECT("'"&amp;$A189&amp;"'!$A$3:$BG$100000"),MATCH($B189,INDIRECT("'"&amp;$A189&amp;"'!$A3:$A100000"),0),MATCH(AC$3,INDIRECT("'"&amp;$A189&amp;"'!$A$3:$BG$3"),0)),VLOOKUP($F189,'Step 1'!$B$13:$D$28,3,0)),"Check Parameters")</f>
        <v>NE</v>
      </c>
      <c r="AD189" s="13" t="str">
        <f ca="1">IFERROR(IF(VLOOKUP($F189,'Step 1'!$B$13:$D$28,3,0)="Y",INDEX(INDIRECT("'"&amp;$A189&amp;"'!$A$3:$BG$100000"),MATCH($B189,INDIRECT("'"&amp;$A189&amp;"'!$A3:$A100000"),0),MATCH(AD$3,INDIRECT("'"&amp;$A189&amp;"'!$A$3:$BG$3"),0)),VLOOKUP($F189,'Step 1'!$B$13:$D$28,3,0)),"Check Parameters")</f>
        <v>NE</v>
      </c>
      <c r="AE189" s="13" t="str">
        <f ca="1">IFERROR(IF(VLOOKUP($F189,'Step 1'!$B$13:$D$28,3,0)="Y",INDEX(INDIRECT("'"&amp;$A189&amp;"'!$A$3:$BG$100000"),MATCH($B189,INDIRECT("'"&amp;$A189&amp;"'!$A3:$A100000"),0),MATCH(AE$3,INDIRECT("'"&amp;$A189&amp;"'!$A$3:$BG$3"),0)),VLOOKUP($F189,'Step 1'!$B$13:$D$28,3,0)),"Check Parameters")</f>
        <v>NE</v>
      </c>
      <c r="AF189" s="13" t="str">
        <f ca="1">IFERROR(IF(VLOOKUP($F189,'Step 1'!$B$13:$D$28,3,0)="Y",INDEX(INDIRECT("'"&amp;$A189&amp;"'!$A$3:$BG$100000"),MATCH($B189,INDIRECT("'"&amp;$A189&amp;"'!$A3:$A100000"),0),MATCH(AF$3,INDIRECT("'"&amp;$A189&amp;"'!$A$3:$BG$3"),0)),VLOOKUP($F189,'Step 1'!$B$13:$D$28,3,0)),"Check Parameters")</f>
        <v>NE</v>
      </c>
      <c r="AG189" s="13" t="str">
        <f ca="1">IFERROR(IF(VLOOKUP($F189,'Step 1'!$B$13:$D$28,3,0)="Y",INDEX(INDIRECT("'"&amp;$A189&amp;"'!$A$3:$BG$100000"),MATCH($B189,INDIRECT("'"&amp;$A189&amp;"'!$A3:$A100000"),0),MATCH(AG$3,INDIRECT("'"&amp;$A189&amp;"'!$A$3:$BG$3"),0)),VLOOKUP($F189,'Step 1'!$B$13:$D$28,3,0)),"Check Parameters")</f>
        <v>NE</v>
      </c>
      <c r="AH189" s="13" t="str">
        <f ca="1">IFERROR(IF(VLOOKUP($F189,'Step 1'!$B$13:$D$28,3,0)="Y",INDEX(INDIRECT("'"&amp;$A189&amp;"'!$A$3:$BG$100000"),MATCH($B189,INDIRECT("'"&amp;$A189&amp;"'!$A3:$A100000"),0),MATCH(AH$3,INDIRECT("'"&amp;$A189&amp;"'!$A$3:$BG$3"),0)),VLOOKUP($F189,'Step 1'!$B$13:$D$28,3,0)),"Check Parameters")</f>
        <v>NE</v>
      </c>
      <c r="AI189" s="13" t="str">
        <f ca="1">IFERROR(IF(VLOOKUP($F189,'Step 1'!$B$13:$D$28,3,0)="Y",INDEX(INDIRECT("'"&amp;$A189&amp;"'!$A$3:$BG$100000"),MATCH($B189,INDIRECT("'"&amp;$A189&amp;"'!$A3:$A100000"),0),MATCH(AI$3,INDIRECT("'"&amp;$A189&amp;"'!$A$3:$BG$3"),0)),VLOOKUP($F189,'Step 1'!$B$13:$D$28,3,0)),"Check Parameters")</f>
        <v>NE</v>
      </c>
      <c r="AJ189" s="13" t="str">
        <f ca="1">IFERROR(IF(VLOOKUP($F189,'Step 1'!$B$13:$D$28,3,0)="Y",INDEX(INDIRECT("'"&amp;$A189&amp;"'!$A$3:$BG$100000"),MATCH($B189,INDIRECT("'"&amp;$A189&amp;"'!$A3:$A100000"),0),MATCH(AJ$3,INDIRECT("'"&amp;$A189&amp;"'!$A$3:$BG$3"),0)),VLOOKUP($F189,'Step 1'!$B$13:$D$28,3,0)),"Check Parameters")</f>
        <v>NE</v>
      </c>
      <c r="AK189" s="13" t="str">
        <f ca="1">IFERROR(IF(VLOOKUP($F189,'Step 1'!$B$13:$D$28,3,0)="Y",INDEX(INDIRECT("'"&amp;$A189&amp;"'!$A$3:$BG$100000"),MATCH($B189,INDIRECT("'"&amp;$A189&amp;"'!$A3:$A100000"),0),MATCH(AK$3,INDIRECT("'"&amp;$A189&amp;"'!$A$3:$BG$3"),0)),VLOOKUP($F189,'Step 1'!$B$13:$D$28,3,0)),"Check Parameters")</f>
        <v>NE</v>
      </c>
      <c r="AL189" s="13" t="str">
        <f ca="1">IFERROR(IF(VLOOKUP($F189,'Step 1'!$B$13:$D$28,3,0)="Y",INDEX(INDIRECT("'"&amp;$A189&amp;"'!$A$3:$BG$100000"),MATCH($B189,INDIRECT("'"&amp;$A189&amp;"'!$A3:$A100000"),0),MATCH(AL$3,INDIRECT("'"&amp;$A189&amp;"'!$A$3:$BG$3"),0)),VLOOKUP($F189,'Step 1'!$B$13:$D$28,3,0)),"Check Parameters")</f>
        <v>NE</v>
      </c>
      <c r="AM189" s="13" t="str">
        <f ca="1">IFERROR(IF(VLOOKUP($F189,'Step 1'!$B$13:$D$28,3,0)="Y",INDEX(INDIRECT("'"&amp;$A189&amp;"'!$A$3:$BG$100000"),MATCH($B189,INDIRECT("'"&amp;$A189&amp;"'!$A3:$A100000"),0),MATCH(AM$3,INDIRECT("'"&amp;$A189&amp;"'!$A$3:$BG$3"),0)),VLOOKUP($F189,'Step 1'!$B$13:$D$28,3,0)),"Check Parameters")</f>
        <v>NE</v>
      </c>
      <c r="AN189" s="13"/>
      <c r="AO189" s="13"/>
      <c r="AP189" s="192"/>
      <c r="AQ189" s="192"/>
      <c r="AR189" s="192"/>
    </row>
    <row r="190" spans="1:44" hidden="1" outlineLevel="1" x14ac:dyDescent="0.25">
      <c r="A190" s="183" t="s">
        <v>78</v>
      </c>
      <c r="B190" s="183" t="s">
        <v>364</v>
      </c>
      <c r="C190" s="175" t="s">
        <v>347</v>
      </c>
      <c r="D190" s="175"/>
      <c r="E190" s="175" t="s">
        <v>53</v>
      </c>
      <c r="F190" s="77" t="str">
        <f t="shared" si="63"/>
        <v>Non-dairy cattle (calves)</v>
      </c>
      <c r="G190" s="175" t="s">
        <v>358</v>
      </c>
      <c r="H190" s="175"/>
      <c r="I190" s="13" t="str">
        <f ca="1">IFERROR(IF(VLOOKUP($F190,'Step 1'!$B$13:$D$28,3,0)="Y",INDEX(INDIRECT("'"&amp;$A190&amp;"'!$A$3:$BG$100000"),MATCH($B190,INDIRECT("'"&amp;$A190&amp;"'!$A3:$A100000"),0),MATCH(I$3,INDIRECT("'"&amp;$A190&amp;"'!$A$3:$BG$3"),0)),VLOOKUP($F190,'Step 1'!$B$13:$D$28,3,0)),"Check Parameters")</f>
        <v>NE</v>
      </c>
      <c r="J190" s="13" t="str">
        <f ca="1">IFERROR(IF(VLOOKUP($F190,'Step 1'!$B$13:$D$28,3,0)="Y",INDEX(INDIRECT("'"&amp;$A190&amp;"'!$A$3:$BG$100000"),MATCH($B190,INDIRECT("'"&amp;$A190&amp;"'!$A3:$A100000"),0),MATCH(J$3,INDIRECT("'"&amp;$A190&amp;"'!$A$3:$BG$3"),0)),VLOOKUP($F190,'Step 1'!$B$13:$D$28,3,0)),"Check Parameters")</f>
        <v>NE</v>
      </c>
      <c r="K190" s="13" t="str">
        <f ca="1">IFERROR(IF(VLOOKUP($F190,'Step 1'!$B$13:$D$28,3,0)="Y",INDEX(INDIRECT("'"&amp;$A190&amp;"'!$A$3:$BG$100000"),MATCH($B190,INDIRECT("'"&amp;$A190&amp;"'!$A3:$A100000"),0),MATCH(K$3,INDIRECT("'"&amp;$A190&amp;"'!$A$3:$BG$3"),0)),VLOOKUP($F190,'Step 1'!$B$13:$D$28,3,0)),"Check Parameters")</f>
        <v>NE</v>
      </c>
      <c r="L190" s="13" t="str">
        <f ca="1">IFERROR(IF(VLOOKUP($F190,'Step 1'!$B$13:$D$28,3,0)="Y",INDEX(INDIRECT("'"&amp;$A190&amp;"'!$A$3:$BG$100000"),MATCH($B190,INDIRECT("'"&amp;$A190&amp;"'!$A3:$A100000"),0),MATCH(L$3,INDIRECT("'"&amp;$A190&amp;"'!$A$3:$BG$3"),0)),VLOOKUP($F190,'Step 1'!$B$13:$D$28,3,0)),"Check Parameters")</f>
        <v>NE</v>
      </c>
      <c r="M190" s="13" t="str">
        <f ca="1">IFERROR(IF(VLOOKUP($F190,'Step 1'!$B$13:$D$28,3,0)="Y",INDEX(INDIRECT("'"&amp;$A190&amp;"'!$A$3:$BG$100000"),MATCH($B190,INDIRECT("'"&amp;$A190&amp;"'!$A3:$A100000"),0),MATCH(M$3,INDIRECT("'"&amp;$A190&amp;"'!$A$3:$BG$3"),0)),VLOOKUP($F190,'Step 1'!$B$13:$D$28,3,0)),"Check Parameters")</f>
        <v>NE</v>
      </c>
      <c r="N190" s="13" t="str">
        <f ca="1">IFERROR(IF(VLOOKUP($F190,'Step 1'!$B$13:$D$28,3,0)="Y",INDEX(INDIRECT("'"&amp;$A190&amp;"'!$A$3:$BG$100000"),MATCH($B190,INDIRECT("'"&amp;$A190&amp;"'!$A3:$A100000"),0),MATCH(N$3,INDIRECT("'"&amp;$A190&amp;"'!$A$3:$BG$3"),0)),VLOOKUP($F190,'Step 1'!$B$13:$D$28,3,0)),"Check Parameters")</f>
        <v>NE</v>
      </c>
      <c r="O190" s="13" t="str">
        <f ca="1">IFERROR(IF(VLOOKUP($F190,'Step 1'!$B$13:$D$28,3,0)="Y",INDEX(INDIRECT("'"&amp;$A190&amp;"'!$A$3:$BG$100000"),MATCH($B190,INDIRECT("'"&amp;$A190&amp;"'!$A3:$A100000"),0),MATCH(O$3,INDIRECT("'"&amp;$A190&amp;"'!$A$3:$BG$3"),0)),VLOOKUP($F190,'Step 1'!$B$13:$D$28,3,0)),"Check Parameters")</f>
        <v>NE</v>
      </c>
      <c r="P190" s="13" t="str">
        <f ca="1">IFERROR(IF(VLOOKUP($F190,'Step 1'!$B$13:$D$28,3,0)="Y",INDEX(INDIRECT("'"&amp;$A190&amp;"'!$A$3:$BG$100000"),MATCH($B190,INDIRECT("'"&amp;$A190&amp;"'!$A3:$A100000"),0),MATCH(P$3,INDIRECT("'"&amp;$A190&amp;"'!$A$3:$BG$3"),0)),VLOOKUP($F190,'Step 1'!$B$13:$D$28,3,0)),"Check Parameters")</f>
        <v>NE</v>
      </c>
      <c r="Q190" s="13" t="str">
        <f ca="1">IFERROR(IF(VLOOKUP($F190,'Step 1'!$B$13:$D$28,3,0)="Y",INDEX(INDIRECT("'"&amp;$A190&amp;"'!$A$3:$BG$100000"),MATCH($B190,INDIRECT("'"&amp;$A190&amp;"'!$A3:$A100000"),0),MATCH(Q$3,INDIRECT("'"&amp;$A190&amp;"'!$A$3:$BG$3"),0)),VLOOKUP($F190,'Step 1'!$B$13:$D$28,3,0)),"Check Parameters")</f>
        <v>NE</v>
      </c>
      <c r="R190" s="13" t="str">
        <f ca="1">IFERROR(IF(VLOOKUP($F190,'Step 1'!$B$13:$D$28,3,0)="Y",INDEX(INDIRECT("'"&amp;$A190&amp;"'!$A$3:$BG$100000"),MATCH($B190,INDIRECT("'"&amp;$A190&amp;"'!$A3:$A100000"),0),MATCH(R$3,INDIRECT("'"&amp;$A190&amp;"'!$A$3:$BG$3"),0)),VLOOKUP($F190,'Step 1'!$B$13:$D$28,3,0)),"Check Parameters")</f>
        <v>NE</v>
      </c>
      <c r="S190" s="13" t="str">
        <f ca="1">IFERROR(IF(VLOOKUP($F190,'Step 1'!$B$13:$D$28,3,0)="Y",INDEX(INDIRECT("'"&amp;$A190&amp;"'!$A$3:$BG$100000"),MATCH($B190,INDIRECT("'"&amp;$A190&amp;"'!$A3:$A100000"),0),MATCH(S$3,INDIRECT("'"&amp;$A190&amp;"'!$A$3:$BG$3"),0)),VLOOKUP($F190,'Step 1'!$B$13:$D$28,3,0)),"Check Parameters")</f>
        <v>NE</v>
      </c>
      <c r="T190" s="13" t="str">
        <f ca="1">IFERROR(IF(VLOOKUP($F190,'Step 1'!$B$13:$D$28,3,0)="Y",INDEX(INDIRECT("'"&amp;$A190&amp;"'!$A$3:$BG$100000"),MATCH($B190,INDIRECT("'"&amp;$A190&amp;"'!$A3:$A100000"),0),MATCH(T$3,INDIRECT("'"&amp;$A190&amp;"'!$A$3:$BG$3"),0)),VLOOKUP($F190,'Step 1'!$B$13:$D$28,3,0)),"Check Parameters")</f>
        <v>NE</v>
      </c>
      <c r="U190" s="13" t="str">
        <f ca="1">IFERROR(IF(VLOOKUP($F190,'Step 1'!$B$13:$D$28,3,0)="Y",INDEX(INDIRECT("'"&amp;$A190&amp;"'!$A$3:$BG$100000"),MATCH($B190,INDIRECT("'"&amp;$A190&amp;"'!$A3:$A100000"),0),MATCH(U$3,INDIRECT("'"&amp;$A190&amp;"'!$A$3:$BG$3"),0)),VLOOKUP($F190,'Step 1'!$B$13:$D$28,3,0)),"Check Parameters")</f>
        <v>NE</v>
      </c>
      <c r="V190" s="13" t="str">
        <f ca="1">IFERROR(IF(VLOOKUP($F190,'Step 1'!$B$13:$D$28,3,0)="Y",INDEX(INDIRECT("'"&amp;$A190&amp;"'!$A$3:$BG$100000"),MATCH($B190,INDIRECT("'"&amp;$A190&amp;"'!$A3:$A100000"),0),MATCH(V$3,INDIRECT("'"&amp;$A190&amp;"'!$A$3:$BG$3"),0)),VLOOKUP($F190,'Step 1'!$B$13:$D$28,3,0)),"Check Parameters")</f>
        <v>NE</v>
      </c>
      <c r="W190" s="13" t="str">
        <f ca="1">IFERROR(IF(VLOOKUP($F190,'Step 1'!$B$13:$D$28,3,0)="Y",INDEX(INDIRECT("'"&amp;$A190&amp;"'!$A$3:$BG$100000"),MATCH($B190,INDIRECT("'"&amp;$A190&amp;"'!$A3:$A100000"),0),MATCH(W$3,INDIRECT("'"&amp;$A190&amp;"'!$A$3:$BG$3"),0)),VLOOKUP($F190,'Step 1'!$B$13:$D$28,3,0)),"Check Parameters")</f>
        <v>NE</v>
      </c>
      <c r="X190" s="13" t="str">
        <f ca="1">IFERROR(IF(VLOOKUP($F190,'Step 1'!$B$13:$D$28,3,0)="Y",INDEX(INDIRECT("'"&amp;$A190&amp;"'!$A$3:$BG$100000"),MATCH($B190,INDIRECT("'"&amp;$A190&amp;"'!$A3:$A100000"),0),MATCH(X$3,INDIRECT("'"&amp;$A190&amp;"'!$A$3:$BG$3"),0)),VLOOKUP($F190,'Step 1'!$B$13:$D$28,3,0)),"Check Parameters")</f>
        <v>NE</v>
      </c>
      <c r="Y190" s="13" t="str">
        <f ca="1">IFERROR(IF(VLOOKUP($F190,'Step 1'!$B$13:$D$28,3,0)="Y",INDEX(INDIRECT("'"&amp;$A190&amp;"'!$A$3:$BG$100000"),MATCH($B190,INDIRECT("'"&amp;$A190&amp;"'!$A3:$A100000"),0),MATCH(Y$3,INDIRECT("'"&amp;$A190&amp;"'!$A$3:$BG$3"),0)),VLOOKUP($F190,'Step 1'!$B$13:$D$28,3,0)),"Check Parameters")</f>
        <v>NE</v>
      </c>
      <c r="Z190" s="13" t="str">
        <f ca="1">IFERROR(IF(VLOOKUP($F190,'Step 1'!$B$13:$D$28,3,0)="Y",INDEX(INDIRECT("'"&amp;$A190&amp;"'!$A$3:$BG$100000"),MATCH($B190,INDIRECT("'"&amp;$A190&amp;"'!$A3:$A100000"),0),MATCH(Z$3,INDIRECT("'"&amp;$A190&amp;"'!$A$3:$BG$3"),0)),VLOOKUP($F190,'Step 1'!$B$13:$D$28,3,0)),"Check Parameters")</f>
        <v>NE</v>
      </c>
      <c r="AA190" s="13" t="str">
        <f ca="1">IFERROR(IF(VLOOKUP($F190,'Step 1'!$B$13:$D$28,3,0)="Y",INDEX(INDIRECT("'"&amp;$A190&amp;"'!$A$3:$BG$100000"),MATCH($B190,INDIRECT("'"&amp;$A190&amp;"'!$A3:$A100000"),0),MATCH(AA$3,INDIRECT("'"&amp;$A190&amp;"'!$A$3:$BG$3"),0)),VLOOKUP($F190,'Step 1'!$B$13:$D$28,3,0)),"Check Parameters")</f>
        <v>NE</v>
      </c>
      <c r="AB190" s="13" t="str">
        <f ca="1">IFERROR(IF(VLOOKUP($F190,'Step 1'!$B$13:$D$28,3,0)="Y",INDEX(INDIRECT("'"&amp;$A190&amp;"'!$A$3:$BG$100000"),MATCH($B190,INDIRECT("'"&amp;$A190&amp;"'!$A3:$A100000"),0),MATCH(AB$3,INDIRECT("'"&amp;$A190&amp;"'!$A$3:$BG$3"),0)),VLOOKUP($F190,'Step 1'!$B$13:$D$28,3,0)),"Check Parameters")</f>
        <v>NE</v>
      </c>
      <c r="AC190" s="13" t="str">
        <f ca="1">IFERROR(IF(VLOOKUP($F190,'Step 1'!$B$13:$D$28,3,0)="Y",INDEX(INDIRECT("'"&amp;$A190&amp;"'!$A$3:$BG$100000"),MATCH($B190,INDIRECT("'"&amp;$A190&amp;"'!$A3:$A100000"),0),MATCH(AC$3,INDIRECT("'"&amp;$A190&amp;"'!$A$3:$BG$3"),0)),VLOOKUP($F190,'Step 1'!$B$13:$D$28,3,0)),"Check Parameters")</f>
        <v>NE</v>
      </c>
      <c r="AD190" s="13" t="str">
        <f ca="1">IFERROR(IF(VLOOKUP($F190,'Step 1'!$B$13:$D$28,3,0)="Y",INDEX(INDIRECT("'"&amp;$A190&amp;"'!$A$3:$BG$100000"),MATCH($B190,INDIRECT("'"&amp;$A190&amp;"'!$A3:$A100000"),0),MATCH(AD$3,INDIRECT("'"&amp;$A190&amp;"'!$A$3:$BG$3"),0)),VLOOKUP($F190,'Step 1'!$B$13:$D$28,3,0)),"Check Parameters")</f>
        <v>NE</v>
      </c>
      <c r="AE190" s="13" t="str">
        <f ca="1">IFERROR(IF(VLOOKUP($F190,'Step 1'!$B$13:$D$28,3,0)="Y",INDEX(INDIRECT("'"&amp;$A190&amp;"'!$A$3:$BG$100000"),MATCH($B190,INDIRECT("'"&amp;$A190&amp;"'!$A3:$A100000"),0),MATCH(AE$3,INDIRECT("'"&amp;$A190&amp;"'!$A$3:$BG$3"),0)),VLOOKUP($F190,'Step 1'!$B$13:$D$28,3,0)),"Check Parameters")</f>
        <v>NE</v>
      </c>
      <c r="AF190" s="13" t="str">
        <f ca="1">IFERROR(IF(VLOOKUP($F190,'Step 1'!$B$13:$D$28,3,0)="Y",INDEX(INDIRECT("'"&amp;$A190&amp;"'!$A$3:$BG$100000"),MATCH($B190,INDIRECT("'"&amp;$A190&amp;"'!$A3:$A100000"),0),MATCH(AF$3,INDIRECT("'"&amp;$A190&amp;"'!$A$3:$BG$3"),0)),VLOOKUP($F190,'Step 1'!$B$13:$D$28,3,0)),"Check Parameters")</f>
        <v>NE</v>
      </c>
      <c r="AG190" s="13" t="str">
        <f ca="1">IFERROR(IF(VLOOKUP($F190,'Step 1'!$B$13:$D$28,3,0)="Y",INDEX(INDIRECT("'"&amp;$A190&amp;"'!$A$3:$BG$100000"),MATCH($B190,INDIRECT("'"&amp;$A190&amp;"'!$A3:$A100000"),0),MATCH(AG$3,INDIRECT("'"&amp;$A190&amp;"'!$A$3:$BG$3"),0)),VLOOKUP($F190,'Step 1'!$B$13:$D$28,3,0)),"Check Parameters")</f>
        <v>NE</v>
      </c>
      <c r="AH190" s="13" t="str">
        <f ca="1">IFERROR(IF(VLOOKUP($F190,'Step 1'!$B$13:$D$28,3,0)="Y",INDEX(INDIRECT("'"&amp;$A190&amp;"'!$A$3:$BG$100000"),MATCH($B190,INDIRECT("'"&amp;$A190&amp;"'!$A3:$A100000"),0),MATCH(AH$3,INDIRECT("'"&amp;$A190&amp;"'!$A$3:$BG$3"),0)),VLOOKUP($F190,'Step 1'!$B$13:$D$28,3,0)),"Check Parameters")</f>
        <v>NE</v>
      </c>
      <c r="AI190" s="13" t="str">
        <f ca="1">IFERROR(IF(VLOOKUP($F190,'Step 1'!$B$13:$D$28,3,0)="Y",INDEX(INDIRECT("'"&amp;$A190&amp;"'!$A$3:$BG$100000"),MATCH($B190,INDIRECT("'"&amp;$A190&amp;"'!$A3:$A100000"),0),MATCH(AI$3,INDIRECT("'"&amp;$A190&amp;"'!$A$3:$BG$3"),0)),VLOOKUP($F190,'Step 1'!$B$13:$D$28,3,0)),"Check Parameters")</f>
        <v>NE</v>
      </c>
      <c r="AJ190" s="13" t="str">
        <f ca="1">IFERROR(IF(VLOOKUP($F190,'Step 1'!$B$13:$D$28,3,0)="Y",INDEX(INDIRECT("'"&amp;$A190&amp;"'!$A$3:$BG$100000"),MATCH($B190,INDIRECT("'"&amp;$A190&amp;"'!$A3:$A100000"),0),MATCH(AJ$3,INDIRECT("'"&amp;$A190&amp;"'!$A$3:$BG$3"),0)),VLOOKUP($F190,'Step 1'!$B$13:$D$28,3,0)),"Check Parameters")</f>
        <v>NE</v>
      </c>
      <c r="AK190" s="13" t="str">
        <f ca="1">IFERROR(IF(VLOOKUP($F190,'Step 1'!$B$13:$D$28,3,0)="Y",INDEX(INDIRECT("'"&amp;$A190&amp;"'!$A$3:$BG$100000"),MATCH($B190,INDIRECT("'"&amp;$A190&amp;"'!$A3:$A100000"),0),MATCH(AK$3,INDIRECT("'"&amp;$A190&amp;"'!$A$3:$BG$3"),0)),VLOOKUP($F190,'Step 1'!$B$13:$D$28,3,0)),"Check Parameters")</f>
        <v>NE</v>
      </c>
      <c r="AL190" s="13" t="str">
        <f ca="1">IFERROR(IF(VLOOKUP($F190,'Step 1'!$B$13:$D$28,3,0)="Y",INDEX(INDIRECT("'"&amp;$A190&amp;"'!$A$3:$BG$100000"),MATCH($B190,INDIRECT("'"&amp;$A190&amp;"'!$A3:$A100000"),0),MATCH(AL$3,INDIRECT("'"&amp;$A190&amp;"'!$A$3:$BG$3"),0)),VLOOKUP($F190,'Step 1'!$B$13:$D$28,3,0)),"Check Parameters")</f>
        <v>NE</v>
      </c>
      <c r="AM190" s="13" t="str">
        <f ca="1">IFERROR(IF(VLOOKUP($F190,'Step 1'!$B$13:$D$28,3,0)="Y",INDEX(INDIRECT("'"&amp;$A190&amp;"'!$A$3:$BG$100000"),MATCH($B190,INDIRECT("'"&amp;$A190&amp;"'!$A3:$A100000"),0),MATCH(AM$3,INDIRECT("'"&amp;$A190&amp;"'!$A$3:$BG$3"),0)),VLOOKUP($F190,'Step 1'!$B$13:$D$28,3,0)),"Check Parameters")</f>
        <v>NE</v>
      </c>
      <c r="AN190" s="13"/>
      <c r="AO190" s="13"/>
      <c r="AP190" s="192"/>
      <c r="AQ190" s="192"/>
      <c r="AR190" s="192"/>
    </row>
    <row r="191" spans="1:44" hidden="1" outlineLevel="1" x14ac:dyDescent="0.25">
      <c r="A191" s="183" t="s">
        <v>79</v>
      </c>
      <c r="B191" s="183" t="s">
        <v>364</v>
      </c>
      <c r="C191" s="175" t="s">
        <v>347</v>
      </c>
      <c r="D191" s="175"/>
      <c r="E191" s="175" t="s">
        <v>53</v>
      </c>
      <c r="F191" s="77" t="str">
        <f t="shared" si="63"/>
        <v>Sheep</v>
      </c>
      <c r="G191" s="175" t="s">
        <v>358</v>
      </c>
      <c r="H191" s="175"/>
      <c r="I191" s="13">
        <f ca="1">IFERROR(IF(VLOOKUP($F191,'Step 1'!$B$13:$D$28,3,0)="Y",INDEX(INDIRECT("'"&amp;$A191&amp;"'!$A$3:$BG$100000"),MATCH($B191,INDIRECT("'"&amp;$A191&amp;"'!$A3:$A100000"),0),MATCH(I$3,INDIRECT("'"&amp;$A191&amp;"'!$A$3:$BG$3"),0)),VLOOKUP($F191,'Step 1'!$B$13:$D$28,3,0)),"Check Parameters")</f>
        <v>6.3762487790178551E-9</v>
      </c>
      <c r="J191" s="13">
        <f ca="1">IFERROR(IF(VLOOKUP($F191,'Step 1'!$B$13:$D$28,3,0)="Y",INDEX(INDIRECT("'"&amp;$A191&amp;"'!$A$3:$BG$100000"),MATCH($B191,INDIRECT("'"&amp;$A191&amp;"'!$A3:$A100000"),0),MATCH(J$3,INDIRECT("'"&amp;$A191&amp;"'!$A$3:$BG$3"),0)),VLOOKUP($F191,'Step 1'!$B$13:$D$28,3,0)),"Check Parameters")</f>
        <v>6.3762487790178551E-9</v>
      </c>
      <c r="K191" s="13">
        <f ca="1">IFERROR(IF(VLOOKUP($F191,'Step 1'!$B$13:$D$28,3,0)="Y",INDEX(INDIRECT("'"&amp;$A191&amp;"'!$A$3:$BG$100000"),MATCH($B191,INDIRECT("'"&amp;$A191&amp;"'!$A3:$A100000"),0),MATCH(K$3,INDIRECT("'"&amp;$A191&amp;"'!$A$3:$BG$3"),0)),VLOOKUP($F191,'Step 1'!$B$13:$D$28,3,0)),"Check Parameters")</f>
        <v>6.3762487790178551E-9</v>
      </c>
      <c r="L191" s="13">
        <f ca="1">IFERROR(IF(VLOOKUP($F191,'Step 1'!$B$13:$D$28,3,0)="Y",INDEX(INDIRECT("'"&amp;$A191&amp;"'!$A$3:$BG$100000"),MATCH($B191,INDIRECT("'"&amp;$A191&amp;"'!$A3:$A100000"),0),MATCH(L$3,INDIRECT("'"&amp;$A191&amp;"'!$A$3:$BG$3"),0)),VLOOKUP($F191,'Step 1'!$B$13:$D$28,3,0)),"Check Parameters")</f>
        <v>6.3762487790178551E-9</v>
      </c>
      <c r="M191" s="13">
        <f ca="1">IFERROR(IF(VLOOKUP($F191,'Step 1'!$B$13:$D$28,3,0)="Y",INDEX(INDIRECT("'"&amp;$A191&amp;"'!$A$3:$BG$100000"),MATCH($B191,INDIRECT("'"&amp;$A191&amp;"'!$A3:$A100000"),0),MATCH(M$3,INDIRECT("'"&amp;$A191&amp;"'!$A$3:$BG$3"),0)),VLOOKUP($F191,'Step 1'!$B$13:$D$28,3,0)),"Check Parameters")</f>
        <v>6.3762487790178551E-9</v>
      </c>
      <c r="N191" s="13">
        <f ca="1">IFERROR(IF(VLOOKUP($F191,'Step 1'!$B$13:$D$28,3,0)="Y",INDEX(INDIRECT("'"&amp;$A191&amp;"'!$A$3:$BG$100000"),MATCH($B191,INDIRECT("'"&amp;$A191&amp;"'!$A3:$A100000"),0),MATCH(N$3,INDIRECT("'"&amp;$A191&amp;"'!$A$3:$BG$3"),0)),VLOOKUP($F191,'Step 1'!$B$13:$D$28,3,0)),"Check Parameters")</f>
        <v>6.3762487790178551E-9</v>
      </c>
      <c r="O191" s="13">
        <f ca="1">IFERROR(IF(VLOOKUP($F191,'Step 1'!$B$13:$D$28,3,0)="Y",INDEX(INDIRECT("'"&amp;$A191&amp;"'!$A$3:$BG$100000"),MATCH($B191,INDIRECT("'"&amp;$A191&amp;"'!$A3:$A100000"),0),MATCH(O$3,INDIRECT("'"&amp;$A191&amp;"'!$A$3:$BG$3"),0)),VLOOKUP($F191,'Step 1'!$B$13:$D$28,3,0)),"Check Parameters")</f>
        <v>6.3762487790178551E-9</v>
      </c>
      <c r="P191" s="13">
        <f ca="1">IFERROR(IF(VLOOKUP($F191,'Step 1'!$B$13:$D$28,3,0)="Y",INDEX(INDIRECT("'"&amp;$A191&amp;"'!$A$3:$BG$100000"),MATCH($B191,INDIRECT("'"&amp;$A191&amp;"'!$A3:$A100000"),0),MATCH(P$3,INDIRECT("'"&amp;$A191&amp;"'!$A$3:$BG$3"),0)),VLOOKUP($F191,'Step 1'!$B$13:$D$28,3,0)),"Check Parameters")</f>
        <v>6.3762487790178551E-9</v>
      </c>
      <c r="Q191" s="13">
        <f ca="1">IFERROR(IF(VLOOKUP($F191,'Step 1'!$B$13:$D$28,3,0)="Y",INDEX(INDIRECT("'"&amp;$A191&amp;"'!$A$3:$BG$100000"),MATCH($B191,INDIRECT("'"&amp;$A191&amp;"'!$A3:$A100000"),0),MATCH(Q$3,INDIRECT("'"&amp;$A191&amp;"'!$A$3:$BG$3"),0)),VLOOKUP($F191,'Step 1'!$B$13:$D$28,3,0)),"Check Parameters")</f>
        <v>6.3762487790178551E-9</v>
      </c>
      <c r="R191" s="13">
        <f ca="1">IFERROR(IF(VLOOKUP($F191,'Step 1'!$B$13:$D$28,3,0)="Y",INDEX(INDIRECT("'"&amp;$A191&amp;"'!$A$3:$BG$100000"),MATCH($B191,INDIRECT("'"&amp;$A191&amp;"'!$A3:$A100000"),0),MATCH(R$3,INDIRECT("'"&amp;$A191&amp;"'!$A$3:$BG$3"),0)),VLOOKUP($F191,'Step 1'!$B$13:$D$28,3,0)),"Check Parameters")</f>
        <v>6.3762487790178551E-9</v>
      </c>
      <c r="S191" s="13">
        <f ca="1">IFERROR(IF(VLOOKUP($F191,'Step 1'!$B$13:$D$28,3,0)="Y",INDEX(INDIRECT("'"&amp;$A191&amp;"'!$A$3:$BG$100000"),MATCH($B191,INDIRECT("'"&amp;$A191&amp;"'!$A3:$A100000"),0),MATCH(S$3,INDIRECT("'"&amp;$A191&amp;"'!$A$3:$BG$3"),0)),VLOOKUP($F191,'Step 1'!$B$13:$D$28,3,0)),"Check Parameters")</f>
        <v>6.3762487790178551E-9</v>
      </c>
      <c r="T191" s="13">
        <f ca="1">IFERROR(IF(VLOOKUP($F191,'Step 1'!$B$13:$D$28,3,0)="Y",INDEX(INDIRECT("'"&amp;$A191&amp;"'!$A$3:$BG$100000"),MATCH($B191,INDIRECT("'"&amp;$A191&amp;"'!$A3:$A100000"),0),MATCH(T$3,INDIRECT("'"&amp;$A191&amp;"'!$A$3:$BG$3"),0)),VLOOKUP($F191,'Step 1'!$B$13:$D$28,3,0)),"Check Parameters")</f>
        <v>6.3762487790178551E-9</v>
      </c>
      <c r="U191" s="13">
        <f ca="1">IFERROR(IF(VLOOKUP($F191,'Step 1'!$B$13:$D$28,3,0)="Y",INDEX(INDIRECT("'"&amp;$A191&amp;"'!$A$3:$BG$100000"),MATCH($B191,INDIRECT("'"&amp;$A191&amp;"'!$A3:$A100000"),0),MATCH(U$3,INDIRECT("'"&amp;$A191&amp;"'!$A$3:$BG$3"),0)),VLOOKUP($F191,'Step 1'!$B$13:$D$28,3,0)),"Check Parameters")</f>
        <v>6.3762487790178551E-9</v>
      </c>
      <c r="V191" s="13">
        <f ca="1">IFERROR(IF(VLOOKUP($F191,'Step 1'!$B$13:$D$28,3,0)="Y",INDEX(INDIRECT("'"&amp;$A191&amp;"'!$A$3:$BG$100000"),MATCH($B191,INDIRECT("'"&amp;$A191&amp;"'!$A3:$A100000"),0),MATCH(V$3,INDIRECT("'"&amp;$A191&amp;"'!$A$3:$BG$3"),0)),VLOOKUP($F191,'Step 1'!$B$13:$D$28,3,0)),"Check Parameters")</f>
        <v>6.3762487790178551E-9</v>
      </c>
      <c r="W191" s="13">
        <f ca="1">IFERROR(IF(VLOOKUP($F191,'Step 1'!$B$13:$D$28,3,0)="Y",INDEX(INDIRECT("'"&amp;$A191&amp;"'!$A$3:$BG$100000"),MATCH($B191,INDIRECT("'"&amp;$A191&amp;"'!$A3:$A100000"),0),MATCH(W$3,INDIRECT("'"&amp;$A191&amp;"'!$A$3:$BG$3"),0)),VLOOKUP($F191,'Step 1'!$B$13:$D$28,3,0)),"Check Parameters")</f>
        <v>6.3762487790178551E-9</v>
      </c>
      <c r="X191" s="13">
        <f ca="1">IFERROR(IF(VLOOKUP($F191,'Step 1'!$B$13:$D$28,3,0)="Y",INDEX(INDIRECT("'"&amp;$A191&amp;"'!$A$3:$BG$100000"),MATCH($B191,INDIRECT("'"&amp;$A191&amp;"'!$A3:$A100000"),0),MATCH(X$3,INDIRECT("'"&amp;$A191&amp;"'!$A$3:$BG$3"),0)),VLOOKUP($F191,'Step 1'!$B$13:$D$28,3,0)),"Check Parameters")</f>
        <v>6.3762487790178551E-9</v>
      </c>
      <c r="Y191" s="13">
        <f ca="1">IFERROR(IF(VLOOKUP($F191,'Step 1'!$B$13:$D$28,3,0)="Y",INDEX(INDIRECT("'"&amp;$A191&amp;"'!$A$3:$BG$100000"),MATCH($B191,INDIRECT("'"&amp;$A191&amp;"'!$A3:$A100000"),0),MATCH(Y$3,INDIRECT("'"&amp;$A191&amp;"'!$A$3:$BG$3"),0)),VLOOKUP($F191,'Step 1'!$B$13:$D$28,3,0)),"Check Parameters")</f>
        <v>6.3762487790178551E-9</v>
      </c>
      <c r="Z191" s="13">
        <f ca="1">IFERROR(IF(VLOOKUP($F191,'Step 1'!$B$13:$D$28,3,0)="Y",INDEX(INDIRECT("'"&amp;$A191&amp;"'!$A$3:$BG$100000"),MATCH($B191,INDIRECT("'"&amp;$A191&amp;"'!$A3:$A100000"),0),MATCH(Z$3,INDIRECT("'"&amp;$A191&amp;"'!$A$3:$BG$3"),0)),VLOOKUP($F191,'Step 1'!$B$13:$D$28,3,0)),"Check Parameters")</f>
        <v>6.3762487790178551E-9</v>
      </c>
      <c r="AA191" s="13">
        <f ca="1">IFERROR(IF(VLOOKUP($F191,'Step 1'!$B$13:$D$28,3,0)="Y",INDEX(INDIRECT("'"&amp;$A191&amp;"'!$A$3:$BG$100000"),MATCH($B191,INDIRECT("'"&amp;$A191&amp;"'!$A3:$A100000"),0),MATCH(AA$3,INDIRECT("'"&amp;$A191&amp;"'!$A$3:$BG$3"),0)),VLOOKUP($F191,'Step 1'!$B$13:$D$28,3,0)),"Check Parameters")</f>
        <v>6.3762487790178551E-9</v>
      </c>
      <c r="AB191" s="13">
        <f ca="1">IFERROR(IF(VLOOKUP($F191,'Step 1'!$B$13:$D$28,3,0)="Y",INDEX(INDIRECT("'"&amp;$A191&amp;"'!$A$3:$BG$100000"),MATCH($B191,INDIRECT("'"&amp;$A191&amp;"'!$A3:$A100000"),0),MATCH(AB$3,INDIRECT("'"&amp;$A191&amp;"'!$A$3:$BG$3"),0)),VLOOKUP($F191,'Step 1'!$B$13:$D$28,3,0)),"Check Parameters")</f>
        <v>6.3762487790178551E-9</v>
      </c>
      <c r="AC191" s="13">
        <f ca="1">IFERROR(IF(VLOOKUP($F191,'Step 1'!$B$13:$D$28,3,0)="Y",INDEX(INDIRECT("'"&amp;$A191&amp;"'!$A$3:$BG$100000"),MATCH($B191,INDIRECT("'"&amp;$A191&amp;"'!$A3:$A100000"),0),MATCH(AC$3,INDIRECT("'"&amp;$A191&amp;"'!$A$3:$BG$3"),0)),VLOOKUP($F191,'Step 1'!$B$13:$D$28,3,0)),"Check Parameters")</f>
        <v>6.3762487790178551E-9</v>
      </c>
      <c r="AD191" s="13">
        <f ca="1">IFERROR(IF(VLOOKUP($F191,'Step 1'!$B$13:$D$28,3,0)="Y",INDEX(INDIRECT("'"&amp;$A191&amp;"'!$A$3:$BG$100000"),MATCH($B191,INDIRECT("'"&amp;$A191&amp;"'!$A3:$A100000"),0),MATCH(AD$3,INDIRECT("'"&amp;$A191&amp;"'!$A$3:$BG$3"),0)),VLOOKUP($F191,'Step 1'!$B$13:$D$28,3,0)),"Check Parameters")</f>
        <v>6.3762487790178551E-9</v>
      </c>
      <c r="AE191" s="13">
        <f ca="1">IFERROR(IF(VLOOKUP($F191,'Step 1'!$B$13:$D$28,3,0)="Y",INDEX(INDIRECT("'"&amp;$A191&amp;"'!$A$3:$BG$100000"),MATCH($B191,INDIRECT("'"&amp;$A191&amp;"'!$A3:$A100000"),0),MATCH(AE$3,INDIRECT("'"&amp;$A191&amp;"'!$A$3:$BG$3"),0)),VLOOKUP($F191,'Step 1'!$B$13:$D$28,3,0)),"Check Parameters")</f>
        <v>6.3762487790178551E-9</v>
      </c>
      <c r="AF191" s="13">
        <f ca="1">IFERROR(IF(VLOOKUP($F191,'Step 1'!$B$13:$D$28,3,0)="Y",INDEX(INDIRECT("'"&amp;$A191&amp;"'!$A$3:$BG$100000"),MATCH($B191,INDIRECT("'"&amp;$A191&amp;"'!$A3:$A100000"),0),MATCH(AF$3,INDIRECT("'"&amp;$A191&amp;"'!$A$3:$BG$3"),0)),VLOOKUP($F191,'Step 1'!$B$13:$D$28,3,0)),"Check Parameters")</f>
        <v>6.3762487790178551E-9</v>
      </c>
      <c r="AG191" s="13">
        <f ca="1">IFERROR(IF(VLOOKUP($F191,'Step 1'!$B$13:$D$28,3,0)="Y",INDEX(INDIRECT("'"&amp;$A191&amp;"'!$A$3:$BG$100000"),MATCH($B191,INDIRECT("'"&amp;$A191&amp;"'!$A3:$A100000"),0),MATCH(AG$3,INDIRECT("'"&amp;$A191&amp;"'!$A$3:$BG$3"),0)),VLOOKUP($F191,'Step 1'!$B$13:$D$28,3,0)),"Check Parameters")</f>
        <v>6.3762487790178551E-9</v>
      </c>
      <c r="AH191" s="13">
        <f ca="1">IFERROR(IF(VLOOKUP($F191,'Step 1'!$B$13:$D$28,3,0)="Y",INDEX(INDIRECT("'"&amp;$A191&amp;"'!$A$3:$BG$100000"),MATCH($B191,INDIRECT("'"&amp;$A191&amp;"'!$A3:$A100000"),0),MATCH(AH$3,INDIRECT("'"&amp;$A191&amp;"'!$A$3:$BG$3"),0)),VLOOKUP($F191,'Step 1'!$B$13:$D$28,3,0)),"Check Parameters")</f>
        <v>6.3762487790178551E-9</v>
      </c>
      <c r="AI191" s="13">
        <f ca="1">IFERROR(IF(VLOOKUP($F191,'Step 1'!$B$13:$D$28,3,0)="Y",INDEX(INDIRECT("'"&amp;$A191&amp;"'!$A$3:$BG$100000"),MATCH($B191,INDIRECT("'"&amp;$A191&amp;"'!$A3:$A100000"),0),MATCH(AI$3,INDIRECT("'"&amp;$A191&amp;"'!$A$3:$BG$3"),0)),VLOOKUP($F191,'Step 1'!$B$13:$D$28,3,0)),"Check Parameters")</f>
        <v>6.3762487790178551E-9</v>
      </c>
      <c r="AJ191" s="13">
        <f ca="1">IFERROR(IF(VLOOKUP($F191,'Step 1'!$B$13:$D$28,3,0)="Y",INDEX(INDIRECT("'"&amp;$A191&amp;"'!$A$3:$BG$100000"),MATCH($B191,INDIRECT("'"&amp;$A191&amp;"'!$A3:$A100000"),0),MATCH(AJ$3,INDIRECT("'"&amp;$A191&amp;"'!$A$3:$BG$3"),0)),VLOOKUP($F191,'Step 1'!$B$13:$D$28,3,0)),"Check Parameters")</f>
        <v>6.3762487790178551E-9</v>
      </c>
      <c r="AK191" s="13">
        <f ca="1">IFERROR(IF(VLOOKUP($F191,'Step 1'!$B$13:$D$28,3,0)="Y",INDEX(INDIRECT("'"&amp;$A191&amp;"'!$A$3:$BG$100000"),MATCH($B191,INDIRECT("'"&amp;$A191&amp;"'!$A3:$A100000"),0),MATCH(AK$3,INDIRECT("'"&amp;$A191&amp;"'!$A$3:$BG$3"),0)),VLOOKUP($F191,'Step 1'!$B$13:$D$28,3,0)),"Check Parameters")</f>
        <v>6.3762487790178551E-9</v>
      </c>
      <c r="AL191" s="13">
        <f ca="1">IFERROR(IF(VLOOKUP($F191,'Step 1'!$B$13:$D$28,3,0)="Y",INDEX(INDIRECT("'"&amp;$A191&amp;"'!$A$3:$BG$100000"),MATCH($B191,INDIRECT("'"&amp;$A191&amp;"'!$A3:$A100000"),0),MATCH(AL$3,INDIRECT("'"&amp;$A191&amp;"'!$A$3:$BG$3"),0)),VLOOKUP($F191,'Step 1'!$B$13:$D$28,3,0)),"Check Parameters")</f>
        <v>6.3762487790178551E-9</v>
      </c>
      <c r="AM191" s="13">
        <f ca="1">IFERROR(IF(VLOOKUP($F191,'Step 1'!$B$13:$D$28,3,0)="Y",INDEX(INDIRECT("'"&amp;$A191&amp;"'!$A$3:$BG$100000"),MATCH($B191,INDIRECT("'"&amp;$A191&amp;"'!$A3:$A100000"),0),MATCH(AM$3,INDIRECT("'"&amp;$A191&amp;"'!$A$3:$BG$3"),0)),VLOOKUP($F191,'Step 1'!$B$13:$D$28,3,0)),"Check Parameters")</f>
        <v>6.3762487790178551E-9</v>
      </c>
      <c r="AN191" s="13"/>
      <c r="AO191" s="13"/>
      <c r="AP191" s="192"/>
      <c r="AQ191" s="192"/>
      <c r="AR191" s="192"/>
    </row>
    <row r="192" spans="1:44" hidden="1" outlineLevel="1" x14ac:dyDescent="0.25">
      <c r="A192" s="183" t="s">
        <v>538</v>
      </c>
      <c r="B192" s="183" t="s">
        <v>364</v>
      </c>
      <c r="C192" s="175" t="s">
        <v>347</v>
      </c>
      <c r="D192" s="175"/>
      <c r="E192" s="175" t="s">
        <v>53</v>
      </c>
      <c r="F192" s="77" t="str">
        <f t="shared" ref="F192:F196" si="64">A192</f>
        <v>Swine (finishing pigs)</v>
      </c>
      <c r="G192" s="175" t="s">
        <v>358</v>
      </c>
      <c r="H192" s="175"/>
      <c r="I192" s="13" t="str">
        <f ca="1">IFERROR(IF(VLOOKUP($F192,'Step 1'!$B$13:$D$28,3,0)="Y",INDEX(INDIRECT("'"&amp;$A192&amp;"'!$A$3:$BG$100000"),MATCH($B192,INDIRECT("'"&amp;$A192&amp;"'!$A3:$A100000"),0),MATCH(I$3,INDIRECT("'"&amp;$A192&amp;"'!$A$3:$BG$3"),0)),VLOOKUP($F192,'Step 1'!$B$13:$D$28,3,0)),"Check Parameters")</f>
        <v>NE</v>
      </c>
      <c r="J192" s="13" t="str">
        <f ca="1">IFERROR(IF(VLOOKUP($F192,'Step 1'!$B$13:$D$28,3,0)="Y",INDEX(INDIRECT("'"&amp;$A192&amp;"'!$A$3:$BG$100000"),MATCH($B192,INDIRECT("'"&amp;$A192&amp;"'!$A3:$A100000"),0),MATCH(J$3,INDIRECT("'"&amp;$A192&amp;"'!$A$3:$BG$3"),0)),VLOOKUP($F192,'Step 1'!$B$13:$D$28,3,0)),"Check Parameters")</f>
        <v>NE</v>
      </c>
      <c r="K192" s="13" t="str">
        <f ca="1">IFERROR(IF(VLOOKUP($F192,'Step 1'!$B$13:$D$28,3,0)="Y",INDEX(INDIRECT("'"&amp;$A192&amp;"'!$A$3:$BG$100000"),MATCH($B192,INDIRECT("'"&amp;$A192&amp;"'!$A3:$A100000"),0),MATCH(K$3,INDIRECT("'"&amp;$A192&amp;"'!$A$3:$BG$3"),0)),VLOOKUP($F192,'Step 1'!$B$13:$D$28,3,0)),"Check Parameters")</f>
        <v>NE</v>
      </c>
      <c r="L192" s="13" t="str">
        <f ca="1">IFERROR(IF(VLOOKUP($F192,'Step 1'!$B$13:$D$28,3,0)="Y",INDEX(INDIRECT("'"&amp;$A192&amp;"'!$A$3:$BG$100000"),MATCH($B192,INDIRECT("'"&amp;$A192&amp;"'!$A3:$A100000"),0),MATCH(L$3,INDIRECT("'"&amp;$A192&amp;"'!$A$3:$BG$3"),0)),VLOOKUP($F192,'Step 1'!$B$13:$D$28,3,0)),"Check Parameters")</f>
        <v>NE</v>
      </c>
      <c r="M192" s="13" t="str">
        <f ca="1">IFERROR(IF(VLOOKUP($F192,'Step 1'!$B$13:$D$28,3,0)="Y",INDEX(INDIRECT("'"&amp;$A192&amp;"'!$A$3:$BG$100000"),MATCH($B192,INDIRECT("'"&amp;$A192&amp;"'!$A3:$A100000"),0),MATCH(M$3,INDIRECT("'"&amp;$A192&amp;"'!$A$3:$BG$3"),0)),VLOOKUP($F192,'Step 1'!$B$13:$D$28,3,0)),"Check Parameters")</f>
        <v>NE</v>
      </c>
      <c r="N192" s="13" t="str">
        <f ca="1">IFERROR(IF(VLOOKUP($F192,'Step 1'!$B$13:$D$28,3,0)="Y",INDEX(INDIRECT("'"&amp;$A192&amp;"'!$A$3:$BG$100000"),MATCH($B192,INDIRECT("'"&amp;$A192&amp;"'!$A3:$A100000"),0),MATCH(N$3,INDIRECT("'"&amp;$A192&amp;"'!$A$3:$BG$3"),0)),VLOOKUP($F192,'Step 1'!$B$13:$D$28,3,0)),"Check Parameters")</f>
        <v>NE</v>
      </c>
      <c r="O192" s="13" t="str">
        <f ca="1">IFERROR(IF(VLOOKUP($F192,'Step 1'!$B$13:$D$28,3,0)="Y",INDEX(INDIRECT("'"&amp;$A192&amp;"'!$A$3:$BG$100000"),MATCH($B192,INDIRECT("'"&amp;$A192&amp;"'!$A3:$A100000"),0),MATCH(O$3,INDIRECT("'"&amp;$A192&amp;"'!$A$3:$BG$3"),0)),VLOOKUP($F192,'Step 1'!$B$13:$D$28,3,0)),"Check Parameters")</f>
        <v>NE</v>
      </c>
      <c r="P192" s="13" t="str">
        <f ca="1">IFERROR(IF(VLOOKUP($F192,'Step 1'!$B$13:$D$28,3,0)="Y",INDEX(INDIRECT("'"&amp;$A192&amp;"'!$A$3:$BG$100000"),MATCH($B192,INDIRECT("'"&amp;$A192&amp;"'!$A3:$A100000"),0),MATCH(P$3,INDIRECT("'"&amp;$A192&amp;"'!$A$3:$BG$3"),0)),VLOOKUP($F192,'Step 1'!$B$13:$D$28,3,0)),"Check Parameters")</f>
        <v>NE</v>
      </c>
      <c r="Q192" s="13" t="str">
        <f ca="1">IFERROR(IF(VLOOKUP($F192,'Step 1'!$B$13:$D$28,3,0)="Y",INDEX(INDIRECT("'"&amp;$A192&amp;"'!$A$3:$BG$100000"),MATCH($B192,INDIRECT("'"&amp;$A192&amp;"'!$A3:$A100000"),0),MATCH(Q$3,INDIRECT("'"&amp;$A192&amp;"'!$A$3:$BG$3"),0)),VLOOKUP($F192,'Step 1'!$B$13:$D$28,3,0)),"Check Parameters")</f>
        <v>NE</v>
      </c>
      <c r="R192" s="13" t="str">
        <f ca="1">IFERROR(IF(VLOOKUP($F192,'Step 1'!$B$13:$D$28,3,0)="Y",INDEX(INDIRECT("'"&amp;$A192&amp;"'!$A$3:$BG$100000"),MATCH($B192,INDIRECT("'"&amp;$A192&amp;"'!$A3:$A100000"),0),MATCH(R$3,INDIRECT("'"&amp;$A192&amp;"'!$A$3:$BG$3"),0)),VLOOKUP($F192,'Step 1'!$B$13:$D$28,3,0)),"Check Parameters")</f>
        <v>NE</v>
      </c>
      <c r="S192" s="13" t="str">
        <f ca="1">IFERROR(IF(VLOOKUP($F192,'Step 1'!$B$13:$D$28,3,0)="Y",INDEX(INDIRECT("'"&amp;$A192&amp;"'!$A$3:$BG$100000"),MATCH($B192,INDIRECT("'"&amp;$A192&amp;"'!$A3:$A100000"),0),MATCH(S$3,INDIRECT("'"&amp;$A192&amp;"'!$A$3:$BG$3"),0)),VLOOKUP($F192,'Step 1'!$B$13:$D$28,3,0)),"Check Parameters")</f>
        <v>NE</v>
      </c>
      <c r="T192" s="13" t="str">
        <f ca="1">IFERROR(IF(VLOOKUP($F192,'Step 1'!$B$13:$D$28,3,0)="Y",INDEX(INDIRECT("'"&amp;$A192&amp;"'!$A$3:$BG$100000"),MATCH($B192,INDIRECT("'"&amp;$A192&amp;"'!$A3:$A100000"),0),MATCH(T$3,INDIRECT("'"&amp;$A192&amp;"'!$A$3:$BG$3"),0)),VLOOKUP($F192,'Step 1'!$B$13:$D$28,3,0)),"Check Parameters")</f>
        <v>NE</v>
      </c>
      <c r="U192" s="13" t="str">
        <f ca="1">IFERROR(IF(VLOOKUP($F192,'Step 1'!$B$13:$D$28,3,0)="Y",INDEX(INDIRECT("'"&amp;$A192&amp;"'!$A$3:$BG$100000"),MATCH($B192,INDIRECT("'"&amp;$A192&amp;"'!$A3:$A100000"),0),MATCH(U$3,INDIRECT("'"&amp;$A192&amp;"'!$A$3:$BG$3"),0)),VLOOKUP($F192,'Step 1'!$B$13:$D$28,3,0)),"Check Parameters")</f>
        <v>NE</v>
      </c>
      <c r="V192" s="13" t="str">
        <f ca="1">IFERROR(IF(VLOOKUP($F192,'Step 1'!$B$13:$D$28,3,0)="Y",INDEX(INDIRECT("'"&amp;$A192&amp;"'!$A$3:$BG$100000"),MATCH($B192,INDIRECT("'"&amp;$A192&amp;"'!$A3:$A100000"),0),MATCH(V$3,INDIRECT("'"&amp;$A192&amp;"'!$A$3:$BG$3"),0)),VLOOKUP($F192,'Step 1'!$B$13:$D$28,3,0)),"Check Parameters")</f>
        <v>NE</v>
      </c>
      <c r="W192" s="13" t="str">
        <f ca="1">IFERROR(IF(VLOOKUP($F192,'Step 1'!$B$13:$D$28,3,0)="Y",INDEX(INDIRECT("'"&amp;$A192&amp;"'!$A$3:$BG$100000"),MATCH($B192,INDIRECT("'"&amp;$A192&amp;"'!$A3:$A100000"),0),MATCH(W$3,INDIRECT("'"&amp;$A192&amp;"'!$A$3:$BG$3"),0)),VLOOKUP($F192,'Step 1'!$B$13:$D$28,3,0)),"Check Parameters")</f>
        <v>NE</v>
      </c>
      <c r="X192" s="13" t="str">
        <f ca="1">IFERROR(IF(VLOOKUP($F192,'Step 1'!$B$13:$D$28,3,0)="Y",INDEX(INDIRECT("'"&amp;$A192&amp;"'!$A$3:$BG$100000"),MATCH($B192,INDIRECT("'"&amp;$A192&amp;"'!$A3:$A100000"),0),MATCH(X$3,INDIRECT("'"&amp;$A192&amp;"'!$A$3:$BG$3"),0)),VLOOKUP($F192,'Step 1'!$B$13:$D$28,3,0)),"Check Parameters")</f>
        <v>NE</v>
      </c>
      <c r="Y192" s="13" t="str">
        <f ca="1">IFERROR(IF(VLOOKUP($F192,'Step 1'!$B$13:$D$28,3,0)="Y",INDEX(INDIRECT("'"&amp;$A192&amp;"'!$A$3:$BG$100000"),MATCH($B192,INDIRECT("'"&amp;$A192&amp;"'!$A3:$A100000"),0),MATCH(Y$3,INDIRECT("'"&amp;$A192&amp;"'!$A$3:$BG$3"),0)),VLOOKUP($F192,'Step 1'!$B$13:$D$28,3,0)),"Check Parameters")</f>
        <v>NE</v>
      </c>
      <c r="Z192" s="13" t="str">
        <f ca="1">IFERROR(IF(VLOOKUP($F192,'Step 1'!$B$13:$D$28,3,0)="Y",INDEX(INDIRECT("'"&amp;$A192&amp;"'!$A$3:$BG$100000"),MATCH($B192,INDIRECT("'"&amp;$A192&amp;"'!$A3:$A100000"),0),MATCH(Z$3,INDIRECT("'"&amp;$A192&amp;"'!$A$3:$BG$3"),0)),VLOOKUP($F192,'Step 1'!$B$13:$D$28,3,0)),"Check Parameters")</f>
        <v>NE</v>
      </c>
      <c r="AA192" s="13" t="str">
        <f ca="1">IFERROR(IF(VLOOKUP($F192,'Step 1'!$B$13:$D$28,3,0)="Y",INDEX(INDIRECT("'"&amp;$A192&amp;"'!$A$3:$BG$100000"),MATCH($B192,INDIRECT("'"&amp;$A192&amp;"'!$A3:$A100000"),0),MATCH(AA$3,INDIRECT("'"&amp;$A192&amp;"'!$A$3:$BG$3"),0)),VLOOKUP($F192,'Step 1'!$B$13:$D$28,3,0)),"Check Parameters")</f>
        <v>NE</v>
      </c>
      <c r="AB192" s="13" t="str">
        <f ca="1">IFERROR(IF(VLOOKUP($F192,'Step 1'!$B$13:$D$28,3,0)="Y",INDEX(INDIRECT("'"&amp;$A192&amp;"'!$A$3:$BG$100000"),MATCH($B192,INDIRECT("'"&amp;$A192&amp;"'!$A3:$A100000"),0),MATCH(AB$3,INDIRECT("'"&amp;$A192&amp;"'!$A$3:$BG$3"),0)),VLOOKUP($F192,'Step 1'!$B$13:$D$28,3,0)),"Check Parameters")</f>
        <v>NE</v>
      </c>
      <c r="AC192" s="13" t="str">
        <f ca="1">IFERROR(IF(VLOOKUP($F192,'Step 1'!$B$13:$D$28,3,0)="Y",INDEX(INDIRECT("'"&amp;$A192&amp;"'!$A$3:$BG$100000"),MATCH($B192,INDIRECT("'"&amp;$A192&amp;"'!$A3:$A100000"),0),MATCH(AC$3,INDIRECT("'"&amp;$A192&amp;"'!$A$3:$BG$3"),0)),VLOOKUP($F192,'Step 1'!$B$13:$D$28,3,0)),"Check Parameters")</f>
        <v>NE</v>
      </c>
      <c r="AD192" s="13" t="str">
        <f ca="1">IFERROR(IF(VLOOKUP($F192,'Step 1'!$B$13:$D$28,3,0)="Y",INDEX(INDIRECT("'"&amp;$A192&amp;"'!$A$3:$BG$100000"),MATCH($B192,INDIRECT("'"&amp;$A192&amp;"'!$A3:$A100000"),0),MATCH(AD$3,INDIRECT("'"&amp;$A192&amp;"'!$A$3:$BG$3"),0)),VLOOKUP($F192,'Step 1'!$B$13:$D$28,3,0)),"Check Parameters")</f>
        <v>NE</v>
      </c>
      <c r="AE192" s="13" t="str">
        <f ca="1">IFERROR(IF(VLOOKUP($F192,'Step 1'!$B$13:$D$28,3,0)="Y",INDEX(INDIRECT("'"&amp;$A192&amp;"'!$A$3:$BG$100000"),MATCH($B192,INDIRECT("'"&amp;$A192&amp;"'!$A3:$A100000"),0),MATCH(AE$3,INDIRECT("'"&amp;$A192&amp;"'!$A$3:$BG$3"),0)),VLOOKUP($F192,'Step 1'!$B$13:$D$28,3,0)),"Check Parameters")</f>
        <v>NE</v>
      </c>
      <c r="AF192" s="13" t="str">
        <f ca="1">IFERROR(IF(VLOOKUP($F192,'Step 1'!$B$13:$D$28,3,0)="Y",INDEX(INDIRECT("'"&amp;$A192&amp;"'!$A$3:$BG$100000"),MATCH($B192,INDIRECT("'"&amp;$A192&amp;"'!$A3:$A100000"),0),MATCH(AF$3,INDIRECT("'"&amp;$A192&amp;"'!$A$3:$BG$3"),0)),VLOOKUP($F192,'Step 1'!$B$13:$D$28,3,0)),"Check Parameters")</f>
        <v>NE</v>
      </c>
      <c r="AG192" s="13" t="str">
        <f ca="1">IFERROR(IF(VLOOKUP($F192,'Step 1'!$B$13:$D$28,3,0)="Y",INDEX(INDIRECT("'"&amp;$A192&amp;"'!$A$3:$BG$100000"),MATCH($B192,INDIRECT("'"&amp;$A192&amp;"'!$A3:$A100000"),0),MATCH(AG$3,INDIRECT("'"&amp;$A192&amp;"'!$A$3:$BG$3"),0)),VLOOKUP($F192,'Step 1'!$B$13:$D$28,3,0)),"Check Parameters")</f>
        <v>NE</v>
      </c>
      <c r="AH192" s="13" t="str">
        <f ca="1">IFERROR(IF(VLOOKUP($F192,'Step 1'!$B$13:$D$28,3,0)="Y",INDEX(INDIRECT("'"&amp;$A192&amp;"'!$A$3:$BG$100000"),MATCH($B192,INDIRECT("'"&amp;$A192&amp;"'!$A3:$A100000"),0),MATCH(AH$3,INDIRECT("'"&amp;$A192&amp;"'!$A$3:$BG$3"),0)),VLOOKUP($F192,'Step 1'!$B$13:$D$28,3,0)),"Check Parameters")</f>
        <v>NE</v>
      </c>
      <c r="AI192" s="13" t="str">
        <f ca="1">IFERROR(IF(VLOOKUP($F192,'Step 1'!$B$13:$D$28,3,0)="Y",INDEX(INDIRECT("'"&amp;$A192&amp;"'!$A$3:$BG$100000"),MATCH($B192,INDIRECT("'"&amp;$A192&amp;"'!$A3:$A100000"),0),MATCH(AI$3,INDIRECT("'"&amp;$A192&amp;"'!$A$3:$BG$3"),0)),VLOOKUP($F192,'Step 1'!$B$13:$D$28,3,0)),"Check Parameters")</f>
        <v>NE</v>
      </c>
      <c r="AJ192" s="13" t="str">
        <f ca="1">IFERROR(IF(VLOOKUP($F192,'Step 1'!$B$13:$D$28,3,0)="Y",INDEX(INDIRECT("'"&amp;$A192&amp;"'!$A$3:$BG$100000"),MATCH($B192,INDIRECT("'"&amp;$A192&amp;"'!$A3:$A100000"),0),MATCH(AJ$3,INDIRECT("'"&amp;$A192&amp;"'!$A$3:$BG$3"),0)),VLOOKUP($F192,'Step 1'!$B$13:$D$28,3,0)),"Check Parameters")</f>
        <v>NE</v>
      </c>
      <c r="AK192" s="13" t="str">
        <f ca="1">IFERROR(IF(VLOOKUP($F192,'Step 1'!$B$13:$D$28,3,0)="Y",INDEX(INDIRECT("'"&amp;$A192&amp;"'!$A$3:$BG$100000"),MATCH($B192,INDIRECT("'"&amp;$A192&amp;"'!$A3:$A100000"),0),MATCH(AK$3,INDIRECT("'"&amp;$A192&amp;"'!$A$3:$BG$3"),0)),VLOOKUP($F192,'Step 1'!$B$13:$D$28,3,0)),"Check Parameters")</f>
        <v>NE</v>
      </c>
      <c r="AL192" s="13" t="str">
        <f ca="1">IFERROR(IF(VLOOKUP($F192,'Step 1'!$B$13:$D$28,3,0)="Y",INDEX(INDIRECT("'"&amp;$A192&amp;"'!$A$3:$BG$100000"),MATCH($B192,INDIRECT("'"&amp;$A192&amp;"'!$A3:$A100000"),0),MATCH(AL$3,INDIRECT("'"&amp;$A192&amp;"'!$A$3:$BG$3"),0)),VLOOKUP($F192,'Step 1'!$B$13:$D$28,3,0)),"Check Parameters")</f>
        <v>NE</v>
      </c>
      <c r="AM192" s="13" t="str">
        <f ca="1">IFERROR(IF(VLOOKUP($F192,'Step 1'!$B$13:$D$28,3,0)="Y",INDEX(INDIRECT("'"&amp;$A192&amp;"'!$A$3:$BG$100000"),MATCH($B192,INDIRECT("'"&amp;$A192&amp;"'!$A3:$A100000"),0),MATCH(AM$3,INDIRECT("'"&amp;$A192&amp;"'!$A$3:$BG$3"),0)),VLOOKUP($F192,'Step 1'!$B$13:$D$28,3,0)),"Check Parameters")</f>
        <v>NE</v>
      </c>
      <c r="AN192" s="13"/>
      <c r="AO192" s="13"/>
      <c r="AP192" s="192"/>
      <c r="AQ192" s="192"/>
      <c r="AR192" s="192"/>
    </row>
    <row r="193" spans="1:44" hidden="1" outlineLevel="1" x14ac:dyDescent="0.25">
      <c r="A193" s="183" t="s">
        <v>145</v>
      </c>
      <c r="B193" s="183" t="s">
        <v>364</v>
      </c>
      <c r="C193" s="175" t="s">
        <v>347</v>
      </c>
      <c r="D193" s="175"/>
      <c r="E193" s="175" t="s">
        <v>53</v>
      </c>
      <c r="F193" s="77" t="str">
        <f t="shared" si="64"/>
        <v>Swine (sows)</v>
      </c>
      <c r="G193" s="175" t="s">
        <v>358</v>
      </c>
      <c r="H193" s="175"/>
      <c r="I193" s="13" t="str">
        <f ca="1">IFERROR(IF(VLOOKUP($F193,'Step 1'!$B$13:$D$28,3,0)="Y",INDEX(INDIRECT("'"&amp;$A193&amp;"'!$A$3:$BG$100000"),MATCH($B193,INDIRECT("'"&amp;$A193&amp;"'!$A3:$A100000"),0),MATCH(I$3,INDIRECT("'"&amp;$A193&amp;"'!$A$3:$BG$3"),0)),VLOOKUP($F193,'Step 1'!$B$13:$D$28,3,0)),"Check Parameters")</f>
        <v>NE</v>
      </c>
      <c r="J193" s="13" t="str">
        <f ca="1">IFERROR(IF(VLOOKUP($F193,'Step 1'!$B$13:$D$28,3,0)="Y",INDEX(INDIRECT("'"&amp;$A193&amp;"'!$A$3:$BG$100000"),MATCH($B193,INDIRECT("'"&amp;$A193&amp;"'!$A3:$A100000"),0),MATCH(J$3,INDIRECT("'"&amp;$A193&amp;"'!$A$3:$BG$3"),0)),VLOOKUP($F193,'Step 1'!$B$13:$D$28,3,0)),"Check Parameters")</f>
        <v>NE</v>
      </c>
      <c r="K193" s="13" t="str">
        <f ca="1">IFERROR(IF(VLOOKUP($F193,'Step 1'!$B$13:$D$28,3,0)="Y",INDEX(INDIRECT("'"&amp;$A193&amp;"'!$A$3:$BG$100000"),MATCH($B193,INDIRECT("'"&amp;$A193&amp;"'!$A3:$A100000"),0),MATCH(K$3,INDIRECT("'"&amp;$A193&amp;"'!$A$3:$BG$3"),0)),VLOOKUP($F193,'Step 1'!$B$13:$D$28,3,0)),"Check Parameters")</f>
        <v>NE</v>
      </c>
      <c r="L193" s="13" t="str">
        <f ca="1">IFERROR(IF(VLOOKUP($F193,'Step 1'!$B$13:$D$28,3,0)="Y",INDEX(INDIRECT("'"&amp;$A193&amp;"'!$A$3:$BG$100000"),MATCH($B193,INDIRECT("'"&amp;$A193&amp;"'!$A3:$A100000"),0),MATCH(L$3,INDIRECT("'"&amp;$A193&amp;"'!$A$3:$BG$3"),0)),VLOOKUP($F193,'Step 1'!$B$13:$D$28,3,0)),"Check Parameters")</f>
        <v>NE</v>
      </c>
      <c r="M193" s="13" t="str">
        <f ca="1">IFERROR(IF(VLOOKUP($F193,'Step 1'!$B$13:$D$28,3,0)="Y",INDEX(INDIRECT("'"&amp;$A193&amp;"'!$A$3:$BG$100000"),MATCH($B193,INDIRECT("'"&amp;$A193&amp;"'!$A3:$A100000"),0),MATCH(M$3,INDIRECT("'"&amp;$A193&amp;"'!$A$3:$BG$3"),0)),VLOOKUP($F193,'Step 1'!$B$13:$D$28,3,0)),"Check Parameters")</f>
        <v>NE</v>
      </c>
      <c r="N193" s="13" t="str">
        <f ca="1">IFERROR(IF(VLOOKUP($F193,'Step 1'!$B$13:$D$28,3,0)="Y",INDEX(INDIRECT("'"&amp;$A193&amp;"'!$A$3:$BG$100000"),MATCH($B193,INDIRECT("'"&amp;$A193&amp;"'!$A3:$A100000"),0),MATCH(N$3,INDIRECT("'"&amp;$A193&amp;"'!$A$3:$BG$3"),0)),VLOOKUP($F193,'Step 1'!$B$13:$D$28,3,0)),"Check Parameters")</f>
        <v>NE</v>
      </c>
      <c r="O193" s="13" t="str">
        <f ca="1">IFERROR(IF(VLOOKUP($F193,'Step 1'!$B$13:$D$28,3,0)="Y",INDEX(INDIRECT("'"&amp;$A193&amp;"'!$A$3:$BG$100000"),MATCH($B193,INDIRECT("'"&amp;$A193&amp;"'!$A3:$A100000"),0),MATCH(O$3,INDIRECT("'"&amp;$A193&amp;"'!$A$3:$BG$3"),0)),VLOOKUP($F193,'Step 1'!$B$13:$D$28,3,0)),"Check Parameters")</f>
        <v>NE</v>
      </c>
      <c r="P193" s="13" t="str">
        <f ca="1">IFERROR(IF(VLOOKUP($F193,'Step 1'!$B$13:$D$28,3,0)="Y",INDEX(INDIRECT("'"&amp;$A193&amp;"'!$A$3:$BG$100000"),MATCH($B193,INDIRECT("'"&amp;$A193&amp;"'!$A3:$A100000"),0),MATCH(P$3,INDIRECT("'"&amp;$A193&amp;"'!$A$3:$BG$3"),0)),VLOOKUP($F193,'Step 1'!$B$13:$D$28,3,0)),"Check Parameters")</f>
        <v>NE</v>
      </c>
      <c r="Q193" s="13" t="str">
        <f ca="1">IFERROR(IF(VLOOKUP($F193,'Step 1'!$B$13:$D$28,3,0)="Y",INDEX(INDIRECT("'"&amp;$A193&amp;"'!$A$3:$BG$100000"),MATCH($B193,INDIRECT("'"&amp;$A193&amp;"'!$A3:$A100000"),0),MATCH(Q$3,INDIRECT("'"&amp;$A193&amp;"'!$A$3:$BG$3"),0)),VLOOKUP($F193,'Step 1'!$B$13:$D$28,3,0)),"Check Parameters")</f>
        <v>NE</v>
      </c>
      <c r="R193" s="13" t="str">
        <f ca="1">IFERROR(IF(VLOOKUP($F193,'Step 1'!$B$13:$D$28,3,0)="Y",INDEX(INDIRECT("'"&amp;$A193&amp;"'!$A$3:$BG$100000"),MATCH($B193,INDIRECT("'"&amp;$A193&amp;"'!$A3:$A100000"),0),MATCH(R$3,INDIRECT("'"&amp;$A193&amp;"'!$A$3:$BG$3"),0)),VLOOKUP($F193,'Step 1'!$B$13:$D$28,3,0)),"Check Parameters")</f>
        <v>NE</v>
      </c>
      <c r="S193" s="13" t="str">
        <f ca="1">IFERROR(IF(VLOOKUP($F193,'Step 1'!$B$13:$D$28,3,0)="Y",INDEX(INDIRECT("'"&amp;$A193&amp;"'!$A$3:$BG$100000"),MATCH($B193,INDIRECT("'"&amp;$A193&amp;"'!$A3:$A100000"),0),MATCH(S$3,INDIRECT("'"&amp;$A193&amp;"'!$A$3:$BG$3"),0)),VLOOKUP($F193,'Step 1'!$B$13:$D$28,3,0)),"Check Parameters")</f>
        <v>NE</v>
      </c>
      <c r="T193" s="13" t="str">
        <f ca="1">IFERROR(IF(VLOOKUP($F193,'Step 1'!$B$13:$D$28,3,0)="Y",INDEX(INDIRECT("'"&amp;$A193&amp;"'!$A$3:$BG$100000"),MATCH($B193,INDIRECT("'"&amp;$A193&amp;"'!$A3:$A100000"),0),MATCH(T$3,INDIRECT("'"&amp;$A193&amp;"'!$A$3:$BG$3"),0)),VLOOKUP($F193,'Step 1'!$B$13:$D$28,3,0)),"Check Parameters")</f>
        <v>NE</v>
      </c>
      <c r="U193" s="13" t="str">
        <f ca="1">IFERROR(IF(VLOOKUP($F193,'Step 1'!$B$13:$D$28,3,0)="Y",INDEX(INDIRECT("'"&amp;$A193&amp;"'!$A$3:$BG$100000"),MATCH($B193,INDIRECT("'"&amp;$A193&amp;"'!$A3:$A100000"),0),MATCH(U$3,INDIRECT("'"&amp;$A193&amp;"'!$A$3:$BG$3"),0)),VLOOKUP($F193,'Step 1'!$B$13:$D$28,3,0)),"Check Parameters")</f>
        <v>NE</v>
      </c>
      <c r="V193" s="13" t="str">
        <f ca="1">IFERROR(IF(VLOOKUP($F193,'Step 1'!$B$13:$D$28,3,0)="Y",INDEX(INDIRECT("'"&amp;$A193&amp;"'!$A$3:$BG$100000"),MATCH($B193,INDIRECT("'"&amp;$A193&amp;"'!$A3:$A100000"),0),MATCH(V$3,INDIRECT("'"&amp;$A193&amp;"'!$A$3:$BG$3"),0)),VLOOKUP($F193,'Step 1'!$B$13:$D$28,3,0)),"Check Parameters")</f>
        <v>NE</v>
      </c>
      <c r="W193" s="13" t="str">
        <f ca="1">IFERROR(IF(VLOOKUP($F193,'Step 1'!$B$13:$D$28,3,0)="Y",INDEX(INDIRECT("'"&amp;$A193&amp;"'!$A$3:$BG$100000"),MATCH($B193,INDIRECT("'"&amp;$A193&amp;"'!$A3:$A100000"),0),MATCH(W$3,INDIRECT("'"&amp;$A193&amp;"'!$A$3:$BG$3"),0)),VLOOKUP($F193,'Step 1'!$B$13:$D$28,3,0)),"Check Parameters")</f>
        <v>NE</v>
      </c>
      <c r="X193" s="13" t="str">
        <f ca="1">IFERROR(IF(VLOOKUP($F193,'Step 1'!$B$13:$D$28,3,0)="Y",INDEX(INDIRECT("'"&amp;$A193&amp;"'!$A$3:$BG$100000"),MATCH($B193,INDIRECT("'"&amp;$A193&amp;"'!$A3:$A100000"),0),MATCH(X$3,INDIRECT("'"&amp;$A193&amp;"'!$A$3:$BG$3"),0)),VLOOKUP($F193,'Step 1'!$B$13:$D$28,3,0)),"Check Parameters")</f>
        <v>NE</v>
      </c>
      <c r="Y193" s="13" t="str">
        <f ca="1">IFERROR(IF(VLOOKUP($F193,'Step 1'!$B$13:$D$28,3,0)="Y",INDEX(INDIRECT("'"&amp;$A193&amp;"'!$A$3:$BG$100000"),MATCH($B193,INDIRECT("'"&amp;$A193&amp;"'!$A3:$A100000"),0),MATCH(Y$3,INDIRECT("'"&amp;$A193&amp;"'!$A$3:$BG$3"),0)),VLOOKUP($F193,'Step 1'!$B$13:$D$28,3,0)),"Check Parameters")</f>
        <v>NE</v>
      </c>
      <c r="Z193" s="13" t="str">
        <f ca="1">IFERROR(IF(VLOOKUP($F193,'Step 1'!$B$13:$D$28,3,0)="Y",INDEX(INDIRECT("'"&amp;$A193&amp;"'!$A$3:$BG$100000"),MATCH($B193,INDIRECT("'"&amp;$A193&amp;"'!$A3:$A100000"),0),MATCH(Z$3,INDIRECT("'"&amp;$A193&amp;"'!$A$3:$BG$3"),0)),VLOOKUP($F193,'Step 1'!$B$13:$D$28,3,0)),"Check Parameters")</f>
        <v>NE</v>
      </c>
      <c r="AA193" s="13" t="str">
        <f ca="1">IFERROR(IF(VLOOKUP($F193,'Step 1'!$B$13:$D$28,3,0)="Y",INDEX(INDIRECT("'"&amp;$A193&amp;"'!$A$3:$BG$100000"),MATCH($B193,INDIRECT("'"&amp;$A193&amp;"'!$A3:$A100000"),0),MATCH(AA$3,INDIRECT("'"&amp;$A193&amp;"'!$A$3:$BG$3"),0)),VLOOKUP($F193,'Step 1'!$B$13:$D$28,3,0)),"Check Parameters")</f>
        <v>NE</v>
      </c>
      <c r="AB193" s="13" t="str">
        <f ca="1">IFERROR(IF(VLOOKUP($F193,'Step 1'!$B$13:$D$28,3,0)="Y",INDEX(INDIRECT("'"&amp;$A193&amp;"'!$A$3:$BG$100000"),MATCH($B193,INDIRECT("'"&amp;$A193&amp;"'!$A3:$A100000"),0),MATCH(AB$3,INDIRECT("'"&amp;$A193&amp;"'!$A$3:$BG$3"),0)),VLOOKUP($F193,'Step 1'!$B$13:$D$28,3,0)),"Check Parameters")</f>
        <v>NE</v>
      </c>
      <c r="AC193" s="13" t="str">
        <f ca="1">IFERROR(IF(VLOOKUP($F193,'Step 1'!$B$13:$D$28,3,0)="Y",INDEX(INDIRECT("'"&amp;$A193&amp;"'!$A$3:$BG$100000"),MATCH($B193,INDIRECT("'"&amp;$A193&amp;"'!$A3:$A100000"),0),MATCH(AC$3,INDIRECT("'"&amp;$A193&amp;"'!$A$3:$BG$3"),0)),VLOOKUP($F193,'Step 1'!$B$13:$D$28,3,0)),"Check Parameters")</f>
        <v>NE</v>
      </c>
      <c r="AD193" s="13" t="str">
        <f ca="1">IFERROR(IF(VLOOKUP($F193,'Step 1'!$B$13:$D$28,3,0)="Y",INDEX(INDIRECT("'"&amp;$A193&amp;"'!$A$3:$BG$100000"),MATCH($B193,INDIRECT("'"&amp;$A193&amp;"'!$A3:$A100000"),0),MATCH(AD$3,INDIRECT("'"&amp;$A193&amp;"'!$A$3:$BG$3"),0)),VLOOKUP($F193,'Step 1'!$B$13:$D$28,3,0)),"Check Parameters")</f>
        <v>NE</v>
      </c>
      <c r="AE193" s="13" t="str">
        <f ca="1">IFERROR(IF(VLOOKUP($F193,'Step 1'!$B$13:$D$28,3,0)="Y",INDEX(INDIRECT("'"&amp;$A193&amp;"'!$A$3:$BG$100000"),MATCH($B193,INDIRECT("'"&amp;$A193&amp;"'!$A3:$A100000"),0),MATCH(AE$3,INDIRECT("'"&amp;$A193&amp;"'!$A$3:$BG$3"),0)),VLOOKUP($F193,'Step 1'!$B$13:$D$28,3,0)),"Check Parameters")</f>
        <v>NE</v>
      </c>
      <c r="AF193" s="13" t="str">
        <f ca="1">IFERROR(IF(VLOOKUP($F193,'Step 1'!$B$13:$D$28,3,0)="Y",INDEX(INDIRECT("'"&amp;$A193&amp;"'!$A$3:$BG$100000"),MATCH($B193,INDIRECT("'"&amp;$A193&amp;"'!$A3:$A100000"),0),MATCH(AF$3,INDIRECT("'"&amp;$A193&amp;"'!$A$3:$BG$3"),0)),VLOOKUP($F193,'Step 1'!$B$13:$D$28,3,0)),"Check Parameters")</f>
        <v>NE</v>
      </c>
      <c r="AG193" s="13" t="str">
        <f ca="1">IFERROR(IF(VLOOKUP($F193,'Step 1'!$B$13:$D$28,3,0)="Y",INDEX(INDIRECT("'"&amp;$A193&amp;"'!$A$3:$BG$100000"),MATCH($B193,INDIRECT("'"&amp;$A193&amp;"'!$A3:$A100000"),0),MATCH(AG$3,INDIRECT("'"&amp;$A193&amp;"'!$A$3:$BG$3"),0)),VLOOKUP($F193,'Step 1'!$B$13:$D$28,3,0)),"Check Parameters")</f>
        <v>NE</v>
      </c>
      <c r="AH193" s="13" t="str">
        <f ca="1">IFERROR(IF(VLOOKUP($F193,'Step 1'!$B$13:$D$28,3,0)="Y",INDEX(INDIRECT("'"&amp;$A193&amp;"'!$A$3:$BG$100000"),MATCH($B193,INDIRECT("'"&amp;$A193&amp;"'!$A3:$A100000"),0),MATCH(AH$3,INDIRECT("'"&amp;$A193&amp;"'!$A$3:$BG$3"),0)),VLOOKUP($F193,'Step 1'!$B$13:$D$28,3,0)),"Check Parameters")</f>
        <v>NE</v>
      </c>
      <c r="AI193" s="13" t="str">
        <f ca="1">IFERROR(IF(VLOOKUP($F193,'Step 1'!$B$13:$D$28,3,0)="Y",INDEX(INDIRECT("'"&amp;$A193&amp;"'!$A$3:$BG$100000"),MATCH($B193,INDIRECT("'"&amp;$A193&amp;"'!$A3:$A100000"),0),MATCH(AI$3,INDIRECT("'"&amp;$A193&amp;"'!$A$3:$BG$3"),0)),VLOOKUP($F193,'Step 1'!$B$13:$D$28,3,0)),"Check Parameters")</f>
        <v>NE</v>
      </c>
      <c r="AJ193" s="13" t="str">
        <f ca="1">IFERROR(IF(VLOOKUP($F193,'Step 1'!$B$13:$D$28,3,0)="Y",INDEX(INDIRECT("'"&amp;$A193&amp;"'!$A$3:$BG$100000"),MATCH($B193,INDIRECT("'"&amp;$A193&amp;"'!$A3:$A100000"),0),MATCH(AJ$3,INDIRECT("'"&amp;$A193&amp;"'!$A$3:$BG$3"),0)),VLOOKUP($F193,'Step 1'!$B$13:$D$28,3,0)),"Check Parameters")</f>
        <v>NE</v>
      </c>
      <c r="AK193" s="13" t="str">
        <f ca="1">IFERROR(IF(VLOOKUP($F193,'Step 1'!$B$13:$D$28,3,0)="Y",INDEX(INDIRECT("'"&amp;$A193&amp;"'!$A$3:$BG$100000"),MATCH($B193,INDIRECT("'"&amp;$A193&amp;"'!$A3:$A100000"),0),MATCH(AK$3,INDIRECT("'"&amp;$A193&amp;"'!$A$3:$BG$3"),0)),VLOOKUP($F193,'Step 1'!$B$13:$D$28,3,0)),"Check Parameters")</f>
        <v>NE</v>
      </c>
      <c r="AL193" s="13" t="str">
        <f ca="1">IFERROR(IF(VLOOKUP($F193,'Step 1'!$B$13:$D$28,3,0)="Y",INDEX(INDIRECT("'"&amp;$A193&amp;"'!$A$3:$BG$100000"),MATCH($B193,INDIRECT("'"&amp;$A193&amp;"'!$A3:$A100000"),0),MATCH(AL$3,INDIRECT("'"&amp;$A193&amp;"'!$A$3:$BG$3"),0)),VLOOKUP($F193,'Step 1'!$B$13:$D$28,3,0)),"Check Parameters")</f>
        <v>NE</v>
      </c>
      <c r="AM193" s="13" t="str">
        <f ca="1">IFERROR(IF(VLOOKUP($F193,'Step 1'!$B$13:$D$28,3,0)="Y",INDEX(INDIRECT("'"&amp;$A193&amp;"'!$A$3:$BG$100000"),MATCH($B193,INDIRECT("'"&amp;$A193&amp;"'!$A3:$A100000"),0),MATCH(AM$3,INDIRECT("'"&amp;$A193&amp;"'!$A$3:$BG$3"),0)),VLOOKUP($F193,'Step 1'!$B$13:$D$28,3,0)),"Check Parameters")</f>
        <v>NE</v>
      </c>
      <c r="AN193" s="13"/>
      <c r="AO193" s="13"/>
      <c r="AP193" s="192"/>
      <c r="AQ193" s="192"/>
      <c r="AR193" s="192"/>
    </row>
    <row r="194" spans="1:44" hidden="1" outlineLevel="1" x14ac:dyDescent="0.25">
      <c r="A194" s="183" t="s">
        <v>80</v>
      </c>
      <c r="B194" s="183" t="s">
        <v>364</v>
      </c>
      <c r="C194" s="175" t="s">
        <v>347</v>
      </c>
      <c r="D194" s="175"/>
      <c r="E194" s="175" t="s">
        <v>53</v>
      </c>
      <c r="F194" s="77" t="str">
        <f t="shared" si="64"/>
        <v>Buffalo</v>
      </c>
      <c r="G194" s="175" t="s">
        <v>358</v>
      </c>
      <c r="H194" s="175"/>
      <c r="I194" s="13" t="str">
        <f ca="1">IFERROR(IF(VLOOKUP($F194,'Step 1'!$B$13:$D$28,3,0)="Y",INDEX(INDIRECT("'"&amp;$A194&amp;"'!$A$3:$BG$100000"),MATCH($B194,INDIRECT("'"&amp;$A194&amp;"'!$A3:$A100000"),0),MATCH(I$3,INDIRECT("'"&amp;$A194&amp;"'!$A$3:$BG$3"),0)),VLOOKUP($F194,'Step 1'!$B$13:$D$28,3,0)),"Check Parameters")</f>
        <v>NE</v>
      </c>
      <c r="J194" s="13" t="str">
        <f ca="1">IFERROR(IF(VLOOKUP($F194,'Step 1'!$B$13:$D$28,3,0)="Y",INDEX(INDIRECT("'"&amp;$A194&amp;"'!$A$3:$BG$100000"),MATCH($B194,INDIRECT("'"&amp;$A194&amp;"'!$A3:$A100000"),0),MATCH(J$3,INDIRECT("'"&amp;$A194&amp;"'!$A$3:$BG$3"),0)),VLOOKUP($F194,'Step 1'!$B$13:$D$28,3,0)),"Check Parameters")</f>
        <v>NE</v>
      </c>
      <c r="K194" s="13" t="str">
        <f ca="1">IFERROR(IF(VLOOKUP($F194,'Step 1'!$B$13:$D$28,3,0)="Y",INDEX(INDIRECT("'"&amp;$A194&amp;"'!$A$3:$BG$100000"),MATCH($B194,INDIRECT("'"&amp;$A194&amp;"'!$A3:$A100000"),0),MATCH(K$3,INDIRECT("'"&amp;$A194&amp;"'!$A$3:$BG$3"),0)),VLOOKUP($F194,'Step 1'!$B$13:$D$28,3,0)),"Check Parameters")</f>
        <v>NE</v>
      </c>
      <c r="L194" s="13" t="str">
        <f ca="1">IFERROR(IF(VLOOKUP($F194,'Step 1'!$B$13:$D$28,3,0)="Y",INDEX(INDIRECT("'"&amp;$A194&amp;"'!$A$3:$BG$100000"),MATCH($B194,INDIRECT("'"&amp;$A194&amp;"'!$A3:$A100000"),0),MATCH(L$3,INDIRECT("'"&amp;$A194&amp;"'!$A$3:$BG$3"),0)),VLOOKUP($F194,'Step 1'!$B$13:$D$28,3,0)),"Check Parameters")</f>
        <v>NE</v>
      </c>
      <c r="M194" s="13" t="str">
        <f ca="1">IFERROR(IF(VLOOKUP($F194,'Step 1'!$B$13:$D$28,3,0)="Y",INDEX(INDIRECT("'"&amp;$A194&amp;"'!$A$3:$BG$100000"),MATCH($B194,INDIRECT("'"&amp;$A194&amp;"'!$A3:$A100000"),0),MATCH(M$3,INDIRECT("'"&amp;$A194&amp;"'!$A$3:$BG$3"),0)),VLOOKUP($F194,'Step 1'!$B$13:$D$28,3,0)),"Check Parameters")</f>
        <v>NE</v>
      </c>
      <c r="N194" s="13" t="str">
        <f ca="1">IFERROR(IF(VLOOKUP($F194,'Step 1'!$B$13:$D$28,3,0)="Y",INDEX(INDIRECT("'"&amp;$A194&amp;"'!$A$3:$BG$100000"),MATCH($B194,INDIRECT("'"&amp;$A194&amp;"'!$A3:$A100000"),0),MATCH(N$3,INDIRECT("'"&amp;$A194&amp;"'!$A$3:$BG$3"),0)),VLOOKUP($F194,'Step 1'!$B$13:$D$28,3,0)),"Check Parameters")</f>
        <v>NE</v>
      </c>
      <c r="O194" s="13" t="str">
        <f ca="1">IFERROR(IF(VLOOKUP($F194,'Step 1'!$B$13:$D$28,3,0)="Y",INDEX(INDIRECT("'"&amp;$A194&amp;"'!$A$3:$BG$100000"),MATCH($B194,INDIRECT("'"&amp;$A194&amp;"'!$A3:$A100000"),0),MATCH(O$3,INDIRECT("'"&amp;$A194&amp;"'!$A$3:$BG$3"),0)),VLOOKUP($F194,'Step 1'!$B$13:$D$28,3,0)),"Check Parameters")</f>
        <v>NE</v>
      </c>
      <c r="P194" s="13" t="str">
        <f ca="1">IFERROR(IF(VLOOKUP($F194,'Step 1'!$B$13:$D$28,3,0)="Y",INDEX(INDIRECT("'"&amp;$A194&amp;"'!$A$3:$BG$100000"),MATCH($B194,INDIRECT("'"&amp;$A194&amp;"'!$A3:$A100000"),0),MATCH(P$3,INDIRECT("'"&amp;$A194&amp;"'!$A$3:$BG$3"),0)),VLOOKUP($F194,'Step 1'!$B$13:$D$28,3,0)),"Check Parameters")</f>
        <v>NE</v>
      </c>
      <c r="Q194" s="13" t="str">
        <f ca="1">IFERROR(IF(VLOOKUP($F194,'Step 1'!$B$13:$D$28,3,0)="Y",INDEX(INDIRECT("'"&amp;$A194&amp;"'!$A$3:$BG$100000"),MATCH($B194,INDIRECT("'"&amp;$A194&amp;"'!$A3:$A100000"),0),MATCH(Q$3,INDIRECT("'"&amp;$A194&amp;"'!$A$3:$BG$3"),0)),VLOOKUP($F194,'Step 1'!$B$13:$D$28,3,0)),"Check Parameters")</f>
        <v>NE</v>
      </c>
      <c r="R194" s="13" t="str">
        <f ca="1">IFERROR(IF(VLOOKUP($F194,'Step 1'!$B$13:$D$28,3,0)="Y",INDEX(INDIRECT("'"&amp;$A194&amp;"'!$A$3:$BG$100000"),MATCH($B194,INDIRECT("'"&amp;$A194&amp;"'!$A3:$A100000"),0),MATCH(R$3,INDIRECT("'"&amp;$A194&amp;"'!$A$3:$BG$3"),0)),VLOOKUP($F194,'Step 1'!$B$13:$D$28,3,0)),"Check Parameters")</f>
        <v>NE</v>
      </c>
      <c r="S194" s="13" t="str">
        <f ca="1">IFERROR(IF(VLOOKUP($F194,'Step 1'!$B$13:$D$28,3,0)="Y",INDEX(INDIRECT("'"&amp;$A194&amp;"'!$A$3:$BG$100000"),MATCH($B194,INDIRECT("'"&amp;$A194&amp;"'!$A3:$A100000"),0),MATCH(S$3,INDIRECT("'"&amp;$A194&amp;"'!$A$3:$BG$3"),0)),VLOOKUP($F194,'Step 1'!$B$13:$D$28,3,0)),"Check Parameters")</f>
        <v>NE</v>
      </c>
      <c r="T194" s="13" t="str">
        <f ca="1">IFERROR(IF(VLOOKUP($F194,'Step 1'!$B$13:$D$28,3,0)="Y",INDEX(INDIRECT("'"&amp;$A194&amp;"'!$A$3:$BG$100000"),MATCH($B194,INDIRECT("'"&amp;$A194&amp;"'!$A3:$A100000"),0),MATCH(T$3,INDIRECT("'"&amp;$A194&amp;"'!$A$3:$BG$3"),0)),VLOOKUP($F194,'Step 1'!$B$13:$D$28,3,0)),"Check Parameters")</f>
        <v>NE</v>
      </c>
      <c r="U194" s="13" t="str">
        <f ca="1">IFERROR(IF(VLOOKUP($F194,'Step 1'!$B$13:$D$28,3,0)="Y",INDEX(INDIRECT("'"&amp;$A194&amp;"'!$A$3:$BG$100000"),MATCH($B194,INDIRECT("'"&amp;$A194&amp;"'!$A3:$A100000"),0),MATCH(U$3,INDIRECT("'"&amp;$A194&amp;"'!$A$3:$BG$3"),0)),VLOOKUP($F194,'Step 1'!$B$13:$D$28,3,0)),"Check Parameters")</f>
        <v>NE</v>
      </c>
      <c r="V194" s="13" t="str">
        <f ca="1">IFERROR(IF(VLOOKUP($F194,'Step 1'!$B$13:$D$28,3,0)="Y",INDEX(INDIRECT("'"&amp;$A194&amp;"'!$A$3:$BG$100000"),MATCH($B194,INDIRECT("'"&amp;$A194&amp;"'!$A3:$A100000"),0),MATCH(V$3,INDIRECT("'"&amp;$A194&amp;"'!$A$3:$BG$3"),0)),VLOOKUP($F194,'Step 1'!$B$13:$D$28,3,0)),"Check Parameters")</f>
        <v>NE</v>
      </c>
      <c r="W194" s="13" t="str">
        <f ca="1">IFERROR(IF(VLOOKUP($F194,'Step 1'!$B$13:$D$28,3,0)="Y",INDEX(INDIRECT("'"&amp;$A194&amp;"'!$A$3:$BG$100000"),MATCH($B194,INDIRECT("'"&amp;$A194&amp;"'!$A3:$A100000"),0),MATCH(W$3,INDIRECT("'"&amp;$A194&amp;"'!$A$3:$BG$3"),0)),VLOOKUP($F194,'Step 1'!$B$13:$D$28,3,0)),"Check Parameters")</f>
        <v>NE</v>
      </c>
      <c r="X194" s="13" t="str">
        <f ca="1">IFERROR(IF(VLOOKUP($F194,'Step 1'!$B$13:$D$28,3,0)="Y",INDEX(INDIRECT("'"&amp;$A194&amp;"'!$A$3:$BG$100000"),MATCH($B194,INDIRECT("'"&amp;$A194&amp;"'!$A3:$A100000"),0),MATCH(X$3,INDIRECT("'"&amp;$A194&amp;"'!$A$3:$BG$3"),0)),VLOOKUP($F194,'Step 1'!$B$13:$D$28,3,0)),"Check Parameters")</f>
        <v>NE</v>
      </c>
      <c r="Y194" s="13" t="str">
        <f ca="1">IFERROR(IF(VLOOKUP($F194,'Step 1'!$B$13:$D$28,3,0)="Y",INDEX(INDIRECT("'"&amp;$A194&amp;"'!$A$3:$BG$100000"),MATCH($B194,INDIRECT("'"&amp;$A194&amp;"'!$A3:$A100000"),0),MATCH(Y$3,INDIRECT("'"&amp;$A194&amp;"'!$A$3:$BG$3"),0)),VLOOKUP($F194,'Step 1'!$B$13:$D$28,3,0)),"Check Parameters")</f>
        <v>NE</v>
      </c>
      <c r="Z194" s="13" t="str">
        <f ca="1">IFERROR(IF(VLOOKUP($F194,'Step 1'!$B$13:$D$28,3,0)="Y",INDEX(INDIRECT("'"&amp;$A194&amp;"'!$A$3:$BG$100000"),MATCH($B194,INDIRECT("'"&amp;$A194&amp;"'!$A3:$A100000"),0),MATCH(Z$3,INDIRECT("'"&amp;$A194&amp;"'!$A$3:$BG$3"),0)),VLOOKUP($F194,'Step 1'!$B$13:$D$28,3,0)),"Check Parameters")</f>
        <v>NE</v>
      </c>
      <c r="AA194" s="13" t="str">
        <f ca="1">IFERROR(IF(VLOOKUP($F194,'Step 1'!$B$13:$D$28,3,0)="Y",INDEX(INDIRECT("'"&amp;$A194&amp;"'!$A$3:$BG$100000"),MATCH($B194,INDIRECT("'"&amp;$A194&amp;"'!$A3:$A100000"),0),MATCH(AA$3,INDIRECT("'"&amp;$A194&amp;"'!$A$3:$BG$3"),0)),VLOOKUP($F194,'Step 1'!$B$13:$D$28,3,0)),"Check Parameters")</f>
        <v>NE</v>
      </c>
      <c r="AB194" s="13" t="str">
        <f ca="1">IFERROR(IF(VLOOKUP($F194,'Step 1'!$B$13:$D$28,3,0)="Y",INDEX(INDIRECT("'"&amp;$A194&amp;"'!$A$3:$BG$100000"),MATCH($B194,INDIRECT("'"&amp;$A194&amp;"'!$A3:$A100000"),0),MATCH(AB$3,INDIRECT("'"&amp;$A194&amp;"'!$A$3:$BG$3"),0)),VLOOKUP($F194,'Step 1'!$B$13:$D$28,3,0)),"Check Parameters")</f>
        <v>NE</v>
      </c>
      <c r="AC194" s="13" t="str">
        <f ca="1">IFERROR(IF(VLOOKUP($F194,'Step 1'!$B$13:$D$28,3,0)="Y",INDEX(INDIRECT("'"&amp;$A194&amp;"'!$A$3:$BG$100000"),MATCH($B194,INDIRECT("'"&amp;$A194&amp;"'!$A3:$A100000"),0),MATCH(AC$3,INDIRECT("'"&amp;$A194&amp;"'!$A$3:$BG$3"),0)),VLOOKUP($F194,'Step 1'!$B$13:$D$28,3,0)),"Check Parameters")</f>
        <v>NE</v>
      </c>
      <c r="AD194" s="13" t="str">
        <f ca="1">IFERROR(IF(VLOOKUP($F194,'Step 1'!$B$13:$D$28,3,0)="Y",INDEX(INDIRECT("'"&amp;$A194&amp;"'!$A$3:$BG$100000"),MATCH($B194,INDIRECT("'"&amp;$A194&amp;"'!$A3:$A100000"),0),MATCH(AD$3,INDIRECT("'"&amp;$A194&amp;"'!$A$3:$BG$3"),0)),VLOOKUP($F194,'Step 1'!$B$13:$D$28,3,0)),"Check Parameters")</f>
        <v>NE</v>
      </c>
      <c r="AE194" s="13" t="str">
        <f ca="1">IFERROR(IF(VLOOKUP($F194,'Step 1'!$B$13:$D$28,3,0)="Y",INDEX(INDIRECT("'"&amp;$A194&amp;"'!$A$3:$BG$100000"),MATCH($B194,INDIRECT("'"&amp;$A194&amp;"'!$A3:$A100000"),0),MATCH(AE$3,INDIRECT("'"&amp;$A194&amp;"'!$A$3:$BG$3"),0)),VLOOKUP($F194,'Step 1'!$B$13:$D$28,3,0)),"Check Parameters")</f>
        <v>NE</v>
      </c>
      <c r="AF194" s="13" t="str">
        <f ca="1">IFERROR(IF(VLOOKUP($F194,'Step 1'!$B$13:$D$28,3,0)="Y",INDEX(INDIRECT("'"&amp;$A194&amp;"'!$A$3:$BG$100000"),MATCH($B194,INDIRECT("'"&amp;$A194&amp;"'!$A3:$A100000"),0),MATCH(AF$3,INDIRECT("'"&amp;$A194&amp;"'!$A$3:$BG$3"),0)),VLOOKUP($F194,'Step 1'!$B$13:$D$28,3,0)),"Check Parameters")</f>
        <v>NE</v>
      </c>
      <c r="AG194" s="13" t="str">
        <f ca="1">IFERROR(IF(VLOOKUP($F194,'Step 1'!$B$13:$D$28,3,0)="Y",INDEX(INDIRECT("'"&amp;$A194&amp;"'!$A$3:$BG$100000"),MATCH($B194,INDIRECT("'"&amp;$A194&amp;"'!$A3:$A100000"),0),MATCH(AG$3,INDIRECT("'"&amp;$A194&amp;"'!$A$3:$BG$3"),0)),VLOOKUP($F194,'Step 1'!$B$13:$D$28,3,0)),"Check Parameters")</f>
        <v>NE</v>
      </c>
      <c r="AH194" s="13" t="str">
        <f ca="1">IFERROR(IF(VLOOKUP($F194,'Step 1'!$B$13:$D$28,3,0)="Y",INDEX(INDIRECT("'"&amp;$A194&amp;"'!$A$3:$BG$100000"),MATCH($B194,INDIRECT("'"&amp;$A194&amp;"'!$A3:$A100000"),0),MATCH(AH$3,INDIRECT("'"&amp;$A194&amp;"'!$A$3:$BG$3"),0)),VLOOKUP($F194,'Step 1'!$B$13:$D$28,3,0)),"Check Parameters")</f>
        <v>NE</v>
      </c>
      <c r="AI194" s="13" t="str">
        <f ca="1">IFERROR(IF(VLOOKUP($F194,'Step 1'!$B$13:$D$28,3,0)="Y",INDEX(INDIRECT("'"&amp;$A194&amp;"'!$A$3:$BG$100000"),MATCH($B194,INDIRECT("'"&amp;$A194&amp;"'!$A3:$A100000"),0),MATCH(AI$3,INDIRECT("'"&amp;$A194&amp;"'!$A$3:$BG$3"),0)),VLOOKUP($F194,'Step 1'!$B$13:$D$28,3,0)),"Check Parameters")</f>
        <v>NE</v>
      </c>
      <c r="AJ194" s="13" t="str">
        <f ca="1">IFERROR(IF(VLOOKUP($F194,'Step 1'!$B$13:$D$28,3,0)="Y",INDEX(INDIRECT("'"&amp;$A194&amp;"'!$A$3:$BG$100000"),MATCH($B194,INDIRECT("'"&amp;$A194&amp;"'!$A3:$A100000"),0),MATCH(AJ$3,INDIRECT("'"&amp;$A194&amp;"'!$A$3:$BG$3"),0)),VLOOKUP($F194,'Step 1'!$B$13:$D$28,3,0)),"Check Parameters")</f>
        <v>NE</v>
      </c>
      <c r="AK194" s="13" t="str">
        <f ca="1">IFERROR(IF(VLOOKUP($F194,'Step 1'!$B$13:$D$28,3,0)="Y",INDEX(INDIRECT("'"&amp;$A194&amp;"'!$A$3:$BG$100000"),MATCH($B194,INDIRECT("'"&amp;$A194&amp;"'!$A3:$A100000"),0),MATCH(AK$3,INDIRECT("'"&amp;$A194&amp;"'!$A$3:$BG$3"),0)),VLOOKUP($F194,'Step 1'!$B$13:$D$28,3,0)),"Check Parameters")</f>
        <v>NE</v>
      </c>
      <c r="AL194" s="13" t="str">
        <f ca="1">IFERROR(IF(VLOOKUP($F194,'Step 1'!$B$13:$D$28,3,0)="Y",INDEX(INDIRECT("'"&amp;$A194&amp;"'!$A$3:$BG$100000"),MATCH($B194,INDIRECT("'"&amp;$A194&amp;"'!$A3:$A100000"),0),MATCH(AL$3,INDIRECT("'"&amp;$A194&amp;"'!$A$3:$BG$3"),0)),VLOOKUP($F194,'Step 1'!$B$13:$D$28,3,0)),"Check Parameters")</f>
        <v>NE</v>
      </c>
      <c r="AM194" s="13" t="str">
        <f ca="1">IFERROR(IF(VLOOKUP($F194,'Step 1'!$B$13:$D$28,3,0)="Y",INDEX(INDIRECT("'"&amp;$A194&amp;"'!$A$3:$BG$100000"),MATCH($B194,INDIRECT("'"&amp;$A194&amp;"'!$A3:$A100000"),0),MATCH(AM$3,INDIRECT("'"&amp;$A194&amp;"'!$A$3:$BG$3"),0)),VLOOKUP($F194,'Step 1'!$B$13:$D$28,3,0)),"Check Parameters")</f>
        <v>NE</v>
      </c>
      <c r="AN194" s="13"/>
      <c r="AO194" s="13"/>
      <c r="AP194" s="192"/>
      <c r="AQ194" s="192"/>
      <c r="AR194" s="192"/>
    </row>
    <row r="195" spans="1:44" hidden="1" outlineLevel="1" x14ac:dyDescent="0.25">
      <c r="A195" s="183" t="s">
        <v>81</v>
      </c>
      <c r="B195" s="183" t="s">
        <v>364</v>
      </c>
      <c r="C195" s="175" t="s">
        <v>347</v>
      </c>
      <c r="D195" s="175"/>
      <c r="E195" s="175" t="s">
        <v>53</v>
      </c>
      <c r="F195" s="77" t="str">
        <f t="shared" si="64"/>
        <v>Goats</v>
      </c>
      <c r="G195" s="175" t="s">
        <v>358</v>
      </c>
      <c r="H195" s="175"/>
      <c r="I195" s="13" t="str">
        <f ca="1">IFERROR(IF(VLOOKUP($F195,'Step 1'!$B$13:$D$28,3,0)="Y",INDEX(INDIRECT("'"&amp;$A195&amp;"'!$A$3:$BG$100000"),MATCH($B195,INDIRECT("'"&amp;$A195&amp;"'!$A3:$A100000"),0),MATCH(I$3,INDIRECT("'"&amp;$A195&amp;"'!$A$3:$BG$3"),0)),VLOOKUP($F195,'Step 1'!$B$13:$D$28,3,0)),"Check Parameters")</f>
        <v>NE</v>
      </c>
      <c r="J195" s="13" t="str">
        <f ca="1">IFERROR(IF(VLOOKUP($F195,'Step 1'!$B$13:$D$28,3,0)="Y",INDEX(INDIRECT("'"&amp;$A195&amp;"'!$A$3:$BG$100000"),MATCH($B195,INDIRECT("'"&amp;$A195&amp;"'!$A3:$A100000"),0),MATCH(J$3,INDIRECT("'"&amp;$A195&amp;"'!$A$3:$BG$3"),0)),VLOOKUP($F195,'Step 1'!$B$13:$D$28,3,0)),"Check Parameters")</f>
        <v>NE</v>
      </c>
      <c r="K195" s="13" t="str">
        <f ca="1">IFERROR(IF(VLOOKUP($F195,'Step 1'!$B$13:$D$28,3,0)="Y",INDEX(INDIRECT("'"&amp;$A195&amp;"'!$A$3:$BG$100000"),MATCH($B195,INDIRECT("'"&amp;$A195&amp;"'!$A3:$A100000"),0),MATCH(K$3,INDIRECT("'"&amp;$A195&amp;"'!$A$3:$BG$3"),0)),VLOOKUP($F195,'Step 1'!$B$13:$D$28,3,0)),"Check Parameters")</f>
        <v>NE</v>
      </c>
      <c r="L195" s="13" t="str">
        <f ca="1">IFERROR(IF(VLOOKUP($F195,'Step 1'!$B$13:$D$28,3,0)="Y",INDEX(INDIRECT("'"&amp;$A195&amp;"'!$A$3:$BG$100000"),MATCH($B195,INDIRECT("'"&amp;$A195&amp;"'!$A3:$A100000"),0),MATCH(L$3,INDIRECT("'"&amp;$A195&amp;"'!$A$3:$BG$3"),0)),VLOOKUP($F195,'Step 1'!$B$13:$D$28,3,0)),"Check Parameters")</f>
        <v>NE</v>
      </c>
      <c r="M195" s="13" t="str">
        <f ca="1">IFERROR(IF(VLOOKUP($F195,'Step 1'!$B$13:$D$28,3,0)="Y",INDEX(INDIRECT("'"&amp;$A195&amp;"'!$A$3:$BG$100000"),MATCH($B195,INDIRECT("'"&amp;$A195&amp;"'!$A3:$A100000"),0),MATCH(M$3,INDIRECT("'"&amp;$A195&amp;"'!$A$3:$BG$3"),0)),VLOOKUP($F195,'Step 1'!$B$13:$D$28,3,0)),"Check Parameters")</f>
        <v>NE</v>
      </c>
      <c r="N195" s="13" t="str">
        <f ca="1">IFERROR(IF(VLOOKUP($F195,'Step 1'!$B$13:$D$28,3,0)="Y",INDEX(INDIRECT("'"&amp;$A195&amp;"'!$A$3:$BG$100000"),MATCH($B195,INDIRECT("'"&amp;$A195&amp;"'!$A3:$A100000"),0),MATCH(N$3,INDIRECT("'"&amp;$A195&amp;"'!$A$3:$BG$3"),0)),VLOOKUP($F195,'Step 1'!$B$13:$D$28,3,0)),"Check Parameters")</f>
        <v>NE</v>
      </c>
      <c r="O195" s="13" t="str">
        <f ca="1">IFERROR(IF(VLOOKUP($F195,'Step 1'!$B$13:$D$28,3,0)="Y",INDEX(INDIRECT("'"&amp;$A195&amp;"'!$A$3:$BG$100000"),MATCH($B195,INDIRECT("'"&amp;$A195&amp;"'!$A3:$A100000"),0),MATCH(O$3,INDIRECT("'"&amp;$A195&amp;"'!$A$3:$BG$3"),0)),VLOOKUP($F195,'Step 1'!$B$13:$D$28,3,0)),"Check Parameters")</f>
        <v>NE</v>
      </c>
      <c r="P195" s="13" t="str">
        <f ca="1">IFERROR(IF(VLOOKUP($F195,'Step 1'!$B$13:$D$28,3,0)="Y",INDEX(INDIRECT("'"&amp;$A195&amp;"'!$A$3:$BG$100000"),MATCH($B195,INDIRECT("'"&amp;$A195&amp;"'!$A3:$A100000"),0),MATCH(P$3,INDIRECT("'"&amp;$A195&amp;"'!$A$3:$BG$3"),0)),VLOOKUP($F195,'Step 1'!$B$13:$D$28,3,0)),"Check Parameters")</f>
        <v>NE</v>
      </c>
      <c r="Q195" s="13" t="str">
        <f ca="1">IFERROR(IF(VLOOKUP($F195,'Step 1'!$B$13:$D$28,3,0)="Y",INDEX(INDIRECT("'"&amp;$A195&amp;"'!$A$3:$BG$100000"),MATCH($B195,INDIRECT("'"&amp;$A195&amp;"'!$A3:$A100000"),0),MATCH(Q$3,INDIRECT("'"&amp;$A195&amp;"'!$A$3:$BG$3"),0)),VLOOKUP($F195,'Step 1'!$B$13:$D$28,3,0)),"Check Parameters")</f>
        <v>NE</v>
      </c>
      <c r="R195" s="13" t="str">
        <f ca="1">IFERROR(IF(VLOOKUP($F195,'Step 1'!$B$13:$D$28,3,0)="Y",INDEX(INDIRECT("'"&amp;$A195&amp;"'!$A$3:$BG$100000"),MATCH($B195,INDIRECT("'"&amp;$A195&amp;"'!$A3:$A100000"),0),MATCH(R$3,INDIRECT("'"&amp;$A195&amp;"'!$A$3:$BG$3"),0)),VLOOKUP($F195,'Step 1'!$B$13:$D$28,3,0)),"Check Parameters")</f>
        <v>NE</v>
      </c>
      <c r="S195" s="13" t="str">
        <f ca="1">IFERROR(IF(VLOOKUP($F195,'Step 1'!$B$13:$D$28,3,0)="Y",INDEX(INDIRECT("'"&amp;$A195&amp;"'!$A$3:$BG$100000"),MATCH($B195,INDIRECT("'"&amp;$A195&amp;"'!$A3:$A100000"),0),MATCH(S$3,INDIRECT("'"&amp;$A195&amp;"'!$A$3:$BG$3"),0)),VLOOKUP($F195,'Step 1'!$B$13:$D$28,3,0)),"Check Parameters")</f>
        <v>NE</v>
      </c>
      <c r="T195" s="13" t="str">
        <f ca="1">IFERROR(IF(VLOOKUP($F195,'Step 1'!$B$13:$D$28,3,0)="Y",INDEX(INDIRECT("'"&amp;$A195&amp;"'!$A$3:$BG$100000"),MATCH($B195,INDIRECT("'"&amp;$A195&amp;"'!$A3:$A100000"),0),MATCH(T$3,INDIRECT("'"&amp;$A195&amp;"'!$A$3:$BG$3"),0)),VLOOKUP($F195,'Step 1'!$B$13:$D$28,3,0)),"Check Parameters")</f>
        <v>NE</v>
      </c>
      <c r="U195" s="13" t="str">
        <f ca="1">IFERROR(IF(VLOOKUP($F195,'Step 1'!$B$13:$D$28,3,0)="Y",INDEX(INDIRECT("'"&amp;$A195&amp;"'!$A$3:$BG$100000"),MATCH($B195,INDIRECT("'"&amp;$A195&amp;"'!$A3:$A100000"),0),MATCH(U$3,INDIRECT("'"&amp;$A195&amp;"'!$A$3:$BG$3"),0)),VLOOKUP($F195,'Step 1'!$B$13:$D$28,3,0)),"Check Parameters")</f>
        <v>NE</v>
      </c>
      <c r="V195" s="13" t="str">
        <f ca="1">IFERROR(IF(VLOOKUP($F195,'Step 1'!$B$13:$D$28,3,0)="Y",INDEX(INDIRECT("'"&amp;$A195&amp;"'!$A$3:$BG$100000"),MATCH($B195,INDIRECT("'"&amp;$A195&amp;"'!$A3:$A100000"),0),MATCH(V$3,INDIRECT("'"&amp;$A195&amp;"'!$A$3:$BG$3"),0)),VLOOKUP($F195,'Step 1'!$B$13:$D$28,3,0)),"Check Parameters")</f>
        <v>NE</v>
      </c>
      <c r="W195" s="13" t="str">
        <f ca="1">IFERROR(IF(VLOOKUP($F195,'Step 1'!$B$13:$D$28,3,0)="Y",INDEX(INDIRECT("'"&amp;$A195&amp;"'!$A$3:$BG$100000"),MATCH($B195,INDIRECT("'"&amp;$A195&amp;"'!$A3:$A100000"),0),MATCH(W$3,INDIRECT("'"&amp;$A195&amp;"'!$A$3:$BG$3"),0)),VLOOKUP($F195,'Step 1'!$B$13:$D$28,3,0)),"Check Parameters")</f>
        <v>NE</v>
      </c>
      <c r="X195" s="13" t="str">
        <f ca="1">IFERROR(IF(VLOOKUP($F195,'Step 1'!$B$13:$D$28,3,0)="Y",INDEX(INDIRECT("'"&amp;$A195&amp;"'!$A$3:$BG$100000"),MATCH($B195,INDIRECT("'"&amp;$A195&amp;"'!$A3:$A100000"),0),MATCH(X$3,INDIRECT("'"&amp;$A195&amp;"'!$A$3:$BG$3"),0)),VLOOKUP($F195,'Step 1'!$B$13:$D$28,3,0)),"Check Parameters")</f>
        <v>NE</v>
      </c>
      <c r="Y195" s="13" t="str">
        <f ca="1">IFERROR(IF(VLOOKUP($F195,'Step 1'!$B$13:$D$28,3,0)="Y",INDEX(INDIRECT("'"&amp;$A195&amp;"'!$A$3:$BG$100000"),MATCH($B195,INDIRECT("'"&amp;$A195&amp;"'!$A3:$A100000"),0),MATCH(Y$3,INDIRECT("'"&amp;$A195&amp;"'!$A$3:$BG$3"),0)),VLOOKUP($F195,'Step 1'!$B$13:$D$28,3,0)),"Check Parameters")</f>
        <v>NE</v>
      </c>
      <c r="Z195" s="13" t="str">
        <f ca="1">IFERROR(IF(VLOOKUP($F195,'Step 1'!$B$13:$D$28,3,0)="Y",INDEX(INDIRECT("'"&amp;$A195&amp;"'!$A$3:$BG$100000"),MATCH($B195,INDIRECT("'"&amp;$A195&amp;"'!$A3:$A100000"),0),MATCH(Z$3,INDIRECT("'"&amp;$A195&amp;"'!$A$3:$BG$3"),0)),VLOOKUP($F195,'Step 1'!$B$13:$D$28,3,0)),"Check Parameters")</f>
        <v>NE</v>
      </c>
      <c r="AA195" s="13" t="str">
        <f ca="1">IFERROR(IF(VLOOKUP($F195,'Step 1'!$B$13:$D$28,3,0)="Y",INDEX(INDIRECT("'"&amp;$A195&amp;"'!$A$3:$BG$100000"),MATCH($B195,INDIRECT("'"&amp;$A195&amp;"'!$A3:$A100000"),0),MATCH(AA$3,INDIRECT("'"&amp;$A195&amp;"'!$A$3:$BG$3"),0)),VLOOKUP($F195,'Step 1'!$B$13:$D$28,3,0)),"Check Parameters")</f>
        <v>NE</v>
      </c>
      <c r="AB195" s="13" t="str">
        <f ca="1">IFERROR(IF(VLOOKUP($F195,'Step 1'!$B$13:$D$28,3,0)="Y",INDEX(INDIRECT("'"&amp;$A195&amp;"'!$A$3:$BG$100000"),MATCH($B195,INDIRECT("'"&amp;$A195&amp;"'!$A3:$A100000"),0),MATCH(AB$3,INDIRECT("'"&amp;$A195&amp;"'!$A$3:$BG$3"),0)),VLOOKUP($F195,'Step 1'!$B$13:$D$28,3,0)),"Check Parameters")</f>
        <v>NE</v>
      </c>
      <c r="AC195" s="13" t="str">
        <f ca="1">IFERROR(IF(VLOOKUP($F195,'Step 1'!$B$13:$D$28,3,0)="Y",INDEX(INDIRECT("'"&amp;$A195&amp;"'!$A$3:$BG$100000"),MATCH($B195,INDIRECT("'"&amp;$A195&amp;"'!$A3:$A100000"),0),MATCH(AC$3,INDIRECT("'"&amp;$A195&amp;"'!$A$3:$BG$3"),0)),VLOOKUP($F195,'Step 1'!$B$13:$D$28,3,0)),"Check Parameters")</f>
        <v>NE</v>
      </c>
      <c r="AD195" s="13" t="str">
        <f ca="1">IFERROR(IF(VLOOKUP($F195,'Step 1'!$B$13:$D$28,3,0)="Y",INDEX(INDIRECT("'"&amp;$A195&amp;"'!$A$3:$BG$100000"),MATCH($B195,INDIRECT("'"&amp;$A195&amp;"'!$A3:$A100000"),0),MATCH(AD$3,INDIRECT("'"&amp;$A195&amp;"'!$A$3:$BG$3"),0)),VLOOKUP($F195,'Step 1'!$B$13:$D$28,3,0)),"Check Parameters")</f>
        <v>NE</v>
      </c>
      <c r="AE195" s="13" t="str">
        <f ca="1">IFERROR(IF(VLOOKUP($F195,'Step 1'!$B$13:$D$28,3,0)="Y",INDEX(INDIRECT("'"&amp;$A195&amp;"'!$A$3:$BG$100000"),MATCH($B195,INDIRECT("'"&amp;$A195&amp;"'!$A3:$A100000"),0),MATCH(AE$3,INDIRECT("'"&amp;$A195&amp;"'!$A$3:$BG$3"),0)),VLOOKUP($F195,'Step 1'!$B$13:$D$28,3,0)),"Check Parameters")</f>
        <v>NE</v>
      </c>
      <c r="AF195" s="13" t="str">
        <f ca="1">IFERROR(IF(VLOOKUP($F195,'Step 1'!$B$13:$D$28,3,0)="Y",INDEX(INDIRECT("'"&amp;$A195&amp;"'!$A$3:$BG$100000"),MATCH($B195,INDIRECT("'"&amp;$A195&amp;"'!$A3:$A100000"),0),MATCH(AF$3,INDIRECT("'"&amp;$A195&amp;"'!$A$3:$BG$3"),0)),VLOOKUP($F195,'Step 1'!$B$13:$D$28,3,0)),"Check Parameters")</f>
        <v>NE</v>
      </c>
      <c r="AG195" s="13" t="str">
        <f ca="1">IFERROR(IF(VLOOKUP($F195,'Step 1'!$B$13:$D$28,3,0)="Y",INDEX(INDIRECT("'"&amp;$A195&amp;"'!$A$3:$BG$100000"),MATCH($B195,INDIRECT("'"&amp;$A195&amp;"'!$A3:$A100000"),0),MATCH(AG$3,INDIRECT("'"&amp;$A195&amp;"'!$A$3:$BG$3"),0)),VLOOKUP($F195,'Step 1'!$B$13:$D$28,3,0)),"Check Parameters")</f>
        <v>NE</v>
      </c>
      <c r="AH195" s="13" t="str">
        <f ca="1">IFERROR(IF(VLOOKUP($F195,'Step 1'!$B$13:$D$28,3,0)="Y",INDEX(INDIRECT("'"&amp;$A195&amp;"'!$A$3:$BG$100000"),MATCH($B195,INDIRECT("'"&amp;$A195&amp;"'!$A3:$A100000"),0),MATCH(AH$3,INDIRECT("'"&amp;$A195&amp;"'!$A$3:$BG$3"),0)),VLOOKUP($F195,'Step 1'!$B$13:$D$28,3,0)),"Check Parameters")</f>
        <v>NE</v>
      </c>
      <c r="AI195" s="13" t="str">
        <f ca="1">IFERROR(IF(VLOOKUP($F195,'Step 1'!$B$13:$D$28,3,0)="Y",INDEX(INDIRECT("'"&amp;$A195&amp;"'!$A$3:$BG$100000"),MATCH($B195,INDIRECT("'"&amp;$A195&amp;"'!$A3:$A100000"),0),MATCH(AI$3,INDIRECT("'"&amp;$A195&amp;"'!$A$3:$BG$3"),0)),VLOOKUP($F195,'Step 1'!$B$13:$D$28,3,0)),"Check Parameters")</f>
        <v>NE</v>
      </c>
      <c r="AJ195" s="13" t="str">
        <f ca="1">IFERROR(IF(VLOOKUP($F195,'Step 1'!$B$13:$D$28,3,0)="Y",INDEX(INDIRECT("'"&amp;$A195&amp;"'!$A$3:$BG$100000"),MATCH($B195,INDIRECT("'"&amp;$A195&amp;"'!$A3:$A100000"),0),MATCH(AJ$3,INDIRECT("'"&amp;$A195&amp;"'!$A$3:$BG$3"),0)),VLOOKUP($F195,'Step 1'!$B$13:$D$28,3,0)),"Check Parameters")</f>
        <v>NE</v>
      </c>
      <c r="AK195" s="13" t="str">
        <f ca="1">IFERROR(IF(VLOOKUP($F195,'Step 1'!$B$13:$D$28,3,0)="Y",INDEX(INDIRECT("'"&amp;$A195&amp;"'!$A$3:$BG$100000"),MATCH($B195,INDIRECT("'"&amp;$A195&amp;"'!$A3:$A100000"),0),MATCH(AK$3,INDIRECT("'"&amp;$A195&amp;"'!$A$3:$BG$3"),0)),VLOOKUP($F195,'Step 1'!$B$13:$D$28,3,0)),"Check Parameters")</f>
        <v>NE</v>
      </c>
      <c r="AL195" s="13" t="str">
        <f ca="1">IFERROR(IF(VLOOKUP($F195,'Step 1'!$B$13:$D$28,3,0)="Y",INDEX(INDIRECT("'"&amp;$A195&amp;"'!$A$3:$BG$100000"),MATCH($B195,INDIRECT("'"&amp;$A195&amp;"'!$A3:$A100000"),0),MATCH(AL$3,INDIRECT("'"&amp;$A195&amp;"'!$A$3:$BG$3"),0)),VLOOKUP($F195,'Step 1'!$B$13:$D$28,3,0)),"Check Parameters")</f>
        <v>NE</v>
      </c>
      <c r="AM195" s="13" t="str">
        <f ca="1">IFERROR(IF(VLOOKUP($F195,'Step 1'!$B$13:$D$28,3,0)="Y",INDEX(INDIRECT("'"&amp;$A195&amp;"'!$A$3:$BG$100000"),MATCH($B195,INDIRECT("'"&amp;$A195&amp;"'!$A3:$A100000"),0),MATCH(AM$3,INDIRECT("'"&amp;$A195&amp;"'!$A$3:$BG$3"),0)),VLOOKUP($F195,'Step 1'!$B$13:$D$28,3,0)),"Check Parameters")</f>
        <v>NE</v>
      </c>
      <c r="AN195" s="13"/>
      <c r="AO195" s="13"/>
      <c r="AP195" s="192"/>
      <c r="AQ195" s="192"/>
      <c r="AR195" s="192"/>
    </row>
    <row r="196" spans="1:44" hidden="1" outlineLevel="1" x14ac:dyDescent="0.25">
      <c r="A196" s="183" t="s">
        <v>82</v>
      </c>
      <c r="B196" s="183" t="s">
        <v>364</v>
      </c>
      <c r="C196" s="175" t="s">
        <v>347</v>
      </c>
      <c r="D196" s="175"/>
      <c r="E196" s="175" t="s">
        <v>53</v>
      </c>
      <c r="F196" s="77" t="str">
        <f t="shared" si="64"/>
        <v>Horses</v>
      </c>
      <c r="G196" s="175" t="s">
        <v>358</v>
      </c>
      <c r="H196" s="175"/>
      <c r="I196" s="13" t="str">
        <f ca="1">IFERROR(IF(VLOOKUP($F196,'Step 1'!$B$13:$D$28,3,0)="Y",INDEX(INDIRECT("'"&amp;$A196&amp;"'!$A$3:$BG$100000"),MATCH($B196,INDIRECT("'"&amp;$A196&amp;"'!$A3:$A100000"),0),MATCH(I$3,INDIRECT("'"&amp;$A196&amp;"'!$A$3:$BG$3"),0)),VLOOKUP($F196,'Step 1'!$B$13:$D$28,3,0)),"Check Parameters")</f>
        <v>NE</v>
      </c>
      <c r="J196" s="13" t="str">
        <f ca="1">IFERROR(IF(VLOOKUP($F196,'Step 1'!$B$13:$D$28,3,0)="Y",INDEX(INDIRECT("'"&amp;$A196&amp;"'!$A$3:$BG$100000"),MATCH($B196,INDIRECT("'"&amp;$A196&amp;"'!$A3:$A100000"),0),MATCH(J$3,INDIRECT("'"&amp;$A196&amp;"'!$A$3:$BG$3"),0)),VLOOKUP($F196,'Step 1'!$B$13:$D$28,3,0)),"Check Parameters")</f>
        <v>NE</v>
      </c>
      <c r="K196" s="13" t="str">
        <f ca="1">IFERROR(IF(VLOOKUP($F196,'Step 1'!$B$13:$D$28,3,0)="Y",INDEX(INDIRECT("'"&amp;$A196&amp;"'!$A$3:$BG$100000"),MATCH($B196,INDIRECT("'"&amp;$A196&amp;"'!$A3:$A100000"),0),MATCH(K$3,INDIRECT("'"&amp;$A196&amp;"'!$A$3:$BG$3"),0)),VLOOKUP($F196,'Step 1'!$B$13:$D$28,3,0)),"Check Parameters")</f>
        <v>NE</v>
      </c>
      <c r="L196" s="13" t="str">
        <f ca="1">IFERROR(IF(VLOOKUP($F196,'Step 1'!$B$13:$D$28,3,0)="Y",INDEX(INDIRECT("'"&amp;$A196&amp;"'!$A$3:$BG$100000"),MATCH($B196,INDIRECT("'"&amp;$A196&amp;"'!$A3:$A100000"),0),MATCH(L$3,INDIRECT("'"&amp;$A196&amp;"'!$A$3:$BG$3"),0)),VLOOKUP($F196,'Step 1'!$B$13:$D$28,3,0)),"Check Parameters")</f>
        <v>NE</v>
      </c>
      <c r="M196" s="13" t="str">
        <f ca="1">IFERROR(IF(VLOOKUP($F196,'Step 1'!$B$13:$D$28,3,0)="Y",INDEX(INDIRECT("'"&amp;$A196&amp;"'!$A$3:$BG$100000"),MATCH($B196,INDIRECT("'"&amp;$A196&amp;"'!$A3:$A100000"),0),MATCH(M$3,INDIRECT("'"&amp;$A196&amp;"'!$A$3:$BG$3"),0)),VLOOKUP($F196,'Step 1'!$B$13:$D$28,3,0)),"Check Parameters")</f>
        <v>NE</v>
      </c>
      <c r="N196" s="13" t="str">
        <f ca="1">IFERROR(IF(VLOOKUP($F196,'Step 1'!$B$13:$D$28,3,0)="Y",INDEX(INDIRECT("'"&amp;$A196&amp;"'!$A$3:$BG$100000"),MATCH($B196,INDIRECT("'"&amp;$A196&amp;"'!$A3:$A100000"),0),MATCH(N$3,INDIRECT("'"&amp;$A196&amp;"'!$A$3:$BG$3"),0)),VLOOKUP($F196,'Step 1'!$B$13:$D$28,3,0)),"Check Parameters")</f>
        <v>NE</v>
      </c>
      <c r="O196" s="13" t="str">
        <f ca="1">IFERROR(IF(VLOOKUP($F196,'Step 1'!$B$13:$D$28,3,0)="Y",INDEX(INDIRECT("'"&amp;$A196&amp;"'!$A$3:$BG$100000"),MATCH($B196,INDIRECT("'"&amp;$A196&amp;"'!$A3:$A100000"),0),MATCH(O$3,INDIRECT("'"&amp;$A196&amp;"'!$A$3:$BG$3"),0)),VLOOKUP($F196,'Step 1'!$B$13:$D$28,3,0)),"Check Parameters")</f>
        <v>NE</v>
      </c>
      <c r="P196" s="13" t="str">
        <f ca="1">IFERROR(IF(VLOOKUP($F196,'Step 1'!$B$13:$D$28,3,0)="Y",INDEX(INDIRECT("'"&amp;$A196&amp;"'!$A$3:$BG$100000"),MATCH($B196,INDIRECT("'"&amp;$A196&amp;"'!$A3:$A100000"),0),MATCH(P$3,INDIRECT("'"&amp;$A196&amp;"'!$A$3:$BG$3"),0)),VLOOKUP($F196,'Step 1'!$B$13:$D$28,3,0)),"Check Parameters")</f>
        <v>NE</v>
      </c>
      <c r="Q196" s="13" t="str">
        <f ca="1">IFERROR(IF(VLOOKUP($F196,'Step 1'!$B$13:$D$28,3,0)="Y",INDEX(INDIRECT("'"&amp;$A196&amp;"'!$A$3:$BG$100000"),MATCH($B196,INDIRECT("'"&amp;$A196&amp;"'!$A3:$A100000"),0),MATCH(Q$3,INDIRECT("'"&amp;$A196&amp;"'!$A$3:$BG$3"),0)),VLOOKUP($F196,'Step 1'!$B$13:$D$28,3,0)),"Check Parameters")</f>
        <v>NE</v>
      </c>
      <c r="R196" s="13" t="str">
        <f ca="1">IFERROR(IF(VLOOKUP($F196,'Step 1'!$B$13:$D$28,3,0)="Y",INDEX(INDIRECT("'"&amp;$A196&amp;"'!$A$3:$BG$100000"),MATCH($B196,INDIRECT("'"&amp;$A196&amp;"'!$A3:$A100000"),0),MATCH(R$3,INDIRECT("'"&amp;$A196&amp;"'!$A$3:$BG$3"),0)),VLOOKUP($F196,'Step 1'!$B$13:$D$28,3,0)),"Check Parameters")</f>
        <v>NE</v>
      </c>
      <c r="S196" s="13" t="str">
        <f ca="1">IFERROR(IF(VLOOKUP($F196,'Step 1'!$B$13:$D$28,3,0)="Y",INDEX(INDIRECT("'"&amp;$A196&amp;"'!$A$3:$BG$100000"),MATCH($B196,INDIRECT("'"&amp;$A196&amp;"'!$A3:$A100000"),0),MATCH(S$3,INDIRECT("'"&amp;$A196&amp;"'!$A$3:$BG$3"),0)),VLOOKUP($F196,'Step 1'!$B$13:$D$28,3,0)),"Check Parameters")</f>
        <v>NE</v>
      </c>
      <c r="T196" s="13" t="str">
        <f ca="1">IFERROR(IF(VLOOKUP($F196,'Step 1'!$B$13:$D$28,3,0)="Y",INDEX(INDIRECT("'"&amp;$A196&amp;"'!$A$3:$BG$100000"),MATCH($B196,INDIRECT("'"&amp;$A196&amp;"'!$A3:$A100000"),0),MATCH(T$3,INDIRECT("'"&amp;$A196&amp;"'!$A$3:$BG$3"),0)),VLOOKUP($F196,'Step 1'!$B$13:$D$28,3,0)),"Check Parameters")</f>
        <v>NE</v>
      </c>
      <c r="U196" s="13" t="str">
        <f ca="1">IFERROR(IF(VLOOKUP($F196,'Step 1'!$B$13:$D$28,3,0)="Y",INDEX(INDIRECT("'"&amp;$A196&amp;"'!$A$3:$BG$100000"),MATCH($B196,INDIRECT("'"&amp;$A196&amp;"'!$A3:$A100000"),0),MATCH(U$3,INDIRECT("'"&amp;$A196&amp;"'!$A$3:$BG$3"),0)),VLOOKUP($F196,'Step 1'!$B$13:$D$28,3,0)),"Check Parameters")</f>
        <v>NE</v>
      </c>
      <c r="V196" s="13" t="str">
        <f ca="1">IFERROR(IF(VLOOKUP($F196,'Step 1'!$B$13:$D$28,3,0)="Y",INDEX(INDIRECT("'"&amp;$A196&amp;"'!$A$3:$BG$100000"),MATCH($B196,INDIRECT("'"&amp;$A196&amp;"'!$A3:$A100000"),0),MATCH(V$3,INDIRECT("'"&amp;$A196&amp;"'!$A$3:$BG$3"),0)),VLOOKUP($F196,'Step 1'!$B$13:$D$28,3,0)),"Check Parameters")</f>
        <v>NE</v>
      </c>
      <c r="W196" s="13" t="str">
        <f ca="1">IFERROR(IF(VLOOKUP($F196,'Step 1'!$B$13:$D$28,3,0)="Y",INDEX(INDIRECT("'"&amp;$A196&amp;"'!$A$3:$BG$100000"),MATCH($B196,INDIRECT("'"&amp;$A196&amp;"'!$A3:$A100000"),0),MATCH(W$3,INDIRECT("'"&amp;$A196&amp;"'!$A$3:$BG$3"),0)),VLOOKUP($F196,'Step 1'!$B$13:$D$28,3,0)),"Check Parameters")</f>
        <v>NE</v>
      </c>
      <c r="X196" s="13" t="str">
        <f ca="1">IFERROR(IF(VLOOKUP($F196,'Step 1'!$B$13:$D$28,3,0)="Y",INDEX(INDIRECT("'"&amp;$A196&amp;"'!$A$3:$BG$100000"),MATCH($B196,INDIRECT("'"&amp;$A196&amp;"'!$A3:$A100000"),0),MATCH(X$3,INDIRECT("'"&amp;$A196&amp;"'!$A$3:$BG$3"),0)),VLOOKUP($F196,'Step 1'!$B$13:$D$28,3,0)),"Check Parameters")</f>
        <v>NE</v>
      </c>
      <c r="Y196" s="13" t="str">
        <f ca="1">IFERROR(IF(VLOOKUP($F196,'Step 1'!$B$13:$D$28,3,0)="Y",INDEX(INDIRECT("'"&amp;$A196&amp;"'!$A$3:$BG$100000"),MATCH($B196,INDIRECT("'"&amp;$A196&amp;"'!$A3:$A100000"),0),MATCH(Y$3,INDIRECT("'"&amp;$A196&amp;"'!$A$3:$BG$3"),0)),VLOOKUP($F196,'Step 1'!$B$13:$D$28,3,0)),"Check Parameters")</f>
        <v>NE</v>
      </c>
      <c r="Z196" s="13" t="str">
        <f ca="1">IFERROR(IF(VLOOKUP($F196,'Step 1'!$B$13:$D$28,3,0)="Y",INDEX(INDIRECT("'"&amp;$A196&amp;"'!$A$3:$BG$100000"),MATCH($B196,INDIRECT("'"&amp;$A196&amp;"'!$A3:$A100000"),0),MATCH(Z$3,INDIRECT("'"&amp;$A196&amp;"'!$A$3:$BG$3"),0)),VLOOKUP($F196,'Step 1'!$B$13:$D$28,3,0)),"Check Parameters")</f>
        <v>NE</v>
      </c>
      <c r="AA196" s="13" t="str">
        <f ca="1">IFERROR(IF(VLOOKUP($F196,'Step 1'!$B$13:$D$28,3,0)="Y",INDEX(INDIRECT("'"&amp;$A196&amp;"'!$A$3:$BG$100000"),MATCH($B196,INDIRECT("'"&amp;$A196&amp;"'!$A3:$A100000"),0),MATCH(AA$3,INDIRECT("'"&amp;$A196&amp;"'!$A$3:$BG$3"),0)),VLOOKUP($F196,'Step 1'!$B$13:$D$28,3,0)),"Check Parameters")</f>
        <v>NE</v>
      </c>
      <c r="AB196" s="13" t="str">
        <f ca="1">IFERROR(IF(VLOOKUP($F196,'Step 1'!$B$13:$D$28,3,0)="Y",INDEX(INDIRECT("'"&amp;$A196&amp;"'!$A$3:$BG$100000"),MATCH($B196,INDIRECT("'"&amp;$A196&amp;"'!$A3:$A100000"),0),MATCH(AB$3,INDIRECT("'"&amp;$A196&amp;"'!$A$3:$BG$3"),0)),VLOOKUP($F196,'Step 1'!$B$13:$D$28,3,0)),"Check Parameters")</f>
        <v>NE</v>
      </c>
      <c r="AC196" s="13" t="str">
        <f ca="1">IFERROR(IF(VLOOKUP($F196,'Step 1'!$B$13:$D$28,3,0)="Y",INDEX(INDIRECT("'"&amp;$A196&amp;"'!$A$3:$BG$100000"),MATCH($B196,INDIRECT("'"&amp;$A196&amp;"'!$A3:$A100000"),0),MATCH(AC$3,INDIRECT("'"&amp;$A196&amp;"'!$A$3:$BG$3"),0)),VLOOKUP($F196,'Step 1'!$B$13:$D$28,3,0)),"Check Parameters")</f>
        <v>NE</v>
      </c>
      <c r="AD196" s="13" t="str">
        <f ca="1">IFERROR(IF(VLOOKUP($F196,'Step 1'!$B$13:$D$28,3,0)="Y",INDEX(INDIRECT("'"&amp;$A196&amp;"'!$A$3:$BG$100000"),MATCH($B196,INDIRECT("'"&amp;$A196&amp;"'!$A3:$A100000"),0),MATCH(AD$3,INDIRECT("'"&amp;$A196&amp;"'!$A$3:$BG$3"),0)),VLOOKUP($F196,'Step 1'!$B$13:$D$28,3,0)),"Check Parameters")</f>
        <v>NE</v>
      </c>
      <c r="AE196" s="13" t="str">
        <f ca="1">IFERROR(IF(VLOOKUP($F196,'Step 1'!$B$13:$D$28,3,0)="Y",INDEX(INDIRECT("'"&amp;$A196&amp;"'!$A$3:$BG$100000"),MATCH($B196,INDIRECT("'"&amp;$A196&amp;"'!$A3:$A100000"),0),MATCH(AE$3,INDIRECT("'"&amp;$A196&amp;"'!$A$3:$BG$3"),0)),VLOOKUP($F196,'Step 1'!$B$13:$D$28,3,0)),"Check Parameters")</f>
        <v>NE</v>
      </c>
      <c r="AF196" s="13" t="str">
        <f ca="1">IFERROR(IF(VLOOKUP($F196,'Step 1'!$B$13:$D$28,3,0)="Y",INDEX(INDIRECT("'"&amp;$A196&amp;"'!$A$3:$BG$100000"),MATCH($B196,INDIRECT("'"&amp;$A196&amp;"'!$A3:$A100000"),0),MATCH(AF$3,INDIRECT("'"&amp;$A196&amp;"'!$A$3:$BG$3"),0)),VLOOKUP($F196,'Step 1'!$B$13:$D$28,3,0)),"Check Parameters")</f>
        <v>NE</v>
      </c>
      <c r="AG196" s="13" t="str">
        <f ca="1">IFERROR(IF(VLOOKUP($F196,'Step 1'!$B$13:$D$28,3,0)="Y",INDEX(INDIRECT("'"&amp;$A196&amp;"'!$A$3:$BG$100000"),MATCH($B196,INDIRECT("'"&amp;$A196&amp;"'!$A3:$A100000"),0),MATCH(AG$3,INDIRECT("'"&amp;$A196&amp;"'!$A$3:$BG$3"),0)),VLOOKUP($F196,'Step 1'!$B$13:$D$28,3,0)),"Check Parameters")</f>
        <v>NE</v>
      </c>
      <c r="AH196" s="13" t="str">
        <f ca="1">IFERROR(IF(VLOOKUP($F196,'Step 1'!$B$13:$D$28,3,0)="Y",INDEX(INDIRECT("'"&amp;$A196&amp;"'!$A$3:$BG$100000"),MATCH($B196,INDIRECT("'"&amp;$A196&amp;"'!$A3:$A100000"),0),MATCH(AH$3,INDIRECT("'"&amp;$A196&amp;"'!$A$3:$BG$3"),0)),VLOOKUP($F196,'Step 1'!$B$13:$D$28,3,0)),"Check Parameters")</f>
        <v>NE</v>
      </c>
      <c r="AI196" s="13" t="str">
        <f ca="1">IFERROR(IF(VLOOKUP($F196,'Step 1'!$B$13:$D$28,3,0)="Y",INDEX(INDIRECT("'"&amp;$A196&amp;"'!$A$3:$BG$100000"),MATCH($B196,INDIRECT("'"&amp;$A196&amp;"'!$A3:$A100000"),0),MATCH(AI$3,INDIRECT("'"&amp;$A196&amp;"'!$A$3:$BG$3"),0)),VLOOKUP($F196,'Step 1'!$B$13:$D$28,3,0)),"Check Parameters")</f>
        <v>NE</v>
      </c>
      <c r="AJ196" s="13" t="str">
        <f ca="1">IFERROR(IF(VLOOKUP($F196,'Step 1'!$B$13:$D$28,3,0)="Y",INDEX(INDIRECT("'"&amp;$A196&amp;"'!$A$3:$BG$100000"),MATCH($B196,INDIRECT("'"&amp;$A196&amp;"'!$A3:$A100000"),0),MATCH(AJ$3,INDIRECT("'"&amp;$A196&amp;"'!$A$3:$BG$3"),0)),VLOOKUP($F196,'Step 1'!$B$13:$D$28,3,0)),"Check Parameters")</f>
        <v>NE</v>
      </c>
      <c r="AK196" s="13" t="str">
        <f ca="1">IFERROR(IF(VLOOKUP($F196,'Step 1'!$B$13:$D$28,3,0)="Y",INDEX(INDIRECT("'"&amp;$A196&amp;"'!$A$3:$BG$100000"),MATCH($B196,INDIRECT("'"&amp;$A196&amp;"'!$A3:$A100000"),0),MATCH(AK$3,INDIRECT("'"&amp;$A196&amp;"'!$A$3:$BG$3"),0)),VLOOKUP($F196,'Step 1'!$B$13:$D$28,3,0)),"Check Parameters")</f>
        <v>NE</v>
      </c>
      <c r="AL196" s="13" t="str">
        <f ca="1">IFERROR(IF(VLOOKUP($F196,'Step 1'!$B$13:$D$28,3,0)="Y",INDEX(INDIRECT("'"&amp;$A196&amp;"'!$A$3:$BG$100000"),MATCH($B196,INDIRECT("'"&amp;$A196&amp;"'!$A3:$A100000"),0),MATCH(AL$3,INDIRECT("'"&amp;$A196&amp;"'!$A$3:$BG$3"),0)),VLOOKUP($F196,'Step 1'!$B$13:$D$28,3,0)),"Check Parameters")</f>
        <v>NE</v>
      </c>
      <c r="AM196" s="13" t="str">
        <f ca="1">IFERROR(IF(VLOOKUP($F196,'Step 1'!$B$13:$D$28,3,0)="Y",INDEX(INDIRECT("'"&amp;$A196&amp;"'!$A$3:$BG$100000"),MATCH($B196,INDIRECT("'"&amp;$A196&amp;"'!$A3:$A100000"),0),MATCH(AM$3,INDIRECT("'"&amp;$A196&amp;"'!$A$3:$BG$3"),0)),VLOOKUP($F196,'Step 1'!$B$13:$D$28,3,0)),"Check Parameters")</f>
        <v>NE</v>
      </c>
      <c r="AN196" s="13"/>
      <c r="AO196" s="13"/>
      <c r="AP196" s="192"/>
      <c r="AQ196" s="192"/>
      <c r="AR196" s="192"/>
    </row>
    <row r="197" spans="1:44" hidden="1" outlineLevel="1" x14ac:dyDescent="0.25">
      <c r="A197" s="183" t="s">
        <v>83</v>
      </c>
      <c r="B197" s="183" t="s">
        <v>364</v>
      </c>
      <c r="C197" s="175" t="s">
        <v>347</v>
      </c>
      <c r="D197" s="175"/>
      <c r="E197" s="175" t="s">
        <v>53</v>
      </c>
      <c r="F197" s="77" t="str">
        <f t="shared" ref="F197" si="65">A197</f>
        <v>Mules and asses</v>
      </c>
      <c r="G197" s="175" t="s">
        <v>358</v>
      </c>
      <c r="H197" s="175"/>
      <c r="I197" s="13" t="str">
        <f ca="1">IFERROR(IF(VLOOKUP($F197,'Step 1'!$B$13:$D$28,3,0)="Y",INDEX(INDIRECT("'"&amp;$A197&amp;"'!$A$3:$BG$100000"),MATCH($B197,INDIRECT("'"&amp;$A197&amp;"'!$A3:$A100000"),0),MATCH(I$3,INDIRECT("'"&amp;$A197&amp;"'!$A$3:$BG$3"),0)),VLOOKUP($F197,'Step 1'!$B$13:$D$28,3,0)),"Check Parameters")</f>
        <v>NE</v>
      </c>
      <c r="J197" s="13" t="str">
        <f ca="1">IFERROR(IF(VLOOKUP($F197,'Step 1'!$B$13:$D$28,3,0)="Y",INDEX(INDIRECT("'"&amp;$A197&amp;"'!$A$3:$BG$100000"),MATCH($B197,INDIRECT("'"&amp;$A197&amp;"'!$A3:$A100000"),0),MATCH(J$3,INDIRECT("'"&amp;$A197&amp;"'!$A$3:$BG$3"),0)),VLOOKUP($F197,'Step 1'!$B$13:$D$28,3,0)),"Check Parameters")</f>
        <v>NE</v>
      </c>
      <c r="K197" s="13" t="str">
        <f ca="1">IFERROR(IF(VLOOKUP($F197,'Step 1'!$B$13:$D$28,3,0)="Y",INDEX(INDIRECT("'"&amp;$A197&amp;"'!$A$3:$BG$100000"),MATCH($B197,INDIRECT("'"&amp;$A197&amp;"'!$A3:$A100000"),0),MATCH(K$3,INDIRECT("'"&amp;$A197&amp;"'!$A$3:$BG$3"),0)),VLOOKUP($F197,'Step 1'!$B$13:$D$28,3,0)),"Check Parameters")</f>
        <v>NE</v>
      </c>
      <c r="L197" s="13" t="str">
        <f ca="1">IFERROR(IF(VLOOKUP($F197,'Step 1'!$B$13:$D$28,3,0)="Y",INDEX(INDIRECT("'"&amp;$A197&amp;"'!$A$3:$BG$100000"),MATCH($B197,INDIRECT("'"&amp;$A197&amp;"'!$A3:$A100000"),0),MATCH(L$3,INDIRECT("'"&amp;$A197&amp;"'!$A$3:$BG$3"),0)),VLOOKUP($F197,'Step 1'!$B$13:$D$28,3,0)),"Check Parameters")</f>
        <v>NE</v>
      </c>
      <c r="M197" s="13" t="str">
        <f ca="1">IFERROR(IF(VLOOKUP($F197,'Step 1'!$B$13:$D$28,3,0)="Y",INDEX(INDIRECT("'"&amp;$A197&amp;"'!$A$3:$BG$100000"),MATCH($B197,INDIRECT("'"&amp;$A197&amp;"'!$A3:$A100000"),0),MATCH(M$3,INDIRECT("'"&amp;$A197&amp;"'!$A$3:$BG$3"),0)),VLOOKUP($F197,'Step 1'!$B$13:$D$28,3,0)),"Check Parameters")</f>
        <v>NE</v>
      </c>
      <c r="N197" s="13" t="str">
        <f ca="1">IFERROR(IF(VLOOKUP($F197,'Step 1'!$B$13:$D$28,3,0)="Y",INDEX(INDIRECT("'"&amp;$A197&amp;"'!$A$3:$BG$100000"),MATCH($B197,INDIRECT("'"&amp;$A197&amp;"'!$A3:$A100000"),0),MATCH(N$3,INDIRECT("'"&amp;$A197&amp;"'!$A$3:$BG$3"),0)),VLOOKUP($F197,'Step 1'!$B$13:$D$28,3,0)),"Check Parameters")</f>
        <v>NE</v>
      </c>
      <c r="O197" s="13" t="str">
        <f ca="1">IFERROR(IF(VLOOKUP($F197,'Step 1'!$B$13:$D$28,3,0)="Y",INDEX(INDIRECT("'"&amp;$A197&amp;"'!$A$3:$BG$100000"),MATCH($B197,INDIRECT("'"&amp;$A197&amp;"'!$A3:$A100000"),0),MATCH(O$3,INDIRECT("'"&amp;$A197&amp;"'!$A$3:$BG$3"),0)),VLOOKUP($F197,'Step 1'!$B$13:$D$28,3,0)),"Check Parameters")</f>
        <v>NE</v>
      </c>
      <c r="P197" s="13" t="str">
        <f ca="1">IFERROR(IF(VLOOKUP($F197,'Step 1'!$B$13:$D$28,3,0)="Y",INDEX(INDIRECT("'"&amp;$A197&amp;"'!$A$3:$BG$100000"),MATCH($B197,INDIRECT("'"&amp;$A197&amp;"'!$A3:$A100000"),0),MATCH(P$3,INDIRECT("'"&amp;$A197&amp;"'!$A$3:$BG$3"),0)),VLOOKUP($F197,'Step 1'!$B$13:$D$28,3,0)),"Check Parameters")</f>
        <v>NE</v>
      </c>
      <c r="Q197" s="13" t="str">
        <f ca="1">IFERROR(IF(VLOOKUP($F197,'Step 1'!$B$13:$D$28,3,0)="Y",INDEX(INDIRECT("'"&amp;$A197&amp;"'!$A$3:$BG$100000"),MATCH($B197,INDIRECT("'"&amp;$A197&amp;"'!$A3:$A100000"),0),MATCH(Q$3,INDIRECT("'"&amp;$A197&amp;"'!$A$3:$BG$3"),0)),VLOOKUP($F197,'Step 1'!$B$13:$D$28,3,0)),"Check Parameters")</f>
        <v>NE</v>
      </c>
      <c r="R197" s="13" t="str">
        <f ca="1">IFERROR(IF(VLOOKUP($F197,'Step 1'!$B$13:$D$28,3,0)="Y",INDEX(INDIRECT("'"&amp;$A197&amp;"'!$A$3:$BG$100000"),MATCH($B197,INDIRECT("'"&amp;$A197&amp;"'!$A3:$A100000"),0),MATCH(R$3,INDIRECT("'"&amp;$A197&amp;"'!$A$3:$BG$3"),0)),VLOOKUP($F197,'Step 1'!$B$13:$D$28,3,0)),"Check Parameters")</f>
        <v>NE</v>
      </c>
      <c r="S197" s="13" t="str">
        <f ca="1">IFERROR(IF(VLOOKUP($F197,'Step 1'!$B$13:$D$28,3,0)="Y",INDEX(INDIRECT("'"&amp;$A197&amp;"'!$A$3:$BG$100000"),MATCH($B197,INDIRECT("'"&amp;$A197&amp;"'!$A3:$A100000"),0),MATCH(S$3,INDIRECT("'"&amp;$A197&amp;"'!$A$3:$BG$3"),0)),VLOOKUP($F197,'Step 1'!$B$13:$D$28,3,0)),"Check Parameters")</f>
        <v>NE</v>
      </c>
      <c r="T197" s="13" t="str">
        <f ca="1">IFERROR(IF(VLOOKUP($F197,'Step 1'!$B$13:$D$28,3,0)="Y",INDEX(INDIRECT("'"&amp;$A197&amp;"'!$A$3:$BG$100000"),MATCH($B197,INDIRECT("'"&amp;$A197&amp;"'!$A3:$A100000"),0),MATCH(T$3,INDIRECT("'"&amp;$A197&amp;"'!$A$3:$BG$3"),0)),VLOOKUP($F197,'Step 1'!$B$13:$D$28,3,0)),"Check Parameters")</f>
        <v>NE</v>
      </c>
      <c r="U197" s="13" t="str">
        <f ca="1">IFERROR(IF(VLOOKUP($F197,'Step 1'!$B$13:$D$28,3,0)="Y",INDEX(INDIRECT("'"&amp;$A197&amp;"'!$A$3:$BG$100000"),MATCH($B197,INDIRECT("'"&amp;$A197&amp;"'!$A3:$A100000"),0),MATCH(U$3,INDIRECT("'"&amp;$A197&amp;"'!$A$3:$BG$3"),0)),VLOOKUP($F197,'Step 1'!$B$13:$D$28,3,0)),"Check Parameters")</f>
        <v>NE</v>
      </c>
      <c r="V197" s="13" t="str">
        <f ca="1">IFERROR(IF(VLOOKUP($F197,'Step 1'!$B$13:$D$28,3,0)="Y",INDEX(INDIRECT("'"&amp;$A197&amp;"'!$A$3:$BG$100000"),MATCH($B197,INDIRECT("'"&amp;$A197&amp;"'!$A3:$A100000"),0),MATCH(V$3,INDIRECT("'"&amp;$A197&amp;"'!$A$3:$BG$3"),0)),VLOOKUP($F197,'Step 1'!$B$13:$D$28,3,0)),"Check Parameters")</f>
        <v>NE</v>
      </c>
      <c r="W197" s="13" t="str">
        <f ca="1">IFERROR(IF(VLOOKUP($F197,'Step 1'!$B$13:$D$28,3,0)="Y",INDEX(INDIRECT("'"&amp;$A197&amp;"'!$A$3:$BG$100000"),MATCH($B197,INDIRECT("'"&amp;$A197&amp;"'!$A3:$A100000"),0),MATCH(W$3,INDIRECT("'"&amp;$A197&amp;"'!$A$3:$BG$3"),0)),VLOOKUP($F197,'Step 1'!$B$13:$D$28,3,0)),"Check Parameters")</f>
        <v>NE</v>
      </c>
      <c r="X197" s="13" t="str">
        <f ca="1">IFERROR(IF(VLOOKUP($F197,'Step 1'!$B$13:$D$28,3,0)="Y",INDEX(INDIRECT("'"&amp;$A197&amp;"'!$A$3:$BG$100000"),MATCH($B197,INDIRECT("'"&amp;$A197&amp;"'!$A3:$A100000"),0),MATCH(X$3,INDIRECT("'"&amp;$A197&amp;"'!$A$3:$BG$3"),0)),VLOOKUP($F197,'Step 1'!$B$13:$D$28,3,0)),"Check Parameters")</f>
        <v>NE</v>
      </c>
      <c r="Y197" s="13" t="str">
        <f ca="1">IFERROR(IF(VLOOKUP($F197,'Step 1'!$B$13:$D$28,3,0)="Y",INDEX(INDIRECT("'"&amp;$A197&amp;"'!$A$3:$BG$100000"),MATCH($B197,INDIRECT("'"&amp;$A197&amp;"'!$A3:$A100000"),0),MATCH(Y$3,INDIRECT("'"&amp;$A197&amp;"'!$A$3:$BG$3"),0)),VLOOKUP($F197,'Step 1'!$B$13:$D$28,3,0)),"Check Parameters")</f>
        <v>NE</v>
      </c>
      <c r="Z197" s="13" t="str">
        <f ca="1">IFERROR(IF(VLOOKUP($F197,'Step 1'!$B$13:$D$28,3,0)="Y",INDEX(INDIRECT("'"&amp;$A197&amp;"'!$A$3:$BG$100000"),MATCH($B197,INDIRECT("'"&amp;$A197&amp;"'!$A3:$A100000"),0),MATCH(Z$3,INDIRECT("'"&amp;$A197&amp;"'!$A$3:$BG$3"),0)),VLOOKUP($F197,'Step 1'!$B$13:$D$28,3,0)),"Check Parameters")</f>
        <v>NE</v>
      </c>
      <c r="AA197" s="13" t="str">
        <f ca="1">IFERROR(IF(VLOOKUP($F197,'Step 1'!$B$13:$D$28,3,0)="Y",INDEX(INDIRECT("'"&amp;$A197&amp;"'!$A$3:$BG$100000"),MATCH($B197,INDIRECT("'"&amp;$A197&amp;"'!$A3:$A100000"),0),MATCH(AA$3,INDIRECT("'"&amp;$A197&amp;"'!$A$3:$BG$3"),0)),VLOOKUP($F197,'Step 1'!$B$13:$D$28,3,0)),"Check Parameters")</f>
        <v>NE</v>
      </c>
      <c r="AB197" s="13" t="str">
        <f ca="1">IFERROR(IF(VLOOKUP($F197,'Step 1'!$B$13:$D$28,3,0)="Y",INDEX(INDIRECT("'"&amp;$A197&amp;"'!$A$3:$BG$100000"),MATCH($B197,INDIRECT("'"&amp;$A197&amp;"'!$A3:$A100000"),0),MATCH(AB$3,INDIRECT("'"&amp;$A197&amp;"'!$A$3:$BG$3"),0)),VLOOKUP($F197,'Step 1'!$B$13:$D$28,3,0)),"Check Parameters")</f>
        <v>NE</v>
      </c>
      <c r="AC197" s="13" t="str">
        <f ca="1">IFERROR(IF(VLOOKUP($F197,'Step 1'!$B$13:$D$28,3,0)="Y",INDEX(INDIRECT("'"&amp;$A197&amp;"'!$A$3:$BG$100000"),MATCH($B197,INDIRECT("'"&amp;$A197&amp;"'!$A3:$A100000"),0),MATCH(AC$3,INDIRECT("'"&amp;$A197&amp;"'!$A$3:$BG$3"),0)),VLOOKUP($F197,'Step 1'!$B$13:$D$28,3,0)),"Check Parameters")</f>
        <v>NE</v>
      </c>
      <c r="AD197" s="13" t="str">
        <f ca="1">IFERROR(IF(VLOOKUP($F197,'Step 1'!$B$13:$D$28,3,0)="Y",INDEX(INDIRECT("'"&amp;$A197&amp;"'!$A$3:$BG$100000"),MATCH($B197,INDIRECT("'"&amp;$A197&amp;"'!$A3:$A100000"),0),MATCH(AD$3,INDIRECT("'"&amp;$A197&amp;"'!$A$3:$BG$3"),0)),VLOOKUP($F197,'Step 1'!$B$13:$D$28,3,0)),"Check Parameters")</f>
        <v>NE</v>
      </c>
      <c r="AE197" s="13" t="str">
        <f ca="1">IFERROR(IF(VLOOKUP($F197,'Step 1'!$B$13:$D$28,3,0)="Y",INDEX(INDIRECT("'"&amp;$A197&amp;"'!$A$3:$BG$100000"),MATCH($B197,INDIRECT("'"&amp;$A197&amp;"'!$A3:$A100000"),0),MATCH(AE$3,INDIRECT("'"&amp;$A197&amp;"'!$A$3:$BG$3"),0)),VLOOKUP($F197,'Step 1'!$B$13:$D$28,3,0)),"Check Parameters")</f>
        <v>NE</v>
      </c>
      <c r="AF197" s="13" t="str">
        <f ca="1">IFERROR(IF(VLOOKUP($F197,'Step 1'!$B$13:$D$28,3,0)="Y",INDEX(INDIRECT("'"&amp;$A197&amp;"'!$A$3:$BG$100000"),MATCH($B197,INDIRECT("'"&amp;$A197&amp;"'!$A3:$A100000"),0),MATCH(AF$3,INDIRECT("'"&amp;$A197&amp;"'!$A$3:$BG$3"),0)),VLOOKUP($F197,'Step 1'!$B$13:$D$28,3,0)),"Check Parameters")</f>
        <v>NE</v>
      </c>
      <c r="AG197" s="13" t="str">
        <f ca="1">IFERROR(IF(VLOOKUP($F197,'Step 1'!$B$13:$D$28,3,0)="Y",INDEX(INDIRECT("'"&amp;$A197&amp;"'!$A$3:$BG$100000"),MATCH($B197,INDIRECT("'"&amp;$A197&amp;"'!$A3:$A100000"),0),MATCH(AG$3,INDIRECT("'"&amp;$A197&amp;"'!$A$3:$BG$3"),0)),VLOOKUP($F197,'Step 1'!$B$13:$D$28,3,0)),"Check Parameters")</f>
        <v>NE</v>
      </c>
      <c r="AH197" s="13" t="str">
        <f ca="1">IFERROR(IF(VLOOKUP($F197,'Step 1'!$B$13:$D$28,3,0)="Y",INDEX(INDIRECT("'"&amp;$A197&amp;"'!$A$3:$BG$100000"),MATCH($B197,INDIRECT("'"&amp;$A197&amp;"'!$A3:$A100000"),0),MATCH(AH$3,INDIRECT("'"&amp;$A197&amp;"'!$A$3:$BG$3"),0)),VLOOKUP($F197,'Step 1'!$B$13:$D$28,3,0)),"Check Parameters")</f>
        <v>NE</v>
      </c>
      <c r="AI197" s="13" t="str">
        <f ca="1">IFERROR(IF(VLOOKUP($F197,'Step 1'!$B$13:$D$28,3,0)="Y",INDEX(INDIRECT("'"&amp;$A197&amp;"'!$A$3:$BG$100000"),MATCH($B197,INDIRECT("'"&amp;$A197&amp;"'!$A3:$A100000"),0),MATCH(AI$3,INDIRECT("'"&amp;$A197&amp;"'!$A$3:$BG$3"),0)),VLOOKUP($F197,'Step 1'!$B$13:$D$28,3,0)),"Check Parameters")</f>
        <v>NE</v>
      </c>
      <c r="AJ197" s="13" t="str">
        <f ca="1">IFERROR(IF(VLOOKUP($F197,'Step 1'!$B$13:$D$28,3,0)="Y",INDEX(INDIRECT("'"&amp;$A197&amp;"'!$A$3:$BG$100000"),MATCH($B197,INDIRECT("'"&amp;$A197&amp;"'!$A3:$A100000"),0),MATCH(AJ$3,INDIRECT("'"&amp;$A197&amp;"'!$A$3:$BG$3"),0)),VLOOKUP($F197,'Step 1'!$B$13:$D$28,3,0)),"Check Parameters")</f>
        <v>NE</v>
      </c>
      <c r="AK197" s="13" t="str">
        <f ca="1">IFERROR(IF(VLOOKUP($F197,'Step 1'!$B$13:$D$28,3,0)="Y",INDEX(INDIRECT("'"&amp;$A197&amp;"'!$A$3:$BG$100000"),MATCH($B197,INDIRECT("'"&amp;$A197&amp;"'!$A3:$A100000"),0),MATCH(AK$3,INDIRECT("'"&amp;$A197&amp;"'!$A$3:$BG$3"),0)),VLOOKUP($F197,'Step 1'!$B$13:$D$28,3,0)),"Check Parameters")</f>
        <v>NE</v>
      </c>
      <c r="AL197" s="13" t="str">
        <f ca="1">IFERROR(IF(VLOOKUP($F197,'Step 1'!$B$13:$D$28,3,0)="Y",INDEX(INDIRECT("'"&amp;$A197&amp;"'!$A$3:$BG$100000"),MATCH($B197,INDIRECT("'"&amp;$A197&amp;"'!$A3:$A100000"),0),MATCH(AL$3,INDIRECT("'"&amp;$A197&amp;"'!$A$3:$BG$3"),0)),VLOOKUP($F197,'Step 1'!$B$13:$D$28,3,0)),"Check Parameters")</f>
        <v>NE</v>
      </c>
      <c r="AM197" s="13" t="str">
        <f ca="1">IFERROR(IF(VLOOKUP($F197,'Step 1'!$B$13:$D$28,3,0)="Y",INDEX(INDIRECT("'"&amp;$A197&amp;"'!$A$3:$BG$100000"),MATCH($B197,INDIRECT("'"&amp;$A197&amp;"'!$A3:$A100000"),0),MATCH(AM$3,INDIRECT("'"&amp;$A197&amp;"'!$A$3:$BG$3"),0)),VLOOKUP($F197,'Step 1'!$B$13:$D$28,3,0)),"Check Parameters")</f>
        <v>NE</v>
      </c>
      <c r="AN197" s="13"/>
      <c r="AO197" s="13"/>
      <c r="AP197" s="192"/>
      <c r="AQ197" s="192"/>
      <c r="AR197" s="192"/>
    </row>
    <row r="198" spans="1:44" hidden="1" outlineLevel="1" x14ac:dyDescent="0.25">
      <c r="A198" s="183" t="s">
        <v>85</v>
      </c>
      <c r="B198" s="183" t="s">
        <v>364</v>
      </c>
      <c r="C198" s="175" t="s">
        <v>347</v>
      </c>
      <c r="D198" s="175"/>
      <c r="E198" s="175" t="s">
        <v>53</v>
      </c>
      <c r="F198" s="77" t="str">
        <f t="shared" ref="F198:F202" si="66">A198</f>
        <v>Laying hens</v>
      </c>
      <c r="G198" s="175" t="s">
        <v>358</v>
      </c>
      <c r="H198" s="175"/>
      <c r="I198" s="13" t="str">
        <f ca="1">IFERROR(IF(VLOOKUP($F198,'Step 1'!$B$13:$D$28,3,0)="Y",INDEX(INDIRECT("'"&amp;$A198&amp;"'!$A$3:$BG$100000"),MATCH($B198,INDIRECT("'"&amp;$A198&amp;"'!$A3:$A100000"),0),MATCH(I$3,INDIRECT("'"&amp;$A198&amp;"'!$A$3:$BG$3"),0)),VLOOKUP($F198,'Step 1'!$B$13:$D$28,3,0)),"Check Parameters")</f>
        <v>NE</v>
      </c>
      <c r="J198" s="13" t="str">
        <f ca="1">IFERROR(IF(VLOOKUP($F198,'Step 1'!$B$13:$D$28,3,0)="Y",INDEX(INDIRECT("'"&amp;$A198&amp;"'!$A$3:$BG$100000"),MATCH($B198,INDIRECT("'"&amp;$A198&amp;"'!$A3:$A100000"),0),MATCH(J$3,INDIRECT("'"&amp;$A198&amp;"'!$A$3:$BG$3"),0)),VLOOKUP($F198,'Step 1'!$B$13:$D$28,3,0)),"Check Parameters")</f>
        <v>NE</v>
      </c>
      <c r="K198" s="13" t="str">
        <f ca="1">IFERROR(IF(VLOOKUP($F198,'Step 1'!$B$13:$D$28,3,0)="Y",INDEX(INDIRECT("'"&amp;$A198&amp;"'!$A$3:$BG$100000"),MATCH($B198,INDIRECT("'"&amp;$A198&amp;"'!$A3:$A100000"),0),MATCH(K$3,INDIRECT("'"&amp;$A198&amp;"'!$A$3:$BG$3"),0)),VLOOKUP($F198,'Step 1'!$B$13:$D$28,3,0)),"Check Parameters")</f>
        <v>NE</v>
      </c>
      <c r="L198" s="13" t="str">
        <f ca="1">IFERROR(IF(VLOOKUP($F198,'Step 1'!$B$13:$D$28,3,0)="Y",INDEX(INDIRECT("'"&amp;$A198&amp;"'!$A$3:$BG$100000"),MATCH($B198,INDIRECT("'"&amp;$A198&amp;"'!$A3:$A100000"),0),MATCH(L$3,INDIRECT("'"&amp;$A198&amp;"'!$A$3:$BG$3"),0)),VLOOKUP($F198,'Step 1'!$B$13:$D$28,3,0)),"Check Parameters")</f>
        <v>NE</v>
      </c>
      <c r="M198" s="13" t="str">
        <f ca="1">IFERROR(IF(VLOOKUP($F198,'Step 1'!$B$13:$D$28,3,0)="Y",INDEX(INDIRECT("'"&amp;$A198&amp;"'!$A$3:$BG$100000"),MATCH($B198,INDIRECT("'"&amp;$A198&amp;"'!$A3:$A100000"),0),MATCH(M$3,INDIRECT("'"&amp;$A198&amp;"'!$A$3:$BG$3"),0)),VLOOKUP($F198,'Step 1'!$B$13:$D$28,3,0)),"Check Parameters")</f>
        <v>NE</v>
      </c>
      <c r="N198" s="13" t="str">
        <f ca="1">IFERROR(IF(VLOOKUP($F198,'Step 1'!$B$13:$D$28,3,0)="Y",INDEX(INDIRECT("'"&amp;$A198&amp;"'!$A$3:$BG$100000"),MATCH($B198,INDIRECT("'"&amp;$A198&amp;"'!$A3:$A100000"),0),MATCH(N$3,INDIRECT("'"&amp;$A198&amp;"'!$A$3:$BG$3"),0)),VLOOKUP($F198,'Step 1'!$B$13:$D$28,3,0)),"Check Parameters")</f>
        <v>NE</v>
      </c>
      <c r="O198" s="13" t="str">
        <f ca="1">IFERROR(IF(VLOOKUP($F198,'Step 1'!$B$13:$D$28,3,0)="Y",INDEX(INDIRECT("'"&amp;$A198&amp;"'!$A$3:$BG$100000"),MATCH($B198,INDIRECT("'"&amp;$A198&amp;"'!$A3:$A100000"),0),MATCH(O$3,INDIRECT("'"&amp;$A198&amp;"'!$A$3:$BG$3"),0)),VLOOKUP($F198,'Step 1'!$B$13:$D$28,3,0)),"Check Parameters")</f>
        <v>NE</v>
      </c>
      <c r="P198" s="13" t="str">
        <f ca="1">IFERROR(IF(VLOOKUP($F198,'Step 1'!$B$13:$D$28,3,0)="Y",INDEX(INDIRECT("'"&amp;$A198&amp;"'!$A$3:$BG$100000"),MATCH($B198,INDIRECT("'"&amp;$A198&amp;"'!$A3:$A100000"),0),MATCH(P$3,INDIRECT("'"&amp;$A198&amp;"'!$A$3:$BG$3"),0)),VLOOKUP($F198,'Step 1'!$B$13:$D$28,3,0)),"Check Parameters")</f>
        <v>NE</v>
      </c>
      <c r="Q198" s="13" t="str">
        <f ca="1">IFERROR(IF(VLOOKUP($F198,'Step 1'!$B$13:$D$28,3,0)="Y",INDEX(INDIRECT("'"&amp;$A198&amp;"'!$A$3:$BG$100000"),MATCH($B198,INDIRECT("'"&amp;$A198&amp;"'!$A3:$A100000"),0),MATCH(Q$3,INDIRECT("'"&amp;$A198&amp;"'!$A$3:$BG$3"),0)),VLOOKUP($F198,'Step 1'!$B$13:$D$28,3,0)),"Check Parameters")</f>
        <v>NE</v>
      </c>
      <c r="R198" s="13" t="str">
        <f ca="1">IFERROR(IF(VLOOKUP($F198,'Step 1'!$B$13:$D$28,3,0)="Y",INDEX(INDIRECT("'"&amp;$A198&amp;"'!$A$3:$BG$100000"),MATCH($B198,INDIRECT("'"&amp;$A198&amp;"'!$A3:$A100000"),0),MATCH(R$3,INDIRECT("'"&amp;$A198&amp;"'!$A$3:$BG$3"),0)),VLOOKUP($F198,'Step 1'!$B$13:$D$28,3,0)),"Check Parameters")</f>
        <v>NE</v>
      </c>
      <c r="S198" s="13" t="str">
        <f ca="1">IFERROR(IF(VLOOKUP($F198,'Step 1'!$B$13:$D$28,3,0)="Y",INDEX(INDIRECT("'"&amp;$A198&amp;"'!$A$3:$BG$100000"),MATCH($B198,INDIRECT("'"&amp;$A198&amp;"'!$A3:$A100000"),0),MATCH(S$3,INDIRECT("'"&amp;$A198&amp;"'!$A$3:$BG$3"),0)),VLOOKUP($F198,'Step 1'!$B$13:$D$28,3,0)),"Check Parameters")</f>
        <v>NE</v>
      </c>
      <c r="T198" s="13" t="str">
        <f ca="1">IFERROR(IF(VLOOKUP($F198,'Step 1'!$B$13:$D$28,3,0)="Y",INDEX(INDIRECT("'"&amp;$A198&amp;"'!$A$3:$BG$100000"),MATCH($B198,INDIRECT("'"&amp;$A198&amp;"'!$A3:$A100000"),0),MATCH(T$3,INDIRECT("'"&amp;$A198&amp;"'!$A$3:$BG$3"),0)),VLOOKUP($F198,'Step 1'!$B$13:$D$28,3,0)),"Check Parameters")</f>
        <v>NE</v>
      </c>
      <c r="U198" s="13" t="str">
        <f ca="1">IFERROR(IF(VLOOKUP($F198,'Step 1'!$B$13:$D$28,3,0)="Y",INDEX(INDIRECT("'"&amp;$A198&amp;"'!$A$3:$BG$100000"),MATCH($B198,INDIRECT("'"&amp;$A198&amp;"'!$A3:$A100000"),0),MATCH(U$3,INDIRECT("'"&amp;$A198&amp;"'!$A$3:$BG$3"),0)),VLOOKUP($F198,'Step 1'!$B$13:$D$28,3,0)),"Check Parameters")</f>
        <v>NE</v>
      </c>
      <c r="V198" s="13" t="str">
        <f ca="1">IFERROR(IF(VLOOKUP($F198,'Step 1'!$B$13:$D$28,3,0)="Y",INDEX(INDIRECT("'"&amp;$A198&amp;"'!$A$3:$BG$100000"),MATCH($B198,INDIRECT("'"&amp;$A198&amp;"'!$A3:$A100000"),0),MATCH(V$3,INDIRECT("'"&amp;$A198&amp;"'!$A$3:$BG$3"),0)),VLOOKUP($F198,'Step 1'!$B$13:$D$28,3,0)),"Check Parameters")</f>
        <v>NE</v>
      </c>
      <c r="W198" s="13" t="str">
        <f ca="1">IFERROR(IF(VLOOKUP($F198,'Step 1'!$B$13:$D$28,3,0)="Y",INDEX(INDIRECT("'"&amp;$A198&amp;"'!$A$3:$BG$100000"),MATCH($B198,INDIRECT("'"&amp;$A198&amp;"'!$A3:$A100000"),0),MATCH(W$3,INDIRECT("'"&amp;$A198&amp;"'!$A$3:$BG$3"),0)),VLOOKUP($F198,'Step 1'!$B$13:$D$28,3,0)),"Check Parameters")</f>
        <v>NE</v>
      </c>
      <c r="X198" s="13" t="str">
        <f ca="1">IFERROR(IF(VLOOKUP($F198,'Step 1'!$B$13:$D$28,3,0)="Y",INDEX(INDIRECT("'"&amp;$A198&amp;"'!$A$3:$BG$100000"),MATCH($B198,INDIRECT("'"&amp;$A198&amp;"'!$A3:$A100000"),0),MATCH(X$3,INDIRECT("'"&amp;$A198&amp;"'!$A$3:$BG$3"),0)),VLOOKUP($F198,'Step 1'!$B$13:$D$28,3,0)),"Check Parameters")</f>
        <v>NE</v>
      </c>
      <c r="Y198" s="13" t="str">
        <f ca="1">IFERROR(IF(VLOOKUP($F198,'Step 1'!$B$13:$D$28,3,0)="Y",INDEX(INDIRECT("'"&amp;$A198&amp;"'!$A$3:$BG$100000"),MATCH($B198,INDIRECT("'"&amp;$A198&amp;"'!$A3:$A100000"),0),MATCH(Y$3,INDIRECT("'"&amp;$A198&amp;"'!$A$3:$BG$3"),0)),VLOOKUP($F198,'Step 1'!$B$13:$D$28,3,0)),"Check Parameters")</f>
        <v>NE</v>
      </c>
      <c r="Z198" s="13" t="str">
        <f ca="1">IFERROR(IF(VLOOKUP($F198,'Step 1'!$B$13:$D$28,3,0)="Y",INDEX(INDIRECT("'"&amp;$A198&amp;"'!$A$3:$BG$100000"),MATCH($B198,INDIRECT("'"&amp;$A198&amp;"'!$A3:$A100000"),0),MATCH(Z$3,INDIRECT("'"&amp;$A198&amp;"'!$A$3:$BG$3"),0)),VLOOKUP($F198,'Step 1'!$B$13:$D$28,3,0)),"Check Parameters")</f>
        <v>NE</v>
      </c>
      <c r="AA198" s="13" t="str">
        <f ca="1">IFERROR(IF(VLOOKUP($F198,'Step 1'!$B$13:$D$28,3,0)="Y",INDEX(INDIRECT("'"&amp;$A198&amp;"'!$A$3:$BG$100000"),MATCH($B198,INDIRECT("'"&amp;$A198&amp;"'!$A3:$A100000"),0),MATCH(AA$3,INDIRECT("'"&amp;$A198&amp;"'!$A$3:$BG$3"),0)),VLOOKUP($F198,'Step 1'!$B$13:$D$28,3,0)),"Check Parameters")</f>
        <v>NE</v>
      </c>
      <c r="AB198" s="13" t="str">
        <f ca="1">IFERROR(IF(VLOOKUP($F198,'Step 1'!$B$13:$D$28,3,0)="Y",INDEX(INDIRECT("'"&amp;$A198&amp;"'!$A$3:$BG$100000"),MATCH($B198,INDIRECT("'"&amp;$A198&amp;"'!$A3:$A100000"),0),MATCH(AB$3,INDIRECT("'"&amp;$A198&amp;"'!$A$3:$BG$3"),0)),VLOOKUP($F198,'Step 1'!$B$13:$D$28,3,0)),"Check Parameters")</f>
        <v>NE</v>
      </c>
      <c r="AC198" s="13" t="str">
        <f ca="1">IFERROR(IF(VLOOKUP($F198,'Step 1'!$B$13:$D$28,3,0)="Y",INDEX(INDIRECT("'"&amp;$A198&amp;"'!$A$3:$BG$100000"),MATCH($B198,INDIRECT("'"&amp;$A198&amp;"'!$A3:$A100000"),0),MATCH(AC$3,INDIRECT("'"&amp;$A198&amp;"'!$A$3:$BG$3"),0)),VLOOKUP($F198,'Step 1'!$B$13:$D$28,3,0)),"Check Parameters")</f>
        <v>NE</v>
      </c>
      <c r="AD198" s="13" t="str">
        <f ca="1">IFERROR(IF(VLOOKUP($F198,'Step 1'!$B$13:$D$28,3,0)="Y",INDEX(INDIRECT("'"&amp;$A198&amp;"'!$A$3:$BG$100000"),MATCH($B198,INDIRECT("'"&amp;$A198&amp;"'!$A3:$A100000"),0),MATCH(AD$3,INDIRECT("'"&amp;$A198&amp;"'!$A$3:$BG$3"),0)),VLOOKUP($F198,'Step 1'!$B$13:$D$28,3,0)),"Check Parameters")</f>
        <v>NE</v>
      </c>
      <c r="AE198" s="13" t="str">
        <f ca="1">IFERROR(IF(VLOOKUP($F198,'Step 1'!$B$13:$D$28,3,0)="Y",INDEX(INDIRECT("'"&amp;$A198&amp;"'!$A$3:$BG$100000"),MATCH($B198,INDIRECT("'"&amp;$A198&amp;"'!$A3:$A100000"),0),MATCH(AE$3,INDIRECT("'"&amp;$A198&amp;"'!$A$3:$BG$3"),0)),VLOOKUP($F198,'Step 1'!$B$13:$D$28,3,0)),"Check Parameters")</f>
        <v>NE</v>
      </c>
      <c r="AF198" s="13" t="str">
        <f ca="1">IFERROR(IF(VLOOKUP($F198,'Step 1'!$B$13:$D$28,3,0)="Y",INDEX(INDIRECT("'"&amp;$A198&amp;"'!$A$3:$BG$100000"),MATCH($B198,INDIRECT("'"&amp;$A198&amp;"'!$A3:$A100000"),0),MATCH(AF$3,INDIRECT("'"&amp;$A198&amp;"'!$A$3:$BG$3"),0)),VLOOKUP($F198,'Step 1'!$B$13:$D$28,3,0)),"Check Parameters")</f>
        <v>NE</v>
      </c>
      <c r="AG198" s="13" t="str">
        <f ca="1">IFERROR(IF(VLOOKUP($F198,'Step 1'!$B$13:$D$28,3,0)="Y",INDEX(INDIRECT("'"&amp;$A198&amp;"'!$A$3:$BG$100000"),MATCH($B198,INDIRECT("'"&amp;$A198&amp;"'!$A3:$A100000"),0),MATCH(AG$3,INDIRECT("'"&amp;$A198&amp;"'!$A$3:$BG$3"),0)),VLOOKUP($F198,'Step 1'!$B$13:$D$28,3,0)),"Check Parameters")</f>
        <v>NE</v>
      </c>
      <c r="AH198" s="13" t="str">
        <f ca="1">IFERROR(IF(VLOOKUP($F198,'Step 1'!$B$13:$D$28,3,0)="Y",INDEX(INDIRECT("'"&amp;$A198&amp;"'!$A$3:$BG$100000"),MATCH($B198,INDIRECT("'"&amp;$A198&amp;"'!$A3:$A100000"),0),MATCH(AH$3,INDIRECT("'"&amp;$A198&amp;"'!$A$3:$BG$3"),0)),VLOOKUP($F198,'Step 1'!$B$13:$D$28,3,0)),"Check Parameters")</f>
        <v>NE</v>
      </c>
      <c r="AI198" s="13" t="str">
        <f ca="1">IFERROR(IF(VLOOKUP($F198,'Step 1'!$B$13:$D$28,3,0)="Y",INDEX(INDIRECT("'"&amp;$A198&amp;"'!$A$3:$BG$100000"),MATCH($B198,INDIRECT("'"&amp;$A198&amp;"'!$A3:$A100000"),0),MATCH(AI$3,INDIRECT("'"&amp;$A198&amp;"'!$A$3:$BG$3"),0)),VLOOKUP($F198,'Step 1'!$B$13:$D$28,3,0)),"Check Parameters")</f>
        <v>NE</v>
      </c>
      <c r="AJ198" s="13" t="str">
        <f ca="1">IFERROR(IF(VLOOKUP($F198,'Step 1'!$B$13:$D$28,3,0)="Y",INDEX(INDIRECT("'"&amp;$A198&amp;"'!$A$3:$BG$100000"),MATCH($B198,INDIRECT("'"&amp;$A198&amp;"'!$A3:$A100000"),0),MATCH(AJ$3,INDIRECT("'"&amp;$A198&amp;"'!$A$3:$BG$3"),0)),VLOOKUP($F198,'Step 1'!$B$13:$D$28,3,0)),"Check Parameters")</f>
        <v>NE</v>
      </c>
      <c r="AK198" s="13" t="str">
        <f ca="1">IFERROR(IF(VLOOKUP($F198,'Step 1'!$B$13:$D$28,3,0)="Y",INDEX(INDIRECT("'"&amp;$A198&amp;"'!$A$3:$BG$100000"),MATCH($B198,INDIRECT("'"&amp;$A198&amp;"'!$A3:$A100000"),0),MATCH(AK$3,INDIRECT("'"&amp;$A198&amp;"'!$A$3:$BG$3"),0)),VLOOKUP($F198,'Step 1'!$B$13:$D$28,3,0)),"Check Parameters")</f>
        <v>NE</v>
      </c>
      <c r="AL198" s="13" t="str">
        <f ca="1">IFERROR(IF(VLOOKUP($F198,'Step 1'!$B$13:$D$28,3,0)="Y",INDEX(INDIRECT("'"&amp;$A198&amp;"'!$A$3:$BG$100000"),MATCH($B198,INDIRECT("'"&amp;$A198&amp;"'!$A3:$A100000"),0),MATCH(AL$3,INDIRECT("'"&amp;$A198&amp;"'!$A$3:$BG$3"),0)),VLOOKUP($F198,'Step 1'!$B$13:$D$28,3,0)),"Check Parameters")</f>
        <v>NE</v>
      </c>
      <c r="AM198" s="13" t="str">
        <f ca="1">IFERROR(IF(VLOOKUP($F198,'Step 1'!$B$13:$D$28,3,0)="Y",INDEX(INDIRECT("'"&amp;$A198&amp;"'!$A$3:$BG$100000"),MATCH($B198,INDIRECT("'"&amp;$A198&amp;"'!$A3:$A100000"),0),MATCH(AM$3,INDIRECT("'"&amp;$A198&amp;"'!$A$3:$BG$3"),0)),VLOOKUP($F198,'Step 1'!$B$13:$D$28,3,0)),"Check Parameters")</f>
        <v>NE</v>
      </c>
      <c r="AN198" s="13"/>
      <c r="AO198" s="13"/>
      <c r="AP198" s="192"/>
      <c r="AQ198" s="192"/>
      <c r="AR198" s="192"/>
    </row>
    <row r="199" spans="1:44" hidden="1" outlineLevel="1" x14ac:dyDescent="0.25">
      <c r="A199" s="183" t="s">
        <v>84</v>
      </c>
      <c r="B199" s="183" t="s">
        <v>364</v>
      </c>
      <c r="C199" s="175" t="s">
        <v>347</v>
      </c>
      <c r="D199" s="175"/>
      <c r="E199" s="175" t="s">
        <v>53</v>
      </c>
      <c r="F199" s="77" t="str">
        <f t="shared" si="66"/>
        <v>Broilers</v>
      </c>
      <c r="G199" s="175" t="s">
        <v>358</v>
      </c>
      <c r="H199" s="175"/>
      <c r="I199" s="13" t="str">
        <f ca="1">IFERROR(IF(VLOOKUP($F199,'Step 1'!$B$13:$D$28,3,0)="Y",INDEX(INDIRECT("'"&amp;$A199&amp;"'!$A$3:$BG$100000"),MATCH($B199,INDIRECT("'"&amp;$A199&amp;"'!$A3:$A100000"),0),MATCH(I$3,INDIRECT("'"&amp;$A199&amp;"'!$A$3:$BG$3"),0)),VLOOKUP($F199,'Step 1'!$B$13:$D$28,3,0)),"Check Parameters")</f>
        <v>NE</v>
      </c>
      <c r="J199" s="13" t="str">
        <f ca="1">IFERROR(IF(VLOOKUP($F199,'Step 1'!$B$13:$D$28,3,0)="Y",INDEX(INDIRECT("'"&amp;$A199&amp;"'!$A$3:$BG$100000"),MATCH($B199,INDIRECT("'"&amp;$A199&amp;"'!$A3:$A100000"),0),MATCH(J$3,INDIRECT("'"&amp;$A199&amp;"'!$A$3:$BG$3"),0)),VLOOKUP($F199,'Step 1'!$B$13:$D$28,3,0)),"Check Parameters")</f>
        <v>NE</v>
      </c>
      <c r="K199" s="13" t="str">
        <f ca="1">IFERROR(IF(VLOOKUP($F199,'Step 1'!$B$13:$D$28,3,0)="Y",INDEX(INDIRECT("'"&amp;$A199&amp;"'!$A$3:$BG$100000"),MATCH($B199,INDIRECT("'"&amp;$A199&amp;"'!$A3:$A100000"),0),MATCH(K$3,INDIRECT("'"&amp;$A199&amp;"'!$A$3:$BG$3"),0)),VLOOKUP($F199,'Step 1'!$B$13:$D$28,3,0)),"Check Parameters")</f>
        <v>NE</v>
      </c>
      <c r="L199" s="13" t="str">
        <f ca="1">IFERROR(IF(VLOOKUP($F199,'Step 1'!$B$13:$D$28,3,0)="Y",INDEX(INDIRECT("'"&amp;$A199&amp;"'!$A$3:$BG$100000"),MATCH($B199,INDIRECT("'"&amp;$A199&amp;"'!$A3:$A100000"),0),MATCH(L$3,INDIRECT("'"&amp;$A199&amp;"'!$A$3:$BG$3"),0)),VLOOKUP($F199,'Step 1'!$B$13:$D$28,3,0)),"Check Parameters")</f>
        <v>NE</v>
      </c>
      <c r="M199" s="13" t="str">
        <f ca="1">IFERROR(IF(VLOOKUP($F199,'Step 1'!$B$13:$D$28,3,0)="Y",INDEX(INDIRECT("'"&amp;$A199&amp;"'!$A$3:$BG$100000"),MATCH($B199,INDIRECT("'"&amp;$A199&amp;"'!$A3:$A100000"),0),MATCH(M$3,INDIRECT("'"&amp;$A199&amp;"'!$A$3:$BG$3"),0)),VLOOKUP($F199,'Step 1'!$B$13:$D$28,3,0)),"Check Parameters")</f>
        <v>NE</v>
      </c>
      <c r="N199" s="13" t="str">
        <f ca="1">IFERROR(IF(VLOOKUP($F199,'Step 1'!$B$13:$D$28,3,0)="Y",INDEX(INDIRECT("'"&amp;$A199&amp;"'!$A$3:$BG$100000"),MATCH($B199,INDIRECT("'"&amp;$A199&amp;"'!$A3:$A100000"),0),MATCH(N$3,INDIRECT("'"&amp;$A199&amp;"'!$A$3:$BG$3"),0)),VLOOKUP($F199,'Step 1'!$B$13:$D$28,3,0)),"Check Parameters")</f>
        <v>NE</v>
      </c>
      <c r="O199" s="13" t="str">
        <f ca="1">IFERROR(IF(VLOOKUP($F199,'Step 1'!$B$13:$D$28,3,0)="Y",INDEX(INDIRECT("'"&amp;$A199&amp;"'!$A$3:$BG$100000"),MATCH($B199,INDIRECT("'"&amp;$A199&amp;"'!$A3:$A100000"),0),MATCH(O$3,INDIRECT("'"&amp;$A199&amp;"'!$A$3:$BG$3"),0)),VLOOKUP($F199,'Step 1'!$B$13:$D$28,3,0)),"Check Parameters")</f>
        <v>NE</v>
      </c>
      <c r="P199" s="13" t="str">
        <f ca="1">IFERROR(IF(VLOOKUP($F199,'Step 1'!$B$13:$D$28,3,0)="Y",INDEX(INDIRECT("'"&amp;$A199&amp;"'!$A$3:$BG$100000"),MATCH($B199,INDIRECT("'"&amp;$A199&amp;"'!$A3:$A100000"),0),MATCH(P$3,INDIRECT("'"&amp;$A199&amp;"'!$A$3:$BG$3"),0)),VLOOKUP($F199,'Step 1'!$B$13:$D$28,3,0)),"Check Parameters")</f>
        <v>NE</v>
      </c>
      <c r="Q199" s="13" t="str">
        <f ca="1">IFERROR(IF(VLOOKUP($F199,'Step 1'!$B$13:$D$28,3,0)="Y",INDEX(INDIRECT("'"&amp;$A199&amp;"'!$A$3:$BG$100000"),MATCH($B199,INDIRECT("'"&amp;$A199&amp;"'!$A3:$A100000"),0),MATCH(Q$3,INDIRECT("'"&amp;$A199&amp;"'!$A$3:$BG$3"),0)),VLOOKUP($F199,'Step 1'!$B$13:$D$28,3,0)),"Check Parameters")</f>
        <v>NE</v>
      </c>
      <c r="R199" s="13" t="str">
        <f ca="1">IFERROR(IF(VLOOKUP($F199,'Step 1'!$B$13:$D$28,3,0)="Y",INDEX(INDIRECT("'"&amp;$A199&amp;"'!$A$3:$BG$100000"),MATCH($B199,INDIRECT("'"&amp;$A199&amp;"'!$A3:$A100000"),0),MATCH(R$3,INDIRECT("'"&amp;$A199&amp;"'!$A$3:$BG$3"),0)),VLOOKUP($F199,'Step 1'!$B$13:$D$28,3,0)),"Check Parameters")</f>
        <v>NE</v>
      </c>
      <c r="S199" s="13" t="str">
        <f ca="1">IFERROR(IF(VLOOKUP($F199,'Step 1'!$B$13:$D$28,3,0)="Y",INDEX(INDIRECT("'"&amp;$A199&amp;"'!$A$3:$BG$100000"),MATCH($B199,INDIRECT("'"&amp;$A199&amp;"'!$A3:$A100000"),0),MATCH(S$3,INDIRECT("'"&amp;$A199&amp;"'!$A$3:$BG$3"),0)),VLOOKUP($F199,'Step 1'!$B$13:$D$28,3,0)),"Check Parameters")</f>
        <v>NE</v>
      </c>
      <c r="T199" s="13" t="str">
        <f ca="1">IFERROR(IF(VLOOKUP($F199,'Step 1'!$B$13:$D$28,3,0)="Y",INDEX(INDIRECT("'"&amp;$A199&amp;"'!$A$3:$BG$100000"),MATCH($B199,INDIRECT("'"&amp;$A199&amp;"'!$A3:$A100000"),0),MATCH(T$3,INDIRECT("'"&amp;$A199&amp;"'!$A$3:$BG$3"),0)),VLOOKUP($F199,'Step 1'!$B$13:$D$28,3,0)),"Check Parameters")</f>
        <v>NE</v>
      </c>
      <c r="U199" s="13" t="str">
        <f ca="1">IFERROR(IF(VLOOKUP($F199,'Step 1'!$B$13:$D$28,3,0)="Y",INDEX(INDIRECT("'"&amp;$A199&amp;"'!$A$3:$BG$100000"),MATCH($B199,INDIRECT("'"&amp;$A199&amp;"'!$A3:$A100000"),0),MATCH(U$3,INDIRECT("'"&amp;$A199&amp;"'!$A$3:$BG$3"),0)),VLOOKUP($F199,'Step 1'!$B$13:$D$28,3,0)),"Check Parameters")</f>
        <v>NE</v>
      </c>
      <c r="V199" s="13" t="str">
        <f ca="1">IFERROR(IF(VLOOKUP($F199,'Step 1'!$B$13:$D$28,3,0)="Y",INDEX(INDIRECT("'"&amp;$A199&amp;"'!$A$3:$BG$100000"),MATCH($B199,INDIRECT("'"&amp;$A199&amp;"'!$A3:$A100000"),0),MATCH(V$3,INDIRECT("'"&amp;$A199&amp;"'!$A$3:$BG$3"),0)),VLOOKUP($F199,'Step 1'!$B$13:$D$28,3,0)),"Check Parameters")</f>
        <v>NE</v>
      </c>
      <c r="W199" s="13" t="str">
        <f ca="1">IFERROR(IF(VLOOKUP($F199,'Step 1'!$B$13:$D$28,3,0)="Y",INDEX(INDIRECT("'"&amp;$A199&amp;"'!$A$3:$BG$100000"),MATCH($B199,INDIRECT("'"&amp;$A199&amp;"'!$A3:$A100000"),0),MATCH(W$3,INDIRECT("'"&amp;$A199&amp;"'!$A$3:$BG$3"),0)),VLOOKUP($F199,'Step 1'!$B$13:$D$28,3,0)),"Check Parameters")</f>
        <v>NE</v>
      </c>
      <c r="X199" s="13" t="str">
        <f ca="1">IFERROR(IF(VLOOKUP($F199,'Step 1'!$B$13:$D$28,3,0)="Y",INDEX(INDIRECT("'"&amp;$A199&amp;"'!$A$3:$BG$100000"),MATCH($B199,INDIRECT("'"&amp;$A199&amp;"'!$A3:$A100000"),0),MATCH(X$3,INDIRECT("'"&amp;$A199&amp;"'!$A$3:$BG$3"),0)),VLOOKUP($F199,'Step 1'!$B$13:$D$28,3,0)),"Check Parameters")</f>
        <v>NE</v>
      </c>
      <c r="Y199" s="13" t="str">
        <f ca="1">IFERROR(IF(VLOOKUP($F199,'Step 1'!$B$13:$D$28,3,0)="Y",INDEX(INDIRECT("'"&amp;$A199&amp;"'!$A$3:$BG$100000"),MATCH($B199,INDIRECT("'"&amp;$A199&amp;"'!$A3:$A100000"),0),MATCH(Y$3,INDIRECT("'"&amp;$A199&amp;"'!$A$3:$BG$3"),0)),VLOOKUP($F199,'Step 1'!$B$13:$D$28,3,0)),"Check Parameters")</f>
        <v>NE</v>
      </c>
      <c r="Z199" s="13" t="str">
        <f ca="1">IFERROR(IF(VLOOKUP($F199,'Step 1'!$B$13:$D$28,3,0)="Y",INDEX(INDIRECT("'"&amp;$A199&amp;"'!$A$3:$BG$100000"),MATCH($B199,INDIRECT("'"&amp;$A199&amp;"'!$A3:$A100000"),0),MATCH(Z$3,INDIRECT("'"&amp;$A199&amp;"'!$A$3:$BG$3"),0)),VLOOKUP($F199,'Step 1'!$B$13:$D$28,3,0)),"Check Parameters")</f>
        <v>NE</v>
      </c>
      <c r="AA199" s="13" t="str">
        <f ca="1">IFERROR(IF(VLOOKUP($F199,'Step 1'!$B$13:$D$28,3,0)="Y",INDEX(INDIRECT("'"&amp;$A199&amp;"'!$A$3:$BG$100000"),MATCH($B199,INDIRECT("'"&amp;$A199&amp;"'!$A3:$A100000"),0),MATCH(AA$3,INDIRECT("'"&amp;$A199&amp;"'!$A$3:$BG$3"),0)),VLOOKUP($F199,'Step 1'!$B$13:$D$28,3,0)),"Check Parameters")</f>
        <v>NE</v>
      </c>
      <c r="AB199" s="13" t="str">
        <f ca="1">IFERROR(IF(VLOOKUP($F199,'Step 1'!$B$13:$D$28,3,0)="Y",INDEX(INDIRECT("'"&amp;$A199&amp;"'!$A$3:$BG$100000"),MATCH($B199,INDIRECT("'"&amp;$A199&amp;"'!$A3:$A100000"),0),MATCH(AB$3,INDIRECT("'"&amp;$A199&amp;"'!$A$3:$BG$3"),0)),VLOOKUP($F199,'Step 1'!$B$13:$D$28,3,0)),"Check Parameters")</f>
        <v>NE</v>
      </c>
      <c r="AC199" s="13" t="str">
        <f ca="1">IFERROR(IF(VLOOKUP($F199,'Step 1'!$B$13:$D$28,3,0)="Y",INDEX(INDIRECT("'"&amp;$A199&amp;"'!$A$3:$BG$100000"),MATCH($B199,INDIRECT("'"&amp;$A199&amp;"'!$A3:$A100000"),0),MATCH(AC$3,INDIRECT("'"&amp;$A199&amp;"'!$A$3:$BG$3"),0)),VLOOKUP($F199,'Step 1'!$B$13:$D$28,3,0)),"Check Parameters")</f>
        <v>NE</v>
      </c>
      <c r="AD199" s="13" t="str">
        <f ca="1">IFERROR(IF(VLOOKUP($F199,'Step 1'!$B$13:$D$28,3,0)="Y",INDEX(INDIRECT("'"&amp;$A199&amp;"'!$A$3:$BG$100000"),MATCH($B199,INDIRECT("'"&amp;$A199&amp;"'!$A3:$A100000"),0),MATCH(AD$3,INDIRECT("'"&amp;$A199&amp;"'!$A$3:$BG$3"),0)),VLOOKUP($F199,'Step 1'!$B$13:$D$28,3,0)),"Check Parameters")</f>
        <v>NE</v>
      </c>
      <c r="AE199" s="13" t="str">
        <f ca="1">IFERROR(IF(VLOOKUP($F199,'Step 1'!$B$13:$D$28,3,0)="Y",INDEX(INDIRECT("'"&amp;$A199&amp;"'!$A$3:$BG$100000"),MATCH($B199,INDIRECT("'"&amp;$A199&amp;"'!$A3:$A100000"),0),MATCH(AE$3,INDIRECT("'"&amp;$A199&amp;"'!$A$3:$BG$3"),0)),VLOOKUP($F199,'Step 1'!$B$13:$D$28,3,0)),"Check Parameters")</f>
        <v>NE</v>
      </c>
      <c r="AF199" s="13" t="str">
        <f ca="1">IFERROR(IF(VLOOKUP($F199,'Step 1'!$B$13:$D$28,3,0)="Y",INDEX(INDIRECT("'"&amp;$A199&amp;"'!$A$3:$BG$100000"),MATCH($B199,INDIRECT("'"&amp;$A199&amp;"'!$A3:$A100000"),0),MATCH(AF$3,INDIRECT("'"&amp;$A199&amp;"'!$A$3:$BG$3"),0)),VLOOKUP($F199,'Step 1'!$B$13:$D$28,3,0)),"Check Parameters")</f>
        <v>NE</v>
      </c>
      <c r="AG199" s="13" t="str">
        <f ca="1">IFERROR(IF(VLOOKUP($F199,'Step 1'!$B$13:$D$28,3,0)="Y",INDEX(INDIRECT("'"&amp;$A199&amp;"'!$A$3:$BG$100000"),MATCH($B199,INDIRECT("'"&amp;$A199&amp;"'!$A3:$A100000"),0),MATCH(AG$3,INDIRECT("'"&amp;$A199&amp;"'!$A$3:$BG$3"),0)),VLOOKUP($F199,'Step 1'!$B$13:$D$28,3,0)),"Check Parameters")</f>
        <v>NE</v>
      </c>
      <c r="AH199" s="13" t="str">
        <f ca="1">IFERROR(IF(VLOOKUP($F199,'Step 1'!$B$13:$D$28,3,0)="Y",INDEX(INDIRECT("'"&amp;$A199&amp;"'!$A$3:$BG$100000"),MATCH($B199,INDIRECT("'"&amp;$A199&amp;"'!$A3:$A100000"),0),MATCH(AH$3,INDIRECT("'"&amp;$A199&amp;"'!$A$3:$BG$3"),0)),VLOOKUP($F199,'Step 1'!$B$13:$D$28,3,0)),"Check Parameters")</f>
        <v>NE</v>
      </c>
      <c r="AI199" s="13" t="str">
        <f ca="1">IFERROR(IF(VLOOKUP($F199,'Step 1'!$B$13:$D$28,3,0)="Y",INDEX(INDIRECT("'"&amp;$A199&amp;"'!$A$3:$BG$100000"),MATCH($B199,INDIRECT("'"&amp;$A199&amp;"'!$A3:$A100000"),0),MATCH(AI$3,INDIRECT("'"&amp;$A199&amp;"'!$A$3:$BG$3"),0)),VLOOKUP($F199,'Step 1'!$B$13:$D$28,3,0)),"Check Parameters")</f>
        <v>NE</v>
      </c>
      <c r="AJ199" s="13" t="str">
        <f ca="1">IFERROR(IF(VLOOKUP($F199,'Step 1'!$B$13:$D$28,3,0)="Y",INDEX(INDIRECT("'"&amp;$A199&amp;"'!$A$3:$BG$100000"),MATCH($B199,INDIRECT("'"&amp;$A199&amp;"'!$A3:$A100000"),0),MATCH(AJ$3,INDIRECT("'"&amp;$A199&amp;"'!$A$3:$BG$3"),0)),VLOOKUP($F199,'Step 1'!$B$13:$D$28,3,0)),"Check Parameters")</f>
        <v>NE</v>
      </c>
      <c r="AK199" s="13" t="str">
        <f ca="1">IFERROR(IF(VLOOKUP($F199,'Step 1'!$B$13:$D$28,3,0)="Y",INDEX(INDIRECT("'"&amp;$A199&amp;"'!$A$3:$BG$100000"),MATCH($B199,INDIRECT("'"&amp;$A199&amp;"'!$A3:$A100000"),0),MATCH(AK$3,INDIRECT("'"&amp;$A199&amp;"'!$A$3:$BG$3"),0)),VLOOKUP($F199,'Step 1'!$B$13:$D$28,3,0)),"Check Parameters")</f>
        <v>NE</v>
      </c>
      <c r="AL199" s="13" t="str">
        <f ca="1">IFERROR(IF(VLOOKUP($F199,'Step 1'!$B$13:$D$28,3,0)="Y",INDEX(INDIRECT("'"&amp;$A199&amp;"'!$A$3:$BG$100000"),MATCH($B199,INDIRECT("'"&amp;$A199&amp;"'!$A3:$A100000"),0),MATCH(AL$3,INDIRECT("'"&amp;$A199&amp;"'!$A$3:$BG$3"),0)),VLOOKUP($F199,'Step 1'!$B$13:$D$28,3,0)),"Check Parameters")</f>
        <v>NE</v>
      </c>
      <c r="AM199" s="13" t="str">
        <f ca="1">IFERROR(IF(VLOOKUP($F199,'Step 1'!$B$13:$D$28,3,0)="Y",INDEX(INDIRECT("'"&amp;$A199&amp;"'!$A$3:$BG$100000"),MATCH($B199,INDIRECT("'"&amp;$A199&amp;"'!$A3:$A100000"),0),MATCH(AM$3,INDIRECT("'"&amp;$A199&amp;"'!$A$3:$BG$3"),0)),VLOOKUP($F199,'Step 1'!$B$13:$D$28,3,0)),"Check Parameters")</f>
        <v>NE</v>
      </c>
      <c r="AN199" s="13"/>
      <c r="AO199" s="13"/>
      <c r="AP199" s="191"/>
      <c r="AQ199" s="191"/>
      <c r="AR199" s="191"/>
    </row>
    <row r="200" spans="1:44" ht="13.5" hidden="1" customHeight="1" outlineLevel="1" x14ac:dyDescent="0.25">
      <c r="A200" s="183" t="s">
        <v>87</v>
      </c>
      <c r="B200" s="183" t="s">
        <v>364</v>
      </c>
      <c r="C200" s="175" t="s">
        <v>347</v>
      </c>
      <c r="D200" s="175"/>
      <c r="E200" s="175" t="s">
        <v>53</v>
      </c>
      <c r="F200" s="77" t="str">
        <f t="shared" ref="F200" si="67">A200</f>
        <v>Turkeys</v>
      </c>
      <c r="G200" s="175" t="s">
        <v>358</v>
      </c>
      <c r="H200" s="175"/>
      <c r="I200" s="13" t="str">
        <f ca="1">IFERROR(IF(VLOOKUP($F200,'Step 1'!$B$13:$D$28,3,0)="Y",INDEX(INDIRECT("'"&amp;$A200&amp;"'!$A$3:$BG$100000"),MATCH($B200,INDIRECT("'"&amp;$A200&amp;"'!$A3:$A100000"),0),MATCH(I$3,INDIRECT("'"&amp;$A200&amp;"'!$A$3:$BG$3"),0)),VLOOKUP($F200,'Step 1'!$B$13:$D$28,3,0)),"Check Parameters")</f>
        <v>NE</v>
      </c>
      <c r="J200" s="13" t="str">
        <f ca="1">IFERROR(IF(VLOOKUP($F200,'Step 1'!$B$13:$D$28,3,0)="Y",INDEX(INDIRECT("'"&amp;$A200&amp;"'!$A$3:$BG$100000"),MATCH($B200,INDIRECT("'"&amp;$A200&amp;"'!$A3:$A100000"),0),MATCH(J$3,INDIRECT("'"&amp;$A200&amp;"'!$A$3:$BG$3"),0)),VLOOKUP($F200,'Step 1'!$B$13:$D$28,3,0)),"Check Parameters")</f>
        <v>NE</v>
      </c>
      <c r="K200" s="13" t="str">
        <f ca="1">IFERROR(IF(VLOOKUP($F200,'Step 1'!$B$13:$D$28,3,0)="Y",INDEX(INDIRECT("'"&amp;$A200&amp;"'!$A$3:$BG$100000"),MATCH($B200,INDIRECT("'"&amp;$A200&amp;"'!$A3:$A100000"),0),MATCH(K$3,INDIRECT("'"&amp;$A200&amp;"'!$A$3:$BG$3"),0)),VLOOKUP($F200,'Step 1'!$B$13:$D$28,3,0)),"Check Parameters")</f>
        <v>NE</v>
      </c>
      <c r="L200" s="13" t="str">
        <f ca="1">IFERROR(IF(VLOOKUP($F200,'Step 1'!$B$13:$D$28,3,0)="Y",INDEX(INDIRECT("'"&amp;$A200&amp;"'!$A$3:$BG$100000"),MATCH($B200,INDIRECT("'"&amp;$A200&amp;"'!$A3:$A100000"),0),MATCH(L$3,INDIRECT("'"&amp;$A200&amp;"'!$A$3:$BG$3"),0)),VLOOKUP($F200,'Step 1'!$B$13:$D$28,3,0)),"Check Parameters")</f>
        <v>NE</v>
      </c>
      <c r="M200" s="13" t="str">
        <f ca="1">IFERROR(IF(VLOOKUP($F200,'Step 1'!$B$13:$D$28,3,0)="Y",INDEX(INDIRECT("'"&amp;$A200&amp;"'!$A$3:$BG$100000"),MATCH($B200,INDIRECT("'"&amp;$A200&amp;"'!$A3:$A100000"),0),MATCH(M$3,INDIRECT("'"&amp;$A200&amp;"'!$A$3:$BG$3"),0)),VLOOKUP($F200,'Step 1'!$B$13:$D$28,3,0)),"Check Parameters")</f>
        <v>NE</v>
      </c>
      <c r="N200" s="13" t="str">
        <f ca="1">IFERROR(IF(VLOOKUP($F200,'Step 1'!$B$13:$D$28,3,0)="Y",INDEX(INDIRECT("'"&amp;$A200&amp;"'!$A$3:$BG$100000"),MATCH($B200,INDIRECT("'"&amp;$A200&amp;"'!$A3:$A100000"),0),MATCH(N$3,INDIRECT("'"&amp;$A200&amp;"'!$A$3:$BG$3"),0)),VLOOKUP($F200,'Step 1'!$B$13:$D$28,3,0)),"Check Parameters")</f>
        <v>NE</v>
      </c>
      <c r="O200" s="13" t="str">
        <f ca="1">IFERROR(IF(VLOOKUP($F200,'Step 1'!$B$13:$D$28,3,0)="Y",INDEX(INDIRECT("'"&amp;$A200&amp;"'!$A$3:$BG$100000"),MATCH($B200,INDIRECT("'"&amp;$A200&amp;"'!$A3:$A100000"),0),MATCH(O$3,INDIRECT("'"&amp;$A200&amp;"'!$A$3:$BG$3"),0)),VLOOKUP($F200,'Step 1'!$B$13:$D$28,3,0)),"Check Parameters")</f>
        <v>NE</v>
      </c>
      <c r="P200" s="13" t="str">
        <f ca="1">IFERROR(IF(VLOOKUP($F200,'Step 1'!$B$13:$D$28,3,0)="Y",INDEX(INDIRECT("'"&amp;$A200&amp;"'!$A$3:$BG$100000"),MATCH($B200,INDIRECT("'"&amp;$A200&amp;"'!$A3:$A100000"),0),MATCH(P$3,INDIRECT("'"&amp;$A200&amp;"'!$A$3:$BG$3"),0)),VLOOKUP($F200,'Step 1'!$B$13:$D$28,3,0)),"Check Parameters")</f>
        <v>NE</v>
      </c>
      <c r="Q200" s="13" t="str">
        <f ca="1">IFERROR(IF(VLOOKUP($F200,'Step 1'!$B$13:$D$28,3,0)="Y",INDEX(INDIRECT("'"&amp;$A200&amp;"'!$A$3:$BG$100000"),MATCH($B200,INDIRECT("'"&amp;$A200&amp;"'!$A3:$A100000"),0),MATCH(Q$3,INDIRECT("'"&amp;$A200&amp;"'!$A$3:$BG$3"),0)),VLOOKUP($F200,'Step 1'!$B$13:$D$28,3,0)),"Check Parameters")</f>
        <v>NE</v>
      </c>
      <c r="R200" s="13" t="str">
        <f ca="1">IFERROR(IF(VLOOKUP($F200,'Step 1'!$B$13:$D$28,3,0)="Y",INDEX(INDIRECT("'"&amp;$A200&amp;"'!$A$3:$BG$100000"),MATCH($B200,INDIRECT("'"&amp;$A200&amp;"'!$A3:$A100000"),0),MATCH(R$3,INDIRECT("'"&amp;$A200&amp;"'!$A$3:$BG$3"),0)),VLOOKUP($F200,'Step 1'!$B$13:$D$28,3,0)),"Check Parameters")</f>
        <v>NE</v>
      </c>
      <c r="S200" s="13" t="str">
        <f ca="1">IFERROR(IF(VLOOKUP($F200,'Step 1'!$B$13:$D$28,3,0)="Y",INDEX(INDIRECT("'"&amp;$A200&amp;"'!$A$3:$BG$100000"),MATCH($B200,INDIRECT("'"&amp;$A200&amp;"'!$A3:$A100000"),0),MATCH(S$3,INDIRECT("'"&amp;$A200&amp;"'!$A$3:$BG$3"),0)),VLOOKUP($F200,'Step 1'!$B$13:$D$28,3,0)),"Check Parameters")</f>
        <v>NE</v>
      </c>
      <c r="T200" s="13" t="str">
        <f ca="1">IFERROR(IF(VLOOKUP($F200,'Step 1'!$B$13:$D$28,3,0)="Y",INDEX(INDIRECT("'"&amp;$A200&amp;"'!$A$3:$BG$100000"),MATCH($B200,INDIRECT("'"&amp;$A200&amp;"'!$A3:$A100000"),0),MATCH(T$3,INDIRECT("'"&amp;$A200&amp;"'!$A$3:$BG$3"),0)),VLOOKUP($F200,'Step 1'!$B$13:$D$28,3,0)),"Check Parameters")</f>
        <v>NE</v>
      </c>
      <c r="U200" s="13" t="str">
        <f ca="1">IFERROR(IF(VLOOKUP($F200,'Step 1'!$B$13:$D$28,3,0)="Y",INDEX(INDIRECT("'"&amp;$A200&amp;"'!$A$3:$BG$100000"),MATCH($B200,INDIRECT("'"&amp;$A200&amp;"'!$A3:$A100000"),0),MATCH(U$3,INDIRECT("'"&amp;$A200&amp;"'!$A$3:$BG$3"),0)),VLOOKUP($F200,'Step 1'!$B$13:$D$28,3,0)),"Check Parameters")</f>
        <v>NE</v>
      </c>
      <c r="V200" s="13" t="str">
        <f ca="1">IFERROR(IF(VLOOKUP($F200,'Step 1'!$B$13:$D$28,3,0)="Y",INDEX(INDIRECT("'"&amp;$A200&amp;"'!$A$3:$BG$100000"),MATCH($B200,INDIRECT("'"&amp;$A200&amp;"'!$A3:$A100000"),0),MATCH(V$3,INDIRECT("'"&amp;$A200&amp;"'!$A$3:$BG$3"),0)),VLOOKUP($F200,'Step 1'!$B$13:$D$28,3,0)),"Check Parameters")</f>
        <v>NE</v>
      </c>
      <c r="W200" s="13" t="str">
        <f ca="1">IFERROR(IF(VLOOKUP($F200,'Step 1'!$B$13:$D$28,3,0)="Y",INDEX(INDIRECT("'"&amp;$A200&amp;"'!$A$3:$BG$100000"),MATCH($B200,INDIRECT("'"&amp;$A200&amp;"'!$A3:$A100000"),0),MATCH(W$3,INDIRECT("'"&amp;$A200&amp;"'!$A$3:$BG$3"),0)),VLOOKUP($F200,'Step 1'!$B$13:$D$28,3,0)),"Check Parameters")</f>
        <v>NE</v>
      </c>
      <c r="X200" s="13" t="str">
        <f ca="1">IFERROR(IF(VLOOKUP($F200,'Step 1'!$B$13:$D$28,3,0)="Y",INDEX(INDIRECT("'"&amp;$A200&amp;"'!$A$3:$BG$100000"),MATCH($B200,INDIRECT("'"&amp;$A200&amp;"'!$A3:$A100000"),0),MATCH(X$3,INDIRECT("'"&amp;$A200&amp;"'!$A$3:$BG$3"),0)),VLOOKUP($F200,'Step 1'!$B$13:$D$28,3,0)),"Check Parameters")</f>
        <v>NE</v>
      </c>
      <c r="Y200" s="13" t="str">
        <f ca="1">IFERROR(IF(VLOOKUP($F200,'Step 1'!$B$13:$D$28,3,0)="Y",INDEX(INDIRECT("'"&amp;$A200&amp;"'!$A$3:$BG$100000"),MATCH($B200,INDIRECT("'"&amp;$A200&amp;"'!$A3:$A100000"),0),MATCH(Y$3,INDIRECT("'"&amp;$A200&amp;"'!$A$3:$BG$3"),0)),VLOOKUP($F200,'Step 1'!$B$13:$D$28,3,0)),"Check Parameters")</f>
        <v>NE</v>
      </c>
      <c r="Z200" s="13" t="str">
        <f ca="1">IFERROR(IF(VLOOKUP($F200,'Step 1'!$B$13:$D$28,3,0)="Y",INDEX(INDIRECT("'"&amp;$A200&amp;"'!$A$3:$BG$100000"),MATCH($B200,INDIRECT("'"&amp;$A200&amp;"'!$A3:$A100000"),0),MATCH(Z$3,INDIRECT("'"&amp;$A200&amp;"'!$A$3:$BG$3"),0)),VLOOKUP($F200,'Step 1'!$B$13:$D$28,3,0)),"Check Parameters")</f>
        <v>NE</v>
      </c>
      <c r="AA200" s="13" t="str">
        <f ca="1">IFERROR(IF(VLOOKUP($F200,'Step 1'!$B$13:$D$28,3,0)="Y",INDEX(INDIRECT("'"&amp;$A200&amp;"'!$A$3:$BG$100000"),MATCH($B200,INDIRECT("'"&amp;$A200&amp;"'!$A3:$A100000"),0),MATCH(AA$3,INDIRECT("'"&amp;$A200&amp;"'!$A$3:$BG$3"),0)),VLOOKUP($F200,'Step 1'!$B$13:$D$28,3,0)),"Check Parameters")</f>
        <v>NE</v>
      </c>
      <c r="AB200" s="13" t="str">
        <f ca="1">IFERROR(IF(VLOOKUP($F200,'Step 1'!$B$13:$D$28,3,0)="Y",INDEX(INDIRECT("'"&amp;$A200&amp;"'!$A$3:$BG$100000"),MATCH($B200,INDIRECT("'"&amp;$A200&amp;"'!$A3:$A100000"),0),MATCH(AB$3,INDIRECT("'"&amp;$A200&amp;"'!$A$3:$BG$3"),0)),VLOOKUP($F200,'Step 1'!$B$13:$D$28,3,0)),"Check Parameters")</f>
        <v>NE</v>
      </c>
      <c r="AC200" s="13" t="str">
        <f ca="1">IFERROR(IF(VLOOKUP($F200,'Step 1'!$B$13:$D$28,3,0)="Y",INDEX(INDIRECT("'"&amp;$A200&amp;"'!$A$3:$BG$100000"),MATCH($B200,INDIRECT("'"&amp;$A200&amp;"'!$A3:$A100000"),0),MATCH(AC$3,INDIRECT("'"&amp;$A200&amp;"'!$A$3:$BG$3"),0)),VLOOKUP($F200,'Step 1'!$B$13:$D$28,3,0)),"Check Parameters")</f>
        <v>NE</v>
      </c>
      <c r="AD200" s="13" t="str">
        <f ca="1">IFERROR(IF(VLOOKUP($F200,'Step 1'!$B$13:$D$28,3,0)="Y",INDEX(INDIRECT("'"&amp;$A200&amp;"'!$A$3:$BG$100000"),MATCH($B200,INDIRECT("'"&amp;$A200&amp;"'!$A3:$A100000"),0),MATCH(AD$3,INDIRECT("'"&amp;$A200&amp;"'!$A$3:$BG$3"),0)),VLOOKUP($F200,'Step 1'!$B$13:$D$28,3,0)),"Check Parameters")</f>
        <v>NE</v>
      </c>
      <c r="AE200" s="13" t="str">
        <f ca="1">IFERROR(IF(VLOOKUP($F200,'Step 1'!$B$13:$D$28,3,0)="Y",INDEX(INDIRECT("'"&amp;$A200&amp;"'!$A$3:$BG$100000"),MATCH($B200,INDIRECT("'"&amp;$A200&amp;"'!$A3:$A100000"),0),MATCH(AE$3,INDIRECT("'"&amp;$A200&amp;"'!$A$3:$BG$3"),0)),VLOOKUP($F200,'Step 1'!$B$13:$D$28,3,0)),"Check Parameters")</f>
        <v>NE</v>
      </c>
      <c r="AF200" s="13" t="str">
        <f ca="1">IFERROR(IF(VLOOKUP($F200,'Step 1'!$B$13:$D$28,3,0)="Y",INDEX(INDIRECT("'"&amp;$A200&amp;"'!$A$3:$BG$100000"),MATCH($B200,INDIRECT("'"&amp;$A200&amp;"'!$A3:$A100000"),0),MATCH(AF$3,INDIRECT("'"&amp;$A200&amp;"'!$A$3:$BG$3"),0)),VLOOKUP($F200,'Step 1'!$B$13:$D$28,3,0)),"Check Parameters")</f>
        <v>NE</v>
      </c>
      <c r="AG200" s="13" t="str">
        <f ca="1">IFERROR(IF(VLOOKUP($F200,'Step 1'!$B$13:$D$28,3,0)="Y",INDEX(INDIRECT("'"&amp;$A200&amp;"'!$A$3:$BG$100000"),MATCH($B200,INDIRECT("'"&amp;$A200&amp;"'!$A3:$A100000"),0),MATCH(AG$3,INDIRECT("'"&amp;$A200&amp;"'!$A$3:$BG$3"),0)),VLOOKUP($F200,'Step 1'!$B$13:$D$28,3,0)),"Check Parameters")</f>
        <v>NE</v>
      </c>
      <c r="AH200" s="13" t="str">
        <f ca="1">IFERROR(IF(VLOOKUP($F200,'Step 1'!$B$13:$D$28,3,0)="Y",INDEX(INDIRECT("'"&amp;$A200&amp;"'!$A$3:$BG$100000"),MATCH($B200,INDIRECT("'"&amp;$A200&amp;"'!$A3:$A100000"),0),MATCH(AH$3,INDIRECT("'"&amp;$A200&amp;"'!$A$3:$BG$3"),0)),VLOOKUP($F200,'Step 1'!$B$13:$D$28,3,0)),"Check Parameters")</f>
        <v>NE</v>
      </c>
      <c r="AI200" s="13" t="str">
        <f ca="1">IFERROR(IF(VLOOKUP($F200,'Step 1'!$B$13:$D$28,3,0)="Y",INDEX(INDIRECT("'"&amp;$A200&amp;"'!$A$3:$BG$100000"),MATCH($B200,INDIRECT("'"&amp;$A200&amp;"'!$A3:$A100000"),0),MATCH(AI$3,INDIRECT("'"&amp;$A200&amp;"'!$A$3:$BG$3"),0)),VLOOKUP($F200,'Step 1'!$B$13:$D$28,3,0)),"Check Parameters")</f>
        <v>NE</v>
      </c>
      <c r="AJ200" s="13" t="str">
        <f ca="1">IFERROR(IF(VLOOKUP($F200,'Step 1'!$B$13:$D$28,3,0)="Y",INDEX(INDIRECT("'"&amp;$A200&amp;"'!$A$3:$BG$100000"),MATCH($B200,INDIRECT("'"&amp;$A200&amp;"'!$A3:$A100000"),0),MATCH(AJ$3,INDIRECT("'"&amp;$A200&amp;"'!$A$3:$BG$3"),0)),VLOOKUP($F200,'Step 1'!$B$13:$D$28,3,0)),"Check Parameters")</f>
        <v>NE</v>
      </c>
      <c r="AK200" s="13" t="str">
        <f ca="1">IFERROR(IF(VLOOKUP($F200,'Step 1'!$B$13:$D$28,3,0)="Y",INDEX(INDIRECT("'"&amp;$A200&amp;"'!$A$3:$BG$100000"),MATCH($B200,INDIRECT("'"&amp;$A200&amp;"'!$A3:$A100000"),0),MATCH(AK$3,INDIRECT("'"&amp;$A200&amp;"'!$A$3:$BG$3"),0)),VLOOKUP($F200,'Step 1'!$B$13:$D$28,3,0)),"Check Parameters")</f>
        <v>NE</v>
      </c>
      <c r="AL200" s="13" t="str">
        <f ca="1">IFERROR(IF(VLOOKUP($F200,'Step 1'!$B$13:$D$28,3,0)="Y",INDEX(INDIRECT("'"&amp;$A200&amp;"'!$A$3:$BG$100000"),MATCH($B200,INDIRECT("'"&amp;$A200&amp;"'!$A3:$A100000"),0),MATCH(AL$3,INDIRECT("'"&amp;$A200&amp;"'!$A$3:$BG$3"),0)),VLOOKUP($F200,'Step 1'!$B$13:$D$28,3,0)),"Check Parameters")</f>
        <v>NE</v>
      </c>
      <c r="AM200" s="13" t="str">
        <f ca="1">IFERROR(IF(VLOOKUP($F200,'Step 1'!$B$13:$D$28,3,0)="Y",INDEX(INDIRECT("'"&amp;$A200&amp;"'!$A$3:$BG$100000"),MATCH($B200,INDIRECT("'"&amp;$A200&amp;"'!$A3:$A100000"),0),MATCH(AM$3,INDIRECT("'"&amp;$A200&amp;"'!$A$3:$BG$3"),0)),VLOOKUP($F200,'Step 1'!$B$13:$D$28,3,0)),"Check Parameters")</f>
        <v>NE</v>
      </c>
      <c r="AN200" s="13"/>
      <c r="AO200" s="13"/>
      <c r="AP200" s="191"/>
      <c r="AQ200" s="191"/>
      <c r="AR200" s="191"/>
    </row>
    <row r="201" spans="1:44" hidden="1" outlineLevel="1" x14ac:dyDescent="0.25">
      <c r="A201" s="183" t="s">
        <v>90</v>
      </c>
      <c r="B201" s="183" t="s">
        <v>364</v>
      </c>
      <c r="C201" s="175" t="s">
        <v>347</v>
      </c>
      <c r="D201" s="175"/>
      <c r="E201" s="175" t="s">
        <v>53</v>
      </c>
      <c r="F201" s="77" t="str">
        <f t="shared" si="66"/>
        <v>Other poultry (ducks)</v>
      </c>
      <c r="G201" s="175" t="s">
        <v>358</v>
      </c>
      <c r="H201" s="175"/>
      <c r="I201" s="13" t="str">
        <f ca="1">IFERROR(IF(VLOOKUP($F201,'Step 1'!$B$13:$D$28,3,0)="Y",INDEX(INDIRECT("'"&amp;$A201&amp;"'!$A$3:$BG$100000"),MATCH($B201,INDIRECT("'"&amp;$A201&amp;"'!$A3:$A100000"),0),MATCH(I$3,INDIRECT("'"&amp;$A201&amp;"'!$A$3:$BG$3"),0)),VLOOKUP($F201,'Step 1'!$B$13:$D$28,3,0)),"Check Parameters")</f>
        <v>NE</v>
      </c>
      <c r="J201" s="13" t="str">
        <f ca="1">IFERROR(IF(VLOOKUP($F201,'Step 1'!$B$13:$D$28,3,0)="Y",INDEX(INDIRECT("'"&amp;$A201&amp;"'!$A$3:$BG$100000"),MATCH($B201,INDIRECT("'"&amp;$A201&amp;"'!$A3:$A100000"),0),MATCH(J$3,INDIRECT("'"&amp;$A201&amp;"'!$A$3:$BG$3"),0)),VLOOKUP($F201,'Step 1'!$B$13:$D$28,3,0)),"Check Parameters")</f>
        <v>NE</v>
      </c>
      <c r="K201" s="13" t="str">
        <f ca="1">IFERROR(IF(VLOOKUP($F201,'Step 1'!$B$13:$D$28,3,0)="Y",INDEX(INDIRECT("'"&amp;$A201&amp;"'!$A$3:$BG$100000"),MATCH($B201,INDIRECT("'"&amp;$A201&amp;"'!$A3:$A100000"),0),MATCH(K$3,INDIRECT("'"&amp;$A201&amp;"'!$A$3:$BG$3"),0)),VLOOKUP($F201,'Step 1'!$B$13:$D$28,3,0)),"Check Parameters")</f>
        <v>NE</v>
      </c>
      <c r="L201" s="13" t="str">
        <f ca="1">IFERROR(IF(VLOOKUP($F201,'Step 1'!$B$13:$D$28,3,0)="Y",INDEX(INDIRECT("'"&amp;$A201&amp;"'!$A$3:$BG$100000"),MATCH($B201,INDIRECT("'"&amp;$A201&amp;"'!$A3:$A100000"),0),MATCH(L$3,INDIRECT("'"&amp;$A201&amp;"'!$A$3:$BG$3"),0)),VLOOKUP($F201,'Step 1'!$B$13:$D$28,3,0)),"Check Parameters")</f>
        <v>NE</v>
      </c>
      <c r="M201" s="13" t="str">
        <f ca="1">IFERROR(IF(VLOOKUP($F201,'Step 1'!$B$13:$D$28,3,0)="Y",INDEX(INDIRECT("'"&amp;$A201&amp;"'!$A$3:$BG$100000"),MATCH($B201,INDIRECT("'"&amp;$A201&amp;"'!$A3:$A100000"),0),MATCH(M$3,INDIRECT("'"&amp;$A201&amp;"'!$A$3:$BG$3"),0)),VLOOKUP($F201,'Step 1'!$B$13:$D$28,3,0)),"Check Parameters")</f>
        <v>NE</v>
      </c>
      <c r="N201" s="13" t="str">
        <f ca="1">IFERROR(IF(VLOOKUP($F201,'Step 1'!$B$13:$D$28,3,0)="Y",INDEX(INDIRECT("'"&amp;$A201&amp;"'!$A$3:$BG$100000"),MATCH($B201,INDIRECT("'"&amp;$A201&amp;"'!$A3:$A100000"),0),MATCH(N$3,INDIRECT("'"&amp;$A201&amp;"'!$A$3:$BG$3"),0)),VLOOKUP($F201,'Step 1'!$B$13:$D$28,3,0)),"Check Parameters")</f>
        <v>NE</v>
      </c>
      <c r="O201" s="13" t="str">
        <f ca="1">IFERROR(IF(VLOOKUP($F201,'Step 1'!$B$13:$D$28,3,0)="Y",INDEX(INDIRECT("'"&amp;$A201&amp;"'!$A$3:$BG$100000"),MATCH($B201,INDIRECT("'"&amp;$A201&amp;"'!$A3:$A100000"),0),MATCH(O$3,INDIRECT("'"&amp;$A201&amp;"'!$A$3:$BG$3"),0)),VLOOKUP($F201,'Step 1'!$B$13:$D$28,3,0)),"Check Parameters")</f>
        <v>NE</v>
      </c>
      <c r="P201" s="13" t="str">
        <f ca="1">IFERROR(IF(VLOOKUP($F201,'Step 1'!$B$13:$D$28,3,0)="Y",INDEX(INDIRECT("'"&amp;$A201&amp;"'!$A$3:$BG$100000"),MATCH($B201,INDIRECT("'"&amp;$A201&amp;"'!$A3:$A100000"),0),MATCH(P$3,INDIRECT("'"&amp;$A201&amp;"'!$A$3:$BG$3"),0)),VLOOKUP($F201,'Step 1'!$B$13:$D$28,3,0)),"Check Parameters")</f>
        <v>NE</v>
      </c>
      <c r="Q201" s="13" t="str">
        <f ca="1">IFERROR(IF(VLOOKUP($F201,'Step 1'!$B$13:$D$28,3,0)="Y",INDEX(INDIRECT("'"&amp;$A201&amp;"'!$A$3:$BG$100000"),MATCH($B201,INDIRECT("'"&amp;$A201&amp;"'!$A3:$A100000"),0),MATCH(Q$3,INDIRECT("'"&amp;$A201&amp;"'!$A$3:$BG$3"),0)),VLOOKUP($F201,'Step 1'!$B$13:$D$28,3,0)),"Check Parameters")</f>
        <v>NE</v>
      </c>
      <c r="R201" s="13" t="str">
        <f ca="1">IFERROR(IF(VLOOKUP($F201,'Step 1'!$B$13:$D$28,3,0)="Y",INDEX(INDIRECT("'"&amp;$A201&amp;"'!$A$3:$BG$100000"),MATCH($B201,INDIRECT("'"&amp;$A201&amp;"'!$A3:$A100000"),0),MATCH(R$3,INDIRECT("'"&amp;$A201&amp;"'!$A$3:$BG$3"),0)),VLOOKUP($F201,'Step 1'!$B$13:$D$28,3,0)),"Check Parameters")</f>
        <v>NE</v>
      </c>
      <c r="S201" s="13" t="str">
        <f ca="1">IFERROR(IF(VLOOKUP($F201,'Step 1'!$B$13:$D$28,3,0)="Y",INDEX(INDIRECT("'"&amp;$A201&amp;"'!$A$3:$BG$100000"),MATCH($B201,INDIRECT("'"&amp;$A201&amp;"'!$A3:$A100000"),0),MATCH(S$3,INDIRECT("'"&amp;$A201&amp;"'!$A$3:$BG$3"),0)),VLOOKUP($F201,'Step 1'!$B$13:$D$28,3,0)),"Check Parameters")</f>
        <v>NE</v>
      </c>
      <c r="T201" s="13" t="str">
        <f ca="1">IFERROR(IF(VLOOKUP($F201,'Step 1'!$B$13:$D$28,3,0)="Y",INDEX(INDIRECT("'"&amp;$A201&amp;"'!$A$3:$BG$100000"),MATCH($B201,INDIRECT("'"&amp;$A201&amp;"'!$A3:$A100000"),0),MATCH(T$3,INDIRECT("'"&amp;$A201&amp;"'!$A$3:$BG$3"),0)),VLOOKUP($F201,'Step 1'!$B$13:$D$28,3,0)),"Check Parameters")</f>
        <v>NE</v>
      </c>
      <c r="U201" s="13" t="str">
        <f ca="1">IFERROR(IF(VLOOKUP($F201,'Step 1'!$B$13:$D$28,3,0)="Y",INDEX(INDIRECT("'"&amp;$A201&amp;"'!$A$3:$BG$100000"),MATCH($B201,INDIRECT("'"&amp;$A201&amp;"'!$A3:$A100000"),0),MATCH(U$3,INDIRECT("'"&amp;$A201&amp;"'!$A$3:$BG$3"),0)),VLOOKUP($F201,'Step 1'!$B$13:$D$28,3,0)),"Check Parameters")</f>
        <v>NE</v>
      </c>
      <c r="V201" s="13" t="str">
        <f ca="1">IFERROR(IF(VLOOKUP($F201,'Step 1'!$B$13:$D$28,3,0)="Y",INDEX(INDIRECT("'"&amp;$A201&amp;"'!$A$3:$BG$100000"),MATCH($B201,INDIRECT("'"&amp;$A201&amp;"'!$A3:$A100000"),0),MATCH(V$3,INDIRECT("'"&amp;$A201&amp;"'!$A$3:$BG$3"),0)),VLOOKUP($F201,'Step 1'!$B$13:$D$28,3,0)),"Check Parameters")</f>
        <v>NE</v>
      </c>
      <c r="W201" s="13" t="str">
        <f ca="1">IFERROR(IF(VLOOKUP($F201,'Step 1'!$B$13:$D$28,3,0)="Y",INDEX(INDIRECT("'"&amp;$A201&amp;"'!$A$3:$BG$100000"),MATCH($B201,INDIRECT("'"&amp;$A201&amp;"'!$A3:$A100000"),0),MATCH(W$3,INDIRECT("'"&amp;$A201&amp;"'!$A$3:$BG$3"),0)),VLOOKUP($F201,'Step 1'!$B$13:$D$28,3,0)),"Check Parameters")</f>
        <v>NE</v>
      </c>
      <c r="X201" s="13" t="str">
        <f ca="1">IFERROR(IF(VLOOKUP($F201,'Step 1'!$B$13:$D$28,3,0)="Y",INDEX(INDIRECT("'"&amp;$A201&amp;"'!$A$3:$BG$100000"),MATCH($B201,INDIRECT("'"&amp;$A201&amp;"'!$A3:$A100000"),0),MATCH(X$3,INDIRECT("'"&amp;$A201&amp;"'!$A$3:$BG$3"),0)),VLOOKUP($F201,'Step 1'!$B$13:$D$28,3,0)),"Check Parameters")</f>
        <v>NE</v>
      </c>
      <c r="Y201" s="13" t="str">
        <f ca="1">IFERROR(IF(VLOOKUP($F201,'Step 1'!$B$13:$D$28,3,0)="Y",INDEX(INDIRECT("'"&amp;$A201&amp;"'!$A$3:$BG$100000"),MATCH($B201,INDIRECT("'"&amp;$A201&amp;"'!$A3:$A100000"),0),MATCH(Y$3,INDIRECT("'"&amp;$A201&amp;"'!$A$3:$BG$3"),0)),VLOOKUP($F201,'Step 1'!$B$13:$D$28,3,0)),"Check Parameters")</f>
        <v>NE</v>
      </c>
      <c r="Z201" s="13" t="str">
        <f ca="1">IFERROR(IF(VLOOKUP($F201,'Step 1'!$B$13:$D$28,3,0)="Y",INDEX(INDIRECT("'"&amp;$A201&amp;"'!$A$3:$BG$100000"),MATCH($B201,INDIRECT("'"&amp;$A201&amp;"'!$A3:$A100000"),0),MATCH(Z$3,INDIRECT("'"&amp;$A201&amp;"'!$A$3:$BG$3"),0)),VLOOKUP($F201,'Step 1'!$B$13:$D$28,3,0)),"Check Parameters")</f>
        <v>NE</v>
      </c>
      <c r="AA201" s="13" t="str">
        <f ca="1">IFERROR(IF(VLOOKUP($F201,'Step 1'!$B$13:$D$28,3,0)="Y",INDEX(INDIRECT("'"&amp;$A201&amp;"'!$A$3:$BG$100000"),MATCH($B201,INDIRECT("'"&amp;$A201&amp;"'!$A3:$A100000"),0),MATCH(AA$3,INDIRECT("'"&amp;$A201&amp;"'!$A$3:$BG$3"),0)),VLOOKUP($F201,'Step 1'!$B$13:$D$28,3,0)),"Check Parameters")</f>
        <v>NE</v>
      </c>
      <c r="AB201" s="13" t="str">
        <f ca="1">IFERROR(IF(VLOOKUP($F201,'Step 1'!$B$13:$D$28,3,0)="Y",INDEX(INDIRECT("'"&amp;$A201&amp;"'!$A$3:$BG$100000"),MATCH($B201,INDIRECT("'"&amp;$A201&amp;"'!$A3:$A100000"),0),MATCH(AB$3,INDIRECT("'"&amp;$A201&amp;"'!$A$3:$BG$3"),0)),VLOOKUP($F201,'Step 1'!$B$13:$D$28,3,0)),"Check Parameters")</f>
        <v>NE</v>
      </c>
      <c r="AC201" s="13" t="str">
        <f ca="1">IFERROR(IF(VLOOKUP($F201,'Step 1'!$B$13:$D$28,3,0)="Y",INDEX(INDIRECT("'"&amp;$A201&amp;"'!$A$3:$BG$100000"),MATCH($B201,INDIRECT("'"&amp;$A201&amp;"'!$A3:$A100000"),0),MATCH(AC$3,INDIRECT("'"&amp;$A201&amp;"'!$A$3:$BG$3"),0)),VLOOKUP($F201,'Step 1'!$B$13:$D$28,3,0)),"Check Parameters")</f>
        <v>NE</v>
      </c>
      <c r="AD201" s="13" t="str">
        <f ca="1">IFERROR(IF(VLOOKUP($F201,'Step 1'!$B$13:$D$28,3,0)="Y",INDEX(INDIRECT("'"&amp;$A201&amp;"'!$A$3:$BG$100000"),MATCH($B201,INDIRECT("'"&amp;$A201&amp;"'!$A3:$A100000"),0),MATCH(AD$3,INDIRECT("'"&amp;$A201&amp;"'!$A$3:$BG$3"),0)),VLOOKUP($F201,'Step 1'!$B$13:$D$28,3,0)),"Check Parameters")</f>
        <v>NE</v>
      </c>
      <c r="AE201" s="13" t="str">
        <f ca="1">IFERROR(IF(VLOOKUP($F201,'Step 1'!$B$13:$D$28,3,0)="Y",INDEX(INDIRECT("'"&amp;$A201&amp;"'!$A$3:$BG$100000"),MATCH($B201,INDIRECT("'"&amp;$A201&amp;"'!$A3:$A100000"),0),MATCH(AE$3,INDIRECT("'"&amp;$A201&amp;"'!$A$3:$BG$3"),0)),VLOOKUP($F201,'Step 1'!$B$13:$D$28,3,0)),"Check Parameters")</f>
        <v>NE</v>
      </c>
      <c r="AF201" s="13" t="str">
        <f ca="1">IFERROR(IF(VLOOKUP($F201,'Step 1'!$B$13:$D$28,3,0)="Y",INDEX(INDIRECT("'"&amp;$A201&amp;"'!$A$3:$BG$100000"),MATCH($B201,INDIRECT("'"&amp;$A201&amp;"'!$A3:$A100000"),0),MATCH(AF$3,INDIRECT("'"&amp;$A201&amp;"'!$A$3:$BG$3"),0)),VLOOKUP($F201,'Step 1'!$B$13:$D$28,3,0)),"Check Parameters")</f>
        <v>NE</v>
      </c>
      <c r="AG201" s="13" t="str">
        <f ca="1">IFERROR(IF(VLOOKUP($F201,'Step 1'!$B$13:$D$28,3,0)="Y",INDEX(INDIRECT("'"&amp;$A201&amp;"'!$A$3:$BG$100000"),MATCH($B201,INDIRECT("'"&amp;$A201&amp;"'!$A3:$A100000"),0),MATCH(AG$3,INDIRECT("'"&amp;$A201&amp;"'!$A$3:$BG$3"),0)),VLOOKUP($F201,'Step 1'!$B$13:$D$28,3,0)),"Check Parameters")</f>
        <v>NE</v>
      </c>
      <c r="AH201" s="13" t="str">
        <f ca="1">IFERROR(IF(VLOOKUP($F201,'Step 1'!$B$13:$D$28,3,0)="Y",INDEX(INDIRECT("'"&amp;$A201&amp;"'!$A$3:$BG$100000"),MATCH($B201,INDIRECT("'"&amp;$A201&amp;"'!$A3:$A100000"),0),MATCH(AH$3,INDIRECT("'"&amp;$A201&amp;"'!$A$3:$BG$3"),0)),VLOOKUP($F201,'Step 1'!$B$13:$D$28,3,0)),"Check Parameters")</f>
        <v>NE</v>
      </c>
      <c r="AI201" s="13" t="str">
        <f ca="1">IFERROR(IF(VLOOKUP($F201,'Step 1'!$B$13:$D$28,3,0)="Y",INDEX(INDIRECT("'"&amp;$A201&amp;"'!$A$3:$BG$100000"),MATCH($B201,INDIRECT("'"&amp;$A201&amp;"'!$A3:$A100000"),0),MATCH(AI$3,INDIRECT("'"&amp;$A201&amp;"'!$A$3:$BG$3"),0)),VLOOKUP($F201,'Step 1'!$B$13:$D$28,3,0)),"Check Parameters")</f>
        <v>NE</v>
      </c>
      <c r="AJ201" s="13" t="str">
        <f ca="1">IFERROR(IF(VLOOKUP($F201,'Step 1'!$B$13:$D$28,3,0)="Y",INDEX(INDIRECT("'"&amp;$A201&amp;"'!$A$3:$BG$100000"),MATCH($B201,INDIRECT("'"&amp;$A201&amp;"'!$A3:$A100000"),0),MATCH(AJ$3,INDIRECT("'"&amp;$A201&amp;"'!$A$3:$BG$3"),0)),VLOOKUP($F201,'Step 1'!$B$13:$D$28,3,0)),"Check Parameters")</f>
        <v>NE</v>
      </c>
      <c r="AK201" s="13" t="str">
        <f ca="1">IFERROR(IF(VLOOKUP($F201,'Step 1'!$B$13:$D$28,3,0)="Y",INDEX(INDIRECT("'"&amp;$A201&amp;"'!$A$3:$BG$100000"),MATCH($B201,INDIRECT("'"&amp;$A201&amp;"'!$A3:$A100000"),0),MATCH(AK$3,INDIRECT("'"&amp;$A201&amp;"'!$A$3:$BG$3"),0)),VLOOKUP($F201,'Step 1'!$B$13:$D$28,3,0)),"Check Parameters")</f>
        <v>NE</v>
      </c>
      <c r="AL201" s="13" t="str">
        <f ca="1">IFERROR(IF(VLOOKUP($F201,'Step 1'!$B$13:$D$28,3,0)="Y",INDEX(INDIRECT("'"&amp;$A201&amp;"'!$A$3:$BG$100000"),MATCH($B201,INDIRECT("'"&amp;$A201&amp;"'!$A3:$A100000"),0),MATCH(AL$3,INDIRECT("'"&amp;$A201&amp;"'!$A$3:$BG$3"),0)),VLOOKUP($F201,'Step 1'!$B$13:$D$28,3,0)),"Check Parameters")</f>
        <v>NE</v>
      </c>
      <c r="AM201" s="13" t="str">
        <f ca="1">IFERROR(IF(VLOOKUP($F201,'Step 1'!$B$13:$D$28,3,0)="Y",INDEX(INDIRECT("'"&amp;$A201&amp;"'!$A$3:$BG$100000"),MATCH($B201,INDIRECT("'"&amp;$A201&amp;"'!$A3:$A100000"),0),MATCH(AM$3,INDIRECT("'"&amp;$A201&amp;"'!$A$3:$BG$3"),0)),VLOOKUP($F201,'Step 1'!$B$13:$D$28,3,0)),"Check Parameters")</f>
        <v>NE</v>
      </c>
      <c r="AN201" s="13"/>
      <c r="AO201" s="13"/>
      <c r="AP201" s="191"/>
      <c r="AQ201" s="191"/>
      <c r="AR201" s="191"/>
    </row>
    <row r="202" spans="1:44" ht="13.5" hidden="1" customHeight="1" outlineLevel="1" x14ac:dyDescent="0.25">
      <c r="A202" s="183" t="s">
        <v>88</v>
      </c>
      <c r="B202" s="183" t="s">
        <v>364</v>
      </c>
      <c r="C202" s="175" t="s">
        <v>347</v>
      </c>
      <c r="D202" s="175"/>
      <c r="E202" s="175" t="s">
        <v>53</v>
      </c>
      <c r="F202" s="77" t="str">
        <f t="shared" si="66"/>
        <v>Other poultry (geese)</v>
      </c>
      <c r="G202" s="175" t="s">
        <v>358</v>
      </c>
      <c r="H202" s="175"/>
      <c r="I202" s="13" t="str">
        <f ca="1">IFERROR(IF(VLOOKUP($F202,'Step 1'!$B$13:$D$28,3,0)="Y",INDEX(INDIRECT("'"&amp;$A202&amp;"'!$A$3:$BG$100000"),MATCH($B202,INDIRECT("'"&amp;$A202&amp;"'!$A3:$A100000"),0),MATCH(I$3,INDIRECT("'"&amp;$A202&amp;"'!$A$3:$BG$3"),0)),VLOOKUP($F202,'Step 1'!$B$13:$D$28,3,0)),"Check Parameters")</f>
        <v>NE</v>
      </c>
      <c r="J202" s="13" t="str">
        <f ca="1">IFERROR(IF(VLOOKUP($F202,'Step 1'!$B$13:$D$28,3,0)="Y",INDEX(INDIRECT("'"&amp;$A202&amp;"'!$A$3:$BG$100000"),MATCH($B202,INDIRECT("'"&amp;$A202&amp;"'!$A3:$A100000"),0),MATCH(J$3,INDIRECT("'"&amp;$A202&amp;"'!$A$3:$BG$3"),0)),VLOOKUP($F202,'Step 1'!$B$13:$D$28,3,0)),"Check Parameters")</f>
        <v>NE</v>
      </c>
      <c r="K202" s="13" t="str">
        <f ca="1">IFERROR(IF(VLOOKUP($F202,'Step 1'!$B$13:$D$28,3,0)="Y",INDEX(INDIRECT("'"&amp;$A202&amp;"'!$A$3:$BG$100000"),MATCH($B202,INDIRECT("'"&amp;$A202&amp;"'!$A3:$A100000"),0),MATCH(K$3,INDIRECT("'"&amp;$A202&amp;"'!$A$3:$BG$3"),0)),VLOOKUP($F202,'Step 1'!$B$13:$D$28,3,0)),"Check Parameters")</f>
        <v>NE</v>
      </c>
      <c r="L202" s="13" t="str">
        <f ca="1">IFERROR(IF(VLOOKUP($F202,'Step 1'!$B$13:$D$28,3,0)="Y",INDEX(INDIRECT("'"&amp;$A202&amp;"'!$A$3:$BG$100000"),MATCH($B202,INDIRECT("'"&amp;$A202&amp;"'!$A3:$A100000"),0),MATCH(L$3,INDIRECT("'"&amp;$A202&amp;"'!$A$3:$BG$3"),0)),VLOOKUP($F202,'Step 1'!$B$13:$D$28,3,0)),"Check Parameters")</f>
        <v>NE</v>
      </c>
      <c r="M202" s="13" t="str">
        <f ca="1">IFERROR(IF(VLOOKUP($F202,'Step 1'!$B$13:$D$28,3,0)="Y",INDEX(INDIRECT("'"&amp;$A202&amp;"'!$A$3:$BG$100000"),MATCH($B202,INDIRECT("'"&amp;$A202&amp;"'!$A3:$A100000"),0),MATCH(M$3,INDIRECT("'"&amp;$A202&amp;"'!$A$3:$BG$3"),0)),VLOOKUP($F202,'Step 1'!$B$13:$D$28,3,0)),"Check Parameters")</f>
        <v>NE</v>
      </c>
      <c r="N202" s="13" t="str">
        <f ca="1">IFERROR(IF(VLOOKUP($F202,'Step 1'!$B$13:$D$28,3,0)="Y",INDEX(INDIRECT("'"&amp;$A202&amp;"'!$A$3:$BG$100000"),MATCH($B202,INDIRECT("'"&amp;$A202&amp;"'!$A3:$A100000"),0),MATCH(N$3,INDIRECT("'"&amp;$A202&amp;"'!$A$3:$BG$3"),0)),VLOOKUP($F202,'Step 1'!$B$13:$D$28,3,0)),"Check Parameters")</f>
        <v>NE</v>
      </c>
      <c r="O202" s="13" t="str">
        <f ca="1">IFERROR(IF(VLOOKUP($F202,'Step 1'!$B$13:$D$28,3,0)="Y",INDEX(INDIRECT("'"&amp;$A202&amp;"'!$A$3:$BG$100000"),MATCH($B202,INDIRECT("'"&amp;$A202&amp;"'!$A3:$A100000"),0),MATCH(O$3,INDIRECT("'"&amp;$A202&amp;"'!$A$3:$BG$3"),0)),VLOOKUP($F202,'Step 1'!$B$13:$D$28,3,0)),"Check Parameters")</f>
        <v>NE</v>
      </c>
      <c r="P202" s="13" t="str">
        <f ca="1">IFERROR(IF(VLOOKUP($F202,'Step 1'!$B$13:$D$28,3,0)="Y",INDEX(INDIRECT("'"&amp;$A202&amp;"'!$A$3:$BG$100000"),MATCH($B202,INDIRECT("'"&amp;$A202&amp;"'!$A3:$A100000"),0),MATCH(P$3,INDIRECT("'"&amp;$A202&amp;"'!$A$3:$BG$3"),0)),VLOOKUP($F202,'Step 1'!$B$13:$D$28,3,0)),"Check Parameters")</f>
        <v>NE</v>
      </c>
      <c r="Q202" s="13" t="str">
        <f ca="1">IFERROR(IF(VLOOKUP($F202,'Step 1'!$B$13:$D$28,3,0)="Y",INDEX(INDIRECT("'"&amp;$A202&amp;"'!$A$3:$BG$100000"),MATCH($B202,INDIRECT("'"&amp;$A202&amp;"'!$A3:$A100000"),0),MATCH(Q$3,INDIRECT("'"&amp;$A202&amp;"'!$A$3:$BG$3"),0)),VLOOKUP($F202,'Step 1'!$B$13:$D$28,3,0)),"Check Parameters")</f>
        <v>NE</v>
      </c>
      <c r="R202" s="13" t="str">
        <f ca="1">IFERROR(IF(VLOOKUP($F202,'Step 1'!$B$13:$D$28,3,0)="Y",INDEX(INDIRECT("'"&amp;$A202&amp;"'!$A$3:$BG$100000"),MATCH($B202,INDIRECT("'"&amp;$A202&amp;"'!$A3:$A100000"),0),MATCH(R$3,INDIRECT("'"&amp;$A202&amp;"'!$A$3:$BG$3"),0)),VLOOKUP($F202,'Step 1'!$B$13:$D$28,3,0)),"Check Parameters")</f>
        <v>NE</v>
      </c>
      <c r="S202" s="13" t="str">
        <f ca="1">IFERROR(IF(VLOOKUP($F202,'Step 1'!$B$13:$D$28,3,0)="Y",INDEX(INDIRECT("'"&amp;$A202&amp;"'!$A$3:$BG$100000"),MATCH($B202,INDIRECT("'"&amp;$A202&amp;"'!$A3:$A100000"),0),MATCH(S$3,INDIRECT("'"&amp;$A202&amp;"'!$A$3:$BG$3"),0)),VLOOKUP($F202,'Step 1'!$B$13:$D$28,3,0)),"Check Parameters")</f>
        <v>NE</v>
      </c>
      <c r="T202" s="13" t="str">
        <f ca="1">IFERROR(IF(VLOOKUP($F202,'Step 1'!$B$13:$D$28,3,0)="Y",INDEX(INDIRECT("'"&amp;$A202&amp;"'!$A$3:$BG$100000"),MATCH($B202,INDIRECT("'"&amp;$A202&amp;"'!$A3:$A100000"),0),MATCH(T$3,INDIRECT("'"&amp;$A202&amp;"'!$A$3:$BG$3"),0)),VLOOKUP($F202,'Step 1'!$B$13:$D$28,3,0)),"Check Parameters")</f>
        <v>NE</v>
      </c>
      <c r="U202" s="13" t="str">
        <f ca="1">IFERROR(IF(VLOOKUP($F202,'Step 1'!$B$13:$D$28,3,0)="Y",INDEX(INDIRECT("'"&amp;$A202&amp;"'!$A$3:$BG$100000"),MATCH($B202,INDIRECT("'"&amp;$A202&amp;"'!$A3:$A100000"),0),MATCH(U$3,INDIRECT("'"&amp;$A202&amp;"'!$A$3:$BG$3"),0)),VLOOKUP($F202,'Step 1'!$B$13:$D$28,3,0)),"Check Parameters")</f>
        <v>NE</v>
      </c>
      <c r="V202" s="13" t="str">
        <f ca="1">IFERROR(IF(VLOOKUP($F202,'Step 1'!$B$13:$D$28,3,0)="Y",INDEX(INDIRECT("'"&amp;$A202&amp;"'!$A$3:$BG$100000"),MATCH($B202,INDIRECT("'"&amp;$A202&amp;"'!$A3:$A100000"),0),MATCH(V$3,INDIRECT("'"&amp;$A202&amp;"'!$A$3:$BG$3"),0)),VLOOKUP($F202,'Step 1'!$B$13:$D$28,3,0)),"Check Parameters")</f>
        <v>NE</v>
      </c>
      <c r="W202" s="13" t="str">
        <f ca="1">IFERROR(IF(VLOOKUP($F202,'Step 1'!$B$13:$D$28,3,0)="Y",INDEX(INDIRECT("'"&amp;$A202&amp;"'!$A$3:$BG$100000"),MATCH($B202,INDIRECT("'"&amp;$A202&amp;"'!$A3:$A100000"),0),MATCH(W$3,INDIRECT("'"&amp;$A202&amp;"'!$A$3:$BG$3"),0)),VLOOKUP($F202,'Step 1'!$B$13:$D$28,3,0)),"Check Parameters")</f>
        <v>NE</v>
      </c>
      <c r="X202" s="13" t="str">
        <f ca="1">IFERROR(IF(VLOOKUP($F202,'Step 1'!$B$13:$D$28,3,0)="Y",INDEX(INDIRECT("'"&amp;$A202&amp;"'!$A$3:$BG$100000"),MATCH($B202,INDIRECT("'"&amp;$A202&amp;"'!$A3:$A100000"),0),MATCH(X$3,INDIRECT("'"&amp;$A202&amp;"'!$A$3:$BG$3"),0)),VLOOKUP($F202,'Step 1'!$B$13:$D$28,3,0)),"Check Parameters")</f>
        <v>NE</v>
      </c>
      <c r="Y202" s="13" t="str">
        <f ca="1">IFERROR(IF(VLOOKUP($F202,'Step 1'!$B$13:$D$28,3,0)="Y",INDEX(INDIRECT("'"&amp;$A202&amp;"'!$A$3:$BG$100000"),MATCH($B202,INDIRECT("'"&amp;$A202&amp;"'!$A3:$A100000"),0),MATCH(Y$3,INDIRECT("'"&amp;$A202&amp;"'!$A$3:$BG$3"),0)),VLOOKUP($F202,'Step 1'!$B$13:$D$28,3,0)),"Check Parameters")</f>
        <v>NE</v>
      </c>
      <c r="Z202" s="13" t="str">
        <f ca="1">IFERROR(IF(VLOOKUP($F202,'Step 1'!$B$13:$D$28,3,0)="Y",INDEX(INDIRECT("'"&amp;$A202&amp;"'!$A$3:$BG$100000"),MATCH($B202,INDIRECT("'"&amp;$A202&amp;"'!$A3:$A100000"),0),MATCH(Z$3,INDIRECT("'"&amp;$A202&amp;"'!$A$3:$BG$3"),0)),VLOOKUP($F202,'Step 1'!$B$13:$D$28,3,0)),"Check Parameters")</f>
        <v>NE</v>
      </c>
      <c r="AA202" s="13" t="str">
        <f ca="1">IFERROR(IF(VLOOKUP($F202,'Step 1'!$B$13:$D$28,3,0)="Y",INDEX(INDIRECT("'"&amp;$A202&amp;"'!$A$3:$BG$100000"),MATCH($B202,INDIRECT("'"&amp;$A202&amp;"'!$A3:$A100000"),0),MATCH(AA$3,INDIRECT("'"&amp;$A202&amp;"'!$A$3:$BG$3"),0)),VLOOKUP($F202,'Step 1'!$B$13:$D$28,3,0)),"Check Parameters")</f>
        <v>NE</v>
      </c>
      <c r="AB202" s="13" t="str">
        <f ca="1">IFERROR(IF(VLOOKUP($F202,'Step 1'!$B$13:$D$28,3,0)="Y",INDEX(INDIRECT("'"&amp;$A202&amp;"'!$A$3:$BG$100000"),MATCH($B202,INDIRECT("'"&amp;$A202&amp;"'!$A3:$A100000"),0),MATCH(AB$3,INDIRECT("'"&amp;$A202&amp;"'!$A$3:$BG$3"),0)),VLOOKUP($F202,'Step 1'!$B$13:$D$28,3,0)),"Check Parameters")</f>
        <v>NE</v>
      </c>
      <c r="AC202" s="13" t="str">
        <f ca="1">IFERROR(IF(VLOOKUP($F202,'Step 1'!$B$13:$D$28,3,0)="Y",INDEX(INDIRECT("'"&amp;$A202&amp;"'!$A$3:$BG$100000"),MATCH($B202,INDIRECT("'"&amp;$A202&amp;"'!$A3:$A100000"),0),MATCH(AC$3,INDIRECT("'"&amp;$A202&amp;"'!$A$3:$BG$3"),0)),VLOOKUP($F202,'Step 1'!$B$13:$D$28,3,0)),"Check Parameters")</f>
        <v>NE</v>
      </c>
      <c r="AD202" s="13" t="str">
        <f ca="1">IFERROR(IF(VLOOKUP($F202,'Step 1'!$B$13:$D$28,3,0)="Y",INDEX(INDIRECT("'"&amp;$A202&amp;"'!$A$3:$BG$100000"),MATCH($B202,INDIRECT("'"&amp;$A202&amp;"'!$A3:$A100000"),0),MATCH(AD$3,INDIRECT("'"&amp;$A202&amp;"'!$A$3:$BG$3"),0)),VLOOKUP($F202,'Step 1'!$B$13:$D$28,3,0)),"Check Parameters")</f>
        <v>NE</v>
      </c>
      <c r="AE202" s="13" t="str">
        <f ca="1">IFERROR(IF(VLOOKUP($F202,'Step 1'!$B$13:$D$28,3,0)="Y",INDEX(INDIRECT("'"&amp;$A202&amp;"'!$A$3:$BG$100000"),MATCH($B202,INDIRECT("'"&amp;$A202&amp;"'!$A3:$A100000"),0),MATCH(AE$3,INDIRECT("'"&amp;$A202&amp;"'!$A$3:$BG$3"),0)),VLOOKUP($F202,'Step 1'!$B$13:$D$28,3,0)),"Check Parameters")</f>
        <v>NE</v>
      </c>
      <c r="AF202" s="13" t="str">
        <f ca="1">IFERROR(IF(VLOOKUP($F202,'Step 1'!$B$13:$D$28,3,0)="Y",INDEX(INDIRECT("'"&amp;$A202&amp;"'!$A$3:$BG$100000"),MATCH($B202,INDIRECT("'"&amp;$A202&amp;"'!$A3:$A100000"),0),MATCH(AF$3,INDIRECT("'"&amp;$A202&amp;"'!$A$3:$BG$3"),0)),VLOOKUP($F202,'Step 1'!$B$13:$D$28,3,0)),"Check Parameters")</f>
        <v>NE</v>
      </c>
      <c r="AG202" s="13" t="str">
        <f ca="1">IFERROR(IF(VLOOKUP($F202,'Step 1'!$B$13:$D$28,3,0)="Y",INDEX(INDIRECT("'"&amp;$A202&amp;"'!$A$3:$BG$100000"),MATCH($B202,INDIRECT("'"&amp;$A202&amp;"'!$A3:$A100000"),0),MATCH(AG$3,INDIRECT("'"&amp;$A202&amp;"'!$A$3:$BG$3"),0)),VLOOKUP($F202,'Step 1'!$B$13:$D$28,3,0)),"Check Parameters")</f>
        <v>NE</v>
      </c>
      <c r="AH202" s="13" t="str">
        <f ca="1">IFERROR(IF(VLOOKUP($F202,'Step 1'!$B$13:$D$28,3,0)="Y",INDEX(INDIRECT("'"&amp;$A202&amp;"'!$A$3:$BG$100000"),MATCH($B202,INDIRECT("'"&amp;$A202&amp;"'!$A3:$A100000"),0),MATCH(AH$3,INDIRECT("'"&amp;$A202&amp;"'!$A$3:$BG$3"),0)),VLOOKUP($F202,'Step 1'!$B$13:$D$28,3,0)),"Check Parameters")</f>
        <v>NE</v>
      </c>
      <c r="AI202" s="13" t="str">
        <f ca="1">IFERROR(IF(VLOOKUP($F202,'Step 1'!$B$13:$D$28,3,0)="Y",INDEX(INDIRECT("'"&amp;$A202&amp;"'!$A$3:$BG$100000"),MATCH($B202,INDIRECT("'"&amp;$A202&amp;"'!$A3:$A100000"),0),MATCH(AI$3,INDIRECT("'"&amp;$A202&amp;"'!$A$3:$BG$3"),0)),VLOOKUP($F202,'Step 1'!$B$13:$D$28,3,0)),"Check Parameters")</f>
        <v>NE</v>
      </c>
      <c r="AJ202" s="13" t="str">
        <f ca="1">IFERROR(IF(VLOOKUP($F202,'Step 1'!$B$13:$D$28,3,0)="Y",INDEX(INDIRECT("'"&amp;$A202&amp;"'!$A$3:$BG$100000"),MATCH($B202,INDIRECT("'"&amp;$A202&amp;"'!$A3:$A100000"),0),MATCH(AJ$3,INDIRECT("'"&amp;$A202&amp;"'!$A$3:$BG$3"),0)),VLOOKUP($F202,'Step 1'!$B$13:$D$28,3,0)),"Check Parameters")</f>
        <v>NE</v>
      </c>
      <c r="AK202" s="13" t="str">
        <f ca="1">IFERROR(IF(VLOOKUP($F202,'Step 1'!$B$13:$D$28,3,0)="Y",INDEX(INDIRECT("'"&amp;$A202&amp;"'!$A$3:$BG$100000"),MATCH($B202,INDIRECT("'"&amp;$A202&amp;"'!$A3:$A100000"),0),MATCH(AK$3,INDIRECT("'"&amp;$A202&amp;"'!$A$3:$BG$3"),0)),VLOOKUP($F202,'Step 1'!$B$13:$D$28,3,0)),"Check Parameters")</f>
        <v>NE</v>
      </c>
      <c r="AL202" s="13" t="str">
        <f ca="1">IFERROR(IF(VLOOKUP($F202,'Step 1'!$B$13:$D$28,3,0)="Y",INDEX(INDIRECT("'"&amp;$A202&amp;"'!$A$3:$BG$100000"),MATCH($B202,INDIRECT("'"&amp;$A202&amp;"'!$A3:$A100000"),0),MATCH(AL$3,INDIRECT("'"&amp;$A202&amp;"'!$A$3:$BG$3"),0)),VLOOKUP($F202,'Step 1'!$B$13:$D$28,3,0)),"Check Parameters")</f>
        <v>NE</v>
      </c>
      <c r="AM202" s="13" t="str">
        <f ca="1">IFERROR(IF(VLOOKUP($F202,'Step 1'!$B$13:$D$28,3,0)="Y",INDEX(INDIRECT("'"&amp;$A202&amp;"'!$A$3:$BG$100000"),MATCH($B202,INDIRECT("'"&amp;$A202&amp;"'!$A3:$A100000"),0),MATCH(AM$3,INDIRECT("'"&amp;$A202&amp;"'!$A$3:$BG$3"),0)),VLOOKUP($F202,'Step 1'!$B$13:$D$28,3,0)),"Check Parameters")</f>
        <v>NE</v>
      </c>
      <c r="AN202" s="13"/>
      <c r="AO202" s="13"/>
      <c r="AP202" s="191"/>
      <c r="AQ202" s="191"/>
      <c r="AR202" s="191"/>
    </row>
    <row r="203" spans="1:44" hidden="1" outlineLevel="1" x14ac:dyDescent="0.25">
      <c r="A203" s="183" t="s">
        <v>108</v>
      </c>
      <c r="B203" s="183" t="s">
        <v>364</v>
      </c>
      <c r="C203" s="175" t="s">
        <v>347</v>
      </c>
      <c r="D203" s="175"/>
      <c r="E203" s="175" t="s">
        <v>53</v>
      </c>
      <c r="F203" s="77" t="str">
        <f t="shared" ref="F203" si="68">A203</f>
        <v>Other animals (fur animals)</v>
      </c>
      <c r="G203" s="175" t="s">
        <v>358</v>
      </c>
      <c r="H203" s="175"/>
      <c r="I203" s="13" t="str">
        <f ca="1">IFERROR(IF(VLOOKUP($F203,'Step 1'!$B$13:$D$28,3,0)="Y",INDEX(INDIRECT("'"&amp;$A203&amp;"'!$A$3:$BG$100000"),MATCH($B203,INDIRECT("'"&amp;$A203&amp;"'!$A3:$A100000"),0),MATCH(I$3,INDIRECT("'"&amp;$A203&amp;"'!$A$3:$BG$3"),0)),VLOOKUP($F203,'Step 1'!$B$13:$D$28,3,0)),"Check Parameters")</f>
        <v>NE</v>
      </c>
      <c r="J203" s="13" t="str">
        <f ca="1">IFERROR(IF(VLOOKUP($F203,'Step 1'!$B$13:$D$28,3,0)="Y",INDEX(INDIRECT("'"&amp;$A203&amp;"'!$A$3:$BG$100000"),MATCH($B203,INDIRECT("'"&amp;$A203&amp;"'!$A3:$A100000"),0),MATCH(J$3,INDIRECT("'"&amp;$A203&amp;"'!$A$3:$BG$3"),0)),VLOOKUP($F203,'Step 1'!$B$13:$D$28,3,0)),"Check Parameters")</f>
        <v>NE</v>
      </c>
      <c r="K203" s="13" t="str">
        <f ca="1">IFERROR(IF(VLOOKUP($F203,'Step 1'!$B$13:$D$28,3,0)="Y",INDEX(INDIRECT("'"&amp;$A203&amp;"'!$A$3:$BG$100000"),MATCH($B203,INDIRECT("'"&amp;$A203&amp;"'!$A3:$A100000"),0),MATCH(K$3,INDIRECT("'"&amp;$A203&amp;"'!$A$3:$BG$3"),0)),VLOOKUP($F203,'Step 1'!$B$13:$D$28,3,0)),"Check Parameters")</f>
        <v>NE</v>
      </c>
      <c r="L203" s="13" t="str">
        <f ca="1">IFERROR(IF(VLOOKUP($F203,'Step 1'!$B$13:$D$28,3,0)="Y",INDEX(INDIRECT("'"&amp;$A203&amp;"'!$A$3:$BG$100000"),MATCH($B203,INDIRECT("'"&amp;$A203&amp;"'!$A3:$A100000"),0),MATCH(L$3,INDIRECT("'"&amp;$A203&amp;"'!$A$3:$BG$3"),0)),VLOOKUP($F203,'Step 1'!$B$13:$D$28,3,0)),"Check Parameters")</f>
        <v>NE</v>
      </c>
      <c r="M203" s="13" t="str">
        <f ca="1">IFERROR(IF(VLOOKUP($F203,'Step 1'!$B$13:$D$28,3,0)="Y",INDEX(INDIRECT("'"&amp;$A203&amp;"'!$A$3:$BG$100000"),MATCH($B203,INDIRECT("'"&amp;$A203&amp;"'!$A3:$A100000"),0),MATCH(M$3,INDIRECT("'"&amp;$A203&amp;"'!$A$3:$BG$3"),0)),VLOOKUP($F203,'Step 1'!$B$13:$D$28,3,0)),"Check Parameters")</f>
        <v>NE</v>
      </c>
      <c r="N203" s="13" t="str">
        <f ca="1">IFERROR(IF(VLOOKUP($F203,'Step 1'!$B$13:$D$28,3,0)="Y",INDEX(INDIRECT("'"&amp;$A203&amp;"'!$A$3:$BG$100000"),MATCH($B203,INDIRECT("'"&amp;$A203&amp;"'!$A3:$A100000"),0),MATCH(N$3,INDIRECT("'"&amp;$A203&amp;"'!$A$3:$BG$3"),0)),VLOOKUP($F203,'Step 1'!$B$13:$D$28,3,0)),"Check Parameters")</f>
        <v>NE</v>
      </c>
      <c r="O203" s="13" t="str">
        <f ca="1">IFERROR(IF(VLOOKUP($F203,'Step 1'!$B$13:$D$28,3,0)="Y",INDEX(INDIRECT("'"&amp;$A203&amp;"'!$A$3:$BG$100000"),MATCH($B203,INDIRECT("'"&amp;$A203&amp;"'!$A3:$A100000"),0),MATCH(O$3,INDIRECT("'"&amp;$A203&amp;"'!$A$3:$BG$3"),0)),VLOOKUP($F203,'Step 1'!$B$13:$D$28,3,0)),"Check Parameters")</f>
        <v>NE</v>
      </c>
      <c r="P203" s="13" t="str">
        <f ca="1">IFERROR(IF(VLOOKUP($F203,'Step 1'!$B$13:$D$28,3,0)="Y",INDEX(INDIRECT("'"&amp;$A203&amp;"'!$A$3:$BG$100000"),MATCH($B203,INDIRECT("'"&amp;$A203&amp;"'!$A3:$A100000"),0),MATCH(P$3,INDIRECT("'"&amp;$A203&amp;"'!$A$3:$BG$3"),0)),VLOOKUP($F203,'Step 1'!$B$13:$D$28,3,0)),"Check Parameters")</f>
        <v>NE</v>
      </c>
      <c r="Q203" s="13" t="str">
        <f ca="1">IFERROR(IF(VLOOKUP($F203,'Step 1'!$B$13:$D$28,3,0)="Y",INDEX(INDIRECT("'"&amp;$A203&amp;"'!$A$3:$BG$100000"),MATCH($B203,INDIRECT("'"&amp;$A203&amp;"'!$A3:$A100000"),0),MATCH(Q$3,INDIRECT("'"&amp;$A203&amp;"'!$A$3:$BG$3"),0)),VLOOKUP($F203,'Step 1'!$B$13:$D$28,3,0)),"Check Parameters")</f>
        <v>NE</v>
      </c>
      <c r="R203" s="13" t="str">
        <f ca="1">IFERROR(IF(VLOOKUP($F203,'Step 1'!$B$13:$D$28,3,0)="Y",INDEX(INDIRECT("'"&amp;$A203&amp;"'!$A$3:$BG$100000"),MATCH($B203,INDIRECT("'"&amp;$A203&amp;"'!$A3:$A100000"),0),MATCH(R$3,INDIRECT("'"&amp;$A203&amp;"'!$A$3:$BG$3"),0)),VLOOKUP($F203,'Step 1'!$B$13:$D$28,3,0)),"Check Parameters")</f>
        <v>NE</v>
      </c>
      <c r="S203" s="13" t="str">
        <f ca="1">IFERROR(IF(VLOOKUP($F203,'Step 1'!$B$13:$D$28,3,0)="Y",INDEX(INDIRECT("'"&amp;$A203&amp;"'!$A$3:$BG$100000"),MATCH($B203,INDIRECT("'"&amp;$A203&amp;"'!$A3:$A100000"),0),MATCH(S$3,INDIRECT("'"&amp;$A203&amp;"'!$A$3:$BG$3"),0)),VLOOKUP($F203,'Step 1'!$B$13:$D$28,3,0)),"Check Parameters")</f>
        <v>NE</v>
      </c>
      <c r="T203" s="13" t="str">
        <f ca="1">IFERROR(IF(VLOOKUP($F203,'Step 1'!$B$13:$D$28,3,0)="Y",INDEX(INDIRECT("'"&amp;$A203&amp;"'!$A$3:$BG$100000"),MATCH($B203,INDIRECT("'"&amp;$A203&amp;"'!$A3:$A100000"),0),MATCH(T$3,INDIRECT("'"&amp;$A203&amp;"'!$A$3:$BG$3"),0)),VLOOKUP($F203,'Step 1'!$B$13:$D$28,3,0)),"Check Parameters")</f>
        <v>NE</v>
      </c>
      <c r="U203" s="13" t="str">
        <f ca="1">IFERROR(IF(VLOOKUP($F203,'Step 1'!$B$13:$D$28,3,0)="Y",INDEX(INDIRECT("'"&amp;$A203&amp;"'!$A$3:$BG$100000"),MATCH($B203,INDIRECT("'"&amp;$A203&amp;"'!$A3:$A100000"),0),MATCH(U$3,INDIRECT("'"&amp;$A203&amp;"'!$A$3:$BG$3"),0)),VLOOKUP($F203,'Step 1'!$B$13:$D$28,3,0)),"Check Parameters")</f>
        <v>NE</v>
      </c>
      <c r="V203" s="13" t="str">
        <f ca="1">IFERROR(IF(VLOOKUP($F203,'Step 1'!$B$13:$D$28,3,0)="Y",INDEX(INDIRECT("'"&amp;$A203&amp;"'!$A$3:$BG$100000"),MATCH($B203,INDIRECT("'"&amp;$A203&amp;"'!$A3:$A100000"),0),MATCH(V$3,INDIRECT("'"&amp;$A203&amp;"'!$A$3:$BG$3"),0)),VLOOKUP($F203,'Step 1'!$B$13:$D$28,3,0)),"Check Parameters")</f>
        <v>NE</v>
      </c>
      <c r="W203" s="13" t="str">
        <f ca="1">IFERROR(IF(VLOOKUP($F203,'Step 1'!$B$13:$D$28,3,0)="Y",INDEX(INDIRECT("'"&amp;$A203&amp;"'!$A$3:$BG$100000"),MATCH($B203,INDIRECT("'"&amp;$A203&amp;"'!$A3:$A100000"),0),MATCH(W$3,INDIRECT("'"&amp;$A203&amp;"'!$A$3:$BG$3"),0)),VLOOKUP($F203,'Step 1'!$B$13:$D$28,3,0)),"Check Parameters")</f>
        <v>NE</v>
      </c>
      <c r="X203" s="13" t="str">
        <f ca="1">IFERROR(IF(VLOOKUP($F203,'Step 1'!$B$13:$D$28,3,0)="Y",INDEX(INDIRECT("'"&amp;$A203&amp;"'!$A$3:$BG$100000"),MATCH($B203,INDIRECT("'"&amp;$A203&amp;"'!$A3:$A100000"),0),MATCH(X$3,INDIRECT("'"&amp;$A203&amp;"'!$A$3:$BG$3"),0)),VLOOKUP($F203,'Step 1'!$B$13:$D$28,3,0)),"Check Parameters")</f>
        <v>NE</v>
      </c>
      <c r="Y203" s="13" t="str">
        <f ca="1">IFERROR(IF(VLOOKUP($F203,'Step 1'!$B$13:$D$28,3,0)="Y",INDEX(INDIRECT("'"&amp;$A203&amp;"'!$A$3:$BG$100000"),MATCH($B203,INDIRECT("'"&amp;$A203&amp;"'!$A3:$A100000"),0),MATCH(Y$3,INDIRECT("'"&amp;$A203&amp;"'!$A$3:$BG$3"),0)),VLOOKUP($F203,'Step 1'!$B$13:$D$28,3,0)),"Check Parameters")</f>
        <v>NE</v>
      </c>
      <c r="Z203" s="13" t="str">
        <f ca="1">IFERROR(IF(VLOOKUP($F203,'Step 1'!$B$13:$D$28,3,0)="Y",INDEX(INDIRECT("'"&amp;$A203&amp;"'!$A$3:$BG$100000"),MATCH($B203,INDIRECT("'"&amp;$A203&amp;"'!$A3:$A100000"),0),MATCH(Z$3,INDIRECT("'"&amp;$A203&amp;"'!$A$3:$BG$3"),0)),VLOOKUP($F203,'Step 1'!$B$13:$D$28,3,0)),"Check Parameters")</f>
        <v>NE</v>
      </c>
      <c r="AA203" s="13" t="str">
        <f ca="1">IFERROR(IF(VLOOKUP($F203,'Step 1'!$B$13:$D$28,3,0)="Y",INDEX(INDIRECT("'"&amp;$A203&amp;"'!$A$3:$BG$100000"),MATCH($B203,INDIRECT("'"&amp;$A203&amp;"'!$A3:$A100000"),0),MATCH(AA$3,INDIRECT("'"&amp;$A203&amp;"'!$A$3:$BG$3"),0)),VLOOKUP($F203,'Step 1'!$B$13:$D$28,3,0)),"Check Parameters")</f>
        <v>NE</v>
      </c>
      <c r="AB203" s="13" t="str">
        <f ca="1">IFERROR(IF(VLOOKUP($F203,'Step 1'!$B$13:$D$28,3,0)="Y",INDEX(INDIRECT("'"&amp;$A203&amp;"'!$A$3:$BG$100000"),MATCH($B203,INDIRECT("'"&amp;$A203&amp;"'!$A3:$A100000"),0),MATCH(AB$3,INDIRECT("'"&amp;$A203&amp;"'!$A$3:$BG$3"),0)),VLOOKUP($F203,'Step 1'!$B$13:$D$28,3,0)),"Check Parameters")</f>
        <v>NE</v>
      </c>
      <c r="AC203" s="13" t="str">
        <f ca="1">IFERROR(IF(VLOOKUP($F203,'Step 1'!$B$13:$D$28,3,0)="Y",INDEX(INDIRECT("'"&amp;$A203&amp;"'!$A$3:$BG$100000"),MATCH($B203,INDIRECT("'"&amp;$A203&amp;"'!$A3:$A100000"),0),MATCH(AC$3,INDIRECT("'"&amp;$A203&amp;"'!$A$3:$BG$3"),0)),VLOOKUP($F203,'Step 1'!$B$13:$D$28,3,0)),"Check Parameters")</f>
        <v>NE</v>
      </c>
      <c r="AD203" s="13" t="str">
        <f ca="1">IFERROR(IF(VLOOKUP($F203,'Step 1'!$B$13:$D$28,3,0)="Y",INDEX(INDIRECT("'"&amp;$A203&amp;"'!$A$3:$BG$100000"),MATCH($B203,INDIRECT("'"&amp;$A203&amp;"'!$A3:$A100000"),0),MATCH(AD$3,INDIRECT("'"&amp;$A203&amp;"'!$A$3:$BG$3"),0)),VLOOKUP($F203,'Step 1'!$B$13:$D$28,3,0)),"Check Parameters")</f>
        <v>NE</v>
      </c>
      <c r="AE203" s="13" t="str">
        <f ca="1">IFERROR(IF(VLOOKUP($F203,'Step 1'!$B$13:$D$28,3,0)="Y",INDEX(INDIRECT("'"&amp;$A203&amp;"'!$A$3:$BG$100000"),MATCH($B203,INDIRECT("'"&amp;$A203&amp;"'!$A3:$A100000"),0),MATCH(AE$3,INDIRECT("'"&amp;$A203&amp;"'!$A$3:$BG$3"),0)),VLOOKUP($F203,'Step 1'!$B$13:$D$28,3,0)),"Check Parameters")</f>
        <v>NE</v>
      </c>
      <c r="AF203" s="13" t="str">
        <f ca="1">IFERROR(IF(VLOOKUP($F203,'Step 1'!$B$13:$D$28,3,0)="Y",INDEX(INDIRECT("'"&amp;$A203&amp;"'!$A$3:$BG$100000"),MATCH($B203,INDIRECT("'"&amp;$A203&amp;"'!$A3:$A100000"),0),MATCH(AF$3,INDIRECT("'"&amp;$A203&amp;"'!$A$3:$BG$3"),0)),VLOOKUP($F203,'Step 1'!$B$13:$D$28,3,0)),"Check Parameters")</f>
        <v>NE</v>
      </c>
      <c r="AG203" s="13" t="str">
        <f ca="1">IFERROR(IF(VLOOKUP($F203,'Step 1'!$B$13:$D$28,3,0)="Y",INDEX(INDIRECT("'"&amp;$A203&amp;"'!$A$3:$BG$100000"),MATCH($B203,INDIRECT("'"&amp;$A203&amp;"'!$A3:$A100000"),0),MATCH(AG$3,INDIRECT("'"&amp;$A203&amp;"'!$A$3:$BG$3"),0)),VLOOKUP($F203,'Step 1'!$B$13:$D$28,3,0)),"Check Parameters")</f>
        <v>NE</v>
      </c>
      <c r="AH203" s="13" t="str">
        <f ca="1">IFERROR(IF(VLOOKUP($F203,'Step 1'!$B$13:$D$28,3,0)="Y",INDEX(INDIRECT("'"&amp;$A203&amp;"'!$A$3:$BG$100000"),MATCH($B203,INDIRECT("'"&amp;$A203&amp;"'!$A3:$A100000"),0),MATCH(AH$3,INDIRECT("'"&amp;$A203&amp;"'!$A$3:$BG$3"),0)),VLOOKUP($F203,'Step 1'!$B$13:$D$28,3,0)),"Check Parameters")</f>
        <v>NE</v>
      </c>
      <c r="AI203" s="13" t="str">
        <f ca="1">IFERROR(IF(VLOOKUP($F203,'Step 1'!$B$13:$D$28,3,0)="Y",INDEX(INDIRECT("'"&amp;$A203&amp;"'!$A$3:$BG$100000"),MATCH($B203,INDIRECT("'"&amp;$A203&amp;"'!$A3:$A100000"),0),MATCH(AI$3,INDIRECT("'"&amp;$A203&amp;"'!$A$3:$BG$3"),0)),VLOOKUP($F203,'Step 1'!$B$13:$D$28,3,0)),"Check Parameters")</f>
        <v>NE</v>
      </c>
      <c r="AJ203" s="13" t="str">
        <f ca="1">IFERROR(IF(VLOOKUP($F203,'Step 1'!$B$13:$D$28,3,0)="Y",INDEX(INDIRECT("'"&amp;$A203&amp;"'!$A$3:$BG$100000"),MATCH($B203,INDIRECT("'"&amp;$A203&amp;"'!$A3:$A100000"),0),MATCH(AJ$3,INDIRECT("'"&amp;$A203&amp;"'!$A$3:$BG$3"),0)),VLOOKUP($F203,'Step 1'!$B$13:$D$28,3,0)),"Check Parameters")</f>
        <v>NE</v>
      </c>
      <c r="AK203" s="13" t="str">
        <f ca="1">IFERROR(IF(VLOOKUP($F203,'Step 1'!$B$13:$D$28,3,0)="Y",INDEX(INDIRECT("'"&amp;$A203&amp;"'!$A$3:$BG$100000"),MATCH($B203,INDIRECT("'"&amp;$A203&amp;"'!$A3:$A100000"),0),MATCH(AK$3,INDIRECT("'"&amp;$A203&amp;"'!$A$3:$BG$3"),0)),VLOOKUP($F203,'Step 1'!$B$13:$D$28,3,0)),"Check Parameters")</f>
        <v>NE</v>
      </c>
      <c r="AL203" s="13" t="str">
        <f ca="1">IFERROR(IF(VLOOKUP($F203,'Step 1'!$B$13:$D$28,3,0)="Y",INDEX(INDIRECT("'"&amp;$A203&amp;"'!$A$3:$BG$100000"),MATCH($B203,INDIRECT("'"&amp;$A203&amp;"'!$A3:$A100000"),0),MATCH(AL$3,INDIRECT("'"&amp;$A203&amp;"'!$A$3:$BG$3"),0)),VLOOKUP($F203,'Step 1'!$B$13:$D$28,3,0)),"Check Parameters")</f>
        <v>NE</v>
      </c>
      <c r="AM203" s="13" t="str">
        <f ca="1">IFERROR(IF(VLOOKUP($F203,'Step 1'!$B$13:$D$28,3,0)="Y",INDEX(INDIRECT("'"&amp;$A203&amp;"'!$A$3:$BG$100000"),MATCH($B203,INDIRECT("'"&amp;$A203&amp;"'!$A3:$A100000"),0),MATCH(AM$3,INDIRECT("'"&amp;$A203&amp;"'!$A$3:$BG$3"),0)),VLOOKUP($F203,'Step 1'!$B$13:$D$28,3,0)),"Check Parameters")</f>
        <v>NE</v>
      </c>
      <c r="AN203" s="13"/>
      <c r="AO203" s="13"/>
      <c r="AP203" s="191"/>
      <c r="AQ203" s="191"/>
      <c r="AR203" s="191"/>
    </row>
    <row r="204" spans="1:44" ht="14.1" customHeight="1" collapsed="1" x14ac:dyDescent="0.25">
      <c r="A204" s="184" t="s">
        <v>464</v>
      </c>
      <c r="B204" s="185"/>
      <c r="C204" s="185"/>
      <c r="D204" s="186"/>
      <c r="E204" s="186"/>
      <c r="F204" s="128"/>
      <c r="G204" s="179"/>
      <c r="H204" s="180"/>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29"/>
      <c r="AG204" s="129"/>
      <c r="AH204" s="129"/>
      <c r="AI204" s="129"/>
      <c r="AJ204" s="129"/>
      <c r="AK204" s="129"/>
      <c r="AL204" s="129"/>
      <c r="AM204" s="129"/>
      <c r="AN204" s="129"/>
      <c r="AO204" s="129"/>
      <c r="AP204" s="180"/>
      <c r="AQ204" s="180"/>
      <c r="AR204" s="180"/>
    </row>
    <row r="205" spans="1:44" x14ac:dyDescent="0.25">
      <c r="A205" s="183"/>
      <c r="B205" s="183"/>
      <c r="C205" s="181" t="s">
        <v>347</v>
      </c>
      <c r="D205" s="181" t="s">
        <v>51</v>
      </c>
      <c r="E205" s="181" t="s">
        <v>53</v>
      </c>
      <c r="F205" s="12"/>
      <c r="G205" s="181" t="s">
        <v>358</v>
      </c>
      <c r="H205" s="178"/>
      <c r="I205" s="13">
        <f t="shared" ref="I205:AM205" ca="1" si="69">SUMIF($E$188:$E$203,$E205,I$188:I$203)</f>
        <v>2.6762058095044635E-7</v>
      </c>
      <c r="J205" s="13">
        <f t="shared" ca="1" si="69"/>
        <v>2.6762058095044635E-7</v>
      </c>
      <c r="K205" s="13">
        <f t="shared" ca="1" si="69"/>
        <v>2.6762058095044635E-7</v>
      </c>
      <c r="L205" s="13">
        <f t="shared" ca="1" si="69"/>
        <v>2.6762058095044635E-7</v>
      </c>
      <c r="M205" s="13">
        <f t="shared" ca="1" si="69"/>
        <v>2.6762058095044635E-7</v>
      </c>
      <c r="N205" s="13">
        <f t="shared" ca="1" si="69"/>
        <v>2.6762058095044635E-7</v>
      </c>
      <c r="O205" s="13">
        <f t="shared" ca="1" si="69"/>
        <v>2.6762058095044635E-7</v>
      </c>
      <c r="P205" s="13">
        <f t="shared" ca="1" si="69"/>
        <v>2.6762058095044635E-7</v>
      </c>
      <c r="Q205" s="13">
        <f t="shared" ca="1" si="69"/>
        <v>2.6762058095044635E-7</v>
      </c>
      <c r="R205" s="13">
        <f t="shared" ca="1" si="69"/>
        <v>2.6762058095044635E-7</v>
      </c>
      <c r="S205" s="13">
        <f t="shared" ca="1" si="69"/>
        <v>2.6762058095044635E-7</v>
      </c>
      <c r="T205" s="13">
        <f t="shared" ca="1" si="69"/>
        <v>2.6762058095044635E-7</v>
      </c>
      <c r="U205" s="13">
        <f t="shared" ca="1" si="69"/>
        <v>2.6762058095044635E-7</v>
      </c>
      <c r="V205" s="13">
        <f t="shared" ca="1" si="69"/>
        <v>2.6762058095044635E-7</v>
      </c>
      <c r="W205" s="13">
        <f t="shared" ca="1" si="69"/>
        <v>2.6762058095044635E-7</v>
      </c>
      <c r="X205" s="13">
        <f t="shared" ca="1" si="69"/>
        <v>2.6762058095044635E-7</v>
      </c>
      <c r="Y205" s="13">
        <f t="shared" ca="1" si="69"/>
        <v>2.6762058095044635E-7</v>
      </c>
      <c r="Z205" s="13">
        <f t="shared" ca="1" si="69"/>
        <v>2.6762058095044635E-7</v>
      </c>
      <c r="AA205" s="13">
        <f t="shared" ca="1" si="69"/>
        <v>2.6762058095044635E-7</v>
      </c>
      <c r="AB205" s="13">
        <f t="shared" ca="1" si="69"/>
        <v>2.6762058095044635E-7</v>
      </c>
      <c r="AC205" s="13">
        <f t="shared" ca="1" si="69"/>
        <v>2.6762058095044635E-7</v>
      </c>
      <c r="AD205" s="13">
        <f t="shared" ca="1" si="69"/>
        <v>2.6762058095044635E-7</v>
      </c>
      <c r="AE205" s="13">
        <f t="shared" ca="1" si="69"/>
        <v>2.6762058095044635E-7</v>
      </c>
      <c r="AF205" s="13">
        <f t="shared" ca="1" si="69"/>
        <v>2.6762058095044635E-7</v>
      </c>
      <c r="AG205" s="13">
        <f t="shared" ca="1" si="69"/>
        <v>2.6762058095044635E-7</v>
      </c>
      <c r="AH205" s="13">
        <f t="shared" ca="1" si="69"/>
        <v>2.6762058095044635E-7</v>
      </c>
      <c r="AI205" s="13">
        <f t="shared" ca="1" si="69"/>
        <v>2.6762058095044635E-7</v>
      </c>
      <c r="AJ205" s="13">
        <f t="shared" ca="1" si="69"/>
        <v>2.6762058095044635E-7</v>
      </c>
      <c r="AK205" s="13">
        <f t="shared" ca="1" si="69"/>
        <v>2.6762058095044635E-7</v>
      </c>
      <c r="AL205" s="13">
        <f t="shared" ca="1" si="69"/>
        <v>2.6762058095044635E-7</v>
      </c>
      <c r="AM205" s="13">
        <f t="shared" ca="1" si="69"/>
        <v>2.6762058095044635E-7</v>
      </c>
      <c r="AN205" s="13"/>
      <c r="AO205" s="13"/>
      <c r="AP205" s="191"/>
      <c r="AQ205" s="191"/>
      <c r="AR205" s="191"/>
    </row>
    <row r="206" spans="1:44" x14ac:dyDescent="0.25">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c r="AA206" s="114"/>
      <c r="AB206" s="114"/>
      <c r="AC206" s="114"/>
      <c r="AD206" s="114"/>
      <c r="AE206" s="114"/>
      <c r="AF206" s="114"/>
      <c r="AG206" s="114"/>
      <c r="AH206" s="114"/>
      <c r="AI206" s="114"/>
      <c r="AJ206" s="114"/>
      <c r="AK206" s="189"/>
      <c r="AL206" s="189"/>
      <c r="AM206" s="189"/>
      <c r="AN206" s="189"/>
      <c r="AO206" s="189"/>
      <c r="AP206" s="189"/>
      <c r="AQ206" s="189"/>
      <c r="AR206" s="189"/>
    </row>
    <row r="207" spans="1:44" x14ac:dyDescent="0.25">
      <c r="A207" s="151"/>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189"/>
      <c r="AL207" s="189"/>
      <c r="AM207" s="189"/>
      <c r="AN207" s="189"/>
      <c r="AO207" s="189"/>
      <c r="AP207" s="189"/>
      <c r="AQ207" s="189"/>
      <c r="AR207" s="189"/>
    </row>
    <row r="208" spans="1:44" x14ac:dyDescent="0.25">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189"/>
      <c r="AL208" s="189"/>
      <c r="AM208" s="189"/>
      <c r="AN208" s="189"/>
      <c r="AO208" s="189"/>
      <c r="AP208" s="189"/>
      <c r="AQ208" s="189"/>
      <c r="AR208" s="189"/>
    </row>
    <row r="209" spans="1:44" ht="18.75" x14ac:dyDescent="0.3">
      <c r="A209" s="242" t="s">
        <v>365</v>
      </c>
      <c r="B209" s="15"/>
      <c r="C209" s="15"/>
      <c r="D209" s="150" t="s">
        <v>44</v>
      </c>
      <c r="E209" s="15"/>
      <c r="F209" s="15"/>
      <c r="G209" s="15"/>
      <c r="H209" s="15"/>
      <c r="I209" s="15"/>
      <c r="J209" s="242" t="s">
        <v>465</v>
      </c>
      <c r="K209" s="15"/>
      <c r="L209" s="20"/>
      <c r="M209" s="150" t="s">
        <v>44</v>
      </c>
      <c r="N209" s="15"/>
      <c r="O209" s="150"/>
      <c r="P209" s="15"/>
      <c r="Q209" s="15"/>
      <c r="R209" s="15"/>
      <c r="S209" s="15"/>
      <c r="T209" s="15"/>
      <c r="U209" s="15"/>
      <c r="V209" s="15"/>
      <c r="W209" s="15"/>
      <c r="X209" s="242" t="s">
        <v>534</v>
      </c>
      <c r="Y209" s="15"/>
      <c r="Z209" s="15"/>
      <c r="AA209" s="150" t="s">
        <v>44</v>
      </c>
      <c r="AB209" s="20"/>
      <c r="AC209" s="15"/>
      <c r="AD209" s="15"/>
      <c r="AE209" s="15"/>
      <c r="AF209" s="15"/>
      <c r="AG209" s="15"/>
      <c r="AH209" s="15"/>
      <c r="AI209" s="15"/>
      <c r="AJ209" s="15"/>
      <c r="AK209" s="182"/>
      <c r="AL209" s="182"/>
      <c r="AM209" s="182"/>
      <c r="AN209" s="182"/>
      <c r="AO209" s="182"/>
      <c r="AP209" s="182"/>
      <c r="AQ209" s="182"/>
      <c r="AR209" s="182"/>
    </row>
    <row r="210" spans="1:44" x14ac:dyDescent="0.25">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c r="AB210" s="114"/>
      <c r="AC210" s="114"/>
      <c r="AD210" s="114"/>
      <c r="AE210" s="114"/>
      <c r="AF210" s="114"/>
      <c r="AG210" s="114"/>
      <c r="AH210" s="114"/>
      <c r="AI210" s="114"/>
      <c r="AJ210" s="114"/>
      <c r="AK210" s="189"/>
      <c r="AL210" s="189"/>
      <c r="AM210" s="189"/>
      <c r="AN210" s="189"/>
      <c r="AO210" s="189"/>
      <c r="AP210" s="189"/>
      <c r="AQ210" s="189"/>
      <c r="AR210" s="189"/>
    </row>
    <row r="211" spans="1:44" x14ac:dyDescent="0.25">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c r="AA211" s="114"/>
      <c r="AB211" s="114"/>
      <c r="AC211" s="114"/>
      <c r="AD211" s="114"/>
      <c r="AE211" s="114"/>
      <c r="AF211" s="114"/>
      <c r="AG211" s="114"/>
      <c r="AH211" s="114"/>
      <c r="AI211" s="114"/>
      <c r="AJ211" s="114"/>
      <c r="AK211" s="189"/>
      <c r="AL211" s="189"/>
      <c r="AM211" s="189"/>
      <c r="AN211" s="189"/>
      <c r="AO211" s="189"/>
      <c r="AP211" s="189"/>
      <c r="AQ211" s="189"/>
      <c r="AR211" s="189"/>
    </row>
    <row r="212" spans="1:44" x14ac:dyDescent="0.25">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c r="AA212" s="114"/>
      <c r="AB212" s="114"/>
      <c r="AC212" s="114"/>
      <c r="AD212" s="114"/>
      <c r="AE212" s="114"/>
      <c r="AF212" s="114"/>
      <c r="AG212" s="114"/>
      <c r="AH212" s="114"/>
      <c r="AI212" s="114"/>
      <c r="AJ212" s="114"/>
      <c r="AK212" s="189"/>
      <c r="AL212" s="189"/>
      <c r="AM212" s="189"/>
      <c r="AN212" s="189"/>
      <c r="AO212" s="189"/>
      <c r="AP212" s="189"/>
      <c r="AQ212" s="189"/>
      <c r="AR212" s="189"/>
    </row>
    <row r="213" spans="1:44" x14ac:dyDescent="0.25">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4"/>
      <c r="AB213" s="114"/>
      <c r="AC213" s="114"/>
      <c r="AD213" s="114"/>
      <c r="AE213" s="114"/>
      <c r="AF213" s="114"/>
      <c r="AG213" s="114"/>
      <c r="AH213" s="114"/>
      <c r="AI213" s="114"/>
      <c r="AJ213" s="114"/>
      <c r="AK213" s="189"/>
      <c r="AL213" s="189"/>
      <c r="AM213" s="189"/>
      <c r="AN213" s="189"/>
      <c r="AO213" s="189"/>
      <c r="AP213" s="189"/>
      <c r="AQ213" s="189"/>
      <c r="AR213" s="189"/>
    </row>
    <row r="214" spans="1:44" x14ac:dyDescent="0.25">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c r="AA214" s="114"/>
      <c r="AB214" s="114"/>
      <c r="AC214" s="114"/>
      <c r="AD214" s="114"/>
      <c r="AE214" s="114"/>
      <c r="AF214" s="114"/>
      <c r="AG214" s="114"/>
      <c r="AH214" s="114"/>
      <c r="AI214" s="114"/>
      <c r="AJ214" s="114"/>
      <c r="AK214" s="189"/>
      <c r="AL214" s="189"/>
      <c r="AM214" s="189"/>
      <c r="AN214" s="189"/>
      <c r="AO214" s="189"/>
      <c r="AP214" s="189"/>
      <c r="AQ214" s="189"/>
      <c r="AR214" s="189"/>
    </row>
    <row r="215" spans="1:44" x14ac:dyDescent="0.25">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c r="AA215" s="114"/>
      <c r="AB215" s="114"/>
      <c r="AC215" s="114"/>
      <c r="AD215" s="114"/>
      <c r="AE215" s="114"/>
      <c r="AF215" s="114"/>
      <c r="AG215" s="114"/>
      <c r="AH215" s="114"/>
      <c r="AI215" s="114"/>
      <c r="AJ215" s="114"/>
      <c r="AK215" s="189"/>
      <c r="AL215" s="189"/>
      <c r="AM215" s="189"/>
      <c r="AN215" s="189"/>
      <c r="AO215" s="189"/>
      <c r="AP215" s="189"/>
      <c r="AQ215" s="189"/>
      <c r="AR215" s="189"/>
    </row>
    <row r="216" spans="1:44" x14ac:dyDescent="0.25">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c r="AA216" s="114"/>
      <c r="AB216" s="114"/>
      <c r="AC216" s="114"/>
      <c r="AD216" s="114"/>
      <c r="AE216" s="114"/>
      <c r="AF216" s="114"/>
      <c r="AG216" s="114"/>
      <c r="AH216" s="114"/>
      <c r="AI216" s="114"/>
      <c r="AJ216" s="114"/>
      <c r="AK216" s="189"/>
      <c r="AL216" s="189"/>
      <c r="AM216" s="189"/>
      <c r="AN216" s="189"/>
      <c r="AO216" s="189"/>
      <c r="AP216" s="189"/>
      <c r="AQ216" s="189"/>
      <c r="AR216" s="189"/>
    </row>
    <row r="217" spans="1:44" x14ac:dyDescent="0.25">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89"/>
      <c r="AL217" s="189"/>
      <c r="AM217" s="189"/>
      <c r="AN217" s="189"/>
      <c r="AO217" s="189"/>
      <c r="AP217" s="189"/>
      <c r="AQ217" s="189"/>
      <c r="AR217" s="189"/>
    </row>
    <row r="218" spans="1:44" x14ac:dyDescent="0.25">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c r="AA218" s="114"/>
      <c r="AB218" s="114"/>
      <c r="AC218" s="114"/>
      <c r="AD218" s="114"/>
      <c r="AE218" s="114"/>
      <c r="AF218" s="114"/>
      <c r="AG218" s="114"/>
      <c r="AH218" s="114"/>
      <c r="AI218" s="114"/>
      <c r="AJ218" s="114"/>
      <c r="AK218" s="189"/>
      <c r="AL218" s="189"/>
      <c r="AM218" s="189"/>
      <c r="AN218" s="189"/>
      <c r="AO218" s="189"/>
      <c r="AP218" s="189"/>
      <c r="AQ218" s="189"/>
      <c r="AR218" s="189"/>
    </row>
    <row r="219" spans="1:44" x14ac:dyDescent="0.25">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c r="AA219" s="114"/>
      <c r="AB219" s="114"/>
      <c r="AC219" s="114"/>
      <c r="AD219" s="114"/>
      <c r="AE219" s="114"/>
      <c r="AF219" s="114"/>
      <c r="AG219" s="114"/>
      <c r="AH219" s="114"/>
      <c r="AI219" s="114"/>
      <c r="AJ219" s="114"/>
      <c r="AK219" s="189"/>
      <c r="AL219" s="189"/>
      <c r="AM219" s="189"/>
      <c r="AN219" s="189"/>
      <c r="AO219" s="189"/>
      <c r="AP219" s="189"/>
      <c r="AQ219" s="189"/>
      <c r="AR219" s="189"/>
    </row>
    <row r="220" spans="1:44" x14ac:dyDescent="0.25">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c r="AA220" s="114"/>
      <c r="AB220" s="114"/>
      <c r="AC220" s="114"/>
      <c r="AD220" s="114"/>
      <c r="AE220" s="114"/>
      <c r="AF220" s="114"/>
      <c r="AG220" s="114"/>
      <c r="AH220" s="114"/>
      <c r="AI220" s="114"/>
      <c r="AJ220" s="114"/>
      <c r="AK220" s="189"/>
      <c r="AL220" s="189"/>
      <c r="AM220" s="189"/>
      <c r="AN220" s="189"/>
      <c r="AO220" s="189"/>
      <c r="AP220" s="189"/>
      <c r="AQ220" s="189"/>
      <c r="AR220" s="189"/>
    </row>
    <row r="221" spans="1:44" x14ac:dyDescent="0.25">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c r="AA221" s="114"/>
      <c r="AB221" s="114"/>
      <c r="AC221" s="114"/>
      <c r="AD221" s="114"/>
      <c r="AE221" s="114"/>
      <c r="AF221" s="114"/>
      <c r="AG221" s="114"/>
      <c r="AH221" s="114"/>
      <c r="AI221" s="114"/>
      <c r="AJ221" s="114"/>
      <c r="AK221" s="189"/>
      <c r="AL221" s="189"/>
      <c r="AM221" s="189"/>
      <c r="AN221" s="189"/>
      <c r="AO221" s="189"/>
      <c r="AP221" s="189"/>
      <c r="AQ221" s="189"/>
      <c r="AR221" s="189"/>
    </row>
    <row r="222" spans="1:44" x14ac:dyDescent="0.25">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c r="AA222" s="114"/>
      <c r="AB222" s="114"/>
      <c r="AC222" s="114"/>
      <c r="AD222" s="114"/>
      <c r="AE222" s="114"/>
      <c r="AF222" s="114"/>
      <c r="AG222" s="114"/>
      <c r="AH222" s="114"/>
      <c r="AI222" s="114"/>
      <c r="AJ222" s="114"/>
      <c r="AK222" s="189"/>
      <c r="AL222" s="189"/>
      <c r="AM222" s="189"/>
      <c r="AN222" s="189"/>
      <c r="AO222" s="189"/>
      <c r="AP222" s="189"/>
      <c r="AQ222" s="189"/>
      <c r="AR222" s="189"/>
    </row>
    <row r="223" spans="1:44" x14ac:dyDescent="0.25">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c r="AA223" s="114"/>
      <c r="AB223" s="114"/>
      <c r="AC223" s="114"/>
      <c r="AD223" s="114"/>
      <c r="AE223" s="114"/>
      <c r="AF223" s="114"/>
      <c r="AG223" s="114"/>
      <c r="AH223" s="114"/>
      <c r="AI223" s="114"/>
      <c r="AJ223" s="114"/>
      <c r="AK223" s="189"/>
      <c r="AL223" s="189"/>
      <c r="AM223" s="189"/>
      <c r="AN223" s="189"/>
      <c r="AO223" s="189"/>
      <c r="AP223" s="189"/>
      <c r="AQ223" s="189"/>
      <c r="AR223" s="189"/>
    </row>
    <row r="224" spans="1:44" x14ac:dyDescent="0.25">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c r="AA224" s="114"/>
      <c r="AB224" s="114"/>
      <c r="AC224" s="114"/>
      <c r="AD224" s="114"/>
      <c r="AE224" s="114"/>
      <c r="AF224" s="114"/>
      <c r="AG224" s="114"/>
      <c r="AH224" s="114"/>
      <c r="AI224" s="114"/>
      <c r="AJ224" s="114"/>
      <c r="AK224" s="189"/>
      <c r="AL224" s="189"/>
      <c r="AM224" s="189"/>
      <c r="AN224" s="189"/>
      <c r="AO224" s="189"/>
      <c r="AP224" s="189"/>
      <c r="AQ224" s="189"/>
      <c r="AR224" s="189"/>
    </row>
    <row r="225" spans="1:44" x14ac:dyDescent="0.25">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c r="AA225" s="114"/>
      <c r="AB225" s="114"/>
      <c r="AC225" s="114"/>
      <c r="AD225" s="114"/>
      <c r="AE225" s="114"/>
      <c r="AF225" s="114"/>
      <c r="AG225" s="114"/>
      <c r="AH225" s="114"/>
      <c r="AI225" s="114"/>
      <c r="AJ225" s="114"/>
      <c r="AK225" s="189"/>
      <c r="AL225" s="189"/>
      <c r="AM225" s="189"/>
      <c r="AN225" s="189"/>
      <c r="AO225" s="189"/>
      <c r="AP225" s="189"/>
      <c r="AQ225" s="189"/>
      <c r="AR225" s="189"/>
    </row>
    <row r="226" spans="1:44" x14ac:dyDescent="0.25">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c r="AA226" s="114"/>
      <c r="AB226" s="114"/>
      <c r="AC226" s="114"/>
      <c r="AD226" s="114"/>
      <c r="AE226" s="114"/>
      <c r="AF226" s="114"/>
      <c r="AG226" s="114"/>
      <c r="AH226" s="114"/>
      <c r="AI226" s="114"/>
      <c r="AJ226" s="114"/>
      <c r="AK226" s="189"/>
      <c r="AL226" s="189"/>
      <c r="AM226" s="189"/>
      <c r="AN226" s="189"/>
      <c r="AO226" s="189"/>
      <c r="AP226" s="189"/>
      <c r="AQ226" s="189"/>
      <c r="AR226" s="189"/>
    </row>
    <row r="227" spans="1:44" x14ac:dyDescent="0.25">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c r="AA227" s="114"/>
      <c r="AB227" s="114"/>
      <c r="AC227" s="114"/>
      <c r="AD227" s="114"/>
      <c r="AE227" s="114"/>
      <c r="AF227" s="114"/>
      <c r="AG227" s="114"/>
      <c r="AH227" s="114"/>
      <c r="AI227" s="114"/>
      <c r="AJ227" s="114"/>
      <c r="AK227" s="189"/>
      <c r="AL227" s="189"/>
      <c r="AM227" s="189"/>
      <c r="AN227" s="189"/>
      <c r="AO227" s="189"/>
      <c r="AP227" s="189"/>
      <c r="AQ227" s="189"/>
      <c r="AR227" s="189"/>
    </row>
    <row r="228" spans="1:44" x14ac:dyDescent="0.25">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c r="AA228" s="114"/>
      <c r="AB228" s="114"/>
      <c r="AC228" s="114"/>
      <c r="AD228" s="114"/>
      <c r="AE228" s="114"/>
      <c r="AF228" s="114"/>
      <c r="AG228" s="114"/>
      <c r="AH228" s="114"/>
      <c r="AI228" s="114"/>
      <c r="AJ228" s="114"/>
      <c r="AK228" s="189"/>
      <c r="AL228" s="189"/>
      <c r="AM228" s="189"/>
      <c r="AN228" s="189"/>
      <c r="AO228" s="189"/>
      <c r="AP228" s="189"/>
      <c r="AQ228" s="189"/>
      <c r="AR228" s="189"/>
    </row>
    <row r="229" spans="1:44" x14ac:dyDescent="0.25">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c r="AA229" s="114"/>
      <c r="AB229" s="114"/>
      <c r="AC229" s="114"/>
      <c r="AD229" s="114"/>
      <c r="AE229" s="114"/>
      <c r="AF229" s="114"/>
      <c r="AG229" s="114"/>
      <c r="AH229" s="114"/>
      <c r="AI229" s="114"/>
      <c r="AJ229" s="114"/>
      <c r="AK229" s="189"/>
      <c r="AL229" s="189"/>
      <c r="AM229" s="189"/>
      <c r="AN229" s="189"/>
      <c r="AO229" s="189"/>
      <c r="AP229" s="189"/>
      <c r="AQ229" s="189"/>
      <c r="AR229" s="189"/>
    </row>
    <row r="230" spans="1:44" x14ac:dyDescent="0.25">
      <c r="A230" s="114"/>
      <c r="B230" s="114"/>
      <c r="C230" s="114"/>
      <c r="D230" s="114"/>
      <c r="E230" s="114"/>
      <c r="F230" s="114"/>
      <c r="G230" s="114"/>
      <c r="H230" s="114"/>
      <c r="I230" s="114"/>
      <c r="J230" s="271"/>
      <c r="K230" s="114"/>
      <c r="L230" s="114"/>
      <c r="M230" s="114"/>
      <c r="N230" s="114"/>
      <c r="O230" s="114"/>
      <c r="P230" s="114"/>
      <c r="Q230" s="114"/>
      <c r="R230" s="114"/>
      <c r="S230" s="114"/>
      <c r="T230" s="114"/>
      <c r="U230" s="114"/>
      <c r="V230" s="114"/>
      <c r="W230" s="114"/>
      <c r="X230" s="114"/>
      <c r="Y230" s="114"/>
      <c r="Z230" s="114"/>
      <c r="AA230" s="114"/>
      <c r="AB230" s="114"/>
      <c r="AC230" s="114"/>
      <c r="AD230" s="114"/>
      <c r="AE230" s="114"/>
      <c r="AF230" s="114"/>
      <c r="AG230" s="114"/>
      <c r="AH230" s="114"/>
      <c r="AI230" s="114"/>
      <c r="AJ230" s="114"/>
      <c r="AK230" s="189"/>
      <c r="AL230" s="189"/>
      <c r="AM230" s="189"/>
      <c r="AN230" s="189"/>
      <c r="AO230" s="189"/>
      <c r="AP230" s="189"/>
      <c r="AQ230" s="189"/>
      <c r="AR230" s="189"/>
    </row>
    <row r="231" spans="1:44" x14ac:dyDescent="0.25">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c r="AA231" s="114"/>
      <c r="AB231" s="114"/>
      <c r="AC231" s="114"/>
      <c r="AD231" s="114"/>
      <c r="AE231" s="114"/>
      <c r="AF231" s="114"/>
      <c r="AG231" s="114"/>
      <c r="AH231" s="114"/>
      <c r="AI231" s="114"/>
      <c r="AJ231" s="114"/>
      <c r="AK231" s="189"/>
      <c r="AL231" s="189"/>
      <c r="AM231" s="189"/>
      <c r="AN231" s="189"/>
      <c r="AO231" s="189"/>
      <c r="AP231" s="189"/>
      <c r="AQ231" s="189"/>
      <c r="AR231" s="189"/>
    </row>
    <row r="232" spans="1:44" x14ac:dyDescent="0.25">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c r="AA232" s="114"/>
      <c r="AB232" s="114"/>
      <c r="AC232" s="114"/>
      <c r="AD232" s="114"/>
      <c r="AE232" s="114"/>
      <c r="AF232" s="114"/>
      <c r="AG232" s="114"/>
      <c r="AH232" s="114"/>
      <c r="AI232" s="114"/>
      <c r="AJ232" s="114"/>
      <c r="AK232" s="189"/>
      <c r="AL232" s="189"/>
      <c r="AM232" s="189"/>
      <c r="AN232" s="189"/>
      <c r="AO232" s="189"/>
      <c r="AP232" s="189"/>
      <c r="AQ232" s="189"/>
      <c r="AR232" s="189"/>
    </row>
    <row r="233" spans="1:44" x14ac:dyDescent="0.25">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c r="AA233" s="114"/>
      <c r="AB233" s="114"/>
      <c r="AC233" s="114"/>
      <c r="AD233" s="114"/>
      <c r="AE233" s="114"/>
      <c r="AF233" s="114"/>
      <c r="AG233" s="114"/>
      <c r="AH233" s="114"/>
      <c r="AI233" s="114"/>
      <c r="AJ233" s="114"/>
      <c r="AK233" s="189"/>
      <c r="AL233" s="189"/>
      <c r="AM233" s="189"/>
      <c r="AN233" s="189"/>
      <c r="AO233" s="189"/>
      <c r="AP233" s="189"/>
      <c r="AQ233" s="189"/>
      <c r="AR233" s="189"/>
    </row>
    <row r="234" spans="1:44" x14ac:dyDescent="0.25">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c r="AA234" s="114"/>
      <c r="AB234" s="114"/>
      <c r="AC234" s="114"/>
      <c r="AD234" s="114"/>
      <c r="AE234" s="114"/>
      <c r="AF234" s="114"/>
      <c r="AG234" s="114"/>
      <c r="AH234" s="114"/>
      <c r="AI234" s="114"/>
      <c r="AJ234" s="114"/>
      <c r="AK234" s="189"/>
      <c r="AL234" s="189"/>
      <c r="AM234" s="189"/>
      <c r="AN234" s="189"/>
      <c r="AO234" s="189"/>
      <c r="AP234" s="189"/>
      <c r="AQ234" s="189"/>
      <c r="AR234" s="189"/>
    </row>
    <row r="235" spans="1:44" x14ac:dyDescent="0.25">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c r="AA235" s="114"/>
      <c r="AB235" s="114"/>
      <c r="AC235" s="114"/>
      <c r="AD235" s="114"/>
      <c r="AE235" s="114"/>
      <c r="AF235" s="114"/>
      <c r="AG235" s="114"/>
      <c r="AH235" s="114"/>
      <c r="AI235" s="114"/>
      <c r="AJ235" s="114"/>
      <c r="AK235" s="189"/>
      <c r="AL235" s="189"/>
      <c r="AM235" s="189"/>
      <c r="AN235" s="189"/>
      <c r="AO235" s="189"/>
      <c r="AP235" s="189"/>
      <c r="AQ235" s="189"/>
      <c r="AR235" s="189"/>
    </row>
    <row r="236" spans="1:44" x14ac:dyDescent="0.25">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c r="AA236" s="114"/>
      <c r="AB236" s="114"/>
      <c r="AC236" s="114"/>
      <c r="AD236" s="114"/>
      <c r="AE236" s="114"/>
      <c r="AF236" s="114"/>
      <c r="AG236" s="114"/>
      <c r="AH236" s="114"/>
      <c r="AI236" s="114"/>
      <c r="AJ236" s="114"/>
      <c r="AK236" s="189"/>
      <c r="AL236" s="189"/>
      <c r="AM236" s="189"/>
      <c r="AN236" s="189"/>
      <c r="AO236" s="189"/>
      <c r="AP236" s="189"/>
      <c r="AQ236" s="189"/>
      <c r="AR236" s="189"/>
    </row>
    <row r="237" spans="1:44" x14ac:dyDescent="0.25">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c r="AA237" s="114"/>
      <c r="AB237" s="114"/>
      <c r="AC237" s="114"/>
      <c r="AD237" s="114"/>
      <c r="AE237" s="114"/>
      <c r="AF237" s="114"/>
      <c r="AG237" s="114"/>
      <c r="AH237" s="114"/>
      <c r="AI237" s="114"/>
      <c r="AJ237" s="114"/>
      <c r="AK237" s="189"/>
      <c r="AL237" s="189"/>
      <c r="AM237" s="189"/>
      <c r="AN237" s="189"/>
      <c r="AO237" s="189"/>
      <c r="AP237" s="189"/>
      <c r="AQ237" s="189"/>
      <c r="AR237" s="189"/>
    </row>
    <row r="238" spans="1:44" x14ac:dyDescent="0.25">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c r="AA238" s="114"/>
      <c r="AB238" s="114"/>
      <c r="AC238" s="114"/>
      <c r="AD238" s="114"/>
      <c r="AE238" s="114"/>
      <c r="AF238" s="114"/>
      <c r="AG238" s="114"/>
      <c r="AH238" s="114"/>
      <c r="AI238" s="114"/>
      <c r="AJ238" s="114"/>
      <c r="AK238" s="189"/>
      <c r="AL238" s="189"/>
      <c r="AM238" s="189"/>
      <c r="AN238" s="189"/>
      <c r="AO238" s="189"/>
      <c r="AP238" s="189"/>
      <c r="AQ238" s="189"/>
      <c r="AR238" s="189"/>
    </row>
    <row r="239" spans="1:44" x14ac:dyDescent="0.25">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c r="AA239" s="114"/>
      <c r="AB239" s="114"/>
      <c r="AC239" s="114"/>
      <c r="AD239" s="114"/>
      <c r="AE239" s="114"/>
      <c r="AF239" s="114"/>
      <c r="AG239" s="114"/>
      <c r="AH239" s="114"/>
      <c r="AI239" s="114"/>
      <c r="AJ239" s="114"/>
      <c r="AK239" s="189"/>
      <c r="AL239" s="189"/>
      <c r="AM239" s="189"/>
      <c r="AN239" s="189"/>
      <c r="AO239" s="189"/>
      <c r="AP239" s="189"/>
      <c r="AQ239" s="189"/>
      <c r="AR239" s="189"/>
    </row>
    <row r="240" spans="1:44" x14ac:dyDescent="0.25">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c r="AA240" s="114"/>
      <c r="AB240" s="114"/>
      <c r="AC240" s="114"/>
      <c r="AD240" s="114"/>
      <c r="AE240" s="114"/>
      <c r="AF240" s="114"/>
      <c r="AG240" s="114"/>
      <c r="AH240" s="114"/>
      <c r="AI240" s="114"/>
      <c r="AJ240" s="114"/>
      <c r="AK240" s="189"/>
      <c r="AL240" s="189"/>
      <c r="AM240" s="189"/>
      <c r="AN240" s="189"/>
      <c r="AO240" s="189"/>
      <c r="AP240" s="189"/>
      <c r="AQ240" s="189"/>
      <c r="AR240" s="189"/>
    </row>
    <row r="241" spans="1:44" x14ac:dyDescent="0.25">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c r="AA241" s="114"/>
      <c r="AB241" s="114"/>
      <c r="AC241" s="114"/>
      <c r="AD241" s="114"/>
      <c r="AE241" s="114"/>
      <c r="AF241" s="114"/>
      <c r="AG241" s="114"/>
      <c r="AH241" s="114"/>
      <c r="AI241" s="114"/>
      <c r="AJ241" s="114"/>
      <c r="AK241" s="189"/>
      <c r="AL241" s="189"/>
      <c r="AM241" s="189"/>
      <c r="AN241" s="189"/>
      <c r="AO241" s="189"/>
      <c r="AP241" s="189"/>
      <c r="AQ241" s="189"/>
      <c r="AR241" s="189"/>
    </row>
    <row r="242" spans="1:44" x14ac:dyDescent="0.25">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c r="AA242" s="114"/>
      <c r="AB242" s="114"/>
      <c r="AC242" s="114"/>
      <c r="AD242" s="114"/>
      <c r="AE242" s="114"/>
      <c r="AF242" s="114"/>
      <c r="AG242" s="114"/>
      <c r="AH242" s="114"/>
      <c r="AI242" s="114"/>
      <c r="AJ242" s="114"/>
      <c r="AK242" s="189"/>
      <c r="AL242" s="189"/>
      <c r="AM242" s="189"/>
      <c r="AN242" s="189"/>
      <c r="AO242" s="189"/>
      <c r="AP242" s="189"/>
      <c r="AQ242" s="189"/>
      <c r="AR242" s="189"/>
    </row>
    <row r="243" spans="1:44" x14ac:dyDescent="0.25">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c r="AA243" s="114"/>
      <c r="AB243" s="114"/>
      <c r="AC243" s="114"/>
      <c r="AD243" s="114"/>
      <c r="AE243" s="114"/>
      <c r="AF243" s="114"/>
      <c r="AG243" s="114"/>
      <c r="AH243" s="114"/>
      <c r="AI243" s="114"/>
      <c r="AJ243" s="114"/>
      <c r="AK243" s="189"/>
      <c r="AL243" s="189"/>
      <c r="AM243" s="189"/>
      <c r="AN243" s="189"/>
      <c r="AO243" s="189"/>
      <c r="AP243" s="189"/>
      <c r="AQ243" s="189"/>
      <c r="AR243" s="189"/>
    </row>
  </sheetData>
  <sheetProtection sheet="1" formatCells="0" formatColumns="0" formatRows="0" insertRows="0" sort="0" autoFilter="0" pivotTables="0"/>
  <mergeCells count="7">
    <mergeCell ref="J5:M5"/>
    <mergeCell ref="J6:M6"/>
    <mergeCell ref="B4:H4"/>
    <mergeCell ref="B5:H5"/>
    <mergeCell ref="B8:H8"/>
    <mergeCell ref="B7:H7"/>
    <mergeCell ref="B6:H6"/>
  </mergeCells>
  <phoneticPr fontId="129"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A5DC"/>
    <pageSetUpPr fitToPage="1"/>
  </sheetPr>
  <dimension ref="A1:O233"/>
  <sheetViews>
    <sheetView workbookViewId="0">
      <selection activeCell="H16" sqref="H16"/>
    </sheetView>
  </sheetViews>
  <sheetFormatPr defaultRowHeight="15" x14ac:dyDescent="0.25"/>
  <cols>
    <col min="1" max="1" width="26.5703125" customWidth="1"/>
    <col min="2" max="2" width="98.85546875" style="6" customWidth="1"/>
    <col min="3" max="3" width="18.5703125" style="6" customWidth="1"/>
    <col min="4" max="4" width="22.140625" customWidth="1"/>
    <col min="5" max="5" width="10.7109375" bestFit="1" customWidth="1"/>
    <col min="6" max="6" width="44" customWidth="1"/>
    <col min="7" max="7" width="17.5703125" style="275" customWidth="1"/>
  </cols>
  <sheetData>
    <row r="1" spans="1:15" ht="21" x14ac:dyDescent="0.35">
      <c r="A1" s="318" t="s">
        <v>52</v>
      </c>
      <c r="B1" s="319" t="s">
        <v>590</v>
      </c>
      <c r="C1" s="320"/>
      <c r="D1" s="315"/>
      <c r="E1" s="315"/>
      <c r="F1" s="320"/>
      <c r="G1" s="315"/>
      <c r="H1" s="315"/>
      <c r="I1" s="315"/>
      <c r="J1" s="315"/>
      <c r="K1" s="315"/>
      <c r="L1" s="315"/>
      <c r="M1" s="315"/>
      <c r="N1" s="315"/>
      <c r="O1" s="315"/>
    </row>
    <row r="2" spans="1:15" ht="21" customHeight="1" x14ac:dyDescent="0.25">
      <c r="A2" s="456" t="s">
        <v>521</v>
      </c>
      <c r="B2" s="456"/>
      <c r="C2" s="456"/>
      <c r="D2" s="456"/>
      <c r="E2" s="270"/>
      <c r="F2" s="198" t="s">
        <v>141</v>
      </c>
      <c r="G2" s="334"/>
      <c r="H2" s="189"/>
      <c r="I2" s="189"/>
      <c r="J2" s="189"/>
      <c r="K2" s="189"/>
      <c r="L2" s="189"/>
      <c r="M2" s="189"/>
      <c r="N2" s="189"/>
      <c r="O2" s="189"/>
    </row>
    <row r="3" spans="1:15" ht="16.5" customHeight="1" x14ac:dyDescent="0.25">
      <c r="A3" s="456" t="s">
        <v>567</v>
      </c>
      <c r="B3" s="456"/>
      <c r="C3" s="456"/>
      <c r="D3" s="456"/>
      <c r="E3" s="270"/>
      <c r="F3" s="199" t="s">
        <v>591</v>
      </c>
      <c r="G3" s="334"/>
      <c r="H3" s="189"/>
      <c r="I3" s="189"/>
      <c r="J3" s="189"/>
      <c r="K3" s="189"/>
      <c r="L3" s="189"/>
      <c r="M3" s="189"/>
      <c r="N3" s="189"/>
      <c r="O3" s="189"/>
    </row>
    <row r="4" spans="1:15" ht="16.5" customHeight="1" x14ac:dyDescent="0.25">
      <c r="A4" s="455" t="s">
        <v>641</v>
      </c>
      <c r="B4" s="455"/>
      <c r="C4" s="455"/>
      <c r="D4" s="455"/>
      <c r="E4" s="269"/>
      <c r="F4" s="331" t="s">
        <v>592</v>
      </c>
      <c r="G4" s="334"/>
      <c r="H4" s="189"/>
      <c r="I4" s="189"/>
      <c r="J4" s="189"/>
      <c r="K4" s="189"/>
      <c r="L4" s="189"/>
      <c r="M4" s="189"/>
      <c r="N4" s="189"/>
      <c r="O4" s="189"/>
    </row>
    <row r="5" spans="1:15" ht="18" customHeight="1" x14ac:dyDescent="0.25">
      <c r="A5" s="455"/>
      <c r="B5" s="455"/>
      <c r="C5" s="455"/>
      <c r="D5" s="455"/>
      <c r="E5" s="269"/>
      <c r="F5" s="272"/>
      <c r="G5" s="334"/>
      <c r="H5" s="189"/>
      <c r="I5" s="189"/>
      <c r="J5" s="189"/>
      <c r="K5" s="189"/>
      <c r="L5" s="189"/>
      <c r="M5" s="189"/>
      <c r="N5" s="189"/>
      <c r="O5" s="189"/>
    </row>
    <row r="6" spans="1:15" ht="18.600000000000001" customHeight="1" x14ac:dyDescent="0.3">
      <c r="A6" s="326" t="s">
        <v>589</v>
      </c>
      <c r="B6" s="114"/>
      <c r="C6" s="114"/>
      <c r="D6" s="114"/>
      <c r="E6" s="324" t="s">
        <v>579</v>
      </c>
      <c r="F6" s="322" t="str">
        <f ca="1">IF(SUMPRODUCT(--(LEFT(D8:D202,5)="Error"))=0,"No errors found",SUMPRODUCT(--(LEFT(D8:D202,5)="Error"))&amp;" errors - review the input data")</f>
        <v>No errors found</v>
      </c>
      <c r="G6" s="265"/>
      <c r="H6" s="114"/>
      <c r="I6" s="114"/>
      <c r="J6" s="114"/>
      <c r="K6" s="114"/>
      <c r="L6" s="114"/>
      <c r="M6" s="114"/>
      <c r="N6" s="114"/>
      <c r="O6" s="114"/>
    </row>
    <row r="7" spans="1:15" x14ac:dyDescent="0.25">
      <c r="A7" s="92" t="s">
        <v>158</v>
      </c>
      <c r="B7" s="100" t="s">
        <v>411</v>
      </c>
      <c r="C7" s="100" t="s">
        <v>399</v>
      </c>
      <c r="D7" s="100" t="s">
        <v>267</v>
      </c>
      <c r="E7" s="100"/>
      <c r="F7" s="100" t="s">
        <v>31</v>
      </c>
      <c r="G7" s="265"/>
      <c r="H7" s="114"/>
      <c r="I7" s="114"/>
      <c r="J7" s="114"/>
      <c r="K7" s="114"/>
      <c r="L7" s="114"/>
      <c r="M7" s="114"/>
      <c r="N7" s="114"/>
      <c r="O7" s="114"/>
    </row>
    <row r="8" spans="1:15" x14ac:dyDescent="0.25">
      <c r="A8" s="86" t="s">
        <v>412</v>
      </c>
      <c r="B8" s="111" t="s">
        <v>491</v>
      </c>
      <c r="C8" s="86" t="s">
        <v>413</v>
      </c>
      <c r="D8" s="86" t="str">
        <f>IF(COUNTIF(Parameters!I541:I556,"OK")=COUNTA(Parameters!I541:I556),"OK","Error - proportions add to more than 1 for some livestock categories / years")</f>
        <v>OK</v>
      </c>
      <c r="E8" s="321" t="s">
        <v>573</v>
      </c>
      <c r="F8" s="195"/>
      <c r="G8" s="265"/>
      <c r="H8" s="114"/>
      <c r="I8" s="114"/>
      <c r="J8" s="114"/>
      <c r="K8" s="114"/>
      <c r="L8" s="114"/>
      <c r="M8" s="114"/>
      <c r="N8" s="114"/>
      <c r="O8" s="114"/>
    </row>
    <row r="9" spans="1:15" x14ac:dyDescent="0.25">
      <c r="A9" s="86" t="s">
        <v>412</v>
      </c>
      <c r="B9" s="111" t="s">
        <v>490</v>
      </c>
      <c r="C9" s="86" t="s">
        <v>414</v>
      </c>
      <c r="D9" s="86" t="str">
        <f>IF(COUNTIF(Parameters!I558:I573,"OK")=COUNTA(Parameters!I558:I573),"OK","Error - proportions add to more than 1 for some livestock categories / years")</f>
        <v>OK</v>
      </c>
      <c r="E9" s="321" t="s">
        <v>573</v>
      </c>
      <c r="F9" s="195"/>
      <c r="G9" s="265"/>
      <c r="H9" s="114"/>
      <c r="I9" s="114"/>
      <c r="J9" s="114"/>
      <c r="K9" s="114"/>
      <c r="L9" s="114"/>
      <c r="M9" s="114"/>
      <c r="N9" s="114"/>
      <c r="O9" s="114"/>
    </row>
    <row r="10" spans="1:15" x14ac:dyDescent="0.25">
      <c r="A10" s="86" t="s">
        <v>626</v>
      </c>
      <c r="B10" s="111" t="s">
        <v>627</v>
      </c>
      <c r="C10" s="86" t="s">
        <v>628</v>
      </c>
      <c r="D10" s="86" t="str">
        <f>IF(COUNTIF('Step 1'!F63:F65,"OK")=3,"OK","Error - proportions add to more than 1 for some livestock categories / years")</f>
        <v>OK</v>
      </c>
      <c r="E10" s="321" t="s">
        <v>573</v>
      </c>
      <c r="F10" s="195"/>
      <c r="G10" s="265"/>
      <c r="H10" s="114"/>
      <c r="I10" s="114"/>
      <c r="J10" s="114"/>
      <c r="K10" s="114"/>
      <c r="L10" s="114"/>
      <c r="M10" s="114"/>
      <c r="N10" s="114"/>
      <c r="O10" s="114"/>
    </row>
    <row r="11" spans="1:15" ht="18" x14ac:dyDescent="0.25">
      <c r="A11" s="63" t="s">
        <v>354</v>
      </c>
      <c r="B11" s="112" t="s">
        <v>415</v>
      </c>
      <c r="C11" s="63" t="s">
        <v>400</v>
      </c>
      <c r="D11" s="63" t="str">
        <f ca="1">IF(VLOOKUP($A11,'Step 1'!$B$13:$D$28,3,0)="Y",INDEX(INDIRECT("'"&amp;$A11&amp;"'!$C$3:$G$10000"),MATCH($C11,INDIRECT("'"&amp;$A11&amp;"'!$C3:$C$10000"),0),5),VLOOKUP($A11,'Step 1'!$B$13:$D$28,3,0))</f>
        <v>OK</v>
      </c>
      <c r="E11" s="321" t="str">
        <f>HYPERLINK("#"&amp;ADDRESS(25,7,,,A11),"Go to check")</f>
        <v>Go to check</v>
      </c>
      <c r="F11" s="196"/>
      <c r="G11" s="265"/>
      <c r="H11" s="114"/>
      <c r="I11" s="114"/>
      <c r="J11" s="114"/>
      <c r="K11" s="114"/>
      <c r="L11" s="114"/>
      <c r="M11" s="114"/>
      <c r="N11" s="114"/>
      <c r="O11" s="114"/>
    </row>
    <row r="12" spans="1:15" ht="18" x14ac:dyDescent="0.25">
      <c r="A12" s="63" t="s">
        <v>354</v>
      </c>
      <c r="B12" s="112" t="s">
        <v>416</v>
      </c>
      <c r="C12" s="63" t="s">
        <v>401</v>
      </c>
      <c r="D12" s="63" t="str">
        <f ca="1">IF(VLOOKUP($A12,'Step 1'!$B$13:$D$28,3,0)="Y",INDEX(INDIRECT("'"&amp;$A12&amp;"'!$C$3:$G$10000"),MATCH($C12,INDIRECT("'"&amp;$A12&amp;"'!$C3:$C$10000"),0),5),VLOOKUP($A12,'Step 1'!$B$13:$D$28,3,0))</f>
        <v>OK</v>
      </c>
      <c r="E12" s="335" t="str">
        <f>HYPERLINK("#"&amp;ADDRESS(31,7,,,A12),"Go to check")</f>
        <v>Go to check</v>
      </c>
      <c r="F12" s="196"/>
      <c r="G12" s="265"/>
      <c r="H12" s="114"/>
      <c r="I12" s="114"/>
      <c r="J12" s="114"/>
      <c r="K12" s="114"/>
      <c r="L12" s="114"/>
      <c r="M12" s="114"/>
      <c r="N12" s="114"/>
      <c r="O12" s="114"/>
    </row>
    <row r="13" spans="1:15" ht="18" x14ac:dyDescent="0.25">
      <c r="A13" s="63" t="s">
        <v>354</v>
      </c>
      <c r="B13" s="112" t="s">
        <v>417</v>
      </c>
      <c r="C13" s="63" t="s">
        <v>402</v>
      </c>
      <c r="D13" s="63" t="str">
        <f ca="1">IF(VLOOKUP($A13,'Step 1'!$B$13:$D$28,3,0)="Y",INDEX(INDIRECT("'"&amp;$A13&amp;"'!$C$3:$G$10000"),MATCH($C13,INDIRECT("'"&amp;$A13&amp;"'!$C3:$C$10000"),0),5),VLOOKUP($A13,'Step 1'!$B$13:$D$28,3,0))</f>
        <v>OK</v>
      </c>
      <c r="E13" s="335" t="str">
        <f>HYPERLINK("#"&amp;ADDRESS(37,7,,,A13),"Go to check")</f>
        <v>Go to check</v>
      </c>
      <c r="F13" s="196"/>
      <c r="G13" s="265"/>
      <c r="H13" s="114"/>
      <c r="I13" s="114"/>
      <c r="J13" s="114"/>
      <c r="K13" s="114"/>
      <c r="L13" s="114"/>
      <c r="M13" s="114"/>
      <c r="N13" s="114"/>
      <c r="O13" s="114"/>
    </row>
    <row r="14" spans="1:15" ht="18" x14ac:dyDescent="0.25">
      <c r="A14" s="63" t="s">
        <v>354</v>
      </c>
      <c r="B14" s="112" t="s">
        <v>418</v>
      </c>
      <c r="C14" s="63" t="s">
        <v>403</v>
      </c>
      <c r="D14" s="63" t="str">
        <f ca="1">IF(VLOOKUP($A14,'Step 1'!$B$13:$D$28,3,0)="Y",INDEX(INDIRECT("'"&amp;$A14&amp;"'!$C$3:$G$10000"),MATCH($C14,INDIRECT("'"&amp;$A14&amp;"'!$C3:$C$10000"),0),5),VLOOKUP($A14,'Step 1'!$B$13:$D$28,3,0))</f>
        <v>OK</v>
      </c>
      <c r="E14" s="321" t="str">
        <f>HYPERLINK("#"&amp;ADDRESS(41,7,,,A14),"Go to check")</f>
        <v>Go to check</v>
      </c>
      <c r="F14" s="196"/>
      <c r="G14" s="265"/>
      <c r="H14" s="114"/>
      <c r="I14" s="114"/>
      <c r="J14" s="114"/>
      <c r="K14" s="114"/>
      <c r="L14" s="114"/>
      <c r="M14" s="114"/>
      <c r="N14" s="114"/>
      <c r="O14" s="114"/>
    </row>
    <row r="15" spans="1:15" ht="18" x14ac:dyDescent="0.25">
      <c r="A15" s="63" t="s">
        <v>354</v>
      </c>
      <c r="B15" s="112" t="s">
        <v>419</v>
      </c>
      <c r="C15" s="63" t="s">
        <v>404</v>
      </c>
      <c r="D15" s="63" t="str">
        <f ca="1">IF(VLOOKUP($A15,'Step 1'!$B$13:$D$28,3,0)="Y",INDEX(INDIRECT("'"&amp;$A15&amp;"'!$C$3:$G$10000"),MATCH($C15,INDIRECT("'"&amp;$A15&amp;"'!$C3:$C$10000"),0),5),VLOOKUP($A15,'Step 1'!$B$13:$D$28,3,0))</f>
        <v>OK</v>
      </c>
      <c r="E15" s="321" t="str">
        <f>HYPERLINK("#"&amp;ADDRESS(59,7,,,A15),"Go to check")</f>
        <v>Go to check</v>
      </c>
      <c r="F15" s="196"/>
      <c r="G15" s="265"/>
      <c r="H15" s="114"/>
      <c r="I15" s="114"/>
      <c r="J15" s="114"/>
      <c r="K15" s="114"/>
      <c r="L15" s="114"/>
      <c r="M15" s="114"/>
      <c r="N15" s="114"/>
      <c r="O15" s="114"/>
    </row>
    <row r="16" spans="1:15" x14ac:dyDescent="0.25">
      <c r="A16" s="63" t="s">
        <v>354</v>
      </c>
      <c r="B16" s="135" t="s">
        <v>466</v>
      </c>
      <c r="C16" s="63" t="s">
        <v>405</v>
      </c>
      <c r="D16" s="63" t="str">
        <f ca="1">IF(VLOOKUP($A16,'Step 1'!$B$13:$D$28,3,0)="Y",INDEX(INDIRECT("'"&amp;$A16&amp;"'!$C$3:$G$10000"),MATCH($C16,INDIRECT("'"&amp;$A16&amp;"'!$C3:$C$10000"),0),5),VLOOKUP($A16,'Step 1'!$B$13:$D$28,3,0))</f>
        <v>OK</v>
      </c>
      <c r="E16" s="321" t="str">
        <f>HYPERLINK("#"&amp;ADDRESS(117,7,,,A16),"Go to check")</f>
        <v>Go to check</v>
      </c>
      <c r="F16" s="196"/>
      <c r="G16" s="265"/>
      <c r="H16" s="114"/>
      <c r="I16" s="114"/>
      <c r="J16" s="114"/>
      <c r="K16" s="114"/>
      <c r="L16" s="114"/>
      <c r="M16" s="114"/>
      <c r="N16" s="114"/>
      <c r="O16" s="114"/>
    </row>
    <row r="17" spans="1:15" ht="18" x14ac:dyDescent="0.25">
      <c r="A17" s="63" t="s">
        <v>354</v>
      </c>
      <c r="B17" s="110" t="s">
        <v>467</v>
      </c>
      <c r="C17" s="63" t="s">
        <v>406</v>
      </c>
      <c r="D17" s="63" t="str">
        <f ca="1">IF(VLOOKUP($A17,'Step 1'!$B$13:$D$28,3,0)="Y",INDEX(INDIRECT("'"&amp;$A17&amp;"'!$C$3:$G$10000"),MATCH($C17,INDIRECT("'"&amp;$A17&amp;"'!$C3:$C$10000"),0),5),VLOOKUP($A17,'Step 1'!$B$13:$D$28,3,0))</f>
        <v>OK</v>
      </c>
      <c r="E17" s="321" t="str">
        <f>HYPERLINK("#"&amp;ADDRESS(118,7,,,A17),"Go to check")</f>
        <v>Go to check</v>
      </c>
      <c r="F17" s="196"/>
      <c r="G17" s="265"/>
      <c r="H17" s="114"/>
      <c r="I17" s="114"/>
      <c r="J17" s="114"/>
      <c r="K17" s="114"/>
      <c r="L17" s="114"/>
      <c r="M17" s="114"/>
      <c r="N17" s="114"/>
      <c r="O17" s="114"/>
    </row>
    <row r="18" spans="1:15" ht="18" x14ac:dyDescent="0.25">
      <c r="A18" s="63" t="s">
        <v>354</v>
      </c>
      <c r="B18" s="72" t="s">
        <v>516</v>
      </c>
      <c r="C18" s="63" t="s">
        <v>407</v>
      </c>
      <c r="D18" s="63" t="str">
        <f ca="1">IF(VLOOKUP($A18,'Step 1'!$B$13:$D$28,3,0)="Y",INDEX(INDIRECT("'"&amp;$A18&amp;"'!$C$3:$G$10000"),MATCH($C18,INDIRECT("'"&amp;$A18&amp;"'!$C3:$C$10000"),0),5),VLOOKUP($A18,'Step 1'!$B$13:$D$28,3,0))</f>
        <v>OK</v>
      </c>
      <c r="E18" s="321" t="str">
        <f>HYPERLINK("#"&amp;ADDRESS(131,7,,,A18),"Go to check")</f>
        <v>Go to check</v>
      </c>
      <c r="F18" s="196"/>
      <c r="G18" s="265"/>
      <c r="H18" s="114"/>
      <c r="I18" s="114"/>
      <c r="J18" s="114"/>
      <c r="K18" s="114"/>
      <c r="L18" s="114"/>
      <c r="M18" s="114"/>
      <c r="N18" s="114"/>
      <c r="O18" s="114"/>
    </row>
    <row r="19" spans="1:15" ht="18" x14ac:dyDescent="0.25">
      <c r="A19" s="63" t="s">
        <v>354</v>
      </c>
      <c r="B19" s="72" t="s">
        <v>517</v>
      </c>
      <c r="C19" s="63" t="s">
        <v>408</v>
      </c>
      <c r="D19" s="63" t="str">
        <f ca="1">IF(VLOOKUP($A19,'Step 1'!$B$13:$D$28,3,0)="Y",INDEX(INDIRECT("'"&amp;$A19&amp;"'!$C$3:$G$10000"),MATCH($C19,INDIRECT("'"&amp;$A19&amp;"'!$C3:$C$10000"),0),5),VLOOKUP($A19,'Step 1'!$B$13:$D$28,3,0))</f>
        <v>OK</v>
      </c>
      <c r="E19" s="321" t="str">
        <f>HYPERLINK("#"&amp;ADDRESS(132,7,,,A19),"Go to check")</f>
        <v>Go to check</v>
      </c>
      <c r="F19" s="196"/>
      <c r="G19" s="265"/>
      <c r="H19" s="114"/>
      <c r="I19" s="114"/>
      <c r="J19" s="114"/>
      <c r="K19" s="114"/>
      <c r="L19" s="114"/>
      <c r="M19" s="114"/>
      <c r="N19" s="114"/>
      <c r="O19" s="114"/>
    </row>
    <row r="20" spans="1:15" ht="18" x14ac:dyDescent="0.25">
      <c r="A20" s="63" t="s">
        <v>354</v>
      </c>
      <c r="B20" s="112" t="s">
        <v>420</v>
      </c>
      <c r="C20" s="63" t="s">
        <v>409</v>
      </c>
      <c r="D20" s="63" t="str">
        <f ca="1">IF(VLOOKUP($A20,'Step 1'!$B$13:$D$28,3,0)="Y",INDEX(INDIRECT("'"&amp;$A20&amp;"'!$C$3:$G$10000"),MATCH($C20,INDIRECT("'"&amp;$A20&amp;"'!$C3:$C$10000"),0),5),VLOOKUP($A20,'Step 1'!$B$13:$D$28,3,0))</f>
        <v>OK</v>
      </c>
      <c r="E20" s="321" t="str">
        <f>HYPERLINK("#"&amp;ADDRESS(143,7,,,A20),"Go to check")</f>
        <v>Go to check</v>
      </c>
      <c r="F20" s="196"/>
      <c r="G20" s="265"/>
      <c r="H20" s="114"/>
      <c r="I20" s="114"/>
      <c r="J20" s="114"/>
      <c r="K20" s="114"/>
      <c r="L20" s="114"/>
      <c r="M20" s="114"/>
      <c r="N20" s="114"/>
      <c r="O20" s="114"/>
    </row>
    <row r="21" spans="1:15" x14ac:dyDescent="0.25">
      <c r="A21" s="63" t="s">
        <v>354</v>
      </c>
      <c r="B21" s="112" t="s">
        <v>722</v>
      </c>
      <c r="C21" s="63" t="s">
        <v>410</v>
      </c>
      <c r="D21" s="63" t="str">
        <f ca="1">IF(VLOOKUP($A21,'Step 1'!$B$13:$D$28,3,0)="Y",INDEX(INDIRECT("'"&amp;$A21&amp;"'!$C$3:$G$10000"),MATCH($C21,INDIRECT("'"&amp;$A21&amp;"'!$C3:$C$10000"),0),5),VLOOKUP($A21,'Step 1'!$B$13:$D$28,3,0))</f>
        <v>OK</v>
      </c>
      <c r="E21" s="321" t="str">
        <f>HYPERLINK("#"&amp;ADDRESS(193,7,,,A21),"Go to check")</f>
        <v>Go to check</v>
      </c>
      <c r="F21" s="196"/>
      <c r="G21" s="265"/>
      <c r="H21" s="114"/>
      <c r="I21" s="114"/>
      <c r="J21" s="114"/>
      <c r="K21" s="114"/>
      <c r="L21" s="114"/>
      <c r="M21" s="114"/>
      <c r="N21" s="114"/>
      <c r="O21" s="114"/>
    </row>
    <row r="22" spans="1:15" x14ac:dyDescent="0.25">
      <c r="A22" s="63" t="s">
        <v>354</v>
      </c>
      <c r="B22" s="112" t="s">
        <v>721</v>
      </c>
      <c r="C22" s="63" t="s">
        <v>705</v>
      </c>
      <c r="D22" s="63" t="str">
        <f ca="1">IF(VLOOKUP($A22,'Step 1'!$B$13:$D$28,3,0)="Y",INDEX(INDIRECT("'"&amp;$A22&amp;"'!$C$3:$G$10000"),MATCH($C22,INDIRECT("'"&amp;$A22&amp;"'!$C3:$C$10000"),0),5),VLOOKUP($A22,'Step 1'!$B$13:$D$28,3,0))</f>
        <v>OK</v>
      </c>
      <c r="E22" s="321" t="str">
        <f>HYPERLINK("#"&amp;ADDRESS(197,7,,,A22),"Go to check")</f>
        <v>Go to check</v>
      </c>
      <c r="F22" s="196"/>
      <c r="G22" s="265"/>
      <c r="H22" s="114"/>
      <c r="I22" s="114"/>
      <c r="J22" s="114"/>
      <c r="K22" s="114"/>
      <c r="L22" s="114"/>
      <c r="M22" s="114"/>
      <c r="N22" s="114"/>
      <c r="O22" s="114"/>
    </row>
    <row r="23" spans="1:15" ht="18" x14ac:dyDescent="0.25">
      <c r="A23" s="63" t="s">
        <v>77</v>
      </c>
      <c r="B23" s="112" t="s">
        <v>415</v>
      </c>
      <c r="C23" s="63" t="s">
        <v>400</v>
      </c>
      <c r="D23" s="63" t="str">
        <f ca="1">IF(VLOOKUP($A23,'Step 1'!$B$13:$D$28,3,0)="Y",INDEX(INDIRECT("'"&amp;$A23&amp;"'!$C$3:$G$10000"),MATCH($C23,INDIRECT("'"&amp;$A23&amp;"'!$C3:$C$10000"),0),5),VLOOKUP($A23,'Step 1'!$B$13:$D$28,3,0))</f>
        <v>NE</v>
      </c>
      <c r="E23" s="321" t="str">
        <f>HYPERLINK("#"&amp;ADDRESS(25,7,,,A23),"Go to check")</f>
        <v>Go to check</v>
      </c>
      <c r="F23" s="196"/>
      <c r="G23" s="265"/>
      <c r="H23" s="114"/>
      <c r="I23" s="114"/>
      <c r="J23" s="114"/>
      <c r="K23" s="114"/>
      <c r="L23" s="114"/>
      <c r="M23" s="114"/>
      <c r="N23" s="114"/>
      <c r="O23" s="114"/>
    </row>
    <row r="24" spans="1:15" ht="18" x14ac:dyDescent="0.25">
      <c r="A24" s="63" t="s">
        <v>77</v>
      </c>
      <c r="B24" s="112" t="s">
        <v>416</v>
      </c>
      <c r="C24" s="63" t="s">
        <v>401</v>
      </c>
      <c r="D24" s="63" t="str">
        <f ca="1">IF(VLOOKUP($A24,'Step 1'!$B$13:$D$28,3,0)="Y",INDEX(INDIRECT("'"&amp;$A24&amp;"'!$C$3:$G$10000"),MATCH($C24,INDIRECT("'"&amp;$A24&amp;"'!$C3:$C$10000"),0),5),VLOOKUP($A24,'Step 1'!$B$13:$D$28,3,0))</f>
        <v>NE</v>
      </c>
      <c r="E24" s="335" t="str">
        <f>HYPERLINK("#"&amp;ADDRESS(31,7,,,A24),"Go to check")</f>
        <v>Go to check</v>
      </c>
      <c r="F24" s="196"/>
      <c r="G24" s="265"/>
      <c r="H24" s="114"/>
      <c r="I24" s="114"/>
      <c r="J24" s="114"/>
      <c r="K24" s="114"/>
      <c r="L24" s="114"/>
      <c r="M24" s="114"/>
      <c r="N24" s="114"/>
      <c r="O24" s="114"/>
    </row>
    <row r="25" spans="1:15" ht="18" x14ac:dyDescent="0.25">
      <c r="A25" s="63" t="s">
        <v>77</v>
      </c>
      <c r="B25" s="112" t="s">
        <v>417</v>
      </c>
      <c r="C25" s="63" t="s">
        <v>402</v>
      </c>
      <c r="D25" s="63" t="str">
        <f ca="1">IF(VLOOKUP($A25,'Step 1'!$B$13:$D$28,3,0)="Y",INDEX(INDIRECT("'"&amp;$A25&amp;"'!$C$3:$G$10000"),MATCH($C25,INDIRECT("'"&amp;$A25&amp;"'!$C3:$C$10000"),0),5),VLOOKUP($A25,'Step 1'!$B$13:$D$28,3,0))</f>
        <v>NE</v>
      </c>
      <c r="E25" s="335" t="str">
        <f>HYPERLINK("#"&amp;ADDRESS(37,7,,,A25),"Go to check")</f>
        <v>Go to check</v>
      </c>
      <c r="F25" s="196"/>
      <c r="G25" s="265"/>
      <c r="H25" s="114"/>
      <c r="I25" s="114"/>
      <c r="J25" s="114"/>
      <c r="K25" s="114"/>
      <c r="L25" s="114"/>
      <c r="M25" s="114"/>
      <c r="N25" s="114"/>
      <c r="O25" s="114"/>
    </row>
    <row r="26" spans="1:15" ht="18" x14ac:dyDescent="0.25">
      <c r="A26" s="63" t="s">
        <v>77</v>
      </c>
      <c r="B26" s="112" t="s">
        <v>418</v>
      </c>
      <c r="C26" s="63" t="s">
        <v>403</v>
      </c>
      <c r="D26" s="63" t="str">
        <f ca="1">IF(VLOOKUP($A26,'Step 1'!$B$13:$D$28,3,0)="Y",INDEX(INDIRECT("'"&amp;$A26&amp;"'!$C$3:$G$10000"),MATCH($C26,INDIRECT("'"&amp;$A26&amp;"'!$C3:$C$10000"),0),5),VLOOKUP($A26,'Step 1'!$B$13:$D$28,3,0))</f>
        <v>NE</v>
      </c>
      <c r="E26" s="321" t="str">
        <f>HYPERLINK("#"&amp;ADDRESS(41,7,,,A26),"Go to check")</f>
        <v>Go to check</v>
      </c>
      <c r="F26" s="196"/>
      <c r="G26" s="265"/>
      <c r="H26" s="114"/>
      <c r="I26" s="114"/>
      <c r="J26" s="114"/>
      <c r="K26" s="114"/>
      <c r="L26" s="114"/>
      <c r="M26" s="114"/>
      <c r="N26" s="114"/>
      <c r="O26" s="114"/>
    </row>
    <row r="27" spans="1:15" ht="18" x14ac:dyDescent="0.25">
      <c r="A27" s="63" t="s">
        <v>77</v>
      </c>
      <c r="B27" s="112" t="s">
        <v>419</v>
      </c>
      <c r="C27" s="63" t="s">
        <v>404</v>
      </c>
      <c r="D27" s="63" t="str">
        <f ca="1">IF(VLOOKUP($A27,'Step 1'!$B$13:$D$28,3,0)="Y",INDEX(INDIRECT("'"&amp;$A27&amp;"'!$C$3:$G$10000"),MATCH($C27,INDIRECT("'"&amp;$A27&amp;"'!$C3:$C$10000"),0),5),VLOOKUP($A27,'Step 1'!$B$13:$D$28,3,0))</f>
        <v>NE</v>
      </c>
      <c r="E27" s="321" t="str">
        <f>HYPERLINK("#"&amp;ADDRESS(56,7,,,A27),"Go to check")</f>
        <v>Go to check</v>
      </c>
      <c r="F27" s="196"/>
      <c r="G27" s="265"/>
      <c r="H27" s="114"/>
      <c r="I27" s="114"/>
      <c r="J27" s="114"/>
      <c r="K27" s="114"/>
      <c r="L27" s="114"/>
      <c r="M27" s="114"/>
      <c r="N27" s="114"/>
      <c r="O27" s="114"/>
    </row>
    <row r="28" spans="1:15" x14ac:dyDescent="0.25">
      <c r="A28" s="63" t="s">
        <v>77</v>
      </c>
      <c r="B28" s="135" t="s">
        <v>466</v>
      </c>
      <c r="C28" s="63" t="s">
        <v>405</v>
      </c>
      <c r="D28" s="63" t="str">
        <f ca="1">IF(VLOOKUP($A28,'Step 1'!$B$13:$D$28,3,0)="Y",INDEX(INDIRECT("'"&amp;$A28&amp;"'!$C$3:$G$10000"),MATCH($C28,INDIRECT("'"&amp;$A28&amp;"'!$C3:$C$10000"),0),5),VLOOKUP($A28,'Step 1'!$B$13:$D$28,3,0))</f>
        <v>NE</v>
      </c>
      <c r="E28" s="321" t="str">
        <f>HYPERLINK("#"&amp;ADDRESS(114,7,,,A28),"Go to check")</f>
        <v>Go to check</v>
      </c>
      <c r="F28" s="196"/>
      <c r="G28" s="265"/>
      <c r="H28" s="114"/>
      <c r="I28" s="114"/>
      <c r="J28" s="114"/>
      <c r="K28" s="114"/>
      <c r="L28" s="114"/>
      <c r="M28" s="114"/>
      <c r="N28" s="114"/>
      <c r="O28" s="114"/>
    </row>
    <row r="29" spans="1:15" ht="18" x14ac:dyDescent="0.25">
      <c r="A29" s="63" t="s">
        <v>77</v>
      </c>
      <c r="B29" s="110" t="s">
        <v>467</v>
      </c>
      <c r="C29" s="63" t="s">
        <v>406</v>
      </c>
      <c r="D29" s="63" t="str">
        <f ca="1">IF(VLOOKUP($A29,'Step 1'!$B$13:$D$28,3,0)="Y",INDEX(INDIRECT("'"&amp;$A29&amp;"'!$C$3:$G$10000"),MATCH($C29,INDIRECT("'"&amp;$A29&amp;"'!$C3:$C$10000"),0),5),VLOOKUP($A29,'Step 1'!$B$13:$D$28,3,0))</f>
        <v>NE</v>
      </c>
      <c r="E29" s="321" t="str">
        <f>HYPERLINK("#"&amp;ADDRESS(115,7,,,A29),"Go to check")</f>
        <v>Go to check</v>
      </c>
      <c r="F29" s="196"/>
      <c r="G29" s="265"/>
      <c r="H29" s="114"/>
      <c r="I29" s="114"/>
      <c r="J29" s="114"/>
      <c r="K29" s="114"/>
      <c r="L29" s="114"/>
      <c r="M29" s="114"/>
      <c r="N29" s="114"/>
      <c r="O29" s="114"/>
    </row>
    <row r="30" spans="1:15" ht="18" x14ac:dyDescent="0.25">
      <c r="A30" s="63" t="s">
        <v>77</v>
      </c>
      <c r="B30" s="72" t="s">
        <v>516</v>
      </c>
      <c r="C30" s="63" t="s">
        <v>407</v>
      </c>
      <c r="D30" s="63" t="str">
        <f ca="1">IF(VLOOKUP($A30,'Step 1'!$B$13:$D$28,3,0)="Y",INDEX(INDIRECT("'"&amp;$A30&amp;"'!$C$3:$G$10000"),MATCH($C30,INDIRECT("'"&amp;$A30&amp;"'!$C3:$C$10000"),0),5),VLOOKUP($A30,'Step 1'!$B$13:$D$28,3,0))</f>
        <v>NE</v>
      </c>
      <c r="E30" s="321" t="str">
        <f>HYPERLINK("#"&amp;ADDRESS(128,7,,,A30),"Go to check")</f>
        <v>Go to check</v>
      </c>
      <c r="F30" s="196"/>
      <c r="G30" s="265"/>
      <c r="H30" s="114"/>
      <c r="I30" s="114"/>
      <c r="J30" s="114"/>
      <c r="K30" s="114"/>
      <c r="L30" s="114"/>
      <c r="M30" s="114"/>
      <c r="N30" s="114"/>
      <c r="O30" s="114"/>
    </row>
    <row r="31" spans="1:15" ht="18" x14ac:dyDescent="0.25">
      <c r="A31" s="63" t="s">
        <v>77</v>
      </c>
      <c r="B31" s="72" t="s">
        <v>517</v>
      </c>
      <c r="C31" s="63" t="s">
        <v>408</v>
      </c>
      <c r="D31" s="63" t="str">
        <f ca="1">IF(VLOOKUP($A31,'Step 1'!$B$13:$D$28,3,0)="Y",INDEX(INDIRECT("'"&amp;$A31&amp;"'!$C$3:$G$10000"),MATCH($C31,INDIRECT("'"&amp;$A31&amp;"'!$C3:$C$10000"),0),5),VLOOKUP($A31,'Step 1'!$B$13:$D$28,3,0))</f>
        <v>NE</v>
      </c>
      <c r="E31" s="321" t="str">
        <f>HYPERLINK("#"&amp;ADDRESS(129,7,,,A31),"Go to check")</f>
        <v>Go to check</v>
      </c>
      <c r="F31" s="196"/>
      <c r="G31" s="265"/>
      <c r="H31" s="114"/>
      <c r="I31" s="114"/>
      <c r="J31" s="114"/>
      <c r="K31" s="114"/>
      <c r="L31" s="114"/>
      <c r="M31" s="114"/>
      <c r="N31" s="114"/>
      <c r="O31" s="114"/>
    </row>
    <row r="32" spans="1:15" ht="18" x14ac:dyDescent="0.25">
      <c r="A32" s="63" t="s">
        <v>77</v>
      </c>
      <c r="B32" s="112" t="s">
        <v>420</v>
      </c>
      <c r="C32" s="63" t="s">
        <v>409</v>
      </c>
      <c r="D32" s="63" t="str">
        <f ca="1">IF(VLOOKUP($A32,'Step 1'!$B$13:$D$28,3,0)="Y",INDEX(INDIRECT("'"&amp;$A32&amp;"'!$C$3:$G$10000"),MATCH($C32,INDIRECT("'"&amp;$A32&amp;"'!$C3:$C$10000"),0),5),VLOOKUP($A32,'Step 1'!$B$13:$D$28,3,0))</f>
        <v>NE</v>
      </c>
      <c r="E32" s="321" t="str">
        <f>HYPERLINK("#"&amp;ADDRESS(140,7,,,A32),"Go to check")</f>
        <v>Go to check</v>
      </c>
      <c r="F32" s="196"/>
      <c r="G32" s="265"/>
      <c r="H32" s="114"/>
      <c r="I32" s="114"/>
      <c r="J32" s="114"/>
      <c r="K32" s="114"/>
      <c r="L32" s="114"/>
      <c r="M32" s="114"/>
      <c r="N32" s="114"/>
      <c r="O32" s="114"/>
    </row>
    <row r="33" spans="1:15" x14ac:dyDescent="0.25">
      <c r="A33" s="63" t="s">
        <v>77</v>
      </c>
      <c r="B33" s="112" t="s">
        <v>722</v>
      </c>
      <c r="C33" s="63" t="s">
        <v>410</v>
      </c>
      <c r="D33" s="63" t="str">
        <f ca="1">IF(VLOOKUP($A33,'Step 1'!$B$13:$D$28,3,0)="Y",INDEX(INDIRECT("'"&amp;$A33&amp;"'!$C$3:$G$10000"),MATCH($C33,INDIRECT("'"&amp;$A33&amp;"'!$C3:$C$10000"),0),5),VLOOKUP($A33,'Step 1'!$B$13:$D$28,3,0))</f>
        <v>NE</v>
      </c>
      <c r="E33" s="321" t="str">
        <f>HYPERLINK("#"&amp;ADDRESS(190,7,,,A33),"Go to check")</f>
        <v>Go to check</v>
      </c>
      <c r="F33" s="196"/>
      <c r="G33" s="265"/>
      <c r="H33" s="114"/>
      <c r="I33" s="114"/>
      <c r="J33" s="114"/>
      <c r="K33" s="114"/>
      <c r="L33" s="114"/>
      <c r="M33" s="114"/>
      <c r="N33" s="114"/>
      <c r="O33" s="114"/>
    </row>
    <row r="34" spans="1:15" x14ac:dyDescent="0.25">
      <c r="A34" s="63" t="s">
        <v>77</v>
      </c>
      <c r="B34" s="112" t="s">
        <v>721</v>
      </c>
      <c r="C34" s="63" t="s">
        <v>705</v>
      </c>
      <c r="D34" s="63" t="str">
        <f ca="1">IF(VLOOKUP($A34,'Step 1'!$B$13:$D$28,3,0)="Y",INDEX(INDIRECT("'"&amp;$A34&amp;"'!$C$3:$G$10000"),MATCH($C34,INDIRECT("'"&amp;$A34&amp;"'!$C3:$C$10000"),0),5),VLOOKUP($A34,'Step 1'!$B$13:$D$28,3,0))</f>
        <v>NE</v>
      </c>
      <c r="E34" s="321" t="str">
        <f>HYPERLINK("#"&amp;ADDRESS(194,7,,,A34),"Go to check")</f>
        <v>Go to check</v>
      </c>
      <c r="F34" s="196"/>
      <c r="G34" s="265"/>
      <c r="H34" s="114"/>
      <c r="I34" s="114"/>
      <c r="J34" s="114"/>
      <c r="K34" s="114"/>
      <c r="L34" s="114"/>
      <c r="M34" s="114"/>
      <c r="N34" s="114"/>
      <c r="O34" s="114"/>
    </row>
    <row r="35" spans="1:15" ht="18" x14ac:dyDescent="0.25">
      <c r="A35" s="63" t="s">
        <v>78</v>
      </c>
      <c r="B35" s="112" t="s">
        <v>415</v>
      </c>
      <c r="C35" s="63" t="s">
        <v>400</v>
      </c>
      <c r="D35" s="63" t="str">
        <f ca="1">IF(VLOOKUP($A35,'Step 1'!$B$13:$D$28,3,0)="Y",INDEX(INDIRECT("'"&amp;$A35&amp;"'!$C$3:$G$10000"),MATCH($C35,INDIRECT("'"&amp;$A35&amp;"'!$C3:$C$10000"),0),5),VLOOKUP($A35,'Step 1'!$B$13:$D$28,3,0))</f>
        <v>NE</v>
      </c>
      <c r="E35" s="321" t="str">
        <f>HYPERLINK("#"&amp;ADDRESS(25,7,,,A35),"Go to check")</f>
        <v>Go to check</v>
      </c>
      <c r="F35" s="196"/>
      <c r="G35" s="265"/>
      <c r="H35" s="114"/>
      <c r="I35" s="114"/>
      <c r="J35" s="114"/>
      <c r="K35" s="114"/>
      <c r="L35" s="114"/>
      <c r="M35" s="114"/>
      <c r="N35" s="114"/>
      <c r="O35" s="114"/>
    </row>
    <row r="36" spans="1:15" ht="18" x14ac:dyDescent="0.25">
      <c r="A36" s="63" t="s">
        <v>78</v>
      </c>
      <c r="B36" s="112" t="s">
        <v>416</v>
      </c>
      <c r="C36" s="63" t="s">
        <v>401</v>
      </c>
      <c r="D36" s="63" t="str">
        <f ca="1">IF(VLOOKUP($A36,'Step 1'!$B$13:$D$28,3,0)="Y",INDEX(INDIRECT("'"&amp;$A36&amp;"'!$C$3:$G$10000"),MATCH($C36,INDIRECT("'"&amp;$A36&amp;"'!$C3:$C$10000"),0),5),VLOOKUP($A36,'Step 1'!$B$13:$D$28,3,0))</f>
        <v>NE</v>
      </c>
      <c r="E36" s="335" t="str">
        <f>HYPERLINK("#"&amp;ADDRESS(31,7,,,A36),"Go to check")</f>
        <v>Go to check</v>
      </c>
      <c r="F36" s="196"/>
      <c r="G36" s="265"/>
      <c r="H36" s="114"/>
      <c r="I36" s="114"/>
      <c r="J36" s="114"/>
      <c r="K36" s="114"/>
      <c r="L36" s="114"/>
      <c r="M36" s="114"/>
      <c r="N36" s="114"/>
      <c r="O36" s="114"/>
    </row>
    <row r="37" spans="1:15" ht="18" x14ac:dyDescent="0.25">
      <c r="A37" s="63" t="s">
        <v>78</v>
      </c>
      <c r="B37" s="112" t="s">
        <v>417</v>
      </c>
      <c r="C37" s="63" t="s">
        <v>402</v>
      </c>
      <c r="D37" s="63" t="str">
        <f ca="1">IF(VLOOKUP($A37,'Step 1'!$B$13:$D$28,3,0)="Y",INDEX(INDIRECT("'"&amp;$A37&amp;"'!$C$3:$G$10000"),MATCH($C37,INDIRECT("'"&amp;$A37&amp;"'!$C3:$C$10000"),0),5),VLOOKUP($A37,'Step 1'!$B$13:$D$28,3,0))</f>
        <v>NE</v>
      </c>
      <c r="E37" s="335" t="str">
        <f>HYPERLINK("#"&amp;ADDRESS(37,7,,,A37),"Go to check")</f>
        <v>Go to check</v>
      </c>
      <c r="F37" s="196"/>
      <c r="G37" s="265"/>
      <c r="H37" s="114"/>
      <c r="I37" s="114"/>
      <c r="J37" s="114"/>
      <c r="K37" s="114"/>
      <c r="L37" s="114"/>
      <c r="M37" s="114"/>
      <c r="N37" s="114"/>
      <c r="O37" s="114"/>
    </row>
    <row r="38" spans="1:15" ht="18" x14ac:dyDescent="0.25">
      <c r="A38" s="63" t="s">
        <v>78</v>
      </c>
      <c r="B38" s="112" t="s">
        <v>418</v>
      </c>
      <c r="C38" s="63" t="s">
        <v>403</v>
      </c>
      <c r="D38" s="63" t="str">
        <f ca="1">IF(VLOOKUP($A38,'Step 1'!$B$13:$D$28,3,0)="Y",INDEX(INDIRECT("'"&amp;$A38&amp;"'!$C$3:$G$10000"),MATCH($C38,INDIRECT("'"&amp;$A38&amp;"'!$C3:$C$10000"),0),5),VLOOKUP($A38,'Step 1'!$B$13:$D$28,3,0))</f>
        <v>NE</v>
      </c>
      <c r="E38" s="321" t="str">
        <f>HYPERLINK("#"&amp;ADDRESS(41,7,,,A38),"Go to check")</f>
        <v>Go to check</v>
      </c>
      <c r="F38" s="196"/>
      <c r="G38" s="265"/>
      <c r="H38" s="114"/>
      <c r="I38" s="114"/>
      <c r="J38" s="114"/>
      <c r="K38" s="114"/>
      <c r="L38" s="114"/>
      <c r="M38" s="114"/>
      <c r="N38" s="114"/>
      <c r="O38" s="114"/>
    </row>
    <row r="39" spans="1:15" ht="18" x14ac:dyDescent="0.25">
      <c r="A39" s="63" t="s">
        <v>78</v>
      </c>
      <c r="B39" s="112" t="s">
        <v>419</v>
      </c>
      <c r="C39" s="63" t="s">
        <v>404</v>
      </c>
      <c r="D39" s="63" t="str">
        <f ca="1">IF(VLOOKUP($A39,'Step 1'!$B$13:$D$28,3,0)="Y",INDEX(INDIRECT("'"&amp;$A39&amp;"'!$C$3:$G$10000"),MATCH($C39,INDIRECT("'"&amp;$A39&amp;"'!$C3:$C$10000"),0),5),VLOOKUP($A39,'Step 1'!$B$13:$D$28,3,0))</f>
        <v>NE</v>
      </c>
      <c r="E39" s="321" t="str">
        <f>HYPERLINK("#"&amp;ADDRESS(56,7,,,A39),"Go to check")</f>
        <v>Go to check</v>
      </c>
      <c r="F39" s="196"/>
      <c r="G39" s="265"/>
      <c r="H39" s="114"/>
      <c r="I39" s="114"/>
      <c r="J39" s="114"/>
      <c r="K39" s="114"/>
      <c r="L39" s="114"/>
      <c r="M39" s="114"/>
      <c r="N39" s="114"/>
      <c r="O39" s="114"/>
    </row>
    <row r="40" spans="1:15" x14ac:dyDescent="0.25">
      <c r="A40" s="63" t="s">
        <v>78</v>
      </c>
      <c r="B40" s="135" t="s">
        <v>466</v>
      </c>
      <c r="C40" s="63" t="s">
        <v>405</v>
      </c>
      <c r="D40" s="63" t="str">
        <f ca="1">IF(VLOOKUP($A40,'Step 1'!$B$13:$D$28,3,0)="Y",INDEX(INDIRECT("'"&amp;$A40&amp;"'!$C$3:$G$10000"),MATCH($C40,INDIRECT("'"&amp;$A40&amp;"'!$C3:$C$10000"),0),5),VLOOKUP($A40,'Step 1'!$B$13:$D$28,3,0))</f>
        <v>NE</v>
      </c>
      <c r="E40" s="321" t="str">
        <f>HYPERLINK("#"&amp;ADDRESS(114,7,,,A40),"Go to check")</f>
        <v>Go to check</v>
      </c>
      <c r="F40" s="196"/>
      <c r="G40" s="265"/>
      <c r="H40" s="114"/>
      <c r="I40" s="114"/>
      <c r="J40" s="114"/>
      <c r="K40" s="114"/>
      <c r="L40" s="114"/>
      <c r="M40" s="114"/>
      <c r="N40" s="114"/>
      <c r="O40" s="114"/>
    </row>
    <row r="41" spans="1:15" ht="18" x14ac:dyDescent="0.25">
      <c r="A41" s="63" t="s">
        <v>78</v>
      </c>
      <c r="B41" s="110" t="s">
        <v>467</v>
      </c>
      <c r="C41" s="63" t="s">
        <v>406</v>
      </c>
      <c r="D41" s="63" t="str">
        <f ca="1">IF(VLOOKUP($A41,'Step 1'!$B$13:$D$28,3,0)="Y",INDEX(INDIRECT("'"&amp;$A41&amp;"'!$C$3:$G$10000"),MATCH($C41,INDIRECT("'"&amp;$A41&amp;"'!$C3:$C$10000"),0),5),VLOOKUP($A41,'Step 1'!$B$13:$D$28,3,0))</f>
        <v>NE</v>
      </c>
      <c r="E41" s="321" t="str">
        <f>HYPERLINK("#"&amp;ADDRESS(115,7,,,A41),"Go to check")</f>
        <v>Go to check</v>
      </c>
      <c r="F41" s="196"/>
      <c r="G41" s="265"/>
      <c r="H41" s="114"/>
      <c r="I41" s="114"/>
      <c r="J41" s="114"/>
      <c r="K41" s="114"/>
      <c r="L41" s="114"/>
      <c r="M41" s="114"/>
      <c r="N41" s="114"/>
      <c r="O41" s="114"/>
    </row>
    <row r="42" spans="1:15" ht="18" x14ac:dyDescent="0.25">
      <c r="A42" s="63" t="s">
        <v>78</v>
      </c>
      <c r="B42" s="72" t="s">
        <v>516</v>
      </c>
      <c r="C42" s="63" t="s">
        <v>407</v>
      </c>
      <c r="D42" s="63" t="str">
        <f ca="1">IF(VLOOKUP($A42,'Step 1'!$B$13:$D$28,3,0)="Y",INDEX(INDIRECT("'"&amp;$A42&amp;"'!$C$3:$G$10000"),MATCH($C42,INDIRECT("'"&amp;$A42&amp;"'!$C3:$C$10000"),0),5),VLOOKUP($A42,'Step 1'!$B$13:$D$28,3,0))</f>
        <v>NE</v>
      </c>
      <c r="E42" s="321" t="str">
        <f>HYPERLINK("#"&amp;ADDRESS(128,7,,,A42),"Go to check")</f>
        <v>Go to check</v>
      </c>
      <c r="F42" s="196"/>
      <c r="G42" s="265"/>
      <c r="H42" s="114"/>
      <c r="I42" s="114"/>
      <c r="J42" s="114"/>
      <c r="K42" s="114"/>
      <c r="L42" s="114"/>
      <c r="M42" s="114"/>
      <c r="N42" s="114"/>
      <c r="O42" s="114"/>
    </row>
    <row r="43" spans="1:15" ht="18" x14ac:dyDescent="0.25">
      <c r="A43" s="63" t="s">
        <v>78</v>
      </c>
      <c r="B43" s="72" t="s">
        <v>517</v>
      </c>
      <c r="C43" s="63" t="s">
        <v>408</v>
      </c>
      <c r="D43" s="63" t="str">
        <f ca="1">IF(VLOOKUP($A43,'Step 1'!$B$13:$D$28,3,0)="Y",INDEX(INDIRECT("'"&amp;$A43&amp;"'!$C$3:$G$10000"),MATCH($C43,INDIRECT("'"&amp;$A43&amp;"'!$C3:$C$10000"),0),5),VLOOKUP($A43,'Step 1'!$B$13:$D$28,3,0))</f>
        <v>NE</v>
      </c>
      <c r="E43" s="321" t="str">
        <f>HYPERLINK("#"&amp;ADDRESS(129,7,,,A43),"Go to check")</f>
        <v>Go to check</v>
      </c>
      <c r="F43" s="196"/>
      <c r="G43" s="265"/>
      <c r="H43" s="114"/>
      <c r="I43" s="114"/>
      <c r="J43" s="114"/>
      <c r="K43" s="114"/>
      <c r="L43" s="114"/>
      <c r="M43" s="114"/>
      <c r="N43" s="114"/>
      <c r="O43" s="114"/>
    </row>
    <row r="44" spans="1:15" ht="18" x14ac:dyDescent="0.25">
      <c r="A44" s="63" t="s">
        <v>78</v>
      </c>
      <c r="B44" s="112" t="s">
        <v>420</v>
      </c>
      <c r="C44" s="63" t="s">
        <v>409</v>
      </c>
      <c r="D44" s="63" t="str">
        <f ca="1">IF(VLOOKUP($A44,'Step 1'!$B$13:$D$28,3,0)="Y",INDEX(INDIRECT("'"&amp;$A44&amp;"'!$C$3:$G$10000"),MATCH($C44,INDIRECT("'"&amp;$A44&amp;"'!$C3:$C$10000"),0),5),VLOOKUP($A44,'Step 1'!$B$13:$D$28,3,0))</f>
        <v>NE</v>
      </c>
      <c r="E44" s="321" t="str">
        <f>HYPERLINK("#"&amp;ADDRESS(140,7,,,A44),"Go to check")</f>
        <v>Go to check</v>
      </c>
      <c r="F44" s="196"/>
      <c r="G44" s="265"/>
      <c r="H44" s="114"/>
      <c r="I44" s="114"/>
      <c r="J44" s="114"/>
      <c r="K44" s="114"/>
      <c r="L44" s="114"/>
      <c r="M44" s="114"/>
      <c r="N44" s="114"/>
      <c r="O44" s="114"/>
    </row>
    <row r="45" spans="1:15" x14ac:dyDescent="0.25">
      <c r="A45" s="63" t="s">
        <v>78</v>
      </c>
      <c r="B45" s="112" t="s">
        <v>722</v>
      </c>
      <c r="C45" s="63" t="s">
        <v>410</v>
      </c>
      <c r="D45" s="63" t="str">
        <f ca="1">IF(VLOOKUP($A45,'Step 1'!$B$13:$D$28,3,0)="Y",INDEX(INDIRECT("'"&amp;$A45&amp;"'!$C$3:$G$10000"),MATCH($C45,INDIRECT("'"&amp;$A45&amp;"'!$C3:$C$10000"),0),5),VLOOKUP($A45,'Step 1'!$B$13:$D$28,3,0))</f>
        <v>NE</v>
      </c>
      <c r="E45" s="321" t="str">
        <f>HYPERLINK("#"&amp;ADDRESS(190,7,,,A45),"Go to check")</f>
        <v>Go to check</v>
      </c>
      <c r="F45" s="196"/>
      <c r="G45" s="265"/>
      <c r="H45" s="114"/>
      <c r="I45" s="114"/>
      <c r="J45" s="114"/>
      <c r="K45" s="114"/>
      <c r="L45" s="114"/>
      <c r="M45" s="114"/>
      <c r="N45" s="114"/>
      <c r="O45" s="114"/>
    </row>
    <row r="46" spans="1:15" x14ac:dyDescent="0.25">
      <c r="A46" s="63" t="s">
        <v>78</v>
      </c>
      <c r="B46" s="112" t="s">
        <v>721</v>
      </c>
      <c r="C46" s="63" t="s">
        <v>705</v>
      </c>
      <c r="D46" s="63" t="str">
        <f ca="1">IF(VLOOKUP($A46,'Step 1'!$B$13:$D$28,3,0)="Y",INDEX(INDIRECT("'"&amp;$A46&amp;"'!$C$3:$G$10000"),MATCH($C46,INDIRECT("'"&amp;$A46&amp;"'!$C3:$C$10000"),0),5),VLOOKUP($A46,'Step 1'!$B$13:$D$28,3,0))</f>
        <v>NE</v>
      </c>
      <c r="E46" s="321" t="str">
        <f>HYPERLINK("#"&amp;ADDRESS(194,7,,,A46),"Go to check")</f>
        <v>Go to check</v>
      </c>
      <c r="F46" s="196"/>
      <c r="G46" s="265"/>
      <c r="H46" s="114"/>
      <c r="I46" s="114"/>
      <c r="J46" s="114"/>
      <c r="K46" s="114"/>
      <c r="L46" s="114"/>
      <c r="M46" s="114"/>
      <c r="N46" s="114"/>
      <c r="O46" s="114"/>
    </row>
    <row r="47" spans="1:15" ht="18" x14ac:dyDescent="0.25">
      <c r="A47" s="63" t="s">
        <v>79</v>
      </c>
      <c r="B47" s="112" t="s">
        <v>415</v>
      </c>
      <c r="C47" s="63" t="s">
        <v>400</v>
      </c>
      <c r="D47" s="63" t="str">
        <f ca="1">IF(VLOOKUP($A47,'Step 1'!$B$13:$D$28,3,0)="Y",INDEX(INDIRECT("'"&amp;$A47&amp;"'!$C$3:$G$10000"),MATCH($C47,INDIRECT("'"&amp;$A47&amp;"'!$C3:$C$10000"),0),5),VLOOKUP($A47,'Step 1'!$B$13:$D$28,3,0))</f>
        <v>OK</v>
      </c>
      <c r="E47" s="321" t="str">
        <f>HYPERLINK("#"&amp;ADDRESS(25,7,,,A47),"Go to check")</f>
        <v>Go to check</v>
      </c>
      <c r="F47" s="196"/>
      <c r="G47" s="265"/>
      <c r="H47" s="114"/>
      <c r="I47" s="114"/>
      <c r="J47" s="114"/>
      <c r="K47" s="114"/>
      <c r="L47" s="114"/>
      <c r="M47" s="114"/>
      <c r="N47" s="114"/>
      <c r="O47" s="114"/>
    </row>
    <row r="48" spans="1:15" ht="18" x14ac:dyDescent="0.25">
      <c r="A48" s="63" t="s">
        <v>79</v>
      </c>
      <c r="B48" s="112" t="s">
        <v>416</v>
      </c>
      <c r="C48" s="63" t="s">
        <v>401</v>
      </c>
      <c r="D48" s="63" t="str">
        <f ca="1">IF(VLOOKUP($A48,'Step 1'!$B$13:$D$28,3,0)="Y",INDEX(INDIRECT("'"&amp;$A48&amp;"'!$C$3:$G$10000"),MATCH($C48,INDIRECT("'"&amp;$A48&amp;"'!$C3:$C$10000"),0),5),VLOOKUP($A48,'Step 1'!$B$13:$D$28,3,0))</f>
        <v>OK</v>
      </c>
      <c r="E48" s="335" t="str">
        <f>HYPERLINK("#"&amp;ADDRESS(31,7,,,A48),"Go to check")</f>
        <v>Go to check</v>
      </c>
      <c r="F48" s="196"/>
      <c r="G48" s="265"/>
      <c r="H48" s="114"/>
      <c r="I48" s="114"/>
      <c r="J48" s="114"/>
      <c r="K48" s="114"/>
      <c r="L48" s="114"/>
      <c r="M48" s="114"/>
      <c r="N48" s="114"/>
      <c r="O48" s="114"/>
    </row>
    <row r="49" spans="1:15" ht="18" x14ac:dyDescent="0.25">
      <c r="A49" s="63" t="s">
        <v>79</v>
      </c>
      <c r="B49" s="112" t="s">
        <v>417</v>
      </c>
      <c r="C49" s="63" t="s">
        <v>402</v>
      </c>
      <c r="D49" s="63" t="str">
        <f ca="1">IF(VLOOKUP($A49,'Step 1'!$B$13:$D$28,3,0)="Y",INDEX(INDIRECT("'"&amp;$A49&amp;"'!$C$3:$G$10000"),MATCH($C49,INDIRECT("'"&amp;$A49&amp;"'!$C3:$C$10000"),0),5),VLOOKUP($A49,'Step 1'!$B$13:$D$28,3,0))</f>
        <v>OK</v>
      </c>
      <c r="E49" s="335" t="str">
        <f>HYPERLINK("#"&amp;ADDRESS(37,7,,,A49),"Go to check")</f>
        <v>Go to check</v>
      </c>
      <c r="F49" s="196"/>
      <c r="G49" s="265"/>
      <c r="H49" s="114"/>
      <c r="I49" s="114"/>
      <c r="J49" s="114"/>
      <c r="K49" s="114"/>
      <c r="L49" s="114"/>
      <c r="M49" s="114"/>
      <c r="N49" s="114"/>
      <c r="O49" s="114"/>
    </row>
    <row r="50" spans="1:15" ht="18" x14ac:dyDescent="0.25">
      <c r="A50" s="63" t="s">
        <v>79</v>
      </c>
      <c r="B50" s="112" t="s">
        <v>418</v>
      </c>
      <c r="C50" s="63" t="s">
        <v>403</v>
      </c>
      <c r="D50" s="63" t="str">
        <f ca="1">IF(VLOOKUP($A50,'Step 1'!$B$13:$D$28,3,0)="Y",INDEX(INDIRECT("'"&amp;$A50&amp;"'!$C$3:$G$10000"),MATCH($C50,INDIRECT("'"&amp;$A50&amp;"'!$C3:$C$10000"),0),5),VLOOKUP($A50,'Step 1'!$B$13:$D$28,3,0))</f>
        <v>OK</v>
      </c>
      <c r="E50" s="321" t="str">
        <f>HYPERLINK("#"&amp;ADDRESS(41,7,,,A50),"Go to check")</f>
        <v>Go to check</v>
      </c>
      <c r="F50" s="196"/>
      <c r="G50" s="265"/>
      <c r="H50" s="114"/>
      <c r="I50" s="114"/>
      <c r="J50" s="114"/>
      <c r="K50" s="114"/>
      <c r="L50" s="114"/>
      <c r="M50" s="114"/>
      <c r="N50" s="114"/>
      <c r="O50" s="114"/>
    </row>
    <row r="51" spans="1:15" ht="18" x14ac:dyDescent="0.25">
      <c r="A51" s="63" t="s">
        <v>79</v>
      </c>
      <c r="B51" s="112" t="s">
        <v>419</v>
      </c>
      <c r="C51" s="63" t="s">
        <v>404</v>
      </c>
      <c r="D51" s="63" t="str">
        <f ca="1">IF(VLOOKUP($A51,'Step 1'!$B$13:$D$28,3,0)="Y",INDEX(INDIRECT("'"&amp;$A51&amp;"'!$C$3:$G$10000"),MATCH($C51,INDIRECT("'"&amp;$A51&amp;"'!$C3:$C$10000"),0),5),VLOOKUP($A51,'Step 1'!$B$13:$D$28,3,0))</f>
        <v>OK</v>
      </c>
      <c r="E51" s="321" t="str">
        <f>HYPERLINK("#"&amp;ADDRESS(56,7,,,A51),"Go to check")</f>
        <v>Go to check</v>
      </c>
      <c r="F51" s="196"/>
      <c r="G51" s="265"/>
      <c r="H51" s="114"/>
      <c r="I51" s="114"/>
      <c r="J51" s="114"/>
      <c r="K51" s="114"/>
      <c r="L51" s="114"/>
      <c r="M51" s="114"/>
      <c r="N51" s="114"/>
      <c r="O51" s="114"/>
    </row>
    <row r="52" spans="1:15" x14ac:dyDescent="0.25">
      <c r="A52" s="63" t="s">
        <v>79</v>
      </c>
      <c r="B52" s="135" t="s">
        <v>466</v>
      </c>
      <c r="C52" s="63" t="s">
        <v>405</v>
      </c>
      <c r="D52" s="63" t="str">
        <f ca="1">IF(VLOOKUP($A52,'Step 1'!$B$13:$D$28,3,0)="Y",INDEX(INDIRECT("'"&amp;$A52&amp;"'!$C$3:$G$10000"),MATCH($C52,INDIRECT("'"&amp;$A52&amp;"'!$C3:$C$10000"),0),5),VLOOKUP($A52,'Step 1'!$B$13:$D$28,3,0))</f>
        <v>OK</v>
      </c>
      <c r="E52" s="321" t="str">
        <f>HYPERLINK("#"&amp;ADDRESS(111,7,,,A52),"Go to check")</f>
        <v>Go to check</v>
      </c>
      <c r="F52" s="196"/>
      <c r="G52" s="265"/>
      <c r="H52" s="114"/>
      <c r="I52" s="114"/>
      <c r="J52" s="114"/>
      <c r="K52" s="114"/>
      <c r="L52" s="114"/>
      <c r="M52" s="114"/>
      <c r="N52" s="114"/>
      <c r="O52" s="114"/>
    </row>
    <row r="53" spans="1:15" ht="18" x14ac:dyDescent="0.25">
      <c r="A53" s="63" t="s">
        <v>79</v>
      </c>
      <c r="B53" s="110" t="s">
        <v>467</v>
      </c>
      <c r="C53" s="63" t="s">
        <v>406</v>
      </c>
      <c r="D53" s="63" t="str">
        <f ca="1">IF(VLOOKUP($A53,'Step 1'!$B$13:$D$28,3,0)="Y",INDEX(INDIRECT("'"&amp;$A53&amp;"'!$C$3:$G$10000"),MATCH($C53,INDIRECT("'"&amp;$A53&amp;"'!$C3:$C$10000"),0),5),VLOOKUP($A53,'Step 1'!$B$13:$D$28,3,0))</f>
        <v>OK</v>
      </c>
      <c r="E53" s="321" t="str">
        <f>HYPERLINK("#"&amp;ADDRESS(112,7,,,A53),"Go to check")</f>
        <v>Go to check</v>
      </c>
      <c r="F53" s="196"/>
      <c r="G53" s="265"/>
      <c r="H53" s="114"/>
      <c r="I53" s="114"/>
      <c r="J53" s="114"/>
      <c r="K53" s="114"/>
      <c r="L53" s="114"/>
      <c r="M53" s="114"/>
      <c r="N53" s="114"/>
      <c r="O53" s="114"/>
    </row>
    <row r="54" spans="1:15" ht="18" x14ac:dyDescent="0.25">
      <c r="A54" s="63" t="s">
        <v>79</v>
      </c>
      <c r="B54" s="72" t="s">
        <v>516</v>
      </c>
      <c r="C54" s="63" t="s">
        <v>407</v>
      </c>
      <c r="D54" s="63" t="str">
        <f ca="1">IF(VLOOKUP($A54,'Step 1'!$B$13:$D$28,3,0)="Y",INDEX(INDIRECT("'"&amp;$A54&amp;"'!$C$3:$G$10000"),MATCH($C54,INDIRECT("'"&amp;$A54&amp;"'!$C3:$C$10000"),0),5),VLOOKUP($A54,'Step 1'!$B$13:$D$28,3,0))</f>
        <v>OK</v>
      </c>
      <c r="E54" s="321" t="str">
        <f>HYPERLINK("#"&amp;ADDRESS(125,7,,,A54),"Go to check")</f>
        <v>Go to check</v>
      </c>
      <c r="F54" s="196"/>
      <c r="G54" s="265"/>
      <c r="H54" s="114"/>
      <c r="I54" s="114"/>
      <c r="J54" s="114"/>
      <c r="K54" s="114"/>
      <c r="L54" s="114"/>
      <c r="M54" s="114"/>
      <c r="N54" s="114"/>
      <c r="O54" s="114"/>
    </row>
    <row r="55" spans="1:15" ht="18" x14ac:dyDescent="0.25">
      <c r="A55" s="63" t="s">
        <v>79</v>
      </c>
      <c r="B55" s="72" t="s">
        <v>517</v>
      </c>
      <c r="C55" s="63" t="s">
        <v>408</v>
      </c>
      <c r="D55" s="63" t="str">
        <f ca="1">IF(VLOOKUP($A55,'Step 1'!$B$13:$D$28,3,0)="Y",INDEX(INDIRECT("'"&amp;$A55&amp;"'!$C$3:$G$10000"),MATCH($C55,INDIRECT("'"&amp;$A55&amp;"'!$C3:$C$10000"),0),5),VLOOKUP($A55,'Step 1'!$B$13:$D$28,3,0))</f>
        <v>OK</v>
      </c>
      <c r="E55" s="321" t="str">
        <f>HYPERLINK("#"&amp;ADDRESS(126,7,,,A55),"Go to check")</f>
        <v>Go to check</v>
      </c>
      <c r="F55" s="196"/>
      <c r="G55" s="265"/>
      <c r="H55" s="114"/>
      <c r="I55" s="114"/>
      <c r="J55" s="114"/>
      <c r="K55" s="114"/>
      <c r="L55" s="114"/>
      <c r="M55" s="114"/>
      <c r="N55" s="114"/>
      <c r="O55" s="114"/>
    </row>
    <row r="56" spans="1:15" ht="18" x14ac:dyDescent="0.25">
      <c r="A56" s="63" t="s">
        <v>79</v>
      </c>
      <c r="B56" s="112" t="s">
        <v>420</v>
      </c>
      <c r="C56" s="63" t="s">
        <v>409</v>
      </c>
      <c r="D56" s="63" t="str">
        <f ca="1">IF(VLOOKUP($A56,'Step 1'!$B$13:$D$28,3,0)="Y",INDEX(INDIRECT("'"&amp;$A56&amp;"'!$C$3:$G$10000"),MATCH($C56,INDIRECT("'"&amp;$A56&amp;"'!$C3:$C$10000"),0),5),VLOOKUP($A56,'Step 1'!$B$13:$D$28,3,0))</f>
        <v>OK</v>
      </c>
      <c r="E56" s="321" t="str">
        <f>HYPERLINK("#"&amp;ADDRESS(137,7,,,A56),"Go to check")</f>
        <v>Go to check</v>
      </c>
      <c r="F56" s="196"/>
      <c r="G56" s="265"/>
      <c r="H56" s="114"/>
      <c r="I56" s="114"/>
      <c r="J56" s="114"/>
      <c r="K56" s="114"/>
      <c r="L56" s="114"/>
      <c r="M56" s="114"/>
      <c r="N56" s="114"/>
      <c r="O56" s="114"/>
    </row>
    <row r="57" spans="1:15" x14ac:dyDescent="0.25">
      <c r="A57" s="63" t="s">
        <v>79</v>
      </c>
      <c r="B57" s="112" t="s">
        <v>722</v>
      </c>
      <c r="C57" s="63" t="s">
        <v>410</v>
      </c>
      <c r="D57" s="63" t="str">
        <f ca="1">IF(VLOOKUP($A57,'Step 1'!$B$13:$D$28,3,0)="Y",INDEX(INDIRECT("'"&amp;$A57&amp;"'!$C$3:$G$10000"),MATCH($C57,INDIRECT("'"&amp;$A57&amp;"'!$C3:$C$10000"),0),5),VLOOKUP($A57,'Step 1'!$B$13:$D$28,3,0))</f>
        <v>OK</v>
      </c>
      <c r="E57" s="321" t="str">
        <f>HYPERLINK("#"&amp;ADDRESS(187,7,,,A57),"Go to check")</f>
        <v>Go to check</v>
      </c>
      <c r="F57" s="196"/>
      <c r="G57" s="265"/>
      <c r="H57" s="114"/>
      <c r="I57" s="114"/>
      <c r="J57" s="114"/>
      <c r="K57" s="114"/>
      <c r="L57" s="114"/>
      <c r="M57" s="114"/>
      <c r="N57" s="114"/>
      <c r="O57" s="114"/>
    </row>
    <row r="58" spans="1:15" x14ac:dyDescent="0.25">
      <c r="A58" s="63" t="s">
        <v>79</v>
      </c>
      <c r="B58" s="112" t="s">
        <v>721</v>
      </c>
      <c r="C58" s="63" t="s">
        <v>705</v>
      </c>
      <c r="D58" s="63" t="str">
        <f ca="1">IF(VLOOKUP($A58,'Step 1'!$B$13:$D$28,3,0)="Y",INDEX(INDIRECT("'"&amp;$A58&amp;"'!$C$3:$G$10000"),MATCH($C58,INDIRECT("'"&amp;$A58&amp;"'!$C3:$C$10000"),0),5),VLOOKUP($A58,'Step 1'!$B$13:$D$28,3,0))</f>
        <v>OK</v>
      </c>
      <c r="E58" s="321" t="str">
        <f>HYPERLINK("#"&amp;ADDRESS(191,7,,,A58),"Go to check")</f>
        <v>Go to check</v>
      </c>
      <c r="F58" s="196"/>
      <c r="G58" s="265"/>
      <c r="H58" s="114"/>
      <c r="I58" s="114"/>
      <c r="J58" s="114"/>
      <c r="K58" s="114"/>
      <c r="L58" s="114"/>
      <c r="M58" s="114"/>
      <c r="N58" s="114"/>
      <c r="O58" s="114"/>
    </row>
    <row r="59" spans="1:15" ht="18" x14ac:dyDescent="0.25">
      <c r="A59" s="63" t="s">
        <v>538</v>
      </c>
      <c r="B59" s="112" t="s">
        <v>415</v>
      </c>
      <c r="C59" s="63" t="s">
        <v>400</v>
      </c>
      <c r="D59" s="63" t="str">
        <f ca="1">IF(VLOOKUP($A59,'Step 1'!$B$13:$D$28,3,0)="Y",INDEX(INDIRECT("'"&amp;$A59&amp;"'!$C$3:$G$10000"),MATCH($C59,INDIRECT("'"&amp;$A59&amp;"'!$C3:$C$10000"),0),5),VLOOKUP($A59,'Step 1'!$B$13:$D$28,3,0))</f>
        <v>NE</v>
      </c>
      <c r="E59" s="321" t="str">
        <f>HYPERLINK("#"&amp;ADDRESS(25,7,,,A59),"Go to check")</f>
        <v>Go to check</v>
      </c>
      <c r="F59" s="196"/>
      <c r="G59" s="265"/>
      <c r="H59" s="114"/>
      <c r="I59" s="114"/>
      <c r="J59" s="114"/>
      <c r="K59" s="114"/>
      <c r="L59" s="114"/>
      <c r="M59" s="114"/>
      <c r="N59" s="114"/>
      <c r="O59" s="114"/>
    </row>
    <row r="60" spans="1:15" ht="18" x14ac:dyDescent="0.25">
      <c r="A60" s="63" t="s">
        <v>538</v>
      </c>
      <c r="B60" s="112" t="s">
        <v>416</v>
      </c>
      <c r="C60" s="63" t="s">
        <v>401</v>
      </c>
      <c r="D60" s="63" t="str">
        <f ca="1">IF(VLOOKUP($A60,'Step 1'!$B$13:$D$28,3,0)="Y",INDEX(INDIRECT("'"&amp;$A60&amp;"'!$C$3:$G$10000"),MATCH($C60,INDIRECT("'"&amp;$A60&amp;"'!$C3:$C$10000"),0),5),VLOOKUP($A60,'Step 1'!$B$13:$D$28,3,0))</f>
        <v>NE</v>
      </c>
      <c r="E60" s="335" t="str">
        <f>HYPERLINK("#"&amp;ADDRESS(31,7,,,A60),"Go to check")</f>
        <v>Go to check</v>
      </c>
      <c r="F60" s="196"/>
      <c r="G60" s="265"/>
      <c r="H60" s="114"/>
      <c r="I60" s="114"/>
      <c r="J60" s="114"/>
      <c r="K60" s="114"/>
      <c r="L60" s="114"/>
      <c r="M60" s="114"/>
      <c r="N60" s="114"/>
      <c r="O60" s="114"/>
    </row>
    <row r="61" spans="1:15" ht="18" x14ac:dyDescent="0.25">
      <c r="A61" s="63" t="s">
        <v>538</v>
      </c>
      <c r="B61" s="112" t="s">
        <v>417</v>
      </c>
      <c r="C61" s="63" t="s">
        <v>402</v>
      </c>
      <c r="D61" s="63" t="str">
        <f ca="1">IF(VLOOKUP($A61,'Step 1'!$B$13:$D$28,3,0)="Y",INDEX(INDIRECT("'"&amp;$A61&amp;"'!$C$3:$G$10000"),MATCH($C61,INDIRECT("'"&amp;$A61&amp;"'!$C3:$C$10000"),0),5),VLOOKUP($A61,'Step 1'!$B$13:$D$28,3,0))</f>
        <v>NE</v>
      </c>
      <c r="E61" s="335" t="str">
        <f>HYPERLINK("#"&amp;ADDRESS(37,7,,,A61),"Go to check")</f>
        <v>Go to check</v>
      </c>
      <c r="F61" s="196"/>
      <c r="G61" s="265"/>
      <c r="H61" s="114"/>
      <c r="I61" s="114"/>
      <c r="J61" s="114"/>
      <c r="K61" s="114"/>
      <c r="L61" s="114"/>
      <c r="M61" s="114"/>
      <c r="N61" s="114"/>
      <c r="O61" s="114"/>
    </row>
    <row r="62" spans="1:15" ht="18" x14ac:dyDescent="0.25">
      <c r="A62" s="63" t="s">
        <v>538</v>
      </c>
      <c r="B62" s="112" t="s">
        <v>418</v>
      </c>
      <c r="C62" s="63" t="s">
        <v>403</v>
      </c>
      <c r="D62" s="63" t="str">
        <f ca="1">IF(VLOOKUP($A62,'Step 1'!$B$13:$D$28,3,0)="Y",INDEX(INDIRECT("'"&amp;$A62&amp;"'!$C$3:$G$10000"),MATCH($C62,INDIRECT("'"&amp;$A62&amp;"'!$C3:$C$10000"),0),5),VLOOKUP($A62,'Step 1'!$B$13:$D$28,3,0))</f>
        <v>NE</v>
      </c>
      <c r="E62" s="321" t="str">
        <f>HYPERLINK("#"&amp;ADDRESS(41,7,,,A62),"Go to check")</f>
        <v>Go to check</v>
      </c>
      <c r="F62" s="196"/>
      <c r="G62" s="265"/>
      <c r="H62" s="114"/>
      <c r="I62" s="114"/>
      <c r="J62" s="114"/>
      <c r="K62" s="114"/>
      <c r="L62" s="114"/>
      <c r="M62" s="114"/>
      <c r="N62" s="114"/>
      <c r="O62" s="114"/>
    </row>
    <row r="63" spans="1:15" ht="18" x14ac:dyDescent="0.25">
      <c r="A63" s="63" t="s">
        <v>538</v>
      </c>
      <c r="B63" s="112" t="s">
        <v>419</v>
      </c>
      <c r="C63" s="63" t="s">
        <v>404</v>
      </c>
      <c r="D63" s="63" t="str">
        <f ca="1">IF(VLOOKUP($A63,'Step 1'!$B$13:$D$28,3,0)="Y",INDEX(INDIRECT("'"&amp;$A63&amp;"'!$C$3:$G$10000"),MATCH($C63,INDIRECT("'"&amp;$A63&amp;"'!$C3:$C$10000"),0),5),VLOOKUP($A63,'Step 1'!$B$13:$D$28,3,0))</f>
        <v>NE</v>
      </c>
      <c r="E63" s="321" t="str">
        <f>HYPERLINK("#"&amp;ADDRESS(56,7,,,A63),"Go to check")</f>
        <v>Go to check</v>
      </c>
      <c r="F63" s="196"/>
      <c r="G63" s="265"/>
      <c r="H63" s="114"/>
      <c r="I63" s="114"/>
      <c r="J63" s="114"/>
      <c r="K63" s="114"/>
      <c r="L63" s="114"/>
      <c r="M63" s="114"/>
      <c r="N63" s="114"/>
      <c r="O63" s="114"/>
    </row>
    <row r="64" spans="1:15" x14ac:dyDescent="0.25">
      <c r="A64" s="63" t="s">
        <v>538</v>
      </c>
      <c r="B64" s="135" t="s">
        <v>466</v>
      </c>
      <c r="C64" s="63" t="s">
        <v>405</v>
      </c>
      <c r="D64" s="63" t="str">
        <f ca="1">IF(VLOOKUP($A64,'Step 1'!$B$13:$D$28,3,0)="Y",INDEX(INDIRECT("'"&amp;$A64&amp;"'!$C$3:$G$10000"),MATCH($C64,INDIRECT("'"&amp;$A64&amp;"'!$C3:$C$10000"),0),5),VLOOKUP($A64,'Step 1'!$B$13:$D$28,3,0))</f>
        <v>NE</v>
      </c>
      <c r="E64" s="321" t="str">
        <f>HYPERLINK("#"&amp;ADDRESS(111,7,,,A64),"Go to check")</f>
        <v>Go to check</v>
      </c>
      <c r="F64" s="196"/>
      <c r="G64" s="265"/>
      <c r="H64" s="114"/>
      <c r="I64" s="114"/>
      <c r="J64" s="114"/>
      <c r="K64" s="114"/>
      <c r="L64" s="114"/>
      <c r="M64" s="114"/>
      <c r="N64" s="114"/>
      <c r="O64" s="114"/>
    </row>
    <row r="65" spans="1:15" ht="18" x14ac:dyDescent="0.25">
      <c r="A65" s="63" t="s">
        <v>538</v>
      </c>
      <c r="B65" s="110" t="s">
        <v>467</v>
      </c>
      <c r="C65" s="63" t="s">
        <v>406</v>
      </c>
      <c r="D65" s="63" t="str">
        <f ca="1">IF(VLOOKUP($A65,'Step 1'!$B$13:$D$28,3,0)="Y",INDEX(INDIRECT("'"&amp;$A65&amp;"'!$C$3:$G$10000"),MATCH($C65,INDIRECT("'"&amp;$A65&amp;"'!$C3:$C$10000"),0),5),VLOOKUP($A65,'Step 1'!$B$13:$D$28,3,0))</f>
        <v>NE</v>
      </c>
      <c r="E65" s="321" t="str">
        <f>HYPERLINK("#"&amp;ADDRESS(112,7,,,A65),"Go to check")</f>
        <v>Go to check</v>
      </c>
      <c r="F65" s="196"/>
      <c r="G65" s="265"/>
      <c r="H65" s="114"/>
      <c r="I65" s="114"/>
      <c r="J65" s="114"/>
      <c r="K65" s="114"/>
      <c r="L65" s="114"/>
      <c r="M65" s="114"/>
      <c r="N65" s="114"/>
      <c r="O65" s="114"/>
    </row>
    <row r="66" spans="1:15" ht="18" x14ac:dyDescent="0.25">
      <c r="A66" s="63" t="s">
        <v>538</v>
      </c>
      <c r="B66" s="72" t="s">
        <v>516</v>
      </c>
      <c r="C66" s="63" t="s">
        <v>407</v>
      </c>
      <c r="D66" s="63" t="str">
        <f ca="1">IF(VLOOKUP($A66,'Step 1'!$B$13:$D$28,3,0)="Y",INDEX(INDIRECT("'"&amp;$A66&amp;"'!$C$3:$G$10000"),MATCH($C66,INDIRECT("'"&amp;$A66&amp;"'!$C3:$C$10000"),0),5),VLOOKUP($A66,'Step 1'!$B$13:$D$28,3,0))</f>
        <v>NE</v>
      </c>
      <c r="E66" s="321" t="str">
        <f>HYPERLINK("#"&amp;ADDRESS(125,7,,,A66),"Go to check")</f>
        <v>Go to check</v>
      </c>
      <c r="F66" s="196"/>
      <c r="G66" s="265"/>
      <c r="H66" s="114"/>
      <c r="I66" s="114"/>
      <c r="J66" s="114"/>
      <c r="K66" s="114"/>
      <c r="L66" s="114"/>
      <c r="M66" s="114"/>
      <c r="N66" s="114"/>
      <c r="O66" s="114"/>
    </row>
    <row r="67" spans="1:15" ht="18" x14ac:dyDescent="0.25">
      <c r="A67" s="63" t="s">
        <v>538</v>
      </c>
      <c r="B67" s="72" t="s">
        <v>517</v>
      </c>
      <c r="C67" s="63" t="s">
        <v>408</v>
      </c>
      <c r="D67" s="63" t="str">
        <f ca="1">IF(VLOOKUP($A67,'Step 1'!$B$13:$D$28,3,0)="Y",INDEX(INDIRECT("'"&amp;$A67&amp;"'!$C$3:$G$10000"),MATCH($C67,INDIRECT("'"&amp;$A67&amp;"'!$C3:$C$10000"),0),5),VLOOKUP($A67,'Step 1'!$B$13:$D$28,3,0))</f>
        <v>NE</v>
      </c>
      <c r="E67" s="321" t="str">
        <f>HYPERLINK("#"&amp;ADDRESS(126,7,,,A67),"Go to check")</f>
        <v>Go to check</v>
      </c>
      <c r="F67" s="196"/>
      <c r="G67" s="265"/>
      <c r="H67" s="114"/>
      <c r="I67" s="114"/>
      <c r="J67" s="114"/>
      <c r="K67" s="114"/>
      <c r="L67" s="114"/>
      <c r="M67" s="114"/>
      <c r="N67" s="114"/>
      <c r="O67" s="114"/>
    </row>
    <row r="68" spans="1:15" ht="18" x14ac:dyDescent="0.25">
      <c r="A68" s="63" t="s">
        <v>538</v>
      </c>
      <c r="B68" s="112" t="s">
        <v>420</v>
      </c>
      <c r="C68" s="63" t="s">
        <v>409</v>
      </c>
      <c r="D68" s="63" t="str">
        <f ca="1">IF(VLOOKUP($A68,'Step 1'!$B$13:$D$28,3,0)="Y",INDEX(INDIRECT("'"&amp;$A68&amp;"'!$C$3:$G$10000"),MATCH($C68,INDIRECT("'"&amp;$A68&amp;"'!$C3:$C$10000"),0),5),VLOOKUP($A68,'Step 1'!$B$13:$D$28,3,0))</f>
        <v>NE</v>
      </c>
      <c r="E68" s="321" t="str">
        <f>HYPERLINK("#"&amp;ADDRESS(137,7,,,A68),"Go to check")</f>
        <v>Go to check</v>
      </c>
      <c r="F68" s="196"/>
      <c r="G68" s="265"/>
      <c r="H68" s="114"/>
      <c r="I68" s="114"/>
      <c r="J68" s="114"/>
      <c r="K68" s="114"/>
      <c r="L68" s="114"/>
      <c r="M68" s="114"/>
      <c r="N68" s="114"/>
      <c r="O68" s="114"/>
    </row>
    <row r="69" spans="1:15" x14ac:dyDescent="0.25">
      <c r="A69" s="63" t="s">
        <v>538</v>
      </c>
      <c r="B69" s="112" t="s">
        <v>722</v>
      </c>
      <c r="C69" s="63" t="s">
        <v>410</v>
      </c>
      <c r="D69" s="63" t="str">
        <f ca="1">IF(VLOOKUP($A69,'Step 1'!$B$13:$D$28,3,0)="Y",INDEX(INDIRECT("'"&amp;$A69&amp;"'!$C$3:$G$10000"),MATCH($C69,INDIRECT("'"&amp;$A69&amp;"'!$C3:$C$10000"),0),5),VLOOKUP($A69,'Step 1'!$B$13:$D$28,3,0))</f>
        <v>NE</v>
      </c>
      <c r="E69" s="321" t="str">
        <f>HYPERLINK("#"&amp;ADDRESS(187,7,,,A69),"Go to check")</f>
        <v>Go to check</v>
      </c>
      <c r="F69" s="196"/>
      <c r="G69" s="265"/>
      <c r="H69" s="114"/>
      <c r="I69" s="114"/>
      <c r="J69" s="114"/>
      <c r="K69" s="114"/>
      <c r="L69" s="114"/>
      <c r="M69" s="114"/>
      <c r="N69" s="114"/>
      <c r="O69" s="114"/>
    </row>
    <row r="70" spans="1:15" x14ac:dyDescent="0.25">
      <c r="A70" s="63" t="s">
        <v>538</v>
      </c>
      <c r="B70" s="112" t="s">
        <v>721</v>
      </c>
      <c r="C70" s="63" t="s">
        <v>705</v>
      </c>
      <c r="D70" s="63" t="str">
        <f ca="1">IF(VLOOKUP($A70,'Step 1'!$B$13:$D$28,3,0)="Y",INDEX(INDIRECT("'"&amp;$A70&amp;"'!$C$3:$G$10000"),MATCH($C70,INDIRECT("'"&amp;$A70&amp;"'!$C3:$C$10000"),0),5),VLOOKUP($A70,'Step 1'!$B$13:$D$28,3,0))</f>
        <v>NE</v>
      </c>
      <c r="E70" s="321" t="str">
        <f>HYPERLINK("#"&amp;ADDRESS(191,7,,,A70),"Go to check")</f>
        <v>Go to check</v>
      </c>
      <c r="F70" s="196"/>
      <c r="G70" s="265"/>
      <c r="H70" s="114"/>
      <c r="I70" s="114"/>
      <c r="J70" s="114"/>
      <c r="K70" s="114"/>
      <c r="L70" s="114"/>
      <c r="M70" s="114"/>
      <c r="N70" s="114"/>
      <c r="O70" s="114"/>
    </row>
    <row r="71" spans="1:15" ht="18" x14ac:dyDescent="0.25">
      <c r="A71" s="63" t="s">
        <v>145</v>
      </c>
      <c r="B71" s="112" t="s">
        <v>415</v>
      </c>
      <c r="C71" s="63" t="s">
        <v>400</v>
      </c>
      <c r="D71" s="63" t="str">
        <f ca="1">IF(VLOOKUP($A71,'Step 1'!$B$13:$D$28,3,0)="Y",INDEX(INDIRECT("'"&amp;$A71&amp;"'!$C$3:$G$10000"),MATCH($C71,INDIRECT("'"&amp;$A71&amp;"'!$C3:$C$10000"),0),5),VLOOKUP($A71,'Step 1'!$B$13:$D$28,3,0))</f>
        <v>NE</v>
      </c>
      <c r="E71" s="321" t="str">
        <f>HYPERLINK("#"&amp;ADDRESS(25,7,,,A71),"Go to check")</f>
        <v>Go to check</v>
      </c>
      <c r="F71" s="196"/>
      <c r="G71" s="265"/>
      <c r="H71" s="114"/>
      <c r="I71" s="114"/>
      <c r="J71" s="114"/>
      <c r="K71" s="114"/>
      <c r="L71" s="114"/>
      <c r="M71" s="114"/>
      <c r="N71" s="114"/>
      <c r="O71" s="114"/>
    </row>
    <row r="72" spans="1:15" ht="18" x14ac:dyDescent="0.25">
      <c r="A72" s="63" t="s">
        <v>145</v>
      </c>
      <c r="B72" s="112" t="s">
        <v>416</v>
      </c>
      <c r="C72" s="63" t="s">
        <v>401</v>
      </c>
      <c r="D72" s="63" t="str">
        <f ca="1">IF(VLOOKUP($A72,'Step 1'!$B$13:$D$28,3,0)="Y",INDEX(INDIRECT("'"&amp;$A72&amp;"'!$C$3:$G$10000"),MATCH($C72,INDIRECT("'"&amp;$A72&amp;"'!$C3:$C$10000"),0),5),VLOOKUP($A72,'Step 1'!$B$13:$D$28,3,0))</f>
        <v>NE</v>
      </c>
      <c r="E72" s="335" t="str">
        <f>HYPERLINK("#"&amp;ADDRESS(31,7,,,A72),"Go to check")</f>
        <v>Go to check</v>
      </c>
      <c r="F72" s="196"/>
      <c r="G72" s="265"/>
      <c r="H72" s="114"/>
      <c r="I72" s="114"/>
      <c r="J72" s="114"/>
      <c r="K72" s="114"/>
      <c r="L72" s="114"/>
      <c r="M72" s="114"/>
      <c r="N72" s="114"/>
      <c r="O72" s="114"/>
    </row>
    <row r="73" spans="1:15" ht="18" x14ac:dyDescent="0.25">
      <c r="A73" s="63" t="s">
        <v>145</v>
      </c>
      <c r="B73" s="112" t="s">
        <v>417</v>
      </c>
      <c r="C73" s="63" t="s">
        <v>402</v>
      </c>
      <c r="D73" s="63" t="str">
        <f ca="1">IF(VLOOKUP($A73,'Step 1'!$B$13:$D$28,3,0)="Y",INDEX(INDIRECT("'"&amp;$A73&amp;"'!$C$3:$G$10000"),MATCH($C73,INDIRECT("'"&amp;$A73&amp;"'!$C3:$C$10000"),0),5),VLOOKUP($A73,'Step 1'!$B$13:$D$28,3,0))</f>
        <v>NE</v>
      </c>
      <c r="E73" s="335" t="str">
        <f>HYPERLINK("#"&amp;ADDRESS(37,7,,,A73),"Go to check")</f>
        <v>Go to check</v>
      </c>
      <c r="F73" s="196"/>
      <c r="G73" s="265"/>
      <c r="H73" s="114"/>
      <c r="I73" s="114"/>
      <c r="J73" s="114"/>
      <c r="K73" s="114"/>
      <c r="L73" s="114"/>
      <c r="M73" s="114"/>
      <c r="N73" s="114"/>
      <c r="O73" s="114"/>
    </row>
    <row r="74" spans="1:15" ht="18" x14ac:dyDescent="0.25">
      <c r="A74" s="63" t="s">
        <v>145</v>
      </c>
      <c r="B74" s="112" t="s">
        <v>418</v>
      </c>
      <c r="C74" s="63" t="s">
        <v>403</v>
      </c>
      <c r="D74" s="63" t="str">
        <f ca="1">IF(VLOOKUP($A74,'Step 1'!$B$13:$D$28,3,0)="Y",INDEX(INDIRECT("'"&amp;$A74&amp;"'!$C$3:$G$10000"),MATCH($C74,INDIRECT("'"&amp;$A74&amp;"'!$C3:$C$10000"),0),5),VLOOKUP($A74,'Step 1'!$B$13:$D$28,3,0))</f>
        <v>NE</v>
      </c>
      <c r="E74" s="321" t="str">
        <f>HYPERLINK("#"&amp;ADDRESS(41,7,,,A74),"Go to check")</f>
        <v>Go to check</v>
      </c>
      <c r="F74" s="196"/>
      <c r="G74" s="265"/>
      <c r="H74" s="114"/>
      <c r="I74" s="114"/>
      <c r="J74" s="114"/>
      <c r="K74" s="114"/>
      <c r="L74" s="114"/>
      <c r="M74" s="114"/>
      <c r="N74" s="114"/>
      <c r="O74" s="114"/>
    </row>
    <row r="75" spans="1:15" ht="18" x14ac:dyDescent="0.25">
      <c r="A75" s="63" t="s">
        <v>145</v>
      </c>
      <c r="B75" s="112" t="s">
        <v>419</v>
      </c>
      <c r="C75" s="63" t="s">
        <v>404</v>
      </c>
      <c r="D75" s="63" t="str">
        <f ca="1">IF(VLOOKUP($A75,'Step 1'!$B$13:$D$28,3,0)="Y",INDEX(INDIRECT("'"&amp;$A75&amp;"'!$C$3:$G$10000"),MATCH($C75,INDIRECT("'"&amp;$A75&amp;"'!$C3:$C$10000"),0),5),VLOOKUP($A75,'Step 1'!$B$13:$D$28,3,0))</f>
        <v>NE</v>
      </c>
      <c r="E75" s="321" t="str">
        <f>HYPERLINK("#"&amp;ADDRESS(56,7,,,A75),"Go to check")</f>
        <v>Go to check</v>
      </c>
      <c r="F75" s="196"/>
      <c r="G75" s="265"/>
      <c r="H75" s="114"/>
      <c r="I75" s="114"/>
      <c r="J75" s="114"/>
      <c r="K75" s="114"/>
      <c r="L75" s="114"/>
      <c r="M75" s="114"/>
      <c r="N75" s="114"/>
      <c r="O75" s="114"/>
    </row>
    <row r="76" spans="1:15" x14ac:dyDescent="0.25">
      <c r="A76" s="63" t="s">
        <v>145</v>
      </c>
      <c r="B76" s="135" t="s">
        <v>466</v>
      </c>
      <c r="C76" s="63" t="s">
        <v>405</v>
      </c>
      <c r="D76" s="63" t="str">
        <f ca="1">IF(VLOOKUP($A76,'Step 1'!$B$13:$D$28,3,0)="Y",INDEX(INDIRECT("'"&amp;$A76&amp;"'!$C$3:$G$10000"),MATCH($C76,INDIRECT("'"&amp;$A76&amp;"'!$C3:$C$10000"),0),5),VLOOKUP($A76,'Step 1'!$B$13:$D$28,3,0))</f>
        <v>NE</v>
      </c>
      <c r="E76" s="321" t="str">
        <f>HYPERLINK("#"&amp;ADDRESS(111,7,,,A76),"Go to check")</f>
        <v>Go to check</v>
      </c>
      <c r="F76" s="196"/>
      <c r="G76" s="265"/>
      <c r="H76" s="114"/>
      <c r="I76" s="114"/>
      <c r="J76" s="114"/>
      <c r="K76" s="114"/>
      <c r="L76" s="114"/>
      <c r="M76" s="114"/>
      <c r="N76" s="114"/>
      <c r="O76" s="114"/>
    </row>
    <row r="77" spans="1:15" ht="18" x14ac:dyDescent="0.25">
      <c r="A77" s="63" t="s">
        <v>145</v>
      </c>
      <c r="B77" s="110" t="s">
        <v>467</v>
      </c>
      <c r="C77" s="63" t="s">
        <v>406</v>
      </c>
      <c r="D77" s="63" t="str">
        <f ca="1">IF(VLOOKUP($A77,'Step 1'!$B$13:$D$28,3,0)="Y",INDEX(INDIRECT("'"&amp;$A77&amp;"'!$C$3:$G$10000"),MATCH($C77,INDIRECT("'"&amp;$A77&amp;"'!$C3:$C$10000"),0),5),VLOOKUP($A77,'Step 1'!$B$13:$D$28,3,0))</f>
        <v>NE</v>
      </c>
      <c r="E77" s="321" t="str">
        <f>HYPERLINK("#"&amp;ADDRESS(112,7,,,A77),"Go to check")</f>
        <v>Go to check</v>
      </c>
      <c r="F77" s="196"/>
      <c r="G77" s="265"/>
      <c r="H77" s="114"/>
      <c r="I77" s="114"/>
      <c r="J77" s="114"/>
      <c r="K77" s="114"/>
      <c r="L77" s="114"/>
      <c r="M77" s="114"/>
      <c r="N77" s="114"/>
      <c r="O77" s="114"/>
    </row>
    <row r="78" spans="1:15" ht="18" x14ac:dyDescent="0.25">
      <c r="A78" s="63" t="s">
        <v>145</v>
      </c>
      <c r="B78" s="72" t="s">
        <v>516</v>
      </c>
      <c r="C78" s="63" t="s">
        <v>407</v>
      </c>
      <c r="D78" s="63" t="str">
        <f ca="1">IF(VLOOKUP($A78,'Step 1'!$B$13:$D$28,3,0)="Y",INDEX(INDIRECT("'"&amp;$A78&amp;"'!$C$3:$G$10000"),MATCH($C78,INDIRECT("'"&amp;$A78&amp;"'!$C3:$C$10000"),0),5),VLOOKUP($A78,'Step 1'!$B$13:$D$28,3,0))</f>
        <v>NE</v>
      </c>
      <c r="E78" s="321" t="str">
        <f>HYPERLINK("#"&amp;ADDRESS(125,7,,,A78),"Go to check")</f>
        <v>Go to check</v>
      </c>
      <c r="F78" s="196"/>
      <c r="G78" s="265"/>
      <c r="H78" s="114"/>
      <c r="I78" s="114"/>
      <c r="J78" s="114"/>
      <c r="K78" s="114"/>
      <c r="L78" s="114"/>
      <c r="M78" s="114"/>
      <c r="N78" s="114"/>
      <c r="O78" s="114"/>
    </row>
    <row r="79" spans="1:15" ht="18" x14ac:dyDescent="0.25">
      <c r="A79" s="63" t="s">
        <v>145</v>
      </c>
      <c r="B79" s="72" t="s">
        <v>517</v>
      </c>
      <c r="C79" s="63" t="s">
        <v>408</v>
      </c>
      <c r="D79" s="63" t="str">
        <f ca="1">IF(VLOOKUP($A79,'Step 1'!$B$13:$D$28,3,0)="Y",INDEX(INDIRECT("'"&amp;$A79&amp;"'!$C$3:$G$10000"),MATCH($C79,INDIRECT("'"&amp;$A79&amp;"'!$C3:$C$10000"),0),5),VLOOKUP($A79,'Step 1'!$B$13:$D$28,3,0))</f>
        <v>NE</v>
      </c>
      <c r="E79" s="321" t="str">
        <f>HYPERLINK("#"&amp;ADDRESS(126,7,,,A79),"Go to check")</f>
        <v>Go to check</v>
      </c>
      <c r="F79" s="196"/>
      <c r="G79" s="265"/>
      <c r="H79" s="114"/>
      <c r="I79" s="114"/>
      <c r="J79" s="114"/>
      <c r="K79" s="114"/>
      <c r="L79" s="114"/>
      <c r="M79" s="114"/>
      <c r="N79" s="114"/>
      <c r="O79" s="114"/>
    </row>
    <row r="80" spans="1:15" ht="18" x14ac:dyDescent="0.25">
      <c r="A80" s="63" t="s">
        <v>145</v>
      </c>
      <c r="B80" s="112" t="s">
        <v>420</v>
      </c>
      <c r="C80" s="63" t="s">
        <v>409</v>
      </c>
      <c r="D80" s="63" t="str">
        <f ca="1">IF(VLOOKUP($A80,'Step 1'!$B$13:$D$28,3,0)="Y",INDEX(INDIRECT("'"&amp;$A80&amp;"'!$C$3:$G$10000"),MATCH($C80,INDIRECT("'"&amp;$A80&amp;"'!$C3:$C$10000"),0),5),VLOOKUP($A80,'Step 1'!$B$13:$D$28,3,0))</f>
        <v>NE</v>
      </c>
      <c r="E80" s="321" t="str">
        <f>HYPERLINK("#"&amp;ADDRESS(137,7,,,A80),"Go to check")</f>
        <v>Go to check</v>
      </c>
      <c r="F80" s="196"/>
      <c r="G80" s="265"/>
      <c r="H80" s="114"/>
      <c r="I80" s="114"/>
      <c r="J80" s="114"/>
      <c r="K80" s="114"/>
      <c r="L80" s="114"/>
      <c r="M80" s="114"/>
      <c r="N80" s="114"/>
      <c r="O80" s="114"/>
    </row>
    <row r="81" spans="1:15" x14ac:dyDescent="0.25">
      <c r="A81" s="63" t="s">
        <v>145</v>
      </c>
      <c r="B81" s="112" t="s">
        <v>722</v>
      </c>
      <c r="C81" s="63" t="s">
        <v>410</v>
      </c>
      <c r="D81" s="63" t="str">
        <f ca="1">IF(VLOOKUP($A81,'Step 1'!$B$13:$D$28,3,0)="Y",INDEX(INDIRECT("'"&amp;$A81&amp;"'!$C$3:$G$10000"),MATCH($C81,INDIRECT("'"&amp;$A81&amp;"'!$C3:$C$10000"),0),5),VLOOKUP($A81,'Step 1'!$B$13:$D$28,3,0))</f>
        <v>NE</v>
      </c>
      <c r="E81" s="321" t="str">
        <f>HYPERLINK("#"&amp;ADDRESS(187,7,,,A81),"Go to check")</f>
        <v>Go to check</v>
      </c>
      <c r="F81" s="196"/>
      <c r="G81" s="265"/>
      <c r="H81" s="114"/>
      <c r="I81" s="114"/>
      <c r="J81" s="114"/>
      <c r="K81" s="114"/>
      <c r="L81" s="114"/>
      <c r="M81" s="114"/>
      <c r="N81" s="114"/>
      <c r="O81" s="114"/>
    </row>
    <row r="82" spans="1:15" x14ac:dyDescent="0.25">
      <c r="A82" s="63" t="s">
        <v>145</v>
      </c>
      <c r="B82" s="112" t="s">
        <v>721</v>
      </c>
      <c r="C82" s="63" t="s">
        <v>705</v>
      </c>
      <c r="D82" s="63" t="str">
        <f ca="1">IF(VLOOKUP($A82,'Step 1'!$B$13:$D$28,3,0)="Y",INDEX(INDIRECT("'"&amp;$A82&amp;"'!$C$3:$G$10000"),MATCH($C82,INDIRECT("'"&amp;$A82&amp;"'!$C3:$C$10000"),0),5),VLOOKUP($A82,'Step 1'!$B$13:$D$28,3,0))</f>
        <v>NE</v>
      </c>
      <c r="E82" s="321" t="str">
        <f>HYPERLINK("#"&amp;ADDRESS(191,7,,,A82),"Go to check")</f>
        <v>Go to check</v>
      </c>
      <c r="F82" s="196"/>
      <c r="G82" s="265"/>
      <c r="H82" s="114"/>
      <c r="I82" s="114"/>
      <c r="J82" s="114"/>
      <c r="K82" s="114"/>
      <c r="L82" s="114"/>
      <c r="M82" s="114"/>
      <c r="N82" s="114"/>
      <c r="O82" s="114"/>
    </row>
    <row r="83" spans="1:15" ht="18" x14ac:dyDescent="0.25">
      <c r="A83" s="63" t="s">
        <v>80</v>
      </c>
      <c r="B83" s="112" t="s">
        <v>415</v>
      </c>
      <c r="C83" s="63" t="s">
        <v>400</v>
      </c>
      <c r="D83" s="63" t="str">
        <f ca="1">IF(VLOOKUP($A83,'Step 1'!$B$13:$D$28,3,0)="Y",INDEX(INDIRECT("'"&amp;$A83&amp;"'!$C$3:$G$10000"),MATCH($C83,INDIRECT("'"&amp;$A83&amp;"'!$C3:$C$10000"),0),5),VLOOKUP($A83,'Step 1'!$B$13:$D$28,3,0))</f>
        <v>NE</v>
      </c>
      <c r="E83" s="321" t="str">
        <f>HYPERLINK("#"&amp;ADDRESS(25,7,,,A83),"Go to check")</f>
        <v>Go to check</v>
      </c>
      <c r="F83" s="196"/>
      <c r="G83" s="265"/>
      <c r="H83" s="114"/>
      <c r="I83" s="114"/>
      <c r="J83" s="114"/>
      <c r="K83" s="114"/>
      <c r="L83" s="114"/>
      <c r="M83" s="114"/>
      <c r="N83" s="114"/>
      <c r="O83" s="114"/>
    </row>
    <row r="84" spans="1:15" ht="18" x14ac:dyDescent="0.25">
      <c r="A84" s="63" t="s">
        <v>80</v>
      </c>
      <c r="B84" s="112" t="s">
        <v>416</v>
      </c>
      <c r="C84" s="63" t="s">
        <v>401</v>
      </c>
      <c r="D84" s="63" t="str">
        <f ca="1">IF(VLOOKUP($A84,'Step 1'!$B$13:$D$28,3,0)="Y",INDEX(INDIRECT("'"&amp;$A84&amp;"'!$C$3:$G$10000"),MATCH($C84,INDIRECT("'"&amp;$A84&amp;"'!$C3:$C$10000"),0),5),VLOOKUP($A84,'Step 1'!$B$13:$D$28,3,0))</f>
        <v>NE</v>
      </c>
      <c r="E84" s="335" t="str">
        <f>HYPERLINK("#"&amp;ADDRESS(31,7,,,A84),"Go to check")</f>
        <v>Go to check</v>
      </c>
      <c r="F84" s="196"/>
      <c r="G84" s="265"/>
      <c r="H84" s="114"/>
      <c r="I84" s="114"/>
      <c r="J84" s="114"/>
      <c r="K84" s="114"/>
      <c r="L84" s="114"/>
      <c r="M84" s="114"/>
      <c r="N84" s="114"/>
      <c r="O84" s="114"/>
    </row>
    <row r="85" spans="1:15" ht="18" x14ac:dyDescent="0.25">
      <c r="A85" s="63" t="s">
        <v>80</v>
      </c>
      <c r="B85" s="112" t="s">
        <v>417</v>
      </c>
      <c r="C85" s="63" t="s">
        <v>402</v>
      </c>
      <c r="D85" s="63" t="str">
        <f ca="1">IF(VLOOKUP($A85,'Step 1'!$B$13:$D$28,3,0)="Y",INDEX(INDIRECT("'"&amp;$A85&amp;"'!$C$3:$G$10000"),MATCH($C85,INDIRECT("'"&amp;$A85&amp;"'!$C3:$C$10000"),0),5),VLOOKUP($A85,'Step 1'!$B$13:$D$28,3,0))</f>
        <v>NE</v>
      </c>
      <c r="E85" s="335" t="str">
        <f>HYPERLINK("#"&amp;ADDRESS(37,7,,,A85),"Go to check")</f>
        <v>Go to check</v>
      </c>
      <c r="F85" s="196"/>
      <c r="G85" s="265"/>
      <c r="H85" s="114"/>
      <c r="I85" s="114"/>
      <c r="J85" s="114"/>
      <c r="K85" s="114"/>
      <c r="L85" s="114"/>
      <c r="M85" s="114"/>
      <c r="N85" s="114"/>
      <c r="O85" s="114"/>
    </row>
    <row r="86" spans="1:15" ht="18" x14ac:dyDescent="0.25">
      <c r="A86" s="63" t="s">
        <v>80</v>
      </c>
      <c r="B86" s="112" t="s">
        <v>418</v>
      </c>
      <c r="C86" s="63" t="s">
        <v>403</v>
      </c>
      <c r="D86" s="63" t="str">
        <f ca="1">IF(VLOOKUP($A86,'Step 1'!$B$13:$D$28,3,0)="Y",INDEX(INDIRECT("'"&amp;$A86&amp;"'!$C$3:$G$10000"),MATCH($C86,INDIRECT("'"&amp;$A86&amp;"'!$C3:$C$10000"),0),5),VLOOKUP($A86,'Step 1'!$B$13:$D$28,3,0))</f>
        <v>NE</v>
      </c>
      <c r="E86" s="321" t="str">
        <f>HYPERLINK("#"&amp;ADDRESS(41,7,,,A86),"Go to check")</f>
        <v>Go to check</v>
      </c>
      <c r="F86" s="196"/>
      <c r="G86" s="265"/>
      <c r="H86" s="114"/>
      <c r="I86" s="114"/>
      <c r="J86" s="114"/>
      <c r="K86" s="114"/>
      <c r="L86" s="114"/>
      <c r="M86" s="114"/>
      <c r="N86" s="114"/>
      <c r="O86" s="114"/>
    </row>
    <row r="87" spans="1:15" ht="18" x14ac:dyDescent="0.25">
      <c r="A87" s="63" t="s">
        <v>80</v>
      </c>
      <c r="B87" s="112" t="s">
        <v>419</v>
      </c>
      <c r="C87" s="63" t="s">
        <v>404</v>
      </c>
      <c r="D87" s="63" t="str">
        <f ca="1">IF(VLOOKUP($A87,'Step 1'!$B$13:$D$28,3,0)="Y",INDEX(INDIRECT("'"&amp;$A87&amp;"'!$C$3:$G$10000"),MATCH($C87,INDIRECT("'"&amp;$A87&amp;"'!$C3:$C$10000"),0),5),VLOOKUP($A87,'Step 1'!$B$13:$D$28,3,0))</f>
        <v>NE</v>
      </c>
      <c r="E87" s="321" t="str">
        <f>HYPERLINK("#"&amp;ADDRESS(56,7,,,A87),"Go to check")</f>
        <v>Go to check</v>
      </c>
      <c r="F87" s="196"/>
      <c r="G87" s="265"/>
      <c r="H87" s="114"/>
      <c r="I87" s="114"/>
      <c r="J87" s="114"/>
      <c r="K87" s="114"/>
      <c r="L87" s="114"/>
      <c r="M87" s="114"/>
      <c r="N87" s="114"/>
      <c r="O87" s="114"/>
    </row>
    <row r="88" spans="1:15" x14ac:dyDescent="0.25">
      <c r="A88" s="63" t="s">
        <v>80</v>
      </c>
      <c r="B88" s="135" t="s">
        <v>466</v>
      </c>
      <c r="C88" s="63" t="s">
        <v>405</v>
      </c>
      <c r="D88" s="63" t="str">
        <f ca="1">IF(VLOOKUP($A88,'Step 1'!$B$13:$D$28,3,0)="Y",INDEX(INDIRECT("'"&amp;$A88&amp;"'!$C$3:$G$10000"),MATCH($C88,INDIRECT("'"&amp;$A88&amp;"'!$C3:$C$10000"),0),5),VLOOKUP($A88,'Step 1'!$B$13:$D$28,3,0))</f>
        <v>NE</v>
      </c>
      <c r="E88" s="321" t="str">
        <f>HYPERLINK("#"&amp;ADDRESS(111,7,,,A88),"Go to check")</f>
        <v>Go to check</v>
      </c>
      <c r="F88" s="196"/>
      <c r="G88" s="265"/>
      <c r="H88" s="114"/>
      <c r="I88" s="114"/>
      <c r="J88" s="114"/>
      <c r="K88" s="114"/>
      <c r="L88" s="114"/>
      <c r="M88" s="114"/>
      <c r="N88" s="114"/>
      <c r="O88" s="114"/>
    </row>
    <row r="89" spans="1:15" ht="18" x14ac:dyDescent="0.25">
      <c r="A89" s="63" t="s">
        <v>80</v>
      </c>
      <c r="B89" s="110" t="s">
        <v>467</v>
      </c>
      <c r="C89" s="63" t="s">
        <v>406</v>
      </c>
      <c r="D89" s="63" t="str">
        <f ca="1">IF(VLOOKUP($A89,'Step 1'!$B$13:$D$28,3,0)="Y",INDEX(INDIRECT("'"&amp;$A89&amp;"'!$C$3:$G$10000"),MATCH($C89,INDIRECT("'"&amp;$A89&amp;"'!$C3:$C$10000"),0),5),VLOOKUP($A89,'Step 1'!$B$13:$D$28,3,0))</f>
        <v>NE</v>
      </c>
      <c r="E89" s="321" t="str">
        <f>HYPERLINK("#"&amp;ADDRESS(112,7,,,A89),"Go to check")</f>
        <v>Go to check</v>
      </c>
      <c r="F89" s="196"/>
      <c r="G89" s="265"/>
      <c r="H89" s="114"/>
      <c r="I89" s="114"/>
      <c r="J89" s="114"/>
      <c r="K89" s="114"/>
      <c r="L89" s="114"/>
      <c r="M89" s="114"/>
      <c r="N89" s="114"/>
      <c r="O89" s="114"/>
    </row>
    <row r="90" spans="1:15" ht="18" x14ac:dyDescent="0.25">
      <c r="A90" s="63" t="s">
        <v>80</v>
      </c>
      <c r="B90" s="72" t="s">
        <v>516</v>
      </c>
      <c r="C90" s="63" t="s">
        <v>407</v>
      </c>
      <c r="D90" s="63" t="str">
        <f ca="1">IF(VLOOKUP($A90,'Step 1'!$B$13:$D$28,3,0)="Y",INDEX(INDIRECT("'"&amp;$A90&amp;"'!$C$3:$G$10000"),MATCH($C90,INDIRECT("'"&amp;$A90&amp;"'!$C3:$C$10000"),0),5),VLOOKUP($A90,'Step 1'!$B$13:$D$28,3,0))</f>
        <v>NE</v>
      </c>
      <c r="E90" s="321" t="str">
        <f>HYPERLINK("#"&amp;ADDRESS(125,7,,,A90),"Go to check")</f>
        <v>Go to check</v>
      </c>
      <c r="F90" s="196"/>
      <c r="G90" s="265"/>
      <c r="H90" s="114"/>
      <c r="I90" s="114"/>
      <c r="J90" s="114"/>
      <c r="K90" s="114"/>
      <c r="L90" s="114"/>
      <c r="M90" s="114"/>
      <c r="N90" s="114"/>
      <c r="O90" s="114"/>
    </row>
    <row r="91" spans="1:15" ht="18" x14ac:dyDescent="0.25">
      <c r="A91" s="63" t="s">
        <v>80</v>
      </c>
      <c r="B91" s="72" t="s">
        <v>517</v>
      </c>
      <c r="C91" s="63" t="s">
        <v>408</v>
      </c>
      <c r="D91" s="63" t="str">
        <f ca="1">IF(VLOOKUP($A91,'Step 1'!$B$13:$D$28,3,0)="Y",INDEX(INDIRECT("'"&amp;$A91&amp;"'!$C$3:$G$10000"),MATCH($C91,INDIRECT("'"&amp;$A91&amp;"'!$C3:$C$10000"),0),5),VLOOKUP($A91,'Step 1'!$B$13:$D$28,3,0))</f>
        <v>NE</v>
      </c>
      <c r="E91" s="321" t="str">
        <f>HYPERLINK("#"&amp;ADDRESS(126,7,,,A91),"Go to check")</f>
        <v>Go to check</v>
      </c>
      <c r="F91" s="196"/>
      <c r="G91" s="265"/>
      <c r="H91" s="114"/>
      <c r="I91" s="114"/>
      <c r="J91" s="114"/>
      <c r="K91" s="114"/>
      <c r="L91" s="114"/>
      <c r="M91" s="114"/>
      <c r="N91" s="114"/>
      <c r="O91" s="114"/>
    </row>
    <row r="92" spans="1:15" ht="18" x14ac:dyDescent="0.25">
      <c r="A92" s="63" t="s">
        <v>80</v>
      </c>
      <c r="B92" s="112" t="s">
        <v>420</v>
      </c>
      <c r="C92" s="63" t="s">
        <v>409</v>
      </c>
      <c r="D92" s="63" t="str">
        <f ca="1">IF(VLOOKUP($A92,'Step 1'!$B$13:$D$28,3,0)="Y",INDEX(INDIRECT("'"&amp;$A92&amp;"'!$C$3:$G$10000"),MATCH($C92,INDIRECT("'"&amp;$A92&amp;"'!$C3:$C$10000"),0),5),VLOOKUP($A92,'Step 1'!$B$13:$D$28,3,0))</f>
        <v>NE</v>
      </c>
      <c r="E92" s="321" t="str">
        <f>HYPERLINK("#"&amp;ADDRESS(137,7,,,A92),"Go to check")</f>
        <v>Go to check</v>
      </c>
      <c r="F92" s="196"/>
      <c r="G92" s="265"/>
      <c r="H92" s="114"/>
      <c r="I92" s="114"/>
      <c r="J92" s="114"/>
      <c r="K92" s="114"/>
      <c r="L92" s="114"/>
      <c r="M92" s="114"/>
      <c r="N92" s="114"/>
      <c r="O92" s="114"/>
    </row>
    <row r="93" spans="1:15" x14ac:dyDescent="0.25">
      <c r="A93" s="63" t="s">
        <v>80</v>
      </c>
      <c r="B93" s="112" t="s">
        <v>722</v>
      </c>
      <c r="C93" s="63" t="s">
        <v>410</v>
      </c>
      <c r="D93" s="63" t="str">
        <f ca="1">IF(VLOOKUP($A93,'Step 1'!$B$13:$D$28,3,0)="Y",INDEX(INDIRECT("'"&amp;$A93&amp;"'!$C$3:$G$10000"),MATCH($C93,INDIRECT("'"&amp;$A93&amp;"'!$C3:$C$10000"),0),5),VLOOKUP($A93,'Step 1'!$B$13:$D$28,3,0))</f>
        <v>NE</v>
      </c>
      <c r="E93" s="321" t="str">
        <f>HYPERLINK("#"&amp;ADDRESS(187,7,,,A93),"Go to check")</f>
        <v>Go to check</v>
      </c>
      <c r="F93" s="196"/>
      <c r="G93" s="265"/>
      <c r="H93" s="114"/>
      <c r="I93" s="114"/>
      <c r="J93" s="114"/>
      <c r="K93" s="114"/>
      <c r="L93" s="114"/>
      <c r="M93" s="114"/>
      <c r="N93" s="114"/>
      <c r="O93" s="114"/>
    </row>
    <row r="94" spans="1:15" x14ac:dyDescent="0.25">
      <c r="A94" s="63" t="s">
        <v>80</v>
      </c>
      <c r="B94" s="112" t="s">
        <v>721</v>
      </c>
      <c r="C94" s="63" t="s">
        <v>705</v>
      </c>
      <c r="D94" s="63" t="str">
        <f ca="1">IF(VLOOKUP($A94,'Step 1'!$B$13:$D$28,3,0)="Y",INDEX(INDIRECT("'"&amp;$A94&amp;"'!$C$3:$G$10000"),MATCH($C94,INDIRECT("'"&amp;$A94&amp;"'!$C3:$C$10000"),0),5),VLOOKUP($A94,'Step 1'!$B$13:$D$28,3,0))</f>
        <v>NE</v>
      </c>
      <c r="E94" s="321" t="str">
        <f>HYPERLINK("#"&amp;ADDRESS(191,7,,,A94),"Go to check")</f>
        <v>Go to check</v>
      </c>
      <c r="F94" s="196"/>
      <c r="G94" s="265"/>
      <c r="H94" s="114"/>
      <c r="I94" s="114"/>
      <c r="J94" s="114"/>
      <c r="K94" s="114"/>
      <c r="L94" s="114"/>
      <c r="M94" s="114"/>
      <c r="N94" s="114"/>
      <c r="O94" s="114"/>
    </row>
    <row r="95" spans="1:15" ht="18" x14ac:dyDescent="0.25">
      <c r="A95" s="63" t="s">
        <v>81</v>
      </c>
      <c r="B95" s="112" t="s">
        <v>415</v>
      </c>
      <c r="C95" s="63" t="s">
        <v>400</v>
      </c>
      <c r="D95" s="63" t="str">
        <f ca="1">IF(VLOOKUP($A95,'Step 1'!$B$13:$D$28,3,0)="Y",INDEX(INDIRECT("'"&amp;$A95&amp;"'!$C$3:$G$10000"),MATCH($C95,INDIRECT("'"&amp;$A95&amp;"'!$C3:$C$10000"),0),5),VLOOKUP($A95,'Step 1'!$B$13:$D$28,3,0))</f>
        <v>NE</v>
      </c>
      <c r="E95" s="321" t="str">
        <f>HYPERLINK("#"&amp;ADDRESS(25,7,,,A95),"Go to check")</f>
        <v>Go to check</v>
      </c>
      <c r="F95" s="196"/>
      <c r="G95" s="265"/>
      <c r="H95" s="114"/>
      <c r="I95" s="114"/>
      <c r="J95" s="114"/>
      <c r="K95" s="114"/>
      <c r="L95" s="114"/>
      <c r="M95" s="114"/>
      <c r="N95" s="114"/>
      <c r="O95" s="114"/>
    </row>
    <row r="96" spans="1:15" ht="18" x14ac:dyDescent="0.25">
      <c r="A96" s="63" t="s">
        <v>81</v>
      </c>
      <c r="B96" s="112" t="s">
        <v>416</v>
      </c>
      <c r="C96" s="63" t="s">
        <v>401</v>
      </c>
      <c r="D96" s="63" t="str">
        <f ca="1">IF(VLOOKUP($A96,'Step 1'!$B$13:$D$28,3,0)="Y",INDEX(INDIRECT("'"&amp;$A96&amp;"'!$C$3:$G$10000"),MATCH($C96,INDIRECT("'"&amp;$A96&amp;"'!$C3:$C$10000"),0),5),VLOOKUP($A96,'Step 1'!$B$13:$D$28,3,0))</f>
        <v>NE</v>
      </c>
      <c r="E96" s="335" t="str">
        <f>HYPERLINK("#"&amp;ADDRESS(31,7,,,A96),"Go to check")</f>
        <v>Go to check</v>
      </c>
      <c r="F96" s="196"/>
      <c r="G96" s="265"/>
      <c r="H96" s="114"/>
      <c r="I96" s="114"/>
      <c r="J96" s="114"/>
      <c r="K96" s="114"/>
      <c r="L96" s="114"/>
      <c r="M96" s="114"/>
      <c r="N96" s="114"/>
      <c r="O96" s="114"/>
    </row>
    <row r="97" spans="1:15" ht="18" x14ac:dyDescent="0.25">
      <c r="A97" s="63" t="s">
        <v>81</v>
      </c>
      <c r="B97" s="112" t="s">
        <v>417</v>
      </c>
      <c r="C97" s="63" t="s">
        <v>402</v>
      </c>
      <c r="D97" s="63" t="str">
        <f ca="1">IF(VLOOKUP($A97,'Step 1'!$B$13:$D$28,3,0)="Y",INDEX(INDIRECT("'"&amp;$A97&amp;"'!$C$3:$G$10000"),MATCH($C97,INDIRECT("'"&amp;$A97&amp;"'!$C3:$C$10000"),0),5),VLOOKUP($A97,'Step 1'!$B$13:$D$28,3,0))</f>
        <v>NE</v>
      </c>
      <c r="E97" s="335" t="str">
        <f>HYPERLINK("#"&amp;ADDRESS(37,7,,,A97),"Go to check")</f>
        <v>Go to check</v>
      </c>
      <c r="F97" s="196"/>
      <c r="G97" s="265"/>
      <c r="H97" s="114"/>
      <c r="I97" s="114"/>
      <c r="J97" s="114"/>
      <c r="K97" s="114"/>
      <c r="L97" s="114"/>
      <c r="M97" s="114"/>
      <c r="N97" s="114"/>
      <c r="O97" s="114"/>
    </row>
    <row r="98" spans="1:15" ht="18" x14ac:dyDescent="0.25">
      <c r="A98" s="63" t="s">
        <v>81</v>
      </c>
      <c r="B98" s="112" t="s">
        <v>418</v>
      </c>
      <c r="C98" s="63" t="s">
        <v>403</v>
      </c>
      <c r="D98" s="63" t="str">
        <f ca="1">IF(VLOOKUP($A98,'Step 1'!$B$13:$D$28,3,0)="Y",INDEX(INDIRECT("'"&amp;$A98&amp;"'!$C$3:$G$10000"),MATCH($C98,INDIRECT("'"&amp;$A98&amp;"'!$C3:$C$10000"),0),5),VLOOKUP($A98,'Step 1'!$B$13:$D$28,3,0))</f>
        <v>NE</v>
      </c>
      <c r="E98" s="321" t="str">
        <f>HYPERLINK("#"&amp;ADDRESS(41,7,,,A98),"Go to check")</f>
        <v>Go to check</v>
      </c>
      <c r="F98" s="196"/>
      <c r="G98" s="265"/>
      <c r="H98" s="114"/>
      <c r="I98" s="114"/>
      <c r="J98" s="114"/>
      <c r="K98" s="114"/>
      <c r="L98" s="114"/>
      <c r="M98" s="114"/>
      <c r="N98" s="114"/>
      <c r="O98" s="114"/>
    </row>
    <row r="99" spans="1:15" ht="18" x14ac:dyDescent="0.25">
      <c r="A99" s="63" t="s">
        <v>81</v>
      </c>
      <c r="B99" s="112" t="s">
        <v>419</v>
      </c>
      <c r="C99" s="63" t="s">
        <v>404</v>
      </c>
      <c r="D99" s="63" t="str">
        <f ca="1">IF(VLOOKUP($A99,'Step 1'!$B$13:$D$28,3,0)="Y",INDEX(INDIRECT("'"&amp;$A99&amp;"'!$C$3:$G$10000"),MATCH($C99,INDIRECT("'"&amp;$A99&amp;"'!$C3:$C$10000"),0),5),VLOOKUP($A99,'Step 1'!$B$13:$D$28,3,0))</f>
        <v>NE</v>
      </c>
      <c r="E99" s="321" t="str">
        <f>HYPERLINK("#"&amp;ADDRESS(56,7,,,A99),"Go to check")</f>
        <v>Go to check</v>
      </c>
      <c r="F99" s="196"/>
      <c r="G99" s="265"/>
      <c r="H99" s="114"/>
      <c r="I99" s="114"/>
      <c r="J99" s="114"/>
      <c r="K99" s="114"/>
      <c r="L99" s="114"/>
      <c r="M99" s="114"/>
      <c r="N99" s="114"/>
      <c r="O99" s="114"/>
    </row>
    <row r="100" spans="1:15" x14ac:dyDescent="0.25">
      <c r="A100" s="63" t="s">
        <v>81</v>
      </c>
      <c r="B100" s="135" t="s">
        <v>466</v>
      </c>
      <c r="C100" s="63" t="s">
        <v>405</v>
      </c>
      <c r="D100" s="63" t="str">
        <f ca="1">IF(VLOOKUP($A100,'Step 1'!$B$13:$D$28,3,0)="Y",INDEX(INDIRECT("'"&amp;$A100&amp;"'!$C$3:$G$10000"),MATCH($C100,INDIRECT("'"&amp;$A100&amp;"'!$C3:$C$10000"),0),5),VLOOKUP($A100,'Step 1'!$B$13:$D$28,3,0))</f>
        <v>NE</v>
      </c>
      <c r="E100" s="321" t="str">
        <f>HYPERLINK("#"&amp;ADDRESS(111,7,,,A100),"Go to check")</f>
        <v>Go to check</v>
      </c>
      <c r="F100" s="196"/>
      <c r="G100" s="265"/>
      <c r="H100" s="114"/>
      <c r="I100" s="114"/>
      <c r="J100" s="114"/>
      <c r="K100" s="114"/>
      <c r="L100" s="114"/>
      <c r="M100" s="114"/>
      <c r="N100" s="114"/>
      <c r="O100" s="114"/>
    </row>
    <row r="101" spans="1:15" ht="18" x14ac:dyDescent="0.25">
      <c r="A101" s="63" t="s">
        <v>81</v>
      </c>
      <c r="B101" s="110" t="s">
        <v>467</v>
      </c>
      <c r="C101" s="63" t="s">
        <v>406</v>
      </c>
      <c r="D101" s="63" t="str">
        <f ca="1">IF(VLOOKUP($A101,'Step 1'!$B$13:$D$28,3,0)="Y",INDEX(INDIRECT("'"&amp;$A101&amp;"'!$C$3:$G$10000"),MATCH($C101,INDIRECT("'"&amp;$A101&amp;"'!$C3:$C$10000"),0),5),VLOOKUP($A101,'Step 1'!$B$13:$D$28,3,0))</f>
        <v>NE</v>
      </c>
      <c r="E101" s="321" t="str">
        <f>HYPERLINK("#"&amp;ADDRESS(112,7,,,A101),"Go to check")</f>
        <v>Go to check</v>
      </c>
      <c r="F101" s="196"/>
      <c r="G101" s="265"/>
      <c r="H101" s="114"/>
      <c r="I101" s="114"/>
      <c r="J101" s="114"/>
      <c r="K101" s="114"/>
      <c r="L101" s="114"/>
      <c r="M101" s="114"/>
      <c r="N101" s="114"/>
      <c r="O101" s="114"/>
    </row>
    <row r="102" spans="1:15" ht="18" x14ac:dyDescent="0.25">
      <c r="A102" s="63" t="s">
        <v>81</v>
      </c>
      <c r="B102" s="72" t="s">
        <v>516</v>
      </c>
      <c r="C102" s="63" t="s">
        <v>407</v>
      </c>
      <c r="D102" s="63" t="str">
        <f ca="1">IF(VLOOKUP($A102,'Step 1'!$B$13:$D$28,3,0)="Y",INDEX(INDIRECT("'"&amp;$A102&amp;"'!$C$3:$G$10000"),MATCH($C102,INDIRECT("'"&amp;$A102&amp;"'!$C3:$C$10000"),0),5),VLOOKUP($A102,'Step 1'!$B$13:$D$28,3,0))</f>
        <v>NE</v>
      </c>
      <c r="E102" s="321" t="str">
        <f>HYPERLINK("#"&amp;ADDRESS(125,7,,,A102),"Go to check")</f>
        <v>Go to check</v>
      </c>
      <c r="F102" s="196"/>
      <c r="G102" s="265"/>
      <c r="H102" s="114"/>
      <c r="I102" s="114"/>
      <c r="J102" s="114"/>
      <c r="K102" s="114"/>
      <c r="L102" s="114"/>
      <c r="M102" s="114"/>
      <c r="N102" s="114"/>
      <c r="O102" s="114"/>
    </row>
    <row r="103" spans="1:15" ht="18" x14ac:dyDescent="0.25">
      <c r="A103" s="63" t="s">
        <v>81</v>
      </c>
      <c r="B103" s="72" t="s">
        <v>517</v>
      </c>
      <c r="C103" s="63" t="s">
        <v>408</v>
      </c>
      <c r="D103" s="63" t="str">
        <f ca="1">IF(VLOOKUP($A103,'Step 1'!$B$13:$D$28,3,0)="Y",INDEX(INDIRECT("'"&amp;$A103&amp;"'!$C$3:$G$10000"),MATCH($C103,INDIRECT("'"&amp;$A103&amp;"'!$C3:$C$10000"),0),5),VLOOKUP($A103,'Step 1'!$B$13:$D$28,3,0))</f>
        <v>NE</v>
      </c>
      <c r="E103" s="321" t="str">
        <f>HYPERLINK("#"&amp;ADDRESS(126,7,,,A103),"Go to check")</f>
        <v>Go to check</v>
      </c>
      <c r="F103" s="196"/>
      <c r="G103" s="265"/>
      <c r="H103" s="114"/>
      <c r="I103" s="114"/>
      <c r="J103" s="114"/>
      <c r="K103" s="114"/>
      <c r="L103" s="114"/>
      <c r="M103" s="114"/>
      <c r="N103" s="114"/>
      <c r="O103" s="114"/>
    </row>
    <row r="104" spans="1:15" ht="18" x14ac:dyDescent="0.25">
      <c r="A104" s="63" t="s">
        <v>81</v>
      </c>
      <c r="B104" s="112" t="s">
        <v>420</v>
      </c>
      <c r="C104" s="63" t="s">
        <v>409</v>
      </c>
      <c r="D104" s="63" t="str">
        <f ca="1">IF(VLOOKUP($A104,'Step 1'!$B$13:$D$28,3,0)="Y",INDEX(INDIRECT("'"&amp;$A104&amp;"'!$C$3:$G$10000"),MATCH($C104,INDIRECT("'"&amp;$A104&amp;"'!$C3:$C$10000"),0),5),VLOOKUP($A104,'Step 1'!$B$13:$D$28,3,0))</f>
        <v>NE</v>
      </c>
      <c r="E104" s="321" t="str">
        <f>HYPERLINK("#"&amp;ADDRESS(137,7,,,A104),"Go to check")</f>
        <v>Go to check</v>
      </c>
      <c r="F104" s="196"/>
      <c r="G104" s="265"/>
      <c r="H104" s="114"/>
      <c r="I104" s="114"/>
      <c r="J104" s="114"/>
      <c r="K104" s="114"/>
      <c r="L104" s="114"/>
      <c r="M104" s="114"/>
      <c r="N104" s="114"/>
      <c r="O104" s="114"/>
    </row>
    <row r="105" spans="1:15" x14ac:dyDescent="0.25">
      <c r="A105" s="63" t="s">
        <v>81</v>
      </c>
      <c r="B105" s="112" t="s">
        <v>722</v>
      </c>
      <c r="C105" s="63" t="s">
        <v>410</v>
      </c>
      <c r="D105" s="63" t="str">
        <f ca="1">IF(VLOOKUP($A105,'Step 1'!$B$13:$D$28,3,0)="Y",INDEX(INDIRECT("'"&amp;$A105&amp;"'!$C$3:$G$10000"),MATCH($C105,INDIRECT("'"&amp;$A105&amp;"'!$C3:$C$10000"),0),5),VLOOKUP($A105,'Step 1'!$B$13:$D$28,3,0))</f>
        <v>NE</v>
      </c>
      <c r="E105" s="321" t="str">
        <f>HYPERLINK("#"&amp;ADDRESS(187,7,,,A105),"Go to check")</f>
        <v>Go to check</v>
      </c>
      <c r="F105" s="196"/>
      <c r="G105" s="265"/>
      <c r="H105" s="114"/>
      <c r="I105" s="114"/>
      <c r="J105" s="114"/>
      <c r="K105" s="114"/>
      <c r="L105" s="114"/>
      <c r="M105" s="114"/>
      <c r="N105" s="114"/>
      <c r="O105" s="114"/>
    </row>
    <row r="106" spans="1:15" x14ac:dyDescent="0.25">
      <c r="A106" s="63" t="s">
        <v>81</v>
      </c>
      <c r="B106" s="112" t="s">
        <v>721</v>
      </c>
      <c r="C106" s="63" t="s">
        <v>705</v>
      </c>
      <c r="D106" s="63" t="str">
        <f ca="1">IF(VLOOKUP($A106,'Step 1'!$B$13:$D$28,3,0)="Y",INDEX(INDIRECT("'"&amp;$A106&amp;"'!$C$3:$G$10000"),MATCH($C106,INDIRECT("'"&amp;$A106&amp;"'!$C3:$C$10000"),0),5),VLOOKUP($A106,'Step 1'!$B$13:$D$28,3,0))</f>
        <v>NE</v>
      </c>
      <c r="E106" s="321" t="str">
        <f>HYPERLINK("#"&amp;ADDRESS(191,7,,,A106),"Go to check")</f>
        <v>Go to check</v>
      </c>
      <c r="F106" s="196"/>
      <c r="G106" s="265"/>
      <c r="H106" s="114"/>
      <c r="I106" s="114"/>
      <c r="J106" s="114"/>
      <c r="K106" s="114"/>
      <c r="L106" s="114"/>
      <c r="M106" s="114"/>
      <c r="N106" s="114"/>
      <c r="O106" s="114"/>
    </row>
    <row r="107" spans="1:15" ht="18" x14ac:dyDescent="0.25">
      <c r="A107" s="63" t="s">
        <v>82</v>
      </c>
      <c r="B107" s="112" t="s">
        <v>415</v>
      </c>
      <c r="C107" s="63" t="s">
        <v>400</v>
      </c>
      <c r="D107" s="63" t="str">
        <f ca="1">IF(VLOOKUP($A107,'Step 1'!$B$13:$D$28,3,0)="Y",INDEX(INDIRECT("'"&amp;$A107&amp;"'!$C$3:$G$10000"),MATCH($C107,INDIRECT("'"&amp;$A107&amp;"'!$C3:$C$10000"),0),5),VLOOKUP($A107,'Step 1'!$B$13:$D$28,3,0))</f>
        <v>NE</v>
      </c>
      <c r="E107" s="321" t="str">
        <f>HYPERLINK("#"&amp;ADDRESS(25,7,,,A107),"Go to check")</f>
        <v>Go to check</v>
      </c>
      <c r="F107" s="196"/>
      <c r="G107" s="265"/>
      <c r="H107" s="114"/>
      <c r="I107" s="114"/>
      <c r="J107" s="114"/>
      <c r="K107" s="114"/>
      <c r="L107" s="114"/>
      <c r="M107" s="114"/>
      <c r="N107" s="114"/>
      <c r="O107" s="114"/>
    </row>
    <row r="108" spans="1:15" ht="18" x14ac:dyDescent="0.25">
      <c r="A108" s="63" t="s">
        <v>82</v>
      </c>
      <c r="B108" s="112" t="s">
        <v>416</v>
      </c>
      <c r="C108" s="63" t="s">
        <v>401</v>
      </c>
      <c r="D108" s="63" t="str">
        <f ca="1">IF(VLOOKUP($A108,'Step 1'!$B$13:$D$28,3,0)="Y",INDEX(INDIRECT("'"&amp;$A108&amp;"'!$C$3:$G$10000"),MATCH($C108,INDIRECT("'"&amp;$A108&amp;"'!$C3:$C$10000"),0),5),VLOOKUP($A108,'Step 1'!$B$13:$D$28,3,0))</f>
        <v>NE</v>
      </c>
      <c r="E108" s="335" t="str">
        <f>HYPERLINK("#"&amp;ADDRESS(31,7,,,A108),"Go to check")</f>
        <v>Go to check</v>
      </c>
      <c r="F108" s="196"/>
      <c r="G108" s="265"/>
      <c r="H108" s="114"/>
      <c r="I108" s="114"/>
      <c r="J108" s="114"/>
      <c r="K108" s="114"/>
      <c r="L108" s="114"/>
      <c r="M108" s="114"/>
      <c r="N108" s="114"/>
      <c r="O108" s="114"/>
    </row>
    <row r="109" spans="1:15" ht="18" x14ac:dyDescent="0.25">
      <c r="A109" s="63" t="s">
        <v>82</v>
      </c>
      <c r="B109" s="112" t="s">
        <v>417</v>
      </c>
      <c r="C109" s="63" t="s">
        <v>402</v>
      </c>
      <c r="D109" s="63" t="str">
        <f ca="1">IF(VLOOKUP($A109,'Step 1'!$B$13:$D$28,3,0)="Y",INDEX(INDIRECT("'"&amp;$A109&amp;"'!$C$3:$G$10000"),MATCH($C109,INDIRECT("'"&amp;$A109&amp;"'!$C3:$C$10000"),0),5),VLOOKUP($A109,'Step 1'!$B$13:$D$28,3,0))</f>
        <v>NE</v>
      </c>
      <c r="E109" s="335" t="str">
        <f>HYPERLINK("#"&amp;ADDRESS(37,7,,,A109),"Go to check")</f>
        <v>Go to check</v>
      </c>
      <c r="F109" s="196"/>
      <c r="G109" s="265"/>
      <c r="H109" s="114"/>
      <c r="I109" s="114"/>
      <c r="J109" s="114"/>
      <c r="K109" s="114"/>
      <c r="L109" s="114"/>
      <c r="M109" s="114"/>
      <c r="N109" s="114"/>
      <c r="O109" s="114"/>
    </row>
    <row r="110" spans="1:15" ht="18" x14ac:dyDescent="0.25">
      <c r="A110" s="63" t="s">
        <v>82</v>
      </c>
      <c r="B110" s="112" t="s">
        <v>418</v>
      </c>
      <c r="C110" s="63" t="s">
        <v>403</v>
      </c>
      <c r="D110" s="63" t="str">
        <f ca="1">IF(VLOOKUP($A110,'Step 1'!$B$13:$D$28,3,0)="Y",INDEX(INDIRECT("'"&amp;$A110&amp;"'!$C$3:$G$10000"),MATCH($C110,INDIRECT("'"&amp;$A110&amp;"'!$C3:$C$10000"),0),5),VLOOKUP($A110,'Step 1'!$B$13:$D$28,3,0))</f>
        <v>NE</v>
      </c>
      <c r="E110" s="321" t="str">
        <f>HYPERLINK("#"&amp;ADDRESS(41,7,,,A110),"Go to check")</f>
        <v>Go to check</v>
      </c>
      <c r="F110" s="196"/>
      <c r="G110" s="265"/>
      <c r="H110" s="114"/>
      <c r="I110" s="114"/>
      <c r="J110" s="114"/>
      <c r="K110" s="114"/>
      <c r="L110" s="114"/>
      <c r="M110" s="114"/>
      <c r="N110" s="114"/>
      <c r="O110" s="114"/>
    </row>
    <row r="111" spans="1:15" ht="18" x14ac:dyDescent="0.25">
      <c r="A111" s="63" t="s">
        <v>82</v>
      </c>
      <c r="B111" s="112" t="s">
        <v>419</v>
      </c>
      <c r="C111" s="63" t="s">
        <v>404</v>
      </c>
      <c r="D111" s="63" t="str">
        <f ca="1">IF(VLOOKUP($A111,'Step 1'!$B$13:$D$28,3,0)="Y",INDEX(INDIRECT("'"&amp;$A111&amp;"'!$C$3:$G$10000"),MATCH($C111,INDIRECT("'"&amp;$A111&amp;"'!$C3:$C$10000"),0),5),VLOOKUP($A111,'Step 1'!$B$13:$D$28,3,0))</f>
        <v>NE</v>
      </c>
      <c r="E111" s="321" t="str">
        <f>HYPERLINK("#"&amp;ADDRESS(56,7,,,A111),"Go to check")</f>
        <v>Go to check</v>
      </c>
      <c r="F111" s="196"/>
      <c r="G111" s="265"/>
      <c r="H111" s="114"/>
      <c r="I111" s="114"/>
      <c r="J111" s="114"/>
      <c r="K111" s="114"/>
      <c r="L111" s="114"/>
      <c r="M111" s="114"/>
      <c r="N111" s="114"/>
      <c r="O111" s="114"/>
    </row>
    <row r="112" spans="1:15" x14ac:dyDescent="0.25">
      <c r="A112" s="63" t="s">
        <v>82</v>
      </c>
      <c r="B112" s="135" t="s">
        <v>466</v>
      </c>
      <c r="C112" s="63" t="s">
        <v>405</v>
      </c>
      <c r="D112" s="63" t="str">
        <f ca="1">IF(VLOOKUP($A112,'Step 1'!$B$13:$D$28,3,0)="Y",INDEX(INDIRECT("'"&amp;$A112&amp;"'!$C$3:$G$10000"),MATCH($C112,INDIRECT("'"&amp;$A112&amp;"'!$C3:$C$10000"),0),5),VLOOKUP($A112,'Step 1'!$B$13:$D$28,3,0))</f>
        <v>NE</v>
      </c>
      <c r="E112" s="321" t="str">
        <f>HYPERLINK("#"&amp;ADDRESS(111,7,,,A112),"Go to check")</f>
        <v>Go to check</v>
      </c>
      <c r="F112" s="196"/>
      <c r="G112" s="265"/>
      <c r="H112" s="114"/>
      <c r="I112" s="114"/>
      <c r="J112" s="114"/>
      <c r="K112" s="114"/>
      <c r="L112" s="114"/>
      <c r="M112" s="114"/>
      <c r="N112" s="114"/>
      <c r="O112" s="114"/>
    </row>
    <row r="113" spans="1:15" ht="18" x14ac:dyDescent="0.25">
      <c r="A113" s="63" t="s">
        <v>82</v>
      </c>
      <c r="B113" s="110" t="s">
        <v>467</v>
      </c>
      <c r="C113" s="63" t="s">
        <v>406</v>
      </c>
      <c r="D113" s="63" t="str">
        <f ca="1">IF(VLOOKUP($A113,'Step 1'!$B$13:$D$28,3,0)="Y",INDEX(INDIRECT("'"&amp;$A113&amp;"'!$C$3:$G$10000"),MATCH($C113,INDIRECT("'"&amp;$A113&amp;"'!$C3:$C$10000"),0),5),VLOOKUP($A113,'Step 1'!$B$13:$D$28,3,0))</f>
        <v>NE</v>
      </c>
      <c r="E113" s="321" t="str">
        <f>HYPERLINK("#"&amp;ADDRESS(112,7,,,A113),"Go to check")</f>
        <v>Go to check</v>
      </c>
      <c r="F113" s="196"/>
      <c r="G113" s="265"/>
      <c r="H113" s="114"/>
      <c r="I113" s="114"/>
      <c r="J113" s="114"/>
      <c r="K113" s="114"/>
      <c r="L113" s="114"/>
      <c r="M113" s="114"/>
      <c r="N113" s="114"/>
      <c r="O113" s="114"/>
    </row>
    <row r="114" spans="1:15" ht="18" x14ac:dyDescent="0.25">
      <c r="A114" s="63" t="s">
        <v>82</v>
      </c>
      <c r="B114" s="72" t="s">
        <v>516</v>
      </c>
      <c r="C114" s="63" t="s">
        <v>407</v>
      </c>
      <c r="D114" s="63" t="str">
        <f ca="1">IF(VLOOKUP($A114,'Step 1'!$B$13:$D$28,3,0)="Y",INDEX(INDIRECT("'"&amp;$A114&amp;"'!$C$3:$G$10000"),MATCH($C114,INDIRECT("'"&amp;$A114&amp;"'!$C3:$C$10000"),0),5),VLOOKUP($A114,'Step 1'!$B$13:$D$28,3,0))</f>
        <v>NE</v>
      </c>
      <c r="E114" s="321" t="str">
        <f>HYPERLINK("#"&amp;ADDRESS(125,7,,,A114),"Go to check")</f>
        <v>Go to check</v>
      </c>
      <c r="F114" s="196"/>
      <c r="G114" s="265"/>
      <c r="H114" s="114"/>
      <c r="I114" s="114"/>
      <c r="J114" s="114"/>
      <c r="K114" s="114"/>
      <c r="L114" s="114"/>
      <c r="M114" s="114"/>
      <c r="N114" s="114"/>
      <c r="O114" s="114"/>
    </row>
    <row r="115" spans="1:15" ht="18" x14ac:dyDescent="0.25">
      <c r="A115" s="63" t="s">
        <v>82</v>
      </c>
      <c r="B115" s="72" t="s">
        <v>517</v>
      </c>
      <c r="C115" s="63" t="s">
        <v>408</v>
      </c>
      <c r="D115" s="63" t="str">
        <f ca="1">IF(VLOOKUP($A115,'Step 1'!$B$13:$D$28,3,0)="Y",INDEX(INDIRECT("'"&amp;$A115&amp;"'!$C$3:$G$10000"),MATCH($C115,INDIRECT("'"&amp;$A115&amp;"'!$C3:$C$10000"),0),5),VLOOKUP($A115,'Step 1'!$B$13:$D$28,3,0))</f>
        <v>NE</v>
      </c>
      <c r="E115" s="321" t="str">
        <f>HYPERLINK("#"&amp;ADDRESS(126,7,,,A115),"Go to check")</f>
        <v>Go to check</v>
      </c>
      <c r="F115" s="196"/>
      <c r="G115" s="265"/>
      <c r="H115" s="114"/>
      <c r="I115" s="114"/>
      <c r="J115" s="114"/>
      <c r="K115" s="114"/>
      <c r="L115" s="114"/>
      <c r="M115" s="114"/>
      <c r="N115" s="114"/>
      <c r="O115" s="114"/>
    </row>
    <row r="116" spans="1:15" ht="18" x14ac:dyDescent="0.25">
      <c r="A116" s="63" t="s">
        <v>82</v>
      </c>
      <c r="B116" s="112" t="s">
        <v>420</v>
      </c>
      <c r="C116" s="63" t="s">
        <v>409</v>
      </c>
      <c r="D116" s="63" t="str">
        <f ca="1">IF(VLOOKUP($A116,'Step 1'!$B$13:$D$28,3,0)="Y",INDEX(INDIRECT("'"&amp;$A116&amp;"'!$C$3:$G$10000"),MATCH($C116,INDIRECT("'"&amp;$A116&amp;"'!$C3:$C$10000"),0),5),VLOOKUP($A116,'Step 1'!$B$13:$D$28,3,0))</f>
        <v>NE</v>
      </c>
      <c r="E116" s="321" t="str">
        <f>HYPERLINK("#"&amp;ADDRESS(137,7,,,A116),"Go to check")</f>
        <v>Go to check</v>
      </c>
      <c r="F116" s="196"/>
      <c r="G116" s="265"/>
      <c r="H116" s="114"/>
      <c r="I116" s="114"/>
      <c r="J116" s="114"/>
      <c r="K116" s="114"/>
      <c r="L116" s="114"/>
      <c r="M116" s="114"/>
      <c r="N116" s="114"/>
      <c r="O116" s="114"/>
    </row>
    <row r="117" spans="1:15" x14ac:dyDescent="0.25">
      <c r="A117" s="63" t="s">
        <v>82</v>
      </c>
      <c r="B117" s="112" t="s">
        <v>722</v>
      </c>
      <c r="C117" s="63" t="s">
        <v>410</v>
      </c>
      <c r="D117" s="63" t="str">
        <f ca="1">IF(VLOOKUP($A117,'Step 1'!$B$13:$D$28,3,0)="Y",INDEX(INDIRECT("'"&amp;$A117&amp;"'!$C$3:$G$10000"),MATCH($C117,INDIRECT("'"&amp;$A117&amp;"'!$C3:$C$10000"),0),5),VLOOKUP($A117,'Step 1'!$B$13:$D$28,3,0))</f>
        <v>NE</v>
      </c>
      <c r="E117" s="321" t="str">
        <f>HYPERLINK("#"&amp;ADDRESS(187,7,,,A117),"Go to check")</f>
        <v>Go to check</v>
      </c>
      <c r="F117" s="196"/>
      <c r="G117" s="265"/>
      <c r="H117" s="114"/>
      <c r="I117" s="114"/>
      <c r="J117" s="114"/>
      <c r="K117" s="114"/>
      <c r="L117" s="114"/>
      <c r="M117" s="114"/>
      <c r="N117" s="114"/>
      <c r="O117" s="114"/>
    </row>
    <row r="118" spans="1:15" x14ac:dyDescent="0.25">
      <c r="A118" s="63" t="s">
        <v>82</v>
      </c>
      <c r="B118" s="112" t="s">
        <v>721</v>
      </c>
      <c r="C118" s="63" t="s">
        <v>705</v>
      </c>
      <c r="D118" s="63" t="str">
        <f ca="1">IF(VLOOKUP($A118,'Step 1'!$B$13:$D$28,3,0)="Y",INDEX(INDIRECT("'"&amp;$A118&amp;"'!$C$3:$G$10000"),MATCH($C118,INDIRECT("'"&amp;$A118&amp;"'!$C3:$C$10000"),0),5),VLOOKUP($A118,'Step 1'!$B$13:$D$28,3,0))</f>
        <v>NE</v>
      </c>
      <c r="E118" s="321" t="str">
        <f>HYPERLINK("#"&amp;ADDRESS(191,7,,,A118),"Go to check")</f>
        <v>Go to check</v>
      </c>
      <c r="F118" s="196"/>
      <c r="G118" s="265"/>
      <c r="H118" s="114"/>
      <c r="I118" s="114"/>
      <c r="J118" s="114"/>
      <c r="K118" s="114"/>
      <c r="L118" s="114"/>
      <c r="M118" s="114"/>
      <c r="N118" s="114"/>
      <c r="O118" s="114"/>
    </row>
    <row r="119" spans="1:15" ht="18" x14ac:dyDescent="0.25">
      <c r="A119" s="63" t="s">
        <v>83</v>
      </c>
      <c r="B119" s="112" t="s">
        <v>415</v>
      </c>
      <c r="C119" s="63" t="s">
        <v>400</v>
      </c>
      <c r="D119" s="63" t="str">
        <f ca="1">IF(VLOOKUP($A119,'Step 1'!$B$13:$D$28,3,0)="Y",INDEX(INDIRECT("'"&amp;$A119&amp;"'!$C$3:$G$10000"),MATCH($C119,INDIRECT("'"&amp;$A119&amp;"'!$C3:$C$10000"),0),5),VLOOKUP($A119,'Step 1'!$B$13:$D$28,3,0))</f>
        <v>NE</v>
      </c>
      <c r="E119" s="321" t="str">
        <f>HYPERLINK("#"&amp;ADDRESS(25,7,,,A119),"Go to check")</f>
        <v>Go to check</v>
      </c>
      <c r="F119" s="196"/>
      <c r="G119" s="265"/>
      <c r="H119" s="114"/>
      <c r="I119" s="114"/>
      <c r="J119" s="114"/>
      <c r="K119" s="114"/>
      <c r="L119" s="114"/>
      <c r="M119" s="114"/>
      <c r="N119" s="114"/>
      <c r="O119" s="114"/>
    </row>
    <row r="120" spans="1:15" ht="18" x14ac:dyDescent="0.25">
      <c r="A120" s="63" t="s">
        <v>83</v>
      </c>
      <c r="B120" s="112" t="s">
        <v>416</v>
      </c>
      <c r="C120" s="63" t="s">
        <v>401</v>
      </c>
      <c r="D120" s="63" t="str">
        <f ca="1">IF(VLOOKUP($A120,'Step 1'!$B$13:$D$28,3,0)="Y",INDEX(INDIRECT("'"&amp;$A120&amp;"'!$C$3:$G$10000"),MATCH($C120,INDIRECT("'"&amp;$A120&amp;"'!$C3:$C$10000"),0),5),VLOOKUP($A120,'Step 1'!$B$13:$D$28,3,0))</f>
        <v>NE</v>
      </c>
      <c r="E120" s="335" t="str">
        <f>HYPERLINK("#"&amp;ADDRESS(31,7,,,A120),"Go to check")</f>
        <v>Go to check</v>
      </c>
      <c r="F120" s="196"/>
      <c r="G120" s="265"/>
      <c r="H120" s="114"/>
      <c r="I120" s="114"/>
      <c r="J120" s="114"/>
      <c r="K120" s="114"/>
      <c r="L120" s="114"/>
      <c r="M120" s="114"/>
      <c r="N120" s="114"/>
      <c r="O120" s="114"/>
    </row>
    <row r="121" spans="1:15" ht="18" x14ac:dyDescent="0.25">
      <c r="A121" s="63" t="s">
        <v>83</v>
      </c>
      <c r="B121" s="112" t="s">
        <v>417</v>
      </c>
      <c r="C121" s="63" t="s">
        <v>402</v>
      </c>
      <c r="D121" s="63" t="str">
        <f ca="1">IF(VLOOKUP($A121,'Step 1'!$B$13:$D$28,3,0)="Y",INDEX(INDIRECT("'"&amp;$A121&amp;"'!$C$3:$G$10000"),MATCH($C121,INDIRECT("'"&amp;$A121&amp;"'!$C3:$C$10000"),0),5),VLOOKUP($A121,'Step 1'!$B$13:$D$28,3,0))</f>
        <v>NE</v>
      </c>
      <c r="E121" s="335" t="str">
        <f>HYPERLINK("#"&amp;ADDRESS(37,7,,,A121),"Go to check")</f>
        <v>Go to check</v>
      </c>
      <c r="F121" s="196"/>
      <c r="G121" s="265"/>
      <c r="H121" s="114"/>
      <c r="I121" s="114"/>
      <c r="J121" s="114"/>
      <c r="K121" s="114"/>
      <c r="L121" s="114"/>
      <c r="M121" s="114"/>
      <c r="N121" s="114"/>
      <c r="O121" s="114"/>
    </row>
    <row r="122" spans="1:15" ht="18" x14ac:dyDescent="0.25">
      <c r="A122" s="63" t="s">
        <v>83</v>
      </c>
      <c r="B122" s="112" t="s">
        <v>418</v>
      </c>
      <c r="C122" s="63" t="s">
        <v>403</v>
      </c>
      <c r="D122" s="63" t="str">
        <f ca="1">IF(VLOOKUP($A122,'Step 1'!$B$13:$D$28,3,0)="Y",INDEX(INDIRECT("'"&amp;$A122&amp;"'!$C$3:$G$10000"),MATCH($C122,INDIRECT("'"&amp;$A122&amp;"'!$C3:$C$10000"),0),5),VLOOKUP($A122,'Step 1'!$B$13:$D$28,3,0))</f>
        <v>NE</v>
      </c>
      <c r="E122" s="321" t="str">
        <f>HYPERLINK("#"&amp;ADDRESS(41,7,,,A122),"Go to check")</f>
        <v>Go to check</v>
      </c>
      <c r="F122" s="196"/>
      <c r="G122" s="265"/>
      <c r="H122" s="114"/>
      <c r="I122" s="114"/>
      <c r="J122" s="114"/>
      <c r="K122" s="114"/>
      <c r="L122" s="114"/>
      <c r="M122" s="114"/>
      <c r="N122" s="114"/>
      <c r="O122" s="114"/>
    </row>
    <row r="123" spans="1:15" ht="18" x14ac:dyDescent="0.25">
      <c r="A123" s="63" t="s">
        <v>83</v>
      </c>
      <c r="B123" s="112" t="s">
        <v>419</v>
      </c>
      <c r="C123" s="63" t="s">
        <v>404</v>
      </c>
      <c r="D123" s="63" t="str">
        <f ca="1">IF(VLOOKUP($A123,'Step 1'!$B$13:$D$28,3,0)="Y",INDEX(INDIRECT("'"&amp;$A123&amp;"'!$C$3:$G$10000"),MATCH($C123,INDIRECT("'"&amp;$A123&amp;"'!$C3:$C$10000"),0),5),VLOOKUP($A123,'Step 1'!$B$13:$D$28,3,0))</f>
        <v>NE</v>
      </c>
      <c r="E123" s="321" t="str">
        <f>HYPERLINK("#"&amp;ADDRESS(56,7,,,A123),"Go to check")</f>
        <v>Go to check</v>
      </c>
      <c r="F123" s="196"/>
      <c r="G123" s="265"/>
      <c r="H123" s="114"/>
      <c r="I123" s="114"/>
      <c r="J123" s="114"/>
      <c r="K123" s="114"/>
      <c r="L123" s="114"/>
      <c r="M123" s="114"/>
      <c r="N123" s="114"/>
      <c r="O123" s="114"/>
    </row>
    <row r="124" spans="1:15" x14ac:dyDescent="0.25">
      <c r="A124" s="63" t="s">
        <v>83</v>
      </c>
      <c r="B124" s="135" t="s">
        <v>466</v>
      </c>
      <c r="C124" s="63" t="s">
        <v>405</v>
      </c>
      <c r="D124" s="63" t="str">
        <f ca="1">IF(VLOOKUP($A124,'Step 1'!$B$13:$D$28,3,0)="Y",INDEX(INDIRECT("'"&amp;$A124&amp;"'!$C$3:$G$10000"),MATCH($C124,INDIRECT("'"&amp;$A124&amp;"'!$C3:$C$10000"),0),5),VLOOKUP($A124,'Step 1'!$B$13:$D$28,3,0))</f>
        <v>NE</v>
      </c>
      <c r="E124" s="321" t="str">
        <f>HYPERLINK("#"&amp;ADDRESS(111,7,,,A124),"Go to check")</f>
        <v>Go to check</v>
      </c>
      <c r="F124" s="196"/>
      <c r="G124" s="265"/>
      <c r="H124" s="114"/>
      <c r="I124" s="114"/>
      <c r="J124" s="114"/>
      <c r="K124" s="114"/>
      <c r="L124" s="114"/>
      <c r="M124" s="114"/>
      <c r="N124" s="114"/>
      <c r="O124" s="114"/>
    </row>
    <row r="125" spans="1:15" ht="18" x14ac:dyDescent="0.25">
      <c r="A125" s="63" t="s">
        <v>83</v>
      </c>
      <c r="B125" s="110" t="s">
        <v>467</v>
      </c>
      <c r="C125" s="63" t="s">
        <v>406</v>
      </c>
      <c r="D125" s="63" t="str">
        <f ca="1">IF(VLOOKUP($A125,'Step 1'!$B$13:$D$28,3,0)="Y",INDEX(INDIRECT("'"&amp;$A125&amp;"'!$C$3:$G$10000"),MATCH($C125,INDIRECT("'"&amp;$A125&amp;"'!$C3:$C$10000"),0),5),VLOOKUP($A125,'Step 1'!$B$13:$D$28,3,0))</f>
        <v>NE</v>
      </c>
      <c r="E125" s="321" t="str">
        <f>HYPERLINK("#"&amp;ADDRESS(112,7,,,A125),"Go to check")</f>
        <v>Go to check</v>
      </c>
      <c r="F125" s="196"/>
      <c r="G125" s="265"/>
      <c r="H125" s="114"/>
      <c r="I125" s="114"/>
      <c r="J125" s="114"/>
      <c r="K125" s="114"/>
      <c r="L125" s="114"/>
      <c r="M125" s="114"/>
      <c r="N125" s="114"/>
      <c r="O125" s="114"/>
    </row>
    <row r="126" spans="1:15" ht="18" x14ac:dyDescent="0.25">
      <c r="A126" s="63" t="s">
        <v>83</v>
      </c>
      <c r="B126" s="72" t="s">
        <v>516</v>
      </c>
      <c r="C126" s="63" t="s">
        <v>407</v>
      </c>
      <c r="D126" s="63" t="str">
        <f ca="1">IF(VLOOKUP($A126,'Step 1'!$B$13:$D$28,3,0)="Y",INDEX(INDIRECT("'"&amp;$A126&amp;"'!$C$3:$G$10000"),MATCH($C126,INDIRECT("'"&amp;$A126&amp;"'!$C3:$C$10000"),0),5),VLOOKUP($A126,'Step 1'!$B$13:$D$28,3,0))</f>
        <v>NE</v>
      </c>
      <c r="E126" s="321" t="str">
        <f>HYPERLINK("#"&amp;ADDRESS(125,7,,,A126),"Go to check")</f>
        <v>Go to check</v>
      </c>
      <c r="F126" s="196"/>
      <c r="G126" s="265"/>
      <c r="H126" s="114"/>
      <c r="I126" s="114"/>
      <c r="J126" s="114"/>
      <c r="K126" s="114"/>
      <c r="L126" s="114"/>
      <c r="M126" s="114"/>
      <c r="N126" s="114"/>
      <c r="O126" s="114"/>
    </row>
    <row r="127" spans="1:15" ht="18" x14ac:dyDescent="0.25">
      <c r="A127" s="63" t="s">
        <v>83</v>
      </c>
      <c r="B127" s="72" t="s">
        <v>517</v>
      </c>
      <c r="C127" s="63" t="s">
        <v>408</v>
      </c>
      <c r="D127" s="63" t="str">
        <f ca="1">IF(VLOOKUP($A127,'Step 1'!$B$13:$D$28,3,0)="Y",INDEX(INDIRECT("'"&amp;$A127&amp;"'!$C$3:$G$10000"),MATCH($C127,INDIRECT("'"&amp;$A127&amp;"'!$C3:$C$10000"),0),5),VLOOKUP($A127,'Step 1'!$B$13:$D$28,3,0))</f>
        <v>NE</v>
      </c>
      <c r="E127" s="321" t="str">
        <f>HYPERLINK("#"&amp;ADDRESS(126,7,,,A127),"Go to check")</f>
        <v>Go to check</v>
      </c>
      <c r="F127" s="196"/>
      <c r="G127" s="265"/>
      <c r="H127" s="114"/>
      <c r="I127" s="114"/>
      <c r="J127" s="114"/>
      <c r="K127" s="114"/>
      <c r="L127" s="114"/>
      <c r="M127" s="114"/>
      <c r="N127" s="114"/>
      <c r="O127" s="114"/>
    </row>
    <row r="128" spans="1:15" ht="18" x14ac:dyDescent="0.25">
      <c r="A128" s="63" t="s">
        <v>83</v>
      </c>
      <c r="B128" s="112" t="s">
        <v>420</v>
      </c>
      <c r="C128" s="63" t="s">
        <v>409</v>
      </c>
      <c r="D128" s="63" t="str">
        <f ca="1">IF(VLOOKUP($A128,'Step 1'!$B$13:$D$28,3,0)="Y",INDEX(INDIRECT("'"&amp;$A128&amp;"'!$C$3:$G$10000"),MATCH($C128,INDIRECT("'"&amp;$A128&amp;"'!$C3:$C$10000"),0),5),VLOOKUP($A128,'Step 1'!$B$13:$D$28,3,0))</f>
        <v>NE</v>
      </c>
      <c r="E128" s="321" t="str">
        <f>HYPERLINK("#"&amp;ADDRESS(137,7,,,A128),"Go to check")</f>
        <v>Go to check</v>
      </c>
      <c r="F128" s="196"/>
      <c r="G128" s="265"/>
      <c r="H128" s="114"/>
      <c r="I128" s="114"/>
      <c r="J128" s="114"/>
      <c r="K128" s="114"/>
      <c r="L128" s="114"/>
      <c r="M128" s="114"/>
      <c r="N128" s="114"/>
      <c r="O128" s="114"/>
    </row>
    <row r="129" spans="1:15" x14ac:dyDescent="0.25">
      <c r="A129" s="63" t="s">
        <v>83</v>
      </c>
      <c r="B129" s="112" t="s">
        <v>722</v>
      </c>
      <c r="C129" s="63" t="s">
        <v>410</v>
      </c>
      <c r="D129" s="63" t="str">
        <f ca="1">IF(VLOOKUP($A129,'Step 1'!$B$13:$D$28,3,0)="Y",INDEX(INDIRECT("'"&amp;$A129&amp;"'!$C$3:$G$10000"),MATCH($C129,INDIRECT("'"&amp;$A129&amp;"'!$C3:$C$10000"),0),5),VLOOKUP($A129,'Step 1'!$B$13:$D$28,3,0))</f>
        <v>NE</v>
      </c>
      <c r="E129" s="321" t="str">
        <f>HYPERLINK("#"&amp;ADDRESS(187,7,,,A129),"Go to check")</f>
        <v>Go to check</v>
      </c>
      <c r="F129" s="196"/>
      <c r="G129" s="265"/>
      <c r="H129" s="114"/>
      <c r="I129" s="114"/>
      <c r="J129" s="114"/>
      <c r="K129" s="114"/>
      <c r="L129" s="114"/>
      <c r="M129" s="114"/>
      <c r="N129" s="114"/>
      <c r="O129" s="114"/>
    </row>
    <row r="130" spans="1:15" x14ac:dyDescent="0.25">
      <c r="A130" s="63" t="s">
        <v>83</v>
      </c>
      <c r="B130" s="112" t="s">
        <v>721</v>
      </c>
      <c r="C130" s="63" t="s">
        <v>705</v>
      </c>
      <c r="D130" s="63" t="str">
        <f ca="1">IF(VLOOKUP($A130,'Step 1'!$B$13:$D$28,3,0)="Y",INDEX(INDIRECT("'"&amp;$A130&amp;"'!$C$3:$G$10000"),MATCH($C130,INDIRECT("'"&amp;$A130&amp;"'!$C3:$C$10000"),0),5),VLOOKUP($A130,'Step 1'!$B$13:$D$28,3,0))</f>
        <v>NE</v>
      </c>
      <c r="E130" s="321" t="str">
        <f>HYPERLINK("#"&amp;ADDRESS(191,7,,,A130),"Go to check")</f>
        <v>Go to check</v>
      </c>
      <c r="F130" s="196"/>
      <c r="G130" s="265"/>
      <c r="H130" s="114"/>
      <c r="I130" s="114"/>
      <c r="J130" s="114"/>
      <c r="K130" s="114"/>
      <c r="L130" s="114"/>
      <c r="M130" s="114"/>
      <c r="N130" s="114"/>
      <c r="O130" s="114"/>
    </row>
    <row r="131" spans="1:15" ht="18" x14ac:dyDescent="0.25">
      <c r="A131" s="63" t="s">
        <v>85</v>
      </c>
      <c r="B131" s="112" t="s">
        <v>415</v>
      </c>
      <c r="C131" s="63" t="s">
        <v>400</v>
      </c>
      <c r="D131" s="63" t="str">
        <f ca="1">IF(VLOOKUP($A131,'Step 1'!$B$13:$D$28,3,0)="Y",INDEX(INDIRECT("'"&amp;$A131&amp;"'!$C$3:$G$10000"),MATCH($C131,INDIRECT("'"&amp;$A131&amp;"'!$C3:$C$10000"),0),5),VLOOKUP($A131,'Step 1'!$B$13:$D$28,3,0))</f>
        <v>NE</v>
      </c>
      <c r="E131" s="321" t="str">
        <f>HYPERLINK("#"&amp;ADDRESS(25,7,,,A131),"Go to check")</f>
        <v>Go to check</v>
      </c>
      <c r="F131" s="196"/>
      <c r="G131" s="265"/>
      <c r="H131" s="114"/>
      <c r="I131" s="114"/>
      <c r="J131" s="114"/>
      <c r="K131" s="114"/>
      <c r="L131" s="114"/>
      <c r="M131" s="114"/>
      <c r="N131" s="114"/>
      <c r="O131" s="114"/>
    </row>
    <row r="132" spans="1:15" ht="18" x14ac:dyDescent="0.25">
      <c r="A132" s="63" t="s">
        <v>85</v>
      </c>
      <c r="B132" s="112" t="s">
        <v>416</v>
      </c>
      <c r="C132" s="63" t="s">
        <v>401</v>
      </c>
      <c r="D132" s="63" t="str">
        <f ca="1">IF(VLOOKUP($A132,'Step 1'!$B$13:$D$28,3,0)="Y",INDEX(INDIRECT("'"&amp;$A132&amp;"'!$C$3:$G$10000"),MATCH($C132,INDIRECT("'"&amp;$A132&amp;"'!$C3:$C$10000"),0),5),VLOOKUP($A132,'Step 1'!$B$13:$D$28,3,0))</f>
        <v>NE</v>
      </c>
      <c r="E132" s="335" t="str">
        <f>HYPERLINK("#"&amp;ADDRESS(31,7,,,A132),"Go to check")</f>
        <v>Go to check</v>
      </c>
      <c r="F132" s="196"/>
      <c r="G132" s="265"/>
      <c r="H132" s="114"/>
      <c r="I132" s="114"/>
      <c r="J132" s="114"/>
      <c r="K132" s="114"/>
      <c r="L132" s="114"/>
      <c r="M132" s="114"/>
      <c r="N132" s="114"/>
      <c r="O132" s="114"/>
    </row>
    <row r="133" spans="1:15" ht="18" x14ac:dyDescent="0.25">
      <c r="A133" s="63" t="s">
        <v>85</v>
      </c>
      <c r="B133" s="112" t="s">
        <v>417</v>
      </c>
      <c r="C133" s="63" t="s">
        <v>402</v>
      </c>
      <c r="D133" s="63" t="str">
        <f ca="1">IF(VLOOKUP($A133,'Step 1'!$B$13:$D$28,3,0)="Y",INDEX(INDIRECT("'"&amp;$A133&amp;"'!$C$3:$G$10000"),MATCH($C133,INDIRECT("'"&amp;$A133&amp;"'!$C3:$C$10000"),0),5),VLOOKUP($A133,'Step 1'!$B$13:$D$28,3,0))</f>
        <v>NE</v>
      </c>
      <c r="E133" s="335" t="str">
        <f>HYPERLINK("#"&amp;ADDRESS(37,7,,,A133),"Go to check")</f>
        <v>Go to check</v>
      </c>
      <c r="F133" s="196"/>
      <c r="G133" s="265"/>
      <c r="H133" s="114"/>
      <c r="I133" s="114"/>
      <c r="J133" s="114"/>
      <c r="K133" s="114"/>
      <c r="L133" s="114"/>
      <c r="M133" s="114"/>
      <c r="N133" s="114"/>
      <c r="O133" s="114"/>
    </row>
    <row r="134" spans="1:15" ht="18" x14ac:dyDescent="0.25">
      <c r="A134" s="63" t="s">
        <v>85</v>
      </c>
      <c r="B134" s="112" t="s">
        <v>418</v>
      </c>
      <c r="C134" s="63" t="s">
        <v>403</v>
      </c>
      <c r="D134" s="63" t="str">
        <f ca="1">IF(VLOOKUP($A134,'Step 1'!$B$13:$D$28,3,0)="Y",INDEX(INDIRECT("'"&amp;$A134&amp;"'!$C$3:$G$10000"),MATCH($C134,INDIRECT("'"&amp;$A134&amp;"'!$C3:$C$10000"),0),5),VLOOKUP($A134,'Step 1'!$B$13:$D$28,3,0))</f>
        <v>NE</v>
      </c>
      <c r="E134" s="321" t="str">
        <f>HYPERLINK("#"&amp;ADDRESS(41,7,,,A134),"Go to check")</f>
        <v>Go to check</v>
      </c>
      <c r="F134" s="196"/>
      <c r="G134" s="265"/>
      <c r="H134" s="114"/>
      <c r="I134" s="114"/>
      <c r="J134" s="114"/>
      <c r="K134" s="114"/>
      <c r="L134" s="114"/>
      <c r="M134" s="114"/>
      <c r="N134" s="114"/>
      <c r="O134" s="114"/>
    </row>
    <row r="135" spans="1:15" ht="18" x14ac:dyDescent="0.25">
      <c r="A135" s="63" t="s">
        <v>85</v>
      </c>
      <c r="B135" s="112" t="s">
        <v>419</v>
      </c>
      <c r="C135" s="63" t="s">
        <v>404</v>
      </c>
      <c r="D135" s="63" t="str">
        <f ca="1">IF(VLOOKUP($A135,'Step 1'!$B$13:$D$28,3,0)="Y",INDEX(INDIRECT("'"&amp;$A135&amp;"'!$C$3:$G$10000"),MATCH($C135,INDIRECT("'"&amp;$A135&amp;"'!$C3:$C$10000"),0),5),VLOOKUP($A135,'Step 1'!$B$13:$D$28,3,0))</f>
        <v>NE</v>
      </c>
      <c r="E135" s="321" t="str">
        <f>HYPERLINK("#"&amp;ADDRESS(56,7,,,A135),"Go to check")</f>
        <v>Go to check</v>
      </c>
      <c r="F135" s="196"/>
      <c r="G135" s="265"/>
      <c r="H135" s="114"/>
      <c r="I135" s="114"/>
      <c r="J135" s="114"/>
      <c r="K135" s="114"/>
      <c r="L135" s="114"/>
      <c r="M135" s="114"/>
      <c r="N135" s="114"/>
      <c r="O135" s="114"/>
    </row>
    <row r="136" spans="1:15" x14ac:dyDescent="0.25">
      <c r="A136" s="63" t="s">
        <v>85</v>
      </c>
      <c r="B136" s="135" t="s">
        <v>466</v>
      </c>
      <c r="C136" s="63" t="s">
        <v>405</v>
      </c>
      <c r="D136" s="63" t="str">
        <f ca="1">IF(VLOOKUP($A136,'Step 1'!$B$13:$D$28,3,0)="Y",INDEX(INDIRECT("'"&amp;$A136&amp;"'!$C$3:$G$10000"),MATCH($C136,INDIRECT("'"&amp;$A136&amp;"'!$C3:$C$10000"),0),5),VLOOKUP($A136,'Step 1'!$B$13:$D$28,3,0))</f>
        <v>NE</v>
      </c>
      <c r="E136" s="321" t="str">
        <f>HYPERLINK("#"&amp;ADDRESS(111,7,,,A136),"Go to check")</f>
        <v>Go to check</v>
      </c>
      <c r="F136" s="196"/>
      <c r="G136" s="265"/>
      <c r="H136" s="114"/>
      <c r="I136" s="114"/>
      <c r="J136" s="114"/>
      <c r="K136" s="114"/>
      <c r="L136" s="114"/>
      <c r="M136" s="114"/>
      <c r="N136" s="114"/>
      <c r="O136" s="114"/>
    </row>
    <row r="137" spans="1:15" ht="18" x14ac:dyDescent="0.25">
      <c r="A137" s="63" t="s">
        <v>85</v>
      </c>
      <c r="B137" s="110" t="s">
        <v>467</v>
      </c>
      <c r="C137" s="63" t="s">
        <v>406</v>
      </c>
      <c r="D137" s="63" t="str">
        <f ca="1">IF(VLOOKUP($A137,'Step 1'!$B$13:$D$28,3,0)="Y",INDEX(INDIRECT("'"&amp;$A137&amp;"'!$C$3:$G$10000"),MATCH($C137,INDIRECT("'"&amp;$A137&amp;"'!$C3:$C$10000"),0),5),VLOOKUP($A137,'Step 1'!$B$13:$D$28,3,0))</f>
        <v>NE</v>
      </c>
      <c r="E137" s="321" t="str">
        <f>HYPERLINK("#"&amp;ADDRESS(112,7,,,A137),"Go to check")</f>
        <v>Go to check</v>
      </c>
      <c r="F137" s="196"/>
      <c r="G137" s="265"/>
      <c r="H137" s="114"/>
      <c r="I137" s="114"/>
      <c r="J137" s="114"/>
      <c r="K137" s="114"/>
      <c r="L137" s="114"/>
      <c r="M137" s="114"/>
      <c r="N137" s="114"/>
      <c r="O137" s="114"/>
    </row>
    <row r="138" spans="1:15" ht="18" x14ac:dyDescent="0.25">
      <c r="A138" s="63" t="s">
        <v>85</v>
      </c>
      <c r="B138" s="72" t="s">
        <v>516</v>
      </c>
      <c r="C138" s="63" t="s">
        <v>407</v>
      </c>
      <c r="D138" s="63" t="str">
        <f ca="1">IF(VLOOKUP($A138,'Step 1'!$B$13:$D$28,3,0)="Y",INDEX(INDIRECT("'"&amp;$A138&amp;"'!$C$3:$G$10000"),MATCH($C138,INDIRECT("'"&amp;$A138&amp;"'!$C3:$C$10000"),0),5),VLOOKUP($A138,'Step 1'!$B$13:$D$28,3,0))</f>
        <v>NE</v>
      </c>
      <c r="E138" s="321" t="str">
        <f>HYPERLINK("#"&amp;ADDRESS(125,7,,,A138),"Go to check")</f>
        <v>Go to check</v>
      </c>
      <c r="F138" s="196"/>
      <c r="G138" s="265"/>
      <c r="H138" s="114"/>
      <c r="I138" s="114"/>
      <c r="J138" s="114"/>
      <c r="K138" s="114"/>
      <c r="L138" s="114"/>
      <c r="M138" s="114"/>
      <c r="N138" s="114"/>
      <c r="O138" s="114"/>
    </row>
    <row r="139" spans="1:15" ht="18" x14ac:dyDescent="0.25">
      <c r="A139" s="63" t="s">
        <v>85</v>
      </c>
      <c r="B139" s="72" t="s">
        <v>517</v>
      </c>
      <c r="C139" s="63" t="s">
        <v>408</v>
      </c>
      <c r="D139" s="63" t="str">
        <f ca="1">IF(VLOOKUP($A139,'Step 1'!$B$13:$D$28,3,0)="Y",INDEX(INDIRECT("'"&amp;$A139&amp;"'!$C$3:$G$10000"),MATCH($C139,INDIRECT("'"&amp;$A139&amp;"'!$C3:$C$10000"),0),5),VLOOKUP($A139,'Step 1'!$B$13:$D$28,3,0))</f>
        <v>NE</v>
      </c>
      <c r="E139" s="321" t="str">
        <f>HYPERLINK("#"&amp;ADDRESS(126,7,,,A139),"Go to check")</f>
        <v>Go to check</v>
      </c>
      <c r="F139" s="196"/>
      <c r="G139" s="265"/>
      <c r="H139" s="114"/>
      <c r="I139" s="114"/>
      <c r="J139" s="114"/>
      <c r="K139" s="114"/>
      <c r="L139" s="114"/>
      <c r="M139" s="114"/>
      <c r="N139" s="114"/>
      <c r="O139" s="114"/>
    </row>
    <row r="140" spans="1:15" ht="18" x14ac:dyDescent="0.25">
      <c r="A140" s="63" t="s">
        <v>85</v>
      </c>
      <c r="B140" s="112" t="s">
        <v>420</v>
      </c>
      <c r="C140" s="63" t="s">
        <v>409</v>
      </c>
      <c r="D140" s="63" t="str">
        <f ca="1">IF(VLOOKUP($A140,'Step 1'!$B$13:$D$28,3,0)="Y",INDEX(INDIRECT("'"&amp;$A140&amp;"'!$C$3:$G$10000"),MATCH($C140,INDIRECT("'"&amp;$A140&amp;"'!$C3:$C$10000"),0),5),VLOOKUP($A140,'Step 1'!$B$13:$D$28,3,0))</f>
        <v>NE</v>
      </c>
      <c r="E140" s="321" t="str">
        <f>HYPERLINK("#"&amp;ADDRESS(137,7,,,A140),"Go to check")</f>
        <v>Go to check</v>
      </c>
      <c r="F140" s="196"/>
      <c r="G140" s="265"/>
      <c r="H140" s="114"/>
      <c r="I140" s="114"/>
      <c r="J140" s="114"/>
      <c r="K140" s="114"/>
      <c r="L140" s="114"/>
      <c r="M140" s="114"/>
      <c r="N140" s="114"/>
      <c r="O140" s="114"/>
    </row>
    <row r="141" spans="1:15" x14ac:dyDescent="0.25">
      <c r="A141" s="63" t="s">
        <v>85</v>
      </c>
      <c r="B141" s="112" t="s">
        <v>722</v>
      </c>
      <c r="C141" s="63" t="s">
        <v>410</v>
      </c>
      <c r="D141" s="63" t="str">
        <f ca="1">IF(VLOOKUP($A141,'Step 1'!$B$13:$D$28,3,0)="Y",INDEX(INDIRECT("'"&amp;$A141&amp;"'!$C$3:$G$10000"),MATCH($C141,INDIRECT("'"&amp;$A141&amp;"'!$C3:$C$10000"),0),5),VLOOKUP($A141,'Step 1'!$B$13:$D$28,3,0))</f>
        <v>NE</v>
      </c>
      <c r="E141" s="321" t="str">
        <f>HYPERLINK("#"&amp;ADDRESS(187,7,,,A141),"Go to check")</f>
        <v>Go to check</v>
      </c>
      <c r="F141" s="196"/>
      <c r="G141" s="265"/>
      <c r="H141" s="114"/>
      <c r="I141" s="114"/>
      <c r="J141" s="114"/>
      <c r="K141" s="114"/>
      <c r="L141" s="114"/>
      <c r="M141" s="114"/>
      <c r="N141" s="114"/>
      <c r="O141" s="114"/>
    </row>
    <row r="142" spans="1:15" x14ac:dyDescent="0.25">
      <c r="A142" s="63" t="s">
        <v>85</v>
      </c>
      <c r="B142" s="112" t="s">
        <v>721</v>
      </c>
      <c r="C142" s="63" t="s">
        <v>705</v>
      </c>
      <c r="D142" s="63" t="str">
        <f ca="1">IF(VLOOKUP($A142,'Step 1'!$B$13:$D$28,3,0)="Y",INDEX(INDIRECT("'"&amp;$A142&amp;"'!$C$3:$G$10000"),MATCH($C142,INDIRECT("'"&amp;$A142&amp;"'!$C3:$C$10000"),0),5),VLOOKUP($A142,'Step 1'!$B$13:$D$28,3,0))</f>
        <v>NE</v>
      </c>
      <c r="E142" s="321" t="str">
        <f>HYPERLINK("#"&amp;ADDRESS(191,7,,,A142),"Go to check")</f>
        <v>Go to check</v>
      </c>
      <c r="F142" s="196"/>
      <c r="G142" s="265"/>
      <c r="H142" s="114"/>
      <c r="I142" s="114"/>
      <c r="J142" s="114"/>
      <c r="K142" s="114"/>
      <c r="L142" s="114"/>
      <c r="M142" s="114"/>
      <c r="N142" s="114"/>
      <c r="O142" s="114"/>
    </row>
    <row r="143" spans="1:15" ht="18" x14ac:dyDescent="0.25">
      <c r="A143" s="63" t="s">
        <v>84</v>
      </c>
      <c r="B143" s="112" t="s">
        <v>415</v>
      </c>
      <c r="C143" s="63" t="s">
        <v>400</v>
      </c>
      <c r="D143" s="63" t="str">
        <f ca="1">IF(VLOOKUP($A143,'Step 1'!$B$13:$D$28,3,0)="Y",INDEX(INDIRECT("'"&amp;$A143&amp;"'!$C$3:$G$10000"),MATCH($C143,INDIRECT("'"&amp;$A143&amp;"'!$C3:$C$10000"),0),5),VLOOKUP($A143,'Step 1'!$B$13:$D$28,3,0))</f>
        <v>NE</v>
      </c>
      <c r="E143" s="321" t="str">
        <f>HYPERLINK("#"&amp;ADDRESS(25,7,,,A143),"Go to check")</f>
        <v>Go to check</v>
      </c>
      <c r="F143" s="196"/>
      <c r="G143" s="265"/>
      <c r="H143" s="114"/>
      <c r="I143" s="114"/>
      <c r="J143" s="114"/>
      <c r="K143" s="114"/>
      <c r="L143" s="114"/>
      <c r="M143" s="114"/>
      <c r="N143" s="114"/>
      <c r="O143" s="114"/>
    </row>
    <row r="144" spans="1:15" ht="18" x14ac:dyDescent="0.25">
      <c r="A144" s="63" t="s">
        <v>84</v>
      </c>
      <c r="B144" s="112" t="s">
        <v>416</v>
      </c>
      <c r="C144" s="63" t="s">
        <v>401</v>
      </c>
      <c r="D144" s="63" t="str">
        <f ca="1">IF(VLOOKUP($A144,'Step 1'!$B$13:$D$28,3,0)="Y",INDEX(INDIRECT("'"&amp;$A144&amp;"'!$C$3:$G$10000"),MATCH($C144,INDIRECT("'"&amp;$A144&amp;"'!$C3:$C$10000"),0),5),VLOOKUP($A144,'Step 1'!$B$13:$D$28,3,0))</f>
        <v>NE</v>
      </c>
      <c r="E144" s="335" t="str">
        <f>HYPERLINK("#"&amp;ADDRESS(31,7,,,A144),"Go to check")</f>
        <v>Go to check</v>
      </c>
      <c r="F144" s="196"/>
      <c r="G144" s="265"/>
      <c r="H144" s="114"/>
      <c r="I144" s="114"/>
      <c r="J144" s="114"/>
      <c r="K144" s="114"/>
      <c r="L144" s="114"/>
      <c r="M144" s="114"/>
      <c r="N144" s="114"/>
      <c r="O144" s="114"/>
    </row>
    <row r="145" spans="1:15" ht="18" x14ac:dyDescent="0.25">
      <c r="A145" s="63" t="s">
        <v>84</v>
      </c>
      <c r="B145" s="112" t="s">
        <v>417</v>
      </c>
      <c r="C145" s="63" t="s">
        <v>402</v>
      </c>
      <c r="D145" s="63" t="str">
        <f ca="1">IF(VLOOKUP($A145,'Step 1'!$B$13:$D$28,3,0)="Y",INDEX(INDIRECT("'"&amp;$A145&amp;"'!$C$3:$G$10000"),MATCH($C145,INDIRECT("'"&amp;$A145&amp;"'!$C3:$C$10000"),0),5),VLOOKUP($A145,'Step 1'!$B$13:$D$28,3,0))</f>
        <v>NE</v>
      </c>
      <c r="E145" s="335" t="str">
        <f>HYPERLINK("#"&amp;ADDRESS(37,7,,,A145),"Go to check")</f>
        <v>Go to check</v>
      </c>
      <c r="F145" s="196"/>
      <c r="G145" s="265"/>
      <c r="H145" s="114"/>
      <c r="I145" s="114"/>
      <c r="J145" s="114"/>
      <c r="K145" s="114"/>
      <c r="L145" s="114"/>
      <c r="M145" s="114"/>
      <c r="N145" s="114"/>
      <c r="O145" s="114"/>
    </row>
    <row r="146" spans="1:15" ht="18" x14ac:dyDescent="0.25">
      <c r="A146" s="63" t="s">
        <v>84</v>
      </c>
      <c r="B146" s="112" t="s">
        <v>418</v>
      </c>
      <c r="C146" s="63" t="s">
        <v>403</v>
      </c>
      <c r="D146" s="63" t="str">
        <f ca="1">IF(VLOOKUP($A146,'Step 1'!$B$13:$D$28,3,0)="Y",INDEX(INDIRECT("'"&amp;$A146&amp;"'!$C$3:$G$10000"),MATCH($C146,INDIRECT("'"&amp;$A146&amp;"'!$C3:$C$10000"),0),5),VLOOKUP($A146,'Step 1'!$B$13:$D$28,3,0))</f>
        <v>NE</v>
      </c>
      <c r="E146" s="321" t="str">
        <f>HYPERLINK("#"&amp;ADDRESS(41,7,,,A146),"Go to check")</f>
        <v>Go to check</v>
      </c>
      <c r="F146" s="196"/>
      <c r="G146" s="265"/>
      <c r="H146" s="114"/>
      <c r="I146" s="114"/>
      <c r="J146" s="114"/>
      <c r="K146" s="114"/>
      <c r="L146" s="114"/>
      <c r="M146" s="114"/>
      <c r="N146" s="114"/>
      <c r="O146" s="114"/>
    </row>
    <row r="147" spans="1:15" ht="18" x14ac:dyDescent="0.25">
      <c r="A147" s="63" t="s">
        <v>84</v>
      </c>
      <c r="B147" s="112" t="s">
        <v>419</v>
      </c>
      <c r="C147" s="63" t="s">
        <v>404</v>
      </c>
      <c r="D147" s="63" t="str">
        <f ca="1">IF(VLOOKUP($A147,'Step 1'!$B$13:$D$28,3,0)="Y",INDEX(INDIRECT("'"&amp;$A147&amp;"'!$C$3:$G$10000"),MATCH($C147,INDIRECT("'"&amp;$A147&amp;"'!$C3:$C$10000"),0),5),VLOOKUP($A147,'Step 1'!$B$13:$D$28,3,0))</f>
        <v>NE</v>
      </c>
      <c r="E147" s="321" t="str">
        <f>HYPERLINK("#"&amp;ADDRESS(56,7,,,A147),"Go to check")</f>
        <v>Go to check</v>
      </c>
      <c r="F147" s="196"/>
      <c r="G147" s="265"/>
      <c r="H147" s="114"/>
      <c r="I147" s="114"/>
      <c r="J147" s="114"/>
      <c r="K147" s="114"/>
      <c r="L147" s="114"/>
      <c r="M147" s="114"/>
      <c r="N147" s="114"/>
      <c r="O147" s="114"/>
    </row>
    <row r="148" spans="1:15" x14ac:dyDescent="0.25">
      <c r="A148" s="63" t="s">
        <v>84</v>
      </c>
      <c r="B148" s="135" t="s">
        <v>466</v>
      </c>
      <c r="C148" s="63" t="s">
        <v>405</v>
      </c>
      <c r="D148" s="63" t="str">
        <f ca="1">IF(VLOOKUP($A148,'Step 1'!$B$13:$D$28,3,0)="Y",INDEX(INDIRECT("'"&amp;$A148&amp;"'!$C$3:$G$10000"),MATCH($C148,INDIRECT("'"&amp;$A148&amp;"'!$C3:$C$10000"),0),5),VLOOKUP($A148,'Step 1'!$B$13:$D$28,3,0))</f>
        <v>NE</v>
      </c>
      <c r="E148" s="321" t="str">
        <f>HYPERLINK("#"&amp;ADDRESS(111,7,,,A148),"Go to check")</f>
        <v>Go to check</v>
      </c>
      <c r="F148" s="196"/>
      <c r="G148" s="265"/>
      <c r="H148" s="114"/>
      <c r="I148" s="114"/>
      <c r="J148" s="114"/>
      <c r="K148" s="114"/>
      <c r="L148" s="114"/>
      <c r="M148" s="114"/>
      <c r="N148" s="114"/>
      <c r="O148" s="114"/>
    </row>
    <row r="149" spans="1:15" ht="18" x14ac:dyDescent="0.25">
      <c r="A149" s="63" t="s">
        <v>84</v>
      </c>
      <c r="B149" s="110" t="s">
        <v>467</v>
      </c>
      <c r="C149" s="63" t="s">
        <v>406</v>
      </c>
      <c r="D149" s="63" t="str">
        <f ca="1">IF(VLOOKUP($A149,'Step 1'!$B$13:$D$28,3,0)="Y",INDEX(INDIRECT("'"&amp;$A149&amp;"'!$C$3:$G$10000"),MATCH($C149,INDIRECT("'"&amp;$A149&amp;"'!$C3:$C$10000"),0),5),VLOOKUP($A149,'Step 1'!$B$13:$D$28,3,0))</f>
        <v>NE</v>
      </c>
      <c r="E149" s="321" t="str">
        <f>HYPERLINK("#"&amp;ADDRESS(112,7,,,A149),"Go to check")</f>
        <v>Go to check</v>
      </c>
      <c r="F149" s="196"/>
      <c r="G149" s="265"/>
      <c r="H149" s="114"/>
      <c r="I149" s="114"/>
      <c r="J149" s="114"/>
      <c r="K149" s="114"/>
      <c r="L149" s="114"/>
      <c r="M149" s="114"/>
      <c r="N149" s="114"/>
      <c r="O149" s="114"/>
    </row>
    <row r="150" spans="1:15" ht="18" x14ac:dyDescent="0.25">
      <c r="A150" s="63" t="s">
        <v>84</v>
      </c>
      <c r="B150" s="72" t="s">
        <v>516</v>
      </c>
      <c r="C150" s="63" t="s">
        <v>407</v>
      </c>
      <c r="D150" s="63" t="str">
        <f ca="1">IF(VLOOKUP($A150,'Step 1'!$B$13:$D$28,3,0)="Y",INDEX(INDIRECT("'"&amp;$A150&amp;"'!$C$3:$G$10000"),MATCH($C150,INDIRECT("'"&amp;$A150&amp;"'!$C3:$C$10000"),0),5),VLOOKUP($A150,'Step 1'!$B$13:$D$28,3,0))</f>
        <v>NE</v>
      </c>
      <c r="E150" s="321" t="str">
        <f>HYPERLINK("#"&amp;ADDRESS(125,7,,,A150),"Go to check")</f>
        <v>Go to check</v>
      </c>
      <c r="F150" s="196"/>
      <c r="G150" s="265"/>
      <c r="H150" s="114"/>
      <c r="I150" s="114"/>
      <c r="J150" s="114"/>
      <c r="K150" s="114"/>
      <c r="L150" s="114"/>
      <c r="M150" s="114"/>
      <c r="N150" s="114"/>
      <c r="O150" s="114"/>
    </row>
    <row r="151" spans="1:15" ht="18" x14ac:dyDescent="0.25">
      <c r="A151" s="63" t="s">
        <v>84</v>
      </c>
      <c r="B151" s="72" t="s">
        <v>517</v>
      </c>
      <c r="C151" s="63" t="s">
        <v>408</v>
      </c>
      <c r="D151" s="63" t="str">
        <f ca="1">IF(VLOOKUP($A151,'Step 1'!$B$13:$D$28,3,0)="Y",INDEX(INDIRECT("'"&amp;$A151&amp;"'!$C$3:$G$10000"),MATCH($C151,INDIRECT("'"&amp;$A151&amp;"'!$C3:$C$10000"),0),5),VLOOKUP($A151,'Step 1'!$B$13:$D$28,3,0))</f>
        <v>NE</v>
      </c>
      <c r="E151" s="321" t="str">
        <f>HYPERLINK("#"&amp;ADDRESS(126,7,,,A151),"Go to check")</f>
        <v>Go to check</v>
      </c>
      <c r="F151" s="196"/>
      <c r="G151" s="265"/>
      <c r="H151" s="114"/>
      <c r="I151" s="114"/>
      <c r="J151" s="114"/>
      <c r="K151" s="114"/>
      <c r="L151" s="114"/>
      <c r="M151" s="114"/>
      <c r="N151" s="114"/>
      <c r="O151" s="114"/>
    </row>
    <row r="152" spans="1:15" ht="18" x14ac:dyDescent="0.25">
      <c r="A152" s="63" t="s">
        <v>84</v>
      </c>
      <c r="B152" s="112" t="s">
        <v>420</v>
      </c>
      <c r="C152" s="63" t="s">
        <v>409</v>
      </c>
      <c r="D152" s="63" t="str">
        <f ca="1">IF(VLOOKUP($A152,'Step 1'!$B$13:$D$28,3,0)="Y",INDEX(INDIRECT("'"&amp;$A152&amp;"'!$C$3:$G$10000"),MATCH($C152,INDIRECT("'"&amp;$A152&amp;"'!$C3:$C$10000"),0),5),VLOOKUP($A152,'Step 1'!$B$13:$D$28,3,0))</f>
        <v>NE</v>
      </c>
      <c r="E152" s="321" t="str">
        <f>HYPERLINK("#"&amp;ADDRESS(137,7,,,A152),"Go to check")</f>
        <v>Go to check</v>
      </c>
      <c r="F152" s="196"/>
      <c r="G152" s="265"/>
      <c r="H152" s="114"/>
      <c r="I152" s="114"/>
      <c r="J152" s="114"/>
      <c r="K152" s="114"/>
      <c r="L152" s="114"/>
      <c r="M152" s="114"/>
      <c r="N152" s="114"/>
      <c r="O152" s="114"/>
    </row>
    <row r="153" spans="1:15" x14ac:dyDescent="0.25">
      <c r="A153" s="63" t="s">
        <v>84</v>
      </c>
      <c r="B153" s="112" t="s">
        <v>722</v>
      </c>
      <c r="C153" s="63" t="s">
        <v>410</v>
      </c>
      <c r="D153" s="63" t="str">
        <f ca="1">IF(VLOOKUP($A153,'Step 1'!$B$13:$D$28,3,0)="Y",INDEX(INDIRECT("'"&amp;$A153&amp;"'!$C$3:$G$10000"),MATCH($C153,INDIRECT("'"&amp;$A153&amp;"'!$C3:$C$10000"),0),5),VLOOKUP($A153,'Step 1'!$B$13:$D$28,3,0))</f>
        <v>NE</v>
      </c>
      <c r="E153" s="321" t="str">
        <f>HYPERLINK("#"&amp;ADDRESS(187,7,,,A153),"Go to check")</f>
        <v>Go to check</v>
      </c>
      <c r="F153" s="196"/>
      <c r="G153" s="265"/>
      <c r="H153" s="114"/>
      <c r="I153" s="114"/>
      <c r="J153" s="114"/>
      <c r="K153" s="114"/>
      <c r="L153" s="114"/>
      <c r="M153" s="114"/>
      <c r="N153" s="114"/>
      <c r="O153" s="114"/>
    </row>
    <row r="154" spans="1:15" x14ac:dyDescent="0.25">
      <c r="A154" s="63" t="s">
        <v>84</v>
      </c>
      <c r="B154" s="112" t="s">
        <v>721</v>
      </c>
      <c r="C154" s="63" t="s">
        <v>705</v>
      </c>
      <c r="D154" s="63" t="str">
        <f ca="1">IF(VLOOKUP($A154,'Step 1'!$B$13:$D$28,3,0)="Y",INDEX(INDIRECT("'"&amp;$A154&amp;"'!$C$3:$G$10000"),MATCH($C154,INDIRECT("'"&amp;$A154&amp;"'!$C3:$C$10000"),0),5),VLOOKUP($A154,'Step 1'!$B$13:$D$28,3,0))</f>
        <v>NE</v>
      </c>
      <c r="E154" s="321" t="str">
        <f>HYPERLINK("#"&amp;ADDRESS(191,7,,,A154),"Go to check")</f>
        <v>Go to check</v>
      </c>
      <c r="F154" s="196"/>
      <c r="G154" s="265"/>
      <c r="H154" s="114"/>
      <c r="I154" s="114"/>
      <c r="J154" s="114"/>
      <c r="K154" s="114"/>
      <c r="L154" s="114"/>
      <c r="M154" s="114"/>
      <c r="N154" s="114"/>
      <c r="O154" s="114"/>
    </row>
    <row r="155" spans="1:15" ht="18" x14ac:dyDescent="0.25">
      <c r="A155" s="63" t="s">
        <v>87</v>
      </c>
      <c r="B155" s="112" t="s">
        <v>415</v>
      </c>
      <c r="C155" s="63" t="s">
        <v>400</v>
      </c>
      <c r="D155" s="63" t="str">
        <f ca="1">IF(VLOOKUP($A155,'Step 1'!$B$13:$D$28,3,0)="Y",INDEX(INDIRECT("'"&amp;$A155&amp;"'!$C$3:$G$10000"),MATCH($C155,INDIRECT("'"&amp;$A155&amp;"'!$C3:$C$10000"),0),5),VLOOKUP($A155,'Step 1'!$B$13:$D$28,3,0))</f>
        <v>NE</v>
      </c>
      <c r="E155" s="321" t="str">
        <f>HYPERLINK("#"&amp;ADDRESS(25,7,,,A155),"Go to check")</f>
        <v>Go to check</v>
      </c>
      <c r="F155" s="196"/>
      <c r="G155" s="265"/>
      <c r="H155" s="114"/>
      <c r="I155" s="114"/>
      <c r="J155" s="114"/>
      <c r="K155" s="114"/>
      <c r="L155" s="114"/>
      <c r="M155" s="114"/>
      <c r="N155" s="114"/>
      <c r="O155" s="114"/>
    </row>
    <row r="156" spans="1:15" ht="18" x14ac:dyDescent="0.25">
      <c r="A156" s="63" t="s">
        <v>87</v>
      </c>
      <c r="B156" s="112" t="s">
        <v>416</v>
      </c>
      <c r="C156" s="63" t="s">
        <v>401</v>
      </c>
      <c r="D156" s="63" t="str">
        <f ca="1">IF(VLOOKUP($A156,'Step 1'!$B$13:$D$28,3,0)="Y",INDEX(INDIRECT("'"&amp;$A156&amp;"'!$C$3:$G$10000"),MATCH($C156,INDIRECT("'"&amp;$A156&amp;"'!$C3:$C$10000"),0),5),VLOOKUP($A156,'Step 1'!$B$13:$D$28,3,0))</f>
        <v>NE</v>
      </c>
      <c r="E156" s="335" t="str">
        <f>HYPERLINK("#"&amp;ADDRESS(31,7,,,A156),"Go to check")</f>
        <v>Go to check</v>
      </c>
      <c r="F156" s="196"/>
      <c r="G156" s="265"/>
      <c r="H156" s="114"/>
      <c r="I156" s="114"/>
      <c r="J156" s="114"/>
      <c r="K156" s="114"/>
      <c r="L156" s="114"/>
      <c r="M156" s="114"/>
      <c r="N156" s="114"/>
      <c r="O156" s="114"/>
    </row>
    <row r="157" spans="1:15" ht="18" x14ac:dyDescent="0.25">
      <c r="A157" s="63" t="s">
        <v>87</v>
      </c>
      <c r="B157" s="112" t="s">
        <v>417</v>
      </c>
      <c r="C157" s="63" t="s">
        <v>402</v>
      </c>
      <c r="D157" s="63" t="str">
        <f ca="1">IF(VLOOKUP($A157,'Step 1'!$B$13:$D$28,3,0)="Y",INDEX(INDIRECT("'"&amp;$A157&amp;"'!$C$3:$G$10000"),MATCH($C157,INDIRECT("'"&amp;$A157&amp;"'!$C3:$C$10000"),0),5),VLOOKUP($A157,'Step 1'!$B$13:$D$28,3,0))</f>
        <v>NE</v>
      </c>
      <c r="E157" s="335" t="str">
        <f>HYPERLINK("#"&amp;ADDRESS(37,7,,,A157),"Go to check")</f>
        <v>Go to check</v>
      </c>
      <c r="F157" s="196"/>
      <c r="G157" s="265"/>
      <c r="H157" s="114"/>
      <c r="I157" s="114"/>
      <c r="J157" s="114"/>
      <c r="K157" s="114"/>
      <c r="L157" s="114"/>
      <c r="M157" s="114"/>
      <c r="N157" s="114"/>
      <c r="O157" s="114"/>
    </row>
    <row r="158" spans="1:15" ht="18" x14ac:dyDescent="0.25">
      <c r="A158" s="63" t="s">
        <v>87</v>
      </c>
      <c r="B158" s="112" t="s">
        <v>418</v>
      </c>
      <c r="C158" s="63" t="s">
        <v>403</v>
      </c>
      <c r="D158" s="63" t="str">
        <f ca="1">IF(VLOOKUP($A158,'Step 1'!$B$13:$D$28,3,0)="Y",INDEX(INDIRECT("'"&amp;$A158&amp;"'!$C$3:$G$10000"),MATCH($C158,INDIRECT("'"&amp;$A158&amp;"'!$C3:$C$10000"),0),5),VLOOKUP($A158,'Step 1'!$B$13:$D$28,3,0))</f>
        <v>NE</v>
      </c>
      <c r="E158" s="321" t="str">
        <f>HYPERLINK("#"&amp;ADDRESS(41,7,,,A158),"Go to check")</f>
        <v>Go to check</v>
      </c>
      <c r="F158" s="196"/>
      <c r="G158" s="265"/>
      <c r="H158" s="114"/>
      <c r="I158" s="114"/>
      <c r="J158" s="114"/>
      <c r="K158" s="114"/>
      <c r="L158" s="114"/>
      <c r="M158" s="114"/>
      <c r="N158" s="114"/>
      <c r="O158" s="114"/>
    </row>
    <row r="159" spans="1:15" ht="18" x14ac:dyDescent="0.25">
      <c r="A159" s="63" t="s">
        <v>87</v>
      </c>
      <c r="B159" s="112" t="s">
        <v>419</v>
      </c>
      <c r="C159" s="63" t="s">
        <v>404</v>
      </c>
      <c r="D159" s="63" t="str">
        <f ca="1">IF(VLOOKUP($A159,'Step 1'!$B$13:$D$28,3,0)="Y",INDEX(INDIRECT("'"&amp;$A159&amp;"'!$C$3:$G$10000"),MATCH($C159,INDIRECT("'"&amp;$A159&amp;"'!$C3:$C$10000"),0),5),VLOOKUP($A159,'Step 1'!$B$13:$D$28,3,0))</f>
        <v>NE</v>
      </c>
      <c r="E159" s="321" t="str">
        <f>HYPERLINK("#"&amp;ADDRESS(56,7,,,A159),"Go to check")</f>
        <v>Go to check</v>
      </c>
      <c r="F159" s="196"/>
      <c r="G159" s="265"/>
      <c r="H159" s="114"/>
      <c r="I159" s="114"/>
      <c r="J159" s="114"/>
      <c r="K159" s="114"/>
      <c r="L159" s="114"/>
      <c r="M159" s="114"/>
      <c r="N159" s="114"/>
      <c r="O159" s="114"/>
    </row>
    <row r="160" spans="1:15" x14ac:dyDescent="0.25">
      <c r="A160" s="63" t="s">
        <v>87</v>
      </c>
      <c r="B160" s="135" t="s">
        <v>466</v>
      </c>
      <c r="C160" s="63" t="s">
        <v>405</v>
      </c>
      <c r="D160" s="63" t="str">
        <f ca="1">IF(VLOOKUP($A160,'Step 1'!$B$13:$D$28,3,0)="Y",INDEX(INDIRECT("'"&amp;$A160&amp;"'!$C$3:$G$10000"),MATCH($C160,INDIRECT("'"&amp;$A160&amp;"'!$C3:$C$10000"),0),5),VLOOKUP($A160,'Step 1'!$B$13:$D$28,3,0))</f>
        <v>NE</v>
      </c>
      <c r="E160" s="321" t="str">
        <f>HYPERLINK("#"&amp;ADDRESS(111,7,,,A160),"Go to check")</f>
        <v>Go to check</v>
      </c>
      <c r="F160" s="196"/>
      <c r="G160" s="265"/>
      <c r="H160" s="114"/>
      <c r="I160" s="114"/>
      <c r="J160" s="114"/>
      <c r="K160" s="114"/>
      <c r="L160" s="114"/>
      <c r="M160" s="114"/>
      <c r="N160" s="114"/>
      <c r="O160" s="114"/>
    </row>
    <row r="161" spans="1:15" ht="18" x14ac:dyDescent="0.25">
      <c r="A161" s="63" t="s">
        <v>87</v>
      </c>
      <c r="B161" s="110" t="s">
        <v>467</v>
      </c>
      <c r="C161" s="63" t="s">
        <v>406</v>
      </c>
      <c r="D161" s="63" t="str">
        <f ca="1">IF(VLOOKUP($A161,'Step 1'!$B$13:$D$28,3,0)="Y",INDEX(INDIRECT("'"&amp;$A161&amp;"'!$C$3:$G$10000"),MATCH($C161,INDIRECT("'"&amp;$A161&amp;"'!$C3:$C$10000"),0),5),VLOOKUP($A161,'Step 1'!$B$13:$D$28,3,0))</f>
        <v>NE</v>
      </c>
      <c r="E161" s="321" t="str">
        <f>HYPERLINK("#"&amp;ADDRESS(112,7,,,A161),"Go to check")</f>
        <v>Go to check</v>
      </c>
      <c r="F161" s="196"/>
      <c r="G161" s="265"/>
      <c r="H161" s="114"/>
      <c r="I161" s="114"/>
      <c r="J161" s="114"/>
      <c r="K161" s="114"/>
      <c r="L161" s="114"/>
      <c r="M161" s="114"/>
      <c r="N161" s="114"/>
      <c r="O161" s="114"/>
    </row>
    <row r="162" spans="1:15" ht="18" x14ac:dyDescent="0.25">
      <c r="A162" s="63" t="s">
        <v>87</v>
      </c>
      <c r="B162" s="72" t="s">
        <v>516</v>
      </c>
      <c r="C162" s="63" t="s">
        <v>407</v>
      </c>
      <c r="D162" s="63" t="str">
        <f ca="1">IF(VLOOKUP($A162,'Step 1'!$B$13:$D$28,3,0)="Y",INDEX(INDIRECT("'"&amp;$A162&amp;"'!$C$3:$G$10000"),MATCH($C162,INDIRECT("'"&amp;$A162&amp;"'!$C3:$C$10000"),0),5),VLOOKUP($A162,'Step 1'!$B$13:$D$28,3,0))</f>
        <v>NE</v>
      </c>
      <c r="E162" s="321" t="str">
        <f>HYPERLINK("#"&amp;ADDRESS(125,7,,,A162),"Go to check")</f>
        <v>Go to check</v>
      </c>
      <c r="F162" s="196"/>
      <c r="G162" s="265"/>
      <c r="H162" s="114"/>
      <c r="I162" s="114"/>
      <c r="J162" s="114"/>
      <c r="K162" s="114"/>
      <c r="L162" s="114"/>
      <c r="M162" s="114"/>
      <c r="N162" s="114"/>
      <c r="O162" s="114"/>
    </row>
    <row r="163" spans="1:15" ht="18" x14ac:dyDescent="0.25">
      <c r="A163" s="63" t="s">
        <v>87</v>
      </c>
      <c r="B163" s="72" t="s">
        <v>517</v>
      </c>
      <c r="C163" s="63" t="s">
        <v>408</v>
      </c>
      <c r="D163" s="63" t="str">
        <f ca="1">IF(VLOOKUP($A163,'Step 1'!$B$13:$D$28,3,0)="Y",INDEX(INDIRECT("'"&amp;$A163&amp;"'!$C$3:$G$10000"),MATCH($C163,INDIRECT("'"&amp;$A163&amp;"'!$C3:$C$10000"),0),5),VLOOKUP($A163,'Step 1'!$B$13:$D$28,3,0))</f>
        <v>NE</v>
      </c>
      <c r="E163" s="321" t="str">
        <f>HYPERLINK("#"&amp;ADDRESS(126,7,,,A163),"Go to check")</f>
        <v>Go to check</v>
      </c>
      <c r="F163" s="196"/>
      <c r="G163" s="265"/>
      <c r="H163" s="114"/>
      <c r="I163" s="114"/>
      <c r="J163" s="114"/>
      <c r="K163" s="114"/>
      <c r="L163" s="114"/>
      <c r="M163" s="114"/>
      <c r="N163" s="114"/>
      <c r="O163" s="114"/>
    </row>
    <row r="164" spans="1:15" ht="18" x14ac:dyDescent="0.25">
      <c r="A164" s="63" t="s">
        <v>87</v>
      </c>
      <c r="B164" s="112" t="s">
        <v>420</v>
      </c>
      <c r="C164" s="63" t="s">
        <v>409</v>
      </c>
      <c r="D164" s="63" t="str">
        <f ca="1">IF(VLOOKUP($A164,'Step 1'!$B$13:$D$28,3,0)="Y",INDEX(INDIRECT("'"&amp;$A164&amp;"'!$C$3:$G$10000"),MATCH($C164,INDIRECT("'"&amp;$A164&amp;"'!$C3:$C$10000"),0),5),VLOOKUP($A164,'Step 1'!$B$13:$D$28,3,0))</f>
        <v>NE</v>
      </c>
      <c r="E164" s="321" t="str">
        <f>HYPERLINK("#"&amp;ADDRESS(137,7,,,A164),"Go to check")</f>
        <v>Go to check</v>
      </c>
      <c r="F164" s="196"/>
      <c r="G164" s="265"/>
      <c r="H164" s="114"/>
      <c r="I164" s="114"/>
      <c r="J164" s="114"/>
      <c r="K164" s="114"/>
      <c r="L164" s="114"/>
      <c r="M164" s="114"/>
      <c r="N164" s="114"/>
      <c r="O164" s="114"/>
    </row>
    <row r="165" spans="1:15" x14ac:dyDescent="0.25">
      <c r="A165" s="63" t="s">
        <v>87</v>
      </c>
      <c r="B165" s="112" t="s">
        <v>722</v>
      </c>
      <c r="C165" s="63" t="s">
        <v>410</v>
      </c>
      <c r="D165" s="63" t="str">
        <f ca="1">IF(VLOOKUP($A165,'Step 1'!$B$13:$D$28,3,0)="Y",INDEX(INDIRECT("'"&amp;$A165&amp;"'!$C$3:$G$10000"),MATCH($C165,INDIRECT("'"&amp;$A165&amp;"'!$C3:$C$10000"),0),5),VLOOKUP($A165,'Step 1'!$B$13:$D$28,3,0))</f>
        <v>NE</v>
      </c>
      <c r="E165" s="321" t="str">
        <f>HYPERLINK("#"&amp;ADDRESS(187,7,,,A165),"Go to check")</f>
        <v>Go to check</v>
      </c>
      <c r="F165" s="196"/>
      <c r="G165" s="265"/>
      <c r="H165" s="114"/>
      <c r="I165" s="114"/>
      <c r="J165" s="114"/>
      <c r="K165" s="114"/>
      <c r="L165" s="114"/>
      <c r="M165" s="114"/>
      <c r="N165" s="114"/>
      <c r="O165" s="114"/>
    </row>
    <row r="166" spans="1:15" x14ac:dyDescent="0.25">
      <c r="A166" s="63" t="s">
        <v>87</v>
      </c>
      <c r="B166" s="112" t="s">
        <v>721</v>
      </c>
      <c r="C166" s="63" t="s">
        <v>705</v>
      </c>
      <c r="D166" s="63" t="str">
        <f ca="1">IF(VLOOKUP($A166,'Step 1'!$B$13:$D$28,3,0)="Y",INDEX(INDIRECT("'"&amp;$A166&amp;"'!$C$3:$G$10000"),MATCH($C166,INDIRECT("'"&amp;$A166&amp;"'!$C3:$C$10000"),0),5),VLOOKUP($A166,'Step 1'!$B$13:$D$28,3,0))</f>
        <v>NE</v>
      </c>
      <c r="E166" s="321" t="str">
        <f>HYPERLINK("#"&amp;ADDRESS(191,7,,,A166),"Go to check")</f>
        <v>Go to check</v>
      </c>
      <c r="F166" s="196"/>
      <c r="G166" s="265"/>
      <c r="H166" s="114"/>
      <c r="I166" s="114"/>
      <c r="J166" s="114"/>
      <c r="K166" s="114"/>
      <c r="L166" s="114"/>
      <c r="M166" s="114"/>
      <c r="N166" s="114"/>
      <c r="O166" s="114"/>
    </row>
    <row r="167" spans="1:15" ht="18" x14ac:dyDescent="0.25">
      <c r="A167" s="63" t="s">
        <v>90</v>
      </c>
      <c r="B167" s="112" t="s">
        <v>415</v>
      </c>
      <c r="C167" s="63" t="s">
        <v>400</v>
      </c>
      <c r="D167" s="63" t="str">
        <f ca="1">IF(VLOOKUP($A167,'Step 1'!$B$13:$D$28,3,0)="Y",INDEX(INDIRECT("'"&amp;$A167&amp;"'!$C$3:$G$10000"),MATCH($C167,INDIRECT("'"&amp;$A167&amp;"'!$C3:$C$10000"),0),5),VLOOKUP($A167,'Step 1'!$B$13:$D$28,3,0))</f>
        <v>NE</v>
      </c>
      <c r="E167" s="321" t="str">
        <f>HYPERLINK("#"&amp;ADDRESS(25,7,,,A167),"Go to check")</f>
        <v>Go to check</v>
      </c>
      <c r="F167" s="196"/>
      <c r="G167" s="265"/>
      <c r="H167" s="114"/>
      <c r="I167" s="114"/>
      <c r="J167" s="114"/>
      <c r="K167" s="114"/>
      <c r="L167" s="114"/>
      <c r="M167" s="114"/>
      <c r="N167" s="114"/>
      <c r="O167" s="114"/>
    </row>
    <row r="168" spans="1:15" ht="18" x14ac:dyDescent="0.25">
      <c r="A168" s="63" t="s">
        <v>90</v>
      </c>
      <c r="B168" s="112" t="s">
        <v>416</v>
      </c>
      <c r="C168" s="63" t="s">
        <v>401</v>
      </c>
      <c r="D168" s="63" t="str">
        <f ca="1">IF(VLOOKUP($A168,'Step 1'!$B$13:$D$28,3,0)="Y",INDEX(INDIRECT("'"&amp;$A168&amp;"'!$C$3:$G$10000"),MATCH($C168,INDIRECT("'"&amp;$A168&amp;"'!$C3:$C$10000"),0),5),VLOOKUP($A168,'Step 1'!$B$13:$D$28,3,0))</f>
        <v>NE</v>
      </c>
      <c r="E168" s="335" t="str">
        <f>HYPERLINK("#"&amp;ADDRESS(31,7,,,A168),"Go to check")</f>
        <v>Go to check</v>
      </c>
      <c r="F168" s="196"/>
      <c r="G168" s="265"/>
      <c r="H168" s="114"/>
      <c r="I168" s="114"/>
      <c r="J168" s="114"/>
      <c r="K168" s="114"/>
      <c r="L168" s="114"/>
      <c r="M168" s="114"/>
      <c r="N168" s="114"/>
      <c r="O168" s="114"/>
    </row>
    <row r="169" spans="1:15" ht="18" x14ac:dyDescent="0.25">
      <c r="A169" s="63" t="s">
        <v>90</v>
      </c>
      <c r="B169" s="112" t="s">
        <v>417</v>
      </c>
      <c r="C169" s="63" t="s">
        <v>402</v>
      </c>
      <c r="D169" s="63" t="str">
        <f ca="1">IF(VLOOKUP($A169,'Step 1'!$B$13:$D$28,3,0)="Y",INDEX(INDIRECT("'"&amp;$A169&amp;"'!$C$3:$G$10000"),MATCH($C169,INDIRECT("'"&amp;$A169&amp;"'!$C3:$C$10000"),0),5),VLOOKUP($A169,'Step 1'!$B$13:$D$28,3,0))</f>
        <v>NE</v>
      </c>
      <c r="E169" s="335" t="str">
        <f>HYPERLINK("#"&amp;ADDRESS(37,7,,,A169),"Go to check")</f>
        <v>Go to check</v>
      </c>
      <c r="F169" s="196"/>
      <c r="G169" s="265"/>
      <c r="H169" s="114"/>
      <c r="I169" s="114"/>
      <c r="J169" s="114"/>
      <c r="K169" s="114"/>
      <c r="L169" s="114"/>
      <c r="M169" s="114"/>
      <c r="N169" s="114"/>
      <c r="O169" s="114"/>
    </row>
    <row r="170" spans="1:15" ht="18" x14ac:dyDescent="0.25">
      <c r="A170" s="63" t="s">
        <v>90</v>
      </c>
      <c r="B170" s="112" t="s">
        <v>418</v>
      </c>
      <c r="C170" s="63" t="s">
        <v>403</v>
      </c>
      <c r="D170" s="63" t="str">
        <f ca="1">IF(VLOOKUP($A170,'Step 1'!$B$13:$D$28,3,0)="Y",INDEX(INDIRECT("'"&amp;$A170&amp;"'!$C$3:$G$10000"),MATCH($C170,INDIRECT("'"&amp;$A170&amp;"'!$C3:$C$10000"),0),5),VLOOKUP($A170,'Step 1'!$B$13:$D$28,3,0))</f>
        <v>NE</v>
      </c>
      <c r="E170" s="321" t="str">
        <f>HYPERLINK("#"&amp;ADDRESS(41,7,,,A170),"Go to check")</f>
        <v>Go to check</v>
      </c>
      <c r="F170" s="196"/>
      <c r="G170" s="265"/>
      <c r="H170" s="114"/>
      <c r="I170" s="114"/>
      <c r="J170" s="114"/>
      <c r="K170" s="114"/>
      <c r="L170" s="114"/>
      <c r="M170" s="114"/>
      <c r="N170" s="114"/>
      <c r="O170" s="114"/>
    </row>
    <row r="171" spans="1:15" ht="18" x14ac:dyDescent="0.25">
      <c r="A171" s="63" t="s">
        <v>90</v>
      </c>
      <c r="B171" s="112" t="s">
        <v>419</v>
      </c>
      <c r="C171" s="63" t="s">
        <v>404</v>
      </c>
      <c r="D171" s="63" t="str">
        <f ca="1">IF(VLOOKUP($A171,'Step 1'!$B$13:$D$28,3,0)="Y",INDEX(INDIRECT("'"&amp;$A171&amp;"'!$C$3:$G$10000"),MATCH($C171,INDIRECT("'"&amp;$A171&amp;"'!$C3:$C$10000"),0),5),VLOOKUP($A171,'Step 1'!$B$13:$D$28,3,0))</f>
        <v>NE</v>
      </c>
      <c r="E171" s="321" t="str">
        <f>HYPERLINK("#"&amp;ADDRESS(56,7,,,A171),"Go to check")</f>
        <v>Go to check</v>
      </c>
      <c r="F171" s="196"/>
      <c r="G171" s="265"/>
      <c r="H171" s="114"/>
      <c r="I171" s="114"/>
      <c r="J171" s="114"/>
      <c r="K171" s="114"/>
      <c r="L171" s="114"/>
      <c r="M171" s="114"/>
      <c r="N171" s="114"/>
      <c r="O171" s="114"/>
    </row>
    <row r="172" spans="1:15" x14ac:dyDescent="0.25">
      <c r="A172" s="63" t="s">
        <v>90</v>
      </c>
      <c r="B172" s="135" t="s">
        <v>466</v>
      </c>
      <c r="C172" s="63" t="s">
        <v>405</v>
      </c>
      <c r="D172" s="63" t="str">
        <f ca="1">IF(VLOOKUP($A172,'Step 1'!$B$13:$D$28,3,0)="Y",INDEX(INDIRECT("'"&amp;$A172&amp;"'!$C$3:$G$10000"),MATCH($C172,INDIRECT("'"&amp;$A172&amp;"'!$C3:$C$10000"),0),5),VLOOKUP($A172,'Step 1'!$B$13:$D$28,3,0))</f>
        <v>NE</v>
      </c>
      <c r="E172" s="321" t="str">
        <f>HYPERLINK("#"&amp;ADDRESS(111,7,,,A172),"Go to check")</f>
        <v>Go to check</v>
      </c>
      <c r="F172" s="196"/>
      <c r="G172" s="265"/>
      <c r="H172" s="114"/>
      <c r="I172" s="114"/>
      <c r="J172" s="114"/>
      <c r="K172" s="114"/>
      <c r="L172" s="114"/>
      <c r="M172" s="114"/>
      <c r="N172" s="114"/>
      <c r="O172" s="114"/>
    </row>
    <row r="173" spans="1:15" ht="18" x14ac:dyDescent="0.25">
      <c r="A173" s="63" t="s">
        <v>90</v>
      </c>
      <c r="B173" s="110" t="s">
        <v>467</v>
      </c>
      <c r="C173" s="63" t="s">
        <v>406</v>
      </c>
      <c r="D173" s="63" t="str">
        <f ca="1">IF(VLOOKUP($A173,'Step 1'!$B$13:$D$28,3,0)="Y",INDEX(INDIRECT("'"&amp;$A173&amp;"'!$C$3:$G$10000"),MATCH($C173,INDIRECT("'"&amp;$A173&amp;"'!$C3:$C$10000"),0),5),VLOOKUP($A173,'Step 1'!$B$13:$D$28,3,0))</f>
        <v>NE</v>
      </c>
      <c r="E173" s="321" t="str">
        <f>HYPERLINK("#"&amp;ADDRESS(112,7,,,A173),"Go to check")</f>
        <v>Go to check</v>
      </c>
      <c r="F173" s="196"/>
      <c r="G173" s="265"/>
      <c r="H173" s="114"/>
      <c r="I173" s="114"/>
      <c r="J173" s="114"/>
      <c r="K173" s="114"/>
      <c r="L173" s="114"/>
      <c r="M173" s="114"/>
      <c r="N173" s="114"/>
      <c r="O173" s="114"/>
    </row>
    <row r="174" spans="1:15" ht="18" x14ac:dyDescent="0.25">
      <c r="A174" s="63" t="s">
        <v>90</v>
      </c>
      <c r="B174" s="72" t="s">
        <v>516</v>
      </c>
      <c r="C174" s="63" t="s">
        <v>407</v>
      </c>
      <c r="D174" s="63" t="str">
        <f ca="1">IF(VLOOKUP($A174,'Step 1'!$B$13:$D$28,3,0)="Y",INDEX(INDIRECT("'"&amp;$A174&amp;"'!$C$3:$G$10000"),MATCH($C174,INDIRECT("'"&amp;$A174&amp;"'!$C3:$C$10000"),0),5),VLOOKUP($A174,'Step 1'!$B$13:$D$28,3,0))</f>
        <v>NE</v>
      </c>
      <c r="E174" s="321" t="str">
        <f>HYPERLINK("#"&amp;ADDRESS(125,7,,,A174),"Go to check")</f>
        <v>Go to check</v>
      </c>
      <c r="F174" s="196"/>
      <c r="G174" s="265"/>
      <c r="H174" s="114"/>
      <c r="I174" s="114"/>
      <c r="J174" s="114"/>
      <c r="K174" s="114"/>
      <c r="L174" s="114"/>
      <c r="M174" s="114"/>
      <c r="N174" s="114"/>
      <c r="O174" s="114"/>
    </row>
    <row r="175" spans="1:15" ht="18" x14ac:dyDescent="0.25">
      <c r="A175" s="63" t="s">
        <v>90</v>
      </c>
      <c r="B175" s="72" t="s">
        <v>517</v>
      </c>
      <c r="C175" s="63" t="s">
        <v>408</v>
      </c>
      <c r="D175" s="63" t="str">
        <f ca="1">IF(VLOOKUP($A175,'Step 1'!$B$13:$D$28,3,0)="Y",INDEX(INDIRECT("'"&amp;$A175&amp;"'!$C$3:$G$10000"),MATCH($C175,INDIRECT("'"&amp;$A175&amp;"'!$C3:$C$10000"),0),5),VLOOKUP($A175,'Step 1'!$B$13:$D$28,3,0))</f>
        <v>NE</v>
      </c>
      <c r="E175" s="321" t="str">
        <f>HYPERLINK("#"&amp;ADDRESS(126,7,,,A175),"Go to check")</f>
        <v>Go to check</v>
      </c>
      <c r="F175" s="196"/>
      <c r="G175" s="265"/>
      <c r="H175" s="114"/>
      <c r="I175" s="114"/>
      <c r="J175" s="114"/>
      <c r="K175" s="114"/>
      <c r="L175" s="114"/>
      <c r="M175" s="114"/>
      <c r="N175" s="114"/>
      <c r="O175" s="114"/>
    </row>
    <row r="176" spans="1:15" ht="18" x14ac:dyDescent="0.25">
      <c r="A176" s="63" t="s">
        <v>90</v>
      </c>
      <c r="B176" s="112" t="s">
        <v>420</v>
      </c>
      <c r="C176" s="63" t="s">
        <v>409</v>
      </c>
      <c r="D176" s="63" t="str">
        <f ca="1">IF(VLOOKUP($A176,'Step 1'!$B$13:$D$28,3,0)="Y",INDEX(INDIRECT("'"&amp;$A176&amp;"'!$C$3:$G$10000"),MATCH($C176,INDIRECT("'"&amp;$A176&amp;"'!$C3:$C$10000"),0),5),VLOOKUP($A176,'Step 1'!$B$13:$D$28,3,0))</f>
        <v>NE</v>
      </c>
      <c r="E176" s="321" t="str">
        <f>HYPERLINK("#"&amp;ADDRESS(137,7,,,A176),"Go to check")</f>
        <v>Go to check</v>
      </c>
      <c r="F176" s="196"/>
      <c r="G176" s="265"/>
      <c r="H176" s="114"/>
      <c r="I176" s="114"/>
      <c r="J176" s="114"/>
      <c r="K176" s="114"/>
      <c r="L176" s="114"/>
      <c r="M176" s="114"/>
      <c r="N176" s="114"/>
      <c r="O176" s="114"/>
    </row>
    <row r="177" spans="1:15" x14ac:dyDescent="0.25">
      <c r="A177" s="63" t="s">
        <v>90</v>
      </c>
      <c r="B177" s="112" t="s">
        <v>722</v>
      </c>
      <c r="C177" s="63" t="s">
        <v>410</v>
      </c>
      <c r="D177" s="63" t="str">
        <f ca="1">IF(VLOOKUP($A177,'Step 1'!$B$13:$D$28,3,0)="Y",INDEX(INDIRECT("'"&amp;$A177&amp;"'!$C$3:$G$10000"),MATCH($C177,INDIRECT("'"&amp;$A177&amp;"'!$C3:$C$10000"),0),5),VLOOKUP($A177,'Step 1'!$B$13:$D$28,3,0))</f>
        <v>NE</v>
      </c>
      <c r="E177" s="321" t="str">
        <f>HYPERLINK("#"&amp;ADDRESS(187,7,,,A177),"Go to check")</f>
        <v>Go to check</v>
      </c>
      <c r="F177" s="196"/>
      <c r="G177" s="265"/>
      <c r="H177" s="114"/>
      <c r="I177" s="114"/>
      <c r="J177" s="114"/>
      <c r="K177" s="114"/>
      <c r="L177" s="114"/>
      <c r="M177" s="114"/>
      <c r="N177" s="114"/>
      <c r="O177" s="114"/>
    </row>
    <row r="178" spans="1:15" x14ac:dyDescent="0.25">
      <c r="A178" s="63" t="s">
        <v>90</v>
      </c>
      <c r="B178" s="112" t="s">
        <v>721</v>
      </c>
      <c r="C178" s="63" t="s">
        <v>705</v>
      </c>
      <c r="D178" s="63" t="str">
        <f ca="1">IF(VLOOKUP($A178,'Step 1'!$B$13:$D$28,3,0)="Y",INDEX(INDIRECT("'"&amp;$A178&amp;"'!$C$3:$G$10000"),MATCH($C178,INDIRECT("'"&amp;$A178&amp;"'!$C3:$C$10000"),0),5),VLOOKUP($A178,'Step 1'!$B$13:$D$28,3,0))</f>
        <v>NE</v>
      </c>
      <c r="E178" s="321" t="str">
        <f>HYPERLINK("#"&amp;ADDRESS(191,7,,,A178),"Go to check")</f>
        <v>Go to check</v>
      </c>
      <c r="F178" s="196"/>
      <c r="G178" s="265"/>
      <c r="H178" s="114"/>
      <c r="I178" s="114"/>
      <c r="J178" s="114"/>
      <c r="K178" s="114"/>
      <c r="L178" s="114"/>
      <c r="M178" s="114"/>
      <c r="N178" s="114"/>
      <c r="O178" s="114"/>
    </row>
    <row r="179" spans="1:15" ht="18" x14ac:dyDescent="0.25">
      <c r="A179" s="63" t="s">
        <v>88</v>
      </c>
      <c r="B179" s="112" t="s">
        <v>415</v>
      </c>
      <c r="C179" s="63" t="s">
        <v>400</v>
      </c>
      <c r="D179" s="63" t="str">
        <f ca="1">IF(VLOOKUP($A179,'Step 1'!$B$13:$D$28,3,0)="Y",INDEX(INDIRECT("'"&amp;$A179&amp;"'!$C$3:$G$10000"),MATCH($C179,INDIRECT("'"&amp;$A179&amp;"'!$C3:$C$10000"),0),5),VLOOKUP($A179,'Step 1'!$B$13:$D$28,3,0))</f>
        <v>NE</v>
      </c>
      <c r="E179" s="321" t="str">
        <f>HYPERLINK("#"&amp;ADDRESS(25,7,,,A179),"Go to check")</f>
        <v>Go to check</v>
      </c>
      <c r="F179" s="196"/>
      <c r="G179" s="265"/>
      <c r="H179" s="114"/>
      <c r="I179" s="114"/>
      <c r="J179" s="114"/>
      <c r="K179" s="114"/>
      <c r="L179" s="114"/>
      <c r="M179" s="114"/>
      <c r="N179" s="114"/>
      <c r="O179" s="114"/>
    </row>
    <row r="180" spans="1:15" ht="18" x14ac:dyDescent="0.25">
      <c r="A180" s="63" t="s">
        <v>88</v>
      </c>
      <c r="B180" s="112" t="s">
        <v>416</v>
      </c>
      <c r="C180" s="63" t="s">
        <v>401</v>
      </c>
      <c r="D180" s="63" t="str">
        <f ca="1">IF(VLOOKUP($A180,'Step 1'!$B$13:$D$28,3,0)="Y",INDEX(INDIRECT("'"&amp;$A180&amp;"'!$C$3:$G$10000"),MATCH($C180,INDIRECT("'"&amp;$A180&amp;"'!$C3:$C$10000"),0),5),VLOOKUP($A180,'Step 1'!$B$13:$D$28,3,0))</f>
        <v>NE</v>
      </c>
      <c r="E180" s="335" t="str">
        <f>HYPERLINK("#"&amp;ADDRESS(31,7,,,A180),"Go to check")</f>
        <v>Go to check</v>
      </c>
      <c r="F180" s="196"/>
      <c r="G180" s="265"/>
      <c r="H180" s="114"/>
      <c r="I180" s="114"/>
      <c r="J180" s="114"/>
      <c r="K180" s="114"/>
      <c r="L180" s="114"/>
      <c r="M180" s="114"/>
      <c r="N180" s="114"/>
      <c r="O180" s="114"/>
    </row>
    <row r="181" spans="1:15" ht="18" x14ac:dyDescent="0.25">
      <c r="A181" s="63" t="s">
        <v>88</v>
      </c>
      <c r="B181" s="112" t="s">
        <v>417</v>
      </c>
      <c r="C181" s="63" t="s">
        <v>402</v>
      </c>
      <c r="D181" s="63" t="str">
        <f ca="1">IF(VLOOKUP($A181,'Step 1'!$B$13:$D$28,3,0)="Y",INDEX(INDIRECT("'"&amp;$A181&amp;"'!$C$3:$G$10000"),MATCH($C181,INDIRECT("'"&amp;$A181&amp;"'!$C3:$C$10000"),0),5),VLOOKUP($A181,'Step 1'!$B$13:$D$28,3,0))</f>
        <v>NE</v>
      </c>
      <c r="E181" s="335" t="str">
        <f>HYPERLINK("#"&amp;ADDRESS(37,7,,,A181),"Go to check")</f>
        <v>Go to check</v>
      </c>
      <c r="F181" s="196"/>
      <c r="G181" s="265"/>
      <c r="H181" s="114"/>
      <c r="I181" s="114"/>
      <c r="J181" s="114"/>
      <c r="K181" s="114"/>
      <c r="L181" s="114"/>
      <c r="M181" s="114"/>
      <c r="N181" s="114"/>
      <c r="O181" s="114"/>
    </row>
    <row r="182" spans="1:15" ht="18" x14ac:dyDescent="0.25">
      <c r="A182" s="63" t="s">
        <v>88</v>
      </c>
      <c r="B182" s="112" t="s">
        <v>418</v>
      </c>
      <c r="C182" s="63" t="s">
        <v>403</v>
      </c>
      <c r="D182" s="63" t="str">
        <f ca="1">IF(VLOOKUP($A182,'Step 1'!$B$13:$D$28,3,0)="Y",INDEX(INDIRECT("'"&amp;$A182&amp;"'!$C$3:$G$10000"),MATCH($C182,INDIRECT("'"&amp;$A182&amp;"'!$C3:$C$10000"),0),5),VLOOKUP($A182,'Step 1'!$B$13:$D$28,3,0))</f>
        <v>NE</v>
      </c>
      <c r="E182" s="321" t="str">
        <f>HYPERLINK("#"&amp;ADDRESS(41,7,,,A182),"Go to check")</f>
        <v>Go to check</v>
      </c>
      <c r="F182" s="196"/>
      <c r="G182" s="265"/>
      <c r="H182" s="114"/>
      <c r="I182" s="114"/>
      <c r="J182" s="114"/>
      <c r="K182" s="114"/>
      <c r="L182" s="114"/>
      <c r="M182" s="114"/>
      <c r="N182" s="114"/>
      <c r="O182" s="114"/>
    </row>
    <row r="183" spans="1:15" ht="18" x14ac:dyDescent="0.25">
      <c r="A183" s="63" t="s">
        <v>88</v>
      </c>
      <c r="B183" s="112" t="s">
        <v>419</v>
      </c>
      <c r="C183" s="63" t="s">
        <v>404</v>
      </c>
      <c r="D183" s="63" t="str">
        <f ca="1">IF(VLOOKUP($A183,'Step 1'!$B$13:$D$28,3,0)="Y",INDEX(INDIRECT("'"&amp;$A183&amp;"'!$C$3:$G$10000"),MATCH($C183,INDIRECT("'"&amp;$A183&amp;"'!$C3:$C$10000"),0),5),VLOOKUP($A183,'Step 1'!$B$13:$D$28,3,0))</f>
        <v>NE</v>
      </c>
      <c r="E183" s="321" t="str">
        <f>HYPERLINK("#"&amp;ADDRESS(56,7,,,A183),"Go to check")</f>
        <v>Go to check</v>
      </c>
      <c r="F183" s="196"/>
      <c r="G183" s="265"/>
      <c r="H183" s="114"/>
      <c r="I183" s="114"/>
      <c r="J183" s="114"/>
      <c r="K183" s="114"/>
      <c r="L183" s="114"/>
      <c r="M183" s="114"/>
      <c r="N183" s="114"/>
      <c r="O183" s="114"/>
    </row>
    <row r="184" spans="1:15" x14ac:dyDescent="0.25">
      <c r="A184" s="63" t="s">
        <v>88</v>
      </c>
      <c r="B184" s="135" t="s">
        <v>466</v>
      </c>
      <c r="C184" s="63" t="s">
        <v>405</v>
      </c>
      <c r="D184" s="63" t="str">
        <f ca="1">IF(VLOOKUP($A184,'Step 1'!$B$13:$D$28,3,0)="Y",INDEX(INDIRECT("'"&amp;$A184&amp;"'!$C$3:$G$10000"),MATCH($C184,INDIRECT("'"&amp;$A184&amp;"'!$C3:$C$10000"),0),5),VLOOKUP($A184,'Step 1'!$B$13:$D$28,3,0))</f>
        <v>NE</v>
      </c>
      <c r="E184" s="321" t="str">
        <f>HYPERLINK("#"&amp;ADDRESS(111,7,,,A184),"Go to check")</f>
        <v>Go to check</v>
      </c>
      <c r="F184" s="196"/>
      <c r="G184" s="265"/>
      <c r="H184" s="114"/>
      <c r="I184" s="114"/>
      <c r="J184" s="114"/>
      <c r="K184" s="114"/>
      <c r="L184" s="114"/>
      <c r="M184" s="114"/>
      <c r="N184" s="114"/>
      <c r="O184" s="114"/>
    </row>
    <row r="185" spans="1:15" ht="18" x14ac:dyDescent="0.25">
      <c r="A185" s="63" t="s">
        <v>88</v>
      </c>
      <c r="B185" s="110" t="s">
        <v>467</v>
      </c>
      <c r="C185" s="63" t="s">
        <v>406</v>
      </c>
      <c r="D185" s="63" t="str">
        <f ca="1">IF(VLOOKUP($A185,'Step 1'!$B$13:$D$28,3,0)="Y",INDEX(INDIRECT("'"&amp;$A185&amp;"'!$C$3:$G$10000"),MATCH($C185,INDIRECT("'"&amp;$A185&amp;"'!$C3:$C$10000"),0),5),VLOOKUP($A185,'Step 1'!$B$13:$D$28,3,0))</f>
        <v>NE</v>
      </c>
      <c r="E185" s="321" t="str">
        <f>HYPERLINK("#"&amp;ADDRESS(112,7,,,A185),"Go to check")</f>
        <v>Go to check</v>
      </c>
      <c r="F185" s="196"/>
      <c r="G185" s="265"/>
      <c r="H185" s="114"/>
      <c r="I185" s="114"/>
      <c r="J185" s="114"/>
      <c r="K185" s="114"/>
      <c r="L185" s="114"/>
      <c r="M185" s="114"/>
      <c r="N185" s="114"/>
      <c r="O185" s="114"/>
    </row>
    <row r="186" spans="1:15" ht="18" x14ac:dyDescent="0.25">
      <c r="A186" s="63" t="s">
        <v>88</v>
      </c>
      <c r="B186" s="72" t="s">
        <v>516</v>
      </c>
      <c r="C186" s="63" t="s">
        <v>407</v>
      </c>
      <c r="D186" s="63" t="str">
        <f ca="1">IF(VLOOKUP($A186,'Step 1'!$B$13:$D$28,3,0)="Y",INDEX(INDIRECT("'"&amp;$A186&amp;"'!$C$3:$G$10000"),MATCH($C186,INDIRECT("'"&amp;$A186&amp;"'!$C3:$C$10000"),0),5),VLOOKUP($A186,'Step 1'!$B$13:$D$28,3,0))</f>
        <v>NE</v>
      </c>
      <c r="E186" s="321" t="str">
        <f>HYPERLINK("#"&amp;ADDRESS(125,7,,,A186),"Go to check")</f>
        <v>Go to check</v>
      </c>
      <c r="F186" s="196"/>
      <c r="G186" s="265"/>
      <c r="H186" s="114"/>
      <c r="I186" s="114"/>
      <c r="J186" s="114"/>
      <c r="K186" s="114"/>
      <c r="L186" s="114"/>
      <c r="M186" s="114"/>
      <c r="N186" s="114"/>
      <c r="O186" s="114"/>
    </row>
    <row r="187" spans="1:15" ht="18" x14ac:dyDescent="0.25">
      <c r="A187" s="63" t="s">
        <v>88</v>
      </c>
      <c r="B187" s="72" t="s">
        <v>517</v>
      </c>
      <c r="C187" s="63" t="s">
        <v>408</v>
      </c>
      <c r="D187" s="63" t="str">
        <f ca="1">IF(VLOOKUP($A187,'Step 1'!$B$13:$D$28,3,0)="Y",INDEX(INDIRECT("'"&amp;$A187&amp;"'!$C$3:$G$10000"),MATCH($C187,INDIRECT("'"&amp;$A187&amp;"'!$C3:$C$10000"),0),5),VLOOKUP($A187,'Step 1'!$B$13:$D$28,3,0))</f>
        <v>NE</v>
      </c>
      <c r="E187" s="321" t="str">
        <f>HYPERLINK("#"&amp;ADDRESS(126,7,,,A187),"Go to check")</f>
        <v>Go to check</v>
      </c>
      <c r="F187" s="196"/>
      <c r="G187" s="265"/>
      <c r="H187" s="114"/>
      <c r="I187" s="114"/>
      <c r="J187" s="114"/>
      <c r="K187" s="114"/>
      <c r="L187" s="114"/>
      <c r="M187" s="114"/>
      <c r="N187" s="114"/>
      <c r="O187" s="114"/>
    </row>
    <row r="188" spans="1:15" ht="18" x14ac:dyDescent="0.25">
      <c r="A188" s="63" t="s">
        <v>88</v>
      </c>
      <c r="B188" s="112" t="s">
        <v>420</v>
      </c>
      <c r="C188" s="63" t="s">
        <v>409</v>
      </c>
      <c r="D188" s="63" t="str">
        <f ca="1">IF(VLOOKUP($A188,'Step 1'!$B$13:$D$28,3,0)="Y",INDEX(INDIRECT("'"&amp;$A188&amp;"'!$C$3:$G$10000"),MATCH($C188,INDIRECT("'"&amp;$A188&amp;"'!$C3:$C$10000"),0),5),VLOOKUP($A188,'Step 1'!$B$13:$D$28,3,0))</f>
        <v>NE</v>
      </c>
      <c r="E188" s="321" t="str">
        <f>HYPERLINK("#"&amp;ADDRESS(137,7,,,A188),"Go to check")</f>
        <v>Go to check</v>
      </c>
      <c r="F188" s="196"/>
      <c r="G188" s="265"/>
      <c r="H188" s="114"/>
      <c r="I188" s="114"/>
      <c r="J188" s="114"/>
      <c r="K188" s="114"/>
      <c r="L188" s="114"/>
      <c r="M188" s="114"/>
      <c r="N188" s="114"/>
      <c r="O188" s="114"/>
    </row>
    <row r="189" spans="1:15" x14ac:dyDescent="0.25">
      <c r="A189" s="63" t="s">
        <v>88</v>
      </c>
      <c r="B189" s="112" t="s">
        <v>722</v>
      </c>
      <c r="C189" s="63" t="s">
        <v>410</v>
      </c>
      <c r="D189" s="63" t="str">
        <f ca="1">IF(VLOOKUP($A189,'Step 1'!$B$13:$D$28,3,0)="Y",INDEX(INDIRECT("'"&amp;$A189&amp;"'!$C$3:$G$10000"),MATCH($C189,INDIRECT("'"&amp;$A189&amp;"'!$C3:$C$10000"),0),5),VLOOKUP($A189,'Step 1'!$B$13:$D$28,3,0))</f>
        <v>NE</v>
      </c>
      <c r="E189" s="321" t="str">
        <f>HYPERLINK("#"&amp;ADDRESS(187,7,,,A189),"Go to check")</f>
        <v>Go to check</v>
      </c>
      <c r="F189" s="196"/>
      <c r="G189" s="265"/>
      <c r="H189" s="114"/>
      <c r="I189" s="114"/>
      <c r="J189" s="114"/>
      <c r="K189" s="114"/>
      <c r="L189" s="114"/>
      <c r="M189" s="114"/>
      <c r="N189" s="114"/>
      <c r="O189" s="114"/>
    </row>
    <row r="190" spans="1:15" x14ac:dyDescent="0.25">
      <c r="A190" s="63" t="s">
        <v>88</v>
      </c>
      <c r="B190" s="112" t="s">
        <v>721</v>
      </c>
      <c r="C190" s="63" t="s">
        <v>705</v>
      </c>
      <c r="D190" s="63" t="str">
        <f ca="1">IF(VLOOKUP($A190,'Step 1'!$B$13:$D$28,3,0)="Y",INDEX(INDIRECT("'"&amp;$A190&amp;"'!$C$3:$G$10000"),MATCH($C190,INDIRECT("'"&amp;$A190&amp;"'!$C3:$C$10000"),0),5),VLOOKUP($A190,'Step 1'!$B$13:$D$28,3,0))</f>
        <v>NE</v>
      </c>
      <c r="E190" s="321" t="str">
        <f>HYPERLINK("#"&amp;ADDRESS(191,7,,,A190),"Go to check")</f>
        <v>Go to check</v>
      </c>
      <c r="F190" s="196"/>
      <c r="G190" s="265"/>
      <c r="H190" s="114"/>
      <c r="I190" s="114"/>
      <c r="J190" s="114"/>
      <c r="K190" s="114"/>
      <c r="L190" s="114"/>
      <c r="M190" s="114"/>
      <c r="N190" s="114"/>
      <c r="O190" s="114"/>
    </row>
    <row r="191" spans="1:15" ht="18" x14ac:dyDescent="0.25">
      <c r="A191" s="63" t="s">
        <v>108</v>
      </c>
      <c r="B191" s="112" t="s">
        <v>415</v>
      </c>
      <c r="C191" s="63" t="s">
        <v>400</v>
      </c>
      <c r="D191" s="63" t="str">
        <f ca="1">IF(VLOOKUP($A191,'Step 1'!$B$13:$D$28,3,0)="Y",INDEX(INDIRECT("'"&amp;$A191&amp;"'!$C$3:$G$10000"),MATCH($C191,INDIRECT("'"&amp;$A191&amp;"'!$C3:$C$10000"),0),5),VLOOKUP($A191,'Step 1'!$B$13:$D$28,3,0))</f>
        <v>NE</v>
      </c>
      <c r="E191" s="321" t="str">
        <f>HYPERLINK("#"&amp;ADDRESS(25,7,,,A191),"Go to check")</f>
        <v>Go to check</v>
      </c>
      <c r="F191" s="196"/>
      <c r="G191" s="265"/>
      <c r="H191" s="114"/>
      <c r="I191" s="114"/>
      <c r="J191" s="114"/>
      <c r="K191" s="114"/>
      <c r="L191" s="114"/>
      <c r="M191" s="114"/>
      <c r="N191" s="114"/>
      <c r="O191" s="114"/>
    </row>
    <row r="192" spans="1:15" ht="18" x14ac:dyDescent="0.25">
      <c r="A192" s="63" t="s">
        <v>108</v>
      </c>
      <c r="B192" s="112" t="s">
        <v>416</v>
      </c>
      <c r="C192" s="63" t="s">
        <v>401</v>
      </c>
      <c r="D192" s="63" t="str">
        <f ca="1">IF(VLOOKUP($A192,'Step 1'!$B$13:$D$28,3,0)="Y",INDEX(INDIRECT("'"&amp;$A192&amp;"'!$C$3:$G$10000"),MATCH($C192,INDIRECT("'"&amp;$A192&amp;"'!$C3:$C$10000"),0),5),VLOOKUP($A192,'Step 1'!$B$13:$D$28,3,0))</f>
        <v>NE</v>
      </c>
      <c r="E192" s="335" t="str">
        <f>HYPERLINK("#"&amp;ADDRESS(31,7,,,A192),"Go to check")</f>
        <v>Go to check</v>
      </c>
      <c r="F192" s="196"/>
      <c r="G192" s="265"/>
      <c r="H192" s="114"/>
      <c r="I192" s="114"/>
      <c r="J192" s="114"/>
      <c r="K192" s="114"/>
      <c r="L192" s="114"/>
      <c r="M192" s="114"/>
      <c r="N192" s="114"/>
      <c r="O192" s="114"/>
    </row>
    <row r="193" spans="1:15" ht="18" x14ac:dyDescent="0.25">
      <c r="A193" s="63" t="s">
        <v>108</v>
      </c>
      <c r="B193" s="112" t="s">
        <v>417</v>
      </c>
      <c r="C193" s="63" t="s">
        <v>402</v>
      </c>
      <c r="D193" s="63" t="str">
        <f ca="1">IF(VLOOKUP($A193,'Step 1'!$B$13:$D$28,3,0)="Y",INDEX(INDIRECT("'"&amp;$A193&amp;"'!$C$3:$G$10000"),MATCH($C193,INDIRECT("'"&amp;$A193&amp;"'!$C3:$C$10000"),0),5),VLOOKUP($A193,'Step 1'!$B$13:$D$28,3,0))</f>
        <v>NE</v>
      </c>
      <c r="E193" s="335" t="str">
        <f>HYPERLINK("#"&amp;ADDRESS(37,7,,,A193),"Go to check")</f>
        <v>Go to check</v>
      </c>
      <c r="F193" s="196"/>
      <c r="G193" s="265"/>
      <c r="H193" s="114"/>
      <c r="I193" s="114"/>
      <c r="J193" s="114"/>
      <c r="K193" s="114"/>
      <c r="L193" s="114"/>
      <c r="M193" s="114"/>
      <c r="N193" s="114"/>
      <c r="O193" s="114"/>
    </row>
    <row r="194" spans="1:15" ht="18" x14ac:dyDescent="0.25">
      <c r="A194" s="63" t="s">
        <v>108</v>
      </c>
      <c r="B194" s="112" t="s">
        <v>418</v>
      </c>
      <c r="C194" s="63" t="s">
        <v>403</v>
      </c>
      <c r="D194" s="63" t="str">
        <f ca="1">IF(VLOOKUP($A194,'Step 1'!$B$13:$D$28,3,0)="Y",INDEX(INDIRECT("'"&amp;$A194&amp;"'!$C$3:$G$10000"),MATCH($C194,INDIRECT("'"&amp;$A194&amp;"'!$C3:$C$10000"),0),5),VLOOKUP($A194,'Step 1'!$B$13:$D$28,3,0))</f>
        <v>NE</v>
      </c>
      <c r="E194" s="321" t="str">
        <f>HYPERLINK("#"&amp;ADDRESS(41,7,,,A194),"Go to check")</f>
        <v>Go to check</v>
      </c>
      <c r="F194" s="196"/>
      <c r="G194" s="265"/>
      <c r="H194" s="114"/>
      <c r="I194" s="114"/>
      <c r="J194" s="114"/>
      <c r="K194" s="114"/>
      <c r="L194" s="114"/>
      <c r="M194" s="114"/>
      <c r="N194" s="114"/>
      <c r="O194" s="114"/>
    </row>
    <row r="195" spans="1:15" ht="18" x14ac:dyDescent="0.25">
      <c r="A195" s="63" t="s">
        <v>108</v>
      </c>
      <c r="B195" s="112" t="s">
        <v>419</v>
      </c>
      <c r="C195" s="63" t="s">
        <v>404</v>
      </c>
      <c r="D195" s="63" t="str">
        <f ca="1">IF(VLOOKUP($A195,'Step 1'!$B$13:$D$28,3,0)="Y",INDEX(INDIRECT("'"&amp;$A195&amp;"'!$C$3:$G$10000"),MATCH($C195,INDIRECT("'"&amp;$A195&amp;"'!$C3:$C$10000"),0),5),VLOOKUP($A195,'Step 1'!$B$13:$D$28,3,0))</f>
        <v>NE</v>
      </c>
      <c r="E195" s="321" t="str">
        <f>HYPERLINK("#"&amp;ADDRESS(56,7,,,A195),"Go to check")</f>
        <v>Go to check</v>
      </c>
      <c r="F195" s="196"/>
      <c r="G195" s="265"/>
      <c r="H195" s="114"/>
      <c r="I195" s="114"/>
      <c r="J195" s="114"/>
      <c r="K195" s="114"/>
      <c r="L195" s="114"/>
      <c r="M195" s="114"/>
      <c r="N195" s="114"/>
      <c r="O195" s="114"/>
    </row>
    <row r="196" spans="1:15" x14ac:dyDescent="0.25">
      <c r="A196" s="63" t="s">
        <v>108</v>
      </c>
      <c r="B196" s="135" t="s">
        <v>466</v>
      </c>
      <c r="C196" s="63" t="s">
        <v>405</v>
      </c>
      <c r="D196" s="63" t="str">
        <f ca="1">IF(VLOOKUP($A196,'Step 1'!$B$13:$D$28,3,0)="Y",INDEX(INDIRECT("'"&amp;$A196&amp;"'!$C$3:$G$10000"),MATCH($C196,INDIRECT("'"&amp;$A196&amp;"'!$C3:$C$10000"),0),5),VLOOKUP($A196,'Step 1'!$B$13:$D$28,3,0))</f>
        <v>NE</v>
      </c>
      <c r="E196" s="321" t="str">
        <f>HYPERLINK("#"&amp;ADDRESS(111,7,,,A196),"Go to check")</f>
        <v>Go to check</v>
      </c>
      <c r="F196" s="196"/>
      <c r="G196" s="265"/>
      <c r="H196" s="114"/>
      <c r="I196" s="114"/>
      <c r="J196" s="114"/>
      <c r="K196" s="114"/>
      <c r="L196" s="114"/>
      <c r="M196" s="114"/>
      <c r="N196" s="114"/>
      <c r="O196" s="114"/>
    </row>
    <row r="197" spans="1:15" ht="18" x14ac:dyDescent="0.25">
      <c r="A197" s="63" t="s">
        <v>108</v>
      </c>
      <c r="B197" s="110" t="s">
        <v>467</v>
      </c>
      <c r="C197" s="63" t="s">
        <v>406</v>
      </c>
      <c r="D197" s="63" t="str">
        <f ca="1">IF(VLOOKUP($A197,'Step 1'!$B$13:$D$28,3,0)="Y",INDEX(INDIRECT("'"&amp;$A197&amp;"'!$C$3:$G$10000"),MATCH($C197,INDIRECT("'"&amp;$A197&amp;"'!$C3:$C$10000"),0),5),VLOOKUP($A197,'Step 1'!$B$13:$D$28,3,0))</f>
        <v>NE</v>
      </c>
      <c r="E197" s="321" t="str">
        <f>HYPERLINK("#"&amp;ADDRESS(112,7,,,A197),"Go to check")</f>
        <v>Go to check</v>
      </c>
      <c r="F197" s="196"/>
      <c r="G197" s="265"/>
      <c r="H197" s="114"/>
      <c r="I197" s="114"/>
      <c r="J197" s="114"/>
      <c r="K197" s="114"/>
      <c r="L197" s="114"/>
      <c r="M197" s="114"/>
      <c r="N197" s="114"/>
      <c r="O197" s="114"/>
    </row>
    <row r="198" spans="1:15" ht="18" x14ac:dyDescent="0.25">
      <c r="A198" s="63" t="s">
        <v>108</v>
      </c>
      <c r="B198" s="72" t="s">
        <v>516</v>
      </c>
      <c r="C198" s="63" t="s">
        <v>407</v>
      </c>
      <c r="D198" s="63" t="str">
        <f ca="1">IF(VLOOKUP($A198,'Step 1'!$B$13:$D$28,3,0)="Y",INDEX(INDIRECT("'"&amp;$A198&amp;"'!$C$3:$G$10000"),MATCH($C198,INDIRECT("'"&amp;$A198&amp;"'!$C3:$C$10000"),0),5),VLOOKUP($A198,'Step 1'!$B$13:$D$28,3,0))</f>
        <v>NE</v>
      </c>
      <c r="E198" s="321" t="str">
        <f>HYPERLINK("#"&amp;ADDRESS(125,7,,,A198),"Go to check")</f>
        <v>Go to check</v>
      </c>
      <c r="F198" s="196"/>
      <c r="G198" s="265"/>
      <c r="H198" s="114"/>
      <c r="I198" s="114"/>
      <c r="J198" s="114"/>
      <c r="K198" s="114"/>
      <c r="L198" s="114"/>
      <c r="M198" s="114"/>
      <c r="N198" s="114"/>
      <c r="O198" s="114"/>
    </row>
    <row r="199" spans="1:15" ht="18" x14ac:dyDescent="0.25">
      <c r="A199" s="63" t="s">
        <v>108</v>
      </c>
      <c r="B199" s="72" t="s">
        <v>517</v>
      </c>
      <c r="C199" s="63" t="s">
        <v>408</v>
      </c>
      <c r="D199" s="63" t="str">
        <f ca="1">IF(VLOOKUP($A199,'Step 1'!$B$13:$D$28,3,0)="Y",INDEX(INDIRECT("'"&amp;$A199&amp;"'!$C$3:$G$10000"),MATCH($C199,INDIRECT("'"&amp;$A199&amp;"'!$C3:$C$10000"),0),5),VLOOKUP($A199,'Step 1'!$B$13:$D$28,3,0))</f>
        <v>NE</v>
      </c>
      <c r="E199" s="321" t="str">
        <f>HYPERLINK("#"&amp;ADDRESS(126,7,,,A199),"Go to check")</f>
        <v>Go to check</v>
      </c>
      <c r="F199" s="196"/>
      <c r="G199" s="265"/>
      <c r="H199" s="114"/>
      <c r="I199" s="114"/>
      <c r="J199" s="114"/>
      <c r="K199" s="114"/>
      <c r="L199" s="114"/>
      <c r="M199" s="114"/>
      <c r="N199" s="114"/>
      <c r="O199" s="114"/>
    </row>
    <row r="200" spans="1:15" ht="18" x14ac:dyDescent="0.25">
      <c r="A200" s="63" t="s">
        <v>108</v>
      </c>
      <c r="B200" s="112" t="s">
        <v>420</v>
      </c>
      <c r="C200" s="63" t="s">
        <v>409</v>
      </c>
      <c r="D200" s="63" t="str">
        <f ca="1">IF(VLOOKUP($A200,'Step 1'!$B$13:$D$28,3,0)="Y",INDEX(INDIRECT("'"&amp;$A200&amp;"'!$C$3:$G$10000"),MATCH($C200,INDIRECT("'"&amp;$A200&amp;"'!$C3:$C$10000"),0),5),VLOOKUP($A200,'Step 1'!$B$13:$D$28,3,0))</f>
        <v>NE</v>
      </c>
      <c r="E200" s="321" t="str">
        <f>HYPERLINK("#"&amp;ADDRESS(137,7,,,A200),"Go to check")</f>
        <v>Go to check</v>
      </c>
      <c r="F200" s="196"/>
      <c r="G200" s="265"/>
      <c r="H200" s="114"/>
      <c r="I200" s="114"/>
      <c r="J200" s="114"/>
      <c r="K200" s="114"/>
      <c r="L200" s="114"/>
      <c r="M200" s="114"/>
      <c r="N200" s="114"/>
      <c r="O200" s="114"/>
    </row>
    <row r="201" spans="1:15" x14ac:dyDescent="0.25">
      <c r="A201" s="63" t="s">
        <v>108</v>
      </c>
      <c r="B201" s="112" t="s">
        <v>722</v>
      </c>
      <c r="C201" s="63" t="s">
        <v>410</v>
      </c>
      <c r="D201" s="63" t="str">
        <f ca="1">IF(VLOOKUP($A201,'Step 1'!$B$13:$D$28,3,0)="Y",INDEX(INDIRECT("'"&amp;$A201&amp;"'!$C$3:$G$10000"),MATCH($C201,INDIRECT("'"&amp;$A201&amp;"'!$C3:$C$10000"),0),5),VLOOKUP($A201,'Step 1'!$B$13:$D$28,3,0))</f>
        <v>NE</v>
      </c>
      <c r="E201" s="321" t="str">
        <f>HYPERLINK("#"&amp;ADDRESS(187,7,,,A201),"Go to check")</f>
        <v>Go to check</v>
      </c>
      <c r="F201" s="196"/>
      <c r="G201" s="265"/>
      <c r="H201" s="114"/>
      <c r="I201" s="114"/>
      <c r="J201" s="114"/>
      <c r="K201" s="114"/>
      <c r="L201" s="114"/>
      <c r="M201" s="114"/>
      <c r="N201" s="114"/>
      <c r="O201" s="114"/>
    </row>
    <row r="202" spans="1:15" x14ac:dyDescent="0.25">
      <c r="A202" s="63" t="s">
        <v>108</v>
      </c>
      <c r="B202" s="112" t="s">
        <v>721</v>
      </c>
      <c r="C202" s="63" t="s">
        <v>705</v>
      </c>
      <c r="D202" s="63" t="str">
        <f ca="1">IF(VLOOKUP($A202,'Step 1'!$B$13:$D$28,3,0)="Y",INDEX(INDIRECT("'"&amp;$A202&amp;"'!$C$3:$G$10000"),MATCH($C202,INDIRECT("'"&amp;$A202&amp;"'!$C3:$C$10000"),0),5),VLOOKUP($A202,'Step 1'!$B$13:$D$28,3,0))</f>
        <v>NE</v>
      </c>
      <c r="E202" s="321" t="str">
        <f>HYPERLINK("#"&amp;ADDRESS(191,7,,,A202),"Go to check")</f>
        <v>Go to check</v>
      </c>
      <c r="F202" s="196"/>
      <c r="G202" s="265"/>
      <c r="H202" s="114"/>
      <c r="I202" s="114"/>
      <c r="J202" s="114"/>
      <c r="K202" s="114"/>
      <c r="L202" s="114"/>
      <c r="M202" s="114"/>
      <c r="N202" s="114"/>
      <c r="O202" s="114"/>
    </row>
    <row r="203" spans="1:15" x14ac:dyDescent="0.25">
      <c r="A203" s="114"/>
      <c r="B203" s="114"/>
      <c r="C203" s="114"/>
      <c r="D203" s="114"/>
      <c r="E203" s="114"/>
      <c r="F203" s="114"/>
      <c r="G203" s="265"/>
      <c r="H203" s="114"/>
      <c r="I203" s="114"/>
      <c r="J203" s="114"/>
      <c r="K203" s="114"/>
      <c r="L203" s="114"/>
      <c r="M203" s="114"/>
      <c r="N203" s="114"/>
      <c r="O203" s="114"/>
    </row>
    <row r="204" spans="1:15" x14ac:dyDescent="0.25">
      <c r="A204" s="114"/>
      <c r="B204" s="114"/>
      <c r="C204" s="114"/>
      <c r="D204" s="114"/>
      <c r="E204" s="114"/>
      <c r="F204" s="114"/>
      <c r="G204" s="265"/>
      <c r="H204" s="114"/>
      <c r="I204" s="114"/>
      <c r="J204" s="114"/>
      <c r="K204" s="114"/>
      <c r="L204" s="114"/>
      <c r="M204" s="114"/>
      <c r="N204" s="114"/>
      <c r="O204" s="114"/>
    </row>
    <row r="205" spans="1:15" x14ac:dyDescent="0.25">
      <c r="A205" s="114"/>
      <c r="B205" s="114"/>
      <c r="C205" s="114"/>
      <c r="D205" s="114"/>
      <c r="E205" s="114"/>
      <c r="F205" s="114"/>
      <c r="G205" s="265"/>
      <c r="H205" s="114"/>
      <c r="I205" s="114"/>
      <c r="J205" s="114"/>
      <c r="K205" s="114"/>
      <c r="L205" s="114"/>
      <c r="M205" s="114"/>
      <c r="N205" s="114"/>
      <c r="O205" s="114"/>
    </row>
    <row r="206" spans="1:15" x14ac:dyDescent="0.25">
      <c r="A206" s="114"/>
      <c r="B206" s="114"/>
      <c r="C206" s="114"/>
      <c r="D206" s="114"/>
      <c r="E206" s="114"/>
      <c r="F206" s="114"/>
      <c r="G206" s="265"/>
      <c r="H206" s="114"/>
      <c r="I206" s="114"/>
      <c r="J206" s="114"/>
      <c r="K206" s="114"/>
      <c r="L206" s="114"/>
      <c r="M206" s="114"/>
      <c r="N206" s="114"/>
      <c r="O206" s="114"/>
    </row>
    <row r="207" spans="1:15" x14ac:dyDescent="0.25">
      <c r="A207" s="188"/>
      <c r="B207" s="197"/>
      <c r="C207" s="197"/>
      <c r="D207" s="188"/>
      <c r="F207" s="188"/>
    </row>
    <row r="208" spans="1:15" x14ac:dyDescent="0.25">
      <c r="A208" s="188"/>
      <c r="B208" s="197"/>
      <c r="C208" s="197"/>
      <c r="D208" s="188"/>
    </row>
    <row r="209" spans="1:6" x14ac:dyDescent="0.25">
      <c r="A209" s="188"/>
      <c r="B209" s="197"/>
      <c r="C209" s="197"/>
      <c r="D209" s="188"/>
    </row>
    <row r="210" spans="1:6" x14ac:dyDescent="0.25">
      <c r="A210" s="188"/>
      <c r="B210" s="197"/>
      <c r="C210" s="197"/>
      <c r="D210" s="188"/>
    </row>
    <row r="211" spans="1:6" x14ac:dyDescent="0.25">
      <c r="A211" s="188"/>
      <c r="B211" s="197"/>
      <c r="C211" s="197"/>
      <c r="D211" s="188"/>
    </row>
    <row r="212" spans="1:6" x14ac:dyDescent="0.25">
      <c r="A212" s="188"/>
      <c r="B212" s="197"/>
      <c r="C212" s="197"/>
      <c r="D212" s="188"/>
    </row>
    <row r="213" spans="1:6" x14ac:dyDescent="0.25">
      <c r="A213" s="188"/>
      <c r="B213" s="197"/>
      <c r="C213" s="197"/>
      <c r="D213" s="188"/>
    </row>
    <row r="214" spans="1:6" x14ac:dyDescent="0.25">
      <c r="A214" s="188"/>
      <c r="B214" s="197"/>
      <c r="C214" s="197"/>
      <c r="D214" s="188"/>
    </row>
    <row r="215" spans="1:6" x14ac:dyDescent="0.25">
      <c r="A215" s="188"/>
      <c r="B215" s="197"/>
      <c r="C215" s="197"/>
      <c r="D215" s="188"/>
    </row>
    <row r="216" spans="1:6" x14ac:dyDescent="0.25">
      <c r="A216" s="188"/>
      <c r="B216" s="197"/>
      <c r="C216" s="197"/>
      <c r="D216" s="188"/>
    </row>
    <row r="217" spans="1:6" x14ac:dyDescent="0.25">
      <c r="A217" s="188"/>
      <c r="B217" s="197"/>
      <c r="C217" s="197"/>
      <c r="D217" s="188"/>
    </row>
    <row r="218" spans="1:6" x14ac:dyDescent="0.25">
      <c r="A218" s="188"/>
      <c r="B218" s="197"/>
      <c r="C218" s="197"/>
      <c r="D218" s="188"/>
      <c r="E218" s="188"/>
      <c r="F218" s="188"/>
    </row>
    <row r="219" spans="1:6" x14ac:dyDescent="0.25">
      <c r="A219" s="188"/>
      <c r="B219" s="197"/>
      <c r="C219" s="197"/>
      <c r="D219" s="188"/>
      <c r="E219" s="188"/>
      <c r="F219" s="188"/>
    </row>
    <row r="220" spans="1:6" x14ac:dyDescent="0.25">
      <c r="A220" s="188"/>
      <c r="B220" s="197"/>
      <c r="C220" s="197"/>
      <c r="D220" s="188"/>
      <c r="E220" s="188"/>
      <c r="F220" s="188"/>
    </row>
    <row r="221" spans="1:6" x14ac:dyDescent="0.25">
      <c r="A221" s="188"/>
      <c r="B221" s="197"/>
      <c r="C221" s="197"/>
      <c r="D221" s="188"/>
      <c r="E221" s="188"/>
      <c r="F221" s="188"/>
    </row>
    <row r="222" spans="1:6" x14ac:dyDescent="0.25">
      <c r="A222" s="188"/>
      <c r="B222" s="197"/>
      <c r="C222" s="197"/>
      <c r="D222" s="188"/>
      <c r="E222" s="188"/>
      <c r="F222" s="188"/>
    </row>
    <row r="223" spans="1:6" x14ac:dyDescent="0.25">
      <c r="A223" s="188"/>
      <c r="B223" s="197"/>
      <c r="C223" s="197"/>
      <c r="D223" s="188"/>
      <c r="E223" s="188"/>
      <c r="F223" s="188"/>
    </row>
    <row r="224" spans="1:6" x14ac:dyDescent="0.25">
      <c r="A224" s="188"/>
      <c r="B224" s="197"/>
      <c r="C224" s="197"/>
      <c r="D224" s="188"/>
      <c r="E224" s="188"/>
      <c r="F224" s="188"/>
    </row>
    <row r="225" spans="1:6" x14ac:dyDescent="0.25">
      <c r="A225" s="188"/>
      <c r="B225" s="197"/>
      <c r="C225" s="197"/>
      <c r="D225" s="188"/>
      <c r="E225" s="188"/>
      <c r="F225" s="188"/>
    </row>
    <row r="226" spans="1:6" x14ac:dyDescent="0.25">
      <c r="A226" s="188"/>
      <c r="B226" s="197"/>
      <c r="C226" s="197"/>
      <c r="D226" s="188"/>
      <c r="E226" s="188"/>
      <c r="F226" s="188"/>
    </row>
    <row r="227" spans="1:6" x14ac:dyDescent="0.25">
      <c r="A227" s="188"/>
      <c r="B227" s="197"/>
      <c r="C227" s="197"/>
      <c r="D227" s="188"/>
      <c r="E227" s="188"/>
      <c r="F227" s="188"/>
    </row>
    <row r="228" spans="1:6" x14ac:dyDescent="0.25">
      <c r="A228" s="188"/>
      <c r="B228" s="197"/>
      <c r="C228" s="197"/>
      <c r="D228" s="188"/>
      <c r="E228" s="188"/>
      <c r="F228" s="188"/>
    </row>
    <row r="229" spans="1:6" x14ac:dyDescent="0.25">
      <c r="A229" s="188"/>
      <c r="B229" s="197"/>
      <c r="C229" s="197"/>
      <c r="D229" s="188"/>
      <c r="E229" s="188"/>
      <c r="F229" s="188"/>
    </row>
    <row r="230" spans="1:6" x14ac:dyDescent="0.25">
      <c r="A230" s="188"/>
      <c r="B230" s="197"/>
      <c r="C230" s="197"/>
      <c r="D230" s="188"/>
      <c r="E230" s="188"/>
      <c r="F230" s="188"/>
    </row>
    <row r="231" spans="1:6" x14ac:dyDescent="0.25">
      <c r="A231" s="188"/>
      <c r="B231" s="197"/>
      <c r="C231" s="197"/>
      <c r="D231" s="188"/>
      <c r="E231" s="188"/>
      <c r="F231" s="188"/>
    </row>
    <row r="232" spans="1:6" x14ac:dyDescent="0.25">
      <c r="A232" s="188"/>
      <c r="B232" s="197"/>
      <c r="C232" s="197"/>
      <c r="D232" s="188"/>
      <c r="E232" s="188"/>
      <c r="F232" s="188"/>
    </row>
    <row r="233" spans="1:6" x14ac:dyDescent="0.25">
      <c r="A233" s="188"/>
      <c r="B233" s="197"/>
      <c r="C233" s="197"/>
      <c r="D233" s="188"/>
      <c r="E233" s="188"/>
      <c r="F233" s="188"/>
    </row>
  </sheetData>
  <sheetProtection sheet="1" formatCells="0" insertColumns="0" insertRows="0" insertHyperlinks="0" sort="0" autoFilter="0" pivotTables="0"/>
  <mergeCells count="3">
    <mergeCell ref="A4:D5"/>
    <mergeCell ref="A2:D2"/>
    <mergeCell ref="A3:D3"/>
  </mergeCells>
  <conditionalFormatting sqref="D11:D202 D8:D9">
    <cfRule type="expression" dxfId="141" priority="2">
      <formula>LEN(D8)&gt;2</formula>
    </cfRule>
  </conditionalFormatting>
  <conditionalFormatting sqref="D10">
    <cfRule type="expression" dxfId="140" priority="1">
      <formula>LEN(D10)&gt;2</formula>
    </cfRule>
  </conditionalFormatting>
  <hyperlinks>
    <hyperlink ref="E8" location="Parameters!K541" display="Go to check" xr:uid="{00000000-0004-0000-0300-000000000000}"/>
    <hyperlink ref="E9" location="Parameters!K558" display="Go to check" xr:uid="{00000000-0004-0000-0300-000001000000}"/>
    <hyperlink ref="E10" location="'Step 1'!F63" display="Go to check" xr:uid="{00000000-0004-0000-0300-000002000000}"/>
  </hyperlinks>
  <pageMargins left="0.25" right="0.25" top="0.75" bottom="0.75" header="0.3" footer="0.3"/>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E18C"/>
  </sheetPr>
  <dimension ref="A1:AV77"/>
  <sheetViews>
    <sheetView zoomScale="70" zoomScaleNormal="70" workbookViewId="0">
      <selection activeCell="B13" sqref="B13:B28"/>
    </sheetView>
  </sheetViews>
  <sheetFormatPr defaultRowHeight="15" x14ac:dyDescent="0.25"/>
  <cols>
    <col min="1" max="1" width="31.85546875" customWidth="1"/>
    <col min="2" max="2" width="27.5703125" customWidth="1"/>
    <col min="3" max="3" width="48.7109375" customWidth="1"/>
    <col min="4" max="4" width="17.85546875" customWidth="1"/>
    <col min="5" max="5" width="28.85546875" customWidth="1"/>
    <col min="6" max="6" width="33.28515625" customWidth="1"/>
    <col min="7" max="10" width="11.42578125" customWidth="1"/>
    <col min="44" max="44" width="31" customWidth="1"/>
  </cols>
  <sheetData>
    <row r="1" spans="1:48" ht="21" x14ac:dyDescent="0.35">
      <c r="A1" s="11" t="s">
        <v>58</v>
      </c>
      <c r="B1" s="45" t="s">
        <v>568</v>
      </c>
      <c r="C1" s="9"/>
      <c r="D1" s="9"/>
      <c r="E1" s="9"/>
      <c r="F1" s="8"/>
      <c r="G1" s="9"/>
      <c r="H1" s="8"/>
      <c r="I1" s="8"/>
      <c r="J1" s="8"/>
      <c r="K1" s="8"/>
      <c r="L1" s="8"/>
      <c r="M1" s="8"/>
      <c r="N1" s="8"/>
      <c r="O1" s="8"/>
      <c r="P1" s="8"/>
      <c r="Q1" s="8"/>
      <c r="R1" s="8"/>
      <c r="S1" s="8"/>
      <c r="T1" s="8"/>
      <c r="U1" s="8"/>
      <c r="V1" s="8"/>
      <c r="W1" s="8"/>
      <c r="X1" s="8"/>
      <c r="Y1" s="8"/>
      <c r="Z1" s="8"/>
      <c r="AA1" s="8"/>
      <c r="AB1" s="8"/>
      <c r="AC1" s="8"/>
      <c r="AD1" s="8"/>
      <c r="AE1" s="8"/>
      <c r="AF1" s="8"/>
      <c r="AG1" s="8"/>
      <c r="AH1" s="8"/>
      <c r="AI1" s="8"/>
      <c r="AJ1" s="10"/>
      <c r="AK1" s="8"/>
      <c r="AL1" s="9"/>
      <c r="AM1" s="9"/>
      <c r="AN1" s="10"/>
      <c r="AO1" s="8"/>
      <c r="AP1" s="9"/>
      <c r="AQ1" s="9"/>
      <c r="AR1" s="9"/>
      <c r="AS1" s="9"/>
      <c r="AT1" s="9"/>
      <c r="AU1" s="9"/>
      <c r="AV1" s="9"/>
    </row>
    <row r="2" spans="1:48" x14ac:dyDescent="0.25">
      <c r="A2" s="467" t="s">
        <v>526</v>
      </c>
      <c r="B2" s="468"/>
      <c r="C2" s="468"/>
      <c r="D2" s="469"/>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row>
    <row r="3" spans="1:48" x14ac:dyDescent="0.25">
      <c r="A3" s="124" t="s">
        <v>39</v>
      </c>
      <c r="B3" s="464" t="s">
        <v>455</v>
      </c>
      <c r="C3" s="465"/>
      <c r="D3" s="466"/>
      <c r="E3" s="121"/>
      <c r="F3" s="115" t="s">
        <v>141</v>
      </c>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row>
    <row r="4" spans="1:48" x14ac:dyDescent="0.25">
      <c r="A4" s="125" t="s">
        <v>13</v>
      </c>
      <c r="B4" s="464" t="s">
        <v>528</v>
      </c>
      <c r="C4" s="465"/>
      <c r="D4" s="466"/>
      <c r="E4" s="121"/>
      <c r="F4" s="450" t="s">
        <v>425</v>
      </c>
      <c r="G4" s="450"/>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row>
    <row r="5" spans="1:48" x14ac:dyDescent="0.25">
      <c r="A5" s="471" t="s">
        <v>31</v>
      </c>
      <c r="B5" s="473"/>
      <c r="C5" s="474"/>
      <c r="D5" s="475"/>
      <c r="E5" s="122"/>
      <c r="F5" s="451" t="s">
        <v>426</v>
      </c>
      <c r="G5" s="451"/>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row>
    <row r="6" spans="1:48" ht="24.6" customHeight="1" x14ac:dyDescent="0.25">
      <c r="A6" s="472"/>
      <c r="B6" s="476"/>
      <c r="C6" s="477"/>
      <c r="D6" s="478"/>
      <c r="E6" s="122"/>
      <c r="F6" s="463" t="s">
        <v>625</v>
      </c>
      <c r="G6" s="463"/>
      <c r="H6" s="355"/>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row>
    <row r="7" spans="1:48" x14ac:dyDescent="0.25">
      <c r="A7" s="78"/>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row>
    <row r="8" spans="1:48" ht="16.5" thickBot="1" x14ac:dyDescent="0.3">
      <c r="A8" s="20" t="s">
        <v>642</v>
      </c>
      <c r="B8" s="45"/>
      <c r="C8" s="45"/>
      <c r="D8" s="22"/>
      <c r="E8" s="22"/>
      <c r="F8" s="22"/>
      <c r="G8" s="22"/>
      <c r="H8" s="22"/>
      <c r="I8" s="23"/>
      <c r="J8" s="23"/>
      <c r="K8" s="23"/>
      <c r="L8" s="23"/>
      <c r="M8" s="23"/>
      <c r="N8" s="23"/>
      <c r="O8" s="23"/>
      <c r="P8" s="23"/>
      <c r="Q8" s="23"/>
      <c r="R8" s="23"/>
      <c r="S8" s="23"/>
      <c r="T8" s="23"/>
      <c r="U8" s="23"/>
      <c r="V8" s="23"/>
      <c r="W8" s="23"/>
      <c r="X8" s="23"/>
      <c r="Y8" s="23"/>
      <c r="Z8" s="23"/>
      <c r="AA8" s="23"/>
      <c r="AB8" s="23"/>
      <c r="AC8" s="23"/>
      <c r="AD8" s="23"/>
      <c r="AE8" s="23"/>
      <c r="AF8" s="23"/>
      <c r="AG8" s="23"/>
      <c r="AH8" s="23"/>
      <c r="AI8" s="24"/>
      <c r="AJ8" s="24"/>
      <c r="AK8" s="24"/>
      <c r="AL8" s="24"/>
      <c r="AM8" s="24"/>
      <c r="AN8" s="24"/>
      <c r="AO8" s="24"/>
      <c r="AP8" s="24"/>
      <c r="AQ8" s="24"/>
      <c r="AR8" s="24"/>
      <c r="AS8" s="24"/>
      <c r="AT8" s="24"/>
      <c r="AU8" s="24"/>
      <c r="AV8" s="24"/>
    </row>
    <row r="9" spans="1:48" ht="15.75" x14ac:dyDescent="0.25">
      <c r="A9" s="479" t="s">
        <v>597</v>
      </c>
      <c r="B9" s="480"/>
      <c r="C9" s="480"/>
      <c r="D9" s="480"/>
      <c r="E9" s="480"/>
      <c r="F9" s="481"/>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row>
    <row r="10" spans="1:48" ht="16.5" thickBot="1" x14ac:dyDescent="0.3">
      <c r="A10" s="482" t="s">
        <v>453</v>
      </c>
      <c r="B10" s="483"/>
      <c r="C10" s="483"/>
      <c r="D10" s="483"/>
      <c r="E10" s="483"/>
      <c r="F10" s="48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row>
    <row r="11" spans="1:48" x14ac:dyDescent="0.25">
      <c r="A11" s="78"/>
      <c r="B11" s="114"/>
      <c r="C11" s="114"/>
      <c r="D11" s="114"/>
      <c r="E11" s="78"/>
      <c r="F11" s="114"/>
      <c r="G11" s="123"/>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row>
    <row r="12" spans="1:48" x14ac:dyDescent="0.25">
      <c r="A12" s="91" t="s">
        <v>109</v>
      </c>
      <c r="B12" s="91" t="s">
        <v>54</v>
      </c>
      <c r="C12" s="91" t="s">
        <v>31</v>
      </c>
      <c r="D12" s="91" t="s">
        <v>600</v>
      </c>
      <c r="E12" s="91" t="s">
        <v>250</v>
      </c>
      <c r="F12" s="78"/>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row>
    <row r="13" spans="1:48" x14ac:dyDescent="0.25">
      <c r="A13" s="2" t="s">
        <v>95</v>
      </c>
      <c r="B13" s="42" t="s">
        <v>75</v>
      </c>
      <c r="C13" s="2"/>
      <c r="D13" s="200" t="s">
        <v>147</v>
      </c>
      <c r="E13" s="201"/>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row>
    <row r="14" spans="1:48" x14ac:dyDescent="0.25">
      <c r="A14" s="2" t="s">
        <v>96</v>
      </c>
      <c r="B14" s="42" t="s">
        <v>77</v>
      </c>
      <c r="C14" s="2" t="s">
        <v>110</v>
      </c>
      <c r="D14" s="200" t="s">
        <v>45</v>
      </c>
      <c r="E14" s="201"/>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row>
    <row r="15" spans="1:48" x14ac:dyDescent="0.25">
      <c r="A15" s="2" t="s">
        <v>96</v>
      </c>
      <c r="B15" s="42" t="s">
        <v>78</v>
      </c>
      <c r="C15" s="2"/>
      <c r="D15" s="200" t="s">
        <v>45</v>
      </c>
      <c r="E15" s="201"/>
      <c r="F15" s="78"/>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row>
    <row r="16" spans="1:48" x14ac:dyDescent="0.25">
      <c r="A16" s="2" t="s">
        <v>97</v>
      </c>
      <c r="B16" s="42" t="s">
        <v>79</v>
      </c>
      <c r="C16" s="2"/>
      <c r="D16" s="200" t="s">
        <v>147</v>
      </c>
      <c r="E16" s="201"/>
      <c r="F16" s="78"/>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row>
    <row r="17" spans="1:48" x14ac:dyDescent="0.25">
      <c r="A17" s="2" t="s">
        <v>98</v>
      </c>
      <c r="B17" s="42" t="s">
        <v>538</v>
      </c>
      <c r="C17" s="2" t="s">
        <v>111</v>
      </c>
      <c r="D17" s="200" t="s">
        <v>45</v>
      </c>
      <c r="E17" s="201"/>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row>
    <row r="18" spans="1:48" x14ac:dyDescent="0.25">
      <c r="A18" s="2" t="s">
        <v>98</v>
      </c>
      <c r="B18" s="42" t="s">
        <v>145</v>
      </c>
      <c r="C18" s="12" t="s">
        <v>643</v>
      </c>
      <c r="D18" s="200" t="s">
        <v>45</v>
      </c>
      <c r="E18" s="201"/>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row>
    <row r="19" spans="1:48" x14ac:dyDescent="0.25">
      <c r="A19" s="2" t="s">
        <v>99</v>
      </c>
      <c r="B19" s="42" t="s">
        <v>80</v>
      </c>
      <c r="C19" s="2"/>
      <c r="D19" s="200" t="s">
        <v>45</v>
      </c>
      <c r="E19" s="201"/>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row>
    <row r="20" spans="1:48" x14ac:dyDescent="0.25">
      <c r="A20" s="2" t="s">
        <v>100</v>
      </c>
      <c r="B20" s="42" t="s">
        <v>81</v>
      </c>
      <c r="C20" s="2"/>
      <c r="D20" s="200" t="s">
        <v>45</v>
      </c>
      <c r="E20" s="201"/>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row>
    <row r="21" spans="1:48" x14ac:dyDescent="0.25">
      <c r="A21" s="2" t="s">
        <v>101</v>
      </c>
      <c r="B21" s="42" t="s">
        <v>82</v>
      </c>
      <c r="C21" s="2"/>
      <c r="D21" s="200" t="s">
        <v>45</v>
      </c>
      <c r="E21" s="201"/>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row>
    <row r="22" spans="1:48" x14ac:dyDescent="0.25">
      <c r="A22" s="2" t="s">
        <v>102</v>
      </c>
      <c r="B22" s="42" t="s">
        <v>83</v>
      </c>
      <c r="C22" s="2"/>
      <c r="D22" s="200" t="s">
        <v>45</v>
      </c>
      <c r="E22" s="201"/>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row>
    <row r="23" spans="1:48" x14ac:dyDescent="0.25">
      <c r="A23" s="2" t="s">
        <v>103</v>
      </c>
      <c r="B23" s="42" t="s">
        <v>85</v>
      </c>
      <c r="C23" s="2" t="s">
        <v>113</v>
      </c>
      <c r="D23" s="200" t="s">
        <v>45</v>
      </c>
      <c r="E23" s="201"/>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row>
    <row r="24" spans="1:48" x14ac:dyDescent="0.25">
      <c r="A24" s="2" t="s">
        <v>104</v>
      </c>
      <c r="B24" s="42" t="s">
        <v>84</v>
      </c>
      <c r="C24" s="2" t="s">
        <v>112</v>
      </c>
      <c r="D24" s="200" t="s">
        <v>45</v>
      </c>
      <c r="E24" s="201"/>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row>
    <row r="25" spans="1:48" x14ac:dyDescent="0.25">
      <c r="A25" s="2" t="s">
        <v>105</v>
      </c>
      <c r="B25" s="42" t="s">
        <v>87</v>
      </c>
      <c r="C25" s="2"/>
      <c r="D25" s="200" t="s">
        <v>45</v>
      </c>
      <c r="E25" s="201"/>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row>
    <row r="26" spans="1:48" x14ac:dyDescent="0.25">
      <c r="A26" s="2" t="s">
        <v>106</v>
      </c>
      <c r="B26" s="42" t="s">
        <v>90</v>
      </c>
      <c r="C26" s="2"/>
      <c r="D26" s="200" t="s">
        <v>45</v>
      </c>
      <c r="E26" s="201"/>
      <c r="F26" s="78"/>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row>
    <row r="27" spans="1:48" x14ac:dyDescent="0.25">
      <c r="A27" s="2" t="s">
        <v>106</v>
      </c>
      <c r="B27" s="42" t="s">
        <v>88</v>
      </c>
      <c r="C27" s="2"/>
      <c r="D27" s="200" t="s">
        <v>45</v>
      </c>
      <c r="E27" s="201"/>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row>
    <row r="28" spans="1:48" x14ac:dyDescent="0.25">
      <c r="A28" s="2" t="s">
        <v>107</v>
      </c>
      <c r="B28" s="42" t="s">
        <v>108</v>
      </c>
      <c r="C28" s="2"/>
      <c r="D28" s="200" t="s">
        <v>45</v>
      </c>
      <c r="E28" s="201"/>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row>
    <row r="29" spans="1:48" ht="15" customHeight="1" thickBot="1" x14ac:dyDescent="0.3">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326"/>
      <c r="AF29" s="326"/>
      <c r="AG29" s="326"/>
      <c r="AH29" s="326"/>
      <c r="AI29" s="326"/>
      <c r="AJ29" s="326"/>
      <c r="AK29" s="326"/>
      <c r="AL29" s="326"/>
      <c r="AM29" s="326"/>
      <c r="AN29" s="326"/>
      <c r="AO29" s="326"/>
      <c r="AP29" s="326"/>
      <c r="AQ29" s="326"/>
      <c r="AR29" s="470" t="s">
        <v>654</v>
      </c>
      <c r="AS29" s="114"/>
      <c r="AT29" s="114"/>
      <c r="AU29" s="114"/>
      <c r="AV29" s="114"/>
    </row>
    <row r="30" spans="1:48" ht="14.45" customHeight="1" x14ac:dyDescent="0.25">
      <c r="A30" s="457" t="s">
        <v>598</v>
      </c>
      <c r="B30" s="458"/>
      <c r="C30" s="458"/>
      <c r="D30" s="458"/>
      <c r="E30" s="458"/>
      <c r="F30" s="459"/>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326"/>
      <c r="AF30" s="326"/>
      <c r="AG30" s="326"/>
      <c r="AH30" s="326"/>
      <c r="AI30" s="326"/>
      <c r="AJ30" s="326"/>
      <c r="AK30" s="326"/>
      <c r="AL30" s="326"/>
      <c r="AM30" s="326"/>
      <c r="AN30" s="326"/>
      <c r="AO30" s="326"/>
      <c r="AP30" s="326"/>
      <c r="AQ30" s="326"/>
      <c r="AR30" s="470"/>
      <c r="AS30" s="114"/>
      <c r="AT30" s="114"/>
      <c r="AU30" s="114"/>
      <c r="AV30" s="114"/>
    </row>
    <row r="31" spans="1:48" ht="15" customHeight="1" thickBot="1" x14ac:dyDescent="0.3">
      <c r="A31" s="460" t="s">
        <v>599</v>
      </c>
      <c r="B31" s="461"/>
      <c r="C31" s="461"/>
      <c r="D31" s="461"/>
      <c r="E31" s="461"/>
      <c r="F31" s="462"/>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326"/>
      <c r="AF31" s="326"/>
      <c r="AG31" s="326"/>
      <c r="AH31" s="326"/>
      <c r="AI31" s="326"/>
      <c r="AJ31" s="326"/>
      <c r="AK31" s="326"/>
      <c r="AL31" s="326"/>
      <c r="AM31" s="326"/>
      <c r="AN31" s="326"/>
      <c r="AO31" s="326"/>
      <c r="AP31" s="326"/>
      <c r="AQ31" s="326"/>
      <c r="AR31" s="470"/>
      <c r="AS31" s="114"/>
      <c r="AT31" s="114"/>
      <c r="AU31" s="114"/>
      <c r="AV31" s="114"/>
    </row>
    <row r="32" spans="1:48" ht="15" customHeight="1" x14ac:dyDescent="0.25">
      <c r="A32" s="78"/>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326"/>
      <c r="AF32" s="326"/>
      <c r="AG32" s="326"/>
      <c r="AH32" s="317" t="s">
        <v>529</v>
      </c>
      <c r="AI32" s="326"/>
      <c r="AJ32" s="326"/>
      <c r="AK32" s="317" t="s">
        <v>529</v>
      </c>
      <c r="AL32" s="317"/>
      <c r="AM32" s="317"/>
      <c r="AN32" s="326"/>
      <c r="AO32" s="317"/>
      <c r="AP32" s="317"/>
      <c r="AQ32" s="326"/>
      <c r="AR32" s="470"/>
      <c r="AS32" s="114"/>
      <c r="AT32" s="114"/>
      <c r="AU32" s="114"/>
      <c r="AV32" s="114"/>
    </row>
    <row r="33" spans="1:48" x14ac:dyDescent="0.25">
      <c r="A33" s="91" t="s">
        <v>33</v>
      </c>
      <c r="B33" s="91" t="s">
        <v>42</v>
      </c>
      <c r="C33" s="92" t="s">
        <v>158</v>
      </c>
      <c r="D33" s="91" t="s">
        <v>36</v>
      </c>
      <c r="E33" s="91" t="s">
        <v>91</v>
      </c>
      <c r="F33" s="91" t="s">
        <v>31</v>
      </c>
      <c r="G33" s="91">
        <v>1990</v>
      </c>
      <c r="H33" s="91">
        <f>G33+1</f>
        <v>1991</v>
      </c>
      <c r="I33" s="91">
        <f t="shared" ref="I33:AK33" si="0">H33+1</f>
        <v>1992</v>
      </c>
      <c r="J33" s="91">
        <f t="shared" si="0"/>
        <v>1993</v>
      </c>
      <c r="K33" s="91">
        <f t="shared" si="0"/>
        <v>1994</v>
      </c>
      <c r="L33" s="91">
        <f t="shared" si="0"/>
        <v>1995</v>
      </c>
      <c r="M33" s="91">
        <f t="shared" si="0"/>
        <v>1996</v>
      </c>
      <c r="N33" s="91">
        <f t="shared" si="0"/>
        <v>1997</v>
      </c>
      <c r="O33" s="91">
        <f t="shared" si="0"/>
        <v>1998</v>
      </c>
      <c r="P33" s="91">
        <f t="shared" si="0"/>
        <v>1999</v>
      </c>
      <c r="Q33" s="91">
        <f t="shared" si="0"/>
        <v>2000</v>
      </c>
      <c r="R33" s="91">
        <f t="shared" si="0"/>
        <v>2001</v>
      </c>
      <c r="S33" s="91">
        <f t="shared" si="0"/>
        <v>2002</v>
      </c>
      <c r="T33" s="91">
        <f t="shared" si="0"/>
        <v>2003</v>
      </c>
      <c r="U33" s="91">
        <f t="shared" si="0"/>
        <v>2004</v>
      </c>
      <c r="V33" s="91">
        <f t="shared" si="0"/>
        <v>2005</v>
      </c>
      <c r="W33" s="91">
        <f t="shared" si="0"/>
        <v>2006</v>
      </c>
      <c r="X33" s="91">
        <f t="shared" si="0"/>
        <v>2007</v>
      </c>
      <c r="Y33" s="91">
        <f t="shared" si="0"/>
        <v>2008</v>
      </c>
      <c r="Z33" s="91">
        <f t="shared" si="0"/>
        <v>2009</v>
      </c>
      <c r="AA33" s="91">
        <f t="shared" si="0"/>
        <v>2010</v>
      </c>
      <c r="AB33" s="91">
        <f t="shared" si="0"/>
        <v>2011</v>
      </c>
      <c r="AC33" s="91">
        <f t="shared" si="0"/>
        <v>2012</v>
      </c>
      <c r="AD33" s="91">
        <f t="shared" si="0"/>
        <v>2013</v>
      </c>
      <c r="AE33" s="91">
        <f t="shared" si="0"/>
        <v>2014</v>
      </c>
      <c r="AF33" s="91">
        <f t="shared" si="0"/>
        <v>2015</v>
      </c>
      <c r="AG33" s="91">
        <f t="shared" si="0"/>
        <v>2016</v>
      </c>
      <c r="AH33" s="91">
        <f t="shared" si="0"/>
        <v>2017</v>
      </c>
      <c r="AI33" s="91">
        <f t="shared" si="0"/>
        <v>2018</v>
      </c>
      <c r="AJ33" s="91">
        <f t="shared" si="0"/>
        <v>2019</v>
      </c>
      <c r="AK33" s="91">
        <f t="shared" si="0"/>
        <v>2020</v>
      </c>
      <c r="AL33" s="91"/>
      <c r="AM33" s="91"/>
      <c r="AN33" s="91"/>
      <c r="AO33" s="91"/>
      <c r="AP33" s="91"/>
      <c r="AQ33" s="114"/>
      <c r="AR33" s="161" t="s">
        <v>262</v>
      </c>
      <c r="AS33" s="114"/>
      <c r="AT33" s="114"/>
      <c r="AU33" s="114"/>
      <c r="AV33" s="114"/>
    </row>
    <row r="34" spans="1:48" x14ac:dyDescent="0.25">
      <c r="A34" s="44" t="str">
        <f>B34&amp;"_"&amp;C34</f>
        <v>Number of livestock_Dairy cattle</v>
      </c>
      <c r="B34" s="202" t="s">
        <v>114</v>
      </c>
      <c r="C34" s="205" t="s">
        <v>75</v>
      </c>
      <c r="D34" s="202" t="s">
        <v>150</v>
      </c>
      <c r="E34" s="201" t="str">
        <f t="shared" ref="E34:E49" si="1">IF(VLOOKUP($C34,$B$13:$D$28,3,0)="Y","[enter data source]",VLOOKUP($C34,$B$13:$D$28,3,0))</f>
        <v>[enter data source]</v>
      </c>
      <c r="F34" s="202"/>
      <c r="G34" s="203">
        <v>1</v>
      </c>
      <c r="H34" s="203">
        <v>1</v>
      </c>
      <c r="I34" s="203">
        <v>1</v>
      </c>
      <c r="J34" s="203">
        <v>1</v>
      </c>
      <c r="K34" s="203">
        <v>1</v>
      </c>
      <c r="L34" s="203">
        <v>1</v>
      </c>
      <c r="M34" s="203">
        <v>1</v>
      </c>
      <c r="N34" s="203">
        <v>1</v>
      </c>
      <c r="O34" s="203">
        <v>1</v>
      </c>
      <c r="P34" s="203">
        <v>1</v>
      </c>
      <c r="Q34" s="203">
        <v>1</v>
      </c>
      <c r="R34" s="203">
        <v>1</v>
      </c>
      <c r="S34" s="203">
        <v>1</v>
      </c>
      <c r="T34" s="203">
        <v>1</v>
      </c>
      <c r="U34" s="203">
        <v>1</v>
      </c>
      <c r="V34" s="203">
        <v>1</v>
      </c>
      <c r="W34" s="203">
        <v>1</v>
      </c>
      <c r="X34" s="203">
        <v>1</v>
      </c>
      <c r="Y34" s="203">
        <v>1</v>
      </c>
      <c r="Z34" s="203">
        <v>1</v>
      </c>
      <c r="AA34" s="203">
        <v>1</v>
      </c>
      <c r="AB34" s="203">
        <v>1</v>
      </c>
      <c r="AC34" s="203">
        <v>1</v>
      </c>
      <c r="AD34" s="203">
        <v>1</v>
      </c>
      <c r="AE34" s="203">
        <v>1</v>
      </c>
      <c r="AF34" s="203">
        <v>1</v>
      </c>
      <c r="AG34" s="203">
        <v>1</v>
      </c>
      <c r="AH34" s="203">
        <v>1</v>
      </c>
      <c r="AI34" s="203">
        <v>1</v>
      </c>
      <c r="AJ34" s="203">
        <v>1</v>
      </c>
      <c r="AK34" s="203">
        <v>1</v>
      </c>
      <c r="AL34" s="203"/>
      <c r="AM34" s="203"/>
      <c r="AN34" s="203"/>
      <c r="AO34" s="203"/>
      <c r="AP34" s="203"/>
      <c r="AQ34" s="114"/>
      <c r="AR34" s="204" t="str">
        <f t="shared" ref="AR34:AR49" si="2">IF(VLOOKUP($C34,$B$13:$D$28,3,0)="Y","[enter value]",VLOOKUP($C34,$B$13:$D$28,3,0))</f>
        <v>[enter value]</v>
      </c>
      <c r="AS34" s="114"/>
      <c r="AT34" s="114"/>
      <c r="AU34" s="114"/>
      <c r="AV34" s="114"/>
    </row>
    <row r="35" spans="1:48" x14ac:dyDescent="0.25">
      <c r="A35" s="44" t="str">
        <f t="shared" ref="A35:A49" si="3">B35&amp;"_"&amp;C35</f>
        <v>Number of livestock_Non-dairy cattle</v>
      </c>
      <c r="B35" s="202" t="s">
        <v>114</v>
      </c>
      <c r="C35" s="205" t="s">
        <v>77</v>
      </c>
      <c r="D35" s="202" t="s">
        <v>150</v>
      </c>
      <c r="E35" s="201" t="str">
        <f t="shared" si="1"/>
        <v>NE</v>
      </c>
      <c r="F35" s="202"/>
      <c r="G35" s="203" t="str">
        <f t="shared" ref="G35:AH43" si="4">IF(VLOOKUP($C35,$B$13:$D$28,3,0)="Y","[enter value]",VLOOKUP($C35,$B$13:$D$28,3,0))</f>
        <v>NE</v>
      </c>
      <c r="H35" s="203" t="str">
        <f t="shared" si="4"/>
        <v>NE</v>
      </c>
      <c r="I35" s="203" t="str">
        <f t="shared" si="4"/>
        <v>NE</v>
      </c>
      <c r="J35" s="203" t="str">
        <f t="shared" si="4"/>
        <v>NE</v>
      </c>
      <c r="K35" s="203" t="str">
        <f t="shared" si="4"/>
        <v>NE</v>
      </c>
      <c r="L35" s="203" t="str">
        <f t="shared" si="4"/>
        <v>NE</v>
      </c>
      <c r="M35" s="203" t="str">
        <f t="shared" si="4"/>
        <v>NE</v>
      </c>
      <c r="N35" s="203" t="str">
        <f t="shared" si="4"/>
        <v>NE</v>
      </c>
      <c r="O35" s="203" t="str">
        <f t="shared" si="4"/>
        <v>NE</v>
      </c>
      <c r="P35" s="203" t="str">
        <f t="shared" si="4"/>
        <v>NE</v>
      </c>
      <c r="Q35" s="203" t="str">
        <f t="shared" si="4"/>
        <v>NE</v>
      </c>
      <c r="R35" s="203" t="str">
        <f t="shared" si="4"/>
        <v>NE</v>
      </c>
      <c r="S35" s="203" t="str">
        <f t="shared" si="4"/>
        <v>NE</v>
      </c>
      <c r="T35" s="203" t="str">
        <f t="shared" si="4"/>
        <v>NE</v>
      </c>
      <c r="U35" s="203" t="str">
        <f t="shared" si="4"/>
        <v>NE</v>
      </c>
      <c r="V35" s="203" t="str">
        <f t="shared" si="4"/>
        <v>NE</v>
      </c>
      <c r="W35" s="203" t="str">
        <f t="shared" si="4"/>
        <v>NE</v>
      </c>
      <c r="X35" s="203" t="str">
        <f t="shared" si="4"/>
        <v>NE</v>
      </c>
      <c r="Y35" s="203" t="str">
        <f t="shared" si="4"/>
        <v>NE</v>
      </c>
      <c r="Z35" s="203" t="str">
        <f t="shared" si="4"/>
        <v>NE</v>
      </c>
      <c r="AA35" s="203" t="str">
        <f t="shared" si="4"/>
        <v>NE</v>
      </c>
      <c r="AB35" s="203" t="str">
        <f t="shared" si="4"/>
        <v>NE</v>
      </c>
      <c r="AC35" s="203" t="str">
        <f t="shared" si="4"/>
        <v>NE</v>
      </c>
      <c r="AD35" s="203" t="str">
        <f t="shared" si="4"/>
        <v>NE</v>
      </c>
      <c r="AE35" s="203" t="str">
        <f t="shared" si="4"/>
        <v>NE</v>
      </c>
      <c r="AF35" s="203" t="str">
        <f t="shared" si="4"/>
        <v>NE</v>
      </c>
      <c r="AG35" s="203" t="str">
        <f t="shared" si="4"/>
        <v>NE</v>
      </c>
      <c r="AH35" s="203" t="str">
        <f t="shared" si="4"/>
        <v>NE</v>
      </c>
      <c r="AI35" s="203" t="str">
        <f t="shared" ref="H35:AK36" si="5">IF(VLOOKUP($C35,$B$13:$D$28,3,0)="Y","[enter value]",VLOOKUP($C35,$B$13:$D$28,3,0))</f>
        <v>NE</v>
      </c>
      <c r="AJ35" s="203" t="str">
        <f t="shared" si="5"/>
        <v>NE</v>
      </c>
      <c r="AK35" s="203" t="str">
        <f t="shared" si="5"/>
        <v>NE</v>
      </c>
      <c r="AL35" s="203"/>
      <c r="AM35" s="203"/>
      <c r="AN35" s="203"/>
      <c r="AO35" s="203"/>
      <c r="AP35" s="203"/>
      <c r="AQ35" s="114"/>
      <c r="AR35" s="204" t="str">
        <f t="shared" si="2"/>
        <v>NE</v>
      </c>
      <c r="AS35" s="114"/>
      <c r="AT35" s="114"/>
      <c r="AU35" s="114"/>
      <c r="AV35" s="114"/>
    </row>
    <row r="36" spans="1:48" x14ac:dyDescent="0.25">
      <c r="A36" s="44" t="str">
        <f t="shared" si="3"/>
        <v>Number of livestock_Non-dairy cattle (calves)</v>
      </c>
      <c r="B36" s="202" t="s">
        <v>114</v>
      </c>
      <c r="C36" s="205" t="s">
        <v>78</v>
      </c>
      <c r="D36" s="202" t="s">
        <v>150</v>
      </c>
      <c r="E36" s="201" t="str">
        <f t="shared" si="1"/>
        <v>NE</v>
      </c>
      <c r="F36" s="202"/>
      <c r="G36" s="203" t="str">
        <f t="shared" si="4"/>
        <v>NE</v>
      </c>
      <c r="H36" s="203" t="str">
        <f t="shared" si="5"/>
        <v>NE</v>
      </c>
      <c r="I36" s="203" t="str">
        <f t="shared" si="5"/>
        <v>NE</v>
      </c>
      <c r="J36" s="203" t="str">
        <f t="shared" si="5"/>
        <v>NE</v>
      </c>
      <c r="K36" s="203" t="str">
        <f t="shared" si="5"/>
        <v>NE</v>
      </c>
      <c r="L36" s="203" t="str">
        <f t="shared" si="5"/>
        <v>NE</v>
      </c>
      <c r="M36" s="203" t="str">
        <f t="shared" si="5"/>
        <v>NE</v>
      </c>
      <c r="N36" s="203" t="str">
        <f t="shared" si="5"/>
        <v>NE</v>
      </c>
      <c r="O36" s="203" t="str">
        <f t="shared" si="5"/>
        <v>NE</v>
      </c>
      <c r="P36" s="203" t="str">
        <f t="shared" si="5"/>
        <v>NE</v>
      </c>
      <c r="Q36" s="203" t="str">
        <f t="shared" si="5"/>
        <v>NE</v>
      </c>
      <c r="R36" s="203" t="str">
        <f t="shared" si="5"/>
        <v>NE</v>
      </c>
      <c r="S36" s="203" t="str">
        <f t="shared" si="5"/>
        <v>NE</v>
      </c>
      <c r="T36" s="203" t="str">
        <f t="shared" si="5"/>
        <v>NE</v>
      </c>
      <c r="U36" s="203" t="str">
        <f t="shared" si="5"/>
        <v>NE</v>
      </c>
      <c r="V36" s="203" t="str">
        <f t="shared" si="5"/>
        <v>NE</v>
      </c>
      <c r="W36" s="203" t="str">
        <f t="shared" si="5"/>
        <v>NE</v>
      </c>
      <c r="X36" s="203" t="str">
        <f t="shared" si="5"/>
        <v>NE</v>
      </c>
      <c r="Y36" s="203" t="str">
        <f t="shared" si="5"/>
        <v>NE</v>
      </c>
      <c r="Z36" s="203" t="str">
        <f t="shared" si="5"/>
        <v>NE</v>
      </c>
      <c r="AA36" s="203" t="str">
        <f t="shared" si="5"/>
        <v>NE</v>
      </c>
      <c r="AB36" s="203" t="str">
        <f t="shared" si="5"/>
        <v>NE</v>
      </c>
      <c r="AC36" s="203" t="str">
        <f t="shared" si="5"/>
        <v>NE</v>
      </c>
      <c r="AD36" s="203" t="str">
        <f t="shared" si="5"/>
        <v>NE</v>
      </c>
      <c r="AE36" s="203" t="str">
        <f t="shared" si="5"/>
        <v>NE</v>
      </c>
      <c r="AF36" s="203" t="str">
        <f t="shared" si="5"/>
        <v>NE</v>
      </c>
      <c r="AG36" s="203" t="str">
        <f t="shared" si="5"/>
        <v>NE</v>
      </c>
      <c r="AH36" s="203" t="str">
        <f t="shared" si="5"/>
        <v>NE</v>
      </c>
      <c r="AI36" s="203" t="str">
        <f t="shared" si="5"/>
        <v>NE</v>
      </c>
      <c r="AJ36" s="203" t="str">
        <f t="shared" si="5"/>
        <v>NE</v>
      </c>
      <c r="AK36" s="203" t="str">
        <f t="shared" si="5"/>
        <v>NE</v>
      </c>
      <c r="AL36" s="203"/>
      <c r="AM36" s="203"/>
      <c r="AN36" s="203"/>
      <c r="AO36" s="203"/>
      <c r="AP36" s="203"/>
      <c r="AQ36" s="114"/>
      <c r="AR36" s="204" t="str">
        <f t="shared" si="2"/>
        <v>NE</v>
      </c>
      <c r="AS36" s="114"/>
      <c r="AT36" s="114"/>
      <c r="AU36" s="114"/>
      <c r="AV36" s="114"/>
    </row>
    <row r="37" spans="1:48" x14ac:dyDescent="0.25">
      <c r="A37" s="44" t="str">
        <f t="shared" si="3"/>
        <v>Number of livestock_Sheep</v>
      </c>
      <c r="B37" s="202" t="s">
        <v>114</v>
      </c>
      <c r="C37" s="205" t="s">
        <v>79</v>
      </c>
      <c r="D37" s="202" t="s">
        <v>150</v>
      </c>
      <c r="E37" s="201" t="str">
        <f t="shared" si="1"/>
        <v>[enter data source]</v>
      </c>
      <c r="F37" s="202"/>
      <c r="G37" s="203">
        <v>1</v>
      </c>
      <c r="H37" s="203">
        <v>1</v>
      </c>
      <c r="I37" s="203">
        <v>1</v>
      </c>
      <c r="J37" s="203">
        <v>1</v>
      </c>
      <c r="K37" s="203">
        <v>1</v>
      </c>
      <c r="L37" s="203">
        <v>1</v>
      </c>
      <c r="M37" s="203">
        <v>1</v>
      </c>
      <c r="N37" s="203">
        <v>1</v>
      </c>
      <c r="O37" s="203">
        <v>1</v>
      </c>
      <c r="P37" s="203">
        <v>1</v>
      </c>
      <c r="Q37" s="203">
        <v>1</v>
      </c>
      <c r="R37" s="203">
        <v>1</v>
      </c>
      <c r="S37" s="203">
        <v>1</v>
      </c>
      <c r="T37" s="203">
        <v>1</v>
      </c>
      <c r="U37" s="203">
        <v>1</v>
      </c>
      <c r="V37" s="203">
        <v>1</v>
      </c>
      <c r="W37" s="203">
        <v>1</v>
      </c>
      <c r="X37" s="203">
        <v>1</v>
      </c>
      <c r="Y37" s="203">
        <v>1</v>
      </c>
      <c r="Z37" s="203">
        <v>1</v>
      </c>
      <c r="AA37" s="203">
        <v>1</v>
      </c>
      <c r="AB37" s="203">
        <v>1</v>
      </c>
      <c r="AC37" s="203">
        <v>1</v>
      </c>
      <c r="AD37" s="203">
        <v>1</v>
      </c>
      <c r="AE37" s="203">
        <v>1</v>
      </c>
      <c r="AF37" s="203">
        <v>1</v>
      </c>
      <c r="AG37" s="203">
        <v>1</v>
      </c>
      <c r="AH37" s="203">
        <v>1</v>
      </c>
      <c r="AI37" s="203">
        <v>1</v>
      </c>
      <c r="AJ37" s="203">
        <v>1</v>
      </c>
      <c r="AK37" s="203">
        <v>1</v>
      </c>
      <c r="AL37" s="203"/>
      <c r="AM37" s="203"/>
      <c r="AN37" s="203"/>
      <c r="AO37" s="203"/>
      <c r="AP37" s="203"/>
      <c r="AQ37" s="114"/>
      <c r="AR37" s="204" t="str">
        <f t="shared" si="2"/>
        <v>[enter value]</v>
      </c>
      <c r="AS37" s="114"/>
      <c r="AT37" s="114"/>
      <c r="AU37" s="114"/>
      <c r="AV37" s="114"/>
    </row>
    <row r="38" spans="1:48" x14ac:dyDescent="0.25">
      <c r="A38" s="44" t="str">
        <f t="shared" si="3"/>
        <v>Number of livestock_Swine (finishing pigs)</v>
      </c>
      <c r="B38" s="202" t="s">
        <v>114</v>
      </c>
      <c r="C38" s="205" t="s">
        <v>538</v>
      </c>
      <c r="D38" s="202" t="s">
        <v>150</v>
      </c>
      <c r="E38" s="201" t="str">
        <f t="shared" si="1"/>
        <v>NE</v>
      </c>
      <c r="F38" s="202"/>
      <c r="G38" s="203" t="str">
        <f t="shared" si="4"/>
        <v>NE</v>
      </c>
      <c r="H38" s="203" t="str">
        <f t="shared" si="4"/>
        <v>NE</v>
      </c>
      <c r="I38" s="203" t="str">
        <f t="shared" si="4"/>
        <v>NE</v>
      </c>
      <c r="J38" s="203" t="str">
        <f t="shared" si="4"/>
        <v>NE</v>
      </c>
      <c r="K38" s="203" t="str">
        <f t="shared" si="4"/>
        <v>NE</v>
      </c>
      <c r="L38" s="203" t="str">
        <f t="shared" si="4"/>
        <v>NE</v>
      </c>
      <c r="M38" s="203" t="str">
        <f t="shared" si="4"/>
        <v>NE</v>
      </c>
      <c r="N38" s="203" t="str">
        <f t="shared" si="4"/>
        <v>NE</v>
      </c>
      <c r="O38" s="203" t="str">
        <f t="shared" si="4"/>
        <v>NE</v>
      </c>
      <c r="P38" s="203" t="str">
        <f t="shared" si="4"/>
        <v>NE</v>
      </c>
      <c r="Q38" s="203" t="str">
        <f t="shared" si="4"/>
        <v>NE</v>
      </c>
      <c r="R38" s="203" t="str">
        <f t="shared" si="4"/>
        <v>NE</v>
      </c>
      <c r="S38" s="203" t="str">
        <f t="shared" si="4"/>
        <v>NE</v>
      </c>
      <c r="T38" s="203" t="str">
        <f t="shared" si="4"/>
        <v>NE</v>
      </c>
      <c r="U38" s="203" t="str">
        <f t="shared" si="4"/>
        <v>NE</v>
      </c>
      <c r="V38" s="203" t="str">
        <f t="shared" si="4"/>
        <v>NE</v>
      </c>
      <c r="W38" s="203" t="str">
        <f t="shared" si="4"/>
        <v>NE</v>
      </c>
      <c r="X38" s="203" t="str">
        <f t="shared" si="4"/>
        <v>NE</v>
      </c>
      <c r="Y38" s="203" t="str">
        <f t="shared" si="4"/>
        <v>NE</v>
      </c>
      <c r="Z38" s="203" t="str">
        <f t="shared" si="4"/>
        <v>NE</v>
      </c>
      <c r="AA38" s="203" t="str">
        <f t="shared" si="4"/>
        <v>NE</v>
      </c>
      <c r="AB38" s="203" t="str">
        <f t="shared" si="4"/>
        <v>NE</v>
      </c>
      <c r="AC38" s="203" t="str">
        <f t="shared" si="4"/>
        <v>NE</v>
      </c>
      <c r="AD38" s="203" t="str">
        <f t="shared" si="4"/>
        <v>NE</v>
      </c>
      <c r="AE38" s="203" t="str">
        <f t="shared" si="4"/>
        <v>NE</v>
      </c>
      <c r="AF38" s="203" t="str">
        <f t="shared" si="4"/>
        <v>NE</v>
      </c>
      <c r="AG38" s="203" t="str">
        <f t="shared" si="4"/>
        <v>NE</v>
      </c>
      <c r="AH38" s="203" t="str">
        <f t="shared" si="4"/>
        <v>NE</v>
      </c>
      <c r="AI38" s="203" t="str">
        <f t="shared" ref="AI38:AK49" si="6">IF(VLOOKUP($C38,$B$13:$D$28,3,0)="Y","[enter value]",VLOOKUP($C38,$B$13:$D$28,3,0))</f>
        <v>NE</v>
      </c>
      <c r="AJ38" s="203" t="str">
        <f t="shared" si="6"/>
        <v>NE</v>
      </c>
      <c r="AK38" s="203" t="str">
        <f t="shared" si="6"/>
        <v>NE</v>
      </c>
      <c r="AL38" s="203"/>
      <c r="AM38" s="203"/>
      <c r="AN38" s="203"/>
      <c r="AO38" s="203"/>
      <c r="AP38" s="203"/>
      <c r="AQ38" s="114"/>
      <c r="AR38" s="204" t="str">
        <f t="shared" si="2"/>
        <v>NE</v>
      </c>
      <c r="AS38" s="114"/>
      <c r="AT38" s="114"/>
      <c r="AU38" s="114"/>
      <c r="AV38" s="114"/>
    </row>
    <row r="39" spans="1:48" x14ac:dyDescent="0.25">
      <c r="A39" s="44" t="str">
        <f t="shared" si="3"/>
        <v>Number of livestock_Swine (sows)</v>
      </c>
      <c r="B39" s="202" t="s">
        <v>114</v>
      </c>
      <c r="C39" s="205" t="s">
        <v>145</v>
      </c>
      <c r="D39" s="202" t="s">
        <v>150</v>
      </c>
      <c r="E39" s="201" t="str">
        <f t="shared" si="1"/>
        <v>NE</v>
      </c>
      <c r="F39" s="202"/>
      <c r="G39" s="203" t="str">
        <f t="shared" si="4"/>
        <v>NE</v>
      </c>
      <c r="H39" s="203" t="str">
        <f t="shared" si="4"/>
        <v>NE</v>
      </c>
      <c r="I39" s="203" t="str">
        <f t="shared" si="4"/>
        <v>NE</v>
      </c>
      <c r="J39" s="203" t="str">
        <f t="shared" si="4"/>
        <v>NE</v>
      </c>
      <c r="K39" s="203" t="str">
        <f t="shared" si="4"/>
        <v>NE</v>
      </c>
      <c r="L39" s="203" t="str">
        <f t="shared" si="4"/>
        <v>NE</v>
      </c>
      <c r="M39" s="203" t="str">
        <f t="shared" si="4"/>
        <v>NE</v>
      </c>
      <c r="N39" s="203" t="str">
        <f t="shared" si="4"/>
        <v>NE</v>
      </c>
      <c r="O39" s="203" t="str">
        <f t="shared" si="4"/>
        <v>NE</v>
      </c>
      <c r="P39" s="203" t="str">
        <f t="shared" si="4"/>
        <v>NE</v>
      </c>
      <c r="Q39" s="203" t="str">
        <f t="shared" si="4"/>
        <v>NE</v>
      </c>
      <c r="R39" s="203" t="str">
        <f t="shared" si="4"/>
        <v>NE</v>
      </c>
      <c r="S39" s="203" t="str">
        <f t="shared" si="4"/>
        <v>NE</v>
      </c>
      <c r="T39" s="203" t="str">
        <f t="shared" si="4"/>
        <v>NE</v>
      </c>
      <c r="U39" s="203" t="str">
        <f t="shared" si="4"/>
        <v>NE</v>
      </c>
      <c r="V39" s="203" t="str">
        <f t="shared" si="4"/>
        <v>NE</v>
      </c>
      <c r="W39" s="203" t="str">
        <f t="shared" si="4"/>
        <v>NE</v>
      </c>
      <c r="X39" s="203" t="str">
        <f t="shared" si="4"/>
        <v>NE</v>
      </c>
      <c r="Y39" s="203" t="str">
        <f t="shared" si="4"/>
        <v>NE</v>
      </c>
      <c r="Z39" s="203" t="str">
        <f t="shared" si="4"/>
        <v>NE</v>
      </c>
      <c r="AA39" s="203" t="str">
        <f t="shared" si="4"/>
        <v>NE</v>
      </c>
      <c r="AB39" s="203" t="str">
        <f t="shared" si="4"/>
        <v>NE</v>
      </c>
      <c r="AC39" s="203" t="str">
        <f t="shared" si="4"/>
        <v>NE</v>
      </c>
      <c r="AD39" s="203" t="str">
        <f t="shared" si="4"/>
        <v>NE</v>
      </c>
      <c r="AE39" s="203" t="str">
        <f t="shared" si="4"/>
        <v>NE</v>
      </c>
      <c r="AF39" s="203" t="str">
        <f t="shared" si="4"/>
        <v>NE</v>
      </c>
      <c r="AG39" s="203" t="str">
        <f t="shared" si="4"/>
        <v>NE</v>
      </c>
      <c r="AH39" s="203" t="str">
        <f t="shared" si="4"/>
        <v>NE</v>
      </c>
      <c r="AI39" s="203" t="str">
        <f t="shared" si="6"/>
        <v>NE</v>
      </c>
      <c r="AJ39" s="203" t="str">
        <f t="shared" si="6"/>
        <v>NE</v>
      </c>
      <c r="AK39" s="203" t="str">
        <f t="shared" si="6"/>
        <v>NE</v>
      </c>
      <c r="AL39" s="203"/>
      <c r="AM39" s="203"/>
      <c r="AN39" s="203"/>
      <c r="AO39" s="203"/>
      <c r="AP39" s="203"/>
      <c r="AQ39" s="114"/>
      <c r="AR39" s="204" t="str">
        <f t="shared" si="2"/>
        <v>NE</v>
      </c>
      <c r="AS39" s="114"/>
      <c r="AT39" s="114"/>
      <c r="AU39" s="114"/>
      <c r="AV39" s="114"/>
    </row>
    <row r="40" spans="1:48" x14ac:dyDescent="0.25">
      <c r="A40" s="44" t="str">
        <f t="shared" si="3"/>
        <v>Number of livestock_Buffalo</v>
      </c>
      <c r="B40" s="202" t="s">
        <v>114</v>
      </c>
      <c r="C40" s="205" t="s">
        <v>80</v>
      </c>
      <c r="D40" s="202" t="s">
        <v>150</v>
      </c>
      <c r="E40" s="201" t="str">
        <f t="shared" si="1"/>
        <v>NE</v>
      </c>
      <c r="F40" s="202"/>
      <c r="G40" s="203" t="str">
        <f t="shared" si="4"/>
        <v>NE</v>
      </c>
      <c r="H40" s="203" t="str">
        <f t="shared" si="4"/>
        <v>NE</v>
      </c>
      <c r="I40" s="203" t="str">
        <f t="shared" si="4"/>
        <v>NE</v>
      </c>
      <c r="J40" s="203" t="str">
        <f t="shared" si="4"/>
        <v>NE</v>
      </c>
      <c r="K40" s="203" t="str">
        <f t="shared" si="4"/>
        <v>NE</v>
      </c>
      <c r="L40" s="203" t="str">
        <f t="shared" si="4"/>
        <v>NE</v>
      </c>
      <c r="M40" s="203" t="str">
        <f t="shared" si="4"/>
        <v>NE</v>
      </c>
      <c r="N40" s="203" t="str">
        <f t="shared" si="4"/>
        <v>NE</v>
      </c>
      <c r="O40" s="203" t="str">
        <f t="shared" si="4"/>
        <v>NE</v>
      </c>
      <c r="P40" s="203" t="str">
        <f t="shared" si="4"/>
        <v>NE</v>
      </c>
      <c r="Q40" s="203" t="str">
        <f t="shared" si="4"/>
        <v>NE</v>
      </c>
      <c r="R40" s="203" t="str">
        <f t="shared" si="4"/>
        <v>NE</v>
      </c>
      <c r="S40" s="203" t="str">
        <f t="shared" si="4"/>
        <v>NE</v>
      </c>
      <c r="T40" s="203" t="str">
        <f t="shared" si="4"/>
        <v>NE</v>
      </c>
      <c r="U40" s="203" t="str">
        <f t="shared" si="4"/>
        <v>NE</v>
      </c>
      <c r="V40" s="203" t="str">
        <f t="shared" si="4"/>
        <v>NE</v>
      </c>
      <c r="W40" s="203" t="str">
        <f t="shared" si="4"/>
        <v>NE</v>
      </c>
      <c r="X40" s="203" t="str">
        <f t="shared" si="4"/>
        <v>NE</v>
      </c>
      <c r="Y40" s="203" t="str">
        <f t="shared" si="4"/>
        <v>NE</v>
      </c>
      <c r="Z40" s="203" t="str">
        <f t="shared" si="4"/>
        <v>NE</v>
      </c>
      <c r="AA40" s="203" t="str">
        <f t="shared" si="4"/>
        <v>NE</v>
      </c>
      <c r="AB40" s="203" t="str">
        <f t="shared" si="4"/>
        <v>NE</v>
      </c>
      <c r="AC40" s="203" t="str">
        <f t="shared" si="4"/>
        <v>NE</v>
      </c>
      <c r="AD40" s="203" t="str">
        <f t="shared" si="4"/>
        <v>NE</v>
      </c>
      <c r="AE40" s="203" t="str">
        <f t="shared" si="4"/>
        <v>NE</v>
      </c>
      <c r="AF40" s="203" t="str">
        <f t="shared" si="4"/>
        <v>NE</v>
      </c>
      <c r="AG40" s="203" t="str">
        <f t="shared" si="4"/>
        <v>NE</v>
      </c>
      <c r="AH40" s="203" t="str">
        <f t="shared" si="4"/>
        <v>NE</v>
      </c>
      <c r="AI40" s="203" t="str">
        <f t="shared" si="6"/>
        <v>NE</v>
      </c>
      <c r="AJ40" s="203" t="str">
        <f t="shared" si="6"/>
        <v>NE</v>
      </c>
      <c r="AK40" s="203" t="str">
        <f t="shared" si="6"/>
        <v>NE</v>
      </c>
      <c r="AL40" s="203"/>
      <c r="AM40" s="203"/>
      <c r="AN40" s="203"/>
      <c r="AO40" s="203"/>
      <c r="AP40" s="203"/>
      <c r="AQ40" s="114"/>
      <c r="AR40" s="204" t="str">
        <f t="shared" si="2"/>
        <v>NE</v>
      </c>
      <c r="AS40" s="114"/>
      <c r="AT40" s="114"/>
      <c r="AU40" s="114"/>
      <c r="AV40" s="114"/>
    </row>
    <row r="41" spans="1:48" x14ac:dyDescent="0.25">
      <c r="A41" s="44" t="str">
        <f t="shared" si="3"/>
        <v>Number of livestock_Goats</v>
      </c>
      <c r="B41" s="202" t="s">
        <v>114</v>
      </c>
      <c r="C41" s="205" t="s">
        <v>81</v>
      </c>
      <c r="D41" s="202" t="s">
        <v>150</v>
      </c>
      <c r="E41" s="201" t="str">
        <f t="shared" si="1"/>
        <v>NE</v>
      </c>
      <c r="F41" s="202"/>
      <c r="G41" s="203" t="str">
        <f t="shared" si="4"/>
        <v>NE</v>
      </c>
      <c r="H41" s="203" t="str">
        <f t="shared" si="4"/>
        <v>NE</v>
      </c>
      <c r="I41" s="203" t="str">
        <f t="shared" si="4"/>
        <v>NE</v>
      </c>
      <c r="J41" s="203" t="str">
        <f t="shared" si="4"/>
        <v>NE</v>
      </c>
      <c r="K41" s="203" t="str">
        <f t="shared" si="4"/>
        <v>NE</v>
      </c>
      <c r="L41" s="203" t="str">
        <f t="shared" si="4"/>
        <v>NE</v>
      </c>
      <c r="M41" s="203" t="str">
        <f t="shared" si="4"/>
        <v>NE</v>
      </c>
      <c r="N41" s="203" t="str">
        <f t="shared" si="4"/>
        <v>NE</v>
      </c>
      <c r="O41" s="203" t="str">
        <f t="shared" si="4"/>
        <v>NE</v>
      </c>
      <c r="P41" s="203" t="str">
        <f t="shared" si="4"/>
        <v>NE</v>
      </c>
      <c r="Q41" s="203" t="str">
        <f t="shared" si="4"/>
        <v>NE</v>
      </c>
      <c r="R41" s="203" t="str">
        <f t="shared" si="4"/>
        <v>NE</v>
      </c>
      <c r="S41" s="203" t="str">
        <f t="shared" si="4"/>
        <v>NE</v>
      </c>
      <c r="T41" s="203" t="str">
        <f t="shared" si="4"/>
        <v>NE</v>
      </c>
      <c r="U41" s="203" t="str">
        <f t="shared" si="4"/>
        <v>NE</v>
      </c>
      <c r="V41" s="203" t="str">
        <f t="shared" si="4"/>
        <v>NE</v>
      </c>
      <c r="W41" s="203" t="str">
        <f t="shared" si="4"/>
        <v>NE</v>
      </c>
      <c r="X41" s="203" t="str">
        <f t="shared" si="4"/>
        <v>NE</v>
      </c>
      <c r="Y41" s="203" t="str">
        <f t="shared" si="4"/>
        <v>NE</v>
      </c>
      <c r="Z41" s="203" t="str">
        <f t="shared" si="4"/>
        <v>NE</v>
      </c>
      <c r="AA41" s="203" t="str">
        <f t="shared" si="4"/>
        <v>NE</v>
      </c>
      <c r="AB41" s="203" t="str">
        <f t="shared" si="4"/>
        <v>NE</v>
      </c>
      <c r="AC41" s="203" t="str">
        <f t="shared" si="4"/>
        <v>NE</v>
      </c>
      <c r="AD41" s="203" t="str">
        <f t="shared" si="4"/>
        <v>NE</v>
      </c>
      <c r="AE41" s="203" t="str">
        <f t="shared" si="4"/>
        <v>NE</v>
      </c>
      <c r="AF41" s="203" t="str">
        <f t="shared" si="4"/>
        <v>NE</v>
      </c>
      <c r="AG41" s="203" t="str">
        <f t="shared" si="4"/>
        <v>NE</v>
      </c>
      <c r="AH41" s="203" t="str">
        <f t="shared" si="4"/>
        <v>NE</v>
      </c>
      <c r="AI41" s="203" t="str">
        <f t="shared" si="6"/>
        <v>NE</v>
      </c>
      <c r="AJ41" s="203" t="str">
        <f t="shared" si="6"/>
        <v>NE</v>
      </c>
      <c r="AK41" s="203" t="str">
        <f t="shared" si="6"/>
        <v>NE</v>
      </c>
      <c r="AL41" s="203"/>
      <c r="AM41" s="203"/>
      <c r="AN41" s="203"/>
      <c r="AO41" s="203"/>
      <c r="AP41" s="203"/>
      <c r="AQ41" s="114"/>
      <c r="AR41" s="204" t="str">
        <f t="shared" si="2"/>
        <v>NE</v>
      </c>
      <c r="AS41" s="114"/>
      <c r="AT41" s="114"/>
      <c r="AU41" s="114"/>
      <c r="AV41" s="114"/>
    </row>
    <row r="42" spans="1:48" x14ac:dyDescent="0.25">
      <c r="A42" s="44" t="str">
        <f t="shared" si="3"/>
        <v>Number of livestock_Horses</v>
      </c>
      <c r="B42" s="202" t="s">
        <v>114</v>
      </c>
      <c r="C42" s="205" t="s">
        <v>82</v>
      </c>
      <c r="D42" s="202" t="s">
        <v>150</v>
      </c>
      <c r="E42" s="201" t="str">
        <f t="shared" si="1"/>
        <v>NE</v>
      </c>
      <c r="F42" s="202"/>
      <c r="G42" s="203" t="str">
        <f t="shared" si="4"/>
        <v>NE</v>
      </c>
      <c r="H42" s="203" t="str">
        <f t="shared" si="4"/>
        <v>NE</v>
      </c>
      <c r="I42" s="203" t="str">
        <f t="shared" si="4"/>
        <v>NE</v>
      </c>
      <c r="J42" s="203" t="str">
        <f t="shared" si="4"/>
        <v>NE</v>
      </c>
      <c r="K42" s="203" t="str">
        <f t="shared" si="4"/>
        <v>NE</v>
      </c>
      <c r="L42" s="203" t="str">
        <f t="shared" si="4"/>
        <v>NE</v>
      </c>
      <c r="M42" s="203" t="str">
        <f t="shared" si="4"/>
        <v>NE</v>
      </c>
      <c r="N42" s="203" t="str">
        <f t="shared" si="4"/>
        <v>NE</v>
      </c>
      <c r="O42" s="203" t="str">
        <f t="shared" si="4"/>
        <v>NE</v>
      </c>
      <c r="P42" s="203" t="str">
        <f t="shared" si="4"/>
        <v>NE</v>
      </c>
      <c r="Q42" s="203" t="str">
        <f t="shared" si="4"/>
        <v>NE</v>
      </c>
      <c r="R42" s="203" t="str">
        <f t="shared" si="4"/>
        <v>NE</v>
      </c>
      <c r="S42" s="203" t="str">
        <f t="shared" si="4"/>
        <v>NE</v>
      </c>
      <c r="T42" s="203" t="str">
        <f t="shared" si="4"/>
        <v>NE</v>
      </c>
      <c r="U42" s="203" t="str">
        <f t="shared" si="4"/>
        <v>NE</v>
      </c>
      <c r="V42" s="203" t="str">
        <f t="shared" si="4"/>
        <v>NE</v>
      </c>
      <c r="W42" s="203" t="str">
        <f t="shared" si="4"/>
        <v>NE</v>
      </c>
      <c r="X42" s="203" t="str">
        <f t="shared" si="4"/>
        <v>NE</v>
      </c>
      <c r="Y42" s="203" t="str">
        <f t="shared" si="4"/>
        <v>NE</v>
      </c>
      <c r="Z42" s="203" t="str">
        <f t="shared" si="4"/>
        <v>NE</v>
      </c>
      <c r="AA42" s="203" t="str">
        <f t="shared" si="4"/>
        <v>NE</v>
      </c>
      <c r="AB42" s="203" t="str">
        <f t="shared" si="4"/>
        <v>NE</v>
      </c>
      <c r="AC42" s="203" t="str">
        <f t="shared" si="4"/>
        <v>NE</v>
      </c>
      <c r="AD42" s="203" t="str">
        <f t="shared" si="4"/>
        <v>NE</v>
      </c>
      <c r="AE42" s="203" t="str">
        <f t="shared" si="4"/>
        <v>NE</v>
      </c>
      <c r="AF42" s="203" t="str">
        <f t="shared" si="4"/>
        <v>NE</v>
      </c>
      <c r="AG42" s="203" t="str">
        <f t="shared" si="4"/>
        <v>NE</v>
      </c>
      <c r="AH42" s="203" t="str">
        <f t="shared" si="4"/>
        <v>NE</v>
      </c>
      <c r="AI42" s="203" t="str">
        <f t="shared" si="6"/>
        <v>NE</v>
      </c>
      <c r="AJ42" s="203" t="str">
        <f t="shared" si="6"/>
        <v>NE</v>
      </c>
      <c r="AK42" s="203" t="str">
        <f t="shared" si="6"/>
        <v>NE</v>
      </c>
      <c r="AL42" s="203"/>
      <c r="AM42" s="203"/>
      <c r="AN42" s="203"/>
      <c r="AO42" s="203"/>
      <c r="AP42" s="203"/>
      <c r="AQ42" s="114"/>
      <c r="AR42" s="204" t="str">
        <f t="shared" si="2"/>
        <v>NE</v>
      </c>
      <c r="AS42" s="114"/>
      <c r="AT42" s="114"/>
      <c r="AU42" s="114"/>
      <c r="AV42" s="114"/>
    </row>
    <row r="43" spans="1:48" x14ac:dyDescent="0.25">
      <c r="A43" s="44" t="str">
        <f t="shared" si="3"/>
        <v>Number of livestock_Mules and asses</v>
      </c>
      <c r="B43" s="202" t="s">
        <v>114</v>
      </c>
      <c r="C43" s="205" t="s">
        <v>83</v>
      </c>
      <c r="D43" s="202" t="s">
        <v>150</v>
      </c>
      <c r="E43" s="201" t="str">
        <f t="shared" si="1"/>
        <v>NE</v>
      </c>
      <c r="F43" s="202"/>
      <c r="G43" s="203" t="str">
        <f t="shared" si="4"/>
        <v>NE</v>
      </c>
      <c r="H43" s="203" t="str">
        <f t="shared" si="4"/>
        <v>NE</v>
      </c>
      <c r="I43" s="203" t="str">
        <f t="shared" si="4"/>
        <v>NE</v>
      </c>
      <c r="J43" s="203" t="str">
        <f t="shared" si="4"/>
        <v>NE</v>
      </c>
      <c r="K43" s="203" t="str">
        <f t="shared" si="4"/>
        <v>NE</v>
      </c>
      <c r="L43" s="203" t="str">
        <f t="shared" si="4"/>
        <v>NE</v>
      </c>
      <c r="M43" s="203" t="str">
        <f t="shared" si="4"/>
        <v>NE</v>
      </c>
      <c r="N43" s="203" t="str">
        <f t="shared" si="4"/>
        <v>NE</v>
      </c>
      <c r="O43" s="203" t="str">
        <f t="shared" si="4"/>
        <v>NE</v>
      </c>
      <c r="P43" s="203" t="str">
        <f t="shared" si="4"/>
        <v>NE</v>
      </c>
      <c r="Q43" s="203" t="str">
        <f t="shared" si="4"/>
        <v>NE</v>
      </c>
      <c r="R43" s="203" t="str">
        <f t="shared" si="4"/>
        <v>NE</v>
      </c>
      <c r="S43" s="203" t="str">
        <f t="shared" si="4"/>
        <v>NE</v>
      </c>
      <c r="T43" s="203" t="str">
        <f t="shared" si="4"/>
        <v>NE</v>
      </c>
      <c r="U43" s="203" t="str">
        <f t="shared" si="4"/>
        <v>NE</v>
      </c>
      <c r="V43" s="203" t="str">
        <f t="shared" si="4"/>
        <v>NE</v>
      </c>
      <c r="W43" s="203" t="str">
        <f t="shared" si="4"/>
        <v>NE</v>
      </c>
      <c r="X43" s="203" t="str">
        <f t="shared" si="4"/>
        <v>NE</v>
      </c>
      <c r="Y43" s="203" t="str">
        <f t="shared" si="4"/>
        <v>NE</v>
      </c>
      <c r="Z43" s="203" t="str">
        <f t="shared" si="4"/>
        <v>NE</v>
      </c>
      <c r="AA43" s="203" t="str">
        <f t="shared" si="4"/>
        <v>NE</v>
      </c>
      <c r="AB43" s="203" t="str">
        <f t="shared" si="4"/>
        <v>NE</v>
      </c>
      <c r="AC43" s="203" t="str">
        <f t="shared" si="4"/>
        <v>NE</v>
      </c>
      <c r="AD43" s="203" t="str">
        <f t="shared" si="4"/>
        <v>NE</v>
      </c>
      <c r="AE43" s="203" t="str">
        <f t="shared" si="4"/>
        <v>NE</v>
      </c>
      <c r="AF43" s="203" t="str">
        <f t="shared" si="4"/>
        <v>NE</v>
      </c>
      <c r="AG43" s="203" t="str">
        <f t="shared" si="4"/>
        <v>NE</v>
      </c>
      <c r="AH43" s="203" t="str">
        <f t="shared" si="4"/>
        <v>NE</v>
      </c>
      <c r="AI43" s="203" t="str">
        <f t="shared" si="6"/>
        <v>NE</v>
      </c>
      <c r="AJ43" s="203" t="str">
        <f t="shared" si="6"/>
        <v>NE</v>
      </c>
      <c r="AK43" s="203" t="str">
        <f t="shared" si="6"/>
        <v>NE</v>
      </c>
      <c r="AL43" s="203"/>
      <c r="AM43" s="203"/>
      <c r="AN43" s="203"/>
      <c r="AO43" s="203"/>
      <c r="AP43" s="203"/>
      <c r="AQ43" s="114"/>
      <c r="AR43" s="204" t="str">
        <f t="shared" si="2"/>
        <v>NE</v>
      </c>
      <c r="AS43" s="114"/>
      <c r="AT43" s="114"/>
      <c r="AU43" s="114"/>
      <c r="AV43" s="114"/>
    </row>
    <row r="44" spans="1:48" x14ac:dyDescent="0.25">
      <c r="A44" s="44" t="str">
        <f t="shared" si="3"/>
        <v>Number of livestock_Laying hens</v>
      </c>
      <c r="B44" s="202" t="s">
        <v>114</v>
      </c>
      <c r="C44" s="205" t="s">
        <v>85</v>
      </c>
      <c r="D44" s="202" t="s">
        <v>150</v>
      </c>
      <c r="E44" s="201" t="str">
        <f t="shared" si="1"/>
        <v>NE</v>
      </c>
      <c r="F44" s="202"/>
      <c r="G44" s="203" t="str">
        <f t="shared" ref="G44:AJ49" si="7">IF(VLOOKUP($C44,$B$13:$D$28,3,0)="Y","[enter value]",VLOOKUP($C44,$B$13:$D$28,3,0))</f>
        <v>NE</v>
      </c>
      <c r="H44" s="203" t="str">
        <f t="shared" si="7"/>
        <v>NE</v>
      </c>
      <c r="I44" s="203" t="str">
        <f t="shared" si="7"/>
        <v>NE</v>
      </c>
      <c r="J44" s="203" t="str">
        <f t="shared" si="7"/>
        <v>NE</v>
      </c>
      <c r="K44" s="203" t="str">
        <f t="shared" si="7"/>
        <v>NE</v>
      </c>
      <c r="L44" s="203" t="str">
        <f t="shared" si="7"/>
        <v>NE</v>
      </c>
      <c r="M44" s="203" t="str">
        <f t="shared" si="7"/>
        <v>NE</v>
      </c>
      <c r="N44" s="203" t="str">
        <f t="shared" si="7"/>
        <v>NE</v>
      </c>
      <c r="O44" s="203" t="str">
        <f t="shared" si="7"/>
        <v>NE</v>
      </c>
      <c r="P44" s="203" t="str">
        <f t="shared" si="7"/>
        <v>NE</v>
      </c>
      <c r="Q44" s="203" t="str">
        <f t="shared" si="7"/>
        <v>NE</v>
      </c>
      <c r="R44" s="203" t="str">
        <f t="shared" si="7"/>
        <v>NE</v>
      </c>
      <c r="S44" s="203" t="str">
        <f t="shared" si="7"/>
        <v>NE</v>
      </c>
      <c r="T44" s="203" t="str">
        <f t="shared" si="7"/>
        <v>NE</v>
      </c>
      <c r="U44" s="203" t="str">
        <f t="shared" si="7"/>
        <v>NE</v>
      </c>
      <c r="V44" s="203" t="str">
        <f t="shared" si="7"/>
        <v>NE</v>
      </c>
      <c r="W44" s="203" t="str">
        <f t="shared" si="7"/>
        <v>NE</v>
      </c>
      <c r="X44" s="203" t="str">
        <f t="shared" si="7"/>
        <v>NE</v>
      </c>
      <c r="Y44" s="203" t="str">
        <f t="shared" si="7"/>
        <v>NE</v>
      </c>
      <c r="Z44" s="203" t="str">
        <f t="shared" si="7"/>
        <v>NE</v>
      </c>
      <c r="AA44" s="203" t="str">
        <f t="shared" si="7"/>
        <v>NE</v>
      </c>
      <c r="AB44" s="203" t="str">
        <f t="shared" si="7"/>
        <v>NE</v>
      </c>
      <c r="AC44" s="203" t="str">
        <f t="shared" si="7"/>
        <v>NE</v>
      </c>
      <c r="AD44" s="203" t="str">
        <f t="shared" si="7"/>
        <v>NE</v>
      </c>
      <c r="AE44" s="203" t="str">
        <f t="shared" si="7"/>
        <v>NE</v>
      </c>
      <c r="AF44" s="203" t="str">
        <f t="shared" si="7"/>
        <v>NE</v>
      </c>
      <c r="AG44" s="203" t="str">
        <f t="shared" si="7"/>
        <v>NE</v>
      </c>
      <c r="AH44" s="203" t="str">
        <f t="shared" si="7"/>
        <v>NE</v>
      </c>
      <c r="AI44" s="203" t="str">
        <f t="shared" si="6"/>
        <v>NE</v>
      </c>
      <c r="AJ44" s="203" t="str">
        <f t="shared" si="7"/>
        <v>NE</v>
      </c>
      <c r="AK44" s="203" t="str">
        <f t="shared" si="6"/>
        <v>NE</v>
      </c>
      <c r="AL44" s="203"/>
      <c r="AM44" s="203"/>
      <c r="AN44" s="203"/>
      <c r="AO44" s="203"/>
      <c r="AP44" s="203"/>
      <c r="AQ44" s="114"/>
      <c r="AR44" s="204" t="str">
        <f t="shared" si="2"/>
        <v>NE</v>
      </c>
      <c r="AS44" s="114"/>
      <c r="AT44" s="114"/>
      <c r="AU44" s="114"/>
      <c r="AV44" s="114"/>
    </row>
    <row r="45" spans="1:48" x14ac:dyDescent="0.25">
      <c r="A45" s="44" t="str">
        <f t="shared" si="3"/>
        <v>Number of livestock_Broilers</v>
      </c>
      <c r="B45" s="202" t="s">
        <v>114</v>
      </c>
      <c r="C45" s="205" t="s">
        <v>84</v>
      </c>
      <c r="D45" s="202" t="s">
        <v>150</v>
      </c>
      <c r="E45" s="201" t="str">
        <f t="shared" si="1"/>
        <v>NE</v>
      </c>
      <c r="F45" s="202"/>
      <c r="G45" s="203" t="str">
        <f t="shared" si="7"/>
        <v>NE</v>
      </c>
      <c r="H45" s="203" t="str">
        <f t="shared" si="7"/>
        <v>NE</v>
      </c>
      <c r="I45" s="203" t="str">
        <f t="shared" si="7"/>
        <v>NE</v>
      </c>
      <c r="J45" s="203" t="str">
        <f t="shared" si="7"/>
        <v>NE</v>
      </c>
      <c r="K45" s="203" t="str">
        <f t="shared" si="7"/>
        <v>NE</v>
      </c>
      <c r="L45" s="203" t="str">
        <f t="shared" si="7"/>
        <v>NE</v>
      </c>
      <c r="M45" s="203" t="str">
        <f t="shared" si="7"/>
        <v>NE</v>
      </c>
      <c r="N45" s="203" t="str">
        <f t="shared" si="7"/>
        <v>NE</v>
      </c>
      <c r="O45" s="203" t="str">
        <f t="shared" si="7"/>
        <v>NE</v>
      </c>
      <c r="P45" s="203" t="str">
        <f t="shared" si="7"/>
        <v>NE</v>
      </c>
      <c r="Q45" s="203" t="str">
        <f t="shared" si="7"/>
        <v>NE</v>
      </c>
      <c r="R45" s="203" t="str">
        <f t="shared" si="7"/>
        <v>NE</v>
      </c>
      <c r="S45" s="203" t="str">
        <f t="shared" si="7"/>
        <v>NE</v>
      </c>
      <c r="T45" s="203" t="str">
        <f t="shared" si="7"/>
        <v>NE</v>
      </c>
      <c r="U45" s="203" t="str">
        <f t="shared" si="7"/>
        <v>NE</v>
      </c>
      <c r="V45" s="203" t="str">
        <f t="shared" si="7"/>
        <v>NE</v>
      </c>
      <c r="W45" s="203" t="str">
        <f t="shared" si="7"/>
        <v>NE</v>
      </c>
      <c r="X45" s="203" t="str">
        <f t="shared" si="7"/>
        <v>NE</v>
      </c>
      <c r="Y45" s="203" t="str">
        <f t="shared" si="7"/>
        <v>NE</v>
      </c>
      <c r="Z45" s="203" t="str">
        <f t="shared" si="7"/>
        <v>NE</v>
      </c>
      <c r="AA45" s="203" t="str">
        <f t="shared" si="7"/>
        <v>NE</v>
      </c>
      <c r="AB45" s="203" t="str">
        <f t="shared" si="7"/>
        <v>NE</v>
      </c>
      <c r="AC45" s="203" t="str">
        <f t="shared" si="7"/>
        <v>NE</v>
      </c>
      <c r="AD45" s="203" t="str">
        <f t="shared" si="7"/>
        <v>NE</v>
      </c>
      <c r="AE45" s="203" t="str">
        <f t="shared" si="7"/>
        <v>NE</v>
      </c>
      <c r="AF45" s="203" t="str">
        <f t="shared" si="7"/>
        <v>NE</v>
      </c>
      <c r="AG45" s="203" t="str">
        <f t="shared" si="7"/>
        <v>NE</v>
      </c>
      <c r="AH45" s="203" t="str">
        <f t="shared" si="7"/>
        <v>NE</v>
      </c>
      <c r="AI45" s="203" t="str">
        <f t="shared" si="6"/>
        <v>NE</v>
      </c>
      <c r="AJ45" s="203" t="str">
        <f t="shared" si="6"/>
        <v>NE</v>
      </c>
      <c r="AK45" s="203" t="str">
        <f t="shared" si="6"/>
        <v>NE</v>
      </c>
      <c r="AL45" s="203"/>
      <c r="AM45" s="203"/>
      <c r="AN45" s="203"/>
      <c r="AO45" s="203"/>
      <c r="AP45" s="203"/>
      <c r="AQ45" s="114"/>
      <c r="AR45" s="204" t="str">
        <f t="shared" si="2"/>
        <v>NE</v>
      </c>
      <c r="AS45" s="114"/>
      <c r="AT45" s="114"/>
      <c r="AU45" s="114"/>
      <c r="AV45" s="114"/>
    </row>
    <row r="46" spans="1:48" x14ac:dyDescent="0.25">
      <c r="A46" s="44" t="str">
        <f t="shared" si="3"/>
        <v>Number of livestock_Turkeys</v>
      </c>
      <c r="B46" s="202" t="s">
        <v>114</v>
      </c>
      <c r="C46" s="205" t="s">
        <v>87</v>
      </c>
      <c r="D46" s="202" t="s">
        <v>150</v>
      </c>
      <c r="E46" s="201" t="str">
        <f t="shared" si="1"/>
        <v>NE</v>
      </c>
      <c r="F46" s="202"/>
      <c r="G46" s="203" t="str">
        <f t="shared" si="7"/>
        <v>NE</v>
      </c>
      <c r="H46" s="203" t="str">
        <f t="shared" si="7"/>
        <v>NE</v>
      </c>
      <c r="I46" s="203" t="str">
        <f t="shared" si="7"/>
        <v>NE</v>
      </c>
      <c r="J46" s="203" t="str">
        <f t="shared" si="7"/>
        <v>NE</v>
      </c>
      <c r="K46" s="203" t="str">
        <f t="shared" si="7"/>
        <v>NE</v>
      </c>
      <c r="L46" s="203" t="str">
        <f t="shared" si="7"/>
        <v>NE</v>
      </c>
      <c r="M46" s="203" t="str">
        <f t="shared" si="7"/>
        <v>NE</v>
      </c>
      <c r="N46" s="203" t="str">
        <f t="shared" si="7"/>
        <v>NE</v>
      </c>
      <c r="O46" s="203" t="str">
        <f t="shared" si="7"/>
        <v>NE</v>
      </c>
      <c r="P46" s="203" t="str">
        <f t="shared" si="7"/>
        <v>NE</v>
      </c>
      <c r="Q46" s="203" t="str">
        <f t="shared" si="7"/>
        <v>NE</v>
      </c>
      <c r="R46" s="203" t="str">
        <f t="shared" si="7"/>
        <v>NE</v>
      </c>
      <c r="S46" s="203" t="str">
        <f t="shared" si="7"/>
        <v>NE</v>
      </c>
      <c r="T46" s="203" t="str">
        <f t="shared" si="7"/>
        <v>NE</v>
      </c>
      <c r="U46" s="203" t="str">
        <f t="shared" si="7"/>
        <v>NE</v>
      </c>
      <c r="V46" s="203" t="str">
        <f t="shared" si="7"/>
        <v>NE</v>
      </c>
      <c r="W46" s="203" t="str">
        <f t="shared" si="7"/>
        <v>NE</v>
      </c>
      <c r="X46" s="203" t="str">
        <f t="shared" si="7"/>
        <v>NE</v>
      </c>
      <c r="Y46" s="203" t="str">
        <f t="shared" si="7"/>
        <v>NE</v>
      </c>
      <c r="Z46" s="203" t="str">
        <f t="shared" si="7"/>
        <v>NE</v>
      </c>
      <c r="AA46" s="203" t="str">
        <f t="shared" si="7"/>
        <v>NE</v>
      </c>
      <c r="AB46" s="203" t="str">
        <f t="shared" si="7"/>
        <v>NE</v>
      </c>
      <c r="AC46" s="203" t="str">
        <f t="shared" si="7"/>
        <v>NE</v>
      </c>
      <c r="AD46" s="203" t="str">
        <f t="shared" si="7"/>
        <v>NE</v>
      </c>
      <c r="AE46" s="203" t="str">
        <f t="shared" si="7"/>
        <v>NE</v>
      </c>
      <c r="AF46" s="203" t="str">
        <f t="shared" si="7"/>
        <v>NE</v>
      </c>
      <c r="AG46" s="203" t="str">
        <f t="shared" si="7"/>
        <v>NE</v>
      </c>
      <c r="AH46" s="203" t="str">
        <f t="shared" si="7"/>
        <v>NE</v>
      </c>
      <c r="AI46" s="203" t="str">
        <f t="shared" si="6"/>
        <v>NE</v>
      </c>
      <c r="AJ46" s="203" t="str">
        <f t="shared" si="6"/>
        <v>NE</v>
      </c>
      <c r="AK46" s="203" t="str">
        <f t="shared" si="6"/>
        <v>NE</v>
      </c>
      <c r="AL46" s="203"/>
      <c r="AM46" s="203"/>
      <c r="AN46" s="203"/>
      <c r="AO46" s="203"/>
      <c r="AP46" s="203"/>
      <c r="AQ46" s="114"/>
      <c r="AR46" s="204" t="str">
        <f t="shared" si="2"/>
        <v>NE</v>
      </c>
      <c r="AS46" s="114"/>
      <c r="AT46" s="114"/>
      <c r="AU46" s="114"/>
      <c r="AV46" s="114"/>
    </row>
    <row r="47" spans="1:48" x14ac:dyDescent="0.25">
      <c r="A47" s="44" t="str">
        <f t="shared" si="3"/>
        <v>Number of livestock_Other poultry (ducks)</v>
      </c>
      <c r="B47" s="202" t="s">
        <v>114</v>
      </c>
      <c r="C47" s="205" t="s">
        <v>90</v>
      </c>
      <c r="D47" s="202" t="s">
        <v>150</v>
      </c>
      <c r="E47" s="201" t="str">
        <f t="shared" si="1"/>
        <v>NE</v>
      </c>
      <c r="F47" s="202"/>
      <c r="G47" s="203" t="str">
        <f t="shared" si="7"/>
        <v>NE</v>
      </c>
      <c r="H47" s="203" t="str">
        <f t="shared" si="7"/>
        <v>NE</v>
      </c>
      <c r="I47" s="203" t="str">
        <f t="shared" si="7"/>
        <v>NE</v>
      </c>
      <c r="J47" s="203" t="str">
        <f t="shared" si="7"/>
        <v>NE</v>
      </c>
      <c r="K47" s="203" t="str">
        <f t="shared" si="7"/>
        <v>NE</v>
      </c>
      <c r="L47" s="203" t="str">
        <f t="shared" si="7"/>
        <v>NE</v>
      </c>
      <c r="M47" s="203" t="str">
        <f t="shared" si="7"/>
        <v>NE</v>
      </c>
      <c r="N47" s="203" t="str">
        <f t="shared" si="7"/>
        <v>NE</v>
      </c>
      <c r="O47" s="203" t="str">
        <f t="shared" si="7"/>
        <v>NE</v>
      </c>
      <c r="P47" s="203" t="str">
        <f t="shared" si="7"/>
        <v>NE</v>
      </c>
      <c r="Q47" s="203" t="str">
        <f t="shared" si="7"/>
        <v>NE</v>
      </c>
      <c r="R47" s="203" t="str">
        <f t="shared" si="7"/>
        <v>NE</v>
      </c>
      <c r="S47" s="203" t="str">
        <f t="shared" si="7"/>
        <v>NE</v>
      </c>
      <c r="T47" s="203" t="str">
        <f t="shared" si="7"/>
        <v>NE</v>
      </c>
      <c r="U47" s="203" t="str">
        <f t="shared" si="7"/>
        <v>NE</v>
      </c>
      <c r="V47" s="203" t="str">
        <f t="shared" si="7"/>
        <v>NE</v>
      </c>
      <c r="W47" s="203" t="str">
        <f t="shared" si="7"/>
        <v>NE</v>
      </c>
      <c r="X47" s="203" t="str">
        <f t="shared" si="7"/>
        <v>NE</v>
      </c>
      <c r="Y47" s="203" t="str">
        <f t="shared" si="7"/>
        <v>NE</v>
      </c>
      <c r="Z47" s="203" t="str">
        <f t="shared" si="7"/>
        <v>NE</v>
      </c>
      <c r="AA47" s="203" t="str">
        <f t="shared" si="7"/>
        <v>NE</v>
      </c>
      <c r="AB47" s="203" t="str">
        <f t="shared" si="7"/>
        <v>NE</v>
      </c>
      <c r="AC47" s="203" t="str">
        <f t="shared" si="7"/>
        <v>NE</v>
      </c>
      <c r="AD47" s="203" t="str">
        <f t="shared" si="7"/>
        <v>NE</v>
      </c>
      <c r="AE47" s="203" t="str">
        <f t="shared" si="7"/>
        <v>NE</v>
      </c>
      <c r="AF47" s="203" t="str">
        <f t="shared" si="7"/>
        <v>NE</v>
      </c>
      <c r="AG47" s="203" t="str">
        <f t="shared" si="7"/>
        <v>NE</v>
      </c>
      <c r="AH47" s="203" t="str">
        <f t="shared" si="7"/>
        <v>NE</v>
      </c>
      <c r="AI47" s="203" t="str">
        <f t="shared" si="6"/>
        <v>NE</v>
      </c>
      <c r="AJ47" s="203" t="str">
        <f t="shared" si="6"/>
        <v>NE</v>
      </c>
      <c r="AK47" s="203" t="str">
        <f t="shared" si="6"/>
        <v>NE</v>
      </c>
      <c r="AL47" s="203"/>
      <c r="AM47" s="203"/>
      <c r="AN47" s="203"/>
      <c r="AO47" s="203"/>
      <c r="AP47" s="203"/>
      <c r="AQ47" s="114"/>
      <c r="AR47" s="204" t="str">
        <f t="shared" si="2"/>
        <v>NE</v>
      </c>
      <c r="AS47" s="114"/>
      <c r="AT47" s="114"/>
      <c r="AU47" s="114"/>
      <c r="AV47" s="114"/>
    </row>
    <row r="48" spans="1:48" x14ac:dyDescent="0.25">
      <c r="A48" s="44" t="str">
        <f t="shared" si="3"/>
        <v>Number of livestock_Other poultry (geese)</v>
      </c>
      <c r="B48" s="202" t="s">
        <v>114</v>
      </c>
      <c r="C48" s="205" t="s">
        <v>88</v>
      </c>
      <c r="D48" s="202" t="s">
        <v>150</v>
      </c>
      <c r="E48" s="201" t="str">
        <f t="shared" si="1"/>
        <v>NE</v>
      </c>
      <c r="F48" s="202"/>
      <c r="G48" s="203" t="str">
        <f t="shared" si="7"/>
        <v>NE</v>
      </c>
      <c r="H48" s="203" t="str">
        <f t="shared" si="7"/>
        <v>NE</v>
      </c>
      <c r="I48" s="203" t="str">
        <f t="shared" si="7"/>
        <v>NE</v>
      </c>
      <c r="J48" s="203" t="str">
        <f t="shared" si="7"/>
        <v>NE</v>
      </c>
      <c r="K48" s="203" t="str">
        <f t="shared" si="7"/>
        <v>NE</v>
      </c>
      <c r="L48" s="203" t="str">
        <f t="shared" si="7"/>
        <v>NE</v>
      </c>
      <c r="M48" s="203" t="str">
        <f t="shared" si="7"/>
        <v>NE</v>
      </c>
      <c r="N48" s="203" t="str">
        <f t="shared" si="7"/>
        <v>NE</v>
      </c>
      <c r="O48" s="203" t="str">
        <f t="shared" si="7"/>
        <v>NE</v>
      </c>
      <c r="P48" s="203" t="str">
        <f t="shared" si="7"/>
        <v>NE</v>
      </c>
      <c r="Q48" s="203" t="str">
        <f t="shared" si="7"/>
        <v>NE</v>
      </c>
      <c r="R48" s="203" t="str">
        <f t="shared" si="7"/>
        <v>NE</v>
      </c>
      <c r="S48" s="203" t="str">
        <f t="shared" si="7"/>
        <v>NE</v>
      </c>
      <c r="T48" s="203" t="str">
        <f t="shared" si="7"/>
        <v>NE</v>
      </c>
      <c r="U48" s="203" t="str">
        <f t="shared" si="7"/>
        <v>NE</v>
      </c>
      <c r="V48" s="203" t="str">
        <f t="shared" si="7"/>
        <v>NE</v>
      </c>
      <c r="W48" s="203" t="str">
        <f t="shared" si="7"/>
        <v>NE</v>
      </c>
      <c r="X48" s="203" t="str">
        <f t="shared" si="7"/>
        <v>NE</v>
      </c>
      <c r="Y48" s="203" t="str">
        <f t="shared" si="7"/>
        <v>NE</v>
      </c>
      <c r="Z48" s="203" t="str">
        <f t="shared" si="7"/>
        <v>NE</v>
      </c>
      <c r="AA48" s="203" t="str">
        <f t="shared" si="7"/>
        <v>NE</v>
      </c>
      <c r="AB48" s="203" t="str">
        <f t="shared" si="7"/>
        <v>NE</v>
      </c>
      <c r="AC48" s="203" t="str">
        <f t="shared" si="7"/>
        <v>NE</v>
      </c>
      <c r="AD48" s="203" t="str">
        <f t="shared" si="7"/>
        <v>NE</v>
      </c>
      <c r="AE48" s="203" t="str">
        <f t="shared" si="7"/>
        <v>NE</v>
      </c>
      <c r="AF48" s="203" t="str">
        <f t="shared" si="7"/>
        <v>NE</v>
      </c>
      <c r="AG48" s="203" t="str">
        <f t="shared" si="7"/>
        <v>NE</v>
      </c>
      <c r="AH48" s="203" t="str">
        <f t="shared" si="7"/>
        <v>NE</v>
      </c>
      <c r="AI48" s="203" t="str">
        <f t="shared" si="6"/>
        <v>NE</v>
      </c>
      <c r="AJ48" s="203" t="str">
        <f t="shared" si="6"/>
        <v>NE</v>
      </c>
      <c r="AK48" s="203" t="str">
        <f t="shared" si="6"/>
        <v>NE</v>
      </c>
      <c r="AL48" s="203"/>
      <c r="AM48" s="203"/>
      <c r="AN48" s="203"/>
      <c r="AO48" s="203"/>
      <c r="AP48" s="203"/>
      <c r="AQ48" s="114"/>
      <c r="AR48" s="204" t="str">
        <f t="shared" si="2"/>
        <v>NE</v>
      </c>
      <c r="AS48" s="114"/>
      <c r="AT48" s="114"/>
      <c r="AU48" s="114"/>
      <c r="AV48" s="114"/>
    </row>
    <row r="49" spans="1:48" x14ac:dyDescent="0.25">
      <c r="A49" s="44" t="str">
        <f t="shared" si="3"/>
        <v>Number of livestock_Other animals (fur animals)</v>
      </c>
      <c r="B49" s="202" t="s">
        <v>114</v>
      </c>
      <c r="C49" s="205" t="s">
        <v>108</v>
      </c>
      <c r="D49" s="202" t="s">
        <v>150</v>
      </c>
      <c r="E49" s="201" t="str">
        <f t="shared" si="1"/>
        <v>NE</v>
      </c>
      <c r="F49" s="202"/>
      <c r="G49" s="203" t="str">
        <f t="shared" si="7"/>
        <v>NE</v>
      </c>
      <c r="H49" s="203" t="str">
        <f t="shared" si="7"/>
        <v>NE</v>
      </c>
      <c r="I49" s="203" t="str">
        <f t="shared" si="7"/>
        <v>NE</v>
      </c>
      <c r="J49" s="203" t="str">
        <f t="shared" si="7"/>
        <v>NE</v>
      </c>
      <c r="K49" s="203" t="str">
        <f t="shared" si="7"/>
        <v>NE</v>
      </c>
      <c r="L49" s="203" t="str">
        <f t="shared" si="7"/>
        <v>NE</v>
      </c>
      <c r="M49" s="203" t="str">
        <f t="shared" si="7"/>
        <v>NE</v>
      </c>
      <c r="N49" s="203" t="str">
        <f t="shared" si="7"/>
        <v>NE</v>
      </c>
      <c r="O49" s="203" t="str">
        <f t="shared" si="7"/>
        <v>NE</v>
      </c>
      <c r="P49" s="203" t="str">
        <f t="shared" si="7"/>
        <v>NE</v>
      </c>
      <c r="Q49" s="203" t="str">
        <f t="shared" si="7"/>
        <v>NE</v>
      </c>
      <c r="R49" s="203" t="str">
        <f t="shared" si="7"/>
        <v>NE</v>
      </c>
      <c r="S49" s="203" t="str">
        <f t="shared" si="7"/>
        <v>NE</v>
      </c>
      <c r="T49" s="203" t="str">
        <f t="shared" si="7"/>
        <v>NE</v>
      </c>
      <c r="U49" s="203" t="str">
        <f t="shared" si="7"/>
        <v>NE</v>
      </c>
      <c r="V49" s="203" t="str">
        <f t="shared" si="7"/>
        <v>NE</v>
      </c>
      <c r="W49" s="203" t="str">
        <f t="shared" si="7"/>
        <v>NE</v>
      </c>
      <c r="X49" s="203" t="str">
        <f t="shared" si="7"/>
        <v>NE</v>
      </c>
      <c r="Y49" s="203" t="str">
        <f t="shared" si="7"/>
        <v>NE</v>
      </c>
      <c r="Z49" s="203" t="str">
        <f t="shared" si="7"/>
        <v>NE</v>
      </c>
      <c r="AA49" s="203" t="str">
        <f t="shared" si="7"/>
        <v>NE</v>
      </c>
      <c r="AB49" s="203" t="str">
        <f t="shared" si="7"/>
        <v>NE</v>
      </c>
      <c r="AC49" s="203" t="str">
        <f t="shared" si="7"/>
        <v>NE</v>
      </c>
      <c r="AD49" s="203" t="str">
        <f t="shared" si="7"/>
        <v>NE</v>
      </c>
      <c r="AE49" s="203" t="str">
        <f t="shared" si="7"/>
        <v>NE</v>
      </c>
      <c r="AF49" s="203" t="str">
        <f t="shared" si="7"/>
        <v>NE</v>
      </c>
      <c r="AG49" s="203" t="str">
        <f t="shared" si="7"/>
        <v>NE</v>
      </c>
      <c r="AH49" s="203" t="str">
        <f t="shared" si="7"/>
        <v>NE</v>
      </c>
      <c r="AI49" s="203" t="str">
        <f t="shared" si="6"/>
        <v>NE</v>
      </c>
      <c r="AJ49" s="203" t="str">
        <f t="shared" si="6"/>
        <v>NE</v>
      </c>
      <c r="AK49" s="203" t="str">
        <f t="shared" si="6"/>
        <v>NE</v>
      </c>
      <c r="AL49" s="203"/>
      <c r="AM49" s="203"/>
      <c r="AN49" s="203"/>
      <c r="AO49" s="203"/>
      <c r="AP49" s="203"/>
      <c r="AQ49" s="114"/>
      <c r="AR49" s="204" t="str">
        <f t="shared" si="2"/>
        <v>NE</v>
      </c>
      <c r="AS49" s="114"/>
      <c r="AT49" s="114"/>
      <c r="AU49" s="114"/>
      <c r="AV49" s="114"/>
    </row>
    <row r="50" spans="1:48" ht="15.75" thickBot="1" x14ac:dyDescent="0.3">
      <c r="A50" s="189"/>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14"/>
      <c r="AT50" s="114"/>
      <c r="AU50" s="114"/>
      <c r="AV50" s="114"/>
    </row>
    <row r="51" spans="1:48" ht="14.45" customHeight="1" x14ac:dyDescent="0.25">
      <c r="A51" s="457" t="s">
        <v>646</v>
      </c>
      <c r="B51" s="458"/>
      <c r="C51" s="458"/>
      <c r="D51" s="458"/>
      <c r="E51" s="458"/>
      <c r="F51" s="459"/>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326"/>
      <c r="AF51" s="326"/>
      <c r="AG51" s="326"/>
      <c r="AH51" s="326"/>
      <c r="AI51" s="326"/>
      <c r="AJ51" s="326"/>
      <c r="AK51" s="326"/>
      <c r="AL51" s="326"/>
      <c r="AM51" s="326"/>
      <c r="AN51" s="326"/>
      <c r="AO51" s="326"/>
      <c r="AP51" s="326"/>
      <c r="AQ51" s="326"/>
      <c r="AR51" s="189"/>
      <c r="AS51" s="114"/>
      <c r="AT51" s="114"/>
      <c r="AU51" s="114"/>
      <c r="AV51" s="114"/>
    </row>
    <row r="52" spans="1:48" ht="15" customHeight="1" thickBot="1" x14ac:dyDescent="0.3">
      <c r="A52" s="460" t="s">
        <v>624</v>
      </c>
      <c r="B52" s="461"/>
      <c r="C52" s="461"/>
      <c r="D52" s="461"/>
      <c r="E52" s="461"/>
      <c r="F52" s="462"/>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326"/>
      <c r="AF52" s="326"/>
      <c r="AG52" s="326"/>
      <c r="AH52" s="326"/>
      <c r="AI52" s="326"/>
      <c r="AJ52" s="326"/>
      <c r="AK52" s="326"/>
      <c r="AL52" s="326"/>
      <c r="AM52" s="326"/>
      <c r="AN52" s="326"/>
      <c r="AO52" s="326"/>
      <c r="AP52" s="326"/>
      <c r="AQ52" s="326"/>
      <c r="AR52" s="189"/>
      <c r="AS52" s="114"/>
      <c r="AT52" s="114"/>
      <c r="AU52" s="114"/>
      <c r="AV52" s="114"/>
    </row>
    <row r="53" spans="1:48" ht="15" customHeight="1" x14ac:dyDescent="0.25">
      <c r="A53" s="78"/>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326"/>
      <c r="AF53" s="326"/>
      <c r="AG53" s="326"/>
      <c r="AH53" s="317"/>
      <c r="AI53" s="326"/>
      <c r="AJ53" s="326"/>
      <c r="AK53" s="317" t="s">
        <v>529</v>
      </c>
      <c r="AL53" s="317"/>
      <c r="AM53" s="317"/>
      <c r="AN53" s="326"/>
      <c r="AO53" s="317"/>
      <c r="AP53" s="317"/>
      <c r="AQ53" s="326"/>
      <c r="AR53" s="189"/>
      <c r="AS53" s="114"/>
      <c r="AT53" s="114"/>
      <c r="AU53" s="114"/>
      <c r="AV53" s="114"/>
    </row>
    <row r="54" spans="1:48" x14ac:dyDescent="0.25">
      <c r="A54" s="91" t="s">
        <v>33</v>
      </c>
      <c r="B54" s="91" t="s">
        <v>42</v>
      </c>
      <c r="C54" s="92" t="s">
        <v>158</v>
      </c>
      <c r="D54" s="91" t="s">
        <v>36</v>
      </c>
      <c r="E54" s="91" t="s">
        <v>91</v>
      </c>
      <c r="F54" s="91" t="s">
        <v>31</v>
      </c>
      <c r="G54" s="91">
        <f>G33</f>
        <v>1990</v>
      </c>
      <c r="H54" s="91">
        <f t="shared" ref="H54:AK54" si="8">H33</f>
        <v>1991</v>
      </c>
      <c r="I54" s="91">
        <f t="shared" si="8"/>
        <v>1992</v>
      </c>
      <c r="J54" s="91">
        <f t="shared" si="8"/>
        <v>1993</v>
      </c>
      <c r="K54" s="91">
        <f t="shared" si="8"/>
        <v>1994</v>
      </c>
      <c r="L54" s="91">
        <f t="shared" si="8"/>
        <v>1995</v>
      </c>
      <c r="M54" s="91">
        <f t="shared" si="8"/>
        <v>1996</v>
      </c>
      <c r="N54" s="91">
        <f t="shared" si="8"/>
        <v>1997</v>
      </c>
      <c r="O54" s="91">
        <f t="shared" si="8"/>
        <v>1998</v>
      </c>
      <c r="P54" s="91">
        <f t="shared" si="8"/>
        <v>1999</v>
      </c>
      <c r="Q54" s="91">
        <f t="shared" si="8"/>
        <v>2000</v>
      </c>
      <c r="R54" s="91">
        <f t="shared" si="8"/>
        <v>2001</v>
      </c>
      <c r="S54" s="91">
        <f t="shared" si="8"/>
        <v>2002</v>
      </c>
      <c r="T54" s="91">
        <f t="shared" si="8"/>
        <v>2003</v>
      </c>
      <c r="U54" s="91">
        <f t="shared" si="8"/>
        <v>2004</v>
      </c>
      <c r="V54" s="91">
        <f t="shared" si="8"/>
        <v>2005</v>
      </c>
      <c r="W54" s="91">
        <f t="shared" si="8"/>
        <v>2006</v>
      </c>
      <c r="X54" s="91">
        <f t="shared" si="8"/>
        <v>2007</v>
      </c>
      <c r="Y54" s="91">
        <f t="shared" si="8"/>
        <v>2008</v>
      </c>
      <c r="Z54" s="91">
        <f t="shared" si="8"/>
        <v>2009</v>
      </c>
      <c r="AA54" s="91">
        <f t="shared" si="8"/>
        <v>2010</v>
      </c>
      <c r="AB54" s="91">
        <f t="shared" si="8"/>
        <v>2011</v>
      </c>
      <c r="AC54" s="91">
        <f t="shared" si="8"/>
        <v>2012</v>
      </c>
      <c r="AD54" s="91">
        <f t="shared" si="8"/>
        <v>2013</v>
      </c>
      <c r="AE54" s="91">
        <f t="shared" si="8"/>
        <v>2014</v>
      </c>
      <c r="AF54" s="91">
        <f t="shared" si="8"/>
        <v>2015</v>
      </c>
      <c r="AG54" s="91">
        <f t="shared" si="8"/>
        <v>2016</v>
      </c>
      <c r="AH54" s="91">
        <f t="shared" si="8"/>
        <v>2017</v>
      </c>
      <c r="AI54" s="91">
        <f t="shared" si="8"/>
        <v>2018</v>
      </c>
      <c r="AJ54" s="91">
        <f t="shared" si="8"/>
        <v>2019</v>
      </c>
      <c r="AK54" s="91">
        <f t="shared" si="8"/>
        <v>2020</v>
      </c>
      <c r="AL54" s="91"/>
      <c r="AM54" s="91"/>
      <c r="AN54" s="91"/>
      <c r="AO54" s="91"/>
      <c r="AP54" s="91"/>
      <c r="AQ54" s="114"/>
      <c r="AR54" s="161" t="s">
        <v>262</v>
      </c>
      <c r="AS54" s="114"/>
      <c r="AT54" s="114"/>
      <c r="AU54" s="114"/>
      <c r="AV54" s="114"/>
    </row>
    <row r="55" spans="1:48" x14ac:dyDescent="0.25">
      <c r="A55" s="348" t="str">
        <f t="shared" ref="A55" si="9">B55&amp;"_"&amp;C55</f>
        <v>Proportion_tied_housing_Dairy cattle</v>
      </c>
      <c r="B55" s="349" t="s">
        <v>619</v>
      </c>
      <c r="C55" s="350" t="s">
        <v>75</v>
      </c>
      <c r="D55" s="349" t="s">
        <v>156</v>
      </c>
      <c r="E55" s="351" t="s">
        <v>645</v>
      </c>
      <c r="F55" s="349" t="s">
        <v>620</v>
      </c>
      <c r="G55" s="352">
        <v>0.4</v>
      </c>
      <c r="H55" s="352">
        <v>0.4</v>
      </c>
      <c r="I55" s="352">
        <v>0.4</v>
      </c>
      <c r="J55" s="352">
        <v>0.4</v>
      </c>
      <c r="K55" s="352">
        <v>0.4</v>
      </c>
      <c r="L55" s="352">
        <v>0.4</v>
      </c>
      <c r="M55" s="352">
        <v>0.4</v>
      </c>
      <c r="N55" s="352">
        <v>0.4</v>
      </c>
      <c r="O55" s="352">
        <v>0.4</v>
      </c>
      <c r="P55" s="352">
        <v>0.4</v>
      </c>
      <c r="Q55" s="352">
        <v>0.4</v>
      </c>
      <c r="R55" s="352">
        <v>0.4</v>
      </c>
      <c r="S55" s="352">
        <v>0.4</v>
      </c>
      <c r="T55" s="352">
        <v>0.4</v>
      </c>
      <c r="U55" s="352">
        <v>0.4</v>
      </c>
      <c r="V55" s="352">
        <v>0.4</v>
      </c>
      <c r="W55" s="352">
        <v>0.4</v>
      </c>
      <c r="X55" s="352">
        <v>0.4</v>
      </c>
      <c r="Y55" s="352">
        <v>0.4</v>
      </c>
      <c r="Z55" s="352">
        <v>0.4</v>
      </c>
      <c r="AA55" s="352">
        <v>0.4</v>
      </c>
      <c r="AB55" s="352">
        <v>0.4</v>
      </c>
      <c r="AC55" s="352">
        <v>0.4</v>
      </c>
      <c r="AD55" s="352">
        <v>0.4</v>
      </c>
      <c r="AE55" s="352">
        <v>0.4</v>
      </c>
      <c r="AF55" s="352">
        <v>0.4</v>
      </c>
      <c r="AG55" s="352">
        <v>0.4</v>
      </c>
      <c r="AH55" s="352">
        <v>0.4</v>
      </c>
      <c r="AI55" s="352">
        <v>0.4</v>
      </c>
      <c r="AJ55" s="352">
        <v>0.4</v>
      </c>
      <c r="AK55" s="352">
        <v>0.4</v>
      </c>
      <c r="AL55" s="352"/>
      <c r="AM55" s="352"/>
      <c r="AN55" s="352"/>
      <c r="AO55" s="352"/>
      <c r="AP55" s="352"/>
      <c r="AQ55" s="114"/>
      <c r="AR55" s="204" t="str">
        <f>IF(VLOOKUP($C55,$B$13:$D$28,3,0)="Y","[enter value]",VLOOKUP($C55,$B$13:$D$28,3,0))</f>
        <v>[enter value]</v>
      </c>
      <c r="AS55" s="114"/>
      <c r="AT55" s="114"/>
      <c r="AU55" s="114"/>
      <c r="AV55" s="114"/>
    </row>
    <row r="56" spans="1:48" x14ac:dyDescent="0.25">
      <c r="A56" s="44" t="str">
        <f t="shared" ref="A56:A57" si="10">B56&amp;"_"&amp;C56</f>
        <v>Proportion_with_natural_crust_Dairy cattle</v>
      </c>
      <c r="B56" s="202" t="s">
        <v>622</v>
      </c>
      <c r="C56" s="205" t="s">
        <v>75</v>
      </c>
      <c r="D56" s="202" t="s">
        <v>156</v>
      </c>
      <c r="E56" s="201" t="s">
        <v>644</v>
      </c>
      <c r="F56" s="202" t="s">
        <v>621</v>
      </c>
      <c r="G56" s="345">
        <v>0.8</v>
      </c>
      <c r="H56" s="345">
        <v>0.8</v>
      </c>
      <c r="I56" s="345">
        <v>0.8</v>
      </c>
      <c r="J56" s="345">
        <v>0.8</v>
      </c>
      <c r="K56" s="345">
        <v>0.8</v>
      </c>
      <c r="L56" s="345">
        <v>0.8</v>
      </c>
      <c r="M56" s="345">
        <v>0.8</v>
      </c>
      <c r="N56" s="345">
        <v>0.8</v>
      </c>
      <c r="O56" s="345">
        <v>0.8</v>
      </c>
      <c r="P56" s="345">
        <v>0.8</v>
      </c>
      <c r="Q56" s="345">
        <v>0.8</v>
      </c>
      <c r="R56" s="345">
        <v>0.8</v>
      </c>
      <c r="S56" s="345">
        <v>0.8</v>
      </c>
      <c r="T56" s="345">
        <v>0.8</v>
      </c>
      <c r="U56" s="345">
        <v>0.8</v>
      </c>
      <c r="V56" s="345">
        <v>0.8</v>
      </c>
      <c r="W56" s="345">
        <v>0.8</v>
      </c>
      <c r="X56" s="345">
        <v>0.8</v>
      </c>
      <c r="Y56" s="345">
        <v>0.8</v>
      </c>
      <c r="Z56" s="345">
        <v>0.8</v>
      </c>
      <c r="AA56" s="345">
        <v>0.8</v>
      </c>
      <c r="AB56" s="345">
        <v>0.8</v>
      </c>
      <c r="AC56" s="345">
        <v>0.8</v>
      </c>
      <c r="AD56" s="345">
        <v>0.8</v>
      </c>
      <c r="AE56" s="345">
        <v>0.8</v>
      </c>
      <c r="AF56" s="345">
        <v>0.8</v>
      </c>
      <c r="AG56" s="345">
        <v>0.8</v>
      </c>
      <c r="AH56" s="345">
        <v>0.8</v>
      </c>
      <c r="AI56" s="345">
        <v>0.8</v>
      </c>
      <c r="AJ56" s="345">
        <v>0.8</v>
      </c>
      <c r="AK56" s="345">
        <v>0.8</v>
      </c>
      <c r="AL56" s="345"/>
      <c r="AM56" s="203"/>
      <c r="AN56" s="203"/>
      <c r="AO56" s="203"/>
      <c r="AP56" s="203"/>
      <c r="AQ56" s="114"/>
      <c r="AR56" s="204" t="str">
        <f t="shared" ref="AR56:AR61" si="11">IF(VLOOKUP($C56,$B$13:$D$28,3,0)="Y","[enter value]",VLOOKUP($C56,$B$13:$D$28,3,0))</f>
        <v>[enter value]</v>
      </c>
      <c r="AS56" s="114"/>
      <c r="AT56" s="114"/>
      <c r="AU56" s="114"/>
      <c r="AV56" s="114"/>
    </row>
    <row r="57" spans="1:48" x14ac:dyDescent="0.25">
      <c r="A57" s="44" t="str">
        <f t="shared" si="10"/>
        <v>Proportion_with_natural_crust_Non-dairy cattle</v>
      </c>
      <c r="B57" s="202" t="s">
        <v>622</v>
      </c>
      <c r="C57" s="205" t="s">
        <v>77</v>
      </c>
      <c r="D57" s="202" t="s">
        <v>156</v>
      </c>
      <c r="E57" s="201" t="s">
        <v>644</v>
      </c>
      <c r="F57" s="202" t="s">
        <v>621</v>
      </c>
      <c r="G57" s="345">
        <v>0.8</v>
      </c>
      <c r="H57" s="345">
        <v>0.8</v>
      </c>
      <c r="I57" s="345">
        <v>0.8</v>
      </c>
      <c r="J57" s="345">
        <v>0.8</v>
      </c>
      <c r="K57" s="345">
        <v>0.8</v>
      </c>
      <c r="L57" s="345">
        <v>0.8</v>
      </c>
      <c r="M57" s="345">
        <v>0.8</v>
      </c>
      <c r="N57" s="345">
        <v>0.8</v>
      </c>
      <c r="O57" s="345">
        <v>0.8</v>
      </c>
      <c r="P57" s="345">
        <v>0.8</v>
      </c>
      <c r="Q57" s="345">
        <v>0.8</v>
      </c>
      <c r="R57" s="345">
        <v>0.8</v>
      </c>
      <c r="S57" s="345">
        <v>0.8</v>
      </c>
      <c r="T57" s="345">
        <v>0.8</v>
      </c>
      <c r="U57" s="345">
        <v>0.8</v>
      </c>
      <c r="V57" s="345">
        <v>0.8</v>
      </c>
      <c r="W57" s="345">
        <v>0.8</v>
      </c>
      <c r="X57" s="345">
        <v>0.8</v>
      </c>
      <c r="Y57" s="345">
        <v>0.8</v>
      </c>
      <c r="Z57" s="345">
        <v>0.8</v>
      </c>
      <c r="AA57" s="345">
        <v>0.8</v>
      </c>
      <c r="AB57" s="345">
        <v>0.8</v>
      </c>
      <c r="AC57" s="345">
        <v>0.8</v>
      </c>
      <c r="AD57" s="345">
        <v>0.8</v>
      </c>
      <c r="AE57" s="345">
        <v>0.8</v>
      </c>
      <c r="AF57" s="345">
        <v>0.8</v>
      </c>
      <c r="AG57" s="345">
        <v>0.8</v>
      </c>
      <c r="AH57" s="345">
        <v>0.8</v>
      </c>
      <c r="AI57" s="345">
        <v>0.8</v>
      </c>
      <c r="AJ57" s="345">
        <v>0.8</v>
      </c>
      <c r="AK57" s="345">
        <v>0.8</v>
      </c>
      <c r="AL57" s="345"/>
      <c r="AM57" s="203"/>
      <c r="AN57" s="203"/>
      <c r="AO57" s="203"/>
      <c r="AP57" s="203"/>
      <c r="AQ57" s="114"/>
      <c r="AR57" s="204" t="str">
        <f t="shared" si="11"/>
        <v>NE</v>
      </c>
      <c r="AS57" s="114"/>
      <c r="AT57" s="114"/>
      <c r="AU57" s="114"/>
      <c r="AV57" s="114"/>
    </row>
    <row r="58" spans="1:48" x14ac:dyDescent="0.25">
      <c r="A58" s="44" t="str">
        <f t="shared" ref="A58:A60" si="12">B58&amp;"_"&amp;C58</f>
        <v>Proportion_with_natural_crust_Non-dairy cattle (calves)</v>
      </c>
      <c r="B58" s="202" t="s">
        <v>622</v>
      </c>
      <c r="C58" s="205" t="s">
        <v>78</v>
      </c>
      <c r="D58" s="202" t="s">
        <v>156</v>
      </c>
      <c r="E58" s="201" t="s">
        <v>644</v>
      </c>
      <c r="F58" s="202" t="s">
        <v>621</v>
      </c>
      <c r="G58" s="345">
        <v>0.8</v>
      </c>
      <c r="H58" s="345">
        <v>0.8</v>
      </c>
      <c r="I58" s="345">
        <v>0.8</v>
      </c>
      <c r="J58" s="345">
        <v>0.8</v>
      </c>
      <c r="K58" s="345">
        <v>0.8</v>
      </c>
      <c r="L58" s="345">
        <v>0.8</v>
      </c>
      <c r="M58" s="345">
        <v>0.8</v>
      </c>
      <c r="N58" s="345">
        <v>0.8</v>
      </c>
      <c r="O58" s="345">
        <v>0.8</v>
      </c>
      <c r="P58" s="345">
        <v>0.8</v>
      </c>
      <c r="Q58" s="345">
        <v>0.8</v>
      </c>
      <c r="R58" s="345">
        <v>0.8</v>
      </c>
      <c r="S58" s="345">
        <v>0.8</v>
      </c>
      <c r="T58" s="345">
        <v>0.8</v>
      </c>
      <c r="U58" s="345">
        <v>0.8</v>
      </c>
      <c r="V58" s="345">
        <v>0.8</v>
      </c>
      <c r="W58" s="345">
        <v>0.8</v>
      </c>
      <c r="X58" s="345">
        <v>0.8</v>
      </c>
      <c r="Y58" s="345">
        <v>0.8</v>
      </c>
      <c r="Z58" s="345">
        <v>0.8</v>
      </c>
      <c r="AA58" s="345">
        <v>0.8</v>
      </c>
      <c r="AB58" s="345">
        <v>0.8</v>
      </c>
      <c r="AC58" s="345">
        <v>0.8</v>
      </c>
      <c r="AD58" s="345">
        <v>0.8</v>
      </c>
      <c r="AE58" s="345">
        <v>0.8</v>
      </c>
      <c r="AF58" s="345">
        <v>0.8</v>
      </c>
      <c r="AG58" s="345">
        <v>0.8</v>
      </c>
      <c r="AH58" s="345">
        <v>0.8</v>
      </c>
      <c r="AI58" s="345">
        <v>0.8</v>
      </c>
      <c r="AJ58" s="345">
        <v>0.8</v>
      </c>
      <c r="AK58" s="345">
        <v>0.8</v>
      </c>
      <c r="AL58" s="345"/>
      <c r="AM58" s="203"/>
      <c r="AN58" s="203"/>
      <c r="AO58" s="203"/>
      <c r="AP58" s="203"/>
      <c r="AQ58" s="114"/>
      <c r="AR58" s="204" t="str">
        <f t="shared" si="11"/>
        <v>NE</v>
      </c>
      <c r="AS58" s="114"/>
      <c r="AT58" s="114"/>
      <c r="AU58" s="114"/>
      <c r="AV58" s="114"/>
    </row>
    <row r="59" spans="1:48" x14ac:dyDescent="0.25">
      <c r="A59" s="44" t="str">
        <f t="shared" si="12"/>
        <v>Proportion_without_natural_crust_Dairy cattle</v>
      </c>
      <c r="B59" s="202" t="s">
        <v>623</v>
      </c>
      <c r="C59" s="205" t="s">
        <v>75</v>
      </c>
      <c r="D59" s="202" t="s">
        <v>156</v>
      </c>
      <c r="E59" s="201" t="s">
        <v>644</v>
      </c>
      <c r="F59" s="202" t="s">
        <v>621</v>
      </c>
      <c r="G59" s="345">
        <v>0.2</v>
      </c>
      <c r="H59" s="345">
        <v>0.2</v>
      </c>
      <c r="I59" s="345">
        <v>0.2</v>
      </c>
      <c r="J59" s="345">
        <v>0.2</v>
      </c>
      <c r="K59" s="345">
        <v>0.2</v>
      </c>
      <c r="L59" s="345">
        <v>0.2</v>
      </c>
      <c r="M59" s="345">
        <v>0.2</v>
      </c>
      <c r="N59" s="345">
        <v>0.2</v>
      </c>
      <c r="O59" s="345">
        <v>0.2</v>
      </c>
      <c r="P59" s="345">
        <v>0.2</v>
      </c>
      <c r="Q59" s="345">
        <v>0.2</v>
      </c>
      <c r="R59" s="345">
        <v>0.2</v>
      </c>
      <c r="S59" s="345">
        <v>0.2</v>
      </c>
      <c r="T59" s="345">
        <v>0.2</v>
      </c>
      <c r="U59" s="345">
        <v>0.2</v>
      </c>
      <c r="V59" s="345">
        <v>0.2</v>
      </c>
      <c r="W59" s="345">
        <v>0.2</v>
      </c>
      <c r="X59" s="345">
        <v>0.2</v>
      </c>
      <c r="Y59" s="345">
        <v>0.2</v>
      </c>
      <c r="Z59" s="345">
        <v>0.2</v>
      </c>
      <c r="AA59" s="345">
        <v>0.2</v>
      </c>
      <c r="AB59" s="345">
        <v>0.2</v>
      </c>
      <c r="AC59" s="345">
        <v>0.2</v>
      </c>
      <c r="AD59" s="345">
        <v>0.2</v>
      </c>
      <c r="AE59" s="345">
        <v>0.2</v>
      </c>
      <c r="AF59" s="345">
        <v>0.2</v>
      </c>
      <c r="AG59" s="345">
        <v>0.2</v>
      </c>
      <c r="AH59" s="345">
        <v>0.2</v>
      </c>
      <c r="AI59" s="345">
        <v>0.2</v>
      </c>
      <c r="AJ59" s="345">
        <v>0.2</v>
      </c>
      <c r="AK59" s="345">
        <v>0.2</v>
      </c>
      <c r="AL59" s="345"/>
      <c r="AM59" s="203"/>
      <c r="AN59" s="203"/>
      <c r="AO59" s="203"/>
      <c r="AP59" s="203"/>
      <c r="AQ59" s="114"/>
      <c r="AR59" s="204" t="str">
        <f t="shared" si="11"/>
        <v>[enter value]</v>
      </c>
      <c r="AS59" s="114"/>
      <c r="AT59" s="114"/>
      <c r="AU59" s="114"/>
      <c r="AV59" s="114"/>
    </row>
    <row r="60" spans="1:48" x14ac:dyDescent="0.25">
      <c r="A60" s="44" t="str">
        <f t="shared" si="12"/>
        <v>Proportion_without_natural_crust_Non-dairy cattle</v>
      </c>
      <c r="B60" s="202" t="s">
        <v>623</v>
      </c>
      <c r="C60" s="205" t="s">
        <v>77</v>
      </c>
      <c r="D60" s="202" t="s">
        <v>156</v>
      </c>
      <c r="E60" s="201" t="s">
        <v>644</v>
      </c>
      <c r="F60" s="202" t="s">
        <v>621</v>
      </c>
      <c r="G60" s="345">
        <v>0.2</v>
      </c>
      <c r="H60" s="345">
        <v>0.2</v>
      </c>
      <c r="I60" s="345">
        <v>0.2</v>
      </c>
      <c r="J60" s="345">
        <v>0.2</v>
      </c>
      <c r="K60" s="345">
        <v>0.2</v>
      </c>
      <c r="L60" s="345">
        <v>0.2</v>
      </c>
      <c r="M60" s="345">
        <v>0.2</v>
      </c>
      <c r="N60" s="345">
        <v>0.2</v>
      </c>
      <c r="O60" s="345">
        <v>0.2</v>
      </c>
      <c r="P60" s="345">
        <v>0.2</v>
      </c>
      <c r="Q60" s="345">
        <v>0.2</v>
      </c>
      <c r="R60" s="345">
        <v>0.2</v>
      </c>
      <c r="S60" s="345">
        <v>0.2</v>
      </c>
      <c r="T60" s="345">
        <v>0.2</v>
      </c>
      <c r="U60" s="345">
        <v>0.2</v>
      </c>
      <c r="V60" s="345">
        <v>0.2</v>
      </c>
      <c r="W60" s="345">
        <v>0.2</v>
      </c>
      <c r="X60" s="345">
        <v>0.2</v>
      </c>
      <c r="Y60" s="345">
        <v>0.2</v>
      </c>
      <c r="Z60" s="345">
        <v>0.2</v>
      </c>
      <c r="AA60" s="345">
        <v>0.2</v>
      </c>
      <c r="AB60" s="345">
        <v>0.2</v>
      </c>
      <c r="AC60" s="345">
        <v>0.2</v>
      </c>
      <c r="AD60" s="345">
        <v>0.2</v>
      </c>
      <c r="AE60" s="345">
        <v>0.2</v>
      </c>
      <c r="AF60" s="345">
        <v>0.2</v>
      </c>
      <c r="AG60" s="345">
        <v>0.2</v>
      </c>
      <c r="AH60" s="345">
        <v>0.2</v>
      </c>
      <c r="AI60" s="345">
        <v>0.2</v>
      </c>
      <c r="AJ60" s="345">
        <v>0.2</v>
      </c>
      <c r="AK60" s="345">
        <v>0.2</v>
      </c>
      <c r="AL60" s="345"/>
      <c r="AM60" s="203"/>
      <c r="AN60" s="203"/>
      <c r="AO60" s="203"/>
      <c r="AP60" s="203"/>
      <c r="AQ60" s="114"/>
      <c r="AR60" s="204" t="str">
        <f t="shared" si="11"/>
        <v>NE</v>
      </c>
      <c r="AS60" s="114"/>
      <c r="AT60" s="114"/>
      <c r="AU60" s="114"/>
      <c r="AV60" s="114"/>
    </row>
    <row r="61" spans="1:48" x14ac:dyDescent="0.25">
      <c r="A61" s="348" t="str">
        <f t="shared" ref="A61" si="13">B61&amp;"_"&amp;C61</f>
        <v>Proportion_without_natural_crust_Non-dairy cattle (calves)</v>
      </c>
      <c r="B61" s="349" t="s">
        <v>623</v>
      </c>
      <c r="C61" s="350" t="s">
        <v>78</v>
      </c>
      <c r="D61" s="349" t="s">
        <v>156</v>
      </c>
      <c r="E61" s="351" t="s">
        <v>644</v>
      </c>
      <c r="F61" s="349" t="s">
        <v>621</v>
      </c>
      <c r="G61" s="352">
        <v>0.2</v>
      </c>
      <c r="H61" s="352">
        <v>0.2</v>
      </c>
      <c r="I61" s="352">
        <v>0.2</v>
      </c>
      <c r="J61" s="352">
        <v>0.2</v>
      </c>
      <c r="K61" s="352">
        <v>0.2</v>
      </c>
      <c r="L61" s="352">
        <v>0.2</v>
      </c>
      <c r="M61" s="352">
        <v>0.2</v>
      </c>
      <c r="N61" s="352">
        <v>0.2</v>
      </c>
      <c r="O61" s="352">
        <v>0.2</v>
      </c>
      <c r="P61" s="352">
        <v>0.2</v>
      </c>
      <c r="Q61" s="352">
        <v>0.2</v>
      </c>
      <c r="R61" s="352">
        <v>0.2</v>
      </c>
      <c r="S61" s="352">
        <v>0.2</v>
      </c>
      <c r="T61" s="352">
        <v>0.2</v>
      </c>
      <c r="U61" s="352">
        <v>0.2</v>
      </c>
      <c r="V61" s="352">
        <v>0.2</v>
      </c>
      <c r="W61" s="352">
        <v>0.2</v>
      </c>
      <c r="X61" s="352">
        <v>0.2</v>
      </c>
      <c r="Y61" s="352">
        <v>0.2</v>
      </c>
      <c r="Z61" s="352">
        <v>0.2</v>
      </c>
      <c r="AA61" s="352">
        <v>0.2</v>
      </c>
      <c r="AB61" s="352">
        <v>0.2</v>
      </c>
      <c r="AC61" s="352">
        <v>0.2</v>
      </c>
      <c r="AD61" s="352">
        <v>0.2</v>
      </c>
      <c r="AE61" s="352">
        <v>0.2</v>
      </c>
      <c r="AF61" s="352">
        <v>0.2</v>
      </c>
      <c r="AG61" s="352">
        <v>0.2</v>
      </c>
      <c r="AH61" s="352">
        <v>0.2</v>
      </c>
      <c r="AI61" s="352">
        <v>0.2</v>
      </c>
      <c r="AJ61" s="352">
        <v>0.2</v>
      </c>
      <c r="AK61" s="352">
        <v>0.2</v>
      </c>
      <c r="AL61" s="352"/>
      <c r="AM61" s="353"/>
      <c r="AN61" s="353"/>
      <c r="AO61" s="353"/>
      <c r="AP61" s="353"/>
      <c r="AQ61" s="114"/>
      <c r="AR61" s="204" t="str">
        <f t="shared" si="11"/>
        <v>NE</v>
      </c>
      <c r="AS61" s="114"/>
      <c r="AT61" s="114"/>
      <c r="AU61" s="114"/>
      <c r="AV61" s="114"/>
    </row>
    <row r="62" spans="1:48" x14ac:dyDescent="0.25">
      <c r="A62" s="189"/>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14"/>
      <c r="AT62" s="114"/>
      <c r="AU62" s="114"/>
      <c r="AV62" s="114"/>
    </row>
    <row r="63" spans="1:48" x14ac:dyDescent="0.25">
      <c r="A63" s="347" t="s">
        <v>629</v>
      </c>
      <c r="B63" s="202"/>
      <c r="C63" s="205" t="s">
        <v>75</v>
      </c>
      <c r="D63" s="202"/>
      <c r="E63" s="202"/>
      <c r="F63" s="364" t="str">
        <f>IFERROR(IF(SUM($G63:AP63)/COUNTA($G63:AP63)=1,"OK","Error - all years do not = 1"),"Error - check input data")</f>
        <v>OK</v>
      </c>
      <c r="G63" s="365">
        <f>SUMIF($C$56:$C$61,$C63,G$56:G$61)</f>
        <v>1</v>
      </c>
      <c r="H63" s="365">
        <f t="shared" ref="H63:AK65" si="14">SUMIF($C$56:$C$61,$C63,H$56:H$61)</f>
        <v>1</v>
      </c>
      <c r="I63" s="365">
        <f t="shared" si="14"/>
        <v>1</v>
      </c>
      <c r="J63" s="365">
        <f t="shared" si="14"/>
        <v>1</v>
      </c>
      <c r="K63" s="365">
        <f t="shared" si="14"/>
        <v>1</v>
      </c>
      <c r="L63" s="365">
        <f t="shared" si="14"/>
        <v>1</v>
      </c>
      <c r="M63" s="365">
        <f t="shared" si="14"/>
        <v>1</v>
      </c>
      <c r="N63" s="365">
        <f t="shared" si="14"/>
        <v>1</v>
      </c>
      <c r="O63" s="365">
        <f t="shared" si="14"/>
        <v>1</v>
      </c>
      <c r="P63" s="365">
        <f t="shared" si="14"/>
        <v>1</v>
      </c>
      <c r="Q63" s="365">
        <f t="shared" si="14"/>
        <v>1</v>
      </c>
      <c r="R63" s="365">
        <f t="shared" si="14"/>
        <v>1</v>
      </c>
      <c r="S63" s="365">
        <f t="shared" si="14"/>
        <v>1</v>
      </c>
      <c r="T63" s="365">
        <f t="shared" si="14"/>
        <v>1</v>
      </c>
      <c r="U63" s="365">
        <f t="shared" si="14"/>
        <v>1</v>
      </c>
      <c r="V63" s="365">
        <f t="shared" si="14"/>
        <v>1</v>
      </c>
      <c r="W63" s="365">
        <f t="shared" si="14"/>
        <v>1</v>
      </c>
      <c r="X63" s="365">
        <f t="shared" si="14"/>
        <v>1</v>
      </c>
      <c r="Y63" s="365">
        <f t="shared" si="14"/>
        <v>1</v>
      </c>
      <c r="Z63" s="365">
        <f t="shared" si="14"/>
        <v>1</v>
      </c>
      <c r="AA63" s="365">
        <f t="shared" si="14"/>
        <v>1</v>
      </c>
      <c r="AB63" s="365">
        <f t="shared" si="14"/>
        <v>1</v>
      </c>
      <c r="AC63" s="365">
        <f t="shared" si="14"/>
        <v>1</v>
      </c>
      <c r="AD63" s="365">
        <f t="shared" si="14"/>
        <v>1</v>
      </c>
      <c r="AE63" s="365">
        <f t="shared" si="14"/>
        <v>1</v>
      </c>
      <c r="AF63" s="365">
        <f t="shared" si="14"/>
        <v>1</v>
      </c>
      <c r="AG63" s="365">
        <f t="shared" si="14"/>
        <v>1</v>
      </c>
      <c r="AH63" s="365">
        <f t="shared" si="14"/>
        <v>1</v>
      </c>
      <c r="AI63" s="365">
        <f t="shared" si="14"/>
        <v>1</v>
      </c>
      <c r="AJ63" s="365">
        <f t="shared" si="14"/>
        <v>1</v>
      </c>
      <c r="AK63" s="365">
        <f t="shared" si="14"/>
        <v>1</v>
      </c>
      <c r="AL63" s="354"/>
      <c r="AM63" s="346"/>
      <c r="AN63" s="346"/>
      <c r="AO63" s="346"/>
      <c r="AP63" s="346"/>
      <c r="AQ63" s="189"/>
      <c r="AR63" s="189"/>
      <c r="AS63" s="114"/>
      <c r="AT63" s="114"/>
      <c r="AU63" s="114"/>
      <c r="AV63" s="114"/>
    </row>
    <row r="64" spans="1:48" x14ac:dyDescent="0.25">
      <c r="A64" s="347" t="s">
        <v>630</v>
      </c>
      <c r="B64" s="202"/>
      <c r="C64" s="205" t="s">
        <v>77</v>
      </c>
      <c r="D64" s="202"/>
      <c r="E64" s="202"/>
      <c r="F64" s="364" t="str">
        <f>IFERROR(IF(SUM($G64:AP64)/COUNTA($G64:AP64)=1,"OK","Error - all years do not = 1"),"Error - check input data")</f>
        <v>OK</v>
      </c>
      <c r="G64" s="365">
        <f t="shared" ref="G64:V65" si="15">SUMIF($C$56:$C$61,$C64,G$56:G$61)</f>
        <v>1</v>
      </c>
      <c r="H64" s="365">
        <f t="shared" si="15"/>
        <v>1</v>
      </c>
      <c r="I64" s="365">
        <f t="shared" si="15"/>
        <v>1</v>
      </c>
      <c r="J64" s="365">
        <f t="shared" si="15"/>
        <v>1</v>
      </c>
      <c r="K64" s="365">
        <f t="shared" si="15"/>
        <v>1</v>
      </c>
      <c r="L64" s="365">
        <f t="shared" si="15"/>
        <v>1</v>
      </c>
      <c r="M64" s="365">
        <f t="shared" si="15"/>
        <v>1</v>
      </c>
      <c r="N64" s="365">
        <f t="shared" si="15"/>
        <v>1</v>
      </c>
      <c r="O64" s="365">
        <f t="shared" si="15"/>
        <v>1</v>
      </c>
      <c r="P64" s="365">
        <f t="shared" si="15"/>
        <v>1</v>
      </c>
      <c r="Q64" s="365">
        <f t="shared" si="15"/>
        <v>1</v>
      </c>
      <c r="R64" s="365">
        <f t="shared" si="15"/>
        <v>1</v>
      </c>
      <c r="S64" s="365">
        <f t="shared" si="15"/>
        <v>1</v>
      </c>
      <c r="T64" s="365">
        <f t="shared" si="15"/>
        <v>1</v>
      </c>
      <c r="U64" s="365">
        <f t="shared" si="15"/>
        <v>1</v>
      </c>
      <c r="V64" s="365">
        <f t="shared" si="15"/>
        <v>1</v>
      </c>
      <c r="W64" s="365">
        <f t="shared" si="14"/>
        <v>1</v>
      </c>
      <c r="X64" s="365">
        <f t="shared" si="14"/>
        <v>1</v>
      </c>
      <c r="Y64" s="365">
        <f t="shared" si="14"/>
        <v>1</v>
      </c>
      <c r="Z64" s="365">
        <f t="shared" si="14"/>
        <v>1</v>
      </c>
      <c r="AA64" s="365">
        <f t="shared" si="14"/>
        <v>1</v>
      </c>
      <c r="AB64" s="365">
        <f t="shared" si="14"/>
        <v>1</v>
      </c>
      <c r="AC64" s="365">
        <f t="shared" si="14"/>
        <v>1</v>
      </c>
      <c r="AD64" s="365">
        <f t="shared" si="14"/>
        <v>1</v>
      </c>
      <c r="AE64" s="365">
        <f t="shared" si="14"/>
        <v>1</v>
      </c>
      <c r="AF64" s="365">
        <f t="shared" si="14"/>
        <v>1</v>
      </c>
      <c r="AG64" s="365">
        <f t="shared" si="14"/>
        <v>1</v>
      </c>
      <c r="AH64" s="365">
        <f t="shared" si="14"/>
        <v>1</v>
      </c>
      <c r="AI64" s="365">
        <f t="shared" si="14"/>
        <v>1</v>
      </c>
      <c r="AJ64" s="365">
        <f t="shared" si="14"/>
        <v>1</v>
      </c>
      <c r="AK64" s="365">
        <f>SUMIF($C$56:$C$61,$C64,AK$56:AK$61)</f>
        <v>1</v>
      </c>
      <c r="AL64" s="354"/>
      <c r="AM64" s="346"/>
      <c r="AN64" s="346"/>
      <c r="AO64" s="346"/>
      <c r="AP64" s="346"/>
      <c r="AQ64" s="189"/>
      <c r="AR64" s="189"/>
      <c r="AS64" s="114"/>
      <c r="AT64" s="114"/>
      <c r="AU64" s="114"/>
      <c r="AV64" s="114"/>
    </row>
    <row r="65" spans="1:48" x14ac:dyDescent="0.25">
      <c r="A65" s="347" t="s">
        <v>631</v>
      </c>
      <c r="B65" s="202"/>
      <c r="C65" s="205" t="s">
        <v>78</v>
      </c>
      <c r="D65" s="202"/>
      <c r="E65" s="202"/>
      <c r="F65" s="364" t="str">
        <f>IFERROR(IF(SUM($G65:AP65)/COUNTA($G65:AP65)=1,"OK","Error - all years do not = 1"),"Error - check input data")</f>
        <v>OK</v>
      </c>
      <c r="G65" s="365">
        <f>SUMIF($C$56:$C$61,$C65,G$56:G$61)</f>
        <v>1</v>
      </c>
      <c r="H65" s="365">
        <f t="shared" si="15"/>
        <v>1</v>
      </c>
      <c r="I65" s="365">
        <f t="shared" si="15"/>
        <v>1</v>
      </c>
      <c r="J65" s="365">
        <f t="shared" si="15"/>
        <v>1</v>
      </c>
      <c r="K65" s="365">
        <f t="shared" si="15"/>
        <v>1</v>
      </c>
      <c r="L65" s="365">
        <f t="shared" si="15"/>
        <v>1</v>
      </c>
      <c r="M65" s="365">
        <f t="shared" si="15"/>
        <v>1</v>
      </c>
      <c r="N65" s="365">
        <f t="shared" si="15"/>
        <v>1</v>
      </c>
      <c r="O65" s="365">
        <f t="shared" si="15"/>
        <v>1</v>
      </c>
      <c r="P65" s="365">
        <f t="shared" si="15"/>
        <v>1</v>
      </c>
      <c r="Q65" s="365">
        <f t="shared" si="15"/>
        <v>1</v>
      </c>
      <c r="R65" s="365">
        <f t="shared" si="15"/>
        <v>1</v>
      </c>
      <c r="S65" s="365">
        <f t="shared" si="15"/>
        <v>1</v>
      </c>
      <c r="T65" s="365">
        <f t="shared" si="15"/>
        <v>1</v>
      </c>
      <c r="U65" s="365">
        <f t="shared" si="15"/>
        <v>1</v>
      </c>
      <c r="V65" s="365">
        <f t="shared" si="15"/>
        <v>1</v>
      </c>
      <c r="W65" s="365">
        <f t="shared" si="14"/>
        <v>1</v>
      </c>
      <c r="X65" s="365">
        <f t="shared" si="14"/>
        <v>1</v>
      </c>
      <c r="Y65" s="365">
        <f t="shared" si="14"/>
        <v>1</v>
      </c>
      <c r="Z65" s="365">
        <f t="shared" si="14"/>
        <v>1</v>
      </c>
      <c r="AA65" s="365">
        <f t="shared" si="14"/>
        <v>1</v>
      </c>
      <c r="AB65" s="365">
        <f t="shared" si="14"/>
        <v>1</v>
      </c>
      <c r="AC65" s="365">
        <f t="shared" si="14"/>
        <v>1</v>
      </c>
      <c r="AD65" s="365">
        <f t="shared" si="14"/>
        <v>1</v>
      </c>
      <c r="AE65" s="365">
        <f t="shared" si="14"/>
        <v>1</v>
      </c>
      <c r="AF65" s="365">
        <f t="shared" si="14"/>
        <v>1</v>
      </c>
      <c r="AG65" s="365">
        <f t="shared" si="14"/>
        <v>1</v>
      </c>
      <c r="AH65" s="365">
        <f t="shared" si="14"/>
        <v>1</v>
      </c>
      <c r="AI65" s="365">
        <f t="shared" si="14"/>
        <v>1</v>
      </c>
      <c r="AJ65" s="365">
        <f t="shared" si="14"/>
        <v>1</v>
      </c>
      <c r="AK65" s="365">
        <f t="shared" si="14"/>
        <v>1</v>
      </c>
      <c r="AL65" s="354"/>
      <c r="AM65" s="346"/>
      <c r="AN65" s="346"/>
      <c r="AO65" s="346"/>
      <c r="AP65" s="346"/>
      <c r="AQ65" s="114"/>
      <c r="AR65" s="114"/>
      <c r="AS65" s="114"/>
      <c r="AT65" s="114"/>
      <c r="AU65" s="114"/>
      <c r="AV65" s="114"/>
    </row>
    <row r="66" spans="1:48" x14ac:dyDescent="0.25">
      <c r="A66" s="114"/>
      <c r="B66" s="114"/>
      <c r="C66" s="114"/>
      <c r="D66" s="114"/>
      <c r="E66" s="114"/>
      <c r="F66" s="114"/>
      <c r="G66" s="208"/>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14"/>
      <c r="AU66" s="114"/>
      <c r="AV66" s="114"/>
    </row>
    <row r="67" spans="1:48" x14ac:dyDescent="0.25">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c r="AU67" s="114"/>
      <c r="AV67" s="114"/>
    </row>
    <row r="68" spans="1:48" x14ac:dyDescent="0.25">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row>
    <row r="69" spans="1:48" x14ac:dyDescent="0.25">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14"/>
      <c r="AU69" s="114"/>
      <c r="AV69" s="114"/>
    </row>
    <row r="70" spans="1:48" x14ac:dyDescent="0.25">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row>
    <row r="71" spans="1:48" x14ac:dyDescent="0.25">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row>
    <row r="72" spans="1:48" x14ac:dyDescent="0.25">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row>
    <row r="73" spans="1:48" x14ac:dyDescent="0.25">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row>
    <row r="74" spans="1:48" x14ac:dyDescent="0.25">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row>
    <row r="75" spans="1:48" x14ac:dyDescent="0.25">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row>
    <row r="76" spans="1:48" x14ac:dyDescent="0.25">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row>
    <row r="77" spans="1:48" x14ac:dyDescent="0.25">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row>
  </sheetData>
  <sheetProtection sheet="1" formatCells="0" insertColumns="0" insertRows="0" insertHyperlinks="0" sort="0" autoFilter="0" pivotTables="0"/>
  <mergeCells count="15">
    <mergeCell ref="A2:D2"/>
    <mergeCell ref="B3:D3"/>
    <mergeCell ref="AR29:AR32"/>
    <mergeCell ref="A5:A6"/>
    <mergeCell ref="B5:D6"/>
    <mergeCell ref="A9:F9"/>
    <mergeCell ref="A10:F10"/>
    <mergeCell ref="A30:F30"/>
    <mergeCell ref="A31:F31"/>
    <mergeCell ref="A51:F51"/>
    <mergeCell ref="A52:F52"/>
    <mergeCell ref="F6:G6"/>
    <mergeCell ref="F4:G4"/>
    <mergeCell ref="F5:G5"/>
    <mergeCell ref="B4:D4"/>
  </mergeCells>
  <conditionalFormatting sqref="E13:E28">
    <cfRule type="expression" dxfId="139" priority="7">
      <formula>$D13="Y"</formula>
    </cfRule>
  </conditionalFormatting>
  <conditionalFormatting sqref="AN34:AP49 G34:AK49">
    <cfRule type="expression" dxfId="138" priority="41">
      <formula>VLOOKUP($C34,$B$13:$D$28,3,0)&lt;&gt;"Y"</formula>
    </cfRule>
  </conditionalFormatting>
  <conditionalFormatting sqref="F63:F65">
    <cfRule type="expression" dxfId="137" priority="2">
      <formula>$G63="CS"</formula>
    </cfRule>
  </conditionalFormatting>
  <conditionalFormatting sqref="AL34:AM49">
    <cfRule type="expression" dxfId="136" priority="1">
      <formula>VLOOKUP($C34,$B$13:$D$28,3,0)&lt;&gt;"Y"</formula>
    </cfRule>
  </conditionalFormatting>
  <dataValidations count="2">
    <dataValidation allowBlank="1" showInputMessage="1" showErrorMessage="1" promptTitle="Category included:" prompt="Livestock category to be included? If yes, enter AAP below and check data is available in Parameters, enter country-specific data where possible._x000a__x000a_If no, enter the relevant notation key from the dropdown." sqref="D12" xr:uid="{00000000-0002-0000-0400-000000000000}"/>
    <dataValidation type="decimal" errorStyle="warning" allowBlank="1" showInputMessage="1" showErrorMessage="1" errorTitle="Value should be &lt;=1" error="This value is a fraction, enter a value &lt;=1" sqref="G55:AL61" xr:uid="{00000000-0002-0000-0400-000001000000}">
      <formula1>0</formula1>
      <formula2>1</formula2>
    </dataValidation>
  </dataValidations>
  <pageMargins left="0.7" right="0.7" top="0.75" bottom="0.75" header="0.3" footer="0.3"/>
  <pageSetup paperSize="9" orientation="portrait" horizontalDpi="4294967295" verticalDpi="4294967295" r:id="rId1"/>
  <ignoredErrors>
    <ignoredError sqref="AR34:AR39 AR40:AR49"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Lists!$F$4:$F$9</xm:f>
          </x14:formula1>
          <xm:sqref>D13:D28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B482FF"/>
  </sheetPr>
  <dimension ref="A1:AZ578"/>
  <sheetViews>
    <sheetView workbookViewId="0">
      <selection activeCell="L157" sqref="K157:L157"/>
    </sheetView>
  </sheetViews>
  <sheetFormatPr defaultRowHeight="15" x14ac:dyDescent="0.25"/>
  <cols>
    <col min="1" max="1" width="29.85546875" customWidth="1"/>
    <col min="2" max="2" width="11" customWidth="1"/>
    <col min="3" max="3" width="25.85546875" customWidth="1"/>
    <col min="4" max="4" width="7.42578125" customWidth="1"/>
    <col min="5" max="5" width="36.140625" customWidth="1"/>
    <col min="6" max="6" width="8.7109375" customWidth="1"/>
    <col min="7" max="7" width="15.42578125" customWidth="1"/>
    <col min="8" max="8" width="12.42578125" customWidth="1"/>
    <col min="9" max="9" width="14.42578125" customWidth="1"/>
    <col min="10" max="10" width="30.7109375" customWidth="1"/>
    <col min="11" max="11" width="9" customWidth="1"/>
    <col min="12" max="46" width="8.28515625" customWidth="1"/>
    <col min="47" max="47" width="4.85546875" customWidth="1"/>
    <col min="48" max="48" width="27.85546875" customWidth="1"/>
  </cols>
  <sheetData>
    <row r="1" spans="1:49" ht="21" x14ac:dyDescent="0.35">
      <c r="A1" s="11" t="s">
        <v>92</v>
      </c>
      <c r="B1" s="266" t="s">
        <v>570</v>
      </c>
      <c r="C1" s="9"/>
      <c r="D1" s="9"/>
      <c r="E1" s="9"/>
      <c r="F1" s="9"/>
      <c r="G1" s="9"/>
      <c r="H1" s="9"/>
      <c r="I1" s="8"/>
      <c r="J1" s="8"/>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8"/>
      <c r="AP1" s="8"/>
      <c r="AQ1" s="8"/>
      <c r="AR1" s="8"/>
      <c r="AS1" s="8"/>
      <c r="AT1" s="8"/>
      <c r="AU1" s="8"/>
      <c r="AV1" s="187"/>
    </row>
    <row r="2" spans="1:49" x14ac:dyDescent="0.25">
      <c r="A2" s="467" t="s">
        <v>526</v>
      </c>
      <c r="B2" s="468"/>
      <c r="C2" s="468"/>
      <c r="D2" s="468"/>
      <c r="E2" s="469"/>
      <c r="F2" s="114"/>
      <c r="G2" s="492" t="s">
        <v>543</v>
      </c>
      <c r="H2" s="492"/>
      <c r="I2" s="114"/>
      <c r="J2" s="115" t="s">
        <v>141</v>
      </c>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485" t="s">
        <v>651</v>
      </c>
    </row>
    <row r="3" spans="1:49" ht="15.6" customHeight="1" x14ac:dyDescent="0.25">
      <c r="A3" s="132" t="s">
        <v>39</v>
      </c>
      <c r="B3" s="488" t="s">
        <v>455</v>
      </c>
      <c r="C3" s="488"/>
      <c r="D3" s="488"/>
      <c r="E3" s="488"/>
      <c r="G3" s="492"/>
      <c r="H3" s="492"/>
      <c r="I3" s="114"/>
      <c r="J3" s="450" t="s">
        <v>425</v>
      </c>
      <c r="K3" s="450"/>
      <c r="L3" s="450"/>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485"/>
    </row>
    <row r="4" spans="1:49" ht="17.100000000000001" customHeight="1" x14ac:dyDescent="0.25">
      <c r="A4" s="132" t="s">
        <v>13</v>
      </c>
      <c r="B4" s="488" t="s">
        <v>454</v>
      </c>
      <c r="C4" s="488"/>
      <c r="D4" s="488"/>
      <c r="E4" s="488"/>
      <c r="F4" s="114"/>
      <c r="G4" s="490" t="s">
        <v>74</v>
      </c>
      <c r="H4" s="491" t="s">
        <v>142</v>
      </c>
      <c r="I4" s="114"/>
      <c r="J4" s="451" t="s">
        <v>426</v>
      </c>
      <c r="K4" s="451"/>
      <c r="L4" s="451"/>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485"/>
    </row>
    <row r="5" spans="1:49" x14ac:dyDescent="0.25">
      <c r="A5" s="493" t="s">
        <v>31</v>
      </c>
      <c r="B5" s="489"/>
      <c r="C5" s="489"/>
      <c r="D5" s="489"/>
      <c r="E5" s="489"/>
      <c r="F5" s="114"/>
      <c r="G5" s="490"/>
      <c r="H5" s="491"/>
      <c r="I5" s="114"/>
      <c r="J5" s="487" t="s">
        <v>428</v>
      </c>
      <c r="K5" s="487"/>
      <c r="L5" s="487"/>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485"/>
    </row>
    <row r="6" spans="1:49" x14ac:dyDescent="0.25">
      <c r="A6" s="494"/>
      <c r="B6" s="489"/>
      <c r="C6" s="489"/>
      <c r="D6" s="489"/>
      <c r="E6" s="489"/>
      <c r="F6" s="114"/>
      <c r="G6" s="117"/>
      <c r="H6" s="78"/>
      <c r="I6" s="114"/>
      <c r="J6" s="486" t="s">
        <v>571</v>
      </c>
      <c r="K6" s="486"/>
      <c r="L6" s="486"/>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485"/>
      <c r="AW6" s="152"/>
    </row>
    <row r="7" spans="1:49" ht="15.75" x14ac:dyDescent="0.25">
      <c r="A7" s="78"/>
      <c r="B7" s="78"/>
      <c r="C7" s="114"/>
      <c r="D7" s="114"/>
      <c r="E7" s="78"/>
      <c r="F7" s="114"/>
      <c r="G7" s="78"/>
      <c r="H7" s="78"/>
      <c r="I7" s="116"/>
      <c r="J7" s="114"/>
      <c r="K7" s="114"/>
      <c r="L7" s="114"/>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O7" s="332" t="s">
        <v>529</v>
      </c>
      <c r="AP7" s="137"/>
      <c r="AQ7" s="137"/>
      <c r="AR7" s="137"/>
      <c r="AS7" s="137"/>
      <c r="AT7" s="137"/>
      <c r="AU7" s="114"/>
      <c r="AV7" s="485"/>
    </row>
    <row r="8" spans="1:49" ht="27" customHeight="1" x14ac:dyDescent="0.25">
      <c r="A8" s="96" t="s">
        <v>33</v>
      </c>
      <c r="B8" s="91" t="s">
        <v>116</v>
      </c>
      <c r="C8" s="91" t="s">
        <v>42</v>
      </c>
      <c r="D8" s="91" t="s">
        <v>35</v>
      </c>
      <c r="E8" s="92" t="s">
        <v>117</v>
      </c>
      <c r="F8" s="91" t="s">
        <v>36</v>
      </c>
      <c r="G8" s="92" t="s">
        <v>140</v>
      </c>
      <c r="H8" s="91" t="s">
        <v>74</v>
      </c>
      <c r="I8" s="92" t="s">
        <v>91</v>
      </c>
      <c r="J8" s="91" t="s">
        <v>31</v>
      </c>
      <c r="K8" s="163">
        <v>1990</v>
      </c>
      <c r="L8" s="163">
        <f>K8+1</f>
        <v>1991</v>
      </c>
      <c r="M8" s="163">
        <f t="shared" ref="M8:AO8" si="0">L8+1</f>
        <v>1992</v>
      </c>
      <c r="N8" s="163">
        <f t="shared" si="0"/>
        <v>1993</v>
      </c>
      <c r="O8" s="163">
        <f t="shared" si="0"/>
        <v>1994</v>
      </c>
      <c r="P8" s="163">
        <f t="shared" si="0"/>
        <v>1995</v>
      </c>
      <c r="Q8" s="163">
        <f t="shared" si="0"/>
        <v>1996</v>
      </c>
      <c r="R8" s="163">
        <f t="shared" si="0"/>
        <v>1997</v>
      </c>
      <c r="S8" s="163">
        <f t="shared" si="0"/>
        <v>1998</v>
      </c>
      <c r="T8" s="163">
        <f t="shared" si="0"/>
        <v>1999</v>
      </c>
      <c r="U8" s="163">
        <f t="shared" si="0"/>
        <v>2000</v>
      </c>
      <c r="V8" s="163">
        <f t="shared" si="0"/>
        <v>2001</v>
      </c>
      <c r="W8" s="163">
        <f t="shared" si="0"/>
        <v>2002</v>
      </c>
      <c r="X8" s="163">
        <f t="shared" si="0"/>
        <v>2003</v>
      </c>
      <c r="Y8" s="163">
        <f t="shared" si="0"/>
        <v>2004</v>
      </c>
      <c r="Z8" s="163">
        <f t="shared" si="0"/>
        <v>2005</v>
      </c>
      <c r="AA8" s="163">
        <f t="shared" si="0"/>
        <v>2006</v>
      </c>
      <c r="AB8" s="163">
        <f t="shared" si="0"/>
        <v>2007</v>
      </c>
      <c r="AC8" s="163">
        <f t="shared" si="0"/>
        <v>2008</v>
      </c>
      <c r="AD8" s="163">
        <f t="shared" si="0"/>
        <v>2009</v>
      </c>
      <c r="AE8" s="163">
        <f t="shared" si="0"/>
        <v>2010</v>
      </c>
      <c r="AF8" s="163">
        <f t="shared" si="0"/>
        <v>2011</v>
      </c>
      <c r="AG8" s="163">
        <f t="shared" si="0"/>
        <v>2012</v>
      </c>
      <c r="AH8" s="163">
        <f t="shared" si="0"/>
        <v>2013</v>
      </c>
      <c r="AI8" s="163">
        <f t="shared" si="0"/>
        <v>2014</v>
      </c>
      <c r="AJ8" s="163">
        <f t="shared" si="0"/>
        <v>2015</v>
      </c>
      <c r="AK8" s="163">
        <f t="shared" si="0"/>
        <v>2016</v>
      </c>
      <c r="AL8" s="163">
        <f t="shared" si="0"/>
        <v>2017</v>
      </c>
      <c r="AM8" s="163">
        <f t="shared" si="0"/>
        <v>2018</v>
      </c>
      <c r="AN8" s="163">
        <f t="shared" si="0"/>
        <v>2019</v>
      </c>
      <c r="AO8" s="163">
        <f t="shared" si="0"/>
        <v>2020</v>
      </c>
      <c r="AP8" s="163"/>
      <c r="AQ8" s="163"/>
      <c r="AR8" s="163"/>
      <c r="AS8" s="163"/>
      <c r="AT8" s="163"/>
      <c r="AU8" s="1"/>
      <c r="AV8" s="236" t="s">
        <v>262</v>
      </c>
    </row>
    <row r="9" spans="1:49" x14ac:dyDescent="0.25">
      <c r="A9" s="18" t="s">
        <v>46</v>
      </c>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
      <c r="AV9" s="18"/>
    </row>
    <row r="10" spans="1:49" x14ac:dyDescent="0.25">
      <c r="A10" s="44" t="str">
        <f>"CF_"&amp;E10</f>
        <v>CF_DaysinYear</v>
      </c>
      <c r="B10" s="2" t="s">
        <v>49</v>
      </c>
      <c r="C10" s="2" t="s">
        <v>43</v>
      </c>
      <c r="D10" s="2" t="s">
        <v>49</v>
      </c>
      <c r="E10" s="2" t="s">
        <v>48</v>
      </c>
      <c r="F10" s="2" t="s">
        <v>47</v>
      </c>
      <c r="G10" s="202" t="s">
        <v>124</v>
      </c>
      <c r="H10" s="2" t="s">
        <v>49</v>
      </c>
      <c r="I10" s="175"/>
      <c r="J10" s="175"/>
      <c r="K10" s="206">
        <v>365</v>
      </c>
      <c r="L10" s="206">
        <v>365</v>
      </c>
      <c r="M10" s="206">
        <v>365</v>
      </c>
      <c r="N10" s="206">
        <v>365</v>
      </c>
      <c r="O10" s="206">
        <v>365</v>
      </c>
      <c r="P10" s="206">
        <v>365</v>
      </c>
      <c r="Q10" s="206">
        <v>365</v>
      </c>
      <c r="R10" s="206">
        <v>365</v>
      </c>
      <c r="S10" s="206">
        <v>365</v>
      </c>
      <c r="T10" s="206">
        <v>365</v>
      </c>
      <c r="U10" s="206">
        <v>365</v>
      </c>
      <c r="V10" s="206">
        <v>365</v>
      </c>
      <c r="W10" s="206">
        <v>365</v>
      </c>
      <c r="X10" s="206">
        <v>365</v>
      </c>
      <c r="Y10" s="206">
        <v>365</v>
      </c>
      <c r="Z10" s="206">
        <v>365</v>
      </c>
      <c r="AA10" s="206">
        <v>365</v>
      </c>
      <c r="AB10" s="206">
        <v>365</v>
      </c>
      <c r="AC10" s="206">
        <v>365</v>
      </c>
      <c r="AD10" s="206">
        <v>365</v>
      </c>
      <c r="AE10" s="206">
        <v>365</v>
      </c>
      <c r="AF10" s="206">
        <v>365</v>
      </c>
      <c r="AG10" s="206">
        <v>365</v>
      </c>
      <c r="AH10" s="206">
        <v>365</v>
      </c>
      <c r="AI10" s="206">
        <v>365</v>
      </c>
      <c r="AJ10" s="206">
        <v>365</v>
      </c>
      <c r="AK10" s="206">
        <v>365</v>
      </c>
      <c r="AL10" s="206">
        <v>365</v>
      </c>
      <c r="AM10" s="206">
        <v>365</v>
      </c>
      <c r="AN10" s="206">
        <v>365</v>
      </c>
      <c r="AO10" s="206">
        <v>365</v>
      </c>
      <c r="AP10" s="207"/>
      <c r="AQ10" s="207"/>
      <c r="AR10" s="207"/>
      <c r="AS10" s="207"/>
      <c r="AT10" s="207"/>
      <c r="AU10" s="208"/>
      <c r="AV10" s="79">
        <v>365</v>
      </c>
    </row>
    <row r="11" spans="1:49" x14ac:dyDescent="0.25">
      <c r="A11" s="44" t="str">
        <f t="shared" ref="A11:A15" si="1">"CF_"&amp;E11</f>
        <v>CF_kg--&gt;kt</v>
      </c>
      <c r="B11" s="2" t="s">
        <v>49</v>
      </c>
      <c r="C11" s="2" t="s">
        <v>356</v>
      </c>
      <c r="D11" s="2" t="s">
        <v>49</v>
      </c>
      <c r="E11" s="2" t="s">
        <v>357</v>
      </c>
      <c r="F11" s="2" t="s">
        <v>358</v>
      </c>
      <c r="G11" s="202" t="s">
        <v>124</v>
      </c>
      <c r="H11" s="2" t="s">
        <v>49</v>
      </c>
      <c r="I11" s="175"/>
      <c r="J11" s="175"/>
      <c r="K11" s="209">
        <v>9.9999999999999995E-7</v>
      </c>
      <c r="L11" s="209">
        <v>9.9999999999999995E-7</v>
      </c>
      <c r="M11" s="209">
        <v>9.9999999999999995E-7</v>
      </c>
      <c r="N11" s="209">
        <v>9.9999999999999995E-7</v>
      </c>
      <c r="O11" s="209">
        <v>9.9999999999999995E-7</v>
      </c>
      <c r="P11" s="209">
        <v>9.9999999999999995E-7</v>
      </c>
      <c r="Q11" s="209">
        <v>9.9999999999999995E-7</v>
      </c>
      <c r="R11" s="209">
        <v>9.9999999999999995E-7</v>
      </c>
      <c r="S11" s="209">
        <v>9.9999999999999995E-7</v>
      </c>
      <c r="T11" s="209">
        <v>9.9999999999999995E-7</v>
      </c>
      <c r="U11" s="209">
        <v>9.9999999999999995E-7</v>
      </c>
      <c r="V11" s="209">
        <v>9.9999999999999995E-7</v>
      </c>
      <c r="W11" s="209">
        <v>9.9999999999999995E-7</v>
      </c>
      <c r="X11" s="209">
        <v>9.9999999999999995E-7</v>
      </c>
      <c r="Y11" s="209">
        <v>9.9999999999999995E-7</v>
      </c>
      <c r="Z11" s="209">
        <v>9.9999999999999995E-7</v>
      </c>
      <c r="AA11" s="209">
        <v>9.9999999999999995E-7</v>
      </c>
      <c r="AB11" s="209">
        <v>9.9999999999999995E-7</v>
      </c>
      <c r="AC11" s="209">
        <v>9.9999999999999995E-7</v>
      </c>
      <c r="AD11" s="209">
        <v>9.9999999999999995E-7</v>
      </c>
      <c r="AE11" s="209">
        <v>9.9999999999999995E-7</v>
      </c>
      <c r="AF11" s="209">
        <v>9.9999999999999995E-7</v>
      </c>
      <c r="AG11" s="209">
        <v>9.9999999999999995E-7</v>
      </c>
      <c r="AH11" s="209">
        <v>9.9999999999999995E-7</v>
      </c>
      <c r="AI11" s="209">
        <v>9.9999999999999995E-7</v>
      </c>
      <c r="AJ11" s="209">
        <v>9.9999999999999995E-7</v>
      </c>
      <c r="AK11" s="209">
        <v>9.9999999999999995E-7</v>
      </c>
      <c r="AL11" s="209">
        <v>9.9999999999999995E-7</v>
      </c>
      <c r="AM11" s="209">
        <v>9.9999999999999995E-7</v>
      </c>
      <c r="AN11" s="209">
        <v>9.9999999999999995E-7</v>
      </c>
      <c r="AO11" s="209">
        <v>9.9999999999999995E-7</v>
      </c>
      <c r="AP11" s="207"/>
      <c r="AQ11" s="207"/>
      <c r="AR11" s="207"/>
      <c r="AS11" s="207"/>
      <c r="AT11" s="207"/>
      <c r="AU11" s="208"/>
      <c r="AV11" s="79">
        <v>9.9999999999999995E-7</v>
      </c>
    </row>
    <row r="12" spans="1:49" x14ac:dyDescent="0.25">
      <c r="A12" s="44" t="str">
        <f t="shared" si="1"/>
        <v>CF_N--&gt;N2O</v>
      </c>
      <c r="B12" s="2" t="s">
        <v>49</v>
      </c>
      <c r="C12" s="2" t="s">
        <v>135</v>
      </c>
      <c r="D12" s="2" t="s">
        <v>130</v>
      </c>
      <c r="E12" s="2" t="s">
        <v>132</v>
      </c>
      <c r="F12" s="2" t="s">
        <v>49</v>
      </c>
      <c r="G12" s="202" t="s">
        <v>124</v>
      </c>
      <c r="H12" s="2" t="s">
        <v>49</v>
      </c>
      <c r="I12" s="175"/>
      <c r="J12" s="175"/>
      <c r="K12" s="207">
        <f t="shared" ref="K12:AO12" si="2">44/28</f>
        <v>1.5714285714285714</v>
      </c>
      <c r="L12" s="207">
        <f t="shared" si="2"/>
        <v>1.5714285714285714</v>
      </c>
      <c r="M12" s="207">
        <f t="shared" si="2"/>
        <v>1.5714285714285714</v>
      </c>
      <c r="N12" s="207">
        <f t="shared" si="2"/>
        <v>1.5714285714285714</v>
      </c>
      <c r="O12" s="207">
        <f t="shared" si="2"/>
        <v>1.5714285714285714</v>
      </c>
      <c r="P12" s="207">
        <f t="shared" si="2"/>
        <v>1.5714285714285714</v>
      </c>
      <c r="Q12" s="207">
        <f t="shared" si="2"/>
        <v>1.5714285714285714</v>
      </c>
      <c r="R12" s="207">
        <f t="shared" si="2"/>
        <v>1.5714285714285714</v>
      </c>
      <c r="S12" s="207">
        <f t="shared" si="2"/>
        <v>1.5714285714285714</v>
      </c>
      <c r="T12" s="207">
        <f t="shared" si="2"/>
        <v>1.5714285714285714</v>
      </c>
      <c r="U12" s="207">
        <f t="shared" si="2"/>
        <v>1.5714285714285714</v>
      </c>
      <c r="V12" s="207">
        <f t="shared" si="2"/>
        <v>1.5714285714285714</v>
      </c>
      <c r="W12" s="207">
        <f t="shared" si="2"/>
        <v>1.5714285714285714</v>
      </c>
      <c r="X12" s="207">
        <f t="shared" si="2"/>
        <v>1.5714285714285714</v>
      </c>
      <c r="Y12" s="207">
        <f t="shared" si="2"/>
        <v>1.5714285714285714</v>
      </c>
      <c r="Z12" s="207">
        <f t="shared" si="2"/>
        <v>1.5714285714285714</v>
      </c>
      <c r="AA12" s="207">
        <f t="shared" si="2"/>
        <v>1.5714285714285714</v>
      </c>
      <c r="AB12" s="207">
        <f t="shared" si="2"/>
        <v>1.5714285714285714</v>
      </c>
      <c r="AC12" s="207">
        <f t="shared" si="2"/>
        <v>1.5714285714285714</v>
      </c>
      <c r="AD12" s="207">
        <f t="shared" si="2"/>
        <v>1.5714285714285714</v>
      </c>
      <c r="AE12" s="207">
        <f t="shared" si="2"/>
        <v>1.5714285714285714</v>
      </c>
      <c r="AF12" s="207">
        <f t="shared" si="2"/>
        <v>1.5714285714285714</v>
      </c>
      <c r="AG12" s="207">
        <f t="shared" si="2"/>
        <v>1.5714285714285714</v>
      </c>
      <c r="AH12" s="207">
        <f t="shared" si="2"/>
        <v>1.5714285714285714</v>
      </c>
      <c r="AI12" s="207">
        <f t="shared" si="2"/>
        <v>1.5714285714285714</v>
      </c>
      <c r="AJ12" s="207">
        <f t="shared" si="2"/>
        <v>1.5714285714285714</v>
      </c>
      <c r="AK12" s="207">
        <f t="shared" si="2"/>
        <v>1.5714285714285714</v>
      </c>
      <c r="AL12" s="207">
        <f t="shared" si="2"/>
        <v>1.5714285714285714</v>
      </c>
      <c r="AM12" s="207">
        <f t="shared" si="2"/>
        <v>1.5714285714285714</v>
      </c>
      <c r="AN12" s="207">
        <f t="shared" si="2"/>
        <v>1.5714285714285714</v>
      </c>
      <c r="AO12" s="207">
        <f t="shared" si="2"/>
        <v>1.5714285714285714</v>
      </c>
      <c r="AP12" s="207"/>
      <c r="AQ12" s="207"/>
      <c r="AR12" s="207"/>
      <c r="AS12" s="207"/>
      <c r="AT12" s="207"/>
      <c r="AU12" s="208"/>
      <c r="AV12" s="80" t="s">
        <v>263</v>
      </c>
    </row>
    <row r="13" spans="1:49" x14ac:dyDescent="0.25">
      <c r="A13" s="44" t="str">
        <f t="shared" si="1"/>
        <v>CF_N--&gt;NH3</v>
      </c>
      <c r="B13" s="2" t="s">
        <v>49</v>
      </c>
      <c r="C13" s="2" t="s">
        <v>136</v>
      </c>
      <c r="D13" s="2" t="s">
        <v>53</v>
      </c>
      <c r="E13" s="2" t="s">
        <v>133</v>
      </c>
      <c r="F13" s="2" t="s">
        <v>49</v>
      </c>
      <c r="G13" s="202" t="s">
        <v>124</v>
      </c>
      <c r="H13" s="2" t="s">
        <v>49</v>
      </c>
      <c r="I13" s="175"/>
      <c r="J13" s="175"/>
      <c r="K13" s="207">
        <f t="shared" ref="K13:AO13" si="3">17/14</f>
        <v>1.2142857142857142</v>
      </c>
      <c r="L13" s="207">
        <f t="shared" si="3"/>
        <v>1.2142857142857142</v>
      </c>
      <c r="M13" s="207">
        <f t="shared" si="3"/>
        <v>1.2142857142857142</v>
      </c>
      <c r="N13" s="207">
        <f t="shared" si="3"/>
        <v>1.2142857142857142</v>
      </c>
      <c r="O13" s="207">
        <f t="shared" si="3"/>
        <v>1.2142857142857142</v>
      </c>
      <c r="P13" s="207">
        <f t="shared" si="3"/>
        <v>1.2142857142857142</v>
      </c>
      <c r="Q13" s="207">
        <f t="shared" si="3"/>
        <v>1.2142857142857142</v>
      </c>
      <c r="R13" s="207">
        <f t="shared" si="3"/>
        <v>1.2142857142857142</v>
      </c>
      <c r="S13" s="207">
        <f t="shared" si="3"/>
        <v>1.2142857142857142</v>
      </c>
      <c r="T13" s="207">
        <f t="shared" si="3"/>
        <v>1.2142857142857142</v>
      </c>
      <c r="U13" s="207">
        <f t="shared" si="3"/>
        <v>1.2142857142857142</v>
      </c>
      <c r="V13" s="207">
        <f t="shared" si="3"/>
        <v>1.2142857142857142</v>
      </c>
      <c r="W13" s="207">
        <f t="shared" si="3"/>
        <v>1.2142857142857142</v>
      </c>
      <c r="X13" s="207">
        <f t="shared" si="3"/>
        <v>1.2142857142857142</v>
      </c>
      <c r="Y13" s="207">
        <f t="shared" si="3"/>
        <v>1.2142857142857142</v>
      </c>
      <c r="Z13" s="207">
        <f t="shared" si="3"/>
        <v>1.2142857142857142</v>
      </c>
      <c r="AA13" s="207">
        <f t="shared" si="3"/>
        <v>1.2142857142857142</v>
      </c>
      <c r="AB13" s="207">
        <f t="shared" si="3"/>
        <v>1.2142857142857142</v>
      </c>
      <c r="AC13" s="207">
        <f t="shared" si="3"/>
        <v>1.2142857142857142</v>
      </c>
      <c r="AD13" s="207">
        <f t="shared" si="3"/>
        <v>1.2142857142857142</v>
      </c>
      <c r="AE13" s="207">
        <f t="shared" si="3"/>
        <v>1.2142857142857142</v>
      </c>
      <c r="AF13" s="207">
        <f t="shared" si="3"/>
        <v>1.2142857142857142</v>
      </c>
      <c r="AG13" s="207">
        <f t="shared" si="3"/>
        <v>1.2142857142857142</v>
      </c>
      <c r="AH13" s="207">
        <f t="shared" si="3"/>
        <v>1.2142857142857142</v>
      </c>
      <c r="AI13" s="207">
        <f t="shared" si="3"/>
        <v>1.2142857142857142</v>
      </c>
      <c r="AJ13" s="207">
        <f t="shared" si="3"/>
        <v>1.2142857142857142</v>
      </c>
      <c r="AK13" s="207">
        <f t="shared" si="3"/>
        <v>1.2142857142857142</v>
      </c>
      <c r="AL13" s="207">
        <f t="shared" si="3"/>
        <v>1.2142857142857142</v>
      </c>
      <c r="AM13" s="207">
        <f t="shared" si="3"/>
        <v>1.2142857142857142</v>
      </c>
      <c r="AN13" s="207">
        <f t="shared" si="3"/>
        <v>1.2142857142857142</v>
      </c>
      <c r="AO13" s="207">
        <f t="shared" si="3"/>
        <v>1.2142857142857142</v>
      </c>
      <c r="AP13" s="207"/>
      <c r="AQ13" s="207"/>
      <c r="AR13" s="207"/>
      <c r="AS13" s="207"/>
      <c r="AT13" s="207"/>
      <c r="AU13" s="208"/>
      <c r="AV13" s="80" t="s">
        <v>264</v>
      </c>
    </row>
    <row r="14" spans="1:49" x14ac:dyDescent="0.25">
      <c r="A14" s="44" t="str">
        <f t="shared" si="1"/>
        <v>CF_NO--&gt;NO2</v>
      </c>
      <c r="B14" s="2" t="s">
        <v>49</v>
      </c>
      <c r="C14" s="2" t="s">
        <v>137</v>
      </c>
      <c r="D14" s="2" t="s">
        <v>161</v>
      </c>
      <c r="E14" s="2" t="s">
        <v>134</v>
      </c>
      <c r="F14" s="2" t="s">
        <v>49</v>
      </c>
      <c r="G14" s="202" t="s">
        <v>124</v>
      </c>
      <c r="H14" s="2" t="s">
        <v>49</v>
      </c>
      <c r="I14" s="175"/>
      <c r="J14" s="175"/>
      <c r="K14" s="207">
        <f t="shared" ref="K14:AO14" si="4">46/30</f>
        <v>1.5333333333333334</v>
      </c>
      <c r="L14" s="207">
        <f t="shared" si="4"/>
        <v>1.5333333333333334</v>
      </c>
      <c r="M14" s="207">
        <f t="shared" si="4"/>
        <v>1.5333333333333334</v>
      </c>
      <c r="N14" s="207">
        <f t="shared" si="4"/>
        <v>1.5333333333333334</v>
      </c>
      <c r="O14" s="207">
        <f t="shared" si="4"/>
        <v>1.5333333333333334</v>
      </c>
      <c r="P14" s="207">
        <f t="shared" si="4"/>
        <v>1.5333333333333334</v>
      </c>
      <c r="Q14" s="207">
        <f t="shared" si="4"/>
        <v>1.5333333333333334</v>
      </c>
      <c r="R14" s="207">
        <f t="shared" si="4"/>
        <v>1.5333333333333334</v>
      </c>
      <c r="S14" s="207">
        <f t="shared" si="4"/>
        <v>1.5333333333333334</v>
      </c>
      <c r="T14" s="207">
        <f t="shared" si="4"/>
        <v>1.5333333333333334</v>
      </c>
      <c r="U14" s="207">
        <f t="shared" si="4"/>
        <v>1.5333333333333334</v>
      </c>
      <c r="V14" s="207">
        <f t="shared" si="4"/>
        <v>1.5333333333333334</v>
      </c>
      <c r="W14" s="207">
        <f t="shared" si="4"/>
        <v>1.5333333333333334</v>
      </c>
      <c r="X14" s="207">
        <f t="shared" si="4"/>
        <v>1.5333333333333334</v>
      </c>
      <c r="Y14" s="207">
        <f t="shared" si="4"/>
        <v>1.5333333333333334</v>
      </c>
      <c r="Z14" s="207">
        <f t="shared" si="4"/>
        <v>1.5333333333333334</v>
      </c>
      <c r="AA14" s="207">
        <f t="shared" si="4"/>
        <v>1.5333333333333334</v>
      </c>
      <c r="AB14" s="207">
        <f t="shared" si="4"/>
        <v>1.5333333333333334</v>
      </c>
      <c r="AC14" s="207">
        <f t="shared" si="4"/>
        <v>1.5333333333333334</v>
      </c>
      <c r="AD14" s="207">
        <f t="shared" si="4"/>
        <v>1.5333333333333334</v>
      </c>
      <c r="AE14" s="207">
        <f t="shared" si="4"/>
        <v>1.5333333333333334</v>
      </c>
      <c r="AF14" s="207">
        <f t="shared" si="4"/>
        <v>1.5333333333333334</v>
      </c>
      <c r="AG14" s="207">
        <f t="shared" si="4"/>
        <v>1.5333333333333334</v>
      </c>
      <c r="AH14" s="207">
        <f t="shared" si="4"/>
        <v>1.5333333333333334</v>
      </c>
      <c r="AI14" s="207">
        <f t="shared" si="4"/>
        <v>1.5333333333333334</v>
      </c>
      <c r="AJ14" s="207">
        <f t="shared" si="4"/>
        <v>1.5333333333333334</v>
      </c>
      <c r="AK14" s="207">
        <f t="shared" si="4"/>
        <v>1.5333333333333334</v>
      </c>
      <c r="AL14" s="207">
        <f t="shared" si="4"/>
        <v>1.5333333333333334</v>
      </c>
      <c r="AM14" s="207">
        <f t="shared" si="4"/>
        <v>1.5333333333333334</v>
      </c>
      <c r="AN14" s="207">
        <f t="shared" si="4"/>
        <v>1.5333333333333334</v>
      </c>
      <c r="AO14" s="207">
        <f t="shared" si="4"/>
        <v>1.5333333333333334</v>
      </c>
      <c r="AP14" s="207"/>
      <c r="AQ14" s="207"/>
      <c r="AR14" s="207"/>
      <c r="AS14" s="207"/>
      <c r="AT14" s="207"/>
      <c r="AU14" s="208"/>
      <c r="AV14" s="80" t="s">
        <v>519</v>
      </c>
      <c r="AW14" s="152"/>
    </row>
    <row r="15" spans="1:49" x14ac:dyDescent="0.25">
      <c r="A15" s="44" t="str">
        <f t="shared" si="1"/>
        <v>CF_N--&gt;NO2</v>
      </c>
      <c r="B15" s="2" t="s">
        <v>49</v>
      </c>
      <c r="C15" s="2" t="s">
        <v>139</v>
      </c>
      <c r="D15" s="2" t="s">
        <v>130</v>
      </c>
      <c r="E15" s="2" t="s">
        <v>138</v>
      </c>
      <c r="F15" s="2" t="s">
        <v>49</v>
      </c>
      <c r="G15" s="202" t="s">
        <v>124</v>
      </c>
      <c r="H15" s="2" t="s">
        <v>49</v>
      </c>
      <c r="I15" s="175"/>
      <c r="J15" s="175"/>
      <c r="K15" s="207">
        <f t="shared" ref="K15:AO15" si="5">46/14</f>
        <v>3.2857142857142856</v>
      </c>
      <c r="L15" s="207">
        <f t="shared" si="5"/>
        <v>3.2857142857142856</v>
      </c>
      <c r="M15" s="207">
        <f t="shared" si="5"/>
        <v>3.2857142857142856</v>
      </c>
      <c r="N15" s="207">
        <f t="shared" si="5"/>
        <v>3.2857142857142856</v>
      </c>
      <c r="O15" s="207">
        <f t="shared" si="5"/>
        <v>3.2857142857142856</v>
      </c>
      <c r="P15" s="207">
        <f t="shared" si="5"/>
        <v>3.2857142857142856</v>
      </c>
      <c r="Q15" s="207">
        <f t="shared" si="5"/>
        <v>3.2857142857142856</v>
      </c>
      <c r="R15" s="207">
        <f t="shared" si="5"/>
        <v>3.2857142857142856</v>
      </c>
      <c r="S15" s="207">
        <f t="shared" si="5"/>
        <v>3.2857142857142856</v>
      </c>
      <c r="T15" s="207">
        <f t="shared" si="5"/>
        <v>3.2857142857142856</v>
      </c>
      <c r="U15" s="207">
        <f t="shared" si="5"/>
        <v>3.2857142857142856</v>
      </c>
      <c r="V15" s="207">
        <f t="shared" si="5"/>
        <v>3.2857142857142856</v>
      </c>
      <c r="W15" s="207">
        <f t="shared" si="5"/>
        <v>3.2857142857142856</v>
      </c>
      <c r="X15" s="207">
        <f t="shared" si="5"/>
        <v>3.2857142857142856</v>
      </c>
      <c r="Y15" s="207">
        <f t="shared" si="5"/>
        <v>3.2857142857142856</v>
      </c>
      <c r="Z15" s="207">
        <f t="shared" si="5"/>
        <v>3.2857142857142856</v>
      </c>
      <c r="AA15" s="207">
        <f t="shared" si="5"/>
        <v>3.2857142857142856</v>
      </c>
      <c r="AB15" s="207">
        <f t="shared" si="5"/>
        <v>3.2857142857142856</v>
      </c>
      <c r="AC15" s="207">
        <f t="shared" si="5"/>
        <v>3.2857142857142856</v>
      </c>
      <c r="AD15" s="207">
        <f t="shared" si="5"/>
        <v>3.2857142857142856</v>
      </c>
      <c r="AE15" s="207">
        <f t="shared" si="5"/>
        <v>3.2857142857142856</v>
      </c>
      <c r="AF15" s="207">
        <f t="shared" si="5"/>
        <v>3.2857142857142856</v>
      </c>
      <c r="AG15" s="207">
        <f t="shared" si="5"/>
        <v>3.2857142857142856</v>
      </c>
      <c r="AH15" s="207">
        <f t="shared" si="5"/>
        <v>3.2857142857142856</v>
      </c>
      <c r="AI15" s="207">
        <f t="shared" si="5"/>
        <v>3.2857142857142856</v>
      </c>
      <c r="AJ15" s="207">
        <f t="shared" si="5"/>
        <v>3.2857142857142856</v>
      </c>
      <c r="AK15" s="207">
        <f t="shared" si="5"/>
        <v>3.2857142857142856</v>
      </c>
      <c r="AL15" s="207">
        <f t="shared" si="5"/>
        <v>3.2857142857142856</v>
      </c>
      <c r="AM15" s="207">
        <f t="shared" si="5"/>
        <v>3.2857142857142856</v>
      </c>
      <c r="AN15" s="207">
        <f t="shared" si="5"/>
        <v>3.2857142857142856</v>
      </c>
      <c r="AO15" s="207">
        <f t="shared" si="5"/>
        <v>3.2857142857142856</v>
      </c>
      <c r="AP15" s="207"/>
      <c r="AQ15" s="207"/>
      <c r="AR15" s="207"/>
      <c r="AS15" s="207"/>
      <c r="AT15" s="207"/>
      <c r="AU15" s="208"/>
      <c r="AV15" s="80" t="s">
        <v>265</v>
      </c>
      <c r="AW15" s="152"/>
    </row>
    <row r="16" spans="1:49" x14ac:dyDescent="0.25">
      <c r="A16" s="44" t="str">
        <f t="shared" ref="A16" si="6">"CF_"&amp;E16</f>
        <v>CF_N--&gt;NO</v>
      </c>
      <c r="B16" s="2" t="s">
        <v>49</v>
      </c>
      <c r="C16" s="2" t="s">
        <v>244</v>
      </c>
      <c r="D16" s="2" t="s">
        <v>76</v>
      </c>
      <c r="E16" s="2" t="s">
        <v>243</v>
      </c>
      <c r="F16" s="2" t="s">
        <v>49</v>
      </c>
      <c r="G16" s="202" t="s">
        <v>124</v>
      </c>
      <c r="H16" s="2" t="s">
        <v>49</v>
      </c>
      <c r="I16" s="175"/>
      <c r="J16" s="175"/>
      <c r="K16" s="207">
        <f t="shared" ref="K16:AO16" si="7">30/14</f>
        <v>2.1428571428571428</v>
      </c>
      <c r="L16" s="207">
        <f t="shared" si="7"/>
        <v>2.1428571428571428</v>
      </c>
      <c r="M16" s="207">
        <f t="shared" si="7"/>
        <v>2.1428571428571428</v>
      </c>
      <c r="N16" s="207">
        <f t="shared" si="7"/>
        <v>2.1428571428571428</v>
      </c>
      <c r="O16" s="207">
        <f t="shared" si="7"/>
        <v>2.1428571428571428</v>
      </c>
      <c r="P16" s="207">
        <f t="shared" si="7"/>
        <v>2.1428571428571428</v>
      </c>
      <c r="Q16" s="207">
        <f t="shared" si="7"/>
        <v>2.1428571428571428</v>
      </c>
      <c r="R16" s="207">
        <f t="shared" si="7"/>
        <v>2.1428571428571428</v>
      </c>
      <c r="S16" s="207">
        <f t="shared" si="7"/>
        <v>2.1428571428571428</v>
      </c>
      <c r="T16" s="207">
        <f t="shared" si="7"/>
        <v>2.1428571428571428</v>
      </c>
      <c r="U16" s="207">
        <f t="shared" si="7"/>
        <v>2.1428571428571428</v>
      </c>
      <c r="V16" s="207">
        <f t="shared" si="7"/>
        <v>2.1428571428571428</v>
      </c>
      <c r="W16" s="207">
        <f t="shared" si="7"/>
        <v>2.1428571428571428</v>
      </c>
      <c r="X16" s="207">
        <f t="shared" si="7"/>
        <v>2.1428571428571428</v>
      </c>
      <c r="Y16" s="207">
        <f t="shared" si="7"/>
        <v>2.1428571428571428</v>
      </c>
      <c r="Z16" s="207">
        <f t="shared" si="7"/>
        <v>2.1428571428571428</v>
      </c>
      <c r="AA16" s="207">
        <f t="shared" si="7"/>
        <v>2.1428571428571428</v>
      </c>
      <c r="AB16" s="207">
        <f t="shared" si="7"/>
        <v>2.1428571428571428</v>
      </c>
      <c r="AC16" s="207">
        <f t="shared" si="7"/>
        <v>2.1428571428571428</v>
      </c>
      <c r="AD16" s="207">
        <f t="shared" si="7"/>
        <v>2.1428571428571428</v>
      </c>
      <c r="AE16" s="207">
        <f t="shared" si="7"/>
        <v>2.1428571428571428</v>
      </c>
      <c r="AF16" s="207">
        <f t="shared" si="7"/>
        <v>2.1428571428571428</v>
      </c>
      <c r="AG16" s="207">
        <f t="shared" si="7"/>
        <v>2.1428571428571428</v>
      </c>
      <c r="AH16" s="207">
        <f t="shared" si="7"/>
        <v>2.1428571428571428</v>
      </c>
      <c r="AI16" s="207">
        <f t="shared" si="7"/>
        <v>2.1428571428571428</v>
      </c>
      <c r="AJ16" s="207">
        <f t="shared" si="7"/>
        <v>2.1428571428571428</v>
      </c>
      <c r="AK16" s="207">
        <f t="shared" si="7"/>
        <v>2.1428571428571428</v>
      </c>
      <c r="AL16" s="207">
        <f t="shared" si="7"/>
        <v>2.1428571428571428</v>
      </c>
      <c r="AM16" s="207">
        <f t="shared" si="7"/>
        <v>2.1428571428571428</v>
      </c>
      <c r="AN16" s="207">
        <f t="shared" si="7"/>
        <v>2.1428571428571428</v>
      </c>
      <c r="AO16" s="207">
        <f t="shared" si="7"/>
        <v>2.1428571428571428</v>
      </c>
      <c r="AP16" s="207"/>
      <c r="AQ16" s="207"/>
      <c r="AR16" s="207"/>
      <c r="AS16" s="207"/>
      <c r="AT16" s="207"/>
      <c r="AU16" s="208"/>
      <c r="AV16" s="80" t="s">
        <v>266</v>
      </c>
      <c r="AW16" s="152"/>
    </row>
    <row r="17" spans="1:49" x14ac:dyDescent="0.25">
      <c r="A17" s="44" t="str">
        <f t="shared" ref="A17" si="8">"CF_"&amp;E17</f>
        <v>CF_N--&gt;N2</v>
      </c>
      <c r="B17" s="2" t="s">
        <v>49</v>
      </c>
      <c r="C17" s="2" t="s">
        <v>247</v>
      </c>
      <c r="D17" s="2" t="s">
        <v>162</v>
      </c>
      <c r="E17" s="2" t="s">
        <v>246</v>
      </c>
      <c r="F17" s="2" t="s">
        <v>49</v>
      </c>
      <c r="G17" s="202" t="s">
        <v>124</v>
      </c>
      <c r="H17" s="2" t="s">
        <v>49</v>
      </c>
      <c r="I17" s="175"/>
      <c r="J17" s="175"/>
      <c r="K17" s="207">
        <f t="shared" ref="K17:AN17" si="9">28/28</f>
        <v>1</v>
      </c>
      <c r="L17" s="207">
        <f t="shared" si="9"/>
        <v>1</v>
      </c>
      <c r="M17" s="207">
        <f t="shared" si="9"/>
        <v>1</v>
      </c>
      <c r="N17" s="207">
        <f t="shared" si="9"/>
        <v>1</v>
      </c>
      <c r="O17" s="207">
        <f t="shared" si="9"/>
        <v>1</v>
      </c>
      <c r="P17" s="207">
        <f t="shared" si="9"/>
        <v>1</v>
      </c>
      <c r="Q17" s="207">
        <f t="shared" si="9"/>
        <v>1</v>
      </c>
      <c r="R17" s="207">
        <f t="shared" si="9"/>
        <v>1</v>
      </c>
      <c r="S17" s="207">
        <f t="shared" si="9"/>
        <v>1</v>
      </c>
      <c r="T17" s="207">
        <f t="shared" si="9"/>
        <v>1</v>
      </c>
      <c r="U17" s="207">
        <f t="shared" si="9"/>
        <v>1</v>
      </c>
      <c r="V17" s="207">
        <f t="shared" si="9"/>
        <v>1</v>
      </c>
      <c r="W17" s="207">
        <f t="shared" si="9"/>
        <v>1</v>
      </c>
      <c r="X17" s="207">
        <f t="shared" si="9"/>
        <v>1</v>
      </c>
      <c r="Y17" s="207">
        <f t="shared" si="9"/>
        <v>1</v>
      </c>
      <c r="Z17" s="207">
        <f t="shared" si="9"/>
        <v>1</v>
      </c>
      <c r="AA17" s="207">
        <f t="shared" si="9"/>
        <v>1</v>
      </c>
      <c r="AB17" s="207">
        <f t="shared" si="9"/>
        <v>1</v>
      </c>
      <c r="AC17" s="207">
        <f t="shared" si="9"/>
        <v>1</v>
      </c>
      <c r="AD17" s="207">
        <f t="shared" si="9"/>
        <v>1</v>
      </c>
      <c r="AE17" s="207">
        <f t="shared" si="9"/>
        <v>1</v>
      </c>
      <c r="AF17" s="207">
        <f t="shared" si="9"/>
        <v>1</v>
      </c>
      <c r="AG17" s="207">
        <f t="shared" si="9"/>
        <v>1</v>
      </c>
      <c r="AH17" s="207">
        <f t="shared" si="9"/>
        <v>1</v>
      </c>
      <c r="AI17" s="207">
        <f t="shared" si="9"/>
        <v>1</v>
      </c>
      <c r="AJ17" s="207">
        <f t="shared" si="9"/>
        <v>1</v>
      </c>
      <c r="AK17" s="207">
        <f t="shared" si="9"/>
        <v>1</v>
      </c>
      <c r="AL17" s="207">
        <f t="shared" si="9"/>
        <v>1</v>
      </c>
      <c r="AM17" s="207">
        <f t="shared" si="9"/>
        <v>1</v>
      </c>
      <c r="AN17" s="207">
        <f t="shared" si="9"/>
        <v>1</v>
      </c>
      <c r="AO17" s="207">
        <f>28/28</f>
        <v>1</v>
      </c>
      <c r="AP17" s="207"/>
      <c r="AQ17" s="207"/>
      <c r="AR17" s="207"/>
      <c r="AS17" s="207"/>
      <c r="AT17" s="207"/>
      <c r="AU17" s="208"/>
      <c r="AV17" s="80" t="s">
        <v>520</v>
      </c>
      <c r="AW17" s="152"/>
    </row>
    <row r="18" spans="1:49" x14ac:dyDescent="0.25">
      <c r="A18" s="44" t="str">
        <f t="shared" ref="A18" si="10">"CF_"&amp;E18</f>
        <v>CF_NH3--&gt;N</v>
      </c>
      <c r="B18" s="2" t="s">
        <v>49</v>
      </c>
      <c r="C18" s="2" t="s">
        <v>390</v>
      </c>
      <c r="D18" s="2" t="s">
        <v>153</v>
      </c>
      <c r="E18" s="2" t="s">
        <v>389</v>
      </c>
      <c r="F18" s="2" t="s">
        <v>49</v>
      </c>
      <c r="G18" s="202" t="s">
        <v>124</v>
      </c>
      <c r="H18" s="2" t="s">
        <v>49</v>
      </c>
      <c r="I18" s="175"/>
      <c r="J18" s="175"/>
      <c r="K18" s="207">
        <f t="shared" ref="K18:AO18" si="11">14/17</f>
        <v>0.82352941176470584</v>
      </c>
      <c r="L18" s="207">
        <f t="shared" si="11"/>
        <v>0.82352941176470584</v>
      </c>
      <c r="M18" s="207">
        <f t="shared" si="11"/>
        <v>0.82352941176470584</v>
      </c>
      <c r="N18" s="207">
        <f t="shared" si="11"/>
        <v>0.82352941176470584</v>
      </c>
      <c r="O18" s="207">
        <f t="shared" si="11"/>
        <v>0.82352941176470584</v>
      </c>
      <c r="P18" s="207">
        <f t="shared" si="11"/>
        <v>0.82352941176470584</v>
      </c>
      <c r="Q18" s="207">
        <f t="shared" si="11"/>
        <v>0.82352941176470584</v>
      </c>
      <c r="R18" s="207">
        <f t="shared" si="11"/>
        <v>0.82352941176470584</v>
      </c>
      <c r="S18" s="207">
        <f t="shared" si="11"/>
        <v>0.82352941176470584</v>
      </c>
      <c r="T18" s="207">
        <f t="shared" si="11"/>
        <v>0.82352941176470584</v>
      </c>
      <c r="U18" s="207">
        <f t="shared" si="11"/>
        <v>0.82352941176470584</v>
      </c>
      <c r="V18" s="207">
        <f t="shared" si="11"/>
        <v>0.82352941176470584</v>
      </c>
      <c r="W18" s="207">
        <f t="shared" si="11"/>
        <v>0.82352941176470584</v>
      </c>
      <c r="X18" s="207">
        <f t="shared" si="11"/>
        <v>0.82352941176470584</v>
      </c>
      <c r="Y18" s="207">
        <f t="shared" si="11"/>
        <v>0.82352941176470584</v>
      </c>
      <c r="Z18" s="207">
        <f t="shared" si="11"/>
        <v>0.82352941176470584</v>
      </c>
      <c r="AA18" s="207">
        <f t="shared" si="11"/>
        <v>0.82352941176470584</v>
      </c>
      <c r="AB18" s="207">
        <f t="shared" si="11"/>
        <v>0.82352941176470584</v>
      </c>
      <c r="AC18" s="207">
        <f t="shared" si="11"/>
        <v>0.82352941176470584</v>
      </c>
      <c r="AD18" s="207">
        <f t="shared" si="11"/>
        <v>0.82352941176470584</v>
      </c>
      <c r="AE18" s="207">
        <f t="shared" si="11"/>
        <v>0.82352941176470584</v>
      </c>
      <c r="AF18" s="207">
        <f t="shared" si="11"/>
        <v>0.82352941176470584</v>
      </c>
      <c r="AG18" s="207">
        <f t="shared" si="11"/>
        <v>0.82352941176470584</v>
      </c>
      <c r="AH18" s="207">
        <f t="shared" si="11"/>
        <v>0.82352941176470584</v>
      </c>
      <c r="AI18" s="207">
        <f t="shared" si="11"/>
        <v>0.82352941176470584</v>
      </c>
      <c r="AJ18" s="207">
        <f t="shared" si="11"/>
        <v>0.82352941176470584</v>
      </c>
      <c r="AK18" s="207">
        <f t="shared" si="11"/>
        <v>0.82352941176470584</v>
      </c>
      <c r="AL18" s="207">
        <f t="shared" si="11"/>
        <v>0.82352941176470584</v>
      </c>
      <c r="AM18" s="207">
        <f t="shared" si="11"/>
        <v>0.82352941176470584</v>
      </c>
      <c r="AN18" s="207">
        <f t="shared" si="11"/>
        <v>0.82352941176470584</v>
      </c>
      <c r="AO18" s="207">
        <f t="shared" si="11"/>
        <v>0.82352941176470584</v>
      </c>
      <c r="AP18" s="207"/>
      <c r="AQ18" s="207"/>
      <c r="AR18" s="207"/>
      <c r="AS18" s="207"/>
      <c r="AT18" s="207"/>
      <c r="AU18" s="208"/>
      <c r="AV18" s="80" t="s">
        <v>391</v>
      </c>
    </row>
    <row r="19" spans="1:49" ht="15.75" x14ac:dyDescent="0.25">
      <c r="A19" s="97" t="s">
        <v>332</v>
      </c>
      <c r="B19" s="18"/>
      <c r="C19" s="18"/>
      <c r="D19" s="18"/>
      <c r="E19" s="18"/>
      <c r="F19" s="18"/>
      <c r="G19" s="179"/>
      <c r="H19" s="18"/>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208"/>
      <c r="AV19" s="18"/>
    </row>
    <row r="20" spans="1:49" x14ac:dyDescent="0.25">
      <c r="A20" s="18" t="s">
        <v>560</v>
      </c>
      <c r="B20" s="18"/>
      <c r="C20" s="18"/>
      <c r="D20" s="18"/>
      <c r="E20" s="18"/>
      <c r="F20" s="18"/>
      <c r="G20" s="179"/>
      <c r="H20" s="18"/>
      <c r="I20" s="179"/>
      <c r="J20" s="210"/>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79"/>
      <c r="AR20" s="179"/>
      <c r="AS20" s="179"/>
      <c r="AT20" s="179"/>
      <c r="AU20" s="188"/>
      <c r="AV20" s="18"/>
    </row>
    <row r="21" spans="1:49" ht="18" x14ac:dyDescent="0.35">
      <c r="A21" s="44" t="str">
        <f t="shared" ref="A21:A36" si="12">C21&amp;"_"&amp;E21</f>
        <v>xstore_slurry_Dairy cattle</v>
      </c>
      <c r="B21" s="2" t="s">
        <v>49</v>
      </c>
      <c r="C21" s="63" t="s">
        <v>608</v>
      </c>
      <c r="D21" s="2" t="s">
        <v>49</v>
      </c>
      <c r="E21" s="2" t="s">
        <v>75</v>
      </c>
      <c r="F21" s="2" t="s">
        <v>156</v>
      </c>
      <c r="G21" s="202" t="s">
        <v>123</v>
      </c>
      <c r="H21" s="2" t="s">
        <v>49</v>
      </c>
      <c r="I21" s="211" t="s">
        <v>740</v>
      </c>
      <c r="J21" s="176"/>
      <c r="K21" s="211">
        <v>0.5</v>
      </c>
      <c r="L21" s="211">
        <v>0.5</v>
      </c>
      <c r="M21" s="211">
        <v>0.5</v>
      </c>
      <c r="N21" s="211">
        <v>0.5</v>
      </c>
      <c r="O21" s="211">
        <v>0.5</v>
      </c>
      <c r="P21" s="211">
        <v>0.5</v>
      </c>
      <c r="Q21" s="211">
        <v>0.5</v>
      </c>
      <c r="R21" s="211">
        <v>0.5</v>
      </c>
      <c r="S21" s="211">
        <v>0.5</v>
      </c>
      <c r="T21" s="211">
        <v>0.5</v>
      </c>
      <c r="U21" s="211">
        <v>0.5</v>
      </c>
      <c r="V21" s="211">
        <v>0.5</v>
      </c>
      <c r="W21" s="211">
        <v>0.5</v>
      </c>
      <c r="X21" s="211">
        <v>0.5</v>
      </c>
      <c r="Y21" s="211">
        <v>0.5</v>
      </c>
      <c r="Z21" s="211">
        <v>0.5</v>
      </c>
      <c r="AA21" s="211">
        <v>0.5</v>
      </c>
      <c r="AB21" s="211">
        <v>0.5</v>
      </c>
      <c r="AC21" s="211">
        <v>0.5</v>
      </c>
      <c r="AD21" s="211">
        <v>0.5</v>
      </c>
      <c r="AE21" s="211">
        <v>0.5</v>
      </c>
      <c r="AF21" s="211">
        <v>0.5</v>
      </c>
      <c r="AG21" s="211">
        <v>0.5</v>
      </c>
      <c r="AH21" s="211">
        <v>0.5</v>
      </c>
      <c r="AI21" s="211">
        <v>0.5</v>
      </c>
      <c r="AJ21" s="211">
        <v>0.5</v>
      </c>
      <c r="AK21" s="211">
        <v>0.5</v>
      </c>
      <c r="AL21" s="211">
        <v>0.5</v>
      </c>
      <c r="AM21" s="211">
        <v>0.5</v>
      </c>
      <c r="AN21" s="211">
        <v>0.5</v>
      </c>
      <c r="AO21" s="211">
        <v>0.5</v>
      </c>
      <c r="AP21" s="211"/>
      <c r="AQ21" s="211"/>
      <c r="AR21" s="211"/>
      <c r="AS21" s="211"/>
      <c r="AT21" s="211"/>
      <c r="AU21" s="188"/>
      <c r="AV21" s="211" t="str">
        <f>IF(VLOOKUP($E21,'Step 1'!$B$13:$D$28,3,0)="Y","[enter country-specific value]",VLOOKUP($E21,'Step 1'!$B$13:$D$28,3,0))</f>
        <v>[enter country-specific value]</v>
      </c>
    </row>
    <row r="22" spans="1:49" ht="18" x14ac:dyDescent="0.35">
      <c r="A22" s="44" t="str">
        <f t="shared" si="12"/>
        <v>xstore_slurry_Non-dairy cattle</v>
      </c>
      <c r="B22" s="2" t="s">
        <v>49</v>
      </c>
      <c r="C22" s="63" t="s">
        <v>608</v>
      </c>
      <c r="D22" s="2" t="s">
        <v>49</v>
      </c>
      <c r="E22" s="2" t="s">
        <v>77</v>
      </c>
      <c r="F22" s="2" t="s">
        <v>156</v>
      </c>
      <c r="G22" s="202" t="s">
        <v>123</v>
      </c>
      <c r="H22" s="2" t="s">
        <v>49</v>
      </c>
      <c r="I22" s="211" t="str">
        <f>IF(VLOOKUP($E22,'Step 1'!$B$13:$D$28,3,0)="Y","[enter country-specific source]",VLOOKUP($E22,'Step 1'!$B$13:$D$28,3,0))</f>
        <v>NE</v>
      </c>
      <c r="J22" s="176"/>
      <c r="K22" s="211" t="str">
        <f>IF(VLOOKUP($E22,'Step 1'!$B$13:$D$28,3,0)="Y","[enter country-specific value]",VLOOKUP($E22,'Step 1'!$B$13:$D$28,3,0))</f>
        <v>NE</v>
      </c>
      <c r="L22" s="211" t="str">
        <f>IF(VLOOKUP($E22,'Step 1'!$B$13:$D$28,3,0)="Y","[enter country-specific value]",VLOOKUP($E22,'Step 1'!$B$13:$D$28,3,0))</f>
        <v>NE</v>
      </c>
      <c r="M22" s="211" t="str">
        <f>IF(VLOOKUP($E22,'Step 1'!$B$13:$D$28,3,0)="Y","[enter country-specific value]",VLOOKUP($E22,'Step 1'!$B$13:$D$28,3,0))</f>
        <v>NE</v>
      </c>
      <c r="N22" s="211" t="str">
        <f>IF(VLOOKUP($E22,'Step 1'!$B$13:$D$28,3,0)="Y","[enter country-specific value]",VLOOKUP($E22,'Step 1'!$B$13:$D$28,3,0))</f>
        <v>NE</v>
      </c>
      <c r="O22" s="211" t="str">
        <f>IF(VLOOKUP($E22,'Step 1'!$B$13:$D$28,3,0)="Y","[enter country-specific value]",VLOOKUP($E22,'Step 1'!$B$13:$D$28,3,0))</f>
        <v>NE</v>
      </c>
      <c r="P22" s="211" t="str">
        <f>IF(VLOOKUP($E22,'Step 1'!$B$13:$D$28,3,0)="Y","[enter country-specific value]",VLOOKUP($E22,'Step 1'!$B$13:$D$28,3,0))</f>
        <v>NE</v>
      </c>
      <c r="Q22" s="211" t="str">
        <f>IF(VLOOKUP($E22,'Step 1'!$B$13:$D$28,3,0)="Y","[enter country-specific value]",VLOOKUP($E22,'Step 1'!$B$13:$D$28,3,0))</f>
        <v>NE</v>
      </c>
      <c r="R22" s="211" t="str">
        <f>IF(VLOOKUP($E22,'Step 1'!$B$13:$D$28,3,0)="Y","[enter country-specific value]",VLOOKUP($E22,'Step 1'!$B$13:$D$28,3,0))</f>
        <v>NE</v>
      </c>
      <c r="S22" s="211" t="str">
        <f>IF(VLOOKUP($E22,'Step 1'!$B$13:$D$28,3,0)="Y","[enter country-specific value]",VLOOKUP($E22,'Step 1'!$B$13:$D$28,3,0))</f>
        <v>NE</v>
      </c>
      <c r="T22" s="211" t="str">
        <f>IF(VLOOKUP($E22,'Step 1'!$B$13:$D$28,3,0)="Y","[enter country-specific value]",VLOOKUP($E22,'Step 1'!$B$13:$D$28,3,0))</f>
        <v>NE</v>
      </c>
      <c r="U22" s="211" t="str">
        <f>IF(VLOOKUP($E22,'Step 1'!$B$13:$D$28,3,0)="Y","[enter country-specific value]",VLOOKUP($E22,'Step 1'!$B$13:$D$28,3,0))</f>
        <v>NE</v>
      </c>
      <c r="V22" s="211" t="str">
        <f>IF(VLOOKUP($E22,'Step 1'!$B$13:$D$28,3,0)="Y","[enter country-specific value]",VLOOKUP($E22,'Step 1'!$B$13:$D$28,3,0))</f>
        <v>NE</v>
      </c>
      <c r="W22" s="211" t="str">
        <f>IF(VLOOKUP($E22,'Step 1'!$B$13:$D$28,3,0)="Y","[enter country-specific value]",VLOOKUP($E22,'Step 1'!$B$13:$D$28,3,0))</f>
        <v>NE</v>
      </c>
      <c r="X22" s="211" t="str">
        <f>IF(VLOOKUP($E22,'Step 1'!$B$13:$D$28,3,0)="Y","[enter country-specific value]",VLOOKUP($E22,'Step 1'!$B$13:$D$28,3,0))</f>
        <v>NE</v>
      </c>
      <c r="Y22" s="211" t="str">
        <f>IF(VLOOKUP($E22,'Step 1'!$B$13:$D$28,3,0)="Y","[enter country-specific value]",VLOOKUP($E22,'Step 1'!$B$13:$D$28,3,0))</f>
        <v>NE</v>
      </c>
      <c r="Z22" s="211" t="str">
        <f>IF(VLOOKUP($E22,'Step 1'!$B$13:$D$28,3,0)="Y","[enter country-specific value]",VLOOKUP($E22,'Step 1'!$B$13:$D$28,3,0))</f>
        <v>NE</v>
      </c>
      <c r="AA22" s="211" t="str">
        <f>IF(VLOOKUP($E22,'Step 1'!$B$13:$D$28,3,0)="Y","[enter country-specific value]",VLOOKUP($E22,'Step 1'!$B$13:$D$28,3,0))</f>
        <v>NE</v>
      </c>
      <c r="AB22" s="211" t="str">
        <f>IF(VLOOKUP($E22,'Step 1'!$B$13:$D$28,3,0)="Y","[enter country-specific value]",VLOOKUP($E22,'Step 1'!$B$13:$D$28,3,0))</f>
        <v>NE</v>
      </c>
      <c r="AC22" s="211" t="str">
        <f>IF(VLOOKUP($E22,'Step 1'!$B$13:$D$28,3,0)="Y","[enter country-specific value]",VLOOKUP($E22,'Step 1'!$B$13:$D$28,3,0))</f>
        <v>NE</v>
      </c>
      <c r="AD22" s="211" t="str">
        <f>IF(VLOOKUP($E22,'Step 1'!$B$13:$D$28,3,0)="Y","[enter country-specific value]",VLOOKUP($E22,'Step 1'!$B$13:$D$28,3,0))</f>
        <v>NE</v>
      </c>
      <c r="AE22" s="211" t="str">
        <f>IF(VLOOKUP($E22,'Step 1'!$B$13:$D$28,3,0)="Y","[enter country-specific value]",VLOOKUP($E22,'Step 1'!$B$13:$D$28,3,0))</f>
        <v>NE</v>
      </c>
      <c r="AF22" s="211" t="str">
        <f>IF(VLOOKUP($E22,'Step 1'!$B$13:$D$28,3,0)="Y","[enter country-specific value]",VLOOKUP($E22,'Step 1'!$B$13:$D$28,3,0))</f>
        <v>NE</v>
      </c>
      <c r="AG22" s="211" t="str">
        <f>IF(VLOOKUP($E22,'Step 1'!$B$13:$D$28,3,0)="Y","[enter country-specific value]",VLOOKUP($E22,'Step 1'!$B$13:$D$28,3,0))</f>
        <v>NE</v>
      </c>
      <c r="AH22" s="211" t="str">
        <f>IF(VLOOKUP($E22,'Step 1'!$B$13:$D$28,3,0)="Y","[enter country-specific value]",VLOOKUP($E22,'Step 1'!$B$13:$D$28,3,0))</f>
        <v>NE</v>
      </c>
      <c r="AI22" s="211" t="str">
        <f>IF(VLOOKUP($E22,'Step 1'!$B$13:$D$28,3,0)="Y","[enter country-specific value]",VLOOKUP($E22,'Step 1'!$B$13:$D$28,3,0))</f>
        <v>NE</v>
      </c>
      <c r="AJ22" s="211" t="str">
        <f>IF(VLOOKUP($E22,'Step 1'!$B$13:$D$28,3,0)="Y","[enter country-specific value]",VLOOKUP($E22,'Step 1'!$B$13:$D$28,3,0))</f>
        <v>NE</v>
      </c>
      <c r="AK22" s="211" t="str">
        <f>IF(VLOOKUP($E22,'Step 1'!$B$13:$D$28,3,0)="Y","[enter country-specific value]",VLOOKUP($E22,'Step 1'!$B$13:$D$28,3,0))</f>
        <v>NE</v>
      </c>
      <c r="AL22" s="211" t="str">
        <f>IF(VLOOKUP($E22,'Step 1'!$B$13:$D$28,3,0)="Y","[enter country-specific value]",VLOOKUP($E22,'Step 1'!$B$13:$D$28,3,0))</f>
        <v>NE</v>
      </c>
      <c r="AM22" s="211" t="str">
        <f>IF(VLOOKUP($E22,'Step 1'!$B$13:$D$28,3,0)="Y","[enter country-specific value]",VLOOKUP($E22,'Step 1'!$B$13:$D$28,3,0))</f>
        <v>NE</v>
      </c>
      <c r="AN22" s="211" t="str">
        <f>IF(VLOOKUP($E22,'Step 1'!$B$13:$D$28,3,0)="Y","[enter country-specific value]",VLOOKUP($E22,'Step 1'!$B$13:$D$28,3,0))</f>
        <v>NE</v>
      </c>
      <c r="AO22" s="211" t="str">
        <f>IF(VLOOKUP($E22,'Step 1'!$B$13:$D$28,3,0)="Y","[enter country-specific value]",VLOOKUP($E22,'Step 1'!$B$13:$D$28,3,0))</f>
        <v>NE</v>
      </c>
      <c r="AP22" s="211"/>
      <c r="AQ22" s="211"/>
      <c r="AR22" s="211"/>
      <c r="AS22" s="211"/>
      <c r="AT22" s="211"/>
      <c r="AU22" s="188"/>
      <c r="AV22" s="211" t="str">
        <f>IF(VLOOKUP($E22,'Step 1'!$B$13:$D$28,3,0)="Y","[enter country-specific value]",VLOOKUP($E22,'Step 1'!$B$13:$D$28,3,0))</f>
        <v>NE</v>
      </c>
    </row>
    <row r="23" spans="1:49" ht="18" x14ac:dyDescent="0.35">
      <c r="A23" s="44" t="str">
        <f t="shared" si="12"/>
        <v>xstore_slurry_Non-dairy cattle (calves)</v>
      </c>
      <c r="B23" s="2" t="s">
        <v>49</v>
      </c>
      <c r="C23" s="63" t="s">
        <v>608</v>
      </c>
      <c r="D23" s="2" t="s">
        <v>49</v>
      </c>
      <c r="E23" s="2" t="s">
        <v>78</v>
      </c>
      <c r="F23" s="2" t="s">
        <v>156</v>
      </c>
      <c r="G23" s="202" t="s">
        <v>123</v>
      </c>
      <c r="H23" s="2" t="s">
        <v>49</v>
      </c>
      <c r="I23" s="211" t="str">
        <f>IF(VLOOKUP($E23,'Step 1'!$B$13:$D$28,3,0)="Y","[enter country-specific source]",VLOOKUP($E23,'Step 1'!$B$13:$D$28,3,0))</f>
        <v>NE</v>
      </c>
      <c r="J23" s="202"/>
      <c r="K23" s="211" t="str">
        <f>IF(VLOOKUP($E23,'Step 1'!$B$13:$D$28,3,0)="Y","[enter country-specific value]",VLOOKUP($E23,'Step 1'!$B$13:$D$28,3,0))</f>
        <v>NE</v>
      </c>
      <c r="L23" s="211" t="str">
        <f>IF(VLOOKUP($E23,'Step 1'!$B$13:$D$28,3,0)="Y","[enter country-specific value]",VLOOKUP($E23,'Step 1'!$B$13:$D$28,3,0))</f>
        <v>NE</v>
      </c>
      <c r="M23" s="211" t="str">
        <f>IF(VLOOKUP($E23,'Step 1'!$B$13:$D$28,3,0)="Y","[enter country-specific value]",VLOOKUP($E23,'Step 1'!$B$13:$D$28,3,0))</f>
        <v>NE</v>
      </c>
      <c r="N23" s="211" t="str">
        <f>IF(VLOOKUP($E23,'Step 1'!$B$13:$D$28,3,0)="Y","[enter country-specific value]",VLOOKUP($E23,'Step 1'!$B$13:$D$28,3,0))</f>
        <v>NE</v>
      </c>
      <c r="O23" s="211" t="str">
        <f>IF(VLOOKUP($E23,'Step 1'!$B$13:$D$28,3,0)="Y","[enter country-specific value]",VLOOKUP($E23,'Step 1'!$B$13:$D$28,3,0))</f>
        <v>NE</v>
      </c>
      <c r="P23" s="211" t="str">
        <f>IF(VLOOKUP($E23,'Step 1'!$B$13:$D$28,3,0)="Y","[enter country-specific value]",VLOOKUP($E23,'Step 1'!$B$13:$D$28,3,0))</f>
        <v>NE</v>
      </c>
      <c r="Q23" s="211" t="str">
        <f>IF(VLOOKUP($E23,'Step 1'!$B$13:$D$28,3,0)="Y","[enter country-specific value]",VLOOKUP($E23,'Step 1'!$B$13:$D$28,3,0))</f>
        <v>NE</v>
      </c>
      <c r="R23" s="211" t="str">
        <f>IF(VLOOKUP($E23,'Step 1'!$B$13:$D$28,3,0)="Y","[enter country-specific value]",VLOOKUP($E23,'Step 1'!$B$13:$D$28,3,0))</f>
        <v>NE</v>
      </c>
      <c r="S23" s="211" t="str">
        <f>IF(VLOOKUP($E23,'Step 1'!$B$13:$D$28,3,0)="Y","[enter country-specific value]",VLOOKUP($E23,'Step 1'!$B$13:$D$28,3,0))</f>
        <v>NE</v>
      </c>
      <c r="T23" s="211" t="str">
        <f>IF(VLOOKUP($E23,'Step 1'!$B$13:$D$28,3,0)="Y","[enter country-specific value]",VLOOKUP($E23,'Step 1'!$B$13:$D$28,3,0))</f>
        <v>NE</v>
      </c>
      <c r="U23" s="211" t="str">
        <f>IF(VLOOKUP($E23,'Step 1'!$B$13:$D$28,3,0)="Y","[enter country-specific value]",VLOOKUP($E23,'Step 1'!$B$13:$D$28,3,0))</f>
        <v>NE</v>
      </c>
      <c r="V23" s="211" t="str">
        <f>IF(VLOOKUP($E23,'Step 1'!$B$13:$D$28,3,0)="Y","[enter country-specific value]",VLOOKUP($E23,'Step 1'!$B$13:$D$28,3,0))</f>
        <v>NE</v>
      </c>
      <c r="W23" s="211" t="str">
        <f>IF(VLOOKUP($E23,'Step 1'!$B$13:$D$28,3,0)="Y","[enter country-specific value]",VLOOKUP($E23,'Step 1'!$B$13:$D$28,3,0))</f>
        <v>NE</v>
      </c>
      <c r="X23" s="211" t="str">
        <f>IF(VLOOKUP($E23,'Step 1'!$B$13:$D$28,3,0)="Y","[enter country-specific value]",VLOOKUP($E23,'Step 1'!$B$13:$D$28,3,0))</f>
        <v>NE</v>
      </c>
      <c r="Y23" s="211" t="str">
        <f>IF(VLOOKUP($E23,'Step 1'!$B$13:$D$28,3,0)="Y","[enter country-specific value]",VLOOKUP($E23,'Step 1'!$B$13:$D$28,3,0))</f>
        <v>NE</v>
      </c>
      <c r="Z23" s="211" t="str">
        <f>IF(VLOOKUP($E23,'Step 1'!$B$13:$D$28,3,0)="Y","[enter country-specific value]",VLOOKUP($E23,'Step 1'!$B$13:$D$28,3,0))</f>
        <v>NE</v>
      </c>
      <c r="AA23" s="211" t="str">
        <f>IF(VLOOKUP($E23,'Step 1'!$B$13:$D$28,3,0)="Y","[enter country-specific value]",VLOOKUP($E23,'Step 1'!$B$13:$D$28,3,0))</f>
        <v>NE</v>
      </c>
      <c r="AB23" s="211" t="str">
        <f>IF(VLOOKUP($E23,'Step 1'!$B$13:$D$28,3,0)="Y","[enter country-specific value]",VLOOKUP($E23,'Step 1'!$B$13:$D$28,3,0))</f>
        <v>NE</v>
      </c>
      <c r="AC23" s="211" t="str">
        <f>IF(VLOOKUP($E23,'Step 1'!$B$13:$D$28,3,0)="Y","[enter country-specific value]",VLOOKUP($E23,'Step 1'!$B$13:$D$28,3,0))</f>
        <v>NE</v>
      </c>
      <c r="AD23" s="211" t="str">
        <f>IF(VLOOKUP($E23,'Step 1'!$B$13:$D$28,3,0)="Y","[enter country-specific value]",VLOOKUP($E23,'Step 1'!$B$13:$D$28,3,0))</f>
        <v>NE</v>
      </c>
      <c r="AE23" s="211" t="str">
        <f>IF(VLOOKUP($E23,'Step 1'!$B$13:$D$28,3,0)="Y","[enter country-specific value]",VLOOKUP($E23,'Step 1'!$B$13:$D$28,3,0))</f>
        <v>NE</v>
      </c>
      <c r="AF23" s="211" t="str">
        <f>IF(VLOOKUP($E23,'Step 1'!$B$13:$D$28,3,0)="Y","[enter country-specific value]",VLOOKUP($E23,'Step 1'!$B$13:$D$28,3,0))</f>
        <v>NE</v>
      </c>
      <c r="AG23" s="211" t="str">
        <f>IF(VLOOKUP($E23,'Step 1'!$B$13:$D$28,3,0)="Y","[enter country-specific value]",VLOOKUP($E23,'Step 1'!$B$13:$D$28,3,0))</f>
        <v>NE</v>
      </c>
      <c r="AH23" s="211" t="str">
        <f>IF(VLOOKUP($E23,'Step 1'!$B$13:$D$28,3,0)="Y","[enter country-specific value]",VLOOKUP($E23,'Step 1'!$B$13:$D$28,3,0))</f>
        <v>NE</v>
      </c>
      <c r="AI23" s="211" t="str">
        <f>IF(VLOOKUP($E23,'Step 1'!$B$13:$D$28,3,0)="Y","[enter country-specific value]",VLOOKUP($E23,'Step 1'!$B$13:$D$28,3,0))</f>
        <v>NE</v>
      </c>
      <c r="AJ23" s="211" t="str">
        <f>IF(VLOOKUP($E23,'Step 1'!$B$13:$D$28,3,0)="Y","[enter country-specific value]",VLOOKUP($E23,'Step 1'!$B$13:$D$28,3,0))</f>
        <v>NE</v>
      </c>
      <c r="AK23" s="211" t="str">
        <f>IF(VLOOKUP($E23,'Step 1'!$B$13:$D$28,3,0)="Y","[enter country-specific value]",VLOOKUP($E23,'Step 1'!$B$13:$D$28,3,0))</f>
        <v>NE</v>
      </c>
      <c r="AL23" s="211" t="str">
        <f>IF(VLOOKUP($E23,'Step 1'!$B$13:$D$28,3,0)="Y","[enter country-specific value]",VLOOKUP($E23,'Step 1'!$B$13:$D$28,3,0))</f>
        <v>NE</v>
      </c>
      <c r="AM23" s="211" t="str">
        <f>IF(VLOOKUP($E23,'Step 1'!$B$13:$D$28,3,0)="Y","[enter country-specific value]",VLOOKUP($E23,'Step 1'!$B$13:$D$28,3,0))</f>
        <v>NE</v>
      </c>
      <c r="AN23" s="211" t="str">
        <f>IF(VLOOKUP($E23,'Step 1'!$B$13:$D$28,3,0)="Y","[enter country-specific value]",VLOOKUP($E23,'Step 1'!$B$13:$D$28,3,0))</f>
        <v>NE</v>
      </c>
      <c r="AO23" s="211" t="str">
        <f>IF(VLOOKUP($E23,'Step 1'!$B$13:$D$28,3,0)="Y","[enter country-specific value]",VLOOKUP($E23,'Step 1'!$B$13:$D$28,3,0))</f>
        <v>NE</v>
      </c>
      <c r="AP23" s="211"/>
      <c r="AQ23" s="211"/>
      <c r="AR23" s="211"/>
      <c r="AS23" s="211"/>
      <c r="AT23" s="211"/>
      <c r="AU23" s="188"/>
      <c r="AV23" s="211" t="str">
        <f>IF(VLOOKUP($E23,'Step 1'!$B$13:$D$28,3,0)="Y","[enter country-specific value]",VLOOKUP($E23,'Step 1'!$B$13:$D$28,3,0))</f>
        <v>NE</v>
      </c>
    </row>
    <row r="24" spans="1:49" ht="18" x14ac:dyDescent="0.35">
      <c r="A24" s="44" t="str">
        <f t="shared" si="12"/>
        <v>xstore_slurry_Sheep</v>
      </c>
      <c r="B24" s="2" t="s">
        <v>49</v>
      </c>
      <c r="C24" s="63" t="s">
        <v>608</v>
      </c>
      <c r="D24" s="2" t="s">
        <v>49</v>
      </c>
      <c r="E24" s="2" t="s">
        <v>79</v>
      </c>
      <c r="F24" s="2" t="s">
        <v>156</v>
      </c>
      <c r="G24" s="202" t="s">
        <v>123</v>
      </c>
      <c r="H24" s="2" t="s">
        <v>49</v>
      </c>
      <c r="I24" s="211" t="s">
        <v>740</v>
      </c>
      <c r="J24" s="202"/>
      <c r="K24" s="211">
        <v>0.5</v>
      </c>
      <c r="L24" s="211">
        <v>0.5</v>
      </c>
      <c r="M24" s="211">
        <v>0.5</v>
      </c>
      <c r="N24" s="211">
        <v>0.5</v>
      </c>
      <c r="O24" s="211">
        <v>0.5</v>
      </c>
      <c r="P24" s="211">
        <v>0.5</v>
      </c>
      <c r="Q24" s="211">
        <v>0.5</v>
      </c>
      <c r="R24" s="211">
        <v>0.5</v>
      </c>
      <c r="S24" s="211">
        <v>0.5</v>
      </c>
      <c r="T24" s="211">
        <v>0.5</v>
      </c>
      <c r="U24" s="211">
        <v>0.5</v>
      </c>
      <c r="V24" s="211">
        <v>0.5</v>
      </c>
      <c r="W24" s="211">
        <v>0.5</v>
      </c>
      <c r="X24" s="211">
        <v>0.5</v>
      </c>
      <c r="Y24" s="211">
        <v>0.5</v>
      </c>
      <c r="Z24" s="211">
        <v>0.5</v>
      </c>
      <c r="AA24" s="211">
        <v>0.5</v>
      </c>
      <c r="AB24" s="211">
        <v>0.5</v>
      </c>
      <c r="AC24" s="211">
        <v>0.5</v>
      </c>
      <c r="AD24" s="211">
        <v>0.5</v>
      </c>
      <c r="AE24" s="211">
        <v>0.5</v>
      </c>
      <c r="AF24" s="211">
        <v>0.5</v>
      </c>
      <c r="AG24" s="211">
        <v>0.5</v>
      </c>
      <c r="AH24" s="211">
        <v>0.5</v>
      </c>
      <c r="AI24" s="211">
        <v>0.5</v>
      </c>
      <c r="AJ24" s="211">
        <v>0.5</v>
      </c>
      <c r="AK24" s="211">
        <v>0.5</v>
      </c>
      <c r="AL24" s="211">
        <v>0.5</v>
      </c>
      <c r="AM24" s="211">
        <v>0.5</v>
      </c>
      <c r="AN24" s="211">
        <v>0.5</v>
      </c>
      <c r="AO24" s="211">
        <v>0.5</v>
      </c>
      <c r="AP24" s="211"/>
      <c r="AQ24" s="211"/>
      <c r="AR24" s="211"/>
      <c r="AS24" s="211"/>
      <c r="AT24" s="211"/>
      <c r="AU24" s="188"/>
      <c r="AV24" s="211" t="str">
        <f>IF(VLOOKUP($E24,'Step 1'!$B$13:$D$28,3,0)="Y","[enter country-specific value]",VLOOKUP($E24,'Step 1'!$B$13:$D$28,3,0))</f>
        <v>[enter country-specific value]</v>
      </c>
    </row>
    <row r="25" spans="1:49" ht="18" x14ac:dyDescent="0.35">
      <c r="A25" s="44" t="str">
        <f t="shared" si="12"/>
        <v>xstore_slurry_Swine (finishing pigs)</v>
      </c>
      <c r="B25" s="2" t="s">
        <v>49</v>
      </c>
      <c r="C25" s="63" t="s">
        <v>608</v>
      </c>
      <c r="D25" s="2" t="s">
        <v>49</v>
      </c>
      <c r="E25" s="2" t="s">
        <v>538</v>
      </c>
      <c r="F25" s="2" t="s">
        <v>156</v>
      </c>
      <c r="G25" s="202" t="s">
        <v>123</v>
      </c>
      <c r="H25" s="2" t="s">
        <v>49</v>
      </c>
      <c r="I25" s="211" t="str">
        <f>IF(VLOOKUP($E25,'Step 1'!$B$13:$D$28,3,0)="Y","[enter country-specific source]",VLOOKUP($E25,'Step 1'!$B$13:$D$28,3,0))</f>
        <v>NE</v>
      </c>
      <c r="J25" s="202"/>
      <c r="K25" s="211" t="str">
        <f>IF(VLOOKUP($E25,'Step 1'!$B$13:$D$28,3,0)="Y","[enter country-specific value]",VLOOKUP($E25,'Step 1'!$B$13:$D$28,3,0))</f>
        <v>NE</v>
      </c>
      <c r="L25" s="211" t="str">
        <f>IF(VLOOKUP($E25,'Step 1'!$B$13:$D$28,3,0)="Y","[enter country-specific value]",VLOOKUP($E25,'Step 1'!$B$13:$D$28,3,0))</f>
        <v>NE</v>
      </c>
      <c r="M25" s="211" t="str">
        <f>IF(VLOOKUP($E25,'Step 1'!$B$13:$D$28,3,0)="Y","[enter country-specific value]",VLOOKUP($E25,'Step 1'!$B$13:$D$28,3,0))</f>
        <v>NE</v>
      </c>
      <c r="N25" s="211" t="str">
        <f>IF(VLOOKUP($E25,'Step 1'!$B$13:$D$28,3,0)="Y","[enter country-specific value]",VLOOKUP($E25,'Step 1'!$B$13:$D$28,3,0))</f>
        <v>NE</v>
      </c>
      <c r="O25" s="211" t="str">
        <f>IF(VLOOKUP($E25,'Step 1'!$B$13:$D$28,3,0)="Y","[enter country-specific value]",VLOOKUP($E25,'Step 1'!$B$13:$D$28,3,0))</f>
        <v>NE</v>
      </c>
      <c r="P25" s="211" t="str">
        <f>IF(VLOOKUP($E25,'Step 1'!$B$13:$D$28,3,0)="Y","[enter country-specific value]",VLOOKUP($E25,'Step 1'!$B$13:$D$28,3,0))</f>
        <v>NE</v>
      </c>
      <c r="Q25" s="211" t="str">
        <f>IF(VLOOKUP($E25,'Step 1'!$B$13:$D$28,3,0)="Y","[enter country-specific value]",VLOOKUP($E25,'Step 1'!$B$13:$D$28,3,0))</f>
        <v>NE</v>
      </c>
      <c r="R25" s="211" t="str">
        <f>IF(VLOOKUP($E25,'Step 1'!$B$13:$D$28,3,0)="Y","[enter country-specific value]",VLOOKUP($E25,'Step 1'!$B$13:$D$28,3,0))</f>
        <v>NE</v>
      </c>
      <c r="S25" s="211" t="str">
        <f>IF(VLOOKUP($E25,'Step 1'!$B$13:$D$28,3,0)="Y","[enter country-specific value]",VLOOKUP($E25,'Step 1'!$B$13:$D$28,3,0))</f>
        <v>NE</v>
      </c>
      <c r="T25" s="211" t="str">
        <f>IF(VLOOKUP($E25,'Step 1'!$B$13:$D$28,3,0)="Y","[enter country-specific value]",VLOOKUP($E25,'Step 1'!$B$13:$D$28,3,0))</f>
        <v>NE</v>
      </c>
      <c r="U25" s="211" t="str">
        <f>IF(VLOOKUP($E25,'Step 1'!$B$13:$D$28,3,0)="Y","[enter country-specific value]",VLOOKUP($E25,'Step 1'!$B$13:$D$28,3,0))</f>
        <v>NE</v>
      </c>
      <c r="V25" s="211" t="str">
        <f>IF(VLOOKUP($E25,'Step 1'!$B$13:$D$28,3,0)="Y","[enter country-specific value]",VLOOKUP($E25,'Step 1'!$B$13:$D$28,3,0))</f>
        <v>NE</v>
      </c>
      <c r="W25" s="211" t="str">
        <f>IF(VLOOKUP($E25,'Step 1'!$B$13:$D$28,3,0)="Y","[enter country-specific value]",VLOOKUP($E25,'Step 1'!$B$13:$D$28,3,0))</f>
        <v>NE</v>
      </c>
      <c r="X25" s="211" t="str">
        <f>IF(VLOOKUP($E25,'Step 1'!$B$13:$D$28,3,0)="Y","[enter country-specific value]",VLOOKUP($E25,'Step 1'!$B$13:$D$28,3,0))</f>
        <v>NE</v>
      </c>
      <c r="Y25" s="211" t="str">
        <f>IF(VLOOKUP($E25,'Step 1'!$B$13:$D$28,3,0)="Y","[enter country-specific value]",VLOOKUP($E25,'Step 1'!$B$13:$D$28,3,0))</f>
        <v>NE</v>
      </c>
      <c r="Z25" s="211" t="str">
        <f>IF(VLOOKUP($E25,'Step 1'!$B$13:$D$28,3,0)="Y","[enter country-specific value]",VLOOKUP($E25,'Step 1'!$B$13:$D$28,3,0))</f>
        <v>NE</v>
      </c>
      <c r="AA25" s="211" t="str">
        <f>IF(VLOOKUP($E25,'Step 1'!$B$13:$D$28,3,0)="Y","[enter country-specific value]",VLOOKUP($E25,'Step 1'!$B$13:$D$28,3,0))</f>
        <v>NE</v>
      </c>
      <c r="AB25" s="211" t="str">
        <f>IF(VLOOKUP($E25,'Step 1'!$B$13:$D$28,3,0)="Y","[enter country-specific value]",VLOOKUP($E25,'Step 1'!$B$13:$D$28,3,0))</f>
        <v>NE</v>
      </c>
      <c r="AC25" s="211" t="str">
        <f>IF(VLOOKUP($E25,'Step 1'!$B$13:$D$28,3,0)="Y","[enter country-specific value]",VLOOKUP($E25,'Step 1'!$B$13:$D$28,3,0))</f>
        <v>NE</v>
      </c>
      <c r="AD25" s="211" t="str">
        <f>IF(VLOOKUP($E25,'Step 1'!$B$13:$D$28,3,0)="Y","[enter country-specific value]",VLOOKUP($E25,'Step 1'!$B$13:$D$28,3,0))</f>
        <v>NE</v>
      </c>
      <c r="AE25" s="211" t="str">
        <f>IF(VLOOKUP($E25,'Step 1'!$B$13:$D$28,3,0)="Y","[enter country-specific value]",VLOOKUP($E25,'Step 1'!$B$13:$D$28,3,0))</f>
        <v>NE</v>
      </c>
      <c r="AF25" s="211" t="str">
        <f>IF(VLOOKUP($E25,'Step 1'!$B$13:$D$28,3,0)="Y","[enter country-specific value]",VLOOKUP($E25,'Step 1'!$B$13:$D$28,3,0))</f>
        <v>NE</v>
      </c>
      <c r="AG25" s="211" t="str">
        <f>IF(VLOOKUP($E25,'Step 1'!$B$13:$D$28,3,0)="Y","[enter country-specific value]",VLOOKUP($E25,'Step 1'!$B$13:$D$28,3,0))</f>
        <v>NE</v>
      </c>
      <c r="AH25" s="211" t="str">
        <f>IF(VLOOKUP($E25,'Step 1'!$B$13:$D$28,3,0)="Y","[enter country-specific value]",VLOOKUP($E25,'Step 1'!$B$13:$D$28,3,0))</f>
        <v>NE</v>
      </c>
      <c r="AI25" s="211" t="str">
        <f>IF(VLOOKUP($E25,'Step 1'!$B$13:$D$28,3,0)="Y","[enter country-specific value]",VLOOKUP($E25,'Step 1'!$B$13:$D$28,3,0))</f>
        <v>NE</v>
      </c>
      <c r="AJ25" s="211" t="str">
        <f>IF(VLOOKUP($E25,'Step 1'!$B$13:$D$28,3,0)="Y","[enter country-specific value]",VLOOKUP($E25,'Step 1'!$B$13:$D$28,3,0))</f>
        <v>NE</v>
      </c>
      <c r="AK25" s="211" t="str">
        <f>IF(VLOOKUP($E25,'Step 1'!$B$13:$D$28,3,0)="Y","[enter country-specific value]",VLOOKUP($E25,'Step 1'!$B$13:$D$28,3,0))</f>
        <v>NE</v>
      </c>
      <c r="AL25" s="211" t="str">
        <f>IF(VLOOKUP($E25,'Step 1'!$B$13:$D$28,3,0)="Y","[enter country-specific value]",VLOOKUP($E25,'Step 1'!$B$13:$D$28,3,0))</f>
        <v>NE</v>
      </c>
      <c r="AM25" s="211" t="str">
        <f>IF(VLOOKUP($E25,'Step 1'!$B$13:$D$28,3,0)="Y","[enter country-specific value]",VLOOKUP($E25,'Step 1'!$B$13:$D$28,3,0))</f>
        <v>NE</v>
      </c>
      <c r="AN25" s="211" t="str">
        <f>IF(VLOOKUP($E25,'Step 1'!$B$13:$D$28,3,0)="Y","[enter country-specific value]",VLOOKUP($E25,'Step 1'!$B$13:$D$28,3,0))</f>
        <v>NE</v>
      </c>
      <c r="AO25" s="211" t="str">
        <f>IF(VLOOKUP($E25,'Step 1'!$B$13:$D$28,3,0)="Y","[enter country-specific value]",VLOOKUP($E25,'Step 1'!$B$13:$D$28,3,0))</f>
        <v>NE</v>
      </c>
      <c r="AP25" s="211"/>
      <c r="AQ25" s="211"/>
      <c r="AR25" s="211"/>
      <c r="AS25" s="211"/>
      <c r="AT25" s="211"/>
      <c r="AU25" s="188"/>
      <c r="AV25" s="211" t="str">
        <f>IF(VLOOKUP($E25,'Step 1'!$B$13:$D$28,3,0)="Y","[enter country-specific value]",VLOOKUP($E25,'Step 1'!$B$13:$D$28,3,0))</f>
        <v>NE</v>
      </c>
    </row>
    <row r="26" spans="1:49" ht="18" x14ac:dyDescent="0.35">
      <c r="A26" s="44" t="str">
        <f t="shared" si="12"/>
        <v>xstore_slurry_Swine (sows)</v>
      </c>
      <c r="B26" s="2" t="s">
        <v>49</v>
      </c>
      <c r="C26" s="63" t="s">
        <v>608</v>
      </c>
      <c r="D26" s="2" t="s">
        <v>49</v>
      </c>
      <c r="E26" s="2" t="s">
        <v>145</v>
      </c>
      <c r="F26" s="2" t="s">
        <v>156</v>
      </c>
      <c r="G26" s="202" t="s">
        <v>123</v>
      </c>
      <c r="H26" s="2" t="s">
        <v>49</v>
      </c>
      <c r="I26" s="211" t="str">
        <f>IF(VLOOKUP($E26,'Step 1'!$B$13:$D$28,3,0)="Y","[enter country-specific source]",VLOOKUP($E26,'Step 1'!$B$13:$D$28,3,0))</f>
        <v>NE</v>
      </c>
      <c r="J26" s="202"/>
      <c r="K26" s="211" t="str">
        <f>IF(VLOOKUP($E26,'Step 1'!$B$13:$D$28,3,0)="Y","[enter country-specific value]",VLOOKUP($E26,'Step 1'!$B$13:$D$28,3,0))</f>
        <v>NE</v>
      </c>
      <c r="L26" s="211" t="str">
        <f>IF(VLOOKUP($E26,'Step 1'!$B$13:$D$28,3,0)="Y","[enter country-specific value]",VLOOKUP($E26,'Step 1'!$B$13:$D$28,3,0))</f>
        <v>NE</v>
      </c>
      <c r="M26" s="211" t="str">
        <f>IF(VLOOKUP($E26,'Step 1'!$B$13:$D$28,3,0)="Y","[enter country-specific value]",VLOOKUP($E26,'Step 1'!$B$13:$D$28,3,0))</f>
        <v>NE</v>
      </c>
      <c r="N26" s="211" t="str">
        <f>IF(VLOOKUP($E26,'Step 1'!$B$13:$D$28,3,0)="Y","[enter country-specific value]",VLOOKUP($E26,'Step 1'!$B$13:$D$28,3,0))</f>
        <v>NE</v>
      </c>
      <c r="O26" s="211" t="str">
        <f>IF(VLOOKUP($E26,'Step 1'!$B$13:$D$28,3,0)="Y","[enter country-specific value]",VLOOKUP($E26,'Step 1'!$B$13:$D$28,3,0))</f>
        <v>NE</v>
      </c>
      <c r="P26" s="211" t="str">
        <f>IF(VLOOKUP($E26,'Step 1'!$B$13:$D$28,3,0)="Y","[enter country-specific value]",VLOOKUP($E26,'Step 1'!$B$13:$D$28,3,0))</f>
        <v>NE</v>
      </c>
      <c r="Q26" s="211" t="str">
        <f>IF(VLOOKUP($E26,'Step 1'!$B$13:$D$28,3,0)="Y","[enter country-specific value]",VLOOKUP($E26,'Step 1'!$B$13:$D$28,3,0))</f>
        <v>NE</v>
      </c>
      <c r="R26" s="211" t="str">
        <f>IF(VLOOKUP($E26,'Step 1'!$B$13:$D$28,3,0)="Y","[enter country-specific value]",VLOOKUP($E26,'Step 1'!$B$13:$D$28,3,0))</f>
        <v>NE</v>
      </c>
      <c r="S26" s="211" t="str">
        <f>IF(VLOOKUP($E26,'Step 1'!$B$13:$D$28,3,0)="Y","[enter country-specific value]",VLOOKUP($E26,'Step 1'!$B$13:$D$28,3,0))</f>
        <v>NE</v>
      </c>
      <c r="T26" s="211" t="str">
        <f>IF(VLOOKUP($E26,'Step 1'!$B$13:$D$28,3,0)="Y","[enter country-specific value]",VLOOKUP($E26,'Step 1'!$B$13:$D$28,3,0))</f>
        <v>NE</v>
      </c>
      <c r="U26" s="211" t="str">
        <f>IF(VLOOKUP($E26,'Step 1'!$B$13:$D$28,3,0)="Y","[enter country-specific value]",VLOOKUP($E26,'Step 1'!$B$13:$D$28,3,0))</f>
        <v>NE</v>
      </c>
      <c r="V26" s="211" t="str">
        <f>IF(VLOOKUP($E26,'Step 1'!$B$13:$D$28,3,0)="Y","[enter country-specific value]",VLOOKUP($E26,'Step 1'!$B$13:$D$28,3,0))</f>
        <v>NE</v>
      </c>
      <c r="W26" s="211" t="str">
        <f>IF(VLOOKUP($E26,'Step 1'!$B$13:$D$28,3,0)="Y","[enter country-specific value]",VLOOKUP($E26,'Step 1'!$B$13:$D$28,3,0))</f>
        <v>NE</v>
      </c>
      <c r="X26" s="211" t="str">
        <f>IF(VLOOKUP($E26,'Step 1'!$B$13:$D$28,3,0)="Y","[enter country-specific value]",VLOOKUP($E26,'Step 1'!$B$13:$D$28,3,0))</f>
        <v>NE</v>
      </c>
      <c r="Y26" s="211" t="str">
        <f>IF(VLOOKUP($E26,'Step 1'!$B$13:$D$28,3,0)="Y","[enter country-specific value]",VLOOKUP($E26,'Step 1'!$B$13:$D$28,3,0))</f>
        <v>NE</v>
      </c>
      <c r="Z26" s="211" t="str">
        <f>IF(VLOOKUP($E26,'Step 1'!$B$13:$D$28,3,0)="Y","[enter country-specific value]",VLOOKUP($E26,'Step 1'!$B$13:$D$28,3,0))</f>
        <v>NE</v>
      </c>
      <c r="AA26" s="211" t="str">
        <f>IF(VLOOKUP($E26,'Step 1'!$B$13:$D$28,3,0)="Y","[enter country-specific value]",VLOOKUP($E26,'Step 1'!$B$13:$D$28,3,0))</f>
        <v>NE</v>
      </c>
      <c r="AB26" s="211" t="str">
        <f>IF(VLOOKUP($E26,'Step 1'!$B$13:$D$28,3,0)="Y","[enter country-specific value]",VLOOKUP($E26,'Step 1'!$B$13:$D$28,3,0))</f>
        <v>NE</v>
      </c>
      <c r="AC26" s="211" t="str">
        <f>IF(VLOOKUP($E26,'Step 1'!$B$13:$D$28,3,0)="Y","[enter country-specific value]",VLOOKUP($E26,'Step 1'!$B$13:$D$28,3,0))</f>
        <v>NE</v>
      </c>
      <c r="AD26" s="211" t="str">
        <f>IF(VLOOKUP($E26,'Step 1'!$B$13:$D$28,3,0)="Y","[enter country-specific value]",VLOOKUP($E26,'Step 1'!$B$13:$D$28,3,0))</f>
        <v>NE</v>
      </c>
      <c r="AE26" s="211" t="str">
        <f>IF(VLOOKUP($E26,'Step 1'!$B$13:$D$28,3,0)="Y","[enter country-specific value]",VLOOKUP($E26,'Step 1'!$B$13:$D$28,3,0))</f>
        <v>NE</v>
      </c>
      <c r="AF26" s="211" t="str">
        <f>IF(VLOOKUP($E26,'Step 1'!$B$13:$D$28,3,0)="Y","[enter country-specific value]",VLOOKUP($E26,'Step 1'!$B$13:$D$28,3,0))</f>
        <v>NE</v>
      </c>
      <c r="AG26" s="211" t="str">
        <f>IF(VLOOKUP($E26,'Step 1'!$B$13:$D$28,3,0)="Y","[enter country-specific value]",VLOOKUP($E26,'Step 1'!$B$13:$D$28,3,0))</f>
        <v>NE</v>
      </c>
      <c r="AH26" s="211" t="str">
        <f>IF(VLOOKUP($E26,'Step 1'!$B$13:$D$28,3,0)="Y","[enter country-specific value]",VLOOKUP($E26,'Step 1'!$B$13:$D$28,3,0))</f>
        <v>NE</v>
      </c>
      <c r="AI26" s="211" t="str">
        <f>IF(VLOOKUP($E26,'Step 1'!$B$13:$D$28,3,0)="Y","[enter country-specific value]",VLOOKUP($E26,'Step 1'!$B$13:$D$28,3,0))</f>
        <v>NE</v>
      </c>
      <c r="AJ26" s="211" t="str">
        <f>IF(VLOOKUP($E26,'Step 1'!$B$13:$D$28,3,0)="Y","[enter country-specific value]",VLOOKUP($E26,'Step 1'!$B$13:$D$28,3,0))</f>
        <v>NE</v>
      </c>
      <c r="AK26" s="211" t="str">
        <f>IF(VLOOKUP($E26,'Step 1'!$B$13:$D$28,3,0)="Y","[enter country-specific value]",VLOOKUP($E26,'Step 1'!$B$13:$D$28,3,0))</f>
        <v>NE</v>
      </c>
      <c r="AL26" s="211" t="str">
        <f>IF(VLOOKUP($E26,'Step 1'!$B$13:$D$28,3,0)="Y","[enter country-specific value]",VLOOKUP($E26,'Step 1'!$B$13:$D$28,3,0))</f>
        <v>NE</v>
      </c>
      <c r="AM26" s="211" t="str">
        <f>IF(VLOOKUP($E26,'Step 1'!$B$13:$D$28,3,0)="Y","[enter country-specific value]",VLOOKUP($E26,'Step 1'!$B$13:$D$28,3,0))</f>
        <v>NE</v>
      </c>
      <c r="AN26" s="211" t="str">
        <f>IF(VLOOKUP($E26,'Step 1'!$B$13:$D$28,3,0)="Y","[enter country-specific value]",VLOOKUP($E26,'Step 1'!$B$13:$D$28,3,0))</f>
        <v>NE</v>
      </c>
      <c r="AO26" s="211" t="str">
        <f>IF(VLOOKUP($E26,'Step 1'!$B$13:$D$28,3,0)="Y","[enter country-specific value]",VLOOKUP($E26,'Step 1'!$B$13:$D$28,3,0))</f>
        <v>NE</v>
      </c>
      <c r="AP26" s="211"/>
      <c r="AQ26" s="211"/>
      <c r="AR26" s="211"/>
      <c r="AS26" s="211"/>
      <c r="AT26" s="211"/>
      <c r="AU26" s="188"/>
      <c r="AV26" s="211" t="str">
        <f>IF(VLOOKUP($E26,'Step 1'!$B$13:$D$28,3,0)="Y","[enter country-specific value]",VLOOKUP($E26,'Step 1'!$B$13:$D$28,3,0))</f>
        <v>NE</v>
      </c>
    </row>
    <row r="27" spans="1:49" ht="18" x14ac:dyDescent="0.35">
      <c r="A27" s="44" t="str">
        <f t="shared" si="12"/>
        <v>xstore_slurry_Buffalo</v>
      </c>
      <c r="B27" s="2" t="s">
        <v>49</v>
      </c>
      <c r="C27" s="63" t="s">
        <v>608</v>
      </c>
      <c r="D27" s="2" t="s">
        <v>49</v>
      </c>
      <c r="E27" s="2" t="s">
        <v>80</v>
      </c>
      <c r="F27" s="2" t="s">
        <v>156</v>
      </c>
      <c r="G27" s="202" t="s">
        <v>123</v>
      </c>
      <c r="H27" s="2" t="s">
        <v>49</v>
      </c>
      <c r="I27" s="211" t="str">
        <f>IF(VLOOKUP($E27,'Step 1'!$B$13:$D$28,3,0)="Y","[enter country-specific source]",VLOOKUP($E27,'Step 1'!$B$13:$D$28,3,0))</f>
        <v>NE</v>
      </c>
      <c r="J27" s="202"/>
      <c r="K27" s="211" t="str">
        <f>IF(VLOOKUP($E27,'Step 1'!$B$13:$D$28,3,0)="Y","[enter country-specific value]",VLOOKUP($E27,'Step 1'!$B$13:$D$28,3,0))</f>
        <v>NE</v>
      </c>
      <c r="L27" s="211" t="str">
        <f>IF(VLOOKUP($E27,'Step 1'!$B$13:$D$28,3,0)="Y","[enter country-specific value]",VLOOKUP($E27,'Step 1'!$B$13:$D$28,3,0))</f>
        <v>NE</v>
      </c>
      <c r="M27" s="211" t="str">
        <f>IF(VLOOKUP($E27,'Step 1'!$B$13:$D$28,3,0)="Y","[enter country-specific value]",VLOOKUP($E27,'Step 1'!$B$13:$D$28,3,0))</f>
        <v>NE</v>
      </c>
      <c r="N27" s="211" t="str">
        <f>IF(VLOOKUP($E27,'Step 1'!$B$13:$D$28,3,0)="Y","[enter country-specific value]",VLOOKUP($E27,'Step 1'!$B$13:$D$28,3,0))</f>
        <v>NE</v>
      </c>
      <c r="O27" s="211" t="str">
        <f>IF(VLOOKUP($E27,'Step 1'!$B$13:$D$28,3,0)="Y","[enter country-specific value]",VLOOKUP($E27,'Step 1'!$B$13:$D$28,3,0))</f>
        <v>NE</v>
      </c>
      <c r="P27" s="211" t="str">
        <f>IF(VLOOKUP($E27,'Step 1'!$B$13:$D$28,3,0)="Y","[enter country-specific value]",VLOOKUP($E27,'Step 1'!$B$13:$D$28,3,0))</f>
        <v>NE</v>
      </c>
      <c r="Q27" s="211" t="str">
        <f>IF(VLOOKUP($E27,'Step 1'!$B$13:$D$28,3,0)="Y","[enter country-specific value]",VLOOKUP($E27,'Step 1'!$B$13:$D$28,3,0))</f>
        <v>NE</v>
      </c>
      <c r="R27" s="211" t="str">
        <f>IF(VLOOKUP($E27,'Step 1'!$B$13:$D$28,3,0)="Y","[enter country-specific value]",VLOOKUP($E27,'Step 1'!$B$13:$D$28,3,0))</f>
        <v>NE</v>
      </c>
      <c r="S27" s="211" t="str">
        <f>IF(VLOOKUP($E27,'Step 1'!$B$13:$D$28,3,0)="Y","[enter country-specific value]",VLOOKUP($E27,'Step 1'!$B$13:$D$28,3,0))</f>
        <v>NE</v>
      </c>
      <c r="T27" s="211" t="str">
        <f>IF(VLOOKUP($E27,'Step 1'!$B$13:$D$28,3,0)="Y","[enter country-specific value]",VLOOKUP($E27,'Step 1'!$B$13:$D$28,3,0))</f>
        <v>NE</v>
      </c>
      <c r="U27" s="211" t="str">
        <f>IF(VLOOKUP($E27,'Step 1'!$B$13:$D$28,3,0)="Y","[enter country-specific value]",VLOOKUP($E27,'Step 1'!$B$13:$D$28,3,0))</f>
        <v>NE</v>
      </c>
      <c r="V27" s="211" t="str">
        <f>IF(VLOOKUP($E27,'Step 1'!$B$13:$D$28,3,0)="Y","[enter country-specific value]",VLOOKUP($E27,'Step 1'!$B$13:$D$28,3,0))</f>
        <v>NE</v>
      </c>
      <c r="W27" s="211" t="str">
        <f>IF(VLOOKUP($E27,'Step 1'!$B$13:$D$28,3,0)="Y","[enter country-specific value]",VLOOKUP($E27,'Step 1'!$B$13:$D$28,3,0))</f>
        <v>NE</v>
      </c>
      <c r="X27" s="211" t="str">
        <f>IF(VLOOKUP($E27,'Step 1'!$B$13:$D$28,3,0)="Y","[enter country-specific value]",VLOOKUP($E27,'Step 1'!$B$13:$D$28,3,0))</f>
        <v>NE</v>
      </c>
      <c r="Y27" s="211" t="str">
        <f>IF(VLOOKUP($E27,'Step 1'!$B$13:$D$28,3,0)="Y","[enter country-specific value]",VLOOKUP($E27,'Step 1'!$B$13:$D$28,3,0))</f>
        <v>NE</v>
      </c>
      <c r="Z27" s="211" t="str">
        <f>IF(VLOOKUP($E27,'Step 1'!$B$13:$D$28,3,0)="Y","[enter country-specific value]",VLOOKUP($E27,'Step 1'!$B$13:$D$28,3,0))</f>
        <v>NE</v>
      </c>
      <c r="AA27" s="211" t="str">
        <f>IF(VLOOKUP($E27,'Step 1'!$B$13:$D$28,3,0)="Y","[enter country-specific value]",VLOOKUP($E27,'Step 1'!$B$13:$D$28,3,0))</f>
        <v>NE</v>
      </c>
      <c r="AB27" s="211" t="str">
        <f>IF(VLOOKUP($E27,'Step 1'!$B$13:$D$28,3,0)="Y","[enter country-specific value]",VLOOKUP($E27,'Step 1'!$B$13:$D$28,3,0))</f>
        <v>NE</v>
      </c>
      <c r="AC27" s="211" t="str">
        <f>IF(VLOOKUP($E27,'Step 1'!$B$13:$D$28,3,0)="Y","[enter country-specific value]",VLOOKUP($E27,'Step 1'!$B$13:$D$28,3,0))</f>
        <v>NE</v>
      </c>
      <c r="AD27" s="211" t="str">
        <f>IF(VLOOKUP($E27,'Step 1'!$B$13:$D$28,3,0)="Y","[enter country-specific value]",VLOOKUP($E27,'Step 1'!$B$13:$D$28,3,0))</f>
        <v>NE</v>
      </c>
      <c r="AE27" s="211" t="str">
        <f>IF(VLOOKUP($E27,'Step 1'!$B$13:$D$28,3,0)="Y","[enter country-specific value]",VLOOKUP($E27,'Step 1'!$B$13:$D$28,3,0))</f>
        <v>NE</v>
      </c>
      <c r="AF27" s="211" t="str">
        <f>IF(VLOOKUP($E27,'Step 1'!$B$13:$D$28,3,0)="Y","[enter country-specific value]",VLOOKUP($E27,'Step 1'!$B$13:$D$28,3,0))</f>
        <v>NE</v>
      </c>
      <c r="AG27" s="211" t="str">
        <f>IF(VLOOKUP($E27,'Step 1'!$B$13:$D$28,3,0)="Y","[enter country-specific value]",VLOOKUP($E27,'Step 1'!$B$13:$D$28,3,0))</f>
        <v>NE</v>
      </c>
      <c r="AH27" s="211" t="str">
        <f>IF(VLOOKUP($E27,'Step 1'!$B$13:$D$28,3,0)="Y","[enter country-specific value]",VLOOKUP($E27,'Step 1'!$B$13:$D$28,3,0))</f>
        <v>NE</v>
      </c>
      <c r="AI27" s="211" t="str">
        <f>IF(VLOOKUP($E27,'Step 1'!$B$13:$D$28,3,0)="Y","[enter country-specific value]",VLOOKUP($E27,'Step 1'!$B$13:$D$28,3,0))</f>
        <v>NE</v>
      </c>
      <c r="AJ27" s="211" t="str">
        <f>IF(VLOOKUP($E27,'Step 1'!$B$13:$D$28,3,0)="Y","[enter country-specific value]",VLOOKUP($E27,'Step 1'!$B$13:$D$28,3,0))</f>
        <v>NE</v>
      </c>
      <c r="AK27" s="211" t="str">
        <f>IF(VLOOKUP($E27,'Step 1'!$B$13:$D$28,3,0)="Y","[enter country-specific value]",VLOOKUP($E27,'Step 1'!$B$13:$D$28,3,0))</f>
        <v>NE</v>
      </c>
      <c r="AL27" s="211" t="str">
        <f>IF(VLOOKUP($E27,'Step 1'!$B$13:$D$28,3,0)="Y","[enter country-specific value]",VLOOKUP($E27,'Step 1'!$B$13:$D$28,3,0))</f>
        <v>NE</v>
      </c>
      <c r="AM27" s="211" t="str">
        <f>IF(VLOOKUP($E27,'Step 1'!$B$13:$D$28,3,0)="Y","[enter country-specific value]",VLOOKUP($E27,'Step 1'!$B$13:$D$28,3,0))</f>
        <v>NE</v>
      </c>
      <c r="AN27" s="211" t="str">
        <f>IF(VLOOKUP($E27,'Step 1'!$B$13:$D$28,3,0)="Y","[enter country-specific value]",VLOOKUP($E27,'Step 1'!$B$13:$D$28,3,0))</f>
        <v>NE</v>
      </c>
      <c r="AO27" s="211" t="str">
        <f>IF(VLOOKUP($E27,'Step 1'!$B$13:$D$28,3,0)="Y","[enter country-specific value]",VLOOKUP($E27,'Step 1'!$B$13:$D$28,3,0))</f>
        <v>NE</v>
      </c>
      <c r="AP27" s="211"/>
      <c r="AQ27" s="211"/>
      <c r="AR27" s="211"/>
      <c r="AS27" s="211"/>
      <c r="AT27" s="211"/>
      <c r="AU27" s="188"/>
      <c r="AV27" s="211" t="str">
        <f>IF(VLOOKUP($E27,'Step 1'!$B$13:$D$28,3,0)="Y","[enter country-specific value]",VLOOKUP($E27,'Step 1'!$B$13:$D$28,3,0))</f>
        <v>NE</v>
      </c>
    </row>
    <row r="28" spans="1:49" ht="18" x14ac:dyDescent="0.35">
      <c r="A28" s="44" t="str">
        <f t="shared" si="12"/>
        <v>xstore_slurry_Goats</v>
      </c>
      <c r="B28" s="2" t="s">
        <v>49</v>
      </c>
      <c r="C28" s="63" t="s">
        <v>608</v>
      </c>
      <c r="D28" s="2" t="s">
        <v>49</v>
      </c>
      <c r="E28" s="2" t="s">
        <v>81</v>
      </c>
      <c r="F28" s="2" t="s">
        <v>156</v>
      </c>
      <c r="G28" s="202" t="s">
        <v>123</v>
      </c>
      <c r="H28" s="2" t="s">
        <v>49</v>
      </c>
      <c r="I28" s="211" t="str">
        <f>IF(VLOOKUP($E28,'Step 1'!$B$13:$D$28,3,0)="Y","[enter country-specific source]",VLOOKUP($E28,'Step 1'!$B$13:$D$28,3,0))</f>
        <v>NE</v>
      </c>
      <c r="J28" s="202"/>
      <c r="K28" s="211" t="str">
        <f>IF(VLOOKUP($E28,'Step 1'!$B$13:$D$28,3,0)="Y","[enter country-specific value]",VLOOKUP($E28,'Step 1'!$B$13:$D$28,3,0))</f>
        <v>NE</v>
      </c>
      <c r="L28" s="211" t="str">
        <f>IF(VLOOKUP($E28,'Step 1'!$B$13:$D$28,3,0)="Y","[enter country-specific value]",VLOOKUP($E28,'Step 1'!$B$13:$D$28,3,0))</f>
        <v>NE</v>
      </c>
      <c r="M28" s="211" t="str">
        <f>IF(VLOOKUP($E28,'Step 1'!$B$13:$D$28,3,0)="Y","[enter country-specific value]",VLOOKUP($E28,'Step 1'!$B$13:$D$28,3,0))</f>
        <v>NE</v>
      </c>
      <c r="N28" s="211" t="str">
        <f>IF(VLOOKUP($E28,'Step 1'!$B$13:$D$28,3,0)="Y","[enter country-specific value]",VLOOKUP($E28,'Step 1'!$B$13:$D$28,3,0))</f>
        <v>NE</v>
      </c>
      <c r="O28" s="211" t="str">
        <f>IF(VLOOKUP($E28,'Step 1'!$B$13:$D$28,3,0)="Y","[enter country-specific value]",VLOOKUP($E28,'Step 1'!$B$13:$D$28,3,0))</f>
        <v>NE</v>
      </c>
      <c r="P28" s="211" t="str">
        <f>IF(VLOOKUP($E28,'Step 1'!$B$13:$D$28,3,0)="Y","[enter country-specific value]",VLOOKUP($E28,'Step 1'!$B$13:$D$28,3,0))</f>
        <v>NE</v>
      </c>
      <c r="Q28" s="211" t="str">
        <f>IF(VLOOKUP($E28,'Step 1'!$B$13:$D$28,3,0)="Y","[enter country-specific value]",VLOOKUP($E28,'Step 1'!$B$13:$D$28,3,0))</f>
        <v>NE</v>
      </c>
      <c r="R28" s="211" t="str">
        <f>IF(VLOOKUP($E28,'Step 1'!$B$13:$D$28,3,0)="Y","[enter country-specific value]",VLOOKUP($E28,'Step 1'!$B$13:$D$28,3,0))</f>
        <v>NE</v>
      </c>
      <c r="S28" s="211" t="str">
        <f>IF(VLOOKUP($E28,'Step 1'!$B$13:$D$28,3,0)="Y","[enter country-specific value]",VLOOKUP($E28,'Step 1'!$B$13:$D$28,3,0))</f>
        <v>NE</v>
      </c>
      <c r="T28" s="211" t="str">
        <f>IF(VLOOKUP($E28,'Step 1'!$B$13:$D$28,3,0)="Y","[enter country-specific value]",VLOOKUP($E28,'Step 1'!$B$13:$D$28,3,0))</f>
        <v>NE</v>
      </c>
      <c r="U28" s="211" t="str">
        <f>IF(VLOOKUP($E28,'Step 1'!$B$13:$D$28,3,0)="Y","[enter country-specific value]",VLOOKUP($E28,'Step 1'!$B$13:$D$28,3,0))</f>
        <v>NE</v>
      </c>
      <c r="V28" s="211" t="str">
        <f>IF(VLOOKUP($E28,'Step 1'!$B$13:$D$28,3,0)="Y","[enter country-specific value]",VLOOKUP($E28,'Step 1'!$B$13:$D$28,3,0))</f>
        <v>NE</v>
      </c>
      <c r="W28" s="211" t="str">
        <f>IF(VLOOKUP($E28,'Step 1'!$B$13:$D$28,3,0)="Y","[enter country-specific value]",VLOOKUP($E28,'Step 1'!$B$13:$D$28,3,0))</f>
        <v>NE</v>
      </c>
      <c r="X28" s="211" t="str">
        <f>IF(VLOOKUP($E28,'Step 1'!$B$13:$D$28,3,0)="Y","[enter country-specific value]",VLOOKUP($E28,'Step 1'!$B$13:$D$28,3,0))</f>
        <v>NE</v>
      </c>
      <c r="Y28" s="211" t="str">
        <f>IF(VLOOKUP($E28,'Step 1'!$B$13:$D$28,3,0)="Y","[enter country-specific value]",VLOOKUP($E28,'Step 1'!$B$13:$D$28,3,0))</f>
        <v>NE</v>
      </c>
      <c r="Z28" s="211" t="str">
        <f>IF(VLOOKUP($E28,'Step 1'!$B$13:$D$28,3,0)="Y","[enter country-specific value]",VLOOKUP($E28,'Step 1'!$B$13:$D$28,3,0))</f>
        <v>NE</v>
      </c>
      <c r="AA28" s="211" t="str">
        <f>IF(VLOOKUP($E28,'Step 1'!$B$13:$D$28,3,0)="Y","[enter country-specific value]",VLOOKUP($E28,'Step 1'!$B$13:$D$28,3,0))</f>
        <v>NE</v>
      </c>
      <c r="AB28" s="211" t="str">
        <f>IF(VLOOKUP($E28,'Step 1'!$B$13:$D$28,3,0)="Y","[enter country-specific value]",VLOOKUP($E28,'Step 1'!$B$13:$D$28,3,0))</f>
        <v>NE</v>
      </c>
      <c r="AC28" s="211" t="str">
        <f>IF(VLOOKUP($E28,'Step 1'!$B$13:$D$28,3,0)="Y","[enter country-specific value]",VLOOKUP($E28,'Step 1'!$B$13:$D$28,3,0))</f>
        <v>NE</v>
      </c>
      <c r="AD28" s="211" t="str">
        <f>IF(VLOOKUP($E28,'Step 1'!$B$13:$D$28,3,0)="Y","[enter country-specific value]",VLOOKUP($E28,'Step 1'!$B$13:$D$28,3,0))</f>
        <v>NE</v>
      </c>
      <c r="AE28" s="211" t="str">
        <f>IF(VLOOKUP($E28,'Step 1'!$B$13:$D$28,3,0)="Y","[enter country-specific value]",VLOOKUP($E28,'Step 1'!$B$13:$D$28,3,0))</f>
        <v>NE</v>
      </c>
      <c r="AF28" s="211" t="str">
        <f>IF(VLOOKUP($E28,'Step 1'!$B$13:$D$28,3,0)="Y","[enter country-specific value]",VLOOKUP($E28,'Step 1'!$B$13:$D$28,3,0))</f>
        <v>NE</v>
      </c>
      <c r="AG28" s="211" t="str">
        <f>IF(VLOOKUP($E28,'Step 1'!$B$13:$D$28,3,0)="Y","[enter country-specific value]",VLOOKUP($E28,'Step 1'!$B$13:$D$28,3,0))</f>
        <v>NE</v>
      </c>
      <c r="AH28" s="211" t="str">
        <f>IF(VLOOKUP($E28,'Step 1'!$B$13:$D$28,3,0)="Y","[enter country-specific value]",VLOOKUP($E28,'Step 1'!$B$13:$D$28,3,0))</f>
        <v>NE</v>
      </c>
      <c r="AI28" s="211" t="str">
        <f>IF(VLOOKUP($E28,'Step 1'!$B$13:$D$28,3,0)="Y","[enter country-specific value]",VLOOKUP($E28,'Step 1'!$B$13:$D$28,3,0))</f>
        <v>NE</v>
      </c>
      <c r="AJ28" s="211" t="str">
        <f>IF(VLOOKUP($E28,'Step 1'!$B$13:$D$28,3,0)="Y","[enter country-specific value]",VLOOKUP($E28,'Step 1'!$B$13:$D$28,3,0))</f>
        <v>NE</v>
      </c>
      <c r="AK28" s="211" t="str">
        <f>IF(VLOOKUP($E28,'Step 1'!$B$13:$D$28,3,0)="Y","[enter country-specific value]",VLOOKUP($E28,'Step 1'!$B$13:$D$28,3,0))</f>
        <v>NE</v>
      </c>
      <c r="AL28" s="211" t="str">
        <f>IF(VLOOKUP($E28,'Step 1'!$B$13:$D$28,3,0)="Y","[enter country-specific value]",VLOOKUP($E28,'Step 1'!$B$13:$D$28,3,0))</f>
        <v>NE</v>
      </c>
      <c r="AM28" s="211" t="str">
        <f>IF(VLOOKUP($E28,'Step 1'!$B$13:$D$28,3,0)="Y","[enter country-specific value]",VLOOKUP($E28,'Step 1'!$B$13:$D$28,3,0))</f>
        <v>NE</v>
      </c>
      <c r="AN28" s="211" t="str">
        <f>IF(VLOOKUP($E28,'Step 1'!$B$13:$D$28,3,0)="Y","[enter country-specific value]",VLOOKUP($E28,'Step 1'!$B$13:$D$28,3,0))</f>
        <v>NE</v>
      </c>
      <c r="AO28" s="211" t="str">
        <f>IF(VLOOKUP($E28,'Step 1'!$B$13:$D$28,3,0)="Y","[enter country-specific value]",VLOOKUP($E28,'Step 1'!$B$13:$D$28,3,0))</f>
        <v>NE</v>
      </c>
      <c r="AP28" s="211"/>
      <c r="AQ28" s="211"/>
      <c r="AR28" s="211"/>
      <c r="AS28" s="211"/>
      <c r="AT28" s="211"/>
      <c r="AU28" s="188"/>
      <c r="AV28" s="211" t="str">
        <f>IF(VLOOKUP($E28,'Step 1'!$B$13:$D$28,3,0)="Y","[enter country-specific value]",VLOOKUP($E28,'Step 1'!$B$13:$D$28,3,0))</f>
        <v>NE</v>
      </c>
    </row>
    <row r="29" spans="1:49" ht="18" x14ac:dyDescent="0.35">
      <c r="A29" s="44" t="str">
        <f t="shared" si="12"/>
        <v>xstore_slurry_Horses</v>
      </c>
      <c r="B29" s="2" t="s">
        <v>49</v>
      </c>
      <c r="C29" s="63" t="s">
        <v>608</v>
      </c>
      <c r="D29" s="2" t="s">
        <v>49</v>
      </c>
      <c r="E29" s="2" t="s">
        <v>82</v>
      </c>
      <c r="F29" s="2" t="s">
        <v>156</v>
      </c>
      <c r="G29" s="202" t="s">
        <v>123</v>
      </c>
      <c r="H29" s="2" t="s">
        <v>49</v>
      </c>
      <c r="I29" s="211" t="str">
        <f>IF(VLOOKUP($E29,'Step 1'!$B$13:$D$28,3,0)="Y","[enter country-specific source]",VLOOKUP($E29,'Step 1'!$B$13:$D$28,3,0))</f>
        <v>NE</v>
      </c>
      <c r="J29" s="176"/>
      <c r="K29" s="211" t="str">
        <f>IF(VLOOKUP($E29,'Step 1'!$B$13:$D$28,3,0)="Y","[enter country-specific value]",VLOOKUP($E29,'Step 1'!$B$13:$D$28,3,0))</f>
        <v>NE</v>
      </c>
      <c r="L29" s="211" t="str">
        <f>IF(VLOOKUP($E29,'Step 1'!$B$13:$D$28,3,0)="Y","[enter country-specific value]",VLOOKUP($E29,'Step 1'!$B$13:$D$28,3,0))</f>
        <v>NE</v>
      </c>
      <c r="M29" s="211" t="str">
        <f>IF(VLOOKUP($E29,'Step 1'!$B$13:$D$28,3,0)="Y","[enter country-specific value]",VLOOKUP($E29,'Step 1'!$B$13:$D$28,3,0))</f>
        <v>NE</v>
      </c>
      <c r="N29" s="211" t="str">
        <f>IF(VLOOKUP($E29,'Step 1'!$B$13:$D$28,3,0)="Y","[enter country-specific value]",VLOOKUP($E29,'Step 1'!$B$13:$D$28,3,0))</f>
        <v>NE</v>
      </c>
      <c r="O29" s="211" t="str">
        <f>IF(VLOOKUP($E29,'Step 1'!$B$13:$D$28,3,0)="Y","[enter country-specific value]",VLOOKUP($E29,'Step 1'!$B$13:$D$28,3,0))</f>
        <v>NE</v>
      </c>
      <c r="P29" s="211" t="str">
        <f>IF(VLOOKUP($E29,'Step 1'!$B$13:$D$28,3,0)="Y","[enter country-specific value]",VLOOKUP($E29,'Step 1'!$B$13:$D$28,3,0))</f>
        <v>NE</v>
      </c>
      <c r="Q29" s="211" t="str">
        <f>IF(VLOOKUP($E29,'Step 1'!$B$13:$D$28,3,0)="Y","[enter country-specific value]",VLOOKUP($E29,'Step 1'!$B$13:$D$28,3,0))</f>
        <v>NE</v>
      </c>
      <c r="R29" s="211" t="str">
        <f>IF(VLOOKUP($E29,'Step 1'!$B$13:$D$28,3,0)="Y","[enter country-specific value]",VLOOKUP($E29,'Step 1'!$B$13:$D$28,3,0))</f>
        <v>NE</v>
      </c>
      <c r="S29" s="211" t="str">
        <f>IF(VLOOKUP($E29,'Step 1'!$B$13:$D$28,3,0)="Y","[enter country-specific value]",VLOOKUP($E29,'Step 1'!$B$13:$D$28,3,0))</f>
        <v>NE</v>
      </c>
      <c r="T29" s="211" t="str">
        <f>IF(VLOOKUP($E29,'Step 1'!$B$13:$D$28,3,0)="Y","[enter country-specific value]",VLOOKUP($E29,'Step 1'!$B$13:$D$28,3,0))</f>
        <v>NE</v>
      </c>
      <c r="U29" s="211" t="str">
        <f>IF(VLOOKUP($E29,'Step 1'!$B$13:$D$28,3,0)="Y","[enter country-specific value]",VLOOKUP($E29,'Step 1'!$B$13:$D$28,3,0))</f>
        <v>NE</v>
      </c>
      <c r="V29" s="211" t="str">
        <f>IF(VLOOKUP($E29,'Step 1'!$B$13:$D$28,3,0)="Y","[enter country-specific value]",VLOOKUP($E29,'Step 1'!$B$13:$D$28,3,0))</f>
        <v>NE</v>
      </c>
      <c r="W29" s="211" t="str">
        <f>IF(VLOOKUP($E29,'Step 1'!$B$13:$D$28,3,0)="Y","[enter country-specific value]",VLOOKUP($E29,'Step 1'!$B$13:$D$28,3,0))</f>
        <v>NE</v>
      </c>
      <c r="X29" s="211" t="str">
        <f>IF(VLOOKUP($E29,'Step 1'!$B$13:$D$28,3,0)="Y","[enter country-specific value]",VLOOKUP($E29,'Step 1'!$B$13:$D$28,3,0))</f>
        <v>NE</v>
      </c>
      <c r="Y29" s="211" t="str">
        <f>IF(VLOOKUP($E29,'Step 1'!$B$13:$D$28,3,0)="Y","[enter country-specific value]",VLOOKUP($E29,'Step 1'!$B$13:$D$28,3,0))</f>
        <v>NE</v>
      </c>
      <c r="Z29" s="211" t="str">
        <f>IF(VLOOKUP($E29,'Step 1'!$B$13:$D$28,3,0)="Y","[enter country-specific value]",VLOOKUP($E29,'Step 1'!$B$13:$D$28,3,0))</f>
        <v>NE</v>
      </c>
      <c r="AA29" s="211" t="str">
        <f>IF(VLOOKUP($E29,'Step 1'!$B$13:$D$28,3,0)="Y","[enter country-specific value]",VLOOKUP($E29,'Step 1'!$B$13:$D$28,3,0))</f>
        <v>NE</v>
      </c>
      <c r="AB29" s="211" t="str">
        <f>IF(VLOOKUP($E29,'Step 1'!$B$13:$D$28,3,0)="Y","[enter country-specific value]",VLOOKUP($E29,'Step 1'!$B$13:$D$28,3,0))</f>
        <v>NE</v>
      </c>
      <c r="AC29" s="211" t="str">
        <f>IF(VLOOKUP($E29,'Step 1'!$B$13:$D$28,3,0)="Y","[enter country-specific value]",VLOOKUP($E29,'Step 1'!$B$13:$D$28,3,0))</f>
        <v>NE</v>
      </c>
      <c r="AD29" s="211" t="str">
        <f>IF(VLOOKUP($E29,'Step 1'!$B$13:$D$28,3,0)="Y","[enter country-specific value]",VLOOKUP($E29,'Step 1'!$B$13:$D$28,3,0))</f>
        <v>NE</v>
      </c>
      <c r="AE29" s="211" t="str">
        <f>IF(VLOOKUP($E29,'Step 1'!$B$13:$D$28,3,0)="Y","[enter country-specific value]",VLOOKUP($E29,'Step 1'!$B$13:$D$28,3,0))</f>
        <v>NE</v>
      </c>
      <c r="AF29" s="211" t="str">
        <f>IF(VLOOKUP($E29,'Step 1'!$B$13:$D$28,3,0)="Y","[enter country-specific value]",VLOOKUP($E29,'Step 1'!$B$13:$D$28,3,0))</f>
        <v>NE</v>
      </c>
      <c r="AG29" s="211" t="str">
        <f>IF(VLOOKUP($E29,'Step 1'!$B$13:$D$28,3,0)="Y","[enter country-specific value]",VLOOKUP($E29,'Step 1'!$B$13:$D$28,3,0))</f>
        <v>NE</v>
      </c>
      <c r="AH29" s="211" t="str">
        <f>IF(VLOOKUP($E29,'Step 1'!$B$13:$D$28,3,0)="Y","[enter country-specific value]",VLOOKUP($E29,'Step 1'!$B$13:$D$28,3,0))</f>
        <v>NE</v>
      </c>
      <c r="AI29" s="211" t="str">
        <f>IF(VLOOKUP($E29,'Step 1'!$B$13:$D$28,3,0)="Y","[enter country-specific value]",VLOOKUP($E29,'Step 1'!$B$13:$D$28,3,0))</f>
        <v>NE</v>
      </c>
      <c r="AJ29" s="211" t="str">
        <f>IF(VLOOKUP($E29,'Step 1'!$B$13:$D$28,3,0)="Y","[enter country-specific value]",VLOOKUP($E29,'Step 1'!$B$13:$D$28,3,0))</f>
        <v>NE</v>
      </c>
      <c r="AK29" s="211" t="str">
        <f>IF(VLOOKUP($E29,'Step 1'!$B$13:$D$28,3,0)="Y","[enter country-specific value]",VLOOKUP($E29,'Step 1'!$B$13:$D$28,3,0))</f>
        <v>NE</v>
      </c>
      <c r="AL29" s="211" t="str">
        <f>IF(VLOOKUP($E29,'Step 1'!$B$13:$D$28,3,0)="Y","[enter country-specific value]",VLOOKUP($E29,'Step 1'!$B$13:$D$28,3,0))</f>
        <v>NE</v>
      </c>
      <c r="AM29" s="211" t="str">
        <f>IF(VLOOKUP($E29,'Step 1'!$B$13:$D$28,3,0)="Y","[enter country-specific value]",VLOOKUP($E29,'Step 1'!$B$13:$D$28,3,0))</f>
        <v>NE</v>
      </c>
      <c r="AN29" s="211" t="str">
        <f>IF(VLOOKUP($E29,'Step 1'!$B$13:$D$28,3,0)="Y","[enter country-specific value]",VLOOKUP($E29,'Step 1'!$B$13:$D$28,3,0))</f>
        <v>NE</v>
      </c>
      <c r="AO29" s="211" t="str">
        <f>IF(VLOOKUP($E29,'Step 1'!$B$13:$D$28,3,0)="Y","[enter country-specific value]",VLOOKUP($E29,'Step 1'!$B$13:$D$28,3,0))</f>
        <v>NE</v>
      </c>
      <c r="AP29" s="211"/>
      <c r="AQ29" s="211"/>
      <c r="AR29" s="211"/>
      <c r="AS29" s="211"/>
      <c r="AT29" s="211"/>
      <c r="AU29" s="188"/>
      <c r="AV29" s="211" t="str">
        <f>IF(VLOOKUP($E29,'Step 1'!$B$13:$D$28,3,0)="Y","[enter country-specific value]",VLOOKUP($E29,'Step 1'!$B$13:$D$28,3,0))</f>
        <v>NE</v>
      </c>
    </row>
    <row r="30" spans="1:49" ht="18" x14ac:dyDescent="0.35">
      <c r="A30" s="44" t="str">
        <f t="shared" si="12"/>
        <v>xstore_slurry_Mules and asses</v>
      </c>
      <c r="B30" s="2" t="s">
        <v>49</v>
      </c>
      <c r="C30" s="63" t="s">
        <v>608</v>
      </c>
      <c r="D30" s="2" t="s">
        <v>49</v>
      </c>
      <c r="E30" s="2" t="s">
        <v>83</v>
      </c>
      <c r="F30" s="2" t="s">
        <v>156</v>
      </c>
      <c r="G30" s="202" t="s">
        <v>123</v>
      </c>
      <c r="H30" s="2" t="s">
        <v>49</v>
      </c>
      <c r="I30" s="211" t="str">
        <f>IF(VLOOKUP($E30,'Step 1'!$B$13:$D$28,3,0)="Y","[enter country-specific source]",VLOOKUP($E30,'Step 1'!$B$13:$D$28,3,0))</f>
        <v>NE</v>
      </c>
      <c r="J30" s="202"/>
      <c r="K30" s="211" t="str">
        <f>IF(VLOOKUP($E30,'Step 1'!$B$13:$D$28,3,0)="Y","[enter country-specific value]",VLOOKUP($E30,'Step 1'!$B$13:$D$28,3,0))</f>
        <v>NE</v>
      </c>
      <c r="L30" s="211" t="str">
        <f>IF(VLOOKUP($E30,'Step 1'!$B$13:$D$28,3,0)="Y","[enter country-specific value]",VLOOKUP($E30,'Step 1'!$B$13:$D$28,3,0))</f>
        <v>NE</v>
      </c>
      <c r="M30" s="211" t="str">
        <f>IF(VLOOKUP($E30,'Step 1'!$B$13:$D$28,3,0)="Y","[enter country-specific value]",VLOOKUP($E30,'Step 1'!$B$13:$D$28,3,0))</f>
        <v>NE</v>
      </c>
      <c r="N30" s="211" t="str">
        <f>IF(VLOOKUP($E30,'Step 1'!$B$13:$D$28,3,0)="Y","[enter country-specific value]",VLOOKUP($E30,'Step 1'!$B$13:$D$28,3,0))</f>
        <v>NE</v>
      </c>
      <c r="O30" s="211" t="str">
        <f>IF(VLOOKUP($E30,'Step 1'!$B$13:$D$28,3,0)="Y","[enter country-specific value]",VLOOKUP($E30,'Step 1'!$B$13:$D$28,3,0))</f>
        <v>NE</v>
      </c>
      <c r="P30" s="211" t="str">
        <f>IF(VLOOKUP($E30,'Step 1'!$B$13:$D$28,3,0)="Y","[enter country-specific value]",VLOOKUP($E30,'Step 1'!$B$13:$D$28,3,0))</f>
        <v>NE</v>
      </c>
      <c r="Q30" s="211" t="str">
        <f>IF(VLOOKUP($E30,'Step 1'!$B$13:$D$28,3,0)="Y","[enter country-specific value]",VLOOKUP($E30,'Step 1'!$B$13:$D$28,3,0))</f>
        <v>NE</v>
      </c>
      <c r="R30" s="211" t="str">
        <f>IF(VLOOKUP($E30,'Step 1'!$B$13:$D$28,3,0)="Y","[enter country-specific value]",VLOOKUP($E30,'Step 1'!$B$13:$D$28,3,0))</f>
        <v>NE</v>
      </c>
      <c r="S30" s="211" t="str">
        <f>IF(VLOOKUP($E30,'Step 1'!$B$13:$D$28,3,0)="Y","[enter country-specific value]",VLOOKUP($E30,'Step 1'!$B$13:$D$28,3,0))</f>
        <v>NE</v>
      </c>
      <c r="T30" s="211" t="str">
        <f>IF(VLOOKUP($E30,'Step 1'!$B$13:$D$28,3,0)="Y","[enter country-specific value]",VLOOKUP($E30,'Step 1'!$B$13:$D$28,3,0))</f>
        <v>NE</v>
      </c>
      <c r="U30" s="211" t="str">
        <f>IF(VLOOKUP($E30,'Step 1'!$B$13:$D$28,3,0)="Y","[enter country-specific value]",VLOOKUP($E30,'Step 1'!$B$13:$D$28,3,0))</f>
        <v>NE</v>
      </c>
      <c r="V30" s="211" t="str">
        <f>IF(VLOOKUP($E30,'Step 1'!$B$13:$D$28,3,0)="Y","[enter country-specific value]",VLOOKUP($E30,'Step 1'!$B$13:$D$28,3,0))</f>
        <v>NE</v>
      </c>
      <c r="W30" s="211" t="str">
        <f>IF(VLOOKUP($E30,'Step 1'!$B$13:$D$28,3,0)="Y","[enter country-specific value]",VLOOKUP($E30,'Step 1'!$B$13:$D$28,3,0))</f>
        <v>NE</v>
      </c>
      <c r="X30" s="211" t="str">
        <f>IF(VLOOKUP($E30,'Step 1'!$B$13:$D$28,3,0)="Y","[enter country-specific value]",VLOOKUP($E30,'Step 1'!$B$13:$D$28,3,0))</f>
        <v>NE</v>
      </c>
      <c r="Y30" s="211" t="str">
        <f>IF(VLOOKUP($E30,'Step 1'!$B$13:$D$28,3,0)="Y","[enter country-specific value]",VLOOKUP($E30,'Step 1'!$B$13:$D$28,3,0))</f>
        <v>NE</v>
      </c>
      <c r="Z30" s="211" t="str">
        <f>IF(VLOOKUP($E30,'Step 1'!$B$13:$D$28,3,0)="Y","[enter country-specific value]",VLOOKUP($E30,'Step 1'!$B$13:$D$28,3,0))</f>
        <v>NE</v>
      </c>
      <c r="AA30" s="211" t="str">
        <f>IF(VLOOKUP($E30,'Step 1'!$B$13:$D$28,3,0)="Y","[enter country-specific value]",VLOOKUP($E30,'Step 1'!$B$13:$D$28,3,0))</f>
        <v>NE</v>
      </c>
      <c r="AB30" s="211" t="str">
        <f>IF(VLOOKUP($E30,'Step 1'!$B$13:$D$28,3,0)="Y","[enter country-specific value]",VLOOKUP($E30,'Step 1'!$B$13:$D$28,3,0))</f>
        <v>NE</v>
      </c>
      <c r="AC30" s="211" t="str">
        <f>IF(VLOOKUP($E30,'Step 1'!$B$13:$D$28,3,0)="Y","[enter country-specific value]",VLOOKUP($E30,'Step 1'!$B$13:$D$28,3,0))</f>
        <v>NE</v>
      </c>
      <c r="AD30" s="211" t="str">
        <f>IF(VLOOKUP($E30,'Step 1'!$B$13:$D$28,3,0)="Y","[enter country-specific value]",VLOOKUP($E30,'Step 1'!$B$13:$D$28,3,0))</f>
        <v>NE</v>
      </c>
      <c r="AE30" s="211" t="str">
        <f>IF(VLOOKUP($E30,'Step 1'!$B$13:$D$28,3,0)="Y","[enter country-specific value]",VLOOKUP($E30,'Step 1'!$B$13:$D$28,3,0))</f>
        <v>NE</v>
      </c>
      <c r="AF30" s="211" t="str">
        <f>IF(VLOOKUP($E30,'Step 1'!$B$13:$D$28,3,0)="Y","[enter country-specific value]",VLOOKUP($E30,'Step 1'!$B$13:$D$28,3,0))</f>
        <v>NE</v>
      </c>
      <c r="AG30" s="211" t="str">
        <f>IF(VLOOKUP($E30,'Step 1'!$B$13:$D$28,3,0)="Y","[enter country-specific value]",VLOOKUP($E30,'Step 1'!$B$13:$D$28,3,0))</f>
        <v>NE</v>
      </c>
      <c r="AH30" s="211" t="str">
        <f>IF(VLOOKUP($E30,'Step 1'!$B$13:$D$28,3,0)="Y","[enter country-specific value]",VLOOKUP($E30,'Step 1'!$B$13:$D$28,3,0))</f>
        <v>NE</v>
      </c>
      <c r="AI30" s="211" t="str">
        <f>IF(VLOOKUP($E30,'Step 1'!$B$13:$D$28,3,0)="Y","[enter country-specific value]",VLOOKUP($E30,'Step 1'!$B$13:$D$28,3,0))</f>
        <v>NE</v>
      </c>
      <c r="AJ30" s="211" t="str">
        <f>IF(VLOOKUP($E30,'Step 1'!$B$13:$D$28,3,0)="Y","[enter country-specific value]",VLOOKUP($E30,'Step 1'!$B$13:$D$28,3,0))</f>
        <v>NE</v>
      </c>
      <c r="AK30" s="211" t="str">
        <f>IF(VLOOKUP($E30,'Step 1'!$B$13:$D$28,3,0)="Y","[enter country-specific value]",VLOOKUP($E30,'Step 1'!$B$13:$D$28,3,0))</f>
        <v>NE</v>
      </c>
      <c r="AL30" s="211" t="str">
        <f>IF(VLOOKUP($E30,'Step 1'!$B$13:$D$28,3,0)="Y","[enter country-specific value]",VLOOKUP($E30,'Step 1'!$B$13:$D$28,3,0))</f>
        <v>NE</v>
      </c>
      <c r="AM30" s="211" t="str">
        <f>IF(VLOOKUP($E30,'Step 1'!$B$13:$D$28,3,0)="Y","[enter country-specific value]",VLOOKUP($E30,'Step 1'!$B$13:$D$28,3,0))</f>
        <v>NE</v>
      </c>
      <c r="AN30" s="211" t="str">
        <f>IF(VLOOKUP($E30,'Step 1'!$B$13:$D$28,3,0)="Y","[enter country-specific value]",VLOOKUP($E30,'Step 1'!$B$13:$D$28,3,0))</f>
        <v>NE</v>
      </c>
      <c r="AO30" s="211" t="str">
        <f>IF(VLOOKUP($E30,'Step 1'!$B$13:$D$28,3,0)="Y","[enter country-specific value]",VLOOKUP($E30,'Step 1'!$B$13:$D$28,3,0))</f>
        <v>NE</v>
      </c>
      <c r="AP30" s="211"/>
      <c r="AQ30" s="211"/>
      <c r="AR30" s="211"/>
      <c r="AS30" s="211"/>
      <c r="AT30" s="211"/>
      <c r="AU30" s="188"/>
      <c r="AV30" s="211" t="str">
        <f>IF(VLOOKUP($E30,'Step 1'!$B$13:$D$28,3,0)="Y","[enter country-specific value]",VLOOKUP($E30,'Step 1'!$B$13:$D$28,3,0))</f>
        <v>NE</v>
      </c>
    </row>
    <row r="31" spans="1:49" ht="18" x14ac:dyDescent="0.35">
      <c r="A31" s="44" t="str">
        <f t="shared" si="12"/>
        <v>xstore_slurry_Laying hens</v>
      </c>
      <c r="B31" s="2" t="s">
        <v>49</v>
      </c>
      <c r="C31" s="63" t="s">
        <v>608</v>
      </c>
      <c r="D31" s="2" t="s">
        <v>49</v>
      </c>
      <c r="E31" s="2" t="s">
        <v>85</v>
      </c>
      <c r="F31" s="2" t="s">
        <v>156</v>
      </c>
      <c r="G31" s="202" t="s">
        <v>123</v>
      </c>
      <c r="H31" s="2" t="s">
        <v>49</v>
      </c>
      <c r="I31" s="211" t="str">
        <f>IF(VLOOKUP($E31,'Step 1'!$B$13:$D$28,3,0)="Y","[enter country-specific source]",VLOOKUP($E31,'Step 1'!$B$13:$D$28,3,0))</f>
        <v>NE</v>
      </c>
      <c r="J31" s="176"/>
      <c r="K31" s="211" t="str">
        <f>IF(VLOOKUP($E31,'Step 1'!$B$13:$D$28,3,0)="Y","[enter country-specific value]",VLOOKUP($E31,'Step 1'!$B$13:$D$28,3,0))</f>
        <v>NE</v>
      </c>
      <c r="L31" s="211" t="str">
        <f>IF(VLOOKUP($E31,'Step 1'!$B$13:$D$28,3,0)="Y","[enter country-specific value]",VLOOKUP($E31,'Step 1'!$B$13:$D$28,3,0))</f>
        <v>NE</v>
      </c>
      <c r="M31" s="211" t="str">
        <f>IF(VLOOKUP($E31,'Step 1'!$B$13:$D$28,3,0)="Y","[enter country-specific value]",VLOOKUP($E31,'Step 1'!$B$13:$D$28,3,0))</f>
        <v>NE</v>
      </c>
      <c r="N31" s="211" t="str">
        <f>IF(VLOOKUP($E31,'Step 1'!$B$13:$D$28,3,0)="Y","[enter country-specific value]",VLOOKUP($E31,'Step 1'!$B$13:$D$28,3,0))</f>
        <v>NE</v>
      </c>
      <c r="O31" s="211" t="str">
        <f>IF(VLOOKUP($E31,'Step 1'!$B$13:$D$28,3,0)="Y","[enter country-specific value]",VLOOKUP($E31,'Step 1'!$B$13:$D$28,3,0))</f>
        <v>NE</v>
      </c>
      <c r="P31" s="211" t="str">
        <f>IF(VLOOKUP($E31,'Step 1'!$B$13:$D$28,3,0)="Y","[enter country-specific value]",VLOOKUP($E31,'Step 1'!$B$13:$D$28,3,0))</f>
        <v>NE</v>
      </c>
      <c r="Q31" s="211" t="str">
        <f>IF(VLOOKUP($E31,'Step 1'!$B$13:$D$28,3,0)="Y","[enter country-specific value]",VLOOKUP($E31,'Step 1'!$B$13:$D$28,3,0))</f>
        <v>NE</v>
      </c>
      <c r="R31" s="211" t="str">
        <f>IF(VLOOKUP($E31,'Step 1'!$B$13:$D$28,3,0)="Y","[enter country-specific value]",VLOOKUP($E31,'Step 1'!$B$13:$D$28,3,0))</f>
        <v>NE</v>
      </c>
      <c r="S31" s="211" t="str">
        <f>IF(VLOOKUP($E31,'Step 1'!$B$13:$D$28,3,0)="Y","[enter country-specific value]",VLOOKUP($E31,'Step 1'!$B$13:$D$28,3,0))</f>
        <v>NE</v>
      </c>
      <c r="T31" s="211" t="str">
        <f>IF(VLOOKUP($E31,'Step 1'!$B$13:$D$28,3,0)="Y","[enter country-specific value]",VLOOKUP($E31,'Step 1'!$B$13:$D$28,3,0))</f>
        <v>NE</v>
      </c>
      <c r="U31" s="211" t="str">
        <f>IF(VLOOKUP($E31,'Step 1'!$B$13:$D$28,3,0)="Y","[enter country-specific value]",VLOOKUP($E31,'Step 1'!$B$13:$D$28,3,0))</f>
        <v>NE</v>
      </c>
      <c r="V31" s="211" t="str">
        <f>IF(VLOOKUP($E31,'Step 1'!$B$13:$D$28,3,0)="Y","[enter country-specific value]",VLOOKUP($E31,'Step 1'!$B$13:$D$28,3,0))</f>
        <v>NE</v>
      </c>
      <c r="W31" s="211" t="str">
        <f>IF(VLOOKUP($E31,'Step 1'!$B$13:$D$28,3,0)="Y","[enter country-specific value]",VLOOKUP($E31,'Step 1'!$B$13:$D$28,3,0))</f>
        <v>NE</v>
      </c>
      <c r="X31" s="211" t="str">
        <f>IF(VLOOKUP($E31,'Step 1'!$B$13:$D$28,3,0)="Y","[enter country-specific value]",VLOOKUP($E31,'Step 1'!$B$13:$D$28,3,0))</f>
        <v>NE</v>
      </c>
      <c r="Y31" s="211" t="str">
        <f>IF(VLOOKUP($E31,'Step 1'!$B$13:$D$28,3,0)="Y","[enter country-specific value]",VLOOKUP($E31,'Step 1'!$B$13:$D$28,3,0))</f>
        <v>NE</v>
      </c>
      <c r="Z31" s="211" t="str">
        <f>IF(VLOOKUP($E31,'Step 1'!$B$13:$D$28,3,0)="Y","[enter country-specific value]",VLOOKUP($E31,'Step 1'!$B$13:$D$28,3,0))</f>
        <v>NE</v>
      </c>
      <c r="AA31" s="211" t="str">
        <f>IF(VLOOKUP($E31,'Step 1'!$B$13:$D$28,3,0)="Y","[enter country-specific value]",VLOOKUP($E31,'Step 1'!$B$13:$D$28,3,0))</f>
        <v>NE</v>
      </c>
      <c r="AB31" s="211" t="str">
        <f>IF(VLOOKUP($E31,'Step 1'!$B$13:$D$28,3,0)="Y","[enter country-specific value]",VLOOKUP($E31,'Step 1'!$B$13:$D$28,3,0))</f>
        <v>NE</v>
      </c>
      <c r="AC31" s="211" t="str">
        <f>IF(VLOOKUP($E31,'Step 1'!$B$13:$D$28,3,0)="Y","[enter country-specific value]",VLOOKUP($E31,'Step 1'!$B$13:$D$28,3,0))</f>
        <v>NE</v>
      </c>
      <c r="AD31" s="211" t="str">
        <f>IF(VLOOKUP($E31,'Step 1'!$B$13:$D$28,3,0)="Y","[enter country-specific value]",VLOOKUP($E31,'Step 1'!$B$13:$D$28,3,0))</f>
        <v>NE</v>
      </c>
      <c r="AE31" s="211" t="str">
        <f>IF(VLOOKUP($E31,'Step 1'!$B$13:$D$28,3,0)="Y","[enter country-specific value]",VLOOKUP($E31,'Step 1'!$B$13:$D$28,3,0))</f>
        <v>NE</v>
      </c>
      <c r="AF31" s="211" t="str">
        <f>IF(VLOOKUP($E31,'Step 1'!$B$13:$D$28,3,0)="Y","[enter country-specific value]",VLOOKUP($E31,'Step 1'!$B$13:$D$28,3,0))</f>
        <v>NE</v>
      </c>
      <c r="AG31" s="211" t="str">
        <f>IF(VLOOKUP($E31,'Step 1'!$B$13:$D$28,3,0)="Y","[enter country-specific value]",VLOOKUP($E31,'Step 1'!$B$13:$D$28,3,0))</f>
        <v>NE</v>
      </c>
      <c r="AH31" s="211" t="str">
        <f>IF(VLOOKUP($E31,'Step 1'!$B$13:$D$28,3,0)="Y","[enter country-specific value]",VLOOKUP($E31,'Step 1'!$B$13:$D$28,3,0))</f>
        <v>NE</v>
      </c>
      <c r="AI31" s="211" t="str">
        <f>IF(VLOOKUP($E31,'Step 1'!$B$13:$D$28,3,0)="Y","[enter country-specific value]",VLOOKUP($E31,'Step 1'!$B$13:$D$28,3,0))</f>
        <v>NE</v>
      </c>
      <c r="AJ31" s="211" t="str">
        <f>IF(VLOOKUP($E31,'Step 1'!$B$13:$D$28,3,0)="Y","[enter country-specific value]",VLOOKUP($E31,'Step 1'!$B$13:$D$28,3,0))</f>
        <v>NE</v>
      </c>
      <c r="AK31" s="211" t="str">
        <f>IF(VLOOKUP($E31,'Step 1'!$B$13:$D$28,3,0)="Y","[enter country-specific value]",VLOOKUP($E31,'Step 1'!$B$13:$D$28,3,0))</f>
        <v>NE</v>
      </c>
      <c r="AL31" s="211" t="str">
        <f>IF(VLOOKUP($E31,'Step 1'!$B$13:$D$28,3,0)="Y","[enter country-specific value]",VLOOKUP($E31,'Step 1'!$B$13:$D$28,3,0))</f>
        <v>NE</v>
      </c>
      <c r="AM31" s="211" t="str">
        <f>IF(VLOOKUP($E31,'Step 1'!$B$13:$D$28,3,0)="Y","[enter country-specific value]",VLOOKUP($E31,'Step 1'!$B$13:$D$28,3,0))</f>
        <v>NE</v>
      </c>
      <c r="AN31" s="211" t="str">
        <f>IF(VLOOKUP($E31,'Step 1'!$B$13:$D$28,3,0)="Y","[enter country-specific value]",VLOOKUP($E31,'Step 1'!$B$13:$D$28,3,0))</f>
        <v>NE</v>
      </c>
      <c r="AO31" s="211" t="str">
        <f>IF(VLOOKUP($E31,'Step 1'!$B$13:$D$28,3,0)="Y","[enter country-specific value]",VLOOKUP($E31,'Step 1'!$B$13:$D$28,3,0))</f>
        <v>NE</v>
      </c>
      <c r="AP31" s="211"/>
      <c r="AQ31" s="211"/>
      <c r="AR31" s="211"/>
      <c r="AS31" s="211"/>
      <c r="AT31" s="211"/>
      <c r="AU31" s="188"/>
      <c r="AV31" s="211" t="str">
        <f>IF(VLOOKUP($E31,'Step 1'!$B$13:$D$28,3,0)="Y","[enter country-specific value]",VLOOKUP($E31,'Step 1'!$B$13:$D$28,3,0))</f>
        <v>NE</v>
      </c>
    </row>
    <row r="32" spans="1:49" ht="18" x14ac:dyDescent="0.35">
      <c r="A32" s="44" t="str">
        <f t="shared" si="12"/>
        <v>xstore_slurry_Broilers</v>
      </c>
      <c r="B32" s="2" t="s">
        <v>49</v>
      </c>
      <c r="C32" s="63" t="s">
        <v>608</v>
      </c>
      <c r="D32" s="2" t="s">
        <v>49</v>
      </c>
      <c r="E32" s="2" t="s">
        <v>84</v>
      </c>
      <c r="F32" s="2" t="s">
        <v>156</v>
      </c>
      <c r="G32" s="202" t="s">
        <v>123</v>
      </c>
      <c r="H32" s="2" t="s">
        <v>49</v>
      </c>
      <c r="I32" s="211" t="str">
        <f>IF(VLOOKUP($E32,'Step 1'!$B$13:$D$28,3,0)="Y","[enter country-specific source]",VLOOKUP($E32,'Step 1'!$B$13:$D$28,3,0))</f>
        <v>NE</v>
      </c>
      <c r="J32" s="202"/>
      <c r="K32" s="211" t="str">
        <f>IF(VLOOKUP($E32,'Step 1'!$B$13:$D$28,3,0)="Y","[enter country-specific value]",VLOOKUP($E32,'Step 1'!$B$13:$D$28,3,0))</f>
        <v>NE</v>
      </c>
      <c r="L32" s="211" t="str">
        <f>IF(VLOOKUP($E32,'Step 1'!$B$13:$D$28,3,0)="Y","[enter country-specific value]",VLOOKUP($E32,'Step 1'!$B$13:$D$28,3,0))</f>
        <v>NE</v>
      </c>
      <c r="M32" s="211" t="str">
        <f>IF(VLOOKUP($E32,'Step 1'!$B$13:$D$28,3,0)="Y","[enter country-specific value]",VLOOKUP($E32,'Step 1'!$B$13:$D$28,3,0))</f>
        <v>NE</v>
      </c>
      <c r="N32" s="211" t="str">
        <f>IF(VLOOKUP($E32,'Step 1'!$B$13:$D$28,3,0)="Y","[enter country-specific value]",VLOOKUP($E32,'Step 1'!$B$13:$D$28,3,0))</f>
        <v>NE</v>
      </c>
      <c r="O32" s="211" t="str">
        <f>IF(VLOOKUP($E32,'Step 1'!$B$13:$D$28,3,0)="Y","[enter country-specific value]",VLOOKUP($E32,'Step 1'!$B$13:$D$28,3,0))</f>
        <v>NE</v>
      </c>
      <c r="P32" s="211" t="str">
        <f>IF(VLOOKUP($E32,'Step 1'!$B$13:$D$28,3,0)="Y","[enter country-specific value]",VLOOKUP($E32,'Step 1'!$B$13:$D$28,3,0))</f>
        <v>NE</v>
      </c>
      <c r="Q32" s="211" t="str">
        <f>IF(VLOOKUP($E32,'Step 1'!$B$13:$D$28,3,0)="Y","[enter country-specific value]",VLOOKUP($E32,'Step 1'!$B$13:$D$28,3,0))</f>
        <v>NE</v>
      </c>
      <c r="R32" s="211" t="str">
        <f>IF(VLOOKUP($E32,'Step 1'!$B$13:$D$28,3,0)="Y","[enter country-specific value]",VLOOKUP($E32,'Step 1'!$B$13:$D$28,3,0))</f>
        <v>NE</v>
      </c>
      <c r="S32" s="211" t="str">
        <f>IF(VLOOKUP($E32,'Step 1'!$B$13:$D$28,3,0)="Y","[enter country-specific value]",VLOOKUP($E32,'Step 1'!$B$13:$D$28,3,0))</f>
        <v>NE</v>
      </c>
      <c r="T32" s="211" t="str">
        <f>IF(VLOOKUP($E32,'Step 1'!$B$13:$D$28,3,0)="Y","[enter country-specific value]",VLOOKUP($E32,'Step 1'!$B$13:$D$28,3,0))</f>
        <v>NE</v>
      </c>
      <c r="U32" s="211" t="str">
        <f>IF(VLOOKUP($E32,'Step 1'!$B$13:$D$28,3,0)="Y","[enter country-specific value]",VLOOKUP($E32,'Step 1'!$B$13:$D$28,3,0))</f>
        <v>NE</v>
      </c>
      <c r="V32" s="211" t="str">
        <f>IF(VLOOKUP($E32,'Step 1'!$B$13:$D$28,3,0)="Y","[enter country-specific value]",VLOOKUP($E32,'Step 1'!$B$13:$D$28,3,0))</f>
        <v>NE</v>
      </c>
      <c r="W32" s="211" t="str">
        <f>IF(VLOOKUP($E32,'Step 1'!$B$13:$D$28,3,0)="Y","[enter country-specific value]",VLOOKUP($E32,'Step 1'!$B$13:$D$28,3,0))</f>
        <v>NE</v>
      </c>
      <c r="X32" s="211" t="str">
        <f>IF(VLOOKUP($E32,'Step 1'!$B$13:$D$28,3,0)="Y","[enter country-specific value]",VLOOKUP($E32,'Step 1'!$B$13:$D$28,3,0))</f>
        <v>NE</v>
      </c>
      <c r="Y32" s="211" t="str">
        <f>IF(VLOOKUP($E32,'Step 1'!$B$13:$D$28,3,0)="Y","[enter country-specific value]",VLOOKUP($E32,'Step 1'!$B$13:$D$28,3,0))</f>
        <v>NE</v>
      </c>
      <c r="Z32" s="211" t="str">
        <f>IF(VLOOKUP($E32,'Step 1'!$B$13:$D$28,3,0)="Y","[enter country-specific value]",VLOOKUP($E32,'Step 1'!$B$13:$D$28,3,0))</f>
        <v>NE</v>
      </c>
      <c r="AA32" s="211" t="str">
        <f>IF(VLOOKUP($E32,'Step 1'!$B$13:$D$28,3,0)="Y","[enter country-specific value]",VLOOKUP($E32,'Step 1'!$B$13:$D$28,3,0))</f>
        <v>NE</v>
      </c>
      <c r="AB32" s="211" t="str">
        <f>IF(VLOOKUP($E32,'Step 1'!$B$13:$D$28,3,0)="Y","[enter country-specific value]",VLOOKUP($E32,'Step 1'!$B$13:$D$28,3,0))</f>
        <v>NE</v>
      </c>
      <c r="AC32" s="211" t="str">
        <f>IF(VLOOKUP($E32,'Step 1'!$B$13:$D$28,3,0)="Y","[enter country-specific value]",VLOOKUP($E32,'Step 1'!$B$13:$D$28,3,0))</f>
        <v>NE</v>
      </c>
      <c r="AD32" s="211" t="str">
        <f>IF(VLOOKUP($E32,'Step 1'!$B$13:$D$28,3,0)="Y","[enter country-specific value]",VLOOKUP($E32,'Step 1'!$B$13:$D$28,3,0))</f>
        <v>NE</v>
      </c>
      <c r="AE32" s="211" t="str">
        <f>IF(VLOOKUP($E32,'Step 1'!$B$13:$D$28,3,0)="Y","[enter country-specific value]",VLOOKUP($E32,'Step 1'!$B$13:$D$28,3,0))</f>
        <v>NE</v>
      </c>
      <c r="AF32" s="211" t="str">
        <f>IF(VLOOKUP($E32,'Step 1'!$B$13:$D$28,3,0)="Y","[enter country-specific value]",VLOOKUP($E32,'Step 1'!$B$13:$D$28,3,0))</f>
        <v>NE</v>
      </c>
      <c r="AG32" s="211" t="str">
        <f>IF(VLOOKUP($E32,'Step 1'!$B$13:$D$28,3,0)="Y","[enter country-specific value]",VLOOKUP($E32,'Step 1'!$B$13:$D$28,3,0))</f>
        <v>NE</v>
      </c>
      <c r="AH32" s="211" t="str">
        <f>IF(VLOOKUP($E32,'Step 1'!$B$13:$D$28,3,0)="Y","[enter country-specific value]",VLOOKUP($E32,'Step 1'!$B$13:$D$28,3,0))</f>
        <v>NE</v>
      </c>
      <c r="AI32" s="211" t="str">
        <f>IF(VLOOKUP($E32,'Step 1'!$B$13:$D$28,3,0)="Y","[enter country-specific value]",VLOOKUP($E32,'Step 1'!$B$13:$D$28,3,0))</f>
        <v>NE</v>
      </c>
      <c r="AJ32" s="211" t="str">
        <f>IF(VLOOKUP($E32,'Step 1'!$B$13:$D$28,3,0)="Y","[enter country-specific value]",VLOOKUP($E32,'Step 1'!$B$13:$D$28,3,0))</f>
        <v>NE</v>
      </c>
      <c r="AK32" s="211" t="str">
        <f>IF(VLOOKUP($E32,'Step 1'!$B$13:$D$28,3,0)="Y","[enter country-specific value]",VLOOKUP($E32,'Step 1'!$B$13:$D$28,3,0))</f>
        <v>NE</v>
      </c>
      <c r="AL32" s="211" t="str">
        <f>IF(VLOOKUP($E32,'Step 1'!$B$13:$D$28,3,0)="Y","[enter country-specific value]",VLOOKUP($E32,'Step 1'!$B$13:$D$28,3,0))</f>
        <v>NE</v>
      </c>
      <c r="AM32" s="211" t="str">
        <f>IF(VLOOKUP($E32,'Step 1'!$B$13:$D$28,3,0)="Y","[enter country-specific value]",VLOOKUP($E32,'Step 1'!$B$13:$D$28,3,0))</f>
        <v>NE</v>
      </c>
      <c r="AN32" s="211" t="str">
        <f>IF(VLOOKUP($E32,'Step 1'!$B$13:$D$28,3,0)="Y","[enter country-specific value]",VLOOKUP($E32,'Step 1'!$B$13:$D$28,3,0))</f>
        <v>NE</v>
      </c>
      <c r="AO32" s="211" t="str">
        <f>IF(VLOOKUP($E32,'Step 1'!$B$13:$D$28,3,0)="Y","[enter country-specific value]",VLOOKUP($E32,'Step 1'!$B$13:$D$28,3,0))</f>
        <v>NE</v>
      </c>
      <c r="AP32" s="211"/>
      <c r="AQ32" s="211"/>
      <c r="AR32" s="211"/>
      <c r="AS32" s="211"/>
      <c r="AT32" s="211"/>
      <c r="AU32" s="188"/>
      <c r="AV32" s="211" t="str">
        <f>IF(VLOOKUP($E32,'Step 1'!$B$13:$D$28,3,0)="Y","[enter country-specific value]",VLOOKUP($E32,'Step 1'!$B$13:$D$28,3,0))</f>
        <v>NE</v>
      </c>
    </row>
    <row r="33" spans="1:48" ht="18" x14ac:dyDescent="0.35">
      <c r="A33" s="44" t="str">
        <f t="shared" si="12"/>
        <v>xstore_slurry_Turkeys</v>
      </c>
      <c r="B33" s="2" t="s">
        <v>49</v>
      </c>
      <c r="C33" s="63" t="s">
        <v>608</v>
      </c>
      <c r="D33" s="2" t="s">
        <v>49</v>
      </c>
      <c r="E33" s="2" t="s">
        <v>87</v>
      </c>
      <c r="F33" s="2" t="s">
        <v>156</v>
      </c>
      <c r="G33" s="202" t="s">
        <v>123</v>
      </c>
      <c r="H33" s="2" t="s">
        <v>49</v>
      </c>
      <c r="I33" s="211" t="str">
        <f>IF(VLOOKUP($E33,'Step 1'!$B$13:$D$28,3,0)="Y","[enter country-specific source]",VLOOKUP($E33,'Step 1'!$B$13:$D$28,3,0))</f>
        <v>NE</v>
      </c>
      <c r="J33" s="202"/>
      <c r="K33" s="211" t="str">
        <f>IF(VLOOKUP($E33,'Step 1'!$B$13:$D$28,3,0)="Y","[enter country-specific value]",VLOOKUP($E33,'Step 1'!$B$13:$D$28,3,0))</f>
        <v>NE</v>
      </c>
      <c r="L33" s="211" t="str">
        <f>IF(VLOOKUP($E33,'Step 1'!$B$13:$D$28,3,0)="Y","[enter country-specific value]",VLOOKUP($E33,'Step 1'!$B$13:$D$28,3,0))</f>
        <v>NE</v>
      </c>
      <c r="M33" s="211" t="str">
        <f>IF(VLOOKUP($E33,'Step 1'!$B$13:$D$28,3,0)="Y","[enter country-specific value]",VLOOKUP($E33,'Step 1'!$B$13:$D$28,3,0))</f>
        <v>NE</v>
      </c>
      <c r="N33" s="211" t="str">
        <f>IF(VLOOKUP($E33,'Step 1'!$B$13:$D$28,3,0)="Y","[enter country-specific value]",VLOOKUP($E33,'Step 1'!$B$13:$D$28,3,0))</f>
        <v>NE</v>
      </c>
      <c r="O33" s="211" t="str">
        <f>IF(VLOOKUP($E33,'Step 1'!$B$13:$D$28,3,0)="Y","[enter country-specific value]",VLOOKUP($E33,'Step 1'!$B$13:$D$28,3,0))</f>
        <v>NE</v>
      </c>
      <c r="P33" s="211" t="str">
        <f>IF(VLOOKUP($E33,'Step 1'!$B$13:$D$28,3,0)="Y","[enter country-specific value]",VLOOKUP($E33,'Step 1'!$B$13:$D$28,3,0))</f>
        <v>NE</v>
      </c>
      <c r="Q33" s="211" t="str">
        <f>IF(VLOOKUP($E33,'Step 1'!$B$13:$D$28,3,0)="Y","[enter country-specific value]",VLOOKUP($E33,'Step 1'!$B$13:$D$28,3,0))</f>
        <v>NE</v>
      </c>
      <c r="R33" s="211" t="str">
        <f>IF(VLOOKUP($E33,'Step 1'!$B$13:$D$28,3,0)="Y","[enter country-specific value]",VLOOKUP($E33,'Step 1'!$B$13:$D$28,3,0))</f>
        <v>NE</v>
      </c>
      <c r="S33" s="211" t="str">
        <f>IF(VLOOKUP($E33,'Step 1'!$B$13:$D$28,3,0)="Y","[enter country-specific value]",VLOOKUP($E33,'Step 1'!$B$13:$D$28,3,0))</f>
        <v>NE</v>
      </c>
      <c r="T33" s="211" t="str">
        <f>IF(VLOOKUP($E33,'Step 1'!$B$13:$D$28,3,0)="Y","[enter country-specific value]",VLOOKUP($E33,'Step 1'!$B$13:$D$28,3,0))</f>
        <v>NE</v>
      </c>
      <c r="U33" s="211" t="str">
        <f>IF(VLOOKUP($E33,'Step 1'!$B$13:$D$28,3,0)="Y","[enter country-specific value]",VLOOKUP($E33,'Step 1'!$B$13:$D$28,3,0))</f>
        <v>NE</v>
      </c>
      <c r="V33" s="211" t="str">
        <f>IF(VLOOKUP($E33,'Step 1'!$B$13:$D$28,3,0)="Y","[enter country-specific value]",VLOOKUP($E33,'Step 1'!$B$13:$D$28,3,0))</f>
        <v>NE</v>
      </c>
      <c r="W33" s="211" t="str">
        <f>IF(VLOOKUP($E33,'Step 1'!$B$13:$D$28,3,0)="Y","[enter country-specific value]",VLOOKUP($E33,'Step 1'!$B$13:$D$28,3,0))</f>
        <v>NE</v>
      </c>
      <c r="X33" s="211" t="str">
        <f>IF(VLOOKUP($E33,'Step 1'!$B$13:$D$28,3,0)="Y","[enter country-specific value]",VLOOKUP($E33,'Step 1'!$B$13:$D$28,3,0))</f>
        <v>NE</v>
      </c>
      <c r="Y33" s="211" t="str">
        <f>IF(VLOOKUP($E33,'Step 1'!$B$13:$D$28,3,0)="Y","[enter country-specific value]",VLOOKUP($E33,'Step 1'!$B$13:$D$28,3,0))</f>
        <v>NE</v>
      </c>
      <c r="Z33" s="211" t="str">
        <f>IF(VLOOKUP($E33,'Step 1'!$B$13:$D$28,3,0)="Y","[enter country-specific value]",VLOOKUP($E33,'Step 1'!$B$13:$D$28,3,0))</f>
        <v>NE</v>
      </c>
      <c r="AA33" s="211" t="str">
        <f>IF(VLOOKUP($E33,'Step 1'!$B$13:$D$28,3,0)="Y","[enter country-specific value]",VLOOKUP($E33,'Step 1'!$B$13:$D$28,3,0))</f>
        <v>NE</v>
      </c>
      <c r="AB33" s="211" t="str">
        <f>IF(VLOOKUP($E33,'Step 1'!$B$13:$D$28,3,0)="Y","[enter country-specific value]",VLOOKUP($E33,'Step 1'!$B$13:$D$28,3,0))</f>
        <v>NE</v>
      </c>
      <c r="AC33" s="211" t="str">
        <f>IF(VLOOKUP($E33,'Step 1'!$B$13:$D$28,3,0)="Y","[enter country-specific value]",VLOOKUP($E33,'Step 1'!$B$13:$D$28,3,0))</f>
        <v>NE</v>
      </c>
      <c r="AD33" s="211" t="str">
        <f>IF(VLOOKUP($E33,'Step 1'!$B$13:$D$28,3,0)="Y","[enter country-specific value]",VLOOKUP($E33,'Step 1'!$B$13:$D$28,3,0))</f>
        <v>NE</v>
      </c>
      <c r="AE33" s="211" t="str">
        <f>IF(VLOOKUP($E33,'Step 1'!$B$13:$D$28,3,0)="Y","[enter country-specific value]",VLOOKUP($E33,'Step 1'!$B$13:$D$28,3,0))</f>
        <v>NE</v>
      </c>
      <c r="AF33" s="211" t="str">
        <f>IF(VLOOKUP($E33,'Step 1'!$B$13:$D$28,3,0)="Y","[enter country-specific value]",VLOOKUP($E33,'Step 1'!$B$13:$D$28,3,0))</f>
        <v>NE</v>
      </c>
      <c r="AG33" s="211" t="str">
        <f>IF(VLOOKUP($E33,'Step 1'!$B$13:$D$28,3,0)="Y","[enter country-specific value]",VLOOKUP($E33,'Step 1'!$B$13:$D$28,3,0))</f>
        <v>NE</v>
      </c>
      <c r="AH33" s="211" t="str">
        <f>IF(VLOOKUP($E33,'Step 1'!$B$13:$D$28,3,0)="Y","[enter country-specific value]",VLOOKUP($E33,'Step 1'!$B$13:$D$28,3,0))</f>
        <v>NE</v>
      </c>
      <c r="AI33" s="211" t="str">
        <f>IF(VLOOKUP($E33,'Step 1'!$B$13:$D$28,3,0)="Y","[enter country-specific value]",VLOOKUP($E33,'Step 1'!$B$13:$D$28,3,0))</f>
        <v>NE</v>
      </c>
      <c r="AJ33" s="211" t="str">
        <f>IF(VLOOKUP($E33,'Step 1'!$B$13:$D$28,3,0)="Y","[enter country-specific value]",VLOOKUP($E33,'Step 1'!$B$13:$D$28,3,0))</f>
        <v>NE</v>
      </c>
      <c r="AK33" s="211" t="str">
        <f>IF(VLOOKUP($E33,'Step 1'!$B$13:$D$28,3,0)="Y","[enter country-specific value]",VLOOKUP($E33,'Step 1'!$B$13:$D$28,3,0))</f>
        <v>NE</v>
      </c>
      <c r="AL33" s="211" t="str">
        <f>IF(VLOOKUP($E33,'Step 1'!$B$13:$D$28,3,0)="Y","[enter country-specific value]",VLOOKUP($E33,'Step 1'!$B$13:$D$28,3,0))</f>
        <v>NE</v>
      </c>
      <c r="AM33" s="211" t="str">
        <f>IF(VLOOKUP($E33,'Step 1'!$B$13:$D$28,3,0)="Y","[enter country-specific value]",VLOOKUP($E33,'Step 1'!$B$13:$D$28,3,0))</f>
        <v>NE</v>
      </c>
      <c r="AN33" s="211" t="str">
        <f>IF(VLOOKUP($E33,'Step 1'!$B$13:$D$28,3,0)="Y","[enter country-specific value]",VLOOKUP($E33,'Step 1'!$B$13:$D$28,3,0))</f>
        <v>NE</v>
      </c>
      <c r="AO33" s="211" t="str">
        <f>IF(VLOOKUP($E33,'Step 1'!$B$13:$D$28,3,0)="Y","[enter country-specific value]",VLOOKUP($E33,'Step 1'!$B$13:$D$28,3,0))</f>
        <v>NE</v>
      </c>
      <c r="AP33" s="211"/>
      <c r="AQ33" s="211"/>
      <c r="AR33" s="211"/>
      <c r="AS33" s="211"/>
      <c r="AT33" s="211"/>
      <c r="AU33" s="188"/>
      <c r="AV33" s="211" t="str">
        <f>IF(VLOOKUP($E33,'Step 1'!$B$13:$D$28,3,0)="Y","[enter country-specific value]",VLOOKUP($E33,'Step 1'!$B$13:$D$28,3,0))</f>
        <v>NE</v>
      </c>
    </row>
    <row r="34" spans="1:48" ht="18" x14ac:dyDescent="0.35">
      <c r="A34" s="44" t="str">
        <f t="shared" si="12"/>
        <v>xstore_slurry_Other poultry (ducks)</v>
      </c>
      <c r="B34" s="2" t="s">
        <v>49</v>
      </c>
      <c r="C34" s="63" t="s">
        <v>608</v>
      </c>
      <c r="D34" s="2" t="s">
        <v>49</v>
      </c>
      <c r="E34" s="2" t="s">
        <v>90</v>
      </c>
      <c r="F34" s="2" t="s">
        <v>156</v>
      </c>
      <c r="G34" s="202" t="s">
        <v>123</v>
      </c>
      <c r="H34" s="2" t="s">
        <v>49</v>
      </c>
      <c r="I34" s="211" t="str">
        <f>IF(VLOOKUP($E34,'Step 1'!$B$13:$D$28,3,0)="Y","[enter country-specific source]",VLOOKUP($E34,'Step 1'!$B$13:$D$28,3,0))</f>
        <v>NE</v>
      </c>
      <c r="J34" s="202"/>
      <c r="K34" s="211" t="str">
        <f>IF(VLOOKUP($E34,'Step 1'!$B$13:$D$28,3,0)="Y","[enter country-specific value]",VLOOKUP($E34,'Step 1'!$B$13:$D$28,3,0))</f>
        <v>NE</v>
      </c>
      <c r="L34" s="211" t="str">
        <f>IF(VLOOKUP($E34,'Step 1'!$B$13:$D$28,3,0)="Y","[enter country-specific value]",VLOOKUP($E34,'Step 1'!$B$13:$D$28,3,0))</f>
        <v>NE</v>
      </c>
      <c r="M34" s="211" t="str">
        <f>IF(VLOOKUP($E34,'Step 1'!$B$13:$D$28,3,0)="Y","[enter country-specific value]",VLOOKUP($E34,'Step 1'!$B$13:$D$28,3,0))</f>
        <v>NE</v>
      </c>
      <c r="N34" s="211" t="str">
        <f>IF(VLOOKUP($E34,'Step 1'!$B$13:$D$28,3,0)="Y","[enter country-specific value]",VLOOKUP($E34,'Step 1'!$B$13:$D$28,3,0))</f>
        <v>NE</v>
      </c>
      <c r="O34" s="211" t="str">
        <f>IF(VLOOKUP($E34,'Step 1'!$B$13:$D$28,3,0)="Y","[enter country-specific value]",VLOOKUP($E34,'Step 1'!$B$13:$D$28,3,0))</f>
        <v>NE</v>
      </c>
      <c r="P34" s="211" t="str">
        <f>IF(VLOOKUP($E34,'Step 1'!$B$13:$D$28,3,0)="Y","[enter country-specific value]",VLOOKUP($E34,'Step 1'!$B$13:$D$28,3,0))</f>
        <v>NE</v>
      </c>
      <c r="Q34" s="211" t="str">
        <f>IF(VLOOKUP($E34,'Step 1'!$B$13:$D$28,3,0)="Y","[enter country-specific value]",VLOOKUP($E34,'Step 1'!$B$13:$D$28,3,0))</f>
        <v>NE</v>
      </c>
      <c r="R34" s="211" t="str">
        <f>IF(VLOOKUP($E34,'Step 1'!$B$13:$D$28,3,0)="Y","[enter country-specific value]",VLOOKUP($E34,'Step 1'!$B$13:$D$28,3,0))</f>
        <v>NE</v>
      </c>
      <c r="S34" s="211" t="str">
        <f>IF(VLOOKUP($E34,'Step 1'!$B$13:$D$28,3,0)="Y","[enter country-specific value]",VLOOKUP($E34,'Step 1'!$B$13:$D$28,3,0))</f>
        <v>NE</v>
      </c>
      <c r="T34" s="211" t="str">
        <f>IF(VLOOKUP($E34,'Step 1'!$B$13:$D$28,3,0)="Y","[enter country-specific value]",VLOOKUP($E34,'Step 1'!$B$13:$D$28,3,0))</f>
        <v>NE</v>
      </c>
      <c r="U34" s="211" t="str">
        <f>IF(VLOOKUP($E34,'Step 1'!$B$13:$D$28,3,0)="Y","[enter country-specific value]",VLOOKUP($E34,'Step 1'!$B$13:$D$28,3,0))</f>
        <v>NE</v>
      </c>
      <c r="V34" s="211" t="str">
        <f>IF(VLOOKUP($E34,'Step 1'!$B$13:$D$28,3,0)="Y","[enter country-specific value]",VLOOKUP($E34,'Step 1'!$B$13:$D$28,3,0))</f>
        <v>NE</v>
      </c>
      <c r="W34" s="211" t="str">
        <f>IF(VLOOKUP($E34,'Step 1'!$B$13:$D$28,3,0)="Y","[enter country-specific value]",VLOOKUP($E34,'Step 1'!$B$13:$D$28,3,0))</f>
        <v>NE</v>
      </c>
      <c r="X34" s="211" t="str">
        <f>IF(VLOOKUP($E34,'Step 1'!$B$13:$D$28,3,0)="Y","[enter country-specific value]",VLOOKUP($E34,'Step 1'!$B$13:$D$28,3,0))</f>
        <v>NE</v>
      </c>
      <c r="Y34" s="211" t="str">
        <f>IF(VLOOKUP($E34,'Step 1'!$B$13:$D$28,3,0)="Y","[enter country-specific value]",VLOOKUP($E34,'Step 1'!$B$13:$D$28,3,0))</f>
        <v>NE</v>
      </c>
      <c r="Z34" s="211" t="str">
        <f>IF(VLOOKUP($E34,'Step 1'!$B$13:$D$28,3,0)="Y","[enter country-specific value]",VLOOKUP($E34,'Step 1'!$B$13:$D$28,3,0))</f>
        <v>NE</v>
      </c>
      <c r="AA34" s="211" t="str">
        <f>IF(VLOOKUP($E34,'Step 1'!$B$13:$D$28,3,0)="Y","[enter country-specific value]",VLOOKUP($E34,'Step 1'!$B$13:$D$28,3,0))</f>
        <v>NE</v>
      </c>
      <c r="AB34" s="211" t="str">
        <f>IF(VLOOKUP($E34,'Step 1'!$B$13:$D$28,3,0)="Y","[enter country-specific value]",VLOOKUP($E34,'Step 1'!$B$13:$D$28,3,0))</f>
        <v>NE</v>
      </c>
      <c r="AC34" s="211" t="str">
        <f>IF(VLOOKUP($E34,'Step 1'!$B$13:$D$28,3,0)="Y","[enter country-specific value]",VLOOKUP($E34,'Step 1'!$B$13:$D$28,3,0))</f>
        <v>NE</v>
      </c>
      <c r="AD34" s="211" t="str">
        <f>IF(VLOOKUP($E34,'Step 1'!$B$13:$D$28,3,0)="Y","[enter country-specific value]",VLOOKUP($E34,'Step 1'!$B$13:$D$28,3,0))</f>
        <v>NE</v>
      </c>
      <c r="AE34" s="211" t="str">
        <f>IF(VLOOKUP($E34,'Step 1'!$B$13:$D$28,3,0)="Y","[enter country-specific value]",VLOOKUP($E34,'Step 1'!$B$13:$D$28,3,0))</f>
        <v>NE</v>
      </c>
      <c r="AF34" s="211" t="str">
        <f>IF(VLOOKUP($E34,'Step 1'!$B$13:$D$28,3,0)="Y","[enter country-specific value]",VLOOKUP($E34,'Step 1'!$B$13:$D$28,3,0))</f>
        <v>NE</v>
      </c>
      <c r="AG34" s="211" t="str">
        <f>IF(VLOOKUP($E34,'Step 1'!$B$13:$D$28,3,0)="Y","[enter country-specific value]",VLOOKUP($E34,'Step 1'!$B$13:$D$28,3,0))</f>
        <v>NE</v>
      </c>
      <c r="AH34" s="211" t="str">
        <f>IF(VLOOKUP($E34,'Step 1'!$B$13:$D$28,3,0)="Y","[enter country-specific value]",VLOOKUP($E34,'Step 1'!$B$13:$D$28,3,0))</f>
        <v>NE</v>
      </c>
      <c r="AI34" s="211" t="str">
        <f>IF(VLOOKUP($E34,'Step 1'!$B$13:$D$28,3,0)="Y","[enter country-specific value]",VLOOKUP($E34,'Step 1'!$B$13:$D$28,3,0))</f>
        <v>NE</v>
      </c>
      <c r="AJ34" s="211" t="str">
        <f>IF(VLOOKUP($E34,'Step 1'!$B$13:$D$28,3,0)="Y","[enter country-specific value]",VLOOKUP($E34,'Step 1'!$B$13:$D$28,3,0))</f>
        <v>NE</v>
      </c>
      <c r="AK34" s="211" t="str">
        <f>IF(VLOOKUP($E34,'Step 1'!$B$13:$D$28,3,0)="Y","[enter country-specific value]",VLOOKUP($E34,'Step 1'!$B$13:$D$28,3,0))</f>
        <v>NE</v>
      </c>
      <c r="AL34" s="211" t="str">
        <f>IF(VLOOKUP($E34,'Step 1'!$B$13:$D$28,3,0)="Y","[enter country-specific value]",VLOOKUP($E34,'Step 1'!$B$13:$D$28,3,0))</f>
        <v>NE</v>
      </c>
      <c r="AM34" s="211" t="str">
        <f>IF(VLOOKUP($E34,'Step 1'!$B$13:$D$28,3,0)="Y","[enter country-specific value]",VLOOKUP($E34,'Step 1'!$B$13:$D$28,3,0))</f>
        <v>NE</v>
      </c>
      <c r="AN34" s="211" t="str">
        <f>IF(VLOOKUP($E34,'Step 1'!$B$13:$D$28,3,0)="Y","[enter country-specific value]",VLOOKUP($E34,'Step 1'!$B$13:$D$28,3,0))</f>
        <v>NE</v>
      </c>
      <c r="AO34" s="211" t="str">
        <f>IF(VLOOKUP($E34,'Step 1'!$B$13:$D$28,3,0)="Y","[enter country-specific value]",VLOOKUP($E34,'Step 1'!$B$13:$D$28,3,0))</f>
        <v>NE</v>
      </c>
      <c r="AP34" s="211"/>
      <c r="AQ34" s="211"/>
      <c r="AR34" s="211"/>
      <c r="AS34" s="211"/>
      <c r="AT34" s="211"/>
      <c r="AU34" s="188"/>
      <c r="AV34" s="211" t="str">
        <f>IF(VLOOKUP($E34,'Step 1'!$B$13:$D$28,3,0)="Y","[enter country-specific value]",VLOOKUP($E34,'Step 1'!$B$13:$D$28,3,0))</f>
        <v>NE</v>
      </c>
    </row>
    <row r="35" spans="1:48" ht="18" x14ac:dyDescent="0.35">
      <c r="A35" s="44" t="str">
        <f t="shared" si="12"/>
        <v>xstore_slurry_Other poultry (geese)</v>
      </c>
      <c r="B35" s="2" t="s">
        <v>49</v>
      </c>
      <c r="C35" s="63" t="s">
        <v>608</v>
      </c>
      <c r="D35" s="2" t="s">
        <v>49</v>
      </c>
      <c r="E35" s="2" t="s">
        <v>88</v>
      </c>
      <c r="F35" s="2" t="s">
        <v>156</v>
      </c>
      <c r="G35" s="202" t="s">
        <v>123</v>
      </c>
      <c r="H35" s="2" t="s">
        <v>49</v>
      </c>
      <c r="I35" s="211" t="str">
        <f>IF(VLOOKUP($E35,'Step 1'!$B$13:$D$28,3,0)="Y","[enter country-specific source]",VLOOKUP($E35,'Step 1'!$B$13:$D$28,3,0))</f>
        <v>NE</v>
      </c>
      <c r="J35" s="202"/>
      <c r="K35" s="211" t="str">
        <f>IF(VLOOKUP($E35,'Step 1'!$B$13:$D$28,3,0)="Y","[enter country-specific value]",VLOOKUP($E35,'Step 1'!$B$13:$D$28,3,0))</f>
        <v>NE</v>
      </c>
      <c r="L35" s="211" t="str">
        <f>IF(VLOOKUP($E35,'Step 1'!$B$13:$D$28,3,0)="Y","[enter country-specific value]",VLOOKUP($E35,'Step 1'!$B$13:$D$28,3,0))</f>
        <v>NE</v>
      </c>
      <c r="M35" s="211" t="str">
        <f>IF(VLOOKUP($E35,'Step 1'!$B$13:$D$28,3,0)="Y","[enter country-specific value]",VLOOKUP($E35,'Step 1'!$B$13:$D$28,3,0))</f>
        <v>NE</v>
      </c>
      <c r="N35" s="211" t="str">
        <f>IF(VLOOKUP($E35,'Step 1'!$B$13:$D$28,3,0)="Y","[enter country-specific value]",VLOOKUP($E35,'Step 1'!$B$13:$D$28,3,0))</f>
        <v>NE</v>
      </c>
      <c r="O35" s="211" t="str">
        <f>IF(VLOOKUP($E35,'Step 1'!$B$13:$D$28,3,0)="Y","[enter country-specific value]",VLOOKUP($E35,'Step 1'!$B$13:$D$28,3,0))</f>
        <v>NE</v>
      </c>
      <c r="P35" s="211" t="str">
        <f>IF(VLOOKUP($E35,'Step 1'!$B$13:$D$28,3,0)="Y","[enter country-specific value]",VLOOKUP($E35,'Step 1'!$B$13:$D$28,3,0))</f>
        <v>NE</v>
      </c>
      <c r="Q35" s="211" t="str">
        <f>IF(VLOOKUP($E35,'Step 1'!$B$13:$D$28,3,0)="Y","[enter country-specific value]",VLOOKUP($E35,'Step 1'!$B$13:$D$28,3,0))</f>
        <v>NE</v>
      </c>
      <c r="R35" s="211" t="str">
        <f>IF(VLOOKUP($E35,'Step 1'!$B$13:$D$28,3,0)="Y","[enter country-specific value]",VLOOKUP($E35,'Step 1'!$B$13:$D$28,3,0))</f>
        <v>NE</v>
      </c>
      <c r="S35" s="211" t="str">
        <f>IF(VLOOKUP($E35,'Step 1'!$B$13:$D$28,3,0)="Y","[enter country-specific value]",VLOOKUP($E35,'Step 1'!$B$13:$D$28,3,0))</f>
        <v>NE</v>
      </c>
      <c r="T35" s="211" t="str">
        <f>IF(VLOOKUP($E35,'Step 1'!$B$13:$D$28,3,0)="Y","[enter country-specific value]",VLOOKUP($E35,'Step 1'!$B$13:$D$28,3,0))</f>
        <v>NE</v>
      </c>
      <c r="U35" s="211" t="str">
        <f>IF(VLOOKUP($E35,'Step 1'!$B$13:$D$28,3,0)="Y","[enter country-specific value]",VLOOKUP($E35,'Step 1'!$B$13:$D$28,3,0))</f>
        <v>NE</v>
      </c>
      <c r="V35" s="211" t="str">
        <f>IF(VLOOKUP($E35,'Step 1'!$B$13:$D$28,3,0)="Y","[enter country-specific value]",VLOOKUP($E35,'Step 1'!$B$13:$D$28,3,0))</f>
        <v>NE</v>
      </c>
      <c r="W35" s="211" t="str">
        <f>IF(VLOOKUP($E35,'Step 1'!$B$13:$D$28,3,0)="Y","[enter country-specific value]",VLOOKUP($E35,'Step 1'!$B$13:$D$28,3,0))</f>
        <v>NE</v>
      </c>
      <c r="X35" s="211" t="str">
        <f>IF(VLOOKUP($E35,'Step 1'!$B$13:$D$28,3,0)="Y","[enter country-specific value]",VLOOKUP($E35,'Step 1'!$B$13:$D$28,3,0))</f>
        <v>NE</v>
      </c>
      <c r="Y35" s="211" t="str">
        <f>IF(VLOOKUP($E35,'Step 1'!$B$13:$D$28,3,0)="Y","[enter country-specific value]",VLOOKUP($E35,'Step 1'!$B$13:$D$28,3,0))</f>
        <v>NE</v>
      </c>
      <c r="Z35" s="211" t="str">
        <f>IF(VLOOKUP($E35,'Step 1'!$B$13:$D$28,3,0)="Y","[enter country-specific value]",VLOOKUP($E35,'Step 1'!$B$13:$D$28,3,0))</f>
        <v>NE</v>
      </c>
      <c r="AA35" s="211" t="str">
        <f>IF(VLOOKUP($E35,'Step 1'!$B$13:$D$28,3,0)="Y","[enter country-specific value]",VLOOKUP($E35,'Step 1'!$B$13:$D$28,3,0))</f>
        <v>NE</v>
      </c>
      <c r="AB35" s="211" t="str">
        <f>IF(VLOOKUP($E35,'Step 1'!$B$13:$D$28,3,0)="Y","[enter country-specific value]",VLOOKUP($E35,'Step 1'!$B$13:$D$28,3,0))</f>
        <v>NE</v>
      </c>
      <c r="AC35" s="211" t="str">
        <f>IF(VLOOKUP($E35,'Step 1'!$B$13:$D$28,3,0)="Y","[enter country-specific value]",VLOOKUP($E35,'Step 1'!$B$13:$D$28,3,0))</f>
        <v>NE</v>
      </c>
      <c r="AD35" s="211" t="str">
        <f>IF(VLOOKUP($E35,'Step 1'!$B$13:$D$28,3,0)="Y","[enter country-specific value]",VLOOKUP($E35,'Step 1'!$B$13:$D$28,3,0))</f>
        <v>NE</v>
      </c>
      <c r="AE35" s="211" t="str">
        <f>IF(VLOOKUP($E35,'Step 1'!$B$13:$D$28,3,0)="Y","[enter country-specific value]",VLOOKUP($E35,'Step 1'!$B$13:$D$28,3,0))</f>
        <v>NE</v>
      </c>
      <c r="AF35" s="211" t="str">
        <f>IF(VLOOKUP($E35,'Step 1'!$B$13:$D$28,3,0)="Y","[enter country-specific value]",VLOOKUP($E35,'Step 1'!$B$13:$D$28,3,0))</f>
        <v>NE</v>
      </c>
      <c r="AG35" s="211" t="str">
        <f>IF(VLOOKUP($E35,'Step 1'!$B$13:$D$28,3,0)="Y","[enter country-specific value]",VLOOKUP($E35,'Step 1'!$B$13:$D$28,3,0))</f>
        <v>NE</v>
      </c>
      <c r="AH35" s="211" t="str">
        <f>IF(VLOOKUP($E35,'Step 1'!$B$13:$D$28,3,0)="Y","[enter country-specific value]",VLOOKUP($E35,'Step 1'!$B$13:$D$28,3,0))</f>
        <v>NE</v>
      </c>
      <c r="AI35" s="211" t="str">
        <f>IF(VLOOKUP($E35,'Step 1'!$B$13:$D$28,3,0)="Y","[enter country-specific value]",VLOOKUP($E35,'Step 1'!$B$13:$D$28,3,0))</f>
        <v>NE</v>
      </c>
      <c r="AJ35" s="211" t="str">
        <f>IF(VLOOKUP($E35,'Step 1'!$B$13:$D$28,3,0)="Y","[enter country-specific value]",VLOOKUP($E35,'Step 1'!$B$13:$D$28,3,0))</f>
        <v>NE</v>
      </c>
      <c r="AK35" s="211" t="str">
        <f>IF(VLOOKUP($E35,'Step 1'!$B$13:$D$28,3,0)="Y","[enter country-specific value]",VLOOKUP($E35,'Step 1'!$B$13:$D$28,3,0))</f>
        <v>NE</v>
      </c>
      <c r="AL35" s="211" t="str">
        <f>IF(VLOOKUP($E35,'Step 1'!$B$13:$D$28,3,0)="Y","[enter country-specific value]",VLOOKUP($E35,'Step 1'!$B$13:$D$28,3,0))</f>
        <v>NE</v>
      </c>
      <c r="AM35" s="211" t="str">
        <f>IF(VLOOKUP($E35,'Step 1'!$B$13:$D$28,3,0)="Y","[enter country-specific value]",VLOOKUP($E35,'Step 1'!$B$13:$D$28,3,0))</f>
        <v>NE</v>
      </c>
      <c r="AN35" s="211" t="str">
        <f>IF(VLOOKUP($E35,'Step 1'!$B$13:$D$28,3,0)="Y","[enter country-specific value]",VLOOKUP($E35,'Step 1'!$B$13:$D$28,3,0))</f>
        <v>NE</v>
      </c>
      <c r="AO35" s="211" t="str">
        <f>IF(VLOOKUP($E35,'Step 1'!$B$13:$D$28,3,0)="Y","[enter country-specific value]",VLOOKUP($E35,'Step 1'!$B$13:$D$28,3,0))</f>
        <v>NE</v>
      </c>
      <c r="AP35" s="211"/>
      <c r="AQ35" s="211"/>
      <c r="AR35" s="211"/>
      <c r="AS35" s="211"/>
      <c r="AT35" s="211"/>
      <c r="AU35" s="188"/>
      <c r="AV35" s="211" t="str">
        <f>IF(VLOOKUP($E35,'Step 1'!$B$13:$D$28,3,0)="Y","[enter country-specific value]",VLOOKUP($E35,'Step 1'!$B$13:$D$28,3,0))</f>
        <v>NE</v>
      </c>
    </row>
    <row r="36" spans="1:48" ht="18" x14ac:dyDescent="0.35">
      <c r="A36" s="44" t="str">
        <f t="shared" si="12"/>
        <v>xstore_slurry_Other animals (fur animals)</v>
      </c>
      <c r="B36" s="2" t="s">
        <v>49</v>
      </c>
      <c r="C36" s="63" t="s">
        <v>608</v>
      </c>
      <c r="D36" s="2" t="s">
        <v>49</v>
      </c>
      <c r="E36" s="2" t="s">
        <v>108</v>
      </c>
      <c r="F36" s="2" t="s">
        <v>156</v>
      </c>
      <c r="G36" s="202" t="s">
        <v>123</v>
      </c>
      <c r="H36" s="2" t="s">
        <v>49</v>
      </c>
      <c r="I36" s="211" t="str">
        <f>IF(VLOOKUP($E36,'Step 1'!$B$13:$D$28,3,0)="Y","[enter country-specific source]",VLOOKUP($E36,'Step 1'!$B$13:$D$28,3,0))</f>
        <v>NE</v>
      </c>
      <c r="J36" s="202"/>
      <c r="K36" s="211" t="str">
        <f>IF(VLOOKUP($E36,'Step 1'!$B$13:$D$28,3,0)="Y","[enter country-specific value]",VLOOKUP($E36,'Step 1'!$B$13:$D$28,3,0))</f>
        <v>NE</v>
      </c>
      <c r="L36" s="211" t="str">
        <f>IF(VLOOKUP($E36,'Step 1'!$B$13:$D$28,3,0)="Y","[enter country-specific value]",VLOOKUP($E36,'Step 1'!$B$13:$D$28,3,0))</f>
        <v>NE</v>
      </c>
      <c r="M36" s="211" t="str">
        <f>IF(VLOOKUP($E36,'Step 1'!$B$13:$D$28,3,0)="Y","[enter country-specific value]",VLOOKUP($E36,'Step 1'!$B$13:$D$28,3,0))</f>
        <v>NE</v>
      </c>
      <c r="N36" s="211" t="str">
        <f>IF(VLOOKUP($E36,'Step 1'!$B$13:$D$28,3,0)="Y","[enter country-specific value]",VLOOKUP($E36,'Step 1'!$B$13:$D$28,3,0))</f>
        <v>NE</v>
      </c>
      <c r="O36" s="211" t="str">
        <f>IF(VLOOKUP($E36,'Step 1'!$B$13:$D$28,3,0)="Y","[enter country-specific value]",VLOOKUP($E36,'Step 1'!$B$13:$D$28,3,0))</f>
        <v>NE</v>
      </c>
      <c r="P36" s="211" t="str">
        <f>IF(VLOOKUP($E36,'Step 1'!$B$13:$D$28,3,0)="Y","[enter country-specific value]",VLOOKUP($E36,'Step 1'!$B$13:$D$28,3,0))</f>
        <v>NE</v>
      </c>
      <c r="Q36" s="211" t="str">
        <f>IF(VLOOKUP($E36,'Step 1'!$B$13:$D$28,3,0)="Y","[enter country-specific value]",VLOOKUP($E36,'Step 1'!$B$13:$D$28,3,0))</f>
        <v>NE</v>
      </c>
      <c r="R36" s="211" t="str">
        <f>IF(VLOOKUP($E36,'Step 1'!$B$13:$D$28,3,0)="Y","[enter country-specific value]",VLOOKUP($E36,'Step 1'!$B$13:$D$28,3,0))</f>
        <v>NE</v>
      </c>
      <c r="S36" s="211" t="str">
        <f>IF(VLOOKUP($E36,'Step 1'!$B$13:$D$28,3,0)="Y","[enter country-specific value]",VLOOKUP($E36,'Step 1'!$B$13:$D$28,3,0))</f>
        <v>NE</v>
      </c>
      <c r="T36" s="211" t="str">
        <f>IF(VLOOKUP($E36,'Step 1'!$B$13:$D$28,3,0)="Y","[enter country-specific value]",VLOOKUP($E36,'Step 1'!$B$13:$D$28,3,0))</f>
        <v>NE</v>
      </c>
      <c r="U36" s="211" t="str">
        <f>IF(VLOOKUP($E36,'Step 1'!$B$13:$D$28,3,0)="Y","[enter country-specific value]",VLOOKUP($E36,'Step 1'!$B$13:$D$28,3,0))</f>
        <v>NE</v>
      </c>
      <c r="V36" s="211" t="str">
        <f>IF(VLOOKUP($E36,'Step 1'!$B$13:$D$28,3,0)="Y","[enter country-specific value]",VLOOKUP($E36,'Step 1'!$B$13:$D$28,3,0))</f>
        <v>NE</v>
      </c>
      <c r="W36" s="211" t="str">
        <f>IF(VLOOKUP($E36,'Step 1'!$B$13:$D$28,3,0)="Y","[enter country-specific value]",VLOOKUP($E36,'Step 1'!$B$13:$D$28,3,0))</f>
        <v>NE</v>
      </c>
      <c r="X36" s="211" t="str">
        <f>IF(VLOOKUP($E36,'Step 1'!$B$13:$D$28,3,0)="Y","[enter country-specific value]",VLOOKUP($E36,'Step 1'!$B$13:$D$28,3,0))</f>
        <v>NE</v>
      </c>
      <c r="Y36" s="211" t="str">
        <f>IF(VLOOKUP($E36,'Step 1'!$B$13:$D$28,3,0)="Y","[enter country-specific value]",VLOOKUP($E36,'Step 1'!$B$13:$D$28,3,0))</f>
        <v>NE</v>
      </c>
      <c r="Z36" s="211" t="str">
        <f>IF(VLOOKUP($E36,'Step 1'!$B$13:$D$28,3,0)="Y","[enter country-specific value]",VLOOKUP($E36,'Step 1'!$B$13:$D$28,3,0))</f>
        <v>NE</v>
      </c>
      <c r="AA36" s="211" t="str">
        <f>IF(VLOOKUP($E36,'Step 1'!$B$13:$D$28,3,0)="Y","[enter country-specific value]",VLOOKUP($E36,'Step 1'!$B$13:$D$28,3,0))</f>
        <v>NE</v>
      </c>
      <c r="AB36" s="211" t="str">
        <f>IF(VLOOKUP($E36,'Step 1'!$B$13:$D$28,3,0)="Y","[enter country-specific value]",VLOOKUP($E36,'Step 1'!$B$13:$D$28,3,0))</f>
        <v>NE</v>
      </c>
      <c r="AC36" s="211" t="str">
        <f>IF(VLOOKUP($E36,'Step 1'!$B$13:$D$28,3,0)="Y","[enter country-specific value]",VLOOKUP($E36,'Step 1'!$B$13:$D$28,3,0))</f>
        <v>NE</v>
      </c>
      <c r="AD36" s="211" t="str">
        <f>IF(VLOOKUP($E36,'Step 1'!$B$13:$D$28,3,0)="Y","[enter country-specific value]",VLOOKUP($E36,'Step 1'!$B$13:$D$28,3,0))</f>
        <v>NE</v>
      </c>
      <c r="AE36" s="211" t="str">
        <f>IF(VLOOKUP($E36,'Step 1'!$B$13:$D$28,3,0)="Y","[enter country-specific value]",VLOOKUP($E36,'Step 1'!$B$13:$D$28,3,0))</f>
        <v>NE</v>
      </c>
      <c r="AF36" s="211" t="str">
        <f>IF(VLOOKUP($E36,'Step 1'!$B$13:$D$28,3,0)="Y","[enter country-specific value]",VLOOKUP($E36,'Step 1'!$B$13:$D$28,3,0))</f>
        <v>NE</v>
      </c>
      <c r="AG36" s="211" t="str">
        <f>IF(VLOOKUP($E36,'Step 1'!$B$13:$D$28,3,0)="Y","[enter country-specific value]",VLOOKUP($E36,'Step 1'!$B$13:$D$28,3,0))</f>
        <v>NE</v>
      </c>
      <c r="AH36" s="211" t="str">
        <f>IF(VLOOKUP($E36,'Step 1'!$B$13:$D$28,3,0)="Y","[enter country-specific value]",VLOOKUP($E36,'Step 1'!$B$13:$D$28,3,0))</f>
        <v>NE</v>
      </c>
      <c r="AI36" s="211" t="str">
        <f>IF(VLOOKUP($E36,'Step 1'!$B$13:$D$28,3,0)="Y","[enter country-specific value]",VLOOKUP($E36,'Step 1'!$B$13:$D$28,3,0))</f>
        <v>NE</v>
      </c>
      <c r="AJ36" s="211" t="str">
        <f>IF(VLOOKUP($E36,'Step 1'!$B$13:$D$28,3,0)="Y","[enter country-specific value]",VLOOKUP($E36,'Step 1'!$B$13:$D$28,3,0))</f>
        <v>NE</v>
      </c>
      <c r="AK36" s="211" t="str">
        <f>IF(VLOOKUP($E36,'Step 1'!$B$13:$D$28,3,0)="Y","[enter country-specific value]",VLOOKUP($E36,'Step 1'!$B$13:$D$28,3,0))</f>
        <v>NE</v>
      </c>
      <c r="AL36" s="211" t="str">
        <f>IF(VLOOKUP($E36,'Step 1'!$B$13:$D$28,3,0)="Y","[enter country-specific value]",VLOOKUP($E36,'Step 1'!$B$13:$D$28,3,0))</f>
        <v>NE</v>
      </c>
      <c r="AM36" s="211" t="str">
        <f>IF(VLOOKUP($E36,'Step 1'!$B$13:$D$28,3,0)="Y","[enter country-specific value]",VLOOKUP($E36,'Step 1'!$B$13:$D$28,3,0))</f>
        <v>NE</v>
      </c>
      <c r="AN36" s="211" t="str">
        <f>IF(VLOOKUP($E36,'Step 1'!$B$13:$D$28,3,0)="Y","[enter country-specific value]",VLOOKUP($E36,'Step 1'!$B$13:$D$28,3,0))</f>
        <v>NE</v>
      </c>
      <c r="AO36" s="211" t="str">
        <f>IF(VLOOKUP($E36,'Step 1'!$B$13:$D$28,3,0)="Y","[enter country-specific value]",VLOOKUP($E36,'Step 1'!$B$13:$D$28,3,0))</f>
        <v>NE</v>
      </c>
      <c r="AP36" s="211"/>
      <c r="AQ36" s="211"/>
      <c r="AR36" s="211"/>
      <c r="AS36" s="211"/>
      <c r="AT36" s="211"/>
      <c r="AU36" s="188"/>
      <c r="AV36" s="211" t="str">
        <f>IF(VLOOKUP($E36,'Step 1'!$B$13:$D$28,3,0)="Y","[enter country-specific value]",VLOOKUP($E36,'Step 1'!$B$13:$D$28,3,0))</f>
        <v>NE</v>
      </c>
    </row>
    <row r="37" spans="1:48" ht="18" x14ac:dyDescent="0.35">
      <c r="A37" s="44" t="str">
        <f t="shared" ref="A37:A52" si="13">C37&amp;"_"&amp;E37</f>
        <v>xstore_solid_Dairy cattle</v>
      </c>
      <c r="B37" s="2" t="s">
        <v>49</v>
      </c>
      <c r="C37" s="63" t="s">
        <v>609</v>
      </c>
      <c r="D37" s="2" t="s">
        <v>49</v>
      </c>
      <c r="E37" s="2" t="s">
        <v>75</v>
      </c>
      <c r="F37" s="2" t="s">
        <v>156</v>
      </c>
      <c r="G37" s="202" t="s">
        <v>123</v>
      </c>
      <c r="H37" s="2" t="s">
        <v>49</v>
      </c>
      <c r="I37" s="211" t="s">
        <v>740</v>
      </c>
      <c r="J37" s="176"/>
      <c r="K37" s="211">
        <v>0.3</v>
      </c>
      <c r="L37" s="211">
        <v>0.3</v>
      </c>
      <c r="M37" s="211">
        <v>0.3</v>
      </c>
      <c r="N37" s="211">
        <v>0.3</v>
      </c>
      <c r="O37" s="211">
        <v>0.3</v>
      </c>
      <c r="P37" s="211">
        <v>0.3</v>
      </c>
      <c r="Q37" s="211">
        <v>0.3</v>
      </c>
      <c r="R37" s="211">
        <v>0.3</v>
      </c>
      <c r="S37" s="211">
        <v>0.3</v>
      </c>
      <c r="T37" s="211">
        <v>0.3</v>
      </c>
      <c r="U37" s="211">
        <v>0.3</v>
      </c>
      <c r="V37" s="211">
        <v>0.3</v>
      </c>
      <c r="W37" s="211">
        <v>0.3</v>
      </c>
      <c r="X37" s="211">
        <v>0.3</v>
      </c>
      <c r="Y37" s="211">
        <v>0.3</v>
      </c>
      <c r="Z37" s="211">
        <v>0.3</v>
      </c>
      <c r="AA37" s="211">
        <v>0.3</v>
      </c>
      <c r="AB37" s="211">
        <v>0.3</v>
      </c>
      <c r="AC37" s="211">
        <v>0.3</v>
      </c>
      <c r="AD37" s="211">
        <v>0.3</v>
      </c>
      <c r="AE37" s="211">
        <v>0.3</v>
      </c>
      <c r="AF37" s="211">
        <v>0.3</v>
      </c>
      <c r="AG37" s="211">
        <v>0.3</v>
      </c>
      <c r="AH37" s="211">
        <v>0.3</v>
      </c>
      <c r="AI37" s="211">
        <v>0.3</v>
      </c>
      <c r="AJ37" s="211">
        <v>0.3</v>
      </c>
      <c r="AK37" s="211">
        <v>0.3</v>
      </c>
      <c r="AL37" s="211">
        <v>0.3</v>
      </c>
      <c r="AM37" s="211">
        <v>0.3</v>
      </c>
      <c r="AN37" s="211">
        <v>0.3</v>
      </c>
      <c r="AO37" s="211">
        <v>0.3</v>
      </c>
      <c r="AP37" s="211"/>
      <c r="AQ37" s="211"/>
      <c r="AR37" s="211"/>
      <c r="AS37" s="211"/>
      <c r="AT37" s="211"/>
      <c r="AU37" s="188"/>
      <c r="AV37" s="211" t="str">
        <f>IF(VLOOKUP($E37,'Step 1'!$B$13:$D$28,3,0)="Y","[enter country-specific value]",VLOOKUP($E37,'Step 1'!$B$13:$D$28,3,0))</f>
        <v>[enter country-specific value]</v>
      </c>
    </row>
    <row r="38" spans="1:48" ht="18" x14ac:dyDescent="0.35">
      <c r="A38" s="44" t="str">
        <f t="shared" si="13"/>
        <v>xstore_solid_Non-dairy cattle</v>
      </c>
      <c r="B38" s="2" t="s">
        <v>49</v>
      </c>
      <c r="C38" s="63" t="s">
        <v>609</v>
      </c>
      <c r="D38" s="2" t="s">
        <v>49</v>
      </c>
      <c r="E38" s="2" t="s">
        <v>77</v>
      </c>
      <c r="F38" s="2" t="s">
        <v>156</v>
      </c>
      <c r="G38" s="202" t="s">
        <v>123</v>
      </c>
      <c r="H38" s="2" t="s">
        <v>49</v>
      </c>
      <c r="I38" s="211" t="str">
        <f>IF(VLOOKUP($E38,'Step 1'!$B$13:$D$28,3,0)="Y","[enter country-specific source]",VLOOKUP($E38,'Step 1'!$B$13:$D$28,3,0))</f>
        <v>NE</v>
      </c>
      <c r="J38" s="176"/>
      <c r="K38" s="211" t="str">
        <f>IF(VLOOKUP($E38,'Step 1'!$B$13:$D$28,3,0)="Y","[enter country-specific value]",VLOOKUP($E38,'Step 1'!$B$13:$D$28,3,0))</f>
        <v>NE</v>
      </c>
      <c r="L38" s="211" t="str">
        <f>IF(VLOOKUP($E38,'Step 1'!$B$13:$D$28,3,0)="Y","[enter country-specific value]",VLOOKUP($E38,'Step 1'!$B$13:$D$28,3,0))</f>
        <v>NE</v>
      </c>
      <c r="M38" s="211" t="str">
        <f>IF(VLOOKUP($E38,'Step 1'!$B$13:$D$28,3,0)="Y","[enter country-specific value]",VLOOKUP($E38,'Step 1'!$B$13:$D$28,3,0))</f>
        <v>NE</v>
      </c>
      <c r="N38" s="211" t="str">
        <f>IF(VLOOKUP($E38,'Step 1'!$B$13:$D$28,3,0)="Y","[enter country-specific value]",VLOOKUP($E38,'Step 1'!$B$13:$D$28,3,0))</f>
        <v>NE</v>
      </c>
      <c r="O38" s="211" t="str">
        <f>IF(VLOOKUP($E38,'Step 1'!$B$13:$D$28,3,0)="Y","[enter country-specific value]",VLOOKUP($E38,'Step 1'!$B$13:$D$28,3,0))</f>
        <v>NE</v>
      </c>
      <c r="P38" s="211" t="str">
        <f>IF(VLOOKUP($E38,'Step 1'!$B$13:$D$28,3,0)="Y","[enter country-specific value]",VLOOKUP($E38,'Step 1'!$B$13:$D$28,3,0))</f>
        <v>NE</v>
      </c>
      <c r="Q38" s="211" t="str">
        <f>IF(VLOOKUP($E38,'Step 1'!$B$13:$D$28,3,0)="Y","[enter country-specific value]",VLOOKUP($E38,'Step 1'!$B$13:$D$28,3,0))</f>
        <v>NE</v>
      </c>
      <c r="R38" s="211" t="str">
        <f>IF(VLOOKUP($E38,'Step 1'!$B$13:$D$28,3,0)="Y","[enter country-specific value]",VLOOKUP($E38,'Step 1'!$B$13:$D$28,3,0))</f>
        <v>NE</v>
      </c>
      <c r="S38" s="211" t="str">
        <f>IF(VLOOKUP($E38,'Step 1'!$B$13:$D$28,3,0)="Y","[enter country-specific value]",VLOOKUP($E38,'Step 1'!$B$13:$D$28,3,0))</f>
        <v>NE</v>
      </c>
      <c r="T38" s="211" t="str">
        <f>IF(VLOOKUP($E38,'Step 1'!$B$13:$D$28,3,0)="Y","[enter country-specific value]",VLOOKUP($E38,'Step 1'!$B$13:$D$28,3,0))</f>
        <v>NE</v>
      </c>
      <c r="U38" s="211" t="str">
        <f>IF(VLOOKUP($E38,'Step 1'!$B$13:$D$28,3,0)="Y","[enter country-specific value]",VLOOKUP($E38,'Step 1'!$B$13:$D$28,3,0))</f>
        <v>NE</v>
      </c>
      <c r="V38" s="211" t="str">
        <f>IF(VLOOKUP($E38,'Step 1'!$B$13:$D$28,3,0)="Y","[enter country-specific value]",VLOOKUP($E38,'Step 1'!$B$13:$D$28,3,0))</f>
        <v>NE</v>
      </c>
      <c r="W38" s="211" t="str">
        <f>IF(VLOOKUP($E38,'Step 1'!$B$13:$D$28,3,0)="Y","[enter country-specific value]",VLOOKUP($E38,'Step 1'!$B$13:$D$28,3,0))</f>
        <v>NE</v>
      </c>
      <c r="X38" s="211" t="str">
        <f>IF(VLOOKUP($E38,'Step 1'!$B$13:$D$28,3,0)="Y","[enter country-specific value]",VLOOKUP($E38,'Step 1'!$B$13:$D$28,3,0))</f>
        <v>NE</v>
      </c>
      <c r="Y38" s="211" t="str">
        <f>IF(VLOOKUP($E38,'Step 1'!$B$13:$D$28,3,0)="Y","[enter country-specific value]",VLOOKUP($E38,'Step 1'!$B$13:$D$28,3,0))</f>
        <v>NE</v>
      </c>
      <c r="Z38" s="211" t="str">
        <f>IF(VLOOKUP($E38,'Step 1'!$B$13:$D$28,3,0)="Y","[enter country-specific value]",VLOOKUP($E38,'Step 1'!$B$13:$D$28,3,0))</f>
        <v>NE</v>
      </c>
      <c r="AA38" s="211" t="str">
        <f>IF(VLOOKUP($E38,'Step 1'!$B$13:$D$28,3,0)="Y","[enter country-specific value]",VLOOKUP($E38,'Step 1'!$B$13:$D$28,3,0))</f>
        <v>NE</v>
      </c>
      <c r="AB38" s="211" t="str">
        <f>IF(VLOOKUP($E38,'Step 1'!$B$13:$D$28,3,0)="Y","[enter country-specific value]",VLOOKUP($E38,'Step 1'!$B$13:$D$28,3,0))</f>
        <v>NE</v>
      </c>
      <c r="AC38" s="211" t="str">
        <f>IF(VLOOKUP($E38,'Step 1'!$B$13:$D$28,3,0)="Y","[enter country-specific value]",VLOOKUP($E38,'Step 1'!$B$13:$D$28,3,0))</f>
        <v>NE</v>
      </c>
      <c r="AD38" s="211" t="str">
        <f>IF(VLOOKUP($E38,'Step 1'!$B$13:$D$28,3,0)="Y","[enter country-specific value]",VLOOKUP($E38,'Step 1'!$B$13:$D$28,3,0))</f>
        <v>NE</v>
      </c>
      <c r="AE38" s="211" t="str">
        <f>IF(VLOOKUP($E38,'Step 1'!$B$13:$D$28,3,0)="Y","[enter country-specific value]",VLOOKUP($E38,'Step 1'!$B$13:$D$28,3,0))</f>
        <v>NE</v>
      </c>
      <c r="AF38" s="211" t="str">
        <f>IF(VLOOKUP($E38,'Step 1'!$B$13:$D$28,3,0)="Y","[enter country-specific value]",VLOOKUP($E38,'Step 1'!$B$13:$D$28,3,0))</f>
        <v>NE</v>
      </c>
      <c r="AG38" s="211" t="str">
        <f>IF(VLOOKUP($E38,'Step 1'!$B$13:$D$28,3,0)="Y","[enter country-specific value]",VLOOKUP($E38,'Step 1'!$B$13:$D$28,3,0))</f>
        <v>NE</v>
      </c>
      <c r="AH38" s="211" t="str">
        <f>IF(VLOOKUP($E38,'Step 1'!$B$13:$D$28,3,0)="Y","[enter country-specific value]",VLOOKUP($E38,'Step 1'!$B$13:$D$28,3,0))</f>
        <v>NE</v>
      </c>
      <c r="AI38" s="211" t="str">
        <f>IF(VLOOKUP($E38,'Step 1'!$B$13:$D$28,3,0)="Y","[enter country-specific value]",VLOOKUP($E38,'Step 1'!$B$13:$D$28,3,0))</f>
        <v>NE</v>
      </c>
      <c r="AJ38" s="211" t="str">
        <f>IF(VLOOKUP($E38,'Step 1'!$B$13:$D$28,3,0)="Y","[enter country-specific value]",VLOOKUP($E38,'Step 1'!$B$13:$D$28,3,0))</f>
        <v>NE</v>
      </c>
      <c r="AK38" s="211" t="str">
        <f>IF(VLOOKUP($E38,'Step 1'!$B$13:$D$28,3,0)="Y","[enter country-specific value]",VLOOKUP($E38,'Step 1'!$B$13:$D$28,3,0))</f>
        <v>NE</v>
      </c>
      <c r="AL38" s="211" t="str">
        <f>IF(VLOOKUP($E38,'Step 1'!$B$13:$D$28,3,0)="Y","[enter country-specific value]",VLOOKUP($E38,'Step 1'!$B$13:$D$28,3,0))</f>
        <v>NE</v>
      </c>
      <c r="AM38" s="211" t="str">
        <f>IF(VLOOKUP($E38,'Step 1'!$B$13:$D$28,3,0)="Y","[enter country-specific value]",VLOOKUP($E38,'Step 1'!$B$13:$D$28,3,0))</f>
        <v>NE</v>
      </c>
      <c r="AN38" s="211" t="str">
        <f>IF(VLOOKUP($E38,'Step 1'!$B$13:$D$28,3,0)="Y","[enter country-specific value]",VLOOKUP($E38,'Step 1'!$B$13:$D$28,3,0))</f>
        <v>NE</v>
      </c>
      <c r="AO38" s="211" t="str">
        <f>IF(VLOOKUP($E38,'Step 1'!$B$13:$D$28,3,0)="Y","[enter country-specific value]",VLOOKUP($E38,'Step 1'!$B$13:$D$28,3,0))</f>
        <v>NE</v>
      </c>
      <c r="AP38" s="211"/>
      <c r="AQ38" s="211"/>
      <c r="AR38" s="211"/>
      <c r="AS38" s="211"/>
      <c r="AT38" s="211"/>
      <c r="AU38" s="188"/>
      <c r="AV38" s="211" t="str">
        <f>IF(VLOOKUP($E38,'Step 1'!$B$13:$D$28,3,0)="Y","[enter country-specific value]",VLOOKUP($E38,'Step 1'!$B$13:$D$28,3,0))</f>
        <v>NE</v>
      </c>
    </row>
    <row r="39" spans="1:48" ht="18" x14ac:dyDescent="0.35">
      <c r="A39" s="44" t="str">
        <f t="shared" si="13"/>
        <v>xstore_solid_Non-dairy cattle (calves)</v>
      </c>
      <c r="B39" s="2" t="s">
        <v>49</v>
      </c>
      <c r="C39" s="63" t="s">
        <v>609</v>
      </c>
      <c r="D39" s="2" t="s">
        <v>49</v>
      </c>
      <c r="E39" s="2" t="s">
        <v>78</v>
      </c>
      <c r="F39" s="2" t="s">
        <v>156</v>
      </c>
      <c r="G39" s="202" t="s">
        <v>123</v>
      </c>
      <c r="H39" s="2" t="s">
        <v>49</v>
      </c>
      <c r="I39" s="211" t="str">
        <f>IF(VLOOKUP($E39,'Step 1'!$B$13:$D$28,3,0)="Y","[enter country-specific source]",VLOOKUP($E39,'Step 1'!$B$13:$D$28,3,0))</f>
        <v>NE</v>
      </c>
      <c r="J39" s="202"/>
      <c r="K39" s="211" t="str">
        <f>IF(VLOOKUP($E39,'Step 1'!$B$13:$D$28,3,0)="Y","[enter country-specific value]",VLOOKUP($E39,'Step 1'!$B$13:$D$28,3,0))</f>
        <v>NE</v>
      </c>
      <c r="L39" s="211" t="str">
        <f>IF(VLOOKUP($E39,'Step 1'!$B$13:$D$28,3,0)="Y","[enter country-specific value]",VLOOKUP($E39,'Step 1'!$B$13:$D$28,3,0))</f>
        <v>NE</v>
      </c>
      <c r="M39" s="211" t="str">
        <f>IF(VLOOKUP($E39,'Step 1'!$B$13:$D$28,3,0)="Y","[enter country-specific value]",VLOOKUP($E39,'Step 1'!$B$13:$D$28,3,0))</f>
        <v>NE</v>
      </c>
      <c r="N39" s="211" t="str">
        <f>IF(VLOOKUP($E39,'Step 1'!$B$13:$D$28,3,0)="Y","[enter country-specific value]",VLOOKUP($E39,'Step 1'!$B$13:$D$28,3,0))</f>
        <v>NE</v>
      </c>
      <c r="O39" s="211" t="str">
        <f>IF(VLOOKUP($E39,'Step 1'!$B$13:$D$28,3,0)="Y","[enter country-specific value]",VLOOKUP($E39,'Step 1'!$B$13:$D$28,3,0))</f>
        <v>NE</v>
      </c>
      <c r="P39" s="211" t="str">
        <f>IF(VLOOKUP($E39,'Step 1'!$B$13:$D$28,3,0)="Y","[enter country-specific value]",VLOOKUP($E39,'Step 1'!$B$13:$D$28,3,0))</f>
        <v>NE</v>
      </c>
      <c r="Q39" s="211" t="str">
        <f>IF(VLOOKUP($E39,'Step 1'!$B$13:$D$28,3,0)="Y","[enter country-specific value]",VLOOKUP($E39,'Step 1'!$B$13:$D$28,3,0))</f>
        <v>NE</v>
      </c>
      <c r="R39" s="211" t="str">
        <f>IF(VLOOKUP($E39,'Step 1'!$B$13:$D$28,3,0)="Y","[enter country-specific value]",VLOOKUP($E39,'Step 1'!$B$13:$D$28,3,0))</f>
        <v>NE</v>
      </c>
      <c r="S39" s="211" t="str">
        <f>IF(VLOOKUP($E39,'Step 1'!$B$13:$D$28,3,0)="Y","[enter country-specific value]",VLOOKUP($E39,'Step 1'!$B$13:$D$28,3,0))</f>
        <v>NE</v>
      </c>
      <c r="T39" s="211" t="str">
        <f>IF(VLOOKUP($E39,'Step 1'!$B$13:$D$28,3,0)="Y","[enter country-specific value]",VLOOKUP($E39,'Step 1'!$B$13:$D$28,3,0))</f>
        <v>NE</v>
      </c>
      <c r="U39" s="211" t="str">
        <f>IF(VLOOKUP($E39,'Step 1'!$B$13:$D$28,3,0)="Y","[enter country-specific value]",VLOOKUP($E39,'Step 1'!$B$13:$D$28,3,0))</f>
        <v>NE</v>
      </c>
      <c r="V39" s="211" t="str">
        <f>IF(VLOOKUP($E39,'Step 1'!$B$13:$D$28,3,0)="Y","[enter country-specific value]",VLOOKUP($E39,'Step 1'!$B$13:$D$28,3,0))</f>
        <v>NE</v>
      </c>
      <c r="W39" s="211" t="str">
        <f>IF(VLOOKUP($E39,'Step 1'!$B$13:$D$28,3,0)="Y","[enter country-specific value]",VLOOKUP($E39,'Step 1'!$B$13:$D$28,3,0))</f>
        <v>NE</v>
      </c>
      <c r="X39" s="211" t="str">
        <f>IF(VLOOKUP($E39,'Step 1'!$B$13:$D$28,3,0)="Y","[enter country-specific value]",VLOOKUP($E39,'Step 1'!$B$13:$D$28,3,0))</f>
        <v>NE</v>
      </c>
      <c r="Y39" s="211" t="str">
        <f>IF(VLOOKUP($E39,'Step 1'!$B$13:$D$28,3,0)="Y","[enter country-specific value]",VLOOKUP($E39,'Step 1'!$B$13:$D$28,3,0))</f>
        <v>NE</v>
      </c>
      <c r="Z39" s="211" t="str">
        <f>IF(VLOOKUP($E39,'Step 1'!$B$13:$D$28,3,0)="Y","[enter country-specific value]",VLOOKUP($E39,'Step 1'!$B$13:$D$28,3,0))</f>
        <v>NE</v>
      </c>
      <c r="AA39" s="211" t="str">
        <f>IF(VLOOKUP($E39,'Step 1'!$B$13:$D$28,3,0)="Y","[enter country-specific value]",VLOOKUP($E39,'Step 1'!$B$13:$D$28,3,0))</f>
        <v>NE</v>
      </c>
      <c r="AB39" s="211" t="str">
        <f>IF(VLOOKUP($E39,'Step 1'!$B$13:$D$28,3,0)="Y","[enter country-specific value]",VLOOKUP($E39,'Step 1'!$B$13:$D$28,3,0))</f>
        <v>NE</v>
      </c>
      <c r="AC39" s="211" t="str">
        <f>IF(VLOOKUP($E39,'Step 1'!$B$13:$D$28,3,0)="Y","[enter country-specific value]",VLOOKUP($E39,'Step 1'!$B$13:$D$28,3,0))</f>
        <v>NE</v>
      </c>
      <c r="AD39" s="211" t="str">
        <f>IF(VLOOKUP($E39,'Step 1'!$B$13:$D$28,3,0)="Y","[enter country-specific value]",VLOOKUP($E39,'Step 1'!$B$13:$D$28,3,0))</f>
        <v>NE</v>
      </c>
      <c r="AE39" s="211" t="str">
        <f>IF(VLOOKUP($E39,'Step 1'!$B$13:$D$28,3,0)="Y","[enter country-specific value]",VLOOKUP($E39,'Step 1'!$B$13:$D$28,3,0))</f>
        <v>NE</v>
      </c>
      <c r="AF39" s="211" t="str">
        <f>IF(VLOOKUP($E39,'Step 1'!$B$13:$D$28,3,0)="Y","[enter country-specific value]",VLOOKUP($E39,'Step 1'!$B$13:$D$28,3,0))</f>
        <v>NE</v>
      </c>
      <c r="AG39" s="211" t="str">
        <f>IF(VLOOKUP($E39,'Step 1'!$B$13:$D$28,3,0)="Y","[enter country-specific value]",VLOOKUP($E39,'Step 1'!$B$13:$D$28,3,0))</f>
        <v>NE</v>
      </c>
      <c r="AH39" s="211" t="str">
        <f>IF(VLOOKUP($E39,'Step 1'!$B$13:$D$28,3,0)="Y","[enter country-specific value]",VLOOKUP($E39,'Step 1'!$B$13:$D$28,3,0))</f>
        <v>NE</v>
      </c>
      <c r="AI39" s="211" t="str">
        <f>IF(VLOOKUP($E39,'Step 1'!$B$13:$D$28,3,0)="Y","[enter country-specific value]",VLOOKUP($E39,'Step 1'!$B$13:$D$28,3,0))</f>
        <v>NE</v>
      </c>
      <c r="AJ39" s="211" t="str">
        <f>IF(VLOOKUP($E39,'Step 1'!$B$13:$D$28,3,0)="Y","[enter country-specific value]",VLOOKUP($E39,'Step 1'!$B$13:$D$28,3,0))</f>
        <v>NE</v>
      </c>
      <c r="AK39" s="211" t="str">
        <f>IF(VLOOKUP($E39,'Step 1'!$B$13:$D$28,3,0)="Y","[enter country-specific value]",VLOOKUP($E39,'Step 1'!$B$13:$D$28,3,0))</f>
        <v>NE</v>
      </c>
      <c r="AL39" s="211" t="str">
        <f>IF(VLOOKUP($E39,'Step 1'!$B$13:$D$28,3,0)="Y","[enter country-specific value]",VLOOKUP($E39,'Step 1'!$B$13:$D$28,3,0))</f>
        <v>NE</v>
      </c>
      <c r="AM39" s="211" t="str">
        <f>IF(VLOOKUP($E39,'Step 1'!$B$13:$D$28,3,0)="Y","[enter country-specific value]",VLOOKUP($E39,'Step 1'!$B$13:$D$28,3,0))</f>
        <v>NE</v>
      </c>
      <c r="AN39" s="211" t="str">
        <f>IF(VLOOKUP($E39,'Step 1'!$B$13:$D$28,3,0)="Y","[enter country-specific value]",VLOOKUP($E39,'Step 1'!$B$13:$D$28,3,0))</f>
        <v>NE</v>
      </c>
      <c r="AO39" s="211" t="str">
        <f>IF(VLOOKUP($E39,'Step 1'!$B$13:$D$28,3,0)="Y","[enter country-specific value]",VLOOKUP($E39,'Step 1'!$B$13:$D$28,3,0))</f>
        <v>NE</v>
      </c>
      <c r="AP39" s="211"/>
      <c r="AQ39" s="211"/>
      <c r="AR39" s="211"/>
      <c r="AS39" s="211"/>
      <c r="AT39" s="211"/>
      <c r="AU39" s="188"/>
      <c r="AV39" s="211" t="str">
        <f>IF(VLOOKUP($E39,'Step 1'!$B$13:$D$28,3,0)="Y","[enter country-specific value]",VLOOKUP($E39,'Step 1'!$B$13:$D$28,3,0))</f>
        <v>NE</v>
      </c>
    </row>
    <row r="40" spans="1:48" ht="18" x14ac:dyDescent="0.35">
      <c r="A40" s="44" t="str">
        <f t="shared" si="13"/>
        <v>xstore_solid_Sheep</v>
      </c>
      <c r="B40" s="2" t="s">
        <v>49</v>
      </c>
      <c r="C40" s="63" t="s">
        <v>609</v>
      </c>
      <c r="D40" s="2" t="s">
        <v>49</v>
      </c>
      <c r="E40" s="2" t="s">
        <v>79</v>
      </c>
      <c r="F40" s="2" t="s">
        <v>156</v>
      </c>
      <c r="G40" s="202" t="s">
        <v>123</v>
      </c>
      <c r="H40" s="2" t="s">
        <v>49</v>
      </c>
      <c r="I40" s="211" t="s">
        <v>740</v>
      </c>
      <c r="J40" s="202"/>
      <c r="K40" s="211">
        <v>0.3</v>
      </c>
      <c r="L40" s="211">
        <v>0.3</v>
      </c>
      <c r="M40" s="211">
        <v>0.3</v>
      </c>
      <c r="N40" s="211">
        <v>0.3</v>
      </c>
      <c r="O40" s="211">
        <v>0.3</v>
      </c>
      <c r="P40" s="211">
        <v>0.3</v>
      </c>
      <c r="Q40" s="211">
        <v>0.3</v>
      </c>
      <c r="R40" s="211">
        <v>0.3</v>
      </c>
      <c r="S40" s="211">
        <v>0.3</v>
      </c>
      <c r="T40" s="211">
        <v>0.3</v>
      </c>
      <c r="U40" s="211">
        <v>0.3</v>
      </c>
      <c r="V40" s="211">
        <v>0.3</v>
      </c>
      <c r="W40" s="211">
        <v>0.3</v>
      </c>
      <c r="X40" s="211">
        <v>0.3</v>
      </c>
      <c r="Y40" s="211">
        <v>0.3</v>
      </c>
      <c r="Z40" s="211">
        <v>0.3</v>
      </c>
      <c r="AA40" s="211">
        <v>0.3</v>
      </c>
      <c r="AB40" s="211">
        <v>0.3</v>
      </c>
      <c r="AC40" s="211">
        <v>0.3</v>
      </c>
      <c r="AD40" s="211">
        <v>0.3</v>
      </c>
      <c r="AE40" s="211">
        <v>0.3</v>
      </c>
      <c r="AF40" s="211">
        <v>0.3</v>
      </c>
      <c r="AG40" s="211">
        <v>0.3</v>
      </c>
      <c r="AH40" s="211">
        <v>0.3</v>
      </c>
      <c r="AI40" s="211">
        <v>0.3</v>
      </c>
      <c r="AJ40" s="211">
        <v>0.3</v>
      </c>
      <c r="AK40" s="211">
        <v>0.3</v>
      </c>
      <c r="AL40" s="211">
        <v>0.3</v>
      </c>
      <c r="AM40" s="211">
        <v>0.3</v>
      </c>
      <c r="AN40" s="211">
        <v>0.3</v>
      </c>
      <c r="AO40" s="211">
        <v>0.3</v>
      </c>
      <c r="AP40" s="211"/>
      <c r="AQ40" s="211"/>
      <c r="AR40" s="211"/>
      <c r="AS40" s="211"/>
      <c r="AT40" s="211"/>
      <c r="AU40" s="188"/>
      <c r="AV40" s="211" t="str">
        <f>IF(VLOOKUP($E40,'Step 1'!$B$13:$D$28,3,0)="Y","[enter country-specific value]",VLOOKUP($E40,'Step 1'!$B$13:$D$28,3,0))</f>
        <v>[enter country-specific value]</v>
      </c>
    </row>
    <row r="41" spans="1:48" ht="18" x14ac:dyDescent="0.35">
      <c r="A41" s="44" t="str">
        <f t="shared" si="13"/>
        <v>xstore_solid_Swine (finishing pigs)</v>
      </c>
      <c r="B41" s="2" t="s">
        <v>49</v>
      </c>
      <c r="C41" s="63" t="s">
        <v>609</v>
      </c>
      <c r="D41" s="2" t="s">
        <v>49</v>
      </c>
      <c r="E41" s="2" t="s">
        <v>538</v>
      </c>
      <c r="F41" s="2" t="s">
        <v>156</v>
      </c>
      <c r="G41" s="202" t="s">
        <v>123</v>
      </c>
      <c r="H41" s="2" t="s">
        <v>49</v>
      </c>
      <c r="I41" s="211" t="str">
        <f>IF(VLOOKUP($E41,'Step 1'!$B$13:$D$28,3,0)="Y","[enter country-specific source]",VLOOKUP($E41,'Step 1'!$B$13:$D$28,3,0))</f>
        <v>NE</v>
      </c>
      <c r="J41" s="202"/>
      <c r="K41" s="211" t="str">
        <f>IF(VLOOKUP($E41,'Step 1'!$B$13:$D$28,3,0)="Y","[enter country-specific value]",VLOOKUP($E41,'Step 1'!$B$13:$D$28,3,0))</f>
        <v>NE</v>
      </c>
      <c r="L41" s="211" t="str">
        <f>IF(VLOOKUP($E41,'Step 1'!$B$13:$D$28,3,0)="Y","[enter country-specific value]",VLOOKUP($E41,'Step 1'!$B$13:$D$28,3,0))</f>
        <v>NE</v>
      </c>
      <c r="M41" s="211" t="str">
        <f>IF(VLOOKUP($E41,'Step 1'!$B$13:$D$28,3,0)="Y","[enter country-specific value]",VLOOKUP($E41,'Step 1'!$B$13:$D$28,3,0))</f>
        <v>NE</v>
      </c>
      <c r="N41" s="211" t="str">
        <f>IF(VLOOKUP($E41,'Step 1'!$B$13:$D$28,3,0)="Y","[enter country-specific value]",VLOOKUP($E41,'Step 1'!$B$13:$D$28,3,0))</f>
        <v>NE</v>
      </c>
      <c r="O41" s="211" t="str">
        <f>IF(VLOOKUP($E41,'Step 1'!$B$13:$D$28,3,0)="Y","[enter country-specific value]",VLOOKUP($E41,'Step 1'!$B$13:$D$28,3,0))</f>
        <v>NE</v>
      </c>
      <c r="P41" s="211" t="str">
        <f>IF(VLOOKUP($E41,'Step 1'!$B$13:$D$28,3,0)="Y","[enter country-specific value]",VLOOKUP($E41,'Step 1'!$B$13:$D$28,3,0))</f>
        <v>NE</v>
      </c>
      <c r="Q41" s="211" t="str">
        <f>IF(VLOOKUP($E41,'Step 1'!$B$13:$D$28,3,0)="Y","[enter country-specific value]",VLOOKUP($E41,'Step 1'!$B$13:$D$28,3,0))</f>
        <v>NE</v>
      </c>
      <c r="R41" s="211" t="str">
        <f>IF(VLOOKUP($E41,'Step 1'!$B$13:$D$28,3,0)="Y","[enter country-specific value]",VLOOKUP($E41,'Step 1'!$B$13:$D$28,3,0))</f>
        <v>NE</v>
      </c>
      <c r="S41" s="211" t="str">
        <f>IF(VLOOKUP($E41,'Step 1'!$B$13:$D$28,3,0)="Y","[enter country-specific value]",VLOOKUP($E41,'Step 1'!$B$13:$D$28,3,0))</f>
        <v>NE</v>
      </c>
      <c r="T41" s="211" t="str">
        <f>IF(VLOOKUP($E41,'Step 1'!$B$13:$D$28,3,0)="Y","[enter country-specific value]",VLOOKUP($E41,'Step 1'!$B$13:$D$28,3,0))</f>
        <v>NE</v>
      </c>
      <c r="U41" s="211" t="str">
        <f>IF(VLOOKUP($E41,'Step 1'!$B$13:$D$28,3,0)="Y","[enter country-specific value]",VLOOKUP($E41,'Step 1'!$B$13:$D$28,3,0))</f>
        <v>NE</v>
      </c>
      <c r="V41" s="211" t="str">
        <f>IF(VLOOKUP($E41,'Step 1'!$B$13:$D$28,3,0)="Y","[enter country-specific value]",VLOOKUP($E41,'Step 1'!$B$13:$D$28,3,0))</f>
        <v>NE</v>
      </c>
      <c r="W41" s="211" t="str">
        <f>IF(VLOOKUP($E41,'Step 1'!$B$13:$D$28,3,0)="Y","[enter country-specific value]",VLOOKUP($E41,'Step 1'!$B$13:$D$28,3,0))</f>
        <v>NE</v>
      </c>
      <c r="X41" s="211" t="str">
        <f>IF(VLOOKUP($E41,'Step 1'!$B$13:$D$28,3,0)="Y","[enter country-specific value]",VLOOKUP($E41,'Step 1'!$B$13:$D$28,3,0))</f>
        <v>NE</v>
      </c>
      <c r="Y41" s="211" t="str">
        <f>IF(VLOOKUP($E41,'Step 1'!$B$13:$D$28,3,0)="Y","[enter country-specific value]",VLOOKUP($E41,'Step 1'!$B$13:$D$28,3,0))</f>
        <v>NE</v>
      </c>
      <c r="Z41" s="211" t="str">
        <f>IF(VLOOKUP($E41,'Step 1'!$B$13:$D$28,3,0)="Y","[enter country-specific value]",VLOOKUP($E41,'Step 1'!$B$13:$D$28,3,0))</f>
        <v>NE</v>
      </c>
      <c r="AA41" s="211" t="str">
        <f>IF(VLOOKUP($E41,'Step 1'!$B$13:$D$28,3,0)="Y","[enter country-specific value]",VLOOKUP($E41,'Step 1'!$B$13:$D$28,3,0))</f>
        <v>NE</v>
      </c>
      <c r="AB41" s="211" t="str">
        <f>IF(VLOOKUP($E41,'Step 1'!$B$13:$D$28,3,0)="Y","[enter country-specific value]",VLOOKUP($E41,'Step 1'!$B$13:$D$28,3,0))</f>
        <v>NE</v>
      </c>
      <c r="AC41" s="211" t="str">
        <f>IF(VLOOKUP($E41,'Step 1'!$B$13:$D$28,3,0)="Y","[enter country-specific value]",VLOOKUP($E41,'Step 1'!$B$13:$D$28,3,0))</f>
        <v>NE</v>
      </c>
      <c r="AD41" s="211" t="str">
        <f>IF(VLOOKUP($E41,'Step 1'!$B$13:$D$28,3,0)="Y","[enter country-specific value]",VLOOKUP($E41,'Step 1'!$B$13:$D$28,3,0))</f>
        <v>NE</v>
      </c>
      <c r="AE41" s="211" t="str">
        <f>IF(VLOOKUP($E41,'Step 1'!$B$13:$D$28,3,0)="Y","[enter country-specific value]",VLOOKUP($E41,'Step 1'!$B$13:$D$28,3,0))</f>
        <v>NE</v>
      </c>
      <c r="AF41" s="211" t="str">
        <f>IF(VLOOKUP($E41,'Step 1'!$B$13:$D$28,3,0)="Y","[enter country-specific value]",VLOOKUP($E41,'Step 1'!$B$13:$D$28,3,0))</f>
        <v>NE</v>
      </c>
      <c r="AG41" s="211" t="str">
        <f>IF(VLOOKUP($E41,'Step 1'!$B$13:$D$28,3,0)="Y","[enter country-specific value]",VLOOKUP($E41,'Step 1'!$B$13:$D$28,3,0))</f>
        <v>NE</v>
      </c>
      <c r="AH41" s="211" t="str">
        <f>IF(VLOOKUP($E41,'Step 1'!$B$13:$D$28,3,0)="Y","[enter country-specific value]",VLOOKUP($E41,'Step 1'!$B$13:$D$28,3,0))</f>
        <v>NE</v>
      </c>
      <c r="AI41" s="211" t="str">
        <f>IF(VLOOKUP($E41,'Step 1'!$B$13:$D$28,3,0)="Y","[enter country-specific value]",VLOOKUP($E41,'Step 1'!$B$13:$D$28,3,0))</f>
        <v>NE</v>
      </c>
      <c r="AJ41" s="211" t="str">
        <f>IF(VLOOKUP($E41,'Step 1'!$B$13:$D$28,3,0)="Y","[enter country-specific value]",VLOOKUP($E41,'Step 1'!$B$13:$D$28,3,0))</f>
        <v>NE</v>
      </c>
      <c r="AK41" s="211" t="str">
        <f>IF(VLOOKUP($E41,'Step 1'!$B$13:$D$28,3,0)="Y","[enter country-specific value]",VLOOKUP($E41,'Step 1'!$B$13:$D$28,3,0))</f>
        <v>NE</v>
      </c>
      <c r="AL41" s="211" t="str">
        <f>IF(VLOOKUP($E41,'Step 1'!$B$13:$D$28,3,0)="Y","[enter country-specific value]",VLOOKUP($E41,'Step 1'!$B$13:$D$28,3,0))</f>
        <v>NE</v>
      </c>
      <c r="AM41" s="211" t="str">
        <f>IF(VLOOKUP($E41,'Step 1'!$B$13:$D$28,3,0)="Y","[enter country-specific value]",VLOOKUP($E41,'Step 1'!$B$13:$D$28,3,0))</f>
        <v>NE</v>
      </c>
      <c r="AN41" s="211" t="str">
        <f>IF(VLOOKUP($E41,'Step 1'!$B$13:$D$28,3,0)="Y","[enter country-specific value]",VLOOKUP($E41,'Step 1'!$B$13:$D$28,3,0))</f>
        <v>NE</v>
      </c>
      <c r="AO41" s="211" t="str">
        <f>IF(VLOOKUP($E41,'Step 1'!$B$13:$D$28,3,0)="Y","[enter country-specific value]",VLOOKUP($E41,'Step 1'!$B$13:$D$28,3,0))</f>
        <v>NE</v>
      </c>
      <c r="AP41" s="211"/>
      <c r="AQ41" s="211"/>
      <c r="AR41" s="211"/>
      <c r="AS41" s="211"/>
      <c r="AT41" s="211"/>
      <c r="AU41" s="188"/>
      <c r="AV41" s="211" t="str">
        <f>IF(VLOOKUP($E41,'Step 1'!$B$13:$D$28,3,0)="Y","[enter country-specific value]",VLOOKUP($E41,'Step 1'!$B$13:$D$28,3,0))</f>
        <v>NE</v>
      </c>
    </row>
    <row r="42" spans="1:48" ht="18" x14ac:dyDescent="0.35">
      <c r="A42" s="44" t="str">
        <f t="shared" si="13"/>
        <v>xstore_solid_Swine (sows)</v>
      </c>
      <c r="B42" s="2" t="s">
        <v>49</v>
      </c>
      <c r="C42" s="63" t="s">
        <v>609</v>
      </c>
      <c r="D42" s="2" t="s">
        <v>49</v>
      </c>
      <c r="E42" s="2" t="s">
        <v>145</v>
      </c>
      <c r="F42" s="2" t="s">
        <v>156</v>
      </c>
      <c r="G42" s="202" t="s">
        <v>123</v>
      </c>
      <c r="H42" s="2" t="s">
        <v>49</v>
      </c>
      <c r="I42" s="211" t="str">
        <f>IF(VLOOKUP($E42,'Step 1'!$B$13:$D$28,3,0)="Y","[enter country-specific source]",VLOOKUP($E42,'Step 1'!$B$13:$D$28,3,0))</f>
        <v>NE</v>
      </c>
      <c r="J42" s="202"/>
      <c r="K42" s="211" t="str">
        <f>IF(VLOOKUP($E42,'Step 1'!$B$13:$D$28,3,0)="Y","[enter country-specific value]",VLOOKUP($E42,'Step 1'!$B$13:$D$28,3,0))</f>
        <v>NE</v>
      </c>
      <c r="L42" s="211" t="str">
        <f>IF(VLOOKUP($E42,'Step 1'!$B$13:$D$28,3,0)="Y","[enter country-specific value]",VLOOKUP($E42,'Step 1'!$B$13:$D$28,3,0))</f>
        <v>NE</v>
      </c>
      <c r="M42" s="211" t="str">
        <f>IF(VLOOKUP($E42,'Step 1'!$B$13:$D$28,3,0)="Y","[enter country-specific value]",VLOOKUP($E42,'Step 1'!$B$13:$D$28,3,0))</f>
        <v>NE</v>
      </c>
      <c r="N42" s="211" t="str">
        <f>IF(VLOOKUP($E42,'Step 1'!$B$13:$D$28,3,0)="Y","[enter country-specific value]",VLOOKUP($E42,'Step 1'!$B$13:$D$28,3,0))</f>
        <v>NE</v>
      </c>
      <c r="O42" s="211" t="str">
        <f>IF(VLOOKUP($E42,'Step 1'!$B$13:$D$28,3,0)="Y","[enter country-specific value]",VLOOKUP($E42,'Step 1'!$B$13:$D$28,3,0))</f>
        <v>NE</v>
      </c>
      <c r="P42" s="211" t="str">
        <f>IF(VLOOKUP($E42,'Step 1'!$B$13:$D$28,3,0)="Y","[enter country-specific value]",VLOOKUP($E42,'Step 1'!$B$13:$D$28,3,0))</f>
        <v>NE</v>
      </c>
      <c r="Q42" s="211" t="str">
        <f>IF(VLOOKUP($E42,'Step 1'!$B$13:$D$28,3,0)="Y","[enter country-specific value]",VLOOKUP($E42,'Step 1'!$B$13:$D$28,3,0))</f>
        <v>NE</v>
      </c>
      <c r="R42" s="211" t="str">
        <f>IF(VLOOKUP($E42,'Step 1'!$B$13:$D$28,3,0)="Y","[enter country-specific value]",VLOOKUP($E42,'Step 1'!$B$13:$D$28,3,0))</f>
        <v>NE</v>
      </c>
      <c r="S42" s="211" t="str">
        <f>IF(VLOOKUP($E42,'Step 1'!$B$13:$D$28,3,0)="Y","[enter country-specific value]",VLOOKUP($E42,'Step 1'!$B$13:$D$28,3,0))</f>
        <v>NE</v>
      </c>
      <c r="T42" s="211" t="str">
        <f>IF(VLOOKUP($E42,'Step 1'!$B$13:$D$28,3,0)="Y","[enter country-specific value]",VLOOKUP($E42,'Step 1'!$B$13:$D$28,3,0))</f>
        <v>NE</v>
      </c>
      <c r="U42" s="211" t="str">
        <f>IF(VLOOKUP($E42,'Step 1'!$B$13:$D$28,3,0)="Y","[enter country-specific value]",VLOOKUP($E42,'Step 1'!$B$13:$D$28,3,0))</f>
        <v>NE</v>
      </c>
      <c r="V42" s="211" t="str">
        <f>IF(VLOOKUP($E42,'Step 1'!$B$13:$D$28,3,0)="Y","[enter country-specific value]",VLOOKUP($E42,'Step 1'!$B$13:$D$28,3,0))</f>
        <v>NE</v>
      </c>
      <c r="W42" s="211" t="str">
        <f>IF(VLOOKUP($E42,'Step 1'!$B$13:$D$28,3,0)="Y","[enter country-specific value]",VLOOKUP($E42,'Step 1'!$B$13:$D$28,3,0))</f>
        <v>NE</v>
      </c>
      <c r="X42" s="211" t="str">
        <f>IF(VLOOKUP($E42,'Step 1'!$B$13:$D$28,3,0)="Y","[enter country-specific value]",VLOOKUP($E42,'Step 1'!$B$13:$D$28,3,0))</f>
        <v>NE</v>
      </c>
      <c r="Y42" s="211" t="str">
        <f>IF(VLOOKUP($E42,'Step 1'!$B$13:$D$28,3,0)="Y","[enter country-specific value]",VLOOKUP($E42,'Step 1'!$B$13:$D$28,3,0))</f>
        <v>NE</v>
      </c>
      <c r="Z42" s="211" t="str">
        <f>IF(VLOOKUP($E42,'Step 1'!$B$13:$D$28,3,0)="Y","[enter country-specific value]",VLOOKUP($E42,'Step 1'!$B$13:$D$28,3,0))</f>
        <v>NE</v>
      </c>
      <c r="AA42" s="211" t="str">
        <f>IF(VLOOKUP($E42,'Step 1'!$B$13:$D$28,3,0)="Y","[enter country-specific value]",VLOOKUP($E42,'Step 1'!$B$13:$D$28,3,0))</f>
        <v>NE</v>
      </c>
      <c r="AB42" s="211" t="str">
        <f>IF(VLOOKUP($E42,'Step 1'!$B$13:$D$28,3,0)="Y","[enter country-specific value]",VLOOKUP($E42,'Step 1'!$B$13:$D$28,3,0))</f>
        <v>NE</v>
      </c>
      <c r="AC42" s="211" t="str">
        <f>IF(VLOOKUP($E42,'Step 1'!$B$13:$D$28,3,0)="Y","[enter country-specific value]",VLOOKUP($E42,'Step 1'!$B$13:$D$28,3,0))</f>
        <v>NE</v>
      </c>
      <c r="AD42" s="211" t="str">
        <f>IF(VLOOKUP($E42,'Step 1'!$B$13:$D$28,3,0)="Y","[enter country-specific value]",VLOOKUP($E42,'Step 1'!$B$13:$D$28,3,0))</f>
        <v>NE</v>
      </c>
      <c r="AE42" s="211" t="str">
        <f>IF(VLOOKUP($E42,'Step 1'!$B$13:$D$28,3,0)="Y","[enter country-specific value]",VLOOKUP($E42,'Step 1'!$B$13:$D$28,3,0))</f>
        <v>NE</v>
      </c>
      <c r="AF42" s="211" t="str">
        <f>IF(VLOOKUP($E42,'Step 1'!$B$13:$D$28,3,0)="Y","[enter country-specific value]",VLOOKUP($E42,'Step 1'!$B$13:$D$28,3,0))</f>
        <v>NE</v>
      </c>
      <c r="AG42" s="211" t="str">
        <f>IF(VLOOKUP($E42,'Step 1'!$B$13:$D$28,3,0)="Y","[enter country-specific value]",VLOOKUP($E42,'Step 1'!$B$13:$D$28,3,0))</f>
        <v>NE</v>
      </c>
      <c r="AH42" s="211" t="str">
        <f>IF(VLOOKUP($E42,'Step 1'!$B$13:$D$28,3,0)="Y","[enter country-specific value]",VLOOKUP($E42,'Step 1'!$B$13:$D$28,3,0))</f>
        <v>NE</v>
      </c>
      <c r="AI42" s="211" t="str">
        <f>IF(VLOOKUP($E42,'Step 1'!$B$13:$D$28,3,0)="Y","[enter country-specific value]",VLOOKUP($E42,'Step 1'!$B$13:$D$28,3,0))</f>
        <v>NE</v>
      </c>
      <c r="AJ42" s="211" t="str">
        <f>IF(VLOOKUP($E42,'Step 1'!$B$13:$D$28,3,0)="Y","[enter country-specific value]",VLOOKUP($E42,'Step 1'!$B$13:$D$28,3,0))</f>
        <v>NE</v>
      </c>
      <c r="AK42" s="211" t="str">
        <f>IF(VLOOKUP($E42,'Step 1'!$B$13:$D$28,3,0)="Y","[enter country-specific value]",VLOOKUP($E42,'Step 1'!$B$13:$D$28,3,0))</f>
        <v>NE</v>
      </c>
      <c r="AL42" s="211" t="str">
        <f>IF(VLOOKUP($E42,'Step 1'!$B$13:$D$28,3,0)="Y","[enter country-specific value]",VLOOKUP($E42,'Step 1'!$B$13:$D$28,3,0))</f>
        <v>NE</v>
      </c>
      <c r="AM42" s="211" t="str">
        <f>IF(VLOOKUP($E42,'Step 1'!$B$13:$D$28,3,0)="Y","[enter country-specific value]",VLOOKUP($E42,'Step 1'!$B$13:$D$28,3,0))</f>
        <v>NE</v>
      </c>
      <c r="AN42" s="211" t="str">
        <f>IF(VLOOKUP($E42,'Step 1'!$B$13:$D$28,3,0)="Y","[enter country-specific value]",VLOOKUP($E42,'Step 1'!$B$13:$D$28,3,0))</f>
        <v>NE</v>
      </c>
      <c r="AO42" s="211" t="str">
        <f>IF(VLOOKUP($E42,'Step 1'!$B$13:$D$28,3,0)="Y","[enter country-specific value]",VLOOKUP($E42,'Step 1'!$B$13:$D$28,3,0))</f>
        <v>NE</v>
      </c>
      <c r="AP42" s="211"/>
      <c r="AQ42" s="211"/>
      <c r="AR42" s="211"/>
      <c r="AS42" s="211"/>
      <c r="AT42" s="211"/>
      <c r="AU42" s="188"/>
      <c r="AV42" s="211" t="str">
        <f>IF(VLOOKUP($E42,'Step 1'!$B$13:$D$28,3,0)="Y","[enter country-specific value]",VLOOKUP($E42,'Step 1'!$B$13:$D$28,3,0))</f>
        <v>NE</v>
      </c>
    </row>
    <row r="43" spans="1:48" ht="18" x14ac:dyDescent="0.35">
      <c r="A43" s="44" t="str">
        <f t="shared" si="13"/>
        <v>xstore_solid_Buffalo</v>
      </c>
      <c r="B43" s="2" t="s">
        <v>49</v>
      </c>
      <c r="C43" s="63" t="s">
        <v>609</v>
      </c>
      <c r="D43" s="2" t="s">
        <v>49</v>
      </c>
      <c r="E43" s="2" t="s">
        <v>80</v>
      </c>
      <c r="F43" s="2" t="s">
        <v>156</v>
      </c>
      <c r="G43" s="202" t="s">
        <v>123</v>
      </c>
      <c r="H43" s="2" t="s">
        <v>49</v>
      </c>
      <c r="I43" s="211" t="str">
        <f>IF(VLOOKUP($E43,'Step 1'!$B$13:$D$28,3,0)="Y","[enter country-specific source]",VLOOKUP($E43,'Step 1'!$B$13:$D$28,3,0))</f>
        <v>NE</v>
      </c>
      <c r="J43" s="202"/>
      <c r="K43" s="211" t="str">
        <f>IF(VLOOKUP($E43,'Step 1'!$B$13:$D$28,3,0)="Y","[enter country-specific value]",VLOOKUP($E43,'Step 1'!$B$13:$D$28,3,0))</f>
        <v>NE</v>
      </c>
      <c r="L43" s="211" t="str">
        <f>IF(VLOOKUP($E43,'Step 1'!$B$13:$D$28,3,0)="Y","[enter country-specific value]",VLOOKUP($E43,'Step 1'!$B$13:$D$28,3,0))</f>
        <v>NE</v>
      </c>
      <c r="M43" s="211" t="str">
        <f>IF(VLOOKUP($E43,'Step 1'!$B$13:$D$28,3,0)="Y","[enter country-specific value]",VLOOKUP($E43,'Step 1'!$B$13:$D$28,3,0))</f>
        <v>NE</v>
      </c>
      <c r="N43" s="211" t="str">
        <f>IF(VLOOKUP($E43,'Step 1'!$B$13:$D$28,3,0)="Y","[enter country-specific value]",VLOOKUP($E43,'Step 1'!$B$13:$D$28,3,0))</f>
        <v>NE</v>
      </c>
      <c r="O43" s="211" t="str">
        <f>IF(VLOOKUP($E43,'Step 1'!$B$13:$D$28,3,0)="Y","[enter country-specific value]",VLOOKUP($E43,'Step 1'!$B$13:$D$28,3,0))</f>
        <v>NE</v>
      </c>
      <c r="P43" s="211" t="str">
        <f>IF(VLOOKUP($E43,'Step 1'!$B$13:$D$28,3,0)="Y","[enter country-specific value]",VLOOKUP($E43,'Step 1'!$B$13:$D$28,3,0))</f>
        <v>NE</v>
      </c>
      <c r="Q43" s="211" t="str">
        <f>IF(VLOOKUP($E43,'Step 1'!$B$13:$D$28,3,0)="Y","[enter country-specific value]",VLOOKUP($E43,'Step 1'!$B$13:$D$28,3,0))</f>
        <v>NE</v>
      </c>
      <c r="R43" s="211" t="str">
        <f>IF(VLOOKUP($E43,'Step 1'!$B$13:$D$28,3,0)="Y","[enter country-specific value]",VLOOKUP($E43,'Step 1'!$B$13:$D$28,3,0))</f>
        <v>NE</v>
      </c>
      <c r="S43" s="211" t="str">
        <f>IF(VLOOKUP($E43,'Step 1'!$B$13:$D$28,3,0)="Y","[enter country-specific value]",VLOOKUP($E43,'Step 1'!$B$13:$D$28,3,0))</f>
        <v>NE</v>
      </c>
      <c r="T43" s="211" t="str">
        <f>IF(VLOOKUP($E43,'Step 1'!$B$13:$D$28,3,0)="Y","[enter country-specific value]",VLOOKUP($E43,'Step 1'!$B$13:$D$28,3,0))</f>
        <v>NE</v>
      </c>
      <c r="U43" s="211" t="str">
        <f>IF(VLOOKUP($E43,'Step 1'!$B$13:$D$28,3,0)="Y","[enter country-specific value]",VLOOKUP($E43,'Step 1'!$B$13:$D$28,3,0))</f>
        <v>NE</v>
      </c>
      <c r="V43" s="211" t="str">
        <f>IF(VLOOKUP($E43,'Step 1'!$B$13:$D$28,3,0)="Y","[enter country-specific value]",VLOOKUP($E43,'Step 1'!$B$13:$D$28,3,0))</f>
        <v>NE</v>
      </c>
      <c r="W43" s="211" t="str">
        <f>IF(VLOOKUP($E43,'Step 1'!$B$13:$D$28,3,0)="Y","[enter country-specific value]",VLOOKUP($E43,'Step 1'!$B$13:$D$28,3,0))</f>
        <v>NE</v>
      </c>
      <c r="X43" s="211" t="str">
        <f>IF(VLOOKUP($E43,'Step 1'!$B$13:$D$28,3,0)="Y","[enter country-specific value]",VLOOKUP($E43,'Step 1'!$B$13:$D$28,3,0))</f>
        <v>NE</v>
      </c>
      <c r="Y43" s="211" t="str">
        <f>IF(VLOOKUP($E43,'Step 1'!$B$13:$D$28,3,0)="Y","[enter country-specific value]",VLOOKUP($E43,'Step 1'!$B$13:$D$28,3,0))</f>
        <v>NE</v>
      </c>
      <c r="Z43" s="211" t="str">
        <f>IF(VLOOKUP($E43,'Step 1'!$B$13:$D$28,3,0)="Y","[enter country-specific value]",VLOOKUP($E43,'Step 1'!$B$13:$D$28,3,0))</f>
        <v>NE</v>
      </c>
      <c r="AA43" s="211" t="str">
        <f>IF(VLOOKUP($E43,'Step 1'!$B$13:$D$28,3,0)="Y","[enter country-specific value]",VLOOKUP($E43,'Step 1'!$B$13:$D$28,3,0))</f>
        <v>NE</v>
      </c>
      <c r="AB43" s="211" t="str">
        <f>IF(VLOOKUP($E43,'Step 1'!$B$13:$D$28,3,0)="Y","[enter country-specific value]",VLOOKUP($E43,'Step 1'!$B$13:$D$28,3,0))</f>
        <v>NE</v>
      </c>
      <c r="AC43" s="211" t="str">
        <f>IF(VLOOKUP($E43,'Step 1'!$B$13:$D$28,3,0)="Y","[enter country-specific value]",VLOOKUP($E43,'Step 1'!$B$13:$D$28,3,0))</f>
        <v>NE</v>
      </c>
      <c r="AD43" s="211" t="str">
        <f>IF(VLOOKUP($E43,'Step 1'!$B$13:$D$28,3,0)="Y","[enter country-specific value]",VLOOKUP($E43,'Step 1'!$B$13:$D$28,3,0))</f>
        <v>NE</v>
      </c>
      <c r="AE43" s="211" t="str">
        <f>IF(VLOOKUP($E43,'Step 1'!$B$13:$D$28,3,0)="Y","[enter country-specific value]",VLOOKUP($E43,'Step 1'!$B$13:$D$28,3,0))</f>
        <v>NE</v>
      </c>
      <c r="AF43" s="211" t="str">
        <f>IF(VLOOKUP($E43,'Step 1'!$B$13:$D$28,3,0)="Y","[enter country-specific value]",VLOOKUP($E43,'Step 1'!$B$13:$D$28,3,0))</f>
        <v>NE</v>
      </c>
      <c r="AG43" s="211" t="str">
        <f>IF(VLOOKUP($E43,'Step 1'!$B$13:$D$28,3,0)="Y","[enter country-specific value]",VLOOKUP($E43,'Step 1'!$B$13:$D$28,3,0))</f>
        <v>NE</v>
      </c>
      <c r="AH43" s="211" t="str">
        <f>IF(VLOOKUP($E43,'Step 1'!$B$13:$D$28,3,0)="Y","[enter country-specific value]",VLOOKUP($E43,'Step 1'!$B$13:$D$28,3,0))</f>
        <v>NE</v>
      </c>
      <c r="AI43" s="211" t="str">
        <f>IF(VLOOKUP($E43,'Step 1'!$B$13:$D$28,3,0)="Y","[enter country-specific value]",VLOOKUP($E43,'Step 1'!$B$13:$D$28,3,0))</f>
        <v>NE</v>
      </c>
      <c r="AJ43" s="211" t="str">
        <f>IF(VLOOKUP($E43,'Step 1'!$B$13:$D$28,3,0)="Y","[enter country-specific value]",VLOOKUP($E43,'Step 1'!$B$13:$D$28,3,0))</f>
        <v>NE</v>
      </c>
      <c r="AK43" s="211" t="str">
        <f>IF(VLOOKUP($E43,'Step 1'!$B$13:$D$28,3,0)="Y","[enter country-specific value]",VLOOKUP($E43,'Step 1'!$B$13:$D$28,3,0))</f>
        <v>NE</v>
      </c>
      <c r="AL43" s="211" t="str">
        <f>IF(VLOOKUP($E43,'Step 1'!$B$13:$D$28,3,0)="Y","[enter country-specific value]",VLOOKUP($E43,'Step 1'!$B$13:$D$28,3,0))</f>
        <v>NE</v>
      </c>
      <c r="AM43" s="211" t="str">
        <f>IF(VLOOKUP($E43,'Step 1'!$B$13:$D$28,3,0)="Y","[enter country-specific value]",VLOOKUP($E43,'Step 1'!$B$13:$D$28,3,0))</f>
        <v>NE</v>
      </c>
      <c r="AN43" s="211" t="str">
        <f>IF(VLOOKUP($E43,'Step 1'!$B$13:$D$28,3,0)="Y","[enter country-specific value]",VLOOKUP($E43,'Step 1'!$B$13:$D$28,3,0))</f>
        <v>NE</v>
      </c>
      <c r="AO43" s="211" t="str">
        <f>IF(VLOOKUP($E43,'Step 1'!$B$13:$D$28,3,0)="Y","[enter country-specific value]",VLOOKUP($E43,'Step 1'!$B$13:$D$28,3,0))</f>
        <v>NE</v>
      </c>
      <c r="AP43" s="211"/>
      <c r="AQ43" s="211"/>
      <c r="AR43" s="211"/>
      <c r="AS43" s="211"/>
      <c r="AT43" s="211"/>
      <c r="AU43" s="188"/>
      <c r="AV43" s="211" t="str">
        <f>IF(VLOOKUP($E43,'Step 1'!$B$13:$D$28,3,0)="Y","[enter country-specific value]",VLOOKUP($E43,'Step 1'!$B$13:$D$28,3,0))</f>
        <v>NE</v>
      </c>
    </row>
    <row r="44" spans="1:48" ht="18" x14ac:dyDescent="0.35">
      <c r="A44" s="44" t="str">
        <f t="shared" si="13"/>
        <v>xstore_solid_Goats</v>
      </c>
      <c r="B44" s="2" t="s">
        <v>49</v>
      </c>
      <c r="C44" s="63" t="s">
        <v>609</v>
      </c>
      <c r="D44" s="2" t="s">
        <v>49</v>
      </c>
      <c r="E44" s="2" t="s">
        <v>81</v>
      </c>
      <c r="F44" s="2" t="s">
        <v>156</v>
      </c>
      <c r="G44" s="202" t="s">
        <v>123</v>
      </c>
      <c r="H44" s="2" t="s">
        <v>49</v>
      </c>
      <c r="I44" s="211" t="str">
        <f>IF(VLOOKUP($E44,'Step 1'!$B$13:$D$28,3,0)="Y","[enter country-specific source]",VLOOKUP($E44,'Step 1'!$B$13:$D$28,3,0))</f>
        <v>NE</v>
      </c>
      <c r="J44" s="202"/>
      <c r="K44" s="211" t="str">
        <f>IF(VLOOKUP($E44,'Step 1'!$B$13:$D$28,3,0)="Y","[enter country-specific value]",VLOOKUP($E44,'Step 1'!$B$13:$D$28,3,0))</f>
        <v>NE</v>
      </c>
      <c r="L44" s="211" t="str">
        <f>IF(VLOOKUP($E44,'Step 1'!$B$13:$D$28,3,0)="Y","[enter country-specific value]",VLOOKUP($E44,'Step 1'!$B$13:$D$28,3,0))</f>
        <v>NE</v>
      </c>
      <c r="M44" s="211" t="str">
        <f>IF(VLOOKUP($E44,'Step 1'!$B$13:$D$28,3,0)="Y","[enter country-specific value]",VLOOKUP($E44,'Step 1'!$B$13:$D$28,3,0))</f>
        <v>NE</v>
      </c>
      <c r="N44" s="211" t="str">
        <f>IF(VLOOKUP($E44,'Step 1'!$B$13:$D$28,3,0)="Y","[enter country-specific value]",VLOOKUP($E44,'Step 1'!$B$13:$D$28,3,0))</f>
        <v>NE</v>
      </c>
      <c r="O44" s="211" t="str">
        <f>IF(VLOOKUP($E44,'Step 1'!$B$13:$D$28,3,0)="Y","[enter country-specific value]",VLOOKUP($E44,'Step 1'!$B$13:$D$28,3,0))</f>
        <v>NE</v>
      </c>
      <c r="P44" s="211" t="str">
        <f>IF(VLOOKUP($E44,'Step 1'!$B$13:$D$28,3,0)="Y","[enter country-specific value]",VLOOKUP($E44,'Step 1'!$B$13:$D$28,3,0))</f>
        <v>NE</v>
      </c>
      <c r="Q44" s="211" t="str">
        <f>IF(VLOOKUP($E44,'Step 1'!$B$13:$D$28,3,0)="Y","[enter country-specific value]",VLOOKUP($E44,'Step 1'!$B$13:$D$28,3,0))</f>
        <v>NE</v>
      </c>
      <c r="R44" s="211" t="str">
        <f>IF(VLOOKUP($E44,'Step 1'!$B$13:$D$28,3,0)="Y","[enter country-specific value]",VLOOKUP($E44,'Step 1'!$B$13:$D$28,3,0))</f>
        <v>NE</v>
      </c>
      <c r="S44" s="211" t="str">
        <f>IF(VLOOKUP($E44,'Step 1'!$B$13:$D$28,3,0)="Y","[enter country-specific value]",VLOOKUP($E44,'Step 1'!$B$13:$D$28,3,0))</f>
        <v>NE</v>
      </c>
      <c r="T44" s="211" t="str">
        <f>IF(VLOOKUP($E44,'Step 1'!$B$13:$D$28,3,0)="Y","[enter country-specific value]",VLOOKUP($E44,'Step 1'!$B$13:$D$28,3,0))</f>
        <v>NE</v>
      </c>
      <c r="U44" s="211" t="str">
        <f>IF(VLOOKUP($E44,'Step 1'!$B$13:$D$28,3,0)="Y","[enter country-specific value]",VLOOKUP($E44,'Step 1'!$B$13:$D$28,3,0))</f>
        <v>NE</v>
      </c>
      <c r="V44" s="211" t="str">
        <f>IF(VLOOKUP($E44,'Step 1'!$B$13:$D$28,3,0)="Y","[enter country-specific value]",VLOOKUP($E44,'Step 1'!$B$13:$D$28,3,0))</f>
        <v>NE</v>
      </c>
      <c r="W44" s="211" t="str">
        <f>IF(VLOOKUP($E44,'Step 1'!$B$13:$D$28,3,0)="Y","[enter country-specific value]",VLOOKUP($E44,'Step 1'!$B$13:$D$28,3,0))</f>
        <v>NE</v>
      </c>
      <c r="X44" s="211" t="str">
        <f>IF(VLOOKUP($E44,'Step 1'!$B$13:$D$28,3,0)="Y","[enter country-specific value]",VLOOKUP($E44,'Step 1'!$B$13:$D$28,3,0))</f>
        <v>NE</v>
      </c>
      <c r="Y44" s="211" t="str">
        <f>IF(VLOOKUP($E44,'Step 1'!$B$13:$D$28,3,0)="Y","[enter country-specific value]",VLOOKUP($E44,'Step 1'!$B$13:$D$28,3,0))</f>
        <v>NE</v>
      </c>
      <c r="Z44" s="211" t="str">
        <f>IF(VLOOKUP($E44,'Step 1'!$B$13:$D$28,3,0)="Y","[enter country-specific value]",VLOOKUP($E44,'Step 1'!$B$13:$D$28,3,0))</f>
        <v>NE</v>
      </c>
      <c r="AA44" s="211" t="str">
        <f>IF(VLOOKUP($E44,'Step 1'!$B$13:$D$28,3,0)="Y","[enter country-specific value]",VLOOKUP($E44,'Step 1'!$B$13:$D$28,3,0))</f>
        <v>NE</v>
      </c>
      <c r="AB44" s="211" t="str">
        <f>IF(VLOOKUP($E44,'Step 1'!$B$13:$D$28,3,0)="Y","[enter country-specific value]",VLOOKUP($E44,'Step 1'!$B$13:$D$28,3,0))</f>
        <v>NE</v>
      </c>
      <c r="AC44" s="211" t="str">
        <f>IF(VLOOKUP($E44,'Step 1'!$B$13:$D$28,3,0)="Y","[enter country-specific value]",VLOOKUP($E44,'Step 1'!$B$13:$D$28,3,0))</f>
        <v>NE</v>
      </c>
      <c r="AD44" s="211" t="str">
        <f>IF(VLOOKUP($E44,'Step 1'!$B$13:$D$28,3,0)="Y","[enter country-specific value]",VLOOKUP($E44,'Step 1'!$B$13:$D$28,3,0))</f>
        <v>NE</v>
      </c>
      <c r="AE44" s="211" t="str">
        <f>IF(VLOOKUP($E44,'Step 1'!$B$13:$D$28,3,0)="Y","[enter country-specific value]",VLOOKUP($E44,'Step 1'!$B$13:$D$28,3,0))</f>
        <v>NE</v>
      </c>
      <c r="AF44" s="211" t="str">
        <f>IF(VLOOKUP($E44,'Step 1'!$B$13:$D$28,3,0)="Y","[enter country-specific value]",VLOOKUP($E44,'Step 1'!$B$13:$D$28,3,0))</f>
        <v>NE</v>
      </c>
      <c r="AG44" s="211" t="str">
        <f>IF(VLOOKUP($E44,'Step 1'!$B$13:$D$28,3,0)="Y","[enter country-specific value]",VLOOKUP($E44,'Step 1'!$B$13:$D$28,3,0))</f>
        <v>NE</v>
      </c>
      <c r="AH44" s="211" t="str">
        <f>IF(VLOOKUP($E44,'Step 1'!$B$13:$D$28,3,0)="Y","[enter country-specific value]",VLOOKUP($E44,'Step 1'!$B$13:$D$28,3,0))</f>
        <v>NE</v>
      </c>
      <c r="AI44" s="211" t="str">
        <f>IF(VLOOKUP($E44,'Step 1'!$B$13:$D$28,3,0)="Y","[enter country-specific value]",VLOOKUP($E44,'Step 1'!$B$13:$D$28,3,0))</f>
        <v>NE</v>
      </c>
      <c r="AJ44" s="211" t="str">
        <f>IF(VLOOKUP($E44,'Step 1'!$B$13:$D$28,3,0)="Y","[enter country-specific value]",VLOOKUP($E44,'Step 1'!$B$13:$D$28,3,0))</f>
        <v>NE</v>
      </c>
      <c r="AK44" s="211" t="str">
        <f>IF(VLOOKUP($E44,'Step 1'!$B$13:$D$28,3,0)="Y","[enter country-specific value]",VLOOKUP($E44,'Step 1'!$B$13:$D$28,3,0))</f>
        <v>NE</v>
      </c>
      <c r="AL44" s="211" t="str">
        <f>IF(VLOOKUP($E44,'Step 1'!$B$13:$D$28,3,0)="Y","[enter country-specific value]",VLOOKUP($E44,'Step 1'!$B$13:$D$28,3,0))</f>
        <v>NE</v>
      </c>
      <c r="AM44" s="211" t="str">
        <f>IF(VLOOKUP($E44,'Step 1'!$B$13:$D$28,3,0)="Y","[enter country-specific value]",VLOOKUP($E44,'Step 1'!$B$13:$D$28,3,0))</f>
        <v>NE</v>
      </c>
      <c r="AN44" s="211" t="str">
        <f>IF(VLOOKUP($E44,'Step 1'!$B$13:$D$28,3,0)="Y","[enter country-specific value]",VLOOKUP($E44,'Step 1'!$B$13:$D$28,3,0))</f>
        <v>NE</v>
      </c>
      <c r="AO44" s="211" t="str">
        <f>IF(VLOOKUP($E44,'Step 1'!$B$13:$D$28,3,0)="Y","[enter country-specific value]",VLOOKUP($E44,'Step 1'!$B$13:$D$28,3,0))</f>
        <v>NE</v>
      </c>
      <c r="AP44" s="211"/>
      <c r="AQ44" s="211"/>
      <c r="AR44" s="211"/>
      <c r="AS44" s="211"/>
      <c r="AT44" s="211"/>
      <c r="AU44" s="188"/>
      <c r="AV44" s="211" t="str">
        <f>IF(VLOOKUP($E44,'Step 1'!$B$13:$D$28,3,0)="Y","[enter country-specific value]",VLOOKUP($E44,'Step 1'!$B$13:$D$28,3,0))</f>
        <v>NE</v>
      </c>
    </row>
    <row r="45" spans="1:48" ht="18" x14ac:dyDescent="0.35">
      <c r="A45" s="44" t="str">
        <f t="shared" si="13"/>
        <v>xstore_solid_Horses</v>
      </c>
      <c r="B45" s="2" t="s">
        <v>49</v>
      </c>
      <c r="C45" s="63" t="s">
        <v>609</v>
      </c>
      <c r="D45" s="2" t="s">
        <v>49</v>
      </c>
      <c r="E45" s="2" t="s">
        <v>82</v>
      </c>
      <c r="F45" s="2" t="s">
        <v>156</v>
      </c>
      <c r="G45" s="202" t="s">
        <v>123</v>
      </c>
      <c r="H45" s="2" t="s">
        <v>49</v>
      </c>
      <c r="I45" s="211" t="str">
        <f>IF(VLOOKUP($E45,'Step 1'!$B$13:$D$28,3,0)="Y","[enter country-specific source]",VLOOKUP($E45,'Step 1'!$B$13:$D$28,3,0))</f>
        <v>NE</v>
      </c>
      <c r="J45" s="176"/>
      <c r="K45" s="211" t="str">
        <f>IF(VLOOKUP($E45,'Step 1'!$B$13:$D$28,3,0)="Y","[enter country-specific value]",VLOOKUP($E45,'Step 1'!$B$13:$D$28,3,0))</f>
        <v>NE</v>
      </c>
      <c r="L45" s="211" t="str">
        <f>IF(VLOOKUP($E45,'Step 1'!$B$13:$D$28,3,0)="Y","[enter country-specific value]",VLOOKUP($E45,'Step 1'!$B$13:$D$28,3,0))</f>
        <v>NE</v>
      </c>
      <c r="M45" s="211" t="str">
        <f>IF(VLOOKUP($E45,'Step 1'!$B$13:$D$28,3,0)="Y","[enter country-specific value]",VLOOKUP($E45,'Step 1'!$B$13:$D$28,3,0))</f>
        <v>NE</v>
      </c>
      <c r="N45" s="211" t="str">
        <f>IF(VLOOKUP($E45,'Step 1'!$B$13:$D$28,3,0)="Y","[enter country-specific value]",VLOOKUP($E45,'Step 1'!$B$13:$D$28,3,0))</f>
        <v>NE</v>
      </c>
      <c r="O45" s="211" t="str">
        <f>IF(VLOOKUP($E45,'Step 1'!$B$13:$D$28,3,0)="Y","[enter country-specific value]",VLOOKUP($E45,'Step 1'!$B$13:$D$28,3,0))</f>
        <v>NE</v>
      </c>
      <c r="P45" s="211" t="str">
        <f>IF(VLOOKUP($E45,'Step 1'!$B$13:$D$28,3,0)="Y","[enter country-specific value]",VLOOKUP($E45,'Step 1'!$B$13:$D$28,3,0))</f>
        <v>NE</v>
      </c>
      <c r="Q45" s="211" t="str">
        <f>IF(VLOOKUP($E45,'Step 1'!$B$13:$D$28,3,0)="Y","[enter country-specific value]",VLOOKUP($E45,'Step 1'!$B$13:$D$28,3,0))</f>
        <v>NE</v>
      </c>
      <c r="R45" s="211" t="str">
        <f>IF(VLOOKUP($E45,'Step 1'!$B$13:$D$28,3,0)="Y","[enter country-specific value]",VLOOKUP($E45,'Step 1'!$B$13:$D$28,3,0))</f>
        <v>NE</v>
      </c>
      <c r="S45" s="211" t="str">
        <f>IF(VLOOKUP($E45,'Step 1'!$B$13:$D$28,3,0)="Y","[enter country-specific value]",VLOOKUP($E45,'Step 1'!$B$13:$D$28,3,0))</f>
        <v>NE</v>
      </c>
      <c r="T45" s="211" t="str">
        <f>IF(VLOOKUP($E45,'Step 1'!$B$13:$D$28,3,0)="Y","[enter country-specific value]",VLOOKUP($E45,'Step 1'!$B$13:$D$28,3,0))</f>
        <v>NE</v>
      </c>
      <c r="U45" s="211" t="str">
        <f>IF(VLOOKUP($E45,'Step 1'!$B$13:$D$28,3,0)="Y","[enter country-specific value]",VLOOKUP($E45,'Step 1'!$B$13:$D$28,3,0))</f>
        <v>NE</v>
      </c>
      <c r="V45" s="211" t="str">
        <f>IF(VLOOKUP($E45,'Step 1'!$B$13:$D$28,3,0)="Y","[enter country-specific value]",VLOOKUP($E45,'Step 1'!$B$13:$D$28,3,0))</f>
        <v>NE</v>
      </c>
      <c r="W45" s="211" t="str">
        <f>IF(VLOOKUP($E45,'Step 1'!$B$13:$D$28,3,0)="Y","[enter country-specific value]",VLOOKUP($E45,'Step 1'!$B$13:$D$28,3,0))</f>
        <v>NE</v>
      </c>
      <c r="X45" s="211" t="str">
        <f>IF(VLOOKUP($E45,'Step 1'!$B$13:$D$28,3,0)="Y","[enter country-specific value]",VLOOKUP($E45,'Step 1'!$B$13:$D$28,3,0))</f>
        <v>NE</v>
      </c>
      <c r="Y45" s="211" t="str">
        <f>IF(VLOOKUP($E45,'Step 1'!$B$13:$D$28,3,0)="Y","[enter country-specific value]",VLOOKUP($E45,'Step 1'!$B$13:$D$28,3,0))</f>
        <v>NE</v>
      </c>
      <c r="Z45" s="211" t="str">
        <f>IF(VLOOKUP($E45,'Step 1'!$B$13:$D$28,3,0)="Y","[enter country-specific value]",VLOOKUP($E45,'Step 1'!$B$13:$D$28,3,0))</f>
        <v>NE</v>
      </c>
      <c r="AA45" s="211" t="str">
        <f>IF(VLOOKUP($E45,'Step 1'!$B$13:$D$28,3,0)="Y","[enter country-specific value]",VLOOKUP($E45,'Step 1'!$B$13:$D$28,3,0))</f>
        <v>NE</v>
      </c>
      <c r="AB45" s="211" t="str">
        <f>IF(VLOOKUP($E45,'Step 1'!$B$13:$D$28,3,0)="Y","[enter country-specific value]",VLOOKUP($E45,'Step 1'!$B$13:$D$28,3,0))</f>
        <v>NE</v>
      </c>
      <c r="AC45" s="211" t="str">
        <f>IF(VLOOKUP($E45,'Step 1'!$B$13:$D$28,3,0)="Y","[enter country-specific value]",VLOOKUP($E45,'Step 1'!$B$13:$D$28,3,0))</f>
        <v>NE</v>
      </c>
      <c r="AD45" s="211" t="str">
        <f>IF(VLOOKUP($E45,'Step 1'!$B$13:$D$28,3,0)="Y","[enter country-specific value]",VLOOKUP($E45,'Step 1'!$B$13:$D$28,3,0))</f>
        <v>NE</v>
      </c>
      <c r="AE45" s="211" t="str">
        <f>IF(VLOOKUP($E45,'Step 1'!$B$13:$D$28,3,0)="Y","[enter country-specific value]",VLOOKUP($E45,'Step 1'!$B$13:$D$28,3,0))</f>
        <v>NE</v>
      </c>
      <c r="AF45" s="211" t="str">
        <f>IF(VLOOKUP($E45,'Step 1'!$B$13:$D$28,3,0)="Y","[enter country-specific value]",VLOOKUP($E45,'Step 1'!$B$13:$D$28,3,0))</f>
        <v>NE</v>
      </c>
      <c r="AG45" s="211" t="str">
        <f>IF(VLOOKUP($E45,'Step 1'!$B$13:$D$28,3,0)="Y","[enter country-specific value]",VLOOKUP($E45,'Step 1'!$B$13:$D$28,3,0))</f>
        <v>NE</v>
      </c>
      <c r="AH45" s="211" t="str">
        <f>IF(VLOOKUP($E45,'Step 1'!$B$13:$D$28,3,0)="Y","[enter country-specific value]",VLOOKUP($E45,'Step 1'!$B$13:$D$28,3,0))</f>
        <v>NE</v>
      </c>
      <c r="AI45" s="211" t="str">
        <f>IF(VLOOKUP($E45,'Step 1'!$B$13:$D$28,3,0)="Y","[enter country-specific value]",VLOOKUP($E45,'Step 1'!$B$13:$D$28,3,0))</f>
        <v>NE</v>
      </c>
      <c r="AJ45" s="211" t="str">
        <f>IF(VLOOKUP($E45,'Step 1'!$B$13:$D$28,3,0)="Y","[enter country-specific value]",VLOOKUP($E45,'Step 1'!$B$13:$D$28,3,0))</f>
        <v>NE</v>
      </c>
      <c r="AK45" s="211" t="str">
        <f>IF(VLOOKUP($E45,'Step 1'!$B$13:$D$28,3,0)="Y","[enter country-specific value]",VLOOKUP($E45,'Step 1'!$B$13:$D$28,3,0))</f>
        <v>NE</v>
      </c>
      <c r="AL45" s="211" t="str">
        <f>IF(VLOOKUP($E45,'Step 1'!$B$13:$D$28,3,0)="Y","[enter country-specific value]",VLOOKUP($E45,'Step 1'!$B$13:$D$28,3,0))</f>
        <v>NE</v>
      </c>
      <c r="AM45" s="211" t="str">
        <f>IF(VLOOKUP($E45,'Step 1'!$B$13:$D$28,3,0)="Y","[enter country-specific value]",VLOOKUP($E45,'Step 1'!$B$13:$D$28,3,0))</f>
        <v>NE</v>
      </c>
      <c r="AN45" s="211" t="str">
        <f>IF(VLOOKUP($E45,'Step 1'!$B$13:$D$28,3,0)="Y","[enter country-specific value]",VLOOKUP($E45,'Step 1'!$B$13:$D$28,3,0))</f>
        <v>NE</v>
      </c>
      <c r="AO45" s="211" t="str">
        <f>IF(VLOOKUP($E45,'Step 1'!$B$13:$D$28,3,0)="Y","[enter country-specific value]",VLOOKUP($E45,'Step 1'!$B$13:$D$28,3,0))</f>
        <v>NE</v>
      </c>
      <c r="AP45" s="211"/>
      <c r="AQ45" s="211"/>
      <c r="AR45" s="211"/>
      <c r="AS45" s="211"/>
      <c r="AT45" s="211"/>
      <c r="AU45" s="188"/>
      <c r="AV45" s="211" t="str">
        <f>IF(VLOOKUP($E45,'Step 1'!$B$13:$D$28,3,0)="Y","[enter country-specific value]",VLOOKUP($E45,'Step 1'!$B$13:$D$28,3,0))</f>
        <v>NE</v>
      </c>
    </row>
    <row r="46" spans="1:48" ht="18" x14ac:dyDescent="0.35">
      <c r="A46" s="44" t="str">
        <f t="shared" si="13"/>
        <v>xstore_solid_Mules and asses</v>
      </c>
      <c r="B46" s="2" t="s">
        <v>49</v>
      </c>
      <c r="C46" s="63" t="s">
        <v>609</v>
      </c>
      <c r="D46" s="2" t="s">
        <v>49</v>
      </c>
      <c r="E46" s="2" t="s">
        <v>83</v>
      </c>
      <c r="F46" s="2" t="s">
        <v>156</v>
      </c>
      <c r="G46" s="202" t="s">
        <v>123</v>
      </c>
      <c r="H46" s="2" t="s">
        <v>49</v>
      </c>
      <c r="I46" s="211" t="str">
        <f>IF(VLOOKUP($E46,'Step 1'!$B$13:$D$28,3,0)="Y","[enter country-specific source]",VLOOKUP($E46,'Step 1'!$B$13:$D$28,3,0))</f>
        <v>NE</v>
      </c>
      <c r="J46" s="202"/>
      <c r="K46" s="211" t="str">
        <f>IF(VLOOKUP($E46,'Step 1'!$B$13:$D$28,3,0)="Y","[enter country-specific value]",VLOOKUP($E46,'Step 1'!$B$13:$D$28,3,0))</f>
        <v>NE</v>
      </c>
      <c r="L46" s="211" t="str">
        <f>IF(VLOOKUP($E46,'Step 1'!$B$13:$D$28,3,0)="Y","[enter country-specific value]",VLOOKUP($E46,'Step 1'!$B$13:$D$28,3,0))</f>
        <v>NE</v>
      </c>
      <c r="M46" s="211" t="str">
        <f>IF(VLOOKUP($E46,'Step 1'!$B$13:$D$28,3,0)="Y","[enter country-specific value]",VLOOKUP($E46,'Step 1'!$B$13:$D$28,3,0))</f>
        <v>NE</v>
      </c>
      <c r="N46" s="211" t="str">
        <f>IF(VLOOKUP($E46,'Step 1'!$B$13:$D$28,3,0)="Y","[enter country-specific value]",VLOOKUP($E46,'Step 1'!$B$13:$D$28,3,0))</f>
        <v>NE</v>
      </c>
      <c r="O46" s="211" t="str">
        <f>IF(VLOOKUP($E46,'Step 1'!$B$13:$D$28,3,0)="Y","[enter country-specific value]",VLOOKUP($E46,'Step 1'!$B$13:$D$28,3,0))</f>
        <v>NE</v>
      </c>
      <c r="P46" s="211" t="str">
        <f>IF(VLOOKUP($E46,'Step 1'!$B$13:$D$28,3,0)="Y","[enter country-specific value]",VLOOKUP($E46,'Step 1'!$B$13:$D$28,3,0))</f>
        <v>NE</v>
      </c>
      <c r="Q46" s="211" t="str">
        <f>IF(VLOOKUP($E46,'Step 1'!$B$13:$D$28,3,0)="Y","[enter country-specific value]",VLOOKUP($E46,'Step 1'!$B$13:$D$28,3,0))</f>
        <v>NE</v>
      </c>
      <c r="R46" s="211" t="str">
        <f>IF(VLOOKUP($E46,'Step 1'!$B$13:$D$28,3,0)="Y","[enter country-specific value]",VLOOKUP($E46,'Step 1'!$B$13:$D$28,3,0))</f>
        <v>NE</v>
      </c>
      <c r="S46" s="211" t="str">
        <f>IF(VLOOKUP($E46,'Step 1'!$B$13:$D$28,3,0)="Y","[enter country-specific value]",VLOOKUP($E46,'Step 1'!$B$13:$D$28,3,0))</f>
        <v>NE</v>
      </c>
      <c r="T46" s="211" t="str">
        <f>IF(VLOOKUP($E46,'Step 1'!$B$13:$D$28,3,0)="Y","[enter country-specific value]",VLOOKUP($E46,'Step 1'!$B$13:$D$28,3,0))</f>
        <v>NE</v>
      </c>
      <c r="U46" s="211" t="str">
        <f>IF(VLOOKUP($E46,'Step 1'!$B$13:$D$28,3,0)="Y","[enter country-specific value]",VLOOKUP($E46,'Step 1'!$B$13:$D$28,3,0))</f>
        <v>NE</v>
      </c>
      <c r="V46" s="211" t="str">
        <f>IF(VLOOKUP($E46,'Step 1'!$B$13:$D$28,3,0)="Y","[enter country-specific value]",VLOOKUP($E46,'Step 1'!$B$13:$D$28,3,0))</f>
        <v>NE</v>
      </c>
      <c r="W46" s="211" t="str">
        <f>IF(VLOOKUP($E46,'Step 1'!$B$13:$D$28,3,0)="Y","[enter country-specific value]",VLOOKUP($E46,'Step 1'!$B$13:$D$28,3,0))</f>
        <v>NE</v>
      </c>
      <c r="X46" s="211" t="str">
        <f>IF(VLOOKUP($E46,'Step 1'!$B$13:$D$28,3,0)="Y","[enter country-specific value]",VLOOKUP($E46,'Step 1'!$B$13:$D$28,3,0))</f>
        <v>NE</v>
      </c>
      <c r="Y46" s="211" t="str">
        <f>IF(VLOOKUP($E46,'Step 1'!$B$13:$D$28,3,0)="Y","[enter country-specific value]",VLOOKUP($E46,'Step 1'!$B$13:$D$28,3,0))</f>
        <v>NE</v>
      </c>
      <c r="Z46" s="211" t="str">
        <f>IF(VLOOKUP($E46,'Step 1'!$B$13:$D$28,3,0)="Y","[enter country-specific value]",VLOOKUP($E46,'Step 1'!$B$13:$D$28,3,0))</f>
        <v>NE</v>
      </c>
      <c r="AA46" s="211" t="str">
        <f>IF(VLOOKUP($E46,'Step 1'!$B$13:$D$28,3,0)="Y","[enter country-specific value]",VLOOKUP($E46,'Step 1'!$B$13:$D$28,3,0))</f>
        <v>NE</v>
      </c>
      <c r="AB46" s="211" t="str">
        <f>IF(VLOOKUP($E46,'Step 1'!$B$13:$D$28,3,0)="Y","[enter country-specific value]",VLOOKUP($E46,'Step 1'!$B$13:$D$28,3,0))</f>
        <v>NE</v>
      </c>
      <c r="AC46" s="211" t="str">
        <f>IF(VLOOKUP($E46,'Step 1'!$B$13:$D$28,3,0)="Y","[enter country-specific value]",VLOOKUP($E46,'Step 1'!$B$13:$D$28,3,0))</f>
        <v>NE</v>
      </c>
      <c r="AD46" s="211" t="str">
        <f>IF(VLOOKUP($E46,'Step 1'!$B$13:$D$28,3,0)="Y","[enter country-specific value]",VLOOKUP($E46,'Step 1'!$B$13:$D$28,3,0))</f>
        <v>NE</v>
      </c>
      <c r="AE46" s="211" t="str">
        <f>IF(VLOOKUP($E46,'Step 1'!$B$13:$D$28,3,0)="Y","[enter country-specific value]",VLOOKUP($E46,'Step 1'!$B$13:$D$28,3,0))</f>
        <v>NE</v>
      </c>
      <c r="AF46" s="211" t="str">
        <f>IF(VLOOKUP($E46,'Step 1'!$B$13:$D$28,3,0)="Y","[enter country-specific value]",VLOOKUP($E46,'Step 1'!$B$13:$D$28,3,0))</f>
        <v>NE</v>
      </c>
      <c r="AG46" s="211" t="str">
        <f>IF(VLOOKUP($E46,'Step 1'!$B$13:$D$28,3,0)="Y","[enter country-specific value]",VLOOKUP($E46,'Step 1'!$B$13:$D$28,3,0))</f>
        <v>NE</v>
      </c>
      <c r="AH46" s="211" t="str">
        <f>IF(VLOOKUP($E46,'Step 1'!$B$13:$D$28,3,0)="Y","[enter country-specific value]",VLOOKUP($E46,'Step 1'!$B$13:$D$28,3,0))</f>
        <v>NE</v>
      </c>
      <c r="AI46" s="211" t="str">
        <f>IF(VLOOKUP($E46,'Step 1'!$B$13:$D$28,3,0)="Y","[enter country-specific value]",VLOOKUP($E46,'Step 1'!$B$13:$D$28,3,0))</f>
        <v>NE</v>
      </c>
      <c r="AJ46" s="211" t="str">
        <f>IF(VLOOKUP($E46,'Step 1'!$B$13:$D$28,3,0)="Y","[enter country-specific value]",VLOOKUP($E46,'Step 1'!$B$13:$D$28,3,0))</f>
        <v>NE</v>
      </c>
      <c r="AK46" s="211" t="str">
        <f>IF(VLOOKUP($E46,'Step 1'!$B$13:$D$28,3,0)="Y","[enter country-specific value]",VLOOKUP($E46,'Step 1'!$B$13:$D$28,3,0))</f>
        <v>NE</v>
      </c>
      <c r="AL46" s="211" t="str">
        <f>IF(VLOOKUP($E46,'Step 1'!$B$13:$D$28,3,0)="Y","[enter country-specific value]",VLOOKUP($E46,'Step 1'!$B$13:$D$28,3,0))</f>
        <v>NE</v>
      </c>
      <c r="AM46" s="211" t="str">
        <f>IF(VLOOKUP($E46,'Step 1'!$B$13:$D$28,3,0)="Y","[enter country-specific value]",VLOOKUP($E46,'Step 1'!$B$13:$D$28,3,0))</f>
        <v>NE</v>
      </c>
      <c r="AN46" s="211" t="str">
        <f>IF(VLOOKUP($E46,'Step 1'!$B$13:$D$28,3,0)="Y","[enter country-specific value]",VLOOKUP($E46,'Step 1'!$B$13:$D$28,3,0))</f>
        <v>NE</v>
      </c>
      <c r="AO46" s="211" t="str">
        <f>IF(VLOOKUP($E46,'Step 1'!$B$13:$D$28,3,0)="Y","[enter country-specific value]",VLOOKUP($E46,'Step 1'!$B$13:$D$28,3,0))</f>
        <v>NE</v>
      </c>
      <c r="AP46" s="211"/>
      <c r="AQ46" s="211"/>
      <c r="AR46" s="211"/>
      <c r="AS46" s="211"/>
      <c r="AT46" s="211"/>
      <c r="AU46" s="188"/>
      <c r="AV46" s="211" t="str">
        <f>IF(VLOOKUP($E46,'Step 1'!$B$13:$D$28,3,0)="Y","[enter country-specific value]",VLOOKUP($E46,'Step 1'!$B$13:$D$28,3,0))</f>
        <v>NE</v>
      </c>
    </row>
    <row r="47" spans="1:48" ht="18" x14ac:dyDescent="0.35">
      <c r="A47" s="44" t="str">
        <f t="shared" si="13"/>
        <v>xstore_solid_Laying hens</v>
      </c>
      <c r="B47" s="2" t="s">
        <v>49</v>
      </c>
      <c r="C47" s="63" t="s">
        <v>609</v>
      </c>
      <c r="D47" s="2" t="s">
        <v>49</v>
      </c>
      <c r="E47" s="2" t="s">
        <v>85</v>
      </c>
      <c r="F47" s="2" t="s">
        <v>156</v>
      </c>
      <c r="G47" s="202" t="s">
        <v>123</v>
      </c>
      <c r="H47" s="2" t="s">
        <v>49</v>
      </c>
      <c r="I47" s="211" t="str">
        <f>IF(VLOOKUP($E47,'Step 1'!$B$13:$D$28,3,0)="Y","[enter country-specific source]",VLOOKUP($E47,'Step 1'!$B$13:$D$28,3,0))</f>
        <v>NE</v>
      </c>
      <c r="J47" s="176"/>
      <c r="K47" s="211" t="str">
        <f>IF(VLOOKUP($E47,'Step 1'!$B$13:$D$28,3,0)="Y","[enter country-specific value]",VLOOKUP($E47,'Step 1'!$B$13:$D$28,3,0))</f>
        <v>NE</v>
      </c>
      <c r="L47" s="211" t="str">
        <f>IF(VLOOKUP($E47,'Step 1'!$B$13:$D$28,3,0)="Y","[enter country-specific value]",VLOOKUP($E47,'Step 1'!$B$13:$D$28,3,0))</f>
        <v>NE</v>
      </c>
      <c r="M47" s="211" t="str">
        <f>IF(VLOOKUP($E47,'Step 1'!$B$13:$D$28,3,0)="Y","[enter country-specific value]",VLOOKUP($E47,'Step 1'!$B$13:$D$28,3,0))</f>
        <v>NE</v>
      </c>
      <c r="N47" s="211" t="str">
        <f>IF(VLOOKUP($E47,'Step 1'!$B$13:$D$28,3,0)="Y","[enter country-specific value]",VLOOKUP($E47,'Step 1'!$B$13:$D$28,3,0))</f>
        <v>NE</v>
      </c>
      <c r="O47" s="211" t="str">
        <f>IF(VLOOKUP($E47,'Step 1'!$B$13:$D$28,3,0)="Y","[enter country-specific value]",VLOOKUP($E47,'Step 1'!$B$13:$D$28,3,0))</f>
        <v>NE</v>
      </c>
      <c r="P47" s="211" t="str">
        <f>IF(VLOOKUP($E47,'Step 1'!$B$13:$D$28,3,0)="Y","[enter country-specific value]",VLOOKUP($E47,'Step 1'!$B$13:$D$28,3,0))</f>
        <v>NE</v>
      </c>
      <c r="Q47" s="211" t="str">
        <f>IF(VLOOKUP($E47,'Step 1'!$B$13:$D$28,3,0)="Y","[enter country-specific value]",VLOOKUP($E47,'Step 1'!$B$13:$D$28,3,0))</f>
        <v>NE</v>
      </c>
      <c r="R47" s="211" t="str">
        <f>IF(VLOOKUP($E47,'Step 1'!$B$13:$D$28,3,0)="Y","[enter country-specific value]",VLOOKUP($E47,'Step 1'!$B$13:$D$28,3,0))</f>
        <v>NE</v>
      </c>
      <c r="S47" s="211" t="str">
        <f>IF(VLOOKUP($E47,'Step 1'!$B$13:$D$28,3,0)="Y","[enter country-specific value]",VLOOKUP($E47,'Step 1'!$B$13:$D$28,3,0))</f>
        <v>NE</v>
      </c>
      <c r="T47" s="211" t="str">
        <f>IF(VLOOKUP($E47,'Step 1'!$B$13:$D$28,3,0)="Y","[enter country-specific value]",VLOOKUP($E47,'Step 1'!$B$13:$D$28,3,0))</f>
        <v>NE</v>
      </c>
      <c r="U47" s="211" t="str">
        <f>IF(VLOOKUP($E47,'Step 1'!$B$13:$D$28,3,0)="Y","[enter country-specific value]",VLOOKUP($E47,'Step 1'!$B$13:$D$28,3,0))</f>
        <v>NE</v>
      </c>
      <c r="V47" s="211" t="str">
        <f>IF(VLOOKUP($E47,'Step 1'!$B$13:$D$28,3,0)="Y","[enter country-specific value]",VLOOKUP($E47,'Step 1'!$B$13:$D$28,3,0))</f>
        <v>NE</v>
      </c>
      <c r="W47" s="211" t="str">
        <f>IF(VLOOKUP($E47,'Step 1'!$B$13:$D$28,3,0)="Y","[enter country-specific value]",VLOOKUP($E47,'Step 1'!$B$13:$D$28,3,0))</f>
        <v>NE</v>
      </c>
      <c r="X47" s="211" t="str">
        <f>IF(VLOOKUP($E47,'Step 1'!$B$13:$D$28,3,0)="Y","[enter country-specific value]",VLOOKUP($E47,'Step 1'!$B$13:$D$28,3,0))</f>
        <v>NE</v>
      </c>
      <c r="Y47" s="211" t="str">
        <f>IF(VLOOKUP($E47,'Step 1'!$B$13:$D$28,3,0)="Y","[enter country-specific value]",VLOOKUP($E47,'Step 1'!$B$13:$D$28,3,0))</f>
        <v>NE</v>
      </c>
      <c r="Z47" s="211" t="str">
        <f>IF(VLOOKUP($E47,'Step 1'!$B$13:$D$28,3,0)="Y","[enter country-specific value]",VLOOKUP($E47,'Step 1'!$B$13:$D$28,3,0))</f>
        <v>NE</v>
      </c>
      <c r="AA47" s="211" t="str">
        <f>IF(VLOOKUP($E47,'Step 1'!$B$13:$D$28,3,0)="Y","[enter country-specific value]",VLOOKUP($E47,'Step 1'!$B$13:$D$28,3,0))</f>
        <v>NE</v>
      </c>
      <c r="AB47" s="211" t="str">
        <f>IF(VLOOKUP($E47,'Step 1'!$B$13:$D$28,3,0)="Y","[enter country-specific value]",VLOOKUP($E47,'Step 1'!$B$13:$D$28,3,0))</f>
        <v>NE</v>
      </c>
      <c r="AC47" s="211" t="str">
        <f>IF(VLOOKUP($E47,'Step 1'!$B$13:$D$28,3,0)="Y","[enter country-specific value]",VLOOKUP($E47,'Step 1'!$B$13:$D$28,3,0))</f>
        <v>NE</v>
      </c>
      <c r="AD47" s="211" t="str">
        <f>IF(VLOOKUP($E47,'Step 1'!$B$13:$D$28,3,0)="Y","[enter country-specific value]",VLOOKUP($E47,'Step 1'!$B$13:$D$28,3,0))</f>
        <v>NE</v>
      </c>
      <c r="AE47" s="211" t="str">
        <f>IF(VLOOKUP($E47,'Step 1'!$B$13:$D$28,3,0)="Y","[enter country-specific value]",VLOOKUP($E47,'Step 1'!$B$13:$D$28,3,0))</f>
        <v>NE</v>
      </c>
      <c r="AF47" s="211" t="str">
        <f>IF(VLOOKUP($E47,'Step 1'!$B$13:$D$28,3,0)="Y","[enter country-specific value]",VLOOKUP($E47,'Step 1'!$B$13:$D$28,3,0))</f>
        <v>NE</v>
      </c>
      <c r="AG47" s="211" t="str">
        <f>IF(VLOOKUP($E47,'Step 1'!$B$13:$D$28,3,0)="Y","[enter country-specific value]",VLOOKUP($E47,'Step 1'!$B$13:$D$28,3,0))</f>
        <v>NE</v>
      </c>
      <c r="AH47" s="211" t="str">
        <f>IF(VLOOKUP($E47,'Step 1'!$B$13:$D$28,3,0)="Y","[enter country-specific value]",VLOOKUP($E47,'Step 1'!$B$13:$D$28,3,0))</f>
        <v>NE</v>
      </c>
      <c r="AI47" s="211" t="str">
        <f>IF(VLOOKUP($E47,'Step 1'!$B$13:$D$28,3,0)="Y","[enter country-specific value]",VLOOKUP($E47,'Step 1'!$B$13:$D$28,3,0))</f>
        <v>NE</v>
      </c>
      <c r="AJ47" s="211" t="str">
        <f>IF(VLOOKUP($E47,'Step 1'!$B$13:$D$28,3,0)="Y","[enter country-specific value]",VLOOKUP($E47,'Step 1'!$B$13:$D$28,3,0))</f>
        <v>NE</v>
      </c>
      <c r="AK47" s="211" t="str">
        <f>IF(VLOOKUP($E47,'Step 1'!$B$13:$D$28,3,0)="Y","[enter country-specific value]",VLOOKUP($E47,'Step 1'!$B$13:$D$28,3,0))</f>
        <v>NE</v>
      </c>
      <c r="AL47" s="211" t="str">
        <f>IF(VLOOKUP($E47,'Step 1'!$B$13:$D$28,3,0)="Y","[enter country-specific value]",VLOOKUP($E47,'Step 1'!$B$13:$D$28,3,0))</f>
        <v>NE</v>
      </c>
      <c r="AM47" s="211" t="str">
        <f>IF(VLOOKUP($E47,'Step 1'!$B$13:$D$28,3,0)="Y","[enter country-specific value]",VLOOKUP($E47,'Step 1'!$B$13:$D$28,3,0))</f>
        <v>NE</v>
      </c>
      <c r="AN47" s="211" t="str">
        <f>IF(VLOOKUP($E47,'Step 1'!$B$13:$D$28,3,0)="Y","[enter country-specific value]",VLOOKUP($E47,'Step 1'!$B$13:$D$28,3,0))</f>
        <v>NE</v>
      </c>
      <c r="AO47" s="211" t="str">
        <f>IF(VLOOKUP($E47,'Step 1'!$B$13:$D$28,3,0)="Y","[enter country-specific value]",VLOOKUP($E47,'Step 1'!$B$13:$D$28,3,0))</f>
        <v>NE</v>
      </c>
      <c r="AP47" s="211"/>
      <c r="AQ47" s="211"/>
      <c r="AR47" s="211"/>
      <c r="AS47" s="211"/>
      <c r="AT47" s="211"/>
      <c r="AU47" s="188"/>
      <c r="AV47" s="211" t="str">
        <f>IF(VLOOKUP($E47,'Step 1'!$B$13:$D$28,3,0)="Y","[enter country-specific value]",VLOOKUP($E47,'Step 1'!$B$13:$D$28,3,0))</f>
        <v>NE</v>
      </c>
    </row>
    <row r="48" spans="1:48" ht="18" x14ac:dyDescent="0.35">
      <c r="A48" s="44" t="str">
        <f t="shared" si="13"/>
        <v>xstore_solid_Broilers</v>
      </c>
      <c r="B48" s="2" t="s">
        <v>49</v>
      </c>
      <c r="C48" s="63" t="s">
        <v>609</v>
      </c>
      <c r="D48" s="2" t="s">
        <v>49</v>
      </c>
      <c r="E48" s="2" t="s">
        <v>84</v>
      </c>
      <c r="F48" s="2" t="s">
        <v>156</v>
      </c>
      <c r="G48" s="202" t="s">
        <v>123</v>
      </c>
      <c r="H48" s="2" t="s">
        <v>49</v>
      </c>
      <c r="I48" s="211" t="str">
        <f>IF(VLOOKUP($E48,'Step 1'!$B$13:$D$28,3,0)="Y","[enter country-specific source]",VLOOKUP($E48,'Step 1'!$B$13:$D$28,3,0))</f>
        <v>NE</v>
      </c>
      <c r="J48" s="202"/>
      <c r="K48" s="211" t="str">
        <f>IF(VLOOKUP($E48,'Step 1'!$B$13:$D$28,3,0)="Y","[enter country-specific value]",VLOOKUP($E48,'Step 1'!$B$13:$D$28,3,0))</f>
        <v>NE</v>
      </c>
      <c r="L48" s="211" t="str">
        <f>IF(VLOOKUP($E48,'Step 1'!$B$13:$D$28,3,0)="Y","[enter country-specific value]",VLOOKUP($E48,'Step 1'!$B$13:$D$28,3,0))</f>
        <v>NE</v>
      </c>
      <c r="M48" s="211" t="str">
        <f>IF(VLOOKUP($E48,'Step 1'!$B$13:$D$28,3,0)="Y","[enter country-specific value]",VLOOKUP($E48,'Step 1'!$B$13:$D$28,3,0))</f>
        <v>NE</v>
      </c>
      <c r="N48" s="211" t="str">
        <f>IF(VLOOKUP($E48,'Step 1'!$B$13:$D$28,3,0)="Y","[enter country-specific value]",VLOOKUP($E48,'Step 1'!$B$13:$D$28,3,0))</f>
        <v>NE</v>
      </c>
      <c r="O48" s="211" t="str">
        <f>IF(VLOOKUP($E48,'Step 1'!$B$13:$D$28,3,0)="Y","[enter country-specific value]",VLOOKUP($E48,'Step 1'!$B$13:$D$28,3,0))</f>
        <v>NE</v>
      </c>
      <c r="P48" s="211" t="str">
        <f>IF(VLOOKUP($E48,'Step 1'!$B$13:$D$28,3,0)="Y","[enter country-specific value]",VLOOKUP($E48,'Step 1'!$B$13:$D$28,3,0))</f>
        <v>NE</v>
      </c>
      <c r="Q48" s="211" t="str">
        <f>IF(VLOOKUP($E48,'Step 1'!$B$13:$D$28,3,0)="Y","[enter country-specific value]",VLOOKUP($E48,'Step 1'!$B$13:$D$28,3,0))</f>
        <v>NE</v>
      </c>
      <c r="R48" s="211" t="str">
        <f>IF(VLOOKUP($E48,'Step 1'!$B$13:$D$28,3,0)="Y","[enter country-specific value]",VLOOKUP($E48,'Step 1'!$B$13:$D$28,3,0))</f>
        <v>NE</v>
      </c>
      <c r="S48" s="211" t="str">
        <f>IF(VLOOKUP($E48,'Step 1'!$B$13:$D$28,3,0)="Y","[enter country-specific value]",VLOOKUP($E48,'Step 1'!$B$13:$D$28,3,0))</f>
        <v>NE</v>
      </c>
      <c r="T48" s="211" t="str">
        <f>IF(VLOOKUP($E48,'Step 1'!$B$13:$D$28,3,0)="Y","[enter country-specific value]",VLOOKUP($E48,'Step 1'!$B$13:$D$28,3,0))</f>
        <v>NE</v>
      </c>
      <c r="U48" s="211" t="str">
        <f>IF(VLOOKUP($E48,'Step 1'!$B$13:$D$28,3,0)="Y","[enter country-specific value]",VLOOKUP($E48,'Step 1'!$B$13:$D$28,3,0))</f>
        <v>NE</v>
      </c>
      <c r="V48" s="211" t="str">
        <f>IF(VLOOKUP($E48,'Step 1'!$B$13:$D$28,3,0)="Y","[enter country-specific value]",VLOOKUP($E48,'Step 1'!$B$13:$D$28,3,0))</f>
        <v>NE</v>
      </c>
      <c r="W48" s="211" t="str">
        <f>IF(VLOOKUP($E48,'Step 1'!$B$13:$D$28,3,0)="Y","[enter country-specific value]",VLOOKUP($E48,'Step 1'!$B$13:$D$28,3,0))</f>
        <v>NE</v>
      </c>
      <c r="X48" s="211" t="str">
        <f>IF(VLOOKUP($E48,'Step 1'!$B$13:$D$28,3,0)="Y","[enter country-specific value]",VLOOKUP($E48,'Step 1'!$B$13:$D$28,3,0))</f>
        <v>NE</v>
      </c>
      <c r="Y48" s="211" t="str">
        <f>IF(VLOOKUP($E48,'Step 1'!$B$13:$D$28,3,0)="Y","[enter country-specific value]",VLOOKUP($E48,'Step 1'!$B$13:$D$28,3,0))</f>
        <v>NE</v>
      </c>
      <c r="Z48" s="211" t="str">
        <f>IF(VLOOKUP($E48,'Step 1'!$B$13:$D$28,3,0)="Y","[enter country-specific value]",VLOOKUP($E48,'Step 1'!$B$13:$D$28,3,0))</f>
        <v>NE</v>
      </c>
      <c r="AA48" s="211" t="str">
        <f>IF(VLOOKUP($E48,'Step 1'!$B$13:$D$28,3,0)="Y","[enter country-specific value]",VLOOKUP($E48,'Step 1'!$B$13:$D$28,3,0))</f>
        <v>NE</v>
      </c>
      <c r="AB48" s="211" t="str">
        <f>IF(VLOOKUP($E48,'Step 1'!$B$13:$D$28,3,0)="Y","[enter country-specific value]",VLOOKUP($E48,'Step 1'!$B$13:$D$28,3,0))</f>
        <v>NE</v>
      </c>
      <c r="AC48" s="211" t="str">
        <f>IF(VLOOKUP($E48,'Step 1'!$B$13:$D$28,3,0)="Y","[enter country-specific value]",VLOOKUP($E48,'Step 1'!$B$13:$D$28,3,0))</f>
        <v>NE</v>
      </c>
      <c r="AD48" s="211" t="str">
        <f>IF(VLOOKUP($E48,'Step 1'!$B$13:$D$28,3,0)="Y","[enter country-specific value]",VLOOKUP($E48,'Step 1'!$B$13:$D$28,3,0))</f>
        <v>NE</v>
      </c>
      <c r="AE48" s="211" t="str">
        <f>IF(VLOOKUP($E48,'Step 1'!$B$13:$D$28,3,0)="Y","[enter country-specific value]",VLOOKUP($E48,'Step 1'!$B$13:$D$28,3,0))</f>
        <v>NE</v>
      </c>
      <c r="AF48" s="211" t="str">
        <f>IF(VLOOKUP($E48,'Step 1'!$B$13:$D$28,3,0)="Y","[enter country-specific value]",VLOOKUP($E48,'Step 1'!$B$13:$D$28,3,0))</f>
        <v>NE</v>
      </c>
      <c r="AG48" s="211" t="str">
        <f>IF(VLOOKUP($E48,'Step 1'!$B$13:$D$28,3,0)="Y","[enter country-specific value]",VLOOKUP($E48,'Step 1'!$B$13:$D$28,3,0))</f>
        <v>NE</v>
      </c>
      <c r="AH48" s="211" t="str">
        <f>IF(VLOOKUP($E48,'Step 1'!$B$13:$D$28,3,0)="Y","[enter country-specific value]",VLOOKUP($E48,'Step 1'!$B$13:$D$28,3,0))</f>
        <v>NE</v>
      </c>
      <c r="AI48" s="211" t="str">
        <f>IF(VLOOKUP($E48,'Step 1'!$B$13:$D$28,3,0)="Y","[enter country-specific value]",VLOOKUP($E48,'Step 1'!$B$13:$D$28,3,0))</f>
        <v>NE</v>
      </c>
      <c r="AJ48" s="211" t="str">
        <f>IF(VLOOKUP($E48,'Step 1'!$B$13:$D$28,3,0)="Y","[enter country-specific value]",VLOOKUP($E48,'Step 1'!$B$13:$D$28,3,0))</f>
        <v>NE</v>
      </c>
      <c r="AK48" s="211" t="str">
        <f>IF(VLOOKUP($E48,'Step 1'!$B$13:$D$28,3,0)="Y","[enter country-specific value]",VLOOKUP($E48,'Step 1'!$B$13:$D$28,3,0))</f>
        <v>NE</v>
      </c>
      <c r="AL48" s="211" t="str">
        <f>IF(VLOOKUP($E48,'Step 1'!$B$13:$D$28,3,0)="Y","[enter country-specific value]",VLOOKUP($E48,'Step 1'!$B$13:$D$28,3,0))</f>
        <v>NE</v>
      </c>
      <c r="AM48" s="211" t="str">
        <f>IF(VLOOKUP($E48,'Step 1'!$B$13:$D$28,3,0)="Y","[enter country-specific value]",VLOOKUP($E48,'Step 1'!$B$13:$D$28,3,0))</f>
        <v>NE</v>
      </c>
      <c r="AN48" s="211" t="str">
        <f>IF(VLOOKUP($E48,'Step 1'!$B$13:$D$28,3,0)="Y","[enter country-specific value]",VLOOKUP($E48,'Step 1'!$B$13:$D$28,3,0))</f>
        <v>NE</v>
      </c>
      <c r="AO48" s="211" t="str">
        <f>IF(VLOOKUP($E48,'Step 1'!$B$13:$D$28,3,0)="Y","[enter country-specific value]",VLOOKUP($E48,'Step 1'!$B$13:$D$28,3,0))</f>
        <v>NE</v>
      </c>
      <c r="AP48" s="211"/>
      <c r="AQ48" s="211"/>
      <c r="AR48" s="211"/>
      <c r="AS48" s="211"/>
      <c r="AT48" s="211"/>
      <c r="AU48" s="188"/>
      <c r="AV48" s="211" t="str">
        <f>IF(VLOOKUP($E48,'Step 1'!$B$13:$D$28,3,0)="Y","[enter country-specific value]",VLOOKUP($E48,'Step 1'!$B$13:$D$28,3,0))</f>
        <v>NE</v>
      </c>
    </row>
    <row r="49" spans="1:48" ht="18" x14ac:dyDescent="0.35">
      <c r="A49" s="44" t="str">
        <f t="shared" si="13"/>
        <v>xstore_solid_Turkeys</v>
      </c>
      <c r="B49" s="2" t="s">
        <v>49</v>
      </c>
      <c r="C49" s="63" t="s">
        <v>609</v>
      </c>
      <c r="D49" s="2" t="s">
        <v>49</v>
      </c>
      <c r="E49" s="2" t="s">
        <v>87</v>
      </c>
      <c r="F49" s="2" t="s">
        <v>156</v>
      </c>
      <c r="G49" s="202" t="s">
        <v>123</v>
      </c>
      <c r="H49" s="2" t="s">
        <v>49</v>
      </c>
      <c r="I49" s="211" t="str">
        <f>IF(VLOOKUP($E49,'Step 1'!$B$13:$D$28,3,0)="Y","[enter country-specific source]",VLOOKUP($E49,'Step 1'!$B$13:$D$28,3,0))</f>
        <v>NE</v>
      </c>
      <c r="J49" s="202"/>
      <c r="K49" s="211" t="str">
        <f>IF(VLOOKUP($E49,'Step 1'!$B$13:$D$28,3,0)="Y","[enter country-specific value]",VLOOKUP($E49,'Step 1'!$B$13:$D$28,3,0))</f>
        <v>NE</v>
      </c>
      <c r="L49" s="211" t="str">
        <f>IF(VLOOKUP($E49,'Step 1'!$B$13:$D$28,3,0)="Y","[enter country-specific value]",VLOOKUP($E49,'Step 1'!$B$13:$D$28,3,0))</f>
        <v>NE</v>
      </c>
      <c r="M49" s="211" t="str">
        <f>IF(VLOOKUP($E49,'Step 1'!$B$13:$D$28,3,0)="Y","[enter country-specific value]",VLOOKUP($E49,'Step 1'!$B$13:$D$28,3,0))</f>
        <v>NE</v>
      </c>
      <c r="N49" s="211" t="str">
        <f>IF(VLOOKUP($E49,'Step 1'!$B$13:$D$28,3,0)="Y","[enter country-specific value]",VLOOKUP($E49,'Step 1'!$B$13:$D$28,3,0))</f>
        <v>NE</v>
      </c>
      <c r="O49" s="211" t="str">
        <f>IF(VLOOKUP($E49,'Step 1'!$B$13:$D$28,3,0)="Y","[enter country-specific value]",VLOOKUP($E49,'Step 1'!$B$13:$D$28,3,0))</f>
        <v>NE</v>
      </c>
      <c r="P49" s="211" t="str">
        <f>IF(VLOOKUP($E49,'Step 1'!$B$13:$D$28,3,0)="Y","[enter country-specific value]",VLOOKUP($E49,'Step 1'!$B$13:$D$28,3,0))</f>
        <v>NE</v>
      </c>
      <c r="Q49" s="211" t="str">
        <f>IF(VLOOKUP($E49,'Step 1'!$B$13:$D$28,3,0)="Y","[enter country-specific value]",VLOOKUP($E49,'Step 1'!$B$13:$D$28,3,0))</f>
        <v>NE</v>
      </c>
      <c r="R49" s="211" t="str">
        <f>IF(VLOOKUP($E49,'Step 1'!$B$13:$D$28,3,0)="Y","[enter country-specific value]",VLOOKUP($E49,'Step 1'!$B$13:$D$28,3,0))</f>
        <v>NE</v>
      </c>
      <c r="S49" s="211" t="str">
        <f>IF(VLOOKUP($E49,'Step 1'!$B$13:$D$28,3,0)="Y","[enter country-specific value]",VLOOKUP($E49,'Step 1'!$B$13:$D$28,3,0))</f>
        <v>NE</v>
      </c>
      <c r="T49" s="211" t="str">
        <f>IF(VLOOKUP($E49,'Step 1'!$B$13:$D$28,3,0)="Y","[enter country-specific value]",VLOOKUP($E49,'Step 1'!$B$13:$D$28,3,0))</f>
        <v>NE</v>
      </c>
      <c r="U49" s="211" t="str">
        <f>IF(VLOOKUP($E49,'Step 1'!$B$13:$D$28,3,0)="Y","[enter country-specific value]",VLOOKUP($E49,'Step 1'!$B$13:$D$28,3,0))</f>
        <v>NE</v>
      </c>
      <c r="V49" s="211" t="str">
        <f>IF(VLOOKUP($E49,'Step 1'!$B$13:$D$28,3,0)="Y","[enter country-specific value]",VLOOKUP($E49,'Step 1'!$B$13:$D$28,3,0))</f>
        <v>NE</v>
      </c>
      <c r="W49" s="211" t="str">
        <f>IF(VLOOKUP($E49,'Step 1'!$B$13:$D$28,3,0)="Y","[enter country-specific value]",VLOOKUP($E49,'Step 1'!$B$13:$D$28,3,0))</f>
        <v>NE</v>
      </c>
      <c r="X49" s="211" t="str">
        <f>IF(VLOOKUP($E49,'Step 1'!$B$13:$D$28,3,0)="Y","[enter country-specific value]",VLOOKUP($E49,'Step 1'!$B$13:$D$28,3,0))</f>
        <v>NE</v>
      </c>
      <c r="Y49" s="211" t="str">
        <f>IF(VLOOKUP($E49,'Step 1'!$B$13:$D$28,3,0)="Y","[enter country-specific value]",VLOOKUP($E49,'Step 1'!$B$13:$D$28,3,0))</f>
        <v>NE</v>
      </c>
      <c r="Z49" s="211" t="str">
        <f>IF(VLOOKUP($E49,'Step 1'!$B$13:$D$28,3,0)="Y","[enter country-specific value]",VLOOKUP($E49,'Step 1'!$B$13:$D$28,3,0))</f>
        <v>NE</v>
      </c>
      <c r="AA49" s="211" t="str">
        <f>IF(VLOOKUP($E49,'Step 1'!$B$13:$D$28,3,0)="Y","[enter country-specific value]",VLOOKUP($E49,'Step 1'!$B$13:$D$28,3,0))</f>
        <v>NE</v>
      </c>
      <c r="AB49" s="211" t="str">
        <f>IF(VLOOKUP($E49,'Step 1'!$B$13:$D$28,3,0)="Y","[enter country-specific value]",VLOOKUP($E49,'Step 1'!$B$13:$D$28,3,0))</f>
        <v>NE</v>
      </c>
      <c r="AC49" s="211" t="str">
        <f>IF(VLOOKUP($E49,'Step 1'!$B$13:$D$28,3,0)="Y","[enter country-specific value]",VLOOKUP($E49,'Step 1'!$B$13:$D$28,3,0))</f>
        <v>NE</v>
      </c>
      <c r="AD49" s="211" t="str">
        <f>IF(VLOOKUP($E49,'Step 1'!$B$13:$D$28,3,0)="Y","[enter country-specific value]",VLOOKUP($E49,'Step 1'!$B$13:$D$28,3,0))</f>
        <v>NE</v>
      </c>
      <c r="AE49" s="211" t="str">
        <f>IF(VLOOKUP($E49,'Step 1'!$B$13:$D$28,3,0)="Y","[enter country-specific value]",VLOOKUP($E49,'Step 1'!$B$13:$D$28,3,0))</f>
        <v>NE</v>
      </c>
      <c r="AF49" s="211" t="str">
        <f>IF(VLOOKUP($E49,'Step 1'!$B$13:$D$28,3,0)="Y","[enter country-specific value]",VLOOKUP($E49,'Step 1'!$B$13:$D$28,3,0))</f>
        <v>NE</v>
      </c>
      <c r="AG49" s="211" t="str">
        <f>IF(VLOOKUP($E49,'Step 1'!$B$13:$D$28,3,0)="Y","[enter country-specific value]",VLOOKUP($E49,'Step 1'!$B$13:$D$28,3,0))</f>
        <v>NE</v>
      </c>
      <c r="AH49" s="211" t="str">
        <f>IF(VLOOKUP($E49,'Step 1'!$B$13:$D$28,3,0)="Y","[enter country-specific value]",VLOOKUP($E49,'Step 1'!$B$13:$D$28,3,0))</f>
        <v>NE</v>
      </c>
      <c r="AI49" s="211" t="str">
        <f>IF(VLOOKUP($E49,'Step 1'!$B$13:$D$28,3,0)="Y","[enter country-specific value]",VLOOKUP($E49,'Step 1'!$B$13:$D$28,3,0))</f>
        <v>NE</v>
      </c>
      <c r="AJ49" s="211" t="str">
        <f>IF(VLOOKUP($E49,'Step 1'!$B$13:$D$28,3,0)="Y","[enter country-specific value]",VLOOKUP($E49,'Step 1'!$B$13:$D$28,3,0))</f>
        <v>NE</v>
      </c>
      <c r="AK49" s="211" t="str">
        <f>IF(VLOOKUP($E49,'Step 1'!$B$13:$D$28,3,0)="Y","[enter country-specific value]",VLOOKUP($E49,'Step 1'!$B$13:$D$28,3,0))</f>
        <v>NE</v>
      </c>
      <c r="AL49" s="211" t="str">
        <f>IF(VLOOKUP($E49,'Step 1'!$B$13:$D$28,3,0)="Y","[enter country-specific value]",VLOOKUP($E49,'Step 1'!$B$13:$D$28,3,0))</f>
        <v>NE</v>
      </c>
      <c r="AM49" s="211" t="str">
        <f>IF(VLOOKUP($E49,'Step 1'!$B$13:$D$28,3,0)="Y","[enter country-specific value]",VLOOKUP($E49,'Step 1'!$B$13:$D$28,3,0))</f>
        <v>NE</v>
      </c>
      <c r="AN49" s="211" t="str">
        <f>IF(VLOOKUP($E49,'Step 1'!$B$13:$D$28,3,0)="Y","[enter country-specific value]",VLOOKUP($E49,'Step 1'!$B$13:$D$28,3,0))</f>
        <v>NE</v>
      </c>
      <c r="AO49" s="211" t="str">
        <f>IF(VLOOKUP($E49,'Step 1'!$B$13:$D$28,3,0)="Y","[enter country-specific value]",VLOOKUP($E49,'Step 1'!$B$13:$D$28,3,0))</f>
        <v>NE</v>
      </c>
      <c r="AP49" s="211"/>
      <c r="AQ49" s="211"/>
      <c r="AR49" s="211"/>
      <c r="AS49" s="211"/>
      <c r="AT49" s="211"/>
      <c r="AU49" s="188"/>
      <c r="AV49" s="211" t="str">
        <f>IF(VLOOKUP($E49,'Step 1'!$B$13:$D$28,3,0)="Y","[enter country-specific value]",VLOOKUP($E49,'Step 1'!$B$13:$D$28,3,0))</f>
        <v>NE</v>
      </c>
    </row>
    <row r="50" spans="1:48" ht="18" x14ac:dyDescent="0.35">
      <c r="A50" s="44" t="str">
        <f t="shared" si="13"/>
        <v>xstore_solid_Other poultry (ducks)</v>
      </c>
      <c r="B50" s="2" t="s">
        <v>49</v>
      </c>
      <c r="C50" s="63" t="s">
        <v>609</v>
      </c>
      <c r="D50" s="2" t="s">
        <v>49</v>
      </c>
      <c r="E50" s="2" t="s">
        <v>90</v>
      </c>
      <c r="F50" s="2" t="s">
        <v>156</v>
      </c>
      <c r="G50" s="202" t="s">
        <v>123</v>
      </c>
      <c r="H50" s="2" t="s">
        <v>49</v>
      </c>
      <c r="I50" s="211" t="str">
        <f>IF(VLOOKUP($E50,'Step 1'!$B$13:$D$28,3,0)="Y","[enter country-specific source]",VLOOKUP($E50,'Step 1'!$B$13:$D$28,3,0))</f>
        <v>NE</v>
      </c>
      <c r="J50" s="202"/>
      <c r="K50" s="211" t="str">
        <f>IF(VLOOKUP($E50,'Step 1'!$B$13:$D$28,3,0)="Y","[enter country-specific value]",VLOOKUP($E50,'Step 1'!$B$13:$D$28,3,0))</f>
        <v>NE</v>
      </c>
      <c r="L50" s="211" t="str">
        <f>IF(VLOOKUP($E50,'Step 1'!$B$13:$D$28,3,0)="Y","[enter country-specific value]",VLOOKUP($E50,'Step 1'!$B$13:$D$28,3,0))</f>
        <v>NE</v>
      </c>
      <c r="M50" s="211" t="str">
        <f>IF(VLOOKUP($E50,'Step 1'!$B$13:$D$28,3,0)="Y","[enter country-specific value]",VLOOKUP($E50,'Step 1'!$B$13:$D$28,3,0))</f>
        <v>NE</v>
      </c>
      <c r="N50" s="211" t="str">
        <f>IF(VLOOKUP($E50,'Step 1'!$B$13:$D$28,3,0)="Y","[enter country-specific value]",VLOOKUP($E50,'Step 1'!$B$13:$D$28,3,0))</f>
        <v>NE</v>
      </c>
      <c r="O50" s="211" t="str">
        <f>IF(VLOOKUP($E50,'Step 1'!$B$13:$D$28,3,0)="Y","[enter country-specific value]",VLOOKUP($E50,'Step 1'!$B$13:$D$28,3,0))</f>
        <v>NE</v>
      </c>
      <c r="P50" s="211" t="str">
        <f>IF(VLOOKUP($E50,'Step 1'!$B$13:$D$28,3,0)="Y","[enter country-specific value]",VLOOKUP($E50,'Step 1'!$B$13:$D$28,3,0))</f>
        <v>NE</v>
      </c>
      <c r="Q50" s="211" t="str">
        <f>IF(VLOOKUP($E50,'Step 1'!$B$13:$D$28,3,0)="Y","[enter country-specific value]",VLOOKUP($E50,'Step 1'!$B$13:$D$28,3,0))</f>
        <v>NE</v>
      </c>
      <c r="R50" s="211" t="str">
        <f>IF(VLOOKUP($E50,'Step 1'!$B$13:$D$28,3,0)="Y","[enter country-specific value]",VLOOKUP($E50,'Step 1'!$B$13:$D$28,3,0))</f>
        <v>NE</v>
      </c>
      <c r="S50" s="211" t="str">
        <f>IF(VLOOKUP($E50,'Step 1'!$B$13:$D$28,3,0)="Y","[enter country-specific value]",VLOOKUP($E50,'Step 1'!$B$13:$D$28,3,0))</f>
        <v>NE</v>
      </c>
      <c r="T50" s="211" t="str">
        <f>IF(VLOOKUP($E50,'Step 1'!$B$13:$D$28,3,0)="Y","[enter country-specific value]",VLOOKUP($E50,'Step 1'!$B$13:$D$28,3,0))</f>
        <v>NE</v>
      </c>
      <c r="U50" s="211" t="str">
        <f>IF(VLOOKUP($E50,'Step 1'!$B$13:$D$28,3,0)="Y","[enter country-specific value]",VLOOKUP($E50,'Step 1'!$B$13:$D$28,3,0))</f>
        <v>NE</v>
      </c>
      <c r="V50" s="211" t="str">
        <f>IF(VLOOKUP($E50,'Step 1'!$B$13:$D$28,3,0)="Y","[enter country-specific value]",VLOOKUP($E50,'Step 1'!$B$13:$D$28,3,0))</f>
        <v>NE</v>
      </c>
      <c r="W50" s="211" t="str">
        <f>IF(VLOOKUP($E50,'Step 1'!$B$13:$D$28,3,0)="Y","[enter country-specific value]",VLOOKUP($E50,'Step 1'!$B$13:$D$28,3,0))</f>
        <v>NE</v>
      </c>
      <c r="X50" s="211" t="str">
        <f>IF(VLOOKUP($E50,'Step 1'!$B$13:$D$28,3,0)="Y","[enter country-specific value]",VLOOKUP($E50,'Step 1'!$B$13:$D$28,3,0))</f>
        <v>NE</v>
      </c>
      <c r="Y50" s="211" t="str">
        <f>IF(VLOOKUP($E50,'Step 1'!$B$13:$D$28,3,0)="Y","[enter country-specific value]",VLOOKUP($E50,'Step 1'!$B$13:$D$28,3,0))</f>
        <v>NE</v>
      </c>
      <c r="Z50" s="211" t="str">
        <f>IF(VLOOKUP($E50,'Step 1'!$B$13:$D$28,3,0)="Y","[enter country-specific value]",VLOOKUP($E50,'Step 1'!$B$13:$D$28,3,0))</f>
        <v>NE</v>
      </c>
      <c r="AA50" s="211" t="str">
        <f>IF(VLOOKUP($E50,'Step 1'!$B$13:$D$28,3,0)="Y","[enter country-specific value]",VLOOKUP($E50,'Step 1'!$B$13:$D$28,3,0))</f>
        <v>NE</v>
      </c>
      <c r="AB50" s="211" t="str">
        <f>IF(VLOOKUP($E50,'Step 1'!$B$13:$D$28,3,0)="Y","[enter country-specific value]",VLOOKUP($E50,'Step 1'!$B$13:$D$28,3,0))</f>
        <v>NE</v>
      </c>
      <c r="AC50" s="211" t="str">
        <f>IF(VLOOKUP($E50,'Step 1'!$B$13:$D$28,3,0)="Y","[enter country-specific value]",VLOOKUP($E50,'Step 1'!$B$13:$D$28,3,0))</f>
        <v>NE</v>
      </c>
      <c r="AD50" s="211" t="str">
        <f>IF(VLOOKUP($E50,'Step 1'!$B$13:$D$28,3,0)="Y","[enter country-specific value]",VLOOKUP($E50,'Step 1'!$B$13:$D$28,3,0))</f>
        <v>NE</v>
      </c>
      <c r="AE50" s="211" t="str">
        <f>IF(VLOOKUP($E50,'Step 1'!$B$13:$D$28,3,0)="Y","[enter country-specific value]",VLOOKUP($E50,'Step 1'!$B$13:$D$28,3,0))</f>
        <v>NE</v>
      </c>
      <c r="AF50" s="211" t="str">
        <f>IF(VLOOKUP($E50,'Step 1'!$B$13:$D$28,3,0)="Y","[enter country-specific value]",VLOOKUP($E50,'Step 1'!$B$13:$D$28,3,0))</f>
        <v>NE</v>
      </c>
      <c r="AG50" s="211" t="str">
        <f>IF(VLOOKUP($E50,'Step 1'!$B$13:$D$28,3,0)="Y","[enter country-specific value]",VLOOKUP($E50,'Step 1'!$B$13:$D$28,3,0))</f>
        <v>NE</v>
      </c>
      <c r="AH50" s="211" t="str">
        <f>IF(VLOOKUP($E50,'Step 1'!$B$13:$D$28,3,0)="Y","[enter country-specific value]",VLOOKUP($E50,'Step 1'!$B$13:$D$28,3,0))</f>
        <v>NE</v>
      </c>
      <c r="AI50" s="211" t="str">
        <f>IF(VLOOKUP($E50,'Step 1'!$B$13:$D$28,3,0)="Y","[enter country-specific value]",VLOOKUP($E50,'Step 1'!$B$13:$D$28,3,0))</f>
        <v>NE</v>
      </c>
      <c r="AJ50" s="211" t="str">
        <f>IF(VLOOKUP($E50,'Step 1'!$B$13:$D$28,3,0)="Y","[enter country-specific value]",VLOOKUP($E50,'Step 1'!$B$13:$D$28,3,0))</f>
        <v>NE</v>
      </c>
      <c r="AK50" s="211" t="str">
        <f>IF(VLOOKUP($E50,'Step 1'!$B$13:$D$28,3,0)="Y","[enter country-specific value]",VLOOKUP($E50,'Step 1'!$B$13:$D$28,3,0))</f>
        <v>NE</v>
      </c>
      <c r="AL50" s="211" t="str">
        <f>IF(VLOOKUP($E50,'Step 1'!$B$13:$D$28,3,0)="Y","[enter country-specific value]",VLOOKUP($E50,'Step 1'!$B$13:$D$28,3,0))</f>
        <v>NE</v>
      </c>
      <c r="AM50" s="211" t="str">
        <f>IF(VLOOKUP($E50,'Step 1'!$B$13:$D$28,3,0)="Y","[enter country-specific value]",VLOOKUP($E50,'Step 1'!$B$13:$D$28,3,0))</f>
        <v>NE</v>
      </c>
      <c r="AN50" s="211" t="str">
        <f>IF(VLOOKUP($E50,'Step 1'!$B$13:$D$28,3,0)="Y","[enter country-specific value]",VLOOKUP($E50,'Step 1'!$B$13:$D$28,3,0))</f>
        <v>NE</v>
      </c>
      <c r="AO50" s="211" t="str">
        <f>IF(VLOOKUP($E50,'Step 1'!$B$13:$D$28,3,0)="Y","[enter country-specific value]",VLOOKUP($E50,'Step 1'!$B$13:$D$28,3,0))</f>
        <v>NE</v>
      </c>
      <c r="AP50" s="211"/>
      <c r="AQ50" s="211"/>
      <c r="AR50" s="211"/>
      <c r="AS50" s="211"/>
      <c r="AT50" s="211"/>
      <c r="AU50" s="188"/>
      <c r="AV50" s="211" t="str">
        <f>IF(VLOOKUP($E50,'Step 1'!$B$13:$D$28,3,0)="Y","[enter country-specific value]",VLOOKUP($E50,'Step 1'!$B$13:$D$28,3,0))</f>
        <v>NE</v>
      </c>
    </row>
    <row r="51" spans="1:48" ht="18" x14ac:dyDescent="0.35">
      <c r="A51" s="44" t="str">
        <f t="shared" si="13"/>
        <v>xstore_solid_Other poultry (geese)</v>
      </c>
      <c r="B51" s="2" t="s">
        <v>49</v>
      </c>
      <c r="C51" s="63" t="s">
        <v>609</v>
      </c>
      <c r="D51" s="2" t="s">
        <v>49</v>
      </c>
      <c r="E51" s="2" t="s">
        <v>88</v>
      </c>
      <c r="F51" s="2" t="s">
        <v>156</v>
      </c>
      <c r="G51" s="202" t="s">
        <v>123</v>
      </c>
      <c r="H51" s="2" t="s">
        <v>49</v>
      </c>
      <c r="I51" s="211" t="str">
        <f>IF(VLOOKUP($E51,'Step 1'!$B$13:$D$28,3,0)="Y","[enter country-specific source]",VLOOKUP($E51,'Step 1'!$B$13:$D$28,3,0))</f>
        <v>NE</v>
      </c>
      <c r="J51" s="202"/>
      <c r="K51" s="211" t="str">
        <f>IF(VLOOKUP($E51,'Step 1'!$B$13:$D$28,3,0)="Y","[enter country-specific value]",VLOOKUP($E51,'Step 1'!$B$13:$D$28,3,0))</f>
        <v>NE</v>
      </c>
      <c r="L51" s="211" t="str">
        <f>IF(VLOOKUP($E51,'Step 1'!$B$13:$D$28,3,0)="Y","[enter country-specific value]",VLOOKUP($E51,'Step 1'!$B$13:$D$28,3,0))</f>
        <v>NE</v>
      </c>
      <c r="M51" s="211" t="str">
        <f>IF(VLOOKUP($E51,'Step 1'!$B$13:$D$28,3,0)="Y","[enter country-specific value]",VLOOKUP($E51,'Step 1'!$B$13:$D$28,3,0))</f>
        <v>NE</v>
      </c>
      <c r="N51" s="211" t="str">
        <f>IF(VLOOKUP($E51,'Step 1'!$B$13:$D$28,3,0)="Y","[enter country-specific value]",VLOOKUP($E51,'Step 1'!$B$13:$D$28,3,0))</f>
        <v>NE</v>
      </c>
      <c r="O51" s="211" t="str">
        <f>IF(VLOOKUP($E51,'Step 1'!$B$13:$D$28,3,0)="Y","[enter country-specific value]",VLOOKUP($E51,'Step 1'!$B$13:$D$28,3,0))</f>
        <v>NE</v>
      </c>
      <c r="P51" s="211" t="str">
        <f>IF(VLOOKUP($E51,'Step 1'!$B$13:$D$28,3,0)="Y","[enter country-specific value]",VLOOKUP($E51,'Step 1'!$B$13:$D$28,3,0))</f>
        <v>NE</v>
      </c>
      <c r="Q51" s="211" t="str">
        <f>IF(VLOOKUP($E51,'Step 1'!$B$13:$D$28,3,0)="Y","[enter country-specific value]",VLOOKUP($E51,'Step 1'!$B$13:$D$28,3,0))</f>
        <v>NE</v>
      </c>
      <c r="R51" s="211" t="str">
        <f>IF(VLOOKUP($E51,'Step 1'!$B$13:$D$28,3,0)="Y","[enter country-specific value]",VLOOKUP($E51,'Step 1'!$B$13:$D$28,3,0))</f>
        <v>NE</v>
      </c>
      <c r="S51" s="211" t="str">
        <f>IF(VLOOKUP($E51,'Step 1'!$B$13:$D$28,3,0)="Y","[enter country-specific value]",VLOOKUP($E51,'Step 1'!$B$13:$D$28,3,0))</f>
        <v>NE</v>
      </c>
      <c r="T51" s="211" t="str">
        <f>IF(VLOOKUP($E51,'Step 1'!$B$13:$D$28,3,0)="Y","[enter country-specific value]",VLOOKUP($E51,'Step 1'!$B$13:$D$28,3,0))</f>
        <v>NE</v>
      </c>
      <c r="U51" s="211" t="str">
        <f>IF(VLOOKUP($E51,'Step 1'!$B$13:$D$28,3,0)="Y","[enter country-specific value]",VLOOKUP($E51,'Step 1'!$B$13:$D$28,3,0))</f>
        <v>NE</v>
      </c>
      <c r="V51" s="211" t="str">
        <f>IF(VLOOKUP($E51,'Step 1'!$B$13:$D$28,3,0)="Y","[enter country-specific value]",VLOOKUP($E51,'Step 1'!$B$13:$D$28,3,0))</f>
        <v>NE</v>
      </c>
      <c r="W51" s="211" t="str">
        <f>IF(VLOOKUP($E51,'Step 1'!$B$13:$D$28,3,0)="Y","[enter country-specific value]",VLOOKUP($E51,'Step 1'!$B$13:$D$28,3,0))</f>
        <v>NE</v>
      </c>
      <c r="X51" s="211" t="str">
        <f>IF(VLOOKUP($E51,'Step 1'!$B$13:$D$28,3,0)="Y","[enter country-specific value]",VLOOKUP($E51,'Step 1'!$B$13:$D$28,3,0))</f>
        <v>NE</v>
      </c>
      <c r="Y51" s="211" t="str">
        <f>IF(VLOOKUP($E51,'Step 1'!$B$13:$D$28,3,0)="Y","[enter country-specific value]",VLOOKUP($E51,'Step 1'!$B$13:$D$28,3,0))</f>
        <v>NE</v>
      </c>
      <c r="Z51" s="211" t="str">
        <f>IF(VLOOKUP($E51,'Step 1'!$B$13:$D$28,3,0)="Y","[enter country-specific value]",VLOOKUP($E51,'Step 1'!$B$13:$D$28,3,0))</f>
        <v>NE</v>
      </c>
      <c r="AA51" s="211" t="str">
        <f>IF(VLOOKUP($E51,'Step 1'!$B$13:$D$28,3,0)="Y","[enter country-specific value]",VLOOKUP($E51,'Step 1'!$B$13:$D$28,3,0))</f>
        <v>NE</v>
      </c>
      <c r="AB51" s="211" t="str">
        <f>IF(VLOOKUP($E51,'Step 1'!$B$13:$D$28,3,0)="Y","[enter country-specific value]",VLOOKUP($E51,'Step 1'!$B$13:$D$28,3,0))</f>
        <v>NE</v>
      </c>
      <c r="AC51" s="211" t="str">
        <f>IF(VLOOKUP($E51,'Step 1'!$B$13:$D$28,3,0)="Y","[enter country-specific value]",VLOOKUP($E51,'Step 1'!$B$13:$D$28,3,0))</f>
        <v>NE</v>
      </c>
      <c r="AD51" s="211" t="str">
        <f>IF(VLOOKUP($E51,'Step 1'!$B$13:$D$28,3,0)="Y","[enter country-specific value]",VLOOKUP($E51,'Step 1'!$B$13:$D$28,3,0))</f>
        <v>NE</v>
      </c>
      <c r="AE51" s="211" t="str">
        <f>IF(VLOOKUP($E51,'Step 1'!$B$13:$D$28,3,0)="Y","[enter country-specific value]",VLOOKUP($E51,'Step 1'!$B$13:$D$28,3,0))</f>
        <v>NE</v>
      </c>
      <c r="AF51" s="211" t="str">
        <f>IF(VLOOKUP($E51,'Step 1'!$B$13:$D$28,3,0)="Y","[enter country-specific value]",VLOOKUP($E51,'Step 1'!$B$13:$D$28,3,0))</f>
        <v>NE</v>
      </c>
      <c r="AG51" s="211" t="str">
        <f>IF(VLOOKUP($E51,'Step 1'!$B$13:$D$28,3,0)="Y","[enter country-specific value]",VLOOKUP($E51,'Step 1'!$B$13:$D$28,3,0))</f>
        <v>NE</v>
      </c>
      <c r="AH51" s="211" t="str">
        <f>IF(VLOOKUP($E51,'Step 1'!$B$13:$D$28,3,0)="Y","[enter country-specific value]",VLOOKUP($E51,'Step 1'!$B$13:$D$28,3,0))</f>
        <v>NE</v>
      </c>
      <c r="AI51" s="211" t="str">
        <f>IF(VLOOKUP($E51,'Step 1'!$B$13:$D$28,3,0)="Y","[enter country-specific value]",VLOOKUP($E51,'Step 1'!$B$13:$D$28,3,0))</f>
        <v>NE</v>
      </c>
      <c r="AJ51" s="211" t="str">
        <f>IF(VLOOKUP($E51,'Step 1'!$B$13:$D$28,3,0)="Y","[enter country-specific value]",VLOOKUP($E51,'Step 1'!$B$13:$D$28,3,0))</f>
        <v>NE</v>
      </c>
      <c r="AK51" s="211" t="str">
        <f>IF(VLOOKUP($E51,'Step 1'!$B$13:$D$28,3,0)="Y","[enter country-specific value]",VLOOKUP($E51,'Step 1'!$B$13:$D$28,3,0))</f>
        <v>NE</v>
      </c>
      <c r="AL51" s="211" t="str">
        <f>IF(VLOOKUP($E51,'Step 1'!$B$13:$D$28,3,0)="Y","[enter country-specific value]",VLOOKUP($E51,'Step 1'!$B$13:$D$28,3,0))</f>
        <v>NE</v>
      </c>
      <c r="AM51" s="211" t="str">
        <f>IF(VLOOKUP($E51,'Step 1'!$B$13:$D$28,3,0)="Y","[enter country-specific value]",VLOOKUP($E51,'Step 1'!$B$13:$D$28,3,0))</f>
        <v>NE</v>
      </c>
      <c r="AN51" s="211" t="str">
        <f>IF(VLOOKUP($E51,'Step 1'!$B$13:$D$28,3,0)="Y","[enter country-specific value]",VLOOKUP($E51,'Step 1'!$B$13:$D$28,3,0))</f>
        <v>NE</v>
      </c>
      <c r="AO51" s="211" t="str">
        <f>IF(VLOOKUP($E51,'Step 1'!$B$13:$D$28,3,0)="Y","[enter country-specific value]",VLOOKUP($E51,'Step 1'!$B$13:$D$28,3,0))</f>
        <v>NE</v>
      </c>
      <c r="AP51" s="211"/>
      <c r="AQ51" s="211"/>
      <c r="AR51" s="211"/>
      <c r="AS51" s="211"/>
      <c r="AT51" s="211"/>
      <c r="AU51" s="188"/>
      <c r="AV51" s="211" t="str">
        <f>IF(VLOOKUP($E51,'Step 1'!$B$13:$D$28,3,0)="Y","[enter country-specific value]",VLOOKUP($E51,'Step 1'!$B$13:$D$28,3,0))</f>
        <v>NE</v>
      </c>
    </row>
    <row r="52" spans="1:48" ht="18" x14ac:dyDescent="0.35">
      <c r="A52" s="44" t="str">
        <f t="shared" si="13"/>
        <v>xstore_solid_Other animals (fur animals)</v>
      </c>
      <c r="B52" s="2" t="s">
        <v>49</v>
      </c>
      <c r="C52" s="63" t="s">
        <v>609</v>
      </c>
      <c r="D52" s="2" t="s">
        <v>49</v>
      </c>
      <c r="E52" s="2" t="s">
        <v>108</v>
      </c>
      <c r="F52" s="2" t="s">
        <v>156</v>
      </c>
      <c r="G52" s="202" t="s">
        <v>123</v>
      </c>
      <c r="H52" s="2" t="s">
        <v>49</v>
      </c>
      <c r="I52" s="211" t="str">
        <f>IF(VLOOKUP($E52,'Step 1'!$B$13:$D$28,3,0)="Y","[enter country-specific source]",VLOOKUP($E52,'Step 1'!$B$13:$D$28,3,0))</f>
        <v>NE</v>
      </c>
      <c r="J52" s="202"/>
      <c r="K52" s="211" t="str">
        <f>IF(VLOOKUP($E52,'Step 1'!$B$13:$D$28,3,0)="Y","[enter country-specific value]",VLOOKUP($E52,'Step 1'!$B$13:$D$28,3,0))</f>
        <v>NE</v>
      </c>
      <c r="L52" s="211" t="str">
        <f>IF(VLOOKUP($E52,'Step 1'!$B$13:$D$28,3,0)="Y","[enter country-specific value]",VLOOKUP($E52,'Step 1'!$B$13:$D$28,3,0))</f>
        <v>NE</v>
      </c>
      <c r="M52" s="211" t="str">
        <f>IF(VLOOKUP($E52,'Step 1'!$B$13:$D$28,3,0)="Y","[enter country-specific value]",VLOOKUP($E52,'Step 1'!$B$13:$D$28,3,0))</f>
        <v>NE</v>
      </c>
      <c r="N52" s="211" t="str">
        <f>IF(VLOOKUP($E52,'Step 1'!$B$13:$D$28,3,0)="Y","[enter country-specific value]",VLOOKUP($E52,'Step 1'!$B$13:$D$28,3,0))</f>
        <v>NE</v>
      </c>
      <c r="O52" s="211" t="str">
        <f>IF(VLOOKUP($E52,'Step 1'!$B$13:$D$28,3,0)="Y","[enter country-specific value]",VLOOKUP($E52,'Step 1'!$B$13:$D$28,3,0))</f>
        <v>NE</v>
      </c>
      <c r="P52" s="211" t="str">
        <f>IF(VLOOKUP($E52,'Step 1'!$B$13:$D$28,3,0)="Y","[enter country-specific value]",VLOOKUP($E52,'Step 1'!$B$13:$D$28,3,0))</f>
        <v>NE</v>
      </c>
      <c r="Q52" s="211" t="str">
        <f>IF(VLOOKUP($E52,'Step 1'!$B$13:$D$28,3,0)="Y","[enter country-specific value]",VLOOKUP($E52,'Step 1'!$B$13:$D$28,3,0))</f>
        <v>NE</v>
      </c>
      <c r="R52" s="211" t="str">
        <f>IF(VLOOKUP($E52,'Step 1'!$B$13:$D$28,3,0)="Y","[enter country-specific value]",VLOOKUP($E52,'Step 1'!$B$13:$D$28,3,0))</f>
        <v>NE</v>
      </c>
      <c r="S52" s="211" t="str">
        <f>IF(VLOOKUP($E52,'Step 1'!$B$13:$D$28,3,0)="Y","[enter country-specific value]",VLOOKUP($E52,'Step 1'!$B$13:$D$28,3,0))</f>
        <v>NE</v>
      </c>
      <c r="T52" s="211" t="str">
        <f>IF(VLOOKUP($E52,'Step 1'!$B$13:$D$28,3,0)="Y","[enter country-specific value]",VLOOKUP($E52,'Step 1'!$B$13:$D$28,3,0))</f>
        <v>NE</v>
      </c>
      <c r="U52" s="211" t="str">
        <f>IF(VLOOKUP($E52,'Step 1'!$B$13:$D$28,3,0)="Y","[enter country-specific value]",VLOOKUP($E52,'Step 1'!$B$13:$D$28,3,0))</f>
        <v>NE</v>
      </c>
      <c r="V52" s="211" t="str">
        <f>IF(VLOOKUP($E52,'Step 1'!$B$13:$D$28,3,0)="Y","[enter country-specific value]",VLOOKUP($E52,'Step 1'!$B$13:$D$28,3,0))</f>
        <v>NE</v>
      </c>
      <c r="W52" s="211" t="str">
        <f>IF(VLOOKUP($E52,'Step 1'!$B$13:$D$28,3,0)="Y","[enter country-specific value]",VLOOKUP($E52,'Step 1'!$B$13:$D$28,3,0))</f>
        <v>NE</v>
      </c>
      <c r="X52" s="211" t="str">
        <f>IF(VLOOKUP($E52,'Step 1'!$B$13:$D$28,3,0)="Y","[enter country-specific value]",VLOOKUP($E52,'Step 1'!$B$13:$D$28,3,0))</f>
        <v>NE</v>
      </c>
      <c r="Y52" s="211" t="str">
        <f>IF(VLOOKUP($E52,'Step 1'!$B$13:$D$28,3,0)="Y","[enter country-specific value]",VLOOKUP($E52,'Step 1'!$B$13:$D$28,3,0))</f>
        <v>NE</v>
      </c>
      <c r="Z52" s="211" t="str">
        <f>IF(VLOOKUP($E52,'Step 1'!$B$13:$D$28,3,0)="Y","[enter country-specific value]",VLOOKUP($E52,'Step 1'!$B$13:$D$28,3,0))</f>
        <v>NE</v>
      </c>
      <c r="AA52" s="211" t="str">
        <f>IF(VLOOKUP($E52,'Step 1'!$B$13:$D$28,3,0)="Y","[enter country-specific value]",VLOOKUP($E52,'Step 1'!$B$13:$D$28,3,0))</f>
        <v>NE</v>
      </c>
      <c r="AB52" s="211" t="str">
        <f>IF(VLOOKUP($E52,'Step 1'!$B$13:$D$28,3,0)="Y","[enter country-specific value]",VLOOKUP($E52,'Step 1'!$B$13:$D$28,3,0))</f>
        <v>NE</v>
      </c>
      <c r="AC52" s="211" t="str">
        <f>IF(VLOOKUP($E52,'Step 1'!$B$13:$D$28,3,0)="Y","[enter country-specific value]",VLOOKUP($E52,'Step 1'!$B$13:$D$28,3,0))</f>
        <v>NE</v>
      </c>
      <c r="AD52" s="211" t="str">
        <f>IF(VLOOKUP($E52,'Step 1'!$B$13:$D$28,3,0)="Y","[enter country-specific value]",VLOOKUP($E52,'Step 1'!$B$13:$D$28,3,0))</f>
        <v>NE</v>
      </c>
      <c r="AE52" s="211" t="str">
        <f>IF(VLOOKUP($E52,'Step 1'!$B$13:$D$28,3,0)="Y","[enter country-specific value]",VLOOKUP($E52,'Step 1'!$B$13:$D$28,3,0))</f>
        <v>NE</v>
      </c>
      <c r="AF52" s="211" t="str">
        <f>IF(VLOOKUP($E52,'Step 1'!$B$13:$D$28,3,0)="Y","[enter country-specific value]",VLOOKUP($E52,'Step 1'!$B$13:$D$28,3,0))</f>
        <v>NE</v>
      </c>
      <c r="AG52" s="211" t="str">
        <f>IF(VLOOKUP($E52,'Step 1'!$B$13:$D$28,3,0)="Y","[enter country-specific value]",VLOOKUP($E52,'Step 1'!$B$13:$D$28,3,0))</f>
        <v>NE</v>
      </c>
      <c r="AH52" s="211" t="str">
        <f>IF(VLOOKUP($E52,'Step 1'!$B$13:$D$28,3,0)="Y","[enter country-specific value]",VLOOKUP($E52,'Step 1'!$B$13:$D$28,3,0))</f>
        <v>NE</v>
      </c>
      <c r="AI52" s="211" t="str">
        <f>IF(VLOOKUP($E52,'Step 1'!$B$13:$D$28,3,0)="Y","[enter country-specific value]",VLOOKUP($E52,'Step 1'!$B$13:$D$28,3,0))</f>
        <v>NE</v>
      </c>
      <c r="AJ52" s="211" t="str">
        <f>IF(VLOOKUP($E52,'Step 1'!$B$13:$D$28,3,0)="Y","[enter country-specific value]",VLOOKUP($E52,'Step 1'!$B$13:$D$28,3,0))</f>
        <v>NE</v>
      </c>
      <c r="AK52" s="211" t="str">
        <f>IF(VLOOKUP($E52,'Step 1'!$B$13:$D$28,3,0)="Y","[enter country-specific value]",VLOOKUP($E52,'Step 1'!$B$13:$D$28,3,0))</f>
        <v>NE</v>
      </c>
      <c r="AL52" s="211" t="str">
        <f>IF(VLOOKUP($E52,'Step 1'!$B$13:$D$28,3,0)="Y","[enter country-specific value]",VLOOKUP($E52,'Step 1'!$B$13:$D$28,3,0))</f>
        <v>NE</v>
      </c>
      <c r="AM52" s="211" t="str">
        <f>IF(VLOOKUP($E52,'Step 1'!$B$13:$D$28,3,0)="Y","[enter country-specific value]",VLOOKUP($E52,'Step 1'!$B$13:$D$28,3,0))</f>
        <v>NE</v>
      </c>
      <c r="AN52" s="211" t="str">
        <f>IF(VLOOKUP($E52,'Step 1'!$B$13:$D$28,3,0)="Y","[enter country-specific value]",VLOOKUP($E52,'Step 1'!$B$13:$D$28,3,0))</f>
        <v>NE</v>
      </c>
      <c r="AO52" s="211" t="str">
        <f>IF(VLOOKUP($E52,'Step 1'!$B$13:$D$28,3,0)="Y","[enter country-specific value]",VLOOKUP($E52,'Step 1'!$B$13:$D$28,3,0))</f>
        <v>NE</v>
      </c>
      <c r="AP52" s="211"/>
      <c r="AQ52" s="211"/>
      <c r="AR52" s="211"/>
      <c r="AS52" s="211"/>
      <c r="AT52" s="211"/>
      <c r="AU52" s="188"/>
      <c r="AV52" s="211" t="str">
        <f>IF(VLOOKUP($E52,'Step 1'!$B$13:$D$28,3,0)="Y","[enter country-specific value]",VLOOKUP($E52,'Step 1'!$B$13:$D$28,3,0))</f>
        <v>NE</v>
      </c>
    </row>
    <row r="53" spans="1:48" ht="18" x14ac:dyDescent="0.35">
      <c r="A53" s="44" t="str">
        <f>C53&amp;"_"&amp;E53</f>
        <v>xbiogas_slurry_Dairy cattle</v>
      </c>
      <c r="B53" s="2" t="s">
        <v>49</v>
      </c>
      <c r="C53" s="63" t="s">
        <v>287</v>
      </c>
      <c r="D53" s="2" t="s">
        <v>49</v>
      </c>
      <c r="E53" s="2" t="s">
        <v>75</v>
      </c>
      <c r="F53" s="2" t="s">
        <v>156</v>
      </c>
      <c r="G53" s="202" t="s">
        <v>123</v>
      </c>
      <c r="H53" s="2" t="s">
        <v>49</v>
      </c>
      <c r="I53" s="211" t="s">
        <v>740</v>
      </c>
      <c r="J53" s="176"/>
      <c r="K53" s="211">
        <v>0.15</v>
      </c>
      <c r="L53" s="211">
        <v>0.15</v>
      </c>
      <c r="M53" s="211">
        <v>0.15</v>
      </c>
      <c r="N53" s="211">
        <v>0.15</v>
      </c>
      <c r="O53" s="211">
        <v>0.15</v>
      </c>
      <c r="P53" s="211">
        <v>0.15</v>
      </c>
      <c r="Q53" s="211">
        <v>0.15</v>
      </c>
      <c r="R53" s="211">
        <v>0.15</v>
      </c>
      <c r="S53" s="211">
        <v>0.15</v>
      </c>
      <c r="T53" s="211">
        <v>0.15</v>
      </c>
      <c r="U53" s="211">
        <v>0.15</v>
      </c>
      <c r="V53" s="211">
        <v>0.15</v>
      </c>
      <c r="W53" s="211">
        <v>0.15</v>
      </c>
      <c r="X53" s="211">
        <v>0.15</v>
      </c>
      <c r="Y53" s="211">
        <v>0.15</v>
      </c>
      <c r="Z53" s="211">
        <v>0.15</v>
      </c>
      <c r="AA53" s="211">
        <v>0.15</v>
      </c>
      <c r="AB53" s="211">
        <v>0.15</v>
      </c>
      <c r="AC53" s="211">
        <v>0.15</v>
      </c>
      <c r="AD53" s="211">
        <v>0.15</v>
      </c>
      <c r="AE53" s="211">
        <v>0.15</v>
      </c>
      <c r="AF53" s="211">
        <v>0.15</v>
      </c>
      <c r="AG53" s="211">
        <v>0.15</v>
      </c>
      <c r="AH53" s="211">
        <v>0.15</v>
      </c>
      <c r="AI53" s="211">
        <v>0.15</v>
      </c>
      <c r="AJ53" s="211">
        <v>0.15</v>
      </c>
      <c r="AK53" s="211">
        <v>0.15</v>
      </c>
      <c r="AL53" s="211">
        <v>0.15</v>
      </c>
      <c r="AM53" s="211">
        <v>0.15</v>
      </c>
      <c r="AN53" s="211">
        <v>0.15</v>
      </c>
      <c r="AO53" s="211">
        <v>0.15</v>
      </c>
      <c r="AP53" s="211"/>
      <c r="AQ53" s="211"/>
      <c r="AR53" s="211"/>
      <c r="AS53" s="211"/>
      <c r="AT53" s="211"/>
      <c r="AU53" s="188"/>
      <c r="AV53" s="211" t="str">
        <f>IF(VLOOKUP($E53,'Step 1'!$B$13:$D$28,3,0)="Y","[enter country-specific value]",VLOOKUP($E53,'Step 1'!$B$13:$D$28,3,0))</f>
        <v>[enter country-specific value]</v>
      </c>
    </row>
    <row r="54" spans="1:48" ht="18" x14ac:dyDescent="0.35">
      <c r="A54" s="44" t="str">
        <f>C54&amp;"_"&amp;E54</f>
        <v>xbiogas_slurry_Non-dairy cattle</v>
      </c>
      <c r="B54" s="2" t="s">
        <v>49</v>
      </c>
      <c r="C54" s="63" t="s">
        <v>287</v>
      </c>
      <c r="D54" s="2" t="s">
        <v>49</v>
      </c>
      <c r="E54" s="2" t="s">
        <v>77</v>
      </c>
      <c r="F54" s="2" t="s">
        <v>156</v>
      </c>
      <c r="G54" s="202" t="s">
        <v>123</v>
      </c>
      <c r="H54" s="2" t="s">
        <v>49</v>
      </c>
      <c r="I54" s="211" t="str">
        <f>IF(VLOOKUP($E54,'Step 1'!$B$13:$D$28,3,0)="Y","[enter country-specific source]",VLOOKUP($E54,'Step 1'!$B$13:$D$28,3,0))</f>
        <v>NE</v>
      </c>
      <c r="J54" s="176"/>
      <c r="K54" s="211" t="str">
        <f>IF(VLOOKUP($E54,'Step 1'!$B$13:$D$28,3,0)="Y","[enter country-specific value]",VLOOKUP($E54,'Step 1'!$B$13:$D$28,3,0))</f>
        <v>NE</v>
      </c>
      <c r="L54" s="211" t="str">
        <f>IF(VLOOKUP($E54,'Step 1'!$B$13:$D$28,3,0)="Y","[enter country-specific value]",VLOOKUP($E54,'Step 1'!$B$13:$D$28,3,0))</f>
        <v>NE</v>
      </c>
      <c r="M54" s="211" t="str">
        <f>IF(VLOOKUP($E54,'Step 1'!$B$13:$D$28,3,0)="Y","[enter country-specific value]",VLOOKUP($E54,'Step 1'!$B$13:$D$28,3,0))</f>
        <v>NE</v>
      </c>
      <c r="N54" s="211" t="str">
        <f>IF(VLOOKUP($E54,'Step 1'!$B$13:$D$28,3,0)="Y","[enter country-specific value]",VLOOKUP($E54,'Step 1'!$B$13:$D$28,3,0))</f>
        <v>NE</v>
      </c>
      <c r="O54" s="211" t="str">
        <f>IF(VLOOKUP($E54,'Step 1'!$B$13:$D$28,3,0)="Y","[enter country-specific value]",VLOOKUP($E54,'Step 1'!$B$13:$D$28,3,0))</f>
        <v>NE</v>
      </c>
      <c r="P54" s="211" t="str">
        <f>IF(VLOOKUP($E54,'Step 1'!$B$13:$D$28,3,0)="Y","[enter country-specific value]",VLOOKUP($E54,'Step 1'!$B$13:$D$28,3,0))</f>
        <v>NE</v>
      </c>
      <c r="Q54" s="211" t="str">
        <f>IF(VLOOKUP($E54,'Step 1'!$B$13:$D$28,3,0)="Y","[enter country-specific value]",VLOOKUP($E54,'Step 1'!$B$13:$D$28,3,0))</f>
        <v>NE</v>
      </c>
      <c r="R54" s="211" t="str">
        <f>IF(VLOOKUP($E54,'Step 1'!$B$13:$D$28,3,0)="Y","[enter country-specific value]",VLOOKUP($E54,'Step 1'!$B$13:$D$28,3,0))</f>
        <v>NE</v>
      </c>
      <c r="S54" s="211" t="str">
        <f>IF(VLOOKUP($E54,'Step 1'!$B$13:$D$28,3,0)="Y","[enter country-specific value]",VLOOKUP($E54,'Step 1'!$B$13:$D$28,3,0))</f>
        <v>NE</v>
      </c>
      <c r="T54" s="211" t="str">
        <f>IF(VLOOKUP($E54,'Step 1'!$B$13:$D$28,3,0)="Y","[enter country-specific value]",VLOOKUP($E54,'Step 1'!$B$13:$D$28,3,0))</f>
        <v>NE</v>
      </c>
      <c r="U54" s="211" t="str">
        <f>IF(VLOOKUP($E54,'Step 1'!$B$13:$D$28,3,0)="Y","[enter country-specific value]",VLOOKUP($E54,'Step 1'!$B$13:$D$28,3,0))</f>
        <v>NE</v>
      </c>
      <c r="V54" s="211" t="str">
        <f>IF(VLOOKUP($E54,'Step 1'!$B$13:$D$28,3,0)="Y","[enter country-specific value]",VLOOKUP($E54,'Step 1'!$B$13:$D$28,3,0))</f>
        <v>NE</v>
      </c>
      <c r="W54" s="211" t="str">
        <f>IF(VLOOKUP($E54,'Step 1'!$B$13:$D$28,3,0)="Y","[enter country-specific value]",VLOOKUP($E54,'Step 1'!$B$13:$D$28,3,0))</f>
        <v>NE</v>
      </c>
      <c r="X54" s="211" t="str">
        <f>IF(VLOOKUP($E54,'Step 1'!$B$13:$D$28,3,0)="Y","[enter country-specific value]",VLOOKUP($E54,'Step 1'!$B$13:$D$28,3,0))</f>
        <v>NE</v>
      </c>
      <c r="Y54" s="211" t="str">
        <f>IF(VLOOKUP($E54,'Step 1'!$B$13:$D$28,3,0)="Y","[enter country-specific value]",VLOOKUP($E54,'Step 1'!$B$13:$D$28,3,0))</f>
        <v>NE</v>
      </c>
      <c r="Z54" s="211" t="str">
        <f>IF(VLOOKUP($E54,'Step 1'!$B$13:$D$28,3,0)="Y","[enter country-specific value]",VLOOKUP($E54,'Step 1'!$B$13:$D$28,3,0))</f>
        <v>NE</v>
      </c>
      <c r="AA54" s="211" t="str">
        <f>IF(VLOOKUP($E54,'Step 1'!$B$13:$D$28,3,0)="Y","[enter country-specific value]",VLOOKUP($E54,'Step 1'!$B$13:$D$28,3,0))</f>
        <v>NE</v>
      </c>
      <c r="AB54" s="211" t="str">
        <f>IF(VLOOKUP($E54,'Step 1'!$B$13:$D$28,3,0)="Y","[enter country-specific value]",VLOOKUP($E54,'Step 1'!$B$13:$D$28,3,0))</f>
        <v>NE</v>
      </c>
      <c r="AC54" s="211" t="str">
        <f>IF(VLOOKUP($E54,'Step 1'!$B$13:$D$28,3,0)="Y","[enter country-specific value]",VLOOKUP($E54,'Step 1'!$B$13:$D$28,3,0))</f>
        <v>NE</v>
      </c>
      <c r="AD54" s="211" t="str">
        <f>IF(VLOOKUP($E54,'Step 1'!$B$13:$D$28,3,0)="Y","[enter country-specific value]",VLOOKUP($E54,'Step 1'!$B$13:$D$28,3,0))</f>
        <v>NE</v>
      </c>
      <c r="AE54" s="211" t="str">
        <f>IF(VLOOKUP($E54,'Step 1'!$B$13:$D$28,3,0)="Y","[enter country-specific value]",VLOOKUP($E54,'Step 1'!$B$13:$D$28,3,0))</f>
        <v>NE</v>
      </c>
      <c r="AF54" s="211" t="str">
        <f>IF(VLOOKUP($E54,'Step 1'!$B$13:$D$28,3,0)="Y","[enter country-specific value]",VLOOKUP($E54,'Step 1'!$B$13:$D$28,3,0))</f>
        <v>NE</v>
      </c>
      <c r="AG54" s="211" t="str">
        <f>IF(VLOOKUP($E54,'Step 1'!$B$13:$D$28,3,0)="Y","[enter country-specific value]",VLOOKUP($E54,'Step 1'!$B$13:$D$28,3,0))</f>
        <v>NE</v>
      </c>
      <c r="AH54" s="211" t="str">
        <f>IF(VLOOKUP($E54,'Step 1'!$B$13:$D$28,3,0)="Y","[enter country-specific value]",VLOOKUP($E54,'Step 1'!$B$13:$D$28,3,0))</f>
        <v>NE</v>
      </c>
      <c r="AI54" s="211" t="str">
        <f>IF(VLOOKUP($E54,'Step 1'!$B$13:$D$28,3,0)="Y","[enter country-specific value]",VLOOKUP($E54,'Step 1'!$B$13:$D$28,3,0))</f>
        <v>NE</v>
      </c>
      <c r="AJ54" s="211" t="str">
        <f>IF(VLOOKUP($E54,'Step 1'!$B$13:$D$28,3,0)="Y","[enter country-specific value]",VLOOKUP($E54,'Step 1'!$B$13:$D$28,3,0))</f>
        <v>NE</v>
      </c>
      <c r="AK54" s="211" t="str">
        <f>IF(VLOOKUP($E54,'Step 1'!$B$13:$D$28,3,0)="Y","[enter country-specific value]",VLOOKUP($E54,'Step 1'!$B$13:$D$28,3,0))</f>
        <v>NE</v>
      </c>
      <c r="AL54" s="211" t="str">
        <f>IF(VLOOKUP($E54,'Step 1'!$B$13:$D$28,3,0)="Y","[enter country-specific value]",VLOOKUP($E54,'Step 1'!$B$13:$D$28,3,0))</f>
        <v>NE</v>
      </c>
      <c r="AM54" s="211" t="str">
        <f>IF(VLOOKUP($E54,'Step 1'!$B$13:$D$28,3,0)="Y","[enter country-specific value]",VLOOKUP($E54,'Step 1'!$B$13:$D$28,3,0))</f>
        <v>NE</v>
      </c>
      <c r="AN54" s="211" t="str">
        <f>IF(VLOOKUP($E54,'Step 1'!$B$13:$D$28,3,0)="Y","[enter country-specific value]",VLOOKUP($E54,'Step 1'!$B$13:$D$28,3,0))</f>
        <v>NE</v>
      </c>
      <c r="AO54" s="211" t="str">
        <f>IF(VLOOKUP($E54,'Step 1'!$B$13:$D$28,3,0)="Y","[enter country-specific value]",VLOOKUP($E54,'Step 1'!$B$13:$D$28,3,0))</f>
        <v>NE</v>
      </c>
      <c r="AP54" s="211"/>
      <c r="AQ54" s="211"/>
      <c r="AR54" s="211"/>
      <c r="AS54" s="211"/>
      <c r="AT54" s="211"/>
      <c r="AU54" s="188"/>
      <c r="AV54" s="211" t="str">
        <f>IF(VLOOKUP($E54,'Step 1'!$B$13:$D$28,3,0)="Y","[enter country-specific value]",VLOOKUP($E54,'Step 1'!$B$13:$D$28,3,0))</f>
        <v>NE</v>
      </c>
    </row>
    <row r="55" spans="1:48" ht="18" x14ac:dyDescent="0.35">
      <c r="A55" s="44" t="str">
        <f>C55&amp;"_"&amp;E55</f>
        <v>xbiogas_slurry_Non-dairy cattle (calves)</v>
      </c>
      <c r="B55" s="2" t="s">
        <v>49</v>
      </c>
      <c r="C55" s="63" t="s">
        <v>287</v>
      </c>
      <c r="D55" s="2" t="s">
        <v>49</v>
      </c>
      <c r="E55" s="2" t="s">
        <v>78</v>
      </c>
      <c r="F55" s="2" t="s">
        <v>156</v>
      </c>
      <c r="G55" s="202" t="s">
        <v>123</v>
      </c>
      <c r="H55" s="2" t="s">
        <v>49</v>
      </c>
      <c r="I55" s="211" t="str">
        <f>IF(VLOOKUP($E55,'Step 1'!$B$13:$D$28,3,0)="Y","[enter country-specific source]",VLOOKUP($E55,'Step 1'!$B$13:$D$28,3,0))</f>
        <v>NE</v>
      </c>
      <c r="J55" s="202"/>
      <c r="K55" s="211" t="str">
        <f>IF(VLOOKUP($E55,'Step 1'!$B$13:$D$28,3,0)="Y","[enter country-specific value]",VLOOKUP($E55,'Step 1'!$B$13:$D$28,3,0))</f>
        <v>NE</v>
      </c>
      <c r="L55" s="211" t="str">
        <f>IF(VLOOKUP($E55,'Step 1'!$B$13:$D$28,3,0)="Y","[enter country-specific value]",VLOOKUP($E55,'Step 1'!$B$13:$D$28,3,0))</f>
        <v>NE</v>
      </c>
      <c r="M55" s="211" t="str">
        <f>IF(VLOOKUP($E55,'Step 1'!$B$13:$D$28,3,0)="Y","[enter country-specific value]",VLOOKUP($E55,'Step 1'!$B$13:$D$28,3,0))</f>
        <v>NE</v>
      </c>
      <c r="N55" s="211" t="str">
        <f>IF(VLOOKUP($E55,'Step 1'!$B$13:$D$28,3,0)="Y","[enter country-specific value]",VLOOKUP($E55,'Step 1'!$B$13:$D$28,3,0))</f>
        <v>NE</v>
      </c>
      <c r="O55" s="211" t="str">
        <f>IF(VLOOKUP($E55,'Step 1'!$B$13:$D$28,3,0)="Y","[enter country-specific value]",VLOOKUP($E55,'Step 1'!$B$13:$D$28,3,0))</f>
        <v>NE</v>
      </c>
      <c r="P55" s="211" t="str">
        <f>IF(VLOOKUP($E55,'Step 1'!$B$13:$D$28,3,0)="Y","[enter country-specific value]",VLOOKUP($E55,'Step 1'!$B$13:$D$28,3,0))</f>
        <v>NE</v>
      </c>
      <c r="Q55" s="211" t="str">
        <f>IF(VLOOKUP($E55,'Step 1'!$B$13:$D$28,3,0)="Y","[enter country-specific value]",VLOOKUP($E55,'Step 1'!$B$13:$D$28,3,0))</f>
        <v>NE</v>
      </c>
      <c r="R55" s="211" t="str">
        <f>IF(VLOOKUP($E55,'Step 1'!$B$13:$D$28,3,0)="Y","[enter country-specific value]",VLOOKUP($E55,'Step 1'!$B$13:$D$28,3,0))</f>
        <v>NE</v>
      </c>
      <c r="S55" s="211" t="str">
        <f>IF(VLOOKUP($E55,'Step 1'!$B$13:$D$28,3,0)="Y","[enter country-specific value]",VLOOKUP($E55,'Step 1'!$B$13:$D$28,3,0))</f>
        <v>NE</v>
      </c>
      <c r="T55" s="211" t="str">
        <f>IF(VLOOKUP($E55,'Step 1'!$B$13:$D$28,3,0)="Y","[enter country-specific value]",VLOOKUP($E55,'Step 1'!$B$13:$D$28,3,0))</f>
        <v>NE</v>
      </c>
      <c r="U55" s="211" t="str">
        <f>IF(VLOOKUP($E55,'Step 1'!$B$13:$D$28,3,0)="Y","[enter country-specific value]",VLOOKUP($E55,'Step 1'!$B$13:$D$28,3,0))</f>
        <v>NE</v>
      </c>
      <c r="V55" s="211" t="str">
        <f>IF(VLOOKUP($E55,'Step 1'!$B$13:$D$28,3,0)="Y","[enter country-specific value]",VLOOKUP($E55,'Step 1'!$B$13:$D$28,3,0))</f>
        <v>NE</v>
      </c>
      <c r="W55" s="211" t="str">
        <f>IF(VLOOKUP($E55,'Step 1'!$B$13:$D$28,3,0)="Y","[enter country-specific value]",VLOOKUP($E55,'Step 1'!$B$13:$D$28,3,0))</f>
        <v>NE</v>
      </c>
      <c r="X55" s="211" t="str">
        <f>IF(VLOOKUP($E55,'Step 1'!$B$13:$D$28,3,0)="Y","[enter country-specific value]",VLOOKUP($E55,'Step 1'!$B$13:$D$28,3,0))</f>
        <v>NE</v>
      </c>
      <c r="Y55" s="211" t="str">
        <f>IF(VLOOKUP($E55,'Step 1'!$B$13:$D$28,3,0)="Y","[enter country-specific value]",VLOOKUP($E55,'Step 1'!$B$13:$D$28,3,0))</f>
        <v>NE</v>
      </c>
      <c r="Z55" s="211" t="str">
        <f>IF(VLOOKUP($E55,'Step 1'!$B$13:$D$28,3,0)="Y","[enter country-specific value]",VLOOKUP($E55,'Step 1'!$B$13:$D$28,3,0))</f>
        <v>NE</v>
      </c>
      <c r="AA55" s="211" t="str">
        <f>IF(VLOOKUP($E55,'Step 1'!$B$13:$D$28,3,0)="Y","[enter country-specific value]",VLOOKUP($E55,'Step 1'!$B$13:$D$28,3,0))</f>
        <v>NE</v>
      </c>
      <c r="AB55" s="211" t="str">
        <f>IF(VLOOKUP($E55,'Step 1'!$B$13:$D$28,3,0)="Y","[enter country-specific value]",VLOOKUP($E55,'Step 1'!$B$13:$D$28,3,0))</f>
        <v>NE</v>
      </c>
      <c r="AC55" s="211" t="str">
        <f>IF(VLOOKUP($E55,'Step 1'!$B$13:$D$28,3,0)="Y","[enter country-specific value]",VLOOKUP($E55,'Step 1'!$B$13:$D$28,3,0))</f>
        <v>NE</v>
      </c>
      <c r="AD55" s="211" t="str">
        <f>IF(VLOOKUP($E55,'Step 1'!$B$13:$D$28,3,0)="Y","[enter country-specific value]",VLOOKUP($E55,'Step 1'!$B$13:$D$28,3,0))</f>
        <v>NE</v>
      </c>
      <c r="AE55" s="211" t="str">
        <f>IF(VLOOKUP($E55,'Step 1'!$B$13:$D$28,3,0)="Y","[enter country-specific value]",VLOOKUP($E55,'Step 1'!$B$13:$D$28,3,0))</f>
        <v>NE</v>
      </c>
      <c r="AF55" s="211" t="str">
        <f>IF(VLOOKUP($E55,'Step 1'!$B$13:$D$28,3,0)="Y","[enter country-specific value]",VLOOKUP($E55,'Step 1'!$B$13:$D$28,3,0))</f>
        <v>NE</v>
      </c>
      <c r="AG55" s="211" t="str">
        <f>IF(VLOOKUP($E55,'Step 1'!$B$13:$D$28,3,0)="Y","[enter country-specific value]",VLOOKUP($E55,'Step 1'!$B$13:$D$28,3,0))</f>
        <v>NE</v>
      </c>
      <c r="AH55" s="211" t="str">
        <f>IF(VLOOKUP($E55,'Step 1'!$B$13:$D$28,3,0)="Y","[enter country-specific value]",VLOOKUP($E55,'Step 1'!$B$13:$D$28,3,0))</f>
        <v>NE</v>
      </c>
      <c r="AI55" s="211" t="str">
        <f>IF(VLOOKUP($E55,'Step 1'!$B$13:$D$28,3,0)="Y","[enter country-specific value]",VLOOKUP($E55,'Step 1'!$B$13:$D$28,3,0))</f>
        <v>NE</v>
      </c>
      <c r="AJ55" s="211" t="str">
        <f>IF(VLOOKUP($E55,'Step 1'!$B$13:$D$28,3,0)="Y","[enter country-specific value]",VLOOKUP($E55,'Step 1'!$B$13:$D$28,3,0))</f>
        <v>NE</v>
      </c>
      <c r="AK55" s="211" t="str">
        <f>IF(VLOOKUP($E55,'Step 1'!$B$13:$D$28,3,0)="Y","[enter country-specific value]",VLOOKUP($E55,'Step 1'!$B$13:$D$28,3,0))</f>
        <v>NE</v>
      </c>
      <c r="AL55" s="211" t="str">
        <f>IF(VLOOKUP($E55,'Step 1'!$B$13:$D$28,3,0)="Y","[enter country-specific value]",VLOOKUP($E55,'Step 1'!$B$13:$D$28,3,0))</f>
        <v>NE</v>
      </c>
      <c r="AM55" s="211" t="str">
        <f>IF(VLOOKUP($E55,'Step 1'!$B$13:$D$28,3,0)="Y","[enter country-specific value]",VLOOKUP($E55,'Step 1'!$B$13:$D$28,3,0))</f>
        <v>NE</v>
      </c>
      <c r="AN55" s="211" t="str">
        <f>IF(VLOOKUP($E55,'Step 1'!$B$13:$D$28,3,0)="Y","[enter country-specific value]",VLOOKUP($E55,'Step 1'!$B$13:$D$28,3,0))</f>
        <v>NE</v>
      </c>
      <c r="AO55" s="211" t="str">
        <f>IF(VLOOKUP($E55,'Step 1'!$B$13:$D$28,3,0)="Y","[enter country-specific value]",VLOOKUP($E55,'Step 1'!$B$13:$D$28,3,0))</f>
        <v>NE</v>
      </c>
      <c r="AP55" s="211"/>
      <c r="AQ55" s="211"/>
      <c r="AR55" s="211"/>
      <c r="AS55" s="211"/>
      <c r="AT55" s="211"/>
      <c r="AU55" s="188"/>
      <c r="AV55" s="211" t="str">
        <f>IF(VLOOKUP($E55,'Step 1'!$B$13:$D$28,3,0)="Y","[enter country-specific value]",VLOOKUP($E55,'Step 1'!$B$13:$D$28,3,0))</f>
        <v>NE</v>
      </c>
    </row>
    <row r="56" spans="1:48" ht="18" x14ac:dyDescent="0.35">
      <c r="A56" s="44" t="str">
        <f>C56&amp;"_"&amp;E56</f>
        <v>xbiogas_slurry_Sheep</v>
      </c>
      <c r="B56" s="2" t="s">
        <v>49</v>
      </c>
      <c r="C56" s="63" t="s">
        <v>287</v>
      </c>
      <c r="D56" s="2" t="s">
        <v>49</v>
      </c>
      <c r="E56" s="2" t="s">
        <v>79</v>
      </c>
      <c r="F56" s="2" t="s">
        <v>156</v>
      </c>
      <c r="G56" s="202" t="s">
        <v>123</v>
      </c>
      <c r="H56" s="2" t="s">
        <v>49</v>
      </c>
      <c r="I56" s="211" t="s">
        <v>740</v>
      </c>
      <c r="J56" s="202"/>
      <c r="K56" s="211">
        <v>0.15</v>
      </c>
      <c r="L56" s="211">
        <v>0.15</v>
      </c>
      <c r="M56" s="211">
        <v>0.15</v>
      </c>
      <c r="N56" s="211">
        <v>0.15</v>
      </c>
      <c r="O56" s="211">
        <v>0.15</v>
      </c>
      <c r="P56" s="211">
        <v>0.15</v>
      </c>
      <c r="Q56" s="211">
        <v>0.15</v>
      </c>
      <c r="R56" s="211">
        <v>0.15</v>
      </c>
      <c r="S56" s="211">
        <v>0.15</v>
      </c>
      <c r="T56" s="211">
        <v>0.15</v>
      </c>
      <c r="U56" s="211">
        <v>0.15</v>
      </c>
      <c r="V56" s="211">
        <v>0.15</v>
      </c>
      <c r="W56" s="211">
        <v>0.15</v>
      </c>
      <c r="X56" s="211">
        <v>0.15</v>
      </c>
      <c r="Y56" s="211">
        <v>0.15</v>
      </c>
      <c r="Z56" s="211">
        <v>0.15</v>
      </c>
      <c r="AA56" s="211">
        <v>0.15</v>
      </c>
      <c r="AB56" s="211">
        <v>0.15</v>
      </c>
      <c r="AC56" s="211">
        <v>0.15</v>
      </c>
      <c r="AD56" s="211">
        <v>0.15</v>
      </c>
      <c r="AE56" s="211">
        <v>0.15</v>
      </c>
      <c r="AF56" s="211">
        <v>0.15</v>
      </c>
      <c r="AG56" s="211">
        <v>0.15</v>
      </c>
      <c r="AH56" s="211">
        <v>0.15</v>
      </c>
      <c r="AI56" s="211">
        <v>0.15</v>
      </c>
      <c r="AJ56" s="211">
        <v>0.15</v>
      </c>
      <c r="AK56" s="211">
        <v>0.15</v>
      </c>
      <c r="AL56" s="211">
        <v>0.15</v>
      </c>
      <c r="AM56" s="211">
        <v>0.15</v>
      </c>
      <c r="AN56" s="211">
        <v>0.15</v>
      </c>
      <c r="AO56" s="211">
        <v>0.15</v>
      </c>
      <c r="AP56" s="211"/>
      <c r="AQ56" s="211"/>
      <c r="AR56" s="211"/>
      <c r="AS56" s="211"/>
      <c r="AT56" s="211"/>
      <c r="AU56" s="188"/>
      <c r="AV56" s="211" t="str">
        <f>IF(VLOOKUP($E56,'Step 1'!$B$13:$D$28,3,0)="Y","[enter country-specific value]",VLOOKUP($E56,'Step 1'!$B$13:$D$28,3,0))</f>
        <v>[enter country-specific value]</v>
      </c>
    </row>
    <row r="57" spans="1:48" ht="18" x14ac:dyDescent="0.35">
      <c r="A57" s="44" t="str">
        <f>C57&amp;"_"&amp;E57</f>
        <v>xbiogas_slurry_Swine (finishing pigs)</v>
      </c>
      <c r="B57" s="2" t="s">
        <v>49</v>
      </c>
      <c r="C57" s="63" t="s">
        <v>287</v>
      </c>
      <c r="D57" s="2" t="s">
        <v>49</v>
      </c>
      <c r="E57" s="2" t="s">
        <v>538</v>
      </c>
      <c r="F57" s="2" t="s">
        <v>156</v>
      </c>
      <c r="G57" s="202" t="s">
        <v>123</v>
      </c>
      <c r="H57" s="2" t="s">
        <v>49</v>
      </c>
      <c r="I57" s="211" t="str">
        <f>IF(VLOOKUP($E57,'Step 1'!$B$13:$D$28,3,0)="Y","[enter country-specific source]",VLOOKUP($E57,'Step 1'!$B$13:$D$28,3,0))</f>
        <v>NE</v>
      </c>
      <c r="J57" s="202"/>
      <c r="K57" s="211" t="str">
        <f>IF(VLOOKUP($E57,'Step 1'!$B$13:$D$28,3,0)="Y","[enter country-specific value]",VLOOKUP($E57,'Step 1'!$B$13:$D$28,3,0))</f>
        <v>NE</v>
      </c>
      <c r="L57" s="211" t="str">
        <f>IF(VLOOKUP($E57,'Step 1'!$B$13:$D$28,3,0)="Y","[enter country-specific value]",VLOOKUP($E57,'Step 1'!$B$13:$D$28,3,0))</f>
        <v>NE</v>
      </c>
      <c r="M57" s="211" t="str">
        <f>IF(VLOOKUP($E57,'Step 1'!$B$13:$D$28,3,0)="Y","[enter country-specific value]",VLOOKUP($E57,'Step 1'!$B$13:$D$28,3,0))</f>
        <v>NE</v>
      </c>
      <c r="N57" s="211" t="str">
        <f>IF(VLOOKUP($E57,'Step 1'!$B$13:$D$28,3,0)="Y","[enter country-specific value]",VLOOKUP($E57,'Step 1'!$B$13:$D$28,3,0))</f>
        <v>NE</v>
      </c>
      <c r="O57" s="211" t="str">
        <f>IF(VLOOKUP($E57,'Step 1'!$B$13:$D$28,3,0)="Y","[enter country-specific value]",VLOOKUP($E57,'Step 1'!$B$13:$D$28,3,0))</f>
        <v>NE</v>
      </c>
      <c r="P57" s="211" t="str">
        <f>IF(VLOOKUP($E57,'Step 1'!$B$13:$D$28,3,0)="Y","[enter country-specific value]",VLOOKUP($E57,'Step 1'!$B$13:$D$28,3,0))</f>
        <v>NE</v>
      </c>
      <c r="Q57" s="211" t="str">
        <f>IF(VLOOKUP($E57,'Step 1'!$B$13:$D$28,3,0)="Y","[enter country-specific value]",VLOOKUP($E57,'Step 1'!$B$13:$D$28,3,0))</f>
        <v>NE</v>
      </c>
      <c r="R57" s="211" t="str">
        <f>IF(VLOOKUP($E57,'Step 1'!$B$13:$D$28,3,0)="Y","[enter country-specific value]",VLOOKUP($E57,'Step 1'!$B$13:$D$28,3,0))</f>
        <v>NE</v>
      </c>
      <c r="S57" s="211" t="str">
        <f>IF(VLOOKUP($E57,'Step 1'!$B$13:$D$28,3,0)="Y","[enter country-specific value]",VLOOKUP($E57,'Step 1'!$B$13:$D$28,3,0))</f>
        <v>NE</v>
      </c>
      <c r="T57" s="211" t="str">
        <f>IF(VLOOKUP($E57,'Step 1'!$B$13:$D$28,3,0)="Y","[enter country-specific value]",VLOOKUP($E57,'Step 1'!$B$13:$D$28,3,0))</f>
        <v>NE</v>
      </c>
      <c r="U57" s="211" t="str">
        <f>IF(VLOOKUP($E57,'Step 1'!$B$13:$D$28,3,0)="Y","[enter country-specific value]",VLOOKUP($E57,'Step 1'!$B$13:$D$28,3,0))</f>
        <v>NE</v>
      </c>
      <c r="V57" s="211" t="str">
        <f>IF(VLOOKUP($E57,'Step 1'!$B$13:$D$28,3,0)="Y","[enter country-specific value]",VLOOKUP($E57,'Step 1'!$B$13:$D$28,3,0))</f>
        <v>NE</v>
      </c>
      <c r="W57" s="211" t="str">
        <f>IF(VLOOKUP($E57,'Step 1'!$B$13:$D$28,3,0)="Y","[enter country-specific value]",VLOOKUP($E57,'Step 1'!$B$13:$D$28,3,0))</f>
        <v>NE</v>
      </c>
      <c r="X57" s="211" t="str">
        <f>IF(VLOOKUP($E57,'Step 1'!$B$13:$D$28,3,0)="Y","[enter country-specific value]",VLOOKUP($E57,'Step 1'!$B$13:$D$28,3,0))</f>
        <v>NE</v>
      </c>
      <c r="Y57" s="211" t="str">
        <f>IF(VLOOKUP($E57,'Step 1'!$B$13:$D$28,3,0)="Y","[enter country-specific value]",VLOOKUP($E57,'Step 1'!$B$13:$D$28,3,0))</f>
        <v>NE</v>
      </c>
      <c r="Z57" s="211" t="str">
        <f>IF(VLOOKUP($E57,'Step 1'!$B$13:$D$28,3,0)="Y","[enter country-specific value]",VLOOKUP($E57,'Step 1'!$B$13:$D$28,3,0))</f>
        <v>NE</v>
      </c>
      <c r="AA57" s="211" t="str">
        <f>IF(VLOOKUP($E57,'Step 1'!$B$13:$D$28,3,0)="Y","[enter country-specific value]",VLOOKUP($E57,'Step 1'!$B$13:$D$28,3,0))</f>
        <v>NE</v>
      </c>
      <c r="AB57" s="211" t="str">
        <f>IF(VLOOKUP($E57,'Step 1'!$B$13:$D$28,3,0)="Y","[enter country-specific value]",VLOOKUP($E57,'Step 1'!$B$13:$D$28,3,0))</f>
        <v>NE</v>
      </c>
      <c r="AC57" s="211" t="str">
        <f>IF(VLOOKUP($E57,'Step 1'!$B$13:$D$28,3,0)="Y","[enter country-specific value]",VLOOKUP($E57,'Step 1'!$B$13:$D$28,3,0))</f>
        <v>NE</v>
      </c>
      <c r="AD57" s="211" t="str">
        <f>IF(VLOOKUP($E57,'Step 1'!$B$13:$D$28,3,0)="Y","[enter country-specific value]",VLOOKUP($E57,'Step 1'!$B$13:$D$28,3,0))</f>
        <v>NE</v>
      </c>
      <c r="AE57" s="211" t="str">
        <f>IF(VLOOKUP($E57,'Step 1'!$B$13:$D$28,3,0)="Y","[enter country-specific value]",VLOOKUP($E57,'Step 1'!$B$13:$D$28,3,0))</f>
        <v>NE</v>
      </c>
      <c r="AF57" s="211" t="str">
        <f>IF(VLOOKUP($E57,'Step 1'!$B$13:$D$28,3,0)="Y","[enter country-specific value]",VLOOKUP($E57,'Step 1'!$B$13:$D$28,3,0))</f>
        <v>NE</v>
      </c>
      <c r="AG57" s="211" t="str">
        <f>IF(VLOOKUP($E57,'Step 1'!$B$13:$D$28,3,0)="Y","[enter country-specific value]",VLOOKUP($E57,'Step 1'!$B$13:$D$28,3,0))</f>
        <v>NE</v>
      </c>
      <c r="AH57" s="211" t="str">
        <f>IF(VLOOKUP($E57,'Step 1'!$B$13:$D$28,3,0)="Y","[enter country-specific value]",VLOOKUP($E57,'Step 1'!$B$13:$D$28,3,0))</f>
        <v>NE</v>
      </c>
      <c r="AI57" s="211" t="str">
        <f>IF(VLOOKUP($E57,'Step 1'!$B$13:$D$28,3,0)="Y","[enter country-specific value]",VLOOKUP($E57,'Step 1'!$B$13:$D$28,3,0))</f>
        <v>NE</v>
      </c>
      <c r="AJ57" s="211" t="str">
        <f>IF(VLOOKUP($E57,'Step 1'!$B$13:$D$28,3,0)="Y","[enter country-specific value]",VLOOKUP($E57,'Step 1'!$B$13:$D$28,3,0))</f>
        <v>NE</v>
      </c>
      <c r="AK57" s="211" t="str">
        <f>IF(VLOOKUP($E57,'Step 1'!$B$13:$D$28,3,0)="Y","[enter country-specific value]",VLOOKUP($E57,'Step 1'!$B$13:$D$28,3,0))</f>
        <v>NE</v>
      </c>
      <c r="AL57" s="211" t="str">
        <f>IF(VLOOKUP($E57,'Step 1'!$B$13:$D$28,3,0)="Y","[enter country-specific value]",VLOOKUP($E57,'Step 1'!$B$13:$D$28,3,0))</f>
        <v>NE</v>
      </c>
      <c r="AM57" s="211" t="str">
        <f>IF(VLOOKUP($E57,'Step 1'!$B$13:$D$28,3,0)="Y","[enter country-specific value]",VLOOKUP($E57,'Step 1'!$B$13:$D$28,3,0))</f>
        <v>NE</v>
      </c>
      <c r="AN57" s="211" t="str">
        <f>IF(VLOOKUP($E57,'Step 1'!$B$13:$D$28,3,0)="Y","[enter country-specific value]",VLOOKUP($E57,'Step 1'!$B$13:$D$28,3,0))</f>
        <v>NE</v>
      </c>
      <c r="AO57" s="211" t="str">
        <f>IF(VLOOKUP($E57,'Step 1'!$B$13:$D$28,3,0)="Y","[enter country-specific value]",VLOOKUP($E57,'Step 1'!$B$13:$D$28,3,0))</f>
        <v>NE</v>
      </c>
      <c r="AP57" s="211"/>
      <c r="AQ57" s="211"/>
      <c r="AR57" s="211"/>
      <c r="AS57" s="211"/>
      <c r="AT57" s="211"/>
      <c r="AU57" s="188"/>
      <c r="AV57" s="211" t="str">
        <f>IF(VLOOKUP($E57,'Step 1'!$B$13:$D$28,3,0)="Y","[enter country-specific value]",VLOOKUP($E57,'Step 1'!$B$13:$D$28,3,0))</f>
        <v>NE</v>
      </c>
    </row>
    <row r="58" spans="1:48" ht="18" x14ac:dyDescent="0.35">
      <c r="A58" s="44" t="str">
        <f t="shared" ref="A58:A64" si="14">C58&amp;"_"&amp;E58</f>
        <v>xbiogas_slurry_Swine (sows)</v>
      </c>
      <c r="B58" s="2" t="s">
        <v>49</v>
      </c>
      <c r="C58" s="63" t="s">
        <v>287</v>
      </c>
      <c r="D58" s="2" t="s">
        <v>49</v>
      </c>
      <c r="E58" s="2" t="s">
        <v>145</v>
      </c>
      <c r="F58" s="2" t="s">
        <v>156</v>
      </c>
      <c r="G58" s="202" t="s">
        <v>123</v>
      </c>
      <c r="H58" s="2" t="s">
        <v>49</v>
      </c>
      <c r="I58" s="211" t="str">
        <f>IF(VLOOKUP($E58,'Step 1'!$B$13:$D$28,3,0)="Y","[enter country-specific source]",VLOOKUP($E58,'Step 1'!$B$13:$D$28,3,0))</f>
        <v>NE</v>
      </c>
      <c r="J58" s="202"/>
      <c r="K58" s="211" t="str">
        <f>IF(VLOOKUP($E58,'Step 1'!$B$13:$D$28,3,0)="Y","[enter country-specific value]",VLOOKUP($E58,'Step 1'!$B$13:$D$28,3,0))</f>
        <v>NE</v>
      </c>
      <c r="L58" s="211" t="str">
        <f>IF(VLOOKUP($E58,'Step 1'!$B$13:$D$28,3,0)="Y","[enter country-specific value]",VLOOKUP($E58,'Step 1'!$B$13:$D$28,3,0))</f>
        <v>NE</v>
      </c>
      <c r="M58" s="211" t="str">
        <f>IF(VLOOKUP($E58,'Step 1'!$B$13:$D$28,3,0)="Y","[enter country-specific value]",VLOOKUP($E58,'Step 1'!$B$13:$D$28,3,0))</f>
        <v>NE</v>
      </c>
      <c r="N58" s="211" t="str">
        <f>IF(VLOOKUP($E58,'Step 1'!$B$13:$D$28,3,0)="Y","[enter country-specific value]",VLOOKUP($E58,'Step 1'!$B$13:$D$28,3,0))</f>
        <v>NE</v>
      </c>
      <c r="O58" s="211" t="str">
        <f>IF(VLOOKUP($E58,'Step 1'!$B$13:$D$28,3,0)="Y","[enter country-specific value]",VLOOKUP($E58,'Step 1'!$B$13:$D$28,3,0))</f>
        <v>NE</v>
      </c>
      <c r="P58" s="211" t="str">
        <f>IF(VLOOKUP($E58,'Step 1'!$B$13:$D$28,3,0)="Y","[enter country-specific value]",VLOOKUP($E58,'Step 1'!$B$13:$D$28,3,0))</f>
        <v>NE</v>
      </c>
      <c r="Q58" s="211" t="str">
        <f>IF(VLOOKUP($E58,'Step 1'!$B$13:$D$28,3,0)="Y","[enter country-specific value]",VLOOKUP($E58,'Step 1'!$B$13:$D$28,3,0))</f>
        <v>NE</v>
      </c>
      <c r="R58" s="211" t="str">
        <f>IF(VLOOKUP($E58,'Step 1'!$B$13:$D$28,3,0)="Y","[enter country-specific value]",VLOOKUP($E58,'Step 1'!$B$13:$D$28,3,0))</f>
        <v>NE</v>
      </c>
      <c r="S58" s="211" t="str">
        <f>IF(VLOOKUP($E58,'Step 1'!$B$13:$D$28,3,0)="Y","[enter country-specific value]",VLOOKUP($E58,'Step 1'!$B$13:$D$28,3,0))</f>
        <v>NE</v>
      </c>
      <c r="T58" s="211" t="str">
        <f>IF(VLOOKUP($E58,'Step 1'!$B$13:$D$28,3,0)="Y","[enter country-specific value]",VLOOKUP($E58,'Step 1'!$B$13:$D$28,3,0))</f>
        <v>NE</v>
      </c>
      <c r="U58" s="211" t="str">
        <f>IF(VLOOKUP($E58,'Step 1'!$B$13:$D$28,3,0)="Y","[enter country-specific value]",VLOOKUP($E58,'Step 1'!$B$13:$D$28,3,0))</f>
        <v>NE</v>
      </c>
      <c r="V58" s="211" t="str">
        <f>IF(VLOOKUP($E58,'Step 1'!$B$13:$D$28,3,0)="Y","[enter country-specific value]",VLOOKUP($E58,'Step 1'!$B$13:$D$28,3,0))</f>
        <v>NE</v>
      </c>
      <c r="W58" s="211" t="str">
        <f>IF(VLOOKUP($E58,'Step 1'!$B$13:$D$28,3,0)="Y","[enter country-specific value]",VLOOKUP($E58,'Step 1'!$B$13:$D$28,3,0))</f>
        <v>NE</v>
      </c>
      <c r="X58" s="211" t="str">
        <f>IF(VLOOKUP($E58,'Step 1'!$B$13:$D$28,3,0)="Y","[enter country-specific value]",VLOOKUP($E58,'Step 1'!$B$13:$D$28,3,0))</f>
        <v>NE</v>
      </c>
      <c r="Y58" s="211" t="str">
        <f>IF(VLOOKUP($E58,'Step 1'!$B$13:$D$28,3,0)="Y","[enter country-specific value]",VLOOKUP($E58,'Step 1'!$B$13:$D$28,3,0))</f>
        <v>NE</v>
      </c>
      <c r="Z58" s="211" t="str">
        <f>IF(VLOOKUP($E58,'Step 1'!$B$13:$D$28,3,0)="Y","[enter country-specific value]",VLOOKUP($E58,'Step 1'!$B$13:$D$28,3,0))</f>
        <v>NE</v>
      </c>
      <c r="AA58" s="211" t="str">
        <f>IF(VLOOKUP($E58,'Step 1'!$B$13:$D$28,3,0)="Y","[enter country-specific value]",VLOOKUP($E58,'Step 1'!$B$13:$D$28,3,0))</f>
        <v>NE</v>
      </c>
      <c r="AB58" s="211" t="str">
        <f>IF(VLOOKUP($E58,'Step 1'!$B$13:$D$28,3,0)="Y","[enter country-specific value]",VLOOKUP($E58,'Step 1'!$B$13:$D$28,3,0))</f>
        <v>NE</v>
      </c>
      <c r="AC58" s="211" t="str">
        <f>IF(VLOOKUP($E58,'Step 1'!$B$13:$D$28,3,0)="Y","[enter country-specific value]",VLOOKUP($E58,'Step 1'!$B$13:$D$28,3,0))</f>
        <v>NE</v>
      </c>
      <c r="AD58" s="211" t="str">
        <f>IF(VLOOKUP($E58,'Step 1'!$B$13:$D$28,3,0)="Y","[enter country-specific value]",VLOOKUP($E58,'Step 1'!$B$13:$D$28,3,0))</f>
        <v>NE</v>
      </c>
      <c r="AE58" s="211" t="str">
        <f>IF(VLOOKUP($E58,'Step 1'!$B$13:$D$28,3,0)="Y","[enter country-specific value]",VLOOKUP($E58,'Step 1'!$B$13:$D$28,3,0))</f>
        <v>NE</v>
      </c>
      <c r="AF58" s="211" t="str">
        <f>IF(VLOOKUP($E58,'Step 1'!$B$13:$D$28,3,0)="Y","[enter country-specific value]",VLOOKUP($E58,'Step 1'!$B$13:$D$28,3,0))</f>
        <v>NE</v>
      </c>
      <c r="AG58" s="211" t="str">
        <f>IF(VLOOKUP($E58,'Step 1'!$B$13:$D$28,3,0)="Y","[enter country-specific value]",VLOOKUP($E58,'Step 1'!$B$13:$D$28,3,0))</f>
        <v>NE</v>
      </c>
      <c r="AH58" s="211" t="str">
        <f>IF(VLOOKUP($E58,'Step 1'!$B$13:$D$28,3,0)="Y","[enter country-specific value]",VLOOKUP($E58,'Step 1'!$B$13:$D$28,3,0))</f>
        <v>NE</v>
      </c>
      <c r="AI58" s="211" t="str">
        <f>IF(VLOOKUP($E58,'Step 1'!$B$13:$D$28,3,0)="Y","[enter country-specific value]",VLOOKUP($E58,'Step 1'!$B$13:$D$28,3,0))</f>
        <v>NE</v>
      </c>
      <c r="AJ58" s="211" t="str">
        <f>IF(VLOOKUP($E58,'Step 1'!$B$13:$D$28,3,0)="Y","[enter country-specific value]",VLOOKUP($E58,'Step 1'!$B$13:$D$28,3,0))</f>
        <v>NE</v>
      </c>
      <c r="AK58" s="211" t="str">
        <f>IF(VLOOKUP($E58,'Step 1'!$B$13:$D$28,3,0)="Y","[enter country-specific value]",VLOOKUP($E58,'Step 1'!$B$13:$D$28,3,0))</f>
        <v>NE</v>
      </c>
      <c r="AL58" s="211" t="str">
        <f>IF(VLOOKUP($E58,'Step 1'!$B$13:$D$28,3,0)="Y","[enter country-specific value]",VLOOKUP($E58,'Step 1'!$B$13:$D$28,3,0))</f>
        <v>NE</v>
      </c>
      <c r="AM58" s="211" t="str">
        <f>IF(VLOOKUP($E58,'Step 1'!$B$13:$D$28,3,0)="Y","[enter country-specific value]",VLOOKUP($E58,'Step 1'!$B$13:$D$28,3,0))</f>
        <v>NE</v>
      </c>
      <c r="AN58" s="211" t="str">
        <f>IF(VLOOKUP($E58,'Step 1'!$B$13:$D$28,3,0)="Y","[enter country-specific value]",VLOOKUP($E58,'Step 1'!$B$13:$D$28,3,0))</f>
        <v>NE</v>
      </c>
      <c r="AO58" s="211" t="str">
        <f>IF(VLOOKUP($E58,'Step 1'!$B$13:$D$28,3,0)="Y","[enter country-specific value]",VLOOKUP($E58,'Step 1'!$B$13:$D$28,3,0))</f>
        <v>NE</v>
      </c>
      <c r="AP58" s="211"/>
      <c r="AQ58" s="211"/>
      <c r="AR58" s="211"/>
      <c r="AS58" s="211"/>
      <c r="AT58" s="211"/>
      <c r="AU58" s="188"/>
      <c r="AV58" s="211" t="str">
        <f>IF(VLOOKUP($E58,'Step 1'!$B$13:$D$28,3,0)="Y","[enter country-specific value]",VLOOKUP($E58,'Step 1'!$B$13:$D$28,3,0))</f>
        <v>NE</v>
      </c>
    </row>
    <row r="59" spans="1:48" ht="18" x14ac:dyDescent="0.35">
      <c r="A59" s="44" t="str">
        <f t="shared" si="14"/>
        <v>xbiogas_slurry_Buffalo</v>
      </c>
      <c r="B59" s="2" t="s">
        <v>49</v>
      </c>
      <c r="C59" s="63" t="s">
        <v>287</v>
      </c>
      <c r="D59" s="2" t="s">
        <v>49</v>
      </c>
      <c r="E59" s="2" t="s">
        <v>80</v>
      </c>
      <c r="F59" s="2" t="s">
        <v>156</v>
      </c>
      <c r="G59" s="202" t="s">
        <v>123</v>
      </c>
      <c r="H59" s="2" t="s">
        <v>49</v>
      </c>
      <c r="I59" s="211" t="str">
        <f>IF(VLOOKUP($E59,'Step 1'!$B$13:$D$28,3,0)="Y","[enter country-specific source]",VLOOKUP($E59,'Step 1'!$B$13:$D$28,3,0))</f>
        <v>NE</v>
      </c>
      <c r="J59" s="202"/>
      <c r="K59" s="211" t="str">
        <f>IF(VLOOKUP($E59,'Step 1'!$B$13:$D$28,3,0)="Y","[enter country-specific value]",VLOOKUP($E59,'Step 1'!$B$13:$D$28,3,0))</f>
        <v>NE</v>
      </c>
      <c r="L59" s="211" t="str">
        <f>IF(VLOOKUP($E59,'Step 1'!$B$13:$D$28,3,0)="Y","[enter country-specific value]",VLOOKUP($E59,'Step 1'!$B$13:$D$28,3,0))</f>
        <v>NE</v>
      </c>
      <c r="M59" s="211" t="str">
        <f>IF(VLOOKUP($E59,'Step 1'!$B$13:$D$28,3,0)="Y","[enter country-specific value]",VLOOKUP($E59,'Step 1'!$B$13:$D$28,3,0))</f>
        <v>NE</v>
      </c>
      <c r="N59" s="211" t="str">
        <f>IF(VLOOKUP($E59,'Step 1'!$B$13:$D$28,3,0)="Y","[enter country-specific value]",VLOOKUP($E59,'Step 1'!$B$13:$D$28,3,0))</f>
        <v>NE</v>
      </c>
      <c r="O59" s="211" t="str">
        <f>IF(VLOOKUP($E59,'Step 1'!$B$13:$D$28,3,0)="Y","[enter country-specific value]",VLOOKUP($E59,'Step 1'!$B$13:$D$28,3,0))</f>
        <v>NE</v>
      </c>
      <c r="P59" s="211" t="str">
        <f>IF(VLOOKUP($E59,'Step 1'!$B$13:$D$28,3,0)="Y","[enter country-specific value]",VLOOKUP($E59,'Step 1'!$B$13:$D$28,3,0))</f>
        <v>NE</v>
      </c>
      <c r="Q59" s="211" t="str">
        <f>IF(VLOOKUP($E59,'Step 1'!$B$13:$D$28,3,0)="Y","[enter country-specific value]",VLOOKUP($E59,'Step 1'!$B$13:$D$28,3,0))</f>
        <v>NE</v>
      </c>
      <c r="R59" s="211" t="str">
        <f>IF(VLOOKUP($E59,'Step 1'!$B$13:$D$28,3,0)="Y","[enter country-specific value]",VLOOKUP($E59,'Step 1'!$B$13:$D$28,3,0))</f>
        <v>NE</v>
      </c>
      <c r="S59" s="211" t="str">
        <f>IF(VLOOKUP($E59,'Step 1'!$B$13:$D$28,3,0)="Y","[enter country-specific value]",VLOOKUP($E59,'Step 1'!$B$13:$D$28,3,0))</f>
        <v>NE</v>
      </c>
      <c r="T59" s="211" t="str">
        <f>IF(VLOOKUP($E59,'Step 1'!$B$13:$D$28,3,0)="Y","[enter country-specific value]",VLOOKUP($E59,'Step 1'!$B$13:$D$28,3,0))</f>
        <v>NE</v>
      </c>
      <c r="U59" s="211" t="str">
        <f>IF(VLOOKUP($E59,'Step 1'!$B$13:$D$28,3,0)="Y","[enter country-specific value]",VLOOKUP($E59,'Step 1'!$B$13:$D$28,3,0))</f>
        <v>NE</v>
      </c>
      <c r="V59" s="211" t="str">
        <f>IF(VLOOKUP($E59,'Step 1'!$B$13:$D$28,3,0)="Y","[enter country-specific value]",VLOOKUP($E59,'Step 1'!$B$13:$D$28,3,0))</f>
        <v>NE</v>
      </c>
      <c r="W59" s="211" t="str">
        <f>IF(VLOOKUP($E59,'Step 1'!$B$13:$D$28,3,0)="Y","[enter country-specific value]",VLOOKUP($E59,'Step 1'!$B$13:$D$28,3,0))</f>
        <v>NE</v>
      </c>
      <c r="X59" s="211" t="str">
        <f>IF(VLOOKUP($E59,'Step 1'!$B$13:$D$28,3,0)="Y","[enter country-specific value]",VLOOKUP($E59,'Step 1'!$B$13:$D$28,3,0))</f>
        <v>NE</v>
      </c>
      <c r="Y59" s="211" t="str">
        <f>IF(VLOOKUP($E59,'Step 1'!$B$13:$D$28,3,0)="Y","[enter country-specific value]",VLOOKUP($E59,'Step 1'!$B$13:$D$28,3,0))</f>
        <v>NE</v>
      </c>
      <c r="Z59" s="211" t="str">
        <f>IF(VLOOKUP($E59,'Step 1'!$B$13:$D$28,3,0)="Y","[enter country-specific value]",VLOOKUP($E59,'Step 1'!$B$13:$D$28,3,0))</f>
        <v>NE</v>
      </c>
      <c r="AA59" s="211" t="str">
        <f>IF(VLOOKUP($E59,'Step 1'!$B$13:$D$28,3,0)="Y","[enter country-specific value]",VLOOKUP($E59,'Step 1'!$B$13:$D$28,3,0))</f>
        <v>NE</v>
      </c>
      <c r="AB59" s="211" t="str">
        <f>IF(VLOOKUP($E59,'Step 1'!$B$13:$D$28,3,0)="Y","[enter country-specific value]",VLOOKUP($E59,'Step 1'!$B$13:$D$28,3,0))</f>
        <v>NE</v>
      </c>
      <c r="AC59" s="211" t="str">
        <f>IF(VLOOKUP($E59,'Step 1'!$B$13:$D$28,3,0)="Y","[enter country-specific value]",VLOOKUP($E59,'Step 1'!$B$13:$D$28,3,0))</f>
        <v>NE</v>
      </c>
      <c r="AD59" s="211" t="str">
        <f>IF(VLOOKUP($E59,'Step 1'!$B$13:$D$28,3,0)="Y","[enter country-specific value]",VLOOKUP($E59,'Step 1'!$B$13:$D$28,3,0))</f>
        <v>NE</v>
      </c>
      <c r="AE59" s="211" t="str">
        <f>IF(VLOOKUP($E59,'Step 1'!$B$13:$D$28,3,0)="Y","[enter country-specific value]",VLOOKUP($E59,'Step 1'!$B$13:$D$28,3,0))</f>
        <v>NE</v>
      </c>
      <c r="AF59" s="211" t="str">
        <f>IF(VLOOKUP($E59,'Step 1'!$B$13:$D$28,3,0)="Y","[enter country-specific value]",VLOOKUP($E59,'Step 1'!$B$13:$D$28,3,0))</f>
        <v>NE</v>
      </c>
      <c r="AG59" s="211" t="str">
        <f>IF(VLOOKUP($E59,'Step 1'!$B$13:$D$28,3,0)="Y","[enter country-specific value]",VLOOKUP($E59,'Step 1'!$B$13:$D$28,3,0))</f>
        <v>NE</v>
      </c>
      <c r="AH59" s="211" t="str">
        <f>IF(VLOOKUP($E59,'Step 1'!$B$13:$D$28,3,0)="Y","[enter country-specific value]",VLOOKUP($E59,'Step 1'!$B$13:$D$28,3,0))</f>
        <v>NE</v>
      </c>
      <c r="AI59" s="211" t="str">
        <f>IF(VLOOKUP($E59,'Step 1'!$B$13:$D$28,3,0)="Y","[enter country-specific value]",VLOOKUP($E59,'Step 1'!$B$13:$D$28,3,0))</f>
        <v>NE</v>
      </c>
      <c r="AJ59" s="211" t="str">
        <f>IF(VLOOKUP($E59,'Step 1'!$B$13:$D$28,3,0)="Y","[enter country-specific value]",VLOOKUP($E59,'Step 1'!$B$13:$D$28,3,0))</f>
        <v>NE</v>
      </c>
      <c r="AK59" s="211" t="str">
        <f>IF(VLOOKUP($E59,'Step 1'!$B$13:$D$28,3,0)="Y","[enter country-specific value]",VLOOKUP($E59,'Step 1'!$B$13:$D$28,3,0))</f>
        <v>NE</v>
      </c>
      <c r="AL59" s="211" t="str">
        <f>IF(VLOOKUP($E59,'Step 1'!$B$13:$D$28,3,0)="Y","[enter country-specific value]",VLOOKUP($E59,'Step 1'!$B$13:$D$28,3,0))</f>
        <v>NE</v>
      </c>
      <c r="AM59" s="211" t="str">
        <f>IF(VLOOKUP($E59,'Step 1'!$B$13:$D$28,3,0)="Y","[enter country-specific value]",VLOOKUP($E59,'Step 1'!$B$13:$D$28,3,0))</f>
        <v>NE</v>
      </c>
      <c r="AN59" s="211" t="str">
        <f>IF(VLOOKUP($E59,'Step 1'!$B$13:$D$28,3,0)="Y","[enter country-specific value]",VLOOKUP($E59,'Step 1'!$B$13:$D$28,3,0))</f>
        <v>NE</v>
      </c>
      <c r="AO59" s="211" t="str">
        <f>IF(VLOOKUP($E59,'Step 1'!$B$13:$D$28,3,0)="Y","[enter country-specific value]",VLOOKUP($E59,'Step 1'!$B$13:$D$28,3,0))</f>
        <v>NE</v>
      </c>
      <c r="AP59" s="211"/>
      <c r="AQ59" s="211"/>
      <c r="AR59" s="211"/>
      <c r="AS59" s="211"/>
      <c r="AT59" s="211"/>
      <c r="AU59" s="188"/>
      <c r="AV59" s="211" t="str">
        <f>IF(VLOOKUP($E59,'Step 1'!$B$13:$D$28,3,0)="Y","[enter country-specific value]",VLOOKUP($E59,'Step 1'!$B$13:$D$28,3,0))</f>
        <v>NE</v>
      </c>
    </row>
    <row r="60" spans="1:48" ht="18" x14ac:dyDescent="0.35">
      <c r="A60" s="44" t="str">
        <f t="shared" si="14"/>
        <v>xbiogas_slurry_Goats</v>
      </c>
      <c r="B60" s="2" t="s">
        <v>49</v>
      </c>
      <c r="C60" s="63" t="s">
        <v>287</v>
      </c>
      <c r="D60" s="2" t="s">
        <v>49</v>
      </c>
      <c r="E60" s="2" t="s">
        <v>81</v>
      </c>
      <c r="F60" s="2" t="s">
        <v>156</v>
      </c>
      <c r="G60" s="202" t="s">
        <v>123</v>
      </c>
      <c r="H60" s="2" t="s">
        <v>49</v>
      </c>
      <c r="I60" s="211" t="str">
        <f>IF(VLOOKUP($E60,'Step 1'!$B$13:$D$28,3,0)="Y","[enter country-specific source]",VLOOKUP($E60,'Step 1'!$B$13:$D$28,3,0))</f>
        <v>NE</v>
      </c>
      <c r="J60" s="202"/>
      <c r="K60" s="211" t="str">
        <f>IF(VLOOKUP($E60,'Step 1'!$B$13:$D$28,3,0)="Y","[enter country-specific value]",VLOOKUP($E60,'Step 1'!$B$13:$D$28,3,0))</f>
        <v>NE</v>
      </c>
      <c r="L60" s="211" t="str">
        <f>IF(VLOOKUP($E60,'Step 1'!$B$13:$D$28,3,0)="Y","[enter country-specific value]",VLOOKUP($E60,'Step 1'!$B$13:$D$28,3,0))</f>
        <v>NE</v>
      </c>
      <c r="M60" s="211" t="str">
        <f>IF(VLOOKUP($E60,'Step 1'!$B$13:$D$28,3,0)="Y","[enter country-specific value]",VLOOKUP($E60,'Step 1'!$B$13:$D$28,3,0))</f>
        <v>NE</v>
      </c>
      <c r="N60" s="211" t="str">
        <f>IF(VLOOKUP($E60,'Step 1'!$B$13:$D$28,3,0)="Y","[enter country-specific value]",VLOOKUP($E60,'Step 1'!$B$13:$D$28,3,0))</f>
        <v>NE</v>
      </c>
      <c r="O60" s="211" t="str">
        <f>IF(VLOOKUP($E60,'Step 1'!$B$13:$D$28,3,0)="Y","[enter country-specific value]",VLOOKUP($E60,'Step 1'!$B$13:$D$28,3,0))</f>
        <v>NE</v>
      </c>
      <c r="P60" s="211" t="str">
        <f>IF(VLOOKUP($E60,'Step 1'!$B$13:$D$28,3,0)="Y","[enter country-specific value]",VLOOKUP($E60,'Step 1'!$B$13:$D$28,3,0))</f>
        <v>NE</v>
      </c>
      <c r="Q60" s="211" t="str">
        <f>IF(VLOOKUP($E60,'Step 1'!$B$13:$D$28,3,0)="Y","[enter country-specific value]",VLOOKUP($E60,'Step 1'!$B$13:$D$28,3,0))</f>
        <v>NE</v>
      </c>
      <c r="R60" s="211" t="str">
        <f>IF(VLOOKUP($E60,'Step 1'!$B$13:$D$28,3,0)="Y","[enter country-specific value]",VLOOKUP($E60,'Step 1'!$B$13:$D$28,3,0))</f>
        <v>NE</v>
      </c>
      <c r="S60" s="211" t="str">
        <f>IF(VLOOKUP($E60,'Step 1'!$B$13:$D$28,3,0)="Y","[enter country-specific value]",VLOOKUP($E60,'Step 1'!$B$13:$D$28,3,0))</f>
        <v>NE</v>
      </c>
      <c r="T60" s="211" t="str">
        <f>IF(VLOOKUP($E60,'Step 1'!$B$13:$D$28,3,0)="Y","[enter country-specific value]",VLOOKUP($E60,'Step 1'!$B$13:$D$28,3,0))</f>
        <v>NE</v>
      </c>
      <c r="U60" s="211" t="str">
        <f>IF(VLOOKUP($E60,'Step 1'!$B$13:$D$28,3,0)="Y","[enter country-specific value]",VLOOKUP($E60,'Step 1'!$B$13:$D$28,3,0))</f>
        <v>NE</v>
      </c>
      <c r="V60" s="211" t="str">
        <f>IF(VLOOKUP($E60,'Step 1'!$B$13:$D$28,3,0)="Y","[enter country-specific value]",VLOOKUP($E60,'Step 1'!$B$13:$D$28,3,0))</f>
        <v>NE</v>
      </c>
      <c r="W60" s="211" t="str">
        <f>IF(VLOOKUP($E60,'Step 1'!$B$13:$D$28,3,0)="Y","[enter country-specific value]",VLOOKUP($E60,'Step 1'!$B$13:$D$28,3,0))</f>
        <v>NE</v>
      </c>
      <c r="X60" s="211" t="str">
        <f>IF(VLOOKUP($E60,'Step 1'!$B$13:$D$28,3,0)="Y","[enter country-specific value]",VLOOKUP($E60,'Step 1'!$B$13:$D$28,3,0))</f>
        <v>NE</v>
      </c>
      <c r="Y60" s="211" t="str">
        <f>IF(VLOOKUP($E60,'Step 1'!$B$13:$D$28,3,0)="Y","[enter country-specific value]",VLOOKUP($E60,'Step 1'!$B$13:$D$28,3,0))</f>
        <v>NE</v>
      </c>
      <c r="Z60" s="211" t="str">
        <f>IF(VLOOKUP($E60,'Step 1'!$B$13:$D$28,3,0)="Y","[enter country-specific value]",VLOOKUP($E60,'Step 1'!$B$13:$D$28,3,0))</f>
        <v>NE</v>
      </c>
      <c r="AA60" s="211" t="str">
        <f>IF(VLOOKUP($E60,'Step 1'!$B$13:$D$28,3,0)="Y","[enter country-specific value]",VLOOKUP($E60,'Step 1'!$B$13:$D$28,3,0))</f>
        <v>NE</v>
      </c>
      <c r="AB60" s="211" t="str">
        <f>IF(VLOOKUP($E60,'Step 1'!$B$13:$D$28,3,0)="Y","[enter country-specific value]",VLOOKUP($E60,'Step 1'!$B$13:$D$28,3,0))</f>
        <v>NE</v>
      </c>
      <c r="AC60" s="211" t="str">
        <f>IF(VLOOKUP($E60,'Step 1'!$B$13:$D$28,3,0)="Y","[enter country-specific value]",VLOOKUP($E60,'Step 1'!$B$13:$D$28,3,0))</f>
        <v>NE</v>
      </c>
      <c r="AD60" s="211" t="str">
        <f>IF(VLOOKUP($E60,'Step 1'!$B$13:$D$28,3,0)="Y","[enter country-specific value]",VLOOKUP($E60,'Step 1'!$B$13:$D$28,3,0))</f>
        <v>NE</v>
      </c>
      <c r="AE60" s="211" t="str">
        <f>IF(VLOOKUP($E60,'Step 1'!$B$13:$D$28,3,0)="Y","[enter country-specific value]",VLOOKUP($E60,'Step 1'!$B$13:$D$28,3,0))</f>
        <v>NE</v>
      </c>
      <c r="AF60" s="211" t="str">
        <f>IF(VLOOKUP($E60,'Step 1'!$B$13:$D$28,3,0)="Y","[enter country-specific value]",VLOOKUP($E60,'Step 1'!$B$13:$D$28,3,0))</f>
        <v>NE</v>
      </c>
      <c r="AG60" s="211" t="str">
        <f>IF(VLOOKUP($E60,'Step 1'!$B$13:$D$28,3,0)="Y","[enter country-specific value]",VLOOKUP($E60,'Step 1'!$B$13:$D$28,3,0))</f>
        <v>NE</v>
      </c>
      <c r="AH60" s="211" t="str">
        <f>IF(VLOOKUP($E60,'Step 1'!$B$13:$D$28,3,0)="Y","[enter country-specific value]",VLOOKUP($E60,'Step 1'!$B$13:$D$28,3,0))</f>
        <v>NE</v>
      </c>
      <c r="AI60" s="211" t="str">
        <f>IF(VLOOKUP($E60,'Step 1'!$B$13:$D$28,3,0)="Y","[enter country-specific value]",VLOOKUP($E60,'Step 1'!$B$13:$D$28,3,0))</f>
        <v>NE</v>
      </c>
      <c r="AJ60" s="211" t="str">
        <f>IF(VLOOKUP($E60,'Step 1'!$B$13:$D$28,3,0)="Y","[enter country-specific value]",VLOOKUP($E60,'Step 1'!$B$13:$D$28,3,0))</f>
        <v>NE</v>
      </c>
      <c r="AK60" s="211" t="str">
        <f>IF(VLOOKUP($E60,'Step 1'!$B$13:$D$28,3,0)="Y","[enter country-specific value]",VLOOKUP($E60,'Step 1'!$B$13:$D$28,3,0))</f>
        <v>NE</v>
      </c>
      <c r="AL60" s="211" t="str">
        <f>IF(VLOOKUP($E60,'Step 1'!$B$13:$D$28,3,0)="Y","[enter country-specific value]",VLOOKUP($E60,'Step 1'!$B$13:$D$28,3,0))</f>
        <v>NE</v>
      </c>
      <c r="AM60" s="211" t="str">
        <f>IF(VLOOKUP($E60,'Step 1'!$B$13:$D$28,3,0)="Y","[enter country-specific value]",VLOOKUP($E60,'Step 1'!$B$13:$D$28,3,0))</f>
        <v>NE</v>
      </c>
      <c r="AN60" s="211" t="str">
        <f>IF(VLOOKUP($E60,'Step 1'!$B$13:$D$28,3,0)="Y","[enter country-specific value]",VLOOKUP($E60,'Step 1'!$B$13:$D$28,3,0))</f>
        <v>NE</v>
      </c>
      <c r="AO60" s="211" t="str">
        <f>IF(VLOOKUP($E60,'Step 1'!$B$13:$D$28,3,0)="Y","[enter country-specific value]",VLOOKUP($E60,'Step 1'!$B$13:$D$28,3,0))</f>
        <v>NE</v>
      </c>
      <c r="AP60" s="211"/>
      <c r="AQ60" s="211"/>
      <c r="AR60" s="211"/>
      <c r="AS60" s="211"/>
      <c r="AT60" s="211"/>
      <c r="AU60" s="188"/>
      <c r="AV60" s="211" t="str">
        <f>IF(VLOOKUP($E60,'Step 1'!$B$13:$D$28,3,0)="Y","[enter country-specific value]",VLOOKUP($E60,'Step 1'!$B$13:$D$28,3,0))</f>
        <v>NE</v>
      </c>
    </row>
    <row r="61" spans="1:48" ht="18" x14ac:dyDescent="0.35">
      <c r="A61" s="44" t="str">
        <f t="shared" si="14"/>
        <v>xbiogas_slurry_Horses</v>
      </c>
      <c r="B61" s="2" t="s">
        <v>49</v>
      </c>
      <c r="C61" s="63" t="s">
        <v>287</v>
      </c>
      <c r="D61" s="2" t="s">
        <v>49</v>
      </c>
      <c r="E61" s="2" t="s">
        <v>82</v>
      </c>
      <c r="F61" s="2" t="s">
        <v>156</v>
      </c>
      <c r="G61" s="202" t="s">
        <v>123</v>
      </c>
      <c r="H61" s="2" t="s">
        <v>49</v>
      </c>
      <c r="I61" s="211" t="str">
        <f>IF(VLOOKUP($E61,'Step 1'!$B$13:$D$28,3,0)="Y","[enter country-specific source]",VLOOKUP($E61,'Step 1'!$B$13:$D$28,3,0))</f>
        <v>NE</v>
      </c>
      <c r="J61" s="176"/>
      <c r="K61" s="211" t="str">
        <f>IF(VLOOKUP($E61,'Step 1'!$B$13:$D$28,3,0)="Y","[enter country-specific value]",VLOOKUP($E61,'Step 1'!$B$13:$D$28,3,0))</f>
        <v>NE</v>
      </c>
      <c r="L61" s="211" t="str">
        <f>IF(VLOOKUP($E61,'Step 1'!$B$13:$D$28,3,0)="Y","[enter country-specific value]",VLOOKUP($E61,'Step 1'!$B$13:$D$28,3,0))</f>
        <v>NE</v>
      </c>
      <c r="M61" s="211" t="str">
        <f>IF(VLOOKUP($E61,'Step 1'!$B$13:$D$28,3,0)="Y","[enter country-specific value]",VLOOKUP($E61,'Step 1'!$B$13:$D$28,3,0))</f>
        <v>NE</v>
      </c>
      <c r="N61" s="211" t="str">
        <f>IF(VLOOKUP($E61,'Step 1'!$B$13:$D$28,3,0)="Y","[enter country-specific value]",VLOOKUP($E61,'Step 1'!$B$13:$D$28,3,0))</f>
        <v>NE</v>
      </c>
      <c r="O61" s="211" t="str">
        <f>IF(VLOOKUP($E61,'Step 1'!$B$13:$D$28,3,0)="Y","[enter country-specific value]",VLOOKUP($E61,'Step 1'!$B$13:$D$28,3,0))</f>
        <v>NE</v>
      </c>
      <c r="P61" s="211" t="str">
        <f>IF(VLOOKUP($E61,'Step 1'!$B$13:$D$28,3,0)="Y","[enter country-specific value]",VLOOKUP($E61,'Step 1'!$B$13:$D$28,3,0))</f>
        <v>NE</v>
      </c>
      <c r="Q61" s="211" t="str">
        <f>IF(VLOOKUP($E61,'Step 1'!$B$13:$D$28,3,0)="Y","[enter country-specific value]",VLOOKUP($E61,'Step 1'!$B$13:$D$28,3,0))</f>
        <v>NE</v>
      </c>
      <c r="R61" s="211" t="str">
        <f>IF(VLOOKUP($E61,'Step 1'!$B$13:$D$28,3,0)="Y","[enter country-specific value]",VLOOKUP($E61,'Step 1'!$B$13:$D$28,3,0))</f>
        <v>NE</v>
      </c>
      <c r="S61" s="211" t="str">
        <f>IF(VLOOKUP($E61,'Step 1'!$B$13:$D$28,3,0)="Y","[enter country-specific value]",VLOOKUP($E61,'Step 1'!$B$13:$D$28,3,0))</f>
        <v>NE</v>
      </c>
      <c r="T61" s="211" t="str">
        <f>IF(VLOOKUP($E61,'Step 1'!$B$13:$D$28,3,0)="Y","[enter country-specific value]",VLOOKUP($E61,'Step 1'!$B$13:$D$28,3,0))</f>
        <v>NE</v>
      </c>
      <c r="U61" s="211" t="str">
        <f>IF(VLOOKUP($E61,'Step 1'!$B$13:$D$28,3,0)="Y","[enter country-specific value]",VLOOKUP($E61,'Step 1'!$B$13:$D$28,3,0))</f>
        <v>NE</v>
      </c>
      <c r="V61" s="211" t="str">
        <f>IF(VLOOKUP($E61,'Step 1'!$B$13:$D$28,3,0)="Y","[enter country-specific value]",VLOOKUP($E61,'Step 1'!$B$13:$D$28,3,0))</f>
        <v>NE</v>
      </c>
      <c r="W61" s="211" t="str">
        <f>IF(VLOOKUP($E61,'Step 1'!$B$13:$D$28,3,0)="Y","[enter country-specific value]",VLOOKUP($E61,'Step 1'!$B$13:$D$28,3,0))</f>
        <v>NE</v>
      </c>
      <c r="X61" s="211" t="str">
        <f>IF(VLOOKUP($E61,'Step 1'!$B$13:$D$28,3,0)="Y","[enter country-specific value]",VLOOKUP($E61,'Step 1'!$B$13:$D$28,3,0))</f>
        <v>NE</v>
      </c>
      <c r="Y61" s="211" t="str">
        <f>IF(VLOOKUP($E61,'Step 1'!$B$13:$D$28,3,0)="Y","[enter country-specific value]",VLOOKUP($E61,'Step 1'!$B$13:$D$28,3,0))</f>
        <v>NE</v>
      </c>
      <c r="Z61" s="211" t="str">
        <f>IF(VLOOKUP($E61,'Step 1'!$B$13:$D$28,3,0)="Y","[enter country-specific value]",VLOOKUP($E61,'Step 1'!$B$13:$D$28,3,0))</f>
        <v>NE</v>
      </c>
      <c r="AA61" s="211" t="str">
        <f>IF(VLOOKUP($E61,'Step 1'!$B$13:$D$28,3,0)="Y","[enter country-specific value]",VLOOKUP($E61,'Step 1'!$B$13:$D$28,3,0))</f>
        <v>NE</v>
      </c>
      <c r="AB61" s="211" t="str">
        <f>IF(VLOOKUP($E61,'Step 1'!$B$13:$D$28,3,0)="Y","[enter country-specific value]",VLOOKUP($E61,'Step 1'!$B$13:$D$28,3,0))</f>
        <v>NE</v>
      </c>
      <c r="AC61" s="211" t="str">
        <f>IF(VLOOKUP($E61,'Step 1'!$B$13:$D$28,3,0)="Y","[enter country-specific value]",VLOOKUP($E61,'Step 1'!$B$13:$D$28,3,0))</f>
        <v>NE</v>
      </c>
      <c r="AD61" s="211" t="str">
        <f>IF(VLOOKUP($E61,'Step 1'!$B$13:$D$28,3,0)="Y","[enter country-specific value]",VLOOKUP($E61,'Step 1'!$B$13:$D$28,3,0))</f>
        <v>NE</v>
      </c>
      <c r="AE61" s="211" t="str">
        <f>IF(VLOOKUP($E61,'Step 1'!$B$13:$D$28,3,0)="Y","[enter country-specific value]",VLOOKUP($E61,'Step 1'!$B$13:$D$28,3,0))</f>
        <v>NE</v>
      </c>
      <c r="AF61" s="211" t="str">
        <f>IF(VLOOKUP($E61,'Step 1'!$B$13:$D$28,3,0)="Y","[enter country-specific value]",VLOOKUP($E61,'Step 1'!$B$13:$D$28,3,0))</f>
        <v>NE</v>
      </c>
      <c r="AG61" s="211" t="str">
        <f>IF(VLOOKUP($E61,'Step 1'!$B$13:$D$28,3,0)="Y","[enter country-specific value]",VLOOKUP($E61,'Step 1'!$B$13:$D$28,3,0))</f>
        <v>NE</v>
      </c>
      <c r="AH61" s="211" t="str">
        <f>IF(VLOOKUP($E61,'Step 1'!$B$13:$D$28,3,0)="Y","[enter country-specific value]",VLOOKUP($E61,'Step 1'!$B$13:$D$28,3,0))</f>
        <v>NE</v>
      </c>
      <c r="AI61" s="211" t="str">
        <f>IF(VLOOKUP($E61,'Step 1'!$B$13:$D$28,3,0)="Y","[enter country-specific value]",VLOOKUP($E61,'Step 1'!$B$13:$D$28,3,0))</f>
        <v>NE</v>
      </c>
      <c r="AJ61" s="211" t="str">
        <f>IF(VLOOKUP($E61,'Step 1'!$B$13:$D$28,3,0)="Y","[enter country-specific value]",VLOOKUP($E61,'Step 1'!$B$13:$D$28,3,0))</f>
        <v>NE</v>
      </c>
      <c r="AK61" s="211" t="str">
        <f>IF(VLOOKUP($E61,'Step 1'!$B$13:$D$28,3,0)="Y","[enter country-specific value]",VLOOKUP($E61,'Step 1'!$B$13:$D$28,3,0))</f>
        <v>NE</v>
      </c>
      <c r="AL61" s="211" t="str">
        <f>IF(VLOOKUP($E61,'Step 1'!$B$13:$D$28,3,0)="Y","[enter country-specific value]",VLOOKUP($E61,'Step 1'!$B$13:$D$28,3,0))</f>
        <v>NE</v>
      </c>
      <c r="AM61" s="211" t="str">
        <f>IF(VLOOKUP($E61,'Step 1'!$B$13:$D$28,3,0)="Y","[enter country-specific value]",VLOOKUP($E61,'Step 1'!$B$13:$D$28,3,0))</f>
        <v>NE</v>
      </c>
      <c r="AN61" s="211" t="str">
        <f>IF(VLOOKUP($E61,'Step 1'!$B$13:$D$28,3,0)="Y","[enter country-specific value]",VLOOKUP($E61,'Step 1'!$B$13:$D$28,3,0))</f>
        <v>NE</v>
      </c>
      <c r="AO61" s="211" t="str">
        <f>IF(VLOOKUP($E61,'Step 1'!$B$13:$D$28,3,0)="Y","[enter country-specific value]",VLOOKUP($E61,'Step 1'!$B$13:$D$28,3,0))</f>
        <v>NE</v>
      </c>
      <c r="AP61" s="211"/>
      <c r="AQ61" s="211"/>
      <c r="AR61" s="211"/>
      <c r="AS61" s="211"/>
      <c r="AT61" s="211"/>
      <c r="AU61" s="188"/>
      <c r="AV61" s="211" t="str">
        <f>IF(VLOOKUP($E61,'Step 1'!$B$13:$D$28,3,0)="Y","[enter country-specific value]",VLOOKUP($E61,'Step 1'!$B$13:$D$28,3,0))</f>
        <v>NE</v>
      </c>
    </row>
    <row r="62" spans="1:48" ht="18" x14ac:dyDescent="0.35">
      <c r="A62" s="44" t="str">
        <f t="shared" si="14"/>
        <v>xbiogas_slurry_Mules and asses</v>
      </c>
      <c r="B62" s="2" t="s">
        <v>49</v>
      </c>
      <c r="C62" s="63" t="s">
        <v>287</v>
      </c>
      <c r="D62" s="2" t="s">
        <v>49</v>
      </c>
      <c r="E62" s="2" t="s">
        <v>83</v>
      </c>
      <c r="F62" s="2" t="s">
        <v>156</v>
      </c>
      <c r="G62" s="202" t="s">
        <v>123</v>
      </c>
      <c r="H62" s="2" t="s">
        <v>49</v>
      </c>
      <c r="I62" s="211" t="str">
        <f>IF(VLOOKUP($E62,'Step 1'!$B$13:$D$28,3,0)="Y","[enter country-specific source]",VLOOKUP($E62,'Step 1'!$B$13:$D$28,3,0))</f>
        <v>NE</v>
      </c>
      <c r="J62" s="202"/>
      <c r="K62" s="211" t="str">
        <f>IF(VLOOKUP($E62,'Step 1'!$B$13:$D$28,3,0)="Y","[enter country-specific value]",VLOOKUP($E62,'Step 1'!$B$13:$D$28,3,0))</f>
        <v>NE</v>
      </c>
      <c r="L62" s="211" t="str">
        <f>IF(VLOOKUP($E62,'Step 1'!$B$13:$D$28,3,0)="Y","[enter country-specific value]",VLOOKUP($E62,'Step 1'!$B$13:$D$28,3,0))</f>
        <v>NE</v>
      </c>
      <c r="M62" s="211" t="str">
        <f>IF(VLOOKUP($E62,'Step 1'!$B$13:$D$28,3,0)="Y","[enter country-specific value]",VLOOKUP($E62,'Step 1'!$B$13:$D$28,3,0))</f>
        <v>NE</v>
      </c>
      <c r="N62" s="211" t="str">
        <f>IF(VLOOKUP($E62,'Step 1'!$B$13:$D$28,3,0)="Y","[enter country-specific value]",VLOOKUP($E62,'Step 1'!$B$13:$D$28,3,0))</f>
        <v>NE</v>
      </c>
      <c r="O62" s="211" t="str">
        <f>IF(VLOOKUP($E62,'Step 1'!$B$13:$D$28,3,0)="Y","[enter country-specific value]",VLOOKUP($E62,'Step 1'!$B$13:$D$28,3,0))</f>
        <v>NE</v>
      </c>
      <c r="P62" s="211" t="str">
        <f>IF(VLOOKUP($E62,'Step 1'!$B$13:$D$28,3,0)="Y","[enter country-specific value]",VLOOKUP($E62,'Step 1'!$B$13:$D$28,3,0))</f>
        <v>NE</v>
      </c>
      <c r="Q62" s="211" t="str">
        <f>IF(VLOOKUP($E62,'Step 1'!$B$13:$D$28,3,0)="Y","[enter country-specific value]",VLOOKUP($E62,'Step 1'!$B$13:$D$28,3,0))</f>
        <v>NE</v>
      </c>
      <c r="R62" s="211" t="str">
        <f>IF(VLOOKUP($E62,'Step 1'!$B$13:$D$28,3,0)="Y","[enter country-specific value]",VLOOKUP($E62,'Step 1'!$B$13:$D$28,3,0))</f>
        <v>NE</v>
      </c>
      <c r="S62" s="211" t="str">
        <f>IF(VLOOKUP($E62,'Step 1'!$B$13:$D$28,3,0)="Y","[enter country-specific value]",VLOOKUP($E62,'Step 1'!$B$13:$D$28,3,0))</f>
        <v>NE</v>
      </c>
      <c r="T62" s="211" t="str">
        <f>IF(VLOOKUP($E62,'Step 1'!$B$13:$D$28,3,0)="Y","[enter country-specific value]",VLOOKUP($E62,'Step 1'!$B$13:$D$28,3,0))</f>
        <v>NE</v>
      </c>
      <c r="U62" s="211" t="str">
        <f>IF(VLOOKUP($E62,'Step 1'!$B$13:$D$28,3,0)="Y","[enter country-specific value]",VLOOKUP($E62,'Step 1'!$B$13:$D$28,3,0))</f>
        <v>NE</v>
      </c>
      <c r="V62" s="211" t="str">
        <f>IF(VLOOKUP($E62,'Step 1'!$B$13:$D$28,3,0)="Y","[enter country-specific value]",VLOOKUP($E62,'Step 1'!$B$13:$D$28,3,0))</f>
        <v>NE</v>
      </c>
      <c r="W62" s="211" t="str">
        <f>IF(VLOOKUP($E62,'Step 1'!$B$13:$D$28,3,0)="Y","[enter country-specific value]",VLOOKUP($E62,'Step 1'!$B$13:$D$28,3,0))</f>
        <v>NE</v>
      </c>
      <c r="X62" s="211" t="str">
        <f>IF(VLOOKUP($E62,'Step 1'!$B$13:$D$28,3,0)="Y","[enter country-specific value]",VLOOKUP($E62,'Step 1'!$B$13:$D$28,3,0))</f>
        <v>NE</v>
      </c>
      <c r="Y62" s="211" t="str">
        <f>IF(VLOOKUP($E62,'Step 1'!$B$13:$D$28,3,0)="Y","[enter country-specific value]",VLOOKUP($E62,'Step 1'!$B$13:$D$28,3,0))</f>
        <v>NE</v>
      </c>
      <c r="Z62" s="211" t="str">
        <f>IF(VLOOKUP($E62,'Step 1'!$B$13:$D$28,3,0)="Y","[enter country-specific value]",VLOOKUP($E62,'Step 1'!$B$13:$D$28,3,0))</f>
        <v>NE</v>
      </c>
      <c r="AA62" s="211" t="str">
        <f>IF(VLOOKUP($E62,'Step 1'!$B$13:$D$28,3,0)="Y","[enter country-specific value]",VLOOKUP($E62,'Step 1'!$B$13:$D$28,3,0))</f>
        <v>NE</v>
      </c>
      <c r="AB62" s="211" t="str">
        <f>IF(VLOOKUP($E62,'Step 1'!$B$13:$D$28,3,0)="Y","[enter country-specific value]",VLOOKUP($E62,'Step 1'!$B$13:$D$28,3,0))</f>
        <v>NE</v>
      </c>
      <c r="AC62" s="211" t="str">
        <f>IF(VLOOKUP($E62,'Step 1'!$B$13:$D$28,3,0)="Y","[enter country-specific value]",VLOOKUP($E62,'Step 1'!$B$13:$D$28,3,0))</f>
        <v>NE</v>
      </c>
      <c r="AD62" s="211" t="str">
        <f>IF(VLOOKUP($E62,'Step 1'!$B$13:$D$28,3,0)="Y","[enter country-specific value]",VLOOKUP($E62,'Step 1'!$B$13:$D$28,3,0))</f>
        <v>NE</v>
      </c>
      <c r="AE62" s="211" t="str">
        <f>IF(VLOOKUP($E62,'Step 1'!$B$13:$D$28,3,0)="Y","[enter country-specific value]",VLOOKUP($E62,'Step 1'!$B$13:$D$28,3,0))</f>
        <v>NE</v>
      </c>
      <c r="AF62" s="211" t="str">
        <f>IF(VLOOKUP($E62,'Step 1'!$B$13:$D$28,3,0)="Y","[enter country-specific value]",VLOOKUP($E62,'Step 1'!$B$13:$D$28,3,0))</f>
        <v>NE</v>
      </c>
      <c r="AG62" s="211" t="str">
        <f>IF(VLOOKUP($E62,'Step 1'!$B$13:$D$28,3,0)="Y","[enter country-specific value]",VLOOKUP($E62,'Step 1'!$B$13:$D$28,3,0))</f>
        <v>NE</v>
      </c>
      <c r="AH62" s="211" t="str">
        <f>IF(VLOOKUP($E62,'Step 1'!$B$13:$D$28,3,0)="Y","[enter country-specific value]",VLOOKUP($E62,'Step 1'!$B$13:$D$28,3,0))</f>
        <v>NE</v>
      </c>
      <c r="AI62" s="211" t="str">
        <f>IF(VLOOKUP($E62,'Step 1'!$B$13:$D$28,3,0)="Y","[enter country-specific value]",VLOOKUP($E62,'Step 1'!$B$13:$D$28,3,0))</f>
        <v>NE</v>
      </c>
      <c r="AJ62" s="211" t="str">
        <f>IF(VLOOKUP($E62,'Step 1'!$B$13:$D$28,3,0)="Y","[enter country-specific value]",VLOOKUP($E62,'Step 1'!$B$13:$D$28,3,0))</f>
        <v>NE</v>
      </c>
      <c r="AK62" s="211" t="str">
        <f>IF(VLOOKUP($E62,'Step 1'!$B$13:$D$28,3,0)="Y","[enter country-specific value]",VLOOKUP($E62,'Step 1'!$B$13:$D$28,3,0))</f>
        <v>NE</v>
      </c>
      <c r="AL62" s="211" t="str">
        <f>IF(VLOOKUP($E62,'Step 1'!$B$13:$D$28,3,0)="Y","[enter country-specific value]",VLOOKUP($E62,'Step 1'!$B$13:$D$28,3,0))</f>
        <v>NE</v>
      </c>
      <c r="AM62" s="211" t="str">
        <f>IF(VLOOKUP($E62,'Step 1'!$B$13:$D$28,3,0)="Y","[enter country-specific value]",VLOOKUP($E62,'Step 1'!$B$13:$D$28,3,0))</f>
        <v>NE</v>
      </c>
      <c r="AN62" s="211" t="str">
        <f>IF(VLOOKUP($E62,'Step 1'!$B$13:$D$28,3,0)="Y","[enter country-specific value]",VLOOKUP($E62,'Step 1'!$B$13:$D$28,3,0))</f>
        <v>NE</v>
      </c>
      <c r="AO62" s="211" t="str">
        <f>IF(VLOOKUP($E62,'Step 1'!$B$13:$D$28,3,0)="Y","[enter country-specific value]",VLOOKUP($E62,'Step 1'!$B$13:$D$28,3,0))</f>
        <v>NE</v>
      </c>
      <c r="AP62" s="211"/>
      <c r="AQ62" s="211"/>
      <c r="AR62" s="211"/>
      <c r="AS62" s="211"/>
      <c r="AT62" s="211"/>
      <c r="AU62" s="188"/>
      <c r="AV62" s="211" t="str">
        <f>IF(VLOOKUP($E62,'Step 1'!$B$13:$D$28,3,0)="Y","[enter country-specific value]",VLOOKUP($E62,'Step 1'!$B$13:$D$28,3,0))</f>
        <v>NE</v>
      </c>
    </row>
    <row r="63" spans="1:48" ht="18" x14ac:dyDescent="0.35">
      <c r="A63" s="44" t="str">
        <f t="shared" si="14"/>
        <v>xbiogas_slurry_Laying hens</v>
      </c>
      <c r="B63" s="2" t="s">
        <v>49</v>
      </c>
      <c r="C63" s="63" t="s">
        <v>287</v>
      </c>
      <c r="D63" s="2" t="s">
        <v>49</v>
      </c>
      <c r="E63" s="2" t="s">
        <v>85</v>
      </c>
      <c r="F63" s="2" t="s">
        <v>156</v>
      </c>
      <c r="G63" s="202" t="s">
        <v>123</v>
      </c>
      <c r="H63" s="2" t="s">
        <v>49</v>
      </c>
      <c r="I63" s="211" t="str">
        <f>IF(VLOOKUP($E63,'Step 1'!$B$13:$D$28,3,0)="Y","[enter country-specific source]",VLOOKUP($E63,'Step 1'!$B$13:$D$28,3,0))</f>
        <v>NE</v>
      </c>
      <c r="J63" s="176"/>
      <c r="K63" s="211" t="str">
        <f>IF(VLOOKUP($E63,'Step 1'!$B$13:$D$28,3,0)="Y","[enter country-specific value]",VLOOKUP($E63,'Step 1'!$B$13:$D$28,3,0))</f>
        <v>NE</v>
      </c>
      <c r="L63" s="211" t="str">
        <f>IF(VLOOKUP($E63,'Step 1'!$B$13:$D$28,3,0)="Y","[enter country-specific value]",VLOOKUP($E63,'Step 1'!$B$13:$D$28,3,0))</f>
        <v>NE</v>
      </c>
      <c r="M63" s="211" t="str">
        <f>IF(VLOOKUP($E63,'Step 1'!$B$13:$D$28,3,0)="Y","[enter country-specific value]",VLOOKUP($E63,'Step 1'!$B$13:$D$28,3,0))</f>
        <v>NE</v>
      </c>
      <c r="N63" s="211" t="str">
        <f>IF(VLOOKUP($E63,'Step 1'!$B$13:$D$28,3,0)="Y","[enter country-specific value]",VLOOKUP($E63,'Step 1'!$B$13:$D$28,3,0))</f>
        <v>NE</v>
      </c>
      <c r="O63" s="211" t="str">
        <f>IF(VLOOKUP($E63,'Step 1'!$B$13:$D$28,3,0)="Y","[enter country-specific value]",VLOOKUP($E63,'Step 1'!$B$13:$D$28,3,0))</f>
        <v>NE</v>
      </c>
      <c r="P63" s="211" t="str">
        <f>IF(VLOOKUP($E63,'Step 1'!$B$13:$D$28,3,0)="Y","[enter country-specific value]",VLOOKUP($E63,'Step 1'!$B$13:$D$28,3,0))</f>
        <v>NE</v>
      </c>
      <c r="Q63" s="211" t="str">
        <f>IF(VLOOKUP($E63,'Step 1'!$B$13:$D$28,3,0)="Y","[enter country-specific value]",VLOOKUP($E63,'Step 1'!$B$13:$D$28,3,0))</f>
        <v>NE</v>
      </c>
      <c r="R63" s="211" t="str">
        <f>IF(VLOOKUP($E63,'Step 1'!$B$13:$D$28,3,0)="Y","[enter country-specific value]",VLOOKUP($E63,'Step 1'!$B$13:$D$28,3,0))</f>
        <v>NE</v>
      </c>
      <c r="S63" s="211" t="str">
        <f>IF(VLOOKUP($E63,'Step 1'!$B$13:$D$28,3,0)="Y","[enter country-specific value]",VLOOKUP($E63,'Step 1'!$B$13:$D$28,3,0))</f>
        <v>NE</v>
      </c>
      <c r="T63" s="211" t="str">
        <f>IF(VLOOKUP($E63,'Step 1'!$B$13:$D$28,3,0)="Y","[enter country-specific value]",VLOOKUP($E63,'Step 1'!$B$13:$D$28,3,0))</f>
        <v>NE</v>
      </c>
      <c r="U63" s="211" t="str">
        <f>IF(VLOOKUP($E63,'Step 1'!$B$13:$D$28,3,0)="Y","[enter country-specific value]",VLOOKUP($E63,'Step 1'!$B$13:$D$28,3,0))</f>
        <v>NE</v>
      </c>
      <c r="V63" s="211" t="str">
        <f>IF(VLOOKUP($E63,'Step 1'!$B$13:$D$28,3,0)="Y","[enter country-specific value]",VLOOKUP($E63,'Step 1'!$B$13:$D$28,3,0))</f>
        <v>NE</v>
      </c>
      <c r="W63" s="211" t="str">
        <f>IF(VLOOKUP($E63,'Step 1'!$B$13:$D$28,3,0)="Y","[enter country-specific value]",VLOOKUP($E63,'Step 1'!$B$13:$D$28,3,0))</f>
        <v>NE</v>
      </c>
      <c r="X63" s="211" t="str">
        <f>IF(VLOOKUP($E63,'Step 1'!$B$13:$D$28,3,0)="Y","[enter country-specific value]",VLOOKUP($E63,'Step 1'!$B$13:$D$28,3,0))</f>
        <v>NE</v>
      </c>
      <c r="Y63" s="211" t="str">
        <f>IF(VLOOKUP($E63,'Step 1'!$B$13:$D$28,3,0)="Y","[enter country-specific value]",VLOOKUP($E63,'Step 1'!$B$13:$D$28,3,0))</f>
        <v>NE</v>
      </c>
      <c r="Z63" s="211" t="str">
        <f>IF(VLOOKUP($E63,'Step 1'!$B$13:$D$28,3,0)="Y","[enter country-specific value]",VLOOKUP($E63,'Step 1'!$B$13:$D$28,3,0))</f>
        <v>NE</v>
      </c>
      <c r="AA63" s="211" t="str">
        <f>IF(VLOOKUP($E63,'Step 1'!$B$13:$D$28,3,0)="Y","[enter country-specific value]",VLOOKUP($E63,'Step 1'!$B$13:$D$28,3,0))</f>
        <v>NE</v>
      </c>
      <c r="AB63" s="211" t="str">
        <f>IF(VLOOKUP($E63,'Step 1'!$B$13:$D$28,3,0)="Y","[enter country-specific value]",VLOOKUP($E63,'Step 1'!$B$13:$D$28,3,0))</f>
        <v>NE</v>
      </c>
      <c r="AC63" s="211" t="str">
        <f>IF(VLOOKUP($E63,'Step 1'!$B$13:$D$28,3,0)="Y","[enter country-specific value]",VLOOKUP($E63,'Step 1'!$B$13:$D$28,3,0))</f>
        <v>NE</v>
      </c>
      <c r="AD63" s="211" t="str">
        <f>IF(VLOOKUP($E63,'Step 1'!$B$13:$D$28,3,0)="Y","[enter country-specific value]",VLOOKUP($E63,'Step 1'!$B$13:$D$28,3,0))</f>
        <v>NE</v>
      </c>
      <c r="AE63" s="211" t="str">
        <f>IF(VLOOKUP($E63,'Step 1'!$B$13:$D$28,3,0)="Y","[enter country-specific value]",VLOOKUP($E63,'Step 1'!$B$13:$D$28,3,0))</f>
        <v>NE</v>
      </c>
      <c r="AF63" s="211" t="str">
        <f>IF(VLOOKUP($E63,'Step 1'!$B$13:$D$28,3,0)="Y","[enter country-specific value]",VLOOKUP($E63,'Step 1'!$B$13:$D$28,3,0))</f>
        <v>NE</v>
      </c>
      <c r="AG63" s="211" t="str">
        <f>IF(VLOOKUP($E63,'Step 1'!$B$13:$D$28,3,0)="Y","[enter country-specific value]",VLOOKUP($E63,'Step 1'!$B$13:$D$28,3,0))</f>
        <v>NE</v>
      </c>
      <c r="AH63" s="211" t="str">
        <f>IF(VLOOKUP($E63,'Step 1'!$B$13:$D$28,3,0)="Y","[enter country-specific value]",VLOOKUP($E63,'Step 1'!$B$13:$D$28,3,0))</f>
        <v>NE</v>
      </c>
      <c r="AI63" s="211" t="str">
        <f>IF(VLOOKUP($E63,'Step 1'!$B$13:$D$28,3,0)="Y","[enter country-specific value]",VLOOKUP($E63,'Step 1'!$B$13:$D$28,3,0))</f>
        <v>NE</v>
      </c>
      <c r="AJ63" s="211" t="str">
        <f>IF(VLOOKUP($E63,'Step 1'!$B$13:$D$28,3,0)="Y","[enter country-specific value]",VLOOKUP($E63,'Step 1'!$B$13:$D$28,3,0))</f>
        <v>NE</v>
      </c>
      <c r="AK63" s="211" t="str">
        <f>IF(VLOOKUP($E63,'Step 1'!$B$13:$D$28,3,0)="Y","[enter country-specific value]",VLOOKUP($E63,'Step 1'!$B$13:$D$28,3,0))</f>
        <v>NE</v>
      </c>
      <c r="AL63" s="211" t="str">
        <f>IF(VLOOKUP($E63,'Step 1'!$B$13:$D$28,3,0)="Y","[enter country-specific value]",VLOOKUP($E63,'Step 1'!$B$13:$D$28,3,0))</f>
        <v>NE</v>
      </c>
      <c r="AM63" s="211" t="str">
        <f>IF(VLOOKUP($E63,'Step 1'!$B$13:$D$28,3,0)="Y","[enter country-specific value]",VLOOKUP($E63,'Step 1'!$B$13:$D$28,3,0))</f>
        <v>NE</v>
      </c>
      <c r="AN63" s="211" t="str">
        <f>IF(VLOOKUP($E63,'Step 1'!$B$13:$D$28,3,0)="Y","[enter country-specific value]",VLOOKUP($E63,'Step 1'!$B$13:$D$28,3,0))</f>
        <v>NE</v>
      </c>
      <c r="AO63" s="211" t="str">
        <f>IF(VLOOKUP($E63,'Step 1'!$B$13:$D$28,3,0)="Y","[enter country-specific value]",VLOOKUP($E63,'Step 1'!$B$13:$D$28,3,0))</f>
        <v>NE</v>
      </c>
      <c r="AP63" s="211"/>
      <c r="AQ63" s="211"/>
      <c r="AR63" s="211"/>
      <c r="AS63" s="211"/>
      <c r="AT63" s="211"/>
      <c r="AU63" s="188"/>
      <c r="AV63" s="211" t="str">
        <f>IF(VLOOKUP($E63,'Step 1'!$B$13:$D$28,3,0)="Y","[enter country-specific value]",VLOOKUP($E63,'Step 1'!$B$13:$D$28,3,0))</f>
        <v>NE</v>
      </c>
    </row>
    <row r="64" spans="1:48" ht="18" x14ac:dyDescent="0.35">
      <c r="A64" s="44" t="str">
        <f t="shared" si="14"/>
        <v>xbiogas_slurry_Broilers</v>
      </c>
      <c r="B64" s="2" t="s">
        <v>49</v>
      </c>
      <c r="C64" s="63" t="s">
        <v>287</v>
      </c>
      <c r="D64" s="2" t="s">
        <v>49</v>
      </c>
      <c r="E64" s="2" t="s">
        <v>84</v>
      </c>
      <c r="F64" s="2" t="s">
        <v>156</v>
      </c>
      <c r="G64" s="202" t="s">
        <v>123</v>
      </c>
      <c r="H64" s="2" t="s">
        <v>49</v>
      </c>
      <c r="I64" s="211" t="str">
        <f>IF(VLOOKUP($E64,'Step 1'!$B$13:$D$28,3,0)="Y","[enter country-specific source]",VLOOKUP($E64,'Step 1'!$B$13:$D$28,3,0))</f>
        <v>NE</v>
      </c>
      <c r="J64" s="202"/>
      <c r="K64" s="211" t="str">
        <f>IF(VLOOKUP($E64,'Step 1'!$B$13:$D$28,3,0)="Y","[enter country-specific value]",VLOOKUP($E64,'Step 1'!$B$13:$D$28,3,0))</f>
        <v>NE</v>
      </c>
      <c r="L64" s="211" t="str">
        <f>IF(VLOOKUP($E64,'Step 1'!$B$13:$D$28,3,0)="Y","[enter country-specific value]",VLOOKUP($E64,'Step 1'!$B$13:$D$28,3,0))</f>
        <v>NE</v>
      </c>
      <c r="M64" s="211" t="str">
        <f>IF(VLOOKUP($E64,'Step 1'!$B$13:$D$28,3,0)="Y","[enter country-specific value]",VLOOKUP($E64,'Step 1'!$B$13:$D$28,3,0))</f>
        <v>NE</v>
      </c>
      <c r="N64" s="211" t="str">
        <f>IF(VLOOKUP($E64,'Step 1'!$B$13:$D$28,3,0)="Y","[enter country-specific value]",VLOOKUP($E64,'Step 1'!$B$13:$D$28,3,0))</f>
        <v>NE</v>
      </c>
      <c r="O64" s="211" t="str">
        <f>IF(VLOOKUP($E64,'Step 1'!$B$13:$D$28,3,0)="Y","[enter country-specific value]",VLOOKUP($E64,'Step 1'!$B$13:$D$28,3,0))</f>
        <v>NE</v>
      </c>
      <c r="P64" s="211" t="str">
        <f>IF(VLOOKUP($E64,'Step 1'!$B$13:$D$28,3,0)="Y","[enter country-specific value]",VLOOKUP($E64,'Step 1'!$B$13:$D$28,3,0))</f>
        <v>NE</v>
      </c>
      <c r="Q64" s="211" t="str">
        <f>IF(VLOOKUP($E64,'Step 1'!$B$13:$D$28,3,0)="Y","[enter country-specific value]",VLOOKUP($E64,'Step 1'!$B$13:$D$28,3,0))</f>
        <v>NE</v>
      </c>
      <c r="R64" s="211" t="str">
        <f>IF(VLOOKUP($E64,'Step 1'!$B$13:$D$28,3,0)="Y","[enter country-specific value]",VLOOKUP($E64,'Step 1'!$B$13:$D$28,3,0))</f>
        <v>NE</v>
      </c>
      <c r="S64" s="211" t="str">
        <f>IF(VLOOKUP($E64,'Step 1'!$B$13:$D$28,3,0)="Y","[enter country-specific value]",VLOOKUP($E64,'Step 1'!$B$13:$D$28,3,0))</f>
        <v>NE</v>
      </c>
      <c r="T64" s="211" t="str">
        <f>IF(VLOOKUP($E64,'Step 1'!$B$13:$D$28,3,0)="Y","[enter country-specific value]",VLOOKUP($E64,'Step 1'!$B$13:$D$28,3,0))</f>
        <v>NE</v>
      </c>
      <c r="U64" s="211" t="str">
        <f>IF(VLOOKUP($E64,'Step 1'!$B$13:$D$28,3,0)="Y","[enter country-specific value]",VLOOKUP($E64,'Step 1'!$B$13:$D$28,3,0))</f>
        <v>NE</v>
      </c>
      <c r="V64" s="211" t="str">
        <f>IF(VLOOKUP($E64,'Step 1'!$B$13:$D$28,3,0)="Y","[enter country-specific value]",VLOOKUP($E64,'Step 1'!$B$13:$D$28,3,0))</f>
        <v>NE</v>
      </c>
      <c r="W64" s="211" t="str">
        <f>IF(VLOOKUP($E64,'Step 1'!$B$13:$D$28,3,0)="Y","[enter country-specific value]",VLOOKUP($E64,'Step 1'!$B$13:$D$28,3,0))</f>
        <v>NE</v>
      </c>
      <c r="X64" s="211" t="str">
        <f>IF(VLOOKUP($E64,'Step 1'!$B$13:$D$28,3,0)="Y","[enter country-specific value]",VLOOKUP($E64,'Step 1'!$B$13:$D$28,3,0))</f>
        <v>NE</v>
      </c>
      <c r="Y64" s="211" t="str">
        <f>IF(VLOOKUP($E64,'Step 1'!$B$13:$D$28,3,0)="Y","[enter country-specific value]",VLOOKUP($E64,'Step 1'!$B$13:$D$28,3,0))</f>
        <v>NE</v>
      </c>
      <c r="Z64" s="211" t="str">
        <f>IF(VLOOKUP($E64,'Step 1'!$B$13:$D$28,3,0)="Y","[enter country-specific value]",VLOOKUP($E64,'Step 1'!$B$13:$D$28,3,0))</f>
        <v>NE</v>
      </c>
      <c r="AA64" s="211" t="str">
        <f>IF(VLOOKUP($E64,'Step 1'!$B$13:$D$28,3,0)="Y","[enter country-specific value]",VLOOKUP($E64,'Step 1'!$B$13:$D$28,3,0))</f>
        <v>NE</v>
      </c>
      <c r="AB64" s="211" t="str">
        <f>IF(VLOOKUP($E64,'Step 1'!$B$13:$D$28,3,0)="Y","[enter country-specific value]",VLOOKUP($E64,'Step 1'!$B$13:$D$28,3,0))</f>
        <v>NE</v>
      </c>
      <c r="AC64" s="211" t="str">
        <f>IF(VLOOKUP($E64,'Step 1'!$B$13:$D$28,3,0)="Y","[enter country-specific value]",VLOOKUP($E64,'Step 1'!$B$13:$D$28,3,0))</f>
        <v>NE</v>
      </c>
      <c r="AD64" s="211" t="str">
        <f>IF(VLOOKUP($E64,'Step 1'!$B$13:$D$28,3,0)="Y","[enter country-specific value]",VLOOKUP($E64,'Step 1'!$B$13:$D$28,3,0))</f>
        <v>NE</v>
      </c>
      <c r="AE64" s="211" t="str">
        <f>IF(VLOOKUP($E64,'Step 1'!$B$13:$D$28,3,0)="Y","[enter country-specific value]",VLOOKUP($E64,'Step 1'!$B$13:$D$28,3,0))</f>
        <v>NE</v>
      </c>
      <c r="AF64" s="211" t="str">
        <f>IF(VLOOKUP($E64,'Step 1'!$B$13:$D$28,3,0)="Y","[enter country-specific value]",VLOOKUP($E64,'Step 1'!$B$13:$D$28,3,0))</f>
        <v>NE</v>
      </c>
      <c r="AG64" s="211" t="str">
        <f>IF(VLOOKUP($E64,'Step 1'!$B$13:$D$28,3,0)="Y","[enter country-specific value]",VLOOKUP($E64,'Step 1'!$B$13:$D$28,3,0))</f>
        <v>NE</v>
      </c>
      <c r="AH64" s="211" t="str">
        <f>IF(VLOOKUP($E64,'Step 1'!$B$13:$D$28,3,0)="Y","[enter country-specific value]",VLOOKUP($E64,'Step 1'!$B$13:$D$28,3,0))</f>
        <v>NE</v>
      </c>
      <c r="AI64" s="211" t="str">
        <f>IF(VLOOKUP($E64,'Step 1'!$B$13:$D$28,3,0)="Y","[enter country-specific value]",VLOOKUP($E64,'Step 1'!$B$13:$D$28,3,0))</f>
        <v>NE</v>
      </c>
      <c r="AJ64" s="211" t="str">
        <f>IF(VLOOKUP($E64,'Step 1'!$B$13:$D$28,3,0)="Y","[enter country-specific value]",VLOOKUP($E64,'Step 1'!$B$13:$D$28,3,0))</f>
        <v>NE</v>
      </c>
      <c r="AK64" s="211" t="str">
        <f>IF(VLOOKUP($E64,'Step 1'!$B$13:$D$28,3,0)="Y","[enter country-specific value]",VLOOKUP($E64,'Step 1'!$B$13:$D$28,3,0))</f>
        <v>NE</v>
      </c>
      <c r="AL64" s="211" t="str">
        <f>IF(VLOOKUP($E64,'Step 1'!$B$13:$D$28,3,0)="Y","[enter country-specific value]",VLOOKUP($E64,'Step 1'!$B$13:$D$28,3,0))</f>
        <v>NE</v>
      </c>
      <c r="AM64" s="211" t="str">
        <f>IF(VLOOKUP($E64,'Step 1'!$B$13:$D$28,3,0)="Y","[enter country-specific value]",VLOOKUP($E64,'Step 1'!$B$13:$D$28,3,0))</f>
        <v>NE</v>
      </c>
      <c r="AN64" s="211" t="str">
        <f>IF(VLOOKUP($E64,'Step 1'!$B$13:$D$28,3,0)="Y","[enter country-specific value]",VLOOKUP($E64,'Step 1'!$B$13:$D$28,3,0))</f>
        <v>NE</v>
      </c>
      <c r="AO64" s="211" t="str">
        <f>IF(VLOOKUP($E64,'Step 1'!$B$13:$D$28,3,0)="Y","[enter country-specific value]",VLOOKUP($E64,'Step 1'!$B$13:$D$28,3,0))</f>
        <v>NE</v>
      </c>
      <c r="AP64" s="211"/>
      <c r="AQ64" s="211"/>
      <c r="AR64" s="211"/>
      <c r="AS64" s="211"/>
      <c r="AT64" s="211"/>
      <c r="AU64" s="188"/>
      <c r="AV64" s="211" t="str">
        <f>IF(VLOOKUP($E64,'Step 1'!$B$13:$D$28,3,0)="Y","[enter country-specific value]",VLOOKUP($E64,'Step 1'!$B$13:$D$28,3,0))</f>
        <v>NE</v>
      </c>
    </row>
    <row r="65" spans="1:48" ht="18" x14ac:dyDescent="0.35">
      <c r="A65" s="44" t="str">
        <f>C65&amp;"_"&amp;E65</f>
        <v>xbiogas_slurry_Turkeys</v>
      </c>
      <c r="B65" s="2" t="s">
        <v>49</v>
      </c>
      <c r="C65" s="63" t="s">
        <v>287</v>
      </c>
      <c r="D65" s="2" t="s">
        <v>49</v>
      </c>
      <c r="E65" s="2" t="s">
        <v>87</v>
      </c>
      <c r="F65" s="2" t="s">
        <v>156</v>
      </c>
      <c r="G65" s="202" t="s">
        <v>123</v>
      </c>
      <c r="H65" s="2" t="s">
        <v>49</v>
      </c>
      <c r="I65" s="211" t="str">
        <f>IF(VLOOKUP($E65,'Step 1'!$B$13:$D$28,3,0)="Y","[enter country-specific source]",VLOOKUP($E65,'Step 1'!$B$13:$D$28,3,0))</f>
        <v>NE</v>
      </c>
      <c r="J65" s="202"/>
      <c r="K65" s="211" t="str">
        <f>IF(VLOOKUP($E65,'Step 1'!$B$13:$D$28,3,0)="Y","[enter country-specific value]",VLOOKUP($E65,'Step 1'!$B$13:$D$28,3,0))</f>
        <v>NE</v>
      </c>
      <c r="L65" s="211" t="str">
        <f>IF(VLOOKUP($E65,'Step 1'!$B$13:$D$28,3,0)="Y","[enter country-specific value]",VLOOKUP($E65,'Step 1'!$B$13:$D$28,3,0))</f>
        <v>NE</v>
      </c>
      <c r="M65" s="211" t="str">
        <f>IF(VLOOKUP($E65,'Step 1'!$B$13:$D$28,3,0)="Y","[enter country-specific value]",VLOOKUP($E65,'Step 1'!$B$13:$D$28,3,0))</f>
        <v>NE</v>
      </c>
      <c r="N65" s="211" t="str">
        <f>IF(VLOOKUP($E65,'Step 1'!$B$13:$D$28,3,0)="Y","[enter country-specific value]",VLOOKUP($E65,'Step 1'!$B$13:$D$28,3,0))</f>
        <v>NE</v>
      </c>
      <c r="O65" s="211" t="str">
        <f>IF(VLOOKUP($E65,'Step 1'!$B$13:$D$28,3,0)="Y","[enter country-specific value]",VLOOKUP($E65,'Step 1'!$B$13:$D$28,3,0))</f>
        <v>NE</v>
      </c>
      <c r="P65" s="211" t="str">
        <f>IF(VLOOKUP($E65,'Step 1'!$B$13:$D$28,3,0)="Y","[enter country-specific value]",VLOOKUP($E65,'Step 1'!$B$13:$D$28,3,0))</f>
        <v>NE</v>
      </c>
      <c r="Q65" s="211" t="str">
        <f>IF(VLOOKUP($E65,'Step 1'!$B$13:$D$28,3,0)="Y","[enter country-specific value]",VLOOKUP($E65,'Step 1'!$B$13:$D$28,3,0))</f>
        <v>NE</v>
      </c>
      <c r="R65" s="211" t="str">
        <f>IF(VLOOKUP($E65,'Step 1'!$B$13:$D$28,3,0)="Y","[enter country-specific value]",VLOOKUP($E65,'Step 1'!$B$13:$D$28,3,0))</f>
        <v>NE</v>
      </c>
      <c r="S65" s="211" t="str">
        <f>IF(VLOOKUP($E65,'Step 1'!$B$13:$D$28,3,0)="Y","[enter country-specific value]",VLOOKUP($E65,'Step 1'!$B$13:$D$28,3,0))</f>
        <v>NE</v>
      </c>
      <c r="T65" s="211" t="str">
        <f>IF(VLOOKUP($E65,'Step 1'!$B$13:$D$28,3,0)="Y","[enter country-specific value]",VLOOKUP($E65,'Step 1'!$B$13:$D$28,3,0))</f>
        <v>NE</v>
      </c>
      <c r="U65" s="211" t="str">
        <f>IF(VLOOKUP($E65,'Step 1'!$B$13:$D$28,3,0)="Y","[enter country-specific value]",VLOOKUP($E65,'Step 1'!$B$13:$D$28,3,0))</f>
        <v>NE</v>
      </c>
      <c r="V65" s="211" t="str">
        <f>IF(VLOOKUP($E65,'Step 1'!$B$13:$D$28,3,0)="Y","[enter country-specific value]",VLOOKUP($E65,'Step 1'!$B$13:$D$28,3,0))</f>
        <v>NE</v>
      </c>
      <c r="W65" s="211" t="str">
        <f>IF(VLOOKUP($E65,'Step 1'!$B$13:$D$28,3,0)="Y","[enter country-specific value]",VLOOKUP($E65,'Step 1'!$B$13:$D$28,3,0))</f>
        <v>NE</v>
      </c>
      <c r="X65" s="211" t="str">
        <f>IF(VLOOKUP($E65,'Step 1'!$B$13:$D$28,3,0)="Y","[enter country-specific value]",VLOOKUP($E65,'Step 1'!$B$13:$D$28,3,0))</f>
        <v>NE</v>
      </c>
      <c r="Y65" s="211" t="str">
        <f>IF(VLOOKUP($E65,'Step 1'!$B$13:$D$28,3,0)="Y","[enter country-specific value]",VLOOKUP($E65,'Step 1'!$B$13:$D$28,3,0))</f>
        <v>NE</v>
      </c>
      <c r="Z65" s="211" t="str">
        <f>IF(VLOOKUP($E65,'Step 1'!$B$13:$D$28,3,0)="Y","[enter country-specific value]",VLOOKUP($E65,'Step 1'!$B$13:$D$28,3,0))</f>
        <v>NE</v>
      </c>
      <c r="AA65" s="211" t="str">
        <f>IF(VLOOKUP($E65,'Step 1'!$B$13:$D$28,3,0)="Y","[enter country-specific value]",VLOOKUP($E65,'Step 1'!$B$13:$D$28,3,0))</f>
        <v>NE</v>
      </c>
      <c r="AB65" s="211" t="str">
        <f>IF(VLOOKUP($E65,'Step 1'!$B$13:$D$28,3,0)="Y","[enter country-specific value]",VLOOKUP($E65,'Step 1'!$B$13:$D$28,3,0))</f>
        <v>NE</v>
      </c>
      <c r="AC65" s="211" t="str">
        <f>IF(VLOOKUP($E65,'Step 1'!$B$13:$D$28,3,0)="Y","[enter country-specific value]",VLOOKUP($E65,'Step 1'!$B$13:$D$28,3,0))</f>
        <v>NE</v>
      </c>
      <c r="AD65" s="211" t="str">
        <f>IF(VLOOKUP($E65,'Step 1'!$B$13:$D$28,3,0)="Y","[enter country-specific value]",VLOOKUP($E65,'Step 1'!$B$13:$D$28,3,0))</f>
        <v>NE</v>
      </c>
      <c r="AE65" s="211" t="str">
        <f>IF(VLOOKUP($E65,'Step 1'!$B$13:$D$28,3,0)="Y","[enter country-specific value]",VLOOKUP($E65,'Step 1'!$B$13:$D$28,3,0))</f>
        <v>NE</v>
      </c>
      <c r="AF65" s="211" t="str">
        <f>IF(VLOOKUP($E65,'Step 1'!$B$13:$D$28,3,0)="Y","[enter country-specific value]",VLOOKUP($E65,'Step 1'!$B$13:$D$28,3,0))</f>
        <v>NE</v>
      </c>
      <c r="AG65" s="211" t="str">
        <f>IF(VLOOKUP($E65,'Step 1'!$B$13:$D$28,3,0)="Y","[enter country-specific value]",VLOOKUP($E65,'Step 1'!$B$13:$D$28,3,0))</f>
        <v>NE</v>
      </c>
      <c r="AH65" s="211" t="str">
        <f>IF(VLOOKUP($E65,'Step 1'!$B$13:$D$28,3,0)="Y","[enter country-specific value]",VLOOKUP($E65,'Step 1'!$B$13:$D$28,3,0))</f>
        <v>NE</v>
      </c>
      <c r="AI65" s="211" t="str">
        <f>IF(VLOOKUP($E65,'Step 1'!$B$13:$D$28,3,0)="Y","[enter country-specific value]",VLOOKUP($E65,'Step 1'!$B$13:$D$28,3,0))</f>
        <v>NE</v>
      </c>
      <c r="AJ65" s="211" t="str">
        <f>IF(VLOOKUP($E65,'Step 1'!$B$13:$D$28,3,0)="Y","[enter country-specific value]",VLOOKUP($E65,'Step 1'!$B$13:$D$28,3,0))</f>
        <v>NE</v>
      </c>
      <c r="AK65" s="211" t="str">
        <f>IF(VLOOKUP($E65,'Step 1'!$B$13:$D$28,3,0)="Y","[enter country-specific value]",VLOOKUP($E65,'Step 1'!$B$13:$D$28,3,0))</f>
        <v>NE</v>
      </c>
      <c r="AL65" s="211" t="str">
        <f>IF(VLOOKUP($E65,'Step 1'!$B$13:$D$28,3,0)="Y","[enter country-specific value]",VLOOKUP($E65,'Step 1'!$B$13:$D$28,3,0))</f>
        <v>NE</v>
      </c>
      <c r="AM65" s="211" t="str">
        <f>IF(VLOOKUP($E65,'Step 1'!$B$13:$D$28,3,0)="Y","[enter country-specific value]",VLOOKUP($E65,'Step 1'!$B$13:$D$28,3,0))</f>
        <v>NE</v>
      </c>
      <c r="AN65" s="211" t="str">
        <f>IF(VLOOKUP($E65,'Step 1'!$B$13:$D$28,3,0)="Y","[enter country-specific value]",VLOOKUP($E65,'Step 1'!$B$13:$D$28,3,0))</f>
        <v>NE</v>
      </c>
      <c r="AO65" s="211" t="str">
        <f>IF(VLOOKUP($E65,'Step 1'!$B$13:$D$28,3,0)="Y","[enter country-specific value]",VLOOKUP($E65,'Step 1'!$B$13:$D$28,3,0))</f>
        <v>NE</v>
      </c>
      <c r="AP65" s="211"/>
      <c r="AQ65" s="211"/>
      <c r="AR65" s="211"/>
      <c r="AS65" s="211"/>
      <c r="AT65" s="211"/>
      <c r="AU65" s="188"/>
      <c r="AV65" s="211" t="str">
        <f>IF(VLOOKUP($E65,'Step 1'!$B$13:$D$28,3,0)="Y","[enter country-specific value]",VLOOKUP($E65,'Step 1'!$B$13:$D$28,3,0))</f>
        <v>NE</v>
      </c>
    </row>
    <row r="66" spans="1:48" ht="18" x14ac:dyDescent="0.35">
      <c r="A66" s="44" t="str">
        <f>C66&amp;"_"&amp;E66</f>
        <v>xbiogas_slurry_Other poultry (ducks)</v>
      </c>
      <c r="B66" s="2" t="s">
        <v>49</v>
      </c>
      <c r="C66" s="63" t="s">
        <v>287</v>
      </c>
      <c r="D66" s="2" t="s">
        <v>49</v>
      </c>
      <c r="E66" s="2" t="s">
        <v>90</v>
      </c>
      <c r="F66" s="2" t="s">
        <v>156</v>
      </c>
      <c r="G66" s="202" t="s">
        <v>123</v>
      </c>
      <c r="H66" s="2" t="s">
        <v>49</v>
      </c>
      <c r="I66" s="211" t="str">
        <f>IF(VLOOKUP($E66,'Step 1'!$B$13:$D$28,3,0)="Y","[enter country-specific source]",VLOOKUP($E66,'Step 1'!$B$13:$D$28,3,0))</f>
        <v>NE</v>
      </c>
      <c r="J66" s="202"/>
      <c r="K66" s="211" t="str">
        <f>IF(VLOOKUP($E66,'Step 1'!$B$13:$D$28,3,0)="Y","[enter country-specific value]",VLOOKUP($E66,'Step 1'!$B$13:$D$28,3,0))</f>
        <v>NE</v>
      </c>
      <c r="L66" s="211" t="str">
        <f>IF(VLOOKUP($E66,'Step 1'!$B$13:$D$28,3,0)="Y","[enter country-specific value]",VLOOKUP($E66,'Step 1'!$B$13:$D$28,3,0))</f>
        <v>NE</v>
      </c>
      <c r="M66" s="211" t="str">
        <f>IF(VLOOKUP($E66,'Step 1'!$B$13:$D$28,3,0)="Y","[enter country-specific value]",VLOOKUP($E66,'Step 1'!$B$13:$D$28,3,0))</f>
        <v>NE</v>
      </c>
      <c r="N66" s="211" t="str">
        <f>IF(VLOOKUP($E66,'Step 1'!$B$13:$D$28,3,0)="Y","[enter country-specific value]",VLOOKUP($E66,'Step 1'!$B$13:$D$28,3,0))</f>
        <v>NE</v>
      </c>
      <c r="O66" s="211" t="str">
        <f>IF(VLOOKUP($E66,'Step 1'!$B$13:$D$28,3,0)="Y","[enter country-specific value]",VLOOKUP($E66,'Step 1'!$B$13:$D$28,3,0))</f>
        <v>NE</v>
      </c>
      <c r="P66" s="211" t="str">
        <f>IF(VLOOKUP($E66,'Step 1'!$B$13:$D$28,3,0)="Y","[enter country-specific value]",VLOOKUP($E66,'Step 1'!$B$13:$D$28,3,0))</f>
        <v>NE</v>
      </c>
      <c r="Q66" s="211" t="str">
        <f>IF(VLOOKUP($E66,'Step 1'!$B$13:$D$28,3,0)="Y","[enter country-specific value]",VLOOKUP($E66,'Step 1'!$B$13:$D$28,3,0))</f>
        <v>NE</v>
      </c>
      <c r="R66" s="211" t="str">
        <f>IF(VLOOKUP($E66,'Step 1'!$B$13:$D$28,3,0)="Y","[enter country-specific value]",VLOOKUP($E66,'Step 1'!$B$13:$D$28,3,0))</f>
        <v>NE</v>
      </c>
      <c r="S66" s="211" t="str">
        <f>IF(VLOOKUP($E66,'Step 1'!$B$13:$D$28,3,0)="Y","[enter country-specific value]",VLOOKUP($E66,'Step 1'!$B$13:$D$28,3,0))</f>
        <v>NE</v>
      </c>
      <c r="T66" s="211" t="str">
        <f>IF(VLOOKUP($E66,'Step 1'!$B$13:$D$28,3,0)="Y","[enter country-specific value]",VLOOKUP($E66,'Step 1'!$B$13:$D$28,3,0))</f>
        <v>NE</v>
      </c>
      <c r="U66" s="211" t="str">
        <f>IF(VLOOKUP($E66,'Step 1'!$B$13:$D$28,3,0)="Y","[enter country-specific value]",VLOOKUP($E66,'Step 1'!$B$13:$D$28,3,0))</f>
        <v>NE</v>
      </c>
      <c r="V66" s="211" t="str">
        <f>IF(VLOOKUP($E66,'Step 1'!$B$13:$D$28,3,0)="Y","[enter country-specific value]",VLOOKUP($E66,'Step 1'!$B$13:$D$28,3,0))</f>
        <v>NE</v>
      </c>
      <c r="W66" s="211" t="str">
        <f>IF(VLOOKUP($E66,'Step 1'!$B$13:$D$28,3,0)="Y","[enter country-specific value]",VLOOKUP($E66,'Step 1'!$B$13:$D$28,3,0))</f>
        <v>NE</v>
      </c>
      <c r="X66" s="211" t="str">
        <f>IF(VLOOKUP($E66,'Step 1'!$B$13:$D$28,3,0)="Y","[enter country-specific value]",VLOOKUP($E66,'Step 1'!$B$13:$D$28,3,0))</f>
        <v>NE</v>
      </c>
      <c r="Y66" s="211" t="str">
        <f>IF(VLOOKUP($E66,'Step 1'!$B$13:$D$28,3,0)="Y","[enter country-specific value]",VLOOKUP($E66,'Step 1'!$B$13:$D$28,3,0))</f>
        <v>NE</v>
      </c>
      <c r="Z66" s="211" t="str">
        <f>IF(VLOOKUP($E66,'Step 1'!$B$13:$D$28,3,0)="Y","[enter country-specific value]",VLOOKUP($E66,'Step 1'!$B$13:$D$28,3,0))</f>
        <v>NE</v>
      </c>
      <c r="AA66" s="211" t="str">
        <f>IF(VLOOKUP($E66,'Step 1'!$B$13:$D$28,3,0)="Y","[enter country-specific value]",VLOOKUP($E66,'Step 1'!$B$13:$D$28,3,0))</f>
        <v>NE</v>
      </c>
      <c r="AB66" s="211" t="str">
        <f>IF(VLOOKUP($E66,'Step 1'!$B$13:$D$28,3,0)="Y","[enter country-specific value]",VLOOKUP($E66,'Step 1'!$B$13:$D$28,3,0))</f>
        <v>NE</v>
      </c>
      <c r="AC66" s="211" t="str">
        <f>IF(VLOOKUP($E66,'Step 1'!$B$13:$D$28,3,0)="Y","[enter country-specific value]",VLOOKUP($E66,'Step 1'!$B$13:$D$28,3,0))</f>
        <v>NE</v>
      </c>
      <c r="AD66" s="211" t="str">
        <f>IF(VLOOKUP($E66,'Step 1'!$B$13:$D$28,3,0)="Y","[enter country-specific value]",VLOOKUP($E66,'Step 1'!$B$13:$D$28,3,0))</f>
        <v>NE</v>
      </c>
      <c r="AE66" s="211" t="str">
        <f>IF(VLOOKUP($E66,'Step 1'!$B$13:$D$28,3,0)="Y","[enter country-specific value]",VLOOKUP($E66,'Step 1'!$B$13:$D$28,3,0))</f>
        <v>NE</v>
      </c>
      <c r="AF66" s="211" t="str">
        <f>IF(VLOOKUP($E66,'Step 1'!$B$13:$D$28,3,0)="Y","[enter country-specific value]",VLOOKUP($E66,'Step 1'!$B$13:$D$28,3,0))</f>
        <v>NE</v>
      </c>
      <c r="AG66" s="211" t="str">
        <f>IF(VLOOKUP($E66,'Step 1'!$B$13:$D$28,3,0)="Y","[enter country-specific value]",VLOOKUP($E66,'Step 1'!$B$13:$D$28,3,0))</f>
        <v>NE</v>
      </c>
      <c r="AH66" s="211" t="str">
        <f>IF(VLOOKUP($E66,'Step 1'!$B$13:$D$28,3,0)="Y","[enter country-specific value]",VLOOKUP($E66,'Step 1'!$B$13:$D$28,3,0))</f>
        <v>NE</v>
      </c>
      <c r="AI66" s="211" t="str">
        <f>IF(VLOOKUP($E66,'Step 1'!$B$13:$D$28,3,0)="Y","[enter country-specific value]",VLOOKUP($E66,'Step 1'!$B$13:$D$28,3,0))</f>
        <v>NE</v>
      </c>
      <c r="AJ66" s="211" t="str">
        <f>IF(VLOOKUP($E66,'Step 1'!$B$13:$D$28,3,0)="Y","[enter country-specific value]",VLOOKUP($E66,'Step 1'!$B$13:$D$28,3,0))</f>
        <v>NE</v>
      </c>
      <c r="AK66" s="211" t="str">
        <f>IF(VLOOKUP($E66,'Step 1'!$B$13:$D$28,3,0)="Y","[enter country-specific value]",VLOOKUP($E66,'Step 1'!$B$13:$D$28,3,0))</f>
        <v>NE</v>
      </c>
      <c r="AL66" s="211" t="str">
        <f>IF(VLOOKUP($E66,'Step 1'!$B$13:$D$28,3,0)="Y","[enter country-specific value]",VLOOKUP($E66,'Step 1'!$B$13:$D$28,3,0))</f>
        <v>NE</v>
      </c>
      <c r="AM66" s="211" t="str">
        <f>IF(VLOOKUP($E66,'Step 1'!$B$13:$D$28,3,0)="Y","[enter country-specific value]",VLOOKUP($E66,'Step 1'!$B$13:$D$28,3,0))</f>
        <v>NE</v>
      </c>
      <c r="AN66" s="211" t="str">
        <f>IF(VLOOKUP($E66,'Step 1'!$B$13:$D$28,3,0)="Y","[enter country-specific value]",VLOOKUP($E66,'Step 1'!$B$13:$D$28,3,0))</f>
        <v>NE</v>
      </c>
      <c r="AO66" s="211" t="str">
        <f>IF(VLOOKUP($E66,'Step 1'!$B$13:$D$28,3,0)="Y","[enter country-specific value]",VLOOKUP($E66,'Step 1'!$B$13:$D$28,3,0))</f>
        <v>NE</v>
      </c>
      <c r="AP66" s="211"/>
      <c r="AQ66" s="211"/>
      <c r="AR66" s="211"/>
      <c r="AS66" s="211"/>
      <c r="AT66" s="211"/>
      <c r="AU66" s="188"/>
      <c r="AV66" s="211" t="str">
        <f>IF(VLOOKUP($E66,'Step 1'!$B$13:$D$28,3,0)="Y","[enter country-specific value]",VLOOKUP($E66,'Step 1'!$B$13:$D$28,3,0))</f>
        <v>NE</v>
      </c>
    </row>
    <row r="67" spans="1:48" ht="18" x14ac:dyDescent="0.35">
      <c r="A67" s="44" t="str">
        <f>C67&amp;"_"&amp;E67</f>
        <v>xbiogas_slurry_Other poultry (geese)</v>
      </c>
      <c r="B67" s="2" t="s">
        <v>49</v>
      </c>
      <c r="C67" s="63" t="s">
        <v>287</v>
      </c>
      <c r="D67" s="2" t="s">
        <v>49</v>
      </c>
      <c r="E67" s="2" t="s">
        <v>88</v>
      </c>
      <c r="F67" s="2" t="s">
        <v>156</v>
      </c>
      <c r="G67" s="202" t="s">
        <v>123</v>
      </c>
      <c r="H67" s="2" t="s">
        <v>49</v>
      </c>
      <c r="I67" s="211" t="str">
        <f>IF(VLOOKUP($E67,'Step 1'!$B$13:$D$28,3,0)="Y","[enter country-specific source]",VLOOKUP($E67,'Step 1'!$B$13:$D$28,3,0))</f>
        <v>NE</v>
      </c>
      <c r="J67" s="202"/>
      <c r="K67" s="211" t="str">
        <f>IF(VLOOKUP($E67,'Step 1'!$B$13:$D$28,3,0)="Y","[enter country-specific value]",VLOOKUP($E67,'Step 1'!$B$13:$D$28,3,0))</f>
        <v>NE</v>
      </c>
      <c r="L67" s="211" t="str">
        <f>IF(VLOOKUP($E67,'Step 1'!$B$13:$D$28,3,0)="Y","[enter country-specific value]",VLOOKUP($E67,'Step 1'!$B$13:$D$28,3,0))</f>
        <v>NE</v>
      </c>
      <c r="M67" s="211" t="str">
        <f>IF(VLOOKUP($E67,'Step 1'!$B$13:$D$28,3,0)="Y","[enter country-specific value]",VLOOKUP($E67,'Step 1'!$B$13:$D$28,3,0))</f>
        <v>NE</v>
      </c>
      <c r="N67" s="211" t="str">
        <f>IF(VLOOKUP($E67,'Step 1'!$B$13:$D$28,3,0)="Y","[enter country-specific value]",VLOOKUP($E67,'Step 1'!$B$13:$D$28,3,0))</f>
        <v>NE</v>
      </c>
      <c r="O67" s="211" t="str">
        <f>IF(VLOOKUP($E67,'Step 1'!$B$13:$D$28,3,0)="Y","[enter country-specific value]",VLOOKUP($E67,'Step 1'!$B$13:$D$28,3,0))</f>
        <v>NE</v>
      </c>
      <c r="P67" s="211" t="str">
        <f>IF(VLOOKUP($E67,'Step 1'!$B$13:$D$28,3,0)="Y","[enter country-specific value]",VLOOKUP($E67,'Step 1'!$B$13:$D$28,3,0))</f>
        <v>NE</v>
      </c>
      <c r="Q67" s="211" t="str">
        <f>IF(VLOOKUP($E67,'Step 1'!$B$13:$D$28,3,0)="Y","[enter country-specific value]",VLOOKUP($E67,'Step 1'!$B$13:$D$28,3,0))</f>
        <v>NE</v>
      </c>
      <c r="R67" s="211" t="str">
        <f>IF(VLOOKUP($E67,'Step 1'!$B$13:$D$28,3,0)="Y","[enter country-specific value]",VLOOKUP($E67,'Step 1'!$B$13:$D$28,3,0))</f>
        <v>NE</v>
      </c>
      <c r="S67" s="211" t="str">
        <f>IF(VLOOKUP($E67,'Step 1'!$B$13:$D$28,3,0)="Y","[enter country-specific value]",VLOOKUP($E67,'Step 1'!$B$13:$D$28,3,0))</f>
        <v>NE</v>
      </c>
      <c r="T67" s="211" t="str">
        <f>IF(VLOOKUP($E67,'Step 1'!$B$13:$D$28,3,0)="Y","[enter country-specific value]",VLOOKUP($E67,'Step 1'!$B$13:$D$28,3,0))</f>
        <v>NE</v>
      </c>
      <c r="U67" s="211" t="str">
        <f>IF(VLOOKUP($E67,'Step 1'!$B$13:$D$28,3,0)="Y","[enter country-specific value]",VLOOKUP($E67,'Step 1'!$B$13:$D$28,3,0))</f>
        <v>NE</v>
      </c>
      <c r="V67" s="211" t="str">
        <f>IF(VLOOKUP($E67,'Step 1'!$B$13:$D$28,3,0)="Y","[enter country-specific value]",VLOOKUP($E67,'Step 1'!$B$13:$D$28,3,0))</f>
        <v>NE</v>
      </c>
      <c r="W67" s="211" t="str">
        <f>IF(VLOOKUP($E67,'Step 1'!$B$13:$D$28,3,0)="Y","[enter country-specific value]",VLOOKUP($E67,'Step 1'!$B$13:$D$28,3,0))</f>
        <v>NE</v>
      </c>
      <c r="X67" s="211" t="str">
        <f>IF(VLOOKUP($E67,'Step 1'!$B$13:$D$28,3,0)="Y","[enter country-specific value]",VLOOKUP($E67,'Step 1'!$B$13:$D$28,3,0))</f>
        <v>NE</v>
      </c>
      <c r="Y67" s="211" t="str">
        <f>IF(VLOOKUP($E67,'Step 1'!$B$13:$D$28,3,0)="Y","[enter country-specific value]",VLOOKUP($E67,'Step 1'!$B$13:$D$28,3,0))</f>
        <v>NE</v>
      </c>
      <c r="Z67" s="211" t="str">
        <f>IF(VLOOKUP($E67,'Step 1'!$B$13:$D$28,3,0)="Y","[enter country-specific value]",VLOOKUP($E67,'Step 1'!$B$13:$D$28,3,0))</f>
        <v>NE</v>
      </c>
      <c r="AA67" s="211" t="str">
        <f>IF(VLOOKUP($E67,'Step 1'!$B$13:$D$28,3,0)="Y","[enter country-specific value]",VLOOKUP($E67,'Step 1'!$B$13:$D$28,3,0))</f>
        <v>NE</v>
      </c>
      <c r="AB67" s="211" t="str">
        <f>IF(VLOOKUP($E67,'Step 1'!$B$13:$D$28,3,0)="Y","[enter country-specific value]",VLOOKUP($E67,'Step 1'!$B$13:$D$28,3,0))</f>
        <v>NE</v>
      </c>
      <c r="AC67" s="211" t="str">
        <f>IF(VLOOKUP($E67,'Step 1'!$B$13:$D$28,3,0)="Y","[enter country-specific value]",VLOOKUP($E67,'Step 1'!$B$13:$D$28,3,0))</f>
        <v>NE</v>
      </c>
      <c r="AD67" s="211" t="str">
        <f>IF(VLOOKUP($E67,'Step 1'!$B$13:$D$28,3,0)="Y","[enter country-specific value]",VLOOKUP($E67,'Step 1'!$B$13:$D$28,3,0))</f>
        <v>NE</v>
      </c>
      <c r="AE67" s="211" t="str">
        <f>IF(VLOOKUP($E67,'Step 1'!$B$13:$D$28,3,0)="Y","[enter country-specific value]",VLOOKUP($E67,'Step 1'!$B$13:$D$28,3,0))</f>
        <v>NE</v>
      </c>
      <c r="AF67" s="211" t="str">
        <f>IF(VLOOKUP($E67,'Step 1'!$B$13:$D$28,3,0)="Y","[enter country-specific value]",VLOOKUP($E67,'Step 1'!$B$13:$D$28,3,0))</f>
        <v>NE</v>
      </c>
      <c r="AG67" s="211" t="str">
        <f>IF(VLOOKUP($E67,'Step 1'!$B$13:$D$28,3,0)="Y","[enter country-specific value]",VLOOKUP($E67,'Step 1'!$B$13:$D$28,3,0))</f>
        <v>NE</v>
      </c>
      <c r="AH67" s="211" t="str">
        <f>IF(VLOOKUP($E67,'Step 1'!$B$13:$D$28,3,0)="Y","[enter country-specific value]",VLOOKUP($E67,'Step 1'!$B$13:$D$28,3,0))</f>
        <v>NE</v>
      </c>
      <c r="AI67" s="211" t="str">
        <f>IF(VLOOKUP($E67,'Step 1'!$B$13:$D$28,3,0)="Y","[enter country-specific value]",VLOOKUP($E67,'Step 1'!$B$13:$D$28,3,0))</f>
        <v>NE</v>
      </c>
      <c r="AJ67" s="211" t="str">
        <f>IF(VLOOKUP($E67,'Step 1'!$B$13:$D$28,3,0)="Y","[enter country-specific value]",VLOOKUP($E67,'Step 1'!$B$13:$D$28,3,0))</f>
        <v>NE</v>
      </c>
      <c r="AK67" s="211" t="str">
        <f>IF(VLOOKUP($E67,'Step 1'!$B$13:$D$28,3,0)="Y","[enter country-specific value]",VLOOKUP($E67,'Step 1'!$B$13:$D$28,3,0))</f>
        <v>NE</v>
      </c>
      <c r="AL67" s="211" t="str">
        <f>IF(VLOOKUP($E67,'Step 1'!$B$13:$D$28,3,0)="Y","[enter country-specific value]",VLOOKUP($E67,'Step 1'!$B$13:$D$28,3,0))</f>
        <v>NE</v>
      </c>
      <c r="AM67" s="211" t="str">
        <f>IF(VLOOKUP($E67,'Step 1'!$B$13:$D$28,3,0)="Y","[enter country-specific value]",VLOOKUP($E67,'Step 1'!$B$13:$D$28,3,0))</f>
        <v>NE</v>
      </c>
      <c r="AN67" s="211" t="str">
        <f>IF(VLOOKUP($E67,'Step 1'!$B$13:$D$28,3,0)="Y","[enter country-specific value]",VLOOKUP($E67,'Step 1'!$B$13:$D$28,3,0))</f>
        <v>NE</v>
      </c>
      <c r="AO67" s="211" t="str">
        <f>IF(VLOOKUP($E67,'Step 1'!$B$13:$D$28,3,0)="Y","[enter country-specific value]",VLOOKUP($E67,'Step 1'!$B$13:$D$28,3,0))</f>
        <v>NE</v>
      </c>
      <c r="AP67" s="211"/>
      <c r="AQ67" s="211"/>
      <c r="AR67" s="211"/>
      <c r="AS67" s="211"/>
      <c r="AT67" s="211"/>
      <c r="AU67" s="188"/>
      <c r="AV67" s="211" t="str">
        <f>IF(VLOOKUP($E67,'Step 1'!$B$13:$D$28,3,0)="Y","[enter country-specific value]",VLOOKUP($E67,'Step 1'!$B$13:$D$28,3,0))</f>
        <v>NE</v>
      </c>
    </row>
    <row r="68" spans="1:48" ht="18" x14ac:dyDescent="0.35">
      <c r="A68" s="44" t="str">
        <f>C68&amp;"_"&amp;E68</f>
        <v>xbiogas_slurry_Other animals (fur animals)</v>
      </c>
      <c r="B68" s="2" t="s">
        <v>49</v>
      </c>
      <c r="C68" s="63" t="s">
        <v>287</v>
      </c>
      <c r="D68" s="2" t="s">
        <v>49</v>
      </c>
      <c r="E68" s="2" t="s">
        <v>108</v>
      </c>
      <c r="F68" s="2" t="s">
        <v>156</v>
      </c>
      <c r="G68" s="202" t="s">
        <v>123</v>
      </c>
      <c r="H68" s="2" t="s">
        <v>49</v>
      </c>
      <c r="I68" s="211" t="str">
        <f>IF(VLOOKUP($E68,'Step 1'!$B$13:$D$28,3,0)="Y","[enter country-specific source]",VLOOKUP($E68,'Step 1'!$B$13:$D$28,3,0))</f>
        <v>NE</v>
      </c>
      <c r="J68" s="202"/>
      <c r="K68" s="211" t="str">
        <f>IF(VLOOKUP($E68,'Step 1'!$B$13:$D$28,3,0)="Y","[enter country-specific value]",VLOOKUP($E68,'Step 1'!$B$13:$D$28,3,0))</f>
        <v>NE</v>
      </c>
      <c r="L68" s="211" t="str">
        <f>IF(VLOOKUP($E68,'Step 1'!$B$13:$D$28,3,0)="Y","[enter country-specific value]",VLOOKUP($E68,'Step 1'!$B$13:$D$28,3,0))</f>
        <v>NE</v>
      </c>
      <c r="M68" s="211" t="str">
        <f>IF(VLOOKUP($E68,'Step 1'!$B$13:$D$28,3,0)="Y","[enter country-specific value]",VLOOKUP($E68,'Step 1'!$B$13:$D$28,3,0))</f>
        <v>NE</v>
      </c>
      <c r="N68" s="211" t="str">
        <f>IF(VLOOKUP($E68,'Step 1'!$B$13:$D$28,3,0)="Y","[enter country-specific value]",VLOOKUP($E68,'Step 1'!$B$13:$D$28,3,0))</f>
        <v>NE</v>
      </c>
      <c r="O68" s="211" t="str">
        <f>IF(VLOOKUP($E68,'Step 1'!$B$13:$D$28,3,0)="Y","[enter country-specific value]",VLOOKUP($E68,'Step 1'!$B$13:$D$28,3,0))</f>
        <v>NE</v>
      </c>
      <c r="P68" s="211" t="str">
        <f>IF(VLOOKUP($E68,'Step 1'!$B$13:$D$28,3,0)="Y","[enter country-specific value]",VLOOKUP($E68,'Step 1'!$B$13:$D$28,3,0))</f>
        <v>NE</v>
      </c>
      <c r="Q68" s="211" t="str">
        <f>IF(VLOOKUP($E68,'Step 1'!$B$13:$D$28,3,0)="Y","[enter country-specific value]",VLOOKUP($E68,'Step 1'!$B$13:$D$28,3,0))</f>
        <v>NE</v>
      </c>
      <c r="R68" s="211" t="str">
        <f>IF(VLOOKUP($E68,'Step 1'!$B$13:$D$28,3,0)="Y","[enter country-specific value]",VLOOKUP($E68,'Step 1'!$B$13:$D$28,3,0))</f>
        <v>NE</v>
      </c>
      <c r="S68" s="211" t="str">
        <f>IF(VLOOKUP($E68,'Step 1'!$B$13:$D$28,3,0)="Y","[enter country-specific value]",VLOOKUP($E68,'Step 1'!$B$13:$D$28,3,0))</f>
        <v>NE</v>
      </c>
      <c r="T68" s="211" t="str">
        <f>IF(VLOOKUP($E68,'Step 1'!$B$13:$D$28,3,0)="Y","[enter country-specific value]",VLOOKUP($E68,'Step 1'!$B$13:$D$28,3,0))</f>
        <v>NE</v>
      </c>
      <c r="U68" s="211" t="str">
        <f>IF(VLOOKUP($E68,'Step 1'!$B$13:$D$28,3,0)="Y","[enter country-specific value]",VLOOKUP($E68,'Step 1'!$B$13:$D$28,3,0))</f>
        <v>NE</v>
      </c>
      <c r="V68" s="211" t="str">
        <f>IF(VLOOKUP($E68,'Step 1'!$B$13:$D$28,3,0)="Y","[enter country-specific value]",VLOOKUP($E68,'Step 1'!$B$13:$D$28,3,0))</f>
        <v>NE</v>
      </c>
      <c r="W68" s="211" t="str">
        <f>IF(VLOOKUP($E68,'Step 1'!$B$13:$D$28,3,0)="Y","[enter country-specific value]",VLOOKUP($E68,'Step 1'!$B$13:$D$28,3,0))</f>
        <v>NE</v>
      </c>
      <c r="X68" s="211" t="str">
        <f>IF(VLOOKUP($E68,'Step 1'!$B$13:$D$28,3,0)="Y","[enter country-specific value]",VLOOKUP($E68,'Step 1'!$B$13:$D$28,3,0))</f>
        <v>NE</v>
      </c>
      <c r="Y68" s="211" t="str">
        <f>IF(VLOOKUP($E68,'Step 1'!$B$13:$D$28,3,0)="Y","[enter country-specific value]",VLOOKUP($E68,'Step 1'!$B$13:$D$28,3,0))</f>
        <v>NE</v>
      </c>
      <c r="Z68" s="211" t="str">
        <f>IF(VLOOKUP($E68,'Step 1'!$B$13:$D$28,3,0)="Y","[enter country-specific value]",VLOOKUP($E68,'Step 1'!$B$13:$D$28,3,0))</f>
        <v>NE</v>
      </c>
      <c r="AA68" s="211" t="str">
        <f>IF(VLOOKUP($E68,'Step 1'!$B$13:$D$28,3,0)="Y","[enter country-specific value]",VLOOKUP($E68,'Step 1'!$B$13:$D$28,3,0))</f>
        <v>NE</v>
      </c>
      <c r="AB68" s="211" t="str">
        <f>IF(VLOOKUP($E68,'Step 1'!$B$13:$D$28,3,0)="Y","[enter country-specific value]",VLOOKUP($E68,'Step 1'!$B$13:$D$28,3,0))</f>
        <v>NE</v>
      </c>
      <c r="AC68" s="211" t="str">
        <f>IF(VLOOKUP($E68,'Step 1'!$B$13:$D$28,3,0)="Y","[enter country-specific value]",VLOOKUP($E68,'Step 1'!$B$13:$D$28,3,0))</f>
        <v>NE</v>
      </c>
      <c r="AD68" s="211" t="str">
        <f>IF(VLOOKUP($E68,'Step 1'!$B$13:$D$28,3,0)="Y","[enter country-specific value]",VLOOKUP($E68,'Step 1'!$B$13:$D$28,3,0))</f>
        <v>NE</v>
      </c>
      <c r="AE68" s="211" t="str">
        <f>IF(VLOOKUP($E68,'Step 1'!$B$13:$D$28,3,0)="Y","[enter country-specific value]",VLOOKUP($E68,'Step 1'!$B$13:$D$28,3,0))</f>
        <v>NE</v>
      </c>
      <c r="AF68" s="211" t="str">
        <f>IF(VLOOKUP($E68,'Step 1'!$B$13:$D$28,3,0)="Y","[enter country-specific value]",VLOOKUP($E68,'Step 1'!$B$13:$D$28,3,0))</f>
        <v>NE</v>
      </c>
      <c r="AG68" s="211" t="str">
        <f>IF(VLOOKUP($E68,'Step 1'!$B$13:$D$28,3,0)="Y","[enter country-specific value]",VLOOKUP($E68,'Step 1'!$B$13:$D$28,3,0))</f>
        <v>NE</v>
      </c>
      <c r="AH68" s="211" t="str">
        <f>IF(VLOOKUP($E68,'Step 1'!$B$13:$D$28,3,0)="Y","[enter country-specific value]",VLOOKUP($E68,'Step 1'!$B$13:$D$28,3,0))</f>
        <v>NE</v>
      </c>
      <c r="AI68" s="211" t="str">
        <f>IF(VLOOKUP($E68,'Step 1'!$B$13:$D$28,3,0)="Y","[enter country-specific value]",VLOOKUP($E68,'Step 1'!$B$13:$D$28,3,0))</f>
        <v>NE</v>
      </c>
      <c r="AJ68" s="211" t="str">
        <f>IF(VLOOKUP($E68,'Step 1'!$B$13:$D$28,3,0)="Y","[enter country-specific value]",VLOOKUP($E68,'Step 1'!$B$13:$D$28,3,0))</f>
        <v>NE</v>
      </c>
      <c r="AK68" s="211" t="str">
        <f>IF(VLOOKUP($E68,'Step 1'!$B$13:$D$28,3,0)="Y","[enter country-specific value]",VLOOKUP($E68,'Step 1'!$B$13:$D$28,3,0))</f>
        <v>NE</v>
      </c>
      <c r="AL68" s="211" t="str">
        <f>IF(VLOOKUP($E68,'Step 1'!$B$13:$D$28,3,0)="Y","[enter country-specific value]",VLOOKUP($E68,'Step 1'!$B$13:$D$28,3,0))</f>
        <v>NE</v>
      </c>
      <c r="AM68" s="211" t="str">
        <f>IF(VLOOKUP($E68,'Step 1'!$B$13:$D$28,3,0)="Y","[enter country-specific value]",VLOOKUP($E68,'Step 1'!$B$13:$D$28,3,0))</f>
        <v>NE</v>
      </c>
      <c r="AN68" s="211" t="str">
        <f>IF(VLOOKUP($E68,'Step 1'!$B$13:$D$28,3,0)="Y","[enter country-specific value]",VLOOKUP($E68,'Step 1'!$B$13:$D$28,3,0))</f>
        <v>NE</v>
      </c>
      <c r="AO68" s="211" t="str">
        <f>IF(VLOOKUP($E68,'Step 1'!$B$13:$D$28,3,0)="Y","[enter country-specific value]",VLOOKUP($E68,'Step 1'!$B$13:$D$28,3,0))</f>
        <v>NE</v>
      </c>
      <c r="AP68" s="211"/>
      <c r="AQ68" s="211"/>
      <c r="AR68" s="211"/>
      <c r="AS68" s="211"/>
      <c r="AT68" s="211"/>
      <c r="AU68" s="188"/>
      <c r="AV68" s="211" t="str">
        <f>IF(VLOOKUP($E68,'Step 1'!$B$13:$D$28,3,0)="Y","[enter country-specific value]",VLOOKUP($E68,'Step 1'!$B$13:$D$28,3,0))</f>
        <v>NE</v>
      </c>
    </row>
    <row r="69" spans="1:48" ht="18" x14ac:dyDescent="0.25">
      <c r="A69" s="44" t="str">
        <f t="shared" ref="A69:A84" si="15">C69&amp;"_"&amp;E69</f>
        <v>xbiogas_solid_Dairy cattle</v>
      </c>
      <c r="B69" s="2" t="s">
        <v>49</v>
      </c>
      <c r="C69" s="101" t="s">
        <v>367</v>
      </c>
      <c r="D69" s="2" t="s">
        <v>49</v>
      </c>
      <c r="E69" s="2" t="s">
        <v>75</v>
      </c>
      <c r="F69" s="2" t="s">
        <v>156</v>
      </c>
      <c r="G69" s="202" t="s">
        <v>123</v>
      </c>
      <c r="H69" s="2" t="s">
        <v>49</v>
      </c>
      <c r="I69" s="211" t="s">
        <v>740</v>
      </c>
      <c r="J69" s="176"/>
      <c r="K69" s="211">
        <v>0.05</v>
      </c>
      <c r="L69" s="211">
        <v>0.05</v>
      </c>
      <c r="M69" s="211">
        <v>0.05</v>
      </c>
      <c r="N69" s="211">
        <v>0.05</v>
      </c>
      <c r="O69" s="211">
        <v>0.05</v>
      </c>
      <c r="P69" s="211">
        <v>0.05</v>
      </c>
      <c r="Q69" s="211">
        <v>0.05</v>
      </c>
      <c r="R69" s="211">
        <v>0.05</v>
      </c>
      <c r="S69" s="211">
        <v>0.05</v>
      </c>
      <c r="T69" s="211">
        <v>0.05</v>
      </c>
      <c r="U69" s="211">
        <v>0.05</v>
      </c>
      <c r="V69" s="211">
        <v>0.05</v>
      </c>
      <c r="W69" s="211">
        <v>0.05</v>
      </c>
      <c r="X69" s="211">
        <v>0.05</v>
      </c>
      <c r="Y69" s="211">
        <v>0.05</v>
      </c>
      <c r="Z69" s="211">
        <v>0.05</v>
      </c>
      <c r="AA69" s="211">
        <v>0.05</v>
      </c>
      <c r="AB69" s="211">
        <v>0.05</v>
      </c>
      <c r="AC69" s="211">
        <v>0.05</v>
      </c>
      <c r="AD69" s="211">
        <v>0.05</v>
      </c>
      <c r="AE69" s="211">
        <v>0.05</v>
      </c>
      <c r="AF69" s="211">
        <v>0.05</v>
      </c>
      <c r="AG69" s="211">
        <v>0.05</v>
      </c>
      <c r="AH69" s="211">
        <v>0.05</v>
      </c>
      <c r="AI69" s="211">
        <v>0.05</v>
      </c>
      <c r="AJ69" s="211">
        <v>0.05</v>
      </c>
      <c r="AK69" s="211">
        <v>0.05</v>
      </c>
      <c r="AL69" s="211">
        <v>0.05</v>
      </c>
      <c r="AM69" s="211">
        <v>0.05</v>
      </c>
      <c r="AN69" s="211">
        <v>0.05</v>
      </c>
      <c r="AO69" s="211">
        <v>0.05</v>
      </c>
      <c r="AP69" s="211"/>
      <c r="AQ69" s="211"/>
      <c r="AR69" s="211"/>
      <c r="AS69" s="211"/>
      <c r="AT69" s="211"/>
      <c r="AU69" s="188"/>
      <c r="AV69" s="211" t="str">
        <f>IF(VLOOKUP($E69,'Step 1'!$B$13:$D$28,3,0)="Y","[enter country-specific value]",VLOOKUP($E69,'Step 1'!$B$13:$D$28,3,0))</f>
        <v>[enter country-specific value]</v>
      </c>
    </row>
    <row r="70" spans="1:48" ht="18" x14ac:dyDescent="0.25">
      <c r="A70" s="44" t="str">
        <f t="shared" si="15"/>
        <v>xbiogas_solid_Non-dairy cattle</v>
      </c>
      <c r="B70" s="2" t="s">
        <v>49</v>
      </c>
      <c r="C70" s="101" t="s">
        <v>367</v>
      </c>
      <c r="D70" s="2" t="s">
        <v>49</v>
      </c>
      <c r="E70" s="2" t="s">
        <v>77</v>
      </c>
      <c r="F70" s="2" t="s">
        <v>156</v>
      </c>
      <c r="G70" s="202" t="s">
        <v>123</v>
      </c>
      <c r="H70" s="2" t="s">
        <v>49</v>
      </c>
      <c r="I70" s="211" t="str">
        <f>IF(VLOOKUP($E70,'Step 1'!$B$13:$D$28,3,0)="Y","[enter country-specific source]",VLOOKUP($E70,'Step 1'!$B$13:$D$28,3,0))</f>
        <v>NE</v>
      </c>
      <c r="J70" s="176"/>
      <c r="K70" s="211" t="str">
        <f>IF(VLOOKUP($E70,'Step 1'!$B$13:$D$28,3,0)="Y","[enter country-specific value]",VLOOKUP($E70,'Step 1'!$B$13:$D$28,3,0))</f>
        <v>NE</v>
      </c>
      <c r="L70" s="211" t="str">
        <f>IF(VLOOKUP($E70,'Step 1'!$B$13:$D$28,3,0)="Y","[enter country-specific value]",VLOOKUP($E70,'Step 1'!$B$13:$D$28,3,0))</f>
        <v>NE</v>
      </c>
      <c r="M70" s="211" t="str">
        <f>IF(VLOOKUP($E70,'Step 1'!$B$13:$D$28,3,0)="Y","[enter country-specific value]",VLOOKUP($E70,'Step 1'!$B$13:$D$28,3,0))</f>
        <v>NE</v>
      </c>
      <c r="N70" s="211" t="str">
        <f>IF(VLOOKUP($E70,'Step 1'!$B$13:$D$28,3,0)="Y","[enter country-specific value]",VLOOKUP($E70,'Step 1'!$B$13:$D$28,3,0))</f>
        <v>NE</v>
      </c>
      <c r="O70" s="211" t="str">
        <f>IF(VLOOKUP($E70,'Step 1'!$B$13:$D$28,3,0)="Y","[enter country-specific value]",VLOOKUP($E70,'Step 1'!$B$13:$D$28,3,0))</f>
        <v>NE</v>
      </c>
      <c r="P70" s="211" t="str">
        <f>IF(VLOOKUP($E70,'Step 1'!$B$13:$D$28,3,0)="Y","[enter country-specific value]",VLOOKUP($E70,'Step 1'!$B$13:$D$28,3,0))</f>
        <v>NE</v>
      </c>
      <c r="Q70" s="211" t="str">
        <f>IF(VLOOKUP($E70,'Step 1'!$B$13:$D$28,3,0)="Y","[enter country-specific value]",VLOOKUP($E70,'Step 1'!$B$13:$D$28,3,0))</f>
        <v>NE</v>
      </c>
      <c r="R70" s="211" t="str">
        <f>IF(VLOOKUP($E70,'Step 1'!$B$13:$D$28,3,0)="Y","[enter country-specific value]",VLOOKUP($E70,'Step 1'!$B$13:$D$28,3,0))</f>
        <v>NE</v>
      </c>
      <c r="S70" s="211" t="str">
        <f>IF(VLOOKUP($E70,'Step 1'!$B$13:$D$28,3,0)="Y","[enter country-specific value]",VLOOKUP($E70,'Step 1'!$B$13:$D$28,3,0))</f>
        <v>NE</v>
      </c>
      <c r="T70" s="211" t="str">
        <f>IF(VLOOKUP($E70,'Step 1'!$B$13:$D$28,3,0)="Y","[enter country-specific value]",VLOOKUP($E70,'Step 1'!$B$13:$D$28,3,0))</f>
        <v>NE</v>
      </c>
      <c r="U70" s="211" t="str">
        <f>IF(VLOOKUP($E70,'Step 1'!$B$13:$D$28,3,0)="Y","[enter country-specific value]",VLOOKUP($E70,'Step 1'!$B$13:$D$28,3,0))</f>
        <v>NE</v>
      </c>
      <c r="V70" s="211" t="str">
        <f>IF(VLOOKUP($E70,'Step 1'!$B$13:$D$28,3,0)="Y","[enter country-specific value]",VLOOKUP($E70,'Step 1'!$B$13:$D$28,3,0))</f>
        <v>NE</v>
      </c>
      <c r="W70" s="211" t="str">
        <f>IF(VLOOKUP($E70,'Step 1'!$B$13:$D$28,3,0)="Y","[enter country-specific value]",VLOOKUP($E70,'Step 1'!$B$13:$D$28,3,0))</f>
        <v>NE</v>
      </c>
      <c r="X70" s="211" t="str">
        <f>IF(VLOOKUP($E70,'Step 1'!$B$13:$D$28,3,0)="Y","[enter country-specific value]",VLOOKUP($E70,'Step 1'!$B$13:$D$28,3,0))</f>
        <v>NE</v>
      </c>
      <c r="Y70" s="211" t="str">
        <f>IF(VLOOKUP($E70,'Step 1'!$B$13:$D$28,3,0)="Y","[enter country-specific value]",VLOOKUP($E70,'Step 1'!$B$13:$D$28,3,0))</f>
        <v>NE</v>
      </c>
      <c r="Z70" s="211" t="str">
        <f>IF(VLOOKUP($E70,'Step 1'!$B$13:$D$28,3,0)="Y","[enter country-specific value]",VLOOKUP($E70,'Step 1'!$B$13:$D$28,3,0))</f>
        <v>NE</v>
      </c>
      <c r="AA70" s="211" t="str">
        <f>IF(VLOOKUP($E70,'Step 1'!$B$13:$D$28,3,0)="Y","[enter country-specific value]",VLOOKUP($E70,'Step 1'!$B$13:$D$28,3,0))</f>
        <v>NE</v>
      </c>
      <c r="AB70" s="211" t="str">
        <f>IF(VLOOKUP($E70,'Step 1'!$B$13:$D$28,3,0)="Y","[enter country-specific value]",VLOOKUP($E70,'Step 1'!$B$13:$D$28,3,0))</f>
        <v>NE</v>
      </c>
      <c r="AC70" s="211" t="str">
        <f>IF(VLOOKUP($E70,'Step 1'!$B$13:$D$28,3,0)="Y","[enter country-specific value]",VLOOKUP($E70,'Step 1'!$B$13:$D$28,3,0))</f>
        <v>NE</v>
      </c>
      <c r="AD70" s="211" t="str">
        <f>IF(VLOOKUP($E70,'Step 1'!$B$13:$D$28,3,0)="Y","[enter country-specific value]",VLOOKUP($E70,'Step 1'!$B$13:$D$28,3,0))</f>
        <v>NE</v>
      </c>
      <c r="AE70" s="211" t="str">
        <f>IF(VLOOKUP($E70,'Step 1'!$B$13:$D$28,3,0)="Y","[enter country-specific value]",VLOOKUP($E70,'Step 1'!$B$13:$D$28,3,0))</f>
        <v>NE</v>
      </c>
      <c r="AF70" s="211" t="str">
        <f>IF(VLOOKUP($E70,'Step 1'!$B$13:$D$28,3,0)="Y","[enter country-specific value]",VLOOKUP($E70,'Step 1'!$B$13:$D$28,3,0))</f>
        <v>NE</v>
      </c>
      <c r="AG70" s="211" t="str">
        <f>IF(VLOOKUP($E70,'Step 1'!$B$13:$D$28,3,0)="Y","[enter country-specific value]",VLOOKUP($E70,'Step 1'!$B$13:$D$28,3,0))</f>
        <v>NE</v>
      </c>
      <c r="AH70" s="211" t="str">
        <f>IF(VLOOKUP($E70,'Step 1'!$B$13:$D$28,3,0)="Y","[enter country-specific value]",VLOOKUP($E70,'Step 1'!$B$13:$D$28,3,0))</f>
        <v>NE</v>
      </c>
      <c r="AI70" s="211" t="str">
        <f>IF(VLOOKUP($E70,'Step 1'!$B$13:$D$28,3,0)="Y","[enter country-specific value]",VLOOKUP($E70,'Step 1'!$B$13:$D$28,3,0))</f>
        <v>NE</v>
      </c>
      <c r="AJ70" s="211" t="str">
        <f>IF(VLOOKUP($E70,'Step 1'!$B$13:$D$28,3,0)="Y","[enter country-specific value]",VLOOKUP($E70,'Step 1'!$B$13:$D$28,3,0))</f>
        <v>NE</v>
      </c>
      <c r="AK70" s="211" t="str">
        <f>IF(VLOOKUP($E70,'Step 1'!$B$13:$D$28,3,0)="Y","[enter country-specific value]",VLOOKUP($E70,'Step 1'!$B$13:$D$28,3,0))</f>
        <v>NE</v>
      </c>
      <c r="AL70" s="211" t="str">
        <f>IF(VLOOKUP($E70,'Step 1'!$B$13:$D$28,3,0)="Y","[enter country-specific value]",VLOOKUP($E70,'Step 1'!$B$13:$D$28,3,0))</f>
        <v>NE</v>
      </c>
      <c r="AM70" s="211" t="str">
        <f>IF(VLOOKUP($E70,'Step 1'!$B$13:$D$28,3,0)="Y","[enter country-specific value]",VLOOKUP($E70,'Step 1'!$B$13:$D$28,3,0))</f>
        <v>NE</v>
      </c>
      <c r="AN70" s="211" t="str">
        <f>IF(VLOOKUP($E70,'Step 1'!$B$13:$D$28,3,0)="Y","[enter country-specific value]",VLOOKUP($E70,'Step 1'!$B$13:$D$28,3,0))</f>
        <v>NE</v>
      </c>
      <c r="AO70" s="211" t="str">
        <f>IF(VLOOKUP($E70,'Step 1'!$B$13:$D$28,3,0)="Y","[enter country-specific value]",VLOOKUP($E70,'Step 1'!$B$13:$D$28,3,0))</f>
        <v>NE</v>
      </c>
      <c r="AP70" s="211"/>
      <c r="AQ70" s="211"/>
      <c r="AR70" s="211"/>
      <c r="AS70" s="211"/>
      <c r="AT70" s="211"/>
      <c r="AU70" s="188"/>
      <c r="AV70" s="211" t="str">
        <f>IF(VLOOKUP($E70,'Step 1'!$B$13:$D$28,3,0)="Y","[enter country-specific value]",VLOOKUP($E70,'Step 1'!$B$13:$D$28,3,0))</f>
        <v>NE</v>
      </c>
    </row>
    <row r="71" spans="1:48" ht="18" x14ac:dyDescent="0.25">
      <c r="A71" s="44" t="str">
        <f t="shared" si="15"/>
        <v>xbiogas_solid_Non-dairy cattle (calves)</v>
      </c>
      <c r="B71" s="2" t="s">
        <v>49</v>
      </c>
      <c r="C71" s="101" t="s">
        <v>367</v>
      </c>
      <c r="D71" s="2" t="s">
        <v>49</v>
      </c>
      <c r="E71" s="2" t="s">
        <v>78</v>
      </c>
      <c r="F71" s="2" t="s">
        <v>156</v>
      </c>
      <c r="G71" s="202" t="s">
        <v>123</v>
      </c>
      <c r="H71" s="2" t="s">
        <v>49</v>
      </c>
      <c r="I71" s="211" t="str">
        <f>IF(VLOOKUP($E71,'Step 1'!$B$13:$D$28,3,0)="Y","[enter country-specific source]",VLOOKUP($E71,'Step 1'!$B$13:$D$28,3,0))</f>
        <v>NE</v>
      </c>
      <c r="J71" s="202"/>
      <c r="K71" s="211" t="str">
        <f>IF(VLOOKUP($E71,'Step 1'!$B$13:$D$28,3,0)="Y","[enter country-specific value]",VLOOKUP($E71,'Step 1'!$B$13:$D$28,3,0))</f>
        <v>NE</v>
      </c>
      <c r="L71" s="211" t="str">
        <f>IF(VLOOKUP($E71,'Step 1'!$B$13:$D$28,3,0)="Y","[enter country-specific value]",VLOOKUP($E71,'Step 1'!$B$13:$D$28,3,0))</f>
        <v>NE</v>
      </c>
      <c r="M71" s="211" t="str">
        <f>IF(VLOOKUP($E71,'Step 1'!$B$13:$D$28,3,0)="Y","[enter country-specific value]",VLOOKUP($E71,'Step 1'!$B$13:$D$28,3,0))</f>
        <v>NE</v>
      </c>
      <c r="N71" s="211" t="str">
        <f>IF(VLOOKUP($E71,'Step 1'!$B$13:$D$28,3,0)="Y","[enter country-specific value]",VLOOKUP($E71,'Step 1'!$B$13:$D$28,3,0))</f>
        <v>NE</v>
      </c>
      <c r="O71" s="211" t="str">
        <f>IF(VLOOKUP($E71,'Step 1'!$B$13:$D$28,3,0)="Y","[enter country-specific value]",VLOOKUP($E71,'Step 1'!$B$13:$D$28,3,0))</f>
        <v>NE</v>
      </c>
      <c r="P71" s="211" t="str">
        <f>IF(VLOOKUP($E71,'Step 1'!$B$13:$D$28,3,0)="Y","[enter country-specific value]",VLOOKUP($E71,'Step 1'!$B$13:$D$28,3,0))</f>
        <v>NE</v>
      </c>
      <c r="Q71" s="211" t="str">
        <f>IF(VLOOKUP($E71,'Step 1'!$B$13:$D$28,3,0)="Y","[enter country-specific value]",VLOOKUP($E71,'Step 1'!$B$13:$D$28,3,0))</f>
        <v>NE</v>
      </c>
      <c r="R71" s="211" t="str">
        <f>IF(VLOOKUP($E71,'Step 1'!$B$13:$D$28,3,0)="Y","[enter country-specific value]",VLOOKUP($E71,'Step 1'!$B$13:$D$28,3,0))</f>
        <v>NE</v>
      </c>
      <c r="S71" s="211" t="str">
        <f>IF(VLOOKUP($E71,'Step 1'!$B$13:$D$28,3,0)="Y","[enter country-specific value]",VLOOKUP($E71,'Step 1'!$B$13:$D$28,3,0))</f>
        <v>NE</v>
      </c>
      <c r="T71" s="211" t="str">
        <f>IF(VLOOKUP($E71,'Step 1'!$B$13:$D$28,3,0)="Y","[enter country-specific value]",VLOOKUP($E71,'Step 1'!$B$13:$D$28,3,0))</f>
        <v>NE</v>
      </c>
      <c r="U71" s="211" t="str">
        <f>IF(VLOOKUP($E71,'Step 1'!$B$13:$D$28,3,0)="Y","[enter country-specific value]",VLOOKUP($E71,'Step 1'!$B$13:$D$28,3,0))</f>
        <v>NE</v>
      </c>
      <c r="V71" s="211" t="str">
        <f>IF(VLOOKUP($E71,'Step 1'!$B$13:$D$28,3,0)="Y","[enter country-specific value]",VLOOKUP($E71,'Step 1'!$B$13:$D$28,3,0))</f>
        <v>NE</v>
      </c>
      <c r="W71" s="211" t="str">
        <f>IF(VLOOKUP($E71,'Step 1'!$B$13:$D$28,3,0)="Y","[enter country-specific value]",VLOOKUP($E71,'Step 1'!$B$13:$D$28,3,0))</f>
        <v>NE</v>
      </c>
      <c r="X71" s="211" t="str">
        <f>IF(VLOOKUP($E71,'Step 1'!$B$13:$D$28,3,0)="Y","[enter country-specific value]",VLOOKUP($E71,'Step 1'!$B$13:$D$28,3,0))</f>
        <v>NE</v>
      </c>
      <c r="Y71" s="211" t="str">
        <f>IF(VLOOKUP($E71,'Step 1'!$B$13:$D$28,3,0)="Y","[enter country-specific value]",VLOOKUP($E71,'Step 1'!$B$13:$D$28,3,0))</f>
        <v>NE</v>
      </c>
      <c r="Z71" s="211" t="str">
        <f>IF(VLOOKUP($E71,'Step 1'!$B$13:$D$28,3,0)="Y","[enter country-specific value]",VLOOKUP($E71,'Step 1'!$B$13:$D$28,3,0))</f>
        <v>NE</v>
      </c>
      <c r="AA71" s="211" t="str">
        <f>IF(VLOOKUP($E71,'Step 1'!$B$13:$D$28,3,0)="Y","[enter country-specific value]",VLOOKUP($E71,'Step 1'!$B$13:$D$28,3,0))</f>
        <v>NE</v>
      </c>
      <c r="AB71" s="211" t="str">
        <f>IF(VLOOKUP($E71,'Step 1'!$B$13:$D$28,3,0)="Y","[enter country-specific value]",VLOOKUP($E71,'Step 1'!$B$13:$D$28,3,0))</f>
        <v>NE</v>
      </c>
      <c r="AC71" s="211" t="str">
        <f>IF(VLOOKUP($E71,'Step 1'!$B$13:$D$28,3,0)="Y","[enter country-specific value]",VLOOKUP($E71,'Step 1'!$B$13:$D$28,3,0))</f>
        <v>NE</v>
      </c>
      <c r="AD71" s="211" t="str">
        <f>IF(VLOOKUP($E71,'Step 1'!$B$13:$D$28,3,0)="Y","[enter country-specific value]",VLOOKUP($E71,'Step 1'!$B$13:$D$28,3,0))</f>
        <v>NE</v>
      </c>
      <c r="AE71" s="211" t="str">
        <f>IF(VLOOKUP($E71,'Step 1'!$B$13:$D$28,3,0)="Y","[enter country-specific value]",VLOOKUP($E71,'Step 1'!$B$13:$D$28,3,0))</f>
        <v>NE</v>
      </c>
      <c r="AF71" s="211" t="str">
        <f>IF(VLOOKUP($E71,'Step 1'!$B$13:$D$28,3,0)="Y","[enter country-specific value]",VLOOKUP($E71,'Step 1'!$B$13:$D$28,3,0))</f>
        <v>NE</v>
      </c>
      <c r="AG71" s="211" t="str">
        <f>IF(VLOOKUP($E71,'Step 1'!$B$13:$D$28,3,0)="Y","[enter country-specific value]",VLOOKUP($E71,'Step 1'!$B$13:$D$28,3,0))</f>
        <v>NE</v>
      </c>
      <c r="AH71" s="211" t="str">
        <f>IF(VLOOKUP($E71,'Step 1'!$B$13:$D$28,3,0)="Y","[enter country-specific value]",VLOOKUP($E71,'Step 1'!$B$13:$D$28,3,0))</f>
        <v>NE</v>
      </c>
      <c r="AI71" s="211" t="str">
        <f>IF(VLOOKUP($E71,'Step 1'!$B$13:$D$28,3,0)="Y","[enter country-specific value]",VLOOKUP($E71,'Step 1'!$B$13:$D$28,3,0))</f>
        <v>NE</v>
      </c>
      <c r="AJ71" s="211" t="str">
        <f>IF(VLOOKUP($E71,'Step 1'!$B$13:$D$28,3,0)="Y","[enter country-specific value]",VLOOKUP($E71,'Step 1'!$B$13:$D$28,3,0))</f>
        <v>NE</v>
      </c>
      <c r="AK71" s="211" t="str">
        <f>IF(VLOOKUP($E71,'Step 1'!$B$13:$D$28,3,0)="Y","[enter country-specific value]",VLOOKUP($E71,'Step 1'!$B$13:$D$28,3,0))</f>
        <v>NE</v>
      </c>
      <c r="AL71" s="211" t="str">
        <f>IF(VLOOKUP($E71,'Step 1'!$B$13:$D$28,3,0)="Y","[enter country-specific value]",VLOOKUP($E71,'Step 1'!$B$13:$D$28,3,0))</f>
        <v>NE</v>
      </c>
      <c r="AM71" s="211" t="str">
        <f>IF(VLOOKUP($E71,'Step 1'!$B$13:$D$28,3,0)="Y","[enter country-specific value]",VLOOKUP($E71,'Step 1'!$B$13:$D$28,3,0))</f>
        <v>NE</v>
      </c>
      <c r="AN71" s="211" t="str">
        <f>IF(VLOOKUP($E71,'Step 1'!$B$13:$D$28,3,0)="Y","[enter country-specific value]",VLOOKUP($E71,'Step 1'!$B$13:$D$28,3,0))</f>
        <v>NE</v>
      </c>
      <c r="AO71" s="211" t="str">
        <f>IF(VLOOKUP($E71,'Step 1'!$B$13:$D$28,3,0)="Y","[enter country-specific value]",VLOOKUP($E71,'Step 1'!$B$13:$D$28,3,0))</f>
        <v>NE</v>
      </c>
      <c r="AP71" s="211"/>
      <c r="AQ71" s="211"/>
      <c r="AR71" s="211"/>
      <c r="AS71" s="211"/>
      <c r="AT71" s="211"/>
      <c r="AU71" s="188"/>
      <c r="AV71" s="211" t="str">
        <f>IF(VLOOKUP($E71,'Step 1'!$B$13:$D$28,3,0)="Y","[enter country-specific value]",VLOOKUP($E71,'Step 1'!$B$13:$D$28,3,0))</f>
        <v>NE</v>
      </c>
    </row>
    <row r="72" spans="1:48" ht="18" x14ac:dyDescent="0.25">
      <c r="A72" s="44" t="str">
        <f t="shared" si="15"/>
        <v>xbiogas_solid_Sheep</v>
      </c>
      <c r="B72" s="2" t="s">
        <v>49</v>
      </c>
      <c r="C72" s="101" t="s">
        <v>367</v>
      </c>
      <c r="D72" s="2" t="s">
        <v>49</v>
      </c>
      <c r="E72" s="2" t="s">
        <v>79</v>
      </c>
      <c r="F72" s="2" t="s">
        <v>156</v>
      </c>
      <c r="G72" s="202" t="s">
        <v>123</v>
      </c>
      <c r="H72" s="2" t="s">
        <v>49</v>
      </c>
      <c r="I72" s="211" t="s">
        <v>740</v>
      </c>
      <c r="J72" s="202"/>
      <c r="K72" s="211">
        <v>0.05</v>
      </c>
      <c r="L72" s="211">
        <v>0.05</v>
      </c>
      <c r="M72" s="211">
        <v>0.05</v>
      </c>
      <c r="N72" s="211">
        <v>0.05</v>
      </c>
      <c r="O72" s="211">
        <v>0.05</v>
      </c>
      <c r="P72" s="211">
        <v>0.05</v>
      </c>
      <c r="Q72" s="211">
        <v>0.05</v>
      </c>
      <c r="R72" s="211">
        <v>0.05</v>
      </c>
      <c r="S72" s="211">
        <v>0.05</v>
      </c>
      <c r="T72" s="211">
        <v>0.05</v>
      </c>
      <c r="U72" s="211">
        <v>0.05</v>
      </c>
      <c r="V72" s="211">
        <v>0.05</v>
      </c>
      <c r="W72" s="211">
        <v>0.05</v>
      </c>
      <c r="X72" s="211">
        <v>0.05</v>
      </c>
      <c r="Y72" s="211">
        <v>0.05</v>
      </c>
      <c r="Z72" s="211">
        <v>0.05</v>
      </c>
      <c r="AA72" s="211">
        <v>0.05</v>
      </c>
      <c r="AB72" s="211">
        <v>0.05</v>
      </c>
      <c r="AC72" s="211">
        <v>0.05</v>
      </c>
      <c r="AD72" s="211">
        <v>0.05</v>
      </c>
      <c r="AE72" s="211">
        <v>0.05</v>
      </c>
      <c r="AF72" s="211">
        <v>0.05</v>
      </c>
      <c r="AG72" s="211">
        <v>0.05</v>
      </c>
      <c r="AH72" s="211">
        <v>0.05</v>
      </c>
      <c r="AI72" s="211">
        <v>0.05</v>
      </c>
      <c r="AJ72" s="211">
        <v>0.05</v>
      </c>
      <c r="AK72" s="211">
        <v>0.05</v>
      </c>
      <c r="AL72" s="211">
        <v>0.05</v>
      </c>
      <c r="AM72" s="211">
        <v>0.05</v>
      </c>
      <c r="AN72" s="211">
        <v>0.05</v>
      </c>
      <c r="AO72" s="211">
        <v>0.05</v>
      </c>
      <c r="AP72" s="211"/>
      <c r="AQ72" s="211"/>
      <c r="AR72" s="211"/>
      <c r="AS72" s="211"/>
      <c r="AT72" s="211"/>
      <c r="AU72" s="188"/>
      <c r="AV72" s="211" t="str">
        <f>IF(VLOOKUP($E72,'Step 1'!$B$13:$D$28,3,0)="Y","[enter country-specific value]",VLOOKUP($E72,'Step 1'!$B$13:$D$28,3,0))</f>
        <v>[enter country-specific value]</v>
      </c>
    </row>
    <row r="73" spans="1:48" ht="18" x14ac:dyDescent="0.25">
      <c r="A73" s="44" t="str">
        <f t="shared" si="15"/>
        <v>xbiogas_solid_Swine (finishing pigs)</v>
      </c>
      <c r="B73" s="2" t="s">
        <v>49</v>
      </c>
      <c r="C73" s="101" t="s">
        <v>367</v>
      </c>
      <c r="D73" s="2" t="s">
        <v>49</v>
      </c>
      <c r="E73" s="2" t="s">
        <v>538</v>
      </c>
      <c r="F73" s="2" t="s">
        <v>156</v>
      </c>
      <c r="G73" s="202" t="s">
        <v>123</v>
      </c>
      <c r="H73" s="2" t="s">
        <v>49</v>
      </c>
      <c r="I73" s="211" t="str">
        <f>IF(VLOOKUP($E73,'Step 1'!$B$13:$D$28,3,0)="Y","[enter country-specific source]",VLOOKUP($E73,'Step 1'!$B$13:$D$28,3,0))</f>
        <v>NE</v>
      </c>
      <c r="J73" s="202"/>
      <c r="K73" s="211" t="str">
        <f>IF(VLOOKUP($E73,'Step 1'!$B$13:$D$28,3,0)="Y","[enter country-specific value]",VLOOKUP($E73,'Step 1'!$B$13:$D$28,3,0))</f>
        <v>NE</v>
      </c>
      <c r="L73" s="211" t="str">
        <f>IF(VLOOKUP($E73,'Step 1'!$B$13:$D$28,3,0)="Y","[enter country-specific value]",VLOOKUP($E73,'Step 1'!$B$13:$D$28,3,0))</f>
        <v>NE</v>
      </c>
      <c r="M73" s="211" t="str">
        <f>IF(VLOOKUP($E73,'Step 1'!$B$13:$D$28,3,0)="Y","[enter country-specific value]",VLOOKUP($E73,'Step 1'!$B$13:$D$28,3,0))</f>
        <v>NE</v>
      </c>
      <c r="N73" s="211" t="str">
        <f>IF(VLOOKUP($E73,'Step 1'!$B$13:$D$28,3,0)="Y","[enter country-specific value]",VLOOKUP($E73,'Step 1'!$B$13:$D$28,3,0))</f>
        <v>NE</v>
      </c>
      <c r="O73" s="211" t="str">
        <f>IF(VLOOKUP($E73,'Step 1'!$B$13:$D$28,3,0)="Y","[enter country-specific value]",VLOOKUP($E73,'Step 1'!$B$13:$D$28,3,0))</f>
        <v>NE</v>
      </c>
      <c r="P73" s="211" t="str">
        <f>IF(VLOOKUP($E73,'Step 1'!$B$13:$D$28,3,0)="Y","[enter country-specific value]",VLOOKUP($E73,'Step 1'!$B$13:$D$28,3,0))</f>
        <v>NE</v>
      </c>
      <c r="Q73" s="211" t="str">
        <f>IF(VLOOKUP($E73,'Step 1'!$B$13:$D$28,3,0)="Y","[enter country-specific value]",VLOOKUP($E73,'Step 1'!$B$13:$D$28,3,0))</f>
        <v>NE</v>
      </c>
      <c r="R73" s="211" t="str">
        <f>IF(VLOOKUP($E73,'Step 1'!$B$13:$D$28,3,0)="Y","[enter country-specific value]",VLOOKUP($E73,'Step 1'!$B$13:$D$28,3,0))</f>
        <v>NE</v>
      </c>
      <c r="S73" s="211" t="str">
        <f>IF(VLOOKUP($E73,'Step 1'!$B$13:$D$28,3,0)="Y","[enter country-specific value]",VLOOKUP($E73,'Step 1'!$B$13:$D$28,3,0))</f>
        <v>NE</v>
      </c>
      <c r="T73" s="211" t="str">
        <f>IF(VLOOKUP($E73,'Step 1'!$B$13:$D$28,3,0)="Y","[enter country-specific value]",VLOOKUP($E73,'Step 1'!$B$13:$D$28,3,0))</f>
        <v>NE</v>
      </c>
      <c r="U73" s="211" t="str">
        <f>IF(VLOOKUP($E73,'Step 1'!$B$13:$D$28,3,0)="Y","[enter country-specific value]",VLOOKUP($E73,'Step 1'!$B$13:$D$28,3,0))</f>
        <v>NE</v>
      </c>
      <c r="V73" s="211" t="str">
        <f>IF(VLOOKUP($E73,'Step 1'!$B$13:$D$28,3,0)="Y","[enter country-specific value]",VLOOKUP($E73,'Step 1'!$B$13:$D$28,3,0))</f>
        <v>NE</v>
      </c>
      <c r="W73" s="211" t="str">
        <f>IF(VLOOKUP($E73,'Step 1'!$B$13:$D$28,3,0)="Y","[enter country-specific value]",VLOOKUP($E73,'Step 1'!$B$13:$D$28,3,0))</f>
        <v>NE</v>
      </c>
      <c r="X73" s="211" t="str">
        <f>IF(VLOOKUP($E73,'Step 1'!$B$13:$D$28,3,0)="Y","[enter country-specific value]",VLOOKUP($E73,'Step 1'!$B$13:$D$28,3,0))</f>
        <v>NE</v>
      </c>
      <c r="Y73" s="211" t="str">
        <f>IF(VLOOKUP($E73,'Step 1'!$B$13:$D$28,3,0)="Y","[enter country-specific value]",VLOOKUP($E73,'Step 1'!$B$13:$D$28,3,0))</f>
        <v>NE</v>
      </c>
      <c r="Z73" s="211" t="str">
        <f>IF(VLOOKUP($E73,'Step 1'!$B$13:$D$28,3,0)="Y","[enter country-specific value]",VLOOKUP($E73,'Step 1'!$B$13:$D$28,3,0))</f>
        <v>NE</v>
      </c>
      <c r="AA73" s="211" t="str">
        <f>IF(VLOOKUP($E73,'Step 1'!$B$13:$D$28,3,0)="Y","[enter country-specific value]",VLOOKUP($E73,'Step 1'!$B$13:$D$28,3,0))</f>
        <v>NE</v>
      </c>
      <c r="AB73" s="211" t="str">
        <f>IF(VLOOKUP($E73,'Step 1'!$B$13:$D$28,3,0)="Y","[enter country-specific value]",VLOOKUP($E73,'Step 1'!$B$13:$D$28,3,0))</f>
        <v>NE</v>
      </c>
      <c r="AC73" s="211" t="str">
        <f>IF(VLOOKUP($E73,'Step 1'!$B$13:$D$28,3,0)="Y","[enter country-specific value]",VLOOKUP($E73,'Step 1'!$B$13:$D$28,3,0))</f>
        <v>NE</v>
      </c>
      <c r="AD73" s="211" t="str">
        <f>IF(VLOOKUP($E73,'Step 1'!$B$13:$D$28,3,0)="Y","[enter country-specific value]",VLOOKUP($E73,'Step 1'!$B$13:$D$28,3,0))</f>
        <v>NE</v>
      </c>
      <c r="AE73" s="211" t="str">
        <f>IF(VLOOKUP($E73,'Step 1'!$B$13:$D$28,3,0)="Y","[enter country-specific value]",VLOOKUP($E73,'Step 1'!$B$13:$D$28,3,0))</f>
        <v>NE</v>
      </c>
      <c r="AF73" s="211" t="str">
        <f>IF(VLOOKUP($E73,'Step 1'!$B$13:$D$28,3,0)="Y","[enter country-specific value]",VLOOKUP($E73,'Step 1'!$B$13:$D$28,3,0))</f>
        <v>NE</v>
      </c>
      <c r="AG73" s="211" t="str">
        <f>IF(VLOOKUP($E73,'Step 1'!$B$13:$D$28,3,0)="Y","[enter country-specific value]",VLOOKUP($E73,'Step 1'!$B$13:$D$28,3,0))</f>
        <v>NE</v>
      </c>
      <c r="AH73" s="211" t="str">
        <f>IF(VLOOKUP($E73,'Step 1'!$B$13:$D$28,3,0)="Y","[enter country-specific value]",VLOOKUP($E73,'Step 1'!$B$13:$D$28,3,0))</f>
        <v>NE</v>
      </c>
      <c r="AI73" s="211" t="str">
        <f>IF(VLOOKUP($E73,'Step 1'!$B$13:$D$28,3,0)="Y","[enter country-specific value]",VLOOKUP($E73,'Step 1'!$B$13:$D$28,3,0))</f>
        <v>NE</v>
      </c>
      <c r="AJ73" s="211" t="str">
        <f>IF(VLOOKUP($E73,'Step 1'!$B$13:$D$28,3,0)="Y","[enter country-specific value]",VLOOKUP($E73,'Step 1'!$B$13:$D$28,3,0))</f>
        <v>NE</v>
      </c>
      <c r="AK73" s="211" t="str">
        <f>IF(VLOOKUP($E73,'Step 1'!$B$13:$D$28,3,0)="Y","[enter country-specific value]",VLOOKUP($E73,'Step 1'!$B$13:$D$28,3,0))</f>
        <v>NE</v>
      </c>
      <c r="AL73" s="211" t="str">
        <f>IF(VLOOKUP($E73,'Step 1'!$B$13:$D$28,3,0)="Y","[enter country-specific value]",VLOOKUP($E73,'Step 1'!$B$13:$D$28,3,0))</f>
        <v>NE</v>
      </c>
      <c r="AM73" s="211" t="str">
        <f>IF(VLOOKUP($E73,'Step 1'!$B$13:$D$28,3,0)="Y","[enter country-specific value]",VLOOKUP($E73,'Step 1'!$B$13:$D$28,3,0))</f>
        <v>NE</v>
      </c>
      <c r="AN73" s="211" t="str">
        <f>IF(VLOOKUP($E73,'Step 1'!$B$13:$D$28,3,0)="Y","[enter country-specific value]",VLOOKUP($E73,'Step 1'!$B$13:$D$28,3,0))</f>
        <v>NE</v>
      </c>
      <c r="AO73" s="211" t="str">
        <f>IF(VLOOKUP($E73,'Step 1'!$B$13:$D$28,3,0)="Y","[enter country-specific value]",VLOOKUP($E73,'Step 1'!$B$13:$D$28,3,0))</f>
        <v>NE</v>
      </c>
      <c r="AP73" s="211"/>
      <c r="AQ73" s="211"/>
      <c r="AR73" s="211"/>
      <c r="AS73" s="211"/>
      <c r="AT73" s="211"/>
      <c r="AU73" s="188"/>
      <c r="AV73" s="211" t="str">
        <f>IF(VLOOKUP($E73,'Step 1'!$B$13:$D$28,3,0)="Y","[enter country-specific value]",VLOOKUP($E73,'Step 1'!$B$13:$D$28,3,0))</f>
        <v>NE</v>
      </c>
    </row>
    <row r="74" spans="1:48" ht="18" x14ac:dyDescent="0.25">
      <c r="A74" s="44" t="str">
        <f t="shared" si="15"/>
        <v>xbiogas_solid_Swine (sows)</v>
      </c>
      <c r="B74" s="2" t="s">
        <v>49</v>
      </c>
      <c r="C74" s="101" t="s">
        <v>367</v>
      </c>
      <c r="D74" s="2" t="s">
        <v>49</v>
      </c>
      <c r="E74" s="2" t="s">
        <v>145</v>
      </c>
      <c r="F74" s="2" t="s">
        <v>156</v>
      </c>
      <c r="G74" s="202" t="s">
        <v>123</v>
      </c>
      <c r="H74" s="2" t="s">
        <v>49</v>
      </c>
      <c r="I74" s="211" t="str">
        <f>IF(VLOOKUP($E74,'Step 1'!$B$13:$D$28,3,0)="Y","[enter country-specific source]",VLOOKUP($E74,'Step 1'!$B$13:$D$28,3,0))</f>
        <v>NE</v>
      </c>
      <c r="J74" s="202"/>
      <c r="K74" s="211" t="str">
        <f>IF(VLOOKUP($E74,'Step 1'!$B$13:$D$28,3,0)="Y","[enter country-specific value]",VLOOKUP($E74,'Step 1'!$B$13:$D$28,3,0))</f>
        <v>NE</v>
      </c>
      <c r="L74" s="211" t="str">
        <f>IF(VLOOKUP($E74,'Step 1'!$B$13:$D$28,3,0)="Y","[enter country-specific value]",VLOOKUP($E74,'Step 1'!$B$13:$D$28,3,0))</f>
        <v>NE</v>
      </c>
      <c r="M74" s="211" t="str">
        <f>IF(VLOOKUP($E74,'Step 1'!$B$13:$D$28,3,0)="Y","[enter country-specific value]",VLOOKUP($E74,'Step 1'!$B$13:$D$28,3,0))</f>
        <v>NE</v>
      </c>
      <c r="N74" s="211" t="str">
        <f>IF(VLOOKUP($E74,'Step 1'!$B$13:$D$28,3,0)="Y","[enter country-specific value]",VLOOKUP($E74,'Step 1'!$B$13:$D$28,3,0))</f>
        <v>NE</v>
      </c>
      <c r="O74" s="211" t="str">
        <f>IF(VLOOKUP($E74,'Step 1'!$B$13:$D$28,3,0)="Y","[enter country-specific value]",VLOOKUP($E74,'Step 1'!$B$13:$D$28,3,0))</f>
        <v>NE</v>
      </c>
      <c r="P74" s="211" t="str">
        <f>IF(VLOOKUP($E74,'Step 1'!$B$13:$D$28,3,0)="Y","[enter country-specific value]",VLOOKUP($E74,'Step 1'!$B$13:$D$28,3,0))</f>
        <v>NE</v>
      </c>
      <c r="Q74" s="211" t="str">
        <f>IF(VLOOKUP($E74,'Step 1'!$B$13:$D$28,3,0)="Y","[enter country-specific value]",VLOOKUP($E74,'Step 1'!$B$13:$D$28,3,0))</f>
        <v>NE</v>
      </c>
      <c r="R74" s="211" t="str">
        <f>IF(VLOOKUP($E74,'Step 1'!$B$13:$D$28,3,0)="Y","[enter country-specific value]",VLOOKUP($E74,'Step 1'!$B$13:$D$28,3,0))</f>
        <v>NE</v>
      </c>
      <c r="S74" s="211" t="str">
        <f>IF(VLOOKUP($E74,'Step 1'!$B$13:$D$28,3,0)="Y","[enter country-specific value]",VLOOKUP($E74,'Step 1'!$B$13:$D$28,3,0))</f>
        <v>NE</v>
      </c>
      <c r="T74" s="211" t="str">
        <f>IF(VLOOKUP($E74,'Step 1'!$B$13:$D$28,3,0)="Y","[enter country-specific value]",VLOOKUP($E74,'Step 1'!$B$13:$D$28,3,0))</f>
        <v>NE</v>
      </c>
      <c r="U74" s="211" t="str">
        <f>IF(VLOOKUP($E74,'Step 1'!$B$13:$D$28,3,0)="Y","[enter country-specific value]",VLOOKUP($E74,'Step 1'!$B$13:$D$28,3,0))</f>
        <v>NE</v>
      </c>
      <c r="V74" s="211" t="str">
        <f>IF(VLOOKUP($E74,'Step 1'!$B$13:$D$28,3,0)="Y","[enter country-specific value]",VLOOKUP($E74,'Step 1'!$B$13:$D$28,3,0))</f>
        <v>NE</v>
      </c>
      <c r="W74" s="211" t="str">
        <f>IF(VLOOKUP($E74,'Step 1'!$B$13:$D$28,3,0)="Y","[enter country-specific value]",VLOOKUP($E74,'Step 1'!$B$13:$D$28,3,0))</f>
        <v>NE</v>
      </c>
      <c r="X74" s="211" t="str">
        <f>IF(VLOOKUP($E74,'Step 1'!$B$13:$D$28,3,0)="Y","[enter country-specific value]",VLOOKUP($E74,'Step 1'!$B$13:$D$28,3,0))</f>
        <v>NE</v>
      </c>
      <c r="Y74" s="211" t="str">
        <f>IF(VLOOKUP($E74,'Step 1'!$B$13:$D$28,3,0)="Y","[enter country-specific value]",VLOOKUP($E74,'Step 1'!$B$13:$D$28,3,0))</f>
        <v>NE</v>
      </c>
      <c r="Z74" s="211" t="str">
        <f>IF(VLOOKUP($E74,'Step 1'!$B$13:$D$28,3,0)="Y","[enter country-specific value]",VLOOKUP($E74,'Step 1'!$B$13:$D$28,3,0))</f>
        <v>NE</v>
      </c>
      <c r="AA74" s="211" t="str">
        <f>IF(VLOOKUP($E74,'Step 1'!$B$13:$D$28,3,0)="Y","[enter country-specific value]",VLOOKUP($E74,'Step 1'!$B$13:$D$28,3,0))</f>
        <v>NE</v>
      </c>
      <c r="AB74" s="211" t="str">
        <f>IF(VLOOKUP($E74,'Step 1'!$B$13:$D$28,3,0)="Y","[enter country-specific value]",VLOOKUP($E74,'Step 1'!$B$13:$D$28,3,0))</f>
        <v>NE</v>
      </c>
      <c r="AC74" s="211" t="str">
        <f>IF(VLOOKUP($E74,'Step 1'!$B$13:$D$28,3,0)="Y","[enter country-specific value]",VLOOKUP($E74,'Step 1'!$B$13:$D$28,3,0))</f>
        <v>NE</v>
      </c>
      <c r="AD74" s="211" t="str">
        <f>IF(VLOOKUP($E74,'Step 1'!$B$13:$D$28,3,0)="Y","[enter country-specific value]",VLOOKUP($E74,'Step 1'!$B$13:$D$28,3,0))</f>
        <v>NE</v>
      </c>
      <c r="AE74" s="211" t="str">
        <f>IF(VLOOKUP($E74,'Step 1'!$B$13:$D$28,3,0)="Y","[enter country-specific value]",VLOOKUP($E74,'Step 1'!$B$13:$D$28,3,0))</f>
        <v>NE</v>
      </c>
      <c r="AF74" s="211" t="str">
        <f>IF(VLOOKUP($E74,'Step 1'!$B$13:$D$28,3,0)="Y","[enter country-specific value]",VLOOKUP($E74,'Step 1'!$B$13:$D$28,3,0))</f>
        <v>NE</v>
      </c>
      <c r="AG74" s="211" t="str">
        <f>IF(VLOOKUP($E74,'Step 1'!$B$13:$D$28,3,0)="Y","[enter country-specific value]",VLOOKUP($E74,'Step 1'!$B$13:$D$28,3,0))</f>
        <v>NE</v>
      </c>
      <c r="AH74" s="211" t="str">
        <f>IF(VLOOKUP($E74,'Step 1'!$B$13:$D$28,3,0)="Y","[enter country-specific value]",VLOOKUP($E74,'Step 1'!$B$13:$D$28,3,0))</f>
        <v>NE</v>
      </c>
      <c r="AI74" s="211" t="str">
        <f>IF(VLOOKUP($E74,'Step 1'!$B$13:$D$28,3,0)="Y","[enter country-specific value]",VLOOKUP($E74,'Step 1'!$B$13:$D$28,3,0))</f>
        <v>NE</v>
      </c>
      <c r="AJ74" s="211" t="str">
        <f>IF(VLOOKUP($E74,'Step 1'!$B$13:$D$28,3,0)="Y","[enter country-specific value]",VLOOKUP($E74,'Step 1'!$B$13:$D$28,3,0))</f>
        <v>NE</v>
      </c>
      <c r="AK74" s="211" t="str">
        <f>IF(VLOOKUP($E74,'Step 1'!$B$13:$D$28,3,0)="Y","[enter country-specific value]",VLOOKUP($E74,'Step 1'!$B$13:$D$28,3,0))</f>
        <v>NE</v>
      </c>
      <c r="AL74" s="211" t="str">
        <f>IF(VLOOKUP($E74,'Step 1'!$B$13:$D$28,3,0)="Y","[enter country-specific value]",VLOOKUP($E74,'Step 1'!$B$13:$D$28,3,0))</f>
        <v>NE</v>
      </c>
      <c r="AM74" s="211" t="str">
        <f>IF(VLOOKUP($E74,'Step 1'!$B$13:$D$28,3,0)="Y","[enter country-specific value]",VLOOKUP($E74,'Step 1'!$B$13:$D$28,3,0))</f>
        <v>NE</v>
      </c>
      <c r="AN74" s="211" t="str">
        <f>IF(VLOOKUP($E74,'Step 1'!$B$13:$D$28,3,0)="Y","[enter country-specific value]",VLOOKUP($E74,'Step 1'!$B$13:$D$28,3,0))</f>
        <v>NE</v>
      </c>
      <c r="AO74" s="211" t="str">
        <f>IF(VLOOKUP($E74,'Step 1'!$B$13:$D$28,3,0)="Y","[enter country-specific value]",VLOOKUP($E74,'Step 1'!$B$13:$D$28,3,0))</f>
        <v>NE</v>
      </c>
      <c r="AP74" s="211"/>
      <c r="AQ74" s="211"/>
      <c r="AR74" s="211"/>
      <c r="AS74" s="211"/>
      <c r="AT74" s="211"/>
      <c r="AU74" s="188"/>
      <c r="AV74" s="211" t="str">
        <f>IF(VLOOKUP($E74,'Step 1'!$B$13:$D$28,3,0)="Y","[enter country-specific value]",VLOOKUP($E74,'Step 1'!$B$13:$D$28,3,0))</f>
        <v>NE</v>
      </c>
    </row>
    <row r="75" spans="1:48" ht="18" x14ac:dyDescent="0.25">
      <c r="A75" s="44" t="str">
        <f t="shared" si="15"/>
        <v>xbiogas_solid_Buffalo</v>
      </c>
      <c r="B75" s="2" t="s">
        <v>49</v>
      </c>
      <c r="C75" s="101" t="s">
        <v>367</v>
      </c>
      <c r="D75" s="2" t="s">
        <v>49</v>
      </c>
      <c r="E75" s="2" t="s">
        <v>80</v>
      </c>
      <c r="F75" s="2" t="s">
        <v>156</v>
      </c>
      <c r="G75" s="202" t="s">
        <v>123</v>
      </c>
      <c r="H75" s="2" t="s">
        <v>49</v>
      </c>
      <c r="I75" s="211" t="str">
        <f>IF(VLOOKUP($E75,'Step 1'!$B$13:$D$28,3,0)="Y","[enter country-specific source]",VLOOKUP($E75,'Step 1'!$B$13:$D$28,3,0))</f>
        <v>NE</v>
      </c>
      <c r="J75" s="202"/>
      <c r="K75" s="211" t="str">
        <f>IF(VLOOKUP($E75,'Step 1'!$B$13:$D$28,3,0)="Y","[enter country-specific value]",VLOOKUP($E75,'Step 1'!$B$13:$D$28,3,0))</f>
        <v>NE</v>
      </c>
      <c r="L75" s="211" t="str">
        <f>IF(VLOOKUP($E75,'Step 1'!$B$13:$D$28,3,0)="Y","[enter country-specific value]",VLOOKUP($E75,'Step 1'!$B$13:$D$28,3,0))</f>
        <v>NE</v>
      </c>
      <c r="M75" s="211" t="str">
        <f>IF(VLOOKUP($E75,'Step 1'!$B$13:$D$28,3,0)="Y","[enter country-specific value]",VLOOKUP($E75,'Step 1'!$B$13:$D$28,3,0))</f>
        <v>NE</v>
      </c>
      <c r="N75" s="211" t="str">
        <f>IF(VLOOKUP($E75,'Step 1'!$B$13:$D$28,3,0)="Y","[enter country-specific value]",VLOOKUP($E75,'Step 1'!$B$13:$D$28,3,0))</f>
        <v>NE</v>
      </c>
      <c r="O75" s="211" t="str">
        <f>IF(VLOOKUP($E75,'Step 1'!$B$13:$D$28,3,0)="Y","[enter country-specific value]",VLOOKUP($E75,'Step 1'!$B$13:$D$28,3,0))</f>
        <v>NE</v>
      </c>
      <c r="P75" s="211" t="str">
        <f>IF(VLOOKUP($E75,'Step 1'!$B$13:$D$28,3,0)="Y","[enter country-specific value]",VLOOKUP($E75,'Step 1'!$B$13:$D$28,3,0))</f>
        <v>NE</v>
      </c>
      <c r="Q75" s="211" t="str">
        <f>IF(VLOOKUP($E75,'Step 1'!$B$13:$D$28,3,0)="Y","[enter country-specific value]",VLOOKUP($E75,'Step 1'!$B$13:$D$28,3,0))</f>
        <v>NE</v>
      </c>
      <c r="R75" s="211" t="str">
        <f>IF(VLOOKUP($E75,'Step 1'!$B$13:$D$28,3,0)="Y","[enter country-specific value]",VLOOKUP($E75,'Step 1'!$B$13:$D$28,3,0))</f>
        <v>NE</v>
      </c>
      <c r="S75" s="211" t="str">
        <f>IF(VLOOKUP($E75,'Step 1'!$B$13:$D$28,3,0)="Y","[enter country-specific value]",VLOOKUP($E75,'Step 1'!$B$13:$D$28,3,0))</f>
        <v>NE</v>
      </c>
      <c r="T75" s="211" t="str">
        <f>IF(VLOOKUP($E75,'Step 1'!$B$13:$D$28,3,0)="Y","[enter country-specific value]",VLOOKUP($E75,'Step 1'!$B$13:$D$28,3,0))</f>
        <v>NE</v>
      </c>
      <c r="U75" s="211" t="str">
        <f>IF(VLOOKUP($E75,'Step 1'!$B$13:$D$28,3,0)="Y","[enter country-specific value]",VLOOKUP($E75,'Step 1'!$B$13:$D$28,3,0))</f>
        <v>NE</v>
      </c>
      <c r="V75" s="211" t="str">
        <f>IF(VLOOKUP($E75,'Step 1'!$B$13:$D$28,3,0)="Y","[enter country-specific value]",VLOOKUP($E75,'Step 1'!$B$13:$D$28,3,0))</f>
        <v>NE</v>
      </c>
      <c r="W75" s="211" t="str">
        <f>IF(VLOOKUP($E75,'Step 1'!$B$13:$D$28,3,0)="Y","[enter country-specific value]",VLOOKUP($E75,'Step 1'!$B$13:$D$28,3,0))</f>
        <v>NE</v>
      </c>
      <c r="X75" s="211" t="str">
        <f>IF(VLOOKUP($E75,'Step 1'!$B$13:$D$28,3,0)="Y","[enter country-specific value]",VLOOKUP($E75,'Step 1'!$B$13:$D$28,3,0))</f>
        <v>NE</v>
      </c>
      <c r="Y75" s="211" t="str">
        <f>IF(VLOOKUP($E75,'Step 1'!$B$13:$D$28,3,0)="Y","[enter country-specific value]",VLOOKUP($E75,'Step 1'!$B$13:$D$28,3,0))</f>
        <v>NE</v>
      </c>
      <c r="Z75" s="211" t="str">
        <f>IF(VLOOKUP($E75,'Step 1'!$B$13:$D$28,3,0)="Y","[enter country-specific value]",VLOOKUP($E75,'Step 1'!$B$13:$D$28,3,0))</f>
        <v>NE</v>
      </c>
      <c r="AA75" s="211" t="str">
        <f>IF(VLOOKUP($E75,'Step 1'!$B$13:$D$28,3,0)="Y","[enter country-specific value]",VLOOKUP($E75,'Step 1'!$B$13:$D$28,3,0))</f>
        <v>NE</v>
      </c>
      <c r="AB75" s="211" t="str">
        <f>IF(VLOOKUP($E75,'Step 1'!$B$13:$D$28,3,0)="Y","[enter country-specific value]",VLOOKUP($E75,'Step 1'!$B$13:$D$28,3,0))</f>
        <v>NE</v>
      </c>
      <c r="AC75" s="211" t="str">
        <f>IF(VLOOKUP($E75,'Step 1'!$B$13:$D$28,3,0)="Y","[enter country-specific value]",VLOOKUP($E75,'Step 1'!$B$13:$D$28,3,0))</f>
        <v>NE</v>
      </c>
      <c r="AD75" s="211" t="str">
        <f>IF(VLOOKUP($E75,'Step 1'!$B$13:$D$28,3,0)="Y","[enter country-specific value]",VLOOKUP($E75,'Step 1'!$B$13:$D$28,3,0))</f>
        <v>NE</v>
      </c>
      <c r="AE75" s="211" t="str">
        <f>IF(VLOOKUP($E75,'Step 1'!$B$13:$D$28,3,0)="Y","[enter country-specific value]",VLOOKUP($E75,'Step 1'!$B$13:$D$28,3,0))</f>
        <v>NE</v>
      </c>
      <c r="AF75" s="211" t="str">
        <f>IF(VLOOKUP($E75,'Step 1'!$B$13:$D$28,3,0)="Y","[enter country-specific value]",VLOOKUP($E75,'Step 1'!$B$13:$D$28,3,0))</f>
        <v>NE</v>
      </c>
      <c r="AG75" s="211" t="str">
        <f>IF(VLOOKUP($E75,'Step 1'!$B$13:$D$28,3,0)="Y","[enter country-specific value]",VLOOKUP($E75,'Step 1'!$B$13:$D$28,3,0))</f>
        <v>NE</v>
      </c>
      <c r="AH75" s="211" t="str">
        <f>IF(VLOOKUP($E75,'Step 1'!$B$13:$D$28,3,0)="Y","[enter country-specific value]",VLOOKUP($E75,'Step 1'!$B$13:$D$28,3,0))</f>
        <v>NE</v>
      </c>
      <c r="AI75" s="211" t="str">
        <f>IF(VLOOKUP($E75,'Step 1'!$B$13:$D$28,3,0)="Y","[enter country-specific value]",VLOOKUP($E75,'Step 1'!$B$13:$D$28,3,0))</f>
        <v>NE</v>
      </c>
      <c r="AJ75" s="211" t="str">
        <f>IF(VLOOKUP($E75,'Step 1'!$B$13:$D$28,3,0)="Y","[enter country-specific value]",VLOOKUP($E75,'Step 1'!$B$13:$D$28,3,0))</f>
        <v>NE</v>
      </c>
      <c r="AK75" s="211" t="str">
        <f>IF(VLOOKUP($E75,'Step 1'!$B$13:$D$28,3,0)="Y","[enter country-specific value]",VLOOKUP($E75,'Step 1'!$B$13:$D$28,3,0))</f>
        <v>NE</v>
      </c>
      <c r="AL75" s="211" t="str">
        <f>IF(VLOOKUP($E75,'Step 1'!$B$13:$D$28,3,0)="Y","[enter country-specific value]",VLOOKUP($E75,'Step 1'!$B$13:$D$28,3,0))</f>
        <v>NE</v>
      </c>
      <c r="AM75" s="211" t="str">
        <f>IF(VLOOKUP($E75,'Step 1'!$B$13:$D$28,3,0)="Y","[enter country-specific value]",VLOOKUP($E75,'Step 1'!$B$13:$D$28,3,0))</f>
        <v>NE</v>
      </c>
      <c r="AN75" s="211" t="str">
        <f>IF(VLOOKUP($E75,'Step 1'!$B$13:$D$28,3,0)="Y","[enter country-specific value]",VLOOKUP($E75,'Step 1'!$B$13:$D$28,3,0))</f>
        <v>NE</v>
      </c>
      <c r="AO75" s="211" t="str">
        <f>IF(VLOOKUP($E75,'Step 1'!$B$13:$D$28,3,0)="Y","[enter country-specific value]",VLOOKUP($E75,'Step 1'!$B$13:$D$28,3,0))</f>
        <v>NE</v>
      </c>
      <c r="AP75" s="211"/>
      <c r="AQ75" s="211"/>
      <c r="AR75" s="211"/>
      <c r="AS75" s="211"/>
      <c r="AT75" s="211"/>
      <c r="AU75" s="188"/>
      <c r="AV75" s="211" t="str">
        <f>IF(VLOOKUP($E75,'Step 1'!$B$13:$D$28,3,0)="Y","[enter country-specific value]",VLOOKUP($E75,'Step 1'!$B$13:$D$28,3,0))</f>
        <v>NE</v>
      </c>
    </row>
    <row r="76" spans="1:48" ht="18" x14ac:dyDescent="0.25">
      <c r="A76" s="44" t="str">
        <f t="shared" si="15"/>
        <v>xbiogas_solid_Goats</v>
      </c>
      <c r="B76" s="2" t="s">
        <v>49</v>
      </c>
      <c r="C76" s="101" t="s">
        <v>367</v>
      </c>
      <c r="D76" s="2" t="s">
        <v>49</v>
      </c>
      <c r="E76" s="2" t="s">
        <v>81</v>
      </c>
      <c r="F76" s="2" t="s">
        <v>156</v>
      </c>
      <c r="G76" s="202" t="s">
        <v>123</v>
      </c>
      <c r="H76" s="2" t="s">
        <v>49</v>
      </c>
      <c r="I76" s="211" t="str">
        <f>IF(VLOOKUP($E76,'Step 1'!$B$13:$D$28,3,0)="Y","[enter country-specific source]",VLOOKUP($E76,'Step 1'!$B$13:$D$28,3,0))</f>
        <v>NE</v>
      </c>
      <c r="J76" s="202"/>
      <c r="K76" s="211" t="str">
        <f>IF(VLOOKUP($E76,'Step 1'!$B$13:$D$28,3,0)="Y","[enter country-specific value]",VLOOKUP($E76,'Step 1'!$B$13:$D$28,3,0))</f>
        <v>NE</v>
      </c>
      <c r="L76" s="211" t="str">
        <f>IF(VLOOKUP($E76,'Step 1'!$B$13:$D$28,3,0)="Y","[enter country-specific value]",VLOOKUP($E76,'Step 1'!$B$13:$D$28,3,0))</f>
        <v>NE</v>
      </c>
      <c r="M76" s="211" t="str">
        <f>IF(VLOOKUP($E76,'Step 1'!$B$13:$D$28,3,0)="Y","[enter country-specific value]",VLOOKUP($E76,'Step 1'!$B$13:$D$28,3,0))</f>
        <v>NE</v>
      </c>
      <c r="N76" s="211" t="str">
        <f>IF(VLOOKUP($E76,'Step 1'!$B$13:$D$28,3,0)="Y","[enter country-specific value]",VLOOKUP($E76,'Step 1'!$B$13:$D$28,3,0))</f>
        <v>NE</v>
      </c>
      <c r="O76" s="211" t="str">
        <f>IF(VLOOKUP($E76,'Step 1'!$B$13:$D$28,3,0)="Y","[enter country-specific value]",VLOOKUP($E76,'Step 1'!$B$13:$D$28,3,0))</f>
        <v>NE</v>
      </c>
      <c r="P76" s="211" t="str">
        <f>IF(VLOOKUP($E76,'Step 1'!$B$13:$D$28,3,0)="Y","[enter country-specific value]",VLOOKUP($E76,'Step 1'!$B$13:$D$28,3,0))</f>
        <v>NE</v>
      </c>
      <c r="Q76" s="211" t="str">
        <f>IF(VLOOKUP($E76,'Step 1'!$B$13:$D$28,3,0)="Y","[enter country-specific value]",VLOOKUP($E76,'Step 1'!$B$13:$D$28,3,0))</f>
        <v>NE</v>
      </c>
      <c r="R76" s="211" t="str">
        <f>IF(VLOOKUP($E76,'Step 1'!$B$13:$D$28,3,0)="Y","[enter country-specific value]",VLOOKUP($E76,'Step 1'!$B$13:$D$28,3,0))</f>
        <v>NE</v>
      </c>
      <c r="S76" s="211" t="str">
        <f>IF(VLOOKUP($E76,'Step 1'!$B$13:$D$28,3,0)="Y","[enter country-specific value]",VLOOKUP($E76,'Step 1'!$B$13:$D$28,3,0))</f>
        <v>NE</v>
      </c>
      <c r="T76" s="211" t="str">
        <f>IF(VLOOKUP($E76,'Step 1'!$B$13:$D$28,3,0)="Y","[enter country-specific value]",VLOOKUP($E76,'Step 1'!$B$13:$D$28,3,0))</f>
        <v>NE</v>
      </c>
      <c r="U76" s="211" t="str">
        <f>IF(VLOOKUP($E76,'Step 1'!$B$13:$D$28,3,0)="Y","[enter country-specific value]",VLOOKUP($E76,'Step 1'!$B$13:$D$28,3,0))</f>
        <v>NE</v>
      </c>
      <c r="V76" s="211" t="str">
        <f>IF(VLOOKUP($E76,'Step 1'!$B$13:$D$28,3,0)="Y","[enter country-specific value]",VLOOKUP($E76,'Step 1'!$B$13:$D$28,3,0))</f>
        <v>NE</v>
      </c>
      <c r="W76" s="211" t="str">
        <f>IF(VLOOKUP($E76,'Step 1'!$B$13:$D$28,3,0)="Y","[enter country-specific value]",VLOOKUP($E76,'Step 1'!$B$13:$D$28,3,0))</f>
        <v>NE</v>
      </c>
      <c r="X76" s="211" t="str">
        <f>IF(VLOOKUP($E76,'Step 1'!$B$13:$D$28,3,0)="Y","[enter country-specific value]",VLOOKUP($E76,'Step 1'!$B$13:$D$28,3,0))</f>
        <v>NE</v>
      </c>
      <c r="Y76" s="211" t="str">
        <f>IF(VLOOKUP($E76,'Step 1'!$B$13:$D$28,3,0)="Y","[enter country-specific value]",VLOOKUP($E76,'Step 1'!$B$13:$D$28,3,0))</f>
        <v>NE</v>
      </c>
      <c r="Z76" s="211" t="str">
        <f>IF(VLOOKUP($E76,'Step 1'!$B$13:$D$28,3,0)="Y","[enter country-specific value]",VLOOKUP($E76,'Step 1'!$B$13:$D$28,3,0))</f>
        <v>NE</v>
      </c>
      <c r="AA76" s="211" t="str">
        <f>IF(VLOOKUP($E76,'Step 1'!$B$13:$D$28,3,0)="Y","[enter country-specific value]",VLOOKUP($E76,'Step 1'!$B$13:$D$28,3,0))</f>
        <v>NE</v>
      </c>
      <c r="AB76" s="211" t="str">
        <f>IF(VLOOKUP($E76,'Step 1'!$B$13:$D$28,3,0)="Y","[enter country-specific value]",VLOOKUP($E76,'Step 1'!$B$13:$D$28,3,0))</f>
        <v>NE</v>
      </c>
      <c r="AC76" s="211" t="str">
        <f>IF(VLOOKUP($E76,'Step 1'!$B$13:$D$28,3,0)="Y","[enter country-specific value]",VLOOKUP($E76,'Step 1'!$B$13:$D$28,3,0))</f>
        <v>NE</v>
      </c>
      <c r="AD76" s="211" t="str">
        <f>IF(VLOOKUP($E76,'Step 1'!$B$13:$D$28,3,0)="Y","[enter country-specific value]",VLOOKUP($E76,'Step 1'!$B$13:$D$28,3,0))</f>
        <v>NE</v>
      </c>
      <c r="AE76" s="211" t="str">
        <f>IF(VLOOKUP($E76,'Step 1'!$B$13:$D$28,3,0)="Y","[enter country-specific value]",VLOOKUP($E76,'Step 1'!$B$13:$D$28,3,0))</f>
        <v>NE</v>
      </c>
      <c r="AF76" s="211" t="str">
        <f>IF(VLOOKUP($E76,'Step 1'!$B$13:$D$28,3,0)="Y","[enter country-specific value]",VLOOKUP($E76,'Step 1'!$B$13:$D$28,3,0))</f>
        <v>NE</v>
      </c>
      <c r="AG76" s="211" t="str">
        <f>IF(VLOOKUP($E76,'Step 1'!$B$13:$D$28,3,0)="Y","[enter country-specific value]",VLOOKUP($E76,'Step 1'!$B$13:$D$28,3,0))</f>
        <v>NE</v>
      </c>
      <c r="AH76" s="211" t="str">
        <f>IF(VLOOKUP($E76,'Step 1'!$B$13:$D$28,3,0)="Y","[enter country-specific value]",VLOOKUP($E76,'Step 1'!$B$13:$D$28,3,0))</f>
        <v>NE</v>
      </c>
      <c r="AI76" s="211" t="str">
        <f>IF(VLOOKUP($E76,'Step 1'!$B$13:$D$28,3,0)="Y","[enter country-specific value]",VLOOKUP($E76,'Step 1'!$B$13:$D$28,3,0))</f>
        <v>NE</v>
      </c>
      <c r="AJ76" s="211" t="str">
        <f>IF(VLOOKUP($E76,'Step 1'!$B$13:$D$28,3,0)="Y","[enter country-specific value]",VLOOKUP($E76,'Step 1'!$B$13:$D$28,3,0))</f>
        <v>NE</v>
      </c>
      <c r="AK76" s="211" t="str">
        <f>IF(VLOOKUP($E76,'Step 1'!$B$13:$D$28,3,0)="Y","[enter country-specific value]",VLOOKUP($E76,'Step 1'!$B$13:$D$28,3,0))</f>
        <v>NE</v>
      </c>
      <c r="AL76" s="211" t="str">
        <f>IF(VLOOKUP($E76,'Step 1'!$B$13:$D$28,3,0)="Y","[enter country-specific value]",VLOOKUP($E76,'Step 1'!$B$13:$D$28,3,0))</f>
        <v>NE</v>
      </c>
      <c r="AM76" s="211" t="str">
        <f>IF(VLOOKUP($E76,'Step 1'!$B$13:$D$28,3,0)="Y","[enter country-specific value]",VLOOKUP($E76,'Step 1'!$B$13:$D$28,3,0))</f>
        <v>NE</v>
      </c>
      <c r="AN76" s="211" t="str">
        <f>IF(VLOOKUP($E76,'Step 1'!$B$13:$D$28,3,0)="Y","[enter country-specific value]",VLOOKUP($E76,'Step 1'!$B$13:$D$28,3,0))</f>
        <v>NE</v>
      </c>
      <c r="AO76" s="211" t="str">
        <f>IF(VLOOKUP($E76,'Step 1'!$B$13:$D$28,3,0)="Y","[enter country-specific value]",VLOOKUP($E76,'Step 1'!$B$13:$D$28,3,0))</f>
        <v>NE</v>
      </c>
      <c r="AP76" s="211"/>
      <c r="AQ76" s="211"/>
      <c r="AR76" s="211"/>
      <c r="AS76" s="211"/>
      <c r="AT76" s="211"/>
      <c r="AU76" s="188"/>
      <c r="AV76" s="211" t="str">
        <f>IF(VLOOKUP($E76,'Step 1'!$B$13:$D$28,3,0)="Y","[enter country-specific value]",VLOOKUP($E76,'Step 1'!$B$13:$D$28,3,0))</f>
        <v>NE</v>
      </c>
    </row>
    <row r="77" spans="1:48" ht="18" x14ac:dyDescent="0.25">
      <c r="A77" s="44" t="str">
        <f t="shared" si="15"/>
        <v>xbiogas_solid_Horses</v>
      </c>
      <c r="B77" s="2" t="s">
        <v>49</v>
      </c>
      <c r="C77" s="101" t="s">
        <v>367</v>
      </c>
      <c r="D77" s="2" t="s">
        <v>49</v>
      </c>
      <c r="E77" s="2" t="s">
        <v>82</v>
      </c>
      <c r="F77" s="2" t="s">
        <v>156</v>
      </c>
      <c r="G77" s="202" t="s">
        <v>123</v>
      </c>
      <c r="H77" s="2" t="s">
        <v>49</v>
      </c>
      <c r="I77" s="211" t="str">
        <f>IF(VLOOKUP($E77,'Step 1'!$B$13:$D$28,3,0)="Y","[enter country-specific source]",VLOOKUP($E77,'Step 1'!$B$13:$D$28,3,0))</f>
        <v>NE</v>
      </c>
      <c r="J77" s="176"/>
      <c r="K77" s="211" t="str">
        <f>IF(VLOOKUP($E77,'Step 1'!$B$13:$D$28,3,0)="Y","[enter country-specific value]",VLOOKUP($E77,'Step 1'!$B$13:$D$28,3,0))</f>
        <v>NE</v>
      </c>
      <c r="L77" s="211" t="str">
        <f>IF(VLOOKUP($E77,'Step 1'!$B$13:$D$28,3,0)="Y","[enter country-specific value]",VLOOKUP($E77,'Step 1'!$B$13:$D$28,3,0))</f>
        <v>NE</v>
      </c>
      <c r="M77" s="211" t="str">
        <f>IF(VLOOKUP($E77,'Step 1'!$B$13:$D$28,3,0)="Y","[enter country-specific value]",VLOOKUP($E77,'Step 1'!$B$13:$D$28,3,0))</f>
        <v>NE</v>
      </c>
      <c r="N77" s="211" t="str">
        <f>IF(VLOOKUP($E77,'Step 1'!$B$13:$D$28,3,0)="Y","[enter country-specific value]",VLOOKUP($E77,'Step 1'!$B$13:$D$28,3,0))</f>
        <v>NE</v>
      </c>
      <c r="O77" s="211" t="str">
        <f>IF(VLOOKUP($E77,'Step 1'!$B$13:$D$28,3,0)="Y","[enter country-specific value]",VLOOKUP($E77,'Step 1'!$B$13:$D$28,3,0))</f>
        <v>NE</v>
      </c>
      <c r="P77" s="211" t="str">
        <f>IF(VLOOKUP($E77,'Step 1'!$B$13:$D$28,3,0)="Y","[enter country-specific value]",VLOOKUP($E77,'Step 1'!$B$13:$D$28,3,0))</f>
        <v>NE</v>
      </c>
      <c r="Q77" s="211" t="str">
        <f>IF(VLOOKUP($E77,'Step 1'!$B$13:$D$28,3,0)="Y","[enter country-specific value]",VLOOKUP($E77,'Step 1'!$B$13:$D$28,3,0))</f>
        <v>NE</v>
      </c>
      <c r="R77" s="211" t="str">
        <f>IF(VLOOKUP($E77,'Step 1'!$B$13:$D$28,3,0)="Y","[enter country-specific value]",VLOOKUP($E77,'Step 1'!$B$13:$D$28,3,0))</f>
        <v>NE</v>
      </c>
      <c r="S77" s="211" t="str">
        <f>IF(VLOOKUP($E77,'Step 1'!$B$13:$D$28,3,0)="Y","[enter country-specific value]",VLOOKUP($E77,'Step 1'!$B$13:$D$28,3,0))</f>
        <v>NE</v>
      </c>
      <c r="T77" s="211" t="str">
        <f>IF(VLOOKUP($E77,'Step 1'!$B$13:$D$28,3,0)="Y","[enter country-specific value]",VLOOKUP($E77,'Step 1'!$B$13:$D$28,3,0))</f>
        <v>NE</v>
      </c>
      <c r="U77" s="211" t="str">
        <f>IF(VLOOKUP($E77,'Step 1'!$B$13:$D$28,3,0)="Y","[enter country-specific value]",VLOOKUP($E77,'Step 1'!$B$13:$D$28,3,0))</f>
        <v>NE</v>
      </c>
      <c r="V77" s="211" t="str">
        <f>IF(VLOOKUP($E77,'Step 1'!$B$13:$D$28,3,0)="Y","[enter country-specific value]",VLOOKUP($E77,'Step 1'!$B$13:$D$28,3,0))</f>
        <v>NE</v>
      </c>
      <c r="W77" s="211" t="str">
        <f>IF(VLOOKUP($E77,'Step 1'!$B$13:$D$28,3,0)="Y","[enter country-specific value]",VLOOKUP($E77,'Step 1'!$B$13:$D$28,3,0))</f>
        <v>NE</v>
      </c>
      <c r="X77" s="211" t="str">
        <f>IF(VLOOKUP($E77,'Step 1'!$B$13:$D$28,3,0)="Y","[enter country-specific value]",VLOOKUP($E77,'Step 1'!$B$13:$D$28,3,0))</f>
        <v>NE</v>
      </c>
      <c r="Y77" s="211" t="str">
        <f>IF(VLOOKUP($E77,'Step 1'!$B$13:$D$28,3,0)="Y","[enter country-specific value]",VLOOKUP($E77,'Step 1'!$B$13:$D$28,3,0))</f>
        <v>NE</v>
      </c>
      <c r="Z77" s="211" t="str">
        <f>IF(VLOOKUP($E77,'Step 1'!$B$13:$D$28,3,0)="Y","[enter country-specific value]",VLOOKUP($E77,'Step 1'!$B$13:$D$28,3,0))</f>
        <v>NE</v>
      </c>
      <c r="AA77" s="211" t="str">
        <f>IF(VLOOKUP($E77,'Step 1'!$B$13:$D$28,3,0)="Y","[enter country-specific value]",VLOOKUP($E77,'Step 1'!$B$13:$D$28,3,0))</f>
        <v>NE</v>
      </c>
      <c r="AB77" s="211" t="str">
        <f>IF(VLOOKUP($E77,'Step 1'!$B$13:$D$28,3,0)="Y","[enter country-specific value]",VLOOKUP($E77,'Step 1'!$B$13:$D$28,3,0))</f>
        <v>NE</v>
      </c>
      <c r="AC77" s="211" t="str">
        <f>IF(VLOOKUP($E77,'Step 1'!$B$13:$D$28,3,0)="Y","[enter country-specific value]",VLOOKUP($E77,'Step 1'!$B$13:$D$28,3,0))</f>
        <v>NE</v>
      </c>
      <c r="AD77" s="211" t="str">
        <f>IF(VLOOKUP($E77,'Step 1'!$B$13:$D$28,3,0)="Y","[enter country-specific value]",VLOOKUP($E77,'Step 1'!$B$13:$D$28,3,0))</f>
        <v>NE</v>
      </c>
      <c r="AE77" s="211" t="str">
        <f>IF(VLOOKUP($E77,'Step 1'!$B$13:$D$28,3,0)="Y","[enter country-specific value]",VLOOKUP($E77,'Step 1'!$B$13:$D$28,3,0))</f>
        <v>NE</v>
      </c>
      <c r="AF77" s="211" t="str">
        <f>IF(VLOOKUP($E77,'Step 1'!$B$13:$D$28,3,0)="Y","[enter country-specific value]",VLOOKUP($E77,'Step 1'!$B$13:$D$28,3,0))</f>
        <v>NE</v>
      </c>
      <c r="AG77" s="211" t="str">
        <f>IF(VLOOKUP($E77,'Step 1'!$B$13:$D$28,3,0)="Y","[enter country-specific value]",VLOOKUP($E77,'Step 1'!$B$13:$D$28,3,0))</f>
        <v>NE</v>
      </c>
      <c r="AH77" s="211" t="str">
        <f>IF(VLOOKUP($E77,'Step 1'!$B$13:$D$28,3,0)="Y","[enter country-specific value]",VLOOKUP($E77,'Step 1'!$B$13:$D$28,3,0))</f>
        <v>NE</v>
      </c>
      <c r="AI77" s="211" t="str">
        <f>IF(VLOOKUP($E77,'Step 1'!$B$13:$D$28,3,0)="Y","[enter country-specific value]",VLOOKUP($E77,'Step 1'!$B$13:$D$28,3,0))</f>
        <v>NE</v>
      </c>
      <c r="AJ77" s="211" t="str">
        <f>IF(VLOOKUP($E77,'Step 1'!$B$13:$D$28,3,0)="Y","[enter country-specific value]",VLOOKUP($E77,'Step 1'!$B$13:$D$28,3,0))</f>
        <v>NE</v>
      </c>
      <c r="AK77" s="211" t="str">
        <f>IF(VLOOKUP($E77,'Step 1'!$B$13:$D$28,3,0)="Y","[enter country-specific value]",VLOOKUP($E77,'Step 1'!$B$13:$D$28,3,0))</f>
        <v>NE</v>
      </c>
      <c r="AL77" s="211" t="str">
        <f>IF(VLOOKUP($E77,'Step 1'!$B$13:$D$28,3,0)="Y","[enter country-specific value]",VLOOKUP($E77,'Step 1'!$B$13:$D$28,3,0))</f>
        <v>NE</v>
      </c>
      <c r="AM77" s="211" t="str">
        <f>IF(VLOOKUP($E77,'Step 1'!$B$13:$D$28,3,0)="Y","[enter country-specific value]",VLOOKUP($E77,'Step 1'!$B$13:$D$28,3,0))</f>
        <v>NE</v>
      </c>
      <c r="AN77" s="211" t="str">
        <f>IF(VLOOKUP($E77,'Step 1'!$B$13:$D$28,3,0)="Y","[enter country-specific value]",VLOOKUP($E77,'Step 1'!$B$13:$D$28,3,0))</f>
        <v>NE</v>
      </c>
      <c r="AO77" s="211" t="str">
        <f>IF(VLOOKUP($E77,'Step 1'!$B$13:$D$28,3,0)="Y","[enter country-specific value]",VLOOKUP($E77,'Step 1'!$B$13:$D$28,3,0))</f>
        <v>NE</v>
      </c>
      <c r="AP77" s="211"/>
      <c r="AQ77" s="211"/>
      <c r="AR77" s="211"/>
      <c r="AS77" s="211"/>
      <c r="AT77" s="211"/>
      <c r="AU77" s="188"/>
      <c r="AV77" s="211" t="str">
        <f>IF(VLOOKUP($E77,'Step 1'!$B$13:$D$28,3,0)="Y","[enter country-specific value]",VLOOKUP($E77,'Step 1'!$B$13:$D$28,3,0))</f>
        <v>NE</v>
      </c>
    </row>
    <row r="78" spans="1:48" ht="18" x14ac:dyDescent="0.25">
      <c r="A78" s="44" t="str">
        <f t="shared" si="15"/>
        <v>xbiogas_solid_Mules and asses</v>
      </c>
      <c r="B78" s="2" t="s">
        <v>49</v>
      </c>
      <c r="C78" s="101" t="s">
        <v>367</v>
      </c>
      <c r="D78" s="2" t="s">
        <v>49</v>
      </c>
      <c r="E78" s="2" t="s">
        <v>83</v>
      </c>
      <c r="F78" s="2" t="s">
        <v>156</v>
      </c>
      <c r="G78" s="202" t="s">
        <v>123</v>
      </c>
      <c r="H78" s="2" t="s">
        <v>49</v>
      </c>
      <c r="I78" s="211" t="str">
        <f>IF(VLOOKUP($E78,'Step 1'!$B$13:$D$28,3,0)="Y","[enter country-specific source]",VLOOKUP($E78,'Step 1'!$B$13:$D$28,3,0))</f>
        <v>NE</v>
      </c>
      <c r="J78" s="202"/>
      <c r="K78" s="211" t="str">
        <f>IF(VLOOKUP($E78,'Step 1'!$B$13:$D$28,3,0)="Y","[enter country-specific value]",VLOOKUP($E78,'Step 1'!$B$13:$D$28,3,0))</f>
        <v>NE</v>
      </c>
      <c r="L78" s="211" t="str">
        <f>IF(VLOOKUP($E78,'Step 1'!$B$13:$D$28,3,0)="Y","[enter country-specific value]",VLOOKUP($E78,'Step 1'!$B$13:$D$28,3,0))</f>
        <v>NE</v>
      </c>
      <c r="M78" s="211" t="str">
        <f>IF(VLOOKUP($E78,'Step 1'!$B$13:$D$28,3,0)="Y","[enter country-specific value]",VLOOKUP($E78,'Step 1'!$B$13:$D$28,3,0))</f>
        <v>NE</v>
      </c>
      <c r="N78" s="211" t="str">
        <f>IF(VLOOKUP($E78,'Step 1'!$B$13:$D$28,3,0)="Y","[enter country-specific value]",VLOOKUP($E78,'Step 1'!$B$13:$D$28,3,0))</f>
        <v>NE</v>
      </c>
      <c r="O78" s="211" t="str">
        <f>IF(VLOOKUP($E78,'Step 1'!$B$13:$D$28,3,0)="Y","[enter country-specific value]",VLOOKUP($E78,'Step 1'!$B$13:$D$28,3,0))</f>
        <v>NE</v>
      </c>
      <c r="P78" s="211" t="str">
        <f>IF(VLOOKUP($E78,'Step 1'!$B$13:$D$28,3,0)="Y","[enter country-specific value]",VLOOKUP($E78,'Step 1'!$B$13:$D$28,3,0))</f>
        <v>NE</v>
      </c>
      <c r="Q78" s="211" t="str">
        <f>IF(VLOOKUP($E78,'Step 1'!$B$13:$D$28,3,0)="Y","[enter country-specific value]",VLOOKUP($E78,'Step 1'!$B$13:$D$28,3,0))</f>
        <v>NE</v>
      </c>
      <c r="R78" s="211" t="str">
        <f>IF(VLOOKUP($E78,'Step 1'!$B$13:$D$28,3,0)="Y","[enter country-specific value]",VLOOKUP($E78,'Step 1'!$B$13:$D$28,3,0))</f>
        <v>NE</v>
      </c>
      <c r="S78" s="211" t="str">
        <f>IF(VLOOKUP($E78,'Step 1'!$B$13:$D$28,3,0)="Y","[enter country-specific value]",VLOOKUP($E78,'Step 1'!$B$13:$D$28,3,0))</f>
        <v>NE</v>
      </c>
      <c r="T78" s="211" t="str">
        <f>IF(VLOOKUP($E78,'Step 1'!$B$13:$D$28,3,0)="Y","[enter country-specific value]",VLOOKUP($E78,'Step 1'!$B$13:$D$28,3,0))</f>
        <v>NE</v>
      </c>
      <c r="U78" s="211" t="str">
        <f>IF(VLOOKUP($E78,'Step 1'!$B$13:$D$28,3,0)="Y","[enter country-specific value]",VLOOKUP($E78,'Step 1'!$B$13:$D$28,3,0))</f>
        <v>NE</v>
      </c>
      <c r="V78" s="211" t="str">
        <f>IF(VLOOKUP($E78,'Step 1'!$B$13:$D$28,3,0)="Y","[enter country-specific value]",VLOOKUP($E78,'Step 1'!$B$13:$D$28,3,0))</f>
        <v>NE</v>
      </c>
      <c r="W78" s="211" t="str">
        <f>IF(VLOOKUP($E78,'Step 1'!$B$13:$D$28,3,0)="Y","[enter country-specific value]",VLOOKUP($E78,'Step 1'!$B$13:$D$28,3,0))</f>
        <v>NE</v>
      </c>
      <c r="X78" s="211" t="str">
        <f>IF(VLOOKUP($E78,'Step 1'!$B$13:$D$28,3,0)="Y","[enter country-specific value]",VLOOKUP($E78,'Step 1'!$B$13:$D$28,3,0))</f>
        <v>NE</v>
      </c>
      <c r="Y78" s="211" t="str">
        <f>IF(VLOOKUP($E78,'Step 1'!$B$13:$D$28,3,0)="Y","[enter country-specific value]",VLOOKUP($E78,'Step 1'!$B$13:$D$28,3,0))</f>
        <v>NE</v>
      </c>
      <c r="Z78" s="211" t="str">
        <f>IF(VLOOKUP($E78,'Step 1'!$B$13:$D$28,3,0)="Y","[enter country-specific value]",VLOOKUP($E78,'Step 1'!$B$13:$D$28,3,0))</f>
        <v>NE</v>
      </c>
      <c r="AA78" s="211" t="str">
        <f>IF(VLOOKUP($E78,'Step 1'!$B$13:$D$28,3,0)="Y","[enter country-specific value]",VLOOKUP($E78,'Step 1'!$B$13:$D$28,3,0))</f>
        <v>NE</v>
      </c>
      <c r="AB78" s="211" t="str">
        <f>IF(VLOOKUP($E78,'Step 1'!$B$13:$D$28,3,0)="Y","[enter country-specific value]",VLOOKUP($E78,'Step 1'!$B$13:$D$28,3,0))</f>
        <v>NE</v>
      </c>
      <c r="AC78" s="211" t="str">
        <f>IF(VLOOKUP($E78,'Step 1'!$B$13:$D$28,3,0)="Y","[enter country-specific value]",VLOOKUP($E78,'Step 1'!$B$13:$D$28,3,0))</f>
        <v>NE</v>
      </c>
      <c r="AD78" s="211" t="str">
        <f>IF(VLOOKUP($E78,'Step 1'!$B$13:$D$28,3,0)="Y","[enter country-specific value]",VLOOKUP($E78,'Step 1'!$B$13:$D$28,3,0))</f>
        <v>NE</v>
      </c>
      <c r="AE78" s="211" t="str">
        <f>IF(VLOOKUP($E78,'Step 1'!$B$13:$D$28,3,0)="Y","[enter country-specific value]",VLOOKUP($E78,'Step 1'!$B$13:$D$28,3,0))</f>
        <v>NE</v>
      </c>
      <c r="AF78" s="211" t="str">
        <f>IF(VLOOKUP($E78,'Step 1'!$B$13:$D$28,3,0)="Y","[enter country-specific value]",VLOOKUP($E78,'Step 1'!$B$13:$D$28,3,0))</f>
        <v>NE</v>
      </c>
      <c r="AG78" s="211" t="str">
        <f>IF(VLOOKUP($E78,'Step 1'!$B$13:$D$28,3,0)="Y","[enter country-specific value]",VLOOKUP($E78,'Step 1'!$B$13:$D$28,3,0))</f>
        <v>NE</v>
      </c>
      <c r="AH78" s="211" t="str">
        <f>IF(VLOOKUP($E78,'Step 1'!$B$13:$D$28,3,0)="Y","[enter country-specific value]",VLOOKUP($E78,'Step 1'!$B$13:$D$28,3,0))</f>
        <v>NE</v>
      </c>
      <c r="AI78" s="211" t="str">
        <f>IF(VLOOKUP($E78,'Step 1'!$B$13:$D$28,3,0)="Y","[enter country-specific value]",VLOOKUP($E78,'Step 1'!$B$13:$D$28,3,0))</f>
        <v>NE</v>
      </c>
      <c r="AJ78" s="211" t="str">
        <f>IF(VLOOKUP($E78,'Step 1'!$B$13:$D$28,3,0)="Y","[enter country-specific value]",VLOOKUP($E78,'Step 1'!$B$13:$D$28,3,0))</f>
        <v>NE</v>
      </c>
      <c r="AK78" s="211" t="str">
        <f>IF(VLOOKUP($E78,'Step 1'!$B$13:$D$28,3,0)="Y","[enter country-specific value]",VLOOKUP($E78,'Step 1'!$B$13:$D$28,3,0))</f>
        <v>NE</v>
      </c>
      <c r="AL78" s="211" t="str">
        <f>IF(VLOOKUP($E78,'Step 1'!$B$13:$D$28,3,0)="Y","[enter country-specific value]",VLOOKUP($E78,'Step 1'!$B$13:$D$28,3,0))</f>
        <v>NE</v>
      </c>
      <c r="AM78" s="211" t="str">
        <f>IF(VLOOKUP($E78,'Step 1'!$B$13:$D$28,3,0)="Y","[enter country-specific value]",VLOOKUP($E78,'Step 1'!$B$13:$D$28,3,0))</f>
        <v>NE</v>
      </c>
      <c r="AN78" s="211" t="str">
        <f>IF(VLOOKUP($E78,'Step 1'!$B$13:$D$28,3,0)="Y","[enter country-specific value]",VLOOKUP($E78,'Step 1'!$B$13:$D$28,3,0))</f>
        <v>NE</v>
      </c>
      <c r="AO78" s="211" t="str">
        <f>IF(VLOOKUP($E78,'Step 1'!$B$13:$D$28,3,0)="Y","[enter country-specific value]",VLOOKUP($E78,'Step 1'!$B$13:$D$28,3,0))</f>
        <v>NE</v>
      </c>
      <c r="AP78" s="211"/>
      <c r="AQ78" s="211"/>
      <c r="AR78" s="211"/>
      <c r="AS78" s="211"/>
      <c r="AT78" s="211"/>
      <c r="AU78" s="188"/>
      <c r="AV78" s="211" t="str">
        <f>IF(VLOOKUP($E78,'Step 1'!$B$13:$D$28,3,0)="Y","[enter country-specific value]",VLOOKUP($E78,'Step 1'!$B$13:$D$28,3,0))</f>
        <v>NE</v>
      </c>
    </row>
    <row r="79" spans="1:48" ht="18" x14ac:dyDescent="0.25">
      <c r="A79" s="44" t="str">
        <f t="shared" si="15"/>
        <v>xbiogas_solid_Laying hens</v>
      </c>
      <c r="B79" s="2" t="s">
        <v>49</v>
      </c>
      <c r="C79" s="101" t="s">
        <v>367</v>
      </c>
      <c r="D79" s="2" t="s">
        <v>49</v>
      </c>
      <c r="E79" s="2" t="s">
        <v>85</v>
      </c>
      <c r="F79" s="2" t="s">
        <v>156</v>
      </c>
      <c r="G79" s="202" t="s">
        <v>123</v>
      </c>
      <c r="H79" s="2" t="s">
        <v>49</v>
      </c>
      <c r="I79" s="211" t="str">
        <f>IF(VLOOKUP($E79,'Step 1'!$B$13:$D$28,3,0)="Y","[enter country-specific source]",VLOOKUP($E79,'Step 1'!$B$13:$D$28,3,0))</f>
        <v>NE</v>
      </c>
      <c r="J79" s="176"/>
      <c r="K79" s="211" t="str">
        <f>IF(VLOOKUP($E79,'Step 1'!$B$13:$D$28,3,0)="Y","[enter country-specific value]",VLOOKUP($E79,'Step 1'!$B$13:$D$28,3,0))</f>
        <v>NE</v>
      </c>
      <c r="L79" s="211" t="str">
        <f>IF(VLOOKUP($E79,'Step 1'!$B$13:$D$28,3,0)="Y","[enter country-specific value]",VLOOKUP($E79,'Step 1'!$B$13:$D$28,3,0))</f>
        <v>NE</v>
      </c>
      <c r="M79" s="211" t="str">
        <f>IF(VLOOKUP($E79,'Step 1'!$B$13:$D$28,3,0)="Y","[enter country-specific value]",VLOOKUP($E79,'Step 1'!$B$13:$D$28,3,0))</f>
        <v>NE</v>
      </c>
      <c r="N79" s="211" t="str">
        <f>IF(VLOOKUP($E79,'Step 1'!$B$13:$D$28,3,0)="Y","[enter country-specific value]",VLOOKUP($E79,'Step 1'!$B$13:$D$28,3,0))</f>
        <v>NE</v>
      </c>
      <c r="O79" s="211" t="str">
        <f>IF(VLOOKUP($E79,'Step 1'!$B$13:$D$28,3,0)="Y","[enter country-specific value]",VLOOKUP($E79,'Step 1'!$B$13:$D$28,3,0))</f>
        <v>NE</v>
      </c>
      <c r="P79" s="211" t="str">
        <f>IF(VLOOKUP($E79,'Step 1'!$B$13:$D$28,3,0)="Y","[enter country-specific value]",VLOOKUP($E79,'Step 1'!$B$13:$D$28,3,0))</f>
        <v>NE</v>
      </c>
      <c r="Q79" s="211" t="str">
        <f>IF(VLOOKUP($E79,'Step 1'!$B$13:$D$28,3,0)="Y","[enter country-specific value]",VLOOKUP($E79,'Step 1'!$B$13:$D$28,3,0))</f>
        <v>NE</v>
      </c>
      <c r="R79" s="211" t="str">
        <f>IF(VLOOKUP($E79,'Step 1'!$B$13:$D$28,3,0)="Y","[enter country-specific value]",VLOOKUP($E79,'Step 1'!$B$13:$D$28,3,0))</f>
        <v>NE</v>
      </c>
      <c r="S79" s="211" t="str">
        <f>IF(VLOOKUP($E79,'Step 1'!$B$13:$D$28,3,0)="Y","[enter country-specific value]",VLOOKUP($E79,'Step 1'!$B$13:$D$28,3,0))</f>
        <v>NE</v>
      </c>
      <c r="T79" s="211" t="str">
        <f>IF(VLOOKUP($E79,'Step 1'!$B$13:$D$28,3,0)="Y","[enter country-specific value]",VLOOKUP($E79,'Step 1'!$B$13:$D$28,3,0))</f>
        <v>NE</v>
      </c>
      <c r="U79" s="211" t="str">
        <f>IF(VLOOKUP($E79,'Step 1'!$B$13:$D$28,3,0)="Y","[enter country-specific value]",VLOOKUP($E79,'Step 1'!$B$13:$D$28,3,0))</f>
        <v>NE</v>
      </c>
      <c r="V79" s="211" t="str">
        <f>IF(VLOOKUP($E79,'Step 1'!$B$13:$D$28,3,0)="Y","[enter country-specific value]",VLOOKUP($E79,'Step 1'!$B$13:$D$28,3,0))</f>
        <v>NE</v>
      </c>
      <c r="W79" s="211" t="str">
        <f>IF(VLOOKUP($E79,'Step 1'!$B$13:$D$28,3,0)="Y","[enter country-specific value]",VLOOKUP($E79,'Step 1'!$B$13:$D$28,3,0))</f>
        <v>NE</v>
      </c>
      <c r="X79" s="211" t="str">
        <f>IF(VLOOKUP($E79,'Step 1'!$B$13:$D$28,3,0)="Y","[enter country-specific value]",VLOOKUP($E79,'Step 1'!$B$13:$D$28,3,0))</f>
        <v>NE</v>
      </c>
      <c r="Y79" s="211" t="str">
        <f>IF(VLOOKUP($E79,'Step 1'!$B$13:$D$28,3,0)="Y","[enter country-specific value]",VLOOKUP($E79,'Step 1'!$B$13:$D$28,3,0))</f>
        <v>NE</v>
      </c>
      <c r="Z79" s="211" t="str">
        <f>IF(VLOOKUP($E79,'Step 1'!$B$13:$D$28,3,0)="Y","[enter country-specific value]",VLOOKUP($E79,'Step 1'!$B$13:$D$28,3,0))</f>
        <v>NE</v>
      </c>
      <c r="AA79" s="211" t="str">
        <f>IF(VLOOKUP($E79,'Step 1'!$B$13:$D$28,3,0)="Y","[enter country-specific value]",VLOOKUP($E79,'Step 1'!$B$13:$D$28,3,0))</f>
        <v>NE</v>
      </c>
      <c r="AB79" s="211" t="str">
        <f>IF(VLOOKUP($E79,'Step 1'!$B$13:$D$28,3,0)="Y","[enter country-specific value]",VLOOKUP($E79,'Step 1'!$B$13:$D$28,3,0))</f>
        <v>NE</v>
      </c>
      <c r="AC79" s="211" t="str">
        <f>IF(VLOOKUP($E79,'Step 1'!$B$13:$D$28,3,0)="Y","[enter country-specific value]",VLOOKUP($E79,'Step 1'!$B$13:$D$28,3,0))</f>
        <v>NE</v>
      </c>
      <c r="AD79" s="211" t="str">
        <f>IF(VLOOKUP($E79,'Step 1'!$B$13:$D$28,3,0)="Y","[enter country-specific value]",VLOOKUP($E79,'Step 1'!$B$13:$D$28,3,0))</f>
        <v>NE</v>
      </c>
      <c r="AE79" s="211" t="str">
        <f>IF(VLOOKUP($E79,'Step 1'!$B$13:$D$28,3,0)="Y","[enter country-specific value]",VLOOKUP($E79,'Step 1'!$B$13:$D$28,3,0))</f>
        <v>NE</v>
      </c>
      <c r="AF79" s="211" t="str">
        <f>IF(VLOOKUP($E79,'Step 1'!$B$13:$D$28,3,0)="Y","[enter country-specific value]",VLOOKUP($E79,'Step 1'!$B$13:$D$28,3,0))</f>
        <v>NE</v>
      </c>
      <c r="AG79" s="211" t="str">
        <f>IF(VLOOKUP($E79,'Step 1'!$B$13:$D$28,3,0)="Y","[enter country-specific value]",VLOOKUP($E79,'Step 1'!$B$13:$D$28,3,0))</f>
        <v>NE</v>
      </c>
      <c r="AH79" s="211" t="str">
        <f>IF(VLOOKUP($E79,'Step 1'!$B$13:$D$28,3,0)="Y","[enter country-specific value]",VLOOKUP($E79,'Step 1'!$B$13:$D$28,3,0))</f>
        <v>NE</v>
      </c>
      <c r="AI79" s="211" t="str">
        <f>IF(VLOOKUP($E79,'Step 1'!$B$13:$D$28,3,0)="Y","[enter country-specific value]",VLOOKUP($E79,'Step 1'!$B$13:$D$28,3,0))</f>
        <v>NE</v>
      </c>
      <c r="AJ79" s="211" t="str">
        <f>IF(VLOOKUP($E79,'Step 1'!$B$13:$D$28,3,0)="Y","[enter country-specific value]",VLOOKUP($E79,'Step 1'!$B$13:$D$28,3,0))</f>
        <v>NE</v>
      </c>
      <c r="AK79" s="211" t="str">
        <f>IF(VLOOKUP($E79,'Step 1'!$B$13:$D$28,3,0)="Y","[enter country-specific value]",VLOOKUP($E79,'Step 1'!$B$13:$D$28,3,0))</f>
        <v>NE</v>
      </c>
      <c r="AL79" s="211" t="str">
        <f>IF(VLOOKUP($E79,'Step 1'!$B$13:$D$28,3,0)="Y","[enter country-specific value]",VLOOKUP($E79,'Step 1'!$B$13:$D$28,3,0))</f>
        <v>NE</v>
      </c>
      <c r="AM79" s="211" t="str">
        <f>IF(VLOOKUP($E79,'Step 1'!$B$13:$D$28,3,0)="Y","[enter country-specific value]",VLOOKUP($E79,'Step 1'!$B$13:$D$28,3,0))</f>
        <v>NE</v>
      </c>
      <c r="AN79" s="211" t="str">
        <f>IF(VLOOKUP($E79,'Step 1'!$B$13:$D$28,3,0)="Y","[enter country-specific value]",VLOOKUP($E79,'Step 1'!$B$13:$D$28,3,0))</f>
        <v>NE</v>
      </c>
      <c r="AO79" s="211" t="str">
        <f>IF(VLOOKUP($E79,'Step 1'!$B$13:$D$28,3,0)="Y","[enter country-specific value]",VLOOKUP($E79,'Step 1'!$B$13:$D$28,3,0))</f>
        <v>NE</v>
      </c>
      <c r="AP79" s="211"/>
      <c r="AQ79" s="211"/>
      <c r="AR79" s="211"/>
      <c r="AS79" s="211"/>
      <c r="AT79" s="211"/>
      <c r="AU79" s="188"/>
      <c r="AV79" s="211" t="str">
        <f>IF(VLOOKUP($E79,'Step 1'!$B$13:$D$28,3,0)="Y","[enter country-specific value]",VLOOKUP($E79,'Step 1'!$B$13:$D$28,3,0))</f>
        <v>NE</v>
      </c>
    </row>
    <row r="80" spans="1:48" ht="18" x14ac:dyDescent="0.25">
      <c r="A80" s="44" t="str">
        <f t="shared" si="15"/>
        <v>xbiogas_solid_Broilers</v>
      </c>
      <c r="B80" s="2" t="s">
        <v>49</v>
      </c>
      <c r="C80" s="101" t="s">
        <v>367</v>
      </c>
      <c r="D80" s="2" t="s">
        <v>49</v>
      </c>
      <c r="E80" s="2" t="s">
        <v>84</v>
      </c>
      <c r="F80" s="2" t="s">
        <v>156</v>
      </c>
      <c r="G80" s="202" t="s">
        <v>123</v>
      </c>
      <c r="H80" s="2" t="s">
        <v>49</v>
      </c>
      <c r="I80" s="211" t="str">
        <f>IF(VLOOKUP($E80,'Step 1'!$B$13:$D$28,3,0)="Y","[enter country-specific source]",VLOOKUP($E80,'Step 1'!$B$13:$D$28,3,0))</f>
        <v>NE</v>
      </c>
      <c r="J80" s="202"/>
      <c r="K80" s="211" t="str">
        <f>IF(VLOOKUP($E80,'Step 1'!$B$13:$D$28,3,0)="Y","[enter country-specific value]",VLOOKUP($E80,'Step 1'!$B$13:$D$28,3,0))</f>
        <v>NE</v>
      </c>
      <c r="L80" s="211" t="str">
        <f>IF(VLOOKUP($E80,'Step 1'!$B$13:$D$28,3,0)="Y","[enter country-specific value]",VLOOKUP($E80,'Step 1'!$B$13:$D$28,3,0))</f>
        <v>NE</v>
      </c>
      <c r="M80" s="211" t="str">
        <f>IF(VLOOKUP($E80,'Step 1'!$B$13:$D$28,3,0)="Y","[enter country-specific value]",VLOOKUP($E80,'Step 1'!$B$13:$D$28,3,0))</f>
        <v>NE</v>
      </c>
      <c r="N80" s="211" t="str">
        <f>IF(VLOOKUP($E80,'Step 1'!$B$13:$D$28,3,0)="Y","[enter country-specific value]",VLOOKUP($E80,'Step 1'!$B$13:$D$28,3,0))</f>
        <v>NE</v>
      </c>
      <c r="O80" s="211" t="str">
        <f>IF(VLOOKUP($E80,'Step 1'!$B$13:$D$28,3,0)="Y","[enter country-specific value]",VLOOKUP($E80,'Step 1'!$B$13:$D$28,3,0))</f>
        <v>NE</v>
      </c>
      <c r="P80" s="211" t="str">
        <f>IF(VLOOKUP($E80,'Step 1'!$B$13:$D$28,3,0)="Y","[enter country-specific value]",VLOOKUP($E80,'Step 1'!$B$13:$D$28,3,0))</f>
        <v>NE</v>
      </c>
      <c r="Q80" s="211" t="str">
        <f>IF(VLOOKUP($E80,'Step 1'!$B$13:$D$28,3,0)="Y","[enter country-specific value]",VLOOKUP($E80,'Step 1'!$B$13:$D$28,3,0))</f>
        <v>NE</v>
      </c>
      <c r="R80" s="211" t="str">
        <f>IF(VLOOKUP($E80,'Step 1'!$B$13:$D$28,3,0)="Y","[enter country-specific value]",VLOOKUP($E80,'Step 1'!$B$13:$D$28,3,0))</f>
        <v>NE</v>
      </c>
      <c r="S80" s="211" t="str">
        <f>IF(VLOOKUP($E80,'Step 1'!$B$13:$D$28,3,0)="Y","[enter country-specific value]",VLOOKUP($E80,'Step 1'!$B$13:$D$28,3,0))</f>
        <v>NE</v>
      </c>
      <c r="T80" s="211" t="str">
        <f>IF(VLOOKUP($E80,'Step 1'!$B$13:$D$28,3,0)="Y","[enter country-specific value]",VLOOKUP($E80,'Step 1'!$B$13:$D$28,3,0))</f>
        <v>NE</v>
      </c>
      <c r="U80" s="211" t="str">
        <f>IF(VLOOKUP($E80,'Step 1'!$B$13:$D$28,3,0)="Y","[enter country-specific value]",VLOOKUP($E80,'Step 1'!$B$13:$D$28,3,0))</f>
        <v>NE</v>
      </c>
      <c r="V80" s="211" t="str">
        <f>IF(VLOOKUP($E80,'Step 1'!$B$13:$D$28,3,0)="Y","[enter country-specific value]",VLOOKUP($E80,'Step 1'!$B$13:$D$28,3,0))</f>
        <v>NE</v>
      </c>
      <c r="W80" s="211" t="str">
        <f>IF(VLOOKUP($E80,'Step 1'!$B$13:$D$28,3,0)="Y","[enter country-specific value]",VLOOKUP($E80,'Step 1'!$B$13:$D$28,3,0))</f>
        <v>NE</v>
      </c>
      <c r="X80" s="211" t="str">
        <f>IF(VLOOKUP($E80,'Step 1'!$B$13:$D$28,3,0)="Y","[enter country-specific value]",VLOOKUP($E80,'Step 1'!$B$13:$D$28,3,0))</f>
        <v>NE</v>
      </c>
      <c r="Y80" s="211" t="str">
        <f>IF(VLOOKUP($E80,'Step 1'!$B$13:$D$28,3,0)="Y","[enter country-specific value]",VLOOKUP($E80,'Step 1'!$B$13:$D$28,3,0))</f>
        <v>NE</v>
      </c>
      <c r="Z80" s="211" t="str">
        <f>IF(VLOOKUP($E80,'Step 1'!$B$13:$D$28,3,0)="Y","[enter country-specific value]",VLOOKUP($E80,'Step 1'!$B$13:$D$28,3,0))</f>
        <v>NE</v>
      </c>
      <c r="AA80" s="211" t="str">
        <f>IF(VLOOKUP($E80,'Step 1'!$B$13:$D$28,3,0)="Y","[enter country-specific value]",VLOOKUP($E80,'Step 1'!$B$13:$D$28,3,0))</f>
        <v>NE</v>
      </c>
      <c r="AB80" s="211" t="str">
        <f>IF(VLOOKUP($E80,'Step 1'!$B$13:$D$28,3,0)="Y","[enter country-specific value]",VLOOKUP($E80,'Step 1'!$B$13:$D$28,3,0))</f>
        <v>NE</v>
      </c>
      <c r="AC80" s="211" t="str">
        <f>IF(VLOOKUP($E80,'Step 1'!$B$13:$D$28,3,0)="Y","[enter country-specific value]",VLOOKUP($E80,'Step 1'!$B$13:$D$28,3,0))</f>
        <v>NE</v>
      </c>
      <c r="AD80" s="211" t="str">
        <f>IF(VLOOKUP($E80,'Step 1'!$B$13:$D$28,3,0)="Y","[enter country-specific value]",VLOOKUP($E80,'Step 1'!$B$13:$D$28,3,0))</f>
        <v>NE</v>
      </c>
      <c r="AE80" s="211" t="str">
        <f>IF(VLOOKUP($E80,'Step 1'!$B$13:$D$28,3,0)="Y","[enter country-specific value]",VLOOKUP($E80,'Step 1'!$B$13:$D$28,3,0))</f>
        <v>NE</v>
      </c>
      <c r="AF80" s="211" t="str">
        <f>IF(VLOOKUP($E80,'Step 1'!$B$13:$D$28,3,0)="Y","[enter country-specific value]",VLOOKUP($E80,'Step 1'!$B$13:$D$28,3,0))</f>
        <v>NE</v>
      </c>
      <c r="AG80" s="211" t="str">
        <f>IF(VLOOKUP($E80,'Step 1'!$B$13:$D$28,3,0)="Y","[enter country-specific value]",VLOOKUP($E80,'Step 1'!$B$13:$D$28,3,0))</f>
        <v>NE</v>
      </c>
      <c r="AH80" s="211" t="str">
        <f>IF(VLOOKUP($E80,'Step 1'!$B$13:$D$28,3,0)="Y","[enter country-specific value]",VLOOKUP($E80,'Step 1'!$B$13:$D$28,3,0))</f>
        <v>NE</v>
      </c>
      <c r="AI80" s="211" t="str">
        <f>IF(VLOOKUP($E80,'Step 1'!$B$13:$D$28,3,0)="Y","[enter country-specific value]",VLOOKUP($E80,'Step 1'!$B$13:$D$28,3,0))</f>
        <v>NE</v>
      </c>
      <c r="AJ80" s="211" t="str">
        <f>IF(VLOOKUP($E80,'Step 1'!$B$13:$D$28,3,0)="Y","[enter country-specific value]",VLOOKUP($E80,'Step 1'!$B$13:$D$28,3,0))</f>
        <v>NE</v>
      </c>
      <c r="AK80" s="211" t="str">
        <f>IF(VLOOKUP($E80,'Step 1'!$B$13:$D$28,3,0)="Y","[enter country-specific value]",VLOOKUP($E80,'Step 1'!$B$13:$D$28,3,0))</f>
        <v>NE</v>
      </c>
      <c r="AL80" s="211" t="str">
        <f>IF(VLOOKUP($E80,'Step 1'!$B$13:$D$28,3,0)="Y","[enter country-specific value]",VLOOKUP($E80,'Step 1'!$B$13:$D$28,3,0))</f>
        <v>NE</v>
      </c>
      <c r="AM80" s="211" t="str">
        <f>IF(VLOOKUP($E80,'Step 1'!$B$13:$D$28,3,0)="Y","[enter country-specific value]",VLOOKUP($E80,'Step 1'!$B$13:$D$28,3,0))</f>
        <v>NE</v>
      </c>
      <c r="AN80" s="211" t="str">
        <f>IF(VLOOKUP($E80,'Step 1'!$B$13:$D$28,3,0)="Y","[enter country-specific value]",VLOOKUP($E80,'Step 1'!$B$13:$D$28,3,0))</f>
        <v>NE</v>
      </c>
      <c r="AO80" s="211" t="str">
        <f>IF(VLOOKUP($E80,'Step 1'!$B$13:$D$28,3,0)="Y","[enter country-specific value]",VLOOKUP($E80,'Step 1'!$B$13:$D$28,3,0))</f>
        <v>NE</v>
      </c>
      <c r="AP80" s="211"/>
      <c r="AQ80" s="211"/>
      <c r="AR80" s="211"/>
      <c r="AS80" s="211"/>
      <c r="AT80" s="211"/>
      <c r="AU80" s="188"/>
      <c r="AV80" s="211" t="str">
        <f>IF(VLOOKUP($E80,'Step 1'!$B$13:$D$28,3,0)="Y","[enter country-specific value]",VLOOKUP($E80,'Step 1'!$B$13:$D$28,3,0))</f>
        <v>NE</v>
      </c>
    </row>
    <row r="81" spans="1:48" ht="18" x14ac:dyDescent="0.25">
      <c r="A81" s="44" t="str">
        <f t="shared" si="15"/>
        <v>xbiogas_solid_Turkeys</v>
      </c>
      <c r="B81" s="2" t="s">
        <v>49</v>
      </c>
      <c r="C81" s="101" t="s">
        <v>367</v>
      </c>
      <c r="D81" s="2" t="s">
        <v>49</v>
      </c>
      <c r="E81" s="2" t="s">
        <v>87</v>
      </c>
      <c r="F81" s="2" t="s">
        <v>156</v>
      </c>
      <c r="G81" s="202" t="s">
        <v>123</v>
      </c>
      <c r="H81" s="2" t="s">
        <v>49</v>
      </c>
      <c r="I81" s="211" t="str">
        <f>IF(VLOOKUP($E81,'Step 1'!$B$13:$D$28,3,0)="Y","[enter country-specific source]",VLOOKUP($E81,'Step 1'!$B$13:$D$28,3,0))</f>
        <v>NE</v>
      </c>
      <c r="J81" s="202"/>
      <c r="K81" s="211" t="str">
        <f>IF(VLOOKUP($E81,'Step 1'!$B$13:$D$28,3,0)="Y","[enter country-specific value]",VLOOKUP($E81,'Step 1'!$B$13:$D$28,3,0))</f>
        <v>NE</v>
      </c>
      <c r="L81" s="211" t="str">
        <f>IF(VLOOKUP($E81,'Step 1'!$B$13:$D$28,3,0)="Y","[enter country-specific value]",VLOOKUP($E81,'Step 1'!$B$13:$D$28,3,0))</f>
        <v>NE</v>
      </c>
      <c r="M81" s="211" t="str">
        <f>IF(VLOOKUP($E81,'Step 1'!$B$13:$D$28,3,0)="Y","[enter country-specific value]",VLOOKUP($E81,'Step 1'!$B$13:$D$28,3,0))</f>
        <v>NE</v>
      </c>
      <c r="N81" s="211" t="str">
        <f>IF(VLOOKUP($E81,'Step 1'!$B$13:$D$28,3,0)="Y","[enter country-specific value]",VLOOKUP($E81,'Step 1'!$B$13:$D$28,3,0))</f>
        <v>NE</v>
      </c>
      <c r="O81" s="211" t="str">
        <f>IF(VLOOKUP($E81,'Step 1'!$B$13:$D$28,3,0)="Y","[enter country-specific value]",VLOOKUP($E81,'Step 1'!$B$13:$D$28,3,0))</f>
        <v>NE</v>
      </c>
      <c r="P81" s="211" t="str">
        <f>IF(VLOOKUP($E81,'Step 1'!$B$13:$D$28,3,0)="Y","[enter country-specific value]",VLOOKUP($E81,'Step 1'!$B$13:$D$28,3,0))</f>
        <v>NE</v>
      </c>
      <c r="Q81" s="211" t="str">
        <f>IF(VLOOKUP($E81,'Step 1'!$B$13:$D$28,3,0)="Y","[enter country-specific value]",VLOOKUP($E81,'Step 1'!$B$13:$D$28,3,0))</f>
        <v>NE</v>
      </c>
      <c r="R81" s="211" t="str">
        <f>IF(VLOOKUP($E81,'Step 1'!$B$13:$D$28,3,0)="Y","[enter country-specific value]",VLOOKUP($E81,'Step 1'!$B$13:$D$28,3,0))</f>
        <v>NE</v>
      </c>
      <c r="S81" s="211" t="str">
        <f>IF(VLOOKUP($E81,'Step 1'!$B$13:$D$28,3,0)="Y","[enter country-specific value]",VLOOKUP($E81,'Step 1'!$B$13:$D$28,3,0))</f>
        <v>NE</v>
      </c>
      <c r="T81" s="211" t="str">
        <f>IF(VLOOKUP($E81,'Step 1'!$B$13:$D$28,3,0)="Y","[enter country-specific value]",VLOOKUP($E81,'Step 1'!$B$13:$D$28,3,0))</f>
        <v>NE</v>
      </c>
      <c r="U81" s="211" t="str">
        <f>IF(VLOOKUP($E81,'Step 1'!$B$13:$D$28,3,0)="Y","[enter country-specific value]",VLOOKUP($E81,'Step 1'!$B$13:$D$28,3,0))</f>
        <v>NE</v>
      </c>
      <c r="V81" s="211" t="str">
        <f>IF(VLOOKUP($E81,'Step 1'!$B$13:$D$28,3,0)="Y","[enter country-specific value]",VLOOKUP($E81,'Step 1'!$B$13:$D$28,3,0))</f>
        <v>NE</v>
      </c>
      <c r="W81" s="211" t="str">
        <f>IF(VLOOKUP($E81,'Step 1'!$B$13:$D$28,3,0)="Y","[enter country-specific value]",VLOOKUP($E81,'Step 1'!$B$13:$D$28,3,0))</f>
        <v>NE</v>
      </c>
      <c r="X81" s="211" t="str">
        <f>IF(VLOOKUP($E81,'Step 1'!$B$13:$D$28,3,0)="Y","[enter country-specific value]",VLOOKUP($E81,'Step 1'!$B$13:$D$28,3,0))</f>
        <v>NE</v>
      </c>
      <c r="Y81" s="211" t="str">
        <f>IF(VLOOKUP($E81,'Step 1'!$B$13:$D$28,3,0)="Y","[enter country-specific value]",VLOOKUP($E81,'Step 1'!$B$13:$D$28,3,0))</f>
        <v>NE</v>
      </c>
      <c r="Z81" s="211" t="str">
        <f>IF(VLOOKUP($E81,'Step 1'!$B$13:$D$28,3,0)="Y","[enter country-specific value]",VLOOKUP($E81,'Step 1'!$B$13:$D$28,3,0))</f>
        <v>NE</v>
      </c>
      <c r="AA81" s="211" t="str">
        <f>IF(VLOOKUP($E81,'Step 1'!$B$13:$D$28,3,0)="Y","[enter country-specific value]",VLOOKUP($E81,'Step 1'!$B$13:$D$28,3,0))</f>
        <v>NE</v>
      </c>
      <c r="AB81" s="211" t="str">
        <f>IF(VLOOKUP($E81,'Step 1'!$B$13:$D$28,3,0)="Y","[enter country-specific value]",VLOOKUP($E81,'Step 1'!$B$13:$D$28,3,0))</f>
        <v>NE</v>
      </c>
      <c r="AC81" s="211" t="str">
        <f>IF(VLOOKUP($E81,'Step 1'!$B$13:$D$28,3,0)="Y","[enter country-specific value]",VLOOKUP($E81,'Step 1'!$B$13:$D$28,3,0))</f>
        <v>NE</v>
      </c>
      <c r="AD81" s="211" t="str">
        <f>IF(VLOOKUP($E81,'Step 1'!$B$13:$D$28,3,0)="Y","[enter country-specific value]",VLOOKUP($E81,'Step 1'!$B$13:$D$28,3,0))</f>
        <v>NE</v>
      </c>
      <c r="AE81" s="211" t="str">
        <f>IF(VLOOKUP($E81,'Step 1'!$B$13:$D$28,3,0)="Y","[enter country-specific value]",VLOOKUP($E81,'Step 1'!$B$13:$D$28,3,0))</f>
        <v>NE</v>
      </c>
      <c r="AF81" s="211" t="str">
        <f>IF(VLOOKUP($E81,'Step 1'!$B$13:$D$28,3,0)="Y","[enter country-specific value]",VLOOKUP($E81,'Step 1'!$B$13:$D$28,3,0))</f>
        <v>NE</v>
      </c>
      <c r="AG81" s="211" t="str">
        <f>IF(VLOOKUP($E81,'Step 1'!$B$13:$D$28,3,0)="Y","[enter country-specific value]",VLOOKUP($E81,'Step 1'!$B$13:$D$28,3,0))</f>
        <v>NE</v>
      </c>
      <c r="AH81" s="211" t="str">
        <f>IF(VLOOKUP($E81,'Step 1'!$B$13:$D$28,3,0)="Y","[enter country-specific value]",VLOOKUP($E81,'Step 1'!$B$13:$D$28,3,0))</f>
        <v>NE</v>
      </c>
      <c r="AI81" s="211" t="str">
        <f>IF(VLOOKUP($E81,'Step 1'!$B$13:$D$28,3,0)="Y","[enter country-specific value]",VLOOKUP($E81,'Step 1'!$B$13:$D$28,3,0))</f>
        <v>NE</v>
      </c>
      <c r="AJ81" s="211" t="str">
        <f>IF(VLOOKUP($E81,'Step 1'!$B$13:$D$28,3,0)="Y","[enter country-specific value]",VLOOKUP($E81,'Step 1'!$B$13:$D$28,3,0))</f>
        <v>NE</v>
      </c>
      <c r="AK81" s="211" t="str">
        <f>IF(VLOOKUP($E81,'Step 1'!$B$13:$D$28,3,0)="Y","[enter country-specific value]",VLOOKUP($E81,'Step 1'!$B$13:$D$28,3,0))</f>
        <v>NE</v>
      </c>
      <c r="AL81" s="211" t="str">
        <f>IF(VLOOKUP($E81,'Step 1'!$B$13:$D$28,3,0)="Y","[enter country-specific value]",VLOOKUP($E81,'Step 1'!$B$13:$D$28,3,0))</f>
        <v>NE</v>
      </c>
      <c r="AM81" s="211" t="str">
        <f>IF(VLOOKUP($E81,'Step 1'!$B$13:$D$28,3,0)="Y","[enter country-specific value]",VLOOKUP($E81,'Step 1'!$B$13:$D$28,3,0))</f>
        <v>NE</v>
      </c>
      <c r="AN81" s="211" t="str">
        <f>IF(VLOOKUP($E81,'Step 1'!$B$13:$D$28,3,0)="Y","[enter country-specific value]",VLOOKUP($E81,'Step 1'!$B$13:$D$28,3,0))</f>
        <v>NE</v>
      </c>
      <c r="AO81" s="211" t="str">
        <f>IF(VLOOKUP($E81,'Step 1'!$B$13:$D$28,3,0)="Y","[enter country-specific value]",VLOOKUP($E81,'Step 1'!$B$13:$D$28,3,0))</f>
        <v>NE</v>
      </c>
      <c r="AP81" s="211"/>
      <c r="AQ81" s="211"/>
      <c r="AR81" s="211"/>
      <c r="AS81" s="211"/>
      <c r="AT81" s="211"/>
      <c r="AU81" s="188"/>
      <c r="AV81" s="211" t="str">
        <f>IF(VLOOKUP($E81,'Step 1'!$B$13:$D$28,3,0)="Y","[enter country-specific value]",VLOOKUP($E81,'Step 1'!$B$13:$D$28,3,0))</f>
        <v>NE</v>
      </c>
    </row>
    <row r="82" spans="1:48" ht="18" x14ac:dyDescent="0.25">
      <c r="A82" s="44" t="str">
        <f t="shared" si="15"/>
        <v>xbiogas_solid_Other poultry (ducks)</v>
      </c>
      <c r="B82" s="2" t="s">
        <v>49</v>
      </c>
      <c r="C82" s="101" t="s">
        <v>367</v>
      </c>
      <c r="D82" s="2" t="s">
        <v>49</v>
      </c>
      <c r="E82" s="2" t="s">
        <v>90</v>
      </c>
      <c r="F82" s="2" t="s">
        <v>156</v>
      </c>
      <c r="G82" s="202" t="s">
        <v>123</v>
      </c>
      <c r="H82" s="2" t="s">
        <v>49</v>
      </c>
      <c r="I82" s="211" t="str">
        <f>IF(VLOOKUP($E82,'Step 1'!$B$13:$D$28,3,0)="Y","[enter country-specific source]",VLOOKUP($E82,'Step 1'!$B$13:$D$28,3,0))</f>
        <v>NE</v>
      </c>
      <c r="J82" s="202"/>
      <c r="K82" s="211" t="str">
        <f>IF(VLOOKUP($E82,'Step 1'!$B$13:$D$28,3,0)="Y","[enter country-specific value]",VLOOKUP($E82,'Step 1'!$B$13:$D$28,3,0))</f>
        <v>NE</v>
      </c>
      <c r="L82" s="211" t="str">
        <f>IF(VLOOKUP($E82,'Step 1'!$B$13:$D$28,3,0)="Y","[enter country-specific value]",VLOOKUP($E82,'Step 1'!$B$13:$D$28,3,0))</f>
        <v>NE</v>
      </c>
      <c r="M82" s="211" t="str">
        <f>IF(VLOOKUP($E82,'Step 1'!$B$13:$D$28,3,0)="Y","[enter country-specific value]",VLOOKUP($E82,'Step 1'!$B$13:$D$28,3,0))</f>
        <v>NE</v>
      </c>
      <c r="N82" s="211" t="str">
        <f>IF(VLOOKUP($E82,'Step 1'!$B$13:$D$28,3,0)="Y","[enter country-specific value]",VLOOKUP($E82,'Step 1'!$B$13:$D$28,3,0))</f>
        <v>NE</v>
      </c>
      <c r="O82" s="211" t="str">
        <f>IF(VLOOKUP($E82,'Step 1'!$B$13:$D$28,3,0)="Y","[enter country-specific value]",VLOOKUP($E82,'Step 1'!$B$13:$D$28,3,0))</f>
        <v>NE</v>
      </c>
      <c r="P82" s="211" t="str">
        <f>IF(VLOOKUP($E82,'Step 1'!$B$13:$D$28,3,0)="Y","[enter country-specific value]",VLOOKUP($E82,'Step 1'!$B$13:$D$28,3,0))</f>
        <v>NE</v>
      </c>
      <c r="Q82" s="211" t="str">
        <f>IF(VLOOKUP($E82,'Step 1'!$B$13:$D$28,3,0)="Y","[enter country-specific value]",VLOOKUP($E82,'Step 1'!$B$13:$D$28,3,0))</f>
        <v>NE</v>
      </c>
      <c r="R82" s="211" t="str">
        <f>IF(VLOOKUP($E82,'Step 1'!$B$13:$D$28,3,0)="Y","[enter country-specific value]",VLOOKUP($E82,'Step 1'!$B$13:$D$28,3,0))</f>
        <v>NE</v>
      </c>
      <c r="S82" s="211" t="str">
        <f>IF(VLOOKUP($E82,'Step 1'!$B$13:$D$28,3,0)="Y","[enter country-specific value]",VLOOKUP($E82,'Step 1'!$B$13:$D$28,3,0))</f>
        <v>NE</v>
      </c>
      <c r="T82" s="211" t="str">
        <f>IF(VLOOKUP($E82,'Step 1'!$B$13:$D$28,3,0)="Y","[enter country-specific value]",VLOOKUP($E82,'Step 1'!$B$13:$D$28,3,0))</f>
        <v>NE</v>
      </c>
      <c r="U82" s="211" t="str">
        <f>IF(VLOOKUP($E82,'Step 1'!$B$13:$D$28,3,0)="Y","[enter country-specific value]",VLOOKUP($E82,'Step 1'!$B$13:$D$28,3,0))</f>
        <v>NE</v>
      </c>
      <c r="V82" s="211" t="str">
        <f>IF(VLOOKUP($E82,'Step 1'!$B$13:$D$28,3,0)="Y","[enter country-specific value]",VLOOKUP($E82,'Step 1'!$B$13:$D$28,3,0))</f>
        <v>NE</v>
      </c>
      <c r="W82" s="211" t="str">
        <f>IF(VLOOKUP($E82,'Step 1'!$B$13:$D$28,3,0)="Y","[enter country-specific value]",VLOOKUP($E82,'Step 1'!$B$13:$D$28,3,0))</f>
        <v>NE</v>
      </c>
      <c r="X82" s="211" t="str">
        <f>IF(VLOOKUP($E82,'Step 1'!$B$13:$D$28,3,0)="Y","[enter country-specific value]",VLOOKUP($E82,'Step 1'!$B$13:$D$28,3,0))</f>
        <v>NE</v>
      </c>
      <c r="Y82" s="211" t="str">
        <f>IF(VLOOKUP($E82,'Step 1'!$B$13:$D$28,3,0)="Y","[enter country-specific value]",VLOOKUP($E82,'Step 1'!$B$13:$D$28,3,0))</f>
        <v>NE</v>
      </c>
      <c r="Z82" s="211" t="str">
        <f>IF(VLOOKUP($E82,'Step 1'!$B$13:$D$28,3,0)="Y","[enter country-specific value]",VLOOKUP($E82,'Step 1'!$B$13:$D$28,3,0))</f>
        <v>NE</v>
      </c>
      <c r="AA82" s="211" t="str">
        <f>IF(VLOOKUP($E82,'Step 1'!$B$13:$D$28,3,0)="Y","[enter country-specific value]",VLOOKUP($E82,'Step 1'!$B$13:$D$28,3,0))</f>
        <v>NE</v>
      </c>
      <c r="AB82" s="211" t="str">
        <f>IF(VLOOKUP($E82,'Step 1'!$B$13:$D$28,3,0)="Y","[enter country-specific value]",VLOOKUP($E82,'Step 1'!$B$13:$D$28,3,0))</f>
        <v>NE</v>
      </c>
      <c r="AC82" s="211" t="str">
        <f>IF(VLOOKUP($E82,'Step 1'!$B$13:$D$28,3,0)="Y","[enter country-specific value]",VLOOKUP($E82,'Step 1'!$B$13:$D$28,3,0))</f>
        <v>NE</v>
      </c>
      <c r="AD82" s="211" t="str">
        <f>IF(VLOOKUP($E82,'Step 1'!$B$13:$D$28,3,0)="Y","[enter country-specific value]",VLOOKUP($E82,'Step 1'!$B$13:$D$28,3,0))</f>
        <v>NE</v>
      </c>
      <c r="AE82" s="211" t="str">
        <f>IF(VLOOKUP($E82,'Step 1'!$B$13:$D$28,3,0)="Y","[enter country-specific value]",VLOOKUP($E82,'Step 1'!$B$13:$D$28,3,0))</f>
        <v>NE</v>
      </c>
      <c r="AF82" s="211" t="str">
        <f>IF(VLOOKUP($E82,'Step 1'!$B$13:$D$28,3,0)="Y","[enter country-specific value]",VLOOKUP($E82,'Step 1'!$B$13:$D$28,3,0))</f>
        <v>NE</v>
      </c>
      <c r="AG82" s="211" t="str">
        <f>IF(VLOOKUP($E82,'Step 1'!$B$13:$D$28,3,0)="Y","[enter country-specific value]",VLOOKUP($E82,'Step 1'!$B$13:$D$28,3,0))</f>
        <v>NE</v>
      </c>
      <c r="AH82" s="211" t="str">
        <f>IF(VLOOKUP($E82,'Step 1'!$B$13:$D$28,3,0)="Y","[enter country-specific value]",VLOOKUP($E82,'Step 1'!$B$13:$D$28,3,0))</f>
        <v>NE</v>
      </c>
      <c r="AI82" s="211" t="str">
        <f>IF(VLOOKUP($E82,'Step 1'!$B$13:$D$28,3,0)="Y","[enter country-specific value]",VLOOKUP($E82,'Step 1'!$B$13:$D$28,3,0))</f>
        <v>NE</v>
      </c>
      <c r="AJ82" s="211" t="str">
        <f>IF(VLOOKUP($E82,'Step 1'!$B$13:$D$28,3,0)="Y","[enter country-specific value]",VLOOKUP($E82,'Step 1'!$B$13:$D$28,3,0))</f>
        <v>NE</v>
      </c>
      <c r="AK82" s="211" t="str">
        <f>IF(VLOOKUP($E82,'Step 1'!$B$13:$D$28,3,0)="Y","[enter country-specific value]",VLOOKUP($E82,'Step 1'!$B$13:$D$28,3,0))</f>
        <v>NE</v>
      </c>
      <c r="AL82" s="211" t="str">
        <f>IF(VLOOKUP($E82,'Step 1'!$B$13:$D$28,3,0)="Y","[enter country-specific value]",VLOOKUP($E82,'Step 1'!$B$13:$D$28,3,0))</f>
        <v>NE</v>
      </c>
      <c r="AM82" s="211" t="str">
        <f>IF(VLOOKUP($E82,'Step 1'!$B$13:$D$28,3,0)="Y","[enter country-specific value]",VLOOKUP($E82,'Step 1'!$B$13:$D$28,3,0))</f>
        <v>NE</v>
      </c>
      <c r="AN82" s="211" t="str">
        <f>IF(VLOOKUP($E82,'Step 1'!$B$13:$D$28,3,0)="Y","[enter country-specific value]",VLOOKUP($E82,'Step 1'!$B$13:$D$28,3,0))</f>
        <v>NE</v>
      </c>
      <c r="AO82" s="211" t="str">
        <f>IF(VLOOKUP($E82,'Step 1'!$B$13:$D$28,3,0)="Y","[enter country-specific value]",VLOOKUP($E82,'Step 1'!$B$13:$D$28,3,0))</f>
        <v>NE</v>
      </c>
      <c r="AP82" s="211"/>
      <c r="AQ82" s="211"/>
      <c r="AR82" s="211"/>
      <c r="AS82" s="211"/>
      <c r="AT82" s="211"/>
      <c r="AU82" s="188"/>
      <c r="AV82" s="211" t="str">
        <f>IF(VLOOKUP($E82,'Step 1'!$B$13:$D$28,3,0)="Y","[enter country-specific value]",VLOOKUP($E82,'Step 1'!$B$13:$D$28,3,0))</f>
        <v>NE</v>
      </c>
    </row>
    <row r="83" spans="1:48" ht="18" x14ac:dyDescent="0.25">
      <c r="A83" s="44" t="str">
        <f t="shared" si="15"/>
        <v>xbiogas_solid_Other poultry (geese)</v>
      </c>
      <c r="B83" s="2" t="s">
        <v>49</v>
      </c>
      <c r="C83" s="101" t="s">
        <v>367</v>
      </c>
      <c r="D83" s="2" t="s">
        <v>49</v>
      </c>
      <c r="E83" s="2" t="s">
        <v>88</v>
      </c>
      <c r="F83" s="2" t="s">
        <v>156</v>
      </c>
      <c r="G83" s="202" t="s">
        <v>123</v>
      </c>
      <c r="H83" s="2" t="s">
        <v>49</v>
      </c>
      <c r="I83" s="211" t="str">
        <f>IF(VLOOKUP($E83,'Step 1'!$B$13:$D$28,3,0)="Y","[enter country-specific source]",VLOOKUP($E83,'Step 1'!$B$13:$D$28,3,0))</f>
        <v>NE</v>
      </c>
      <c r="J83" s="202"/>
      <c r="K83" s="211" t="str">
        <f>IF(VLOOKUP($E83,'Step 1'!$B$13:$D$28,3,0)="Y","[enter country-specific value]",VLOOKUP($E83,'Step 1'!$B$13:$D$28,3,0))</f>
        <v>NE</v>
      </c>
      <c r="L83" s="211" t="str">
        <f>IF(VLOOKUP($E83,'Step 1'!$B$13:$D$28,3,0)="Y","[enter country-specific value]",VLOOKUP($E83,'Step 1'!$B$13:$D$28,3,0))</f>
        <v>NE</v>
      </c>
      <c r="M83" s="211" t="str">
        <f>IF(VLOOKUP($E83,'Step 1'!$B$13:$D$28,3,0)="Y","[enter country-specific value]",VLOOKUP($E83,'Step 1'!$B$13:$D$28,3,0))</f>
        <v>NE</v>
      </c>
      <c r="N83" s="211" t="str">
        <f>IF(VLOOKUP($E83,'Step 1'!$B$13:$D$28,3,0)="Y","[enter country-specific value]",VLOOKUP($E83,'Step 1'!$B$13:$D$28,3,0))</f>
        <v>NE</v>
      </c>
      <c r="O83" s="211" t="str">
        <f>IF(VLOOKUP($E83,'Step 1'!$B$13:$D$28,3,0)="Y","[enter country-specific value]",VLOOKUP($E83,'Step 1'!$B$13:$D$28,3,0))</f>
        <v>NE</v>
      </c>
      <c r="P83" s="211" t="str">
        <f>IF(VLOOKUP($E83,'Step 1'!$B$13:$D$28,3,0)="Y","[enter country-specific value]",VLOOKUP($E83,'Step 1'!$B$13:$D$28,3,0))</f>
        <v>NE</v>
      </c>
      <c r="Q83" s="211" t="str">
        <f>IF(VLOOKUP($E83,'Step 1'!$B$13:$D$28,3,0)="Y","[enter country-specific value]",VLOOKUP($E83,'Step 1'!$B$13:$D$28,3,0))</f>
        <v>NE</v>
      </c>
      <c r="R83" s="211" t="str">
        <f>IF(VLOOKUP($E83,'Step 1'!$B$13:$D$28,3,0)="Y","[enter country-specific value]",VLOOKUP($E83,'Step 1'!$B$13:$D$28,3,0))</f>
        <v>NE</v>
      </c>
      <c r="S83" s="211" t="str">
        <f>IF(VLOOKUP($E83,'Step 1'!$B$13:$D$28,3,0)="Y","[enter country-specific value]",VLOOKUP($E83,'Step 1'!$B$13:$D$28,3,0))</f>
        <v>NE</v>
      </c>
      <c r="T83" s="211" t="str">
        <f>IF(VLOOKUP($E83,'Step 1'!$B$13:$D$28,3,0)="Y","[enter country-specific value]",VLOOKUP($E83,'Step 1'!$B$13:$D$28,3,0))</f>
        <v>NE</v>
      </c>
      <c r="U83" s="211" t="str">
        <f>IF(VLOOKUP($E83,'Step 1'!$B$13:$D$28,3,0)="Y","[enter country-specific value]",VLOOKUP($E83,'Step 1'!$B$13:$D$28,3,0))</f>
        <v>NE</v>
      </c>
      <c r="V83" s="211" t="str">
        <f>IF(VLOOKUP($E83,'Step 1'!$B$13:$D$28,3,0)="Y","[enter country-specific value]",VLOOKUP($E83,'Step 1'!$B$13:$D$28,3,0))</f>
        <v>NE</v>
      </c>
      <c r="W83" s="211" t="str">
        <f>IF(VLOOKUP($E83,'Step 1'!$B$13:$D$28,3,0)="Y","[enter country-specific value]",VLOOKUP($E83,'Step 1'!$B$13:$D$28,3,0))</f>
        <v>NE</v>
      </c>
      <c r="X83" s="211" t="str">
        <f>IF(VLOOKUP($E83,'Step 1'!$B$13:$D$28,3,0)="Y","[enter country-specific value]",VLOOKUP($E83,'Step 1'!$B$13:$D$28,3,0))</f>
        <v>NE</v>
      </c>
      <c r="Y83" s="211" t="str">
        <f>IF(VLOOKUP($E83,'Step 1'!$B$13:$D$28,3,0)="Y","[enter country-specific value]",VLOOKUP($E83,'Step 1'!$B$13:$D$28,3,0))</f>
        <v>NE</v>
      </c>
      <c r="Z83" s="211" t="str">
        <f>IF(VLOOKUP($E83,'Step 1'!$B$13:$D$28,3,0)="Y","[enter country-specific value]",VLOOKUP($E83,'Step 1'!$B$13:$D$28,3,0))</f>
        <v>NE</v>
      </c>
      <c r="AA83" s="211" t="str">
        <f>IF(VLOOKUP($E83,'Step 1'!$B$13:$D$28,3,0)="Y","[enter country-specific value]",VLOOKUP($E83,'Step 1'!$B$13:$D$28,3,0))</f>
        <v>NE</v>
      </c>
      <c r="AB83" s="211" t="str">
        <f>IF(VLOOKUP($E83,'Step 1'!$B$13:$D$28,3,0)="Y","[enter country-specific value]",VLOOKUP($E83,'Step 1'!$B$13:$D$28,3,0))</f>
        <v>NE</v>
      </c>
      <c r="AC83" s="211" t="str">
        <f>IF(VLOOKUP($E83,'Step 1'!$B$13:$D$28,3,0)="Y","[enter country-specific value]",VLOOKUP($E83,'Step 1'!$B$13:$D$28,3,0))</f>
        <v>NE</v>
      </c>
      <c r="AD83" s="211" t="str">
        <f>IF(VLOOKUP($E83,'Step 1'!$B$13:$D$28,3,0)="Y","[enter country-specific value]",VLOOKUP($E83,'Step 1'!$B$13:$D$28,3,0))</f>
        <v>NE</v>
      </c>
      <c r="AE83" s="211" t="str">
        <f>IF(VLOOKUP($E83,'Step 1'!$B$13:$D$28,3,0)="Y","[enter country-specific value]",VLOOKUP($E83,'Step 1'!$B$13:$D$28,3,0))</f>
        <v>NE</v>
      </c>
      <c r="AF83" s="211" t="str">
        <f>IF(VLOOKUP($E83,'Step 1'!$B$13:$D$28,3,0)="Y","[enter country-specific value]",VLOOKUP($E83,'Step 1'!$B$13:$D$28,3,0))</f>
        <v>NE</v>
      </c>
      <c r="AG83" s="211" t="str">
        <f>IF(VLOOKUP($E83,'Step 1'!$B$13:$D$28,3,0)="Y","[enter country-specific value]",VLOOKUP($E83,'Step 1'!$B$13:$D$28,3,0))</f>
        <v>NE</v>
      </c>
      <c r="AH83" s="211" t="str">
        <f>IF(VLOOKUP($E83,'Step 1'!$B$13:$D$28,3,0)="Y","[enter country-specific value]",VLOOKUP($E83,'Step 1'!$B$13:$D$28,3,0))</f>
        <v>NE</v>
      </c>
      <c r="AI83" s="211" t="str">
        <f>IF(VLOOKUP($E83,'Step 1'!$B$13:$D$28,3,0)="Y","[enter country-specific value]",VLOOKUP($E83,'Step 1'!$B$13:$D$28,3,0))</f>
        <v>NE</v>
      </c>
      <c r="AJ83" s="211" t="str">
        <f>IF(VLOOKUP($E83,'Step 1'!$B$13:$D$28,3,0)="Y","[enter country-specific value]",VLOOKUP($E83,'Step 1'!$B$13:$D$28,3,0))</f>
        <v>NE</v>
      </c>
      <c r="AK83" s="211" t="str">
        <f>IF(VLOOKUP($E83,'Step 1'!$B$13:$D$28,3,0)="Y","[enter country-specific value]",VLOOKUP($E83,'Step 1'!$B$13:$D$28,3,0))</f>
        <v>NE</v>
      </c>
      <c r="AL83" s="211" t="str">
        <f>IF(VLOOKUP($E83,'Step 1'!$B$13:$D$28,3,0)="Y","[enter country-specific value]",VLOOKUP($E83,'Step 1'!$B$13:$D$28,3,0))</f>
        <v>NE</v>
      </c>
      <c r="AM83" s="211" t="str">
        <f>IF(VLOOKUP($E83,'Step 1'!$B$13:$D$28,3,0)="Y","[enter country-specific value]",VLOOKUP($E83,'Step 1'!$B$13:$D$28,3,0))</f>
        <v>NE</v>
      </c>
      <c r="AN83" s="211" t="str">
        <f>IF(VLOOKUP($E83,'Step 1'!$B$13:$D$28,3,0)="Y","[enter country-specific value]",VLOOKUP($E83,'Step 1'!$B$13:$D$28,3,0))</f>
        <v>NE</v>
      </c>
      <c r="AO83" s="211" t="str">
        <f>IF(VLOOKUP($E83,'Step 1'!$B$13:$D$28,3,0)="Y","[enter country-specific value]",VLOOKUP($E83,'Step 1'!$B$13:$D$28,3,0))</f>
        <v>NE</v>
      </c>
      <c r="AP83" s="211"/>
      <c r="AQ83" s="211"/>
      <c r="AR83" s="211"/>
      <c r="AS83" s="211"/>
      <c r="AT83" s="211"/>
      <c r="AU83" s="188"/>
      <c r="AV83" s="211" t="str">
        <f>IF(VLOOKUP($E83,'Step 1'!$B$13:$D$28,3,0)="Y","[enter country-specific value]",VLOOKUP($E83,'Step 1'!$B$13:$D$28,3,0))</f>
        <v>NE</v>
      </c>
    </row>
    <row r="84" spans="1:48" ht="18" x14ac:dyDescent="0.25">
      <c r="A84" s="44" t="str">
        <f t="shared" si="15"/>
        <v>xbiogas_solid_Other animals (fur animals)</v>
      </c>
      <c r="B84" s="2" t="s">
        <v>49</v>
      </c>
      <c r="C84" s="101" t="s">
        <v>367</v>
      </c>
      <c r="D84" s="2" t="s">
        <v>49</v>
      </c>
      <c r="E84" s="2" t="s">
        <v>108</v>
      </c>
      <c r="F84" s="2" t="s">
        <v>156</v>
      </c>
      <c r="G84" s="202" t="s">
        <v>123</v>
      </c>
      <c r="H84" s="2" t="s">
        <v>49</v>
      </c>
      <c r="I84" s="211" t="str">
        <f>IF(VLOOKUP($E84,'Step 1'!$B$13:$D$28,3,0)="Y","[enter country-specific source]",VLOOKUP($E84,'Step 1'!$B$13:$D$28,3,0))</f>
        <v>NE</v>
      </c>
      <c r="J84" s="202"/>
      <c r="K84" s="211" t="str">
        <f>IF(VLOOKUP($E84,'Step 1'!$B$13:$D$28,3,0)="Y","[enter country-specific value]",VLOOKUP($E84,'Step 1'!$B$13:$D$28,3,0))</f>
        <v>NE</v>
      </c>
      <c r="L84" s="211" t="str">
        <f>IF(VLOOKUP($E84,'Step 1'!$B$13:$D$28,3,0)="Y","[enter country-specific value]",VLOOKUP($E84,'Step 1'!$B$13:$D$28,3,0))</f>
        <v>NE</v>
      </c>
      <c r="M84" s="211" t="str">
        <f>IF(VLOOKUP($E84,'Step 1'!$B$13:$D$28,3,0)="Y","[enter country-specific value]",VLOOKUP($E84,'Step 1'!$B$13:$D$28,3,0))</f>
        <v>NE</v>
      </c>
      <c r="N84" s="211" t="str">
        <f>IF(VLOOKUP($E84,'Step 1'!$B$13:$D$28,3,0)="Y","[enter country-specific value]",VLOOKUP($E84,'Step 1'!$B$13:$D$28,3,0))</f>
        <v>NE</v>
      </c>
      <c r="O84" s="211" t="str">
        <f>IF(VLOOKUP($E84,'Step 1'!$B$13:$D$28,3,0)="Y","[enter country-specific value]",VLOOKUP($E84,'Step 1'!$B$13:$D$28,3,0))</f>
        <v>NE</v>
      </c>
      <c r="P84" s="211" t="str">
        <f>IF(VLOOKUP($E84,'Step 1'!$B$13:$D$28,3,0)="Y","[enter country-specific value]",VLOOKUP($E84,'Step 1'!$B$13:$D$28,3,0))</f>
        <v>NE</v>
      </c>
      <c r="Q84" s="211" t="str">
        <f>IF(VLOOKUP($E84,'Step 1'!$B$13:$D$28,3,0)="Y","[enter country-specific value]",VLOOKUP($E84,'Step 1'!$B$13:$D$28,3,0))</f>
        <v>NE</v>
      </c>
      <c r="R84" s="211" t="str">
        <f>IF(VLOOKUP($E84,'Step 1'!$B$13:$D$28,3,0)="Y","[enter country-specific value]",VLOOKUP($E84,'Step 1'!$B$13:$D$28,3,0))</f>
        <v>NE</v>
      </c>
      <c r="S84" s="211" t="str">
        <f>IF(VLOOKUP($E84,'Step 1'!$B$13:$D$28,3,0)="Y","[enter country-specific value]",VLOOKUP($E84,'Step 1'!$B$13:$D$28,3,0))</f>
        <v>NE</v>
      </c>
      <c r="T84" s="211" t="str">
        <f>IF(VLOOKUP($E84,'Step 1'!$B$13:$D$28,3,0)="Y","[enter country-specific value]",VLOOKUP($E84,'Step 1'!$B$13:$D$28,3,0))</f>
        <v>NE</v>
      </c>
      <c r="U84" s="211" t="str">
        <f>IF(VLOOKUP($E84,'Step 1'!$B$13:$D$28,3,0)="Y","[enter country-specific value]",VLOOKUP($E84,'Step 1'!$B$13:$D$28,3,0))</f>
        <v>NE</v>
      </c>
      <c r="V84" s="211" t="str">
        <f>IF(VLOOKUP($E84,'Step 1'!$B$13:$D$28,3,0)="Y","[enter country-specific value]",VLOOKUP($E84,'Step 1'!$B$13:$D$28,3,0))</f>
        <v>NE</v>
      </c>
      <c r="W84" s="211" t="str">
        <f>IF(VLOOKUP($E84,'Step 1'!$B$13:$D$28,3,0)="Y","[enter country-specific value]",VLOOKUP($E84,'Step 1'!$B$13:$D$28,3,0))</f>
        <v>NE</v>
      </c>
      <c r="X84" s="211" t="str">
        <f>IF(VLOOKUP($E84,'Step 1'!$B$13:$D$28,3,0)="Y","[enter country-specific value]",VLOOKUP($E84,'Step 1'!$B$13:$D$28,3,0))</f>
        <v>NE</v>
      </c>
      <c r="Y84" s="211" t="str">
        <f>IF(VLOOKUP($E84,'Step 1'!$B$13:$D$28,3,0)="Y","[enter country-specific value]",VLOOKUP($E84,'Step 1'!$B$13:$D$28,3,0))</f>
        <v>NE</v>
      </c>
      <c r="Z84" s="211" t="str">
        <f>IF(VLOOKUP($E84,'Step 1'!$B$13:$D$28,3,0)="Y","[enter country-specific value]",VLOOKUP($E84,'Step 1'!$B$13:$D$28,3,0))</f>
        <v>NE</v>
      </c>
      <c r="AA84" s="211" t="str">
        <f>IF(VLOOKUP($E84,'Step 1'!$B$13:$D$28,3,0)="Y","[enter country-specific value]",VLOOKUP($E84,'Step 1'!$B$13:$D$28,3,0))</f>
        <v>NE</v>
      </c>
      <c r="AB84" s="211" t="str">
        <f>IF(VLOOKUP($E84,'Step 1'!$B$13:$D$28,3,0)="Y","[enter country-specific value]",VLOOKUP($E84,'Step 1'!$B$13:$D$28,3,0))</f>
        <v>NE</v>
      </c>
      <c r="AC84" s="211" t="str">
        <f>IF(VLOOKUP($E84,'Step 1'!$B$13:$D$28,3,0)="Y","[enter country-specific value]",VLOOKUP($E84,'Step 1'!$B$13:$D$28,3,0))</f>
        <v>NE</v>
      </c>
      <c r="AD84" s="211" t="str">
        <f>IF(VLOOKUP($E84,'Step 1'!$B$13:$D$28,3,0)="Y","[enter country-specific value]",VLOOKUP($E84,'Step 1'!$B$13:$D$28,3,0))</f>
        <v>NE</v>
      </c>
      <c r="AE84" s="211" t="str">
        <f>IF(VLOOKUP($E84,'Step 1'!$B$13:$D$28,3,0)="Y","[enter country-specific value]",VLOOKUP($E84,'Step 1'!$B$13:$D$28,3,0))</f>
        <v>NE</v>
      </c>
      <c r="AF84" s="211" t="str">
        <f>IF(VLOOKUP($E84,'Step 1'!$B$13:$D$28,3,0)="Y","[enter country-specific value]",VLOOKUP($E84,'Step 1'!$B$13:$D$28,3,0))</f>
        <v>NE</v>
      </c>
      <c r="AG84" s="211" t="str">
        <f>IF(VLOOKUP($E84,'Step 1'!$B$13:$D$28,3,0)="Y","[enter country-specific value]",VLOOKUP($E84,'Step 1'!$B$13:$D$28,3,0))</f>
        <v>NE</v>
      </c>
      <c r="AH84" s="211" t="str">
        <f>IF(VLOOKUP($E84,'Step 1'!$B$13:$D$28,3,0)="Y","[enter country-specific value]",VLOOKUP($E84,'Step 1'!$B$13:$D$28,3,0))</f>
        <v>NE</v>
      </c>
      <c r="AI84" s="211" t="str">
        <f>IF(VLOOKUP($E84,'Step 1'!$B$13:$D$28,3,0)="Y","[enter country-specific value]",VLOOKUP($E84,'Step 1'!$B$13:$D$28,3,0))</f>
        <v>NE</v>
      </c>
      <c r="AJ84" s="211" t="str">
        <f>IF(VLOOKUP($E84,'Step 1'!$B$13:$D$28,3,0)="Y","[enter country-specific value]",VLOOKUP($E84,'Step 1'!$B$13:$D$28,3,0))</f>
        <v>NE</v>
      </c>
      <c r="AK84" s="211" t="str">
        <f>IF(VLOOKUP($E84,'Step 1'!$B$13:$D$28,3,0)="Y","[enter country-specific value]",VLOOKUP($E84,'Step 1'!$B$13:$D$28,3,0))</f>
        <v>NE</v>
      </c>
      <c r="AL84" s="211" t="str">
        <f>IF(VLOOKUP($E84,'Step 1'!$B$13:$D$28,3,0)="Y","[enter country-specific value]",VLOOKUP($E84,'Step 1'!$B$13:$D$28,3,0))</f>
        <v>NE</v>
      </c>
      <c r="AM84" s="211" t="str">
        <f>IF(VLOOKUP($E84,'Step 1'!$B$13:$D$28,3,0)="Y","[enter country-specific value]",VLOOKUP($E84,'Step 1'!$B$13:$D$28,3,0))</f>
        <v>NE</v>
      </c>
      <c r="AN84" s="211" t="str">
        <f>IF(VLOOKUP($E84,'Step 1'!$B$13:$D$28,3,0)="Y","[enter country-specific value]",VLOOKUP($E84,'Step 1'!$B$13:$D$28,3,0))</f>
        <v>NE</v>
      </c>
      <c r="AO84" s="211" t="str">
        <f>IF(VLOOKUP($E84,'Step 1'!$B$13:$D$28,3,0)="Y","[enter country-specific value]",VLOOKUP($E84,'Step 1'!$B$13:$D$28,3,0))</f>
        <v>NE</v>
      </c>
      <c r="AP84" s="211"/>
      <c r="AQ84" s="211"/>
      <c r="AR84" s="211"/>
      <c r="AS84" s="211"/>
      <c r="AT84" s="211"/>
      <c r="AU84" s="188"/>
      <c r="AV84" s="211" t="str">
        <f>IF(VLOOKUP($E84,'Step 1'!$B$13:$D$28,3,0)="Y","[enter country-specific value]",VLOOKUP($E84,'Step 1'!$B$13:$D$28,3,0))</f>
        <v>NE</v>
      </c>
    </row>
    <row r="85" spans="1:48" ht="24.75" customHeight="1" x14ac:dyDescent="0.25">
      <c r="A85" s="18" t="s">
        <v>518</v>
      </c>
      <c r="B85" s="18"/>
      <c r="C85" s="18"/>
      <c r="D85" s="18"/>
      <c r="E85" s="18"/>
      <c r="F85" s="18"/>
      <c r="G85" s="179"/>
      <c r="H85" s="18"/>
      <c r="I85" s="179"/>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79"/>
      <c r="AS85" s="179"/>
      <c r="AT85" s="179"/>
      <c r="AU85" s="188"/>
      <c r="AV85" s="18"/>
    </row>
    <row r="86" spans="1:48" ht="18.75" x14ac:dyDescent="0.35">
      <c r="A86" s="44" t="str">
        <f>C86&amp;"_"&amp;E86</f>
        <v>Xhouse_slurry_Dairy cattle</v>
      </c>
      <c r="B86" s="2" t="s">
        <v>49</v>
      </c>
      <c r="C86" s="119" t="s">
        <v>442</v>
      </c>
      <c r="D86" s="12" t="s">
        <v>49</v>
      </c>
      <c r="E86" s="2" t="s">
        <v>75</v>
      </c>
      <c r="F86" s="2" t="s">
        <v>156</v>
      </c>
      <c r="G86" s="202" t="s">
        <v>123</v>
      </c>
      <c r="H86" s="2" t="s">
        <v>49</v>
      </c>
      <c r="I86" s="211" t="s">
        <v>740</v>
      </c>
      <c r="J86" s="176"/>
      <c r="K86" s="211">
        <v>0.8</v>
      </c>
      <c r="L86" s="211">
        <v>0.8</v>
      </c>
      <c r="M86" s="211">
        <v>0.8</v>
      </c>
      <c r="N86" s="211">
        <v>0.8</v>
      </c>
      <c r="O86" s="211">
        <v>0.8</v>
      </c>
      <c r="P86" s="211">
        <v>0.8</v>
      </c>
      <c r="Q86" s="211">
        <v>0.8</v>
      </c>
      <c r="R86" s="211">
        <v>0.8</v>
      </c>
      <c r="S86" s="211">
        <v>0.8</v>
      </c>
      <c r="T86" s="211">
        <v>0.8</v>
      </c>
      <c r="U86" s="211">
        <v>0.8</v>
      </c>
      <c r="V86" s="211">
        <v>0.8</v>
      </c>
      <c r="W86" s="211">
        <v>0.8</v>
      </c>
      <c r="X86" s="211">
        <v>0.8</v>
      </c>
      <c r="Y86" s="211">
        <v>0.8</v>
      </c>
      <c r="Z86" s="211">
        <v>0.8</v>
      </c>
      <c r="AA86" s="211">
        <v>0.8</v>
      </c>
      <c r="AB86" s="211">
        <v>0.8</v>
      </c>
      <c r="AC86" s="211">
        <v>0.8</v>
      </c>
      <c r="AD86" s="211">
        <v>0.8</v>
      </c>
      <c r="AE86" s="211">
        <v>0.8</v>
      </c>
      <c r="AF86" s="211">
        <v>0.8</v>
      </c>
      <c r="AG86" s="211">
        <v>0.8</v>
      </c>
      <c r="AH86" s="211">
        <v>0.8</v>
      </c>
      <c r="AI86" s="211">
        <v>0.8</v>
      </c>
      <c r="AJ86" s="211">
        <v>0.8</v>
      </c>
      <c r="AK86" s="211">
        <v>0.8</v>
      </c>
      <c r="AL86" s="211">
        <v>0.8</v>
      </c>
      <c r="AM86" s="211">
        <v>0.8</v>
      </c>
      <c r="AN86" s="211">
        <v>0.8</v>
      </c>
      <c r="AO86" s="211">
        <v>0.8</v>
      </c>
      <c r="AP86" s="211"/>
      <c r="AQ86" s="211"/>
      <c r="AR86" s="211"/>
      <c r="AS86" s="211"/>
      <c r="AT86" s="211"/>
      <c r="AU86" s="188"/>
      <c r="AV86" s="211" t="str">
        <f>IF(VLOOKUP($E86,'Step 1'!$B$13:$D$28,3,0)="Y","[enter country-specific value]",VLOOKUP($E86,'Step 1'!$B$13:$D$28,3,0))</f>
        <v>[enter country-specific value]</v>
      </c>
    </row>
    <row r="87" spans="1:48" ht="18.75" x14ac:dyDescent="0.35">
      <c r="A87" s="44" t="str">
        <f t="shared" ref="A87:A101" si="16">C87&amp;"_"&amp;E87</f>
        <v>Xhouse_slurry_Non-dairy cattle</v>
      </c>
      <c r="B87" s="2" t="s">
        <v>49</v>
      </c>
      <c r="C87" s="119" t="s">
        <v>442</v>
      </c>
      <c r="D87" s="12" t="s">
        <v>49</v>
      </c>
      <c r="E87" s="2" t="s">
        <v>77</v>
      </c>
      <c r="F87" s="2" t="s">
        <v>156</v>
      </c>
      <c r="G87" s="202" t="s">
        <v>123</v>
      </c>
      <c r="H87" s="2" t="s">
        <v>49</v>
      </c>
      <c r="I87" s="211" t="str">
        <f>IF(VLOOKUP($E87,'Step 1'!$B$13:$D$28,3,0)="Y","[enter country-specific source]",VLOOKUP($E87,'Step 1'!$B$13:$D$28,3,0))</f>
        <v>NE</v>
      </c>
      <c r="J87" s="176"/>
      <c r="K87" s="211" t="str">
        <f>IF(VLOOKUP($E87,'Step 1'!$B$13:$D$28,3,0)="Y","[enter country-specific value]",VLOOKUP($E87,'Step 1'!$B$13:$D$28,3,0))</f>
        <v>NE</v>
      </c>
      <c r="L87" s="211" t="str">
        <f>IF(VLOOKUP($E87,'Step 1'!$B$13:$D$28,3,0)="Y","[enter country-specific value]",VLOOKUP($E87,'Step 1'!$B$13:$D$28,3,0))</f>
        <v>NE</v>
      </c>
      <c r="M87" s="211" t="str">
        <f>IF(VLOOKUP($E87,'Step 1'!$B$13:$D$28,3,0)="Y","[enter country-specific value]",VLOOKUP($E87,'Step 1'!$B$13:$D$28,3,0))</f>
        <v>NE</v>
      </c>
      <c r="N87" s="211" t="str">
        <f>IF(VLOOKUP($E87,'Step 1'!$B$13:$D$28,3,0)="Y","[enter country-specific value]",VLOOKUP($E87,'Step 1'!$B$13:$D$28,3,0))</f>
        <v>NE</v>
      </c>
      <c r="O87" s="211" t="str">
        <f>IF(VLOOKUP($E87,'Step 1'!$B$13:$D$28,3,0)="Y","[enter country-specific value]",VLOOKUP($E87,'Step 1'!$B$13:$D$28,3,0))</f>
        <v>NE</v>
      </c>
      <c r="P87" s="211" t="str">
        <f>IF(VLOOKUP($E87,'Step 1'!$B$13:$D$28,3,0)="Y","[enter country-specific value]",VLOOKUP($E87,'Step 1'!$B$13:$D$28,3,0))</f>
        <v>NE</v>
      </c>
      <c r="Q87" s="211" t="str">
        <f>IF(VLOOKUP($E87,'Step 1'!$B$13:$D$28,3,0)="Y","[enter country-specific value]",VLOOKUP($E87,'Step 1'!$B$13:$D$28,3,0))</f>
        <v>NE</v>
      </c>
      <c r="R87" s="211" t="str">
        <f>IF(VLOOKUP($E87,'Step 1'!$B$13:$D$28,3,0)="Y","[enter country-specific value]",VLOOKUP($E87,'Step 1'!$B$13:$D$28,3,0))</f>
        <v>NE</v>
      </c>
      <c r="S87" s="211" t="str">
        <f>IF(VLOOKUP($E87,'Step 1'!$B$13:$D$28,3,0)="Y","[enter country-specific value]",VLOOKUP($E87,'Step 1'!$B$13:$D$28,3,0))</f>
        <v>NE</v>
      </c>
      <c r="T87" s="211" t="str">
        <f>IF(VLOOKUP($E87,'Step 1'!$B$13:$D$28,3,0)="Y","[enter country-specific value]",VLOOKUP($E87,'Step 1'!$B$13:$D$28,3,0))</f>
        <v>NE</v>
      </c>
      <c r="U87" s="211" t="str">
        <f>IF(VLOOKUP($E87,'Step 1'!$B$13:$D$28,3,0)="Y","[enter country-specific value]",VLOOKUP($E87,'Step 1'!$B$13:$D$28,3,0))</f>
        <v>NE</v>
      </c>
      <c r="V87" s="211" t="str">
        <f>IF(VLOOKUP($E87,'Step 1'!$B$13:$D$28,3,0)="Y","[enter country-specific value]",VLOOKUP($E87,'Step 1'!$B$13:$D$28,3,0))</f>
        <v>NE</v>
      </c>
      <c r="W87" s="211" t="str">
        <f>IF(VLOOKUP($E87,'Step 1'!$B$13:$D$28,3,0)="Y","[enter country-specific value]",VLOOKUP($E87,'Step 1'!$B$13:$D$28,3,0))</f>
        <v>NE</v>
      </c>
      <c r="X87" s="211" t="str">
        <f>IF(VLOOKUP($E87,'Step 1'!$B$13:$D$28,3,0)="Y","[enter country-specific value]",VLOOKUP($E87,'Step 1'!$B$13:$D$28,3,0))</f>
        <v>NE</v>
      </c>
      <c r="Y87" s="211" t="str">
        <f>IF(VLOOKUP($E87,'Step 1'!$B$13:$D$28,3,0)="Y","[enter country-specific value]",VLOOKUP($E87,'Step 1'!$B$13:$D$28,3,0))</f>
        <v>NE</v>
      </c>
      <c r="Z87" s="211" t="str">
        <f>IF(VLOOKUP($E87,'Step 1'!$B$13:$D$28,3,0)="Y","[enter country-specific value]",VLOOKUP($E87,'Step 1'!$B$13:$D$28,3,0))</f>
        <v>NE</v>
      </c>
      <c r="AA87" s="211" t="str">
        <f>IF(VLOOKUP($E87,'Step 1'!$B$13:$D$28,3,0)="Y","[enter country-specific value]",VLOOKUP($E87,'Step 1'!$B$13:$D$28,3,0))</f>
        <v>NE</v>
      </c>
      <c r="AB87" s="211" t="str">
        <f>IF(VLOOKUP($E87,'Step 1'!$B$13:$D$28,3,0)="Y","[enter country-specific value]",VLOOKUP($E87,'Step 1'!$B$13:$D$28,3,0))</f>
        <v>NE</v>
      </c>
      <c r="AC87" s="211" t="str">
        <f>IF(VLOOKUP($E87,'Step 1'!$B$13:$D$28,3,0)="Y","[enter country-specific value]",VLOOKUP($E87,'Step 1'!$B$13:$D$28,3,0))</f>
        <v>NE</v>
      </c>
      <c r="AD87" s="211" t="str">
        <f>IF(VLOOKUP($E87,'Step 1'!$B$13:$D$28,3,0)="Y","[enter country-specific value]",VLOOKUP($E87,'Step 1'!$B$13:$D$28,3,0))</f>
        <v>NE</v>
      </c>
      <c r="AE87" s="211" t="str">
        <f>IF(VLOOKUP($E87,'Step 1'!$B$13:$D$28,3,0)="Y","[enter country-specific value]",VLOOKUP($E87,'Step 1'!$B$13:$D$28,3,0))</f>
        <v>NE</v>
      </c>
      <c r="AF87" s="211" t="str">
        <f>IF(VLOOKUP($E87,'Step 1'!$B$13:$D$28,3,0)="Y","[enter country-specific value]",VLOOKUP($E87,'Step 1'!$B$13:$D$28,3,0))</f>
        <v>NE</v>
      </c>
      <c r="AG87" s="211" t="str">
        <f>IF(VLOOKUP($E87,'Step 1'!$B$13:$D$28,3,0)="Y","[enter country-specific value]",VLOOKUP($E87,'Step 1'!$B$13:$D$28,3,0))</f>
        <v>NE</v>
      </c>
      <c r="AH87" s="211" t="str">
        <f>IF(VLOOKUP($E87,'Step 1'!$B$13:$D$28,3,0)="Y","[enter country-specific value]",VLOOKUP($E87,'Step 1'!$B$13:$D$28,3,0))</f>
        <v>NE</v>
      </c>
      <c r="AI87" s="211" t="str">
        <f>IF(VLOOKUP($E87,'Step 1'!$B$13:$D$28,3,0)="Y","[enter country-specific value]",VLOOKUP($E87,'Step 1'!$B$13:$D$28,3,0))</f>
        <v>NE</v>
      </c>
      <c r="AJ87" s="211" t="str">
        <f>IF(VLOOKUP($E87,'Step 1'!$B$13:$D$28,3,0)="Y","[enter country-specific value]",VLOOKUP($E87,'Step 1'!$B$13:$D$28,3,0))</f>
        <v>NE</v>
      </c>
      <c r="AK87" s="211" t="str">
        <f>IF(VLOOKUP($E87,'Step 1'!$B$13:$D$28,3,0)="Y","[enter country-specific value]",VLOOKUP($E87,'Step 1'!$B$13:$D$28,3,0))</f>
        <v>NE</v>
      </c>
      <c r="AL87" s="211" t="str">
        <f>IF(VLOOKUP($E87,'Step 1'!$B$13:$D$28,3,0)="Y","[enter country-specific value]",VLOOKUP($E87,'Step 1'!$B$13:$D$28,3,0))</f>
        <v>NE</v>
      </c>
      <c r="AM87" s="211" t="str">
        <f>IF(VLOOKUP($E87,'Step 1'!$B$13:$D$28,3,0)="Y","[enter country-specific value]",VLOOKUP($E87,'Step 1'!$B$13:$D$28,3,0))</f>
        <v>NE</v>
      </c>
      <c r="AN87" s="211" t="str">
        <f>IF(VLOOKUP($E87,'Step 1'!$B$13:$D$28,3,0)="Y","[enter country-specific value]",VLOOKUP($E87,'Step 1'!$B$13:$D$28,3,0))</f>
        <v>NE</v>
      </c>
      <c r="AO87" s="211" t="str">
        <f>IF(VLOOKUP($E87,'Step 1'!$B$13:$D$28,3,0)="Y","[enter country-specific value]",VLOOKUP($E87,'Step 1'!$B$13:$D$28,3,0))</f>
        <v>NE</v>
      </c>
      <c r="AP87" s="211"/>
      <c r="AQ87" s="211"/>
      <c r="AR87" s="211"/>
      <c r="AS87" s="211"/>
      <c r="AT87" s="211"/>
      <c r="AU87" s="188"/>
      <c r="AV87" s="211" t="str">
        <f>IF(VLOOKUP($E87,'Step 1'!$B$13:$D$28,3,0)="Y","[enter country-specific value]",VLOOKUP($E87,'Step 1'!$B$13:$D$28,3,0))</f>
        <v>NE</v>
      </c>
    </row>
    <row r="88" spans="1:48" ht="18.75" x14ac:dyDescent="0.35">
      <c r="A88" s="44" t="str">
        <f t="shared" si="16"/>
        <v>Xhouse_slurry_Non-dairy cattle (calves)</v>
      </c>
      <c r="B88" s="2" t="s">
        <v>49</v>
      </c>
      <c r="C88" s="119" t="s">
        <v>442</v>
      </c>
      <c r="D88" s="12" t="s">
        <v>49</v>
      </c>
      <c r="E88" s="2" t="s">
        <v>78</v>
      </c>
      <c r="F88" s="2" t="s">
        <v>156</v>
      </c>
      <c r="G88" s="202" t="s">
        <v>123</v>
      </c>
      <c r="H88" s="2" t="s">
        <v>49</v>
      </c>
      <c r="I88" s="211" t="str">
        <f>IF(VLOOKUP($E88,'Step 1'!$B$13:$D$28,3,0)="Y","[enter country-specific source]",VLOOKUP($E88,'Step 1'!$B$13:$D$28,3,0))</f>
        <v>NE</v>
      </c>
      <c r="J88" s="202"/>
      <c r="K88" s="211" t="str">
        <f>IF(VLOOKUP($E88,'Step 1'!$B$13:$D$28,3,0)="Y","[enter country-specific value]",VLOOKUP($E88,'Step 1'!$B$13:$D$28,3,0))</f>
        <v>NE</v>
      </c>
      <c r="L88" s="211" t="str">
        <f>IF(VLOOKUP($E88,'Step 1'!$B$13:$D$28,3,0)="Y","[enter country-specific value]",VLOOKUP($E88,'Step 1'!$B$13:$D$28,3,0))</f>
        <v>NE</v>
      </c>
      <c r="M88" s="211" t="str">
        <f>IF(VLOOKUP($E88,'Step 1'!$B$13:$D$28,3,0)="Y","[enter country-specific value]",VLOOKUP($E88,'Step 1'!$B$13:$D$28,3,0))</f>
        <v>NE</v>
      </c>
      <c r="N88" s="211" t="str">
        <f>IF(VLOOKUP($E88,'Step 1'!$B$13:$D$28,3,0)="Y","[enter country-specific value]",VLOOKUP($E88,'Step 1'!$B$13:$D$28,3,0))</f>
        <v>NE</v>
      </c>
      <c r="O88" s="211" t="str">
        <f>IF(VLOOKUP($E88,'Step 1'!$B$13:$D$28,3,0)="Y","[enter country-specific value]",VLOOKUP($E88,'Step 1'!$B$13:$D$28,3,0))</f>
        <v>NE</v>
      </c>
      <c r="P88" s="211" t="str">
        <f>IF(VLOOKUP($E88,'Step 1'!$B$13:$D$28,3,0)="Y","[enter country-specific value]",VLOOKUP($E88,'Step 1'!$B$13:$D$28,3,0))</f>
        <v>NE</v>
      </c>
      <c r="Q88" s="211" t="str">
        <f>IF(VLOOKUP($E88,'Step 1'!$B$13:$D$28,3,0)="Y","[enter country-specific value]",VLOOKUP($E88,'Step 1'!$B$13:$D$28,3,0))</f>
        <v>NE</v>
      </c>
      <c r="R88" s="211" t="str">
        <f>IF(VLOOKUP($E88,'Step 1'!$B$13:$D$28,3,0)="Y","[enter country-specific value]",VLOOKUP($E88,'Step 1'!$B$13:$D$28,3,0))</f>
        <v>NE</v>
      </c>
      <c r="S88" s="211" t="str">
        <f>IF(VLOOKUP($E88,'Step 1'!$B$13:$D$28,3,0)="Y","[enter country-specific value]",VLOOKUP($E88,'Step 1'!$B$13:$D$28,3,0))</f>
        <v>NE</v>
      </c>
      <c r="T88" s="211" t="str">
        <f>IF(VLOOKUP($E88,'Step 1'!$B$13:$D$28,3,0)="Y","[enter country-specific value]",VLOOKUP($E88,'Step 1'!$B$13:$D$28,3,0))</f>
        <v>NE</v>
      </c>
      <c r="U88" s="211" t="str">
        <f>IF(VLOOKUP($E88,'Step 1'!$B$13:$D$28,3,0)="Y","[enter country-specific value]",VLOOKUP($E88,'Step 1'!$B$13:$D$28,3,0))</f>
        <v>NE</v>
      </c>
      <c r="V88" s="211" t="str">
        <f>IF(VLOOKUP($E88,'Step 1'!$B$13:$D$28,3,0)="Y","[enter country-specific value]",VLOOKUP($E88,'Step 1'!$B$13:$D$28,3,0))</f>
        <v>NE</v>
      </c>
      <c r="W88" s="211" t="str">
        <f>IF(VLOOKUP($E88,'Step 1'!$B$13:$D$28,3,0)="Y","[enter country-specific value]",VLOOKUP($E88,'Step 1'!$B$13:$D$28,3,0))</f>
        <v>NE</v>
      </c>
      <c r="X88" s="211" t="str">
        <f>IF(VLOOKUP($E88,'Step 1'!$B$13:$D$28,3,0)="Y","[enter country-specific value]",VLOOKUP($E88,'Step 1'!$B$13:$D$28,3,0))</f>
        <v>NE</v>
      </c>
      <c r="Y88" s="211" t="str">
        <f>IF(VLOOKUP($E88,'Step 1'!$B$13:$D$28,3,0)="Y","[enter country-specific value]",VLOOKUP($E88,'Step 1'!$B$13:$D$28,3,0))</f>
        <v>NE</v>
      </c>
      <c r="Z88" s="211" t="str">
        <f>IF(VLOOKUP($E88,'Step 1'!$B$13:$D$28,3,0)="Y","[enter country-specific value]",VLOOKUP($E88,'Step 1'!$B$13:$D$28,3,0))</f>
        <v>NE</v>
      </c>
      <c r="AA88" s="211" t="str">
        <f>IF(VLOOKUP($E88,'Step 1'!$B$13:$D$28,3,0)="Y","[enter country-specific value]",VLOOKUP($E88,'Step 1'!$B$13:$D$28,3,0))</f>
        <v>NE</v>
      </c>
      <c r="AB88" s="211" t="str">
        <f>IF(VLOOKUP($E88,'Step 1'!$B$13:$D$28,3,0)="Y","[enter country-specific value]",VLOOKUP($E88,'Step 1'!$B$13:$D$28,3,0))</f>
        <v>NE</v>
      </c>
      <c r="AC88" s="211" t="str">
        <f>IF(VLOOKUP($E88,'Step 1'!$B$13:$D$28,3,0)="Y","[enter country-specific value]",VLOOKUP($E88,'Step 1'!$B$13:$D$28,3,0))</f>
        <v>NE</v>
      </c>
      <c r="AD88" s="211" t="str">
        <f>IF(VLOOKUP($E88,'Step 1'!$B$13:$D$28,3,0)="Y","[enter country-specific value]",VLOOKUP($E88,'Step 1'!$B$13:$D$28,3,0))</f>
        <v>NE</v>
      </c>
      <c r="AE88" s="211" t="str">
        <f>IF(VLOOKUP($E88,'Step 1'!$B$13:$D$28,3,0)="Y","[enter country-specific value]",VLOOKUP($E88,'Step 1'!$B$13:$D$28,3,0))</f>
        <v>NE</v>
      </c>
      <c r="AF88" s="211" t="str">
        <f>IF(VLOOKUP($E88,'Step 1'!$B$13:$D$28,3,0)="Y","[enter country-specific value]",VLOOKUP($E88,'Step 1'!$B$13:$D$28,3,0))</f>
        <v>NE</v>
      </c>
      <c r="AG88" s="211" t="str">
        <f>IF(VLOOKUP($E88,'Step 1'!$B$13:$D$28,3,0)="Y","[enter country-specific value]",VLOOKUP($E88,'Step 1'!$B$13:$D$28,3,0))</f>
        <v>NE</v>
      </c>
      <c r="AH88" s="211" t="str">
        <f>IF(VLOOKUP($E88,'Step 1'!$B$13:$D$28,3,0)="Y","[enter country-specific value]",VLOOKUP($E88,'Step 1'!$B$13:$D$28,3,0))</f>
        <v>NE</v>
      </c>
      <c r="AI88" s="211" t="str">
        <f>IF(VLOOKUP($E88,'Step 1'!$B$13:$D$28,3,0)="Y","[enter country-specific value]",VLOOKUP($E88,'Step 1'!$B$13:$D$28,3,0))</f>
        <v>NE</v>
      </c>
      <c r="AJ88" s="211" t="str">
        <f>IF(VLOOKUP($E88,'Step 1'!$B$13:$D$28,3,0)="Y","[enter country-specific value]",VLOOKUP($E88,'Step 1'!$B$13:$D$28,3,0))</f>
        <v>NE</v>
      </c>
      <c r="AK88" s="211" t="str">
        <f>IF(VLOOKUP($E88,'Step 1'!$B$13:$D$28,3,0)="Y","[enter country-specific value]",VLOOKUP($E88,'Step 1'!$B$13:$D$28,3,0))</f>
        <v>NE</v>
      </c>
      <c r="AL88" s="211" t="str">
        <f>IF(VLOOKUP($E88,'Step 1'!$B$13:$D$28,3,0)="Y","[enter country-specific value]",VLOOKUP($E88,'Step 1'!$B$13:$D$28,3,0))</f>
        <v>NE</v>
      </c>
      <c r="AM88" s="211" t="str">
        <f>IF(VLOOKUP($E88,'Step 1'!$B$13:$D$28,3,0)="Y","[enter country-specific value]",VLOOKUP($E88,'Step 1'!$B$13:$D$28,3,0))</f>
        <v>NE</v>
      </c>
      <c r="AN88" s="211" t="str">
        <f>IF(VLOOKUP($E88,'Step 1'!$B$13:$D$28,3,0)="Y","[enter country-specific value]",VLOOKUP($E88,'Step 1'!$B$13:$D$28,3,0))</f>
        <v>NE</v>
      </c>
      <c r="AO88" s="211" t="str">
        <f>IF(VLOOKUP($E88,'Step 1'!$B$13:$D$28,3,0)="Y","[enter country-specific value]",VLOOKUP($E88,'Step 1'!$B$13:$D$28,3,0))</f>
        <v>NE</v>
      </c>
      <c r="AP88" s="211"/>
      <c r="AQ88" s="211"/>
      <c r="AR88" s="211"/>
      <c r="AS88" s="211"/>
      <c r="AT88" s="211"/>
      <c r="AU88" s="188"/>
      <c r="AV88" s="211" t="str">
        <f>IF(VLOOKUP($E88,'Step 1'!$B$13:$D$28,3,0)="Y","[enter country-specific value]",VLOOKUP($E88,'Step 1'!$B$13:$D$28,3,0))</f>
        <v>NE</v>
      </c>
    </row>
    <row r="89" spans="1:48" ht="18.75" x14ac:dyDescent="0.35">
      <c r="A89" s="44" t="str">
        <f t="shared" si="16"/>
        <v>Xhouse_slurry_Sheep</v>
      </c>
      <c r="B89" s="2" t="s">
        <v>49</v>
      </c>
      <c r="C89" s="119" t="s">
        <v>442</v>
      </c>
      <c r="D89" s="12" t="s">
        <v>49</v>
      </c>
      <c r="E89" s="2" t="s">
        <v>79</v>
      </c>
      <c r="F89" s="2" t="s">
        <v>156</v>
      </c>
      <c r="G89" s="202" t="s">
        <v>123</v>
      </c>
      <c r="H89" s="2" t="s">
        <v>49</v>
      </c>
      <c r="I89" s="211" t="s">
        <v>740</v>
      </c>
      <c r="J89" s="202"/>
      <c r="K89" s="211">
        <v>0.8</v>
      </c>
      <c r="L89" s="211">
        <v>0.8</v>
      </c>
      <c r="M89" s="211">
        <v>0.8</v>
      </c>
      <c r="N89" s="211">
        <v>0.8</v>
      </c>
      <c r="O89" s="211">
        <v>0.8</v>
      </c>
      <c r="P89" s="211">
        <v>0.8</v>
      </c>
      <c r="Q89" s="211">
        <v>0.8</v>
      </c>
      <c r="R89" s="211">
        <v>0.8</v>
      </c>
      <c r="S89" s="211">
        <v>0.8</v>
      </c>
      <c r="T89" s="211">
        <v>0.8</v>
      </c>
      <c r="U89" s="211">
        <v>0.8</v>
      </c>
      <c r="V89" s="211">
        <v>0.8</v>
      </c>
      <c r="W89" s="211">
        <v>0.8</v>
      </c>
      <c r="X89" s="211">
        <v>0.8</v>
      </c>
      <c r="Y89" s="211">
        <v>0.8</v>
      </c>
      <c r="Z89" s="211">
        <v>0.8</v>
      </c>
      <c r="AA89" s="211">
        <v>0.8</v>
      </c>
      <c r="AB89" s="211">
        <v>0.8</v>
      </c>
      <c r="AC89" s="211">
        <v>0.8</v>
      </c>
      <c r="AD89" s="211">
        <v>0.8</v>
      </c>
      <c r="AE89" s="211">
        <v>0.8</v>
      </c>
      <c r="AF89" s="211">
        <v>0.8</v>
      </c>
      <c r="AG89" s="211">
        <v>0.8</v>
      </c>
      <c r="AH89" s="211">
        <v>0.8</v>
      </c>
      <c r="AI89" s="211">
        <v>0.8</v>
      </c>
      <c r="AJ89" s="211">
        <v>0.8</v>
      </c>
      <c r="AK89" s="211">
        <v>0.8</v>
      </c>
      <c r="AL89" s="211">
        <v>0.8</v>
      </c>
      <c r="AM89" s="211">
        <v>0.8</v>
      </c>
      <c r="AN89" s="211">
        <v>0.8</v>
      </c>
      <c r="AO89" s="211">
        <v>0.8</v>
      </c>
      <c r="AP89" s="211"/>
      <c r="AQ89" s="211"/>
      <c r="AR89" s="211"/>
      <c r="AS89" s="211"/>
      <c r="AT89" s="211"/>
      <c r="AU89" s="188"/>
      <c r="AV89" s="211" t="str">
        <f>IF(VLOOKUP($E89,'Step 1'!$B$13:$D$28,3,0)="Y","[enter country-specific value]",VLOOKUP($E89,'Step 1'!$B$13:$D$28,3,0))</f>
        <v>[enter country-specific value]</v>
      </c>
    </row>
    <row r="90" spans="1:48" ht="18.75" x14ac:dyDescent="0.35">
      <c r="A90" s="44" t="str">
        <f t="shared" si="16"/>
        <v>Xhouse_slurry_Swine (finishing pigs)</v>
      </c>
      <c r="B90" s="2" t="s">
        <v>49</v>
      </c>
      <c r="C90" s="119" t="s">
        <v>442</v>
      </c>
      <c r="D90" s="12" t="s">
        <v>49</v>
      </c>
      <c r="E90" s="2" t="s">
        <v>538</v>
      </c>
      <c r="F90" s="2" t="s">
        <v>156</v>
      </c>
      <c r="G90" s="202" t="s">
        <v>123</v>
      </c>
      <c r="H90" s="2" t="s">
        <v>49</v>
      </c>
      <c r="I90" s="211" t="str">
        <f>IF(VLOOKUP($E90,'Step 1'!$B$13:$D$28,3,0)="Y","[enter country-specific source]",VLOOKUP($E90,'Step 1'!$B$13:$D$28,3,0))</f>
        <v>NE</v>
      </c>
      <c r="J90" s="202"/>
      <c r="K90" s="211" t="str">
        <f>IF(VLOOKUP($E90,'Step 1'!$B$13:$D$28,3,0)="Y","[enter country-specific value]",VLOOKUP($E90,'Step 1'!$B$13:$D$28,3,0))</f>
        <v>NE</v>
      </c>
      <c r="L90" s="211" t="str">
        <f>IF(VLOOKUP($E90,'Step 1'!$B$13:$D$28,3,0)="Y","[enter country-specific value]",VLOOKUP($E90,'Step 1'!$B$13:$D$28,3,0))</f>
        <v>NE</v>
      </c>
      <c r="M90" s="211" t="str">
        <f>IF(VLOOKUP($E90,'Step 1'!$B$13:$D$28,3,0)="Y","[enter country-specific value]",VLOOKUP($E90,'Step 1'!$B$13:$D$28,3,0))</f>
        <v>NE</v>
      </c>
      <c r="N90" s="211" t="str">
        <f>IF(VLOOKUP($E90,'Step 1'!$B$13:$D$28,3,0)="Y","[enter country-specific value]",VLOOKUP($E90,'Step 1'!$B$13:$D$28,3,0))</f>
        <v>NE</v>
      </c>
      <c r="O90" s="211" t="str">
        <f>IF(VLOOKUP($E90,'Step 1'!$B$13:$D$28,3,0)="Y","[enter country-specific value]",VLOOKUP($E90,'Step 1'!$B$13:$D$28,3,0))</f>
        <v>NE</v>
      </c>
      <c r="P90" s="211" t="str">
        <f>IF(VLOOKUP($E90,'Step 1'!$B$13:$D$28,3,0)="Y","[enter country-specific value]",VLOOKUP($E90,'Step 1'!$B$13:$D$28,3,0))</f>
        <v>NE</v>
      </c>
      <c r="Q90" s="211" t="str">
        <f>IF(VLOOKUP($E90,'Step 1'!$B$13:$D$28,3,0)="Y","[enter country-specific value]",VLOOKUP($E90,'Step 1'!$B$13:$D$28,3,0))</f>
        <v>NE</v>
      </c>
      <c r="R90" s="211" t="str">
        <f>IF(VLOOKUP($E90,'Step 1'!$B$13:$D$28,3,0)="Y","[enter country-specific value]",VLOOKUP($E90,'Step 1'!$B$13:$D$28,3,0))</f>
        <v>NE</v>
      </c>
      <c r="S90" s="211" t="str">
        <f>IF(VLOOKUP($E90,'Step 1'!$B$13:$D$28,3,0)="Y","[enter country-specific value]",VLOOKUP($E90,'Step 1'!$B$13:$D$28,3,0))</f>
        <v>NE</v>
      </c>
      <c r="T90" s="211" t="str">
        <f>IF(VLOOKUP($E90,'Step 1'!$B$13:$D$28,3,0)="Y","[enter country-specific value]",VLOOKUP($E90,'Step 1'!$B$13:$D$28,3,0))</f>
        <v>NE</v>
      </c>
      <c r="U90" s="211" t="str">
        <f>IF(VLOOKUP($E90,'Step 1'!$B$13:$D$28,3,0)="Y","[enter country-specific value]",VLOOKUP($E90,'Step 1'!$B$13:$D$28,3,0))</f>
        <v>NE</v>
      </c>
      <c r="V90" s="211" t="str">
        <f>IF(VLOOKUP($E90,'Step 1'!$B$13:$D$28,3,0)="Y","[enter country-specific value]",VLOOKUP($E90,'Step 1'!$B$13:$D$28,3,0))</f>
        <v>NE</v>
      </c>
      <c r="W90" s="211" t="str">
        <f>IF(VLOOKUP($E90,'Step 1'!$B$13:$D$28,3,0)="Y","[enter country-specific value]",VLOOKUP($E90,'Step 1'!$B$13:$D$28,3,0))</f>
        <v>NE</v>
      </c>
      <c r="X90" s="211" t="str">
        <f>IF(VLOOKUP($E90,'Step 1'!$B$13:$D$28,3,0)="Y","[enter country-specific value]",VLOOKUP($E90,'Step 1'!$B$13:$D$28,3,0))</f>
        <v>NE</v>
      </c>
      <c r="Y90" s="211" t="str">
        <f>IF(VLOOKUP($E90,'Step 1'!$B$13:$D$28,3,0)="Y","[enter country-specific value]",VLOOKUP($E90,'Step 1'!$B$13:$D$28,3,0))</f>
        <v>NE</v>
      </c>
      <c r="Z90" s="211" t="str">
        <f>IF(VLOOKUP($E90,'Step 1'!$B$13:$D$28,3,0)="Y","[enter country-specific value]",VLOOKUP($E90,'Step 1'!$B$13:$D$28,3,0))</f>
        <v>NE</v>
      </c>
      <c r="AA90" s="211" t="str">
        <f>IF(VLOOKUP($E90,'Step 1'!$B$13:$D$28,3,0)="Y","[enter country-specific value]",VLOOKUP($E90,'Step 1'!$B$13:$D$28,3,0))</f>
        <v>NE</v>
      </c>
      <c r="AB90" s="211" t="str">
        <f>IF(VLOOKUP($E90,'Step 1'!$B$13:$D$28,3,0)="Y","[enter country-specific value]",VLOOKUP($E90,'Step 1'!$B$13:$D$28,3,0))</f>
        <v>NE</v>
      </c>
      <c r="AC90" s="211" t="str">
        <f>IF(VLOOKUP($E90,'Step 1'!$B$13:$D$28,3,0)="Y","[enter country-specific value]",VLOOKUP($E90,'Step 1'!$B$13:$D$28,3,0))</f>
        <v>NE</v>
      </c>
      <c r="AD90" s="211" t="str">
        <f>IF(VLOOKUP($E90,'Step 1'!$B$13:$D$28,3,0)="Y","[enter country-specific value]",VLOOKUP($E90,'Step 1'!$B$13:$D$28,3,0))</f>
        <v>NE</v>
      </c>
      <c r="AE90" s="211" t="str">
        <f>IF(VLOOKUP($E90,'Step 1'!$B$13:$D$28,3,0)="Y","[enter country-specific value]",VLOOKUP($E90,'Step 1'!$B$13:$D$28,3,0))</f>
        <v>NE</v>
      </c>
      <c r="AF90" s="211" t="str">
        <f>IF(VLOOKUP($E90,'Step 1'!$B$13:$D$28,3,0)="Y","[enter country-specific value]",VLOOKUP($E90,'Step 1'!$B$13:$D$28,3,0))</f>
        <v>NE</v>
      </c>
      <c r="AG90" s="211" t="str">
        <f>IF(VLOOKUP($E90,'Step 1'!$B$13:$D$28,3,0)="Y","[enter country-specific value]",VLOOKUP($E90,'Step 1'!$B$13:$D$28,3,0))</f>
        <v>NE</v>
      </c>
      <c r="AH90" s="211" t="str">
        <f>IF(VLOOKUP($E90,'Step 1'!$B$13:$D$28,3,0)="Y","[enter country-specific value]",VLOOKUP($E90,'Step 1'!$B$13:$D$28,3,0))</f>
        <v>NE</v>
      </c>
      <c r="AI90" s="211" t="str">
        <f>IF(VLOOKUP($E90,'Step 1'!$B$13:$D$28,3,0)="Y","[enter country-specific value]",VLOOKUP($E90,'Step 1'!$B$13:$D$28,3,0))</f>
        <v>NE</v>
      </c>
      <c r="AJ90" s="211" t="str">
        <f>IF(VLOOKUP($E90,'Step 1'!$B$13:$D$28,3,0)="Y","[enter country-specific value]",VLOOKUP($E90,'Step 1'!$B$13:$D$28,3,0))</f>
        <v>NE</v>
      </c>
      <c r="AK90" s="211" t="str">
        <f>IF(VLOOKUP($E90,'Step 1'!$B$13:$D$28,3,0)="Y","[enter country-specific value]",VLOOKUP($E90,'Step 1'!$B$13:$D$28,3,0))</f>
        <v>NE</v>
      </c>
      <c r="AL90" s="211" t="str">
        <f>IF(VLOOKUP($E90,'Step 1'!$B$13:$D$28,3,0)="Y","[enter country-specific value]",VLOOKUP($E90,'Step 1'!$B$13:$D$28,3,0))</f>
        <v>NE</v>
      </c>
      <c r="AM90" s="211" t="str">
        <f>IF(VLOOKUP($E90,'Step 1'!$B$13:$D$28,3,0)="Y","[enter country-specific value]",VLOOKUP($E90,'Step 1'!$B$13:$D$28,3,0))</f>
        <v>NE</v>
      </c>
      <c r="AN90" s="211" t="str">
        <f>IF(VLOOKUP($E90,'Step 1'!$B$13:$D$28,3,0)="Y","[enter country-specific value]",VLOOKUP($E90,'Step 1'!$B$13:$D$28,3,0))</f>
        <v>NE</v>
      </c>
      <c r="AO90" s="211" t="str">
        <f>IF(VLOOKUP($E90,'Step 1'!$B$13:$D$28,3,0)="Y","[enter country-specific value]",VLOOKUP($E90,'Step 1'!$B$13:$D$28,3,0))</f>
        <v>NE</v>
      </c>
      <c r="AP90" s="211"/>
      <c r="AQ90" s="211"/>
      <c r="AR90" s="211"/>
      <c r="AS90" s="211"/>
      <c r="AT90" s="211"/>
      <c r="AU90" s="188"/>
      <c r="AV90" s="211" t="str">
        <f>IF(VLOOKUP($E90,'Step 1'!$B$13:$D$28,3,0)="Y","[enter country-specific value]",VLOOKUP($E90,'Step 1'!$B$13:$D$28,3,0))</f>
        <v>NE</v>
      </c>
    </row>
    <row r="91" spans="1:48" ht="18.75" x14ac:dyDescent="0.35">
      <c r="A91" s="44" t="str">
        <f t="shared" si="16"/>
        <v>Xhouse_slurry_Swine (sows)</v>
      </c>
      <c r="B91" s="2" t="s">
        <v>49</v>
      </c>
      <c r="C91" s="119" t="s">
        <v>442</v>
      </c>
      <c r="D91" s="12" t="s">
        <v>49</v>
      </c>
      <c r="E91" s="2" t="s">
        <v>145</v>
      </c>
      <c r="F91" s="2" t="s">
        <v>156</v>
      </c>
      <c r="G91" s="202" t="s">
        <v>123</v>
      </c>
      <c r="H91" s="2" t="s">
        <v>49</v>
      </c>
      <c r="I91" s="211" t="str">
        <f>IF(VLOOKUP($E91,'Step 1'!$B$13:$D$28,3,0)="Y","[enter country-specific source]",VLOOKUP($E91,'Step 1'!$B$13:$D$28,3,0))</f>
        <v>NE</v>
      </c>
      <c r="J91" s="202"/>
      <c r="K91" s="211" t="str">
        <f>IF(VLOOKUP($E91,'Step 1'!$B$13:$D$28,3,0)="Y","[enter country-specific value]",VLOOKUP($E91,'Step 1'!$B$13:$D$28,3,0))</f>
        <v>NE</v>
      </c>
      <c r="L91" s="211" t="str">
        <f>IF(VLOOKUP($E91,'Step 1'!$B$13:$D$28,3,0)="Y","[enter country-specific value]",VLOOKUP($E91,'Step 1'!$B$13:$D$28,3,0))</f>
        <v>NE</v>
      </c>
      <c r="M91" s="211" t="str">
        <f>IF(VLOOKUP($E91,'Step 1'!$B$13:$D$28,3,0)="Y","[enter country-specific value]",VLOOKUP($E91,'Step 1'!$B$13:$D$28,3,0))</f>
        <v>NE</v>
      </c>
      <c r="N91" s="211" t="str">
        <f>IF(VLOOKUP($E91,'Step 1'!$B$13:$D$28,3,0)="Y","[enter country-specific value]",VLOOKUP($E91,'Step 1'!$B$13:$D$28,3,0))</f>
        <v>NE</v>
      </c>
      <c r="O91" s="211" t="str">
        <f>IF(VLOOKUP($E91,'Step 1'!$B$13:$D$28,3,0)="Y","[enter country-specific value]",VLOOKUP($E91,'Step 1'!$B$13:$D$28,3,0))</f>
        <v>NE</v>
      </c>
      <c r="P91" s="211" t="str">
        <f>IF(VLOOKUP($E91,'Step 1'!$B$13:$D$28,3,0)="Y","[enter country-specific value]",VLOOKUP($E91,'Step 1'!$B$13:$D$28,3,0))</f>
        <v>NE</v>
      </c>
      <c r="Q91" s="211" t="str">
        <f>IF(VLOOKUP($E91,'Step 1'!$B$13:$D$28,3,0)="Y","[enter country-specific value]",VLOOKUP($E91,'Step 1'!$B$13:$D$28,3,0))</f>
        <v>NE</v>
      </c>
      <c r="R91" s="211" t="str">
        <f>IF(VLOOKUP($E91,'Step 1'!$B$13:$D$28,3,0)="Y","[enter country-specific value]",VLOOKUP($E91,'Step 1'!$B$13:$D$28,3,0))</f>
        <v>NE</v>
      </c>
      <c r="S91" s="211" t="str">
        <f>IF(VLOOKUP($E91,'Step 1'!$B$13:$D$28,3,0)="Y","[enter country-specific value]",VLOOKUP($E91,'Step 1'!$B$13:$D$28,3,0))</f>
        <v>NE</v>
      </c>
      <c r="T91" s="211" t="str">
        <f>IF(VLOOKUP($E91,'Step 1'!$B$13:$D$28,3,0)="Y","[enter country-specific value]",VLOOKUP($E91,'Step 1'!$B$13:$D$28,3,0))</f>
        <v>NE</v>
      </c>
      <c r="U91" s="211" t="str">
        <f>IF(VLOOKUP($E91,'Step 1'!$B$13:$D$28,3,0)="Y","[enter country-specific value]",VLOOKUP($E91,'Step 1'!$B$13:$D$28,3,0))</f>
        <v>NE</v>
      </c>
      <c r="V91" s="211" t="str">
        <f>IF(VLOOKUP($E91,'Step 1'!$B$13:$D$28,3,0)="Y","[enter country-specific value]",VLOOKUP($E91,'Step 1'!$B$13:$D$28,3,0))</f>
        <v>NE</v>
      </c>
      <c r="W91" s="211" t="str">
        <f>IF(VLOOKUP($E91,'Step 1'!$B$13:$D$28,3,0)="Y","[enter country-specific value]",VLOOKUP($E91,'Step 1'!$B$13:$D$28,3,0))</f>
        <v>NE</v>
      </c>
      <c r="X91" s="211" t="str">
        <f>IF(VLOOKUP($E91,'Step 1'!$B$13:$D$28,3,0)="Y","[enter country-specific value]",VLOOKUP($E91,'Step 1'!$B$13:$D$28,3,0))</f>
        <v>NE</v>
      </c>
      <c r="Y91" s="211" t="str">
        <f>IF(VLOOKUP($E91,'Step 1'!$B$13:$D$28,3,0)="Y","[enter country-specific value]",VLOOKUP($E91,'Step 1'!$B$13:$D$28,3,0))</f>
        <v>NE</v>
      </c>
      <c r="Z91" s="211" t="str">
        <f>IF(VLOOKUP($E91,'Step 1'!$B$13:$D$28,3,0)="Y","[enter country-specific value]",VLOOKUP($E91,'Step 1'!$B$13:$D$28,3,0))</f>
        <v>NE</v>
      </c>
      <c r="AA91" s="211" t="str">
        <f>IF(VLOOKUP($E91,'Step 1'!$B$13:$D$28,3,0)="Y","[enter country-specific value]",VLOOKUP($E91,'Step 1'!$B$13:$D$28,3,0))</f>
        <v>NE</v>
      </c>
      <c r="AB91" s="211" t="str">
        <f>IF(VLOOKUP($E91,'Step 1'!$B$13:$D$28,3,0)="Y","[enter country-specific value]",VLOOKUP($E91,'Step 1'!$B$13:$D$28,3,0))</f>
        <v>NE</v>
      </c>
      <c r="AC91" s="211" t="str">
        <f>IF(VLOOKUP($E91,'Step 1'!$B$13:$D$28,3,0)="Y","[enter country-specific value]",VLOOKUP($E91,'Step 1'!$B$13:$D$28,3,0))</f>
        <v>NE</v>
      </c>
      <c r="AD91" s="211" t="str">
        <f>IF(VLOOKUP($E91,'Step 1'!$B$13:$D$28,3,0)="Y","[enter country-specific value]",VLOOKUP($E91,'Step 1'!$B$13:$D$28,3,0))</f>
        <v>NE</v>
      </c>
      <c r="AE91" s="211" t="str">
        <f>IF(VLOOKUP($E91,'Step 1'!$B$13:$D$28,3,0)="Y","[enter country-specific value]",VLOOKUP($E91,'Step 1'!$B$13:$D$28,3,0))</f>
        <v>NE</v>
      </c>
      <c r="AF91" s="211" t="str">
        <f>IF(VLOOKUP($E91,'Step 1'!$B$13:$D$28,3,0)="Y","[enter country-specific value]",VLOOKUP($E91,'Step 1'!$B$13:$D$28,3,0))</f>
        <v>NE</v>
      </c>
      <c r="AG91" s="211" t="str">
        <f>IF(VLOOKUP($E91,'Step 1'!$B$13:$D$28,3,0)="Y","[enter country-specific value]",VLOOKUP($E91,'Step 1'!$B$13:$D$28,3,0))</f>
        <v>NE</v>
      </c>
      <c r="AH91" s="211" t="str">
        <f>IF(VLOOKUP($E91,'Step 1'!$B$13:$D$28,3,0)="Y","[enter country-specific value]",VLOOKUP($E91,'Step 1'!$B$13:$D$28,3,0))</f>
        <v>NE</v>
      </c>
      <c r="AI91" s="211" t="str">
        <f>IF(VLOOKUP($E91,'Step 1'!$B$13:$D$28,3,0)="Y","[enter country-specific value]",VLOOKUP($E91,'Step 1'!$B$13:$D$28,3,0))</f>
        <v>NE</v>
      </c>
      <c r="AJ91" s="211" t="str">
        <f>IF(VLOOKUP($E91,'Step 1'!$B$13:$D$28,3,0)="Y","[enter country-specific value]",VLOOKUP($E91,'Step 1'!$B$13:$D$28,3,0))</f>
        <v>NE</v>
      </c>
      <c r="AK91" s="211" t="str">
        <f>IF(VLOOKUP($E91,'Step 1'!$B$13:$D$28,3,0)="Y","[enter country-specific value]",VLOOKUP($E91,'Step 1'!$B$13:$D$28,3,0))</f>
        <v>NE</v>
      </c>
      <c r="AL91" s="211" t="str">
        <f>IF(VLOOKUP($E91,'Step 1'!$B$13:$D$28,3,0)="Y","[enter country-specific value]",VLOOKUP($E91,'Step 1'!$B$13:$D$28,3,0))</f>
        <v>NE</v>
      </c>
      <c r="AM91" s="211" t="str">
        <f>IF(VLOOKUP($E91,'Step 1'!$B$13:$D$28,3,0)="Y","[enter country-specific value]",VLOOKUP($E91,'Step 1'!$B$13:$D$28,3,0))</f>
        <v>NE</v>
      </c>
      <c r="AN91" s="211" t="str">
        <f>IF(VLOOKUP($E91,'Step 1'!$B$13:$D$28,3,0)="Y","[enter country-specific value]",VLOOKUP($E91,'Step 1'!$B$13:$D$28,3,0))</f>
        <v>NE</v>
      </c>
      <c r="AO91" s="211" t="str">
        <f>IF(VLOOKUP($E91,'Step 1'!$B$13:$D$28,3,0)="Y","[enter country-specific value]",VLOOKUP($E91,'Step 1'!$B$13:$D$28,3,0))</f>
        <v>NE</v>
      </c>
      <c r="AP91" s="211"/>
      <c r="AQ91" s="211"/>
      <c r="AR91" s="211"/>
      <c r="AS91" s="211"/>
      <c r="AT91" s="211"/>
      <c r="AU91" s="188"/>
      <c r="AV91" s="211" t="str">
        <f>IF(VLOOKUP($E91,'Step 1'!$B$13:$D$28,3,0)="Y","[enter country-specific value]",VLOOKUP($E91,'Step 1'!$B$13:$D$28,3,0))</f>
        <v>NE</v>
      </c>
    </row>
    <row r="92" spans="1:48" ht="18.75" x14ac:dyDescent="0.35">
      <c r="A92" s="44" t="str">
        <f t="shared" si="16"/>
        <v>Xhouse_slurry_Buffalo</v>
      </c>
      <c r="B92" s="2" t="s">
        <v>49</v>
      </c>
      <c r="C92" s="119" t="s">
        <v>442</v>
      </c>
      <c r="D92" s="12" t="s">
        <v>49</v>
      </c>
      <c r="E92" s="2" t="s">
        <v>80</v>
      </c>
      <c r="F92" s="2" t="s">
        <v>156</v>
      </c>
      <c r="G92" s="202" t="s">
        <v>123</v>
      </c>
      <c r="H92" s="2" t="s">
        <v>49</v>
      </c>
      <c r="I92" s="211" t="str">
        <f>IF(VLOOKUP($E92,'Step 1'!$B$13:$D$28,3,0)="Y","[enter country-specific source]",VLOOKUP($E92,'Step 1'!$B$13:$D$28,3,0))</f>
        <v>NE</v>
      </c>
      <c r="J92" s="202"/>
      <c r="K92" s="211" t="str">
        <f>IF(VLOOKUP($E92,'Step 1'!$B$13:$D$28,3,0)="Y","[enter country-specific value]",VLOOKUP($E92,'Step 1'!$B$13:$D$28,3,0))</f>
        <v>NE</v>
      </c>
      <c r="L92" s="211" t="str">
        <f>IF(VLOOKUP($E92,'Step 1'!$B$13:$D$28,3,0)="Y","[enter country-specific value]",VLOOKUP($E92,'Step 1'!$B$13:$D$28,3,0))</f>
        <v>NE</v>
      </c>
      <c r="M92" s="211" t="str">
        <f>IF(VLOOKUP($E92,'Step 1'!$B$13:$D$28,3,0)="Y","[enter country-specific value]",VLOOKUP($E92,'Step 1'!$B$13:$D$28,3,0))</f>
        <v>NE</v>
      </c>
      <c r="N92" s="211" t="str">
        <f>IF(VLOOKUP($E92,'Step 1'!$B$13:$D$28,3,0)="Y","[enter country-specific value]",VLOOKUP($E92,'Step 1'!$B$13:$D$28,3,0))</f>
        <v>NE</v>
      </c>
      <c r="O92" s="211" t="str">
        <f>IF(VLOOKUP($E92,'Step 1'!$B$13:$D$28,3,0)="Y","[enter country-specific value]",VLOOKUP($E92,'Step 1'!$B$13:$D$28,3,0))</f>
        <v>NE</v>
      </c>
      <c r="P92" s="211" t="str">
        <f>IF(VLOOKUP($E92,'Step 1'!$B$13:$D$28,3,0)="Y","[enter country-specific value]",VLOOKUP($E92,'Step 1'!$B$13:$D$28,3,0))</f>
        <v>NE</v>
      </c>
      <c r="Q92" s="211" t="str">
        <f>IF(VLOOKUP($E92,'Step 1'!$B$13:$D$28,3,0)="Y","[enter country-specific value]",VLOOKUP($E92,'Step 1'!$B$13:$D$28,3,0))</f>
        <v>NE</v>
      </c>
      <c r="R92" s="211" t="str">
        <f>IF(VLOOKUP($E92,'Step 1'!$B$13:$D$28,3,0)="Y","[enter country-specific value]",VLOOKUP($E92,'Step 1'!$B$13:$D$28,3,0))</f>
        <v>NE</v>
      </c>
      <c r="S92" s="211" t="str">
        <f>IF(VLOOKUP($E92,'Step 1'!$B$13:$D$28,3,0)="Y","[enter country-specific value]",VLOOKUP($E92,'Step 1'!$B$13:$D$28,3,0))</f>
        <v>NE</v>
      </c>
      <c r="T92" s="211" t="str">
        <f>IF(VLOOKUP($E92,'Step 1'!$B$13:$D$28,3,0)="Y","[enter country-specific value]",VLOOKUP($E92,'Step 1'!$B$13:$D$28,3,0))</f>
        <v>NE</v>
      </c>
      <c r="U92" s="211" t="str">
        <f>IF(VLOOKUP($E92,'Step 1'!$B$13:$D$28,3,0)="Y","[enter country-specific value]",VLOOKUP($E92,'Step 1'!$B$13:$D$28,3,0))</f>
        <v>NE</v>
      </c>
      <c r="V92" s="211" t="str">
        <f>IF(VLOOKUP($E92,'Step 1'!$B$13:$D$28,3,0)="Y","[enter country-specific value]",VLOOKUP($E92,'Step 1'!$B$13:$D$28,3,0))</f>
        <v>NE</v>
      </c>
      <c r="W92" s="211" t="str">
        <f>IF(VLOOKUP($E92,'Step 1'!$B$13:$D$28,3,0)="Y","[enter country-specific value]",VLOOKUP($E92,'Step 1'!$B$13:$D$28,3,0))</f>
        <v>NE</v>
      </c>
      <c r="X92" s="211" t="str">
        <f>IF(VLOOKUP($E92,'Step 1'!$B$13:$D$28,3,0)="Y","[enter country-specific value]",VLOOKUP($E92,'Step 1'!$B$13:$D$28,3,0))</f>
        <v>NE</v>
      </c>
      <c r="Y92" s="211" t="str">
        <f>IF(VLOOKUP($E92,'Step 1'!$B$13:$D$28,3,0)="Y","[enter country-specific value]",VLOOKUP($E92,'Step 1'!$B$13:$D$28,3,0))</f>
        <v>NE</v>
      </c>
      <c r="Z92" s="211" t="str">
        <f>IF(VLOOKUP($E92,'Step 1'!$B$13:$D$28,3,0)="Y","[enter country-specific value]",VLOOKUP($E92,'Step 1'!$B$13:$D$28,3,0))</f>
        <v>NE</v>
      </c>
      <c r="AA92" s="211" t="str">
        <f>IF(VLOOKUP($E92,'Step 1'!$B$13:$D$28,3,0)="Y","[enter country-specific value]",VLOOKUP($E92,'Step 1'!$B$13:$D$28,3,0))</f>
        <v>NE</v>
      </c>
      <c r="AB92" s="211" t="str">
        <f>IF(VLOOKUP($E92,'Step 1'!$B$13:$D$28,3,0)="Y","[enter country-specific value]",VLOOKUP($E92,'Step 1'!$B$13:$D$28,3,0))</f>
        <v>NE</v>
      </c>
      <c r="AC92" s="211" t="str">
        <f>IF(VLOOKUP($E92,'Step 1'!$B$13:$D$28,3,0)="Y","[enter country-specific value]",VLOOKUP($E92,'Step 1'!$B$13:$D$28,3,0))</f>
        <v>NE</v>
      </c>
      <c r="AD92" s="211" t="str">
        <f>IF(VLOOKUP($E92,'Step 1'!$B$13:$D$28,3,0)="Y","[enter country-specific value]",VLOOKUP($E92,'Step 1'!$B$13:$D$28,3,0))</f>
        <v>NE</v>
      </c>
      <c r="AE92" s="211" t="str">
        <f>IF(VLOOKUP($E92,'Step 1'!$B$13:$D$28,3,0)="Y","[enter country-specific value]",VLOOKUP($E92,'Step 1'!$B$13:$D$28,3,0))</f>
        <v>NE</v>
      </c>
      <c r="AF92" s="211" t="str">
        <f>IF(VLOOKUP($E92,'Step 1'!$B$13:$D$28,3,0)="Y","[enter country-specific value]",VLOOKUP($E92,'Step 1'!$B$13:$D$28,3,0))</f>
        <v>NE</v>
      </c>
      <c r="AG92" s="211" t="str">
        <f>IF(VLOOKUP($E92,'Step 1'!$B$13:$D$28,3,0)="Y","[enter country-specific value]",VLOOKUP($E92,'Step 1'!$B$13:$D$28,3,0))</f>
        <v>NE</v>
      </c>
      <c r="AH92" s="211" t="str">
        <f>IF(VLOOKUP($E92,'Step 1'!$B$13:$D$28,3,0)="Y","[enter country-specific value]",VLOOKUP($E92,'Step 1'!$B$13:$D$28,3,0))</f>
        <v>NE</v>
      </c>
      <c r="AI92" s="211" t="str">
        <f>IF(VLOOKUP($E92,'Step 1'!$B$13:$D$28,3,0)="Y","[enter country-specific value]",VLOOKUP($E92,'Step 1'!$B$13:$D$28,3,0))</f>
        <v>NE</v>
      </c>
      <c r="AJ92" s="211" t="str">
        <f>IF(VLOOKUP($E92,'Step 1'!$B$13:$D$28,3,0)="Y","[enter country-specific value]",VLOOKUP($E92,'Step 1'!$B$13:$D$28,3,0))</f>
        <v>NE</v>
      </c>
      <c r="AK92" s="211" t="str">
        <f>IF(VLOOKUP($E92,'Step 1'!$B$13:$D$28,3,0)="Y","[enter country-specific value]",VLOOKUP($E92,'Step 1'!$B$13:$D$28,3,0))</f>
        <v>NE</v>
      </c>
      <c r="AL92" s="211" t="str">
        <f>IF(VLOOKUP($E92,'Step 1'!$B$13:$D$28,3,0)="Y","[enter country-specific value]",VLOOKUP($E92,'Step 1'!$B$13:$D$28,3,0))</f>
        <v>NE</v>
      </c>
      <c r="AM92" s="211" t="str">
        <f>IF(VLOOKUP($E92,'Step 1'!$B$13:$D$28,3,0)="Y","[enter country-specific value]",VLOOKUP($E92,'Step 1'!$B$13:$D$28,3,0))</f>
        <v>NE</v>
      </c>
      <c r="AN92" s="211" t="str">
        <f>IF(VLOOKUP($E92,'Step 1'!$B$13:$D$28,3,0)="Y","[enter country-specific value]",VLOOKUP($E92,'Step 1'!$B$13:$D$28,3,0))</f>
        <v>NE</v>
      </c>
      <c r="AO92" s="211" t="str">
        <f>IF(VLOOKUP($E92,'Step 1'!$B$13:$D$28,3,0)="Y","[enter country-specific value]",VLOOKUP($E92,'Step 1'!$B$13:$D$28,3,0))</f>
        <v>NE</v>
      </c>
      <c r="AP92" s="211"/>
      <c r="AQ92" s="211"/>
      <c r="AR92" s="211"/>
      <c r="AS92" s="211"/>
      <c r="AT92" s="211"/>
      <c r="AU92" s="188"/>
      <c r="AV92" s="211" t="str">
        <f>IF(VLOOKUP($E92,'Step 1'!$B$13:$D$28,3,0)="Y","[enter country-specific value]",VLOOKUP($E92,'Step 1'!$B$13:$D$28,3,0))</f>
        <v>NE</v>
      </c>
    </row>
    <row r="93" spans="1:48" ht="18.75" x14ac:dyDescent="0.35">
      <c r="A93" s="44" t="str">
        <f t="shared" si="16"/>
        <v>Xhouse_slurry_Goats</v>
      </c>
      <c r="B93" s="2" t="s">
        <v>49</v>
      </c>
      <c r="C93" s="119" t="s">
        <v>442</v>
      </c>
      <c r="D93" s="12" t="s">
        <v>49</v>
      </c>
      <c r="E93" s="2" t="s">
        <v>81</v>
      </c>
      <c r="F93" s="2" t="s">
        <v>156</v>
      </c>
      <c r="G93" s="202" t="s">
        <v>123</v>
      </c>
      <c r="H93" s="2" t="s">
        <v>49</v>
      </c>
      <c r="I93" s="211" t="str">
        <f>IF(VLOOKUP($E93,'Step 1'!$B$13:$D$28,3,0)="Y","[enter country-specific source]",VLOOKUP($E93,'Step 1'!$B$13:$D$28,3,0))</f>
        <v>NE</v>
      </c>
      <c r="J93" s="202"/>
      <c r="K93" s="211" t="str">
        <f>IF(VLOOKUP($E93,'Step 1'!$B$13:$D$28,3,0)="Y","[enter country-specific value]",VLOOKUP($E93,'Step 1'!$B$13:$D$28,3,0))</f>
        <v>NE</v>
      </c>
      <c r="L93" s="211" t="str">
        <f>IF(VLOOKUP($E93,'Step 1'!$B$13:$D$28,3,0)="Y","[enter country-specific value]",VLOOKUP($E93,'Step 1'!$B$13:$D$28,3,0))</f>
        <v>NE</v>
      </c>
      <c r="M93" s="211" t="str">
        <f>IF(VLOOKUP($E93,'Step 1'!$B$13:$D$28,3,0)="Y","[enter country-specific value]",VLOOKUP($E93,'Step 1'!$B$13:$D$28,3,0))</f>
        <v>NE</v>
      </c>
      <c r="N93" s="211" t="str">
        <f>IF(VLOOKUP($E93,'Step 1'!$B$13:$D$28,3,0)="Y","[enter country-specific value]",VLOOKUP($E93,'Step 1'!$B$13:$D$28,3,0))</f>
        <v>NE</v>
      </c>
      <c r="O93" s="211" t="str">
        <f>IF(VLOOKUP($E93,'Step 1'!$B$13:$D$28,3,0)="Y","[enter country-specific value]",VLOOKUP($E93,'Step 1'!$B$13:$D$28,3,0))</f>
        <v>NE</v>
      </c>
      <c r="P93" s="211" t="str">
        <f>IF(VLOOKUP($E93,'Step 1'!$B$13:$D$28,3,0)="Y","[enter country-specific value]",VLOOKUP($E93,'Step 1'!$B$13:$D$28,3,0))</f>
        <v>NE</v>
      </c>
      <c r="Q93" s="211" t="str">
        <f>IF(VLOOKUP($E93,'Step 1'!$B$13:$D$28,3,0)="Y","[enter country-specific value]",VLOOKUP($E93,'Step 1'!$B$13:$D$28,3,0))</f>
        <v>NE</v>
      </c>
      <c r="R93" s="211" t="str">
        <f>IF(VLOOKUP($E93,'Step 1'!$B$13:$D$28,3,0)="Y","[enter country-specific value]",VLOOKUP($E93,'Step 1'!$B$13:$D$28,3,0))</f>
        <v>NE</v>
      </c>
      <c r="S93" s="211" t="str">
        <f>IF(VLOOKUP($E93,'Step 1'!$B$13:$D$28,3,0)="Y","[enter country-specific value]",VLOOKUP($E93,'Step 1'!$B$13:$D$28,3,0))</f>
        <v>NE</v>
      </c>
      <c r="T93" s="211" t="str">
        <f>IF(VLOOKUP($E93,'Step 1'!$B$13:$D$28,3,0)="Y","[enter country-specific value]",VLOOKUP($E93,'Step 1'!$B$13:$D$28,3,0))</f>
        <v>NE</v>
      </c>
      <c r="U93" s="211" t="str">
        <f>IF(VLOOKUP($E93,'Step 1'!$B$13:$D$28,3,0)="Y","[enter country-specific value]",VLOOKUP($E93,'Step 1'!$B$13:$D$28,3,0))</f>
        <v>NE</v>
      </c>
      <c r="V93" s="211" t="str">
        <f>IF(VLOOKUP($E93,'Step 1'!$B$13:$D$28,3,0)="Y","[enter country-specific value]",VLOOKUP($E93,'Step 1'!$B$13:$D$28,3,0))</f>
        <v>NE</v>
      </c>
      <c r="W93" s="211" t="str">
        <f>IF(VLOOKUP($E93,'Step 1'!$B$13:$D$28,3,0)="Y","[enter country-specific value]",VLOOKUP($E93,'Step 1'!$B$13:$D$28,3,0))</f>
        <v>NE</v>
      </c>
      <c r="X93" s="211" t="str">
        <f>IF(VLOOKUP($E93,'Step 1'!$B$13:$D$28,3,0)="Y","[enter country-specific value]",VLOOKUP($E93,'Step 1'!$B$13:$D$28,3,0))</f>
        <v>NE</v>
      </c>
      <c r="Y93" s="211" t="str">
        <f>IF(VLOOKUP($E93,'Step 1'!$B$13:$D$28,3,0)="Y","[enter country-specific value]",VLOOKUP($E93,'Step 1'!$B$13:$D$28,3,0))</f>
        <v>NE</v>
      </c>
      <c r="Z93" s="211" t="str">
        <f>IF(VLOOKUP($E93,'Step 1'!$B$13:$D$28,3,0)="Y","[enter country-specific value]",VLOOKUP($E93,'Step 1'!$B$13:$D$28,3,0))</f>
        <v>NE</v>
      </c>
      <c r="AA93" s="211" t="str">
        <f>IF(VLOOKUP($E93,'Step 1'!$B$13:$D$28,3,0)="Y","[enter country-specific value]",VLOOKUP($E93,'Step 1'!$B$13:$D$28,3,0))</f>
        <v>NE</v>
      </c>
      <c r="AB93" s="211" t="str">
        <f>IF(VLOOKUP($E93,'Step 1'!$B$13:$D$28,3,0)="Y","[enter country-specific value]",VLOOKUP($E93,'Step 1'!$B$13:$D$28,3,0))</f>
        <v>NE</v>
      </c>
      <c r="AC93" s="211" t="str">
        <f>IF(VLOOKUP($E93,'Step 1'!$B$13:$D$28,3,0)="Y","[enter country-specific value]",VLOOKUP($E93,'Step 1'!$B$13:$D$28,3,0))</f>
        <v>NE</v>
      </c>
      <c r="AD93" s="211" t="str">
        <f>IF(VLOOKUP($E93,'Step 1'!$B$13:$D$28,3,0)="Y","[enter country-specific value]",VLOOKUP($E93,'Step 1'!$B$13:$D$28,3,0))</f>
        <v>NE</v>
      </c>
      <c r="AE93" s="211" t="str">
        <f>IF(VLOOKUP($E93,'Step 1'!$B$13:$D$28,3,0)="Y","[enter country-specific value]",VLOOKUP($E93,'Step 1'!$B$13:$D$28,3,0))</f>
        <v>NE</v>
      </c>
      <c r="AF93" s="211" t="str">
        <f>IF(VLOOKUP($E93,'Step 1'!$B$13:$D$28,3,0)="Y","[enter country-specific value]",VLOOKUP($E93,'Step 1'!$B$13:$D$28,3,0))</f>
        <v>NE</v>
      </c>
      <c r="AG93" s="211" t="str">
        <f>IF(VLOOKUP($E93,'Step 1'!$B$13:$D$28,3,0)="Y","[enter country-specific value]",VLOOKUP($E93,'Step 1'!$B$13:$D$28,3,0))</f>
        <v>NE</v>
      </c>
      <c r="AH93" s="211" t="str">
        <f>IF(VLOOKUP($E93,'Step 1'!$B$13:$D$28,3,0)="Y","[enter country-specific value]",VLOOKUP($E93,'Step 1'!$B$13:$D$28,3,0))</f>
        <v>NE</v>
      </c>
      <c r="AI93" s="211" t="str">
        <f>IF(VLOOKUP($E93,'Step 1'!$B$13:$D$28,3,0)="Y","[enter country-specific value]",VLOOKUP($E93,'Step 1'!$B$13:$D$28,3,0))</f>
        <v>NE</v>
      </c>
      <c r="AJ93" s="211" t="str">
        <f>IF(VLOOKUP($E93,'Step 1'!$B$13:$D$28,3,0)="Y","[enter country-specific value]",VLOOKUP($E93,'Step 1'!$B$13:$D$28,3,0))</f>
        <v>NE</v>
      </c>
      <c r="AK93" s="211" t="str">
        <f>IF(VLOOKUP($E93,'Step 1'!$B$13:$D$28,3,0)="Y","[enter country-specific value]",VLOOKUP($E93,'Step 1'!$B$13:$D$28,3,0))</f>
        <v>NE</v>
      </c>
      <c r="AL93" s="211" t="str">
        <f>IF(VLOOKUP($E93,'Step 1'!$B$13:$D$28,3,0)="Y","[enter country-specific value]",VLOOKUP($E93,'Step 1'!$B$13:$D$28,3,0))</f>
        <v>NE</v>
      </c>
      <c r="AM93" s="211" t="str">
        <f>IF(VLOOKUP($E93,'Step 1'!$B$13:$D$28,3,0)="Y","[enter country-specific value]",VLOOKUP($E93,'Step 1'!$B$13:$D$28,3,0))</f>
        <v>NE</v>
      </c>
      <c r="AN93" s="211" t="str">
        <f>IF(VLOOKUP($E93,'Step 1'!$B$13:$D$28,3,0)="Y","[enter country-specific value]",VLOOKUP($E93,'Step 1'!$B$13:$D$28,3,0))</f>
        <v>NE</v>
      </c>
      <c r="AO93" s="211" t="str">
        <f>IF(VLOOKUP($E93,'Step 1'!$B$13:$D$28,3,0)="Y","[enter country-specific value]",VLOOKUP($E93,'Step 1'!$B$13:$D$28,3,0))</f>
        <v>NE</v>
      </c>
      <c r="AP93" s="211"/>
      <c r="AQ93" s="211"/>
      <c r="AR93" s="211"/>
      <c r="AS93" s="211"/>
      <c r="AT93" s="211"/>
      <c r="AU93" s="188"/>
      <c r="AV93" s="211" t="str">
        <f>IF(VLOOKUP($E93,'Step 1'!$B$13:$D$28,3,0)="Y","[enter country-specific value]",VLOOKUP($E93,'Step 1'!$B$13:$D$28,3,0))</f>
        <v>NE</v>
      </c>
    </row>
    <row r="94" spans="1:48" ht="18.75" x14ac:dyDescent="0.35">
      <c r="A94" s="44" t="str">
        <f t="shared" si="16"/>
        <v>Xhouse_slurry_Horses</v>
      </c>
      <c r="B94" s="2" t="s">
        <v>49</v>
      </c>
      <c r="C94" s="119" t="s">
        <v>442</v>
      </c>
      <c r="D94" s="12" t="s">
        <v>49</v>
      </c>
      <c r="E94" s="2" t="s">
        <v>82</v>
      </c>
      <c r="F94" s="2" t="s">
        <v>156</v>
      </c>
      <c r="G94" s="202" t="s">
        <v>123</v>
      </c>
      <c r="H94" s="2" t="s">
        <v>49</v>
      </c>
      <c r="I94" s="211" t="str">
        <f>IF(VLOOKUP($E94,'Step 1'!$B$13:$D$28,3,0)="Y","[enter country-specific source]",VLOOKUP($E94,'Step 1'!$B$13:$D$28,3,0))</f>
        <v>NE</v>
      </c>
      <c r="J94" s="202"/>
      <c r="K94" s="211" t="str">
        <f>IF(VLOOKUP($E94,'Step 1'!$B$13:$D$28,3,0)="Y","[enter country-specific value]",VLOOKUP($E94,'Step 1'!$B$13:$D$28,3,0))</f>
        <v>NE</v>
      </c>
      <c r="L94" s="211" t="str">
        <f>IF(VLOOKUP($E94,'Step 1'!$B$13:$D$28,3,0)="Y","[enter country-specific value]",VLOOKUP($E94,'Step 1'!$B$13:$D$28,3,0))</f>
        <v>NE</v>
      </c>
      <c r="M94" s="211" t="str">
        <f>IF(VLOOKUP($E94,'Step 1'!$B$13:$D$28,3,0)="Y","[enter country-specific value]",VLOOKUP($E94,'Step 1'!$B$13:$D$28,3,0))</f>
        <v>NE</v>
      </c>
      <c r="N94" s="211" t="str">
        <f>IF(VLOOKUP($E94,'Step 1'!$B$13:$D$28,3,0)="Y","[enter country-specific value]",VLOOKUP($E94,'Step 1'!$B$13:$D$28,3,0))</f>
        <v>NE</v>
      </c>
      <c r="O94" s="211" t="str">
        <f>IF(VLOOKUP($E94,'Step 1'!$B$13:$D$28,3,0)="Y","[enter country-specific value]",VLOOKUP($E94,'Step 1'!$B$13:$D$28,3,0))</f>
        <v>NE</v>
      </c>
      <c r="P94" s="211" t="str">
        <f>IF(VLOOKUP($E94,'Step 1'!$B$13:$D$28,3,0)="Y","[enter country-specific value]",VLOOKUP($E94,'Step 1'!$B$13:$D$28,3,0))</f>
        <v>NE</v>
      </c>
      <c r="Q94" s="211" t="str">
        <f>IF(VLOOKUP($E94,'Step 1'!$B$13:$D$28,3,0)="Y","[enter country-specific value]",VLOOKUP($E94,'Step 1'!$B$13:$D$28,3,0))</f>
        <v>NE</v>
      </c>
      <c r="R94" s="211" t="str">
        <f>IF(VLOOKUP($E94,'Step 1'!$B$13:$D$28,3,0)="Y","[enter country-specific value]",VLOOKUP($E94,'Step 1'!$B$13:$D$28,3,0))</f>
        <v>NE</v>
      </c>
      <c r="S94" s="211" t="str">
        <f>IF(VLOOKUP($E94,'Step 1'!$B$13:$D$28,3,0)="Y","[enter country-specific value]",VLOOKUP($E94,'Step 1'!$B$13:$D$28,3,0))</f>
        <v>NE</v>
      </c>
      <c r="T94" s="211" t="str">
        <f>IF(VLOOKUP($E94,'Step 1'!$B$13:$D$28,3,0)="Y","[enter country-specific value]",VLOOKUP($E94,'Step 1'!$B$13:$D$28,3,0))</f>
        <v>NE</v>
      </c>
      <c r="U94" s="211" t="str">
        <f>IF(VLOOKUP($E94,'Step 1'!$B$13:$D$28,3,0)="Y","[enter country-specific value]",VLOOKUP($E94,'Step 1'!$B$13:$D$28,3,0))</f>
        <v>NE</v>
      </c>
      <c r="V94" s="211" t="str">
        <f>IF(VLOOKUP($E94,'Step 1'!$B$13:$D$28,3,0)="Y","[enter country-specific value]",VLOOKUP($E94,'Step 1'!$B$13:$D$28,3,0))</f>
        <v>NE</v>
      </c>
      <c r="W94" s="211" t="str">
        <f>IF(VLOOKUP($E94,'Step 1'!$B$13:$D$28,3,0)="Y","[enter country-specific value]",VLOOKUP($E94,'Step 1'!$B$13:$D$28,3,0))</f>
        <v>NE</v>
      </c>
      <c r="X94" s="211" t="str">
        <f>IF(VLOOKUP($E94,'Step 1'!$B$13:$D$28,3,0)="Y","[enter country-specific value]",VLOOKUP($E94,'Step 1'!$B$13:$D$28,3,0))</f>
        <v>NE</v>
      </c>
      <c r="Y94" s="211" t="str">
        <f>IF(VLOOKUP($E94,'Step 1'!$B$13:$D$28,3,0)="Y","[enter country-specific value]",VLOOKUP($E94,'Step 1'!$B$13:$D$28,3,0))</f>
        <v>NE</v>
      </c>
      <c r="Z94" s="211" t="str">
        <f>IF(VLOOKUP($E94,'Step 1'!$B$13:$D$28,3,0)="Y","[enter country-specific value]",VLOOKUP($E94,'Step 1'!$B$13:$D$28,3,0))</f>
        <v>NE</v>
      </c>
      <c r="AA94" s="211" t="str">
        <f>IF(VLOOKUP($E94,'Step 1'!$B$13:$D$28,3,0)="Y","[enter country-specific value]",VLOOKUP($E94,'Step 1'!$B$13:$D$28,3,0))</f>
        <v>NE</v>
      </c>
      <c r="AB94" s="211" t="str">
        <f>IF(VLOOKUP($E94,'Step 1'!$B$13:$D$28,3,0)="Y","[enter country-specific value]",VLOOKUP($E94,'Step 1'!$B$13:$D$28,3,0))</f>
        <v>NE</v>
      </c>
      <c r="AC94" s="211" t="str">
        <f>IF(VLOOKUP($E94,'Step 1'!$B$13:$D$28,3,0)="Y","[enter country-specific value]",VLOOKUP($E94,'Step 1'!$B$13:$D$28,3,0))</f>
        <v>NE</v>
      </c>
      <c r="AD94" s="211" t="str">
        <f>IF(VLOOKUP($E94,'Step 1'!$B$13:$D$28,3,0)="Y","[enter country-specific value]",VLOOKUP($E94,'Step 1'!$B$13:$D$28,3,0))</f>
        <v>NE</v>
      </c>
      <c r="AE94" s="211" t="str">
        <f>IF(VLOOKUP($E94,'Step 1'!$B$13:$D$28,3,0)="Y","[enter country-specific value]",VLOOKUP($E94,'Step 1'!$B$13:$D$28,3,0))</f>
        <v>NE</v>
      </c>
      <c r="AF94" s="211" t="str">
        <f>IF(VLOOKUP($E94,'Step 1'!$B$13:$D$28,3,0)="Y","[enter country-specific value]",VLOOKUP($E94,'Step 1'!$B$13:$D$28,3,0))</f>
        <v>NE</v>
      </c>
      <c r="AG94" s="211" t="str">
        <f>IF(VLOOKUP($E94,'Step 1'!$B$13:$D$28,3,0)="Y","[enter country-specific value]",VLOOKUP($E94,'Step 1'!$B$13:$D$28,3,0))</f>
        <v>NE</v>
      </c>
      <c r="AH94" s="211" t="str">
        <f>IF(VLOOKUP($E94,'Step 1'!$B$13:$D$28,3,0)="Y","[enter country-specific value]",VLOOKUP($E94,'Step 1'!$B$13:$D$28,3,0))</f>
        <v>NE</v>
      </c>
      <c r="AI94" s="211" t="str">
        <f>IF(VLOOKUP($E94,'Step 1'!$B$13:$D$28,3,0)="Y","[enter country-specific value]",VLOOKUP($E94,'Step 1'!$B$13:$D$28,3,0))</f>
        <v>NE</v>
      </c>
      <c r="AJ94" s="211" t="str">
        <f>IF(VLOOKUP($E94,'Step 1'!$B$13:$D$28,3,0)="Y","[enter country-specific value]",VLOOKUP($E94,'Step 1'!$B$13:$D$28,3,0))</f>
        <v>NE</v>
      </c>
      <c r="AK94" s="211" t="str">
        <f>IF(VLOOKUP($E94,'Step 1'!$B$13:$D$28,3,0)="Y","[enter country-specific value]",VLOOKUP($E94,'Step 1'!$B$13:$D$28,3,0))</f>
        <v>NE</v>
      </c>
      <c r="AL94" s="211" t="str">
        <f>IF(VLOOKUP($E94,'Step 1'!$B$13:$D$28,3,0)="Y","[enter country-specific value]",VLOOKUP($E94,'Step 1'!$B$13:$D$28,3,0))</f>
        <v>NE</v>
      </c>
      <c r="AM94" s="211" t="str">
        <f>IF(VLOOKUP($E94,'Step 1'!$B$13:$D$28,3,0)="Y","[enter country-specific value]",VLOOKUP($E94,'Step 1'!$B$13:$D$28,3,0))</f>
        <v>NE</v>
      </c>
      <c r="AN94" s="211" t="str">
        <f>IF(VLOOKUP($E94,'Step 1'!$B$13:$D$28,3,0)="Y","[enter country-specific value]",VLOOKUP($E94,'Step 1'!$B$13:$D$28,3,0))</f>
        <v>NE</v>
      </c>
      <c r="AO94" s="211" t="str">
        <f>IF(VLOOKUP($E94,'Step 1'!$B$13:$D$28,3,0)="Y","[enter country-specific value]",VLOOKUP($E94,'Step 1'!$B$13:$D$28,3,0))</f>
        <v>NE</v>
      </c>
      <c r="AP94" s="211"/>
      <c r="AQ94" s="211"/>
      <c r="AR94" s="211"/>
      <c r="AS94" s="211"/>
      <c r="AT94" s="211"/>
      <c r="AU94" s="188"/>
      <c r="AV94" s="211" t="str">
        <f>IF(VLOOKUP($E94,'Step 1'!$B$13:$D$28,3,0)="Y","[enter country-specific value]",VLOOKUP($E94,'Step 1'!$B$13:$D$28,3,0))</f>
        <v>NE</v>
      </c>
    </row>
    <row r="95" spans="1:48" ht="18.75" x14ac:dyDescent="0.35">
      <c r="A95" s="44" t="str">
        <f t="shared" si="16"/>
        <v>Xhouse_slurry_Mules and asses</v>
      </c>
      <c r="B95" s="2" t="s">
        <v>49</v>
      </c>
      <c r="C95" s="119" t="s">
        <v>442</v>
      </c>
      <c r="D95" s="12" t="s">
        <v>49</v>
      </c>
      <c r="E95" s="2" t="s">
        <v>83</v>
      </c>
      <c r="F95" s="2" t="s">
        <v>156</v>
      </c>
      <c r="G95" s="202" t="s">
        <v>123</v>
      </c>
      <c r="H95" s="2" t="s">
        <v>49</v>
      </c>
      <c r="I95" s="211" t="str">
        <f>IF(VLOOKUP($E95,'Step 1'!$B$13:$D$28,3,0)="Y","[enter country-specific source]",VLOOKUP($E95,'Step 1'!$B$13:$D$28,3,0))</f>
        <v>NE</v>
      </c>
      <c r="J95" s="202"/>
      <c r="K95" s="211" t="str">
        <f>IF(VLOOKUP($E95,'Step 1'!$B$13:$D$28,3,0)="Y","[enter country-specific value]",VLOOKUP($E95,'Step 1'!$B$13:$D$28,3,0))</f>
        <v>NE</v>
      </c>
      <c r="L95" s="211" t="str">
        <f>IF(VLOOKUP($E95,'Step 1'!$B$13:$D$28,3,0)="Y","[enter country-specific value]",VLOOKUP($E95,'Step 1'!$B$13:$D$28,3,0))</f>
        <v>NE</v>
      </c>
      <c r="M95" s="211" t="str">
        <f>IF(VLOOKUP($E95,'Step 1'!$B$13:$D$28,3,0)="Y","[enter country-specific value]",VLOOKUP($E95,'Step 1'!$B$13:$D$28,3,0))</f>
        <v>NE</v>
      </c>
      <c r="N95" s="211" t="str">
        <f>IF(VLOOKUP($E95,'Step 1'!$B$13:$D$28,3,0)="Y","[enter country-specific value]",VLOOKUP($E95,'Step 1'!$B$13:$D$28,3,0))</f>
        <v>NE</v>
      </c>
      <c r="O95" s="211" t="str">
        <f>IF(VLOOKUP($E95,'Step 1'!$B$13:$D$28,3,0)="Y","[enter country-specific value]",VLOOKUP($E95,'Step 1'!$B$13:$D$28,3,0))</f>
        <v>NE</v>
      </c>
      <c r="P95" s="211" t="str">
        <f>IF(VLOOKUP($E95,'Step 1'!$B$13:$D$28,3,0)="Y","[enter country-specific value]",VLOOKUP($E95,'Step 1'!$B$13:$D$28,3,0))</f>
        <v>NE</v>
      </c>
      <c r="Q95" s="211" t="str">
        <f>IF(VLOOKUP($E95,'Step 1'!$B$13:$D$28,3,0)="Y","[enter country-specific value]",VLOOKUP($E95,'Step 1'!$B$13:$D$28,3,0))</f>
        <v>NE</v>
      </c>
      <c r="R95" s="211" t="str">
        <f>IF(VLOOKUP($E95,'Step 1'!$B$13:$D$28,3,0)="Y","[enter country-specific value]",VLOOKUP($E95,'Step 1'!$B$13:$D$28,3,0))</f>
        <v>NE</v>
      </c>
      <c r="S95" s="211" t="str">
        <f>IF(VLOOKUP($E95,'Step 1'!$B$13:$D$28,3,0)="Y","[enter country-specific value]",VLOOKUP($E95,'Step 1'!$B$13:$D$28,3,0))</f>
        <v>NE</v>
      </c>
      <c r="T95" s="211" t="str">
        <f>IF(VLOOKUP($E95,'Step 1'!$B$13:$D$28,3,0)="Y","[enter country-specific value]",VLOOKUP($E95,'Step 1'!$B$13:$D$28,3,0))</f>
        <v>NE</v>
      </c>
      <c r="U95" s="211" t="str">
        <f>IF(VLOOKUP($E95,'Step 1'!$B$13:$D$28,3,0)="Y","[enter country-specific value]",VLOOKUP($E95,'Step 1'!$B$13:$D$28,3,0))</f>
        <v>NE</v>
      </c>
      <c r="V95" s="211" t="str">
        <f>IF(VLOOKUP($E95,'Step 1'!$B$13:$D$28,3,0)="Y","[enter country-specific value]",VLOOKUP($E95,'Step 1'!$B$13:$D$28,3,0))</f>
        <v>NE</v>
      </c>
      <c r="W95" s="211" t="str">
        <f>IF(VLOOKUP($E95,'Step 1'!$B$13:$D$28,3,0)="Y","[enter country-specific value]",VLOOKUP($E95,'Step 1'!$B$13:$D$28,3,0))</f>
        <v>NE</v>
      </c>
      <c r="X95" s="211" t="str">
        <f>IF(VLOOKUP($E95,'Step 1'!$B$13:$D$28,3,0)="Y","[enter country-specific value]",VLOOKUP($E95,'Step 1'!$B$13:$D$28,3,0))</f>
        <v>NE</v>
      </c>
      <c r="Y95" s="211" t="str">
        <f>IF(VLOOKUP($E95,'Step 1'!$B$13:$D$28,3,0)="Y","[enter country-specific value]",VLOOKUP($E95,'Step 1'!$B$13:$D$28,3,0))</f>
        <v>NE</v>
      </c>
      <c r="Z95" s="211" t="str">
        <f>IF(VLOOKUP($E95,'Step 1'!$B$13:$D$28,3,0)="Y","[enter country-specific value]",VLOOKUP($E95,'Step 1'!$B$13:$D$28,3,0))</f>
        <v>NE</v>
      </c>
      <c r="AA95" s="211" t="str">
        <f>IF(VLOOKUP($E95,'Step 1'!$B$13:$D$28,3,0)="Y","[enter country-specific value]",VLOOKUP($E95,'Step 1'!$B$13:$D$28,3,0))</f>
        <v>NE</v>
      </c>
      <c r="AB95" s="211" t="str">
        <f>IF(VLOOKUP($E95,'Step 1'!$B$13:$D$28,3,0)="Y","[enter country-specific value]",VLOOKUP($E95,'Step 1'!$B$13:$D$28,3,0))</f>
        <v>NE</v>
      </c>
      <c r="AC95" s="211" t="str">
        <f>IF(VLOOKUP($E95,'Step 1'!$B$13:$D$28,3,0)="Y","[enter country-specific value]",VLOOKUP($E95,'Step 1'!$B$13:$D$28,3,0))</f>
        <v>NE</v>
      </c>
      <c r="AD95" s="211" t="str">
        <f>IF(VLOOKUP($E95,'Step 1'!$B$13:$D$28,3,0)="Y","[enter country-specific value]",VLOOKUP($E95,'Step 1'!$B$13:$D$28,3,0))</f>
        <v>NE</v>
      </c>
      <c r="AE95" s="211" t="str">
        <f>IF(VLOOKUP($E95,'Step 1'!$B$13:$D$28,3,0)="Y","[enter country-specific value]",VLOOKUP($E95,'Step 1'!$B$13:$D$28,3,0))</f>
        <v>NE</v>
      </c>
      <c r="AF95" s="211" t="str">
        <f>IF(VLOOKUP($E95,'Step 1'!$B$13:$D$28,3,0)="Y","[enter country-specific value]",VLOOKUP($E95,'Step 1'!$B$13:$D$28,3,0))</f>
        <v>NE</v>
      </c>
      <c r="AG95" s="211" t="str">
        <f>IF(VLOOKUP($E95,'Step 1'!$B$13:$D$28,3,0)="Y","[enter country-specific value]",VLOOKUP($E95,'Step 1'!$B$13:$D$28,3,0))</f>
        <v>NE</v>
      </c>
      <c r="AH95" s="211" t="str">
        <f>IF(VLOOKUP($E95,'Step 1'!$B$13:$D$28,3,0)="Y","[enter country-specific value]",VLOOKUP($E95,'Step 1'!$B$13:$D$28,3,0))</f>
        <v>NE</v>
      </c>
      <c r="AI95" s="211" t="str">
        <f>IF(VLOOKUP($E95,'Step 1'!$B$13:$D$28,3,0)="Y","[enter country-specific value]",VLOOKUP($E95,'Step 1'!$B$13:$D$28,3,0))</f>
        <v>NE</v>
      </c>
      <c r="AJ95" s="211" t="str">
        <f>IF(VLOOKUP($E95,'Step 1'!$B$13:$D$28,3,0)="Y","[enter country-specific value]",VLOOKUP($E95,'Step 1'!$B$13:$D$28,3,0))</f>
        <v>NE</v>
      </c>
      <c r="AK95" s="211" t="str">
        <f>IF(VLOOKUP($E95,'Step 1'!$B$13:$D$28,3,0)="Y","[enter country-specific value]",VLOOKUP($E95,'Step 1'!$B$13:$D$28,3,0))</f>
        <v>NE</v>
      </c>
      <c r="AL95" s="211" t="str">
        <f>IF(VLOOKUP($E95,'Step 1'!$B$13:$D$28,3,0)="Y","[enter country-specific value]",VLOOKUP($E95,'Step 1'!$B$13:$D$28,3,0))</f>
        <v>NE</v>
      </c>
      <c r="AM95" s="211" t="str">
        <f>IF(VLOOKUP($E95,'Step 1'!$B$13:$D$28,3,0)="Y","[enter country-specific value]",VLOOKUP($E95,'Step 1'!$B$13:$D$28,3,0))</f>
        <v>NE</v>
      </c>
      <c r="AN95" s="211" t="str">
        <f>IF(VLOOKUP($E95,'Step 1'!$B$13:$D$28,3,0)="Y","[enter country-specific value]",VLOOKUP($E95,'Step 1'!$B$13:$D$28,3,0))</f>
        <v>NE</v>
      </c>
      <c r="AO95" s="211" t="str">
        <f>IF(VLOOKUP($E95,'Step 1'!$B$13:$D$28,3,0)="Y","[enter country-specific value]",VLOOKUP($E95,'Step 1'!$B$13:$D$28,3,0))</f>
        <v>NE</v>
      </c>
      <c r="AP95" s="211"/>
      <c r="AQ95" s="211"/>
      <c r="AR95" s="211"/>
      <c r="AS95" s="211"/>
      <c r="AT95" s="211"/>
      <c r="AU95" s="188"/>
      <c r="AV95" s="211" t="str">
        <f>IF(VLOOKUP($E95,'Step 1'!$B$13:$D$28,3,0)="Y","[enter country-specific value]",VLOOKUP($E95,'Step 1'!$B$13:$D$28,3,0))</f>
        <v>NE</v>
      </c>
    </row>
    <row r="96" spans="1:48" ht="18.75" x14ac:dyDescent="0.35">
      <c r="A96" s="44" t="str">
        <f t="shared" si="16"/>
        <v>Xhouse_slurry_Laying hens</v>
      </c>
      <c r="B96" s="2" t="s">
        <v>49</v>
      </c>
      <c r="C96" s="119" t="s">
        <v>442</v>
      </c>
      <c r="D96" s="12" t="s">
        <v>49</v>
      </c>
      <c r="E96" s="2" t="s">
        <v>85</v>
      </c>
      <c r="F96" s="2" t="s">
        <v>156</v>
      </c>
      <c r="G96" s="202" t="s">
        <v>123</v>
      </c>
      <c r="H96" s="2" t="s">
        <v>49</v>
      </c>
      <c r="I96" s="211" t="str">
        <f>IF(VLOOKUP($E96,'Step 1'!$B$13:$D$28,3,0)="Y","[enter country-specific source]",VLOOKUP($E96,'Step 1'!$B$13:$D$28,3,0))</f>
        <v>NE</v>
      </c>
      <c r="J96" s="202"/>
      <c r="K96" s="211" t="str">
        <f>IF(VLOOKUP($E96,'Step 1'!$B$13:$D$28,3,0)="Y","[enter country-specific value]",VLOOKUP($E96,'Step 1'!$B$13:$D$28,3,0))</f>
        <v>NE</v>
      </c>
      <c r="L96" s="211" t="str">
        <f>IF(VLOOKUP($E96,'Step 1'!$B$13:$D$28,3,0)="Y","[enter country-specific value]",VLOOKUP($E96,'Step 1'!$B$13:$D$28,3,0))</f>
        <v>NE</v>
      </c>
      <c r="M96" s="211" t="str">
        <f>IF(VLOOKUP($E96,'Step 1'!$B$13:$D$28,3,0)="Y","[enter country-specific value]",VLOOKUP($E96,'Step 1'!$B$13:$D$28,3,0))</f>
        <v>NE</v>
      </c>
      <c r="N96" s="211" t="str">
        <f>IF(VLOOKUP($E96,'Step 1'!$B$13:$D$28,3,0)="Y","[enter country-specific value]",VLOOKUP($E96,'Step 1'!$B$13:$D$28,3,0))</f>
        <v>NE</v>
      </c>
      <c r="O96" s="211" t="str">
        <f>IF(VLOOKUP($E96,'Step 1'!$B$13:$D$28,3,0)="Y","[enter country-specific value]",VLOOKUP($E96,'Step 1'!$B$13:$D$28,3,0))</f>
        <v>NE</v>
      </c>
      <c r="P96" s="211" t="str">
        <f>IF(VLOOKUP($E96,'Step 1'!$B$13:$D$28,3,0)="Y","[enter country-specific value]",VLOOKUP($E96,'Step 1'!$B$13:$D$28,3,0))</f>
        <v>NE</v>
      </c>
      <c r="Q96" s="211" t="str">
        <f>IF(VLOOKUP($E96,'Step 1'!$B$13:$D$28,3,0)="Y","[enter country-specific value]",VLOOKUP($E96,'Step 1'!$B$13:$D$28,3,0))</f>
        <v>NE</v>
      </c>
      <c r="R96" s="211" t="str">
        <f>IF(VLOOKUP($E96,'Step 1'!$B$13:$D$28,3,0)="Y","[enter country-specific value]",VLOOKUP($E96,'Step 1'!$B$13:$D$28,3,0))</f>
        <v>NE</v>
      </c>
      <c r="S96" s="211" t="str">
        <f>IF(VLOOKUP($E96,'Step 1'!$B$13:$D$28,3,0)="Y","[enter country-specific value]",VLOOKUP($E96,'Step 1'!$B$13:$D$28,3,0))</f>
        <v>NE</v>
      </c>
      <c r="T96" s="211" t="str">
        <f>IF(VLOOKUP($E96,'Step 1'!$B$13:$D$28,3,0)="Y","[enter country-specific value]",VLOOKUP($E96,'Step 1'!$B$13:$D$28,3,0))</f>
        <v>NE</v>
      </c>
      <c r="U96" s="211" t="str">
        <f>IF(VLOOKUP($E96,'Step 1'!$B$13:$D$28,3,0)="Y","[enter country-specific value]",VLOOKUP($E96,'Step 1'!$B$13:$D$28,3,0))</f>
        <v>NE</v>
      </c>
      <c r="V96" s="211" t="str">
        <f>IF(VLOOKUP($E96,'Step 1'!$B$13:$D$28,3,0)="Y","[enter country-specific value]",VLOOKUP($E96,'Step 1'!$B$13:$D$28,3,0))</f>
        <v>NE</v>
      </c>
      <c r="W96" s="211" t="str">
        <f>IF(VLOOKUP($E96,'Step 1'!$B$13:$D$28,3,0)="Y","[enter country-specific value]",VLOOKUP($E96,'Step 1'!$B$13:$D$28,3,0))</f>
        <v>NE</v>
      </c>
      <c r="X96" s="211" t="str">
        <f>IF(VLOOKUP($E96,'Step 1'!$B$13:$D$28,3,0)="Y","[enter country-specific value]",VLOOKUP($E96,'Step 1'!$B$13:$D$28,3,0))</f>
        <v>NE</v>
      </c>
      <c r="Y96" s="211" t="str">
        <f>IF(VLOOKUP($E96,'Step 1'!$B$13:$D$28,3,0)="Y","[enter country-specific value]",VLOOKUP($E96,'Step 1'!$B$13:$D$28,3,0))</f>
        <v>NE</v>
      </c>
      <c r="Z96" s="211" t="str">
        <f>IF(VLOOKUP($E96,'Step 1'!$B$13:$D$28,3,0)="Y","[enter country-specific value]",VLOOKUP($E96,'Step 1'!$B$13:$D$28,3,0))</f>
        <v>NE</v>
      </c>
      <c r="AA96" s="211" t="str">
        <f>IF(VLOOKUP($E96,'Step 1'!$B$13:$D$28,3,0)="Y","[enter country-specific value]",VLOOKUP($E96,'Step 1'!$B$13:$D$28,3,0))</f>
        <v>NE</v>
      </c>
      <c r="AB96" s="211" t="str">
        <f>IF(VLOOKUP($E96,'Step 1'!$B$13:$D$28,3,0)="Y","[enter country-specific value]",VLOOKUP($E96,'Step 1'!$B$13:$D$28,3,0))</f>
        <v>NE</v>
      </c>
      <c r="AC96" s="211" t="str">
        <f>IF(VLOOKUP($E96,'Step 1'!$B$13:$D$28,3,0)="Y","[enter country-specific value]",VLOOKUP($E96,'Step 1'!$B$13:$D$28,3,0))</f>
        <v>NE</v>
      </c>
      <c r="AD96" s="211" t="str">
        <f>IF(VLOOKUP($E96,'Step 1'!$B$13:$D$28,3,0)="Y","[enter country-specific value]",VLOOKUP($E96,'Step 1'!$B$13:$D$28,3,0))</f>
        <v>NE</v>
      </c>
      <c r="AE96" s="211" t="str">
        <f>IF(VLOOKUP($E96,'Step 1'!$B$13:$D$28,3,0)="Y","[enter country-specific value]",VLOOKUP($E96,'Step 1'!$B$13:$D$28,3,0))</f>
        <v>NE</v>
      </c>
      <c r="AF96" s="211" t="str">
        <f>IF(VLOOKUP($E96,'Step 1'!$B$13:$D$28,3,0)="Y","[enter country-specific value]",VLOOKUP($E96,'Step 1'!$B$13:$D$28,3,0))</f>
        <v>NE</v>
      </c>
      <c r="AG96" s="211" t="str">
        <f>IF(VLOOKUP($E96,'Step 1'!$B$13:$D$28,3,0)="Y","[enter country-specific value]",VLOOKUP($E96,'Step 1'!$B$13:$D$28,3,0))</f>
        <v>NE</v>
      </c>
      <c r="AH96" s="211" t="str">
        <f>IF(VLOOKUP($E96,'Step 1'!$B$13:$D$28,3,0)="Y","[enter country-specific value]",VLOOKUP($E96,'Step 1'!$B$13:$D$28,3,0))</f>
        <v>NE</v>
      </c>
      <c r="AI96" s="211" t="str">
        <f>IF(VLOOKUP($E96,'Step 1'!$B$13:$D$28,3,0)="Y","[enter country-specific value]",VLOOKUP($E96,'Step 1'!$B$13:$D$28,3,0))</f>
        <v>NE</v>
      </c>
      <c r="AJ96" s="211" t="str">
        <f>IF(VLOOKUP($E96,'Step 1'!$B$13:$D$28,3,0)="Y","[enter country-specific value]",VLOOKUP($E96,'Step 1'!$B$13:$D$28,3,0))</f>
        <v>NE</v>
      </c>
      <c r="AK96" s="211" t="str">
        <f>IF(VLOOKUP($E96,'Step 1'!$B$13:$D$28,3,0)="Y","[enter country-specific value]",VLOOKUP($E96,'Step 1'!$B$13:$D$28,3,0))</f>
        <v>NE</v>
      </c>
      <c r="AL96" s="211" t="str">
        <f>IF(VLOOKUP($E96,'Step 1'!$B$13:$D$28,3,0)="Y","[enter country-specific value]",VLOOKUP($E96,'Step 1'!$B$13:$D$28,3,0))</f>
        <v>NE</v>
      </c>
      <c r="AM96" s="211" t="str">
        <f>IF(VLOOKUP($E96,'Step 1'!$B$13:$D$28,3,0)="Y","[enter country-specific value]",VLOOKUP($E96,'Step 1'!$B$13:$D$28,3,0))</f>
        <v>NE</v>
      </c>
      <c r="AN96" s="211" t="str">
        <f>IF(VLOOKUP($E96,'Step 1'!$B$13:$D$28,3,0)="Y","[enter country-specific value]",VLOOKUP($E96,'Step 1'!$B$13:$D$28,3,0))</f>
        <v>NE</v>
      </c>
      <c r="AO96" s="211" t="str">
        <f>IF(VLOOKUP($E96,'Step 1'!$B$13:$D$28,3,0)="Y","[enter country-specific value]",VLOOKUP($E96,'Step 1'!$B$13:$D$28,3,0))</f>
        <v>NE</v>
      </c>
      <c r="AP96" s="211"/>
      <c r="AQ96" s="211"/>
      <c r="AR96" s="211"/>
      <c r="AS96" s="211"/>
      <c r="AT96" s="211"/>
      <c r="AU96" s="188"/>
      <c r="AV96" s="211" t="str">
        <f>IF(VLOOKUP($E96,'Step 1'!$B$13:$D$28,3,0)="Y","[enter country-specific value]",VLOOKUP($E96,'Step 1'!$B$13:$D$28,3,0))</f>
        <v>NE</v>
      </c>
    </row>
    <row r="97" spans="1:52" ht="18.75" x14ac:dyDescent="0.35">
      <c r="A97" s="44" t="str">
        <f t="shared" si="16"/>
        <v>Xhouse_slurry_Broilers</v>
      </c>
      <c r="B97" s="2" t="s">
        <v>49</v>
      </c>
      <c r="C97" s="119" t="s">
        <v>442</v>
      </c>
      <c r="D97" s="12" t="s">
        <v>49</v>
      </c>
      <c r="E97" s="2" t="s">
        <v>84</v>
      </c>
      <c r="F97" s="2" t="s">
        <v>156</v>
      </c>
      <c r="G97" s="202" t="s">
        <v>123</v>
      </c>
      <c r="H97" s="2" t="s">
        <v>49</v>
      </c>
      <c r="I97" s="211" t="str">
        <f>IF(VLOOKUP($E97,'Step 1'!$B$13:$D$28,3,0)="Y","[enter country-specific source]",VLOOKUP($E97,'Step 1'!$B$13:$D$28,3,0))</f>
        <v>NE</v>
      </c>
      <c r="J97" s="202"/>
      <c r="K97" s="211" t="str">
        <f>IF(VLOOKUP($E97,'Step 1'!$B$13:$D$28,3,0)="Y","[enter country-specific value]",VLOOKUP($E97,'Step 1'!$B$13:$D$28,3,0))</f>
        <v>NE</v>
      </c>
      <c r="L97" s="211" t="str">
        <f>IF(VLOOKUP($E97,'Step 1'!$B$13:$D$28,3,0)="Y","[enter country-specific value]",VLOOKUP($E97,'Step 1'!$B$13:$D$28,3,0))</f>
        <v>NE</v>
      </c>
      <c r="M97" s="211" t="str">
        <f>IF(VLOOKUP($E97,'Step 1'!$B$13:$D$28,3,0)="Y","[enter country-specific value]",VLOOKUP($E97,'Step 1'!$B$13:$D$28,3,0))</f>
        <v>NE</v>
      </c>
      <c r="N97" s="211" t="str">
        <f>IF(VLOOKUP($E97,'Step 1'!$B$13:$D$28,3,0)="Y","[enter country-specific value]",VLOOKUP($E97,'Step 1'!$B$13:$D$28,3,0))</f>
        <v>NE</v>
      </c>
      <c r="O97" s="211" t="str">
        <f>IF(VLOOKUP($E97,'Step 1'!$B$13:$D$28,3,0)="Y","[enter country-specific value]",VLOOKUP($E97,'Step 1'!$B$13:$D$28,3,0))</f>
        <v>NE</v>
      </c>
      <c r="P97" s="211" t="str">
        <f>IF(VLOOKUP($E97,'Step 1'!$B$13:$D$28,3,0)="Y","[enter country-specific value]",VLOOKUP($E97,'Step 1'!$B$13:$D$28,3,0))</f>
        <v>NE</v>
      </c>
      <c r="Q97" s="211" t="str">
        <f>IF(VLOOKUP($E97,'Step 1'!$B$13:$D$28,3,0)="Y","[enter country-specific value]",VLOOKUP($E97,'Step 1'!$B$13:$D$28,3,0))</f>
        <v>NE</v>
      </c>
      <c r="R97" s="211" t="str">
        <f>IF(VLOOKUP($E97,'Step 1'!$B$13:$D$28,3,0)="Y","[enter country-specific value]",VLOOKUP($E97,'Step 1'!$B$13:$D$28,3,0))</f>
        <v>NE</v>
      </c>
      <c r="S97" s="211" t="str">
        <f>IF(VLOOKUP($E97,'Step 1'!$B$13:$D$28,3,0)="Y","[enter country-specific value]",VLOOKUP($E97,'Step 1'!$B$13:$D$28,3,0))</f>
        <v>NE</v>
      </c>
      <c r="T97" s="211" t="str">
        <f>IF(VLOOKUP($E97,'Step 1'!$B$13:$D$28,3,0)="Y","[enter country-specific value]",VLOOKUP($E97,'Step 1'!$B$13:$D$28,3,0))</f>
        <v>NE</v>
      </c>
      <c r="U97" s="211" t="str">
        <f>IF(VLOOKUP($E97,'Step 1'!$B$13:$D$28,3,0)="Y","[enter country-specific value]",VLOOKUP($E97,'Step 1'!$B$13:$D$28,3,0))</f>
        <v>NE</v>
      </c>
      <c r="V97" s="211" t="str">
        <f>IF(VLOOKUP($E97,'Step 1'!$B$13:$D$28,3,0)="Y","[enter country-specific value]",VLOOKUP($E97,'Step 1'!$B$13:$D$28,3,0))</f>
        <v>NE</v>
      </c>
      <c r="W97" s="211" t="str">
        <f>IF(VLOOKUP($E97,'Step 1'!$B$13:$D$28,3,0)="Y","[enter country-specific value]",VLOOKUP($E97,'Step 1'!$B$13:$D$28,3,0))</f>
        <v>NE</v>
      </c>
      <c r="X97" s="211" t="str">
        <f>IF(VLOOKUP($E97,'Step 1'!$B$13:$D$28,3,0)="Y","[enter country-specific value]",VLOOKUP($E97,'Step 1'!$B$13:$D$28,3,0))</f>
        <v>NE</v>
      </c>
      <c r="Y97" s="211" t="str">
        <f>IF(VLOOKUP($E97,'Step 1'!$B$13:$D$28,3,0)="Y","[enter country-specific value]",VLOOKUP($E97,'Step 1'!$B$13:$D$28,3,0))</f>
        <v>NE</v>
      </c>
      <c r="Z97" s="211" t="str">
        <f>IF(VLOOKUP($E97,'Step 1'!$B$13:$D$28,3,0)="Y","[enter country-specific value]",VLOOKUP($E97,'Step 1'!$B$13:$D$28,3,0))</f>
        <v>NE</v>
      </c>
      <c r="AA97" s="211" t="str">
        <f>IF(VLOOKUP($E97,'Step 1'!$B$13:$D$28,3,0)="Y","[enter country-specific value]",VLOOKUP($E97,'Step 1'!$B$13:$D$28,3,0))</f>
        <v>NE</v>
      </c>
      <c r="AB97" s="211" t="str">
        <f>IF(VLOOKUP($E97,'Step 1'!$B$13:$D$28,3,0)="Y","[enter country-specific value]",VLOOKUP($E97,'Step 1'!$B$13:$D$28,3,0))</f>
        <v>NE</v>
      </c>
      <c r="AC97" s="211" t="str">
        <f>IF(VLOOKUP($E97,'Step 1'!$B$13:$D$28,3,0)="Y","[enter country-specific value]",VLOOKUP($E97,'Step 1'!$B$13:$D$28,3,0))</f>
        <v>NE</v>
      </c>
      <c r="AD97" s="211" t="str">
        <f>IF(VLOOKUP($E97,'Step 1'!$B$13:$D$28,3,0)="Y","[enter country-specific value]",VLOOKUP($E97,'Step 1'!$B$13:$D$28,3,0))</f>
        <v>NE</v>
      </c>
      <c r="AE97" s="211" t="str">
        <f>IF(VLOOKUP($E97,'Step 1'!$B$13:$D$28,3,0)="Y","[enter country-specific value]",VLOOKUP($E97,'Step 1'!$B$13:$D$28,3,0))</f>
        <v>NE</v>
      </c>
      <c r="AF97" s="211" t="str">
        <f>IF(VLOOKUP($E97,'Step 1'!$B$13:$D$28,3,0)="Y","[enter country-specific value]",VLOOKUP($E97,'Step 1'!$B$13:$D$28,3,0))</f>
        <v>NE</v>
      </c>
      <c r="AG97" s="211" t="str">
        <f>IF(VLOOKUP($E97,'Step 1'!$B$13:$D$28,3,0)="Y","[enter country-specific value]",VLOOKUP($E97,'Step 1'!$B$13:$D$28,3,0))</f>
        <v>NE</v>
      </c>
      <c r="AH97" s="211" t="str">
        <f>IF(VLOOKUP($E97,'Step 1'!$B$13:$D$28,3,0)="Y","[enter country-specific value]",VLOOKUP($E97,'Step 1'!$B$13:$D$28,3,0))</f>
        <v>NE</v>
      </c>
      <c r="AI97" s="211" t="str">
        <f>IF(VLOOKUP($E97,'Step 1'!$B$13:$D$28,3,0)="Y","[enter country-specific value]",VLOOKUP($E97,'Step 1'!$B$13:$D$28,3,0))</f>
        <v>NE</v>
      </c>
      <c r="AJ97" s="211" t="str">
        <f>IF(VLOOKUP($E97,'Step 1'!$B$13:$D$28,3,0)="Y","[enter country-specific value]",VLOOKUP($E97,'Step 1'!$B$13:$D$28,3,0))</f>
        <v>NE</v>
      </c>
      <c r="AK97" s="211" t="str">
        <f>IF(VLOOKUP($E97,'Step 1'!$B$13:$D$28,3,0)="Y","[enter country-specific value]",VLOOKUP($E97,'Step 1'!$B$13:$D$28,3,0))</f>
        <v>NE</v>
      </c>
      <c r="AL97" s="211" t="str">
        <f>IF(VLOOKUP($E97,'Step 1'!$B$13:$D$28,3,0)="Y","[enter country-specific value]",VLOOKUP($E97,'Step 1'!$B$13:$D$28,3,0))</f>
        <v>NE</v>
      </c>
      <c r="AM97" s="211" t="str">
        <f>IF(VLOOKUP($E97,'Step 1'!$B$13:$D$28,3,0)="Y","[enter country-specific value]",VLOOKUP($E97,'Step 1'!$B$13:$D$28,3,0))</f>
        <v>NE</v>
      </c>
      <c r="AN97" s="211" t="str">
        <f>IF(VLOOKUP($E97,'Step 1'!$B$13:$D$28,3,0)="Y","[enter country-specific value]",VLOOKUP($E97,'Step 1'!$B$13:$D$28,3,0))</f>
        <v>NE</v>
      </c>
      <c r="AO97" s="211" t="str">
        <f>IF(VLOOKUP($E97,'Step 1'!$B$13:$D$28,3,0)="Y","[enter country-specific value]",VLOOKUP($E97,'Step 1'!$B$13:$D$28,3,0))</f>
        <v>NE</v>
      </c>
      <c r="AP97" s="211"/>
      <c r="AQ97" s="211"/>
      <c r="AR97" s="211"/>
      <c r="AS97" s="211"/>
      <c r="AT97" s="211"/>
      <c r="AU97" s="188"/>
      <c r="AV97" s="211" t="str">
        <f>IF(VLOOKUP($E97,'Step 1'!$B$13:$D$28,3,0)="Y","[enter country-specific value]",VLOOKUP($E97,'Step 1'!$B$13:$D$28,3,0))</f>
        <v>NE</v>
      </c>
    </row>
    <row r="98" spans="1:52" ht="18.75" x14ac:dyDescent="0.35">
      <c r="A98" s="44" t="str">
        <f t="shared" si="16"/>
        <v>Xhouse_slurry_Turkeys</v>
      </c>
      <c r="B98" s="2" t="s">
        <v>49</v>
      </c>
      <c r="C98" s="119" t="s">
        <v>442</v>
      </c>
      <c r="D98" s="12" t="s">
        <v>49</v>
      </c>
      <c r="E98" s="2" t="s">
        <v>87</v>
      </c>
      <c r="F98" s="2" t="s">
        <v>156</v>
      </c>
      <c r="G98" s="202" t="s">
        <v>123</v>
      </c>
      <c r="H98" s="2" t="s">
        <v>49</v>
      </c>
      <c r="I98" s="211" t="str">
        <f>IF(VLOOKUP($E98,'Step 1'!$B$13:$D$28,3,0)="Y","[enter country-specific source]",VLOOKUP($E98,'Step 1'!$B$13:$D$28,3,0))</f>
        <v>NE</v>
      </c>
      <c r="J98" s="202"/>
      <c r="K98" s="211" t="str">
        <f>IF(VLOOKUP($E98,'Step 1'!$B$13:$D$28,3,0)="Y","[enter country-specific value]",VLOOKUP($E98,'Step 1'!$B$13:$D$28,3,0))</f>
        <v>NE</v>
      </c>
      <c r="L98" s="211" t="str">
        <f>IF(VLOOKUP($E98,'Step 1'!$B$13:$D$28,3,0)="Y","[enter country-specific value]",VLOOKUP($E98,'Step 1'!$B$13:$D$28,3,0))</f>
        <v>NE</v>
      </c>
      <c r="M98" s="211" t="str">
        <f>IF(VLOOKUP($E98,'Step 1'!$B$13:$D$28,3,0)="Y","[enter country-specific value]",VLOOKUP($E98,'Step 1'!$B$13:$D$28,3,0))</f>
        <v>NE</v>
      </c>
      <c r="N98" s="211" t="str">
        <f>IF(VLOOKUP($E98,'Step 1'!$B$13:$D$28,3,0)="Y","[enter country-specific value]",VLOOKUP($E98,'Step 1'!$B$13:$D$28,3,0))</f>
        <v>NE</v>
      </c>
      <c r="O98" s="211" t="str">
        <f>IF(VLOOKUP($E98,'Step 1'!$B$13:$D$28,3,0)="Y","[enter country-specific value]",VLOOKUP($E98,'Step 1'!$B$13:$D$28,3,0))</f>
        <v>NE</v>
      </c>
      <c r="P98" s="211" t="str">
        <f>IF(VLOOKUP($E98,'Step 1'!$B$13:$D$28,3,0)="Y","[enter country-specific value]",VLOOKUP($E98,'Step 1'!$B$13:$D$28,3,0))</f>
        <v>NE</v>
      </c>
      <c r="Q98" s="211" t="str">
        <f>IF(VLOOKUP($E98,'Step 1'!$B$13:$D$28,3,0)="Y","[enter country-specific value]",VLOOKUP($E98,'Step 1'!$B$13:$D$28,3,0))</f>
        <v>NE</v>
      </c>
      <c r="R98" s="211" t="str">
        <f>IF(VLOOKUP($E98,'Step 1'!$B$13:$D$28,3,0)="Y","[enter country-specific value]",VLOOKUP($E98,'Step 1'!$B$13:$D$28,3,0))</f>
        <v>NE</v>
      </c>
      <c r="S98" s="211" t="str">
        <f>IF(VLOOKUP($E98,'Step 1'!$B$13:$D$28,3,0)="Y","[enter country-specific value]",VLOOKUP($E98,'Step 1'!$B$13:$D$28,3,0))</f>
        <v>NE</v>
      </c>
      <c r="T98" s="211" t="str">
        <f>IF(VLOOKUP($E98,'Step 1'!$B$13:$D$28,3,0)="Y","[enter country-specific value]",VLOOKUP($E98,'Step 1'!$B$13:$D$28,3,0))</f>
        <v>NE</v>
      </c>
      <c r="U98" s="211" t="str">
        <f>IF(VLOOKUP($E98,'Step 1'!$B$13:$D$28,3,0)="Y","[enter country-specific value]",VLOOKUP($E98,'Step 1'!$B$13:$D$28,3,0))</f>
        <v>NE</v>
      </c>
      <c r="V98" s="211" t="str">
        <f>IF(VLOOKUP($E98,'Step 1'!$B$13:$D$28,3,0)="Y","[enter country-specific value]",VLOOKUP($E98,'Step 1'!$B$13:$D$28,3,0))</f>
        <v>NE</v>
      </c>
      <c r="W98" s="211" t="str">
        <f>IF(VLOOKUP($E98,'Step 1'!$B$13:$D$28,3,0)="Y","[enter country-specific value]",VLOOKUP($E98,'Step 1'!$B$13:$D$28,3,0))</f>
        <v>NE</v>
      </c>
      <c r="X98" s="211" t="str">
        <f>IF(VLOOKUP($E98,'Step 1'!$B$13:$D$28,3,0)="Y","[enter country-specific value]",VLOOKUP($E98,'Step 1'!$B$13:$D$28,3,0))</f>
        <v>NE</v>
      </c>
      <c r="Y98" s="211" t="str">
        <f>IF(VLOOKUP($E98,'Step 1'!$B$13:$D$28,3,0)="Y","[enter country-specific value]",VLOOKUP($E98,'Step 1'!$B$13:$D$28,3,0))</f>
        <v>NE</v>
      </c>
      <c r="Z98" s="211" t="str">
        <f>IF(VLOOKUP($E98,'Step 1'!$B$13:$D$28,3,0)="Y","[enter country-specific value]",VLOOKUP($E98,'Step 1'!$B$13:$D$28,3,0))</f>
        <v>NE</v>
      </c>
      <c r="AA98" s="211" t="str">
        <f>IF(VLOOKUP($E98,'Step 1'!$B$13:$D$28,3,0)="Y","[enter country-specific value]",VLOOKUP($E98,'Step 1'!$B$13:$D$28,3,0))</f>
        <v>NE</v>
      </c>
      <c r="AB98" s="211" t="str">
        <f>IF(VLOOKUP($E98,'Step 1'!$B$13:$D$28,3,0)="Y","[enter country-specific value]",VLOOKUP($E98,'Step 1'!$B$13:$D$28,3,0))</f>
        <v>NE</v>
      </c>
      <c r="AC98" s="211" t="str">
        <f>IF(VLOOKUP($E98,'Step 1'!$B$13:$D$28,3,0)="Y","[enter country-specific value]",VLOOKUP($E98,'Step 1'!$B$13:$D$28,3,0))</f>
        <v>NE</v>
      </c>
      <c r="AD98" s="211" t="str">
        <f>IF(VLOOKUP($E98,'Step 1'!$B$13:$D$28,3,0)="Y","[enter country-specific value]",VLOOKUP($E98,'Step 1'!$B$13:$D$28,3,0))</f>
        <v>NE</v>
      </c>
      <c r="AE98" s="211" t="str">
        <f>IF(VLOOKUP($E98,'Step 1'!$B$13:$D$28,3,0)="Y","[enter country-specific value]",VLOOKUP($E98,'Step 1'!$B$13:$D$28,3,0))</f>
        <v>NE</v>
      </c>
      <c r="AF98" s="211" t="str">
        <f>IF(VLOOKUP($E98,'Step 1'!$B$13:$D$28,3,0)="Y","[enter country-specific value]",VLOOKUP($E98,'Step 1'!$B$13:$D$28,3,0))</f>
        <v>NE</v>
      </c>
      <c r="AG98" s="211" t="str">
        <f>IF(VLOOKUP($E98,'Step 1'!$B$13:$D$28,3,0)="Y","[enter country-specific value]",VLOOKUP($E98,'Step 1'!$B$13:$D$28,3,0))</f>
        <v>NE</v>
      </c>
      <c r="AH98" s="211" t="str">
        <f>IF(VLOOKUP($E98,'Step 1'!$B$13:$D$28,3,0)="Y","[enter country-specific value]",VLOOKUP($E98,'Step 1'!$B$13:$D$28,3,0))</f>
        <v>NE</v>
      </c>
      <c r="AI98" s="211" t="str">
        <f>IF(VLOOKUP($E98,'Step 1'!$B$13:$D$28,3,0)="Y","[enter country-specific value]",VLOOKUP($E98,'Step 1'!$B$13:$D$28,3,0))</f>
        <v>NE</v>
      </c>
      <c r="AJ98" s="211" t="str">
        <f>IF(VLOOKUP($E98,'Step 1'!$B$13:$D$28,3,0)="Y","[enter country-specific value]",VLOOKUP($E98,'Step 1'!$B$13:$D$28,3,0))</f>
        <v>NE</v>
      </c>
      <c r="AK98" s="211" t="str">
        <f>IF(VLOOKUP($E98,'Step 1'!$B$13:$D$28,3,0)="Y","[enter country-specific value]",VLOOKUP($E98,'Step 1'!$B$13:$D$28,3,0))</f>
        <v>NE</v>
      </c>
      <c r="AL98" s="211" t="str">
        <f>IF(VLOOKUP($E98,'Step 1'!$B$13:$D$28,3,0)="Y","[enter country-specific value]",VLOOKUP($E98,'Step 1'!$B$13:$D$28,3,0))</f>
        <v>NE</v>
      </c>
      <c r="AM98" s="211" t="str">
        <f>IF(VLOOKUP($E98,'Step 1'!$B$13:$D$28,3,0)="Y","[enter country-specific value]",VLOOKUP($E98,'Step 1'!$B$13:$D$28,3,0))</f>
        <v>NE</v>
      </c>
      <c r="AN98" s="211" t="str">
        <f>IF(VLOOKUP($E98,'Step 1'!$B$13:$D$28,3,0)="Y","[enter country-specific value]",VLOOKUP($E98,'Step 1'!$B$13:$D$28,3,0))</f>
        <v>NE</v>
      </c>
      <c r="AO98" s="211" t="str">
        <f>IF(VLOOKUP($E98,'Step 1'!$B$13:$D$28,3,0)="Y","[enter country-specific value]",VLOOKUP($E98,'Step 1'!$B$13:$D$28,3,0))</f>
        <v>NE</v>
      </c>
      <c r="AP98" s="211"/>
      <c r="AQ98" s="211"/>
      <c r="AR98" s="211"/>
      <c r="AS98" s="211"/>
      <c r="AT98" s="211"/>
      <c r="AU98" s="188"/>
      <c r="AV98" s="211" t="str">
        <f>IF(VLOOKUP($E98,'Step 1'!$B$13:$D$28,3,0)="Y","[enter country-specific value]",VLOOKUP($E98,'Step 1'!$B$13:$D$28,3,0))</f>
        <v>NE</v>
      </c>
    </row>
    <row r="99" spans="1:52" ht="18.75" x14ac:dyDescent="0.35">
      <c r="A99" s="44" t="str">
        <f t="shared" si="16"/>
        <v>Xhouse_slurry_Other poultry (ducks)</v>
      </c>
      <c r="B99" s="2" t="s">
        <v>49</v>
      </c>
      <c r="C99" s="119" t="s">
        <v>442</v>
      </c>
      <c r="D99" s="12" t="s">
        <v>49</v>
      </c>
      <c r="E99" s="2" t="s">
        <v>90</v>
      </c>
      <c r="F99" s="2" t="s">
        <v>156</v>
      </c>
      <c r="G99" s="202" t="s">
        <v>123</v>
      </c>
      <c r="H99" s="2" t="s">
        <v>49</v>
      </c>
      <c r="I99" s="211" t="str">
        <f>IF(VLOOKUP($E99,'Step 1'!$B$13:$D$28,3,0)="Y","[enter country-specific source]",VLOOKUP($E99,'Step 1'!$B$13:$D$28,3,0))</f>
        <v>NE</v>
      </c>
      <c r="J99" s="202"/>
      <c r="K99" s="211" t="str">
        <f>IF(VLOOKUP($E99,'Step 1'!$B$13:$D$28,3,0)="Y","[enter country-specific value]",VLOOKUP($E99,'Step 1'!$B$13:$D$28,3,0))</f>
        <v>NE</v>
      </c>
      <c r="L99" s="211" t="str">
        <f>IF(VLOOKUP($E99,'Step 1'!$B$13:$D$28,3,0)="Y","[enter country-specific value]",VLOOKUP($E99,'Step 1'!$B$13:$D$28,3,0))</f>
        <v>NE</v>
      </c>
      <c r="M99" s="211" t="str">
        <f>IF(VLOOKUP($E99,'Step 1'!$B$13:$D$28,3,0)="Y","[enter country-specific value]",VLOOKUP($E99,'Step 1'!$B$13:$D$28,3,0))</f>
        <v>NE</v>
      </c>
      <c r="N99" s="211" t="str">
        <f>IF(VLOOKUP($E99,'Step 1'!$B$13:$D$28,3,0)="Y","[enter country-specific value]",VLOOKUP($E99,'Step 1'!$B$13:$D$28,3,0))</f>
        <v>NE</v>
      </c>
      <c r="O99" s="211" t="str">
        <f>IF(VLOOKUP($E99,'Step 1'!$B$13:$D$28,3,0)="Y","[enter country-specific value]",VLOOKUP($E99,'Step 1'!$B$13:$D$28,3,0))</f>
        <v>NE</v>
      </c>
      <c r="P99" s="211" t="str">
        <f>IF(VLOOKUP($E99,'Step 1'!$B$13:$D$28,3,0)="Y","[enter country-specific value]",VLOOKUP($E99,'Step 1'!$B$13:$D$28,3,0))</f>
        <v>NE</v>
      </c>
      <c r="Q99" s="211" t="str">
        <f>IF(VLOOKUP($E99,'Step 1'!$B$13:$D$28,3,0)="Y","[enter country-specific value]",VLOOKUP($E99,'Step 1'!$B$13:$D$28,3,0))</f>
        <v>NE</v>
      </c>
      <c r="R99" s="211" t="str">
        <f>IF(VLOOKUP($E99,'Step 1'!$B$13:$D$28,3,0)="Y","[enter country-specific value]",VLOOKUP($E99,'Step 1'!$B$13:$D$28,3,0))</f>
        <v>NE</v>
      </c>
      <c r="S99" s="211" t="str">
        <f>IF(VLOOKUP($E99,'Step 1'!$B$13:$D$28,3,0)="Y","[enter country-specific value]",VLOOKUP($E99,'Step 1'!$B$13:$D$28,3,0))</f>
        <v>NE</v>
      </c>
      <c r="T99" s="211" t="str">
        <f>IF(VLOOKUP($E99,'Step 1'!$B$13:$D$28,3,0)="Y","[enter country-specific value]",VLOOKUP($E99,'Step 1'!$B$13:$D$28,3,0))</f>
        <v>NE</v>
      </c>
      <c r="U99" s="211" t="str">
        <f>IF(VLOOKUP($E99,'Step 1'!$B$13:$D$28,3,0)="Y","[enter country-specific value]",VLOOKUP($E99,'Step 1'!$B$13:$D$28,3,0))</f>
        <v>NE</v>
      </c>
      <c r="V99" s="211" t="str">
        <f>IF(VLOOKUP($E99,'Step 1'!$B$13:$D$28,3,0)="Y","[enter country-specific value]",VLOOKUP($E99,'Step 1'!$B$13:$D$28,3,0))</f>
        <v>NE</v>
      </c>
      <c r="W99" s="211" t="str">
        <f>IF(VLOOKUP($E99,'Step 1'!$B$13:$D$28,3,0)="Y","[enter country-specific value]",VLOOKUP($E99,'Step 1'!$B$13:$D$28,3,0))</f>
        <v>NE</v>
      </c>
      <c r="X99" s="211" t="str">
        <f>IF(VLOOKUP($E99,'Step 1'!$B$13:$D$28,3,0)="Y","[enter country-specific value]",VLOOKUP($E99,'Step 1'!$B$13:$D$28,3,0))</f>
        <v>NE</v>
      </c>
      <c r="Y99" s="211" t="str">
        <f>IF(VLOOKUP($E99,'Step 1'!$B$13:$D$28,3,0)="Y","[enter country-specific value]",VLOOKUP($E99,'Step 1'!$B$13:$D$28,3,0))</f>
        <v>NE</v>
      </c>
      <c r="Z99" s="211" t="str">
        <f>IF(VLOOKUP($E99,'Step 1'!$B$13:$D$28,3,0)="Y","[enter country-specific value]",VLOOKUP($E99,'Step 1'!$B$13:$D$28,3,0))</f>
        <v>NE</v>
      </c>
      <c r="AA99" s="211" t="str">
        <f>IF(VLOOKUP($E99,'Step 1'!$B$13:$D$28,3,0)="Y","[enter country-specific value]",VLOOKUP($E99,'Step 1'!$B$13:$D$28,3,0))</f>
        <v>NE</v>
      </c>
      <c r="AB99" s="211" t="str">
        <f>IF(VLOOKUP($E99,'Step 1'!$B$13:$D$28,3,0)="Y","[enter country-specific value]",VLOOKUP($E99,'Step 1'!$B$13:$D$28,3,0))</f>
        <v>NE</v>
      </c>
      <c r="AC99" s="211" t="str">
        <f>IF(VLOOKUP($E99,'Step 1'!$B$13:$D$28,3,0)="Y","[enter country-specific value]",VLOOKUP($E99,'Step 1'!$B$13:$D$28,3,0))</f>
        <v>NE</v>
      </c>
      <c r="AD99" s="211" t="str">
        <f>IF(VLOOKUP($E99,'Step 1'!$B$13:$D$28,3,0)="Y","[enter country-specific value]",VLOOKUP($E99,'Step 1'!$B$13:$D$28,3,0))</f>
        <v>NE</v>
      </c>
      <c r="AE99" s="211" t="str">
        <f>IF(VLOOKUP($E99,'Step 1'!$B$13:$D$28,3,0)="Y","[enter country-specific value]",VLOOKUP($E99,'Step 1'!$B$13:$D$28,3,0))</f>
        <v>NE</v>
      </c>
      <c r="AF99" s="211" t="str">
        <f>IF(VLOOKUP($E99,'Step 1'!$B$13:$D$28,3,0)="Y","[enter country-specific value]",VLOOKUP($E99,'Step 1'!$B$13:$D$28,3,0))</f>
        <v>NE</v>
      </c>
      <c r="AG99" s="211" t="str">
        <f>IF(VLOOKUP($E99,'Step 1'!$B$13:$D$28,3,0)="Y","[enter country-specific value]",VLOOKUP($E99,'Step 1'!$B$13:$D$28,3,0))</f>
        <v>NE</v>
      </c>
      <c r="AH99" s="211" t="str">
        <f>IF(VLOOKUP($E99,'Step 1'!$B$13:$D$28,3,0)="Y","[enter country-specific value]",VLOOKUP($E99,'Step 1'!$B$13:$D$28,3,0))</f>
        <v>NE</v>
      </c>
      <c r="AI99" s="211" t="str">
        <f>IF(VLOOKUP($E99,'Step 1'!$B$13:$D$28,3,0)="Y","[enter country-specific value]",VLOOKUP($E99,'Step 1'!$B$13:$D$28,3,0))</f>
        <v>NE</v>
      </c>
      <c r="AJ99" s="211" t="str">
        <f>IF(VLOOKUP($E99,'Step 1'!$B$13:$D$28,3,0)="Y","[enter country-specific value]",VLOOKUP($E99,'Step 1'!$B$13:$D$28,3,0))</f>
        <v>NE</v>
      </c>
      <c r="AK99" s="211" t="str">
        <f>IF(VLOOKUP($E99,'Step 1'!$B$13:$D$28,3,0)="Y","[enter country-specific value]",VLOOKUP($E99,'Step 1'!$B$13:$D$28,3,0))</f>
        <v>NE</v>
      </c>
      <c r="AL99" s="211" t="str">
        <f>IF(VLOOKUP($E99,'Step 1'!$B$13:$D$28,3,0)="Y","[enter country-specific value]",VLOOKUP($E99,'Step 1'!$B$13:$D$28,3,0))</f>
        <v>NE</v>
      </c>
      <c r="AM99" s="211" t="str">
        <f>IF(VLOOKUP($E99,'Step 1'!$B$13:$D$28,3,0)="Y","[enter country-specific value]",VLOOKUP($E99,'Step 1'!$B$13:$D$28,3,0))</f>
        <v>NE</v>
      </c>
      <c r="AN99" s="211" t="str">
        <f>IF(VLOOKUP($E99,'Step 1'!$B$13:$D$28,3,0)="Y","[enter country-specific value]",VLOOKUP($E99,'Step 1'!$B$13:$D$28,3,0))</f>
        <v>NE</v>
      </c>
      <c r="AO99" s="211" t="str">
        <f>IF(VLOOKUP($E99,'Step 1'!$B$13:$D$28,3,0)="Y","[enter country-specific value]",VLOOKUP($E99,'Step 1'!$B$13:$D$28,3,0))</f>
        <v>NE</v>
      </c>
      <c r="AP99" s="211"/>
      <c r="AQ99" s="211"/>
      <c r="AR99" s="211"/>
      <c r="AS99" s="211"/>
      <c r="AT99" s="211"/>
      <c r="AU99" s="188"/>
      <c r="AV99" s="211" t="str">
        <f>IF(VLOOKUP($E99,'Step 1'!$B$13:$D$28,3,0)="Y","[enter country-specific value]",VLOOKUP($E99,'Step 1'!$B$13:$D$28,3,0))</f>
        <v>NE</v>
      </c>
    </row>
    <row r="100" spans="1:52" ht="18.75" x14ac:dyDescent="0.35">
      <c r="A100" s="44" t="str">
        <f t="shared" si="16"/>
        <v>Xhouse_slurry_Other poultry (geese)</v>
      </c>
      <c r="B100" s="2" t="s">
        <v>49</v>
      </c>
      <c r="C100" s="119" t="s">
        <v>442</v>
      </c>
      <c r="D100" s="12" t="s">
        <v>49</v>
      </c>
      <c r="E100" s="2" t="s">
        <v>88</v>
      </c>
      <c r="F100" s="2" t="s">
        <v>156</v>
      </c>
      <c r="G100" s="202" t="s">
        <v>123</v>
      </c>
      <c r="H100" s="2" t="s">
        <v>49</v>
      </c>
      <c r="I100" s="211" t="str">
        <f>IF(VLOOKUP($E100,'Step 1'!$B$13:$D$28,3,0)="Y","[enter country-specific source]",VLOOKUP($E100,'Step 1'!$B$13:$D$28,3,0))</f>
        <v>NE</v>
      </c>
      <c r="J100" s="202"/>
      <c r="K100" s="211" t="str">
        <f>IF(VLOOKUP($E100,'Step 1'!$B$13:$D$28,3,0)="Y","[enter country-specific value]",VLOOKUP($E100,'Step 1'!$B$13:$D$28,3,0))</f>
        <v>NE</v>
      </c>
      <c r="L100" s="211" t="str">
        <f>IF(VLOOKUP($E100,'Step 1'!$B$13:$D$28,3,0)="Y","[enter country-specific value]",VLOOKUP($E100,'Step 1'!$B$13:$D$28,3,0))</f>
        <v>NE</v>
      </c>
      <c r="M100" s="211" t="str">
        <f>IF(VLOOKUP($E100,'Step 1'!$B$13:$D$28,3,0)="Y","[enter country-specific value]",VLOOKUP($E100,'Step 1'!$B$13:$D$28,3,0))</f>
        <v>NE</v>
      </c>
      <c r="N100" s="211" t="str">
        <f>IF(VLOOKUP($E100,'Step 1'!$B$13:$D$28,3,0)="Y","[enter country-specific value]",VLOOKUP($E100,'Step 1'!$B$13:$D$28,3,0))</f>
        <v>NE</v>
      </c>
      <c r="O100" s="211" t="str">
        <f>IF(VLOOKUP($E100,'Step 1'!$B$13:$D$28,3,0)="Y","[enter country-specific value]",VLOOKUP($E100,'Step 1'!$B$13:$D$28,3,0))</f>
        <v>NE</v>
      </c>
      <c r="P100" s="211" t="str">
        <f>IF(VLOOKUP($E100,'Step 1'!$B$13:$D$28,3,0)="Y","[enter country-specific value]",VLOOKUP($E100,'Step 1'!$B$13:$D$28,3,0))</f>
        <v>NE</v>
      </c>
      <c r="Q100" s="211" t="str">
        <f>IF(VLOOKUP($E100,'Step 1'!$B$13:$D$28,3,0)="Y","[enter country-specific value]",VLOOKUP($E100,'Step 1'!$B$13:$D$28,3,0))</f>
        <v>NE</v>
      </c>
      <c r="R100" s="211" t="str">
        <f>IF(VLOOKUP($E100,'Step 1'!$B$13:$D$28,3,0)="Y","[enter country-specific value]",VLOOKUP($E100,'Step 1'!$B$13:$D$28,3,0))</f>
        <v>NE</v>
      </c>
      <c r="S100" s="211" t="str">
        <f>IF(VLOOKUP($E100,'Step 1'!$B$13:$D$28,3,0)="Y","[enter country-specific value]",VLOOKUP($E100,'Step 1'!$B$13:$D$28,3,0))</f>
        <v>NE</v>
      </c>
      <c r="T100" s="211" t="str">
        <f>IF(VLOOKUP($E100,'Step 1'!$B$13:$D$28,3,0)="Y","[enter country-specific value]",VLOOKUP($E100,'Step 1'!$B$13:$D$28,3,0))</f>
        <v>NE</v>
      </c>
      <c r="U100" s="211" t="str">
        <f>IF(VLOOKUP($E100,'Step 1'!$B$13:$D$28,3,0)="Y","[enter country-specific value]",VLOOKUP($E100,'Step 1'!$B$13:$D$28,3,0))</f>
        <v>NE</v>
      </c>
      <c r="V100" s="211" t="str">
        <f>IF(VLOOKUP($E100,'Step 1'!$B$13:$D$28,3,0)="Y","[enter country-specific value]",VLOOKUP($E100,'Step 1'!$B$13:$D$28,3,0))</f>
        <v>NE</v>
      </c>
      <c r="W100" s="211" t="str">
        <f>IF(VLOOKUP($E100,'Step 1'!$B$13:$D$28,3,0)="Y","[enter country-specific value]",VLOOKUP($E100,'Step 1'!$B$13:$D$28,3,0))</f>
        <v>NE</v>
      </c>
      <c r="X100" s="211" t="str">
        <f>IF(VLOOKUP($E100,'Step 1'!$B$13:$D$28,3,0)="Y","[enter country-specific value]",VLOOKUP($E100,'Step 1'!$B$13:$D$28,3,0))</f>
        <v>NE</v>
      </c>
      <c r="Y100" s="211" t="str">
        <f>IF(VLOOKUP($E100,'Step 1'!$B$13:$D$28,3,0)="Y","[enter country-specific value]",VLOOKUP($E100,'Step 1'!$B$13:$D$28,3,0))</f>
        <v>NE</v>
      </c>
      <c r="Z100" s="211" t="str">
        <f>IF(VLOOKUP($E100,'Step 1'!$B$13:$D$28,3,0)="Y","[enter country-specific value]",VLOOKUP($E100,'Step 1'!$B$13:$D$28,3,0))</f>
        <v>NE</v>
      </c>
      <c r="AA100" s="211" t="str">
        <f>IF(VLOOKUP($E100,'Step 1'!$B$13:$D$28,3,0)="Y","[enter country-specific value]",VLOOKUP($E100,'Step 1'!$B$13:$D$28,3,0))</f>
        <v>NE</v>
      </c>
      <c r="AB100" s="211" t="str">
        <f>IF(VLOOKUP($E100,'Step 1'!$B$13:$D$28,3,0)="Y","[enter country-specific value]",VLOOKUP($E100,'Step 1'!$B$13:$D$28,3,0))</f>
        <v>NE</v>
      </c>
      <c r="AC100" s="211" t="str">
        <f>IF(VLOOKUP($E100,'Step 1'!$B$13:$D$28,3,0)="Y","[enter country-specific value]",VLOOKUP($E100,'Step 1'!$B$13:$D$28,3,0))</f>
        <v>NE</v>
      </c>
      <c r="AD100" s="211" t="str">
        <f>IF(VLOOKUP($E100,'Step 1'!$B$13:$D$28,3,0)="Y","[enter country-specific value]",VLOOKUP($E100,'Step 1'!$B$13:$D$28,3,0))</f>
        <v>NE</v>
      </c>
      <c r="AE100" s="211" t="str">
        <f>IF(VLOOKUP($E100,'Step 1'!$B$13:$D$28,3,0)="Y","[enter country-specific value]",VLOOKUP($E100,'Step 1'!$B$13:$D$28,3,0))</f>
        <v>NE</v>
      </c>
      <c r="AF100" s="211" t="str">
        <f>IF(VLOOKUP($E100,'Step 1'!$B$13:$D$28,3,0)="Y","[enter country-specific value]",VLOOKUP($E100,'Step 1'!$B$13:$D$28,3,0))</f>
        <v>NE</v>
      </c>
      <c r="AG100" s="211" t="str">
        <f>IF(VLOOKUP($E100,'Step 1'!$B$13:$D$28,3,0)="Y","[enter country-specific value]",VLOOKUP($E100,'Step 1'!$B$13:$D$28,3,0))</f>
        <v>NE</v>
      </c>
      <c r="AH100" s="211" t="str">
        <f>IF(VLOOKUP($E100,'Step 1'!$B$13:$D$28,3,0)="Y","[enter country-specific value]",VLOOKUP($E100,'Step 1'!$B$13:$D$28,3,0))</f>
        <v>NE</v>
      </c>
      <c r="AI100" s="211" t="str">
        <f>IF(VLOOKUP($E100,'Step 1'!$B$13:$D$28,3,0)="Y","[enter country-specific value]",VLOOKUP($E100,'Step 1'!$B$13:$D$28,3,0))</f>
        <v>NE</v>
      </c>
      <c r="AJ100" s="211" t="str">
        <f>IF(VLOOKUP($E100,'Step 1'!$B$13:$D$28,3,0)="Y","[enter country-specific value]",VLOOKUP($E100,'Step 1'!$B$13:$D$28,3,0))</f>
        <v>NE</v>
      </c>
      <c r="AK100" s="211" t="str">
        <f>IF(VLOOKUP($E100,'Step 1'!$B$13:$D$28,3,0)="Y","[enter country-specific value]",VLOOKUP($E100,'Step 1'!$B$13:$D$28,3,0))</f>
        <v>NE</v>
      </c>
      <c r="AL100" s="211" t="str">
        <f>IF(VLOOKUP($E100,'Step 1'!$B$13:$D$28,3,0)="Y","[enter country-specific value]",VLOOKUP($E100,'Step 1'!$B$13:$D$28,3,0))</f>
        <v>NE</v>
      </c>
      <c r="AM100" s="211" t="str">
        <f>IF(VLOOKUP($E100,'Step 1'!$B$13:$D$28,3,0)="Y","[enter country-specific value]",VLOOKUP($E100,'Step 1'!$B$13:$D$28,3,0))</f>
        <v>NE</v>
      </c>
      <c r="AN100" s="211" t="str">
        <f>IF(VLOOKUP($E100,'Step 1'!$B$13:$D$28,3,0)="Y","[enter country-specific value]",VLOOKUP($E100,'Step 1'!$B$13:$D$28,3,0))</f>
        <v>NE</v>
      </c>
      <c r="AO100" s="211" t="str">
        <f>IF(VLOOKUP($E100,'Step 1'!$B$13:$D$28,3,0)="Y","[enter country-specific value]",VLOOKUP($E100,'Step 1'!$B$13:$D$28,3,0))</f>
        <v>NE</v>
      </c>
      <c r="AP100" s="211"/>
      <c r="AQ100" s="211"/>
      <c r="AR100" s="211"/>
      <c r="AS100" s="211"/>
      <c r="AT100" s="211"/>
      <c r="AU100" s="188"/>
      <c r="AV100" s="211" t="str">
        <f>IF(VLOOKUP($E100,'Step 1'!$B$13:$D$28,3,0)="Y","[enter country-specific value]",VLOOKUP($E100,'Step 1'!$B$13:$D$28,3,0))</f>
        <v>NE</v>
      </c>
    </row>
    <row r="101" spans="1:52" ht="18.75" x14ac:dyDescent="0.35">
      <c r="A101" s="44" t="str">
        <f t="shared" si="16"/>
        <v>Xhouse_slurry_Other animals (fur animals)</v>
      </c>
      <c r="B101" s="2" t="s">
        <v>49</v>
      </c>
      <c r="C101" s="119" t="s">
        <v>442</v>
      </c>
      <c r="D101" s="12" t="s">
        <v>49</v>
      </c>
      <c r="E101" s="2" t="s">
        <v>108</v>
      </c>
      <c r="F101" s="2" t="s">
        <v>156</v>
      </c>
      <c r="G101" s="202" t="s">
        <v>123</v>
      </c>
      <c r="H101" s="2" t="s">
        <v>49</v>
      </c>
      <c r="I101" s="211" t="str">
        <f>IF(VLOOKUP($E101,'Step 1'!$B$13:$D$28,3,0)="Y","[enter country-specific source]",VLOOKUP($E101,'Step 1'!$B$13:$D$28,3,0))</f>
        <v>NE</v>
      </c>
      <c r="J101" s="202"/>
      <c r="K101" s="211" t="str">
        <f>IF(VLOOKUP($E101,'Step 1'!$B$13:$D$28,3,0)="Y","[enter country-specific value]",VLOOKUP($E101,'Step 1'!$B$13:$D$28,3,0))</f>
        <v>NE</v>
      </c>
      <c r="L101" s="211" t="str">
        <f>IF(VLOOKUP($E101,'Step 1'!$B$13:$D$28,3,0)="Y","[enter country-specific value]",VLOOKUP($E101,'Step 1'!$B$13:$D$28,3,0))</f>
        <v>NE</v>
      </c>
      <c r="M101" s="211" t="str">
        <f>IF(VLOOKUP($E101,'Step 1'!$B$13:$D$28,3,0)="Y","[enter country-specific value]",VLOOKUP($E101,'Step 1'!$B$13:$D$28,3,0))</f>
        <v>NE</v>
      </c>
      <c r="N101" s="211" t="str">
        <f>IF(VLOOKUP($E101,'Step 1'!$B$13:$D$28,3,0)="Y","[enter country-specific value]",VLOOKUP($E101,'Step 1'!$B$13:$D$28,3,0))</f>
        <v>NE</v>
      </c>
      <c r="O101" s="211" t="str">
        <f>IF(VLOOKUP($E101,'Step 1'!$B$13:$D$28,3,0)="Y","[enter country-specific value]",VLOOKUP($E101,'Step 1'!$B$13:$D$28,3,0))</f>
        <v>NE</v>
      </c>
      <c r="P101" s="211" t="str">
        <f>IF(VLOOKUP($E101,'Step 1'!$B$13:$D$28,3,0)="Y","[enter country-specific value]",VLOOKUP($E101,'Step 1'!$B$13:$D$28,3,0))</f>
        <v>NE</v>
      </c>
      <c r="Q101" s="211" t="str">
        <f>IF(VLOOKUP($E101,'Step 1'!$B$13:$D$28,3,0)="Y","[enter country-specific value]",VLOOKUP($E101,'Step 1'!$B$13:$D$28,3,0))</f>
        <v>NE</v>
      </c>
      <c r="R101" s="211" t="str">
        <f>IF(VLOOKUP($E101,'Step 1'!$B$13:$D$28,3,0)="Y","[enter country-specific value]",VLOOKUP($E101,'Step 1'!$B$13:$D$28,3,0))</f>
        <v>NE</v>
      </c>
      <c r="S101" s="211" t="str">
        <f>IF(VLOOKUP($E101,'Step 1'!$B$13:$D$28,3,0)="Y","[enter country-specific value]",VLOOKUP($E101,'Step 1'!$B$13:$D$28,3,0))</f>
        <v>NE</v>
      </c>
      <c r="T101" s="211" t="str">
        <f>IF(VLOOKUP($E101,'Step 1'!$B$13:$D$28,3,0)="Y","[enter country-specific value]",VLOOKUP($E101,'Step 1'!$B$13:$D$28,3,0))</f>
        <v>NE</v>
      </c>
      <c r="U101" s="211" t="str">
        <f>IF(VLOOKUP($E101,'Step 1'!$B$13:$D$28,3,0)="Y","[enter country-specific value]",VLOOKUP($E101,'Step 1'!$B$13:$D$28,3,0))</f>
        <v>NE</v>
      </c>
      <c r="V101" s="211" t="str">
        <f>IF(VLOOKUP($E101,'Step 1'!$B$13:$D$28,3,0)="Y","[enter country-specific value]",VLOOKUP($E101,'Step 1'!$B$13:$D$28,3,0))</f>
        <v>NE</v>
      </c>
      <c r="W101" s="211" t="str">
        <f>IF(VLOOKUP($E101,'Step 1'!$B$13:$D$28,3,0)="Y","[enter country-specific value]",VLOOKUP($E101,'Step 1'!$B$13:$D$28,3,0))</f>
        <v>NE</v>
      </c>
      <c r="X101" s="211" t="str">
        <f>IF(VLOOKUP($E101,'Step 1'!$B$13:$D$28,3,0)="Y","[enter country-specific value]",VLOOKUP($E101,'Step 1'!$B$13:$D$28,3,0))</f>
        <v>NE</v>
      </c>
      <c r="Y101" s="211" t="str">
        <f>IF(VLOOKUP($E101,'Step 1'!$B$13:$D$28,3,0)="Y","[enter country-specific value]",VLOOKUP($E101,'Step 1'!$B$13:$D$28,3,0))</f>
        <v>NE</v>
      </c>
      <c r="Z101" s="211" t="str">
        <f>IF(VLOOKUP($E101,'Step 1'!$B$13:$D$28,3,0)="Y","[enter country-specific value]",VLOOKUP($E101,'Step 1'!$B$13:$D$28,3,0))</f>
        <v>NE</v>
      </c>
      <c r="AA101" s="211" t="str">
        <f>IF(VLOOKUP($E101,'Step 1'!$B$13:$D$28,3,0)="Y","[enter country-specific value]",VLOOKUP($E101,'Step 1'!$B$13:$D$28,3,0))</f>
        <v>NE</v>
      </c>
      <c r="AB101" s="211" t="str">
        <f>IF(VLOOKUP($E101,'Step 1'!$B$13:$D$28,3,0)="Y","[enter country-specific value]",VLOOKUP($E101,'Step 1'!$B$13:$D$28,3,0))</f>
        <v>NE</v>
      </c>
      <c r="AC101" s="211" t="str">
        <f>IF(VLOOKUP($E101,'Step 1'!$B$13:$D$28,3,0)="Y","[enter country-specific value]",VLOOKUP($E101,'Step 1'!$B$13:$D$28,3,0))</f>
        <v>NE</v>
      </c>
      <c r="AD101" s="211" t="str">
        <f>IF(VLOOKUP($E101,'Step 1'!$B$13:$D$28,3,0)="Y","[enter country-specific value]",VLOOKUP($E101,'Step 1'!$B$13:$D$28,3,0))</f>
        <v>NE</v>
      </c>
      <c r="AE101" s="211" t="str">
        <f>IF(VLOOKUP($E101,'Step 1'!$B$13:$D$28,3,0)="Y","[enter country-specific value]",VLOOKUP($E101,'Step 1'!$B$13:$D$28,3,0))</f>
        <v>NE</v>
      </c>
      <c r="AF101" s="211" t="str">
        <f>IF(VLOOKUP($E101,'Step 1'!$B$13:$D$28,3,0)="Y","[enter country-specific value]",VLOOKUP($E101,'Step 1'!$B$13:$D$28,3,0))</f>
        <v>NE</v>
      </c>
      <c r="AG101" s="211" t="str">
        <f>IF(VLOOKUP($E101,'Step 1'!$B$13:$D$28,3,0)="Y","[enter country-specific value]",VLOOKUP($E101,'Step 1'!$B$13:$D$28,3,0))</f>
        <v>NE</v>
      </c>
      <c r="AH101" s="211" t="str">
        <f>IF(VLOOKUP($E101,'Step 1'!$B$13:$D$28,3,0)="Y","[enter country-specific value]",VLOOKUP($E101,'Step 1'!$B$13:$D$28,3,0))</f>
        <v>NE</v>
      </c>
      <c r="AI101" s="211" t="str">
        <f>IF(VLOOKUP($E101,'Step 1'!$B$13:$D$28,3,0)="Y","[enter country-specific value]",VLOOKUP($E101,'Step 1'!$B$13:$D$28,3,0))</f>
        <v>NE</v>
      </c>
      <c r="AJ101" s="211" t="str">
        <f>IF(VLOOKUP($E101,'Step 1'!$B$13:$D$28,3,0)="Y","[enter country-specific value]",VLOOKUP($E101,'Step 1'!$B$13:$D$28,3,0))</f>
        <v>NE</v>
      </c>
      <c r="AK101" s="211" t="str">
        <f>IF(VLOOKUP($E101,'Step 1'!$B$13:$D$28,3,0)="Y","[enter country-specific value]",VLOOKUP($E101,'Step 1'!$B$13:$D$28,3,0))</f>
        <v>NE</v>
      </c>
      <c r="AL101" s="211" t="str">
        <f>IF(VLOOKUP($E101,'Step 1'!$B$13:$D$28,3,0)="Y","[enter country-specific value]",VLOOKUP($E101,'Step 1'!$B$13:$D$28,3,0))</f>
        <v>NE</v>
      </c>
      <c r="AM101" s="211" t="str">
        <f>IF(VLOOKUP($E101,'Step 1'!$B$13:$D$28,3,0)="Y","[enter country-specific value]",VLOOKUP($E101,'Step 1'!$B$13:$D$28,3,0))</f>
        <v>NE</v>
      </c>
      <c r="AN101" s="211" t="str">
        <f>IF(VLOOKUP($E101,'Step 1'!$B$13:$D$28,3,0)="Y","[enter country-specific value]",VLOOKUP($E101,'Step 1'!$B$13:$D$28,3,0))</f>
        <v>NE</v>
      </c>
      <c r="AO101" s="211" t="str">
        <f>IF(VLOOKUP($E101,'Step 1'!$B$13:$D$28,3,0)="Y","[enter country-specific value]",VLOOKUP($E101,'Step 1'!$B$13:$D$28,3,0))</f>
        <v>NE</v>
      </c>
      <c r="AP101" s="211"/>
      <c r="AQ101" s="211"/>
      <c r="AR101" s="211"/>
      <c r="AS101" s="211"/>
      <c r="AT101" s="211"/>
      <c r="AU101" s="188"/>
      <c r="AV101" s="211" t="str">
        <f>IF(VLOOKUP($E101,'Step 1'!$B$13:$D$28,3,0)="Y","[enter country-specific value]",VLOOKUP($E101,'Step 1'!$B$13:$D$28,3,0))</f>
        <v>NE</v>
      </c>
    </row>
    <row r="102" spans="1:52" x14ac:dyDescent="0.25">
      <c r="A102" s="18" t="s">
        <v>485</v>
      </c>
      <c r="B102" s="18"/>
      <c r="C102" s="18"/>
      <c r="D102" s="18"/>
      <c r="E102" s="18"/>
      <c r="F102" s="18"/>
      <c r="G102" s="179"/>
      <c r="H102" s="18"/>
      <c r="I102" s="179"/>
      <c r="J102" s="179"/>
      <c r="K102" s="179"/>
      <c r="L102" s="179"/>
      <c r="M102" s="179"/>
      <c r="N102" s="179"/>
      <c r="O102" s="179"/>
      <c r="P102" s="179"/>
      <c r="Q102" s="179"/>
      <c r="R102" s="179"/>
      <c r="S102" s="179"/>
      <c r="T102" s="179"/>
      <c r="U102" s="179"/>
      <c r="V102" s="179"/>
      <c r="W102" s="179"/>
      <c r="X102" s="179"/>
      <c r="Y102" s="179"/>
      <c r="Z102" s="179"/>
      <c r="AA102" s="179"/>
      <c r="AB102" s="179"/>
      <c r="AC102" s="179"/>
      <c r="AD102" s="179"/>
      <c r="AE102" s="179"/>
      <c r="AF102" s="179"/>
      <c r="AG102" s="179"/>
      <c r="AH102" s="179"/>
      <c r="AI102" s="179"/>
      <c r="AJ102" s="179"/>
      <c r="AK102" s="179"/>
      <c r="AL102" s="179"/>
      <c r="AM102" s="179"/>
      <c r="AN102" s="179"/>
      <c r="AO102" s="179"/>
      <c r="AP102" s="179"/>
      <c r="AQ102" s="179"/>
      <c r="AR102" s="179"/>
      <c r="AS102" s="179"/>
      <c r="AT102" s="179"/>
      <c r="AU102" s="188"/>
      <c r="AV102" s="18"/>
    </row>
    <row r="103" spans="1:52" x14ac:dyDescent="0.25">
      <c r="A103" s="44" t="str">
        <f>C103&amp;"_"&amp;E103</f>
        <v>Prop excreta on yards_Dairy cattle</v>
      </c>
      <c r="B103" s="2" t="s">
        <v>49</v>
      </c>
      <c r="C103" s="2" t="s">
        <v>480</v>
      </c>
      <c r="D103" s="77" t="str">
        <f t="shared" ref="D103:D118" ca="1" si="17">VLOOKUP(A103,DefaultParameters,4,0)</f>
        <v>-</v>
      </c>
      <c r="E103" s="2" t="s">
        <v>75</v>
      </c>
      <c r="F103" s="77" t="str">
        <f t="shared" ref="F103:F118" ca="1" si="18">VLOOKUP(A103,DefaultParameters,6,0)</f>
        <v>Fraction</v>
      </c>
      <c r="G103" s="201" t="s">
        <v>124</v>
      </c>
      <c r="H103" s="2" t="s">
        <v>49</v>
      </c>
      <c r="I103" s="211" t="str">
        <f t="shared" ref="I103:I118" ca="1" si="19">IF($G103="CS","[enter country-specific source]",VLOOKUP(A103,DefaultParameters,8,0))</f>
        <v>Section 3 (step 3), 3B, EMEP/EEA Guidebook 2019</v>
      </c>
      <c r="J103" s="176"/>
      <c r="K103" s="211" cm="1">
        <f t="array" aca="1" ref="K103" ca="1">IF($G103="D",VLOOKUP($A103,DefaultParameters,MATCH(K$8,'Default Parameters'!$3:$3,0),FALSE),"[enter country-specific value")</f>
        <v>0.25</v>
      </c>
      <c r="L103" s="211" cm="1">
        <f t="array" aca="1" ref="L103" ca="1">IF($G103="D",VLOOKUP($A103,DefaultParameters,MATCH(L$8,'Default Parameters'!$3:$3,0),FALSE),"[enter country-specific value")</f>
        <v>0.25</v>
      </c>
      <c r="M103" s="211" cm="1">
        <f t="array" aca="1" ref="M103" ca="1">IF($G103="D",VLOOKUP($A103,DefaultParameters,MATCH(M$8,'Default Parameters'!$3:$3,0),FALSE),"[enter country-specific value")</f>
        <v>0.25</v>
      </c>
      <c r="N103" s="211" cm="1">
        <f t="array" aca="1" ref="N103" ca="1">IF($G103="D",VLOOKUP($A103,DefaultParameters,MATCH(N$8,'Default Parameters'!$3:$3,0),FALSE),"[enter country-specific value")</f>
        <v>0.25</v>
      </c>
      <c r="O103" s="211" cm="1">
        <f t="array" aca="1" ref="O103" ca="1">IF($G103="D",VLOOKUP($A103,DefaultParameters,MATCH(O$8,'Default Parameters'!$3:$3,0),FALSE),"[enter country-specific value")</f>
        <v>0.25</v>
      </c>
      <c r="P103" s="211" cm="1">
        <f t="array" aca="1" ref="P103" ca="1">IF($G103="D",VLOOKUP($A103,DefaultParameters,MATCH(P$8,'Default Parameters'!$3:$3,0),FALSE),"[enter country-specific value")</f>
        <v>0.25</v>
      </c>
      <c r="Q103" s="211" cm="1">
        <f t="array" aca="1" ref="Q103" ca="1">IF($G103="D",VLOOKUP($A103,DefaultParameters,MATCH(Q$8,'Default Parameters'!$3:$3,0),FALSE),"[enter country-specific value")</f>
        <v>0.25</v>
      </c>
      <c r="R103" s="211" cm="1">
        <f t="array" aca="1" ref="R103" ca="1">IF($G103="D",VLOOKUP($A103,DefaultParameters,MATCH(R$8,'Default Parameters'!$3:$3,0),FALSE),"[enter country-specific value")</f>
        <v>0.25</v>
      </c>
      <c r="S103" s="211" cm="1">
        <f t="array" aca="1" ref="S103" ca="1">IF($G103="D",VLOOKUP($A103,DefaultParameters,MATCH(S$8,'Default Parameters'!$3:$3,0),FALSE),"[enter country-specific value")</f>
        <v>0.25</v>
      </c>
      <c r="T103" s="211" cm="1">
        <f t="array" aca="1" ref="T103" ca="1">IF($G103="D",VLOOKUP($A103,DefaultParameters,MATCH(T$8,'Default Parameters'!$3:$3,0),FALSE),"[enter country-specific value")</f>
        <v>0.25</v>
      </c>
      <c r="U103" s="211" cm="1">
        <f t="array" aca="1" ref="U103" ca="1">IF($G103="D",VLOOKUP($A103,DefaultParameters,MATCH(U$8,'Default Parameters'!$3:$3,0),FALSE),"[enter country-specific value")</f>
        <v>0.25</v>
      </c>
      <c r="V103" s="211" cm="1">
        <f t="array" aca="1" ref="V103" ca="1">IF($G103="D",VLOOKUP($A103,DefaultParameters,MATCH(V$8,'Default Parameters'!$3:$3,0),FALSE),"[enter country-specific value")</f>
        <v>0.25</v>
      </c>
      <c r="W103" s="211" cm="1">
        <f t="array" aca="1" ref="W103" ca="1">IF($G103="D",VLOOKUP($A103,DefaultParameters,MATCH(W$8,'Default Parameters'!$3:$3,0),FALSE),"[enter country-specific value")</f>
        <v>0.25</v>
      </c>
      <c r="X103" s="211" cm="1">
        <f t="array" aca="1" ref="X103" ca="1">IF($G103="D",VLOOKUP($A103,DefaultParameters,MATCH(X$8,'Default Parameters'!$3:$3,0),FALSE),"[enter country-specific value")</f>
        <v>0.25</v>
      </c>
      <c r="Y103" s="211" cm="1">
        <f t="array" aca="1" ref="Y103" ca="1">IF($G103="D",VLOOKUP($A103,DefaultParameters,MATCH(Y$8,'Default Parameters'!$3:$3,0),FALSE),"[enter country-specific value")</f>
        <v>0.25</v>
      </c>
      <c r="Z103" s="211" cm="1">
        <f t="array" aca="1" ref="Z103" ca="1">IF($G103="D",VLOOKUP($A103,DefaultParameters,MATCH(Z$8,'Default Parameters'!$3:$3,0),FALSE),"[enter country-specific value")</f>
        <v>0.25</v>
      </c>
      <c r="AA103" s="211" cm="1">
        <f t="array" aca="1" ref="AA103" ca="1">IF($G103="D",VLOOKUP($A103,DefaultParameters,MATCH(AA$8,'Default Parameters'!$3:$3,0),FALSE),"[enter country-specific value")</f>
        <v>0.25</v>
      </c>
      <c r="AB103" s="211" cm="1">
        <f t="array" aca="1" ref="AB103" ca="1">IF($G103="D",VLOOKUP($A103,DefaultParameters,MATCH(AB$8,'Default Parameters'!$3:$3,0),FALSE),"[enter country-specific value")</f>
        <v>0.25</v>
      </c>
      <c r="AC103" s="211" cm="1">
        <f t="array" aca="1" ref="AC103" ca="1">IF($G103="D",VLOOKUP($A103,DefaultParameters,MATCH(AC$8,'Default Parameters'!$3:$3,0),FALSE),"[enter country-specific value")</f>
        <v>0.25</v>
      </c>
      <c r="AD103" s="211" cm="1">
        <f t="array" aca="1" ref="AD103" ca="1">IF($G103="D",VLOOKUP($A103,DefaultParameters,MATCH(AD$8,'Default Parameters'!$3:$3,0),FALSE),"[enter country-specific value")</f>
        <v>0.25</v>
      </c>
      <c r="AE103" s="211" cm="1">
        <f t="array" aca="1" ref="AE103" ca="1">IF($G103="D",VLOOKUP($A103,DefaultParameters,MATCH(AE$8,'Default Parameters'!$3:$3,0),FALSE),"[enter country-specific value")</f>
        <v>0.25</v>
      </c>
      <c r="AF103" s="211" cm="1">
        <f t="array" aca="1" ref="AF103" ca="1">IF($G103="D",VLOOKUP($A103,DefaultParameters,MATCH(AF$8,'Default Parameters'!$3:$3,0),FALSE),"[enter country-specific value")</f>
        <v>0.25</v>
      </c>
      <c r="AG103" s="211" cm="1">
        <f t="array" aca="1" ref="AG103" ca="1">IF($G103="D",VLOOKUP($A103,DefaultParameters,MATCH(AG$8,'Default Parameters'!$3:$3,0),FALSE),"[enter country-specific value")</f>
        <v>0.25</v>
      </c>
      <c r="AH103" s="211" cm="1">
        <f t="array" aca="1" ref="AH103" ca="1">IF($G103="D",VLOOKUP($A103,DefaultParameters,MATCH(AH$8,'Default Parameters'!$3:$3,0),FALSE),"[enter country-specific value")</f>
        <v>0.25</v>
      </c>
      <c r="AI103" s="211" cm="1">
        <f t="array" aca="1" ref="AI103" ca="1">IF($G103="D",VLOOKUP($A103,DefaultParameters,MATCH(AI$8,'Default Parameters'!$3:$3,0),FALSE),"[enter country-specific value")</f>
        <v>0.25</v>
      </c>
      <c r="AJ103" s="211" cm="1">
        <f t="array" aca="1" ref="AJ103" ca="1">IF($G103="D",VLOOKUP($A103,DefaultParameters,MATCH(AJ$8,'Default Parameters'!$3:$3,0),FALSE),"[enter country-specific value")</f>
        <v>0.25</v>
      </c>
      <c r="AK103" s="211" cm="1">
        <f t="array" aca="1" ref="AK103" ca="1">IF($G103="D",VLOOKUP($A103,DefaultParameters,MATCH(AK$8,'Default Parameters'!$3:$3,0),FALSE),"[enter country-specific value")</f>
        <v>0.25</v>
      </c>
      <c r="AL103" s="211" cm="1">
        <f t="array" aca="1" ref="AL103" ca="1">IF($G103="D",VLOOKUP($A103,DefaultParameters,MATCH(AL$8,'Default Parameters'!$3:$3,0),FALSE),"[enter country-specific value")</f>
        <v>0.25</v>
      </c>
      <c r="AM103" s="211" cm="1">
        <f t="array" aca="1" ref="AM103" ca="1">IF($G103="D",VLOOKUP($A103,DefaultParameters,MATCH(AM$8,'Default Parameters'!$3:$3,0),FALSE),"[enter country-specific value")</f>
        <v>0.25</v>
      </c>
      <c r="AN103" s="211" cm="1">
        <f t="array" aca="1" ref="AN103" ca="1">IF($G103="D",VLOOKUP($A103,DefaultParameters,MATCH(AN$8,'Default Parameters'!$3:$3,0),FALSE),"[enter country-specific value")</f>
        <v>0.25</v>
      </c>
      <c r="AO103" s="211" cm="1">
        <f t="array" aca="1" ref="AO103" ca="1">IF($G103="D",VLOOKUP($A103,DefaultParameters,MATCH(AO$8,'Default Parameters'!$3:$3,0),FALSE),"[enter country-specific value")</f>
        <v>0.25</v>
      </c>
      <c r="AP103" s="211"/>
      <c r="AQ103" s="211"/>
      <c r="AR103" s="211"/>
      <c r="AS103" s="211"/>
      <c r="AT103" s="211"/>
      <c r="AU103" s="188"/>
      <c r="AV103" s="43" t="e" cm="1">
        <f t="array" aca="1" ref="AV103" ca="1">IF($G103="D",VLOOKUP($A103,DefaultParameters,MATCH(CG$8,'Default Parameters'!$3:$3,0),FALSE),"[enter country-specific value")</f>
        <v>#N/A</v>
      </c>
      <c r="AX103" s="81"/>
      <c r="AY103" s="81"/>
      <c r="AZ103" s="81"/>
    </row>
    <row r="104" spans="1:52" x14ac:dyDescent="0.25">
      <c r="A104" s="44" t="str">
        <f t="shared" ref="A104:A118" si="20">C104&amp;"_"&amp;E104</f>
        <v>Prop excreta on yards_Non-dairy cattle</v>
      </c>
      <c r="B104" s="2" t="s">
        <v>49</v>
      </c>
      <c r="C104" s="2" t="s">
        <v>480</v>
      </c>
      <c r="D104" s="77" t="str">
        <f t="shared" ca="1" si="17"/>
        <v>-</v>
      </c>
      <c r="E104" s="2" t="s">
        <v>77</v>
      </c>
      <c r="F104" s="77" t="str">
        <f t="shared" ca="1" si="18"/>
        <v>Fraction</v>
      </c>
      <c r="G104" s="201" t="s">
        <v>124</v>
      </c>
      <c r="H104" s="2" t="s">
        <v>49</v>
      </c>
      <c r="I104" s="211" t="str">
        <f t="shared" ca="1" si="19"/>
        <v>Section 3 (step 3), 3B, EMEP/EEA Guidebook 2019</v>
      </c>
      <c r="J104" s="176"/>
      <c r="K104" s="211" cm="1">
        <f t="array" aca="1" ref="K104" ca="1">IF($G104="D",VLOOKUP($A104,DefaultParameters,MATCH(K$8,'Default Parameters'!$3:$3,0),FALSE),"[enter country-specific value")</f>
        <v>0.1</v>
      </c>
      <c r="L104" s="211" cm="1">
        <f t="array" aca="1" ref="L104" ca="1">IF($G104="D",VLOOKUP($A104,DefaultParameters,MATCH(L$8,'Default Parameters'!$3:$3,0),FALSE),"[enter country-specific value")</f>
        <v>0.1</v>
      </c>
      <c r="M104" s="211" cm="1">
        <f t="array" aca="1" ref="M104" ca="1">IF($G104="D",VLOOKUP($A104,DefaultParameters,MATCH(M$8,'Default Parameters'!$3:$3,0),FALSE),"[enter country-specific value")</f>
        <v>0.1</v>
      </c>
      <c r="N104" s="211" cm="1">
        <f t="array" aca="1" ref="N104" ca="1">IF($G104="D",VLOOKUP($A104,DefaultParameters,MATCH(N$8,'Default Parameters'!$3:$3,0),FALSE),"[enter country-specific value")</f>
        <v>0.1</v>
      </c>
      <c r="O104" s="211" cm="1">
        <f t="array" aca="1" ref="O104" ca="1">IF($G104="D",VLOOKUP($A104,DefaultParameters,MATCH(O$8,'Default Parameters'!$3:$3,0),FALSE),"[enter country-specific value")</f>
        <v>0.1</v>
      </c>
      <c r="P104" s="211" cm="1">
        <f t="array" aca="1" ref="P104" ca="1">IF($G104="D",VLOOKUP($A104,DefaultParameters,MATCH(P$8,'Default Parameters'!$3:$3,0),FALSE),"[enter country-specific value")</f>
        <v>0.1</v>
      </c>
      <c r="Q104" s="211" cm="1">
        <f t="array" aca="1" ref="Q104" ca="1">IF($G104="D",VLOOKUP($A104,DefaultParameters,MATCH(Q$8,'Default Parameters'!$3:$3,0),FALSE),"[enter country-specific value")</f>
        <v>0.1</v>
      </c>
      <c r="R104" s="211" cm="1">
        <f t="array" aca="1" ref="R104" ca="1">IF($G104="D",VLOOKUP($A104,DefaultParameters,MATCH(R$8,'Default Parameters'!$3:$3,0),FALSE),"[enter country-specific value")</f>
        <v>0.1</v>
      </c>
      <c r="S104" s="211" cm="1">
        <f t="array" aca="1" ref="S104" ca="1">IF($G104="D",VLOOKUP($A104,DefaultParameters,MATCH(S$8,'Default Parameters'!$3:$3,0),FALSE),"[enter country-specific value")</f>
        <v>0.1</v>
      </c>
      <c r="T104" s="211" cm="1">
        <f t="array" aca="1" ref="T104" ca="1">IF($G104="D",VLOOKUP($A104,DefaultParameters,MATCH(T$8,'Default Parameters'!$3:$3,0),FALSE),"[enter country-specific value")</f>
        <v>0.1</v>
      </c>
      <c r="U104" s="211" cm="1">
        <f t="array" aca="1" ref="U104" ca="1">IF($G104="D",VLOOKUP($A104,DefaultParameters,MATCH(U$8,'Default Parameters'!$3:$3,0),FALSE),"[enter country-specific value")</f>
        <v>0.1</v>
      </c>
      <c r="V104" s="211" cm="1">
        <f t="array" aca="1" ref="V104" ca="1">IF($G104="D",VLOOKUP($A104,DefaultParameters,MATCH(V$8,'Default Parameters'!$3:$3,0),FALSE),"[enter country-specific value")</f>
        <v>0.1</v>
      </c>
      <c r="W104" s="211" cm="1">
        <f t="array" aca="1" ref="W104" ca="1">IF($G104="D",VLOOKUP($A104,DefaultParameters,MATCH(W$8,'Default Parameters'!$3:$3,0),FALSE),"[enter country-specific value")</f>
        <v>0.1</v>
      </c>
      <c r="X104" s="211" cm="1">
        <f t="array" aca="1" ref="X104" ca="1">IF($G104="D",VLOOKUP($A104,DefaultParameters,MATCH(X$8,'Default Parameters'!$3:$3,0),FALSE),"[enter country-specific value")</f>
        <v>0.1</v>
      </c>
      <c r="Y104" s="211" cm="1">
        <f t="array" aca="1" ref="Y104" ca="1">IF($G104="D",VLOOKUP($A104,DefaultParameters,MATCH(Y$8,'Default Parameters'!$3:$3,0),FALSE),"[enter country-specific value")</f>
        <v>0.1</v>
      </c>
      <c r="Z104" s="211" cm="1">
        <f t="array" aca="1" ref="Z104" ca="1">IF($G104="D",VLOOKUP($A104,DefaultParameters,MATCH(Z$8,'Default Parameters'!$3:$3,0),FALSE),"[enter country-specific value")</f>
        <v>0.1</v>
      </c>
      <c r="AA104" s="211" cm="1">
        <f t="array" aca="1" ref="AA104" ca="1">IF($G104="D",VLOOKUP($A104,DefaultParameters,MATCH(AA$8,'Default Parameters'!$3:$3,0),FALSE),"[enter country-specific value")</f>
        <v>0.1</v>
      </c>
      <c r="AB104" s="211" cm="1">
        <f t="array" aca="1" ref="AB104" ca="1">IF($G104="D",VLOOKUP($A104,DefaultParameters,MATCH(AB$8,'Default Parameters'!$3:$3,0),FALSE),"[enter country-specific value")</f>
        <v>0.1</v>
      </c>
      <c r="AC104" s="211" cm="1">
        <f t="array" aca="1" ref="AC104" ca="1">IF($G104="D",VLOOKUP($A104,DefaultParameters,MATCH(AC$8,'Default Parameters'!$3:$3,0),FALSE),"[enter country-specific value")</f>
        <v>0.1</v>
      </c>
      <c r="AD104" s="211" cm="1">
        <f t="array" aca="1" ref="AD104" ca="1">IF($G104="D",VLOOKUP($A104,DefaultParameters,MATCH(AD$8,'Default Parameters'!$3:$3,0),FALSE),"[enter country-specific value")</f>
        <v>0.1</v>
      </c>
      <c r="AE104" s="211" cm="1">
        <f t="array" aca="1" ref="AE104" ca="1">IF($G104="D",VLOOKUP($A104,DefaultParameters,MATCH(AE$8,'Default Parameters'!$3:$3,0),FALSE),"[enter country-specific value")</f>
        <v>0.1</v>
      </c>
      <c r="AF104" s="211" cm="1">
        <f t="array" aca="1" ref="AF104" ca="1">IF($G104="D",VLOOKUP($A104,DefaultParameters,MATCH(AF$8,'Default Parameters'!$3:$3,0),FALSE),"[enter country-specific value")</f>
        <v>0.1</v>
      </c>
      <c r="AG104" s="211" cm="1">
        <f t="array" aca="1" ref="AG104" ca="1">IF($G104="D",VLOOKUP($A104,DefaultParameters,MATCH(AG$8,'Default Parameters'!$3:$3,0),FALSE),"[enter country-specific value")</f>
        <v>0.1</v>
      </c>
      <c r="AH104" s="211" cm="1">
        <f t="array" aca="1" ref="AH104" ca="1">IF($G104="D",VLOOKUP($A104,DefaultParameters,MATCH(AH$8,'Default Parameters'!$3:$3,0),FALSE),"[enter country-specific value")</f>
        <v>0.1</v>
      </c>
      <c r="AI104" s="211" cm="1">
        <f t="array" aca="1" ref="AI104" ca="1">IF($G104="D",VLOOKUP($A104,DefaultParameters,MATCH(AI$8,'Default Parameters'!$3:$3,0),FALSE),"[enter country-specific value")</f>
        <v>0.1</v>
      </c>
      <c r="AJ104" s="211" cm="1">
        <f t="array" aca="1" ref="AJ104" ca="1">IF($G104="D",VLOOKUP($A104,DefaultParameters,MATCH(AJ$8,'Default Parameters'!$3:$3,0),FALSE),"[enter country-specific value")</f>
        <v>0.1</v>
      </c>
      <c r="AK104" s="211" cm="1">
        <f t="array" aca="1" ref="AK104" ca="1">IF($G104="D",VLOOKUP($A104,DefaultParameters,MATCH(AK$8,'Default Parameters'!$3:$3,0),FALSE),"[enter country-specific value")</f>
        <v>0.1</v>
      </c>
      <c r="AL104" s="211" cm="1">
        <f t="array" aca="1" ref="AL104" ca="1">IF($G104="D",VLOOKUP($A104,DefaultParameters,MATCH(AL$8,'Default Parameters'!$3:$3,0),FALSE),"[enter country-specific value")</f>
        <v>0.1</v>
      </c>
      <c r="AM104" s="211" cm="1">
        <f t="array" aca="1" ref="AM104" ca="1">IF($G104="D",VLOOKUP($A104,DefaultParameters,MATCH(AM$8,'Default Parameters'!$3:$3,0),FALSE),"[enter country-specific value")</f>
        <v>0.1</v>
      </c>
      <c r="AN104" s="211" cm="1">
        <f t="array" aca="1" ref="AN104" ca="1">IF($G104="D",VLOOKUP($A104,DefaultParameters,MATCH(AN$8,'Default Parameters'!$3:$3,0),FALSE),"[enter country-specific value")</f>
        <v>0.1</v>
      </c>
      <c r="AO104" s="211" cm="1">
        <f t="array" aca="1" ref="AO104" ca="1">IF($G104="D",VLOOKUP($A104,DefaultParameters,MATCH(AO$8,'Default Parameters'!$3:$3,0),FALSE),"[enter country-specific value")</f>
        <v>0.1</v>
      </c>
      <c r="AP104" s="211"/>
      <c r="AQ104" s="211"/>
      <c r="AR104" s="211"/>
      <c r="AS104" s="211"/>
      <c r="AT104" s="211"/>
      <c r="AU104" s="188"/>
      <c r="AV104" s="43" t="e" cm="1">
        <f t="array" aca="1" ref="AV104" ca="1">IF($G104="D",VLOOKUP($A104,DefaultParameters,MATCH(CG$8,'Default Parameters'!$3:$3,0),FALSE),"[enter country-specific value")</f>
        <v>#N/A</v>
      </c>
    </row>
    <row r="105" spans="1:52" x14ac:dyDescent="0.25">
      <c r="A105" s="44" t="str">
        <f t="shared" si="20"/>
        <v>Prop excreta on yards_Non-dairy cattle (calves)</v>
      </c>
      <c r="B105" s="2" t="s">
        <v>49</v>
      </c>
      <c r="C105" s="2" t="s">
        <v>480</v>
      </c>
      <c r="D105" s="77" t="str">
        <f t="shared" ca="1" si="17"/>
        <v>-</v>
      </c>
      <c r="E105" s="2" t="s">
        <v>78</v>
      </c>
      <c r="F105" s="77" t="str">
        <f t="shared" ca="1" si="18"/>
        <v>Fraction</v>
      </c>
      <c r="G105" s="201" t="s">
        <v>124</v>
      </c>
      <c r="H105" s="2" t="s">
        <v>49</v>
      </c>
      <c r="I105" s="211" t="str">
        <f t="shared" ca="1" si="19"/>
        <v>Section 3 (step 3), 3B, EMEP/EEA Guidebook 2019</v>
      </c>
      <c r="J105" s="202"/>
      <c r="K105" s="211" cm="1">
        <f t="array" aca="1" ref="K105" ca="1">IF($G105="D",VLOOKUP($A105,DefaultParameters,MATCH(K$8,'Default Parameters'!$3:$3,0),FALSE),"[enter country-specific value")</f>
        <v>0.1</v>
      </c>
      <c r="L105" s="211" cm="1">
        <f t="array" aca="1" ref="L105" ca="1">IF($G105="D",VLOOKUP($A105,DefaultParameters,MATCH(L$8,'Default Parameters'!$3:$3,0),FALSE),"[enter country-specific value")</f>
        <v>0.1</v>
      </c>
      <c r="M105" s="211" cm="1">
        <f t="array" aca="1" ref="M105" ca="1">IF($G105="D",VLOOKUP($A105,DefaultParameters,MATCH(M$8,'Default Parameters'!$3:$3,0),FALSE),"[enter country-specific value")</f>
        <v>0.1</v>
      </c>
      <c r="N105" s="211" cm="1">
        <f t="array" aca="1" ref="N105" ca="1">IF($G105="D",VLOOKUP($A105,DefaultParameters,MATCH(N$8,'Default Parameters'!$3:$3,0),FALSE),"[enter country-specific value")</f>
        <v>0.1</v>
      </c>
      <c r="O105" s="211" cm="1">
        <f t="array" aca="1" ref="O105" ca="1">IF($G105="D",VLOOKUP($A105,DefaultParameters,MATCH(O$8,'Default Parameters'!$3:$3,0),FALSE),"[enter country-specific value")</f>
        <v>0.1</v>
      </c>
      <c r="P105" s="211" cm="1">
        <f t="array" aca="1" ref="P105" ca="1">IF($G105="D",VLOOKUP($A105,DefaultParameters,MATCH(P$8,'Default Parameters'!$3:$3,0),FALSE),"[enter country-specific value")</f>
        <v>0.1</v>
      </c>
      <c r="Q105" s="211" cm="1">
        <f t="array" aca="1" ref="Q105" ca="1">IF($G105="D",VLOOKUP($A105,DefaultParameters,MATCH(Q$8,'Default Parameters'!$3:$3,0),FALSE),"[enter country-specific value")</f>
        <v>0.1</v>
      </c>
      <c r="R105" s="211" cm="1">
        <f t="array" aca="1" ref="R105" ca="1">IF($G105="D",VLOOKUP($A105,DefaultParameters,MATCH(R$8,'Default Parameters'!$3:$3,0),FALSE),"[enter country-specific value")</f>
        <v>0.1</v>
      </c>
      <c r="S105" s="211" cm="1">
        <f t="array" aca="1" ref="S105" ca="1">IF($G105="D",VLOOKUP($A105,DefaultParameters,MATCH(S$8,'Default Parameters'!$3:$3,0),FALSE),"[enter country-specific value")</f>
        <v>0.1</v>
      </c>
      <c r="T105" s="211" cm="1">
        <f t="array" aca="1" ref="T105" ca="1">IF($G105="D",VLOOKUP($A105,DefaultParameters,MATCH(T$8,'Default Parameters'!$3:$3,0),FALSE),"[enter country-specific value")</f>
        <v>0.1</v>
      </c>
      <c r="U105" s="211" cm="1">
        <f t="array" aca="1" ref="U105" ca="1">IF($G105="D",VLOOKUP($A105,DefaultParameters,MATCH(U$8,'Default Parameters'!$3:$3,0),FALSE),"[enter country-specific value")</f>
        <v>0.1</v>
      </c>
      <c r="V105" s="211" cm="1">
        <f t="array" aca="1" ref="V105" ca="1">IF($G105="D",VLOOKUP($A105,DefaultParameters,MATCH(V$8,'Default Parameters'!$3:$3,0),FALSE),"[enter country-specific value")</f>
        <v>0.1</v>
      </c>
      <c r="W105" s="211" cm="1">
        <f t="array" aca="1" ref="W105" ca="1">IF($G105="D",VLOOKUP($A105,DefaultParameters,MATCH(W$8,'Default Parameters'!$3:$3,0),FALSE),"[enter country-specific value")</f>
        <v>0.1</v>
      </c>
      <c r="X105" s="211" cm="1">
        <f t="array" aca="1" ref="X105" ca="1">IF($G105="D",VLOOKUP($A105,DefaultParameters,MATCH(X$8,'Default Parameters'!$3:$3,0),FALSE),"[enter country-specific value")</f>
        <v>0.1</v>
      </c>
      <c r="Y105" s="211" cm="1">
        <f t="array" aca="1" ref="Y105" ca="1">IF($G105="D",VLOOKUP($A105,DefaultParameters,MATCH(Y$8,'Default Parameters'!$3:$3,0),FALSE),"[enter country-specific value")</f>
        <v>0.1</v>
      </c>
      <c r="Z105" s="211" cm="1">
        <f t="array" aca="1" ref="Z105" ca="1">IF($G105="D",VLOOKUP($A105,DefaultParameters,MATCH(Z$8,'Default Parameters'!$3:$3,0),FALSE),"[enter country-specific value")</f>
        <v>0.1</v>
      </c>
      <c r="AA105" s="211" cm="1">
        <f t="array" aca="1" ref="AA105" ca="1">IF($G105="D",VLOOKUP($A105,DefaultParameters,MATCH(AA$8,'Default Parameters'!$3:$3,0),FALSE),"[enter country-specific value")</f>
        <v>0.1</v>
      </c>
      <c r="AB105" s="211" cm="1">
        <f t="array" aca="1" ref="AB105" ca="1">IF($G105="D",VLOOKUP($A105,DefaultParameters,MATCH(AB$8,'Default Parameters'!$3:$3,0),FALSE),"[enter country-specific value")</f>
        <v>0.1</v>
      </c>
      <c r="AC105" s="211" cm="1">
        <f t="array" aca="1" ref="AC105" ca="1">IF($G105="D",VLOOKUP($A105,DefaultParameters,MATCH(AC$8,'Default Parameters'!$3:$3,0),FALSE),"[enter country-specific value")</f>
        <v>0.1</v>
      </c>
      <c r="AD105" s="211" cm="1">
        <f t="array" aca="1" ref="AD105" ca="1">IF($G105="D",VLOOKUP($A105,DefaultParameters,MATCH(AD$8,'Default Parameters'!$3:$3,0),FALSE),"[enter country-specific value")</f>
        <v>0.1</v>
      </c>
      <c r="AE105" s="211" cm="1">
        <f t="array" aca="1" ref="AE105" ca="1">IF($G105="D",VLOOKUP($A105,DefaultParameters,MATCH(AE$8,'Default Parameters'!$3:$3,0),FALSE),"[enter country-specific value")</f>
        <v>0.1</v>
      </c>
      <c r="AF105" s="211" cm="1">
        <f t="array" aca="1" ref="AF105" ca="1">IF($G105="D",VLOOKUP($A105,DefaultParameters,MATCH(AF$8,'Default Parameters'!$3:$3,0),FALSE),"[enter country-specific value")</f>
        <v>0.1</v>
      </c>
      <c r="AG105" s="211" cm="1">
        <f t="array" aca="1" ref="AG105" ca="1">IF($G105="D",VLOOKUP($A105,DefaultParameters,MATCH(AG$8,'Default Parameters'!$3:$3,0),FALSE),"[enter country-specific value")</f>
        <v>0.1</v>
      </c>
      <c r="AH105" s="211" cm="1">
        <f t="array" aca="1" ref="AH105" ca="1">IF($G105="D",VLOOKUP($A105,DefaultParameters,MATCH(AH$8,'Default Parameters'!$3:$3,0),FALSE),"[enter country-specific value")</f>
        <v>0.1</v>
      </c>
      <c r="AI105" s="211" cm="1">
        <f t="array" aca="1" ref="AI105" ca="1">IF($G105="D",VLOOKUP($A105,DefaultParameters,MATCH(AI$8,'Default Parameters'!$3:$3,0),FALSE),"[enter country-specific value")</f>
        <v>0.1</v>
      </c>
      <c r="AJ105" s="211" cm="1">
        <f t="array" aca="1" ref="AJ105" ca="1">IF($G105="D",VLOOKUP($A105,DefaultParameters,MATCH(AJ$8,'Default Parameters'!$3:$3,0),FALSE),"[enter country-specific value")</f>
        <v>0.1</v>
      </c>
      <c r="AK105" s="211" cm="1">
        <f t="array" aca="1" ref="AK105" ca="1">IF($G105="D",VLOOKUP($A105,DefaultParameters,MATCH(AK$8,'Default Parameters'!$3:$3,0),FALSE),"[enter country-specific value")</f>
        <v>0.1</v>
      </c>
      <c r="AL105" s="211" cm="1">
        <f t="array" aca="1" ref="AL105" ca="1">IF($G105="D",VLOOKUP($A105,DefaultParameters,MATCH(AL$8,'Default Parameters'!$3:$3,0),FALSE),"[enter country-specific value")</f>
        <v>0.1</v>
      </c>
      <c r="AM105" s="211" cm="1">
        <f t="array" aca="1" ref="AM105" ca="1">IF($G105="D",VLOOKUP($A105,DefaultParameters,MATCH(AM$8,'Default Parameters'!$3:$3,0),FALSE),"[enter country-specific value")</f>
        <v>0.1</v>
      </c>
      <c r="AN105" s="211" cm="1">
        <f t="array" aca="1" ref="AN105" ca="1">IF($G105="D",VLOOKUP($A105,DefaultParameters,MATCH(AN$8,'Default Parameters'!$3:$3,0),FALSE),"[enter country-specific value")</f>
        <v>0.1</v>
      </c>
      <c r="AO105" s="211" cm="1">
        <f t="array" aca="1" ref="AO105" ca="1">IF($G105="D",VLOOKUP($A105,DefaultParameters,MATCH(AO$8,'Default Parameters'!$3:$3,0),FALSE),"[enter country-specific value")</f>
        <v>0.1</v>
      </c>
      <c r="AP105" s="211"/>
      <c r="AQ105" s="211"/>
      <c r="AR105" s="211"/>
      <c r="AS105" s="211"/>
      <c r="AT105" s="211"/>
      <c r="AU105" s="188"/>
      <c r="AV105" s="43" t="e" cm="1">
        <f t="array" aca="1" ref="AV105" ca="1">IF($G105="D",VLOOKUP($A105,DefaultParameters,MATCH(CG$8,'Default Parameters'!$3:$3,0),FALSE),"[enter country-specific value")</f>
        <v>#N/A</v>
      </c>
    </row>
    <row r="106" spans="1:52" x14ac:dyDescent="0.25">
      <c r="A106" s="44" t="str">
        <f t="shared" si="20"/>
        <v>Prop excreta on yards_Sheep</v>
      </c>
      <c r="B106" s="2" t="s">
        <v>49</v>
      </c>
      <c r="C106" s="2" t="s">
        <v>480</v>
      </c>
      <c r="D106" s="77" t="str">
        <f t="shared" ca="1" si="17"/>
        <v>-</v>
      </c>
      <c r="E106" s="2" t="s">
        <v>79</v>
      </c>
      <c r="F106" s="77" t="str">
        <f t="shared" ca="1" si="18"/>
        <v>Fraction</v>
      </c>
      <c r="G106" s="201" t="s">
        <v>124</v>
      </c>
      <c r="H106" s="2" t="s">
        <v>49</v>
      </c>
      <c r="I106" s="211" t="str">
        <f t="shared" ca="1" si="19"/>
        <v>Section 3 (step 3), 3B, EMEP/EEA Guidebook 2019</v>
      </c>
      <c r="J106" s="202"/>
      <c r="K106" s="211" cm="1">
        <f t="array" aca="1" ref="K106" ca="1">IF($G106="D",VLOOKUP($A106,DefaultParameters,MATCH(K$8,'Default Parameters'!$3:$3,0),FALSE),"[enter country-specific value")</f>
        <v>0.02</v>
      </c>
      <c r="L106" s="211" cm="1">
        <f t="array" aca="1" ref="L106" ca="1">IF($G106="D",VLOOKUP($A106,DefaultParameters,MATCH(L$8,'Default Parameters'!$3:$3,0),FALSE),"[enter country-specific value")</f>
        <v>0.02</v>
      </c>
      <c r="M106" s="211" cm="1">
        <f t="array" aca="1" ref="M106" ca="1">IF($G106="D",VLOOKUP($A106,DefaultParameters,MATCH(M$8,'Default Parameters'!$3:$3,0),FALSE),"[enter country-specific value")</f>
        <v>0.02</v>
      </c>
      <c r="N106" s="211" cm="1">
        <f t="array" aca="1" ref="N106" ca="1">IF($G106="D",VLOOKUP($A106,DefaultParameters,MATCH(N$8,'Default Parameters'!$3:$3,0),FALSE),"[enter country-specific value")</f>
        <v>0.02</v>
      </c>
      <c r="O106" s="211" cm="1">
        <f t="array" aca="1" ref="O106" ca="1">IF($G106="D",VLOOKUP($A106,DefaultParameters,MATCH(O$8,'Default Parameters'!$3:$3,0),FALSE),"[enter country-specific value")</f>
        <v>0.02</v>
      </c>
      <c r="P106" s="211" cm="1">
        <f t="array" aca="1" ref="P106" ca="1">IF($G106="D",VLOOKUP($A106,DefaultParameters,MATCH(P$8,'Default Parameters'!$3:$3,0),FALSE),"[enter country-specific value")</f>
        <v>0.02</v>
      </c>
      <c r="Q106" s="211" cm="1">
        <f t="array" aca="1" ref="Q106" ca="1">IF($G106="D",VLOOKUP($A106,DefaultParameters,MATCH(Q$8,'Default Parameters'!$3:$3,0),FALSE),"[enter country-specific value")</f>
        <v>0.02</v>
      </c>
      <c r="R106" s="211" cm="1">
        <f t="array" aca="1" ref="R106" ca="1">IF($G106="D",VLOOKUP($A106,DefaultParameters,MATCH(R$8,'Default Parameters'!$3:$3,0),FALSE),"[enter country-specific value")</f>
        <v>0.02</v>
      </c>
      <c r="S106" s="211" cm="1">
        <f t="array" aca="1" ref="S106" ca="1">IF($G106="D",VLOOKUP($A106,DefaultParameters,MATCH(S$8,'Default Parameters'!$3:$3,0),FALSE),"[enter country-specific value")</f>
        <v>0.02</v>
      </c>
      <c r="T106" s="211" cm="1">
        <f t="array" aca="1" ref="T106" ca="1">IF($G106="D",VLOOKUP($A106,DefaultParameters,MATCH(T$8,'Default Parameters'!$3:$3,0),FALSE),"[enter country-specific value")</f>
        <v>0.02</v>
      </c>
      <c r="U106" s="211" cm="1">
        <f t="array" aca="1" ref="U106" ca="1">IF($G106="D",VLOOKUP($A106,DefaultParameters,MATCH(U$8,'Default Parameters'!$3:$3,0),FALSE),"[enter country-specific value")</f>
        <v>0.02</v>
      </c>
      <c r="V106" s="211" cm="1">
        <f t="array" aca="1" ref="V106" ca="1">IF($G106="D",VLOOKUP($A106,DefaultParameters,MATCH(V$8,'Default Parameters'!$3:$3,0),FALSE),"[enter country-specific value")</f>
        <v>0.02</v>
      </c>
      <c r="W106" s="211" cm="1">
        <f t="array" aca="1" ref="W106" ca="1">IF($G106="D",VLOOKUP($A106,DefaultParameters,MATCH(W$8,'Default Parameters'!$3:$3,0),FALSE),"[enter country-specific value")</f>
        <v>0.02</v>
      </c>
      <c r="X106" s="211" cm="1">
        <f t="array" aca="1" ref="X106" ca="1">IF($G106="D",VLOOKUP($A106,DefaultParameters,MATCH(X$8,'Default Parameters'!$3:$3,0),FALSE),"[enter country-specific value")</f>
        <v>0.02</v>
      </c>
      <c r="Y106" s="211" cm="1">
        <f t="array" aca="1" ref="Y106" ca="1">IF($G106="D",VLOOKUP($A106,DefaultParameters,MATCH(Y$8,'Default Parameters'!$3:$3,0),FALSE),"[enter country-specific value")</f>
        <v>0.02</v>
      </c>
      <c r="Z106" s="211" cm="1">
        <f t="array" aca="1" ref="Z106" ca="1">IF($G106="D",VLOOKUP($A106,DefaultParameters,MATCH(Z$8,'Default Parameters'!$3:$3,0),FALSE),"[enter country-specific value")</f>
        <v>0.02</v>
      </c>
      <c r="AA106" s="211" cm="1">
        <f t="array" aca="1" ref="AA106" ca="1">IF($G106="D",VLOOKUP($A106,DefaultParameters,MATCH(AA$8,'Default Parameters'!$3:$3,0),FALSE),"[enter country-specific value")</f>
        <v>0.02</v>
      </c>
      <c r="AB106" s="211" cm="1">
        <f t="array" aca="1" ref="AB106" ca="1">IF($G106="D",VLOOKUP($A106,DefaultParameters,MATCH(AB$8,'Default Parameters'!$3:$3,0),FALSE),"[enter country-specific value")</f>
        <v>0.02</v>
      </c>
      <c r="AC106" s="211" cm="1">
        <f t="array" aca="1" ref="AC106" ca="1">IF($G106="D",VLOOKUP($A106,DefaultParameters,MATCH(AC$8,'Default Parameters'!$3:$3,0),FALSE),"[enter country-specific value")</f>
        <v>0.02</v>
      </c>
      <c r="AD106" s="211" cm="1">
        <f t="array" aca="1" ref="AD106" ca="1">IF($G106="D",VLOOKUP($A106,DefaultParameters,MATCH(AD$8,'Default Parameters'!$3:$3,0),FALSE),"[enter country-specific value")</f>
        <v>0.02</v>
      </c>
      <c r="AE106" s="211" cm="1">
        <f t="array" aca="1" ref="AE106" ca="1">IF($G106="D",VLOOKUP($A106,DefaultParameters,MATCH(AE$8,'Default Parameters'!$3:$3,0),FALSE),"[enter country-specific value")</f>
        <v>0.02</v>
      </c>
      <c r="AF106" s="211" cm="1">
        <f t="array" aca="1" ref="AF106" ca="1">IF($G106="D",VLOOKUP($A106,DefaultParameters,MATCH(AF$8,'Default Parameters'!$3:$3,0),FALSE),"[enter country-specific value")</f>
        <v>0.02</v>
      </c>
      <c r="AG106" s="211" cm="1">
        <f t="array" aca="1" ref="AG106" ca="1">IF($G106="D",VLOOKUP($A106,DefaultParameters,MATCH(AG$8,'Default Parameters'!$3:$3,0),FALSE),"[enter country-specific value")</f>
        <v>0.02</v>
      </c>
      <c r="AH106" s="211" cm="1">
        <f t="array" aca="1" ref="AH106" ca="1">IF($G106="D",VLOOKUP($A106,DefaultParameters,MATCH(AH$8,'Default Parameters'!$3:$3,0),FALSE),"[enter country-specific value")</f>
        <v>0.02</v>
      </c>
      <c r="AI106" s="211" cm="1">
        <f t="array" aca="1" ref="AI106" ca="1">IF($G106="D",VLOOKUP($A106,DefaultParameters,MATCH(AI$8,'Default Parameters'!$3:$3,0),FALSE),"[enter country-specific value")</f>
        <v>0.02</v>
      </c>
      <c r="AJ106" s="211" cm="1">
        <f t="array" aca="1" ref="AJ106" ca="1">IF($G106="D",VLOOKUP($A106,DefaultParameters,MATCH(AJ$8,'Default Parameters'!$3:$3,0),FALSE),"[enter country-specific value")</f>
        <v>0.02</v>
      </c>
      <c r="AK106" s="211" cm="1">
        <f t="array" aca="1" ref="AK106" ca="1">IF($G106="D",VLOOKUP($A106,DefaultParameters,MATCH(AK$8,'Default Parameters'!$3:$3,0),FALSE),"[enter country-specific value")</f>
        <v>0.02</v>
      </c>
      <c r="AL106" s="211" cm="1">
        <f t="array" aca="1" ref="AL106" ca="1">IF($G106="D",VLOOKUP($A106,DefaultParameters,MATCH(AL$8,'Default Parameters'!$3:$3,0),FALSE),"[enter country-specific value")</f>
        <v>0.02</v>
      </c>
      <c r="AM106" s="211" cm="1">
        <f t="array" aca="1" ref="AM106" ca="1">IF($G106="D",VLOOKUP($A106,DefaultParameters,MATCH(AM$8,'Default Parameters'!$3:$3,0),FALSE),"[enter country-specific value")</f>
        <v>0.02</v>
      </c>
      <c r="AN106" s="211" cm="1">
        <f t="array" aca="1" ref="AN106" ca="1">IF($G106="D",VLOOKUP($A106,DefaultParameters,MATCH(AN$8,'Default Parameters'!$3:$3,0),FALSE),"[enter country-specific value")</f>
        <v>0.02</v>
      </c>
      <c r="AO106" s="211" cm="1">
        <f t="array" aca="1" ref="AO106" ca="1">IF($G106="D",VLOOKUP($A106,DefaultParameters,MATCH(AO$8,'Default Parameters'!$3:$3,0),FALSE),"[enter country-specific value")</f>
        <v>0.02</v>
      </c>
      <c r="AP106" s="211"/>
      <c r="AQ106" s="211"/>
      <c r="AR106" s="211"/>
      <c r="AS106" s="211"/>
      <c r="AT106" s="211"/>
      <c r="AU106" s="188"/>
      <c r="AV106" s="43" t="e" cm="1">
        <f t="array" aca="1" ref="AV106" ca="1">IF($G106="D",VLOOKUP($A106,DefaultParameters,MATCH(CG$8,'Default Parameters'!$3:$3,0),FALSE),"[enter country-specific value")</f>
        <v>#N/A</v>
      </c>
    </row>
    <row r="107" spans="1:52" x14ac:dyDescent="0.25">
      <c r="A107" s="44" t="str">
        <f t="shared" si="20"/>
        <v>Prop excreta on yards_Swine (finishing pigs)</v>
      </c>
      <c r="B107" s="2" t="s">
        <v>49</v>
      </c>
      <c r="C107" s="2" t="s">
        <v>480</v>
      </c>
      <c r="D107" s="77" t="str">
        <f t="shared" ca="1" si="17"/>
        <v>-</v>
      </c>
      <c r="E107" s="2" t="s">
        <v>538</v>
      </c>
      <c r="F107" s="77" t="str">
        <f t="shared" ca="1" si="18"/>
        <v>Fraction</v>
      </c>
      <c r="G107" s="201" t="s">
        <v>124</v>
      </c>
      <c r="H107" s="2" t="s">
        <v>49</v>
      </c>
      <c r="I107" s="211" t="str">
        <f t="shared" ca="1" si="19"/>
        <v>Section 3 (step 3), 3B, EMEP/EEA Guidebook 2019 - no default available, assuming 0</v>
      </c>
      <c r="J107" s="176"/>
      <c r="K107" s="211" cm="1">
        <f t="array" aca="1" ref="K107" ca="1">IF($G107="D",VLOOKUP($A107,DefaultParameters,MATCH(K$8,'Default Parameters'!$3:$3,0),FALSE),"[enter country-specific value")</f>
        <v>0</v>
      </c>
      <c r="L107" s="211" cm="1">
        <f t="array" aca="1" ref="L107" ca="1">IF($G107="D",VLOOKUP($A107,DefaultParameters,MATCH(L$8,'Default Parameters'!$3:$3,0),FALSE),"[enter country-specific value")</f>
        <v>0</v>
      </c>
      <c r="M107" s="211" cm="1">
        <f t="array" aca="1" ref="M107" ca="1">IF($G107="D",VLOOKUP($A107,DefaultParameters,MATCH(M$8,'Default Parameters'!$3:$3,0),FALSE),"[enter country-specific value")</f>
        <v>0</v>
      </c>
      <c r="N107" s="211" cm="1">
        <f t="array" aca="1" ref="N107" ca="1">IF($G107="D",VLOOKUP($A107,DefaultParameters,MATCH(N$8,'Default Parameters'!$3:$3,0),FALSE),"[enter country-specific value")</f>
        <v>0</v>
      </c>
      <c r="O107" s="211" cm="1">
        <f t="array" aca="1" ref="O107" ca="1">IF($G107="D",VLOOKUP($A107,DefaultParameters,MATCH(O$8,'Default Parameters'!$3:$3,0),FALSE),"[enter country-specific value")</f>
        <v>0</v>
      </c>
      <c r="P107" s="211" cm="1">
        <f t="array" aca="1" ref="P107" ca="1">IF($G107="D",VLOOKUP($A107,DefaultParameters,MATCH(P$8,'Default Parameters'!$3:$3,0),FALSE),"[enter country-specific value")</f>
        <v>0</v>
      </c>
      <c r="Q107" s="211" cm="1">
        <f t="array" aca="1" ref="Q107" ca="1">IF($G107="D",VLOOKUP($A107,DefaultParameters,MATCH(Q$8,'Default Parameters'!$3:$3,0),FALSE),"[enter country-specific value")</f>
        <v>0</v>
      </c>
      <c r="R107" s="211" cm="1">
        <f t="array" aca="1" ref="R107" ca="1">IF($G107="D",VLOOKUP($A107,DefaultParameters,MATCH(R$8,'Default Parameters'!$3:$3,0),FALSE),"[enter country-specific value")</f>
        <v>0</v>
      </c>
      <c r="S107" s="211" cm="1">
        <f t="array" aca="1" ref="S107" ca="1">IF($G107="D",VLOOKUP($A107,DefaultParameters,MATCH(S$8,'Default Parameters'!$3:$3,0),FALSE),"[enter country-specific value")</f>
        <v>0</v>
      </c>
      <c r="T107" s="211" cm="1">
        <f t="array" aca="1" ref="T107" ca="1">IF($G107="D",VLOOKUP($A107,DefaultParameters,MATCH(T$8,'Default Parameters'!$3:$3,0),FALSE),"[enter country-specific value")</f>
        <v>0</v>
      </c>
      <c r="U107" s="211" cm="1">
        <f t="array" aca="1" ref="U107" ca="1">IF($G107="D",VLOOKUP($A107,DefaultParameters,MATCH(U$8,'Default Parameters'!$3:$3,0),FALSE),"[enter country-specific value")</f>
        <v>0</v>
      </c>
      <c r="V107" s="211" cm="1">
        <f t="array" aca="1" ref="V107" ca="1">IF($G107="D",VLOOKUP($A107,DefaultParameters,MATCH(V$8,'Default Parameters'!$3:$3,0),FALSE),"[enter country-specific value")</f>
        <v>0</v>
      </c>
      <c r="W107" s="211" cm="1">
        <f t="array" aca="1" ref="W107" ca="1">IF($G107="D",VLOOKUP($A107,DefaultParameters,MATCH(W$8,'Default Parameters'!$3:$3,0),FALSE),"[enter country-specific value")</f>
        <v>0</v>
      </c>
      <c r="X107" s="211" cm="1">
        <f t="array" aca="1" ref="X107" ca="1">IF($G107="D",VLOOKUP($A107,DefaultParameters,MATCH(X$8,'Default Parameters'!$3:$3,0),FALSE),"[enter country-specific value")</f>
        <v>0</v>
      </c>
      <c r="Y107" s="211" cm="1">
        <f t="array" aca="1" ref="Y107" ca="1">IF($G107="D",VLOOKUP($A107,DefaultParameters,MATCH(Y$8,'Default Parameters'!$3:$3,0),FALSE),"[enter country-specific value")</f>
        <v>0</v>
      </c>
      <c r="Z107" s="211" cm="1">
        <f t="array" aca="1" ref="Z107" ca="1">IF($G107="D",VLOOKUP($A107,DefaultParameters,MATCH(Z$8,'Default Parameters'!$3:$3,0),FALSE),"[enter country-specific value")</f>
        <v>0</v>
      </c>
      <c r="AA107" s="211" cm="1">
        <f t="array" aca="1" ref="AA107" ca="1">IF($G107="D",VLOOKUP($A107,DefaultParameters,MATCH(AA$8,'Default Parameters'!$3:$3,0),FALSE),"[enter country-specific value")</f>
        <v>0</v>
      </c>
      <c r="AB107" s="211" cm="1">
        <f t="array" aca="1" ref="AB107" ca="1">IF($G107="D",VLOOKUP($A107,DefaultParameters,MATCH(AB$8,'Default Parameters'!$3:$3,0),FALSE),"[enter country-specific value")</f>
        <v>0</v>
      </c>
      <c r="AC107" s="211" cm="1">
        <f t="array" aca="1" ref="AC107" ca="1">IF($G107="D",VLOOKUP($A107,DefaultParameters,MATCH(AC$8,'Default Parameters'!$3:$3,0),FALSE),"[enter country-specific value")</f>
        <v>0</v>
      </c>
      <c r="AD107" s="211" cm="1">
        <f t="array" aca="1" ref="AD107" ca="1">IF($G107="D",VLOOKUP($A107,DefaultParameters,MATCH(AD$8,'Default Parameters'!$3:$3,0),FALSE),"[enter country-specific value")</f>
        <v>0</v>
      </c>
      <c r="AE107" s="211" cm="1">
        <f t="array" aca="1" ref="AE107" ca="1">IF($G107="D",VLOOKUP($A107,DefaultParameters,MATCH(AE$8,'Default Parameters'!$3:$3,0),FALSE),"[enter country-specific value")</f>
        <v>0</v>
      </c>
      <c r="AF107" s="211" cm="1">
        <f t="array" aca="1" ref="AF107" ca="1">IF($G107="D",VLOOKUP($A107,DefaultParameters,MATCH(AF$8,'Default Parameters'!$3:$3,0),FALSE),"[enter country-specific value")</f>
        <v>0</v>
      </c>
      <c r="AG107" s="211" cm="1">
        <f t="array" aca="1" ref="AG107" ca="1">IF($G107="D",VLOOKUP($A107,DefaultParameters,MATCH(AG$8,'Default Parameters'!$3:$3,0),FALSE),"[enter country-specific value")</f>
        <v>0</v>
      </c>
      <c r="AH107" s="211" cm="1">
        <f t="array" aca="1" ref="AH107" ca="1">IF($G107="D",VLOOKUP($A107,DefaultParameters,MATCH(AH$8,'Default Parameters'!$3:$3,0),FALSE),"[enter country-specific value")</f>
        <v>0</v>
      </c>
      <c r="AI107" s="211" cm="1">
        <f t="array" aca="1" ref="AI107" ca="1">IF($G107="D",VLOOKUP($A107,DefaultParameters,MATCH(AI$8,'Default Parameters'!$3:$3,0),FALSE),"[enter country-specific value")</f>
        <v>0</v>
      </c>
      <c r="AJ107" s="211" cm="1">
        <f t="array" aca="1" ref="AJ107" ca="1">IF($G107="D",VLOOKUP($A107,DefaultParameters,MATCH(AJ$8,'Default Parameters'!$3:$3,0),FALSE),"[enter country-specific value")</f>
        <v>0</v>
      </c>
      <c r="AK107" s="211" cm="1">
        <f t="array" aca="1" ref="AK107" ca="1">IF($G107="D",VLOOKUP($A107,DefaultParameters,MATCH(AK$8,'Default Parameters'!$3:$3,0),FALSE),"[enter country-specific value")</f>
        <v>0</v>
      </c>
      <c r="AL107" s="211" cm="1">
        <f t="array" aca="1" ref="AL107" ca="1">IF($G107="D",VLOOKUP($A107,DefaultParameters,MATCH(AL$8,'Default Parameters'!$3:$3,0),FALSE),"[enter country-specific value")</f>
        <v>0</v>
      </c>
      <c r="AM107" s="211" cm="1">
        <f t="array" aca="1" ref="AM107" ca="1">IF($G107="D",VLOOKUP($A107,DefaultParameters,MATCH(AM$8,'Default Parameters'!$3:$3,0),FALSE),"[enter country-specific value")</f>
        <v>0</v>
      </c>
      <c r="AN107" s="211" cm="1">
        <f t="array" aca="1" ref="AN107" ca="1">IF($G107="D",VLOOKUP($A107,DefaultParameters,MATCH(AN$8,'Default Parameters'!$3:$3,0),FALSE),"[enter country-specific value")</f>
        <v>0</v>
      </c>
      <c r="AO107" s="211" cm="1">
        <f t="array" aca="1" ref="AO107" ca="1">IF($G107="D",VLOOKUP($A107,DefaultParameters,MATCH(AO$8,'Default Parameters'!$3:$3,0),FALSE),"[enter country-specific value")</f>
        <v>0</v>
      </c>
      <c r="AP107" s="211"/>
      <c r="AQ107" s="211"/>
      <c r="AR107" s="211"/>
      <c r="AS107" s="211"/>
      <c r="AT107" s="211"/>
      <c r="AU107" s="188"/>
      <c r="AV107" s="43" t="e" cm="1">
        <f t="array" aca="1" ref="AV107" ca="1">IF($G107="D",VLOOKUP($A107,DefaultParameters,MATCH(AV$8,'Default Parameters'!$3:$3,0),FALSE),"[enter country-specific value")</f>
        <v>#N/A</v>
      </c>
    </row>
    <row r="108" spans="1:52" x14ac:dyDescent="0.25">
      <c r="A108" s="44" t="str">
        <f t="shared" si="20"/>
        <v>Prop excreta on yards_Swine (sows)</v>
      </c>
      <c r="B108" s="2" t="s">
        <v>49</v>
      </c>
      <c r="C108" s="2" t="s">
        <v>480</v>
      </c>
      <c r="D108" s="77" t="str">
        <f t="shared" ca="1" si="17"/>
        <v>-</v>
      </c>
      <c r="E108" s="2" t="s">
        <v>145</v>
      </c>
      <c r="F108" s="77" t="str">
        <f t="shared" ca="1" si="18"/>
        <v>Fraction</v>
      </c>
      <c r="G108" s="201" t="s">
        <v>124</v>
      </c>
      <c r="H108" s="2" t="s">
        <v>49</v>
      </c>
      <c r="I108" s="211" t="str">
        <f t="shared" ca="1" si="19"/>
        <v>Section 3 (step 3), 3B, EMEP/EEA Guidebook 2019 - no default available, assuming 0</v>
      </c>
      <c r="J108" s="202"/>
      <c r="K108" s="211" cm="1">
        <f t="array" aca="1" ref="K108" ca="1">IF($G108="D",VLOOKUP($A108,DefaultParameters,MATCH(K$8,'Default Parameters'!$3:$3,0),FALSE),"[enter country-specific value")</f>
        <v>0</v>
      </c>
      <c r="L108" s="211" cm="1">
        <f t="array" aca="1" ref="L108" ca="1">IF($G108="D",VLOOKUP($A108,DefaultParameters,MATCH(L$8,'Default Parameters'!$3:$3,0),FALSE),"[enter country-specific value")</f>
        <v>0</v>
      </c>
      <c r="M108" s="211" cm="1">
        <f t="array" aca="1" ref="M108" ca="1">IF($G108="D",VLOOKUP($A108,DefaultParameters,MATCH(M$8,'Default Parameters'!$3:$3,0),FALSE),"[enter country-specific value")</f>
        <v>0</v>
      </c>
      <c r="N108" s="211" cm="1">
        <f t="array" aca="1" ref="N108" ca="1">IF($G108="D",VLOOKUP($A108,DefaultParameters,MATCH(N$8,'Default Parameters'!$3:$3,0),FALSE),"[enter country-specific value")</f>
        <v>0</v>
      </c>
      <c r="O108" s="211" cm="1">
        <f t="array" aca="1" ref="O108" ca="1">IF($G108="D",VLOOKUP($A108,DefaultParameters,MATCH(O$8,'Default Parameters'!$3:$3,0),FALSE),"[enter country-specific value")</f>
        <v>0</v>
      </c>
      <c r="P108" s="211" cm="1">
        <f t="array" aca="1" ref="P108" ca="1">IF($G108="D",VLOOKUP($A108,DefaultParameters,MATCH(P$8,'Default Parameters'!$3:$3,0),FALSE),"[enter country-specific value")</f>
        <v>0</v>
      </c>
      <c r="Q108" s="211" cm="1">
        <f t="array" aca="1" ref="Q108" ca="1">IF($G108="D",VLOOKUP($A108,DefaultParameters,MATCH(Q$8,'Default Parameters'!$3:$3,0),FALSE),"[enter country-specific value")</f>
        <v>0</v>
      </c>
      <c r="R108" s="211" cm="1">
        <f t="array" aca="1" ref="R108" ca="1">IF($G108="D",VLOOKUP($A108,DefaultParameters,MATCH(R$8,'Default Parameters'!$3:$3,0),FALSE),"[enter country-specific value")</f>
        <v>0</v>
      </c>
      <c r="S108" s="211" cm="1">
        <f t="array" aca="1" ref="S108" ca="1">IF($G108="D",VLOOKUP($A108,DefaultParameters,MATCH(S$8,'Default Parameters'!$3:$3,0),FALSE),"[enter country-specific value")</f>
        <v>0</v>
      </c>
      <c r="T108" s="211" cm="1">
        <f t="array" aca="1" ref="T108" ca="1">IF($G108="D",VLOOKUP($A108,DefaultParameters,MATCH(T$8,'Default Parameters'!$3:$3,0),FALSE),"[enter country-specific value")</f>
        <v>0</v>
      </c>
      <c r="U108" s="211" cm="1">
        <f t="array" aca="1" ref="U108" ca="1">IF($G108="D",VLOOKUP($A108,DefaultParameters,MATCH(U$8,'Default Parameters'!$3:$3,0),FALSE),"[enter country-specific value")</f>
        <v>0</v>
      </c>
      <c r="V108" s="211" cm="1">
        <f t="array" aca="1" ref="V108" ca="1">IF($G108="D",VLOOKUP($A108,DefaultParameters,MATCH(V$8,'Default Parameters'!$3:$3,0),FALSE),"[enter country-specific value")</f>
        <v>0</v>
      </c>
      <c r="W108" s="211" cm="1">
        <f t="array" aca="1" ref="W108" ca="1">IF($G108="D",VLOOKUP($A108,DefaultParameters,MATCH(W$8,'Default Parameters'!$3:$3,0),FALSE),"[enter country-specific value")</f>
        <v>0</v>
      </c>
      <c r="X108" s="211" cm="1">
        <f t="array" aca="1" ref="X108" ca="1">IF($G108="D",VLOOKUP($A108,DefaultParameters,MATCH(X$8,'Default Parameters'!$3:$3,0),FALSE),"[enter country-specific value")</f>
        <v>0</v>
      </c>
      <c r="Y108" s="211" cm="1">
        <f t="array" aca="1" ref="Y108" ca="1">IF($G108="D",VLOOKUP($A108,DefaultParameters,MATCH(Y$8,'Default Parameters'!$3:$3,0),FALSE),"[enter country-specific value")</f>
        <v>0</v>
      </c>
      <c r="Z108" s="211" cm="1">
        <f t="array" aca="1" ref="Z108" ca="1">IF($G108="D",VLOOKUP($A108,DefaultParameters,MATCH(Z$8,'Default Parameters'!$3:$3,0),FALSE),"[enter country-specific value")</f>
        <v>0</v>
      </c>
      <c r="AA108" s="211" cm="1">
        <f t="array" aca="1" ref="AA108" ca="1">IF($G108="D",VLOOKUP($A108,DefaultParameters,MATCH(AA$8,'Default Parameters'!$3:$3,0),FALSE),"[enter country-specific value")</f>
        <v>0</v>
      </c>
      <c r="AB108" s="211" cm="1">
        <f t="array" aca="1" ref="AB108" ca="1">IF($G108="D",VLOOKUP($A108,DefaultParameters,MATCH(AB$8,'Default Parameters'!$3:$3,0),FALSE),"[enter country-specific value")</f>
        <v>0</v>
      </c>
      <c r="AC108" s="211" cm="1">
        <f t="array" aca="1" ref="AC108" ca="1">IF($G108="D",VLOOKUP($A108,DefaultParameters,MATCH(AC$8,'Default Parameters'!$3:$3,0),FALSE),"[enter country-specific value")</f>
        <v>0</v>
      </c>
      <c r="AD108" s="211" cm="1">
        <f t="array" aca="1" ref="AD108" ca="1">IF($G108="D",VLOOKUP($A108,DefaultParameters,MATCH(AD$8,'Default Parameters'!$3:$3,0),FALSE),"[enter country-specific value")</f>
        <v>0</v>
      </c>
      <c r="AE108" s="211" cm="1">
        <f t="array" aca="1" ref="AE108" ca="1">IF($G108="D",VLOOKUP($A108,DefaultParameters,MATCH(AE$8,'Default Parameters'!$3:$3,0),FALSE),"[enter country-specific value")</f>
        <v>0</v>
      </c>
      <c r="AF108" s="211" cm="1">
        <f t="array" aca="1" ref="AF108" ca="1">IF($G108="D",VLOOKUP($A108,DefaultParameters,MATCH(AF$8,'Default Parameters'!$3:$3,0),FALSE),"[enter country-specific value")</f>
        <v>0</v>
      </c>
      <c r="AG108" s="211" cm="1">
        <f t="array" aca="1" ref="AG108" ca="1">IF($G108="D",VLOOKUP($A108,DefaultParameters,MATCH(AG$8,'Default Parameters'!$3:$3,0),FALSE),"[enter country-specific value")</f>
        <v>0</v>
      </c>
      <c r="AH108" s="211" cm="1">
        <f t="array" aca="1" ref="AH108" ca="1">IF($G108="D",VLOOKUP($A108,DefaultParameters,MATCH(AH$8,'Default Parameters'!$3:$3,0),FALSE),"[enter country-specific value")</f>
        <v>0</v>
      </c>
      <c r="AI108" s="211" cm="1">
        <f t="array" aca="1" ref="AI108" ca="1">IF($G108="D",VLOOKUP($A108,DefaultParameters,MATCH(AI$8,'Default Parameters'!$3:$3,0),FALSE),"[enter country-specific value")</f>
        <v>0</v>
      </c>
      <c r="AJ108" s="211" cm="1">
        <f t="array" aca="1" ref="AJ108" ca="1">IF($G108="D",VLOOKUP($A108,DefaultParameters,MATCH(AJ$8,'Default Parameters'!$3:$3,0),FALSE),"[enter country-specific value")</f>
        <v>0</v>
      </c>
      <c r="AK108" s="211" cm="1">
        <f t="array" aca="1" ref="AK108" ca="1">IF($G108="D",VLOOKUP($A108,DefaultParameters,MATCH(AK$8,'Default Parameters'!$3:$3,0),FALSE),"[enter country-specific value")</f>
        <v>0</v>
      </c>
      <c r="AL108" s="211" cm="1">
        <f t="array" aca="1" ref="AL108" ca="1">IF($G108="D",VLOOKUP($A108,DefaultParameters,MATCH(AL$8,'Default Parameters'!$3:$3,0),FALSE),"[enter country-specific value")</f>
        <v>0</v>
      </c>
      <c r="AM108" s="211" cm="1">
        <f t="array" aca="1" ref="AM108" ca="1">IF($G108="D",VLOOKUP($A108,DefaultParameters,MATCH(AM$8,'Default Parameters'!$3:$3,0),FALSE),"[enter country-specific value")</f>
        <v>0</v>
      </c>
      <c r="AN108" s="211" cm="1">
        <f t="array" aca="1" ref="AN108" ca="1">IF($G108="D",VLOOKUP($A108,DefaultParameters,MATCH(AN$8,'Default Parameters'!$3:$3,0),FALSE),"[enter country-specific value")</f>
        <v>0</v>
      </c>
      <c r="AO108" s="211" cm="1">
        <f t="array" aca="1" ref="AO108" ca="1">IF($G108="D",VLOOKUP($A108,DefaultParameters,MATCH(AO$8,'Default Parameters'!$3:$3,0),FALSE),"[enter country-specific value")</f>
        <v>0</v>
      </c>
      <c r="AP108" s="211"/>
      <c r="AQ108" s="211"/>
      <c r="AR108" s="211"/>
      <c r="AS108" s="211"/>
      <c r="AT108" s="211"/>
      <c r="AU108" s="188"/>
      <c r="AV108" s="211" t="e" cm="1">
        <f t="array" aca="1" ref="AV108" ca="1">IF($G108="D",VLOOKUP($A108,DefaultParameters,MATCH(AV$8,'Default Parameters'!$3:$3,0),FALSE),"[enter country-specific value")</f>
        <v>#N/A</v>
      </c>
    </row>
    <row r="109" spans="1:52" x14ac:dyDescent="0.25">
      <c r="A109" s="44" t="str">
        <f t="shared" si="20"/>
        <v>Prop excreta on yards_Buffalo</v>
      </c>
      <c r="B109" s="2" t="s">
        <v>49</v>
      </c>
      <c r="C109" s="2" t="s">
        <v>480</v>
      </c>
      <c r="D109" s="77" t="str">
        <f t="shared" ca="1" si="17"/>
        <v>-</v>
      </c>
      <c r="E109" s="2" t="s">
        <v>80</v>
      </c>
      <c r="F109" s="77" t="str">
        <f t="shared" ca="1" si="18"/>
        <v>Fraction</v>
      </c>
      <c r="G109" s="201" t="s">
        <v>124</v>
      </c>
      <c r="H109" s="2" t="s">
        <v>49</v>
      </c>
      <c r="I109" s="211" t="str">
        <f t="shared" ca="1" si="19"/>
        <v>Section 3 (step 3), 3B, EMEP/EEA Guidebook 2019 - no default available, assuming 0</v>
      </c>
      <c r="J109" s="202"/>
      <c r="K109" s="211" cm="1">
        <f t="array" aca="1" ref="K109" ca="1">IF($G109="D",VLOOKUP($A109,DefaultParameters,MATCH(K$8,'Default Parameters'!$3:$3,0),FALSE),"[enter country-specific value")</f>
        <v>0</v>
      </c>
      <c r="L109" s="211" cm="1">
        <f t="array" aca="1" ref="L109" ca="1">IF($G109="D",VLOOKUP($A109,DefaultParameters,MATCH(L$8,'Default Parameters'!$3:$3,0),FALSE),"[enter country-specific value")</f>
        <v>0</v>
      </c>
      <c r="M109" s="211" cm="1">
        <f t="array" aca="1" ref="M109" ca="1">IF($G109="D",VLOOKUP($A109,DefaultParameters,MATCH(M$8,'Default Parameters'!$3:$3,0),FALSE),"[enter country-specific value")</f>
        <v>0</v>
      </c>
      <c r="N109" s="211" cm="1">
        <f t="array" aca="1" ref="N109" ca="1">IF($G109="D",VLOOKUP($A109,DefaultParameters,MATCH(N$8,'Default Parameters'!$3:$3,0),FALSE),"[enter country-specific value")</f>
        <v>0</v>
      </c>
      <c r="O109" s="211" cm="1">
        <f t="array" aca="1" ref="O109" ca="1">IF($G109="D",VLOOKUP($A109,DefaultParameters,MATCH(O$8,'Default Parameters'!$3:$3,0),FALSE),"[enter country-specific value")</f>
        <v>0</v>
      </c>
      <c r="P109" s="211" cm="1">
        <f t="array" aca="1" ref="P109" ca="1">IF($G109="D",VLOOKUP($A109,DefaultParameters,MATCH(P$8,'Default Parameters'!$3:$3,0),FALSE),"[enter country-specific value")</f>
        <v>0</v>
      </c>
      <c r="Q109" s="211" cm="1">
        <f t="array" aca="1" ref="Q109" ca="1">IF($G109="D",VLOOKUP($A109,DefaultParameters,MATCH(Q$8,'Default Parameters'!$3:$3,0),FALSE),"[enter country-specific value")</f>
        <v>0</v>
      </c>
      <c r="R109" s="211" cm="1">
        <f t="array" aca="1" ref="R109" ca="1">IF($G109="D",VLOOKUP($A109,DefaultParameters,MATCH(R$8,'Default Parameters'!$3:$3,0),FALSE),"[enter country-specific value")</f>
        <v>0</v>
      </c>
      <c r="S109" s="211" cm="1">
        <f t="array" aca="1" ref="S109" ca="1">IF($G109="D",VLOOKUP($A109,DefaultParameters,MATCH(S$8,'Default Parameters'!$3:$3,0),FALSE),"[enter country-specific value")</f>
        <v>0</v>
      </c>
      <c r="T109" s="211" cm="1">
        <f t="array" aca="1" ref="T109" ca="1">IF($G109="D",VLOOKUP($A109,DefaultParameters,MATCH(T$8,'Default Parameters'!$3:$3,0),FALSE),"[enter country-specific value")</f>
        <v>0</v>
      </c>
      <c r="U109" s="211" cm="1">
        <f t="array" aca="1" ref="U109" ca="1">IF($G109="D",VLOOKUP($A109,DefaultParameters,MATCH(U$8,'Default Parameters'!$3:$3,0),FALSE),"[enter country-specific value")</f>
        <v>0</v>
      </c>
      <c r="V109" s="211" cm="1">
        <f t="array" aca="1" ref="V109" ca="1">IF($G109="D",VLOOKUP($A109,DefaultParameters,MATCH(V$8,'Default Parameters'!$3:$3,0),FALSE),"[enter country-specific value")</f>
        <v>0</v>
      </c>
      <c r="W109" s="211" cm="1">
        <f t="array" aca="1" ref="W109" ca="1">IF($G109="D",VLOOKUP($A109,DefaultParameters,MATCH(W$8,'Default Parameters'!$3:$3,0),FALSE),"[enter country-specific value")</f>
        <v>0</v>
      </c>
      <c r="X109" s="211" cm="1">
        <f t="array" aca="1" ref="X109" ca="1">IF($G109="D",VLOOKUP($A109,DefaultParameters,MATCH(X$8,'Default Parameters'!$3:$3,0),FALSE),"[enter country-specific value")</f>
        <v>0</v>
      </c>
      <c r="Y109" s="211" cm="1">
        <f t="array" aca="1" ref="Y109" ca="1">IF($G109="D",VLOOKUP($A109,DefaultParameters,MATCH(Y$8,'Default Parameters'!$3:$3,0),FALSE),"[enter country-specific value")</f>
        <v>0</v>
      </c>
      <c r="Z109" s="211" cm="1">
        <f t="array" aca="1" ref="Z109" ca="1">IF($G109="D",VLOOKUP($A109,DefaultParameters,MATCH(Z$8,'Default Parameters'!$3:$3,0),FALSE),"[enter country-specific value")</f>
        <v>0</v>
      </c>
      <c r="AA109" s="211" cm="1">
        <f t="array" aca="1" ref="AA109" ca="1">IF($G109="D",VLOOKUP($A109,DefaultParameters,MATCH(AA$8,'Default Parameters'!$3:$3,0),FALSE),"[enter country-specific value")</f>
        <v>0</v>
      </c>
      <c r="AB109" s="211" cm="1">
        <f t="array" aca="1" ref="AB109" ca="1">IF($G109="D",VLOOKUP($A109,DefaultParameters,MATCH(AB$8,'Default Parameters'!$3:$3,0),FALSE),"[enter country-specific value")</f>
        <v>0</v>
      </c>
      <c r="AC109" s="211" cm="1">
        <f t="array" aca="1" ref="AC109" ca="1">IF($G109="D",VLOOKUP($A109,DefaultParameters,MATCH(AC$8,'Default Parameters'!$3:$3,0),FALSE),"[enter country-specific value")</f>
        <v>0</v>
      </c>
      <c r="AD109" s="211" cm="1">
        <f t="array" aca="1" ref="AD109" ca="1">IF($G109="D",VLOOKUP($A109,DefaultParameters,MATCH(AD$8,'Default Parameters'!$3:$3,0),FALSE),"[enter country-specific value")</f>
        <v>0</v>
      </c>
      <c r="AE109" s="211" cm="1">
        <f t="array" aca="1" ref="AE109" ca="1">IF($G109="D",VLOOKUP($A109,DefaultParameters,MATCH(AE$8,'Default Parameters'!$3:$3,0),FALSE),"[enter country-specific value")</f>
        <v>0</v>
      </c>
      <c r="AF109" s="211" cm="1">
        <f t="array" aca="1" ref="AF109" ca="1">IF($G109="D",VLOOKUP($A109,DefaultParameters,MATCH(AF$8,'Default Parameters'!$3:$3,0),FALSE),"[enter country-specific value")</f>
        <v>0</v>
      </c>
      <c r="AG109" s="211" cm="1">
        <f t="array" aca="1" ref="AG109" ca="1">IF($G109="D",VLOOKUP($A109,DefaultParameters,MATCH(AG$8,'Default Parameters'!$3:$3,0),FALSE),"[enter country-specific value")</f>
        <v>0</v>
      </c>
      <c r="AH109" s="211" cm="1">
        <f t="array" aca="1" ref="AH109" ca="1">IF($G109="D",VLOOKUP($A109,DefaultParameters,MATCH(AH$8,'Default Parameters'!$3:$3,0),FALSE),"[enter country-specific value")</f>
        <v>0</v>
      </c>
      <c r="AI109" s="211" cm="1">
        <f t="array" aca="1" ref="AI109" ca="1">IF($G109="D",VLOOKUP($A109,DefaultParameters,MATCH(AI$8,'Default Parameters'!$3:$3,0),FALSE),"[enter country-specific value")</f>
        <v>0</v>
      </c>
      <c r="AJ109" s="211" cm="1">
        <f t="array" aca="1" ref="AJ109" ca="1">IF($G109="D",VLOOKUP($A109,DefaultParameters,MATCH(AJ$8,'Default Parameters'!$3:$3,0),FALSE),"[enter country-specific value")</f>
        <v>0</v>
      </c>
      <c r="AK109" s="211" cm="1">
        <f t="array" aca="1" ref="AK109" ca="1">IF($G109="D",VLOOKUP($A109,DefaultParameters,MATCH(AK$8,'Default Parameters'!$3:$3,0),FALSE),"[enter country-specific value")</f>
        <v>0</v>
      </c>
      <c r="AL109" s="211" cm="1">
        <f t="array" aca="1" ref="AL109" ca="1">IF($G109="D",VLOOKUP($A109,DefaultParameters,MATCH(AL$8,'Default Parameters'!$3:$3,0),FALSE),"[enter country-specific value")</f>
        <v>0</v>
      </c>
      <c r="AM109" s="211" cm="1">
        <f t="array" aca="1" ref="AM109" ca="1">IF($G109="D",VLOOKUP($A109,DefaultParameters,MATCH(AM$8,'Default Parameters'!$3:$3,0),FALSE),"[enter country-specific value")</f>
        <v>0</v>
      </c>
      <c r="AN109" s="211" cm="1">
        <f t="array" aca="1" ref="AN109" ca="1">IF($G109="D",VLOOKUP($A109,DefaultParameters,MATCH(AN$8,'Default Parameters'!$3:$3,0),FALSE),"[enter country-specific value")</f>
        <v>0</v>
      </c>
      <c r="AO109" s="211" cm="1">
        <f t="array" aca="1" ref="AO109" ca="1">IF($G109="D",VLOOKUP($A109,DefaultParameters,MATCH(AO$8,'Default Parameters'!$3:$3,0),FALSE),"[enter country-specific value")</f>
        <v>0</v>
      </c>
      <c r="AP109" s="211"/>
      <c r="AQ109" s="211"/>
      <c r="AR109" s="211"/>
      <c r="AS109" s="211"/>
      <c r="AT109" s="211"/>
      <c r="AU109" s="188"/>
      <c r="AV109" s="43" t="e" cm="1">
        <f t="array" aca="1" ref="AV109" ca="1">IF($G109="D",VLOOKUP($A109,DefaultParameters,MATCH(AV$8,'Default Parameters'!$3:$3,0),FALSE),"[enter country-specific value")</f>
        <v>#N/A</v>
      </c>
    </row>
    <row r="110" spans="1:52" x14ac:dyDescent="0.25">
      <c r="A110" s="44" t="str">
        <f t="shared" si="20"/>
        <v>Prop excreta on yards_Goats</v>
      </c>
      <c r="B110" s="2" t="s">
        <v>49</v>
      </c>
      <c r="C110" s="2" t="s">
        <v>480</v>
      </c>
      <c r="D110" s="77" t="str">
        <f t="shared" ca="1" si="17"/>
        <v>-</v>
      </c>
      <c r="E110" s="2" t="s">
        <v>81</v>
      </c>
      <c r="F110" s="77" t="str">
        <f t="shared" ca="1" si="18"/>
        <v>Fraction</v>
      </c>
      <c r="G110" s="201" t="s">
        <v>124</v>
      </c>
      <c r="H110" s="2" t="s">
        <v>49</v>
      </c>
      <c r="I110" s="211" t="str">
        <f t="shared" ca="1" si="19"/>
        <v>Section 3 (step 3), 3B, EMEP/EEA Guidebook 2019 - no default available, assuming 0</v>
      </c>
      <c r="J110" s="202"/>
      <c r="K110" s="211" cm="1">
        <f t="array" aca="1" ref="K110" ca="1">IF($G110="D",VLOOKUP($A110,DefaultParameters,MATCH(K$8,'Default Parameters'!$3:$3,0),FALSE),"[enter country-specific value")</f>
        <v>0</v>
      </c>
      <c r="L110" s="211" cm="1">
        <f t="array" aca="1" ref="L110" ca="1">IF($G110="D",VLOOKUP($A110,DefaultParameters,MATCH(L$8,'Default Parameters'!$3:$3,0),FALSE),"[enter country-specific value")</f>
        <v>0</v>
      </c>
      <c r="M110" s="211" cm="1">
        <f t="array" aca="1" ref="M110" ca="1">IF($G110="D",VLOOKUP($A110,DefaultParameters,MATCH(M$8,'Default Parameters'!$3:$3,0),FALSE),"[enter country-specific value")</f>
        <v>0</v>
      </c>
      <c r="N110" s="211" cm="1">
        <f t="array" aca="1" ref="N110" ca="1">IF($G110="D",VLOOKUP($A110,DefaultParameters,MATCH(N$8,'Default Parameters'!$3:$3,0),FALSE),"[enter country-specific value")</f>
        <v>0</v>
      </c>
      <c r="O110" s="211" cm="1">
        <f t="array" aca="1" ref="O110" ca="1">IF($G110="D",VLOOKUP($A110,DefaultParameters,MATCH(O$8,'Default Parameters'!$3:$3,0),FALSE),"[enter country-specific value")</f>
        <v>0</v>
      </c>
      <c r="P110" s="211" cm="1">
        <f t="array" aca="1" ref="P110" ca="1">IF($G110="D",VLOOKUP($A110,DefaultParameters,MATCH(P$8,'Default Parameters'!$3:$3,0),FALSE),"[enter country-specific value")</f>
        <v>0</v>
      </c>
      <c r="Q110" s="211" cm="1">
        <f t="array" aca="1" ref="Q110" ca="1">IF($G110="D",VLOOKUP($A110,DefaultParameters,MATCH(Q$8,'Default Parameters'!$3:$3,0),FALSE),"[enter country-specific value")</f>
        <v>0</v>
      </c>
      <c r="R110" s="211" cm="1">
        <f t="array" aca="1" ref="R110" ca="1">IF($G110="D",VLOOKUP($A110,DefaultParameters,MATCH(R$8,'Default Parameters'!$3:$3,0),FALSE),"[enter country-specific value")</f>
        <v>0</v>
      </c>
      <c r="S110" s="211" cm="1">
        <f t="array" aca="1" ref="S110" ca="1">IF($G110="D",VLOOKUP($A110,DefaultParameters,MATCH(S$8,'Default Parameters'!$3:$3,0),FALSE),"[enter country-specific value")</f>
        <v>0</v>
      </c>
      <c r="T110" s="211" cm="1">
        <f t="array" aca="1" ref="T110" ca="1">IF($G110="D",VLOOKUP($A110,DefaultParameters,MATCH(T$8,'Default Parameters'!$3:$3,0),FALSE),"[enter country-specific value")</f>
        <v>0</v>
      </c>
      <c r="U110" s="211" cm="1">
        <f t="array" aca="1" ref="U110" ca="1">IF($G110="D",VLOOKUP($A110,DefaultParameters,MATCH(U$8,'Default Parameters'!$3:$3,0),FALSE),"[enter country-specific value")</f>
        <v>0</v>
      </c>
      <c r="V110" s="211" cm="1">
        <f t="array" aca="1" ref="V110" ca="1">IF($G110="D",VLOOKUP($A110,DefaultParameters,MATCH(V$8,'Default Parameters'!$3:$3,0),FALSE),"[enter country-specific value")</f>
        <v>0</v>
      </c>
      <c r="W110" s="211" cm="1">
        <f t="array" aca="1" ref="W110" ca="1">IF($G110="D",VLOOKUP($A110,DefaultParameters,MATCH(W$8,'Default Parameters'!$3:$3,0),FALSE),"[enter country-specific value")</f>
        <v>0</v>
      </c>
      <c r="X110" s="211" cm="1">
        <f t="array" aca="1" ref="X110" ca="1">IF($G110="D",VLOOKUP($A110,DefaultParameters,MATCH(X$8,'Default Parameters'!$3:$3,0),FALSE),"[enter country-specific value")</f>
        <v>0</v>
      </c>
      <c r="Y110" s="211" cm="1">
        <f t="array" aca="1" ref="Y110" ca="1">IF($G110="D",VLOOKUP($A110,DefaultParameters,MATCH(Y$8,'Default Parameters'!$3:$3,0),FALSE),"[enter country-specific value")</f>
        <v>0</v>
      </c>
      <c r="Z110" s="211" cm="1">
        <f t="array" aca="1" ref="Z110" ca="1">IF($G110="D",VLOOKUP($A110,DefaultParameters,MATCH(Z$8,'Default Parameters'!$3:$3,0),FALSE),"[enter country-specific value")</f>
        <v>0</v>
      </c>
      <c r="AA110" s="211" cm="1">
        <f t="array" aca="1" ref="AA110" ca="1">IF($G110="D",VLOOKUP($A110,DefaultParameters,MATCH(AA$8,'Default Parameters'!$3:$3,0),FALSE),"[enter country-specific value")</f>
        <v>0</v>
      </c>
      <c r="AB110" s="211" cm="1">
        <f t="array" aca="1" ref="AB110" ca="1">IF($G110="D",VLOOKUP($A110,DefaultParameters,MATCH(AB$8,'Default Parameters'!$3:$3,0),FALSE),"[enter country-specific value")</f>
        <v>0</v>
      </c>
      <c r="AC110" s="211" cm="1">
        <f t="array" aca="1" ref="AC110" ca="1">IF($G110="D",VLOOKUP($A110,DefaultParameters,MATCH(AC$8,'Default Parameters'!$3:$3,0),FALSE),"[enter country-specific value")</f>
        <v>0</v>
      </c>
      <c r="AD110" s="211" cm="1">
        <f t="array" aca="1" ref="AD110" ca="1">IF($G110="D",VLOOKUP($A110,DefaultParameters,MATCH(AD$8,'Default Parameters'!$3:$3,0),FALSE),"[enter country-specific value")</f>
        <v>0</v>
      </c>
      <c r="AE110" s="211" cm="1">
        <f t="array" aca="1" ref="AE110" ca="1">IF($G110="D",VLOOKUP($A110,DefaultParameters,MATCH(AE$8,'Default Parameters'!$3:$3,0),FALSE),"[enter country-specific value")</f>
        <v>0</v>
      </c>
      <c r="AF110" s="211" cm="1">
        <f t="array" aca="1" ref="AF110" ca="1">IF($G110="D",VLOOKUP($A110,DefaultParameters,MATCH(AF$8,'Default Parameters'!$3:$3,0),FALSE),"[enter country-specific value")</f>
        <v>0</v>
      </c>
      <c r="AG110" s="211" cm="1">
        <f t="array" aca="1" ref="AG110" ca="1">IF($G110="D",VLOOKUP($A110,DefaultParameters,MATCH(AG$8,'Default Parameters'!$3:$3,0),FALSE),"[enter country-specific value")</f>
        <v>0</v>
      </c>
      <c r="AH110" s="211" cm="1">
        <f t="array" aca="1" ref="AH110" ca="1">IF($G110="D",VLOOKUP($A110,DefaultParameters,MATCH(AH$8,'Default Parameters'!$3:$3,0),FALSE),"[enter country-specific value")</f>
        <v>0</v>
      </c>
      <c r="AI110" s="211" cm="1">
        <f t="array" aca="1" ref="AI110" ca="1">IF($G110="D",VLOOKUP($A110,DefaultParameters,MATCH(AI$8,'Default Parameters'!$3:$3,0),FALSE),"[enter country-specific value")</f>
        <v>0</v>
      </c>
      <c r="AJ110" s="211" cm="1">
        <f t="array" aca="1" ref="AJ110" ca="1">IF($G110="D",VLOOKUP($A110,DefaultParameters,MATCH(AJ$8,'Default Parameters'!$3:$3,0),FALSE),"[enter country-specific value")</f>
        <v>0</v>
      </c>
      <c r="AK110" s="211" cm="1">
        <f t="array" aca="1" ref="AK110" ca="1">IF($G110="D",VLOOKUP($A110,DefaultParameters,MATCH(AK$8,'Default Parameters'!$3:$3,0),FALSE),"[enter country-specific value")</f>
        <v>0</v>
      </c>
      <c r="AL110" s="211" cm="1">
        <f t="array" aca="1" ref="AL110" ca="1">IF($G110="D",VLOOKUP($A110,DefaultParameters,MATCH(AL$8,'Default Parameters'!$3:$3,0),FALSE),"[enter country-specific value")</f>
        <v>0</v>
      </c>
      <c r="AM110" s="211" cm="1">
        <f t="array" aca="1" ref="AM110" ca="1">IF($G110="D",VLOOKUP($A110,DefaultParameters,MATCH(AM$8,'Default Parameters'!$3:$3,0),FALSE),"[enter country-specific value")</f>
        <v>0</v>
      </c>
      <c r="AN110" s="211" cm="1">
        <f t="array" aca="1" ref="AN110" ca="1">IF($G110="D",VLOOKUP($A110,DefaultParameters,MATCH(AN$8,'Default Parameters'!$3:$3,0),FALSE),"[enter country-specific value")</f>
        <v>0</v>
      </c>
      <c r="AO110" s="211" cm="1">
        <f t="array" aca="1" ref="AO110" ca="1">IF($G110="D",VLOOKUP($A110,DefaultParameters,MATCH(AO$8,'Default Parameters'!$3:$3,0),FALSE),"[enter country-specific value")</f>
        <v>0</v>
      </c>
      <c r="AP110" s="211"/>
      <c r="AQ110" s="211"/>
      <c r="AR110" s="211"/>
      <c r="AS110" s="211"/>
      <c r="AT110" s="211"/>
      <c r="AU110" s="188"/>
      <c r="AV110" s="43" t="e" cm="1">
        <f t="array" aca="1" ref="AV110" ca="1">IF($G110="D",VLOOKUP($A110,DefaultParameters,MATCH(AV$8,'Default Parameters'!$3:$3,0),FALSE),"[enter country-specific value")</f>
        <v>#N/A</v>
      </c>
    </row>
    <row r="111" spans="1:52" x14ac:dyDescent="0.25">
      <c r="A111" s="44" t="str">
        <f t="shared" si="20"/>
        <v>Prop excreta on yards_Horses</v>
      </c>
      <c r="B111" s="2" t="s">
        <v>49</v>
      </c>
      <c r="C111" s="2" t="s">
        <v>480</v>
      </c>
      <c r="D111" s="77" t="str">
        <f t="shared" ca="1" si="17"/>
        <v>-</v>
      </c>
      <c r="E111" s="2" t="s">
        <v>82</v>
      </c>
      <c r="F111" s="77" t="str">
        <f t="shared" ca="1" si="18"/>
        <v>Fraction</v>
      </c>
      <c r="G111" s="201" t="s">
        <v>124</v>
      </c>
      <c r="H111" s="2" t="s">
        <v>49</v>
      </c>
      <c r="I111" s="211" t="str">
        <f t="shared" ca="1" si="19"/>
        <v>Section 3 (step 3), 3B, EMEP/EEA Guidebook 2019 - no default available, assuming 0</v>
      </c>
      <c r="J111" s="176"/>
      <c r="K111" s="211" cm="1">
        <f t="array" aca="1" ref="K111" ca="1">IF($G111="D",VLOOKUP($A111,DefaultParameters,MATCH(K$8,'Default Parameters'!$3:$3,0),FALSE),"[enter country-specific value")</f>
        <v>0</v>
      </c>
      <c r="L111" s="211" cm="1">
        <f t="array" aca="1" ref="L111" ca="1">IF($G111="D",VLOOKUP($A111,DefaultParameters,MATCH(L$8,'Default Parameters'!$3:$3,0),FALSE),"[enter country-specific value")</f>
        <v>0</v>
      </c>
      <c r="M111" s="211" cm="1">
        <f t="array" aca="1" ref="M111" ca="1">IF($G111="D",VLOOKUP($A111,DefaultParameters,MATCH(M$8,'Default Parameters'!$3:$3,0),FALSE),"[enter country-specific value")</f>
        <v>0</v>
      </c>
      <c r="N111" s="211" cm="1">
        <f t="array" aca="1" ref="N111" ca="1">IF($G111="D",VLOOKUP($A111,DefaultParameters,MATCH(N$8,'Default Parameters'!$3:$3,0),FALSE),"[enter country-specific value")</f>
        <v>0</v>
      </c>
      <c r="O111" s="211" cm="1">
        <f t="array" aca="1" ref="O111" ca="1">IF($G111="D",VLOOKUP($A111,DefaultParameters,MATCH(O$8,'Default Parameters'!$3:$3,0),FALSE),"[enter country-specific value")</f>
        <v>0</v>
      </c>
      <c r="P111" s="211" cm="1">
        <f t="array" aca="1" ref="P111" ca="1">IF($G111="D",VLOOKUP($A111,DefaultParameters,MATCH(P$8,'Default Parameters'!$3:$3,0),FALSE),"[enter country-specific value")</f>
        <v>0</v>
      </c>
      <c r="Q111" s="211" cm="1">
        <f t="array" aca="1" ref="Q111" ca="1">IF($G111="D",VLOOKUP($A111,DefaultParameters,MATCH(Q$8,'Default Parameters'!$3:$3,0),FALSE),"[enter country-specific value")</f>
        <v>0</v>
      </c>
      <c r="R111" s="211" cm="1">
        <f t="array" aca="1" ref="R111" ca="1">IF($G111="D",VLOOKUP($A111,DefaultParameters,MATCH(R$8,'Default Parameters'!$3:$3,0),FALSE),"[enter country-specific value")</f>
        <v>0</v>
      </c>
      <c r="S111" s="211" cm="1">
        <f t="array" aca="1" ref="S111" ca="1">IF($G111="D",VLOOKUP($A111,DefaultParameters,MATCH(S$8,'Default Parameters'!$3:$3,0),FALSE),"[enter country-specific value")</f>
        <v>0</v>
      </c>
      <c r="T111" s="211" cm="1">
        <f t="array" aca="1" ref="T111" ca="1">IF($G111="D",VLOOKUP($A111,DefaultParameters,MATCH(T$8,'Default Parameters'!$3:$3,0),FALSE),"[enter country-specific value")</f>
        <v>0</v>
      </c>
      <c r="U111" s="211" cm="1">
        <f t="array" aca="1" ref="U111" ca="1">IF($G111="D",VLOOKUP($A111,DefaultParameters,MATCH(U$8,'Default Parameters'!$3:$3,0),FALSE),"[enter country-specific value")</f>
        <v>0</v>
      </c>
      <c r="V111" s="211" cm="1">
        <f t="array" aca="1" ref="V111" ca="1">IF($G111="D",VLOOKUP($A111,DefaultParameters,MATCH(V$8,'Default Parameters'!$3:$3,0),FALSE),"[enter country-specific value")</f>
        <v>0</v>
      </c>
      <c r="W111" s="211" cm="1">
        <f t="array" aca="1" ref="W111" ca="1">IF($G111="D",VLOOKUP($A111,DefaultParameters,MATCH(W$8,'Default Parameters'!$3:$3,0),FALSE),"[enter country-specific value")</f>
        <v>0</v>
      </c>
      <c r="X111" s="211" cm="1">
        <f t="array" aca="1" ref="X111" ca="1">IF($G111="D",VLOOKUP($A111,DefaultParameters,MATCH(X$8,'Default Parameters'!$3:$3,0),FALSE),"[enter country-specific value")</f>
        <v>0</v>
      </c>
      <c r="Y111" s="211" cm="1">
        <f t="array" aca="1" ref="Y111" ca="1">IF($G111="D",VLOOKUP($A111,DefaultParameters,MATCH(Y$8,'Default Parameters'!$3:$3,0),FALSE),"[enter country-specific value")</f>
        <v>0</v>
      </c>
      <c r="Z111" s="211" cm="1">
        <f t="array" aca="1" ref="Z111" ca="1">IF($G111="D",VLOOKUP($A111,DefaultParameters,MATCH(Z$8,'Default Parameters'!$3:$3,0),FALSE),"[enter country-specific value")</f>
        <v>0</v>
      </c>
      <c r="AA111" s="211" cm="1">
        <f t="array" aca="1" ref="AA111" ca="1">IF($G111="D",VLOOKUP($A111,DefaultParameters,MATCH(AA$8,'Default Parameters'!$3:$3,0),FALSE),"[enter country-specific value")</f>
        <v>0</v>
      </c>
      <c r="AB111" s="211" cm="1">
        <f t="array" aca="1" ref="AB111" ca="1">IF($G111="D",VLOOKUP($A111,DefaultParameters,MATCH(AB$8,'Default Parameters'!$3:$3,0),FALSE),"[enter country-specific value")</f>
        <v>0</v>
      </c>
      <c r="AC111" s="211" cm="1">
        <f t="array" aca="1" ref="AC111" ca="1">IF($G111="D",VLOOKUP($A111,DefaultParameters,MATCH(AC$8,'Default Parameters'!$3:$3,0),FALSE),"[enter country-specific value")</f>
        <v>0</v>
      </c>
      <c r="AD111" s="211" cm="1">
        <f t="array" aca="1" ref="AD111" ca="1">IF($G111="D",VLOOKUP($A111,DefaultParameters,MATCH(AD$8,'Default Parameters'!$3:$3,0),FALSE),"[enter country-specific value")</f>
        <v>0</v>
      </c>
      <c r="AE111" s="211" cm="1">
        <f t="array" aca="1" ref="AE111" ca="1">IF($G111="D",VLOOKUP($A111,DefaultParameters,MATCH(AE$8,'Default Parameters'!$3:$3,0),FALSE),"[enter country-specific value")</f>
        <v>0</v>
      </c>
      <c r="AF111" s="211" cm="1">
        <f t="array" aca="1" ref="AF111" ca="1">IF($G111="D",VLOOKUP($A111,DefaultParameters,MATCH(AF$8,'Default Parameters'!$3:$3,0),FALSE),"[enter country-specific value")</f>
        <v>0</v>
      </c>
      <c r="AG111" s="211" cm="1">
        <f t="array" aca="1" ref="AG111" ca="1">IF($G111="D",VLOOKUP($A111,DefaultParameters,MATCH(AG$8,'Default Parameters'!$3:$3,0),FALSE),"[enter country-specific value")</f>
        <v>0</v>
      </c>
      <c r="AH111" s="211" cm="1">
        <f t="array" aca="1" ref="AH111" ca="1">IF($G111="D",VLOOKUP($A111,DefaultParameters,MATCH(AH$8,'Default Parameters'!$3:$3,0),FALSE),"[enter country-specific value")</f>
        <v>0</v>
      </c>
      <c r="AI111" s="211" cm="1">
        <f t="array" aca="1" ref="AI111" ca="1">IF($G111="D",VLOOKUP($A111,DefaultParameters,MATCH(AI$8,'Default Parameters'!$3:$3,0),FALSE),"[enter country-specific value")</f>
        <v>0</v>
      </c>
      <c r="AJ111" s="211" cm="1">
        <f t="array" aca="1" ref="AJ111" ca="1">IF($G111="D",VLOOKUP($A111,DefaultParameters,MATCH(AJ$8,'Default Parameters'!$3:$3,0),FALSE),"[enter country-specific value")</f>
        <v>0</v>
      </c>
      <c r="AK111" s="211" cm="1">
        <f t="array" aca="1" ref="AK111" ca="1">IF($G111="D",VLOOKUP($A111,DefaultParameters,MATCH(AK$8,'Default Parameters'!$3:$3,0),FALSE),"[enter country-specific value")</f>
        <v>0</v>
      </c>
      <c r="AL111" s="211" cm="1">
        <f t="array" aca="1" ref="AL111" ca="1">IF($G111="D",VLOOKUP($A111,DefaultParameters,MATCH(AL$8,'Default Parameters'!$3:$3,0),FALSE),"[enter country-specific value")</f>
        <v>0</v>
      </c>
      <c r="AM111" s="211" cm="1">
        <f t="array" aca="1" ref="AM111" ca="1">IF($G111="D",VLOOKUP($A111,DefaultParameters,MATCH(AM$8,'Default Parameters'!$3:$3,0),FALSE),"[enter country-specific value")</f>
        <v>0</v>
      </c>
      <c r="AN111" s="211" cm="1">
        <f t="array" aca="1" ref="AN111" ca="1">IF($G111="D",VLOOKUP($A111,DefaultParameters,MATCH(AN$8,'Default Parameters'!$3:$3,0),FALSE),"[enter country-specific value")</f>
        <v>0</v>
      </c>
      <c r="AO111" s="211" cm="1">
        <f t="array" aca="1" ref="AO111" ca="1">IF($G111="D",VLOOKUP($A111,DefaultParameters,MATCH(AO$8,'Default Parameters'!$3:$3,0),FALSE),"[enter country-specific value")</f>
        <v>0</v>
      </c>
      <c r="AP111" s="211"/>
      <c r="AQ111" s="211"/>
      <c r="AR111" s="211"/>
      <c r="AS111" s="211"/>
      <c r="AT111" s="211"/>
      <c r="AU111" s="188"/>
      <c r="AV111" s="43" t="e" cm="1">
        <f t="array" aca="1" ref="AV111" ca="1">IF($G111="D",VLOOKUP($A111,DefaultParameters,MATCH(AV$8,'Default Parameters'!$3:$3,0),FALSE),"[enter country-specific value")</f>
        <v>#N/A</v>
      </c>
    </row>
    <row r="112" spans="1:52" x14ac:dyDescent="0.25">
      <c r="A112" s="44" t="str">
        <f t="shared" si="20"/>
        <v>Prop excreta on yards_Mules and asses</v>
      </c>
      <c r="B112" s="2" t="s">
        <v>49</v>
      </c>
      <c r="C112" s="2" t="s">
        <v>480</v>
      </c>
      <c r="D112" s="77" t="str">
        <f t="shared" ca="1" si="17"/>
        <v>-</v>
      </c>
      <c r="E112" s="2" t="s">
        <v>83</v>
      </c>
      <c r="F112" s="77" t="str">
        <f t="shared" ca="1" si="18"/>
        <v>Fraction</v>
      </c>
      <c r="G112" s="201" t="s">
        <v>124</v>
      </c>
      <c r="H112" s="2" t="s">
        <v>49</v>
      </c>
      <c r="I112" s="211" t="str">
        <f t="shared" ca="1" si="19"/>
        <v>Section 3 (step 3), 3B, EMEP/EEA Guidebook 2019 - no default available, assuming 0</v>
      </c>
      <c r="J112" s="202"/>
      <c r="K112" s="211" cm="1">
        <f t="array" aca="1" ref="K112" ca="1">IF($G112="D",VLOOKUP($A112,DefaultParameters,MATCH(K$8,'Default Parameters'!$3:$3,0),FALSE),"[enter country-specific value")</f>
        <v>0</v>
      </c>
      <c r="L112" s="211" cm="1">
        <f t="array" aca="1" ref="L112" ca="1">IF($G112="D",VLOOKUP($A112,DefaultParameters,MATCH(L$8,'Default Parameters'!$3:$3,0),FALSE),"[enter country-specific value")</f>
        <v>0</v>
      </c>
      <c r="M112" s="211" cm="1">
        <f t="array" aca="1" ref="M112" ca="1">IF($G112="D",VLOOKUP($A112,DefaultParameters,MATCH(M$8,'Default Parameters'!$3:$3,0),FALSE),"[enter country-specific value")</f>
        <v>0</v>
      </c>
      <c r="N112" s="211" cm="1">
        <f t="array" aca="1" ref="N112" ca="1">IF($G112="D",VLOOKUP($A112,DefaultParameters,MATCH(N$8,'Default Parameters'!$3:$3,0),FALSE),"[enter country-specific value")</f>
        <v>0</v>
      </c>
      <c r="O112" s="211" cm="1">
        <f t="array" aca="1" ref="O112" ca="1">IF($G112="D",VLOOKUP($A112,DefaultParameters,MATCH(O$8,'Default Parameters'!$3:$3,0),FALSE),"[enter country-specific value")</f>
        <v>0</v>
      </c>
      <c r="P112" s="211" cm="1">
        <f t="array" aca="1" ref="P112" ca="1">IF($G112="D",VLOOKUP($A112,DefaultParameters,MATCH(P$8,'Default Parameters'!$3:$3,0),FALSE),"[enter country-specific value")</f>
        <v>0</v>
      </c>
      <c r="Q112" s="211" cm="1">
        <f t="array" aca="1" ref="Q112" ca="1">IF($G112="D",VLOOKUP($A112,DefaultParameters,MATCH(Q$8,'Default Parameters'!$3:$3,0),FALSE),"[enter country-specific value")</f>
        <v>0</v>
      </c>
      <c r="R112" s="211" cm="1">
        <f t="array" aca="1" ref="R112" ca="1">IF($G112="D",VLOOKUP($A112,DefaultParameters,MATCH(R$8,'Default Parameters'!$3:$3,0),FALSE),"[enter country-specific value")</f>
        <v>0</v>
      </c>
      <c r="S112" s="211" cm="1">
        <f t="array" aca="1" ref="S112" ca="1">IF($G112="D",VLOOKUP($A112,DefaultParameters,MATCH(S$8,'Default Parameters'!$3:$3,0),FALSE),"[enter country-specific value")</f>
        <v>0</v>
      </c>
      <c r="T112" s="211" cm="1">
        <f t="array" aca="1" ref="T112" ca="1">IF($G112="D",VLOOKUP($A112,DefaultParameters,MATCH(T$8,'Default Parameters'!$3:$3,0),FALSE),"[enter country-specific value")</f>
        <v>0</v>
      </c>
      <c r="U112" s="211" cm="1">
        <f t="array" aca="1" ref="U112" ca="1">IF($G112="D",VLOOKUP($A112,DefaultParameters,MATCH(U$8,'Default Parameters'!$3:$3,0),FALSE),"[enter country-specific value")</f>
        <v>0</v>
      </c>
      <c r="V112" s="211" cm="1">
        <f t="array" aca="1" ref="V112" ca="1">IF($G112="D",VLOOKUP($A112,DefaultParameters,MATCH(V$8,'Default Parameters'!$3:$3,0),FALSE),"[enter country-specific value")</f>
        <v>0</v>
      </c>
      <c r="W112" s="211" cm="1">
        <f t="array" aca="1" ref="W112" ca="1">IF($G112="D",VLOOKUP($A112,DefaultParameters,MATCH(W$8,'Default Parameters'!$3:$3,0),FALSE),"[enter country-specific value")</f>
        <v>0</v>
      </c>
      <c r="X112" s="211" cm="1">
        <f t="array" aca="1" ref="X112" ca="1">IF($G112="D",VLOOKUP($A112,DefaultParameters,MATCH(X$8,'Default Parameters'!$3:$3,0),FALSE),"[enter country-specific value")</f>
        <v>0</v>
      </c>
      <c r="Y112" s="211" cm="1">
        <f t="array" aca="1" ref="Y112" ca="1">IF($G112="D",VLOOKUP($A112,DefaultParameters,MATCH(Y$8,'Default Parameters'!$3:$3,0),FALSE),"[enter country-specific value")</f>
        <v>0</v>
      </c>
      <c r="Z112" s="211" cm="1">
        <f t="array" aca="1" ref="Z112" ca="1">IF($G112="D",VLOOKUP($A112,DefaultParameters,MATCH(Z$8,'Default Parameters'!$3:$3,0),FALSE),"[enter country-specific value")</f>
        <v>0</v>
      </c>
      <c r="AA112" s="211" cm="1">
        <f t="array" aca="1" ref="AA112" ca="1">IF($G112="D",VLOOKUP($A112,DefaultParameters,MATCH(AA$8,'Default Parameters'!$3:$3,0),FALSE),"[enter country-specific value")</f>
        <v>0</v>
      </c>
      <c r="AB112" s="211" cm="1">
        <f t="array" aca="1" ref="AB112" ca="1">IF($G112="D",VLOOKUP($A112,DefaultParameters,MATCH(AB$8,'Default Parameters'!$3:$3,0),FALSE),"[enter country-specific value")</f>
        <v>0</v>
      </c>
      <c r="AC112" s="211" cm="1">
        <f t="array" aca="1" ref="AC112" ca="1">IF($G112="D",VLOOKUP($A112,DefaultParameters,MATCH(AC$8,'Default Parameters'!$3:$3,0),FALSE),"[enter country-specific value")</f>
        <v>0</v>
      </c>
      <c r="AD112" s="211" cm="1">
        <f t="array" aca="1" ref="AD112" ca="1">IF($G112="D",VLOOKUP($A112,DefaultParameters,MATCH(AD$8,'Default Parameters'!$3:$3,0),FALSE),"[enter country-specific value")</f>
        <v>0</v>
      </c>
      <c r="AE112" s="211" cm="1">
        <f t="array" aca="1" ref="AE112" ca="1">IF($G112="D",VLOOKUP($A112,DefaultParameters,MATCH(AE$8,'Default Parameters'!$3:$3,0),FALSE),"[enter country-specific value")</f>
        <v>0</v>
      </c>
      <c r="AF112" s="211" cm="1">
        <f t="array" aca="1" ref="AF112" ca="1">IF($G112="D",VLOOKUP($A112,DefaultParameters,MATCH(AF$8,'Default Parameters'!$3:$3,0),FALSE),"[enter country-specific value")</f>
        <v>0</v>
      </c>
      <c r="AG112" s="211" cm="1">
        <f t="array" aca="1" ref="AG112" ca="1">IF($G112="D",VLOOKUP($A112,DefaultParameters,MATCH(AG$8,'Default Parameters'!$3:$3,0),FALSE),"[enter country-specific value")</f>
        <v>0</v>
      </c>
      <c r="AH112" s="211" cm="1">
        <f t="array" aca="1" ref="AH112" ca="1">IF($G112="D",VLOOKUP($A112,DefaultParameters,MATCH(AH$8,'Default Parameters'!$3:$3,0),FALSE),"[enter country-specific value")</f>
        <v>0</v>
      </c>
      <c r="AI112" s="211" cm="1">
        <f t="array" aca="1" ref="AI112" ca="1">IF($G112="D",VLOOKUP($A112,DefaultParameters,MATCH(AI$8,'Default Parameters'!$3:$3,0),FALSE),"[enter country-specific value")</f>
        <v>0</v>
      </c>
      <c r="AJ112" s="211" cm="1">
        <f t="array" aca="1" ref="AJ112" ca="1">IF($G112="D",VLOOKUP($A112,DefaultParameters,MATCH(AJ$8,'Default Parameters'!$3:$3,0),FALSE),"[enter country-specific value")</f>
        <v>0</v>
      </c>
      <c r="AK112" s="211" cm="1">
        <f t="array" aca="1" ref="AK112" ca="1">IF($G112="D",VLOOKUP($A112,DefaultParameters,MATCH(AK$8,'Default Parameters'!$3:$3,0),FALSE),"[enter country-specific value")</f>
        <v>0</v>
      </c>
      <c r="AL112" s="211" cm="1">
        <f t="array" aca="1" ref="AL112" ca="1">IF($G112="D",VLOOKUP($A112,DefaultParameters,MATCH(AL$8,'Default Parameters'!$3:$3,0),FALSE),"[enter country-specific value")</f>
        <v>0</v>
      </c>
      <c r="AM112" s="211" cm="1">
        <f t="array" aca="1" ref="AM112" ca="1">IF($G112="D",VLOOKUP($A112,DefaultParameters,MATCH(AM$8,'Default Parameters'!$3:$3,0),FALSE),"[enter country-specific value")</f>
        <v>0</v>
      </c>
      <c r="AN112" s="211" cm="1">
        <f t="array" aca="1" ref="AN112" ca="1">IF($G112="D",VLOOKUP($A112,DefaultParameters,MATCH(AN$8,'Default Parameters'!$3:$3,0),FALSE),"[enter country-specific value")</f>
        <v>0</v>
      </c>
      <c r="AO112" s="211" cm="1">
        <f t="array" aca="1" ref="AO112" ca="1">IF($G112="D",VLOOKUP($A112,DefaultParameters,MATCH(AO$8,'Default Parameters'!$3:$3,0),FALSE),"[enter country-specific value")</f>
        <v>0</v>
      </c>
      <c r="AP112" s="211"/>
      <c r="AQ112" s="211"/>
      <c r="AR112" s="211"/>
      <c r="AS112" s="211"/>
      <c r="AT112" s="211"/>
      <c r="AU112" s="188"/>
      <c r="AV112" s="43" t="e" cm="1">
        <f t="array" aca="1" ref="AV112" ca="1">IF($G112="D",VLOOKUP($A112,DefaultParameters,MATCH(AV$8,'Default Parameters'!$3:$3,0),FALSE),"[enter country-specific value")</f>
        <v>#N/A</v>
      </c>
    </row>
    <row r="113" spans="1:52" x14ac:dyDescent="0.25">
      <c r="A113" s="44" t="str">
        <f t="shared" si="20"/>
        <v>Prop excreta on yards_Laying hens</v>
      </c>
      <c r="B113" s="2" t="s">
        <v>49</v>
      </c>
      <c r="C113" s="2" t="s">
        <v>480</v>
      </c>
      <c r="D113" s="77" t="str">
        <f t="shared" ca="1" si="17"/>
        <v>-</v>
      </c>
      <c r="E113" s="2" t="s">
        <v>85</v>
      </c>
      <c r="F113" s="77" t="str">
        <f t="shared" ca="1" si="18"/>
        <v>Fraction</v>
      </c>
      <c r="G113" s="201" t="s">
        <v>124</v>
      </c>
      <c r="H113" s="2" t="s">
        <v>49</v>
      </c>
      <c r="I113" s="211" t="str">
        <f t="shared" ca="1" si="19"/>
        <v>Section 3 (step 3), 3B, EMEP/EEA Guidebook 2019 - no default available, assuming 0</v>
      </c>
      <c r="J113" s="202"/>
      <c r="K113" s="211" cm="1">
        <f t="array" aca="1" ref="K113" ca="1">IF($G113="D",VLOOKUP($A113,DefaultParameters,MATCH(K$8,'Default Parameters'!$3:$3,0),FALSE),"[enter country-specific value")</f>
        <v>0</v>
      </c>
      <c r="L113" s="211" cm="1">
        <f t="array" aca="1" ref="L113" ca="1">IF($G113="D",VLOOKUP($A113,DefaultParameters,MATCH(L$8,'Default Parameters'!$3:$3,0),FALSE),"[enter country-specific value")</f>
        <v>0</v>
      </c>
      <c r="M113" s="211" cm="1">
        <f t="array" aca="1" ref="M113" ca="1">IF($G113="D",VLOOKUP($A113,DefaultParameters,MATCH(M$8,'Default Parameters'!$3:$3,0),FALSE),"[enter country-specific value")</f>
        <v>0</v>
      </c>
      <c r="N113" s="211" cm="1">
        <f t="array" aca="1" ref="N113" ca="1">IF($G113="D",VLOOKUP($A113,DefaultParameters,MATCH(N$8,'Default Parameters'!$3:$3,0),FALSE),"[enter country-specific value")</f>
        <v>0</v>
      </c>
      <c r="O113" s="211" cm="1">
        <f t="array" aca="1" ref="O113" ca="1">IF($G113="D",VLOOKUP($A113,DefaultParameters,MATCH(O$8,'Default Parameters'!$3:$3,0),FALSE),"[enter country-specific value")</f>
        <v>0</v>
      </c>
      <c r="P113" s="211" cm="1">
        <f t="array" aca="1" ref="P113" ca="1">IF($G113="D",VLOOKUP($A113,DefaultParameters,MATCH(P$8,'Default Parameters'!$3:$3,0),FALSE),"[enter country-specific value")</f>
        <v>0</v>
      </c>
      <c r="Q113" s="211" cm="1">
        <f t="array" aca="1" ref="Q113" ca="1">IF($G113="D",VLOOKUP($A113,DefaultParameters,MATCH(Q$8,'Default Parameters'!$3:$3,0),FALSE),"[enter country-specific value")</f>
        <v>0</v>
      </c>
      <c r="R113" s="211" cm="1">
        <f t="array" aca="1" ref="R113" ca="1">IF($G113="D",VLOOKUP($A113,DefaultParameters,MATCH(R$8,'Default Parameters'!$3:$3,0),FALSE),"[enter country-specific value")</f>
        <v>0</v>
      </c>
      <c r="S113" s="211" cm="1">
        <f t="array" aca="1" ref="S113" ca="1">IF($G113="D",VLOOKUP($A113,DefaultParameters,MATCH(S$8,'Default Parameters'!$3:$3,0),FALSE),"[enter country-specific value")</f>
        <v>0</v>
      </c>
      <c r="T113" s="211" cm="1">
        <f t="array" aca="1" ref="T113" ca="1">IF($G113="D",VLOOKUP($A113,DefaultParameters,MATCH(T$8,'Default Parameters'!$3:$3,0),FALSE),"[enter country-specific value")</f>
        <v>0</v>
      </c>
      <c r="U113" s="211" cm="1">
        <f t="array" aca="1" ref="U113" ca="1">IF($G113="D",VLOOKUP($A113,DefaultParameters,MATCH(U$8,'Default Parameters'!$3:$3,0),FALSE),"[enter country-specific value")</f>
        <v>0</v>
      </c>
      <c r="V113" s="211" cm="1">
        <f t="array" aca="1" ref="V113" ca="1">IF($G113="D",VLOOKUP($A113,DefaultParameters,MATCH(V$8,'Default Parameters'!$3:$3,0),FALSE),"[enter country-specific value")</f>
        <v>0</v>
      </c>
      <c r="W113" s="211" cm="1">
        <f t="array" aca="1" ref="W113" ca="1">IF($G113="D",VLOOKUP($A113,DefaultParameters,MATCH(W$8,'Default Parameters'!$3:$3,0),FALSE),"[enter country-specific value")</f>
        <v>0</v>
      </c>
      <c r="X113" s="211" cm="1">
        <f t="array" aca="1" ref="X113" ca="1">IF($G113="D",VLOOKUP($A113,DefaultParameters,MATCH(X$8,'Default Parameters'!$3:$3,0),FALSE),"[enter country-specific value")</f>
        <v>0</v>
      </c>
      <c r="Y113" s="211" cm="1">
        <f t="array" aca="1" ref="Y113" ca="1">IF($G113="D",VLOOKUP($A113,DefaultParameters,MATCH(Y$8,'Default Parameters'!$3:$3,0),FALSE),"[enter country-specific value")</f>
        <v>0</v>
      </c>
      <c r="Z113" s="211" cm="1">
        <f t="array" aca="1" ref="Z113" ca="1">IF($G113="D",VLOOKUP($A113,DefaultParameters,MATCH(Z$8,'Default Parameters'!$3:$3,0),FALSE),"[enter country-specific value")</f>
        <v>0</v>
      </c>
      <c r="AA113" s="211" cm="1">
        <f t="array" aca="1" ref="AA113" ca="1">IF($G113="D",VLOOKUP($A113,DefaultParameters,MATCH(AA$8,'Default Parameters'!$3:$3,0),FALSE),"[enter country-specific value")</f>
        <v>0</v>
      </c>
      <c r="AB113" s="211" cm="1">
        <f t="array" aca="1" ref="AB113" ca="1">IF($G113="D",VLOOKUP($A113,DefaultParameters,MATCH(AB$8,'Default Parameters'!$3:$3,0),FALSE),"[enter country-specific value")</f>
        <v>0</v>
      </c>
      <c r="AC113" s="211" cm="1">
        <f t="array" aca="1" ref="AC113" ca="1">IF($G113="D",VLOOKUP($A113,DefaultParameters,MATCH(AC$8,'Default Parameters'!$3:$3,0),FALSE),"[enter country-specific value")</f>
        <v>0</v>
      </c>
      <c r="AD113" s="211" cm="1">
        <f t="array" aca="1" ref="AD113" ca="1">IF($G113="D",VLOOKUP($A113,DefaultParameters,MATCH(AD$8,'Default Parameters'!$3:$3,0),FALSE),"[enter country-specific value")</f>
        <v>0</v>
      </c>
      <c r="AE113" s="211" cm="1">
        <f t="array" aca="1" ref="AE113" ca="1">IF($G113="D",VLOOKUP($A113,DefaultParameters,MATCH(AE$8,'Default Parameters'!$3:$3,0),FALSE),"[enter country-specific value")</f>
        <v>0</v>
      </c>
      <c r="AF113" s="211" cm="1">
        <f t="array" aca="1" ref="AF113" ca="1">IF($G113="D",VLOOKUP($A113,DefaultParameters,MATCH(AF$8,'Default Parameters'!$3:$3,0),FALSE),"[enter country-specific value")</f>
        <v>0</v>
      </c>
      <c r="AG113" s="211" cm="1">
        <f t="array" aca="1" ref="AG113" ca="1">IF($G113="D",VLOOKUP($A113,DefaultParameters,MATCH(AG$8,'Default Parameters'!$3:$3,0),FALSE),"[enter country-specific value")</f>
        <v>0</v>
      </c>
      <c r="AH113" s="211" cm="1">
        <f t="array" aca="1" ref="AH113" ca="1">IF($G113="D",VLOOKUP($A113,DefaultParameters,MATCH(AH$8,'Default Parameters'!$3:$3,0),FALSE),"[enter country-specific value")</f>
        <v>0</v>
      </c>
      <c r="AI113" s="211" cm="1">
        <f t="array" aca="1" ref="AI113" ca="1">IF($G113="D",VLOOKUP($A113,DefaultParameters,MATCH(AI$8,'Default Parameters'!$3:$3,0),FALSE),"[enter country-specific value")</f>
        <v>0</v>
      </c>
      <c r="AJ113" s="211" cm="1">
        <f t="array" aca="1" ref="AJ113" ca="1">IF($G113="D",VLOOKUP($A113,DefaultParameters,MATCH(AJ$8,'Default Parameters'!$3:$3,0),FALSE),"[enter country-specific value")</f>
        <v>0</v>
      </c>
      <c r="AK113" s="211" cm="1">
        <f t="array" aca="1" ref="AK113" ca="1">IF($G113="D",VLOOKUP($A113,DefaultParameters,MATCH(AK$8,'Default Parameters'!$3:$3,0),FALSE),"[enter country-specific value")</f>
        <v>0</v>
      </c>
      <c r="AL113" s="211" cm="1">
        <f t="array" aca="1" ref="AL113" ca="1">IF($G113="D",VLOOKUP($A113,DefaultParameters,MATCH(AL$8,'Default Parameters'!$3:$3,0),FALSE),"[enter country-specific value")</f>
        <v>0</v>
      </c>
      <c r="AM113" s="211" cm="1">
        <f t="array" aca="1" ref="AM113" ca="1">IF($G113="D",VLOOKUP($A113,DefaultParameters,MATCH(AM$8,'Default Parameters'!$3:$3,0),FALSE),"[enter country-specific value")</f>
        <v>0</v>
      </c>
      <c r="AN113" s="211" cm="1">
        <f t="array" aca="1" ref="AN113" ca="1">IF($G113="D",VLOOKUP($A113,DefaultParameters,MATCH(AN$8,'Default Parameters'!$3:$3,0),FALSE),"[enter country-specific value")</f>
        <v>0</v>
      </c>
      <c r="AO113" s="211" cm="1">
        <f t="array" aca="1" ref="AO113" ca="1">IF($G113="D",VLOOKUP($A113,DefaultParameters,MATCH(AO$8,'Default Parameters'!$3:$3,0),FALSE),"[enter country-specific value")</f>
        <v>0</v>
      </c>
      <c r="AP113" s="211"/>
      <c r="AQ113" s="211"/>
      <c r="AR113" s="211"/>
      <c r="AS113" s="211"/>
      <c r="AT113" s="211"/>
      <c r="AU113" s="188"/>
      <c r="AV113" s="43" t="e" cm="1">
        <f t="array" aca="1" ref="AV113" ca="1">IF($G113="D",VLOOKUP($A113,DefaultParameters,MATCH(AV$8,'Default Parameters'!$3:$3,0),FALSE),"[enter country-specific value")</f>
        <v>#N/A</v>
      </c>
    </row>
    <row r="114" spans="1:52" x14ac:dyDescent="0.25">
      <c r="A114" s="44" t="str">
        <f t="shared" si="20"/>
        <v>Prop excreta on yards_Broilers</v>
      </c>
      <c r="B114" s="2" t="s">
        <v>49</v>
      </c>
      <c r="C114" s="2" t="s">
        <v>480</v>
      </c>
      <c r="D114" s="77" t="str">
        <f t="shared" ca="1" si="17"/>
        <v>-</v>
      </c>
      <c r="E114" s="2" t="s">
        <v>84</v>
      </c>
      <c r="F114" s="77" t="str">
        <f t="shared" ca="1" si="18"/>
        <v>Fraction</v>
      </c>
      <c r="G114" s="201" t="s">
        <v>124</v>
      </c>
      <c r="H114" s="2" t="s">
        <v>49</v>
      </c>
      <c r="I114" s="211" t="str">
        <f t="shared" ca="1" si="19"/>
        <v>Section 3 (step 3), 3B, EMEP/EEA Guidebook 2019 - no default available, assuming 0</v>
      </c>
      <c r="J114" s="202"/>
      <c r="K114" s="211" cm="1">
        <f t="array" aca="1" ref="K114" ca="1">IF($G114="D",VLOOKUP($A114,DefaultParameters,MATCH(K$8,'Default Parameters'!$3:$3,0),FALSE),"[enter country-specific value")</f>
        <v>0</v>
      </c>
      <c r="L114" s="211" cm="1">
        <f t="array" aca="1" ref="L114" ca="1">IF($G114="D",VLOOKUP($A114,DefaultParameters,MATCH(L$8,'Default Parameters'!$3:$3,0),FALSE),"[enter country-specific value")</f>
        <v>0</v>
      </c>
      <c r="M114" s="211" cm="1">
        <f t="array" aca="1" ref="M114" ca="1">IF($G114="D",VLOOKUP($A114,DefaultParameters,MATCH(M$8,'Default Parameters'!$3:$3,0),FALSE),"[enter country-specific value")</f>
        <v>0</v>
      </c>
      <c r="N114" s="211" cm="1">
        <f t="array" aca="1" ref="N114" ca="1">IF($G114="D",VLOOKUP($A114,DefaultParameters,MATCH(N$8,'Default Parameters'!$3:$3,0),FALSE),"[enter country-specific value")</f>
        <v>0</v>
      </c>
      <c r="O114" s="211" cm="1">
        <f t="array" aca="1" ref="O114" ca="1">IF($G114="D",VLOOKUP($A114,DefaultParameters,MATCH(O$8,'Default Parameters'!$3:$3,0),FALSE),"[enter country-specific value")</f>
        <v>0</v>
      </c>
      <c r="P114" s="211" cm="1">
        <f t="array" aca="1" ref="P114" ca="1">IF($G114="D",VLOOKUP($A114,DefaultParameters,MATCH(P$8,'Default Parameters'!$3:$3,0),FALSE),"[enter country-specific value")</f>
        <v>0</v>
      </c>
      <c r="Q114" s="211" cm="1">
        <f t="array" aca="1" ref="Q114" ca="1">IF($G114="D",VLOOKUP($A114,DefaultParameters,MATCH(Q$8,'Default Parameters'!$3:$3,0),FALSE),"[enter country-specific value")</f>
        <v>0</v>
      </c>
      <c r="R114" s="211" cm="1">
        <f t="array" aca="1" ref="R114" ca="1">IF($G114="D",VLOOKUP($A114,DefaultParameters,MATCH(R$8,'Default Parameters'!$3:$3,0),FALSE),"[enter country-specific value")</f>
        <v>0</v>
      </c>
      <c r="S114" s="211" cm="1">
        <f t="array" aca="1" ref="S114" ca="1">IF($G114="D",VLOOKUP($A114,DefaultParameters,MATCH(S$8,'Default Parameters'!$3:$3,0),FALSE),"[enter country-specific value")</f>
        <v>0</v>
      </c>
      <c r="T114" s="211" cm="1">
        <f t="array" aca="1" ref="T114" ca="1">IF($G114="D",VLOOKUP($A114,DefaultParameters,MATCH(T$8,'Default Parameters'!$3:$3,0),FALSE),"[enter country-specific value")</f>
        <v>0</v>
      </c>
      <c r="U114" s="211" cm="1">
        <f t="array" aca="1" ref="U114" ca="1">IF($G114="D",VLOOKUP($A114,DefaultParameters,MATCH(U$8,'Default Parameters'!$3:$3,0),FALSE),"[enter country-specific value")</f>
        <v>0</v>
      </c>
      <c r="V114" s="211" cm="1">
        <f t="array" aca="1" ref="V114" ca="1">IF($G114="D",VLOOKUP($A114,DefaultParameters,MATCH(V$8,'Default Parameters'!$3:$3,0),FALSE),"[enter country-specific value")</f>
        <v>0</v>
      </c>
      <c r="W114" s="211" cm="1">
        <f t="array" aca="1" ref="W114" ca="1">IF($G114="D",VLOOKUP($A114,DefaultParameters,MATCH(W$8,'Default Parameters'!$3:$3,0),FALSE),"[enter country-specific value")</f>
        <v>0</v>
      </c>
      <c r="X114" s="211" cm="1">
        <f t="array" aca="1" ref="X114" ca="1">IF($G114="D",VLOOKUP($A114,DefaultParameters,MATCH(X$8,'Default Parameters'!$3:$3,0),FALSE),"[enter country-specific value")</f>
        <v>0</v>
      </c>
      <c r="Y114" s="211" cm="1">
        <f t="array" aca="1" ref="Y114" ca="1">IF($G114="D",VLOOKUP($A114,DefaultParameters,MATCH(Y$8,'Default Parameters'!$3:$3,0),FALSE),"[enter country-specific value")</f>
        <v>0</v>
      </c>
      <c r="Z114" s="211" cm="1">
        <f t="array" aca="1" ref="Z114" ca="1">IF($G114="D",VLOOKUP($A114,DefaultParameters,MATCH(Z$8,'Default Parameters'!$3:$3,0),FALSE),"[enter country-specific value")</f>
        <v>0</v>
      </c>
      <c r="AA114" s="211" cm="1">
        <f t="array" aca="1" ref="AA114" ca="1">IF($G114="D",VLOOKUP($A114,DefaultParameters,MATCH(AA$8,'Default Parameters'!$3:$3,0),FALSE),"[enter country-specific value")</f>
        <v>0</v>
      </c>
      <c r="AB114" s="211" cm="1">
        <f t="array" aca="1" ref="AB114" ca="1">IF($G114="D",VLOOKUP($A114,DefaultParameters,MATCH(AB$8,'Default Parameters'!$3:$3,0),FALSE),"[enter country-specific value")</f>
        <v>0</v>
      </c>
      <c r="AC114" s="211" cm="1">
        <f t="array" aca="1" ref="AC114" ca="1">IF($G114="D",VLOOKUP($A114,DefaultParameters,MATCH(AC$8,'Default Parameters'!$3:$3,0),FALSE),"[enter country-specific value")</f>
        <v>0</v>
      </c>
      <c r="AD114" s="211" cm="1">
        <f t="array" aca="1" ref="AD114" ca="1">IF($G114="D",VLOOKUP($A114,DefaultParameters,MATCH(AD$8,'Default Parameters'!$3:$3,0),FALSE),"[enter country-specific value")</f>
        <v>0</v>
      </c>
      <c r="AE114" s="211" cm="1">
        <f t="array" aca="1" ref="AE114" ca="1">IF($G114="D",VLOOKUP($A114,DefaultParameters,MATCH(AE$8,'Default Parameters'!$3:$3,0),FALSE),"[enter country-specific value")</f>
        <v>0</v>
      </c>
      <c r="AF114" s="211" cm="1">
        <f t="array" aca="1" ref="AF114" ca="1">IF($G114="D",VLOOKUP($A114,DefaultParameters,MATCH(AF$8,'Default Parameters'!$3:$3,0),FALSE),"[enter country-specific value")</f>
        <v>0</v>
      </c>
      <c r="AG114" s="211" cm="1">
        <f t="array" aca="1" ref="AG114" ca="1">IF($G114="D",VLOOKUP($A114,DefaultParameters,MATCH(AG$8,'Default Parameters'!$3:$3,0),FALSE),"[enter country-specific value")</f>
        <v>0</v>
      </c>
      <c r="AH114" s="211" cm="1">
        <f t="array" aca="1" ref="AH114" ca="1">IF($G114="D",VLOOKUP($A114,DefaultParameters,MATCH(AH$8,'Default Parameters'!$3:$3,0),FALSE),"[enter country-specific value")</f>
        <v>0</v>
      </c>
      <c r="AI114" s="211" cm="1">
        <f t="array" aca="1" ref="AI114" ca="1">IF($G114="D",VLOOKUP($A114,DefaultParameters,MATCH(AI$8,'Default Parameters'!$3:$3,0),FALSE),"[enter country-specific value")</f>
        <v>0</v>
      </c>
      <c r="AJ114" s="211" cm="1">
        <f t="array" aca="1" ref="AJ114" ca="1">IF($G114="D",VLOOKUP($A114,DefaultParameters,MATCH(AJ$8,'Default Parameters'!$3:$3,0),FALSE),"[enter country-specific value")</f>
        <v>0</v>
      </c>
      <c r="AK114" s="211" cm="1">
        <f t="array" aca="1" ref="AK114" ca="1">IF($G114="D",VLOOKUP($A114,DefaultParameters,MATCH(AK$8,'Default Parameters'!$3:$3,0),FALSE),"[enter country-specific value")</f>
        <v>0</v>
      </c>
      <c r="AL114" s="211" cm="1">
        <f t="array" aca="1" ref="AL114" ca="1">IF($G114="D",VLOOKUP($A114,DefaultParameters,MATCH(AL$8,'Default Parameters'!$3:$3,0),FALSE),"[enter country-specific value")</f>
        <v>0</v>
      </c>
      <c r="AM114" s="211" cm="1">
        <f t="array" aca="1" ref="AM114" ca="1">IF($G114="D",VLOOKUP($A114,DefaultParameters,MATCH(AM$8,'Default Parameters'!$3:$3,0),FALSE),"[enter country-specific value")</f>
        <v>0</v>
      </c>
      <c r="AN114" s="211" cm="1">
        <f t="array" aca="1" ref="AN114" ca="1">IF($G114="D",VLOOKUP($A114,DefaultParameters,MATCH(AN$8,'Default Parameters'!$3:$3,0),FALSE),"[enter country-specific value")</f>
        <v>0</v>
      </c>
      <c r="AO114" s="211" cm="1">
        <f t="array" aca="1" ref="AO114" ca="1">IF($G114="D",VLOOKUP($A114,DefaultParameters,MATCH(AO$8,'Default Parameters'!$3:$3,0),FALSE),"[enter country-specific value")</f>
        <v>0</v>
      </c>
      <c r="AP114" s="211"/>
      <c r="AQ114" s="211"/>
      <c r="AR114" s="211"/>
      <c r="AS114" s="211"/>
      <c r="AT114" s="211"/>
      <c r="AU114" s="188"/>
      <c r="AV114" s="43" t="e" cm="1">
        <f t="array" aca="1" ref="AV114" ca="1">IF($G114="D",VLOOKUP($A114,DefaultParameters,MATCH(AV$8,'Default Parameters'!$3:$3,0),FALSE),"[enter country-specific value")</f>
        <v>#N/A</v>
      </c>
    </row>
    <row r="115" spans="1:52" x14ac:dyDescent="0.25">
      <c r="A115" s="44" t="str">
        <f t="shared" si="20"/>
        <v>Prop excreta on yards_Turkeys</v>
      </c>
      <c r="B115" s="2" t="s">
        <v>49</v>
      </c>
      <c r="C115" s="2" t="s">
        <v>480</v>
      </c>
      <c r="D115" s="77" t="str">
        <f t="shared" ca="1" si="17"/>
        <v>-</v>
      </c>
      <c r="E115" s="2" t="s">
        <v>87</v>
      </c>
      <c r="F115" s="77" t="str">
        <f t="shared" ca="1" si="18"/>
        <v>Fraction</v>
      </c>
      <c r="G115" s="201" t="s">
        <v>124</v>
      </c>
      <c r="H115" s="2" t="s">
        <v>49</v>
      </c>
      <c r="I115" s="211" t="str">
        <f t="shared" ca="1" si="19"/>
        <v>Section 3 (step 3), 3B, EMEP/EEA Guidebook 2019 - no default available, assuming 0</v>
      </c>
      <c r="J115" s="202"/>
      <c r="K115" s="211" cm="1">
        <f t="array" aca="1" ref="K115" ca="1">IF($G115="D",VLOOKUP($A115,DefaultParameters,MATCH(K$8,'Default Parameters'!$3:$3,0),FALSE),"[enter country-specific value")</f>
        <v>0</v>
      </c>
      <c r="L115" s="211" cm="1">
        <f t="array" aca="1" ref="L115" ca="1">IF($G115="D",VLOOKUP($A115,DefaultParameters,MATCH(L$8,'Default Parameters'!$3:$3,0),FALSE),"[enter country-specific value")</f>
        <v>0</v>
      </c>
      <c r="M115" s="211" cm="1">
        <f t="array" aca="1" ref="M115" ca="1">IF($G115="D",VLOOKUP($A115,DefaultParameters,MATCH(M$8,'Default Parameters'!$3:$3,0),FALSE),"[enter country-specific value")</f>
        <v>0</v>
      </c>
      <c r="N115" s="211" cm="1">
        <f t="array" aca="1" ref="N115" ca="1">IF($G115="D",VLOOKUP($A115,DefaultParameters,MATCH(N$8,'Default Parameters'!$3:$3,0),FALSE),"[enter country-specific value")</f>
        <v>0</v>
      </c>
      <c r="O115" s="211" cm="1">
        <f t="array" aca="1" ref="O115" ca="1">IF($G115="D",VLOOKUP($A115,DefaultParameters,MATCH(O$8,'Default Parameters'!$3:$3,0),FALSE),"[enter country-specific value")</f>
        <v>0</v>
      </c>
      <c r="P115" s="211" cm="1">
        <f t="array" aca="1" ref="P115" ca="1">IF($G115="D",VLOOKUP($A115,DefaultParameters,MATCH(P$8,'Default Parameters'!$3:$3,0),FALSE),"[enter country-specific value")</f>
        <v>0</v>
      </c>
      <c r="Q115" s="211" cm="1">
        <f t="array" aca="1" ref="Q115" ca="1">IF($G115="D",VLOOKUP($A115,DefaultParameters,MATCH(Q$8,'Default Parameters'!$3:$3,0),FALSE),"[enter country-specific value")</f>
        <v>0</v>
      </c>
      <c r="R115" s="211" cm="1">
        <f t="array" aca="1" ref="R115" ca="1">IF($G115="D",VLOOKUP($A115,DefaultParameters,MATCH(R$8,'Default Parameters'!$3:$3,0),FALSE),"[enter country-specific value")</f>
        <v>0</v>
      </c>
      <c r="S115" s="211" cm="1">
        <f t="array" aca="1" ref="S115" ca="1">IF($G115="D",VLOOKUP($A115,DefaultParameters,MATCH(S$8,'Default Parameters'!$3:$3,0),FALSE),"[enter country-specific value")</f>
        <v>0</v>
      </c>
      <c r="T115" s="211" cm="1">
        <f t="array" aca="1" ref="T115" ca="1">IF($G115="D",VLOOKUP($A115,DefaultParameters,MATCH(T$8,'Default Parameters'!$3:$3,0),FALSE),"[enter country-specific value")</f>
        <v>0</v>
      </c>
      <c r="U115" s="211" cm="1">
        <f t="array" aca="1" ref="U115" ca="1">IF($G115="D",VLOOKUP($A115,DefaultParameters,MATCH(U$8,'Default Parameters'!$3:$3,0),FALSE),"[enter country-specific value")</f>
        <v>0</v>
      </c>
      <c r="V115" s="211" cm="1">
        <f t="array" aca="1" ref="V115" ca="1">IF($G115="D",VLOOKUP($A115,DefaultParameters,MATCH(V$8,'Default Parameters'!$3:$3,0),FALSE),"[enter country-specific value")</f>
        <v>0</v>
      </c>
      <c r="W115" s="211" cm="1">
        <f t="array" aca="1" ref="W115" ca="1">IF($G115="D",VLOOKUP($A115,DefaultParameters,MATCH(W$8,'Default Parameters'!$3:$3,0),FALSE),"[enter country-specific value")</f>
        <v>0</v>
      </c>
      <c r="X115" s="211" cm="1">
        <f t="array" aca="1" ref="X115" ca="1">IF($G115="D",VLOOKUP($A115,DefaultParameters,MATCH(X$8,'Default Parameters'!$3:$3,0),FALSE),"[enter country-specific value")</f>
        <v>0</v>
      </c>
      <c r="Y115" s="211" cm="1">
        <f t="array" aca="1" ref="Y115" ca="1">IF($G115="D",VLOOKUP($A115,DefaultParameters,MATCH(Y$8,'Default Parameters'!$3:$3,0),FALSE),"[enter country-specific value")</f>
        <v>0</v>
      </c>
      <c r="Z115" s="211" cm="1">
        <f t="array" aca="1" ref="Z115" ca="1">IF($G115="D",VLOOKUP($A115,DefaultParameters,MATCH(Z$8,'Default Parameters'!$3:$3,0),FALSE),"[enter country-specific value")</f>
        <v>0</v>
      </c>
      <c r="AA115" s="211" cm="1">
        <f t="array" aca="1" ref="AA115" ca="1">IF($G115="D",VLOOKUP($A115,DefaultParameters,MATCH(AA$8,'Default Parameters'!$3:$3,0),FALSE),"[enter country-specific value")</f>
        <v>0</v>
      </c>
      <c r="AB115" s="211" cm="1">
        <f t="array" aca="1" ref="AB115" ca="1">IF($G115="D",VLOOKUP($A115,DefaultParameters,MATCH(AB$8,'Default Parameters'!$3:$3,0),FALSE),"[enter country-specific value")</f>
        <v>0</v>
      </c>
      <c r="AC115" s="211" cm="1">
        <f t="array" aca="1" ref="AC115" ca="1">IF($G115="D",VLOOKUP($A115,DefaultParameters,MATCH(AC$8,'Default Parameters'!$3:$3,0),FALSE),"[enter country-specific value")</f>
        <v>0</v>
      </c>
      <c r="AD115" s="211" cm="1">
        <f t="array" aca="1" ref="AD115" ca="1">IF($G115="D",VLOOKUP($A115,DefaultParameters,MATCH(AD$8,'Default Parameters'!$3:$3,0),FALSE),"[enter country-specific value")</f>
        <v>0</v>
      </c>
      <c r="AE115" s="211" cm="1">
        <f t="array" aca="1" ref="AE115" ca="1">IF($G115="D",VLOOKUP($A115,DefaultParameters,MATCH(AE$8,'Default Parameters'!$3:$3,0),FALSE),"[enter country-specific value")</f>
        <v>0</v>
      </c>
      <c r="AF115" s="211" cm="1">
        <f t="array" aca="1" ref="AF115" ca="1">IF($G115="D",VLOOKUP($A115,DefaultParameters,MATCH(AF$8,'Default Parameters'!$3:$3,0),FALSE),"[enter country-specific value")</f>
        <v>0</v>
      </c>
      <c r="AG115" s="211" cm="1">
        <f t="array" aca="1" ref="AG115" ca="1">IF($G115="D",VLOOKUP($A115,DefaultParameters,MATCH(AG$8,'Default Parameters'!$3:$3,0),FALSE),"[enter country-specific value")</f>
        <v>0</v>
      </c>
      <c r="AH115" s="211" cm="1">
        <f t="array" aca="1" ref="AH115" ca="1">IF($G115="D",VLOOKUP($A115,DefaultParameters,MATCH(AH$8,'Default Parameters'!$3:$3,0),FALSE),"[enter country-specific value")</f>
        <v>0</v>
      </c>
      <c r="AI115" s="211" cm="1">
        <f t="array" aca="1" ref="AI115" ca="1">IF($G115="D",VLOOKUP($A115,DefaultParameters,MATCH(AI$8,'Default Parameters'!$3:$3,0),FALSE),"[enter country-specific value")</f>
        <v>0</v>
      </c>
      <c r="AJ115" s="211" cm="1">
        <f t="array" aca="1" ref="AJ115" ca="1">IF($G115="D",VLOOKUP($A115,DefaultParameters,MATCH(AJ$8,'Default Parameters'!$3:$3,0),FALSE),"[enter country-specific value")</f>
        <v>0</v>
      </c>
      <c r="AK115" s="211" cm="1">
        <f t="array" aca="1" ref="AK115" ca="1">IF($G115="D",VLOOKUP($A115,DefaultParameters,MATCH(AK$8,'Default Parameters'!$3:$3,0),FALSE),"[enter country-specific value")</f>
        <v>0</v>
      </c>
      <c r="AL115" s="211" cm="1">
        <f t="array" aca="1" ref="AL115" ca="1">IF($G115="D",VLOOKUP($A115,DefaultParameters,MATCH(AL$8,'Default Parameters'!$3:$3,0),FALSE),"[enter country-specific value")</f>
        <v>0</v>
      </c>
      <c r="AM115" s="211" cm="1">
        <f t="array" aca="1" ref="AM115" ca="1">IF($G115="D",VLOOKUP($A115,DefaultParameters,MATCH(AM$8,'Default Parameters'!$3:$3,0),FALSE),"[enter country-specific value")</f>
        <v>0</v>
      </c>
      <c r="AN115" s="211" cm="1">
        <f t="array" aca="1" ref="AN115" ca="1">IF($G115="D",VLOOKUP($A115,DefaultParameters,MATCH(AN$8,'Default Parameters'!$3:$3,0),FALSE),"[enter country-specific value")</f>
        <v>0</v>
      </c>
      <c r="AO115" s="211" cm="1">
        <f t="array" aca="1" ref="AO115" ca="1">IF($G115="D",VLOOKUP($A115,DefaultParameters,MATCH(AO$8,'Default Parameters'!$3:$3,0),FALSE),"[enter country-specific value")</f>
        <v>0</v>
      </c>
      <c r="AP115" s="211"/>
      <c r="AQ115" s="211"/>
      <c r="AR115" s="211"/>
      <c r="AS115" s="211"/>
      <c r="AT115" s="211"/>
      <c r="AU115" s="188"/>
      <c r="AV115" s="43" t="e" cm="1">
        <f t="array" aca="1" ref="AV115" ca="1">IF($G115="D",VLOOKUP($A115,DefaultParameters,MATCH(AV$8,'Default Parameters'!$3:$3,0),FALSE),"[enter country-specific value")</f>
        <v>#N/A</v>
      </c>
    </row>
    <row r="116" spans="1:52" x14ac:dyDescent="0.25">
      <c r="A116" s="44" t="str">
        <f t="shared" si="20"/>
        <v>Prop excreta on yards_Other poultry (ducks)</v>
      </c>
      <c r="B116" s="2" t="s">
        <v>49</v>
      </c>
      <c r="C116" s="2" t="s">
        <v>480</v>
      </c>
      <c r="D116" s="77" t="str">
        <f t="shared" ca="1" si="17"/>
        <v>-</v>
      </c>
      <c r="E116" s="2" t="s">
        <v>90</v>
      </c>
      <c r="F116" s="77" t="str">
        <f t="shared" ca="1" si="18"/>
        <v>Fraction</v>
      </c>
      <c r="G116" s="201" t="s">
        <v>124</v>
      </c>
      <c r="H116" s="2" t="s">
        <v>49</v>
      </c>
      <c r="I116" s="211" t="str">
        <f t="shared" ca="1" si="19"/>
        <v>Section 3 (step 3), 3B, EMEP/EEA Guidebook 2019 - no default available, assuming 0</v>
      </c>
      <c r="J116" s="202"/>
      <c r="K116" s="211" cm="1">
        <f t="array" aca="1" ref="K116" ca="1">IF($G116="D",VLOOKUP($A116,DefaultParameters,MATCH(K$8,'Default Parameters'!$3:$3,0),FALSE),"[enter country-specific value")</f>
        <v>0</v>
      </c>
      <c r="L116" s="211" cm="1">
        <f t="array" aca="1" ref="L116" ca="1">IF($G116="D",VLOOKUP($A116,DefaultParameters,MATCH(L$8,'Default Parameters'!$3:$3,0),FALSE),"[enter country-specific value")</f>
        <v>0</v>
      </c>
      <c r="M116" s="211" cm="1">
        <f t="array" aca="1" ref="M116" ca="1">IF($G116="D",VLOOKUP($A116,DefaultParameters,MATCH(M$8,'Default Parameters'!$3:$3,0),FALSE),"[enter country-specific value")</f>
        <v>0</v>
      </c>
      <c r="N116" s="211" cm="1">
        <f t="array" aca="1" ref="N116" ca="1">IF($G116="D",VLOOKUP($A116,DefaultParameters,MATCH(N$8,'Default Parameters'!$3:$3,0),FALSE),"[enter country-specific value")</f>
        <v>0</v>
      </c>
      <c r="O116" s="211" cm="1">
        <f t="array" aca="1" ref="O116" ca="1">IF($G116="D",VLOOKUP($A116,DefaultParameters,MATCH(O$8,'Default Parameters'!$3:$3,0),FALSE),"[enter country-specific value")</f>
        <v>0</v>
      </c>
      <c r="P116" s="211" cm="1">
        <f t="array" aca="1" ref="P116" ca="1">IF($G116="D",VLOOKUP($A116,DefaultParameters,MATCH(P$8,'Default Parameters'!$3:$3,0),FALSE),"[enter country-specific value")</f>
        <v>0</v>
      </c>
      <c r="Q116" s="211" cm="1">
        <f t="array" aca="1" ref="Q116" ca="1">IF($G116="D",VLOOKUP($A116,DefaultParameters,MATCH(Q$8,'Default Parameters'!$3:$3,0),FALSE),"[enter country-specific value")</f>
        <v>0</v>
      </c>
      <c r="R116" s="211" cm="1">
        <f t="array" aca="1" ref="R116" ca="1">IF($G116="D",VLOOKUP($A116,DefaultParameters,MATCH(R$8,'Default Parameters'!$3:$3,0),FALSE),"[enter country-specific value")</f>
        <v>0</v>
      </c>
      <c r="S116" s="211" cm="1">
        <f t="array" aca="1" ref="S116" ca="1">IF($G116="D",VLOOKUP($A116,DefaultParameters,MATCH(S$8,'Default Parameters'!$3:$3,0),FALSE),"[enter country-specific value")</f>
        <v>0</v>
      </c>
      <c r="T116" s="211" cm="1">
        <f t="array" aca="1" ref="T116" ca="1">IF($G116="D",VLOOKUP($A116,DefaultParameters,MATCH(T$8,'Default Parameters'!$3:$3,0),FALSE),"[enter country-specific value")</f>
        <v>0</v>
      </c>
      <c r="U116" s="211" cm="1">
        <f t="array" aca="1" ref="U116" ca="1">IF($G116="D",VLOOKUP($A116,DefaultParameters,MATCH(U$8,'Default Parameters'!$3:$3,0),FALSE),"[enter country-specific value")</f>
        <v>0</v>
      </c>
      <c r="V116" s="211" cm="1">
        <f t="array" aca="1" ref="V116" ca="1">IF($G116="D",VLOOKUP($A116,DefaultParameters,MATCH(V$8,'Default Parameters'!$3:$3,0),FALSE),"[enter country-specific value")</f>
        <v>0</v>
      </c>
      <c r="W116" s="211" cm="1">
        <f t="array" aca="1" ref="W116" ca="1">IF($G116="D",VLOOKUP($A116,DefaultParameters,MATCH(W$8,'Default Parameters'!$3:$3,0),FALSE),"[enter country-specific value")</f>
        <v>0</v>
      </c>
      <c r="X116" s="211" cm="1">
        <f t="array" aca="1" ref="X116" ca="1">IF($G116="D",VLOOKUP($A116,DefaultParameters,MATCH(X$8,'Default Parameters'!$3:$3,0),FALSE),"[enter country-specific value")</f>
        <v>0</v>
      </c>
      <c r="Y116" s="211" cm="1">
        <f t="array" aca="1" ref="Y116" ca="1">IF($G116="D",VLOOKUP($A116,DefaultParameters,MATCH(Y$8,'Default Parameters'!$3:$3,0),FALSE),"[enter country-specific value")</f>
        <v>0</v>
      </c>
      <c r="Z116" s="211" cm="1">
        <f t="array" aca="1" ref="Z116" ca="1">IF($G116="D",VLOOKUP($A116,DefaultParameters,MATCH(Z$8,'Default Parameters'!$3:$3,0),FALSE),"[enter country-specific value")</f>
        <v>0</v>
      </c>
      <c r="AA116" s="211" cm="1">
        <f t="array" aca="1" ref="AA116" ca="1">IF($G116="D",VLOOKUP($A116,DefaultParameters,MATCH(AA$8,'Default Parameters'!$3:$3,0),FALSE),"[enter country-specific value")</f>
        <v>0</v>
      </c>
      <c r="AB116" s="211" cm="1">
        <f t="array" aca="1" ref="AB116" ca="1">IF($G116="D",VLOOKUP($A116,DefaultParameters,MATCH(AB$8,'Default Parameters'!$3:$3,0),FALSE),"[enter country-specific value")</f>
        <v>0</v>
      </c>
      <c r="AC116" s="211" cm="1">
        <f t="array" aca="1" ref="AC116" ca="1">IF($G116="D",VLOOKUP($A116,DefaultParameters,MATCH(AC$8,'Default Parameters'!$3:$3,0),FALSE),"[enter country-specific value")</f>
        <v>0</v>
      </c>
      <c r="AD116" s="211" cm="1">
        <f t="array" aca="1" ref="AD116" ca="1">IF($G116="D",VLOOKUP($A116,DefaultParameters,MATCH(AD$8,'Default Parameters'!$3:$3,0),FALSE),"[enter country-specific value")</f>
        <v>0</v>
      </c>
      <c r="AE116" s="211" cm="1">
        <f t="array" aca="1" ref="AE116" ca="1">IF($G116="D",VLOOKUP($A116,DefaultParameters,MATCH(AE$8,'Default Parameters'!$3:$3,0),FALSE),"[enter country-specific value")</f>
        <v>0</v>
      </c>
      <c r="AF116" s="211" cm="1">
        <f t="array" aca="1" ref="AF116" ca="1">IF($G116="D",VLOOKUP($A116,DefaultParameters,MATCH(AF$8,'Default Parameters'!$3:$3,0),FALSE),"[enter country-specific value")</f>
        <v>0</v>
      </c>
      <c r="AG116" s="211" cm="1">
        <f t="array" aca="1" ref="AG116" ca="1">IF($G116="D",VLOOKUP($A116,DefaultParameters,MATCH(AG$8,'Default Parameters'!$3:$3,0),FALSE),"[enter country-specific value")</f>
        <v>0</v>
      </c>
      <c r="AH116" s="211" cm="1">
        <f t="array" aca="1" ref="AH116" ca="1">IF($G116="D",VLOOKUP($A116,DefaultParameters,MATCH(AH$8,'Default Parameters'!$3:$3,0),FALSE),"[enter country-specific value")</f>
        <v>0</v>
      </c>
      <c r="AI116" s="211" cm="1">
        <f t="array" aca="1" ref="AI116" ca="1">IF($G116="D",VLOOKUP($A116,DefaultParameters,MATCH(AI$8,'Default Parameters'!$3:$3,0),FALSE),"[enter country-specific value")</f>
        <v>0</v>
      </c>
      <c r="AJ116" s="211" cm="1">
        <f t="array" aca="1" ref="AJ116" ca="1">IF($G116="D",VLOOKUP($A116,DefaultParameters,MATCH(AJ$8,'Default Parameters'!$3:$3,0),FALSE),"[enter country-specific value")</f>
        <v>0</v>
      </c>
      <c r="AK116" s="211" cm="1">
        <f t="array" aca="1" ref="AK116" ca="1">IF($G116="D",VLOOKUP($A116,DefaultParameters,MATCH(AK$8,'Default Parameters'!$3:$3,0),FALSE),"[enter country-specific value")</f>
        <v>0</v>
      </c>
      <c r="AL116" s="211" cm="1">
        <f t="array" aca="1" ref="AL116" ca="1">IF($G116="D",VLOOKUP($A116,DefaultParameters,MATCH(AL$8,'Default Parameters'!$3:$3,0),FALSE),"[enter country-specific value")</f>
        <v>0</v>
      </c>
      <c r="AM116" s="211" cm="1">
        <f t="array" aca="1" ref="AM116" ca="1">IF($G116="D",VLOOKUP($A116,DefaultParameters,MATCH(AM$8,'Default Parameters'!$3:$3,0),FALSE),"[enter country-specific value")</f>
        <v>0</v>
      </c>
      <c r="AN116" s="211" cm="1">
        <f t="array" aca="1" ref="AN116" ca="1">IF($G116="D",VLOOKUP($A116,DefaultParameters,MATCH(AN$8,'Default Parameters'!$3:$3,0),FALSE),"[enter country-specific value")</f>
        <v>0</v>
      </c>
      <c r="AO116" s="211" cm="1">
        <f t="array" aca="1" ref="AO116" ca="1">IF($G116="D",VLOOKUP($A116,DefaultParameters,MATCH(AO$8,'Default Parameters'!$3:$3,0),FALSE),"[enter country-specific value")</f>
        <v>0</v>
      </c>
      <c r="AP116" s="211"/>
      <c r="AQ116" s="211"/>
      <c r="AR116" s="211"/>
      <c r="AS116" s="211"/>
      <c r="AT116" s="211"/>
      <c r="AU116" s="188"/>
      <c r="AV116" s="43" t="e" cm="1">
        <f t="array" aca="1" ref="AV116" ca="1">IF($G116="D",VLOOKUP($A116,DefaultParameters,MATCH(AV$8,'Default Parameters'!$3:$3,0),FALSE),"[enter country-specific value")</f>
        <v>#N/A</v>
      </c>
    </row>
    <row r="117" spans="1:52" x14ac:dyDescent="0.25">
      <c r="A117" s="44" t="str">
        <f t="shared" si="20"/>
        <v>Prop excreta on yards_Other poultry (geese)</v>
      </c>
      <c r="B117" s="2" t="s">
        <v>49</v>
      </c>
      <c r="C117" s="2" t="s">
        <v>480</v>
      </c>
      <c r="D117" s="77" t="str">
        <f t="shared" ca="1" si="17"/>
        <v>-</v>
      </c>
      <c r="E117" s="2" t="s">
        <v>88</v>
      </c>
      <c r="F117" s="77" t="str">
        <f t="shared" ca="1" si="18"/>
        <v>Fraction</v>
      </c>
      <c r="G117" s="201" t="s">
        <v>124</v>
      </c>
      <c r="H117" s="2" t="s">
        <v>49</v>
      </c>
      <c r="I117" s="211" t="str">
        <f t="shared" ca="1" si="19"/>
        <v>Section 3 (step 3), 3B, EMEP/EEA Guidebook 2019 - no default available, assuming 0</v>
      </c>
      <c r="J117" s="202"/>
      <c r="K117" s="211" cm="1">
        <f t="array" aca="1" ref="K117" ca="1">IF($G117="D",VLOOKUP($A117,DefaultParameters,MATCH(K$8,'Default Parameters'!$3:$3,0),FALSE),"[enter country-specific value")</f>
        <v>0</v>
      </c>
      <c r="L117" s="211" cm="1">
        <f t="array" aca="1" ref="L117" ca="1">IF($G117="D",VLOOKUP($A117,DefaultParameters,MATCH(L$8,'Default Parameters'!$3:$3,0),FALSE),"[enter country-specific value")</f>
        <v>0</v>
      </c>
      <c r="M117" s="211" cm="1">
        <f t="array" aca="1" ref="M117" ca="1">IF($G117="D",VLOOKUP($A117,DefaultParameters,MATCH(M$8,'Default Parameters'!$3:$3,0),FALSE),"[enter country-specific value")</f>
        <v>0</v>
      </c>
      <c r="N117" s="211" cm="1">
        <f t="array" aca="1" ref="N117" ca="1">IF($G117="D",VLOOKUP($A117,DefaultParameters,MATCH(N$8,'Default Parameters'!$3:$3,0),FALSE),"[enter country-specific value")</f>
        <v>0</v>
      </c>
      <c r="O117" s="211" cm="1">
        <f t="array" aca="1" ref="O117" ca="1">IF($G117="D",VLOOKUP($A117,DefaultParameters,MATCH(O$8,'Default Parameters'!$3:$3,0),FALSE),"[enter country-specific value")</f>
        <v>0</v>
      </c>
      <c r="P117" s="211" cm="1">
        <f t="array" aca="1" ref="P117" ca="1">IF($G117="D",VLOOKUP($A117,DefaultParameters,MATCH(P$8,'Default Parameters'!$3:$3,0),FALSE),"[enter country-specific value")</f>
        <v>0</v>
      </c>
      <c r="Q117" s="211" cm="1">
        <f t="array" aca="1" ref="Q117" ca="1">IF($G117="D",VLOOKUP($A117,DefaultParameters,MATCH(Q$8,'Default Parameters'!$3:$3,0),FALSE),"[enter country-specific value")</f>
        <v>0</v>
      </c>
      <c r="R117" s="211" cm="1">
        <f t="array" aca="1" ref="R117" ca="1">IF($G117="D",VLOOKUP($A117,DefaultParameters,MATCH(R$8,'Default Parameters'!$3:$3,0),FALSE),"[enter country-specific value")</f>
        <v>0</v>
      </c>
      <c r="S117" s="211" cm="1">
        <f t="array" aca="1" ref="S117" ca="1">IF($G117="D",VLOOKUP($A117,DefaultParameters,MATCH(S$8,'Default Parameters'!$3:$3,0),FALSE),"[enter country-specific value")</f>
        <v>0</v>
      </c>
      <c r="T117" s="211" cm="1">
        <f t="array" aca="1" ref="T117" ca="1">IF($G117="D",VLOOKUP($A117,DefaultParameters,MATCH(T$8,'Default Parameters'!$3:$3,0),FALSE),"[enter country-specific value")</f>
        <v>0</v>
      </c>
      <c r="U117" s="211" cm="1">
        <f t="array" aca="1" ref="U117" ca="1">IF($G117="D",VLOOKUP($A117,DefaultParameters,MATCH(U$8,'Default Parameters'!$3:$3,0),FALSE),"[enter country-specific value")</f>
        <v>0</v>
      </c>
      <c r="V117" s="211" cm="1">
        <f t="array" aca="1" ref="V117" ca="1">IF($G117="D",VLOOKUP($A117,DefaultParameters,MATCH(V$8,'Default Parameters'!$3:$3,0),FALSE),"[enter country-specific value")</f>
        <v>0</v>
      </c>
      <c r="W117" s="211" cm="1">
        <f t="array" aca="1" ref="W117" ca="1">IF($G117="D",VLOOKUP($A117,DefaultParameters,MATCH(W$8,'Default Parameters'!$3:$3,0),FALSE),"[enter country-specific value")</f>
        <v>0</v>
      </c>
      <c r="X117" s="211" cm="1">
        <f t="array" aca="1" ref="X117" ca="1">IF($G117="D",VLOOKUP($A117,DefaultParameters,MATCH(X$8,'Default Parameters'!$3:$3,0),FALSE),"[enter country-specific value")</f>
        <v>0</v>
      </c>
      <c r="Y117" s="211" cm="1">
        <f t="array" aca="1" ref="Y117" ca="1">IF($G117="D",VLOOKUP($A117,DefaultParameters,MATCH(Y$8,'Default Parameters'!$3:$3,0),FALSE),"[enter country-specific value")</f>
        <v>0</v>
      </c>
      <c r="Z117" s="211" cm="1">
        <f t="array" aca="1" ref="Z117" ca="1">IF($G117="D",VLOOKUP($A117,DefaultParameters,MATCH(Z$8,'Default Parameters'!$3:$3,0),FALSE),"[enter country-specific value")</f>
        <v>0</v>
      </c>
      <c r="AA117" s="211" cm="1">
        <f t="array" aca="1" ref="AA117" ca="1">IF($G117="D",VLOOKUP($A117,DefaultParameters,MATCH(AA$8,'Default Parameters'!$3:$3,0),FALSE),"[enter country-specific value")</f>
        <v>0</v>
      </c>
      <c r="AB117" s="211" cm="1">
        <f t="array" aca="1" ref="AB117" ca="1">IF($G117="D",VLOOKUP($A117,DefaultParameters,MATCH(AB$8,'Default Parameters'!$3:$3,0),FALSE),"[enter country-specific value")</f>
        <v>0</v>
      </c>
      <c r="AC117" s="211" cm="1">
        <f t="array" aca="1" ref="AC117" ca="1">IF($G117="D",VLOOKUP($A117,DefaultParameters,MATCH(AC$8,'Default Parameters'!$3:$3,0),FALSE),"[enter country-specific value")</f>
        <v>0</v>
      </c>
      <c r="AD117" s="211" cm="1">
        <f t="array" aca="1" ref="AD117" ca="1">IF($G117="D",VLOOKUP($A117,DefaultParameters,MATCH(AD$8,'Default Parameters'!$3:$3,0),FALSE),"[enter country-specific value")</f>
        <v>0</v>
      </c>
      <c r="AE117" s="211" cm="1">
        <f t="array" aca="1" ref="AE117" ca="1">IF($G117="D",VLOOKUP($A117,DefaultParameters,MATCH(AE$8,'Default Parameters'!$3:$3,0),FALSE),"[enter country-specific value")</f>
        <v>0</v>
      </c>
      <c r="AF117" s="211" cm="1">
        <f t="array" aca="1" ref="AF117" ca="1">IF($G117="D",VLOOKUP($A117,DefaultParameters,MATCH(AF$8,'Default Parameters'!$3:$3,0),FALSE),"[enter country-specific value")</f>
        <v>0</v>
      </c>
      <c r="AG117" s="211" cm="1">
        <f t="array" aca="1" ref="AG117" ca="1">IF($G117="D",VLOOKUP($A117,DefaultParameters,MATCH(AG$8,'Default Parameters'!$3:$3,0),FALSE),"[enter country-specific value")</f>
        <v>0</v>
      </c>
      <c r="AH117" s="211" cm="1">
        <f t="array" aca="1" ref="AH117" ca="1">IF($G117="D",VLOOKUP($A117,DefaultParameters,MATCH(AH$8,'Default Parameters'!$3:$3,0),FALSE),"[enter country-specific value")</f>
        <v>0</v>
      </c>
      <c r="AI117" s="211" cm="1">
        <f t="array" aca="1" ref="AI117" ca="1">IF($G117="D",VLOOKUP($A117,DefaultParameters,MATCH(AI$8,'Default Parameters'!$3:$3,0),FALSE),"[enter country-specific value")</f>
        <v>0</v>
      </c>
      <c r="AJ117" s="211" cm="1">
        <f t="array" aca="1" ref="AJ117" ca="1">IF($G117="D",VLOOKUP($A117,DefaultParameters,MATCH(AJ$8,'Default Parameters'!$3:$3,0),FALSE),"[enter country-specific value")</f>
        <v>0</v>
      </c>
      <c r="AK117" s="211" cm="1">
        <f t="array" aca="1" ref="AK117" ca="1">IF($G117="D",VLOOKUP($A117,DefaultParameters,MATCH(AK$8,'Default Parameters'!$3:$3,0),FALSE),"[enter country-specific value")</f>
        <v>0</v>
      </c>
      <c r="AL117" s="211" cm="1">
        <f t="array" aca="1" ref="AL117" ca="1">IF($G117="D",VLOOKUP($A117,DefaultParameters,MATCH(AL$8,'Default Parameters'!$3:$3,0),FALSE),"[enter country-specific value")</f>
        <v>0</v>
      </c>
      <c r="AM117" s="211" cm="1">
        <f t="array" aca="1" ref="AM117" ca="1">IF($G117="D",VLOOKUP($A117,DefaultParameters,MATCH(AM$8,'Default Parameters'!$3:$3,0),FALSE),"[enter country-specific value")</f>
        <v>0</v>
      </c>
      <c r="AN117" s="211" cm="1">
        <f t="array" aca="1" ref="AN117" ca="1">IF($G117="D",VLOOKUP($A117,DefaultParameters,MATCH(AN$8,'Default Parameters'!$3:$3,0),FALSE),"[enter country-specific value")</f>
        <v>0</v>
      </c>
      <c r="AO117" s="211" cm="1">
        <f t="array" aca="1" ref="AO117" ca="1">IF($G117="D",VLOOKUP($A117,DefaultParameters,MATCH(AO$8,'Default Parameters'!$3:$3,0),FALSE),"[enter country-specific value")</f>
        <v>0</v>
      </c>
      <c r="AP117" s="211"/>
      <c r="AQ117" s="211"/>
      <c r="AR117" s="211"/>
      <c r="AS117" s="211"/>
      <c r="AT117" s="211"/>
      <c r="AU117" s="188"/>
      <c r="AV117" s="43" t="e" cm="1">
        <f t="array" aca="1" ref="AV117" ca="1">IF($G117="D",VLOOKUP($A117,DefaultParameters,MATCH(AV$8,'Default Parameters'!$3:$3,0),FALSE),"[enter country-specific value")</f>
        <v>#N/A</v>
      </c>
    </row>
    <row r="118" spans="1:52" x14ac:dyDescent="0.25">
      <c r="A118" s="44" t="str">
        <f t="shared" si="20"/>
        <v>Prop excreta on yards_Other animals (fur animals)</v>
      </c>
      <c r="B118" s="2" t="s">
        <v>49</v>
      </c>
      <c r="C118" s="2" t="s">
        <v>480</v>
      </c>
      <c r="D118" s="77" t="str">
        <f t="shared" ca="1" si="17"/>
        <v>-</v>
      </c>
      <c r="E118" s="2" t="s">
        <v>108</v>
      </c>
      <c r="F118" s="77" t="str">
        <f t="shared" ca="1" si="18"/>
        <v>Fraction</v>
      </c>
      <c r="G118" s="201" t="s">
        <v>124</v>
      </c>
      <c r="H118" s="2" t="s">
        <v>49</v>
      </c>
      <c r="I118" s="211" t="str">
        <f t="shared" ca="1" si="19"/>
        <v>Section 3 (step 3), 3B, EMEP/EEA Guidebook 2019 - no default available, assuming 0</v>
      </c>
      <c r="J118" s="202"/>
      <c r="K118" s="211" cm="1">
        <f t="array" aca="1" ref="K118" ca="1">IF($G118="D",VLOOKUP($A118,DefaultParameters,MATCH(K$8,'Default Parameters'!$3:$3,0),FALSE),"[enter country-specific value")</f>
        <v>0</v>
      </c>
      <c r="L118" s="211" cm="1">
        <f t="array" aca="1" ref="L118" ca="1">IF($G118="D",VLOOKUP($A118,DefaultParameters,MATCH(L$8,'Default Parameters'!$3:$3,0),FALSE),"[enter country-specific value")</f>
        <v>0</v>
      </c>
      <c r="M118" s="211" cm="1">
        <f t="array" aca="1" ref="M118" ca="1">IF($G118="D",VLOOKUP($A118,DefaultParameters,MATCH(M$8,'Default Parameters'!$3:$3,0),FALSE),"[enter country-specific value")</f>
        <v>0</v>
      </c>
      <c r="N118" s="211" cm="1">
        <f t="array" aca="1" ref="N118" ca="1">IF($G118="D",VLOOKUP($A118,DefaultParameters,MATCH(N$8,'Default Parameters'!$3:$3,0),FALSE),"[enter country-specific value")</f>
        <v>0</v>
      </c>
      <c r="O118" s="211" cm="1">
        <f t="array" aca="1" ref="O118" ca="1">IF($G118="D",VLOOKUP($A118,DefaultParameters,MATCH(O$8,'Default Parameters'!$3:$3,0),FALSE),"[enter country-specific value")</f>
        <v>0</v>
      </c>
      <c r="P118" s="211" cm="1">
        <f t="array" aca="1" ref="P118" ca="1">IF($G118="D",VLOOKUP($A118,DefaultParameters,MATCH(P$8,'Default Parameters'!$3:$3,0),FALSE),"[enter country-specific value")</f>
        <v>0</v>
      </c>
      <c r="Q118" s="211" cm="1">
        <f t="array" aca="1" ref="Q118" ca="1">IF($G118="D",VLOOKUP($A118,DefaultParameters,MATCH(Q$8,'Default Parameters'!$3:$3,0),FALSE),"[enter country-specific value")</f>
        <v>0</v>
      </c>
      <c r="R118" s="211" cm="1">
        <f t="array" aca="1" ref="R118" ca="1">IF($G118="D",VLOOKUP($A118,DefaultParameters,MATCH(R$8,'Default Parameters'!$3:$3,0),FALSE),"[enter country-specific value")</f>
        <v>0</v>
      </c>
      <c r="S118" s="211" cm="1">
        <f t="array" aca="1" ref="S118" ca="1">IF($G118="D",VLOOKUP($A118,DefaultParameters,MATCH(S$8,'Default Parameters'!$3:$3,0),FALSE),"[enter country-specific value")</f>
        <v>0</v>
      </c>
      <c r="T118" s="211" cm="1">
        <f t="array" aca="1" ref="T118" ca="1">IF($G118="D",VLOOKUP($A118,DefaultParameters,MATCH(T$8,'Default Parameters'!$3:$3,0),FALSE),"[enter country-specific value")</f>
        <v>0</v>
      </c>
      <c r="U118" s="211" cm="1">
        <f t="array" aca="1" ref="U118" ca="1">IF($G118="D",VLOOKUP($A118,DefaultParameters,MATCH(U$8,'Default Parameters'!$3:$3,0),FALSE),"[enter country-specific value")</f>
        <v>0</v>
      </c>
      <c r="V118" s="211" cm="1">
        <f t="array" aca="1" ref="V118" ca="1">IF($G118="D",VLOOKUP($A118,DefaultParameters,MATCH(V$8,'Default Parameters'!$3:$3,0),FALSE),"[enter country-specific value")</f>
        <v>0</v>
      </c>
      <c r="W118" s="211" cm="1">
        <f t="array" aca="1" ref="W118" ca="1">IF($G118="D",VLOOKUP($A118,DefaultParameters,MATCH(W$8,'Default Parameters'!$3:$3,0),FALSE),"[enter country-specific value")</f>
        <v>0</v>
      </c>
      <c r="X118" s="211" cm="1">
        <f t="array" aca="1" ref="X118" ca="1">IF($G118="D",VLOOKUP($A118,DefaultParameters,MATCH(X$8,'Default Parameters'!$3:$3,0),FALSE),"[enter country-specific value")</f>
        <v>0</v>
      </c>
      <c r="Y118" s="211" cm="1">
        <f t="array" aca="1" ref="Y118" ca="1">IF($G118="D",VLOOKUP($A118,DefaultParameters,MATCH(Y$8,'Default Parameters'!$3:$3,0),FALSE),"[enter country-specific value")</f>
        <v>0</v>
      </c>
      <c r="Z118" s="211" cm="1">
        <f t="array" aca="1" ref="Z118" ca="1">IF($G118="D",VLOOKUP($A118,DefaultParameters,MATCH(Z$8,'Default Parameters'!$3:$3,0),FALSE),"[enter country-specific value")</f>
        <v>0</v>
      </c>
      <c r="AA118" s="211" cm="1">
        <f t="array" aca="1" ref="AA118" ca="1">IF($G118="D",VLOOKUP($A118,DefaultParameters,MATCH(AA$8,'Default Parameters'!$3:$3,0),FALSE),"[enter country-specific value")</f>
        <v>0</v>
      </c>
      <c r="AB118" s="211" cm="1">
        <f t="array" aca="1" ref="AB118" ca="1">IF($G118="D",VLOOKUP($A118,DefaultParameters,MATCH(AB$8,'Default Parameters'!$3:$3,0),FALSE),"[enter country-specific value")</f>
        <v>0</v>
      </c>
      <c r="AC118" s="211" cm="1">
        <f t="array" aca="1" ref="AC118" ca="1">IF($G118="D",VLOOKUP($A118,DefaultParameters,MATCH(AC$8,'Default Parameters'!$3:$3,0),FALSE),"[enter country-specific value")</f>
        <v>0</v>
      </c>
      <c r="AD118" s="211" cm="1">
        <f t="array" aca="1" ref="AD118" ca="1">IF($G118="D",VLOOKUP($A118,DefaultParameters,MATCH(AD$8,'Default Parameters'!$3:$3,0),FALSE),"[enter country-specific value")</f>
        <v>0</v>
      </c>
      <c r="AE118" s="211" cm="1">
        <f t="array" aca="1" ref="AE118" ca="1">IF($G118="D",VLOOKUP($A118,DefaultParameters,MATCH(AE$8,'Default Parameters'!$3:$3,0),FALSE),"[enter country-specific value")</f>
        <v>0</v>
      </c>
      <c r="AF118" s="211" cm="1">
        <f t="array" aca="1" ref="AF118" ca="1">IF($G118="D",VLOOKUP($A118,DefaultParameters,MATCH(AF$8,'Default Parameters'!$3:$3,0),FALSE),"[enter country-specific value")</f>
        <v>0</v>
      </c>
      <c r="AG118" s="211" cm="1">
        <f t="array" aca="1" ref="AG118" ca="1">IF($G118="D",VLOOKUP($A118,DefaultParameters,MATCH(AG$8,'Default Parameters'!$3:$3,0),FALSE),"[enter country-specific value")</f>
        <v>0</v>
      </c>
      <c r="AH118" s="211" cm="1">
        <f t="array" aca="1" ref="AH118" ca="1">IF($G118="D",VLOOKUP($A118,DefaultParameters,MATCH(AH$8,'Default Parameters'!$3:$3,0),FALSE),"[enter country-specific value")</f>
        <v>0</v>
      </c>
      <c r="AI118" s="211" cm="1">
        <f t="array" aca="1" ref="AI118" ca="1">IF($G118="D",VLOOKUP($A118,DefaultParameters,MATCH(AI$8,'Default Parameters'!$3:$3,0),FALSE),"[enter country-specific value")</f>
        <v>0</v>
      </c>
      <c r="AJ118" s="211" cm="1">
        <f t="array" aca="1" ref="AJ118" ca="1">IF($G118="D",VLOOKUP($A118,DefaultParameters,MATCH(AJ$8,'Default Parameters'!$3:$3,0),FALSE),"[enter country-specific value")</f>
        <v>0</v>
      </c>
      <c r="AK118" s="211" cm="1">
        <f t="array" aca="1" ref="AK118" ca="1">IF($G118="D",VLOOKUP($A118,DefaultParameters,MATCH(AK$8,'Default Parameters'!$3:$3,0),FALSE),"[enter country-specific value")</f>
        <v>0</v>
      </c>
      <c r="AL118" s="211" cm="1">
        <f t="array" aca="1" ref="AL118" ca="1">IF($G118="D",VLOOKUP($A118,DefaultParameters,MATCH(AL$8,'Default Parameters'!$3:$3,0),FALSE),"[enter country-specific value")</f>
        <v>0</v>
      </c>
      <c r="AM118" s="211" cm="1">
        <f t="array" aca="1" ref="AM118" ca="1">IF($G118="D",VLOOKUP($A118,DefaultParameters,MATCH(AM$8,'Default Parameters'!$3:$3,0),FALSE),"[enter country-specific value")</f>
        <v>0</v>
      </c>
      <c r="AN118" s="211" cm="1">
        <f t="array" aca="1" ref="AN118" ca="1">IF($G118="D",VLOOKUP($A118,DefaultParameters,MATCH(AN$8,'Default Parameters'!$3:$3,0),FALSE),"[enter country-specific value")</f>
        <v>0</v>
      </c>
      <c r="AO118" s="211" cm="1">
        <f t="array" aca="1" ref="AO118" ca="1">IF($G118="D",VLOOKUP($A118,DefaultParameters,MATCH(AO$8,'Default Parameters'!$3:$3,0),FALSE),"[enter country-specific value")</f>
        <v>0</v>
      </c>
      <c r="AP118" s="211"/>
      <c r="AQ118" s="211"/>
      <c r="AR118" s="211"/>
      <c r="AS118" s="211"/>
      <c r="AT118" s="211"/>
      <c r="AU118" s="188"/>
      <c r="AV118" s="43" t="e" cm="1">
        <f t="array" aca="1" ref="AV118" ca="1">IF($G118="D",VLOOKUP($A118,DefaultParameters,MATCH(AV$8,'Default Parameters'!$3:$3,0),FALSE),"[enter country-specific value")</f>
        <v>#N/A</v>
      </c>
    </row>
    <row r="119" spans="1:52" x14ac:dyDescent="0.25">
      <c r="A119" s="18" t="s">
        <v>121</v>
      </c>
      <c r="B119" s="18"/>
      <c r="C119" s="18"/>
      <c r="D119" s="18"/>
      <c r="E119" s="18"/>
      <c r="F119" s="18"/>
      <c r="G119" s="179"/>
      <c r="H119" s="18"/>
      <c r="I119" s="179"/>
      <c r="J119" s="179"/>
      <c r="K119" s="179"/>
      <c r="L119" s="179"/>
      <c r="M119" s="179"/>
      <c r="N119" s="179"/>
      <c r="O119" s="179"/>
      <c r="P119" s="179"/>
      <c r="Q119" s="179"/>
      <c r="R119" s="179"/>
      <c r="S119" s="179"/>
      <c r="T119" s="179"/>
      <c r="U119" s="179"/>
      <c r="V119" s="179"/>
      <c r="W119" s="179"/>
      <c r="X119" s="179"/>
      <c r="Y119" s="179"/>
      <c r="Z119" s="179"/>
      <c r="AA119" s="179"/>
      <c r="AB119" s="179"/>
      <c r="AC119" s="179"/>
      <c r="AD119" s="179"/>
      <c r="AE119" s="179"/>
      <c r="AF119" s="179"/>
      <c r="AG119" s="179"/>
      <c r="AH119" s="179"/>
      <c r="AI119" s="179"/>
      <c r="AJ119" s="179"/>
      <c r="AK119" s="179"/>
      <c r="AL119" s="179"/>
      <c r="AM119" s="179"/>
      <c r="AN119" s="179"/>
      <c r="AO119" s="179"/>
      <c r="AP119" s="179"/>
      <c r="AQ119" s="179"/>
      <c r="AR119" s="179"/>
      <c r="AS119" s="179"/>
      <c r="AT119" s="179"/>
      <c r="AU119" s="188"/>
      <c r="AV119" s="18"/>
    </row>
    <row r="120" spans="1:52" x14ac:dyDescent="0.25">
      <c r="A120" s="44" t="str">
        <f>C120&amp;"_"&amp;E120</f>
        <v>Animal Weight_Dairy cattle</v>
      </c>
      <c r="B120" s="2" t="s">
        <v>49</v>
      </c>
      <c r="C120" s="2" t="s">
        <v>121</v>
      </c>
      <c r="D120" s="77" t="str">
        <f t="shared" ref="D120:D135" ca="1" si="21">VLOOKUP(A120&amp;"_"&amp;H120,DefaultParameters,4,0)</f>
        <v>-</v>
      </c>
      <c r="E120" s="2" t="s">
        <v>75</v>
      </c>
      <c r="F120" s="77" t="str">
        <f t="shared" ref="F120:F135" ca="1" si="22">VLOOKUP(A120&amp;"_"&amp;H120,DefaultParameters,6,0)</f>
        <v>kg</v>
      </c>
      <c r="G120" s="201" t="s">
        <v>124</v>
      </c>
      <c r="H120" s="14" t="str">
        <f t="shared" ref="H120:H135" si="23">$H$4</f>
        <v>Western Europe</v>
      </c>
      <c r="I120" s="211" t="str">
        <f t="shared" ref="I120:I135" ca="1" si="24">IF($G120="CS","[enter country-specific source]",VLOOKUP(A120&amp;"_"&amp;H120,DefaultParameters,8,0))</f>
        <v>Volume 4, Chapter 10, Table 10A.1, IPCC 2006</v>
      </c>
      <c r="J120" s="212"/>
      <c r="K120" s="211" cm="1">
        <f t="array" aca="1" ref="K120" ca="1">IF($G120="D",VLOOKUP($A120&amp;"_"&amp;$H$4,DefaultParameters,MATCH(K$8,'Default Parameters'!$3:$3,0),FALSE),"[enter country-specific value")</f>
        <v>600</v>
      </c>
      <c r="L120" s="211" cm="1">
        <f t="array" aca="1" ref="L120" ca="1">IF($G120="D",VLOOKUP($A120&amp;"_"&amp;$H$4,DefaultParameters,MATCH(L$8,'Default Parameters'!$3:$3,0),FALSE),"[enter country-specific value")</f>
        <v>600</v>
      </c>
      <c r="M120" s="211" cm="1">
        <f t="array" aca="1" ref="M120" ca="1">IF($G120="D",VLOOKUP($A120&amp;"_"&amp;$H$4,DefaultParameters,MATCH(M$8,'Default Parameters'!$3:$3,0),FALSE),"[enter country-specific value")</f>
        <v>600</v>
      </c>
      <c r="N120" s="211" cm="1">
        <f t="array" aca="1" ref="N120" ca="1">IF($G120="D",VLOOKUP($A120&amp;"_"&amp;$H$4,DefaultParameters,MATCH(N$8,'Default Parameters'!$3:$3,0),FALSE),"[enter country-specific value")</f>
        <v>600</v>
      </c>
      <c r="O120" s="211" cm="1">
        <f t="array" aca="1" ref="O120" ca="1">IF($G120="D",VLOOKUP($A120&amp;"_"&amp;$H$4,DefaultParameters,MATCH(O$8,'Default Parameters'!$3:$3,0),FALSE),"[enter country-specific value")</f>
        <v>600</v>
      </c>
      <c r="P120" s="211" cm="1">
        <f t="array" aca="1" ref="P120" ca="1">IF($G120="D",VLOOKUP($A120&amp;"_"&amp;$H$4,DefaultParameters,MATCH(P$8,'Default Parameters'!$3:$3,0),FALSE),"[enter country-specific value")</f>
        <v>600</v>
      </c>
      <c r="Q120" s="211" cm="1">
        <f t="array" aca="1" ref="Q120" ca="1">IF($G120="D",VLOOKUP($A120&amp;"_"&amp;$H$4,DefaultParameters,MATCH(Q$8,'Default Parameters'!$3:$3,0),FALSE),"[enter country-specific value")</f>
        <v>600</v>
      </c>
      <c r="R120" s="211" cm="1">
        <f t="array" aca="1" ref="R120" ca="1">IF($G120="D",VLOOKUP($A120&amp;"_"&amp;$H$4,DefaultParameters,MATCH(R$8,'Default Parameters'!$3:$3,0),FALSE),"[enter country-specific value")</f>
        <v>600</v>
      </c>
      <c r="S120" s="211" cm="1">
        <f t="array" aca="1" ref="S120" ca="1">IF($G120="D",VLOOKUP($A120&amp;"_"&amp;$H$4,DefaultParameters,MATCH(S$8,'Default Parameters'!$3:$3,0),FALSE),"[enter country-specific value")</f>
        <v>600</v>
      </c>
      <c r="T120" s="211" cm="1">
        <f t="array" aca="1" ref="T120" ca="1">IF($G120="D",VLOOKUP($A120&amp;"_"&amp;$H$4,DefaultParameters,MATCH(T$8,'Default Parameters'!$3:$3,0),FALSE),"[enter country-specific value")</f>
        <v>600</v>
      </c>
      <c r="U120" s="211" cm="1">
        <f t="array" aca="1" ref="U120" ca="1">IF($G120="D",VLOOKUP($A120&amp;"_"&amp;$H$4,DefaultParameters,MATCH(U$8,'Default Parameters'!$3:$3,0),FALSE),"[enter country-specific value")</f>
        <v>600</v>
      </c>
      <c r="V120" s="211" cm="1">
        <f t="array" aca="1" ref="V120" ca="1">IF($G120="D",VLOOKUP($A120&amp;"_"&amp;$H$4,DefaultParameters,MATCH(V$8,'Default Parameters'!$3:$3,0),FALSE),"[enter country-specific value")</f>
        <v>600</v>
      </c>
      <c r="W120" s="211" cm="1">
        <f t="array" aca="1" ref="W120" ca="1">IF($G120="D",VLOOKUP($A120&amp;"_"&amp;$H$4,DefaultParameters,MATCH(W$8,'Default Parameters'!$3:$3,0),FALSE),"[enter country-specific value")</f>
        <v>600</v>
      </c>
      <c r="X120" s="211" cm="1">
        <f t="array" aca="1" ref="X120" ca="1">IF($G120="D",VLOOKUP($A120&amp;"_"&amp;$H$4,DefaultParameters,MATCH(X$8,'Default Parameters'!$3:$3,0),FALSE),"[enter country-specific value")</f>
        <v>600</v>
      </c>
      <c r="Y120" s="211" cm="1">
        <f t="array" aca="1" ref="Y120" ca="1">IF($G120="D",VLOOKUP($A120&amp;"_"&amp;$H$4,DefaultParameters,MATCH(Y$8,'Default Parameters'!$3:$3,0),FALSE),"[enter country-specific value")</f>
        <v>600</v>
      </c>
      <c r="Z120" s="211" cm="1">
        <f t="array" aca="1" ref="Z120" ca="1">IF($G120="D",VLOOKUP($A120&amp;"_"&amp;$H$4,DefaultParameters,MATCH(Z$8,'Default Parameters'!$3:$3,0),FALSE),"[enter country-specific value")</f>
        <v>600</v>
      </c>
      <c r="AA120" s="211" cm="1">
        <f t="array" aca="1" ref="AA120" ca="1">IF($G120="D",VLOOKUP($A120&amp;"_"&amp;$H$4,DefaultParameters,MATCH(AA$8,'Default Parameters'!$3:$3,0),FALSE),"[enter country-specific value")</f>
        <v>600</v>
      </c>
      <c r="AB120" s="211" cm="1">
        <f t="array" aca="1" ref="AB120" ca="1">IF($G120="D",VLOOKUP($A120&amp;"_"&amp;$H$4,DefaultParameters,MATCH(AB$8,'Default Parameters'!$3:$3,0),FALSE),"[enter country-specific value")</f>
        <v>600</v>
      </c>
      <c r="AC120" s="211" cm="1">
        <f t="array" aca="1" ref="AC120" ca="1">IF($G120="D",VLOOKUP($A120&amp;"_"&amp;$H$4,DefaultParameters,MATCH(AC$8,'Default Parameters'!$3:$3,0),FALSE),"[enter country-specific value")</f>
        <v>600</v>
      </c>
      <c r="AD120" s="211" cm="1">
        <f t="array" aca="1" ref="AD120" ca="1">IF($G120="D",VLOOKUP($A120&amp;"_"&amp;$H$4,DefaultParameters,MATCH(AD$8,'Default Parameters'!$3:$3,0),FALSE),"[enter country-specific value")</f>
        <v>600</v>
      </c>
      <c r="AE120" s="211" cm="1">
        <f t="array" aca="1" ref="AE120" ca="1">IF($G120="D",VLOOKUP($A120&amp;"_"&amp;$H$4,DefaultParameters,MATCH(AE$8,'Default Parameters'!$3:$3,0),FALSE),"[enter country-specific value")</f>
        <v>600</v>
      </c>
      <c r="AF120" s="211" cm="1">
        <f t="array" aca="1" ref="AF120" ca="1">IF($G120="D",VLOOKUP($A120&amp;"_"&amp;$H$4,DefaultParameters,MATCH(AF$8,'Default Parameters'!$3:$3,0),FALSE),"[enter country-specific value")</f>
        <v>600</v>
      </c>
      <c r="AG120" s="211" cm="1">
        <f t="array" aca="1" ref="AG120" ca="1">IF($G120="D",VLOOKUP($A120&amp;"_"&amp;$H$4,DefaultParameters,MATCH(AG$8,'Default Parameters'!$3:$3,0),FALSE),"[enter country-specific value")</f>
        <v>600</v>
      </c>
      <c r="AH120" s="211" cm="1">
        <f t="array" aca="1" ref="AH120" ca="1">IF($G120="D",VLOOKUP($A120&amp;"_"&amp;$H$4,DefaultParameters,MATCH(AH$8,'Default Parameters'!$3:$3,0),FALSE),"[enter country-specific value")</f>
        <v>600</v>
      </c>
      <c r="AI120" s="211" cm="1">
        <f t="array" aca="1" ref="AI120" ca="1">IF($G120="D",VLOOKUP($A120&amp;"_"&amp;$H$4,DefaultParameters,MATCH(AI$8,'Default Parameters'!$3:$3,0),FALSE),"[enter country-specific value")</f>
        <v>600</v>
      </c>
      <c r="AJ120" s="211" cm="1">
        <f t="array" aca="1" ref="AJ120" ca="1">IF($G120="D",VLOOKUP($A120&amp;"_"&amp;$H$4,DefaultParameters,MATCH(AJ$8,'Default Parameters'!$3:$3,0),FALSE),"[enter country-specific value")</f>
        <v>600</v>
      </c>
      <c r="AK120" s="211" cm="1">
        <f t="array" aca="1" ref="AK120" ca="1">IF($G120="D",VLOOKUP($A120&amp;"_"&amp;$H$4,DefaultParameters,MATCH(AK$8,'Default Parameters'!$3:$3,0),FALSE),"[enter country-specific value")</f>
        <v>600</v>
      </c>
      <c r="AL120" s="211" cm="1">
        <f t="array" aca="1" ref="AL120" ca="1">IF($G120="D",VLOOKUP($A120&amp;"_"&amp;$H$4,DefaultParameters,MATCH(AL$8,'Default Parameters'!$3:$3,0),FALSE),"[enter country-specific value")</f>
        <v>600</v>
      </c>
      <c r="AM120" s="211" cm="1">
        <f t="array" aca="1" ref="AM120" ca="1">IF($G120="D",VLOOKUP($A120&amp;"_"&amp;$H$4,DefaultParameters,MATCH(AM$8,'Default Parameters'!$3:$3,0),FALSE),"[enter country-specific value")</f>
        <v>600</v>
      </c>
      <c r="AN120" s="211" cm="1">
        <f t="array" aca="1" ref="AN120" ca="1">IF($G120="D",VLOOKUP($A120&amp;"_"&amp;$H$4,DefaultParameters,MATCH(AN$8,'Default Parameters'!$3:$3,0),FALSE),"[enter country-specific value")</f>
        <v>600</v>
      </c>
      <c r="AO120" s="211" cm="1">
        <f t="array" aca="1" ref="AO120" ca="1">IF($G120="D",VLOOKUP($A120&amp;"_"&amp;$H$4,DefaultParameters,MATCH(AO$8,'Default Parameters'!$3:$3,0),FALSE),"[enter country-specific value")</f>
        <v>600</v>
      </c>
      <c r="AP120" s="211"/>
      <c r="AQ120" s="211"/>
      <c r="AR120" s="211"/>
      <c r="AS120" s="211"/>
      <c r="AT120" s="211"/>
      <c r="AU120" s="188"/>
      <c r="AV120" s="43" t="e" cm="1">
        <f t="array" aca="1" ref="AV120" ca="1">IF($G120="D",VLOOKUP($A120&amp;"_"&amp;$H$4,DefaultParameters,MATCH(AV$8,'Default Parameters'!$3:$3,0),FALSE),"[enter country-specific value")</f>
        <v>#N/A</v>
      </c>
      <c r="AX120" s="81"/>
      <c r="AY120" s="81"/>
      <c r="AZ120" s="81"/>
    </row>
    <row r="121" spans="1:52" x14ac:dyDescent="0.25">
      <c r="A121" s="44" t="str">
        <f t="shared" ref="A121:A135" si="25">C121&amp;"_"&amp;E121</f>
        <v>Animal Weight_Non-dairy cattle</v>
      </c>
      <c r="B121" s="2" t="s">
        <v>49</v>
      </c>
      <c r="C121" s="2" t="s">
        <v>121</v>
      </c>
      <c r="D121" s="77" t="str">
        <f t="shared" ca="1" si="21"/>
        <v>-</v>
      </c>
      <c r="E121" s="2" t="s">
        <v>77</v>
      </c>
      <c r="F121" s="77" t="str">
        <f t="shared" ca="1" si="22"/>
        <v>kg</v>
      </c>
      <c r="G121" s="201" t="s">
        <v>124</v>
      </c>
      <c r="H121" s="14" t="str">
        <f t="shared" si="23"/>
        <v>Western Europe</v>
      </c>
      <c r="I121" s="211" t="str">
        <f t="shared" ca="1" si="24"/>
        <v>Table A1.5, 3B, EMEP/EEA Guidebook 2019</v>
      </c>
      <c r="J121" s="213"/>
      <c r="K121" s="211" cm="1">
        <f t="array" aca="1" ref="K121" ca="1">IF($G121="D",VLOOKUP($A121&amp;"_"&amp;$H$4,DefaultParameters,MATCH(K$8,'Default Parameters'!$3:$3,0),FALSE),"[enter country-specific value")</f>
        <v>340</v>
      </c>
      <c r="L121" s="211" cm="1">
        <f t="array" aca="1" ref="L121" ca="1">IF($G121="D",VLOOKUP($A121&amp;"_"&amp;$H$4,DefaultParameters,MATCH(L$8,'Default Parameters'!$3:$3,0),FALSE),"[enter country-specific value")</f>
        <v>340</v>
      </c>
      <c r="M121" s="211" cm="1">
        <f t="array" aca="1" ref="M121" ca="1">IF($G121="D",VLOOKUP($A121&amp;"_"&amp;$H$4,DefaultParameters,MATCH(M$8,'Default Parameters'!$3:$3,0),FALSE),"[enter country-specific value")</f>
        <v>340</v>
      </c>
      <c r="N121" s="211" cm="1">
        <f t="array" aca="1" ref="N121" ca="1">IF($G121="D",VLOOKUP($A121&amp;"_"&amp;$H$4,DefaultParameters,MATCH(N$8,'Default Parameters'!$3:$3,0),FALSE),"[enter country-specific value")</f>
        <v>340</v>
      </c>
      <c r="O121" s="211" cm="1">
        <f t="array" aca="1" ref="O121" ca="1">IF($G121="D",VLOOKUP($A121&amp;"_"&amp;$H$4,DefaultParameters,MATCH(O$8,'Default Parameters'!$3:$3,0),FALSE),"[enter country-specific value")</f>
        <v>340</v>
      </c>
      <c r="P121" s="211" cm="1">
        <f t="array" aca="1" ref="P121" ca="1">IF($G121="D",VLOOKUP($A121&amp;"_"&amp;$H$4,DefaultParameters,MATCH(P$8,'Default Parameters'!$3:$3,0),FALSE),"[enter country-specific value")</f>
        <v>340</v>
      </c>
      <c r="Q121" s="211" cm="1">
        <f t="array" aca="1" ref="Q121" ca="1">IF($G121="D",VLOOKUP($A121&amp;"_"&amp;$H$4,DefaultParameters,MATCH(Q$8,'Default Parameters'!$3:$3,0),FALSE),"[enter country-specific value")</f>
        <v>340</v>
      </c>
      <c r="R121" s="211" cm="1">
        <f t="array" aca="1" ref="R121" ca="1">IF($G121="D",VLOOKUP($A121&amp;"_"&amp;$H$4,DefaultParameters,MATCH(R$8,'Default Parameters'!$3:$3,0),FALSE),"[enter country-specific value")</f>
        <v>340</v>
      </c>
      <c r="S121" s="211" cm="1">
        <f t="array" aca="1" ref="S121" ca="1">IF($G121="D",VLOOKUP($A121&amp;"_"&amp;$H$4,DefaultParameters,MATCH(S$8,'Default Parameters'!$3:$3,0),FALSE),"[enter country-specific value")</f>
        <v>340</v>
      </c>
      <c r="T121" s="211" cm="1">
        <f t="array" aca="1" ref="T121" ca="1">IF($G121="D",VLOOKUP($A121&amp;"_"&amp;$H$4,DefaultParameters,MATCH(T$8,'Default Parameters'!$3:$3,0),FALSE),"[enter country-specific value")</f>
        <v>340</v>
      </c>
      <c r="U121" s="211" cm="1">
        <f t="array" aca="1" ref="U121" ca="1">IF($G121="D",VLOOKUP($A121&amp;"_"&amp;$H$4,DefaultParameters,MATCH(U$8,'Default Parameters'!$3:$3,0),FALSE),"[enter country-specific value")</f>
        <v>340</v>
      </c>
      <c r="V121" s="211" cm="1">
        <f t="array" aca="1" ref="V121" ca="1">IF($G121="D",VLOOKUP($A121&amp;"_"&amp;$H$4,DefaultParameters,MATCH(V$8,'Default Parameters'!$3:$3,0),FALSE),"[enter country-specific value")</f>
        <v>340</v>
      </c>
      <c r="W121" s="211" cm="1">
        <f t="array" aca="1" ref="W121" ca="1">IF($G121="D",VLOOKUP($A121&amp;"_"&amp;$H$4,DefaultParameters,MATCH(W$8,'Default Parameters'!$3:$3,0),FALSE),"[enter country-specific value")</f>
        <v>340</v>
      </c>
      <c r="X121" s="211" cm="1">
        <f t="array" aca="1" ref="X121" ca="1">IF($G121="D",VLOOKUP($A121&amp;"_"&amp;$H$4,DefaultParameters,MATCH(X$8,'Default Parameters'!$3:$3,0),FALSE),"[enter country-specific value")</f>
        <v>340</v>
      </c>
      <c r="Y121" s="211" cm="1">
        <f t="array" aca="1" ref="Y121" ca="1">IF($G121="D",VLOOKUP($A121&amp;"_"&amp;$H$4,DefaultParameters,MATCH(Y$8,'Default Parameters'!$3:$3,0),FALSE),"[enter country-specific value")</f>
        <v>340</v>
      </c>
      <c r="Z121" s="211" cm="1">
        <f t="array" aca="1" ref="Z121" ca="1">IF($G121="D",VLOOKUP($A121&amp;"_"&amp;$H$4,DefaultParameters,MATCH(Z$8,'Default Parameters'!$3:$3,0),FALSE),"[enter country-specific value")</f>
        <v>340</v>
      </c>
      <c r="AA121" s="211" cm="1">
        <f t="array" aca="1" ref="AA121" ca="1">IF($G121="D",VLOOKUP($A121&amp;"_"&amp;$H$4,DefaultParameters,MATCH(AA$8,'Default Parameters'!$3:$3,0),FALSE),"[enter country-specific value")</f>
        <v>340</v>
      </c>
      <c r="AB121" s="211" cm="1">
        <f t="array" aca="1" ref="AB121" ca="1">IF($G121="D",VLOOKUP($A121&amp;"_"&amp;$H$4,DefaultParameters,MATCH(AB$8,'Default Parameters'!$3:$3,0),FALSE),"[enter country-specific value")</f>
        <v>340</v>
      </c>
      <c r="AC121" s="211" cm="1">
        <f t="array" aca="1" ref="AC121" ca="1">IF($G121="D",VLOOKUP($A121&amp;"_"&amp;$H$4,DefaultParameters,MATCH(AC$8,'Default Parameters'!$3:$3,0),FALSE),"[enter country-specific value")</f>
        <v>340</v>
      </c>
      <c r="AD121" s="211" cm="1">
        <f t="array" aca="1" ref="AD121" ca="1">IF($G121="D",VLOOKUP($A121&amp;"_"&amp;$H$4,DefaultParameters,MATCH(AD$8,'Default Parameters'!$3:$3,0),FALSE),"[enter country-specific value")</f>
        <v>340</v>
      </c>
      <c r="AE121" s="211" cm="1">
        <f t="array" aca="1" ref="AE121" ca="1">IF($G121="D",VLOOKUP($A121&amp;"_"&amp;$H$4,DefaultParameters,MATCH(AE$8,'Default Parameters'!$3:$3,0),FALSE),"[enter country-specific value")</f>
        <v>340</v>
      </c>
      <c r="AF121" s="211" cm="1">
        <f t="array" aca="1" ref="AF121" ca="1">IF($G121="D",VLOOKUP($A121&amp;"_"&amp;$H$4,DefaultParameters,MATCH(AF$8,'Default Parameters'!$3:$3,0),FALSE),"[enter country-specific value")</f>
        <v>340</v>
      </c>
      <c r="AG121" s="211" cm="1">
        <f t="array" aca="1" ref="AG121" ca="1">IF($G121="D",VLOOKUP($A121&amp;"_"&amp;$H$4,DefaultParameters,MATCH(AG$8,'Default Parameters'!$3:$3,0),FALSE),"[enter country-specific value")</f>
        <v>340</v>
      </c>
      <c r="AH121" s="211" cm="1">
        <f t="array" aca="1" ref="AH121" ca="1">IF($G121="D",VLOOKUP($A121&amp;"_"&amp;$H$4,DefaultParameters,MATCH(AH$8,'Default Parameters'!$3:$3,0),FALSE),"[enter country-specific value")</f>
        <v>340</v>
      </c>
      <c r="AI121" s="211" cm="1">
        <f t="array" aca="1" ref="AI121" ca="1">IF($G121="D",VLOOKUP($A121&amp;"_"&amp;$H$4,DefaultParameters,MATCH(AI$8,'Default Parameters'!$3:$3,0),FALSE),"[enter country-specific value")</f>
        <v>340</v>
      </c>
      <c r="AJ121" s="211" cm="1">
        <f t="array" aca="1" ref="AJ121" ca="1">IF($G121="D",VLOOKUP($A121&amp;"_"&amp;$H$4,DefaultParameters,MATCH(AJ$8,'Default Parameters'!$3:$3,0),FALSE),"[enter country-specific value")</f>
        <v>340</v>
      </c>
      <c r="AK121" s="211" cm="1">
        <f t="array" aca="1" ref="AK121" ca="1">IF($G121="D",VLOOKUP($A121&amp;"_"&amp;$H$4,DefaultParameters,MATCH(AK$8,'Default Parameters'!$3:$3,0),FALSE),"[enter country-specific value")</f>
        <v>340</v>
      </c>
      <c r="AL121" s="211" cm="1">
        <f t="array" aca="1" ref="AL121" ca="1">IF($G121="D",VLOOKUP($A121&amp;"_"&amp;$H$4,DefaultParameters,MATCH(AL$8,'Default Parameters'!$3:$3,0),FALSE),"[enter country-specific value")</f>
        <v>340</v>
      </c>
      <c r="AM121" s="211" cm="1">
        <f t="array" aca="1" ref="AM121" ca="1">IF($G121="D",VLOOKUP($A121&amp;"_"&amp;$H$4,DefaultParameters,MATCH(AM$8,'Default Parameters'!$3:$3,0),FALSE),"[enter country-specific value")</f>
        <v>340</v>
      </c>
      <c r="AN121" s="211" cm="1">
        <f t="array" aca="1" ref="AN121" ca="1">IF($G121="D",VLOOKUP($A121&amp;"_"&amp;$H$4,DefaultParameters,MATCH(AN$8,'Default Parameters'!$3:$3,0),FALSE),"[enter country-specific value")</f>
        <v>340</v>
      </c>
      <c r="AO121" s="211" cm="1">
        <f t="array" aca="1" ref="AO121" ca="1">IF($G121="D",VLOOKUP($A121&amp;"_"&amp;$H$4,DefaultParameters,MATCH(AO$8,'Default Parameters'!$3:$3,0),FALSE),"[enter country-specific value")</f>
        <v>340</v>
      </c>
      <c r="AP121" s="211"/>
      <c r="AQ121" s="211"/>
      <c r="AR121" s="211"/>
      <c r="AS121" s="211"/>
      <c r="AT121" s="211"/>
      <c r="AU121" s="188"/>
      <c r="AV121" s="43" t="e" cm="1">
        <f t="array" aca="1" ref="AV121" ca="1">IF($G121="D",VLOOKUP($A121&amp;"_"&amp;$H$4,DefaultParameters,MATCH(AV$8,'Default Parameters'!$3:$3,0),FALSE),"[enter country-specific value")</f>
        <v>#N/A</v>
      </c>
    </row>
    <row r="122" spans="1:52" x14ac:dyDescent="0.25">
      <c r="A122" s="44" t="str">
        <f t="shared" si="25"/>
        <v>Animal Weight_Non-dairy cattle (calves)</v>
      </c>
      <c r="B122" s="2" t="s">
        <v>49</v>
      </c>
      <c r="C122" s="2" t="s">
        <v>121</v>
      </c>
      <c r="D122" s="77" t="str">
        <f t="shared" ca="1" si="21"/>
        <v>-</v>
      </c>
      <c r="E122" s="2" t="s">
        <v>78</v>
      </c>
      <c r="F122" s="77" t="str">
        <f t="shared" ca="1" si="22"/>
        <v>kg</v>
      </c>
      <c r="G122" s="201" t="s">
        <v>124</v>
      </c>
      <c r="H122" s="14" t="str">
        <f t="shared" si="23"/>
        <v>Western Europe</v>
      </c>
      <c r="I122" s="211" t="str">
        <f t="shared" ca="1" si="24"/>
        <v>Table A1.5, 3B, EMEP/EEA Guidebook 2019</v>
      </c>
      <c r="J122" s="202"/>
      <c r="K122" s="211" cm="1">
        <f t="array" aca="1" ref="K122" ca="1">IF($G122="D",VLOOKUP($A122&amp;"_"&amp;$H$4,DefaultParameters,MATCH(K$8,'Default Parameters'!$3:$3,0),FALSE),"[enter country-specific value")</f>
        <v>150</v>
      </c>
      <c r="L122" s="211" cm="1">
        <f t="array" aca="1" ref="L122" ca="1">IF($G122="D",VLOOKUP($A122&amp;"_"&amp;$H$4,DefaultParameters,MATCH(L$8,'Default Parameters'!$3:$3,0),FALSE),"[enter country-specific value")</f>
        <v>150</v>
      </c>
      <c r="M122" s="211" cm="1">
        <f t="array" aca="1" ref="M122" ca="1">IF($G122="D",VLOOKUP($A122&amp;"_"&amp;$H$4,DefaultParameters,MATCH(M$8,'Default Parameters'!$3:$3,0),FALSE),"[enter country-specific value")</f>
        <v>150</v>
      </c>
      <c r="N122" s="211" cm="1">
        <f t="array" aca="1" ref="N122" ca="1">IF($G122="D",VLOOKUP($A122&amp;"_"&amp;$H$4,DefaultParameters,MATCH(N$8,'Default Parameters'!$3:$3,0),FALSE),"[enter country-specific value")</f>
        <v>150</v>
      </c>
      <c r="O122" s="211" cm="1">
        <f t="array" aca="1" ref="O122" ca="1">IF($G122="D",VLOOKUP($A122&amp;"_"&amp;$H$4,DefaultParameters,MATCH(O$8,'Default Parameters'!$3:$3,0),FALSE),"[enter country-specific value")</f>
        <v>150</v>
      </c>
      <c r="P122" s="211" cm="1">
        <f t="array" aca="1" ref="P122" ca="1">IF($G122="D",VLOOKUP($A122&amp;"_"&amp;$H$4,DefaultParameters,MATCH(P$8,'Default Parameters'!$3:$3,0),FALSE),"[enter country-specific value")</f>
        <v>150</v>
      </c>
      <c r="Q122" s="211" cm="1">
        <f t="array" aca="1" ref="Q122" ca="1">IF($G122="D",VLOOKUP($A122&amp;"_"&amp;$H$4,DefaultParameters,MATCH(Q$8,'Default Parameters'!$3:$3,0),FALSE),"[enter country-specific value")</f>
        <v>150</v>
      </c>
      <c r="R122" s="211" cm="1">
        <f t="array" aca="1" ref="R122" ca="1">IF($G122="D",VLOOKUP($A122&amp;"_"&amp;$H$4,DefaultParameters,MATCH(R$8,'Default Parameters'!$3:$3,0),FALSE),"[enter country-specific value")</f>
        <v>150</v>
      </c>
      <c r="S122" s="211" cm="1">
        <f t="array" aca="1" ref="S122" ca="1">IF($G122="D",VLOOKUP($A122&amp;"_"&amp;$H$4,DefaultParameters,MATCH(S$8,'Default Parameters'!$3:$3,0),FALSE),"[enter country-specific value")</f>
        <v>150</v>
      </c>
      <c r="T122" s="211" cm="1">
        <f t="array" aca="1" ref="T122" ca="1">IF($G122="D",VLOOKUP($A122&amp;"_"&amp;$H$4,DefaultParameters,MATCH(T$8,'Default Parameters'!$3:$3,0),FALSE),"[enter country-specific value")</f>
        <v>150</v>
      </c>
      <c r="U122" s="211" cm="1">
        <f t="array" aca="1" ref="U122" ca="1">IF($G122="D",VLOOKUP($A122&amp;"_"&amp;$H$4,DefaultParameters,MATCH(U$8,'Default Parameters'!$3:$3,0),FALSE),"[enter country-specific value")</f>
        <v>150</v>
      </c>
      <c r="V122" s="211" cm="1">
        <f t="array" aca="1" ref="V122" ca="1">IF($G122="D",VLOOKUP($A122&amp;"_"&amp;$H$4,DefaultParameters,MATCH(V$8,'Default Parameters'!$3:$3,0),FALSE),"[enter country-specific value")</f>
        <v>150</v>
      </c>
      <c r="W122" s="211" cm="1">
        <f t="array" aca="1" ref="W122" ca="1">IF($G122="D",VLOOKUP($A122&amp;"_"&amp;$H$4,DefaultParameters,MATCH(W$8,'Default Parameters'!$3:$3,0),FALSE),"[enter country-specific value")</f>
        <v>150</v>
      </c>
      <c r="X122" s="211" cm="1">
        <f t="array" aca="1" ref="X122" ca="1">IF($G122="D",VLOOKUP($A122&amp;"_"&amp;$H$4,DefaultParameters,MATCH(X$8,'Default Parameters'!$3:$3,0),FALSE),"[enter country-specific value")</f>
        <v>150</v>
      </c>
      <c r="Y122" s="211" cm="1">
        <f t="array" aca="1" ref="Y122" ca="1">IF($G122="D",VLOOKUP($A122&amp;"_"&amp;$H$4,DefaultParameters,MATCH(Y$8,'Default Parameters'!$3:$3,0),FALSE),"[enter country-specific value")</f>
        <v>150</v>
      </c>
      <c r="Z122" s="211" cm="1">
        <f t="array" aca="1" ref="Z122" ca="1">IF($G122="D",VLOOKUP($A122&amp;"_"&amp;$H$4,DefaultParameters,MATCH(Z$8,'Default Parameters'!$3:$3,0),FALSE),"[enter country-specific value")</f>
        <v>150</v>
      </c>
      <c r="AA122" s="211" cm="1">
        <f t="array" aca="1" ref="AA122" ca="1">IF($G122="D",VLOOKUP($A122&amp;"_"&amp;$H$4,DefaultParameters,MATCH(AA$8,'Default Parameters'!$3:$3,0),FALSE),"[enter country-specific value")</f>
        <v>150</v>
      </c>
      <c r="AB122" s="211" cm="1">
        <f t="array" aca="1" ref="AB122" ca="1">IF($G122="D",VLOOKUP($A122&amp;"_"&amp;$H$4,DefaultParameters,MATCH(AB$8,'Default Parameters'!$3:$3,0),FALSE),"[enter country-specific value")</f>
        <v>150</v>
      </c>
      <c r="AC122" s="211" cm="1">
        <f t="array" aca="1" ref="AC122" ca="1">IF($G122="D",VLOOKUP($A122&amp;"_"&amp;$H$4,DefaultParameters,MATCH(AC$8,'Default Parameters'!$3:$3,0),FALSE),"[enter country-specific value")</f>
        <v>150</v>
      </c>
      <c r="AD122" s="211" cm="1">
        <f t="array" aca="1" ref="AD122" ca="1">IF($G122="D",VLOOKUP($A122&amp;"_"&amp;$H$4,DefaultParameters,MATCH(AD$8,'Default Parameters'!$3:$3,0),FALSE),"[enter country-specific value")</f>
        <v>150</v>
      </c>
      <c r="AE122" s="211" cm="1">
        <f t="array" aca="1" ref="AE122" ca="1">IF($G122="D",VLOOKUP($A122&amp;"_"&amp;$H$4,DefaultParameters,MATCH(AE$8,'Default Parameters'!$3:$3,0),FALSE),"[enter country-specific value")</f>
        <v>150</v>
      </c>
      <c r="AF122" s="211" cm="1">
        <f t="array" aca="1" ref="AF122" ca="1">IF($G122="D",VLOOKUP($A122&amp;"_"&amp;$H$4,DefaultParameters,MATCH(AF$8,'Default Parameters'!$3:$3,0),FALSE),"[enter country-specific value")</f>
        <v>150</v>
      </c>
      <c r="AG122" s="211" cm="1">
        <f t="array" aca="1" ref="AG122" ca="1">IF($G122="D",VLOOKUP($A122&amp;"_"&amp;$H$4,DefaultParameters,MATCH(AG$8,'Default Parameters'!$3:$3,0),FALSE),"[enter country-specific value")</f>
        <v>150</v>
      </c>
      <c r="AH122" s="211" cm="1">
        <f t="array" aca="1" ref="AH122" ca="1">IF($G122="D",VLOOKUP($A122&amp;"_"&amp;$H$4,DefaultParameters,MATCH(AH$8,'Default Parameters'!$3:$3,0),FALSE),"[enter country-specific value")</f>
        <v>150</v>
      </c>
      <c r="AI122" s="211" cm="1">
        <f t="array" aca="1" ref="AI122" ca="1">IF($G122="D",VLOOKUP($A122&amp;"_"&amp;$H$4,DefaultParameters,MATCH(AI$8,'Default Parameters'!$3:$3,0),FALSE),"[enter country-specific value")</f>
        <v>150</v>
      </c>
      <c r="AJ122" s="211" cm="1">
        <f t="array" aca="1" ref="AJ122" ca="1">IF($G122="D",VLOOKUP($A122&amp;"_"&amp;$H$4,DefaultParameters,MATCH(AJ$8,'Default Parameters'!$3:$3,0),FALSE),"[enter country-specific value")</f>
        <v>150</v>
      </c>
      <c r="AK122" s="211" cm="1">
        <f t="array" aca="1" ref="AK122" ca="1">IF($G122="D",VLOOKUP($A122&amp;"_"&amp;$H$4,DefaultParameters,MATCH(AK$8,'Default Parameters'!$3:$3,0),FALSE),"[enter country-specific value")</f>
        <v>150</v>
      </c>
      <c r="AL122" s="211" cm="1">
        <f t="array" aca="1" ref="AL122" ca="1">IF($G122="D",VLOOKUP($A122&amp;"_"&amp;$H$4,DefaultParameters,MATCH(AL$8,'Default Parameters'!$3:$3,0),FALSE),"[enter country-specific value")</f>
        <v>150</v>
      </c>
      <c r="AM122" s="211" cm="1">
        <f t="array" aca="1" ref="AM122" ca="1">IF($G122="D",VLOOKUP($A122&amp;"_"&amp;$H$4,DefaultParameters,MATCH(AM$8,'Default Parameters'!$3:$3,0),FALSE),"[enter country-specific value")</f>
        <v>150</v>
      </c>
      <c r="AN122" s="211" cm="1">
        <f t="array" aca="1" ref="AN122" ca="1">IF($G122="D",VLOOKUP($A122&amp;"_"&amp;$H$4,DefaultParameters,MATCH(AN$8,'Default Parameters'!$3:$3,0),FALSE),"[enter country-specific value")</f>
        <v>150</v>
      </c>
      <c r="AO122" s="211" cm="1">
        <f t="array" aca="1" ref="AO122" ca="1">IF($G122="D",VLOOKUP($A122&amp;"_"&amp;$H$4,DefaultParameters,MATCH(AO$8,'Default Parameters'!$3:$3,0),FALSE),"[enter country-specific value")</f>
        <v>150</v>
      </c>
      <c r="AP122" s="211"/>
      <c r="AQ122" s="211"/>
      <c r="AR122" s="211"/>
      <c r="AS122" s="211"/>
      <c r="AT122" s="211"/>
      <c r="AU122" s="188"/>
      <c r="AV122" s="43" t="e" cm="1">
        <f t="array" aca="1" ref="AV122" ca="1">IF($G122="D",VLOOKUP($A122&amp;"_"&amp;$H$4,DefaultParameters,MATCH(AV$8,'Default Parameters'!$3:$3,0),FALSE),"[enter country-specific value")</f>
        <v>#N/A</v>
      </c>
    </row>
    <row r="123" spans="1:52" x14ac:dyDescent="0.25">
      <c r="A123" s="44" t="str">
        <f t="shared" si="25"/>
        <v>Animal Weight_Sheep</v>
      </c>
      <c r="B123" s="2" t="s">
        <v>49</v>
      </c>
      <c r="C123" s="2" t="s">
        <v>121</v>
      </c>
      <c r="D123" s="77" t="str">
        <f t="shared" ca="1" si="21"/>
        <v>-</v>
      </c>
      <c r="E123" s="2" t="s">
        <v>79</v>
      </c>
      <c r="F123" s="77" t="str">
        <f t="shared" ca="1" si="22"/>
        <v>kg</v>
      </c>
      <c r="G123" s="201" t="s">
        <v>124</v>
      </c>
      <c r="H123" s="14" t="str">
        <f t="shared" si="23"/>
        <v>Western Europe</v>
      </c>
      <c r="I123" s="211" t="str">
        <f t="shared" ca="1" si="24"/>
        <v>Table A1.5, 3B, EMEP/EEA Guidebook 2019</v>
      </c>
      <c r="J123" s="202"/>
      <c r="K123" s="211" cm="1">
        <f t="array" aca="1" ref="K123" ca="1">IF($G123="D",VLOOKUP($A123&amp;"_"&amp;$H$4,DefaultParameters,MATCH(K$8,'Default Parameters'!$3:$3,0),FALSE),"[enter country-specific value")</f>
        <v>50</v>
      </c>
      <c r="L123" s="211" cm="1">
        <f t="array" aca="1" ref="L123" ca="1">IF($G123="D",VLOOKUP($A123&amp;"_"&amp;$H$4,DefaultParameters,MATCH(L$8,'Default Parameters'!$3:$3,0),FALSE),"[enter country-specific value")</f>
        <v>50</v>
      </c>
      <c r="M123" s="211" cm="1">
        <f t="array" aca="1" ref="M123" ca="1">IF($G123="D",VLOOKUP($A123&amp;"_"&amp;$H$4,DefaultParameters,MATCH(M$8,'Default Parameters'!$3:$3,0),FALSE),"[enter country-specific value")</f>
        <v>50</v>
      </c>
      <c r="N123" s="211" cm="1">
        <f t="array" aca="1" ref="N123" ca="1">IF($G123="D",VLOOKUP($A123&amp;"_"&amp;$H$4,DefaultParameters,MATCH(N$8,'Default Parameters'!$3:$3,0),FALSE),"[enter country-specific value")</f>
        <v>50</v>
      </c>
      <c r="O123" s="211" cm="1">
        <f t="array" aca="1" ref="O123" ca="1">IF($G123="D",VLOOKUP($A123&amp;"_"&amp;$H$4,DefaultParameters,MATCH(O$8,'Default Parameters'!$3:$3,0),FALSE),"[enter country-specific value")</f>
        <v>50</v>
      </c>
      <c r="P123" s="211" cm="1">
        <f t="array" aca="1" ref="P123" ca="1">IF($G123="D",VLOOKUP($A123&amp;"_"&amp;$H$4,DefaultParameters,MATCH(P$8,'Default Parameters'!$3:$3,0),FALSE),"[enter country-specific value")</f>
        <v>50</v>
      </c>
      <c r="Q123" s="211" cm="1">
        <f t="array" aca="1" ref="Q123" ca="1">IF($G123="D",VLOOKUP($A123&amp;"_"&amp;$H$4,DefaultParameters,MATCH(Q$8,'Default Parameters'!$3:$3,0),FALSE),"[enter country-specific value")</f>
        <v>50</v>
      </c>
      <c r="R123" s="211" cm="1">
        <f t="array" aca="1" ref="R123" ca="1">IF($G123="D",VLOOKUP($A123&amp;"_"&amp;$H$4,DefaultParameters,MATCH(R$8,'Default Parameters'!$3:$3,0),FALSE),"[enter country-specific value")</f>
        <v>50</v>
      </c>
      <c r="S123" s="211" cm="1">
        <f t="array" aca="1" ref="S123" ca="1">IF($G123="D",VLOOKUP($A123&amp;"_"&amp;$H$4,DefaultParameters,MATCH(S$8,'Default Parameters'!$3:$3,0),FALSE),"[enter country-specific value")</f>
        <v>50</v>
      </c>
      <c r="T123" s="211" cm="1">
        <f t="array" aca="1" ref="T123" ca="1">IF($G123="D",VLOOKUP($A123&amp;"_"&amp;$H$4,DefaultParameters,MATCH(T$8,'Default Parameters'!$3:$3,0),FALSE),"[enter country-specific value")</f>
        <v>50</v>
      </c>
      <c r="U123" s="211" cm="1">
        <f t="array" aca="1" ref="U123" ca="1">IF($G123="D",VLOOKUP($A123&amp;"_"&amp;$H$4,DefaultParameters,MATCH(U$8,'Default Parameters'!$3:$3,0),FALSE),"[enter country-specific value")</f>
        <v>50</v>
      </c>
      <c r="V123" s="211" cm="1">
        <f t="array" aca="1" ref="V123" ca="1">IF($G123="D",VLOOKUP($A123&amp;"_"&amp;$H$4,DefaultParameters,MATCH(V$8,'Default Parameters'!$3:$3,0),FALSE),"[enter country-specific value")</f>
        <v>50</v>
      </c>
      <c r="W123" s="211" cm="1">
        <f t="array" aca="1" ref="W123" ca="1">IF($G123="D",VLOOKUP($A123&amp;"_"&amp;$H$4,DefaultParameters,MATCH(W$8,'Default Parameters'!$3:$3,0),FALSE),"[enter country-specific value")</f>
        <v>50</v>
      </c>
      <c r="X123" s="211" cm="1">
        <f t="array" aca="1" ref="X123" ca="1">IF($G123="D",VLOOKUP($A123&amp;"_"&amp;$H$4,DefaultParameters,MATCH(X$8,'Default Parameters'!$3:$3,0),FALSE),"[enter country-specific value")</f>
        <v>50</v>
      </c>
      <c r="Y123" s="211" cm="1">
        <f t="array" aca="1" ref="Y123" ca="1">IF($G123="D",VLOOKUP($A123&amp;"_"&amp;$H$4,DefaultParameters,MATCH(Y$8,'Default Parameters'!$3:$3,0),FALSE),"[enter country-specific value")</f>
        <v>50</v>
      </c>
      <c r="Z123" s="211" cm="1">
        <f t="array" aca="1" ref="Z123" ca="1">IF($G123="D",VLOOKUP($A123&amp;"_"&amp;$H$4,DefaultParameters,MATCH(Z$8,'Default Parameters'!$3:$3,0),FALSE),"[enter country-specific value")</f>
        <v>50</v>
      </c>
      <c r="AA123" s="211" cm="1">
        <f t="array" aca="1" ref="AA123" ca="1">IF($G123="D",VLOOKUP($A123&amp;"_"&amp;$H$4,DefaultParameters,MATCH(AA$8,'Default Parameters'!$3:$3,0),FALSE),"[enter country-specific value")</f>
        <v>50</v>
      </c>
      <c r="AB123" s="211" cm="1">
        <f t="array" aca="1" ref="AB123" ca="1">IF($G123="D",VLOOKUP($A123&amp;"_"&amp;$H$4,DefaultParameters,MATCH(AB$8,'Default Parameters'!$3:$3,0),FALSE),"[enter country-specific value")</f>
        <v>50</v>
      </c>
      <c r="AC123" s="211" cm="1">
        <f t="array" aca="1" ref="AC123" ca="1">IF($G123="D",VLOOKUP($A123&amp;"_"&amp;$H$4,DefaultParameters,MATCH(AC$8,'Default Parameters'!$3:$3,0),FALSE),"[enter country-specific value")</f>
        <v>50</v>
      </c>
      <c r="AD123" s="211" cm="1">
        <f t="array" aca="1" ref="AD123" ca="1">IF($G123="D",VLOOKUP($A123&amp;"_"&amp;$H$4,DefaultParameters,MATCH(AD$8,'Default Parameters'!$3:$3,0),FALSE),"[enter country-specific value")</f>
        <v>50</v>
      </c>
      <c r="AE123" s="211" cm="1">
        <f t="array" aca="1" ref="AE123" ca="1">IF($G123="D",VLOOKUP($A123&amp;"_"&amp;$H$4,DefaultParameters,MATCH(AE$8,'Default Parameters'!$3:$3,0),FALSE),"[enter country-specific value")</f>
        <v>50</v>
      </c>
      <c r="AF123" s="211" cm="1">
        <f t="array" aca="1" ref="AF123" ca="1">IF($G123="D",VLOOKUP($A123&amp;"_"&amp;$H$4,DefaultParameters,MATCH(AF$8,'Default Parameters'!$3:$3,0),FALSE),"[enter country-specific value")</f>
        <v>50</v>
      </c>
      <c r="AG123" s="211" cm="1">
        <f t="array" aca="1" ref="AG123" ca="1">IF($G123="D",VLOOKUP($A123&amp;"_"&amp;$H$4,DefaultParameters,MATCH(AG$8,'Default Parameters'!$3:$3,0),FALSE),"[enter country-specific value")</f>
        <v>50</v>
      </c>
      <c r="AH123" s="211" cm="1">
        <f t="array" aca="1" ref="AH123" ca="1">IF($G123="D",VLOOKUP($A123&amp;"_"&amp;$H$4,DefaultParameters,MATCH(AH$8,'Default Parameters'!$3:$3,0),FALSE),"[enter country-specific value")</f>
        <v>50</v>
      </c>
      <c r="AI123" s="211" cm="1">
        <f t="array" aca="1" ref="AI123" ca="1">IF($G123="D",VLOOKUP($A123&amp;"_"&amp;$H$4,DefaultParameters,MATCH(AI$8,'Default Parameters'!$3:$3,0),FALSE),"[enter country-specific value")</f>
        <v>50</v>
      </c>
      <c r="AJ123" s="211" cm="1">
        <f t="array" aca="1" ref="AJ123" ca="1">IF($G123="D",VLOOKUP($A123&amp;"_"&amp;$H$4,DefaultParameters,MATCH(AJ$8,'Default Parameters'!$3:$3,0),FALSE),"[enter country-specific value")</f>
        <v>50</v>
      </c>
      <c r="AK123" s="211" cm="1">
        <f t="array" aca="1" ref="AK123" ca="1">IF($G123="D",VLOOKUP($A123&amp;"_"&amp;$H$4,DefaultParameters,MATCH(AK$8,'Default Parameters'!$3:$3,0),FALSE),"[enter country-specific value")</f>
        <v>50</v>
      </c>
      <c r="AL123" s="211" cm="1">
        <f t="array" aca="1" ref="AL123" ca="1">IF($G123="D",VLOOKUP($A123&amp;"_"&amp;$H$4,DefaultParameters,MATCH(AL$8,'Default Parameters'!$3:$3,0),FALSE),"[enter country-specific value")</f>
        <v>50</v>
      </c>
      <c r="AM123" s="211" cm="1">
        <f t="array" aca="1" ref="AM123" ca="1">IF($G123="D",VLOOKUP($A123&amp;"_"&amp;$H$4,DefaultParameters,MATCH(AM$8,'Default Parameters'!$3:$3,0),FALSE),"[enter country-specific value")</f>
        <v>50</v>
      </c>
      <c r="AN123" s="211" cm="1">
        <f t="array" aca="1" ref="AN123" ca="1">IF($G123="D",VLOOKUP($A123&amp;"_"&amp;$H$4,DefaultParameters,MATCH(AN$8,'Default Parameters'!$3:$3,0),FALSE),"[enter country-specific value")</f>
        <v>50</v>
      </c>
      <c r="AO123" s="211" cm="1">
        <f t="array" aca="1" ref="AO123" ca="1">IF($G123="D",VLOOKUP($A123&amp;"_"&amp;$H$4,DefaultParameters,MATCH(AO$8,'Default Parameters'!$3:$3,0),FALSE),"[enter country-specific value")</f>
        <v>50</v>
      </c>
      <c r="AP123" s="211"/>
      <c r="AQ123" s="211"/>
      <c r="AR123" s="211"/>
      <c r="AS123" s="211"/>
      <c r="AT123" s="211"/>
      <c r="AU123" s="188"/>
      <c r="AV123" s="43" t="e" cm="1">
        <f t="array" aca="1" ref="AV123" ca="1">IF($G123="D",VLOOKUP($A123&amp;"_"&amp;$H$4,DefaultParameters,MATCH(AV$8,'Default Parameters'!$3:$3,0),FALSE),"[enter country-specific value")</f>
        <v>#N/A</v>
      </c>
    </row>
    <row r="124" spans="1:52" x14ac:dyDescent="0.25">
      <c r="A124" s="44" t="str">
        <f t="shared" si="25"/>
        <v>Animal Weight_Swine (finishing pigs)</v>
      </c>
      <c r="B124" s="2" t="s">
        <v>49</v>
      </c>
      <c r="C124" s="2" t="s">
        <v>121</v>
      </c>
      <c r="D124" s="77" t="str">
        <f t="shared" ca="1" si="21"/>
        <v>-</v>
      </c>
      <c r="E124" s="2" t="s">
        <v>538</v>
      </c>
      <c r="F124" s="77" t="str">
        <f t="shared" ca="1" si="22"/>
        <v>kg</v>
      </c>
      <c r="G124" s="201" t="s">
        <v>124</v>
      </c>
      <c r="H124" s="14" t="str">
        <f t="shared" si="23"/>
        <v>Western Europe</v>
      </c>
      <c r="I124" s="211" t="str">
        <f t="shared" ca="1" si="24"/>
        <v>Table A1.5, 3B, EMEP/EEA Guidebook 2019</v>
      </c>
      <c r="J124" s="202"/>
      <c r="K124" s="211" cm="1">
        <f t="array" aca="1" ref="K124" ca="1">IF($G124="D",VLOOKUP($A124&amp;"_"&amp;$H$4,DefaultParameters,MATCH(K$8,'Default Parameters'!$3:$3,0),FALSE),"[enter country-specific value")</f>
        <v>65</v>
      </c>
      <c r="L124" s="211" cm="1">
        <f t="array" aca="1" ref="L124" ca="1">IF($G124="D",VLOOKUP($A124&amp;"_"&amp;$H$4,DefaultParameters,MATCH(L$8,'Default Parameters'!$3:$3,0),FALSE),"[enter country-specific value")</f>
        <v>65</v>
      </c>
      <c r="M124" s="211" cm="1">
        <f t="array" aca="1" ref="M124" ca="1">IF($G124="D",VLOOKUP($A124&amp;"_"&amp;$H$4,DefaultParameters,MATCH(M$8,'Default Parameters'!$3:$3,0),FALSE),"[enter country-specific value")</f>
        <v>65</v>
      </c>
      <c r="N124" s="211" cm="1">
        <f t="array" aca="1" ref="N124" ca="1">IF($G124="D",VLOOKUP($A124&amp;"_"&amp;$H$4,DefaultParameters,MATCH(N$8,'Default Parameters'!$3:$3,0),FALSE),"[enter country-specific value")</f>
        <v>65</v>
      </c>
      <c r="O124" s="211" cm="1">
        <f t="array" aca="1" ref="O124" ca="1">IF($G124="D",VLOOKUP($A124&amp;"_"&amp;$H$4,DefaultParameters,MATCH(O$8,'Default Parameters'!$3:$3,0),FALSE),"[enter country-specific value")</f>
        <v>65</v>
      </c>
      <c r="P124" s="211" cm="1">
        <f t="array" aca="1" ref="P124" ca="1">IF($G124="D",VLOOKUP($A124&amp;"_"&amp;$H$4,DefaultParameters,MATCH(P$8,'Default Parameters'!$3:$3,0),FALSE),"[enter country-specific value")</f>
        <v>65</v>
      </c>
      <c r="Q124" s="211" cm="1">
        <f t="array" aca="1" ref="Q124" ca="1">IF($G124="D",VLOOKUP($A124&amp;"_"&amp;$H$4,DefaultParameters,MATCH(Q$8,'Default Parameters'!$3:$3,0),FALSE),"[enter country-specific value")</f>
        <v>65</v>
      </c>
      <c r="R124" s="211" cm="1">
        <f t="array" aca="1" ref="R124" ca="1">IF($G124="D",VLOOKUP($A124&amp;"_"&amp;$H$4,DefaultParameters,MATCH(R$8,'Default Parameters'!$3:$3,0),FALSE),"[enter country-specific value")</f>
        <v>65</v>
      </c>
      <c r="S124" s="211" cm="1">
        <f t="array" aca="1" ref="S124" ca="1">IF($G124="D",VLOOKUP($A124&amp;"_"&amp;$H$4,DefaultParameters,MATCH(S$8,'Default Parameters'!$3:$3,0),FALSE),"[enter country-specific value")</f>
        <v>65</v>
      </c>
      <c r="T124" s="211" cm="1">
        <f t="array" aca="1" ref="T124" ca="1">IF($G124="D",VLOOKUP($A124&amp;"_"&amp;$H$4,DefaultParameters,MATCH(T$8,'Default Parameters'!$3:$3,0),FALSE),"[enter country-specific value")</f>
        <v>65</v>
      </c>
      <c r="U124" s="211" cm="1">
        <f t="array" aca="1" ref="U124" ca="1">IF($G124="D",VLOOKUP($A124&amp;"_"&amp;$H$4,DefaultParameters,MATCH(U$8,'Default Parameters'!$3:$3,0),FALSE),"[enter country-specific value")</f>
        <v>65</v>
      </c>
      <c r="V124" s="211" cm="1">
        <f t="array" aca="1" ref="V124" ca="1">IF($G124="D",VLOOKUP($A124&amp;"_"&amp;$H$4,DefaultParameters,MATCH(V$8,'Default Parameters'!$3:$3,0),FALSE),"[enter country-specific value")</f>
        <v>65</v>
      </c>
      <c r="W124" s="211" cm="1">
        <f t="array" aca="1" ref="W124" ca="1">IF($G124="D",VLOOKUP($A124&amp;"_"&amp;$H$4,DefaultParameters,MATCH(W$8,'Default Parameters'!$3:$3,0),FALSE),"[enter country-specific value")</f>
        <v>65</v>
      </c>
      <c r="X124" s="211" cm="1">
        <f t="array" aca="1" ref="X124" ca="1">IF($G124="D",VLOOKUP($A124&amp;"_"&amp;$H$4,DefaultParameters,MATCH(X$8,'Default Parameters'!$3:$3,0),FALSE),"[enter country-specific value")</f>
        <v>65</v>
      </c>
      <c r="Y124" s="211" cm="1">
        <f t="array" aca="1" ref="Y124" ca="1">IF($G124="D",VLOOKUP($A124&amp;"_"&amp;$H$4,DefaultParameters,MATCH(Y$8,'Default Parameters'!$3:$3,0),FALSE),"[enter country-specific value")</f>
        <v>65</v>
      </c>
      <c r="Z124" s="211" cm="1">
        <f t="array" aca="1" ref="Z124" ca="1">IF($G124="D",VLOOKUP($A124&amp;"_"&amp;$H$4,DefaultParameters,MATCH(Z$8,'Default Parameters'!$3:$3,0),FALSE),"[enter country-specific value")</f>
        <v>65</v>
      </c>
      <c r="AA124" s="211" cm="1">
        <f t="array" aca="1" ref="AA124" ca="1">IF($G124="D",VLOOKUP($A124&amp;"_"&amp;$H$4,DefaultParameters,MATCH(AA$8,'Default Parameters'!$3:$3,0),FALSE),"[enter country-specific value")</f>
        <v>65</v>
      </c>
      <c r="AB124" s="211" cm="1">
        <f t="array" aca="1" ref="AB124" ca="1">IF($G124="D",VLOOKUP($A124&amp;"_"&amp;$H$4,DefaultParameters,MATCH(AB$8,'Default Parameters'!$3:$3,0),FALSE),"[enter country-specific value")</f>
        <v>65</v>
      </c>
      <c r="AC124" s="211" cm="1">
        <f t="array" aca="1" ref="AC124" ca="1">IF($G124="D",VLOOKUP($A124&amp;"_"&amp;$H$4,DefaultParameters,MATCH(AC$8,'Default Parameters'!$3:$3,0),FALSE),"[enter country-specific value")</f>
        <v>65</v>
      </c>
      <c r="AD124" s="211" cm="1">
        <f t="array" aca="1" ref="AD124" ca="1">IF($G124="D",VLOOKUP($A124&amp;"_"&amp;$H$4,DefaultParameters,MATCH(AD$8,'Default Parameters'!$3:$3,0),FALSE),"[enter country-specific value")</f>
        <v>65</v>
      </c>
      <c r="AE124" s="211" cm="1">
        <f t="array" aca="1" ref="AE124" ca="1">IF($G124="D",VLOOKUP($A124&amp;"_"&amp;$H$4,DefaultParameters,MATCH(AE$8,'Default Parameters'!$3:$3,0),FALSE),"[enter country-specific value")</f>
        <v>65</v>
      </c>
      <c r="AF124" s="211" cm="1">
        <f t="array" aca="1" ref="AF124" ca="1">IF($G124="D",VLOOKUP($A124&amp;"_"&amp;$H$4,DefaultParameters,MATCH(AF$8,'Default Parameters'!$3:$3,0),FALSE),"[enter country-specific value")</f>
        <v>65</v>
      </c>
      <c r="AG124" s="211" cm="1">
        <f t="array" aca="1" ref="AG124" ca="1">IF($G124="D",VLOOKUP($A124&amp;"_"&amp;$H$4,DefaultParameters,MATCH(AG$8,'Default Parameters'!$3:$3,0),FALSE),"[enter country-specific value")</f>
        <v>65</v>
      </c>
      <c r="AH124" s="211" cm="1">
        <f t="array" aca="1" ref="AH124" ca="1">IF($G124="D",VLOOKUP($A124&amp;"_"&amp;$H$4,DefaultParameters,MATCH(AH$8,'Default Parameters'!$3:$3,0),FALSE),"[enter country-specific value")</f>
        <v>65</v>
      </c>
      <c r="AI124" s="211" cm="1">
        <f t="array" aca="1" ref="AI124" ca="1">IF($G124="D",VLOOKUP($A124&amp;"_"&amp;$H$4,DefaultParameters,MATCH(AI$8,'Default Parameters'!$3:$3,0),FALSE),"[enter country-specific value")</f>
        <v>65</v>
      </c>
      <c r="AJ124" s="211" cm="1">
        <f t="array" aca="1" ref="AJ124" ca="1">IF($G124="D",VLOOKUP($A124&amp;"_"&amp;$H$4,DefaultParameters,MATCH(AJ$8,'Default Parameters'!$3:$3,0),FALSE),"[enter country-specific value")</f>
        <v>65</v>
      </c>
      <c r="AK124" s="211" cm="1">
        <f t="array" aca="1" ref="AK124" ca="1">IF($G124="D",VLOOKUP($A124&amp;"_"&amp;$H$4,DefaultParameters,MATCH(AK$8,'Default Parameters'!$3:$3,0),FALSE),"[enter country-specific value")</f>
        <v>65</v>
      </c>
      <c r="AL124" s="211" cm="1">
        <f t="array" aca="1" ref="AL124" ca="1">IF($G124="D",VLOOKUP($A124&amp;"_"&amp;$H$4,DefaultParameters,MATCH(AL$8,'Default Parameters'!$3:$3,0),FALSE),"[enter country-specific value")</f>
        <v>65</v>
      </c>
      <c r="AM124" s="211" cm="1">
        <f t="array" aca="1" ref="AM124" ca="1">IF($G124="D",VLOOKUP($A124&amp;"_"&amp;$H$4,DefaultParameters,MATCH(AM$8,'Default Parameters'!$3:$3,0),FALSE),"[enter country-specific value")</f>
        <v>65</v>
      </c>
      <c r="AN124" s="211" cm="1">
        <f t="array" aca="1" ref="AN124" ca="1">IF($G124="D",VLOOKUP($A124&amp;"_"&amp;$H$4,DefaultParameters,MATCH(AN$8,'Default Parameters'!$3:$3,0),FALSE),"[enter country-specific value")</f>
        <v>65</v>
      </c>
      <c r="AO124" s="211" cm="1">
        <f t="array" aca="1" ref="AO124" ca="1">IF($G124="D",VLOOKUP($A124&amp;"_"&amp;$H$4,DefaultParameters,MATCH(AO$8,'Default Parameters'!$3:$3,0),FALSE),"[enter country-specific value")</f>
        <v>65</v>
      </c>
      <c r="AP124" s="211"/>
      <c r="AQ124" s="211"/>
      <c r="AR124" s="211"/>
      <c r="AS124" s="211"/>
      <c r="AT124" s="211"/>
      <c r="AU124" s="188"/>
      <c r="AV124" s="43" t="e" cm="1">
        <f t="array" aca="1" ref="AV124" ca="1">IF($G124="D",VLOOKUP($A124&amp;"_"&amp;$H$4,DefaultParameters,MATCH(AV$8,'Default Parameters'!$3:$3,0),FALSE),"[enter country-specific value")</f>
        <v>#N/A</v>
      </c>
    </row>
    <row r="125" spans="1:52" x14ac:dyDescent="0.25">
      <c r="A125" s="44" t="str">
        <f t="shared" si="25"/>
        <v>Animal Weight_Swine (sows)</v>
      </c>
      <c r="B125" s="2" t="s">
        <v>49</v>
      </c>
      <c r="C125" s="2" t="s">
        <v>121</v>
      </c>
      <c r="D125" s="77" t="str">
        <f t="shared" ca="1" si="21"/>
        <v>-</v>
      </c>
      <c r="E125" s="2" t="s">
        <v>145</v>
      </c>
      <c r="F125" s="77" t="str">
        <f t="shared" ca="1" si="22"/>
        <v>kg</v>
      </c>
      <c r="G125" s="201" t="s">
        <v>124</v>
      </c>
      <c r="H125" s="14" t="str">
        <f t="shared" si="23"/>
        <v>Western Europe</v>
      </c>
      <c r="I125" s="211" t="str">
        <f t="shared" ca="1" si="24"/>
        <v>Table A1.5, 3B, EMEP/EEA Guidebook 2019</v>
      </c>
      <c r="J125" s="202"/>
      <c r="K125" s="211" cm="1">
        <f t="array" aca="1" ref="K125" ca="1">IF($G125="D",VLOOKUP($A125&amp;"_"&amp;$H$4,DefaultParameters,MATCH(K$8,'Default Parameters'!$3:$3,0),FALSE),"[enter country-specific value")</f>
        <v>225</v>
      </c>
      <c r="L125" s="211" cm="1">
        <f t="array" aca="1" ref="L125" ca="1">IF($G125="D",VLOOKUP($A125&amp;"_"&amp;$H$4,DefaultParameters,MATCH(L$8,'Default Parameters'!$3:$3,0),FALSE),"[enter country-specific value")</f>
        <v>225</v>
      </c>
      <c r="M125" s="211" cm="1">
        <f t="array" aca="1" ref="M125" ca="1">IF($G125="D",VLOOKUP($A125&amp;"_"&amp;$H$4,DefaultParameters,MATCH(M$8,'Default Parameters'!$3:$3,0),FALSE),"[enter country-specific value")</f>
        <v>225</v>
      </c>
      <c r="N125" s="211" cm="1">
        <f t="array" aca="1" ref="N125" ca="1">IF($G125="D",VLOOKUP($A125&amp;"_"&amp;$H$4,DefaultParameters,MATCH(N$8,'Default Parameters'!$3:$3,0),FALSE),"[enter country-specific value")</f>
        <v>225</v>
      </c>
      <c r="O125" s="211" cm="1">
        <f t="array" aca="1" ref="O125" ca="1">IF($G125="D",VLOOKUP($A125&amp;"_"&amp;$H$4,DefaultParameters,MATCH(O$8,'Default Parameters'!$3:$3,0),FALSE),"[enter country-specific value")</f>
        <v>225</v>
      </c>
      <c r="P125" s="211" cm="1">
        <f t="array" aca="1" ref="P125" ca="1">IF($G125="D",VLOOKUP($A125&amp;"_"&amp;$H$4,DefaultParameters,MATCH(P$8,'Default Parameters'!$3:$3,0),FALSE),"[enter country-specific value")</f>
        <v>225</v>
      </c>
      <c r="Q125" s="211" cm="1">
        <f t="array" aca="1" ref="Q125" ca="1">IF($G125="D",VLOOKUP($A125&amp;"_"&amp;$H$4,DefaultParameters,MATCH(Q$8,'Default Parameters'!$3:$3,0),FALSE),"[enter country-specific value")</f>
        <v>225</v>
      </c>
      <c r="R125" s="211" cm="1">
        <f t="array" aca="1" ref="R125" ca="1">IF($G125="D",VLOOKUP($A125&amp;"_"&amp;$H$4,DefaultParameters,MATCH(R$8,'Default Parameters'!$3:$3,0),FALSE),"[enter country-specific value")</f>
        <v>225</v>
      </c>
      <c r="S125" s="211" cm="1">
        <f t="array" aca="1" ref="S125" ca="1">IF($G125="D",VLOOKUP($A125&amp;"_"&amp;$H$4,DefaultParameters,MATCH(S$8,'Default Parameters'!$3:$3,0),FALSE),"[enter country-specific value")</f>
        <v>225</v>
      </c>
      <c r="T125" s="211" cm="1">
        <f t="array" aca="1" ref="T125" ca="1">IF($G125="D",VLOOKUP($A125&amp;"_"&amp;$H$4,DefaultParameters,MATCH(T$8,'Default Parameters'!$3:$3,0),FALSE),"[enter country-specific value")</f>
        <v>225</v>
      </c>
      <c r="U125" s="211" cm="1">
        <f t="array" aca="1" ref="U125" ca="1">IF($G125="D",VLOOKUP($A125&amp;"_"&amp;$H$4,DefaultParameters,MATCH(U$8,'Default Parameters'!$3:$3,0),FALSE),"[enter country-specific value")</f>
        <v>225</v>
      </c>
      <c r="V125" s="211" cm="1">
        <f t="array" aca="1" ref="V125" ca="1">IF($G125="D",VLOOKUP($A125&amp;"_"&amp;$H$4,DefaultParameters,MATCH(V$8,'Default Parameters'!$3:$3,0),FALSE),"[enter country-specific value")</f>
        <v>225</v>
      </c>
      <c r="W125" s="211" cm="1">
        <f t="array" aca="1" ref="W125" ca="1">IF($G125="D",VLOOKUP($A125&amp;"_"&amp;$H$4,DefaultParameters,MATCH(W$8,'Default Parameters'!$3:$3,0),FALSE),"[enter country-specific value")</f>
        <v>225</v>
      </c>
      <c r="X125" s="211" cm="1">
        <f t="array" aca="1" ref="X125" ca="1">IF($G125="D",VLOOKUP($A125&amp;"_"&amp;$H$4,DefaultParameters,MATCH(X$8,'Default Parameters'!$3:$3,0),FALSE),"[enter country-specific value")</f>
        <v>225</v>
      </c>
      <c r="Y125" s="211" cm="1">
        <f t="array" aca="1" ref="Y125" ca="1">IF($G125="D",VLOOKUP($A125&amp;"_"&amp;$H$4,DefaultParameters,MATCH(Y$8,'Default Parameters'!$3:$3,0),FALSE),"[enter country-specific value")</f>
        <v>225</v>
      </c>
      <c r="Z125" s="211" cm="1">
        <f t="array" aca="1" ref="Z125" ca="1">IF($G125="D",VLOOKUP($A125&amp;"_"&amp;$H$4,DefaultParameters,MATCH(Z$8,'Default Parameters'!$3:$3,0),FALSE),"[enter country-specific value")</f>
        <v>225</v>
      </c>
      <c r="AA125" s="211" cm="1">
        <f t="array" aca="1" ref="AA125" ca="1">IF($G125="D",VLOOKUP($A125&amp;"_"&amp;$H$4,DefaultParameters,MATCH(AA$8,'Default Parameters'!$3:$3,0),FALSE),"[enter country-specific value")</f>
        <v>225</v>
      </c>
      <c r="AB125" s="211" cm="1">
        <f t="array" aca="1" ref="AB125" ca="1">IF($G125="D",VLOOKUP($A125&amp;"_"&amp;$H$4,DefaultParameters,MATCH(AB$8,'Default Parameters'!$3:$3,0),FALSE),"[enter country-specific value")</f>
        <v>225</v>
      </c>
      <c r="AC125" s="211" cm="1">
        <f t="array" aca="1" ref="AC125" ca="1">IF($G125="D",VLOOKUP($A125&amp;"_"&amp;$H$4,DefaultParameters,MATCH(AC$8,'Default Parameters'!$3:$3,0),FALSE),"[enter country-specific value")</f>
        <v>225</v>
      </c>
      <c r="AD125" s="211" cm="1">
        <f t="array" aca="1" ref="AD125" ca="1">IF($G125="D",VLOOKUP($A125&amp;"_"&amp;$H$4,DefaultParameters,MATCH(AD$8,'Default Parameters'!$3:$3,0),FALSE),"[enter country-specific value")</f>
        <v>225</v>
      </c>
      <c r="AE125" s="211" cm="1">
        <f t="array" aca="1" ref="AE125" ca="1">IF($G125="D",VLOOKUP($A125&amp;"_"&amp;$H$4,DefaultParameters,MATCH(AE$8,'Default Parameters'!$3:$3,0),FALSE),"[enter country-specific value")</f>
        <v>225</v>
      </c>
      <c r="AF125" s="211" cm="1">
        <f t="array" aca="1" ref="AF125" ca="1">IF($G125="D",VLOOKUP($A125&amp;"_"&amp;$H$4,DefaultParameters,MATCH(AF$8,'Default Parameters'!$3:$3,0),FALSE),"[enter country-specific value")</f>
        <v>225</v>
      </c>
      <c r="AG125" s="211" cm="1">
        <f t="array" aca="1" ref="AG125" ca="1">IF($G125="D",VLOOKUP($A125&amp;"_"&amp;$H$4,DefaultParameters,MATCH(AG$8,'Default Parameters'!$3:$3,0),FALSE),"[enter country-specific value")</f>
        <v>225</v>
      </c>
      <c r="AH125" s="211" cm="1">
        <f t="array" aca="1" ref="AH125" ca="1">IF($G125="D",VLOOKUP($A125&amp;"_"&amp;$H$4,DefaultParameters,MATCH(AH$8,'Default Parameters'!$3:$3,0),FALSE),"[enter country-specific value")</f>
        <v>225</v>
      </c>
      <c r="AI125" s="211" cm="1">
        <f t="array" aca="1" ref="AI125" ca="1">IF($G125="D",VLOOKUP($A125&amp;"_"&amp;$H$4,DefaultParameters,MATCH(AI$8,'Default Parameters'!$3:$3,0),FALSE),"[enter country-specific value")</f>
        <v>225</v>
      </c>
      <c r="AJ125" s="211" cm="1">
        <f t="array" aca="1" ref="AJ125" ca="1">IF($G125="D",VLOOKUP($A125&amp;"_"&amp;$H$4,DefaultParameters,MATCH(AJ$8,'Default Parameters'!$3:$3,0),FALSE),"[enter country-specific value")</f>
        <v>225</v>
      </c>
      <c r="AK125" s="211" cm="1">
        <f t="array" aca="1" ref="AK125" ca="1">IF($G125="D",VLOOKUP($A125&amp;"_"&amp;$H$4,DefaultParameters,MATCH(AK$8,'Default Parameters'!$3:$3,0),FALSE),"[enter country-specific value")</f>
        <v>225</v>
      </c>
      <c r="AL125" s="211" cm="1">
        <f t="array" aca="1" ref="AL125" ca="1">IF($G125="D",VLOOKUP($A125&amp;"_"&amp;$H$4,DefaultParameters,MATCH(AL$8,'Default Parameters'!$3:$3,0),FALSE),"[enter country-specific value")</f>
        <v>225</v>
      </c>
      <c r="AM125" s="211" cm="1">
        <f t="array" aca="1" ref="AM125" ca="1">IF($G125="D",VLOOKUP($A125&amp;"_"&amp;$H$4,DefaultParameters,MATCH(AM$8,'Default Parameters'!$3:$3,0),FALSE),"[enter country-specific value")</f>
        <v>225</v>
      </c>
      <c r="AN125" s="211" cm="1">
        <f t="array" aca="1" ref="AN125" ca="1">IF($G125="D",VLOOKUP($A125&amp;"_"&amp;$H$4,DefaultParameters,MATCH(AN$8,'Default Parameters'!$3:$3,0),FALSE),"[enter country-specific value")</f>
        <v>225</v>
      </c>
      <c r="AO125" s="211" cm="1">
        <f t="array" aca="1" ref="AO125" ca="1">IF($G125="D",VLOOKUP($A125&amp;"_"&amp;$H$4,DefaultParameters,MATCH(AO$8,'Default Parameters'!$3:$3,0),FALSE),"[enter country-specific value")</f>
        <v>225</v>
      </c>
      <c r="AP125" s="211"/>
      <c r="AQ125" s="211"/>
      <c r="AR125" s="211"/>
      <c r="AS125" s="211"/>
      <c r="AT125" s="211"/>
      <c r="AU125" s="188"/>
      <c r="AV125" s="211" t="e" cm="1">
        <f t="array" aca="1" ref="AV125" ca="1">IF($G125="D",VLOOKUP($A125&amp;"_"&amp;$H$4,DefaultParameters,MATCH(AV$8,'Default Parameters'!$3:$3,0),FALSE),"[enter country-specific value")</f>
        <v>#N/A</v>
      </c>
    </row>
    <row r="126" spans="1:52" x14ac:dyDescent="0.25">
      <c r="A126" s="44" t="str">
        <f t="shared" si="25"/>
        <v>Animal Weight_Buffalo</v>
      </c>
      <c r="B126" s="2" t="s">
        <v>49</v>
      </c>
      <c r="C126" s="2" t="s">
        <v>121</v>
      </c>
      <c r="D126" s="77" t="str">
        <f t="shared" ca="1" si="21"/>
        <v>-</v>
      </c>
      <c r="E126" s="2" t="s">
        <v>80</v>
      </c>
      <c r="F126" s="77" t="str">
        <f t="shared" ca="1" si="22"/>
        <v>kg</v>
      </c>
      <c r="G126" s="201" t="s">
        <v>124</v>
      </c>
      <c r="H126" s="14" t="str">
        <f t="shared" si="23"/>
        <v>Western Europe</v>
      </c>
      <c r="I126" s="211" t="str">
        <f t="shared" ca="1" si="24"/>
        <v>Table A1.5, 3B, EMEP/EEA Guidebook 2019</v>
      </c>
      <c r="J126" s="202"/>
      <c r="K126" s="211" cm="1">
        <f t="array" aca="1" ref="K126" ca="1">IF($G126="D",VLOOKUP($A126&amp;"_"&amp;$H$4,DefaultParameters,MATCH(K$8,'Default Parameters'!$3:$3,0),FALSE),"[enter country-specific value")</f>
        <v>700</v>
      </c>
      <c r="L126" s="211" cm="1">
        <f t="array" aca="1" ref="L126" ca="1">IF($G126="D",VLOOKUP($A126&amp;"_"&amp;$H$4,DefaultParameters,MATCH(L$8,'Default Parameters'!$3:$3,0),FALSE),"[enter country-specific value")</f>
        <v>700</v>
      </c>
      <c r="M126" s="211" cm="1">
        <f t="array" aca="1" ref="M126" ca="1">IF($G126="D",VLOOKUP($A126&amp;"_"&amp;$H$4,DefaultParameters,MATCH(M$8,'Default Parameters'!$3:$3,0),FALSE),"[enter country-specific value")</f>
        <v>700</v>
      </c>
      <c r="N126" s="211" cm="1">
        <f t="array" aca="1" ref="N126" ca="1">IF($G126="D",VLOOKUP($A126&amp;"_"&amp;$H$4,DefaultParameters,MATCH(N$8,'Default Parameters'!$3:$3,0),FALSE),"[enter country-specific value")</f>
        <v>700</v>
      </c>
      <c r="O126" s="211" cm="1">
        <f t="array" aca="1" ref="O126" ca="1">IF($G126="D",VLOOKUP($A126&amp;"_"&amp;$H$4,DefaultParameters,MATCH(O$8,'Default Parameters'!$3:$3,0),FALSE),"[enter country-specific value")</f>
        <v>700</v>
      </c>
      <c r="P126" s="211" cm="1">
        <f t="array" aca="1" ref="P126" ca="1">IF($G126="D",VLOOKUP($A126&amp;"_"&amp;$H$4,DefaultParameters,MATCH(P$8,'Default Parameters'!$3:$3,0),FALSE),"[enter country-specific value")</f>
        <v>700</v>
      </c>
      <c r="Q126" s="211" cm="1">
        <f t="array" aca="1" ref="Q126" ca="1">IF($G126="D",VLOOKUP($A126&amp;"_"&amp;$H$4,DefaultParameters,MATCH(Q$8,'Default Parameters'!$3:$3,0),FALSE),"[enter country-specific value")</f>
        <v>700</v>
      </c>
      <c r="R126" s="211" cm="1">
        <f t="array" aca="1" ref="R126" ca="1">IF($G126="D",VLOOKUP($A126&amp;"_"&amp;$H$4,DefaultParameters,MATCH(R$8,'Default Parameters'!$3:$3,0),FALSE),"[enter country-specific value")</f>
        <v>700</v>
      </c>
      <c r="S126" s="211" cm="1">
        <f t="array" aca="1" ref="S126" ca="1">IF($G126="D",VLOOKUP($A126&amp;"_"&amp;$H$4,DefaultParameters,MATCH(S$8,'Default Parameters'!$3:$3,0),FALSE),"[enter country-specific value")</f>
        <v>700</v>
      </c>
      <c r="T126" s="211" cm="1">
        <f t="array" aca="1" ref="T126" ca="1">IF($G126="D",VLOOKUP($A126&amp;"_"&amp;$H$4,DefaultParameters,MATCH(T$8,'Default Parameters'!$3:$3,0),FALSE),"[enter country-specific value")</f>
        <v>700</v>
      </c>
      <c r="U126" s="211" cm="1">
        <f t="array" aca="1" ref="U126" ca="1">IF($G126="D",VLOOKUP($A126&amp;"_"&amp;$H$4,DefaultParameters,MATCH(U$8,'Default Parameters'!$3:$3,0),FALSE),"[enter country-specific value")</f>
        <v>700</v>
      </c>
      <c r="V126" s="211" cm="1">
        <f t="array" aca="1" ref="V126" ca="1">IF($G126="D",VLOOKUP($A126&amp;"_"&amp;$H$4,DefaultParameters,MATCH(V$8,'Default Parameters'!$3:$3,0),FALSE),"[enter country-specific value")</f>
        <v>700</v>
      </c>
      <c r="W126" s="211" cm="1">
        <f t="array" aca="1" ref="W126" ca="1">IF($G126="D",VLOOKUP($A126&amp;"_"&amp;$H$4,DefaultParameters,MATCH(W$8,'Default Parameters'!$3:$3,0),FALSE),"[enter country-specific value")</f>
        <v>700</v>
      </c>
      <c r="X126" s="211" cm="1">
        <f t="array" aca="1" ref="X126" ca="1">IF($G126="D",VLOOKUP($A126&amp;"_"&amp;$H$4,DefaultParameters,MATCH(X$8,'Default Parameters'!$3:$3,0),FALSE),"[enter country-specific value")</f>
        <v>700</v>
      </c>
      <c r="Y126" s="211" cm="1">
        <f t="array" aca="1" ref="Y126" ca="1">IF($G126="D",VLOOKUP($A126&amp;"_"&amp;$H$4,DefaultParameters,MATCH(Y$8,'Default Parameters'!$3:$3,0),FALSE),"[enter country-specific value")</f>
        <v>700</v>
      </c>
      <c r="Z126" s="211" cm="1">
        <f t="array" aca="1" ref="Z126" ca="1">IF($G126="D",VLOOKUP($A126&amp;"_"&amp;$H$4,DefaultParameters,MATCH(Z$8,'Default Parameters'!$3:$3,0),FALSE),"[enter country-specific value")</f>
        <v>700</v>
      </c>
      <c r="AA126" s="211" cm="1">
        <f t="array" aca="1" ref="AA126" ca="1">IF($G126="D",VLOOKUP($A126&amp;"_"&amp;$H$4,DefaultParameters,MATCH(AA$8,'Default Parameters'!$3:$3,0),FALSE),"[enter country-specific value")</f>
        <v>700</v>
      </c>
      <c r="AB126" s="211" cm="1">
        <f t="array" aca="1" ref="AB126" ca="1">IF($G126="D",VLOOKUP($A126&amp;"_"&amp;$H$4,DefaultParameters,MATCH(AB$8,'Default Parameters'!$3:$3,0),FALSE),"[enter country-specific value")</f>
        <v>700</v>
      </c>
      <c r="AC126" s="211" cm="1">
        <f t="array" aca="1" ref="AC126" ca="1">IF($G126="D",VLOOKUP($A126&amp;"_"&amp;$H$4,DefaultParameters,MATCH(AC$8,'Default Parameters'!$3:$3,0),FALSE),"[enter country-specific value")</f>
        <v>700</v>
      </c>
      <c r="AD126" s="211" cm="1">
        <f t="array" aca="1" ref="AD126" ca="1">IF($G126="D",VLOOKUP($A126&amp;"_"&amp;$H$4,DefaultParameters,MATCH(AD$8,'Default Parameters'!$3:$3,0),FALSE),"[enter country-specific value")</f>
        <v>700</v>
      </c>
      <c r="AE126" s="211" cm="1">
        <f t="array" aca="1" ref="AE126" ca="1">IF($G126="D",VLOOKUP($A126&amp;"_"&amp;$H$4,DefaultParameters,MATCH(AE$8,'Default Parameters'!$3:$3,0),FALSE),"[enter country-specific value")</f>
        <v>700</v>
      </c>
      <c r="AF126" s="211" cm="1">
        <f t="array" aca="1" ref="AF126" ca="1">IF($G126="D",VLOOKUP($A126&amp;"_"&amp;$H$4,DefaultParameters,MATCH(AF$8,'Default Parameters'!$3:$3,0),FALSE),"[enter country-specific value")</f>
        <v>700</v>
      </c>
      <c r="AG126" s="211" cm="1">
        <f t="array" aca="1" ref="AG126" ca="1">IF($G126="D",VLOOKUP($A126&amp;"_"&amp;$H$4,DefaultParameters,MATCH(AG$8,'Default Parameters'!$3:$3,0),FALSE),"[enter country-specific value")</f>
        <v>700</v>
      </c>
      <c r="AH126" s="211" cm="1">
        <f t="array" aca="1" ref="AH126" ca="1">IF($G126="D",VLOOKUP($A126&amp;"_"&amp;$H$4,DefaultParameters,MATCH(AH$8,'Default Parameters'!$3:$3,0),FALSE),"[enter country-specific value")</f>
        <v>700</v>
      </c>
      <c r="AI126" s="211" cm="1">
        <f t="array" aca="1" ref="AI126" ca="1">IF($G126="D",VLOOKUP($A126&amp;"_"&amp;$H$4,DefaultParameters,MATCH(AI$8,'Default Parameters'!$3:$3,0),FALSE),"[enter country-specific value")</f>
        <v>700</v>
      </c>
      <c r="AJ126" s="211" cm="1">
        <f t="array" aca="1" ref="AJ126" ca="1">IF($G126="D",VLOOKUP($A126&amp;"_"&amp;$H$4,DefaultParameters,MATCH(AJ$8,'Default Parameters'!$3:$3,0),FALSE),"[enter country-specific value")</f>
        <v>700</v>
      </c>
      <c r="AK126" s="211" cm="1">
        <f t="array" aca="1" ref="AK126" ca="1">IF($G126="D",VLOOKUP($A126&amp;"_"&amp;$H$4,DefaultParameters,MATCH(AK$8,'Default Parameters'!$3:$3,0),FALSE),"[enter country-specific value")</f>
        <v>700</v>
      </c>
      <c r="AL126" s="211" cm="1">
        <f t="array" aca="1" ref="AL126" ca="1">IF($G126="D",VLOOKUP($A126&amp;"_"&amp;$H$4,DefaultParameters,MATCH(AL$8,'Default Parameters'!$3:$3,0),FALSE),"[enter country-specific value")</f>
        <v>700</v>
      </c>
      <c r="AM126" s="211" cm="1">
        <f t="array" aca="1" ref="AM126" ca="1">IF($G126="D",VLOOKUP($A126&amp;"_"&amp;$H$4,DefaultParameters,MATCH(AM$8,'Default Parameters'!$3:$3,0),FALSE),"[enter country-specific value")</f>
        <v>700</v>
      </c>
      <c r="AN126" s="211" cm="1">
        <f t="array" aca="1" ref="AN126" ca="1">IF($G126="D",VLOOKUP($A126&amp;"_"&amp;$H$4,DefaultParameters,MATCH(AN$8,'Default Parameters'!$3:$3,0),FALSE),"[enter country-specific value")</f>
        <v>700</v>
      </c>
      <c r="AO126" s="211" cm="1">
        <f t="array" aca="1" ref="AO126" ca="1">IF($G126="D",VLOOKUP($A126&amp;"_"&amp;$H$4,DefaultParameters,MATCH(AO$8,'Default Parameters'!$3:$3,0),FALSE),"[enter country-specific value")</f>
        <v>700</v>
      </c>
      <c r="AP126" s="211"/>
      <c r="AQ126" s="211"/>
      <c r="AR126" s="211"/>
      <c r="AS126" s="211"/>
      <c r="AT126" s="211"/>
      <c r="AU126" s="188"/>
      <c r="AV126" s="43" t="e" cm="1">
        <f t="array" aca="1" ref="AV126" ca="1">IF($G126="D",VLOOKUP($A126&amp;"_"&amp;$H$4,DefaultParameters,MATCH(AV$8,'Default Parameters'!$3:$3,0),FALSE),"[enter country-specific value")</f>
        <v>#N/A</v>
      </c>
    </row>
    <row r="127" spans="1:52" x14ac:dyDescent="0.25">
      <c r="A127" s="44" t="str">
        <f t="shared" si="25"/>
        <v>Animal Weight_Goats</v>
      </c>
      <c r="B127" s="2" t="s">
        <v>49</v>
      </c>
      <c r="C127" s="2" t="s">
        <v>121</v>
      </c>
      <c r="D127" s="77" t="str">
        <f t="shared" ca="1" si="21"/>
        <v>-</v>
      </c>
      <c r="E127" s="2" t="s">
        <v>81</v>
      </c>
      <c r="F127" s="77" t="str">
        <f t="shared" ca="1" si="22"/>
        <v>kg</v>
      </c>
      <c r="G127" s="201" t="s">
        <v>124</v>
      </c>
      <c r="H127" s="14" t="str">
        <f t="shared" si="23"/>
        <v>Western Europe</v>
      </c>
      <c r="I127" s="211" t="str">
        <f t="shared" ca="1" si="24"/>
        <v>Table A1.5, 3B, EMEP/EEA Guidebook 2019</v>
      </c>
      <c r="J127" s="202"/>
      <c r="K127" s="211" cm="1">
        <f t="array" aca="1" ref="K127" ca="1">IF($G127="D",VLOOKUP($A127&amp;"_"&amp;$H$4,DefaultParameters,MATCH(K$8,'Default Parameters'!$3:$3,0),FALSE),"[enter country-specific value")</f>
        <v>50</v>
      </c>
      <c r="L127" s="211" cm="1">
        <f t="array" aca="1" ref="L127" ca="1">IF($G127="D",VLOOKUP($A127&amp;"_"&amp;$H$4,DefaultParameters,MATCH(L$8,'Default Parameters'!$3:$3,0),FALSE),"[enter country-specific value")</f>
        <v>50</v>
      </c>
      <c r="M127" s="211" cm="1">
        <f t="array" aca="1" ref="M127" ca="1">IF($G127="D",VLOOKUP($A127&amp;"_"&amp;$H$4,DefaultParameters,MATCH(M$8,'Default Parameters'!$3:$3,0),FALSE),"[enter country-specific value")</f>
        <v>50</v>
      </c>
      <c r="N127" s="211" cm="1">
        <f t="array" aca="1" ref="N127" ca="1">IF($G127="D",VLOOKUP($A127&amp;"_"&amp;$H$4,DefaultParameters,MATCH(N$8,'Default Parameters'!$3:$3,0),FALSE),"[enter country-specific value")</f>
        <v>50</v>
      </c>
      <c r="O127" s="211" cm="1">
        <f t="array" aca="1" ref="O127" ca="1">IF($G127="D",VLOOKUP($A127&amp;"_"&amp;$H$4,DefaultParameters,MATCH(O$8,'Default Parameters'!$3:$3,0),FALSE),"[enter country-specific value")</f>
        <v>50</v>
      </c>
      <c r="P127" s="211" cm="1">
        <f t="array" aca="1" ref="P127" ca="1">IF($G127="D",VLOOKUP($A127&amp;"_"&amp;$H$4,DefaultParameters,MATCH(P$8,'Default Parameters'!$3:$3,0),FALSE),"[enter country-specific value")</f>
        <v>50</v>
      </c>
      <c r="Q127" s="211" cm="1">
        <f t="array" aca="1" ref="Q127" ca="1">IF($G127="D",VLOOKUP($A127&amp;"_"&amp;$H$4,DefaultParameters,MATCH(Q$8,'Default Parameters'!$3:$3,0),FALSE),"[enter country-specific value")</f>
        <v>50</v>
      </c>
      <c r="R127" s="211" cm="1">
        <f t="array" aca="1" ref="R127" ca="1">IF($G127="D",VLOOKUP($A127&amp;"_"&amp;$H$4,DefaultParameters,MATCH(R$8,'Default Parameters'!$3:$3,0),FALSE),"[enter country-specific value")</f>
        <v>50</v>
      </c>
      <c r="S127" s="211" cm="1">
        <f t="array" aca="1" ref="S127" ca="1">IF($G127="D",VLOOKUP($A127&amp;"_"&amp;$H$4,DefaultParameters,MATCH(S$8,'Default Parameters'!$3:$3,0),FALSE),"[enter country-specific value")</f>
        <v>50</v>
      </c>
      <c r="T127" s="211" cm="1">
        <f t="array" aca="1" ref="T127" ca="1">IF($G127="D",VLOOKUP($A127&amp;"_"&amp;$H$4,DefaultParameters,MATCH(T$8,'Default Parameters'!$3:$3,0),FALSE),"[enter country-specific value")</f>
        <v>50</v>
      </c>
      <c r="U127" s="211" cm="1">
        <f t="array" aca="1" ref="U127" ca="1">IF($G127="D",VLOOKUP($A127&amp;"_"&amp;$H$4,DefaultParameters,MATCH(U$8,'Default Parameters'!$3:$3,0),FALSE),"[enter country-specific value")</f>
        <v>50</v>
      </c>
      <c r="V127" s="211" cm="1">
        <f t="array" aca="1" ref="V127" ca="1">IF($G127="D",VLOOKUP($A127&amp;"_"&amp;$H$4,DefaultParameters,MATCH(V$8,'Default Parameters'!$3:$3,0),FALSE),"[enter country-specific value")</f>
        <v>50</v>
      </c>
      <c r="W127" s="211" cm="1">
        <f t="array" aca="1" ref="W127" ca="1">IF($G127="D",VLOOKUP($A127&amp;"_"&amp;$H$4,DefaultParameters,MATCH(W$8,'Default Parameters'!$3:$3,0),FALSE),"[enter country-specific value")</f>
        <v>50</v>
      </c>
      <c r="X127" s="211" cm="1">
        <f t="array" aca="1" ref="X127" ca="1">IF($G127="D",VLOOKUP($A127&amp;"_"&amp;$H$4,DefaultParameters,MATCH(X$8,'Default Parameters'!$3:$3,0),FALSE),"[enter country-specific value")</f>
        <v>50</v>
      </c>
      <c r="Y127" s="211" cm="1">
        <f t="array" aca="1" ref="Y127" ca="1">IF($G127="D",VLOOKUP($A127&amp;"_"&amp;$H$4,DefaultParameters,MATCH(Y$8,'Default Parameters'!$3:$3,0),FALSE),"[enter country-specific value")</f>
        <v>50</v>
      </c>
      <c r="Z127" s="211" cm="1">
        <f t="array" aca="1" ref="Z127" ca="1">IF($G127="D",VLOOKUP($A127&amp;"_"&amp;$H$4,DefaultParameters,MATCH(Z$8,'Default Parameters'!$3:$3,0),FALSE),"[enter country-specific value")</f>
        <v>50</v>
      </c>
      <c r="AA127" s="211" cm="1">
        <f t="array" aca="1" ref="AA127" ca="1">IF($G127="D",VLOOKUP($A127&amp;"_"&amp;$H$4,DefaultParameters,MATCH(AA$8,'Default Parameters'!$3:$3,0),FALSE),"[enter country-specific value")</f>
        <v>50</v>
      </c>
      <c r="AB127" s="211" cm="1">
        <f t="array" aca="1" ref="AB127" ca="1">IF($G127="D",VLOOKUP($A127&amp;"_"&amp;$H$4,DefaultParameters,MATCH(AB$8,'Default Parameters'!$3:$3,0),FALSE),"[enter country-specific value")</f>
        <v>50</v>
      </c>
      <c r="AC127" s="211" cm="1">
        <f t="array" aca="1" ref="AC127" ca="1">IF($G127="D",VLOOKUP($A127&amp;"_"&amp;$H$4,DefaultParameters,MATCH(AC$8,'Default Parameters'!$3:$3,0),FALSE),"[enter country-specific value")</f>
        <v>50</v>
      </c>
      <c r="AD127" s="211" cm="1">
        <f t="array" aca="1" ref="AD127" ca="1">IF($G127="D",VLOOKUP($A127&amp;"_"&amp;$H$4,DefaultParameters,MATCH(AD$8,'Default Parameters'!$3:$3,0),FALSE),"[enter country-specific value")</f>
        <v>50</v>
      </c>
      <c r="AE127" s="211" cm="1">
        <f t="array" aca="1" ref="AE127" ca="1">IF($G127="D",VLOOKUP($A127&amp;"_"&amp;$H$4,DefaultParameters,MATCH(AE$8,'Default Parameters'!$3:$3,0),FALSE),"[enter country-specific value")</f>
        <v>50</v>
      </c>
      <c r="AF127" s="211" cm="1">
        <f t="array" aca="1" ref="AF127" ca="1">IF($G127="D",VLOOKUP($A127&amp;"_"&amp;$H$4,DefaultParameters,MATCH(AF$8,'Default Parameters'!$3:$3,0),FALSE),"[enter country-specific value")</f>
        <v>50</v>
      </c>
      <c r="AG127" s="211" cm="1">
        <f t="array" aca="1" ref="AG127" ca="1">IF($G127="D",VLOOKUP($A127&amp;"_"&amp;$H$4,DefaultParameters,MATCH(AG$8,'Default Parameters'!$3:$3,0),FALSE),"[enter country-specific value")</f>
        <v>50</v>
      </c>
      <c r="AH127" s="211" cm="1">
        <f t="array" aca="1" ref="AH127" ca="1">IF($G127="D",VLOOKUP($A127&amp;"_"&amp;$H$4,DefaultParameters,MATCH(AH$8,'Default Parameters'!$3:$3,0),FALSE),"[enter country-specific value")</f>
        <v>50</v>
      </c>
      <c r="AI127" s="211" cm="1">
        <f t="array" aca="1" ref="AI127" ca="1">IF($G127="D",VLOOKUP($A127&amp;"_"&amp;$H$4,DefaultParameters,MATCH(AI$8,'Default Parameters'!$3:$3,0),FALSE),"[enter country-specific value")</f>
        <v>50</v>
      </c>
      <c r="AJ127" s="211" cm="1">
        <f t="array" aca="1" ref="AJ127" ca="1">IF($G127="D",VLOOKUP($A127&amp;"_"&amp;$H$4,DefaultParameters,MATCH(AJ$8,'Default Parameters'!$3:$3,0),FALSE),"[enter country-specific value")</f>
        <v>50</v>
      </c>
      <c r="AK127" s="211" cm="1">
        <f t="array" aca="1" ref="AK127" ca="1">IF($G127="D",VLOOKUP($A127&amp;"_"&amp;$H$4,DefaultParameters,MATCH(AK$8,'Default Parameters'!$3:$3,0),FALSE),"[enter country-specific value")</f>
        <v>50</v>
      </c>
      <c r="AL127" s="211" cm="1">
        <f t="array" aca="1" ref="AL127" ca="1">IF($G127="D",VLOOKUP($A127&amp;"_"&amp;$H$4,DefaultParameters,MATCH(AL$8,'Default Parameters'!$3:$3,0),FALSE),"[enter country-specific value")</f>
        <v>50</v>
      </c>
      <c r="AM127" s="211" cm="1">
        <f t="array" aca="1" ref="AM127" ca="1">IF($G127="D",VLOOKUP($A127&amp;"_"&amp;$H$4,DefaultParameters,MATCH(AM$8,'Default Parameters'!$3:$3,0),FALSE),"[enter country-specific value")</f>
        <v>50</v>
      </c>
      <c r="AN127" s="211" cm="1">
        <f t="array" aca="1" ref="AN127" ca="1">IF($G127="D",VLOOKUP($A127&amp;"_"&amp;$H$4,DefaultParameters,MATCH(AN$8,'Default Parameters'!$3:$3,0),FALSE),"[enter country-specific value")</f>
        <v>50</v>
      </c>
      <c r="AO127" s="211" cm="1">
        <f t="array" aca="1" ref="AO127" ca="1">IF($G127="D",VLOOKUP($A127&amp;"_"&amp;$H$4,DefaultParameters,MATCH(AO$8,'Default Parameters'!$3:$3,0),FALSE),"[enter country-specific value")</f>
        <v>50</v>
      </c>
      <c r="AP127" s="211"/>
      <c r="AQ127" s="211"/>
      <c r="AR127" s="211"/>
      <c r="AS127" s="211"/>
      <c r="AT127" s="211"/>
      <c r="AU127" s="188"/>
      <c r="AV127" s="43" t="e" cm="1">
        <f t="array" aca="1" ref="AV127" ca="1">IF($G127="D",VLOOKUP($A127&amp;"_"&amp;$H$4,DefaultParameters,MATCH(AV$8,'Default Parameters'!$3:$3,0),FALSE),"[enter country-specific value")</f>
        <v>#N/A</v>
      </c>
    </row>
    <row r="128" spans="1:52" x14ac:dyDescent="0.25">
      <c r="A128" s="44" t="str">
        <f t="shared" si="25"/>
        <v>Animal Weight_Horses</v>
      </c>
      <c r="B128" s="2" t="s">
        <v>49</v>
      </c>
      <c r="C128" s="2" t="s">
        <v>121</v>
      </c>
      <c r="D128" s="77" t="str">
        <f t="shared" ca="1" si="21"/>
        <v>-</v>
      </c>
      <c r="E128" s="2" t="s">
        <v>82</v>
      </c>
      <c r="F128" s="77" t="str">
        <f t="shared" ca="1" si="22"/>
        <v>kg</v>
      </c>
      <c r="G128" s="201" t="s">
        <v>124</v>
      </c>
      <c r="H128" s="14" t="str">
        <f t="shared" si="23"/>
        <v>Western Europe</v>
      </c>
      <c r="I128" s="211" t="str">
        <f t="shared" ca="1" si="24"/>
        <v>Table A1.5, 3B, EMEP/EEA Guidebook 2019</v>
      </c>
      <c r="J128" s="202"/>
      <c r="K128" s="211" cm="1">
        <f t="array" aca="1" ref="K128" ca="1">IF($G128="D",VLOOKUP($A128&amp;"_"&amp;$H$4,DefaultParameters,MATCH(K$8,'Default Parameters'!$3:$3,0),FALSE),"[enter country-specific value")</f>
        <v>500</v>
      </c>
      <c r="L128" s="211" cm="1">
        <f t="array" aca="1" ref="L128" ca="1">IF($G128="D",VLOOKUP($A128&amp;"_"&amp;$H$4,DefaultParameters,MATCH(L$8,'Default Parameters'!$3:$3,0),FALSE),"[enter country-specific value")</f>
        <v>500</v>
      </c>
      <c r="M128" s="211" cm="1">
        <f t="array" aca="1" ref="M128" ca="1">IF($G128="D",VLOOKUP($A128&amp;"_"&amp;$H$4,DefaultParameters,MATCH(M$8,'Default Parameters'!$3:$3,0),FALSE),"[enter country-specific value")</f>
        <v>500</v>
      </c>
      <c r="N128" s="211" cm="1">
        <f t="array" aca="1" ref="N128" ca="1">IF($G128="D",VLOOKUP($A128&amp;"_"&amp;$H$4,DefaultParameters,MATCH(N$8,'Default Parameters'!$3:$3,0),FALSE),"[enter country-specific value")</f>
        <v>500</v>
      </c>
      <c r="O128" s="211" cm="1">
        <f t="array" aca="1" ref="O128" ca="1">IF($G128="D",VLOOKUP($A128&amp;"_"&amp;$H$4,DefaultParameters,MATCH(O$8,'Default Parameters'!$3:$3,0),FALSE),"[enter country-specific value")</f>
        <v>500</v>
      </c>
      <c r="P128" s="211" cm="1">
        <f t="array" aca="1" ref="P128" ca="1">IF($G128="D",VLOOKUP($A128&amp;"_"&amp;$H$4,DefaultParameters,MATCH(P$8,'Default Parameters'!$3:$3,0),FALSE),"[enter country-specific value")</f>
        <v>500</v>
      </c>
      <c r="Q128" s="211" cm="1">
        <f t="array" aca="1" ref="Q128" ca="1">IF($G128="D",VLOOKUP($A128&amp;"_"&amp;$H$4,DefaultParameters,MATCH(Q$8,'Default Parameters'!$3:$3,0),FALSE),"[enter country-specific value")</f>
        <v>500</v>
      </c>
      <c r="R128" s="211" cm="1">
        <f t="array" aca="1" ref="R128" ca="1">IF($G128="D",VLOOKUP($A128&amp;"_"&amp;$H$4,DefaultParameters,MATCH(R$8,'Default Parameters'!$3:$3,0),FALSE),"[enter country-specific value")</f>
        <v>500</v>
      </c>
      <c r="S128" s="211" cm="1">
        <f t="array" aca="1" ref="S128" ca="1">IF($G128="D",VLOOKUP($A128&amp;"_"&amp;$H$4,DefaultParameters,MATCH(S$8,'Default Parameters'!$3:$3,0),FALSE),"[enter country-specific value")</f>
        <v>500</v>
      </c>
      <c r="T128" s="211" cm="1">
        <f t="array" aca="1" ref="T128" ca="1">IF($G128="D",VLOOKUP($A128&amp;"_"&amp;$H$4,DefaultParameters,MATCH(T$8,'Default Parameters'!$3:$3,0),FALSE),"[enter country-specific value")</f>
        <v>500</v>
      </c>
      <c r="U128" s="211" cm="1">
        <f t="array" aca="1" ref="U128" ca="1">IF($G128="D",VLOOKUP($A128&amp;"_"&amp;$H$4,DefaultParameters,MATCH(U$8,'Default Parameters'!$3:$3,0),FALSE),"[enter country-specific value")</f>
        <v>500</v>
      </c>
      <c r="V128" s="211" cm="1">
        <f t="array" aca="1" ref="V128" ca="1">IF($G128="D",VLOOKUP($A128&amp;"_"&amp;$H$4,DefaultParameters,MATCH(V$8,'Default Parameters'!$3:$3,0),FALSE),"[enter country-specific value")</f>
        <v>500</v>
      </c>
      <c r="W128" s="211" cm="1">
        <f t="array" aca="1" ref="W128" ca="1">IF($G128="D",VLOOKUP($A128&amp;"_"&amp;$H$4,DefaultParameters,MATCH(W$8,'Default Parameters'!$3:$3,0),FALSE),"[enter country-specific value")</f>
        <v>500</v>
      </c>
      <c r="X128" s="211" cm="1">
        <f t="array" aca="1" ref="X128" ca="1">IF($G128="D",VLOOKUP($A128&amp;"_"&amp;$H$4,DefaultParameters,MATCH(X$8,'Default Parameters'!$3:$3,0),FALSE),"[enter country-specific value")</f>
        <v>500</v>
      </c>
      <c r="Y128" s="211" cm="1">
        <f t="array" aca="1" ref="Y128" ca="1">IF($G128="D",VLOOKUP($A128&amp;"_"&amp;$H$4,DefaultParameters,MATCH(Y$8,'Default Parameters'!$3:$3,0),FALSE),"[enter country-specific value")</f>
        <v>500</v>
      </c>
      <c r="Z128" s="211" cm="1">
        <f t="array" aca="1" ref="Z128" ca="1">IF($G128="D",VLOOKUP($A128&amp;"_"&amp;$H$4,DefaultParameters,MATCH(Z$8,'Default Parameters'!$3:$3,0),FALSE),"[enter country-specific value")</f>
        <v>500</v>
      </c>
      <c r="AA128" s="211" cm="1">
        <f t="array" aca="1" ref="AA128" ca="1">IF($G128="D",VLOOKUP($A128&amp;"_"&amp;$H$4,DefaultParameters,MATCH(AA$8,'Default Parameters'!$3:$3,0),FALSE),"[enter country-specific value")</f>
        <v>500</v>
      </c>
      <c r="AB128" s="211" cm="1">
        <f t="array" aca="1" ref="AB128" ca="1">IF($G128="D",VLOOKUP($A128&amp;"_"&amp;$H$4,DefaultParameters,MATCH(AB$8,'Default Parameters'!$3:$3,0),FALSE),"[enter country-specific value")</f>
        <v>500</v>
      </c>
      <c r="AC128" s="211" cm="1">
        <f t="array" aca="1" ref="AC128" ca="1">IF($G128="D",VLOOKUP($A128&amp;"_"&amp;$H$4,DefaultParameters,MATCH(AC$8,'Default Parameters'!$3:$3,0),FALSE),"[enter country-specific value")</f>
        <v>500</v>
      </c>
      <c r="AD128" s="211" cm="1">
        <f t="array" aca="1" ref="AD128" ca="1">IF($G128="D",VLOOKUP($A128&amp;"_"&amp;$H$4,DefaultParameters,MATCH(AD$8,'Default Parameters'!$3:$3,0),FALSE),"[enter country-specific value")</f>
        <v>500</v>
      </c>
      <c r="AE128" s="211" cm="1">
        <f t="array" aca="1" ref="AE128" ca="1">IF($G128="D",VLOOKUP($A128&amp;"_"&amp;$H$4,DefaultParameters,MATCH(AE$8,'Default Parameters'!$3:$3,0),FALSE),"[enter country-specific value")</f>
        <v>500</v>
      </c>
      <c r="AF128" s="211" cm="1">
        <f t="array" aca="1" ref="AF128" ca="1">IF($G128="D",VLOOKUP($A128&amp;"_"&amp;$H$4,DefaultParameters,MATCH(AF$8,'Default Parameters'!$3:$3,0),FALSE),"[enter country-specific value")</f>
        <v>500</v>
      </c>
      <c r="AG128" s="211" cm="1">
        <f t="array" aca="1" ref="AG128" ca="1">IF($G128="D",VLOOKUP($A128&amp;"_"&amp;$H$4,DefaultParameters,MATCH(AG$8,'Default Parameters'!$3:$3,0),FALSE),"[enter country-specific value")</f>
        <v>500</v>
      </c>
      <c r="AH128" s="211" cm="1">
        <f t="array" aca="1" ref="AH128" ca="1">IF($G128="D",VLOOKUP($A128&amp;"_"&amp;$H$4,DefaultParameters,MATCH(AH$8,'Default Parameters'!$3:$3,0),FALSE),"[enter country-specific value")</f>
        <v>500</v>
      </c>
      <c r="AI128" s="211" cm="1">
        <f t="array" aca="1" ref="AI128" ca="1">IF($G128="D",VLOOKUP($A128&amp;"_"&amp;$H$4,DefaultParameters,MATCH(AI$8,'Default Parameters'!$3:$3,0),FALSE),"[enter country-specific value")</f>
        <v>500</v>
      </c>
      <c r="AJ128" s="211" cm="1">
        <f t="array" aca="1" ref="AJ128" ca="1">IF($G128="D",VLOOKUP($A128&amp;"_"&amp;$H$4,DefaultParameters,MATCH(AJ$8,'Default Parameters'!$3:$3,0),FALSE),"[enter country-specific value")</f>
        <v>500</v>
      </c>
      <c r="AK128" s="211" cm="1">
        <f t="array" aca="1" ref="AK128" ca="1">IF($G128="D",VLOOKUP($A128&amp;"_"&amp;$H$4,DefaultParameters,MATCH(AK$8,'Default Parameters'!$3:$3,0),FALSE),"[enter country-specific value")</f>
        <v>500</v>
      </c>
      <c r="AL128" s="211" cm="1">
        <f t="array" aca="1" ref="AL128" ca="1">IF($G128="D",VLOOKUP($A128&amp;"_"&amp;$H$4,DefaultParameters,MATCH(AL$8,'Default Parameters'!$3:$3,0),FALSE),"[enter country-specific value")</f>
        <v>500</v>
      </c>
      <c r="AM128" s="211" cm="1">
        <f t="array" aca="1" ref="AM128" ca="1">IF($G128="D",VLOOKUP($A128&amp;"_"&amp;$H$4,DefaultParameters,MATCH(AM$8,'Default Parameters'!$3:$3,0),FALSE),"[enter country-specific value")</f>
        <v>500</v>
      </c>
      <c r="AN128" s="211" cm="1">
        <f t="array" aca="1" ref="AN128" ca="1">IF($G128="D",VLOOKUP($A128&amp;"_"&amp;$H$4,DefaultParameters,MATCH(AN$8,'Default Parameters'!$3:$3,0),FALSE),"[enter country-specific value")</f>
        <v>500</v>
      </c>
      <c r="AO128" s="211" cm="1">
        <f t="array" aca="1" ref="AO128" ca="1">IF($G128="D",VLOOKUP($A128&amp;"_"&amp;$H$4,DefaultParameters,MATCH(AO$8,'Default Parameters'!$3:$3,0),FALSE),"[enter country-specific value")</f>
        <v>500</v>
      </c>
      <c r="AP128" s="211"/>
      <c r="AQ128" s="211"/>
      <c r="AR128" s="211"/>
      <c r="AS128" s="211"/>
      <c r="AT128" s="211"/>
      <c r="AU128" s="188"/>
      <c r="AV128" s="43" t="e" cm="1">
        <f t="array" aca="1" ref="AV128" ca="1">IF($G128="D",VLOOKUP($A128&amp;"_"&amp;$H$4,DefaultParameters,MATCH(AV$8,'Default Parameters'!$3:$3,0),FALSE),"[enter country-specific value")</f>
        <v>#N/A</v>
      </c>
    </row>
    <row r="129" spans="1:48" x14ac:dyDescent="0.25">
      <c r="A129" s="44" t="str">
        <f t="shared" si="25"/>
        <v>Animal Weight_Mules and asses</v>
      </c>
      <c r="B129" s="2" t="s">
        <v>49</v>
      </c>
      <c r="C129" s="2" t="s">
        <v>121</v>
      </c>
      <c r="D129" s="77" t="str">
        <f t="shared" ca="1" si="21"/>
        <v>-</v>
      </c>
      <c r="E129" s="2" t="s">
        <v>83</v>
      </c>
      <c r="F129" s="77" t="str">
        <f t="shared" ca="1" si="22"/>
        <v>kg</v>
      </c>
      <c r="G129" s="201" t="s">
        <v>124</v>
      </c>
      <c r="H129" s="14" t="str">
        <f t="shared" si="23"/>
        <v>Western Europe</v>
      </c>
      <c r="I129" s="211" t="str">
        <f t="shared" ca="1" si="24"/>
        <v>Table A1.5, 3B, EMEP/EEA Guidebook 2019</v>
      </c>
      <c r="J129" s="202"/>
      <c r="K129" s="211" cm="1">
        <f t="array" aca="1" ref="K129" ca="1">IF($G129="D",VLOOKUP($A129&amp;"_"&amp;$H$4,DefaultParameters,MATCH(K$8,'Default Parameters'!$3:$3,0),FALSE),"[enter country-specific value")</f>
        <v>350</v>
      </c>
      <c r="L129" s="211" cm="1">
        <f t="array" aca="1" ref="L129" ca="1">IF($G129="D",VLOOKUP($A129&amp;"_"&amp;$H$4,DefaultParameters,MATCH(L$8,'Default Parameters'!$3:$3,0),FALSE),"[enter country-specific value")</f>
        <v>350</v>
      </c>
      <c r="M129" s="211" cm="1">
        <f t="array" aca="1" ref="M129" ca="1">IF($G129="D",VLOOKUP($A129&amp;"_"&amp;$H$4,DefaultParameters,MATCH(M$8,'Default Parameters'!$3:$3,0),FALSE),"[enter country-specific value")</f>
        <v>350</v>
      </c>
      <c r="N129" s="211" cm="1">
        <f t="array" aca="1" ref="N129" ca="1">IF($G129="D",VLOOKUP($A129&amp;"_"&amp;$H$4,DefaultParameters,MATCH(N$8,'Default Parameters'!$3:$3,0),FALSE),"[enter country-specific value")</f>
        <v>350</v>
      </c>
      <c r="O129" s="211" cm="1">
        <f t="array" aca="1" ref="O129" ca="1">IF($G129="D",VLOOKUP($A129&amp;"_"&amp;$H$4,DefaultParameters,MATCH(O$8,'Default Parameters'!$3:$3,0),FALSE),"[enter country-specific value")</f>
        <v>350</v>
      </c>
      <c r="P129" s="211" cm="1">
        <f t="array" aca="1" ref="P129" ca="1">IF($G129="D",VLOOKUP($A129&amp;"_"&amp;$H$4,DefaultParameters,MATCH(P$8,'Default Parameters'!$3:$3,0),FALSE),"[enter country-specific value")</f>
        <v>350</v>
      </c>
      <c r="Q129" s="211" cm="1">
        <f t="array" aca="1" ref="Q129" ca="1">IF($G129="D",VLOOKUP($A129&amp;"_"&amp;$H$4,DefaultParameters,MATCH(Q$8,'Default Parameters'!$3:$3,0),FALSE),"[enter country-specific value")</f>
        <v>350</v>
      </c>
      <c r="R129" s="211" cm="1">
        <f t="array" aca="1" ref="R129" ca="1">IF($G129="D",VLOOKUP($A129&amp;"_"&amp;$H$4,DefaultParameters,MATCH(R$8,'Default Parameters'!$3:$3,0),FALSE),"[enter country-specific value")</f>
        <v>350</v>
      </c>
      <c r="S129" s="211" cm="1">
        <f t="array" aca="1" ref="S129" ca="1">IF($G129="D",VLOOKUP($A129&amp;"_"&amp;$H$4,DefaultParameters,MATCH(S$8,'Default Parameters'!$3:$3,0),FALSE),"[enter country-specific value")</f>
        <v>350</v>
      </c>
      <c r="T129" s="211" cm="1">
        <f t="array" aca="1" ref="T129" ca="1">IF($G129="D",VLOOKUP($A129&amp;"_"&amp;$H$4,DefaultParameters,MATCH(T$8,'Default Parameters'!$3:$3,0),FALSE),"[enter country-specific value")</f>
        <v>350</v>
      </c>
      <c r="U129" s="211" cm="1">
        <f t="array" aca="1" ref="U129" ca="1">IF($G129="D",VLOOKUP($A129&amp;"_"&amp;$H$4,DefaultParameters,MATCH(U$8,'Default Parameters'!$3:$3,0),FALSE),"[enter country-specific value")</f>
        <v>350</v>
      </c>
      <c r="V129" s="211" cm="1">
        <f t="array" aca="1" ref="V129" ca="1">IF($G129="D",VLOOKUP($A129&amp;"_"&amp;$H$4,DefaultParameters,MATCH(V$8,'Default Parameters'!$3:$3,0),FALSE),"[enter country-specific value")</f>
        <v>350</v>
      </c>
      <c r="W129" s="211" cm="1">
        <f t="array" aca="1" ref="W129" ca="1">IF($G129="D",VLOOKUP($A129&amp;"_"&amp;$H$4,DefaultParameters,MATCH(W$8,'Default Parameters'!$3:$3,0),FALSE),"[enter country-specific value")</f>
        <v>350</v>
      </c>
      <c r="X129" s="211" cm="1">
        <f t="array" aca="1" ref="X129" ca="1">IF($G129="D",VLOOKUP($A129&amp;"_"&amp;$H$4,DefaultParameters,MATCH(X$8,'Default Parameters'!$3:$3,0),FALSE),"[enter country-specific value")</f>
        <v>350</v>
      </c>
      <c r="Y129" s="211" cm="1">
        <f t="array" aca="1" ref="Y129" ca="1">IF($G129="D",VLOOKUP($A129&amp;"_"&amp;$H$4,DefaultParameters,MATCH(Y$8,'Default Parameters'!$3:$3,0),FALSE),"[enter country-specific value")</f>
        <v>350</v>
      </c>
      <c r="Z129" s="211" cm="1">
        <f t="array" aca="1" ref="Z129" ca="1">IF($G129="D",VLOOKUP($A129&amp;"_"&amp;$H$4,DefaultParameters,MATCH(Z$8,'Default Parameters'!$3:$3,0),FALSE),"[enter country-specific value")</f>
        <v>350</v>
      </c>
      <c r="AA129" s="211" cm="1">
        <f t="array" aca="1" ref="AA129" ca="1">IF($G129="D",VLOOKUP($A129&amp;"_"&amp;$H$4,DefaultParameters,MATCH(AA$8,'Default Parameters'!$3:$3,0),FALSE),"[enter country-specific value")</f>
        <v>350</v>
      </c>
      <c r="AB129" s="211" cm="1">
        <f t="array" aca="1" ref="AB129" ca="1">IF($G129="D",VLOOKUP($A129&amp;"_"&amp;$H$4,DefaultParameters,MATCH(AB$8,'Default Parameters'!$3:$3,0),FALSE),"[enter country-specific value")</f>
        <v>350</v>
      </c>
      <c r="AC129" s="211" cm="1">
        <f t="array" aca="1" ref="AC129" ca="1">IF($G129="D",VLOOKUP($A129&amp;"_"&amp;$H$4,DefaultParameters,MATCH(AC$8,'Default Parameters'!$3:$3,0),FALSE),"[enter country-specific value")</f>
        <v>350</v>
      </c>
      <c r="AD129" s="211" cm="1">
        <f t="array" aca="1" ref="AD129" ca="1">IF($G129="D",VLOOKUP($A129&amp;"_"&amp;$H$4,DefaultParameters,MATCH(AD$8,'Default Parameters'!$3:$3,0),FALSE),"[enter country-specific value")</f>
        <v>350</v>
      </c>
      <c r="AE129" s="211" cm="1">
        <f t="array" aca="1" ref="AE129" ca="1">IF($G129="D",VLOOKUP($A129&amp;"_"&amp;$H$4,DefaultParameters,MATCH(AE$8,'Default Parameters'!$3:$3,0),FALSE),"[enter country-specific value")</f>
        <v>350</v>
      </c>
      <c r="AF129" s="211" cm="1">
        <f t="array" aca="1" ref="AF129" ca="1">IF($G129="D",VLOOKUP($A129&amp;"_"&amp;$H$4,DefaultParameters,MATCH(AF$8,'Default Parameters'!$3:$3,0),FALSE),"[enter country-specific value")</f>
        <v>350</v>
      </c>
      <c r="AG129" s="211" cm="1">
        <f t="array" aca="1" ref="AG129" ca="1">IF($G129="D",VLOOKUP($A129&amp;"_"&amp;$H$4,DefaultParameters,MATCH(AG$8,'Default Parameters'!$3:$3,0),FALSE),"[enter country-specific value")</f>
        <v>350</v>
      </c>
      <c r="AH129" s="211" cm="1">
        <f t="array" aca="1" ref="AH129" ca="1">IF($G129="D",VLOOKUP($A129&amp;"_"&amp;$H$4,DefaultParameters,MATCH(AH$8,'Default Parameters'!$3:$3,0),FALSE),"[enter country-specific value")</f>
        <v>350</v>
      </c>
      <c r="AI129" s="211" cm="1">
        <f t="array" aca="1" ref="AI129" ca="1">IF($G129="D",VLOOKUP($A129&amp;"_"&amp;$H$4,DefaultParameters,MATCH(AI$8,'Default Parameters'!$3:$3,0),FALSE),"[enter country-specific value")</f>
        <v>350</v>
      </c>
      <c r="AJ129" s="211" cm="1">
        <f t="array" aca="1" ref="AJ129" ca="1">IF($G129="D",VLOOKUP($A129&amp;"_"&amp;$H$4,DefaultParameters,MATCH(AJ$8,'Default Parameters'!$3:$3,0),FALSE),"[enter country-specific value")</f>
        <v>350</v>
      </c>
      <c r="AK129" s="211" cm="1">
        <f t="array" aca="1" ref="AK129" ca="1">IF($G129="D",VLOOKUP($A129&amp;"_"&amp;$H$4,DefaultParameters,MATCH(AK$8,'Default Parameters'!$3:$3,0),FALSE),"[enter country-specific value")</f>
        <v>350</v>
      </c>
      <c r="AL129" s="211" cm="1">
        <f t="array" aca="1" ref="AL129" ca="1">IF($G129="D",VLOOKUP($A129&amp;"_"&amp;$H$4,DefaultParameters,MATCH(AL$8,'Default Parameters'!$3:$3,0),FALSE),"[enter country-specific value")</f>
        <v>350</v>
      </c>
      <c r="AM129" s="211" cm="1">
        <f t="array" aca="1" ref="AM129" ca="1">IF($G129="D",VLOOKUP($A129&amp;"_"&amp;$H$4,DefaultParameters,MATCH(AM$8,'Default Parameters'!$3:$3,0),FALSE),"[enter country-specific value")</f>
        <v>350</v>
      </c>
      <c r="AN129" s="211" cm="1">
        <f t="array" aca="1" ref="AN129" ca="1">IF($G129="D",VLOOKUP($A129&amp;"_"&amp;$H$4,DefaultParameters,MATCH(AN$8,'Default Parameters'!$3:$3,0),FALSE),"[enter country-specific value")</f>
        <v>350</v>
      </c>
      <c r="AO129" s="211" cm="1">
        <f t="array" aca="1" ref="AO129" ca="1">IF($G129="D",VLOOKUP($A129&amp;"_"&amp;$H$4,DefaultParameters,MATCH(AO$8,'Default Parameters'!$3:$3,0),FALSE),"[enter country-specific value")</f>
        <v>350</v>
      </c>
      <c r="AP129" s="211"/>
      <c r="AQ129" s="211"/>
      <c r="AR129" s="211"/>
      <c r="AS129" s="211"/>
      <c r="AT129" s="211"/>
      <c r="AU129" s="188"/>
      <c r="AV129" s="43" t="e" cm="1">
        <f t="array" aca="1" ref="AV129" ca="1">IF($G129="D",VLOOKUP($A129&amp;"_"&amp;$H$4,DefaultParameters,MATCH(AV$8,'Default Parameters'!$3:$3,0),FALSE),"[enter country-specific value")</f>
        <v>#N/A</v>
      </c>
    </row>
    <row r="130" spans="1:48" x14ac:dyDescent="0.25">
      <c r="A130" s="44" t="str">
        <f t="shared" si="25"/>
        <v>Animal Weight_Laying hens</v>
      </c>
      <c r="B130" s="2" t="s">
        <v>49</v>
      </c>
      <c r="C130" s="2" t="s">
        <v>121</v>
      </c>
      <c r="D130" s="77" t="str">
        <f t="shared" ca="1" si="21"/>
        <v>-</v>
      </c>
      <c r="E130" s="2" t="s">
        <v>85</v>
      </c>
      <c r="F130" s="77" t="str">
        <f t="shared" ca="1" si="22"/>
        <v>kg</v>
      </c>
      <c r="G130" s="201" t="s">
        <v>124</v>
      </c>
      <c r="H130" s="14" t="str">
        <f t="shared" si="23"/>
        <v>Western Europe</v>
      </c>
      <c r="I130" s="211" t="str">
        <f t="shared" ca="1" si="24"/>
        <v>Table A1.5, 3B, EMEP/EEA Guidebook 2019</v>
      </c>
      <c r="J130" s="202"/>
      <c r="K130" s="211" cm="1">
        <f t="array" aca="1" ref="K130" ca="1">IF($G130="D",VLOOKUP($A130&amp;"_"&amp;$H$4,DefaultParameters,MATCH(K$8,'Default Parameters'!$3:$3,0),FALSE),"[enter country-specific value")</f>
        <v>2.2000000000000002</v>
      </c>
      <c r="L130" s="211" cm="1">
        <f t="array" aca="1" ref="L130" ca="1">IF($G130="D",VLOOKUP($A130&amp;"_"&amp;$H$4,DefaultParameters,MATCH(L$8,'Default Parameters'!$3:$3,0),FALSE),"[enter country-specific value")</f>
        <v>2.2000000000000002</v>
      </c>
      <c r="M130" s="211" cm="1">
        <f t="array" aca="1" ref="M130" ca="1">IF($G130="D",VLOOKUP($A130&amp;"_"&amp;$H$4,DefaultParameters,MATCH(M$8,'Default Parameters'!$3:$3,0),FALSE),"[enter country-specific value")</f>
        <v>2.2000000000000002</v>
      </c>
      <c r="N130" s="211" cm="1">
        <f t="array" aca="1" ref="N130" ca="1">IF($G130="D",VLOOKUP($A130&amp;"_"&amp;$H$4,DefaultParameters,MATCH(N$8,'Default Parameters'!$3:$3,0),FALSE),"[enter country-specific value")</f>
        <v>2.2000000000000002</v>
      </c>
      <c r="O130" s="211" cm="1">
        <f t="array" aca="1" ref="O130" ca="1">IF($G130="D",VLOOKUP($A130&amp;"_"&amp;$H$4,DefaultParameters,MATCH(O$8,'Default Parameters'!$3:$3,0),FALSE),"[enter country-specific value")</f>
        <v>2.2000000000000002</v>
      </c>
      <c r="P130" s="211" cm="1">
        <f t="array" aca="1" ref="P130" ca="1">IF($G130="D",VLOOKUP($A130&amp;"_"&amp;$H$4,DefaultParameters,MATCH(P$8,'Default Parameters'!$3:$3,0),FALSE),"[enter country-specific value")</f>
        <v>2.2000000000000002</v>
      </c>
      <c r="Q130" s="211" cm="1">
        <f t="array" aca="1" ref="Q130" ca="1">IF($G130="D",VLOOKUP($A130&amp;"_"&amp;$H$4,DefaultParameters,MATCH(Q$8,'Default Parameters'!$3:$3,0),FALSE),"[enter country-specific value")</f>
        <v>2.2000000000000002</v>
      </c>
      <c r="R130" s="211" cm="1">
        <f t="array" aca="1" ref="R130" ca="1">IF($G130="D",VLOOKUP($A130&amp;"_"&amp;$H$4,DefaultParameters,MATCH(R$8,'Default Parameters'!$3:$3,0),FALSE),"[enter country-specific value")</f>
        <v>2.2000000000000002</v>
      </c>
      <c r="S130" s="211" cm="1">
        <f t="array" aca="1" ref="S130" ca="1">IF($G130="D",VLOOKUP($A130&amp;"_"&amp;$H$4,DefaultParameters,MATCH(S$8,'Default Parameters'!$3:$3,0),FALSE),"[enter country-specific value")</f>
        <v>2.2000000000000002</v>
      </c>
      <c r="T130" s="211" cm="1">
        <f t="array" aca="1" ref="T130" ca="1">IF($G130="D",VLOOKUP($A130&amp;"_"&amp;$H$4,DefaultParameters,MATCH(T$8,'Default Parameters'!$3:$3,0),FALSE),"[enter country-specific value")</f>
        <v>2.2000000000000002</v>
      </c>
      <c r="U130" s="211" cm="1">
        <f t="array" aca="1" ref="U130" ca="1">IF($G130="D",VLOOKUP($A130&amp;"_"&amp;$H$4,DefaultParameters,MATCH(U$8,'Default Parameters'!$3:$3,0),FALSE),"[enter country-specific value")</f>
        <v>2.2000000000000002</v>
      </c>
      <c r="V130" s="211" cm="1">
        <f t="array" aca="1" ref="V130" ca="1">IF($G130="D",VLOOKUP($A130&amp;"_"&amp;$H$4,DefaultParameters,MATCH(V$8,'Default Parameters'!$3:$3,0),FALSE),"[enter country-specific value")</f>
        <v>2.2000000000000002</v>
      </c>
      <c r="W130" s="211" cm="1">
        <f t="array" aca="1" ref="W130" ca="1">IF($G130="D",VLOOKUP($A130&amp;"_"&amp;$H$4,DefaultParameters,MATCH(W$8,'Default Parameters'!$3:$3,0),FALSE),"[enter country-specific value")</f>
        <v>2.2000000000000002</v>
      </c>
      <c r="X130" s="211" cm="1">
        <f t="array" aca="1" ref="X130" ca="1">IF($G130="D",VLOOKUP($A130&amp;"_"&amp;$H$4,DefaultParameters,MATCH(X$8,'Default Parameters'!$3:$3,0),FALSE),"[enter country-specific value")</f>
        <v>2.2000000000000002</v>
      </c>
      <c r="Y130" s="211" cm="1">
        <f t="array" aca="1" ref="Y130" ca="1">IF($G130="D",VLOOKUP($A130&amp;"_"&amp;$H$4,DefaultParameters,MATCH(Y$8,'Default Parameters'!$3:$3,0),FALSE),"[enter country-specific value")</f>
        <v>2.2000000000000002</v>
      </c>
      <c r="Z130" s="211" cm="1">
        <f t="array" aca="1" ref="Z130" ca="1">IF($G130="D",VLOOKUP($A130&amp;"_"&amp;$H$4,DefaultParameters,MATCH(Z$8,'Default Parameters'!$3:$3,0),FALSE),"[enter country-specific value")</f>
        <v>2.2000000000000002</v>
      </c>
      <c r="AA130" s="211" cm="1">
        <f t="array" aca="1" ref="AA130" ca="1">IF($G130="D",VLOOKUP($A130&amp;"_"&amp;$H$4,DefaultParameters,MATCH(AA$8,'Default Parameters'!$3:$3,0),FALSE),"[enter country-specific value")</f>
        <v>2.2000000000000002</v>
      </c>
      <c r="AB130" s="211" cm="1">
        <f t="array" aca="1" ref="AB130" ca="1">IF($G130="D",VLOOKUP($A130&amp;"_"&amp;$H$4,DefaultParameters,MATCH(AB$8,'Default Parameters'!$3:$3,0),FALSE),"[enter country-specific value")</f>
        <v>2.2000000000000002</v>
      </c>
      <c r="AC130" s="211" cm="1">
        <f t="array" aca="1" ref="AC130" ca="1">IF($G130="D",VLOOKUP($A130&amp;"_"&amp;$H$4,DefaultParameters,MATCH(AC$8,'Default Parameters'!$3:$3,0),FALSE),"[enter country-specific value")</f>
        <v>2.2000000000000002</v>
      </c>
      <c r="AD130" s="211" cm="1">
        <f t="array" aca="1" ref="AD130" ca="1">IF($G130="D",VLOOKUP($A130&amp;"_"&amp;$H$4,DefaultParameters,MATCH(AD$8,'Default Parameters'!$3:$3,0),FALSE),"[enter country-specific value")</f>
        <v>2.2000000000000002</v>
      </c>
      <c r="AE130" s="211" cm="1">
        <f t="array" aca="1" ref="AE130" ca="1">IF($G130="D",VLOOKUP($A130&amp;"_"&amp;$H$4,DefaultParameters,MATCH(AE$8,'Default Parameters'!$3:$3,0),FALSE),"[enter country-specific value")</f>
        <v>2.2000000000000002</v>
      </c>
      <c r="AF130" s="211" cm="1">
        <f t="array" aca="1" ref="AF130" ca="1">IF($G130="D",VLOOKUP($A130&amp;"_"&amp;$H$4,DefaultParameters,MATCH(AF$8,'Default Parameters'!$3:$3,0),FALSE),"[enter country-specific value")</f>
        <v>2.2000000000000002</v>
      </c>
      <c r="AG130" s="211" cm="1">
        <f t="array" aca="1" ref="AG130" ca="1">IF($G130="D",VLOOKUP($A130&amp;"_"&amp;$H$4,DefaultParameters,MATCH(AG$8,'Default Parameters'!$3:$3,0),FALSE),"[enter country-specific value")</f>
        <v>2.2000000000000002</v>
      </c>
      <c r="AH130" s="211" cm="1">
        <f t="array" aca="1" ref="AH130" ca="1">IF($G130="D",VLOOKUP($A130&amp;"_"&amp;$H$4,DefaultParameters,MATCH(AH$8,'Default Parameters'!$3:$3,0),FALSE),"[enter country-specific value")</f>
        <v>2.2000000000000002</v>
      </c>
      <c r="AI130" s="211" cm="1">
        <f t="array" aca="1" ref="AI130" ca="1">IF($G130="D",VLOOKUP($A130&amp;"_"&amp;$H$4,DefaultParameters,MATCH(AI$8,'Default Parameters'!$3:$3,0),FALSE),"[enter country-specific value")</f>
        <v>2.2000000000000002</v>
      </c>
      <c r="AJ130" s="211" cm="1">
        <f t="array" aca="1" ref="AJ130" ca="1">IF($G130="D",VLOOKUP($A130&amp;"_"&amp;$H$4,DefaultParameters,MATCH(AJ$8,'Default Parameters'!$3:$3,0),FALSE),"[enter country-specific value")</f>
        <v>2.2000000000000002</v>
      </c>
      <c r="AK130" s="211" cm="1">
        <f t="array" aca="1" ref="AK130" ca="1">IF($G130="D",VLOOKUP($A130&amp;"_"&amp;$H$4,DefaultParameters,MATCH(AK$8,'Default Parameters'!$3:$3,0),FALSE),"[enter country-specific value")</f>
        <v>2.2000000000000002</v>
      </c>
      <c r="AL130" s="211" cm="1">
        <f t="array" aca="1" ref="AL130" ca="1">IF($G130="D",VLOOKUP($A130&amp;"_"&amp;$H$4,DefaultParameters,MATCH(AL$8,'Default Parameters'!$3:$3,0),FALSE),"[enter country-specific value")</f>
        <v>2.2000000000000002</v>
      </c>
      <c r="AM130" s="211" cm="1">
        <f t="array" aca="1" ref="AM130" ca="1">IF($G130="D",VLOOKUP($A130&amp;"_"&amp;$H$4,DefaultParameters,MATCH(AM$8,'Default Parameters'!$3:$3,0),FALSE),"[enter country-specific value")</f>
        <v>2.2000000000000002</v>
      </c>
      <c r="AN130" s="211" cm="1">
        <f t="array" aca="1" ref="AN130" ca="1">IF($G130="D",VLOOKUP($A130&amp;"_"&amp;$H$4,DefaultParameters,MATCH(AN$8,'Default Parameters'!$3:$3,0),FALSE),"[enter country-specific value")</f>
        <v>2.2000000000000002</v>
      </c>
      <c r="AO130" s="211" cm="1">
        <f t="array" aca="1" ref="AO130" ca="1">IF($G130="D",VLOOKUP($A130&amp;"_"&amp;$H$4,DefaultParameters,MATCH(AO$8,'Default Parameters'!$3:$3,0),FALSE),"[enter country-specific value")</f>
        <v>2.2000000000000002</v>
      </c>
      <c r="AP130" s="211"/>
      <c r="AQ130" s="211"/>
      <c r="AR130" s="211"/>
      <c r="AS130" s="211"/>
      <c r="AT130" s="211"/>
      <c r="AU130" s="188"/>
      <c r="AV130" s="43" t="e" cm="1">
        <f t="array" aca="1" ref="AV130" ca="1">IF($G130="D",VLOOKUP($A130&amp;"_"&amp;$H$4,DefaultParameters,MATCH(AV$8,'Default Parameters'!$3:$3,0),FALSE),"[enter country-specific value")</f>
        <v>#N/A</v>
      </c>
    </row>
    <row r="131" spans="1:48" x14ac:dyDescent="0.25">
      <c r="A131" s="44" t="str">
        <f t="shared" si="25"/>
        <v>Animal Weight_Broilers</v>
      </c>
      <c r="B131" s="2" t="s">
        <v>49</v>
      </c>
      <c r="C131" s="2" t="s">
        <v>121</v>
      </c>
      <c r="D131" s="77" t="str">
        <f t="shared" ca="1" si="21"/>
        <v>-</v>
      </c>
      <c r="E131" s="2" t="s">
        <v>84</v>
      </c>
      <c r="F131" s="77" t="str">
        <f t="shared" ca="1" si="22"/>
        <v>kg</v>
      </c>
      <c r="G131" s="201" t="s">
        <v>124</v>
      </c>
      <c r="H131" s="14" t="str">
        <f t="shared" si="23"/>
        <v>Western Europe</v>
      </c>
      <c r="I131" s="211" t="str">
        <f t="shared" ca="1" si="24"/>
        <v>Table A1.5, 3B, EMEP/EEA Guidebook 2019</v>
      </c>
      <c r="J131" s="202"/>
      <c r="K131" s="211" cm="1">
        <f t="array" aca="1" ref="K131" ca="1">IF($G131="D",VLOOKUP($A131&amp;"_"&amp;$H$4,DefaultParameters,MATCH(K$8,'Default Parameters'!$3:$3,0),FALSE),"[enter country-specific value")</f>
        <v>1</v>
      </c>
      <c r="L131" s="211" cm="1">
        <f t="array" aca="1" ref="L131" ca="1">IF($G131="D",VLOOKUP($A131&amp;"_"&amp;$H$4,DefaultParameters,MATCH(L$8,'Default Parameters'!$3:$3,0),FALSE),"[enter country-specific value")</f>
        <v>1</v>
      </c>
      <c r="M131" s="211" cm="1">
        <f t="array" aca="1" ref="M131" ca="1">IF($G131="D",VLOOKUP($A131&amp;"_"&amp;$H$4,DefaultParameters,MATCH(M$8,'Default Parameters'!$3:$3,0),FALSE),"[enter country-specific value")</f>
        <v>1</v>
      </c>
      <c r="N131" s="211" cm="1">
        <f t="array" aca="1" ref="N131" ca="1">IF($G131="D",VLOOKUP($A131&amp;"_"&amp;$H$4,DefaultParameters,MATCH(N$8,'Default Parameters'!$3:$3,0),FALSE),"[enter country-specific value")</f>
        <v>1</v>
      </c>
      <c r="O131" s="211" cm="1">
        <f t="array" aca="1" ref="O131" ca="1">IF($G131="D",VLOOKUP($A131&amp;"_"&amp;$H$4,DefaultParameters,MATCH(O$8,'Default Parameters'!$3:$3,0),FALSE),"[enter country-specific value")</f>
        <v>1</v>
      </c>
      <c r="P131" s="211" cm="1">
        <f t="array" aca="1" ref="P131" ca="1">IF($G131="D",VLOOKUP($A131&amp;"_"&amp;$H$4,DefaultParameters,MATCH(P$8,'Default Parameters'!$3:$3,0),FALSE),"[enter country-specific value")</f>
        <v>1</v>
      </c>
      <c r="Q131" s="211" cm="1">
        <f t="array" aca="1" ref="Q131" ca="1">IF($G131="D",VLOOKUP($A131&amp;"_"&amp;$H$4,DefaultParameters,MATCH(Q$8,'Default Parameters'!$3:$3,0),FALSE),"[enter country-specific value")</f>
        <v>1</v>
      </c>
      <c r="R131" s="211" cm="1">
        <f t="array" aca="1" ref="R131" ca="1">IF($G131="D",VLOOKUP($A131&amp;"_"&amp;$H$4,DefaultParameters,MATCH(R$8,'Default Parameters'!$3:$3,0),FALSE),"[enter country-specific value")</f>
        <v>1</v>
      </c>
      <c r="S131" s="211" cm="1">
        <f t="array" aca="1" ref="S131" ca="1">IF($G131="D",VLOOKUP($A131&amp;"_"&amp;$H$4,DefaultParameters,MATCH(S$8,'Default Parameters'!$3:$3,0),FALSE),"[enter country-specific value")</f>
        <v>1</v>
      </c>
      <c r="T131" s="211" cm="1">
        <f t="array" aca="1" ref="T131" ca="1">IF($G131="D",VLOOKUP($A131&amp;"_"&amp;$H$4,DefaultParameters,MATCH(T$8,'Default Parameters'!$3:$3,0),FALSE),"[enter country-specific value")</f>
        <v>1</v>
      </c>
      <c r="U131" s="211" cm="1">
        <f t="array" aca="1" ref="U131" ca="1">IF($G131="D",VLOOKUP($A131&amp;"_"&amp;$H$4,DefaultParameters,MATCH(U$8,'Default Parameters'!$3:$3,0),FALSE),"[enter country-specific value")</f>
        <v>1</v>
      </c>
      <c r="V131" s="211" cm="1">
        <f t="array" aca="1" ref="V131" ca="1">IF($G131="D",VLOOKUP($A131&amp;"_"&amp;$H$4,DefaultParameters,MATCH(V$8,'Default Parameters'!$3:$3,0),FALSE),"[enter country-specific value")</f>
        <v>1</v>
      </c>
      <c r="W131" s="211" cm="1">
        <f t="array" aca="1" ref="W131" ca="1">IF($G131="D",VLOOKUP($A131&amp;"_"&amp;$H$4,DefaultParameters,MATCH(W$8,'Default Parameters'!$3:$3,0),FALSE),"[enter country-specific value")</f>
        <v>1</v>
      </c>
      <c r="X131" s="211" cm="1">
        <f t="array" aca="1" ref="X131" ca="1">IF($G131="D",VLOOKUP($A131&amp;"_"&amp;$H$4,DefaultParameters,MATCH(X$8,'Default Parameters'!$3:$3,0),FALSE),"[enter country-specific value")</f>
        <v>1</v>
      </c>
      <c r="Y131" s="211" cm="1">
        <f t="array" aca="1" ref="Y131" ca="1">IF($G131="D",VLOOKUP($A131&amp;"_"&amp;$H$4,DefaultParameters,MATCH(Y$8,'Default Parameters'!$3:$3,0),FALSE),"[enter country-specific value")</f>
        <v>1</v>
      </c>
      <c r="Z131" s="211" cm="1">
        <f t="array" aca="1" ref="Z131" ca="1">IF($G131="D",VLOOKUP($A131&amp;"_"&amp;$H$4,DefaultParameters,MATCH(Z$8,'Default Parameters'!$3:$3,0),FALSE),"[enter country-specific value")</f>
        <v>1</v>
      </c>
      <c r="AA131" s="211" cm="1">
        <f t="array" aca="1" ref="AA131" ca="1">IF($G131="D",VLOOKUP($A131&amp;"_"&amp;$H$4,DefaultParameters,MATCH(AA$8,'Default Parameters'!$3:$3,0),FALSE),"[enter country-specific value")</f>
        <v>1</v>
      </c>
      <c r="AB131" s="211" cm="1">
        <f t="array" aca="1" ref="AB131" ca="1">IF($G131="D",VLOOKUP($A131&amp;"_"&amp;$H$4,DefaultParameters,MATCH(AB$8,'Default Parameters'!$3:$3,0),FALSE),"[enter country-specific value")</f>
        <v>1</v>
      </c>
      <c r="AC131" s="211" cm="1">
        <f t="array" aca="1" ref="AC131" ca="1">IF($G131="D",VLOOKUP($A131&amp;"_"&amp;$H$4,DefaultParameters,MATCH(AC$8,'Default Parameters'!$3:$3,0),FALSE),"[enter country-specific value")</f>
        <v>1</v>
      </c>
      <c r="AD131" s="211" cm="1">
        <f t="array" aca="1" ref="AD131" ca="1">IF($G131="D",VLOOKUP($A131&amp;"_"&amp;$H$4,DefaultParameters,MATCH(AD$8,'Default Parameters'!$3:$3,0),FALSE),"[enter country-specific value")</f>
        <v>1</v>
      </c>
      <c r="AE131" s="211" cm="1">
        <f t="array" aca="1" ref="AE131" ca="1">IF($G131="D",VLOOKUP($A131&amp;"_"&amp;$H$4,DefaultParameters,MATCH(AE$8,'Default Parameters'!$3:$3,0),FALSE),"[enter country-specific value")</f>
        <v>1</v>
      </c>
      <c r="AF131" s="211" cm="1">
        <f t="array" aca="1" ref="AF131" ca="1">IF($G131="D",VLOOKUP($A131&amp;"_"&amp;$H$4,DefaultParameters,MATCH(AF$8,'Default Parameters'!$3:$3,0),FALSE),"[enter country-specific value")</f>
        <v>1</v>
      </c>
      <c r="AG131" s="211" cm="1">
        <f t="array" aca="1" ref="AG131" ca="1">IF($G131="D",VLOOKUP($A131&amp;"_"&amp;$H$4,DefaultParameters,MATCH(AG$8,'Default Parameters'!$3:$3,0),FALSE),"[enter country-specific value")</f>
        <v>1</v>
      </c>
      <c r="AH131" s="211" cm="1">
        <f t="array" aca="1" ref="AH131" ca="1">IF($G131="D",VLOOKUP($A131&amp;"_"&amp;$H$4,DefaultParameters,MATCH(AH$8,'Default Parameters'!$3:$3,0),FALSE),"[enter country-specific value")</f>
        <v>1</v>
      </c>
      <c r="AI131" s="211" cm="1">
        <f t="array" aca="1" ref="AI131" ca="1">IF($G131="D",VLOOKUP($A131&amp;"_"&amp;$H$4,DefaultParameters,MATCH(AI$8,'Default Parameters'!$3:$3,0),FALSE),"[enter country-specific value")</f>
        <v>1</v>
      </c>
      <c r="AJ131" s="211" cm="1">
        <f t="array" aca="1" ref="AJ131" ca="1">IF($G131="D",VLOOKUP($A131&amp;"_"&amp;$H$4,DefaultParameters,MATCH(AJ$8,'Default Parameters'!$3:$3,0),FALSE),"[enter country-specific value")</f>
        <v>1</v>
      </c>
      <c r="AK131" s="211" cm="1">
        <f t="array" aca="1" ref="AK131" ca="1">IF($G131="D",VLOOKUP($A131&amp;"_"&amp;$H$4,DefaultParameters,MATCH(AK$8,'Default Parameters'!$3:$3,0),FALSE),"[enter country-specific value")</f>
        <v>1</v>
      </c>
      <c r="AL131" s="211" cm="1">
        <f t="array" aca="1" ref="AL131" ca="1">IF($G131="D",VLOOKUP($A131&amp;"_"&amp;$H$4,DefaultParameters,MATCH(AL$8,'Default Parameters'!$3:$3,0),FALSE),"[enter country-specific value")</f>
        <v>1</v>
      </c>
      <c r="AM131" s="211" cm="1">
        <f t="array" aca="1" ref="AM131" ca="1">IF($G131="D",VLOOKUP($A131&amp;"_"&amp;$H$4,DefaultParameters,MATCH(AM$8,'Default Parameters'!$3:$3,0),FALSE),"[enter country-specific value")</f>
        <v>1</v>
      </c>
      <c r="AN131" s="211" cm="1">
        <f t="array" aca="1" ref="AN131" ca="1">IF($G131="D",VLOOKUP($A131&amp;"_"&amp;$H$4,DefaultParameters,MATCH(AN$8,'Default Parameters'!$3:$3,0),FALSE),"[enter country-specific value")</f>
        <v>1</v>
      </c>
      <c r="AO131" s="211" cm="1">
        <f t="array" aca="1" ref="AO131" ca="1">IF($G131="D",VLOOKUP($A131&amp;"_"&amp;$H$4,DefaultParameters,MATCH(AO$8,'Default Parameters'!$3:$3,0),FALSE),"[enter country-specific value")</f>
        <v>1</v>
      </c>
      <c r="AP131" s="211"/>
      <c r="AQ131" s="211"/>
      <c r="AR131" s="211"/>
      <c r="AS131" s="211"/>
      <c r="AT131" s="211"/>
      <c r="AU131" s="188"/>
      <c r="AV131" s="43" t="e" cm="1">
        <f t="array" aca="1" ref="AV131" ca="1">IF($G131="D",VLOOKUP($A131&amp;"_"&amp;$H$4,DefaultParameters,MATCH(AV$8,'Default Parameters'!$3:$3,0),FALSE),"[enter country-specific value")</f>
        <v>#N/A</v>
      </c>
    </row>
    <row r="132" spans="1:48" x14ac:dyDescent="0.25">
      <c r="A132" s="44" t="str">
        <f t="shared" si="25"/>
        <v>Animal Weight_Turkeys</v>
      </c>
      <c r="B132" s="2" t="s">
        <v>49</v>
      </c>
      <c r="C132" s="2" t="s">
        <v>121</v>
      </c>
      <c r="D132" s="77" t="str">
        <f t="shared" ca="1" si="21"/>
        <v>-</v>
      </c>
      <c r="E132" s="2" t="s">
        <v>87</v>
      </c>
      <c r="F132" s="77" t="str">
        <f t="shared" ca="1" si="22"/>
        <v>kg</v>
      </c>
      <c r="G132" s="201" t="s">
        <v>124</v>
      </c>
      <c r="H132" s="14" t="str">
        <f t="shared" si="23"/>
        <v>Western Europe</v>
      </c>
      <c r="I132" s="211" t="str">
        <f t="shared" ca="1" si="24"/>
        <v>Table A1.5, 3B, EMEP/EEA Guidebook 2019</v>
      </c>
      <c r="J132" s="202"/>
      <c r="K132" s="211" cm="1">
        <f t="array" aca="1" ref="K132" ca="1">IF($G132="D",VLOOKUP($A132&amp;"_"&amp;$H$4,DefaultParameters,MATCH(K$8,'Default Parameters'!$3:$3,0),FALSE),"[enter country-specific value")</f>
        <v>6.8</v>
      </c>
      <c r="L132" s="211" cm="1">
        <f t="array" aca="1" ref="L132" ca="1">IF($G132="D",VLOOKUP($A132&amp;"_"&amp;$H$4,DefaultParameters,MATCH(L$8,'Default Parameters'!$3:$3,0),FALSE),"[enter country-specific value")</f>
        <v>6.8</v>
      </c>
      <c r="M132" s="211" cm="1">
        <f t="array" aca="1" ref="M132" ca="1">IF($G132="D",VLOOKUP($A132&amp;"_"&amp;$H$4,DefaultParameters,MATCH(M$8,'Default Parameters'!$3:$3,0),FALSE),"[enter country-specific value")</f>
        <v>6.8</v>
      </c>
      <c r="N132" s="211" cm="1">
        <f t="array" aca="1" ref="N132" ca="1">IF($G132="D",VLOOKUP($A132&amp;"_"&amp;$H$4,DefaultParameters,MATCH(N$8,'Default Parameters'!$3:$3,0),FALSE),"[enter country-specific value")</f>
        <v>6.8</v>
      </c>
      <c r="O132" s="211" cm="1">
        <f t="array" aca="1" ref="O132" ca="1">IF($G132="D",VLOOKUP($A132&amp;"_"&amp;$H$4,DefaultParameters,MATCH(O$8,'Default Parameters'!$3:$3,0),FALSE),"[enter country-specific value")</f>
        <v>6.8</v>
      </c>
      <c r="P132" s="211" cm="1">
        <f t="array" aca="1" ref="P132" ca="1">IF($G132="D",VLOOKUP($A132&amp;"_"&amp;$H$4,DefaultParameters,MATCH(P$8,'Default Parameters'!$3:$3,0),FALSE),"[enter country-specific value")</f>
        <v>6.8</v>
      </c>
      <c r="Q132" s="211" cm="1">
        <f t="array" aca="1" ref="Q132" ca="1">IF($G132="D",VLOOKUP($A132&amp;"_"&amp;$H$4,DefaultParameters,MATCH(Q$8,'Default Parameters'!$3:$3,0),FALSE),"[enter country-specific value")</f>
        <v>6.8</v>
      </c>
      <c r="R132" s="211" cm="1">
        <f t="array" aca="1" ref="R132" ca="1">IF($G132="D",VLOOKUP($A132&amp;"_"&amp;$H$4,DefaultParameters,MATCH(R$8,'Default Parameters'!$3:$3,0),FALSE),"[enter country-specific value")</f>
        <v>6.8</v>
      </c>
      <c r="S132" s="211" cm="1">
        <f t="array" aca="1" ref="S132" ca="1">IF($G132="D",VLOOKUP($A132&amp;"_"&amp;$H$4,DefaultParameters,MATCH(S$8,'Default Parameters'!$3:$3,0),FALSE),"[enter country-specific value")</f>
        <v>6.8</v>
      </c>
      <c r="T132" s="211" cm="1">
        <f t="array" aca="1" ref="T132" ca="1">IF($G132="D",VLOOKUP($A132&amp;"_"&amp;$H$4,DefaultParameters,MATCH(T$8,'Default Parameters'!$3:$3,0),FALSE),"[enter country-specific value")</f>
        <v>6.8</v>
      </c>
      <c r="U132" s="211" cm="1">
        <f t="array" aca="1" ref="U132" ca="1">IF($G132="D",VLOOKUP($A132&amp;"_"&amp;$H$4,DefaultParameters,MATCH(U$8,'Default Parameters'!$3:$3,0),FALSE),"[enter country-specific value")</f>
        <v>6.8</v>
      </c>
      <c r="V132" s="211" cm="1">
        <f t="array" aca="1" ref="V132" ca="1">IF($G132="D",VLOOKUP($A132&amp;"_"&amp;$H$4,DefaultParameters,MATCH(V$8,'Default Parameters'!$3:$3,0),FALSE),"[enter country-specific value")</f>
        <v>6.8</v>
      </c>
      <c r="W132" s="211" cm="1">
        <f t="array" aca="1" ref="W132" ca="1">IF($G132="D",VLOOKUP($A132&amp;"_"&amp;$H$4,DefaultParameters,MATCH(W$8,'Default Parameters'!$3:$3,0),FALSE),"[enter country-specific value")</f>
        <v>6.8</v>
      </c>
      <c r="X132" s="211" cm="1">
        <f t="array" aca="1" ref="X132" ca="1">IF($G132="D",VLOOKUP($A132&amp;"_"&amp;$H$4,DefaultParameters,MATCH(X$8,'Default Parameters'!$3:$3,0),FALSE),"[enter country-specific value")</f>
        <v>6.8</v>
      </c>
      <c r="Y132" s="211" cm="1">
        <f t="array" aca="1" ref="Y132" ca="1">IF($G132="D",VLOOKUP($A132&amp;"_"&amp;$H$4,DefaultParameters,MATCH(Y$8,'Default Parameters'!$3:$3,0),FALSE),"[enter country-specific value")</f>
        <v>6.8</v>
      </c>
      <c r="Z132" s="211" cm="1">
        <f t="array" aca="1" ref="Z132" ca="1">IF($G132="D",VLOOKUP($A132&amp;"_"&amp;$H$4,DefaultParameters,MATCH(Z$8,'Default Parameters'!$3:$3,0),FALSE),"[enter country-specific value")</f>
        <v>6.8</v>
      </c>
      <c r="AA132" s="211" cm="1">
        <f t="array" aca="1" ref="AA132" ca="1">IF($G132="D",VLOOKUP($A132&amp;"_"&amp;$H$4,DefaultParameters,MATCH(AA$8,'Default Parameters'!$3:$3,0),FALSE),"[enter country-specific value")</f>
        <v>6.8</v>
      </c>
      <c r="AB132" s="211" cm="1">
        <f t="array" aca="1" ref="AB132" ca="1">IF($G132="D",VLOOKUP($A132&amp;"_"&amp;$H$4,DefaultParameters,MATCH(AB$8,'Default Parameters'!$3:$3,0),FALSE),"[enter country-specific value")</f>
        <v>6.8</v>
      </c>
      <c r="AC132" s="211" cm="1">
        <f t="array" aca="1" ref="AC132" ca="1">IF($G132="D",VLOOKUP($A132&amp;"_"&amp;$H$4,DefaultParameters,MATCH(AC$8,'Default Parameters'!$3:$3,0),FALSE),"[enter country-specific value")</f>
        <v>6.8</v>
      </c>
      <c r="AD132" s="211" cm="1">
        <f t="array" aca="1" ref="AD132" ca="1">IF($G132="D",VLOOKUP($A132&amp;"_"&amp;$H$4,DefaultParameters,MATCH(AD$8,'Default Parameters'!$3:$3,0),FALSE),"[enter country-specific value")</f>
        <v>6.8</v>
      </c>
      <c r="AE132" s="211" cm="1">
        <f t="array" aca="1" ref="AE132" ca="1">IF($G132="D",VLOOKUP($A132&amp;"_"&amp;$H$4,DefaultParameters,MATCH(AE$8,'Default Parameters'!$3:$3,0),FALSE),"[enter country-specific value")</f>
        <v>6.8</v>
      </c>
      <c r="AF132" s="211" cm="1">
        <f t="array" aca="1" ref="AF132" ca="1">IF($G132="D",VLOOKUP($A132&amp;"_"&amp;$H$4,DefaultParameters,MATCH(AF$8,'Default Parameters'!$3:$3,0),FALSE),"[enter country-specific value")</f>
        <v>6.8</v>
      </c>
      <c r="AG132" s="211" cm="1">
        <f t="array" aca="1" ref="AG132" ca="1">IF($G132="D",VLOOKUP($A132&amp;"_"&amp;$H$4,DefaultParameters,MATCH(AG$8,'Default Parameters'!$3:$3,0),FALSE),"[enter country-specific value")</f>
        <v>6.8</v>
      </c>
      <c r="AH132" s="211" cm="1">
        <f t="array" aca="1" ref="AH132" ca="1">IF($G132="D",VLOOKUP($A132&amp;"_"&amp;$H$4,DefaultParameters,MATCH(AH$8,'Default Parameters'!$3:$3,0),FALSE),"[enter country-specific value")</f>
        <v>6.8</v>
      </c>
      <c r="AI132" s="211" cm="1">
        <f t="array" aca="1" ref="AI132" ca="1">IF($G132="D",VLOOKUP($A132&amp;"_"&amp;$H$4,DefaultParameters,MATCH(AI$8,'Default Parameters'!$3:$3,0),FALSE),"[enter country-specific value")</f>
        <v>6.8</v>
      </c>
      <c r="AJ132" s="211" cm="1">
        <f t="array" aca="1" ref="AJ132" ca="1">IF($G132="D",VLOOKUP($A132&amp;"_"&amp;$H$4,DefaultParameters,MATCH(AJ$8,'Default Parameters'!$3:$3,0),FALSE),"[enter country-specific value")</f>
        <v>6.8</v>
      </c>
      <c r="AK132" s="211" cm="1">
        <f t="array" aca="1" ref="AK132" ca="1">IF($G132="D",VLOOKUP($A132&amp;"_"&amp;$H$4,DefaultParameters,MATCH(AK$8,'Default Parameters'!$3:$3,0),FALSE),"[enter country-specific value")</f>
        <v>6.8</v>
      </c>
      <c r="AL132" s="211" cm="1">
        <f t="array" aca="1" ref="AL132" ca="1">IF($G132="D",VLOOKUP($A132&amp;"_"&amp;$H$4,DefaultParameters,MATCH(AL$8,'Default Parameters'!$3:$3,0),FALSE),"[enter country-specific value")</f>
        <v>6.8</v>
      </c>
      <c r="AM132" s="211" cm="1">
        <f t="array" aca="1" ref="AM132" ca="1">IF($G132="D",VLOOKUP($A132&amp;"_"&amp;$H$4,DefaultParameters,MATCH(AM$8,'Default Parameters'!$3:$3,0),FALSE),"[enter country-specific value")</f>
        <v>6.8</v>
      </c>
      <c r="AN132" s="211" cm="1">
        <f t="array" aca="1" ref="AN132" ca="1">IF($G132="D",VLOOKUP($A132&amp;"_"&amp;$H$4,DefaultParameters,MATCH(AN$8,'Default Parameters'!$3:$3,0),FALSE),"[enter country-specific value")</f>
        <v>6.8</v>
      </c>
      <c r="AO132" s="211" cm="1">
        <f t="array" aca="1" ref="AO132" ca="1">IF($G132="D",VLOOKUP($A132&amp;"_"&amp;$H$4,DefaultParameters,MATCH(AO$8,'Default Parameters'!$3:$3,0),FALSE),"[enter country-specific value")</f>
        <v>6.8</v>
      </c>
      <c r="AP132" s="211"/>
      <c r="AQ132" s="211"/>
      <c r="AR132" s="211"/>
      <c r="AS132" s="211"/>
      <c r="AT132" s="211"/>
      <c r="AU132" s="188"/>
      <c r="AV132" s="43" t="e" cm="1">
        <f t="array" aca="1" ref="AV132" ca="1">IF($G132="D",VLOOKUP($A132&amp;"_"&amp;$H$4,DefaultParameters,MATCH(AV$8,'Default Parameters'!$3:$3,0),FALSE),"[enter country-specific value")</f>
        <v>#N/A</v>
      </c>
    </row>
    <row r="133" spans="1:48" x14ac:dyDescent="0.25">
      <c r="A133" s="44" t="str">
        <f t="shared" si="25"/>
        <v>Animal Weight_Other poultry (ducks)</v>
      </c>
      <c r="B133" s="2" t="s">
        <v>49</v>
      </c>
      <c r="C133" s="2" t="s">
        <v>121</v>
      </c>
      <c r="D133" s="77" t="str">
        <f t="shared" ca="1" si="21"/>
        <v>-</v>
      </c>
      <c r="E133" s="2" t="s">
        <v>90</v>
      </c>
      <c r="F133" s="77" t="str">
        <f t="shared" ca="1" si="22"/>
        <v>kg</v>
      </c>
      <c r="G133" s="201" t="s">
        <v>124</v>
      </c>
      <c r="H133" s="14" t="str">
        <f t="shared" si="23"/>
        <v>Western Europe</v>
      </c>
      <c r="I133" s="211" t="str">
        <f t="shared" ca="1" si="24"/>
        <v>Table A1.5, 3B, EMEP/EEA Guidebook 2019</v>
      </c>
      <c r="J133" s="202"/>
      <c r="K133" s="211" cm="1">
        <f t="array" aca="1" ref="K133" ca="1">IF($G133="D",VLOOKUP($A133&amp;"_"&amp;$H$4,DefaultParameters,MATCH(K$8,'Default Parameters'!$3:$3,0),FALSE),"[enter country-specific value")</f>
        <v>2</v>
      </c>
      <c r="L133" s="211" cm="1">
        <f t="array" aca="1" ref="L133" ca="1">IF($G133="D",VLOOKUP($A133&amp;"_"&amp;$H$4,DefaultParameters,MATCH(L$8,'Default Parameters'!$3:$3,0),FALSE),"[enter country-specific value")</f>
        <v>2</v>
      </c>
      <c r="M133" s="211" cm="1">
        <f t="array" aca="1" ref="M133" ca="1">IF($G133="D",VLOOKUP($A133&amp;"_"&amp;$H$4,DefaultParameters,MATCH(M$8,'Default Parameters'!$3:$3,0),FALSE),"[enter country-specific value")</f>
        <v>2</v>
      </c>
      <c r="N133" s="211" cm="1">
        <f t="array" aca="1" ref="N133" ca="1">IF($G133="D",VLOOKUP($A133&amp;"_"&amp;$H$4,DefaultParameters,MATCH(N$8,'Default Parameters'!$3:$3,0),FALSE),"[enter country-specific value")</f>
        <v>2</v>
      </c>
      <c r="O133" s="211" cm="1">
        <f t="array" aca="1" ref="O133" ca="1">IF($G133="D",VLOOKUP($A133&amp;"_"&amp;$H$4,DefaultParameters,MATCH(O$8,'Default Parameters'!$3:$3,0),FALSE),"[enter country-specific value")</f>
        <v>2</v>
      </c>
      <c r="P133" s="211" cm="1">
        <f t="array" aca="1" ref="P133" ca="1">IF($G133="D",VLOOKUP($A133&amp;"_"&amp;$H$4,DefaultParameters,MATCH(P$8,'Default Parameters'!$3:$3,0),FALSE),"[enter country-specific value")</f>
        <v>2</v>
      </c>
      <c r="Q133" s="211" cm="1">
        <f t="array" aca="1" ref="Q133" ca="1">IF($G133="D",VLOOKUP($A133&amp;"_"&amp;$H$4,DefaultParameters,MATCH(Q$8,'Default Parameters'!$3:$3,0),FALSE),"[enter country-specific value")</f>
        <v>2</v>
      </c>
      <c r="R133" s="211" cm="1">
        <f t="array" aca="1" ref="R133" ca="1">IF($G133="D",VLOOKUP($A133&amp;"_"&amp;$H$4,DefaultParameters,MATCH(R$8,'Default Parameters'!$3:$3,0),FALSE),"[enter country-specific value")</f>
        <v>2</v>
      </c>
      <c r="S133" s="211" cm="1">
        <f t="array" aca="1" ref="S133" ca="1">IF($G133="D",VLOOKUP($A133&amp;"_"&amp;$H$4,DefaultParameters,MATCH(S$8,'Default Parameters'!$3:$3,0),FALSE),"[enter country-specific value")</f>
        <v>2</v>
      </c>
      <c r="T133" s="211" cm="1">
        <f t="array" aca="1" ref="T133" ca="1">IF($G133="D",VLOOKUP($A133&amp;"_"&amp;$H$4,DefaultParameters,MATCH(T$8,'Default Parameters'!$3:$3,0),FALSE),"[enter country-specific value")</f>
        <v>2</v>
      </c>
      <c r="U133" s="211" cm="1">
        <f t="array" aca="1" ref="U133" ca="1">IF($G133="D",VLOOKUP($A133&amp;"_"&amp;$H$4,DefaultParameters,MATCH(U$8,'Default Parameters'!$3:$3,0),FALSE),"[enter country-specific value")</f>
        <v>2</v>
      </c>
      <c r="V133" s="211" cm="1">
        <f t="array" aca="1" ref="V133" ca="1">IF($G133="D",VLOOKUP($A133&amp;"_"&amp;$H$4,DefaultParameters,MATCH(V$8,'Default Parameters'!$3:$3,0),FALSE),"[enter country-specific value")</f>
        <v>2</v>
      </c>
      <c r="W133" s="211" cm="1">
        <f t="array" aca="1" ref="W133" ca="1">IF($G133="D",VLOOKUP($A133&amp;"_"&amp;$H$4,DefaultParameters,MATCH(W$8,'Default Parameters'!$3:$3,0),FALSE),"[enter country-specific value")</f>
        <v>2</v>
      </c>
      <c r="X133" s="211" cm="1">
        <f t="array" aca="1" ref="X133" ca="1">IF($G133="D",VLOOKUP($A133&amp;"_"&amp;$H$4,DefaultParameters,MATCH(X$8,'Default Parameters'!$3:$3,0),FALSE),"[enter country-specific value")</f>
        <v>2</v>
      </c>
      <c r="Y133" s="211" cm="1">
        <f t="array" aca="1" ref="Y133" ca="1">IF($G133="D",VLOOKUP($A133&amp;"_"&amp;$H$4,DefaultParameters,MATCH(Y$8,'Default Parameters'!$3:$3,0),FALSE),"[enter country-specific value")</f>
        <v>2</v>
      </c>
      <c r="Z133" s="211" cm="1">
        <f t="array" aca="1" ref="Z133" ca="1">IF($G133="D",VLOOKUP($A133&amp;"_"&amp;$H$4,DefaultParameters,MATCH(Z$8,'Default Parameters'!$3:$3,0),FALSE),"[enter country-specific value")</f>
        <v>2</v>
      </c>
      <c r="AA133" s="211" cm="1">
        <f t="array" aca="1" ref="AA133" ca="1">IF($G133="D",VLOOKUP($A133&amp;"_"&amp;$H$4,DefaultParameters,MATCH(AA$8,'Default Parameters'!$3:$3,0),FALSE),"[enter country-specific value")</f>
        <v>2</v>
      </c>
      <c r="AB133" s="211" cm="1">
        <f t="array" aca="1" ref="AB133" ca="1">IF($G133="D",VLOOKUP($A133&amp;"_"&amp;$H$4,DefaultParameters,MATCH(AB$8,'Default Parameters'!$3:$3,0),FALSE),"[enter country-specific value")</f>
        <v>2</v>
      </c>
      <c r="AC133" s="211" cm="1">
        <f t="array" aca="1" ref="AC133" ca="1">IF($G133="D",VLOOKUP($A133&amp;"_"&amp;$H$4,DefaultParameters,MATCH(AC$8,'Default Parameters'!$3:$3,0),FALSE),"[enter country-specific value")</f>
        <v>2</v>
      </c>
      <c r="AD133" s="211" cm="1">
        <f t="array" aca="1" ref="AD133" ca="1">IF($G133="D",VLOOKUP($A133&amp;"_"&amp;$H$4,DefaultParameters,MATCH(AD$8,'Default Parameters'!$3:$3,0),FALSE),"[enter country-specific value")</f>
        <v>2</v>
      </c>
      <c r="AE133" s="211" cm="1">
        <f t="array" aca="1" ref="AE133" ca="1">IF($G133="D",VLOOKUP($A133&amp;"_"&amp;$H$4,DefaultParameters,MATCH(AE$8,'Default Parameters'!$3:$3,0),FALSE),"[enter country-specific value")</f>
        <v>2</v>
      </c>
      <c r="AF133" s="211" cm="1">
        <f t="array" aca="1" ref="AF133" ca="1">IF($G133="D",VLOOKUP($A133&amp;"_"&amp;$H$4,DefaultParameters,MATCH(AF$8,'Default Parameters'!$3:$3,0),FALSE),"[enter country-specific value")</f>
        <v>2</v>
      </c>
      <c r="AG133" s="211" cm="1">
        <f t="array" aca="1" ref="AG133" ca="1">IF($G133="D",VLOOKUP($A133&amp;"_"&amp;$H$4,DefaultParameters,MATCH(AG$8,'Default Parameters'!$3:$3,0),FALSE),"[enter country-specific value")</f>
        <v>2</v>
      </c>
      <c r="AH133" s="211" cm="1">
        <f t="array" aca="1" ref="AH133" ca="1">IF($G133="D",VLOOKUP($A133&amp;"_"&amp;$H$4,DefaultParameters,MATCH(AH$8,'Default Parameters'!$3:$3,0),FALSE),"[enter country-specific value")</f>
        <v>2</v>
      </c>
      <c r="AI133" s="211" cm="1">
        <f t="array" aca="1" ref="AI133" ca="1">IF($G133="D",VLOOKUP($A133&amp;"_"&amp;$H$4,DefaultParameters,MATCH(AI$8,'Default Parameters'!$3:$3,0),FALSE),"[enter country-specific value")</f>
        <v>2</v>
      </c>
      <c r="AJ133" s="211" cm="1">
        <f t="array" aca="1" ref="AJ133" ca="1">IF($G133="D",VLOOKUP($A133&amp;"_"&amp;$H$4,DefaultParameters,MATCH(AJ$8,'Default Parameters'!$3:$3,0),FALSE),"[enter country-specific value")</f>
        <v>2</v>
      </c>
      <c r="AK133" s="211" cm="1">
        <f t="array" aca="1" ref="AK133" ca="1">IF($G133="D",VLOOKUP($A133&amp;"_"&amp;$H$4,DefaultParameters,MATCH(AK$8,'Default Parameters'!$3:$3,0),FALSE),"[enter country-specific value")</f>
        <v>2</v>
      </c>
      <c r="AL133" s="211" cm="1">
        <f t="array" aca="1" ref="AL133" ca="1">IF($G133="D",VLOOKUP($A133&amp;"_"&amp;$H$4,DefaultParameters,MATCH(AL$8,'Default Parameters'!$3:$3,0),FALSE),"[enter country-specific value")</f>
        <v>2</v>
      </c>
      <c r="AM133" s="211" cm="1">
        <f t="array" aca="1" ref="AM133" ca="1">IF($G133="D",VLOOKUP($A133&amp;"_"&amp;$H$4,DefaultParameters,MATCH(AM$8,'Default Parameters'!$3:$3,0),FALSE),"[enter country-specific value")</f>
        <v>2</v>
      </c>
      <c r="AN133" s="211" cm="1">
        <f t="array" aca="1" ref="AN133" ca="1">IF($G133="D",VLOOKUP($A133&amp;"_"&amp;$H$4,DefaultParameters,MATCH(AN$8,'Default Parameters'!$3:$3,0),FALSE),"[enter country-specific value")</f>
        <v>2</v>
      </c>
      <c r="AO133" s="211" cm="1">
        <f t="array" aca="1" ref="AO133" ca="1">IF($G133="D",VLOOKUP($A133&amp;"_"&amp;$H$4,DefaultParameters,MATCH(AO$8,'Default Parameters'!$3:$3,0),FALSE),"[enter country-specific value")</f>
        <v>2</v>
      </c>
      <c r="AP133" s="211"/>
      <c r="AQ133" s="211"/>
      <c r="AR133" s="211"/>
      <c r="AS133" s="211"/>
      <c r="AT133" s="211"/>
      <c r="AU133" s="188"/>
      <c r="AV133" s="43" t="e" cm="1">
        <f t="array" aca="1" ref="AV133" ca="1">IF($G133="D",VLOOKUP($A133&amp;"_"&amp;$H$4,DefaultParameters,MATCH(AV$8,'Default Parameters'!$3:$3,0),FALSE),"[enter country-specific value")</f>
        <v>#N/A</v>
      </c>
    </row>
    <row r="134" spans="1:48" x14ac:dyDescent="0.25">
      <c r="A134" s="44" t="str">
        <f t="shared" si="25"/>
        <v>Animal Weight_Other poultry (geese)</v>
      </c>
      <c r="B134" s="2" t="s">
        <v>49</v>
      </c>
      <c r="C134" s="2" t="s">
        <v>121</v>
      </c>
      <c r="D134" s="77" t="str">
        <f t="shared" ca="1" si="21"/>
        <v>-</v>
      </c>
      <c r="E134" s="2" t="s">
        <v>88</v>
      </c>
      <c r="F134" s="77" t="str">
        <f t="shared" ca="1" si="22"/>
        <v>kg</v>
      </c>
      <c r="G134" s="201" t="s">
        <v>124</v>
      </c>
      <c r="H134" s="14" t="str">
        <f t="shared" si="23"/>
        <v>Western Europe</v>
      </c>
      <c r="I134" s="211" t="str">
        <f t="shared" ca="1" si="24"/>
        <v>Table A1.5, 3B, EMEP/EEA Guidebook 2019</v>
      </c>
      <c r="J134" s="202"/>
      <c r="K134" s="211" cm="1">
        <f t="array" aca="1" ref="K134" ca="1">IF($G134="D",VLOOKUP($A134&amp;"_"&amp;$H$4,DefaultParameters,MATCH(K$8,'Default Parameters'!$3:$3,0),FALSE),"[enter country-specific value")</f>
        <v>3.5</v>
      </c>
      <c r="L134" s="211" cm="1">
        <f t="array" aca="1" ref="L134" ca="1">IF($G134="D",VLOOKUP($A134&amp;"_"&amp;$H$4,DefaultParameters,MATCH(L$8,'Default Parameters'!$3:$3,0),FALSE),"[enter country-specific value")</f>
        <v>3.5</v>
      </c>
      <c r="M134" s="211" cm="1">
        <f t="array" aca="1" ref="M134" ca="1">IF($G134="D",VLOOKUP($A134&amp;"_"&amp;$H$4,DefaultParameters,MATCH(M$8,'Default Parameters'!$3:$3,0),FALSE),"[enter country-specific value")</f>
        <v>3.5</v>
      </c>
      <c r="N134" s="211" cm="1">
        <f t="array" aca="1" ref="N134" ca="1">IF($G134="D",VLOOKUP($A134&amp;"_"&amp;$H$4,DefaultParameters,MATCH(N$8,'Default Parameters'!$3:$3,0),FALSE),"[enter country-specific value")</f>
        <v>3.5</v>
      </c>
      <c r="O134" s="211" cm="1">
        <f t="array" aca="1" ref="O134" ca="1">IF($G134="D",VLOOKUP($A134&amp;"_"&amp;$H$4,DefaultParameters,MATCH(O$8,'Default Parameters'!$3:$3,0),FALSE),"[enter country-specific value")</f>
        <v>3.5</v>
      </c>
      <c r="P134" s="211" cm="1">
        <f t="array" aca="1" ref="P134" ca="1">IF($G134="D",VLOOKUP($A134&amp;"_"&amp;$H$4,DefaultParameters,MATCH(P$8,'Default Parameters'!$3:$3,0),FALSE),"[enter country-specific value")</f>
        <v>3.5</v>
      </c>
      <c r="Q134" s="211" cm="1">
        <f t="array" aca="1" ref="Q134" ca="1">IF($G134="D",VLOOKUP($A134&amp;"_"&amp;$H$4,DefaultParameters,MATCH(Q$8,'Default Parameters'!$3:$3,0),FALSE),"[enter country-specific value")</f>
        <v>3.5</v>
      </c>
      <c r="R134" s="211" cm="1">
        <f t="array" aca="1" ref="R134" ca="1">IF($G134="D",VLOOKUP($A134&amp;"_"&amp;$H$4,DefaultParameters,MATCH(R$8,'Default Parameters'!$3:$3,0),FALSE),"[enter country-specific value")</f>
        <v>3.5</v>
      </c>
      <c r="S134" s="211" cm="1">
        <f t="array" aca="1" ref="S134" ca="1">IF($G134="D",VLOOKUP($A134&amp;"_"&amp;$H$4,DefaultParameters,MATCH(S$8,'Default Parameters'!$3:$3,0),FALSE),"[enter country-specific value")</f>
        <v>3.5</v>
      </c>
      <c r="T134" s="211" cm="1">
        <f t="array" aca="1" ref="T134" ca="1">IF($G134="D",VLOOKUP($A134&amp;"_"&amp;$H$4,DefaultParameters,MATCH(T$8,'Default Parameters'!$3:$3,0),FALSE),"[enter country-specific value")</f>
        <v>3.5</v>
      </c>
      <c r="U134" s="211" cm="1">
        <f t="array" aca="1" ref="U134" ca="1">IF($G134="D",VLOOKUP($A134&amp;"_"&amp;$H$4,DefaultParameters,MATCH(U$8,'Default Parameters'!$3:$3,0),FALSE),"[enter country-specific value")</f>
        <v>3.5</v>
      </c>
      <c r="V134" s="211" cm="1">
        <f t="array" aca="1" ref="V134" ca="1">IF($G134="D",VLOOKUP($A134&amp;"_"&amp;$H$4,DefaultParameters,MATCH(V$8,'Default Parameters'!$3:$3,0),FALSE),"[enter country-specific value")</f>
        <v>3.5</v>
      </c>
      <c r="W134" s="211" cm="1">
        <f t="array" aca="1" ref="W134" ca="1">IF($G134="D",VLOOKUP($A134&amp;"_"&amp;$H$4,DefaultParameters,MATCH(W$8,'Default Parameters'!$3:$3,0),FALSE),"[enter country-specific value")</f>
        <v>3.5</v>
      </c>
      <c r="X134" s="211" cm="1">
        <f t="array" aca="1" ref="X134" ca="1">IF($G134="D",VLOOKUP($A134&amp;"_"&amp;$H$4,DefaultParameters,MATCH(X$8,'Default Parameters'!$3:$3,0),FALSE),"[enter country-specific value")</f>
        <v>3.5</v>
      </c>
      <c r="Y134" s="211" cm="1">
        <f t="array" aca="1" ref="Y134" ca="1">IF($G134="D",VLOOKUP($A134&amp;"_"&amp;$H$4,DefaultParameters,MATCH(Y$8,'Default Parameters'!$3:$3,0),FALSE),"[enter country-specific value")</f>
        <v>3.5</v>
      </c>
      <c r="Z134" s="211" cm="1">
        <f t="array" aca="1" ref="Z134" ca="1">IF($G134="D",VLOOKUP($A134&amp;"_"&amp;$H$4,DefaultParameters,MATCH(Z$8,'Default Parameters'!$3:$3,0),FALSE),"[enter country-specific value")</f>
        <v>3.5</v>
      </c>
      <c r="AA134" s="211" cm="1">
        <f t="array" aca="1" ref="AA134" ca="1">IF($G134="D",VLOOKUP($A134&amp;"_"&amp;$H$4,DefaultParameters,MATCH(AA$8,'Default Parameters'!$3:$3,0),FALSE),"[enter country-specific value")</f>
        <v>3.5</v>
      </c>
      <c r="AB134" s="211" cm="1">
        <f t="array" aca="1" ref="AB134" ca="1">IF($G134="D",VLOOKUP($A134&amp;"_"&amp;$H$4,DefaultParameters,MATCH(AB$8,'Default Parameters'!$3:$3,0),FALSE),"[enter country-specific value")</f>
        <v>3.5</v>
      </c>
      <c r="AC134" s="211" cm="1">
        <f t="array" aca="1" ref="AC134" ca="1">IF($G134="D",VLOOKUP($A134&amp;"_"&amp;$H$4,DefaultParameters,MATCH(AC$8,'Default Parameters'!$3:$3,0),FALSE),"[enter country-specific value")</f>
        <v>3.5</v>
      </c>
      <c r="AD134" s="211" cm="1">
        <f t="array" aca="1" ref="AD134" ca="1">IF($G134="D",VLOOKUP($A134&amp;"_"&amp;$H$4,DefaultParameters,MATCH(AD$8,'Default Parameters'!$3:$3,0),FALSE),"[enter country-specific value")</f>
        <v>3.5</v>
      </c>
      <c r="AE134" s="211" cm="1">
        <f t="array" aca="1" ref="AE134" ca="1">IF($G134="D",VLOOKUP($A134&amp;"_"&amp;$H$4,DefaultParameters,MATCH(AE$8,'Default Parameters'!$3:$3,0),FALSE),"[enter country-specific value")</f>
        <v>3.5</v>
      </c>
      <c r="AF134" s="211" cm="1">
        <f t="array" aca="1" ref="AF134" ca="1">IF($G134="D",VLOOKUP($A134&amp;"_"&amp;$H$4,DefaultParameters,MATCH(AF$8,'Default Parameters'!$3:$3,0),FALSE),"[enter country-specific value")</f>
        <v>3.5</v>
      </c>
      <c r="AG134" s="211" cm="1">
        <f t="array" aca="1" ref="AG134" ca="1">IF($G134="D",VLOOKUP($A134&amp;"_"&amp;$H$4,DefaultParameters,MATCH(AG$8,'Default Parameters'!$3:$3,0),FALSE),"[enter country-specific value")</f>
        <v>3.5</v>
      </c>
      <c r="AH134" s="211" cm="1">
        <f t="array" aca="1" ref="AH134" ca="1">IF($G134="D",VLOOKUP($A134&amp;"_"&amp;$H$4,DefaultParameters,MATCH(AH$8,'Default Parameters'!$3:$3,0),FALSE),"[enter country-specific value")</f>
        <v>3.5</v>
      </c>
      <c r="AI134" s="211" cm="1">
        <f t="array" aca="1" ref="AI134" ca="1">IF($G134="D",VLOOKUP($A134&amp;"_"&amp;$H$4,DefaultParameters,MATCH(AI$8,'Default Parameters'!$3:$3,0),FALSE),"[enter country-specific value")</f>
        <v>3.5</v>
      </c>
      <c r="AJ134" s="211" cm="1">
        <f t="array" aca="1" ref="AJ134" ca="1">IF($G134="D",VLOOKUP($A134&amp;"_"&amp;$H$4,DefaultParameters,MATCH(AJ$8,'Default Parameters'!$3:$3,0),FALSE),"[enter country-specific value")</f>
        <v>3.5</v>
      </c>
      <c r="AK134" s="211" cm="1">
        <f t="array" aca="1" ref="AK134" ca="1">IF($G134="D",VLOOKUP($A134&amp;"_"&amp;$H$4,DefaultParameters,MATCH(AK$8,'Default Parameters'!$3:$3,0),FALSE),"[enter country-specific value")</f>
        <v>3.5</v>
      </c>
      <c r="AL134" s="211" cm="1">
        <f t="array" aca="1" ref="AL134" ca="1">IF($G134="D",VLOOKUP($A134&amp;"_"&amp;$H$4,DefaultParameters,MATCH(AL$8,'Default Parameters'!$3:$3,0),FALSE),"[enter country-specific value")</f>
        <v>3.5</v>
      </c>
      <c r="AM134" s="211" cm="1">
        <f t="array" aca="1" ref="AM134" ca="1">IF($G134="D",VLOOKUP($A134&amp;"_"&amp;$H$4,DefaultParameters,MATCH(AM$8,'Default Parameters'!$3:$3,0),FALSE),"[enter country-specific value")</f>
        <v>3.5</v>
      </c>
      <c r="AN134" s="211" cm="1">
        <f t="array" aca="1" ref="AN134" ca="1">IF($G134="D",VLOOKUP($A134&amp;"_"&amp;$H$4,DefaultParameters,MATCH(AN$8,'Default Parameters'!$3:$3,0),FALSE),"[enter country-specific value")</f>
        <v>3.5</v>
      </c>
      <c r="AO134" s="211" cm="1">
        <f t="array" aca="1" ref="AO134" ca="1">IF($G134="D",VLOOKUP($A134&amp;"_"&amp;$H$4,DefaultParameters,MATCH(AO$8,'Default Parameters'!$3:$3,0),FALSE),"[enter country-specific value")</f>
        <v>3.5</v>
      </c>
      <c r="AP134" s="211"/>
      <c r="AQ134" s="211"/>
      <c r="AR134" s="211"/>
      <c r="AS134" s="211"/>
      <c r="AT134" s="211"/>
      <c r="AU134" s="188"/>
      <c r="AV134" s="43" t="e" cm="1">
        <f t="array" aca="1" ref="AV134" ca="1">IF($G134="D",VLOOKUP($A134&amp;"_"&amp;$H$4,DefaultParameters,MATCH(AV$8,'Default Parameters'!$3:$3,0),FALSE),"[enter country-specific value")</f>
        <v>#N/A</v>
      </c>
    </row>
    <row r="135" spans="1:48" x14ac:dyDescent="0.25">
      <c r="A135" s="44" t="str">
        <f t="shared" si="25"/>
        <v>Animal Weight_Other animals (fur animals)</v>
      </c>
      <c r="B135" s="2" t="s">
        <v>49</v>
      </c>
      <c r="C135" s="2" t="s">
        <v>121</v>
      </c>
      <c r="D135" s="77" t="str">
        <f t="shared" ca="1" si="21"/>
        <v>-</v>
      </c>
      <c r="E135" s="2" t="s">
        <v>108</v>
      </c>
      <c r="F135" s="77" t="str">
        <f t="shared" ca="1" si="22"/>
        <v>kg</v>
      </c>
      <c r="G135" s="201" t="s">
        <v>124</v>
      </c>
      <c r="H135" s="14" t="str">
        <f t="shared" si="23"/>
        <v>Western Europe</v>
      </c>
      <c r="I135" s="211" t="str">
        <f t="shared" ca="1" si="24"/>
        <v>Volume 4, Chapter 10, Table 10A.9 (continued), IPCC 2006 - value for rabbits applied</v>
      </c>
      <c r="J135" s="176"/>
      <c r="K135" s="211" cm="1">
        <f t="array" aca="1" ref="K135" ca="1">IF($G135="D",VLOOKUP($A135&amp;"_"&amp;$H$4,DefaultParameters,MATCH(K$8,'Default Parameters'!$3:$3,0),FALSE),"[enter country-specific value")</f>
        <v>1.6</v>
      </c>
      <c r="L135" s="211" cm="1">
        <f t="array" aca="1" ref="L135" ca="1">IF($G135="D",VLOOKUP($A135&amp;"_"&amp;$H$4,DefaultParameters,MATCH(L$8,'Default Parameters'!$3:$3,0),FALSE),"[enter country-specific value")</f>
        <v>1.6</v>
      </c>
      <c r="M135" s="211" cm="1">
        <f t="array" aca="1" ref="M135" ca="1">IF($G135="D",VLOOKUP($A135&amp;"_"&amp;$H$4,DefaultParameters,MATCH(M$8,'Default Parameters'!$3:$3,0),FALSE),"[enter country-specific value")</f>
        <v>1.6</v>
      </c>
      <c r="N135" s="211" cm="1">
        <f t="array" aca="1" ref="N135" ca="1">IF($G135="D",VLOOKUP($A135&amp;"_"&amp;$H$4,DefaultParameters,MATCH(N$8,'Default Parameters'!$3:$3,0),FALSE),"[enter country-specific value")</f>
        <v>1.6</v>
      </c>
      <c r="O135" s="211" cm="1">
        <f t="array" aca="1" ref="O135" ca="1">IF($G135="D",VLOOKUP($A135&amp;"_"&amp;$H$4,DefaultParameters,MATCH(O$8,'Default Parameters'!$3:$3,0),FALSE),"[enter country-specific value")</f>
        <v>1.6</v>
      </c>
      <c r="P135" s="211" cm="1">
        <f t="array" aca="1" ref="P135" ca="1">IF($G135="D",VLOOKUP($A135&amp;"_"&amp;$H$4,DefaultParameters,MATCH(P$8,'Default Parameters'!$3:$3,0),FALSE),"[enter country-specific value")</f>
        <v>1.6</v>
      </c>
      <c r="Q135" s="211" cm="1">
        <f t="array" aca="1" ref="Q135" ca="1">IF($G135="D",VLOOKUP($A135&amp;"_"&amp;$H$4,DefaultParameters,MATCH(Q$8,'Default Parameters'!$3:$3,0),FALSE),"[enter country-specific value")</f>
        <v>1.6</v>
      </c>
      <c r="R135" s="211" cm="1">
        <f t="array" aca="1" ref="R135" ca="1">IF($G135="D",VLOOKUP($A135&amp;"_"&amp;$H$4,DefaultParameters,MATCH(R$8,'Default Parameters'!$3:$3,0),FALSE),"[enter country-specific value")</f>
        <v>1.6</v>
      </c>
      <c r="S135" s="211" cm="1">
        <f t="array" aca="1" ref="S135" ca="1">IF($G135="D",VLOOKUP($A135&amp;"_"&amp;$H$4,DefaultParameters,MATCH(S$8,'Default Parameters'!$3:$3,0),FALSE),"[enter country-specific value")</f>
        <v>1.6</v>
      </c>
      <c r="T135" s="211" cm="1">
        <f t="array" aca="1" ref="T135" ca="1">IF($G135="D",VLOOKUP($A135&amp;"_"&amp;$H$4,DefaultParameters,MATCH(T$8,'Default Parameters'!$3:$3,0),FALSE),"[enter country-specific value")</f>
        <v>1.6</v>
      </c>
      <c r="U135" s="211" cm="1">
        <f t="array" aca="1" ref="U135" ca="1">IF($G135="D",VLOOKUP($A135&amp;"_"&amp;$H$4,DefaultParameters,MATCH(U$8,'Default Parameters'!$3:$3,0),FALSE),"[enter country-specific value")</f>
        <v>1.6</v>
      </c>
      <c r="V135" s="211" cm="1">
        <f t="array" aca="1" ref="V135" ca="1">IF($G135="D",VLOOKUP($A135&amp;"_"&amp;$H$4,DefaultParameters,MATCH(V$8,'Default Parameters'!$3:$3,0),FALSE),"[enter country-specific value")</f>
        <v>1.6</v>
      </c>
      <c r="W135" s="211" cm="1">
        <f t="array" aca="1" ref="W135" ca="1">IF($G135="D",VLOOKUP($A135&amp;"_"&amp;$H$4,DefaultParameters,MATCH(W$8,'Default Parameters'!$3:$3,0),FALSE),"[enter country-specific value")</f>
        <v>1.6</v>
      </c>
      <c r="X135" s="211" cm="1">
        <f t="array" aca="1" ref="X135" ca="1">IF($G135="D",VLOOKUP($A135&amp;"_"&amp;$H$4,DefaultParameters,MATCH(X$8,'Default Parameters'!$3:$3,0),FALSE),"[enter country-specific value")</f>
        <v>1.6</v>
      </c>
      <c r="Y135" s="211" cm="1">
        <f t="array" aca="1" ref="Y135" ca="1">IF($G135="D",VLOOKUP($A135&amp;"_"&amp;$H$4,DefaultParameters,MATCH(Y$8,'Default Parameters'!$3:$3,0),FALSE),"[enter country-specific value")</f>
        <v>1.6</v>
      </c>
      <c r="Z135" s="211" cm="1">
        <f t="array" aca="1" ref="Z135" ca="1">IF($G135="D",VLOOKUP($A135&amp;"_"&amp;$H$4,DefaultParameters,MATCH(Z$8,'Default Parameters'!$3:$3,0),FALSE),"[enter country-specific value")</f>
        <v>1.6</v>
      </c>
      <c r="AA135" s="211" cm="1">
        <f t="array" aca="1" ref="AA135" ca="1">IF($G135="D",VLOOKUP($A135&amp;"_"&amp;$H$4,DefaultParameters,MATCH(AA$8,'Default Parameters'!$3:$3,0),FALSE),"[enter country-specific value")</f>
        <v>1.6</v>
      </c>
      <c r="AB135" s="211" cm="1">
        <f t="array" aca="1" ref="AB135" ca="1">IF($G135="D",VLOOKUP($A135&amp;"_"&amp;$H$4,DefaultParameters,MATCH(AB$8,'Default Parameters'!$3:$3,0),FALSE),"[enter country-specific value")</f>
        <v>1.6</v>
      </c>
      <c r="AC135" s="211" cm="1">
        <f t="array" aca="1" ref="AC135" ca="1">IF($G135="D",VLOOKUP($A135&amp;"_"&amp;$H$4,DefaultParameters,MATCH(AC$8,'Default Parameters'!$3:$3,0),FALSE),"[enter country-specific value")</f>
        <v>1.6</v>
      </c>
      <c r="AD135" s="211" cm="1">
        <f t="array" aca="1" ref="AD135" ca="1">IF($G135="D",VLOOKUP($A135&amp;"_"&amp;$H$4,DefaultParameters,MATCH(AD$8,'Default Parameters'!$3:$3,0),FALSE),"[enter country-specific value")</f>
        <v>1.6</v>
      </c>
      <c r="AE135" s="211" cm="1">
        <f t="array" aca="1" ref="AE135" ca="1">IF($G135="D",VLOOKUP($A135&amp;"_"&amp;$H$4,DefaultParameters,MATCH(AE$8,'Default Parameters'!$3:$3,0),FALSE),"[enter country-specific value")</f>
        <v>1.6</v>
      </c>
      <c r="AF135" s="211" cm="1">
        <f t="array" aca="1" ref="AF135" ca="1">IF($G135="D",VLOOKUP($A135&amp;"_"&amp;$H$4,DefaultParameters,MATCH(AF$8,'Default Parameters'!$3:$3,0),FALSE),"[enter country-specific value")</f>
        <v>1.6</v>
      </c>
      <c r="AG135" s="211" cm="1">
        <f t="array" aca="1" ref="AG135" ca="1">IF($G135="D",VLOOKUP($A135&amp;"_"&amp;$H$4,DefaultParameters,MATCH(AG$8,'Default Parameters'!$3:$3,0),FALSE),"[enter country-specific value")</f>
        <v>1.6</v>
      </c>
      <c r="AH135" s="211" cm="1">
        <f t="array" aca="1" ref="AH135" ca="1">IF($G135="D",VLOOKUP($A135&amp;"_"&amp;$H$4,DefaultParameters,MATCH(AH$8,'Default Parameters'!$3:$3,0),FALSE),"[enter country-specific value")</f>
        <v>1.6</v>
      </c>
      <c r="AI135" s="211" cm="1">
        <f t="array" aca="1" ref="AI135" ca="1">IF($G135="D",VLOOKUP($A135&amp;"_"&amp;$H$4,DefaultParameters,MATCH(AI$8,'Default Parameters'!$3:$3,0),FALSE),"[enter country-specific value")</f>
        <v>1.6</v>
      </c>
      <c r="AJ135" s="211" cm="1">
        <f t="array" aca="1" ref="AJ135" ca="1">IF($G135="D",VLOOKUP($A135&amp;"_"&amp;$H$4,DefaultParameters,MATCH(AJ$8,'Default Parameters'!$3:$3,0),FALSE),"[enter country-specific value")</f>
        <v>1.6</v>
      </c>
      <c r="AK135" s="211" cm="1">
        <f t="array" aca="1" ref="AK135" ca="1">IF($G135="D",VLOOKUP($A135&amp;"_"&amp;$H$4,DefaultParameters,MATCH(AK$8,'Default Parameters'!$3:$3,0),FALSE),"[enter country-specific value")</f>
        <v>1.6</v>
      </c>
      <c r="AL135" s="211" cm="1">
        <f t="array" aca="1" ref="AL135" ca="1">IF($G135="D",VLOOKUP($A135&amp;"_"&amp;$H$4,DefaultParameters,MATCH(AL$8,'Default Parameters'!$3:$3,0),FALSE),"[enter country-specific value")</f>
        <v>1.6</v>
      </c>
      <c r="AM135" s="211" cm="1">
        <f t="array" aca="1" ref="AM135" ca="1">IF($G135="D",VLOOKUP($A135&amp;"_"&amp;$H$4,DefaultParameters,MATCH(AM$8,'Default Parameters'!$3:$3,0),FALSE),"[enter country-specific value")</f>
        <v>1.6</v>
      </c>
      <c r="AN135" s="211" cm="1">
        <f t="array" aca="1" ref="AN135" ca="1">IF($G135="D",VLOOKUP($A135&amp;"_"&amp;$H$4,DefaultParameters,MATCH(AN$8,'Default Parameters'!$3:$3,0),FALSE),"[enter country-specific value")</f>
        <v>1.6</v>
      </c>
      <c r="AO135" s="211" cm="1">
        <f t="array" aca="1" ref="AO135" ca="1">IF($G135="D",VLOOKUP($A135&amp;"_"&amp;$H$4,DefaultParameters,MATCH(AO$8,'Default Parameters'!$3:$3,0),FALSE),"[enter country-specific value")</f>
        <v>1.6</v>
      </c>
      <c r="AP135" s="211"/>
      <c r="AQ135" s="211"/>
      <c r="AR135" s="211"/>
      <c r="AS135" s="211"/>
      <c r="AT135" s="211"/>
      <c r="AU135" s="188"/>
      <c r="AV135" s="43" t="e" cm="1">
        <f t="array" aca="1" ref="AV135" ca="1">IF($G135="D",VLOOKUP($A135&amp;"_"&amp;$H$4,DefaultParameters,MATCH(AV$8,'Default Parameters'!$3:$3,0),FALSE),"[enter country-specific value")</f>
        <v>#N/A</v>
      </c>
    </row>
    <row r="136" spans="1:48" x14ac:dyDescent="0.25">
      <c r="A136" s="18" t="s">
        <v>146</v>
      </c>
      <c r="B136" s="18"/>
      <c r="C136" s="18"/>
      <c r="D136" s="18"/>
      <c r="E136" s="18"/>
      <c r="F136" s="18"/>
      <c r="G136" s="179"/>
      <c r="H136" s="18"/>
      <c r="I136" s="179"/>
      <c r="J136" s="179"/>
      <c r="K136" s="179"/>
      <c r="L136" s="179"/>
      <c r="M136" s="179"/>
      <c r="N136" s="179"/>
      <c r="O136" s="179"/>
      <c r="P136" s="179"/>
      <c r="Q136" s="179"/>
      <c r="R136" s="179"/>
      <c r="S136" s="179"/>
      <c r="T136" s="179"/>
      <c r="U136" s="179"/>
      <c r="V136" s="179"/>
      <c r="W136" s="179"/>
      <c r="X136" s="179"/>
      <c r="Y136" s="179"/>
      <c r="Z136" s="179"/>
      <c r="AA136" s="179"/>
      <c r="AB136" s="179"/>
      <c r="AC136" s="179"/>
      <c r="AD136" s="179"/>
      <c r="AE136" s="179"/>
      <c r="AF136" s="179"/>
      <c r="AG136" s="179"/>
      <c r="AH136" s="179"/>
      <c r="AI136" s="179"/>
      <c r="AJ136" s="179"/>
      <c r="AK136" s="179"/>
      <c r="AL136" s="179"/>
      <c r="AM136" s="179"/>
      <c r="AN136" s="179"/>
      <c r="AO136" s="179"/>
      <c r="AP136" s="179"/>
      <c r="AQ136" s="179"/>
      <c r="AR136" s="179"/>
      <c r="AS136" s="179"/>
      <c r="AT136" s="179"/>
      <c r="AU136" s="188"/>
      <c r="AV136" s="18"/>
    </row>
    <row r="137" spans="1:48" ht="18" x14ac:dyDescent="0.35">
      <c r="A137" s="44" t="str">
        <f>C137&amp;"_"&amp;E137</f>
        <v>Nex_Dairy cattle</v>
      </c>
      <c r="B137" s="2" t="s">
        <v>49</v>
      </c>
      <c r="C137" s="42" t="s">
        <v>552</v>
      </c>
      <c r="D137" s="77" t="str">
        <f t="shared" ref="D137:D152" ca="1" si="26">VLOOKUP(A137&amp;"_"&amp;H137,DefaultParameters,4,0)</f>
        <v>N</v>
      </c>
      <c r="E137" s="2" t="s">
        <v>75</v>
      </c>
      <c r="F137" s="77" t="str">
        <f t="shared" ref="F137:F152" ca="1" si="27">VLOOKUP(A137&amp;"_"&amp;H137,DefaultParameters,6,0)</f>
        <v>kg N/1000 kg animal mass day-1</v>
      </c>
      <c r="G137" s="201" t="s">
        <v>124</v>
      </c>
      <c r="H137" s="14" t="str">
        <f t="shared" ref="H137:H152" si="28">$H$4</f>
        <v>Western Europe</v>
      </c>
      <c r="I137" s="211" t="str">
        <f t="shared" ref="I137:I152" ca="1" si="29">IF($G137="CS","[enter country-specific source]",VLOOKUP(A137&amp;"_"&amp;H137,DefaultParameters,8,0))</f>
        <v>Volume 4, Chapter 10, Table 10.19, IPCC 2006</v>
      </c>
      <c r="J137" s="176"/>
      <c r="K137" s="211" cm="1">
        <f t="array" aca="1" ref="K137" ca="1">IF($G137="D",VLOOKUP($A137&amp;"_"&amp;$H$4,DefaultParameters,MATCH(K$8,'Default Parameters'!$3:$3,0),FALSE),"[enter country-specific value")</f>
        <v>0.48</v>
      </c>
      <c r="L137" s="211" cm="1">
        <f t="array" aca="1" ref="L137" ca="1">IF($G137="D",VLOOKUP($A137&amp;"_"&amp;$H$4,DefaultParameters,MATCH(L$8,'Default Parameters'!$3:$3,0),FALSE),"[enter country-specific value")</f>
        <v>0.48</v>
      </c>
      <c r="M137" s="211" cm="1">
        <f t="array" aca="1" ref="M137" ca="1">IF($G137="D",VLOOKUP($A137&amp;"_"&amp;$H$4,DefaultParameters,MATCH(M$8,'Default Parameters'!$3:$3,0),FALSE),"[enter country-specific value")</f>
        <v>0.48</v>
      </c>
      <c r="N137" s="211" cm="1">
        <f t="array" aca="1" ref="N137" ca="1">IF($G137="D",VLOOKUP($A137&amp;"_"&amp;$H$4,DefaultParameters,MATCH(N$8,'Default Parameters'!$3:$3,0),FALSE),"[enter country-specific value")</f>
        <v>0.48</v>
      </c>
      <c r="O137" s="211" cm="1">
        <f t="array" aca="1" ref="O137" ca="1">IF($G137="D",VLOOKUP($A137&amp;"_"&amp;$H$4,DefaultParameters,MATCH(O$8,'Default Parameters'!$3:$3,0),FALSE),"[enter country-specific value")</f>
        <v>0.48</v>
      </c>
      <c r="P137" s="211" cm="1">
        <f t="array" aca="1" ref="P137" ca="1">IF($G137="D",VLOOKUP($A137&amp;"_"&amp;$H$4,DefaultParameters,MATCH(P$8,'Default Parameters'!$3:$3,0),FALSE),"[enter country-specific value")</f>
        <v>0.48</v>
      </c>
      <c r="Q137" s="211" cm="1">
        <f t="array" aca="1" ref="Q137" ca="1">IF($G137="D",VLOOKUP($A137&amp;"_"&amp;$H$4,DefaultParameters,MATCH(Q$8,'Default Parameters'!$3:$3,0),FALSE),"[enter country-specific value")</f>
        <v>0.48</v>
      </c>
      <c r="R137" s="211" cm="1">
        <f t="array" aca="1" ref="R137" ca="1">IF($G137="D",VLOOKUP($A137&amp;"_"&amp;$H$4,DefaultParameters,MATCH(R$8,'Default Parameters'!$3:$3,0),FALSE),"[enter country-specific value")</f>
        <v>0.48</v>
      </c>
      <c r="S137" s="211" cm="1">
        <f t="array" aca="1" ref="S137" ca="1">IF($G137="D",VLOOKUP($A137&amp;"_"&amp;$H$4,DefaultParameters,MATCH(S$8,'Default Parameters'!$3:$3,0),FALSE),"[enter country-specific value")</f>
        <v>0.48</v>
      </c>
      <c r="T137" s="211" cm="1">
        <f t="array" aca="1" ref="T137" ca="1">IF($G137="D",VLOOKUP($A137&amp;"_"&amp;$H$4,DefaultParameters,MATCH(T$8,'Default Parameters'!$3:$3,0),FALSE),"[enter country-specific value")</f>
        <v>0.48</v>
      </c>
      <c r="U137" s="211" cm="1">
        <f t="array" aca="1" ref="U137" ca="1">IF($G137="D",VLOOKUP($A137&amp;"_"&amp;$H$4,DefaultParameters,MATCH(U$8,'Default Parameters'!$3:$3,0),FALSE),"[enter country-specific value")</f>
        <v>0.48</v>
      </c>
      <c r="V137" s="211" cm="1">
        <f t="array" aca="1" ref="V137" ca="1">IF($G137="D",VLOOKUP($A137&amp;"_"&amp;$H$4,DefaultParameters,MATCH(V$8,'Default Parameters'!$3:$3,0),FALSE),"[enter country-specific value")</f>
        <v>0.48</v>
      </c>
      <c r="W137" s="211" cm="1">
        <f t="array" aca="1" ref="W137" ca="1">IF($G137="D",VLOOKUP($A137&amp;"_"&amp;$H$4,DefaultParameters,MATCH(W$8,'Default Parameters'!$3:$3,0),FALSE),"[enter country-specific value")</f>
        <v>0.48</v>
      </c>
      <c r="X137" s="211" cm="1">
        <f t="array" aca="1" ref="X137" ca="1">IF($G137="D",VLOOKUP($A137&amp;"_"&amp;$H$4,DefaultParameters,MATCH(X$8,'Default Parameters'!$3:$3,0),FALSE),"[enter country-specific value")</f>
        <v>0.48</v>
      </c>
      <c r="Y137" s="211" cm="1">
        <f t="array" aca="1" ref="Y137" ca="1">IF($G137="D",VLOOKUP($A137&amp;"_"&amp;$H$4,DefaultParameters,MATCH(Y$8,'Default Parameters'!$3:$3,0),FALSE),"[enter country-specific value")</f>
        <v>0.48</v>
      </c>
      <c r="Z137" s="211" cm="1">
        <f t="array" aca="1" ref="Z137" ca="1">IF($G137="D",VLOOKUP($A137&amp;"_"&amp;$H$4,DefaultParameters,MATCH(Z$8,'Default Parameters'!$3:$3,0),FALSE),"[enter country-specific value")</f>
        <v>0.48</v>
      </c>
      <c r="AA137" s="211" cm="1">
        <f t="array" aca="1" ref="AA137" ca="1">IF($G137="D",VLOOKUP($A137&amp;"_"&amp;$H$4,DefaultParameters,MATCH(AA$8,'Default Parameters'!$3:$3,0),FALSE),"[enter country-specific value")</f>
        <v>0.48</v>
      </c>
      <c r="AB137" s="211" cm="1">
        <f t="array" aca="1" ref="AB137" ca="1">IF($G137="D",VLOOKUP($A137&amp;"_"&amp;$H$4,DefaultParameters,MATCH(AB$8,'Default Parameters'!$3:$3,0),FALSE),"[enter country-specific value")</f>
        <v>0.48</v>
      </c>
      <c r="AC137" s="211" cm="1">
        <f t="array" aca="1" ref="AC137" ca="1">IF($G137="D",VLOOKUP($A137&amp;"_"&amp;$H$4,DefaultParameters,MATCH(AC$8,'Default Parameters'!$3:$3,0),FALSE),"[enter country-specific value")</f>
        <v>0.48</v>
      </c>
      <c r="AD137" s="211" cm="1">
        <f t="array" aca="1" ref="AD137" ca="1">IF($G137="D",VLOOKUP($A137&amp;"_"&amp;$H$4,DefaultParameters,MATCH(AD$8,'Default Parameters'!$3:$3,0),FALSE),"[enter country-specific value")</f>
        <v>0.48</v>
      </c>
      <c r="AE137" s="211" cm="1">
        <f t="array" aca="1" ref="AE137" ca="1">IF($G137="D",VLOOKUP($A137&amp;"_"&amp;$H$4,DefaultParameters,MATCH(AE$8,'Default Parameters'!$3:$3,0),FALSE),"[enter country-specific value")</f>
        <v>0.48</v>
      </c>
      <c r="AF137" s="211" cm="1">
        <f t="array" aca="1" ref="AF137" ca="1">IF($G137="D",VLOOKUP($A137&amp;"_"&amp;$H$4,DefaultParameters,MATCH(AF$8,'Default Parameters'!$3:$3,0),FALSE),"[enter country-specific value")</f>
        <v>0.48</v>
      </c>
      <c r="AG137" s="211" cm="1">
        <f t="array" aca="1" ref="AG137" ca="1">IF($G137="D",VLOOKUP($A137&amp;"_"&amp;$H$4,DefaultParameters,MATCH(AG$8,'Default Parameters'!$3:$3,0),FALSE),"[enter country-specific value")</f>
        <v>0.48</v>
      </c>
      <c r="AH137" s="211" cm="1">
        <f t="array" aca="1" ref="AH137" ca="1">IF($G137="D",VLOOKUP($A137&amp;"_"&amp;$H$4,DefaultParameters,MATCH(AH$8,'Default Parameters'!$3:$3,0),FALSE),"[enter country-specific value")</f>
        <v>0.48</v>
      </c>
      <c r="AI137" s="211" cm="1">
        <f t="array" aca="1" ref="AI137" ca="1">IF($G137="D",VLOOKUP($A137&amp;"_"&amp;$H$4,DefaultParameters,MATCH(AI$8,'Default Parameters'!$3:$3,0),FALSE),"[enter country-specific value")</f>
        <v>0.48</v>
      </c>
      <c r="AJ137" s="211" cm="1">
        <f t="array" aca="1" ref="AJ137" ca="1">IF($G137="D",VLOOKUP($A137&amp;"_"&amp;$H$4,DefaultParameters,MATCH(AJ$8,'Default Parameters'!$3:$3,0),FALSE),"[enter country-specific value")</f>
        <v>0.48</v>
      </c>
      <c r="AK137" s="211" cm="1">
        <f t="array" aca="1" ref="AK137" ca="1">IF($G137="D",VLOOKUP($A137&amp;"_"&amp;$H$4,DefaultParameters,MATCH(AK$8,'Default Parameters'!$3:$3,0),FALSE),"[enter country-specific value")</f>
        <v>0.48</v>
      </c>
      <c r="AL137" s="211" cm="1">
        <f t="array" aca="1" ref="AL137" ca="1">IF($G137="D",VLOOKUP($A137&amp;"_"&amp;$H$4,DefaultParameters,MATCH(AL$8,'Default Parameters'!$3:$3,0),FALSE),"[enter country-specific value")</f>
        <v>0.48</v>
      </c>
      <c r="AM137" s="211" cm="1">
        <f t="array" aca="1" ref="AM137" ca="1">IF($G137="D",VLOOKUP($A137&amp;"_"&amp;$H$4,DefaultParameters,MATCH(AM$8,'Default Parameters'!$3:$3,0),FALSE),"[enter country-specific value")</f>
        <v>0.48</v>
      </c>
      <c r="AN137" s="211" cm="1">
        <f t="array" aca="1" ref="AN137" ca="1">IF($G137="D",VLOOKUP($A137&amp;"_"&amp;$H$4,DefaultParameters,MATCH(AN$8,'Default Parameters'!$3:$3,0),FALSE),"[enter country-specific value")</f>
        <v>0.48</v>
      </c>
      <c r="AO137" s="211" cm="1">
        <f t="array" aca="1" ref="AO137" ca="1">IF($G137="D",VLOOKUP($A137&amp;"_"&amp;$H$4,DefaultParameters,MATCH(AO$8,'Default Parameters'!$3:$3,0),FALSE),"[enter country-specific value")</f>
        <v>0.48</v>
      </c>
      <c r="AP137" s="211"/>
      <c r="AQ137" s="211"/>
      <c r="AR137" s="211"/>
      <c r="AS137" s="211"/>
      <c r="AT137" s="211"/>
      <c r="AU137" s="188"/>
      <c r="AV137" s="43" t="e" cm="1">
        <f t="array" aca="1" ref="AV137" ca="1">IF($G137="D",VLOOKUP($A137&amp;"_"&amp;$H$4,DefaultParameters,MATCH(AV$8,'Default Parameters'!$3:$3,0),FALSE),"[enter country-specific value")</f>
        <v>#N/A</v>
      </c>
    </row>
    <row r="138" spans="1:48" ht="18" x14ac:dyDescent="0.35">
      <c r="A138" s="44" t="str">
        <f t="shared" ref="A138:A152" si="30">C138&amp;"_"&amp;E138</f>
        <v>Nex_Non-dairy cattle</v>
      </c>
      <c r="B138" s="2" t="s">
        <v>49</v>
      </c>
      <c r="C138" s="42" t="s">
        <v>552</v>
      </c>
      <c r="D138" s="77" t="str">
        <f t="shared" ca="1" si="26"/>
        <v>N</v>
      </c>
      <c r="E138" s="2" t="s">
        <v>77</v>
      </c>
      <c r="F138" s="77" t="str">
        <f t="shared" ca="1" si="27"/>
        <v>kg N/1000 kg animal mass day-1</v>
      </c>
      <c r="G138" s="201" t="s">
        <v>124</v>
      </c>
      <c r="H138" s="14" t="str">
        <f t="shared" si="28"/>
        <v>Western Europe</v>
      </c>
      <c r="I138" s="211" t="str">
        <f t="shared" ca="1" si="29"/>
        <v>Volume 4, Chapter 10, Table 10.19, IPCC 2006</v>
      </c>
      <c r="J138" s="176"/>
      <c r="K138" s="211" cm="1">
        <f t="array" aca="1" ref="K138" ca="1">IF($G138="D",VLOOKUP($A138&amp;"_"&amp;$H$4,DefaultParameters,MATCH(K$8,'Default Parameters'!$3:$3,0),FALSE),"[enter country-specific value")</f>
        <v>0.33</v>
      </c>
      <c r="L138" s="211" cm="1">
        <f t="array" aca="1" ref="L138" ca="1">IF($G138="D",VLOOKUP($A138&amp;"_"&amp;$H$4,DefaultParameters,MATCH(L$8,'Default Parameters'!$3:$3,0),FALSE),"[enter country-specific value")</f>
        <v>0.33</v>
      </c>
      <c r="M138" s="211" cm="1">
        <f t="array" aca="1" ref="M138" ca="1">IF($G138="D",VLOOKUP($A138&amp;"_"&amp;$H$4,DefaultParameters,MATCH(M$8,'Default Parameters'!$3:$3,0),FALSE),"[enter country-specific value")</f>
        <v>0.33</v>
      </c>
      <c r="N138" s="211" cm="1">
        <f t="array" aca="1" ref="N138" ca="1">IF($G138="D",VLOOKUP($A138&amp;"_"&amp;$H$4,DefaultParameters,MATCH(N$8,'Default Parameters'!$3:$3,0),FALSE),"[enter country-specific value")</f>
        <v>0.33</v>
      </c>
      <c r="O138" s="211" cm="1">
        <f t="array" aca="1" ref="O138" ca="1">IF($G138="D",VLOOKUP($A138&amp;"_"&amp;$H$4,DefaultParameters,MATCH(O$8,'Default Parameters'!$3:$3,0),FALSE),"[enter country-specific value")</f>
        <v>0.33</v>
      </c>
      <c r="P138" s="211" cm="1">
        <f t="array" aca="1" ref="P138" ca="1">IF($G138="D",VLOOKUP($A138&amp;"_"&amp;$H$4,DefaultParameters,MATCH(P$8,'Default Parameters'!$3:$3,0),FALSE),"[enter country-specific value")</f>
        <v>0.33</v>
      </c>
      <c r="Q138" s="211" cm="1">
        <f t="array" aca="1" ref="Q138" ca="1">IF($G138="D",VLOOKUP($A138&amp;"_"&amp;$H$4,DefaultParameters,MATCH(Q$8,'Default Parameters'!$3:$3,0),FALSE),"[enter country-specific value")</f>
        <v>0.33</v>
      </c>
      <c r="R138" s="211" cm="1">
        <f t="array" aca="1" ref="R138" ca="1">IF($G138="D",VLOOKUP($A138&amp;"_"&amp;$H$4,DefaultParameters,MATCH(R$8,'Default Parameters'!$3:$3,0),FALSE),"[enter country-specific value")</f>
        <v>0.33</v>
      </c>
      <c r="S138" s="211" cm="1">
        <f t="array" aca="1" ref="S138" ca="1">IF($G138="D",VLOOKUP($A138&amp;"_"&amp;$H$4,DefaultParameters,MATCH(S$8,'Default Parameters'!$3:$3,0),FALSE),"[enter country-specific value")</f>
        <v>0.33</v>
      </c>
      <c r="T138" s="211" cm="1">
        <f t="array" aca="1" ref="T138" ca="1">IF($G138="D",VLOOKUP($A138&amp;"_"&amp;$H$4,DefaultParameters,MATCH(T$8,'Default Parameters'!$3:$3,0),FALSE),"[enter country-specific value")</f>
        <v>0.33</v>
      </c>
      <c r="U138" s="211" cm="1">
        <f t="array" aca="1" ref="U138" ca="1">IF($G138="D",VLOOKUP($A138&amp;"_"&amp;$H$4,DefaultParameters,MATCH(U$8,'Default Parameters'!$3:$3,0),FALSE),"[enter country-specific value")</f>
        <v>0.33</v>
      </c>
      <c r="V138" s="211" cm="1">
        <f t="array" aca="1" ref="V138" ca="1">IF($G138="D",VLOOKUP($A138&amp;"_"&amp;$H$4,DefaultParameters,MATCH(V$8,'Default Parameters'!$3:$3,0),FALSE),"[enter country-specific value")</f>
        <v>0.33</v>
      </c>
      <c r="W138" s="211" cm="1">
        <f t="array" aca="1" ref="W138" ca="1">IF($G138="D",VLOOKUP($A138&amp;"_"&amp;$H$4,DefaultParameters,MATCH(W$8,'Default Parameters'!$3:$3,0),FALSE),"[enter country-specific value")</f>
        <v>0.33</v>
      </c>
      <c r="X138" s="211" cm="1">
        <f t="array" aca="1" ref="X138" ca="1">IF($G138="D",VLOOKUP($A138&amp;"_"&amp;$H$4,DefaultParameters,MATCH(X$8,'Default Parameters'!$3:$3,0),FALSE),"[enter country-specific value")</f>
        <v>0.33</v>
      </c>
      <c r="Y138" s="211" cm="1">
        <f t="array" aca="1" ref="Y138" ca="1">IF($G138="D",VLOOKUP($A138&amp;"_"&amp;$H$4,DefaultParameters,MATCH(Y$8,'Default Parameters'!$3:$3,0),FALSE),"[enter country-specific value")</f>
        <v>0.33</v>
      </c>
      <c r="Z138" s="211" cm="1">
        <f t="array" aca="1" ref="Z138" ca="1">IF($G138="D",VLOOKUP($A138&amp;"_"&amp;$H$4,DefaultParameters,MATCH(Z$8,'Default Parameters'!$3:$3,0),FALSE),"[enter country-specific value")</f>
        <v>0.33</v>
      </c>
      <c r="AA138" s="211" cm="1">
        <f t="array" aca="1" ref="AA138" ca="1">IF($G138="D",VLOOKUP($A138&amp;"_"&amp;$H$4,DefaultParameters,MATCH(AA$8,'Default Parameters'!$3:$3,0),FALSE),"[enter country-specific value")</f>
        <v>0.33</v>
      </c>
      <c r="AB138" s="211" cm="1">
        <f t="array" aca="1" ref="AB138" ca="1">IF($G138="D",VLOOKUP($A138&amp;"_"&amp;$H$4,DefaultParameters,MATCH(AB$8,'Default Parameters'!$3:$3,0),FALSE),"[enter country-specific value")</f>
        <v>0.33</v>
      </c>
      <c r="AC138" s="211" cm="1">
        <f t="array" aca="1" ref="AC138" ca="1">IF($G138="D",VLOOKUP($A138&amp;"_"&amp;$H$4,DefaultParameters,MATCH(AC$8,'Default Parameters'!$3:$3,0),FALSE),"[enter country-specific value")</f>
        <v>0.33</v>
      </c>
      <c r="AD138" s="211" cm="1">
        <f t="array" aca="1" ref="AD138" ca="1">IF($G138="D",VLOOKUP($A138&amp;"_"&amp;$H$4,DefaultParameters,MATCH(AD$8,'Default Parameters'!$3:$3,0),FALSE),"[enter country-specific value")</f>
        <v>0.33</v>
      </c>
      <c r="AE138" s="211" cm="1">
        <f t="array" aca="1" ref="AE138" ca="1">IF($G138="D",VLOOKUP($A138&amp;"_"&amp;$H$4,DefaultParameters,MATCH(AE$8,'Default Parameters'!$3:$3,0),FALSE),"[enter country-specific value")</f>
        <v>0.33</v>
      </c>
      <c r="AF138" s="211" cm="1">
        <f t="array" aca="1" ref="AF138" ca="1">IF($G138="D",VLOOKUP($A138&amp;"_"&amp;$H$4,DefaultParameters,MATCH(AF$8,'Default Parameters'!$3:$3,0),FALSE),"[enter country-specific value")</f>
        <v>0.33</v>
      </c>
      <c r="AG138" s="211" cm="1">
        <f t="array" aca="1" ref="AG138" ca="1">IF($G138="D",VLOOKUP($A138&amp;"_"&amp;$H$4,DefaultParameters,MATCH(AG$8,'Default Parameters'!$3:$3,0),FALSE),"[enter country-specific value")</f>
        <v>0.33</v>
      </c>
      <c r="AH138" s="211" cm="1">
        <f t="array" aca="1" ref="AH138" ca="1">IF($G138="D",VLOOKUP($A138&amp;"_"&amp;$H$4,DefaultParameters,MATCH(AH$8,'Default Parameters'!$3:$3,0),FALSE),"[enter country-specific value")</f>
        <v>0.33</v>
      </c>
      <c r="AI138" s="211" cm="1">
        <f t="array" aca="1" ref="AI138" ca="1">IF($G138="D",VLOOKUP($A138&amp;"_"&amp;$H$4,DefaultParameters,MATCH(AI$8,'Default Parameters'!$3:$3,0),FALSE),"[enter country-specific value")</f>
        <v>0.33</v>
      </c>
      <c r="AJ138" s="211" cm="1">
        <f t="array" aca="1" ref="AJ138" ca="1">IF($G138="D",VLOOKUP($A138&amp;"_"&amp;$H$4,DefaultParameters,MATCH(AJ$8,'Default Parameters'!$3:$3,0),FALSE),"[enter country-specific value")</f>
        <v>0.33</v>
      </c>
      <c r="AK138" s="211" cm="1">
        <f t="array" aca="1" ref="AK138" ca="1">IF($G138="D",VLOOKUP($A138&amp;"_"&amp;$H$4,DefaultParameters,MATCH(AK$8,'Default Parameters'!$3:$3,0),FALSE),"[enter country-specific value")</f>
        <v>0.33</v>
      </c>
      <c r="AL138" s="211" cm="1">
        <f t="array" aca="1" ref="AL138" ca="1">IF($G138="D",VLOOKUP($A138&amp;"_"&amp;$H$4,DefaultParameters,MATCH(AL$8,'Default Parameters'!$3:$3,0),FALSE),"[enter country-specific value")</f>
        <v>0.33</v>
      </c>
      <c r="AM138" s="211" cm="1">
        <f t="array" aca="1" ref="AM138" ca="1">IF($G138="D",VLOOKUP($A138&amp;"_"&amp;$H$4,DefaultParameters,MATCH(AM$8,'Default Parameters'!$3:$3,0),FALSE),"[enter country-specific value")</f>
        <v>0.33</v>
      </c>
      <c r="AN138" s="211" cm="1">
        <f t="array" aca="1" ref="AN138" ca="1">IF($G138="D",VLOOKUP($A138&amp;"_"&amp;$H$4,DefaultParameters,MATCH(AN$8,'Default Parameters'!$3:$3,0),FALSE),"[enter country-specific value")</f>
        <v>0.33</v>
      </c>
      <c r="AO138" s="211" cm="1">
        <f t="array" aca="1" ref="AO138" ca="1">IF($G138="D",VLOOKUP($A138&amp;"_"&amp;$H$4,DefaultParameters,MATCH(AO$8,'Default Parameters'!$3:$3,0),FALSE),"[enter country-specific value")</f>
        <v>0.33</v>
      </c>
      <c r="AP138" s="211"/>
      <c r="AQ138" s="211"/>
      <c r="AR138" s="211"/>
      <c r="AS138" s="211"/>
      <c r="AT138" s="211"/>
      <c r="AU138" s="188"/>
      <c r="AV138" s="43" t="e" cm="1">
        <f t="array" aca="1" ref="AV138" ca="1">IF($G138="D",VLOOKUP($A138&amp;"_"&amp;$H$4,DefaultParameters,MATCH(AV$8,'Default Parameters'!$3:$3,0),FALSE),"[enter country-specific value")</f>
        <v>#N/A</v>
      </c>
    </row>
    <row r="139" spans="1:48" ht="18" x14ac:dyDescent="0.35">
      <c r="A139" s="44" t="str">
        <f t="shared" si="30"/>
        <v>Nex_Non-dairy cattle (calves)</v>
      </c>
      <c r="B139" s="2" t="s">
        <v>49</v>
      </c>
      <c r="C139" s="42" t="s">
        <v>552</v>
      </c>
      <c r="D139" s="77" t="str">
        <f t="shared" ca="1" si="26"/>
        <v>N</v>
      </c>
      <c r="E139" s="2" t="s">
        <v>78</v>
      </c>
      <c r="F139" s="77" t="str">
        <f t="shared" ca="1" si="27"/>
        <v>kg N/1000 kg animal mass day-1</v>
      </c>
      <c r="G139" s="201" t="s">
        <v>124</v>
      </c>
      <c r="H139" s="14" t="str">
        <f t="shared" si="28"/>
        <v>Western Europe</v>
      </c>
      <c r="I139" s="211" t="str">
        <f t="shared" ca="1" si="29"/>
        <v>Volume 4, Chapter 10, Table 10.19, IPCC 2006</v>
      </c>
      <c r="J139" s="202"/>
      <c r="K139" s="211" cm="1">
        <f t="array" aca="1" ref="K139" ca="1">IF($G139="D",VLOOKUP($A139&amp;"_"&amp;$H$4,DefaultParameters,MATCH(K$8,'Default Parameters'!$3:$3,0),FALSE),"[enter country-specific value")</f>
        <v>0.33</v>
      </c>
      <c r="L139" s="211" cm="1">
        <f t="array" aca="1" ref="L139" ca="1">IF($G139="D",VLOOKUP($A139&amp;"_"&amp;$H$4,DefaultParameters,MATCH(L$8,'Default Parameters'!$3:$3,0),FALSE),"[enter country-specific value")</f>
        <v>0.33</v>
      </c>
      <c r="M139" s="211" cm="1">
        <f t="array" aca="1" ref="M139" ca="1">IF($G139="D",VLOOKUP($A139&amp;"_"&amp;$H$4,DefaultParameters,MATCH(M$8,'Default Parameters'!$3:$3,0),FALSE),"[enter country-specific value")</f>
        <v>0.33</v>
      </c>
      <c r="N139" s="211" cm="1">
        <f t="array" aca="1" ref="N139" ca="1">IF($G139="D",VLOOKUP($A139&amp;"_"&amp;$H$4,DefaultParameters,MATCH(N$8,'Default Parameters'!$3:$3,0),FALSE),"[enter country-specific value")</f>
        <v>0.33</v>
      </c>
      <c r="O139" s="211" cm="1">
        <f t="array" aca="1" ref="O139" ca="1">IF($G139="D",VLOOKUP($A139&amp;"_"&amp;$H$4,DefaultParameters,MATCH(O$8,'Default Parameters'!$3:$3,0),FALSE),"[enter country-specific value")</f>
        <v>0.33</v>
      </c>
      <c r="P139" s="211" cm="1">
        <f t="array" aca="1" ref="P139" ca="1">IF($G139="D",VLOOKUP($A139&amp;"_"&amp;$H$4,DefaultParameters,MATCH(P$8,'Default Parameters'!$3:$3,0),FALSE),"[enter country-specific value")</f>
        <v>0.33</v>
      </c>
      <c r="Q139" s="211" cm="1">
        <f t="array" aca="1" ref="Q139" ca="1">IF($G139="D",VLOOKUP($A139&amp;"_"&amp;$H$4,DefaultParameters,MATCH(Q$8,'Default Parameters'!$3:$3,0),FALSE),"[enter country-specific value")</f>
        <v>0.33</v>
      </c>
      <c r="R139" s="211" cm="1">
        <f t="array" aca="1" ref="R139" ca="1">IF($G139="D",VLOOKUP($A139&amp;"_"&amp;$H$4,DefaultParameters,MATCH(R$8,'Default Parameters'!$3:$3,0),FALSE),"[enter country-specific value")</f>
        <v>0.33</v>
      </c>
      <c r="S139" s="211" cm="1">
        <f t="array" aca="1" ref="S139" ca="1">IF($G139="D",VLOOKUP($A139&amp;"_"&amp;$H$4,DefaultParameters,MATCH(S$8,'Default Parameters'!$3:$3,0),FALSE),"[enter country-specific value")</f>
        <v>0.33</v>
      </c>
      <c r="T139" s="211" cm="1">
        <f t="array" aca="1" ref="T139" ca="1">IF($G139="D",VLOOKUP($A139&amp;"_"&amp;$H$4,DefaultParameters,MATCH(T$8,'Default Parameters'!$3:$3,0),FALSE),"[enter country-specific value")</f>
        <v>0.33</v>
      </c>
      <c r="U139" s="211" cm="1">
        <f t="array" aca="1" ref="U139" ca="1">IF($G139="D",VLOOKUP($A139&amp;"_"&amp;$H$4,DefaultParameters,MATCH(U$8,'Default Parameters'!$3:$3,0),FALSE),"[enter country-specific value")</f>
        <v>0.33</v>
      </c>
      <c r="V139" s="211" cm="1">
        <f t="array" aca="1" ref="V139" ca="1">IF($G139="D",VLOOKUP($A139&amp;"_"&amp;$H$4,DefaultParameters,MATCH(V$8,'Default Parameters'!$3:$3,0),FALSE),"[enter country-specific value")</f>
        <v>0.33</v>
      </c>
      <c r="W139" s="211" cm="1">
        <f t="array" aca="1" ref="W139" ca="1">IF($G139="D",VLOOKUP($A139&amp;"_"&amp;$H$4,DefaultParameters,MATCH(W$8,'Default Parameters'!$3:$3,0),FALSE),"[enter country-specific value")</f>
        <v>0.33</v>
      </c>
      <c r="X139" s="211" cm="1">
        <f t="array" aca="1" ref="X139" ca="1">IF($G139="D",VLOOKUP($A139&amp;"_"&amp;$H$4,DefaultParameters,MATCH(X$8,'Default Parameters'!$3:$3,0),FALSE),"[enter country-specific value")</f>
        <v>0.33</v>
      </c>
      <c r="Y139" s="211" cm="1">
        <f t="array" aca="1" ref="Y139" ca="1">IF($G139="D",VLOOKUP($A139&amp;"_"&amp;$H$4,DefaultParameters,MATCH(Y$8,'Default Parameters'!$3:$3,0),FALSE),"[enter country-specific value")</f>
        <v>0.33</v>
      </c>
      <c r="Z139" s="211" cm="1">
        <f t="array" aca="1" ref="Z139" ca="1">IF($G139="D",VLOOKUP($A139&amp;"_"&amp;$H$4,DefaultParameters,MATCH(Z$8,'Default Parameters'!$3:$3,0),FALSE),"[enter country-specific value")</f>
        <v>0.33</v>
      </c>
      <c r="AA139" s="211" cm="1">
        <f t="array" aca="1" ref="AA139" ca="1">IF($G139="D",VLOOKUP($A139&amp;"_"&amp;$H$4,DefaultParameters,MATCH(AA$8,'Default Parameters'!$3:$3,0),FALSE),"[enter country-specific value")</f>
        <v>0.33</v>
      </c>
      <c r="AB139" s="211" cm="1">
        <f t="array" aca="1" ref="AB139" ca="1">IF($G139="D",VLOOKUP($A139&amp;"_"&amp;$H$4,DefaultParameters,MATCH(AB$8,'Default Parameters'!$3:$3,0),FALSE),"[enter country-specific value")</f>
        <v>0.33</v>
      </c>
      <c r="AC139" s="211" cm="1">
        <f t="array" aca="1" ref="AC139" ca="1">IF($G139="D",VLOOKUP($A139&amp;"_"&amp;$H$4,DefaultParameters,MATCH(AC$8,'Default Parameters'!$3:$3,0),FALSE),"[enter country-specific value")</f>
        <v>0.33</v>
      </c>
      <c r="AD139" s="211" cm="1">
        <f t="array" aca="1" ref="AD139" ca="1">IF($G139="D",VLOOKUP($A139&amp;"_"&amp;$H$4,DefaultParameters,MATCH(AD$8,'Default Parameters'!$3:$3,0),FALSE),"[enter country-specific value")</f>
        <v>0.33</v>
      </c>
      <c r="AE139" s="211" cm="1">
        <f t="array" aca="1" ref="AE139" ca="1">IF($G139="D",VLOOKUP($A139&amp;"_"&amp;$H$4,DefaultParameters,MATCH(AE$8,'Default Parameters'!$3:$3,0),FALSE),"[enter country-specific value")</f>
        <v>0.33</v>
      </c>
      <c r="AF139" s="211" cm="1">
        <f t="array" aca="1" ref="AF139" ca="1">IF($G139="D",VLOOKUP($A139&amp;"_"&amp;$H$4,DefaultParameters,MATCH(AF$8,'Default Parameters'!$3:$3,0),FALSE),"[enter country-specific value")</f>
        <v>0.33</v>
      </c>
      <c r="AG139" s="211" cm="1">
        <f t="array" aca="1" ref="AG139" ca="1">IF($G139="D",VLOOKUP($A139&amp;"_"&amp;$H$4,DefaultParameters,MATCH(AG$8,'Default Parameters'!$3:$3,0),FALSE),"[enter country-specific value")</f>
        <v>0.33</v>
      </c>
      <c r="AH139" s="211" cm="1">
        <f t="array" aca="1" ref="AH139" ca="1">IF($G139="D",VLOOKUP($A139&amp;"_"&amp;$H$4,DefaultParameters,MATCH(AH$8,'Default Parameters'!$3:$3,0),FALSE),"[enter country-specific value")</f>
        <v>0.33</v>
      </c>
      <c r="AI139" s="211" cm="1">
        <f t="array" aca="1" ref="AI139" ca="1">IF($G139="D",VLOOKUP($A139&amp;"_"&amp;$H$4,DefaultParameters,MATCH(AI$8,'Default Parameters'!$3:$3,0),FALSE),"[enter country-specific value")</f>
        <v>0.33</v>
      </c>
      <c r="AJ139" s="211" cm="1">
        <f t="array" aca="1" ref="AJ139" ca="1">IF($G139="D",VLOOKUP($A139&amp;"_"&amp;$H$4,DefaultParameters,MATCH(AJ$8,'Default Parameters'!$3:$3,0),FALSE),"[enter country-specific value")</f>
        <v>0.33</v>
      </c>
      <c r="AK139" s="211" cm="1">
        <f t="array" aca="1" ref="AK139" ca="1">IF($G139="D",VLOOKUP($A139&amp;"_"&amp;$H$4,DefaultParameters,MATCH(AK$8,'Default Parameters'!$3:$3,0),FALSE),"[enter country-specific value")</f>
        <v>0.33</v>
      </c>
      <c r="AL139" s="211" cm="1">
        <f t="array" aca="1" ref="AL139" ca="1">IF($G139="D",VLOOKUP($A139&amp;"_"&amp;$H$4,DefaultParameters,MATCH(AL$8,'Default Parameters'!$3:$3,0),FALSE),"[enter country-specific value")</f>
        <v>0.33</v>
      </c>
      <c r="AM139" s="211" cm="1">
        <f t="array" aca="1" ref="AM139" ca="1">IF($G139="D",VLOOKUP($A139&amp;"_"&amp;$H$4,DefaultParameters,MATCH(AM$8,'Default Parameters'!$3:$3,0),FALSE),"[enter country-specific value")</f>
        <v>0.33</v>
      </c>
      <c r="AN139" s="211" cm="1">
        <f t="array" aca="1" ref="AN139" ca="1">IF($G139="D",VLOOKUP($A139&amp;"_"&amp;$H$4,DefaultParameters,MATCH(AN$8,'Default Parameters'!$3:$3,0),FALSE),"[enter country-specific value")</f>
        <v>0.33</v>
      </c>
      <c r="AO139" s="211" cm="1">
        <f t="array" aca="1" ref="AO139" ca="1">IF($G139="D",VLOOKUP($A139&amp;"_"&amp;$H$4,DefaultParameters,MATCH(AO$8,'Default Parameters'!$3:$3,0),FALSE),"[enter country-specific value")</f>
        <v>0.33</v>
      </c>
      <c r="AP139" s="211"/>
      <c r="AQ139" s="211"/>
      <c r="AR139" s="211"/>
      <c r="AS139" s="211"/>
      <c r="AT139" s="211"/>
      <c r="AU139" s="188"/>
      <c r="AV139" s="43" t="e" cm="1">
        <f t="array" aca="1" ref="AV139" ca="1">IF($G139="D",VLOOKUP($A139&amp;"_"&amp;$H$4,DefaultParameters,MATCH(AV$8,'Default Parameters'!$3:$3,0),FALSE),"[enter country-specific value")</f>
        <v>#N/A</v>
      </c>
    </row>
    <row r="140" spans="1:48" ht="18" x14ac:dyDescent="0.35">
      <c r="A140" s="44" t="str">
        <f t="shared" si="30"/>
        <v>Nex_Sheep</v>
      </c>
      <c r="B140" s="2" t="s">
        <v>49</v>
      </c>
      <c r="C140" s="42" t="s">
        <v>552</v>
      </c>
      <c r="D140" s="77" t="str">
        <f t="shared" ca="1" si="26"/>
        <v>N</v>
      </c>
      <c r="E140" s="2" t="s">
        <v>79</v>
      </c>
      <c r="F140" s="77" t="str">
        <f t="shared" ca="1" si="27"/>
        <v>kg N/1000 kg animal mass day-1</v>
      </c>
      <c r="G140" s="201" t="s">
        <v>124</v>
      </c>
      <c r="H140" s="14" t="str">
        <f t="shared" si="28"/>
        <v>Western Europe</v>
      </c>
      <c r="I140" s="211" t="str">
        <f t="shared" ca="1" si="29"/>
        <v>Volume 4, Chapter 10, Table 10.19, IPCC 2006</v>
      </c>
      <c r="J140" s="202"/>
      <c r="K140" s="211" cm="1">
        <f t="array" aca="1" ref="K140" ca="1">IF($G140="D",VLOOKUP($A140&amp;"_"&amp;$H$4,DefaultParameters,MATCH(K$8,'Default Parameters'!$3:$3,0),FALSE),"[enter country-specific value")</f>
        <v>0.85</v>
      </c>
      <c r="L140" s="211" cm="1">
        <f t="array" aca="1" ref="L140" ca="1">IF($G140="D",VLOOKUP($A140&amp;"_"&amp;$H$4,DefaultParameters,MATCH(L$8,'Default Parameters'!$3:$3,0),FALSE),"[enter country-specific value")</f>
        <v>0.85</v>
      </c>
      <c r="M140" s="211" cm="1">
        <f t="array" aca="1" ref="M140" ca="1">IF($G140="D",VLOOKUP($A140&amp;"_"&amp;$H$4,DefaultParameters,MATCH(M$8,'Default Parameters'!$3:$3,0),FALSE),"[enter country-specific value")</f>
        <v>0.85</v>
      </c>
      <c r="N140" s="211" cm="1">
        <f t="array" aca="1" ref="N140" ca="1">IF($G140="D",VLOOKUP($A140&amp;"_"&amp;$H$4,DefaultParameters,MATCH(N$8,'Default Parameters'!$3:$3,0),FALSE),"[enter country-specific value")</f>
        <v>0.85</v>
      </c>
      <c r="O140" s="211" cm="1">
        <f t="array" aca="1" ref="O140" ca="1">IF($G140="D",VLOOKUP($A140&amp;"_"&amp;$H$4,DefaultParameters,MATCH(O$8,'Default Parameters'!$3:$3,0),FALSE),"[enter country-specific value")</f>
        <v>0.85</v>
      </c>
      <c r="P140" s="211" cm="1">
        <f t="array" aca="1" ref="P140" ca="1">IF($G140="D",VLOOKUP($A140&amp;"_"&amp;$H$4,DefaultParameters,MATCH(P$8,'Default Parameters'!$3:$3,0),FALSE),"[enter country-specific value")</f>
        <v>0.85</v>
      </c>
      <c r="Q140" s="211" cm="1">
        <f t="array" aca="1" ref="Q140" ca="1">IF($G140="D",VLOOKUP($A140&amp;"_"&amp;$H$4,DefaultParameters,MATCH(Q$8,'Default Parameters'!$3:$3,0),FALSE),"[enter country-specific value")</f>
        <v>0.85</v>
      </c>
      <c r="R140" s="211" cm="1">
        <f t="array" aca="1" ref="R140" ca="1">IF($G140="D",VLOOKUP($A140&amp;"_"&amp;$H$4,DefaultParameters,MATCH(R$8,'Default Parameters'!$3:$3,0),FALSE),"[enter country-specific value")</f>
        <v>0.85</v>
      </c>
      <c r="S140" s="211" cm="1">
        <f t="array" aca="1" ref="S140" ca="1">IF($G140="D",VLOOKUP($A140&amp;"_"&amp;$H$4,DefaultParameters,MATCH(S$8,'Default Parameters'!$3:$3,0),FALSE),"[enter country-specific value")</f>
        <v>0.85</v>
      </c>
      <c r="T140" s="211" cm="1">
        <f t="array" aca="1" ref="T140" ca="1">IF($G140="D",VLOOKUP($A140&amp;"_"&amp;$H$4,DefaultParameters,MATCH(T$8,'Default Parameters'!$3:$3,0),FALSE),"[enter country-specific value")</f>
        <v>0.85</v>
      </c>
      <c r="U140" s="211" cm="1">
        <f t="array" aca="1" ref="U140" ca="1">IF($G140="D",VLOOKUP($A140&amp;"_"&amp;$H$4,DefaultParameters,MATCH(U$8,'Default Parameters'!$3:$3,0),FALSE),"[enter country-specific value")</f>
        <v>0.85</v>
      </c>
      <c r="V140" s="211" cm="1">
        <f t="array" aca="1" ref="V140" ca="1">IF($G140="D",VLOOKUP($A140&amp;"_"&amp;$H$4,DefaultParameters,MATCH(V$8,'Default Parameters'!$3:$3,0),FALSE),"[enter country-specific value")</f>
        <v>0.85</v>
      </c>
      <c r="W140" s="211" cm="1">
        <f t="array" aca="1" ref="W140" ca="1">IF($G140="D",VLOOKUP($A140&amp;"_"&amp;$H$4,DefaultParameters,MATCH(W$8,'Default Parameters'!$3:$3,0),FALSE),"[enter country-specific value")</f>
        <v>0.85</v>
      </c>
      <c r="X140" s="211" cm="1">
        <f t="array" aca="1" ref="X140" ca="1">IF($G140="D",VLOOKUP($A140&amp;"_"&amp;$H$4,DefaultParameters,MATCH(X$8,'Default Parameters'!$3:$3,0),FALSE),"[enter country-specific value")</f>
        <v>0.85</v>
      </c>
      <c r="Y140" s="211" cm="1">
        <f t="array" aca="1" ref="Y140" ca="1">IF($G140="D",VLOOKUP($A140&amp;"_"&amp;$H$4,DefaultParameters,MATCH(Y$8,'Default Parameters'!$3:$3,0),FALSE),"[enter country-specific value")</f>
        <v>0.85</v>
      </c>
      <c r="Z140" s="211" cm="1">
        <f t="array" aca="1" ref="Z140" ca="1">IF($G140="D",VLOOKUP($A140&amp;"_"&amp;$H$4,DefaultParameters,MATCH(Z$8,'Default Parameters'!$3:$3,0),FALSE),"[enter country-specific value")</f>
        <v>0.85</v>
      </c>
      <c r="AA140" s="211" cm="1">
        <f t="array" aca="1" ref="AA140" ca="1">IF($G140="D",VLOOKUP($A140&amp;"_"&amp;$H$4,DefaultParameters,MATCH(AA$8,'Default Parameters'!$3:$3,0),FALSE),"[enter country-specific value")</f>
        <v>0.85</v>
      </c>
      <c r="AB140" s="211" cm="1">
        <f t="array" aca="1" ref="AB140" ca="1">IF($G140="D",VLOOKUP($A140&amp;"_"&amp;$H$4,DefaultParameters,MATCH(AB$8,'Default Parameters'!$3:$3,0),FALSE),"[enter country-specific value")</f>
        <v>0.85</v>
      </c>
      <c r="AC140" s="211" cm="1">
        <f t="array" aca="1" ref="AC140" ca="1">IF($G140="D",VLOOKUP($A140&amp;"_"&amp;$H$4,DefaultParameters,MATCH(AC$8,'Default Parameters'!$3:$3,0),FALSE),"[enter country-specific value")</f>
        <v>0.85</v>
      </c>
      <c r="AD140" s="211" cm="1">
        <f t="array" aca="1" ref="AD140" ca="1">IF($G140="D",VLOOKUP($A140&amp;"_"&amp;$H$4,DefaultParameters,MATCH(AD$8,'Default Parameters'!$3:$3,0),FALSE),"[enter country-specific value")</f>
        <v>0.85</v>
      </c>
      <c r="AE140" s="211" cm="1">
        <f t="array" aca="1" ref="AE140" ca="1">IF($G140="D",VLOOKUP($A140&amp;"_"&amp;$H$4,DefaultParameters,MATCH(AE$8,'Default Parameters'!$3:$3,0),FALSE),"[enter country-specific value")</f>
        <v>0.85</v>
      </c>
      <c r="AF140" s="211" cm="1">
        <f t="array" aca="1" ref="AF140" ca="1">IF($G140="D",VLOOKUP($A140&amp;"_"&amp;$H$4,DefaultParameters,MATCH(AF$8,'Default Parameters'!$3:$3,0),FALSE),"[enter country-specific value")</f>
        <v>0.85</v>
      </c>
      <c r="AG140" s="211" cm="1">
        <f t="array" aca="1" ref="AG140" ca="1">IF($G140="D",VLOOKUP($A140&amp;"_"&amp;$H$4,DefaultParameters,MATCH(AG$8,'Default Parameters'!$3:$3,0),FALSE),"[enter country-specific value")</f>
        <v>0.85</v>
      </c>
      <c r="AH140" s="211" cm="1">
        <f t="array" aca="1" ref="AH140" ca="1">IF($G140="D",VLOOKUP($A140&amp;"_"&amp;$H$4,DefaultParameters,MATCH(AH$8,'Default Parameters'!$3:$3,0),FALSE),"[enter country-specific value")</f>
        <v>0.85</v>
      </c>
      <c r="AI140" s="211" cm="1">
        <f t="array" aca="1" ref="AI140" ca="1">IF($G140="D",VLOOKUP($A140&amp;"_"&amp;$H$4,DefaultParameters,MATCH(AI$8,'Default Parameters'!$3:$3,0),FALSE),"[enter country-specific value")</f>
        <v>0.85</v>
      </c>
      <c r="AJ140" s="211" cm="1">
        <f t="array" aca="1" ref="AJ140" ca="1">IF($G140="D",VLOOKUP($A140&amp;"_"&amp;$H$4,DefaultParameters,MATCH(AJ$8,'Default Parameters'!$3:$3,0),FALSE),"[enter country-specific value")</f>
        <v>0.85</v>
      </c>
      <c r="AK140" s="211" cm="1">
        <f t="array" aca="1" ref="AK140" ca="1">IF($G140="D",VLOOKUP($A140&amp;"_"&amp;$H$4,DefaultParameters,MATCH(AK$8,'Default Parameters'!$3:$3,0),FALSE),"[enter country-specific value")</f>
        <v>0.85</v>
      </c>
      <c r="AL140" s="211" cm="1">
        <f t="array" aca="1" ref="AL140" ca="1">IF($G140="D",VLOOKUP($A140&amp;"_"&amp;$H$4,DefaultParameters,MATCH(AL$8,'Default Parameters'!$3:$3,0),FALSE),"[enter country-specific value")</f>
        <v>0.85</v>
      </c>
      <c r="AM140" s="211" cm="1">
        <f t="array" aca="1" ref="AM140" ca="1">IF($G140="D",VLOOKUP($A140&amp;"_"&amp;$H$4,DefaultParameters,MATCH(AM$8,'Default Parameters'!$3:$3,0),FALSE),"[enter country-specific value")</f>
        <v>0.85</v>
      </c>
      <c r="AN140" s="214" cm="1">
        <f t="array" aca="1" ref="AN140" ca="1">IF($G140="D",VLOOKUP($A140&amp;"_"&amp;$H$4,DefaultParameters,MATCH(AN$8,'Default Parameters'!$3:$3,0),FALSE),"[enter country-specific value")</f>
        <v>0.85</v>
      </c>
      <c r="AO140" s="211" cm="1">
        <f t="array" aca="1" ref="AO140" ca="1">IF($G140="D",VLOOKUP($A140&amp;"_"&amp;$H$4,DefaultParameters,MATCH(AO$8,'Default Parameters'!$3:$3,0),FALSE),"[enter country-specific value")</f>
        <v>0.85</v>
      </c>
      <c r="AP140" s="211"/>
      <c r="AQ140" s="211"/>
      <c r="AR140" s="211"/>
      <c r="AS140" s="211"/>
      <c r="AT140" s="211"/>
      <c r="AU140" s="188"/>
      <c r="AV140" s="43" t="e" cm="1">
        <f t="array" aca="1" ref="AV140" ca="1">IF($G140="D",VLOOKUP($A140&amp;"_"&amp;$H$4,DefaultParameters,MATCH(AV$8,'Default Parameters'!$3:$3,0),FALSE),"[enter country-specific value")</f>
        <v>#N/A</v>
      </c>
    </row>
    <row r="141" spans="1:48" ht="18" x14ac:dyDescent="0.35">
      <c r="A141" s="44" t="str">
        <f t="shared" si="30"/>
        <v>Nex_Swine (finishing pigs)</v>
      </c>
      <c r="B141" s="2" t="s">
        <v>49</v>
      </c>
      <c r="C141" s="42" t="s">
        <v>552</v>
      </c>
      <c r="D141" s="77" t="str">
        <f t="shared" ca="1" si="26"/>
        <v>N</v>
      </c>
      <c r="E141" s="2" t="s">
        <v>538</v>
      </c>
      <c r="F141" s="77" t="str">
        <f t="shared" ca="1" si="27"/>
        <v>kg N/1000 kg animal mass day-1</v>
      </c>
      <c r="G141" s="201" t="s">
        <v>124</v>
      </c>
      <c r="H141" s="14" t="str">
        <f t="shared" si="28"/>
        <v>Western Europe</v>
      </c>
      <c r="I141" s="211" t="str">
        <f t="shared" ca="1" si="29"/>
        <v>Volume 4, Chapter 10, Table 10.19, IPCC 2006</v>
      </c>
      <c r="J141" s="202"/>
      <c r="K141" s="211" cm="1">
        <f t="array" aca="1" ref="K141" ca="1">IF($G141="D",VLOOKUP($A141&amp;"_"&amp;$H$4,DefaultParameters,MATCH(K$8,'Default Parameters'!$3:$3,0),FALSE),"[enter country-specific value")</f>
        <v>0.51</v>
      </c>
      <c r="L141" s="211" cm="1">
        <f t="array" aca="1" ref="L141" ca="1">IF($G141="D",VLOOKUP($A141&amp;"_"&amp;$H$4,DefaultParameters,MATCH(L$8,'Default Parameters'!$3:$3,0),FALSE),"[enter country-specific value")</f>
        <v>0.51</v>
      </c>
      <c r="M141" s="211" cm="1">
        <f t="array" aca="1" ref="M141" ca="1">IF($G141="D",VLOOKUP($A141&amp;"_"&amp;$H$4,DefaultParameters,MATCH(M$8,'Default Parameters'!$3:$3,0),FALSE),"[enter country-specific value")</f>
        <v>0.51</v>
      </c>
      <c r="N141" s="211" cm="1">
        <f t="array" aca="1" ref="N141" ca="1">IF($G141="D",VLOOKUP($A141&amp;"_"&amp;$H$4,DefaultParameters,MATCH(N$8,'Default Parameters'!$3:$3,0),FALSE),"[enter country-specific value")</f>
        <v>0.51</v>
      </c>
      <c r="O141" s="211" cm="1">
        <f t="array" aca="1" ref="O141" ca="1">IF($G141="D",VLOOKUP($A141&amp;"_"&amp;$H$4,DefaultParameters,MATCH(O$8,'Default Parameters'!$3:$3,0),FALSE),"[enter country-specific value")</f>
        <v>0.51</v>
      </c>
      <c r="P141" s="211" cm="1">
        <f t="array" aca="1" ref="P141" ca="1">IF($G141="D",VLOOKUP($A141&amp;"_"&amp;$H$4,DefaultParameters,MATCH(P$8,'Default Parameters'!$3:$3,0),FALSE),"[enter country-specific value")</f>
        <v>0.51</v>
      </c>
      <c r="Q141" s="211" cm="1">
        <f t="array" aca="1" ref="Q141" ca="1">IF($G141="D",VLOOKUP($A141&amp;"_"&amp;$H$4,DefaultParameters,MATCH(Q$8,'Default Parameters'!$3:$3,0),FALSE),"[enter country-specific value")</f>
        <v>0.51</v>
      </c>
      <c r="R141" s="211" cm="1">
        <f t="array" aca="1" ref="R141" ca="1">IF($G141="D",VLOOKUP($A141&amp;"_"&amp;$H$4,DefaultParameters,MATCH(R$8,'Default Parameters'!$3:$3,0),FALSE),"[enter country-specific value")</f>
        <v>0.51</v>
      </c>
      <c r="S141" s="211" cm="1">
        <f t="array" aca="1" ref="S141" ca="1">IF($G141="D",VLOOKUP($A141&amp;"_"&amp;$H$4,DefaultParameters,MATCH(S$8,'Default Parameters'!$3:$3,0),FALSE),"[enter country-specific value")</f>
        <v>0.51</v>
      </c>
      <c r="T141" s="211" cm="1">
        <f t="array" aca="1" ref="T141" ca="1">IF($G141="D",VLOOKUP($A141&amp;"_"&amp;$H$4,DefaultParameters,MATCH(T$8,'Default Parameters'!$3:$3,0),FALSE),"[enter country-specific value")</f>
        <v>0.51</v>
      </c>
      <c r="U141" s="211" cm="1">
        <f t="array" aca="1" ref="U141" ca="1">IF($G141="D",VLOOKUP($A141&amp;"_"&amp;$H$4,DefaultParameters,MATCH(U$8,'Default Parameters'!$3:$3,0),FALSE),"[enter country-specific value")</f>
        <v>0.51</v>
      </c>
      <c r="V141" s="211" cm="1">
        <f t="array" aca="1" ref="V141" ca="1">IF($G141="D",VLOOKUP($A141&amp;"_"&amp;$H$4,DefaultParameters,MATCH(V$8,'Default Parameters'!$3:$3,0),FALSE),"[enter country-specific value")</f>
        <v>0.51</v>
      </c>
      <c r="W141" s="211" cm="1">
        <f t="array" aca="1" ref="W141" ca="1">IF($G141="D",VLOOKUP($A141&amp;"_"&amp;$H$4,DefaultParameters,MATCH(W$8,'Default Parameters'!$3:$3,0),FALSE),"[enter country-specific value")</f>
        <v>0.51</v>
      </c>
      <c r="X141" s="211" cm="1">
        <f t="array" aca="1" ref="X141" ca="1">IF($G141="D",VLOOKUP($A141&amp;"_"&amp;$H$4,DefaultParameters,MATCH(X$8,'Default Parameters'!$3:$3,0),FALSE),"[enter country-specific value")</f>
        <v>0.51</v>
      </c>
      <c r="Y141" s="211" cm="1">
        <f t="array" aca="1" ref="Y141" ca="1">IF($G141="D",VLOOKUP($A141&amp;"_"&amp;$H$4,DefaultParameters,MATCH(Y$8,'Default Parameters'!$3:$3,0),FALSE),"[enter country-specific value")</f>
        <v>0.51</v>
      </c>
      <c r="Z141" s="211" cm="1">
        <f t="array" aca="1" ref="Z141" ca="1">IF($G141="D",VLOOKUP($A141&amp;"_"&amp;$H$4,DefaultParameters,MATCH(Z$8,'Default Parameters'!$3:$3,0),FALSE),"[enter country-specific value")</f>
        <v>0.51</v>
      </c>
      <c r="AA141" s="211" cm="1">
        <f t="array" aca="1" ref="AA141" ca="1">IF($G141="D",VLOOKUP($A141&amp;"_"&amp;$H$4,DefaultParameters,MATCH(AA$8,'Default Parameters'!$3:$3,0),FALSE),"[enter country-specific value")</f>
        <v>0.51</v>
      </c>
      <c r="AB141" s="211" cm="1">
        <f t="array" aca="1" ref="AB141" ca="1">IF($G141="D",VLOOKUP($A141&amp;"_"&amp;$H$4,DefaultParameters,MATCH(AB$8,'Default Parameters'!$3:$3,0),FALSE),"[enter country-specific value")</f>
        <v>0.51</v>
      </c>
      <c r="AC141" s="211" cm="1">
        <f t="array" aca="1" ref="AC141" ca="1">IF($G141="D",VLOOKUP($A141&amp;"_"&amp;$H$4,DefaultParameters,MATCH(AC$8,'Default Parameters'!$3:$3,0),FALSE),"[enter country-specific value")</f>
        <v>0.51</v>
      </c>
      <c r="AD141" s="211" cm="1">
        <f t="array" aca="1" ref="AD141" ca="1">IF($G141="D",VLOOKUP($A141&amp;"_"&amp;$H$4,DefaultParameters,MATCH(AD$8,'Default Parameters'!$3:$3,0),FALSE),"[enter country-specific value")</f>
        <v>0.51</v>
      </c>
      <c r="AE141" s="211" cm="1">
        <f t="array" aca="1" ref="AE141" ca="1">IF($G141="D",VLOOKUP($A141&amp;"_"&amp;$H$4,DefaultParameters,MATCH(AE$8,'Default Parameters'!$3:$3,0),FALSE),"[enter country-specific value")</f>
        <v>0.51</v>
      </c>
      <c r="AF141" s="211" cm="1">
        <f t="array" aca="1" ref="AF141" ca="1">IF($G141="D",VLOOKUP($A141&amp;"_"&amp;$H$4,DefaultParameters,MATCH(AF$8,'Default Parameters'!$3:$3,0),FALSE),"[enter country-specific value")</f>
        <v>0.51</v>
      </c>
      <c r="AG141" s="211" cm="1">
        <f t="array" aca="1" ref="AG141" ca="1">IF($G141="D",VLOOKUP($A141&amp;"_"&amp;$H$4,DefaultParameters,MATCH(AG$8,'Default Parameters'!$3:$3,0),FALSE),"[enter country-specific value")</f>
        <v>0.51</v>
      </c>
      <c r="AH141" s="211" cm="1">
        <f t="array" aca="1" ref="AH141" ca="1">IF($G141="D",VLOOKUP($A141&amp;"_"&amp;$H$4,DefaultParameters,MATCH(AH$8,'Default Parameters'!$3:$3,0),FALSE),"[enter country-specific value")</f>
        <v>0.51</v>
      </c>
      <c r="AI141" s="211" cm="1">
        <f t="array" aca="1" ref="AI141" ca="1">IF($G141="D",VLOOKUP($A141&amp;"_"&amp;$H$4,DefaultParameters,MATCH(AI$8,'Default Parameters'!$3:$3,0),FALSE),"[enter country-specific value")</f>
        <v>0.51</v>
      </c>
      <c r="AJ141" s="211" cm="1">
        <f t="array" aca="1" ref="AJ141" ca="1">IF($G141="D",VLOOKUP($A141&amp;"_"&amp;$H$4,DefaultParameters,MATCH(AJ$8,'Default Parameters'!$3:$3,0),FALSE),"[enter country-specific value")</f>
        <v>0.51</v>
      </c>
      <c r="AK141" s="211" cm="1">
        <f t="array" aca="1" ref="AK141" ca="1">IF($G141="D",VLOOKUP($A141&amp;"_"&amp;$H$4,DefaultParameters,MATCH(AK$8,'Default Parameters'!$3:$3,0),FALSE),"[enter country-specific value")</f>
        <v>0.51</v>
      </c>
      <c r="AL141" s="211" cm="1">
        <f t="array" aca="1" ref="AL141" ca="1">IF($G141="D",VLOOKUP($A141&amp;"_"&amp;$H$4,DefaultParameters,MATCH(AL$8,'Default Parameters'!$3:$3,0),FALSE),"[enter country-specific value")</f>
        <v>0.51</v>
      </c>
      <c r="AM141" s="211" cm="1">
        <f t="array" aca="1" ref="AM141" ca="1">IF($G141="D",VLOOKUP($A141&amp;"_"&amp;$H$4,DefaultParameters,MATCH(AM$8,'Default Parameters'!$3:$3,0),FALSE),"[enter country-specific value")</f>
        <v>0.51</v>
      </c>
      <c r="AN141" s="211" cm="1">
        <f t="array" aca="1" ref="AN141" ca="1">IF($G141="D",VLOOKUP($A141&amp;"_"&amp;$H$4,DefaultParameters,MATCH(AN$8,'Default Parameters'!$3:$3,0),FALSE),"[enter country-specific value")</f>
        <v>0.51</v>
      </c>
      <c r="AO141" s="211" cm="1">
        <f t="array" aca="1" ref="AO141" ca="1">IF($G141="D",VLOOKUP($A141&amp;"_"&amp;$H$4,DefaultParameters,MATCH(AO$8,'Default Parameters'!$3:$3,0),FALSE),"[enter country-specific value")</f>
        <v>0.51</v>
      </c>
      <c r="AP141" s="211"/>
      <c r="AQ141" s="211"/>
      <c r="AR141" s="211"/>
      <c r="AS141" s="211"/>
      <c r="AT141" s="211"/>
      <c r="AU141" s="188"/>
      <c r="AV141" s="43" t="e" cm="1">
        <f t="array" aca="1" ref="AV141" ca="1">IF($G141="D",VLOOKUP($A141&amp;"_"&amp;$H$4,DefaultParameters,MATCH(AV$8,'Default Parameters'!$3:$3,0),FALSE),"[enter country-specific value")</f>
        <v>#N/A</v>
      </c>
    </row>
    <row r="142" spans="1:48" ht="18" x14ac:dyDescent="0.35">
      <c r="A142" s="44" t="str">
        <f t="shared" si="30"/>
        <v>Nex_Swine (sows)</v>
      </c>
      <c r="B142" s="2" t="s">
        <v>49</v>
      </c>
      <c r="C142" s="42" t="s">
        <v>552</v>
      </c>
      <c r="D142" s="77" t="str">
        <f t="shared" ca="1" si="26"/>
        <v>N</v>
      </c>
      <c r="E142" s="2" t="s">
        <v>145</v>
      </c>
      <c r="F142" s="77" t="str">
        <f t="shared" ca="1" si="27"/>
        <v>kg N/1000 kg animal mass day-1</v>
      </c>
      <c r="G142" s="201" t="s">
        <v>124</v>
      </c>
      <c r="H142" s="14" t="str">
        <f t="shared" si="28"/>
        <v>Western Europe</v>
      </c>
      <c r="I142" s="211" t="str">
        <f t="shared" ca="1" si="29"/>
        <v>Volume 4, Chapter 10, Table 10.19, IPCC 2006</v>
      </c>
      <c r="J142" s="202"/>
      <c r="K142" s="211" cm="1">
        <f t="array" aca="1" ref="K142" ca="1">IF($G142="D",VLOOKUP($A142&amp;"_"&amp;$H$4,DefaultParameters,MATCH(K$8,'Default Parameters'!$3:$3,0),FALSE),"[enter country-specific value")</f>
        <v>0.42</v>
      </c>
      <c r="L142" s="211" cm="1">
        <f t="array" aca="1" ref="L142" ca="1">IF($G142="D",VLOOKUP($A142&amp;"_"&amp;$H$4,DefaultParameters,MATCH(L$8,'Default Parameters'!$3:$3,0),FALSE),"[enter country-specific value")</f>
        <v>0.42</v>
      </c>
      <c r="M142" s="211" cm="1">
        <f t="array" aca="1" ref="M142" ca="1">IF($G142="D",VLOOKUP($A142&amp;"_"&amp;$H$4,DefaultParameters,MATCH(M$8,'Default Parameters'!$3:$3,0),FALSE),"[enter country-specific value")</f>
        <v>0.42</v>
      </c>
      <c r="N142" s="211" cm="1">
        <f t="array" aca="1" ref="N142" ca="1">IF($G142="D",VLOOKUP($A142&amp;"_"&amp;$H$4,DefaultParameters,MATCH(N$8,'Default Parameters'!$3:$3,0),FALSE),"[enter country-specific value")</f>
        <v>0.42</v>
      </c>
      <c r="O142" s="211" cm="1">
        <f t="array" aca="1" ref="O142" ca="1">IF($G142="D",VLOOKUP($A142&amp;"_"&amp;$H$4,DefaultParameters,MATCH(O$8,'Default Parameters'!$3:$3,0),FALSE),"[enter country-specific value")</f>
        <v>0.42</v>
      </c>
      <c r="P142" s="211" cm="1">
        <f t="array" aca="1" ref="P142" ca="1">IF($G142="D",VLOOKUP($A142&amp;"_"&amp;$H$4,DefaultParameters,MATCH(P$8,'Default Parameters'!$3:$3,0),FALSE),"[enter country-specific value")</f>
        <v>0.42</v>
      </c>
      <c r="Q142" s="211" cm="1">
        <f t="array" aca="1" ref="Q142" ca="1">IF($G142="D",VLOOKUP($A142&amp;"_"&amp;$H$4,DefaultParameters,MATCH(Q$8,'Default Parameters'!$3:$3,0),FALSE),"[enter country-specific value")</f>
        <v>0.42</v>
      </c>
      <c r="R142" s="211" cm="1">
        <f t="array" aca="1" ref="R142" ca="1">IF($G142="D",VLOOKUP($A142&amp;"_"&amp;$H$4,DefaultParameters,MATCH(R$8,'Default Parameters'!$3:$3,0),FALSE),"[enter country-specific value")</f>
        <v>0.42</v>
      </c>
      <c r="S142" s="211" cm="1">
        <f t="array" aca="1" ref="S142" ca="1">IF($G142="D",VLOOKUP($A142&amp;"_"&amp;$H$4,DefaultParameters,MATCH(S$8,'Default Parameters'!$3:$3,0),FALSE),"[enter country-specific value")</f>
        <v>0.42</v>
      </c>
      <c r="T142" s="211" cm="1">
        <f t="array" aca="1" ref="T142" ca="1">IF($G142="D",VLOOKUP($A142&amp;"_"&amp;$H$4,DefaultParameters,MATCH(T$8,'Default Parameters'!$3:$3,0),FALSE),"[enter country-specific value")</f>
        <v>0.42</v>
      </c>
      <c r="U142" s="211" cm="1">
        <f t="array" aca="1" ref="U142" ca="1">IF($G142="D",VLOOKUP($A142&amp;"_"&amp;$H$4,DefaultParameters,MATCH(U$8,'Default Parameters'!$3:$3,0),FALSE),"[enter country-specific value")</f>
        <v>0.42</v>
      </c>
      <c r="V142" s="211" cm="1">
        <f t="array" aca="1" ref="V142" ca="1">IF($G142="D",VLOOKUP($A142&amp;"_"&amp;$H$4,DefaultParameters,MATCH(V$8,'Default Parameters'!$3:$3,0),FALSE),"[enter country-specific value")</f>
        <v>0.42</v>
      </c>
      <c r="W142" s="211" cm="1">
        <f t="array" aca="1" ref="W142" ca="1">IF($G142="D",VLOOKUP($A142&amp;"_"&amp;$H$4,DefaultParameters,MATCH(W$8,'Default Parameters'!$3:$3,0),FALSE),"[enter country-specific value")</f>
        <v>0.42</v>
      </c>
      <c r="X142" s="211" cm="1">
        <f t="array" aca="1" ref="X142" ca="1">IF($G142="D",VLOOKUP($A142&amp;"_"&amp;$H$4,DefaultParameters,MATCH(X$8,'Default Parameters'!$3:$3,0),FALSE),"[enter country-specific value")</f>
        <v>0.42</v>
      </c>
      <c r="Y142" s="211" cm="1">
        <f t="array" aca="1" ref="Y142" ca="1">IF($G142="D",VLOOKUP($A142&amp;"_"&amp;$H$4,DefaultParameters,MATCH(Y$8,'Default Parameters'!$3:$3,0),FALSE),"[enter country-specific value")</f>
        <v>0.42</v>
      </c>
      <c r="Z142" s="211" cm="1">
        <f t="array" aca="1" ref="Z142" ca="1">IF($G142="D",VLOOKUP($A142&amp;"_"&amp;$H$4,DefaultParameters,MATCH(Z$8,'Default Parameters'!$3:$3,0),FALSE),"[enter country-specific value")</f>
        <v>0.42</v>
      </c>
      <c r="AA142" s="211" cm="1">
        <f t="array" aca="1" ref="AA142" ca="1">IF($G142="D",VLOOKUP($A142&amp;"_"&amp;$H$4,DefaultParameters,MATCH(AA$8,'Default Parameters'!$3:$3,0),FALSE),"[enter country-specific value")</f>
        <v>0.42</v>
      </c>
      <c r="AB142" s="211" cm="1">
        <f t="array" aca="1" ref="AB142" ca="1">IF($G142="D",VLOOKUP($A142&amp;"_"&amp;$H$4,DefaultParameters,MATCH(AB$8,'Default Parameters'!$3:$3,0),FALSE),"[enter country-specific value")</f>
        <v>0.42</v>
      </c>
      <c r="AC142" s="211" cm="1">
        <f t="array" aca="1" ref="AC142" ca="1">IF($G142="D",VLOOKUP($A142&amp;"_"&amp;$H$4,DefaultParameters,MATCH(AC$8,'Default Parameters'!$3:$3,0),FALSE),"[enter country-specific value")</f>
        <v>0.42</v>
      </c>
      <c r="AD142" s="211" cm="1">
        <f t="array" aca="1" ref="AD142" ca="1">IF($G142="D",VLOOKUP($A142&amp;"_"&amp;$H$4,DefaultParameters,MATCH(AD$8,'Default Parameters'!$3:$3,0),FALSE),"[enter country-specific value")</f>
        <v>0.42</v>
      </c>
      <c r="AE142" s="211" cm="1">
        <f t="array" aca="1" ref="AE142" ca="1">IF($G142="D",VLOOKUP($A142&amp;"_"&amp;$H$4,DefaultParameters,MATCH(AE$8,'Default Parameters'!$3:$3,0),FALSE),"[enter country-specific value")</f>
        <v>0.42</v>
      </c>
      <c r="AF142" s="211" cm="1">
        <f t="array" aca="1" ref="AF142" ca="1">IF($G142="D",VLOOKUP($A142&amp;"_"&amp;$H$4,DefaultParameters,MATCH(AF$8,'Default Parameters'!$3:$3,0),FALSE),"[enter country-specific value")</f>
        <v>0.42</v>
      </c>
      <c r="AG142" s="211" cm="1">
        <f t="array" aca="1" ref="AG142" ca="1">IF($G142="D",VLOOKUP($A142&amp;"_"&amp;$H$4,DefaultParameters,MATCH(AG$8,'Default Parameters'!$3:$3,0),FALSE),"[enter country-specific value")</f>
        <v>0.42</v>
      </c>
      <c r="AH142" s="211" cm="1">
        <f t="array" aca="1" ref="AH142" ca="1">IF($G142="D",VLOOKUP($A142&amp;"_"&amp;$H$4,DefaultParameters,MATCH(AH$8,'Default Parameters'!$3:$3,0),FALSE),"[enter country-specific value")</f>
        <v>0.42</v>
      </c>
      <c r="AI142" s="211" cm="1">
        <f t="array" aca="1" ref="AI142" ca="1">IF($G142="D",VLOOKUP($A142&amp;"_"&amp;$H$4,DefaultParameters,MATCH(AI$8,'Default Parameters'!$3:$3,0),FALSE),"[enter country-specific value")</f>
        <v>0.42</v>
      </c>
      <c r="AJ142" s="211" cm="1">
        <f t="array" aca="1" ref="AJ142" ca="1">IF($G142="D",VLOOKUP($A142&amp;"_"&amp;$H$4,DefaultParameters,MATCH(AJ$8,'Default Parameters'!$3:$3,0),FALSE),"[enter country-specific value")</f>
        <v>0.42</v>
      </c>
      <c r="AK142" s="211" cm="1">
        <f t="array" aca="1" ref="AK142" ca="1">IF($G142="D",VLOOKUP($A142&amp;"_"&amp;$H$4,DefaultParameters,MATCH(AK$8,'Default Parameters'!$3:$3,0),FALSE),"[enter country-specific value")</f>
        <v>0.42</v>
      </c>
      <c r="AL142" s="211" cm="1">
        <f t="array" aca="1" ref="AL142" ca="1">IF($G142="D",VLOOKUP($A142&amp;"_"&amp;$H$4,DefaultParameters,MATCH(AL$8,'Default Parameters'!$3:$3,0),FALSE),"[enter country-specific value")</f>
        <v>0.42</v>
      </c>
      <c r="AM142" s="211" cm="1">
        <f t="array" aca="1" ref="AM142" ca="1">IF($G142="D",VLOOKUP($A142&amp;"_"&amp;$H$4,DefaultParameters,MATCH(AM$8,'Default Parameters'!$3:$3,0),FALSE),"[enter country-specific value")</f>
        <v>0.42</v>
      </c>
      <c r="AN142" s="211" cm="1">
        <f t="array" aca="1" ref="AN142" ca="1">IF($G142="D",VLOOKUP($A142&amp;"_"&amp;$H$4,DefaultParameters,MATCH(AN$8,'Default Parameters'!$3:$3,0),FALSE),"[enter country-specific value")</f>
        <v>0.42</v>
      </c>
      <c r="AO142" s="211" cm="1">
        <f t="array" aca="1" ref="AO142" ca="1">IF($G142="D",VLOOKUP($A142&amp;"_"&amp;$H$4,DefaultParameters,MATCH(AO$8,'Default Parameters'!$3:$3,0),FALSE),"[enter country-specific value")</f>
        <v>0.42</v>
      </c>
      <c r="AP142" s="211"/>
      <c r="AQ142" s="211"/>
      <c r="AR142" s="211"/>
      <c r="AS142" s="211"/>
      <c r="AT142" s="211"/>
      <c r="AU142" s="188"/>
      <c r="AV142" s="211" t="e" cm="1">
        <f t="array" aca="1" ref="AV142" ca="1">IF($G142="D",VLOOKUP($A142&amp;"_"&amp;$H$4,DefaultParameters,MATCH(AV$8,'Default Parameters'!$3:$3,0),FALSE),"[enter country-specific value")</f>
        <v>#N/A</v>
      </c>
    </row>
    <row r="143" spans="1:48" ht="18" x14ac:dyDescent="0.35">
      <c r="A143" s="44" t="str">
        <f t="shared" si="30"/>
        <v>Nex_Buffalo</v>
      </c>
      <c r="B143" s="2" t="s">
        <v>49</v>
      </c>
      <c r="C143" s="42" t="s">
        <v>552</v>
      </c>
      <c r="D143" s="77" t="str">
        <f t="shared" ca="1" si="26"/>
        <v>N</v>
      </c>
      <c r="E143" s="2" t="s">
        <v>80</v>
      </c>
      <c r="F143" s="77" t="str">
        <f t="shared" ca="1" si="27"/>
        <v>kg N/1000 kg animal mass day-1</v>
      </c>
      <c r="G143" s="201" t="s">
        <v>124</v>
      </c>
      <c r="H143" s="14" t="str">
        <f t="shared" si="28"/>
        <v>Western Europe</v>
      </c>
      <c r="I143" s="211" t="str">
        <f t="shared" ca="1" si="29"/>
        <v>Volume 4, Chapter 10, Table 10.19, IPCC 2006</v>
      </c>
      <c r="J143" s="202"/>
      <c r="K143" s="211" cm="1">
        <f t="array" aca="1" ref="K143" ca="1">IF($G143="D",VLOOKUP($A143&amp;"_"&amp;$H$4,DefaultParameters,MATCH(K$8,'Default Parameters'!$3:$3,0),FALSE),"[enter country-specific value")</f>
        <v>0.32</v>
      </c>
      <c r="L143" s="211" cm="1">
        <f t="array" aca="1" ref="L143" ca="1">IF($G143="D",VLOOKUP($A143&amp;"_"&amp;$H$4,DefaultParameters,MATCH(L$8,'Default Parameters'!$3:$3,0),FALSE),"[enter country-specific value")</f>
        <v>0.32</v>
      </c>
      <c r="M143" s="211" cm="1">
        <f t="array" aca="1" ref="M143" ca="1">IF($G143="D",VLOOKUP($A143&amp;"_"&amp;$H$4,DefaultParameters,MATCH(M$8,'Default Parameters'!$3:$3,0),FALSE),"[enter country-specific value")</f>
        <v>0.32</v>
      </c>
      <c r="N143" s="211" cm="1">
        <f t="array" aca="1" ref="N143" ca="1">IF($G143="D",VLOOKUP($A143&amp;"_"&amp;$H$4,DefaultParameters,MATCH(N$8,'Default Parameters'!$3:$3,0),FALSE),"[enter country-specific value")</f>
        <v>0.32</v>
      </c>
      <c r="O143" s="211" cm="1">
        <f t="array" aca="1" ref="O143" ca="1">IF($G143="D",VLOOKUP($A143&amp;"_"&amp;$H$4,DefaultParameters,MATCH(O$8,'Default Parameters'!$3:$3,0),FALSE),"[enter country-specific value")</f>
        <v>0.32</v>
      </c>
      <c r="P143" s="211" cm="1">
        <f t="array" aca="1" ref="P143" ca="1">IF($G143="D",VLOOKUP($A143&amp;"_"&amp;$H$4,DefaultParameters,MATCH(P$8,'Default Parameters'!$3:$3,0),FALSE),"[enter country-specific value")</f>
        <v>0.32</v>
      </c>
      <c r="Q143" s="211" cm="1">
        <f t="array" aca="1" ref="Q143" ca="1">IF($G143="D",VLOOKUP($A143&amp;"_"&amp;$H$4,DefaultParameters,MATCH(Q$8,'Default Parameters'!$3:$3,0),FALSE),"[enter country-specific value")</f>
        <v>0.32</v>
      </c>
      <c r="R143" s="211" cm="1">
        <f t="array" aca="1" ref="R143" ca="1">IF($G143="D",VLOOKUP($A143&amp;"_"&amp;$H$4,DefaultParameters,MATCH(R$8,'Default Parameters'!$3:$3,0),FALSE),"[enter country-specific value")</f>
        <v>0.32</v>
      </c>
      <c r="S143" s="211" cm="1">
        <f t="array" aca="1" ref="S143" ca="1">IF($G143="D",VLOOKUP($A143&amp;"_"&amp;$H$4,DefaultParameters,MATCH(S$8,'Default Parameters'!$3:$3,0),FALSE),"[enter country-specific value")</f>
        <v>0.32</v>
      </c>
      <c r="T143" s="211" cm="1">
        <f t="array" aca="1" ref="T143" ca="1">IF($G143="D",VLOOKUP($A143&amp;"_"&amp;$H$4,DefaultParameters,MATCH(T$8,'Default Parameters'!$3:$3,0),FALSE),"[enter country-specific value")</f>
        <v>0.32</v>
      </c>
      <c r="U143" s="211" cm="1">
        <f t="array" aca="1" ref="U143" ca="1">IF($G143="D",VLOOKUP($A143&amp;"_"&amp;$H$4,DefaultParameters,MATCH(U$8,'Default Parameters'!$3:$3,0),FALSE),"[enter country-specific value")</f>
        <v>0.32</v>
      </c>
      <c r="V143" s="211" cm="1">
        <f t="array" aca="1" ref="V143" ca="1">IF($G143="D",VLOOKUP($A143&amp;"_"&amp;$H$4,DefaultParameters,MATCH(V$8,'Default Parameters'!$3:$3,0),FALSE),"[enter country-specific value")</f>
        <v>0.32</v>
      </c>
      <c r="W143" s="211" cm="1">
        <f t="array" aca="1" ref="W143" ca="1">IF($G143="D",VLOOKUP($A143&amp;"_"&amp;$H$4,DefaultParameters,MATCH(W$8,'Default Parameters'!$3:$3,0),FALSE),"[enter country-specific value")</f>
        <v>0.32</v>
      </c>
      <c r="X143" s="211" cm="1">
        <f t="array" aca="1" ref="X143" ca="1">IF($G143="D",VLOOKUP($A143&amp;"_"&amp;$H$4,DefaultParameters,MATCH(X$8,'Default Parameters'!$3:$3,0),FALSE),"[enter country-specific value")</f>
        <v>0.32</v>
      </c>
      <c r="Y143" s="211" cm="1">
        <f t="array" aca="1" ref="Y143" ca="1">IF($G143="D",VLOOKUP($A143&amp;"_"&amp;$H$4,DefaultParameters,MATCH(Y$8,'Default Parameters'!$3:$3,0),FALSE),"[enter country-specific value")</f>
        <v>0.32</v>
      </c>
      <c r="Z143" s="211" cm="1">
        <f t="array" aca="1" ref="Z143" ca="1">IF($G143="D",VLOOKUP($A143&amp;"_"&amp;$H$4,DefaultParameters,MATCH(Z$8,'Default Parameters'!$3:$3,0),FALSE),"[enter country-specific value")</f>
        <v>0.32</v>
      </c>
      <c r="AA143" s="211" cm="1">
        <f t="array" aca="1" ref="AA143" ca="1">IF($G143="D",VLOOKUP($A143&amp;"_"&amp;$H$4,DefaultParameters,MATCH(AA$8,'Default Parameters'!$3:$3,0),FALSE),"[enter country-specific value")</f>
        <v>0.32</v>
      </c>
      <c r="AB143" s="211" cm="1">
        <f t="array" aca="1" ref="AB143" ca="1">IF($G143="D",VLOOKUP($A143&amp;"_"&amp;$H$4,DefaultParameters,MATCH(AB$8,'Default Parameters'!$3:$3,0),FALSE),"[enter country-specific value")</f>
        <v>0.32</v>
      </c>
      <c r="AC143" s="211" cm="1">
        <f t="array" aca="1" ref="AC143" ca="1">IF($G143="D",VLOOKUP($A143&amp;"_"&amp;$H$4,DefaultParameters,MATCH(AC$8,'Default Parameters'!$3:$3,0),FALSE),"[enter country-specific value")</f>
        <v>0.32</v>
      </c>
      <c r="AD143" s="211" cm="1">
        <f t="array" aca="1" ref="AD143" ca="1">IF($G143="D",VLOOKUP($A143&amp;"_"&amp;$H$4,DefaultParameters,MATCH(AD$8,'Default Parameters'!$3:$3,0),FALSE),"[enter country-specific value")</f>
        <v>0.32</v>
      </c>
      <c r="AE143" s="211" cm="1">
        <f t="array" aca="1" ref="AE143" ca="1">IF($G143="D",VLOOKUP($A143&amp;"_"&amp;$H$4,DefaultParameters,MATCH(AE$8,'Default Parameters'!$3:$3,0),FALSE),"[enter country-specific value")</f>
        <v>0.32</v>
      </c>
      <c r="AF143" s="211" cm="1">
        <f t="array" aca="1" ref="AF143" ca="1">IF($G143="D",VLOOKUP($A143&amp;"_"&amp;$H$4,DefaultParameters,MATCH(AF$8,'Default Parameters'!$3:$3,0),FALSE),"[enter country-specific value")</f>
        <v>0.32</v>
      </c>
      <c r="AG143" s="211" cm="1">
        <f t="array" aca="1" ref="AG143" ca="1">IF($G143="D",VLOOKUP($A143&amp;"_"&amp;$H$4,DefaultParameters,MATCH(AG$8,'Default Parameters'!$3:$3,0),FALSE),"[enter country-specific value")</f>
        <v>0.32</v>
      </c>
      <c r="AH143" s="211" cm="1">
        <f t="array" aca="1" ref="AH143" ca="1">IF($G143="D",VLOOKUP($A143&amp;"_"&amp;$H$4,DefaultParameters,MATCH(AH$8,'Default Parameters'!$3:$3,0),FALSE),"[enter country-specific value")</f>
        <v>0.32</v>
      </c>
      <c r="AI143" s="211" cm="1">
        <f t="array" aca="1" ref="AI143" ca="1">IF($G143="D",VLOOKUP($A143&amp;"_"&amp;$H$4,DefaultParameters,MATCH(AI$8,'Default Parameters'!$3:$3,0),FALSE),"[enter country-specific value")</f>
        <v>0.32</v>
      </c>
      <c r="AJ143" s="211" cm="1">
        <f t="array" aca="1" ref="AJ143" ca="1">IF($G143="D",VLOOKUP($A143&amp;"_"&amp;$H$4,DefaultParameters,MATCH(AJ$8,'Default Parameters'!$3:$3,0),FALSE),"[enter country-specific value")</f>
        <v>0.32</v>
      </c>
      <c r="AK143" s="211" cm="1">
        <f t="array" aca="1" ref="AK143" ca="1">IF($G143="D",VLOOKUP($A143&amp;"_"&amp;$H$4,DefaultParameters,MATCH(AK$8,'Default Parameters'!$3:$3,0),FALSE),"[enter country-specific value")</f>
        <v>0.32</v>
      </c>
      <c r="AL143" s="211" cm="1">
        <f t="array" aca="1" ref="AL143" ca="1">IF($G143="D",VLOOKUP($A143&amp;"_"&amp;$H$4,DefaultParameters,MATCH(AL$8,'Default Parameters'!$3:$3,0),FALSE),"[enter country-specific value")</f>
        <v>0.32</v>
      </c>
      <c r="AM143" s="211" cm="1">
        <f t="array" aca="1" ref="AM143" ca="1">IF($G143="D",VLOOKUP($A143&amp;"_"&amp;$H$4,DefaultParameters,MATCH(AM$8,'Default Parameters'!$3:$3,0),FALSE),"[enter country-specific value")</f>
        <v>0.32</v>
      </c>
      <c r="AN143" s="211" cm="1">
        <f t="array" aca="1" ref="AN143" ca="1">IF($G143="D",VLOOKUP($A143&amp;"_"&amp;$H$4,DefaultParameters,MATCH(AN$8,'Default Parameters'!$3:$3,0),FALSE),"[enter country-specific value")</f>
        <v>0.32</v>
      </c>
      <c r="AO143" s="211" cm="1">
        <f t="array" aca="1" ref="AO143" ca="1">IF($G143="D",VLOOKUP($A143&amp;"_"&amp;$H$4,DefaultParameters,MATCH(AO$8,'Default Parameters'!$3:$3,0),FALSE),"[enter country-specific value")</f>
        <v>0.32</v>
      </c>
      <c r="AP143" s="211"/>
      <c r="AQ143" s="211"/>
      <c r="AR143" s="211"/>
      <c r="AS143" s="211"/>
      <c r="AT143" s="211"/>
      <c r="AU143" s="188"/>
      <c r="AV143" s="43" t="e" cm="1">
        <f t="array" aca="1" ref="AV143" ca="1">IF($G143="D",VLOOKUP($A143&amp;"_"&amp;$H$4,DefaultParameters,MATCH(AV$8,'Default Parameters'!$3:$3,0),FALSE),"[enter country-specific value")</f>
        <v>#N/A</v>
      </c>
    </row>
    <row r="144" spans="1:48" ht="18" x14ac:dyDescent="0.35">
      <c r="A144" s="44" t="str">
        <f t="shared" si="30"/>
        <v>Nex_Goats</v>
      </c>
      <c r="B144" s="2" t="s">
        <v>49</v>
      </c>
      <c r="C144" s="42" t="s">
        <v>552</v>
      </c>
      <c r="D144" s="77" t="str">
        <f t="shared" ca="1" si="26"/>
        <v>N</v>
      </c>
      <c r="E144" s="2" t="s">
        <v>81</v>
      </c>
      <c r="F144" s="77" t="str">
        <f t="shared" ca="1" si="27"/>
        <v>kg N/1000 kg animal mass day-1</v>
      </c>
      <c r="G144" s="201" t="s">
        <v>124</v>
      </c>
      <c r="H144" s="14" t="str">
        <f t="shared" si="28"/>
        <v>Western Europe</v>
      </c>
      <c r="I144" s="211" t="str">
        <f t="shared" ca="1" si="29"/>
        <v>Volume 4, Chapter 10, Table 10.19, IPCC 2006</v>
      </c>
      <c r="J144" s="202"/>
      <c r="K144" s="211" cm="1">
        <f t="array" aca="1" ref="K144" ca="1">IF($G144="D",VLOOKUP($A144&amp;"_"&amp;$H$4,DefaultParameters,MATCH(K$8,'Default Parameters'!$3:$3,0),FALSE),"[enter country-specific value")</f>
        <v>1.28</v>
      </c>
      <c r="L144" s="211" cm="1">
        <f t="array" aca="1" ref="L144" ca="1">IF($G144="D",VLOOKUP($A144&amp;"_"&amp;$H$4,DefaultParameters,MATCH(L$8,'Default Parameters'!$3:$3,0),FALSE),"[enter country-specific value")</f>
        <v>1.28</v>
      </c>
      <c r="M144" s="211" cm="1">
        <f t="array" aca="1" ref="M144" ca="1">IF($G144="D",VLOOKUP($A144&amp;"_"&amp;$H$4,DefaultParameters,MATCH(M$8,'Default Parameters'!$3:$3,0),FALSE),"[enter country-specific value")</f>
        <v>1.28</v>
      </c>
      <c r="N144" s="211" cm="1">
        <f t="array" aca="1" ref="N144" ca="1">IF($G144="D",VLOOKUP($A144&amp;"_"&amp;$H$4,DefaultParameters,MATCH(N$8,'Default Parameters'!$3:$3,0),FALSE),"[enter country-specific value")</f>
        <v>1.28</v>
      </c>
      <c r="O144" s="211" cm="1">
        <f t="array" aca="1" ref="O144" ca="1">IF($G144="D",VLOOKUP($A144&amp;"_"&amp;$H$4,DefaultParameters,MATCH(O$8,'Default Parameters'!$3:$3,0),FALSE),"[enter country-specific value")</f>
        <v>1.28</v>
      </c>
      <c r="P144" s="211" cm="1">
        <f t="array" aca="1" ref="P144" ca="1">IF($G144="D",VLOOKUP($A144&amp;"_"&amp;$H$4,DefaultParameters,MATCH(P$8,'Default Parameters'!$3:$3,0),FALSE),"[enter country-specific value")</f>
        <v>1.28</v>
      </c>
      <c r="Q144" s="211" cm="1">
        <f t="array" aca="1" ref="Q144" ca="1">IF($G144="D",VLOOKUP($A144&amp;"_"&amp;$H$4,DefaultParameters,MATCH(Q$8,'Default Parameters'!$3:$3,0),FALSE),"[enter country-specific value")</f>
        <v>1.28</v>
      </c>
      <c r="R144" s="211" cm="1">
        <f t="array" aca="1" ref="R144" ca="1">IF($G144="D",VLOOKUP($A144&amp;"_"&amp;$H$4,DefaultParameters,MATCH(R$8,'Default Parameters'!$3:$3,0),FALSE),"[enter country-specific value")</f>
        <v>1.28</v>
      </c>
      <c r="S144" s="211" cm="1">
        <f t="array" aca="1" ref="S144" ca="1">IF($G144="D",VLOOKUP($A144&amp;"_"&amp;$H$4,DefaultParameters,MATCH(S$8,'Default Parameters'!$3:$3,0),FALSE),"[enter country-specific value")</f>
        <v>1.28</v>
      </c>
      <c r="T144" s="211" cm="1">
        <f t="array" aca="1" ref="T144" ca="1">IF($G144="D",VLOOKUP($A144&amp;"_"&amp;$H$4,DefaultParameters,MATCH(T$8,'Default Parameters'!$3:$3,0),FALSE),"[enter country-specific value")</f>
        <v>1.28</v>
      </c>
      <c r="U144" s="211" cm="1">
        <f t="array" aca="1" ref="U144" ca="1">IF($G144="D",VLOOKUP($A144&amp;"_"&amp;$H$4,DefaultParameters,MATCH(U$8,'Default Parameters'!$3:$3,0),FALSE),"[enter country-specific value")</f>
        <v>1.28</v>
      </c>
      <c r="V144" s="211" cm="1">
        <f t="array" aca="1" ref="V144" ca="1">IF($G144="D",VLOOKUP($A144&amp;"_"&amp;$H$4,DefaultParameters,MATCH(V$8,'Default Parameters'!$3:$3,0),FALSE),"[enter country-specific value")</f>
        <v>1.28</v>
      </c>
      <c r="W144" s="211" cm="1">
        <f t="array" aca="1" ref="W144" ca="1">IF($G144="D",VLOOKUP($A144&amp;"_"&amp;$H$4,DefaultParameters,MATCH(W$8,'Default Parameters'!$3:$3,0),FALSE),"[enter country-specific value")</f>
        <v>1.28</v>
      </c>
      <c r="X144" s="211" cm="1">
        <f t="array" aca="1" ref="X144" ca="1">IF($G144="D",VLOOKUP($A144&amp;"_"&amp;$H$4,DefaultParameters,MATCH(X$8,'Default Parameters'!$3:$3,0),FALSE),"[enter country-specific value")</f>
        <v>1.28</v>
      </c>
      <c r="Y144" s="211" cm="1">
        <f t="array" aca="1" ref="Y144" ca="1">IF($G144="D",VLOOKUP($A144&amp;"_"&amp;$H$4,DefaultParameters,MATCH(Y$8,'Default Parameters'!$3:$3,0),FALSE),"[enter country-specific value")</f>
        <v>1.28</v>
      </c>
      <c r="Z144" s="211" cm="1">
        <f t="array" aca="1" ref="Z144" ca="1">IF($G144="D",VLOOKUP($A144&amp;"_"&amp;$H$4,DefaultParameters,MATCH(Z$8,'Default Parameters'!$3:$3,0),FALSE),"[enter country-specific value")</f>
        <v>1.28</v>
      </c>
      <c r="AA144" s="211" cm="1">
        <f t="array" aca="1" ref="AA144" ca="1">IF($G144="D",VLOOKUP($A144&amp;"_"&amp;$H$4,DefaultParameters,MATCH(AA$8,'Default Parameters'!$3:$3,0),FALSE),"[enter country-specific value")</f>
        <v>1.28</v>
      </c>
      <c r="AB144" s="211" cm="1">
        <f t="array" aca="1" ref="AB144" ca="1">IF($G144="D",VLOOKUP($A144&amp;"_"&amp;$H$4,DefaultParameters,MATCH(AB$8,'Default Parameters'!$3:$3,0),FALSE),"[enter country-specific value")</f>
        <v>1.28</v>
      </c>
      <c r="AC144" s="211" cm="1">
        <f t="array" aca="1" ref="AC144" ca="1">IF($G144="D",VLOOKUP($A144&amp;"_"&amp;$H$4,DefaultParameters,MATCH(AC$8,'Default Parameters'!$3:$3,0),FALSE),"[enter country-specific value")</f>
        <v>1.28</v>
      </c>
      <c r="AD144" s="211" cm="1">
        <f t="array" aca="1" ref="AD144" ca="1">IF($G144="D",VLOOKUP($A144&amp;"_"&amp;$H$4,DefaultParameters,MATCH(AD$8,'Default Parameters'!$3:$3,0),FALSE),"[enter country-specific value")</f>
        <v>1.28</v>
      </c>
      <c r="AE144" s="211" cm="1">
        <f t="array" aca="1" ref="AE144" ca="1">IF($G144="D",VLOOKUP($A144&amp;"_"&amp;$H$4,DefaultParameters,MATCH(AE$8,'Default Parameters'!$3:$3,0),FALSE),"[enter country-specific value")</f>
        <v>1.28</v>
      </c>
      <c r="AF144" s="211" cm="1">
        <f t="array" aca="1" ref="AF144" ca="1">IF($G144="D",VLOOKUP($A144&amp;"_"&amp;$H$4,DefaultParameters,MATCH(AF$8,'Default Parameters'!$3:$3,0),FALSE),"[enter country-specific value")</f>
        <v>1.28</v>
      </c>
      <c r="AG144" s="211" cm="1">
        <f t="array" aca="1" ref="AG144" ca="1">IF($G144="D",VLOOKUP($A144&amp;"_"&amp;$H$4,DefaultParameters,MATCH(AG$8,'Default Parameters'!$3:$3,0),FALSE),"[enter country-specific value")</f>
        <v>1.28</v>
      </c>
      <c r="AH144" s="211" cm="1">
        <f t="array" aca="1" ref="AH144" ca="1">IF($G144="D",VLOOKUP($A144&amp;"_"&amp;$H$4,DefaultParameters,MATCH(AH$8,'Default Parameters'!$3:$3,0),FALSE),"[enter country-specific value")</f>
        <v>1.28</v>
      </c>
      <c r="AI144" s="211" cm="1">
        <f t="array" aca="1" ref="AI144" ca="1">IF($G144="D",VLOOKUP($A144&amp;"_"&amp;$H$4,DefaultParameters,MATCH(AI$8,'Default Parameters'!$3:$3,0),FALSE),"[enter country-specific value")</f>
        <v>1.28</v>
      </c>
      <c r="AJ144" s="211" cm="1">
        <f t="array" aca="1" ref="AJ144" ca="1">IF($G144="D",VLOOKUP($A144&amp;"_"&amp;$H$4,DefaultParameters,MATCH(AJ$8,'Default Parameters'!$3:$3,0),FALSE),"[enter country-specific value")</f>
        <v>1.28</v>
      </c>
      <c r="AK144" s="211" cm="1">
        <f t="array" aca="1" ref="AK144" ca="1">IF($G144="D",VLOOKUP($A144&amp;"_"&amp;$H$4,DefaultParameters,MATCH(AK$8,'Default Parameters'!$3:$3,0),FALSE),"[enter country-specific value")</f>
        <v>1.28</v>
      </c>
      <c r="AL144" s="211" cm="1">
        <f t="array" aca="1" ref="AL144" ca="1">IF($G144="D",VLOOKUP($A144&amp;"_"&amp;$H$4,DefaultParameters,MATCH(AL$8,'Default Parameters'!$3:$3,0),FALSE),"[enter country-specific value")</f>
        <v>1.28</v>
      </c>
      <c r="AM144" s="211" cm="1">
        <f t="array" aca="1" ref="AM144" ca="1">IF($G144="D",VLOOKUP($A144&amp;"_"&amp;$H$4,DefaultParameters,MATCH(AM$8,'Default Parameters'!$3:$3,0),FALSE),"[enter country-specific value")</f>
        <v>1.28</v>
      </c>
      <c r="AN144" s="211" cm="1">
        <f t="array" aca="1" ref="AN144" ca="1">IF($G144="D",VLOOKUP($A144&amp;"_"&amp;$H$4,DefaultParameters,MATCH(AN$8,'Default Parameters'!$3:$3,0),FALSE),"[enter country-specific value")</f>
        <v>1.28</v>
      </c>
      <c r="AO144" s="211" cm="1">
        <f t="array" aca="1" ref="AO144" ca="1">IF($G144="D",VLOOKUP($A144&amp;"_"&amp;$H$4,DefaultParameters,MATCH(AO$8,'Default Parameters'!$3:$3,0),FALSE),"[enter country-specific value")</f>
        <v>1.28</v>
      </c>
      <c r="AP144" s="211"/>
      <c r="AQ144" s="211"/>
      <c r="AR144" s="211"/>
      <c r="AS144" s="211"/>
      <c r="AT144" s="211"/>
      <c r="AU144" s="188"/>
      <c r="AV144" s="43" t="e" cm="1">
        <f t="array" aca="1" ref="AV144" ca="1">IF($G144="D",VLOOKUP($A144&amp;"_"&amp;$H$4,DefaultParameters,MATCH(AV$8,'Default Parameters'!$3:$3,0),FALSE),"[enter country-specific value")</f>
        <v>#N/A</v>
      </c>
    </row>
    <row r="145" spans="1:48" ht="18" x14ac:dyDescent="0.35">
      <c r="A145" s="44" t="str">
        <f t="shared" si="30"/>
        <v>Nex_Horses</v>
      </c>
      <c r="B145" s="2" t="s">
        <v>49</v>
      </c>
      <c r="C145" s="42" t="s">
        <v>552</v>
      </c>
      <c r="D145" s="77" t="str">
        <f t="shared" ca="1" si="26"/>
        <v>N</v>
      </c>
      <c r="E145" s="2" t="s">
        <v>82</v>
      </c>
      <c r="F145" s="77" t="str">
        <f t="shared" ca="1" si="27"/>
        <v>kg N/1000 kg animal mass day-1</v>
      </c>
      <c r="G145" s="201" t="s">
        <v>124</v>
      </c>
      <c r="H145" s="14" t="str">
        <f t="shared" si="28"/>
        <v>Western Europe</v>
      </c>
      <c r="I145" s="211" t="str">
        <f t="shared" ca="1" si="29"/>
        <v>Volume 4, Chapter 10, Table 10.19, IPCC 2006</v>
      </c>
      <c r="J145" s="202"/>
      <c r="K145" s="211" cm="1">
        <f t="array" aca="1" ref="K145" ca="1">IF($G145="D",VLOOKUP($A145&amp;"_"&amp;$H$4,DefaultParameters,MATCH(K$8,'Default Parameters'!$3:$3,0),FALSE),"[enter country-specific value")</f>
        <v>0.26</v>
      </c>
      <c r="L145" s="211" cm="1">
        <f t="array" aca="1" ref="L145" ca="1">IF($G145="D",VLOOKUP($A145&amp;"_"&amp;$H$4,DefaultParameters,MATCH(L$8,'Default Parameters'!$3:$3,0),FALSE),"[enter country-specific value")</f>
        <v>0.26</v>
      </c>
      <c r="M145" s="211" cm="1">
        <f t="array" aca="1" ref="M145" ca="1">IF($G145="D",VLOOKUP($A145&amp;"_"&amp;$H$4,DefaultParameters,MATCH(M$8,'Default Parameters'!$3:$3,0),FALSE),"[enter country-specific value")</f>
        <v>0.26</v>
      </c>
      <c r="N145" s="211" cm="1">
        <f t="array" aca="1" ref="N145" ca="1">IF($G145="D",VLOOKUP($A145&amp;"_"&amp;$H$4,DefaultParameters,MATCH(N$8,'Default Parameters'!$3:$3,0),FALSE),"[enter country-specific value")</f>
        <v>0.26</v>
      </c>
      <c r="O145" s="211" cm="1">
        <f t="array" aca="1" ref="O145" ca="1">IF($G145="D",VLOOKUP($A145&amp;"_"&amp;$H$4,DefaultParameters,MATCH(O$8,'Default Parameters'!$3:$3,0),FALSE),"[enter country-specific value")</f>
        <v>0.26</v>
      </c>
      <c r="P145" s="211" cm="1">
        <f t="array" aca="1" ref="P145" ca="1">IF($G145="D",VLOOKUP($A145&amp;"_"&amp;$H$4,DefaultParameters,MATCH(P$8,'Default Parameters'!$3:$3,0),FALSE),"[enter country-specific value")</f>
        <v>0.26</v>
      </c>
      <c r="Q145" s="211" cm="1">
        <f t="array" aca="1" ref="Q145" ca="1">IF($G145="D",VLOOKUP($A145&amp;"_"&amp;$H$4,DefaultParameters,MATCH(Q$8,'Default Parameters'!$3:$3,0),FALSE),"[enter country-specific value")</f>
        <v>0.26</v>
      </c>
      <c r="R145" s="211" cm="1">
        <f t="array" aca="1" ref="R145" ca="1">IF($G145="D",VLOOKUP($A145&amp;"_"&amp;$H$4,DefaultParameters,MATCH(R$8,'Default Parameters'!$3:$3,0),FALSE),"[enter country-specific value")</f>
        <v>0.26</v>
      </c>
      <c r="S145" s="211" cm="1">
        <f t="array" aca="1" ref="S145" ca="1">IF($G145="D",VLOOKUP($A145&amp;"_"&amp;$H$4,DefaultParameters,MATCH(S$8,'Default Parameters'!$3:$3,0),FALSE),"[enter country-specific value")</f>
        <v>0.26</v>
      </c>
      <c r="T145" s="211" cm="1">
        <f t="array" aca="1" ref="T145" ca="1">IF($G145="D",VLOOKUP($A145&amp;"_"&amp;$H$4,DefaultParameters,MATCH(T$8,'Default Parameters'!$3:$3,0),FALSE),"[enter country-specific value")</f>
        <v>0.26</v>
      </c>
      <c r="U145" s="211" cm="1">
        <f t="array" aca="1" ref="U145" ca="1">IF($G145="D",VLOOKUP($A145&amp;"_"&amp;$H$4,DefaultParameters,MATCH(U$8,'Default Parameters'!$3:$3,0),FALSE),"[enter country-specific value")</f>
        <v>0.26</v>
      </c>
      <c r="V145" s="211" cm="1">
        <f t="array" aca="1" ref="V145" ca="1">IF($G145="D",VLOOKUP($A145&amp;"_"&amp;$H$4,DefaultParameters,MATCH(V$8,'Default Parameters'!$3:$3,0),FALSE),"[enter country-specific value")</f>
        <v>0.26</v>
      </c>
      <c r="W145" s="211" cm="1">
        <f t="array" aca="1" ref="W145" ca="1">IF($G145="D",VLOOKUP($A145&amp;"_"&amp;$H$4,DefaultParameters,MATCH(W$8,'Default Parameters'!$3:$3,0),FALSE),"[enter country-specific value")</f>
        <v>0.26</v>
      </c>
      <c r="X145" s="211" cm="1">
        <f t="array" aca="1" ref="X145" ca="1">IF($G145="D",VLOOKUP($A145&amp;"_"&amp;$H$4,DefaultParameters,MATCH(X$8,'Default Parameters'!$3:$3,0),FALSE),"[enter country-specific value")</f>
        <v>0.26</v>
      </c>
      <c r="Y145" s="211" cm="1">
        <f t="array" aca="1" ref="Y145" ca="1">IF($G145="D",VLOOKUP($A145&amp;"_"&amp;$H$4,DefaultParameters,MATCH(Y$8,'Default Parameters'!$3:$3,0),FALSE),"[enter country-specific value")</f>
        <v>0.26</v>
      </c>
      <c r="Z145" s="211" cm="1">
        <f t="array" aca="1" ref="Z145" ca="1">IF($G145="D",VLOOKUP($A145&amp;"_"&amp;$H$4,DefaultParameters,MATCH(Z$8,'Default Parameters'!$3:$3,0),FALSE),"[enter country-specific value")</f>
        <v>0.26</v>
      </c>
      <c r="AA145" s="211" cm="1">
        <f t="array" aca="1" ref="AA145" ca="1">IF($G145="D",VLOOKUP($A145&amp;"_"&amp;$H$4,DefaultParameters,MATCH(AA$8,'Default Parameters'!$3:$3,0),FALSE),"[enter country-specific value")</f>
        <v>0.26</v>
      </c>
      <c r="AB145" s="211" cm="1">
        <f t="array" aca="1" ref="AB145" ca="1">IF($G145="D",VLOOKUP($A145&amp;"_"&amp;$H$4,DefaultParameters,MATCH(AB$8,'Default Parameters'!$3:$3,0),FALSE),"[enter country-specific value")</f>
        <v>0.26</v>
      </c>
      <c r="AC145" s="211" cm="1">
        <f t="array" aca="1" ref="AC145" ca="1">IF($G145="D",VLOOKUP($A145&amp;"_"&amp;$H$4,DefaultParameters,MATCH(AC$8,'Default Parameters'!$3:$3,0),FALSE),"[enter country-specific value")</f>
        <v>0.26</v>
      </c>
      <c r="AD145" s="211" cm="1">
        <f t="array" aca="1" ref="AD145" ca="1">IF($G145="D",VLOOKUP($A145&amp;"_"&amp;$H$4,DefaultParameters,MATCH(AD$8,'Default Parameters'!$3:$3,0),FALSE),"[enter country-specific value")</f>
        <v>0.26</v>
      </c>
      <c r="AE145" s="211" cm="1">
        <f t="array" aca="1" ref="AE145" ca="1">IF($G145="D",VLOOKUP($A145&amp;"_"&amp;$H$4,DefaultParameters,MATCH(AE$8,'Default Parameters'!$3:$3,0),FALSE),"[enter country-specific value")</f>
        <v>0.26</v>
      </c>
      <c r="AF145" s="211" cm="1">
        <f t="array" aca="1" ref="AF145" ca="1">IF($G145="D",VLOOKUP($A145&amp;"_"&amp;$H$4,DefaultParameters,MATCH(AF$8,'Default Parameters'!$3:$3,0),FALSE),"[enter country-specific value")</f>
        <v>0.26</v>
      </c>
      <c r="AG145" s="211" cm="1">
        <f t="array" aca="1" ref="AG145" ca="1">IF($G145="D",VLOOKUP($A145&amp;"_"&amp;$H$4,DefaultParameters,MATCH(AG$8,'Default Parameters'!$3:$3,0),FALSE),"[enter country-specific value")</f>
        <v>0.26</v>
      </c>
      <c r="AH145" s="211" cm="1">
        <f t="array" aca="1" ref="AH145" ca="1">IF($G145="D",VLOOKUP($A145&amp;"_"&amp;$H$4,DefaultParameters,MATCH(AH$8,'Default Parameters'!$3:$3,0),FALSE),"[enter country-specific value")</f>
        <v>0.26</v>
      </c>
      <c r="AI145" s="211" cm="1">
        <f t="array" aca="1" ref="AI145" ca="1">IF($G145="D",VLOOKUP($A145&amp;"_"&amp;$H$4,DefaultParameters,MATCH(AI$8,'Default Parameters'!$3:$3,0),FALSE),"[enter country-specific value")</f>
        <v>0.26</v>
      </c>
      <c r="AJ145" s="211" cm="1">
        <f t="array" aca="1" ref="AJ145" ca="1">IF($G145="D",VLOOKUP($A145&amp;"_"&amp;$H$4,DefaultParameters,MATCH(AJ$8,'Default Parameters'!$3:$3,0),FALSE),"[enter country-specific value")</f>
        <v>0.26</v>
      </c>
      <c r="AK145" s="211" cm="1">
        <f t="array" aca="1" ref="AK145" ca="1">IF($G145="D",VLOOKUP($A145&amp;"_"&amp;$H$4,DefaultParameters,MATCH(AK$8,'Default Parameters'!$3:$3,0),FALSE),"[enter country-specific value")</f>
        <v>0.26</v>
      </c>
      <c r="AL145" s="211" cm="1">
        <f t="array" aca="1" ref="AL145" ca="1">IF($G145="D",VLOOKUP($A145&amp;"_"&amp;$H$4,DefaultParameters,MATCH(AL$8,'Default Parameters'!$3:$3,0),FALSE),"[enter country-specific value")</f>
        <v>0.26</v>
      </c>
      <c r="AM145" s="211" cm="1">
        <f t="array" aca="1" ref="AM145" ca="1">IF($G145="D",VLOOKUP($A145&amp;"_"&amp;$H$4,DefaultParameters,MATCH(AM$8,'Default Parameters'!$3:$3,0),FALSE),"[enter country-specific value")</f>
        <v>0.26</v>
      </c>
      <c r="AN145" s="211" cm="1">
        <f t="array" aca="1" ref="AN145" ca="1">IF($G145="D",VLOOKUP($A145&amp;"_"&amp;$H$4,DefaultParameters,MATCH(AN$8,'Default Parameters'!$3:$3,0),FALSE),"[enter country-specific value")</f>
        <v>0.26</v>
      </c>
      <c r="AO145" s="211" cm="1">
        <f t="array" aca="1" ref="AO145" ca="1">IF($G145="D",VLOOKUP($A145&amp;"_"&amp;$H$4,DefaultParameters,MATCH(AO$8,'Default Parameters'!$3:$3,0),FALSE),"[enter country-specific value")</f>
        <v>0.26</v>
      </c>
      <c r="AP145" s="211"/>
      <c r="AQ145" s="211"/>
      <c r="AR145" s="211"/>
      <c r="AS145" s="211"/>
      <c r="AT145" s="211"/>
      <c r="AU145" s="188"/>
      <c r="AV145" s="43" t="e" cm="1">
        <f t="array" aca="1" ref="AV145" ca="1">IF($G145="D",VLOOKUP($A145&amp;"_"&amp;$H$4,DefaultParameters,MATCH(AV$8,'Default Parameters'!$3:$3,0),FALSE),"[enter country-specific value")</f>
        <v>#N/A</v>
      </c>
    </row>
    <row r="146" spans="1:48" ht="18" x14ac:dyDescent="0.35">
      <c r="A146" s="44" t="str">
        <f t="shared" si="30"/>
        <v>Nex_Mules and asses</v>
      </c>
      <c r="B146" s="2" t="s">
        <v>49</v>
      </c>
      <c r="C146" s="42" t="s">
        <v>552</v>
      </c>
      <c r="D146" s="77" t="str">
        <f t="shared" ca="1" si="26"/>
        <v>N</v>
      </c>
      <c r="E146" s="2" t="s">
        <v>83</v>
      </c>
      <c r="F146" s="77" t="str">
        <f t="shared" ca="1" si="27"/>
        <v>kg N/1000 kg animal mass day-1</v>
      </c>
      <c r="G146" s="201" t="s">
        <v>124</v>
      </c>
      <c r="H146" s="14" t="str">
        <f t="shared" si="28"/>
        <v>Western Europe</v>
      </c>
      <c r="I146" s="211" t="str">
        <f t="shared" ca="1" si="29"/>
        <v>Volume 4, Chapter 10, Table 10.19, IPCC 2006</v>
      </c>
      <c r="J146" s="202"/>
      <c r="K146" s="211" cm="1">
        <f t="array" aca="1" ref="K146" ca="1">IF($G146="D",VLOOKUP($A146&amp;"_"&amp;$H$4,DefaultParameters,MATCH(K$8,'Default Parameters'!$3:$3,0),FALSE),"[enter country-specific value")</f>
        <v>0.26</v>
      </c>
      <c r="L146" s="211" cm="1">
        <f t="array" aca="1" ref="L146" ca="1">IF($G146="D",VLOOKUP($A146&amp;"_"&amp;$H$4,DefaultParameters,MATCH(L$8,'Default Parameters'!$3:$3,0),FALSE),"[enter country-specific value")</f>
        <v>0.26</v>
      </c>
      <c r="M146" s="211" cm="1">
        <f t="array" aca="1" ref="M146" ca="1">IF($G146="D",VLOOKUP($A146&amp;"_"&amp;$H$4,DefaultParameters,MATCH(M$8,'Default Parameters'!$3:$3,0),FALSE),"[enter country-specific value")</f>
        <v>0.26</v>
      </c>
      <c r="N146" s="211" cm="1">
        <f t="array" aca="1" ref="N146" ca="1">IF($G146="D",VLOOKUP($A146&amp;"_"&amp;$H$4,DefaultParameters,MATCH(N$8,'Default Parameters'!$3:$3,0),FALSE),"[enter country-specific value")</f>
        <v>0.26</v>
      </c>
      <c r="O146" s="211" cm="1">
        <f t="array" aca="1" ref="O146" ca="1">IF($G146="D",VLOOKUP($A146&amp;"_"&amp;$H$4,DefaultParameters,MATCH(O$8,'Default Parameters'!$3:$3,0),FALSE),"[enter country-specific value")</f>
        <v>0.26</v>
      </c>
      <c r="P146" s="211" cm="1">
        <f t="array" aca="1" ref="P146" ca="1">IF($G146="D",VLOOKUP($A146&amp;"_"&amp;$H$4,DefaultParameters,MATCH(P$8,'Default Parameters'!$3:$3,0),FALSE),"[enter country-specific value")</f>
        <v>0.26</v>
      </c>
      <c r="Q146" s="211" cm="1">
        <f t="array" aca="1" ref="Q146" ca="1">IF($G146="D",VLOOKUP($A146&amp;"_"&amp;$H$4,DefaultParameters,MATCH(Q$8,'Default Parameters'!$3:$3,0),FALSE),"[enter country-specific value")</f>
        <v>0.26</v>
      </c>
      <c r="R146" s="211" cm="1">
        <f t="array" aca="1" ref="R146" ca="1">IF($G146="D",VLOOKUP($A146&amp;"_"&amp;$H$4,DefaultParameters,MATCH(R$8,'Default Parameters'!$3:$3,0),FALSE),"[enter country-specific value")</f>
        <v>0.26</v>
      </c>
      <c r="S146" s="211" cm="1">
        <f t="array" aca="1" ref="S146" ca="1">IF($G146="D",VLOOKUP($A146&amp;"_"&amp;$H$4,DefaultParameters,MATCH(S$8,'Default Parameters'!$3:$3,0),FALSE),"[enter country-specific value")</f>
        <v>0.26</v>
      </c>
      <c r="T146" s="211" cm="1">
        <f t="array" aca="1" ref="T146" ca="1">IF($G146="D",VLOOKUP($A146&amp;"_"&amp;$H$4,DefaultParameters,MATCH(T$8,'Default Parameters'!$3:$3,0),FALSE),"[enter country-specific value")</f>
        <v>0.26</v>
      </c>
      <c r="U146" s="211" cm="1">
        <f t="array" aca="1" ref="U146" ca="1">IF($G146="D",VLOOKUP($A146&amp;"_"&amp;$H$4,DefaultParameters,MATCH(U$8,'Default Parameters'!$3:$3,0),FALSE),"[enter country-specific value")</f>
        <v>0.26</v>
      </c>
      <c r="V146" s="211" cm="1">
        <f t="array" aca="1" ref="V146" ca="1">IF($G146="D",VLOOKUP($A146&amp;"_"&amp;$H$4,DefaultParameters,MATCH(V$8,'Default Parameters'!$3:$3,0),FALSE),"[enter country-specific value")</f>
        <v>0.26</v>
      </c>
      <c r="W146" s="211" cm="1">
        <f t="array" aca="1" ref="W146" ca="1">IF($G146="D",VLOOKUP($A146&amp;"_"&amp;$H$4,DefaultParameters,MATCH(W$8,'Default Parameters'!$3:$3,0),FALSE),"[enter country-specific value")</f>
        <v>0.26</v>
      </c>
      <c r="X146" s="211" cm="1">
        <f t="array" aca="1" ref="X146" ca="1">IF($G146="D",VLOOKUP($A146&amp;"_"&amp;$H$4,DefaultParameters,MATCH(X$8,'Default Parameters'!$3:$3,0),FALSE),"[enter country-specific value")</f>
        <v>0.26</v>
      </c>
      <c r="Y146" s="211" cm="1">
        <f t="array" aca="1" ref="Y146" ca="1">IF($G146="D",VLOOKUP($A146&amp;"_"&amp;$H$4,DefaultParameters,MATCH(Y$8,'Default Parameters'!$3:$3,0),FALSE),"[enter country-specific value")</f>
        <v>0.26</v>
      </c>
      <c r="Z146" s="211" cm="1">
        <f t="array" aca="1" ref="Z146" ca="1">IF($G146="D",VLOOKUP($A146&amp;"_"&amp;$H$4,DefaultParameters,MATCH(Z$8,'Default Parameters'!$3:$3,0),FALSE),"[enter country-specific value")</f>
        <v>0.26</v>
      </c>
      <c r="AA146" s="211" cm="1">
        <f t="array" aca="1" ref="AA146" ca="1">IF($G146="D",VLOOKUP($A146&amp;"_"&amp;$H$4,DefaultParameters,MATCH(AA$8,'Default Parameters'!$3:$3,0),FALSE),"[enter country-specific value")</f>
        <v>0.26</v>
      </c>
      <c r="AB146" s="211" cm="1">
        <f t="array" aca="1" ref="AB146" ca="1">IF($G146="D",VLOOKUP($A146&amp;"_"&amp;$H$4,DefaultParameters,MATCH(AB$8,'Default Parameters'!$3:$3,0),FALSE),"[enter country-specific value")</f>
        <v>0.26</v>
      </c>
      <c r="AC146" s="211" cm="1">
        <f t="array" aca="1" ref="AC146" ca="1">IF($G146="D",VLOOKUP($A146&amp;"_"&amp;$H$4,DefaultParameters,MATCH(AC$8,'Default Parameters'!$3:$3,0),FALSE),"[enter country-specific value")</f>
        <v>0.26</v>
      </c>
      <c r="AD146" s="211" cm="1">
        <f t="array" aca="1" ref="AD146" ca="1">IF($G146="D",VLOOKUP($A146&amp;"_"&amp;$H$4,DefaultParameters,MATCH(AD$8,'Default Parameters'!$3:$3,0),FALSE),"[enter country-specific value")</f>
        <v>0.26</v>
      </c>
      <c r="AE146" s="211" cm="1">
        <f t="array" aca="1" ref="AE146" ca="1">IF($G146="D",VLOOKUP($A146&amp;"_"&amp;$H$4,DefaultParameters,MATCH(AE$8,'Default Parameters'!$3:$3,0),FALSE),"[enter country-specific value")</f>
        <v>0.26</v>
      </c>
      <c r="AF146" s="211" cm="1">
        <f t="array" aca="1" ref="AF146" ca="1">IF($G146="D",VLOOKUP($A146&amp;"_"&amp;$H$4,DefaultParameters,MATCH(AF$8,'Default Parameters'!$3:$3,0),FALSE),"[enter country-specific value")</f>
        <v>0.26</v>
      </c>
      <c r="AG146" s="211" cm="1">
        <f t="array" aca="1" ref="AG146" ca="1">IF($G146="D",VLOOKUP($A146&amp;"_"&amp;$H$4,DefaultParameters,MATCH(AG$8,'Default Parameters'!$3:$3,0),FALSE),"[enter country-specific value")</f>
        <v>0.26</v>
      </c>
      <c r="AH146" s="211" cm="1">
        <f t="array" aca="1" ref="AH146" ca="1">IF($G146="D",VLOOKUP($A146&amp;"_"&amp;$H$4,DefaultParameters,MATCH(AH$8,'Default Parameters'!$3:$3,0),FALSE),"[enter country-specific value")</f>
        <v>0.26</v>
      </c>
      <c r="AI146" s="211" cm="1">
        <f t="array" aca="1" ref="AI146" ca="1">IF($G146="D",VLOOKUP($A146&amp;"_"&amp;$H$4,DefaultParameters,MATCH(AI$8,'Default Parameters'!$3:$3,0),FALSE),"[enter country-specific value")</f>
        <v>0.26</v>
      </c>
      <c r="AJ146" s="211" cm="1">
        <f t="array" aca="1" ref="AJ146" ca="1">IF($G146="D",VLOOKUP($A146&amp;"_"&amp;$H$4,DefaultParameters,MATCH(AJ$8,'Default Parameters'!$3:$3,0),FALSE),"[enter country-specific value")</f>
        <v>0.26</v>
      </c>
      <c r="AK146" s="211" cm="1">
        <f t="array" aca="1" ref="AK146" ca="1">IF($G146="D",VLOOKUP($A146&amp;"_"&amp;$H$4,DefaultParameters,MATCH(AK$8,'Default Parameters'!$3:$3,0),FALSE),"[enter country-specific value")</f>
        <v>0.26</v>
      </c>
      <c r="AL146" s="211" cm="1">
        <f t="array" aca="1" ref="AL146" ca="1">IF($G146="D",VLOOKUP($A146&amp;"_"&amp;$H$4,DefaultParameters,MATCH(AL$8,'Default Parameters'!$3:$3,0),FALSE),"[enter country-specific value")</f>
        <v>0.26</v>
      </c>
      <c r="AM146" s="211" cm="1">
        <f t="array" aca="1" ref="AM146" ca="1">IF($G146="D",VLOOKUP($A146&amp;"_"&amp;$H$4,DefaultParameters,MATCH(AM$8,'Default Parameters'!$3:$3,0),FALSE),"[enter country-specific value")</f>
        <v>0.26</v>
      </c>
      <c r="AN146" s="211" cm="1">
        <f t="array" aca="1" ref="AN146" ca="1">IF($G146="D",VLOOKUP($A146&amp;"_"&amp;$H$4,DefaultParameters,MATCH(AN$8,'Default Parameters'!$3:$3,0),FALSE),"[enter country-specific value")</f>
        <v>0.26</v>
      </c>
      <c r="AO146" s="211" cm="1">
        <f t="array" aca="1" ref="AO146" ca="1">IF($G146="D",VLOOKUP($A146&amp;"_"&amp;$H$4,DefaultParameters,MATCH(AO$8,'Default Parameters'!$3:$3,0),FALSE),"[enter country-specific value")</f>
        <v>0.26</v>
      </c>
      <c r="AP146" s="211"/>
      <c r="AQ146" s="211"/>
      <c r="AR146" s="211"/>
      <c r="AS146" s="211"/>
      <c r="AT146" s="211"/>
      <c r="AU146" s="188"/>
      <c r="AV146" s="43" t="e" cm="1">
        <f t="array" aca="1" ref="AV146" ca="1">IF($G146="D",VLOOKUP($A146&amp;"_"&amp;$H$4,DefaultParameters,MATCH(AV$8,'Default Parameters'!$3:$3,0),FALSE),"[enter country-specific value")</f>
        <v>#N/A</v>
      </c>
    </row>
    <row r="147" spans="1:48" ht="18" x14ac:dyDescent="0.35">
      <c r="A147" s="44" t="str">
        <f t="shared" si="30"/>
        <v>Nex_Laying hens</v>
      </c>
      <c r="B147" s="2" t="s">
        <v>49</v>
      </c>
      <c r="C147" s="42" t="s">
        <v>552</v>
      </c>
      <c r="D147" s="77" t="str">
        <f t="shared" ca="1" si="26"/>
        <v>N</v>
      </c>
      <c r="E147" s="2" t="s">
        <v>85</v>
      </c>
      <c r="F147" s="77" t="str">
        <f t="shared" ca="1" si="27"/>
        <v>kg N/1000 kg animal mass day-1</v>
      </c>
      <c r="G147" s="201" t="s">
        <v>124</v>
      </c>
      <c r="H147" s="14" t="str">
        <f t="shared" si="28"/>
        <v>Western Europe</v>
      </c>
      <c r="I147" s="211" t="str">
        <f t="shared" ca="1" si="29"/>
        <v>Volume 4, Chapter 10, Table 10.19, IPCC 2006</v>
      </c>
      <c r="J147" s="202"/>
      <c r="K147" s="211" cm="1">
        <f t="array" aca="1" ref="K147" ca="1">IF($G147="D",VLOOKUP($A147&amp;"_"&amp;$H$4,DefaultParameters,MATCH(K$8,'Default Parameters'!$3:$3,0),FALSE),"[enter country-specific value")</f>
        <v>0.96</v>
      </c>
      <c r="L147" s="211" cm="1">
        <f t="array" aca="1" ref="L147" ca="1">IF($G147="D",VLOOKUP($A147&amp;"_"&amp;$H$4,DefaultParameters,MATCH(L$8,'Default Parameters'!$3:$3,0),FALSE),"[enter country-specific value")</f>
        <v>0.96</v>
      </c>
      <c r="M147" s="211" cm="1">
        <f t="array" aca="1" ref="M147" ca="1">IF($G147="D",VLOOKUP($A147&amp;"_"&amp;$H$4,DefaultParameters,MATCH(M$8,'Default Parameters'!$3:$3,0),FALSE),"[enter country-specific value")</f>
        <v>0.96</v>
      </c>
      <c r="N147" s="211" cm="1">
        <f t="array" aca="1" ref="N147" ca="1">IF($G147="D",VLOOKUP($A147&amp;"_"&amp;$H$4,DefaultParameters,MATCH(N$8,'Default Parameters'!$3:$3,0),FALSE),"[enter country-specific value")</f>
        <v>0.96</v>
      </c>
      <c r="O147" s="211" cm="1">
        <f t="array" aca="1" ref="O147" ca="1">IF($G147="D",VLOOKUP($A147&amp;"_"&amp;$H$4,DefaultParameters,MATCH(O$8,'Default Parameters'!$3:$3,0),FALSE),"[enter country-specific value")</f>
        <v>0.96</v>
      </c>
      <c r="P147" s="211" cm="1">
        <f t="array" aca="1" ref="P147" ca="1">IF($G147="D",VLOOKUP($A147&amp;"_"&amp;$H$4,DefaultParameters,MATCH(P$8,'Default Parameters'!$3:$3,0),FALSE),"[enter country-specific value")</f>
        <v>0.96</v>
      </c>
      <c r="Q147" s="211" cm="1">
        <f t="array" aca="1" ref="Q147" ca="1">IF($G147="D",VLOOKUP($A147&amp;"_"&amp;$H$4,DefaultParameters,MATCH(Q$8,'Default Parameters'!$3:$3,0),FALSE),"[enter country-specific value")</f>
        <v>0.96</v>
      </c>
      <c r="R147" s="211" cm="1">
        <f t="array" aca="1" ref="R147" ca="1">IF($G147="D",VLOOKUP($A147&amp;"_"&amp;$H$4,DefaultParameters,MATCH(R$8,'Default Parameters'!$3:$3,0),FALSE),"[enter country-specific value")</f>
        <v>0.96</v>
      </c>
      <c r="S147" s="211" cm="1">
        <f t="array" aca="1" ref="S147" ca="1">IF($G147="D",VLOOKUP($A147&amp;"_"&amp;$H$4,DefaultParameters,MATCH(S$8,'Default Parameters'!$3:$3,0),FALSE),"[enter country-specific value")</f>
        <v>0.96</v>
      </c>
      <c r="T147" s="211" cm="1">
        <f t="array" aca="1" ref="T147" ca="1">IF($G147="D",VLOOKUP($A147&amp;"_"&amp;$H$4,DefaultParameters,MATCH(T$8,'Default Parameters'!$3:$3,0),FALSE),"[enter country-specific value")</f>
        <v>0.96</v>
      </c>
      <c r="U147" s="211" cm="1">
        <f t="array" aca="1" ref="U147" ca="1">IF($G147="D",VLOOKUP($A147&amp;"_"&amp;$H$4,DefaultParameters,MATCH(U$8,'Default Parameters'!$3:$3,0),FALSE),"[enter country-specific value")</f>
        <v>0.96</v>
      </c>
      <c r="V147" s="211" cm="1">
        <f t="array" aca="1" ref="V147" ca="1">IF($G147="D",VLOOKUP($A147&amp;"_"&amp;$H$4,DefaultParameters,MATCH(V$8,'Default Parameters'!$3:$3,0),FALSE),"[enter country-specific value")</f>
        <v>0.96</v>
      </c>
      <c r="W147" s="211" cm="1">
        <f t="array" aca="1" ref="W147" ca="1">IF($G147="D",VLOOKUP($A147&amp;"_"&amp;$H$4,DefaultParameters,MATCH(W$8,'Default Parameters'!$3:$3,0),FALSE),"[enter country-specific value")</f>
        <v>0.96</v>
      </c>
      <c r="X147" s="211" cm="1">
        <f t="array" aca="1" ref="X147" ca="1">IF($G147="D",VLOOKUP($A147&amp;"_"&amp;$H$4,DefaultParameters,MATCH(X$8,'Default Parameters'!$3:$3,0),FALSE),"[enter country-specific value")</f>
        <v>0.96</v>
      </c>
      <c r="Y147" s="211" cm="1">
        <f t="array" aca="1" ref="Y147" ca="1">IF($G147="D",VLOOKUP($A147&amp;"_"&amp;$H$4,DefaultParameters,MATCH(Y$8,'Default Parameters'!$3:$3,0),FALSE),"[enter country-specific value")</f>
        <v>0.96</v>
      </c>
      <c r="Z147" s="211" cm="1">
        <f t="array" aca="1" ref="Z147" ca="1">IF($G147="D",VLOOKUP($A147&amp;"_"&amp;$H$4,DefaultParameters,MATCH(Z$8,'Default Parameters'!$3:$3,0),FALSE),"[enter country-specific value")</f>
        <v>0.96</v>
      </c>
      <c r="AA147" s="211" cm="1">
        <f t="array" aca="1" ref="AA147" ca="1">IF($G147="D",VLOOKUP($A147&amp;"_"&amp;$H$4,DefaultParameters,MATCH(AA$8,'Default Parameters'!$3:$3,0),FALSE),"[enter country-specific value")</f>
        <v>0.96</v>
      </c>
      <c r="AB147" s="211" cm="1">
        <f t="array" aca="1" ref="AB147" ca="1">IF($G147="D",VLOOKUP($A147&amp;"_"&amp;$H$4,DefaultParameters,MATCH(AB$8,'Default Parameters'!$3:$3,0),FALSE),"[enter country-specific value")</f>
        <v>0.96</v>
      </c>
      <c r="AC147" s="211" cm="1">
        <f t="array" aca="1" ref="AC147" ca="1">IF($G147="D",VLOOKUP($A147&amp;"_"&amp;$H$4,DefaultParameters,MATCH(AC$8,'Default Parameters'!$3:$3,0),FALSE),"[enter country-specific value")</f>
        <v>0.96</v>
      </c>
      <c r="AD147" s="211" cm="1">
        <f t="array" aca="1" ref="AD147" ca="1">IF($G147="D",VLOOKUP($A147&amp;"_"&amp;$H$4,DefaultParameters,MATCH(AD$8,'Default Parameters'!$3:$3,0),FALSE),"[enter country-specific value")</f>
        <v>0.96</v>
      </c>
      <c r="AE147" s="211" cm="1">
        <f t="array" aca="1" ref="AE147" ca="1">IF($G147="D",VLOOKUP($A147&amp;"_"&amp;$H$4,DefaultParameters,MATCH(AE$8,'Default Parameters'!$3:$3,0),FALSE),"[enter country-specific value")</f>
        <v>0.96</v>
      </c>
      <c r="AF147" s="211" cm="1">
        <f t="array" aca="1" ref="AF147" ca="1">IF($G147="D",VLOOKUP($A147&amp;"_"&amp;$H$4,DefaultParameters,MATCH(AF$8,'Default Parameters'!$3:$3,0),FALSE),"[enter country-specific value")</f>
        <v>0.96</v>
      </c>
      <c r="AG147" s="211" cm="1">
        <f t="array" aca="1" ref="AG147" ca="1">IF($G147="D",VLOOKUP($A147&amp;"_"&amp;$H$4,DefaultParameters,MATCH(AG$8,'Default Parameters'!$3:$3,0),FALSE),"[enter country-specific value")</f>
        <v>0.96</v>
      </c>
      <c r="AH147" s="211" cm="1">
        <f t="array" aca="1" ref="AH147" ca="1">IF($G147="D",VLOOKUP($A147&amp;"_"&amp;$H$4,DefaultParameters,MATCH(AH$8,'Default Parameters'!$3:$3,0),FALSE),"[enter country-specific value")</f>
        <v>0.96</v>
      </c>
      <c r="AI147" s="211" cm="1">
        <f t="array" aca="1" ref="AI147" ca="1">IF($G147="D",VLOOKUP($A147&amp;"_"&amp;$H$4,DefaultParameters,MATCH(AI$8,'Default Parameters'!$3:$3,0),FALSE),"[enter country-specific value")</f>
        <v>0.96</v>
      </c>
      <c r="AJ147" s="211" cm="1">
        <f t="array" aca="1" ref="AJ147" ca="1">IF($G147="D",VLOOKUP($A147&amp;"_"&amp;$H$4,DefaultParameters,MATCH(AJ$8,'Default Parameters'!$3:$3,0),FALSE),"[enter country-specific value")</f>
        <v>0.96</v>
      </c>
      <c r="AK147" s="211" cm="1">
        <f t="array" aca="1" ref="AK147" ca="1">IF($G147="D",VLOOKUP($A147&amp;"_"&amp;$H$4,DefaultParameters,MATCH(AK$8,'Default Parameters'!$3:$3,0),FALSE),"[enter country-specific value")</f>
        <v>0.96</v>
      </c>
      <c r="AL147" s="211" cm="1">
        <f t="array" aca="1" ref="AL147" ca="1">IF($G147="D",VLOOKUP($A147&amp;"_"&amp;$H$4,DefaultParameters,MATCH(AL$8,'Default Parameters'!$3:$3,0),FALSE),"[enter country-specific value")</f>
        <v>0.96</v>
      </c>
      <c r="AM147" s="211" cm="1">
        <f t="array" aca="1" ref="AM147" ca="1">IF($G147="D",VLOOKUP($A147&amp;"_"&amp;$H$4,DefaultParameters,MATCH(AM$8,'Default Parameters'!$3:$3,0),FALSE),"[enter country-specific value")</f>
        <v>0.96</v>
      </c>
      <c r="AN147" s="211" cm="1">
        <f t="array" aca="1" ref="AN147" ca="1">IF($G147="D",VLOOKUP($A147&amp;"_"&amp;$H$4,DefaultParameters,MATCH(AN$8,'Default Parameters'!$3:$3,0),FALSE),"[enter country-specific value")</f>
        <v>0.96</v>
      </c>
      <c r="AO147" s="211" cm="1">
        <f t="array" aca="1" ref="AO147" ca="1">IF($G147="D",VLOOKUP($A147&amp;"_"&amp;$H$4,DefaultParameters,MATCH(AO$8,'Default Parameters'!$3:$3,0),FALSE),"[enter country-specific value")</f>
        <v>0.96</v>
      </c>
      <c r="AP147" s="211"/>
      <c r="AQ147" s="211"/>
      <c r="AR147" s="211"/>
      <c r="AS147" s="211"/>
      <c r="AT147" s="211"/>
      <c r="AU147" s="188"/>
      <c r="AV147" s="43" t="e" cm="1">
        <f t="array" aca="1" ref="AV147" ca="1">IF($G147="D",VLOOKUP($A147&amp;"_"&amp;$H$4,DefaultParameters,MATCH(AV$8,'Default Parameters'!$3:$3,0),FALSE),"[enter country-specific value")</f>
        <v>#N/A</v>
      </c>
    </row>
    <row r="148" spans="1:48" ht="18" x14ac:dyDescent="0.35">
      <c r="A148" s="44" t="str">
        <f t="shared" si="30"/>
        <v>Nex_Broilers</v>
      </c>
      <c r="B148" s="2" t="s">
        <v>49</v>
      </c>
      <c r="C148" s="42" t="s">
        <v>552</v>
      </c>
      <c r="D148" s="77" t="str">
        <f t="shared" ca="1" si="26"/>
        <v>N</v>
      </c>
      <c r="E148" s="2" t="s">
        <v>84</v>
      </c>
      <c r="F148" s="77" t="str">
        <f t="shared" ca="1" si="27"/>
        <v>kg N/1000 kg animal mass day-1</v>
      </c>
      <c r="G148" s="201" t="s">
        <v>124</v>
      </c>
      <c r="H148" s="14" t="str">
        <f t="shared" si="28"/>
        <v>Western Europe</v>
      </c>
      <c r="I148" s="211" t="str">
        <f t="shared" ca="1" si="29"/>
        <v>Volume 4, Chapter 10, Table 10.19, IPCC 2006</v>
      </c>
      <c r="J148" s="202"/>
      <c r="K148" s="211" cm="1">
        <f t="array" aca="1" ref="K148" ca="1">IF($G148="D",VLOOKUP($A148&amp;"_"&amp;$H$4,DefaultParameters,MATCH(K$8,'Default Parameters'!$3:$3,0),FALSE),"[enter country-specific value")</f>
        <v>1.1000000000000001</v>
      </c>
      <c r="L148" s="211" cm="1">
        <f t="array" aca="1" ref="L148" ca="1">IF($G148="D",VLOOKUP($A148&amp;"_"&amp;$H$4,DefaultParameters,MATCH(L$8,'Default Parameters'!$3:$3,0),FALSE),"[enter country-specific value")</f>
        <v>1.1000000000000001</v>
      </c>
      <c r="M148" s="211" cm="1">
        <f t="array" aca="1" ref="M148" ca="1">IF($G148="D",VLOOKUP($A148&amp;"_"&amp;$H$4,DefaultParameters,MATCH(M$8,'Default Parameters'!$3:$3,0),FALSE),"[enter country-specific value")</f>
        <v>1.1000000000000001</v>
      </c>
      <c r="N148" s="211" cm="1">
        <f t="array" aca="1" ref="N148" ca="1">IF($G148="D",VLOOKUP($A148&amp;"_"&amp;$H$4,DefaultParameters,MATCH(N$8,'Default Parameters'!$3:$3,0),FALSE),"[enter country-specific value")</f>
        <v>1.1000000000000001</v>
      </c>
      <c r="O148" s="211" cm="1">
        <f t="array" aca="1" ref="O148" ca="1">IF($G148="D",VLOOKUP($A148&amp;"_"&amp;$H$4,DefaultParameters,MATCH(O$8,'Default Parameters'!$3:$3,0),FALSE),"[enter country-specific value")</f>
        <v>1.1000000000000001</v>
      </c>
      <c r="P148" s="211" cm="1">
        <f t="array" aca="1" ref="P148" ca="1">IF($G148="D",VLOOKUP($A148&amp;"_"&amp;$H$4,DefaultParameters,MATCH(P$8,'Default Parameters'!$3:$3,0),FALSE),"[enter country-specific value")</f>
        <v>1.1000000000000001</v>
      </c>
      <c r="Q148" s="211" cm="1">
        <f t="array" aca="1" ref="Q148" ca="1">IF($G148="D",VLOOKUP($A148&amp;"_"&amp;$H$4,DefaultParameters,MATCH(Q$8,'Default Parameters'!$3:$3,0),FALSE),"[enter country-specific value")</f>
        <v>1.1000000000000001</v>
      </c>
      <c r="R148" s="211" cm="1">
        <f t="array" aca="1" ref="R148" ca="1">IF($G148="D",VLOOKUP($A148&amp;"_"&amp;$H$4,DefaultParameters,MATCH(R$8,'Default Parameters'!$3:$3,0),FALSE),"[enter country-specific value")</f>
        <v>1.1000000000000001</v>
      </c>
      <c r="S148" s="211" cm="1">
        <f t="array" aca="1" ref="S148" ca="1">IF($G148="D",VLOOKUP($A148&amp;"_"&amp;$H$4,DefaultParameters,MATCH(S$8,'Default Parameters'!$3:$3,0),FALSE),"[enter country-specific value")</f>
        <v>1.1000000000000001</v>
      </c>
      <c r="T148" s="211" cm="1">
        <f t="array" aca="1" ref="T148" ca="1">IF($G148="D",VLOOKUP($A148&amp;"_"&amp;$H$4,DefaultParameters,MATCH(T$8,'Default Parameters'!$3:$3,0),FALSE),"[enter country-specific value")</f>
        <v>1.1000000000000001</v>
      </c>
      <c r="U148" s="211" cm="1">
        <f t="array" aca="1" ref="U148" ca="1">IF($G148="D",VLOOKUP($A148&amp;"_"&amp;$H$4,DefaultParameters,MATCH(U$8,'Default Parameters'!$3:$3,0),FALSE),"[enter country-specific value")</f>
        <v>1.1000000000000001</v>
      </c>
      <c r="V148" s="211" cm="1">
        <f t="array" aca="1" ref="V148" ca="1">IF($G148="D",VLOOKUP($A148&amp;"_"&amp;$H$4,DefaultParameters,MATCH(V$8,'Default Parameters'!$3:$3,0),FALSE),"[enter country-specific value")</f>
        <v>1.1000000000000001</v>
      </c>
      <c r="W148" s="211" cm="1">
        <f t="array" aca="1" ref="W148" ca="1">IF($G148="D",VLOOKUP($A148&amp;"_"&amp;$H$4,DefaultParameters,MATCH(W$8,'Default Parameters'!$3:$3,0),FALSE),"[enter country-specific value")</f>
        <v>1.1000000000000001</v>
      </c>
      <c r="X148" s="211" cm="1">
        <f t="array" aca="1" ref="X148" ca="1">IF($G148="D",VLOOKUP($A148&amp;"_"&amp;$H$4,DefaultParameters,MATCH(X$8,'Default Parameters'!$3:$3,0),FALSE),"[enter country-specific value")</f>
        <v>1.1000000000000001</v>
      </c>
      <c r="Y148" s="211" cm="1">
        <f t="array" aca="1" ref="Y148" ca="1">IF($G148="D",VLOOKUP($A148&amp;"_"&amp;$H$4,DefaultParameters,MATCH(Y$8,'Default Parameters'!$3:$3,0),FALSE),"[enter country-specific value")</f>
        <v>1.1000000000000001</v>
      </c>
      <c r="Z148" s="211" cm="1">
        <f t="array" aca="1" ref="Z148" ca="1">IF($G148="D",VLOOKUP($A148&amp;"_"&amp;$H$4,DefaultParameters,MATCH(Z$8,'Default Parameters'!$3:$3,0),FALSE),"[enter country-specific value")</f>
        <v>1.1000000000000001</v>
      </c>
      <c r="AA148" s="211" cm="1">
        <f t="array" aca="1" ref="AA148" ca="1">IF($G148="D",VLOOKUP($A148&amp;"_"&amp;$H$4,DefaultParameters,MATCH(AA$8,'Default Parameters'!$3:$3,0),FALSE),"[enter country-specific value")</f>
        <v>1.1000000000000001</v>
      </c>
      <c r="AB148" s="211" cm="1">
        <f t="array" aca="1" ref="AB148" ca="1">IF($G148="D",VLOOKUP($A148&amp;"_"&amp;$H$4,DefaultParameters,MATCH(AB$8,'Default Parameters'!$3:$3,0),FALSE),"[enter country-specific value")</f>
        <v>1.1000000000000001</v>
      </c>
      <c r="AC148" s="211" cm="1">
        <f t="array" aca="1" ref="AC148" ca="1">IF($G148="D",VLOOKUP($A148&amp;"_"&amp;$H$4,DefaultParameters,MATCH(AC$8,'Default Parameters'!$3:$3,0),FALSE),"[enter country-specific value")</f>
        <v>1.1000000000000001</v>
      </c>
      <c r="AD148" s="211" cm="1">
        <f t="array" aca="1" ref="AD148" ca="1">IF($G148="D",VLOOKUP($A148&amp;"_"&amp;$H$4,DefaultParameters,MATCH(AD$8,'Default Parameters'!$3:$3,0),FALSE),"[enter country-specific value")</f>
        <v>1.1000000000000001</v>
      </c>
      <c r="AE148" s="211" cm="1">
        <f t="array" aca="1" ref="AE148" ca="1">IF($G148="D",VLOOKUP($A148&amp;"_"&amp;$H$4,DefaultParameters,MATCH(AE$8,'Default Parameters'!$3:$3,0),FALSE),"[enter country-specific value")</f>
        <v>1.1000000000000001</v>
      </c>
      <c r="AF148" s="211" cm="1">
        <f t="array" aca="1" ref="AF148" ca="1">IF($G148="D",VLOOKUP($A148&amp;"_"&amp;$H$4,DefaultParameters,MATCH(AF$8,'Default Parameters'!$3:$3,0),FALSE),"[enter country-specific value")</f>
        <v>1.1000000000000001</v>
      </c>
      <c r="AG148" s="211" cm="1">
        <f t="array" aca="1" ref="AG148" ca="1">IF($G148="D",VLOOKUP($A148&amp;"_"&amp;$H$4,DefaultParameters,MATCH(AG$8,'Default Parameters'!$3:$3,0),FALSE),"[enter country-specific value")</f>
        <v>1.1000000000000001</v>
      </c>
      <c r="AH148" s="211" cm="1">
        <f t="array" aca="1" ref="AH148" ca="1">IF($G148="D",VLOOKUP($A148&amp;"_"&amp;$H$4,DefaultParameters,MATCH(AH$8,'Default Parameters'!$3:$3,0),FALSE),"[enter country-specific value")</f>
        <v>1.1000000000000001</v>
      </c>
      <c r="AI148" s="211" cm="1">
        <f t="array" aca="1" ref="AI148" ca="1">IF($G148="D",VLOOKUP($A148&amp;"_"&amp;$H$4,DefaultParameters,MATCH(AI$8,'Default Parameters'!$3:$3,0),FALSE),"[enter country-specific value")</f>
        <v>1.1000000000000001</v>
      </c>
      <c r="AJ148" s="211" cm="1">
        <f t="array" aca="1" ref="AJ148" ca="1">IF($G148="D",VLOOKUP($A148&amp;"_"&amp;$H$4,DefaultParameters,MATCH(AJ$8,'Default Parameters'!$3:$3,0),FALSE),"[enter country-specific value")</f>
        <v>1.1000000000000001</v>
      </c>
      <c r="AK148" s="211" cm="1">
        <f t="array" aca="1" ref="AK148" ca="1">IF($G148="D",VLOOKUP($A148&amp;"_"&amp;$H$4,DefaultParameters,MATCH(AK$8,'Default Parameters'!$3:$3,0),FALSE),"[enter country-specific value")</f>
        <v>1.1000000000000001</v>
      </c>
      <c r="AL148" s="211" cm="1">
        <f t="array" aca="1" ref="AL148" ca="1">IF($G148="D",VLOOKUP($A148&amp;"_"&amp;$H$4,DefaultParameters,MATCH(AL$8,'Default Parameters'!$3:$3,0),FALSE),"[enter country-specific value")</f>
        <v>1.1000000000000001</v>
      </c>
      <c r="AM148" s="211" cm="1">
        <f t="array" aca="1" ref="AM148" ca="1">IF($G148="D",VLOOKUP($A148&amp;"_"&amp;$H$4,DefaultParameters,MATCH(AM$8,'Default Parameters'!$3:$3,0),FALSE),"[enter country-specific value")</f>
        <v>1.1000000000000001</v>
      </c>
      <c r="AN148" s="211" cm="1">
        <f t="array" aca="1" ref="AN148" ca="1">IF($G148="D",VLOOKUP($A148&amp;"_"&amp;$H$4,DefaultParameters,MATCH(AN$8,'Default Parameters'!$3:$3,0),FALSE),"[enter country-specific value")</f>
        <v>1.1000000000000001</v>
      </c>
      <c r="AO148" s="211" cm="1">
        <f t="array" aca="1" ref="AO148" ca="1">IF($G148="D",VLOOKUP($A148&amp;"_"&amp;$H$4,DefaultParameters,MATCH(AO$8,'Default Parameters'!$3:$3,0),FALSE),"[enter country-specific value")</f>
        <v>1.1000000000000001</v>
      </c>
      <c r="AP148" s="211"/>
      <c r="AQ148" s="211"/>
      <c r="AR148" s="211"/>
      <c r="AS148" s="211"/>
      <c r="AT148" s="211"/>
      <c r="AU148" s="188"/>
      <c r="AV148" s="43" t="e" cm="1">
        <f t="array" aca="1" ref="AV148" ca="1">IF($G148="D",VLOOKUP($A148&amp;"_"&amp;$H$4,DefaultParameters,MATCH(AV$8,'Default Parameters'!$3:$3,0),FALSE),"[enter country-specific value")</f>
        <v>#N/A</v>
      </c>
    </row>
    <row r="149" spans="1:48" ht="18" x14ac:dyDescent="0.35">
      <c r="A149" s="44" t="str">
        <f t="shared" si="30"/>
        <v>Nex_Turkeys</v>
      </c>
      <c r="B149" s="2" t="s">
        <v>49</v>
      </c>
      <c r="C149" s="42" t="s">
        <v>552</v>
      </c>
      <c r="D149" s="77" t="str">
        <f t="shared" ca="1" si="26"/>
        <v>N</v>
      </c>
      <c r="E149" s="2" t="s">
        <v>87</v>
      </c>
      <c r="F149" s="77" t="str">
        <f t="shared" ca="1" si="27"/>
        <v>kg N/1000 kg animal mass day-1</v>
      </c>
      <c r="G149" s="201" t="s">
        <v>124</v>
      </c>
      <c r="H149" s="14" t="str">
        <f t="shared" si="28"/>
        <v>Western Europe</v>
      </c>
      <c r="I149" s="211" t="str">
        <f t="shared" ca="1" si="29"/>
        <v>Volume 4, Chapter 10, Table 10.19, IPCC 2006</v>
      </c>
      <c r="J149" s="202"/>
      <c r="K149" s="211" cm="1">
        <f t="array" aca="1" ref="K149" ca="1">IF($G149="D",VLOOKUP($A149&amp;"_"&amp;$H$4,DefaultParameters,MATCH(K$8,'Default Parameters'!$3:$3,0),FALSE),"[enter country-specific value")</f>
        <v>0.74</v>
      </c>
      <c r="L149" s="211" cm="1">
        <f t="array" aca="1" ref="L149" ca="1">IF($G149="D",VLOOKUP($A149&amp;"_"&amp;$H$4,DefaultParameters,MATCH(L$8,'Default Parameters'!$3:$3,0),FALSE),"[enter country-specific value")</f>
        <v>0.74</v>
      </c>
      <c r="M149" s="211" cm="1">
        <f t="array" aca="1" ref="M149" ca="1">IF($G149="D",VLOOKUP($A149&amp;"_"&amp;$H$4,DefaultParameters,MATCH(M$8,'Default Parameters'!$3:$3,0),FALSE),"[enter country-specific value")</f>
        <v>0.74</v>
      </c>
      <c r="N149" s="211" cm="1">
        <f t="array" aca="1" ref="N149" ca="1">IF($G149="D",VLOOKUP($A149&amp;"_"&amp;$H$4,DefaultParameters,MATCH(N$8,'Default Parameters'!$3:$3,0),FALSE),"[enter country-specific value")</f>
        <v>0.74</v>
      </c>
      <c r="O149" s="211" cm="1">
        <f t="array" aca="1" ref="O149" ca="1">IF($G149="D",VLOOKUP($A149&amp;"_"&amp;$H$4,DefaultParameters,MATCH(O$8,'Default Parameters'!$3:$3,0),FALSE),"[enter country-specific value")</f>
        <v>0.74</v>
      </c>
      <c r="P149" s="211" cm="1">
        <f t="array" aca="1" ref="P149" ca="1">IF($G149="D",VLOOKUP($A149&amp;"_"&amp;$H$4,DefaultParameters,MATCH(P$8,'Default Parameters'!$3:$3,0),FALSE),"[enter country-specific value")</f>
        <v>0.74</v>
      </c>
      <c r="Q149" s="211" cm="1">
        <f t="array" aca="1" ref="Q149" ca="1">IF($G149="D",VLOOKUP($A149&amp;"_"&amp;$H$4,DefaultParameters,MATCH(Q$8,'Default Parameters'!$3:$3,0),FALSE),"[enter country-specific value")</f>
        <v>0.74</v>
      </c>
      <c r="R149" s="211" cm="1">
        <f t="array" aca="1" ref="R149" ca="1">IF($G149="D",VLOOKUP($A149&amp;"_"&amp;$H$4,DefaultParameters,MATCH(R$8,'Default Parameters'!$3:$3,0),FALSE),"[enter country-specific value")</f>
        <v>0.74</v>
      </c>
      <c r="S149" s="211" cm="1">
        <f t="array" aca="1" ref="S149" ca="1">IF($G149="D",VLOOKUP($A149&amp;"_"&amp;$H$4,DefaultParameters,MATCH(S$8,'Default Parameters'!$3:$3,0),FALSE),"[enter country-specific value")</f>
        <v>0.74</v>
      </c>
      <c r="T149" s="211" cm="1">
        <f t="array" aca="1" ref="T149" ca="1">IF($G149="D",VLOOKUP($A149&amp;"_"&amp;$H$4,DefaultParameters,MATCH(T$8,'Default Parameters'!$3:$3,0),FALSE),"[enter country-specific value")</f>
        <v>0.74</v>
      </c>
      <c r="U149" s="211" cm="1">
        <f t="array" aca="1" ref="U149" ca="1">IF($G149="D",VLOOKUP($A149&amp;"_"&amp;$H$4,DefaultParameters,MATCH(U$8,'Default Parameters'!$3:$3,0),FALSE),"[enter country-specific value")</f>
        <v>0.74</v>
      </c>
      <c r="V149" s="211" cm="1">
        <f t="array" aca="1" ref="V149" ca="1">IF($G149="D",VLOOKUP($A149&amp;"_"&amp;$H$4,DefaultParameters,MATCH(V$8,'Default Parameters'!$3:$3,0),FALSE),"[enter country-specific value")</f>
        <v>0.74</v>
      </c>
      <c r="W149" s="211" cm="1">
        <f t="array" aca="1" ref="W149" ca="1">IF($G149="D",VLOOKUP($A149&amp;"_"&amp;$H$4,DefaultParameters,MATCH(W$8,'Default Parameters'!$3:$3,0),FALSE),"[enter country-specific value")</f>
        <v>0.74</v>
      </c>
      <c r="X149" s="211" cm="1">
        <f t="array" aca="1" ref="X149" ca="1">IF($G149="D",VLOOKUP($A149&amp;"_"&amp;$H$4,DefaultParameters,MATCH(X$8,'Default Parameters'!$3:$3,0),FALSE),"[enter country-specific value")</f>
        <v>0.74</v>
      </c>
      <c r="Y149" s="211" cm="1">
        <f t="array" aca="1" ref="Y149" ca="1">IF($G149="D",VLOOKUP($A149&amp;"_"&amp;$H$4,DefaultParameters,MATCH(Y$8,'Default Parameters'!$3:$3,0),FALSE),"[enter country-specific value")</f>
        <v>0.74</v>
      </c>
      <c r="Z149" s="211" cm="1">
        <f t="array" aca="1" ref="Z149" ca="1">IF($G149="D",VLOOKUP($A149&amp;"_"&amp;$H$4,DefaultParameters,MATCH(Z$8,'Default Parameters'!$3:$3,0),FALSE),"[enter country-specific value")</f>
        <v>0.74</v>
      </c>
      <c r="AA149" s="211" cm="1">
        <f t="array" aca="1" ref="AA149" ca="1">IF($G149="D",VLOOKUP($A149&amp;"_"&amp;$H$4,DefaultParameters,MATCH(AA$8,'Default Parameters'!$3:$3,0),FALSE),"[enter country-specific value")</f>
        <v>0.74</v>
      </c>
      <c r="AB149" s="211" cm="1">
        <f t="array" aca="1" ref="AB149" ca="1">IF($G149="D",VLOOKUP($A149&amp;"_"&amp;$H$4,DefaultParameters,MATCH(AB$8,'Default Parameters'!$3:$3,0),FALSE),"[enter country-specific value")</f>
        <v>0.74</v>
      </c>
      <c r="AC149" s="211" cm="1">
        <f t="array" aca="1" ref="AC149" ca="1">IF($G149="D",VLOOKUP($A149&amp;"_"&amp;$H$4,DefaultParameters,MATCH(AC$8,'Default Parameters'!$3:$3,0),FALSE),"[enter country-specific value")</f>
        <v>0.74</v>
      </c>
      <c r="AD149" s="211" cm="1">
        <f t="array" aca="1" ref="AD149" ca="1">IF($G149="D",VLOOKUP($A149&amp;"_"&amp;$H$4,DefaultParameters,MATCH(AD$8,'Default Parameters'!$3:$3,0),FALSE),"[enter country-specific value")</f>
        <v>0.74</v>
      </c>
      <c r="AE149" s="211" cm="1">
        <f t="array" aca="1" ref="AE149" ca="1">IF($G149="D",VLOOKUP($A149&amp;"_"&amp;$H$4,DefaultParameters,MATCH(AE$8,'Default Parameters'!$3:$3,0),FALSE),"[enter country-specific value")</f>
        <v>0.74</v>
      </c>
      <c r="AF149" s="211" cm="1">
        <f t="array" aca="1" ref="AF149" ca="1">IF($G149="D",VLOOKUP($A149&amp;"_"&amp;$H$4,DefaultParameters,MATCH(AF$8,'Default Parameters'!$3:$3,0),FALSE),"[enter country-specific value")</f>
        <v>0.74</v>
      </c>
      <c r="AG149" s="211" cm="1">
        <f t="array" aca="1" ref="AG149" ca="1">IF($G149="D",VLOOKUP($A149&amp;"_"&amp;$H$4,DefaultParameters,MATCH(AG$8,'Default Parameters'!$3:$3,0),FALSE),"[enter country-specific value")</f>
        <v>0.74</v>
      </c>
      <c r="AH149" s="211" cm="1">
        <f t="array" aca="1" ref="AH149" ca="1">IF($G149="D",VLOOKUP($A149&amp;"_"&amp;$H$4,DefaultParameters,MATCH(AH$8,'Default Parameters'!$3:$3,0),FALSE),"[enter country-specific value")</f>
        <v>0.74</v>
      </c>
      <c r="AI149" s="211" cm="1">
        <f t="array" aca="1" ref="AI149" ca="1">IF($G149="D",VLOOKUP($A149&amp;"_"&amp;$H$4,DefaultParameters,MATCH(AI$8,'Default Parameters'!$3:$3,0),FALSE),"[enter country-specific value")</f>
        <v>0.74</v>
      </c>
      <c r="AJ149" s="211" cm="1">
        <f t="array" aca="1" ref="AJ149" ca="1">IF($G149="D",VLOOKUP($A149&amp;"_"&amp;$H$4,DefaultParameters,MATCH(AJ$8,'Default Parameters'!$3:$3,0),FALSE),"[enter country-specific value")</f>
        <v>0.74</v>
      </c>
      <c r="AK149" s="211" cm="1">
        <f t="array" aca="1" ref="AK149" ca="1">IF($G149="D",VLOOKUP($A149&amp;"_"&amp;$H$4,DefaultParameters,MATCH(AK$8,'Default Parameters'!$3:$3,0),FALSE),"[enter country-specific value")</f>
        <v>0.74</v>
      </c>
      <c r="AL149" s="211" cm="1">
        <f t="array" aca="1" ref="AL149" ca="1">IF($G149="D",VLOOKUP($A149&amp;"_"&amp;$H$4,DefaultParameters,MATCH(AL$8,'Default Parameters'!$3:$3,0),FALSE),"[enter country-specific value")</f>
        <v>0.74</v>
      </c>
      <c r="AM149" s="211" cm="1">
        <f t="array" aca="1" ref="AM149" ca="1">IF($G149="D",VLOOKUP($A149&amp;"_"&amp;$H$4,DefaultParameters,MATCH(AM$8,'Default Parameters'!$3:$3,0),FALSE),"[enter country-specific value")</f>
        <v>0.74</v>
      </c>
      <c r="AN149" s="211" cm="1">
        <f t="array" aca="1" ref="AN149" ca="1">IF($G149="D",VLOOKUP($A149&amp;"_"&amp;$H$4,DefaultParameters,MATCH(AN$8,'Default Parameters'!$3:$3,0),FALSE),"[enter country-specific value")</f>
        <v>0.74</v>
      </c>
      <c r="AO149" s="211" cm="1">
        <f t="array" aca="1" ref="AO149" ca="1">IF($G149="D",VLOOKUP($A149&amp;"_"&amp;$H$4,DefaultParameters,MATCH(AO$8,'Default Parameters'!$3:$3,0),FALSE),"[enter country-specific value")</f>
        <v>0.74</v>
      </c>
      <c r="AP149" s="211"/>
      <c r="AQ149" s="211"/>
      <c r="AR149" s="211"/>
      <c r="AS149" s="211"/>
      <c r="AT149" s="211"/>
      <c r="AU149" s="188"/>
      <c r="AV149" s="43" t="e" cm="1">
        <f t="array" aca="1" ref="AV149" ca="1">IF($G149="D",VLOOKUP($A149&amp;"_"&amp;$H$4,DefaultParameters,MATCH(AV$8,'Default Parameters'!$3:$3,0),FALSE),"[enter country-specific value")</f>
        <v>#N/A</v>
      </c>
    </row>
    <row r="150" spans="1:48" ht="18" x14ac:dyDescent="0.35">
      <c r="A150" s="44" t="str">
        <f t="shared" si="30"/>
        <v>Nex_Other poultry (ducks)</v>
      </c>
      <c r="B150" s="2" t="s">
        <v>49</v>
      </c>
      <c r="C150" s="42" t="s">
        <v>552</v>
      </c>
      <c r="D150" s="77" t="str">
        <f t="shared" ca="1" si="26"/>
        <v>N</v>
      </c>
      <c r="E150" s="2" t="s">
        <v>90</v>
      </c>
      <c r="F150" s="77" t="str">
        <f t="shared" ca="1" si="27"/>
        <v>kg N/1000 kg animal mass day-1</v>
      </c>
      <c r="G150" s="201" t="s">
        <v>124</v>
      </c>
      <c r="H150" s="14" t="str">
        <f t="shared" si="28"/>
        <v>Western Europe</v>
      </c>
      <c r="I150" s="211" t="str">
        <f t="shared" ca="1" si="29"/>
        <v>Volume 4, Chapter 10, Table 10.19, IPCC 2006</v>
      </c>
      <c r="J150" s="202"/>
      <c r="K150" s="211" cm="1">
        <f t="array" aca="1" ref="K150" ca="1">IF($G150="D",VLOOKUP($A150&amp;"_"&amp;$H$4,DefaultParameters,MATCH(K$8,'Default Parameters'!$3:$3,0),FALSE),"[enter country-specific value")</f>
        <v>0.83</v>
      </c>
      <c r="L150" s="211" cm="1">
        <f t="array" aca="1" ref="L150" ca="1">IF($G150="D",VLOOKUP($A150&amp;"_"&amp;$H$4,DefaultParameters,MATCH(L$8,'Default Parameters'!$3:$3,0),FALSE),"[enter country-specific value")</f>
        <v>0.83</v>
      </c>
      <c r="M150" s="211" cm="1">
        <f t="array" aca="1" ref="M150" ca="1">IF($G150="D",VLOOKUP($A150&amp;"_"&amp;$H$4,DefaultParameters,MATCH(M$8,'Default Parameters'!$3:$3,0),FALSE),"[enter country-specific value")</f>
        <v>0.83</v>
      </c>
      <c r="N150" s="211" cm="1">
        <f t="array" aca="1" ref="N150" ca="1">IF($G150="D",VLOOKUP($A150&amp;"_"&amp;$H$4,DefaultParameters,MATCH(N$8,'Default Parameters'!$3:$3,0),FALSE),"[enter country-specific value")</f>
        <v>0.83</v>
      </c>
      <c r="O150" s="211" cm="1">
        <f t="array" aca="1" ref="O150" ca="1">IF($G150="D",VLOOKUP($A150&amp;"_"&amp;$H$4,DefaultParameters,MATCH(O$8,'Default Parameters'!$3:$3,0),FALSE),"[enter country-specific value")</f>
        <v>0.83</v>
      </c>
      <c r="P150" s="211" cm="1">
        <f t="array" aca="1" ref="P150" ca="1">IF($G150="D",VLOOKUP($A150&amp;"_"&amp;$H$4,DefaultParameters,MATCH(P$8,'Default Parameters'!$3:$3,0),FALSE),"[enter country-specific value")</f>
        <v>0.83</v>
      </c>
      <c r="Q150" s="211" cm="1">
        <f t="array" aca="1" ref="Q150" ca="1">IF($G150="D",VLOOKUP($A150&amp;"_"&amp;$H$4,DefaultParameters,MATCH(Q$8,'Default Parameters'!$3:$3,0),FALSE),"[enter country-specific value")</f>
        <v>0.83</v>
      </c>
      <c r="R150" s="211" cm="1">
        <f t="array" aca="1" ref="R150" ca="1">IF($G150="D",VLOOKUP($A150&amp;"_"&amp;$H$4,DefaultParameters,MATCH(R$8,'Default Parameters'!$3:$3,0),FALSE),"[enter country-specific value")</f>
        <v>0.83</v>
      </c>
      <c r="S150" s="211" cm="1">
        <f t="array" aca="1" ref="S150" ca="1">IF($G150="D",VLOOKUP($A150&amp;"_"&amp;$H$4,DefaultParameters,MATCH(S$8,'Default Parameters'!$3:$3,0),FALSE),"[enter country-specific value")</f>
        <v>0.83</v>
      </c>
      <c r="T150" s="211" cm="1">
        <f t="array" aca="1" ref="T150" ca="1">IF($G150="D",VLOOKUP($A150&amp;"_"&amp;$H$4,DefaultParameters,MATCH(T$8,'Default Parameters'!$3:$3,0),FALSE),"[enter country-specific value")</f>
        <v>0.83</v>
      </c>
      <c r="U150" s="211" cm="1">
        <f t="array" aca="1" ref="U150" ca="1">IF($G150="D",VLOOKUP($A150&amp;"_"&amp;$H$4,DefaultParameters,MATCH(U$8,'Default Parameters'!$3:$3,0),FALSE),"[enter country-specific value")</f>
        <v>0.83</v>
      </c>
      <c r="V150" s="211" cm="1">
        <f t="array" aca="1" ref="V150" ca="1">IF($G150="D",VLOOKUP($A150&amp;"_"&amp;$H$4,DefaultParameters,MATCH(V$8,'Default Parameters'!$3:$3,0),FALSE),"[enter country-specific value")</f>
        <v>0.83</v>
      </c>
      <c r="W150" s="211" cm="1">
        <f t="array" aca="1" ref="W150" ca="1">IF($G150="D",VLOOKUP($A150&amp;"_"&amp;$H$4,DefaultParameters,MATCH(W$8,'Default Parameters'!$3:$3,0),FALSE),"[enter country-specific value")</f>
        <v>0.83</v>
      </c>
      <c r="X150" s="211" cm="1">
        <f t="array" aca="1" ref="X150" ca="1">IF($G150="D",VLOOKUP($A150&amp;"_"&amp;$H$4,DefaultParameters,MATCH(X$8,'Default Parameters'!$3:$3,0),FALSE),"[enter country-specific value")</f>
        <v>0.83</v>
      </c>
      <c r="Y150" s="211" cm="1">
        <f t="array" aca="1" ref="Y150" ca="1">IF($G150="D",VLOOKUP($A150&amp;"_"&amp;$H$4,DefaultParameters,MATCH(Y$8,'Default Parameters'!$3:$3,0),FALSE),"[enter country-specific value")</f>
        <v>0.83</v>
      </c>
      <c r="Z150" s="211" cm="1">
        <f t="array" aca="1" ref="Z150" ca="1">IF($G150="D",VLOOKUP($A150&amp;"_"&amp;$H$4,DefaultParameters,MATCH(Z$8,'Default Parameters'!$3:$3,0),FALSE),"[enter country-specific value")</f>
        <v>0.83</v>
      </c>
      <c r="AA150" s="211" cm="1">
        <f t="array" aca="1" ref="AA150" ca="1">IF($G150="D",VLOOKUP($A150&amp;"_"&amp;$H$4,DefaultParameters,MATCH(AA$8,'Default Parameters'!$3:$3,0),FALSE),"[enter country-specific value")</f>
        <v>0.83</v>
      </c>
      <c r="AB150" s="211" cm="1">
        <f t="array" aca="1" ref="AB150" ca="1">IF($G150="D",VLOOKUP($A150&amp;"_"&amp;$H$4,DefaultParameters,MATCH(AB$8,'Default Parameters'!$3:$3,0),FALSE),"[enter country-specific value")</f>
        <v>0.83</v>
      </c>
      <c r="AC150" s="211" cm="1">
        <f t="array" aca="1" ref="AC150" ca="1">IF($G150="D",VLOOKUP($A150&amp;"_"&amp;$H$4,DefaultParameters,MATCH(AC$8,'Default Parameters'!$3:$3,0),FALSE),"[enter country-specific value")</f>
        <v>0.83</v>
      </c>
      <c r="AD150" s="211" cm="1">
        <f t="array" aca="1" ref="AD150" ca="1">IF($G150="D",VLOOKUP($A150&amp;"_"&amp;$H$4,DefaultParameters,MATCH(AD$8,'Default Parameters'!$3:$3,0),FALSE),"[enter country-specific value")</f>
        <v>0.83</v>
      </c>
      <c r="AE150" s="211" cm="1">
        <f t="array" aca="1" ref="AE150" ca="1">IF($G150="D",VLOOKUP($A150&amp;"_"&amp;$H$4,DefaultParameters,MATCH(AE$8,'Default Parameters'!$3:$3,0),FALSE),"[enter country-specific value")</f>
        <v>0.83</v>
      </c>
      <c r="AF150" s="211" cm="1">
        <f t="array" aca="1" ref="AF150" ca="1">IF($G150="D",VLOOKUP($A150&amp;"_"&amp;$H$4,DefaultParameters,MATCH(AF$8,'Default Parameters'!$3:$3,0),FALSE),"[enter country-specific value")</f>
        <v>0.83</v>
      </c>
      <c r="AG150" s="211" cm="1">
        <f t="array" aca="1" ref="AG150" ca="1">IF($G150="D",VLOOKUP($A150&amp;"_"&amp;$H$4,DefaultParameters,MATCH(AG$8,'Default Parameters'!$3:$3,0),FALSE),"[enter country-specific value")</f>
        <v>0.83</v>
      </c>
      <c r="AH150" s="211" cm="1">
        <f t="array" aca="1" ref="AH150" ca="1">IF($G150="D",VLOOKUP($A150&amp;"_"&amp;$H$4,DefaultParameters,MATCH(AH$8,'Default Parameters'!$3:$3,0),FALSE),"[enter country-specific value")</f>
        <v>0.83</v>
      </c>
      <c r="AI150" s="211" cm="1">
        <f t="array" aca="1" ref="AI150" ca="1">IF($G150="D",VLOOKUP($A150&amp;"_"&amp;$H$4,DefaultParameters,MATCH(AI$8,'Default Parameters'!$3:$3,0),FALSE),"[enter country-specific value")</f>
        <v>0.83</v>
      </c>
      <c r="AJ150" s="211" cm="1">
        <f t="array" aca="1" ref="AJ150" ca="1">IF($G150="D",VLOOKUP($A150&amp;"_"&amp;$H$4,DefaultParameters,MATCH(AJ$8,'Default Parameters'!$3:$3,0),FALSE),"[enter country-specific value")</f>
        <v>0.83</v>
      </c>
      <c r="AK150" s="211" cm="1">
        <f t="array" aca="1" ref="AK150" ca="1">IF($G150="D",VLOOKUP($A150&amp;"_"&amp;$H$4,DefaultParameters,MATCH(AK$8,'Default Parameters'!$3:$3,0),FALSE),"[enter country-specific value")</f>
        <v>0.83</v>
      </c>
      <c r="AL150" s="211" cm="1">
        <f t="array" aca="1" ref="AL150" ca="1">IF($G150="D",VLOOKUP($A150&amp;"_"&amp;$H$4,DefaultParameters,MATCH(AL$8,'Default Parameters'!$3:$3,0),FALSE),"[enter country-specific value")</f>
        <v>0.83</v>
      </c>
      <c r="AM150" s="211" cm="1">
        <f t="array" aca="1" ref="AM150" ca="1">IF($G150="D",VLOOKUP($A150&amp;"_"&amp;$H$4,DefaultParameters,MATCH(AM$8,'Default Parameters'!$3:$3,0),FALSE),"[enter country-specific value")</f>
        <v>0.83</v>
      </c>
      <c r="AN150" s="211" cm="1">
        <f t="array" aca="1" ref="AN150" ca="1">IF($G150="D",VLOOKUP($A150&amp;"_"&amp;$H$4,DefaultParameters,MATCH(AN$8,'Default Parameters'!$3:$3,0),FALSE),"[enter country-specific value")</f>
        <v>0.83</v>
      </c>
      <c r="AO150" s="211" cm="1">
        <f t="array" aca="1" ref="AO150" ca="1">IF($G150="D",VLOOKUP($A150&amp;"_"&amp;$H$4,DefaultParameters,MATCH(AO$8,'Default Parameters'!$3:$3,0),FALSE),"[enter country-specific value")</f>
        <v>0.83</v>
      </c>
      <c r="AP150" s="211"/>
      <c r="AQ150" s="211"/>
      <c r="AR150" s="211"/>
      <c r="AS150" s="211"/>
      <c r="AT150" s="211"/>
      <c r="AU150" s="188"/>
      <c r="AV150" s="43" t="e" cm="1">
        <f t="array" aca="1" ref="AV150" ca="1">IF($G150="D",VLOOKUP($A150&amp;"_"&amp;$H$4,DefaultParameters,MATCH(AV$8,'Default Parameters'!$3:$3,0),FALSE),"[enter country-specific value")</f>
        <v>#N/A</v>
      </c>
    </row>
    <row r="151" spans="1:48" ht="18" x14ac:dyDescent="0.35">
      <c r="A151" s="44" t="str">
        <f t="shared" si="30"/>
        <v>Nex_Other poultry (geese)</v>
      </c>
      <c r="B151" s="2" t="s">
        <v>49</v>
      </c>
      <c r="C151" s="42" t="s">
        <v>552</v>
      </c>
      <c r="D151" s="77" t="str">
        <f t="shared" ca="1" si="26"/>
        <v>N</v>
      </c>
      <c r="E151" s="2" t="s">
        <v>88</v>
      </c>
      <c r="F151" s="77" t="str">
        <f t="shared" ca="1" si="27"/>
        <v>kg N/1000 kg animal mass day-1</v>
      </c>
      <c r="G151" s="201" t="s">
        <v>124</v>
      </c>
      <c r="H151" s="14" t="str">
        <f t="shared" si="28"/>
        <v>Western Europe</v>
      </c>
      <c r="I151" s="211" t="str">
        <f t="shared" ca="1" si="29"/>
        <v>Volume 4, Chapter 10, Table 10.19, IPCC 2006 - value for ducks applied</v>
      </c>
      <c r="J151" s="202"/>
      <c r="K151" s="211" cm="1">
        <f t="array" aca="1" ref="K151" ca="1">IF($G151="D",VLOOKUP($A151&amp;"_"&amp;$H$4,DefaultParameters,MATCH(K$8,'Default Parameters'!$3:$3,0),FALSE),"[enter country-specific value")</f>
        <v>0.83</v>
      </c>
      <c r="L151" s="211" cm="1">
        <f t="array" aca="1" ref="L151" ca="1">IF($G151="D",VLOOKUP($A151&amp;"_"&amp;$H$4,DefaultParameters,MATCH(L$8,'Default Parameters'!$3:$3,0),FALSE),"[enter country-specific value")</f>
        <v>0.83</v>
      </c>
      <c r="M151" s="211" cm="1">
        <f t="array" aca="1" ref="M151" ca="1">IF($G151="D",VLOOKUP($A151&amp;"_"&amp;$H$4,DefaultParameters,MATCH(M$8,'Default Parameters'!$3:$3,0),FALSE),"[enter country-specific value")</f>
        <v>0.83</v>
      </c>
      <c r="N151" s="211" cm="1">
        <f t="array" aca="1" ref="N151" ca="1">IF($G151="D",VLOOKUP($A151&amp;"_"&amp;$H$4,DefaultParameters,MATCH(N$8,'Default Parameters'!$3:$3,0),FALSE),"[enter country-specific value")</f>
        <v>0.83</v>
      </c>
      <c r="O151" s="211" cm="1">
        <f t="array" aca="1" ref="O151" ca="1">IF($G151="D",VLOOKUP($A151&amp;"_"&amp;$H$4,DefaultParameters,MATCH(O$8,'Default Parameters'!$3:$3,0),FALSE),"[enter country-specific value")</f>
        <v>0.83</v>
      </c>
      <c r="P151" s="211" cm="1">
        <f t="array" aca="1" ref="P151" ca="1">IF($G151="D",VLOOKUP($A151&amp;"_"&amp;$H$4,DefaultParameters,MATCH(P$8,'Default Parameters'!$3:$3,0),FALSE),"[enter country-specific value")</f>
        <v>0.83</v>
      </c>
      <c r="Q151" s="211" cm="1">
        <f t="array" aca="1" ref="Q151" ca="1">IF($G151="D",VLOOKUP($A151&amp;"_"&amp;$H$4,DefaultParameters,MATCH(Q$8,'Default Parameters'!$3:$3,0),FALSE),"[enter country-specific value")</f>
        <v>0.83</v>
      </c>
      <c r="R151" s="211" cm="1">
        <f t="array" aca="1" ref="R151" ca="1">IF($G151="D",VLOOKUP($A151&amp;"_"&amp;$H$4,DefaultParameters,MATCH(R$8,'Default Parameters'!$3:$3,0),FALSE),"[enter country-specific value")</f>
        <v>0.83</v>
      </c>
      <c r="S151" s="211" cm="1">
        <f t="array" aca="1" ref="S151" ca="1">IF($G151="D",VLOOKUP($A151&amp;"_"&amp;$H$4,DefaultParameters,MATCH(S$8,'Default Parameters'!$3:$3,0),FALSE),"[enter country-specific value")</f>
        <v>0.83</v>
      </c>
      <c r="T151" s="211" cm="1">
        <f t="array" aca="1" ref="T151" ca="1">IF($G151="D",VLOOKUP($A151&amp;"_"&amp;$H$4,DefaultParameters,MATCH(T$8,'Default Parameters'!$3:$3,0),FALSE),"[enter country-specific value")</f>
        <v>0.83</v>
      </c>
      <c r="U151" s="211" cm="1">
        <f t="array" aca="1" ref="U151" ca="1">IF($G151="D",VLOOKUP($A151&amp;"_"&amp;$H$4,DefaultParameters,MATCH(U$8,'Default Parameters'!$3:$3,0),FALSE),"[enter country-specific value")</f>
        <v>0.83</v>
      </c>
      <c r="V151" s="211" cm="1">
        <f t="array" aca="1" ref="V151" ca="1">IF($G151="D",VLOOKUP($A151&amp;"_"&amp;$H$4,DefaultParameters,MATCH(V$8,'Default Parameters'!$3:$3,0),FALSE),"[enter country-specific value")</f>
        <v>0.83</v>
      </c>
      <c r="W151" s="211" cm="1">
        <f t="array" aca="1" ref="W151" ca="1">IF($G151="D",VLOOKUP($A151&amp;"_"&amp;$H$4,DefaultParameters,MATCH(W$8,'Default Parameters'!$3:$3,0),FALSE),"[enter country-specific value")</f>
        <v>0.83</v>
      </c>
      <c r="X151" s="211" cm="1">
        <f t="array" aca="1" ref="X151" ca="1">IF($G151="D",VLOOKUP($A151&amp;"_"&amp;$H$4,DefaultParameters,MATCH(X$8,'Default Parameters'!$3:$3,0),FALSE),"[enter country-specific value")</f>
        <v>0.83</v>
      </c>
      <c r="Y151" s="211" cm="1">
        <f t="array" aca="1" ref="Y151" ca="1">IF($G151="D",VLOOKUP($A151&amp;"_"&amp;$H$4,DefaultParameters,MATCH(Y$8,'Default Parameters'!$3:$3,0),FALSE),"[enter country-specific value")</f>
        <v>0.83</v>
      </c>
      <c r="Z151" s="211" cm="1">
        <f t="array" aca="1" ref="Z151" ca="1">IF($G151="D",VLOOKUP($A151&amp;"_"&amp;$H$4,DefaultParameters,MATCH(Z$8,'Default Parameters'!$3:$3,0),FALSE),"[enter country-specific value")</f>
        <v>0.83</v>
      </c>
      <c r="AA151" s="211" cm="1">
        <f t="array" aca="1" ref="AA151" ca="1">IF($G151="D",VLOOKUP($A151&amp;"_"&amp;$H$4,DefaultParameters,MATCH(AA$8,'Default Parameters'!$3:$3,0),FALSE),"[enter country-specific value")</f>
        <v>0.83</v>
      </c>
      <c r="AB151" s="211" cm="1">
        <f t="array" aca="1" ref="AB151" ca="1">IF($G151="D",VLOOKUP($A151&amp;"_"&amp;$H$4,DefaultParameters,MATCH(AB$8,'Default Parameters'!$3:$3,0),FALSE),"[enter country-specific value")</f>
        <v>0.83</v>
      </c>
      <c r="AC151" s="211" cm="1">
        <f t="array" aca="1" ref="AC151" ca="1">IF($G151="D",VLOOKUP($A151&amp;"_"&amp;$H$4,DefaultParameters,MATCH(AC$8,'Default Parameters'!$3:$3,0),FALSE),"[enter country-specific value")</f>
        <v>0.83</v>
      </c>
      <c r="AD151" s="211" cm="1">
        <f t="array" aca="1" ref="AD151" ca="1">IF($G151="D",VLOOKUP($A151&amp;"_"&amp;$H$4,DefaultParameters,MATCH(AD$8,'Default Parameters'!$3:$3,0),FALSE),"[enter country-specific value")</f>
        <v>0.83</v>
      </c>
      <c r="AE151" s="211" cm="1">
        <f t="array" aca="1" ref="AE151" ca="1">IF($G151="D",VLOOKUP($A151&amp;"_"&amp;$H$4,DefaultParameters,MATCH(AE$8,'Default Parameters'!$3:$3,0),FALSE),"[enter country-specific value")</f>
        <v>0.83</v>
      </c>
      <c r="AF151" s="211" cm="1">
        <f t="array" aca="1" ref="AF151" ca="1">IF($G151="D",VLOOKUP($A151&amp;"_"&amp;$H$4,DefaultParameters,MATCH(AF$8,'Default Parameters'!$3:$3,0),FALSE),"[enter country-specific value")</f>
        <v>0.83</v>
      </c>
      <c r="AG151" s="211" cm="1">
        <f t="array" aca="1" ref="AG151" ca="1">IF($G151="D",VLOOKUP($A151&amp;"_"&amp;$H$4,DefaultParameters,MATCH(AG$8,'Default Parameters'!$3:$3,0),FALSE),"[enter country-specific value")</f>
        <v>0.83</v>
      </c>
      <c r="AH151" s="211" cm="1">
        <f t="array" aca="1" ref="AH151" ca="1">IF($G151="D",VLOOKUP($A151&amp;"_"&amp;$H$4,DefaultParameters,MATCH(AH$8,'Default Parameters'!$3:$3,0),FALSE),"[enter country-specific value")</f>
        <v>0.83</v>
      </c>
      <c r="AI151" s="211" cm="1">
        <f t="array" aca="1" ref="AI151" ca="1">IF($G151="D",VLOOKUP($A151&amp;"_"&amp;$H$4,DefaultParameters,MATCH(AI$8,'Default Parameters'!$3:$3,0),FALSE),"[enter country-specific value")</f>
        <v>0.83</v>
      </c>
      <c r="AJ151" s="211" cm="1">
        <f t="array" aca="1" ref="AJ151" ca="1">IF($G151="D",VLOOKUP($A151&amp;"_"&amp;$H$4,DefaultParameters,MATCH(AJ$8,'Default Parameters'!$3:$3,0),FALSE),"[enter country-specific value")</f>
        <v>0.83</v>
      </c>
      <c r="AK151" s="211" cm="1">
        <f t="array" aca="1" ref="AK151" ca="1">IF($G151="D",VLOOKUP($A151&amp;"_"&amp;$H$4,DefaultParameters,MATCH(AK$8,'Default Parameters'!$3:$3,0),FALSE),"[enter country-specific value")</f>
        <v>0.83</v>
      </c>
      <c r="AL151" s="211" cm="1">
        <f t="array" aca="1" ref="AL151" ca="1">IF($G151="D",VLOOKUP($A151&amp;"_"&amp;$H$4,DefaultParameters,MATCH(AL$8,'Default Parameters'!$3:$3,0),FALSE),"[enter country-specific value")</f>
        <v>0.83</v>
      </c>
      <c r="AM151" s="211" cm="1">
        <f t="array" aca="1" ref="AM151" ca="1">IF($G151="D",VLOOKUP($A151&amp;"_"&amp;$H$4,DefaultParameters,MATCH(AM$8,'Default Parameters'!$3:$3,0),FALSE),"[enter country-specific value")</f>
        <v>0.83</v>
      </c>
      <c r="AN151" s="211" cm="1">
        <f t="array" aca="1" ref="AN151" ca="1">IF($G151="D",VLOOKUP($A151&amp;"_"&amp;$H$4,DefaultParameters,MATCH(AN$8,'Default Parameters'!$3:$3,0),FALSE),"[enter country-specific value")</f>
        <v>0.83</v>
      </c>
      <c r="AO151" s="211" cm="1">
        <f t="array" aca="1" ref="AO151" ca="1">IF($G151="D",VLOOKUP($A151&amp;"_"&amp;$H$4,DefaultParameters,MATCH(AO$8,'Default Parameters'!$3:$3,0),FALSE),"[enter country-specific value")</f>
        <v>0.83</v>
      </c>
      <c r="AP151" s="211"/>
      <c r="AQ151" s="211"/>
      <c r="AR151" s="211"/>
      <c r="AS151" s="211"/>
      <c r="AT151" s="211"/>
      <c r="AU151" s="188"/>
      <c r="AV151" s="43" t="e" cm="1">
        <f t="array" aca="1" ref="AV151" ca="1">IF($G151="D",VLOOKUP($A151&amp;"_"&amp;$H$4,DefaultParameters,MATCH(AV$8,'Default Parameters'!$3:$3,0),FALSE),"[enter country-specific value")</f>
        <v>#N/A</v>
      </c>
    </row>
    <row r="152" spans="1:48" ht="18" x14ac:dyDescent="0.35">
      <c r="A152" s="44" t="str">
        <f t="shared" si="30"/>
        <v>Nex_Other animals (fur animals)</v>
      </c>
      <c r="B152" s="2" t="s">
        <v>49</v>
      </c>
      <c r="C152" s="42" t="s">
        <v>552</v>
      </c>
      <c r="D152" s="77" t="str">
        <f t="shared" ca="1" si="26"/>
        <v>N</v>
      </c>
      <c r="E152" s="2" t="s">
        <v>108</v>
      </c>
      <c r="F152" s="77" t="str">
        <f t="shared" ca="1" si="27"/>
        <v>kg N/1000 kg animal mass day-1</v>
      </c>
      <c r="G152" s="201" t="s">
        <v>124</v>
      </c>
      <c r="H152" s="14" t="str">
        <f t="shared" si="28"/>
        <v>Western Europe</v>
      </c>
      <c r="I152" s="211" t="str">
        <f t="shared" ca="1" si="29"/>
        <v>Volume 4, Chapter 10, Table 10.19, IPCC 2006 - value for rabbits applied</v>
      </c>
      <c r="J152" s="175" t="s">
        <v>738</v>
      </c>
      <c r="K152" s="211" cm="1">
        <f t="array" aca="1" ref="K152" ca="1">IF($G152="D",VLOOKUP($A152&amp;"_"&amp;$H$4,DefaultParameters,MATCH(K$8,'Default Parameters'!$3:$3,0),FALSE),"[enter country-specific value")</f>
        <v>13.869863013698629</v>
      </c>
      <c r="L152" s="211" cm="1">
        <f t="array" aca="1" ref="L152" ca="1">IF($G152="D",VLOOKUP($A152&amp;"_"&amp;$H$4,DefaultParameters,MATCH(L$8,'Default Parameters'!$3:$3,0),FALSE),"[enter country-specific value")</f>
        <v>13.869863013698629</v>
      </c>
      <c r="M152" s="211" cm="1">
        <f t="array" aca="1" ref="M152" ca="1">IF($G152="D",VLOOKUP($A152&amp;"_"&amp;$H$4,DefaultParameters,MATCH(M$8,'Default Parameters'!$3:$3,0),FALSE),"[enter country-specific value")</f>
        <v>13.869863013698629</v>
      </c>
      <c r="N152" s="211" cm="1">
        <f t="array" aca="1" ref="N152" ca="1">IF($G152="D",VLOOKUP($A152&amp;"_"&amp;$H$4,DefaultParameters,MATCH(N$8,'Default Parameters'!$3:$3,0),FALSE),"[enter country-specific value")</f>
        <v>13.869863013698629</v>
      </c>
      <c r="O152" s="211" cm="1">
        <f t="array" aca="1" ref="O152" ca="1">IF($G152="D",VLOOKUP($A152&amp;"_"&amp;$H$4,DefaultParameters,MATCH(O$8,'Default Parameters'!$3:$3,0),FALSE),"[enter country-specific value")</f>
        <v>13.869863013698629</v>
      </c>
      <c r="P152" s="211" cm="1">
        <f t="array" aca="1" ref="P152" ca="1">IF($G152="D",VLOOKUP($A152&amp;"_"&amp;$H$4,DefaultParameters,MATCH(P$8,'Default Parameters'!$3:$3,0),FALSE),"[enter country-specific value")</f>
        <v>13.869863013698629</v>
      </c>
      <c r="Q152" s="211" cm="1">
        <f t="array" aca="1" ref="Q152" ca="1">IF($G152="D",VLOOKUP($A152&amp;"_"&amp;$H$4,DefaultParameters,MATCH(Q$8,'Default Parameters'!$3:$3,0),FALSE),"[enter country-specific value")</f>
        <v>13.869863013698629</v>
      </c>
      <c r="R152" s="211" cm="1">
        <f t="array" aca="1" ref="R152" ca="1">IF($G152="D",VLOOKUP($A152&amp;"_"&amp;$H$4,DefaultParameters,MATCH(R$8,'Default Parameters'!$3:$3,0),FALSE),"[enter country-specific value")</f>
        <v>13.869863013698629</v>
      </c>
      <c r="S152" s="211" cm="1">
        <f t="array" aca="1" ref="S152" ca="1">IF($G152="D",VLOOKUP($A152&amp;"_"&amp;$H$4,DefaultParameters,MATCH(S$8,'Default Parameters'!$3:$3,0),FALSE),"[enter country-specific value")</f>
        <v>13.869863013698629</v>
      </c>
      <c r="T152" s="211" cm="1">
        <f t="array" aca="1" ref="T152" ca="1">IF($G152="D",VLOOKUP($A152&amp;"_"&amp;$H$4,DefaultParameters,MATCH(T$8,'Default Parameters'!$3:$3,0),FALSE),"[enter country-specific value")</f>
        <v>13.869863013698629</v>
      </c>
      <c r="U152" s="211" cm="1">
        <f t="array" aca="1" ref="U152" ca="1">IF($G152="D",VLOOKUP($A152&amp;"_"&amp;$H$4,DefaultParameters,MATCH(U$8,'Default Parameters'!$3:$3,0),FALSE),"[enter country-specific value")</f>
        <v>13.869863013698629</v>
      </c>
      <c r="V152" s="211" cm="1">
        <f t="array" aca="1" ref="V152" ca="1">IF($G152="D",VLOOKUP($A152&amp;"_"&amp;$H$4,DefaultParameters,MATCH(V$8,'Default Parameters'!$3:$3,0),FALSE),"[enter country-specific value")</f>
        <v>13.869863013698629</v>
      </c>
      <c r="W152" s="211" cm="1">
        <f t="array" aca="1" ref="W152" ca="1">IF($G152="D",VLOOKUP($A152&amp;"_"&amp;$H$4,DefaultParameters,MATCH(W$8,'Default Parameters'!$3:$3,0),FALSE),"[enter country-specific value")</f>
        <v>13.869863013698629</v>
      </c>
      <c r="X152" s="211" cm="1">
        <f t="array" aca="1" ref="X152" ca="1">IF($G152="D",VLOOKUP($A152&amp;"_"&amp;$H$4,DefaultParameters,MATCH(X$8,'Default Parameters'!$3:$3,0),FALSE),"[enter country-specific value")</f>
        <v>13.869863013698629</v>
      </c>
      <c r="Y152" s="211" cm="1">
        <f t="array" aca="1" ref="Y152" ca="1">IF($G152="D",VLOOKUP($A152&amp;"_"&amp;$H$4,DefaultParameters,MATCH(Y$8,'Default Parameters'!$3:$3,0),FALSE),"[enter country-specific value")</f>
        <v>13.869863013698629</v>
      </c>
      <c r="Z152" s="211" cm="1">
        <f t="array" aca="1" ref="Z152" ca="1">IF($G152="D",VLOOKUP($A152&amp;"_"&amp;$H$4,DefaultParameters,MATCH(Z$8,'Default Parameters'!$3:$3,0),FALSE),"[enter country-specific value")</f>
        <v>13.869863013698629</v>
      </c>
      <c r="AA152" s="211" cm="1">
        <f t="array" aca="1" ref="AA152" ca="1">IF($G152="D",VLOOKUP($A152&amp;"_"&amp;$H$4,DefaultParameters,MATCH(AA$8,'Default Parameters'!$3:$3,0),FALSE),"[enter country-specific value")</f>
        <v>13.869863013698629</v>
      </c>
      <c r="AB152" s="211" cm="1">
        <f t="array" aca="1" ref="AB152" ca="1">IF($G152="D",VLOOKUP($A152&amp;"_"&amp;$H$4,DefaultParameters,MATCH(AB$8,'Default Parameters'!$3:$3,0),FALSE),"[enter country-specific value")</f>
        <v>13.869863013698629</v>
      </c>
      <c r="AC152" s="211" cm="1">
        <f t="array" aca="1" ref="AC152" ca="1">IF($G152="D",VLOOKUP($A152&amp;"_"&amp;$H$4,DefaultParameters,MATCH(AC$8,'Default Parameters'!$3:$3,0),FALSE),"[enter country-specific value")</f>
        <v>13.869863013698629</v>
      </c>
      <c r="AD152" s="211" cm="1">
        <f t="array" aca="1" ref="AD152" ca="1">IF($G152="D",VLOOKUP($A152&amp;"_"&amp;$H$4,DefaultParameters,MATCH(AD$8,'Default Parameters'!$3:$3,0),FALSE),"[enter country-specific value")</f>
        <v>13.869863013698629</v>
      </c>
      <c r="AE152" s="211" cm="1">
        <f t="array" aca="1" ref="AE152" ca="1">IF($G152="D",VLOOKUP($A152&amp;"_"&amp;$H$4,DefaultParameters,MATCH(AE$8,'Default Parameters'!$3:$3,0),FALSE),"[enter country-specific value")</f>
        <v>13.869863013698629</v>
      </c>
      <c r="AF152" s="211" cm="1">
        <f t="array" aca="1" ref="AF152" ca="1">IF($G152="D",VLOOKUP($A152&amp;"_"&amp;$H$4,DefaultParameters,MATCH(AF$8,'Default Parameters'!$3:$3,0),FALSE),"[enter country-specific value")</f>
        <v>13.869863013698629</v>
      </c>
      <c r="AG152" s="211" cm="1">
        <f t="array" aca="1" ref="AG152" ca="1">IF($G152="D",VLOOKUP($A152&amp;"_"&amp;$H$4,DefaultParameters,MATCH(AG$8,'Default Parameters'!$3:$3,0),FALSE),"[enter country-specific value")</f>
        <v>13.869863013698629</v>
      </c>
      <c r="AH152" s="211" cm="1">
        <f t="array" aca="1" ref="AH152" ca="1">IF($G152="D",VLOOKUP($A152&amp;"_"&amp;$H$4,DefaultParameters,MATCH(AH$8,'Default Parameters'!$3:$3,0),FALSE),"[enter country-specific value")</f>
        <v>13.869863013698629</v>
      </c>
      <c r="AI152" s="211" cm="1">
        <f t="array" aca="1" ref="AI152" ca="1">IF($G152="D",VLOOKUP($A152&amp;"_"&amp;$H$4,DefaultParameters,MATCH(AI$8,'Default Parameters'!$3:$3,0),FALSE),"[enter country-specific value")</f>
        <v>13.869863013698629</v>
      </c>
      <c r="AJ152" s="211" cm="1">
        <f t="array" aca="1" ref="AJ152" ca="1">IF($G152="D",VLOOKUP($A152&amp;"_"&amp;$H$4,DefaultParameters,MATCH(AJ$8,'Default Parameters'!$3:$3,0),FALSE),"[enter country-specific value")</f>
        <v>13.869863013698629</v>
      </c>
      <c r="AK152" s="211" cm="1">
        <f t="array" aca="1" ref="AK152" ca="1">IF($G152="D",VLOOKUP($A152&amp;"_"&amp;$H$4,DefaultParameters,MATCH(AK$8,'Default Parameters'!$3:$3,0),FALSE),"[enter country-specific value")</f>
        <v>13.869863013698629</v>
      </c>
      <c r="AL152" s="211" cm="1">
        <f t="array" aca="1" ref="AL152" ca="1">IF($G152="D",VLOOKUP($A152&amp;"_"&amp;$H$4,DefaultParameters,MATCH(AL$8,'Default Parameters'!$3:$3,0),FALSE),"[enter country-specific value")</f>
        <v>13.869863013698629</v>
      </c>
      <c r="AM152" s="211" cm="1">
        <f t="array" aca="1" ref="AM152" ca="1">IF($G152="D",VLOOKUP($A152&amp;"_"&amp;$H$4,DefaultParameters,MATCH(AM$8,'Default Parameters'!$3:$3,0),FALSE),"[enter country-specific value")</f>
        <v>13.869863013698629</v>
      </c>
      <c r="AN152" s="211" cm="1">
        <f t="array" aca="1" ref="AN152" ca="1">IF($G152="D",VLOOKUP($A152&amp;"_"&amp;$H$4,DefaultParameters,MATCH(AN$8,'Default Parameters'!$3:$3,0),FALSE),"[enter country-specific value")</f>
        <v>13.869863013698629</v>
      </c>
      <c r="AO152" s="211" cm="1">
        <f t="array" aca="1" ref="AO152" ca="1">IF($G152="D",VLOOKUP($A152&amp;"_"&amp;$H$4,DefaultParameters,MATCH(AO$8,'Default Parameters'!$3:$3,0),FALSE),"[enter country-specific value")</f>
        <v>13.869863013698629</v>
      </c>
      <c r="AP152" s="211"/>
      <c r="AQ152" s="211"/>
      <c r="AR152" s="211"/>
      <c r="AS152" s="211"/>
      <c r="AT152" s="211"/>
      <c r="AU152" s="188"/>
      <c r="AV152" s="43" t="e" cm="1">
        <f t="array" aca="1" ref="AV152" ca="1">IF($G152="D",VLOOKUP($A152&amp;"_"&amp;$H$4,DefaultParameters,MATCH(AV$8,'Default Parameters'!$3:$3,0),FALSE),"[enter country-specific value")</f>
        <v>#N/A</v>
      </c>
    </row>
    <row r="153" spans="1:48" x14ac:dyDescent="0.25">
      <c r="A153" s="18" t="s">
        <v>152</v>
      </c>
      <c r="B153" s="18"/>
      <c r="C153" s="18"/>
      <c r="D153" s="18"/>
      <c r="E153" s="18"/>
      <c r="F153" s="18"/>
      <c r="G153" s="179"/>
      <c r="H153" s="18"/>
      <c r="I153" s="179"/>
      <c r="J153" s="179"/>
      <c r="K153" s="179"/>
      <c r="L153" s="179"/>
      <c r="M153" s="179"/>
      <c r="N153" s="179"/>
      <c r="O153" s="179"/>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79"/>
      <c r="AN153" s="179"/>
      <c r="AO153" s="179"/>
      <c r="AP153" s="179"/>
      <c r="AQ153" s="179"/>
      <c r="AR153" s="179"/>
      <c r="AS153" s="179"/>
      <c r="AT153" s="179"/>
      <c r="AU153" s="188"/>
      <c r="AV153" s="18"/>
    </row>
    <row r="154" spans="1:48" x14ac:dyDescent="0.25">
      <c r="A154" s="44" t="str">
        <f>C154&amp;"_"&amp;E154</f>
        <v>Housed period_Dairy cattle</v>
      </c>
      <c r="B154" s="2" t="s">
        <v>49</v>
      </c>
      <c r="C154" s="2" t="s">
        <v>152</v>
      </c>
      <c r="D154" s="77" t="str">
        <f t="shared" ref="D154:D169" ca="1" si="31">VLOOKUP(A154,DefaultParameters,4,0)</f>
        <v>-</v>
      </c>
      <c r="E154" s="2" t="s">
        <v>75</v>
      </c>
      <c r="F154" s="77" t="str">
        <f t="shared" ref="F154:F169" ca="1" si="32">VLOOKUP(A154,DefaultParameters,6,0)</f>
        <v>Days</v>
      </c>
      <c r="G154" s="201" t="s">
        <v>124</v>
      </c>
      <c r="H154" s="2" t="s">
        <v>49</v>
      </c>
      <c r="I154" s="211" t="str">
        <f t="shared" ref="I154:I169" ca="1" si="33">IF($G154="CS","[enter country-specific source]",VLOOKUP(A154,DefaultParameters,8,0))</f>
        <v>Table 3.9, 3B, EMEP/EEA Guidebook 2019</v>
      </c>
      <c r="J154" s="176"/>
      <c r="K154" s="211" cm="1">
        <f t="array" aca="1" ref="K154" ca="1">IF($G154="D",VLOOKUP($A154,DefaultParameters,MATCH(K$8,'Default Parameters'!$3:$3,0),FALSE),"[enter country-specific value")</f>
        <v>180</v>
      </c>
      <c r="L154" s="211" cm="1">
        <f t="array" aca="1" ref="L154" ca="1">IF($G154="D",VLOOKUP($A154,DefaultParameters,MATCH(L$8,'Default Parameters'!$3:$3,0),FALSE),"[enter country-specific value")</f>
        <v>180</v>
      </c>
      <c r="M154" s="211" cm="1">
        <f t="array" aca="1" ref="M154" ca="1">IF($G154="D",VLOOKUP($A154,DefaultParameters,MATCH(M$8,'Default Parameters'!$3:$3,0),FALSE),"[enter country-specific value")</f>
        <v>180</v>
      </c>
      <c r="N154" s="211" cm="1">
        <f t="array" aca="1" ref="N154" ca="1">IF($G154="D",VLOOKUP($A154,DefaultParameters,MATCH(N$8,'Default Parameters'!$3:$3,0),FALSE),"[enter country-specific value")</f>
        <v>180</v>
      </c>
      <c r="O154" s="211" cm="1">
        <f t="array" aca="1" ref="O154" ca="1">IF($G154="D",VLOOKUP($A154,DefaultParameters,MATCH(O$8,'Default Parameters'!$3:$3,0),FALSE),"[enter country-specific value")</f>
        <v>180</v>
      </c>
      <c r="P154" s="211" cm="1">
        <f t="array" aca="1" ref="P154" ca="1">IF($G154="D",VLOOKUP($A154,DefaultParameters,MATCH(P$8,'Default Parameters'!$3:$3,0),FALSE),"[enter country-specific value")</f>
        <v>180</v>
      </c>
      <c r="Q154" s="211" cm="1">
        <f t="array" aca="1" ref="Q154" ca="1">IF($G154="D",VLOOKUP($A154,DefaultParameters,MATCH(Q$8,'Default Parameters'!$3:$3,0),FALSE),"[enter country-specific value")</f>
        <v>180</v>
      </c>
      <c r="R154" s="211" cm="1">
        <f t="array" aca="1" ref="R154" ca="1">IF($G154="D",VLOOKUP($A154,DefaultParameters,MATCH(R$8,'Default Parameters'!$3:$3,0),FALSE),"[enter country-specific value")</f>
        <v>180</v>
      </c>
      <c r="S154" s="211" cm="1">
        <f t="array" aca="1" ref="S154" ca="1">IF($G154="D",VLOOKUP($A154,DefaultParameters,MATCH(S$8,'Default Parameters'!$3:$3,0),FALSE),"[enter country-specific value")</f>
        <v>180</v>
      </c>
      <c r="T154" s="211" cm="1">
        <f t="array" aca="1" ref="T154" ca="1">IF($G154="D",VLOOKUP($A154,DefaultParameters,MATCH(T$8,'Default Parameters'!$3:$3,0),FALSE),"[enter country-specific value")</f>
        <v>180</v>
      </c>
      <c r="U154" s="211" cm="1">
        <f t="array" aca="1" ref="U154" ca="1">IF($G154="D",VLOOKUP($A154,DefaultParameters,MATCH(U$8,'Default Parameters'!$3:$3,0),FALSE),"[enter country-specific value")</f>
        <v>180</v>
      </c>
      <c r="V154" s="211" cm="1">
        <f t="array" aca="1" ref="V154" ca="1">IF($G154="D",VLOOKUP($A154,DefaultParameters,MATCH(V$8,'Default Parameters'!$3:$3,0),FALSE),"[enter country-specific value")</f>
        <v>180</v>
      </c>
      <c r="W154" s="211" cm="1">
        <f t="array" aca="1" ref="W154" ca="1">IF($G154="D",VLOOKUP($A154,DefaultParameters,MATCH(W$8,'Default Parameters'!$3:$3,0),FALSE),"[enter country-specific value")</f>
        <v>180</v>
      </c>
      <c r="X154" s="211" cm="1">
        <f t="array" aca="1" ref="X154" ca="1">IF($G154="D",VLOOKUP($A154,DefaultParameters,MATCH(X$8,'Default Parameters'!$3:$3,0),FALSE),"[enter country-specific value")</f>
        <v>180</v>
      </c>
      <c r="Y154" s="211" cm="1">
        <f t="array" aca="1" ref="Y154" ca="1">IF($G154="D",VLOOKUP($A154,DefaultParameters,MATCH(Y$8,'Default Parameters'!$3:$3,0),FALSE),"[enter country-specific value")</f>
        <v>180</v>
      </c>
      <c r="Z154" s="211" cm="1">
        <f t="array" aca="1" ref="Z154" ca="1">IF($G154="D",VLOOKUP($A154,DefaultParameters,MATCH(Z$8,'Default Parameters'!$3:$3,0),FALSE),"[enter country-specific value")</f>
        <v>180</v>
      </c>
      <c r="AA154" s="211" cm="1">
        <f t="array" aca="1" ref="AA154" ca="1">IF($G154="D",VLOOKUP($A154,DefaultParameters,MATCH(AA$8,'Default Parameters'!$3:$3,0),FALSE),"[enter country-specific value")</f>
        <v>180</v>
      </c>
      <c r="AB154" s="211" cm="1">
        <f t="array" aca="1" ref="AB154" ca="1">IF($G154="D",VLOOKUP($A154,DefaultParameters,MATCH(AB$8,'Default Parameters'!$3:$3,0),FALSE),"[enter country-specific value")</f>
        <v>180</v>
      </c>
      <c r="AC154" s="211" cm="1">
        <f t="array" aca="1" ref="AC154" ca="1">IF($G154="D",VLOOKUP($A154,DefaultParameters,MATCH(AC$8,'Default Parameters'!$3:$3,0),FALSE),"[enter country-specific value")</f>
        <v>180</v>
      </c>
      <c r="AD154" s="211" cm="1">
        <f t="array" aca="1" ref="AD154" ca="1">IF($G154="D",VLOOKUP($A154,DefaultParameters,MATCH(AD$8,'Default Parameters'!$3:$3,0),FALSE),"[enter country-specific value")</f>
        <v>180</v>
      </c>
      <c r="AE154" s="211" cm="1">
        <f t="array" aca="1" ref="AE154" ca="1">IF($G154="D",VLOOKUP($A154,DefaultParameters,MATCH(AE$8,'Default Parameters'!$3:$3,0),FALSE),"[enter country-specific value")</f>
        <v>180</v>
      </c>
      <c r="AF154" s="211" cm="1">
        <f t="array" aca="1" ref="AF154" ca="1">IF($G154="D",VLOOKUP($A154,DefaultParameters,MATCH(AF$8,'Default Parameters'!$3:$3,0),FALSE),"[enter country-specific value")</f>
        <v>180</v>
      </c>
      <c r="AG154" s="211" cm="1">
        <f t="array" aca="1" ref="AG154" ca="1">IF($G154="D",VLOOKUP($A154,DefaultParameters,MATCH(AG$8,'Default Parameters'!$3:$3,0),FALSE),"[enter country-specific value")</f>
        <v>180</v>
      </c>
      <c r="AH154" s="211" cm="1">
        <f t="array" aca="1" ref="AH154" ca="1">IF($G154="D",VLOOKUP($A154,DefaultParameters,MATCH(AH$8,'Default Parameters'!$3:$3,0),FALSE),"[enter country-specific value")</f>
        <v>180</v>
      </c>
      <c r="AI154" s="211" cm="1">
        <f t="array" aca="1" ref="AI154" ca="1">IF($G154="D",VLOOKUP($A154,DefaultParameters,MATCH(AI$8,'Default Parameters'!$3:$3,0),FALSE),"[enter country-specific value")</f>
        <v>180</v>
      </c>
      <c r="AJ154" s="211" cm="1">
        <f t="array" aca="1" ref="AJ154" ca="1">IF($G154="D",VLOOKUP($A154,DefaultParameters,MATCH(AJ$8,'Default Parameters'!$3:$3,0),FALSE),"[enter country-specific value")</f>
        <v>180</v>
      </c>
      <c r="AK154" s="211" cm="1">
        <f t="array" aca="1" ref="AK154" ca="1">IF($G154="D",VLOOKUP($A154,DefaultParameters,MATCH(AK$8,'Default Parameters'!$3:$3,0),FALSE),"[enter country-specific value")</f>
        <v>180</v>
      </c>
      <c r="AL154" s="211" cm="1">
        <f t="array" aca="1" ref="AL154" ca="1">IF($G154="D",VLOOKUP($A154,DefaultParameters,MATCH(AL$8,'Default Parameters'!$3:$3,0),FALSE),"[enter country-specific value")</f>
        <v>180</v>
      </c>
      <c r="AM154" s="211" cm="1">
        <f t="array" aca="1" ref="AM154" ca="1">IF($G154="D",VLOOKUP($A154,DefaultParameters,MATCH(AM$8,'Default Parameters'!$3:$3,0),FALSE),"[enter country-specific value")</f>
        <v>180</v>
      </c>
      <c r="AN154" s="211" cm="1">
        <f t="array" aca="1" ref="AN154" ca="1">IF($G154="D",VLOOKUP($A154,DefaultParameters,MATCH(AN$8,'Default Parameters'!$3:$3,0),FALSE),"[enter country-specific value")</f>
        <v>180</v>
      </c>
      <c r="AO154" s="211" cm="1">
        <f t="array" aca="1" ref="AO154" ca="1">IF($G154="D",VLOOKUP($A154,DefaultParameters,MATCH(AO$8,'Default Parameters'!$3:$3,0),FALSE),"[enter country-specific value")</f>
        <v>180</v>
      </c>
      <c r="AP154" s="211"/>
      <c r="AQ154" s="211"/>
      <c r="AR154" s="211"/>
      <c r="AS154" s="211"/>
      <c r="AT154" s="211"/>
      <c r="AU154" s="188"/>
      <c r="AV154" s="43" t="e" cm="1">
        <f t="array" aca="1" ref="AV154" ca="1">IF($G154="D",VLOOKUP($A154,DefaultParameters,MATCH(AV$8,'Default Parameters'!$3:$3,0),FALSE),"[enter country-specific value")</f>
        <v>#N/A</v>
      </c>
    </row>
    <row r="155" spans="1:48" x14ac:dyDescent="0.25">
      <c r="A155" s="44" t="str">
        <f t="shared" ref="A155:A169" si="34">C155&amp;"_"&amp;E155</f>
        <v>Housed period_Non-dairy cattle</v>
      </c>
      <c r="B155" s="2" t="s">
        <v>49</v>
      </c>
      <c r="C155" s="2" t="s">
        <v>152</v>
      </c>
      <c r="D155" s="77" t="str">
        <f t="shared" ca="1" si="31"/>
        <v>-</v>
      </c>
      <c r="E155" s="2" t="s">
        <v>77</v>
      </c>
      <c r="F155" s="77" t="str">
        <f t="shared" ca="1" si="32"/>
        <v>Days</v>
      </c>
      <c r="G155" s="201" t="s">
        <v>124</v>
      </c>
      <c r="H155" s="2" t="s">
        <v>49</v>
      </c>
      <c r="I155" s="211" t="str">
        <f t="shared" ca="1" si="33"/>
        <v>Table 3.9, 3B, EMEP/EEA Guidebook 2019</v>
      </c>
      <c r="J155" s="176"/>
      <c r="K155" s="211" cm="1">
        <f t="array" aca="1" ref="K155" ca="1">IF($G155="D",VLOOKUP($A155,DefaultParameters,MATCH(K$8,'Default Parameters'!$3:$3,0),FALSE),"[enter country-specific value")</f>
        <v>180</v>
      </c>
      <c r="L155" s="211" cm="1">
        <f t="array" aca="1" ref="L155" ca="1">IF($G155="D",VLOOKUP($A155,DefaultParameters,MATCH(L$8,'Default Parameters'!$3:$3,0),FALSE),"[enter country-specific value")</f>
        <v>180</v>
      </c>
      <c r="M155" s="211" cm="1">
        <f t="array" aca="1" ref="M155" ca="1">IF($G155="D",VLOOKUP($A155,DefaultParameters,MATCH(M$8,'Default Parameters'!$3:$3,0),FALSE),"[enter country-specific value")</f>
        <v>180</v>
      </c>
      <c r="N155" s="211" cm="1">
        <f t="array" aca="1" ref="N155" ca="1">IF($G155="D",VLOOKUP($A155,DefaultParameters,MATCH(N$8,'Default Parameters'!$3:$3,0),FALSE),"[enter country-specific value")</f>
        <v>180</v>
      </c>
      <c r="O155" s="211" cm="1">
        <f t="array" aca="1" ref="O155" ca="1">IF($G155="D",VLOOKUP($A155,DefaultParameters,MATCH(O$8,'Default Parameters'!$3:$3,0),FALSE),"[enter country-specific value")</f>
        <v>180</v>
      </c>
      <c r="P155" s="211" cm="1">
        <f t="array" aca="1" ref="P155" ca="1">IF($G155="D",VLOOKUP($A155,DefaultParameters,MATCH(P$8,'Default Parameters'!$3:$3,0),FALSE),"[enter country-specific value")</f>
        <v>180</v>
      </c>
      <c r="Q155" s="211" cm="1">
        <f t="array" aca="1" ref="Q155" ca="1">IF($G155="D",VLOOKUP($A155,DefaultParameters,MATCH(Q$8,'Default Parameters'!$3:$3,0),FALSE),"[enter country-specific value")</f>
        <v>180</v>
      </c>
      <c r="R155" s="211" cm="1">
        <f t="array" aca="1" ref="R155" ca="1">IF($G155="D",VLOOKUP($A155,DefaultParameters,MATCH(R$8,'Default Parameters'!$3:$3,0),FALSE),"[enter country-specific value")</f>
        <v>180</v>
      </c>
      <c r="S155" s="211" cm="1">
        <f t="array" aca="1" ref="S155" ca="1">IF($G155="D",VLOOKUP($A155,DefaultParameters,MATCH(S$8,'Default Parameters'!$3:$3,0),FALSE),"[enter country-specific value")</f>
        <v>180</v>
      </c>
      <c r="T155" s="211" cm="1">
        <f t="array" aca="1" ref="T155" ca="1">IF($G155="D",VLOOKUP($A155,DefaultParameters,MATCH(T$8,'Default Parameters'!$3:$3,0),FALSE),"[enter country-specific value")</f>
        <v>180</v>
      </c>
      <c r="U155" s="211" cm="1">
        <f t="array" aca="1" ref="U155" ca="1">IF($G155="D",VLOOKUP($A155,DefaultParameters,MATCH(U$8,'Default Parameters'!$3:$3,0),FALSE),"[enter country-specific value")</f>
        <v>180</v>
      </c>
      <c r="V155" s="211" cm="1">
        <f t="array" aca="1" ref="V155" ca="1">IF($G155="D",VLOOKUP($A155,DefaultParameters,MATCH(V$8,'Default Parameters'!$3:$3,0),FALSE),"[enter country-specific value")</f>
        <v>180</v>
      </c>
      <c r="W155" s="211" cm="1">
        <f t="array" aca="1" ref="W155" ca="1">IF($G155="D",VLOOKUP($A155,DefaultParameters,MATCH(W$8,'Default Parameters'!$3:$3,0),FALSE),"[enter country-specific value")</f>
        <v>180</v>
      </c>
      <c r="X155" s="211" cm="1">
        <f t="array" aca="1" ref="X155" ca="1">IF($G155="D",VLOOKUP($A155,DefaultParameters,MATCH(X$8,'Default Parameters'!$3:$3,0),FALSE),"[enter country-specific value")</f>
        <v>180</v>
      </c>
      <c r="Y155" s="211" cm="1">
        <f t="array" aca="1" ref="Y155" ca="1">IF($G155="D",VLOOKUP($A155,DefaultParameters,MATCH(Y$8,'Default Parameters'!$3:$3,0),FALSE),"[enter country-specific value")</f>
        <v>180</v>
      </c>
      <c r="Z155" s="211" cm="1">
        <f t="array" aca="1" ref="Z155" ca="1">IF($G155="D",VLOOKUP($A155,DefaultParameters,MATCH(Z$8,'Default Parameters'!$3:$3,0),FALSE),"[enter country-specific value")</f>
        <v>180</v>
      </c>
      <c r="AA155" s="211" cm="1">
        <f t="array" aca="1" ref="AA155" ca="1">IF($G155="D",VLOOKUP($A155,DefaultParameters,MATCH(AA$8,'Default Parameters'!$3:$3,0),FALSE),"[enter country-specific value")</f>
        <v>180</v>
      </c>
      <c r="AB155" s="211" cm="1">
        <f t="array" aca="1" ref="AB155" ca="1">IF($G155="D",VLOOKUP($A155,DefaultParameters,MATCH(AB$8,'Default Parameters'!$3:$3,0),FALSE),"[enter country-specific value")</f>
        <v>180</v>
      </c>
      <c r="AC155" s="211" cm="1">
        <f t="array" aca="1" ref="AC155" ca="1">IF($G155="D",VLOOKUP($A155,DefaultParameters,MATCH(AC$8,'Default Parameters'!$3:$3,0),FALSE),"[enter country-specific value")</f>
        <v>180</v>
      </c>
      <c r="AD155" s="211" cm="1">
        <f t="array" aca="1" ref="AD155" ca="1">IF($G155="D",VLOOKUP($A155,DefaultParameters,MATCH(AD$8,'Default Parameters'!$3:$3,0),FALSE),"[enter country-specific value")</f>
        <v>180</v>
      </c>
      <c r="AE155" s="211" cm="1">
        <f t="array" aca="1" ref="AE155" ca="1">IF($G155="D",VLOOKUP($A155,DefaultParameters,MATCH(AE$8,'Default Parameters'!$3:$3,0),FALSE),"[enter country-specific value")</f>
        <v>180</v>
      </c>
      <c r="AF155" s="211" cm="1">
        <f t="array" aca="1" ref="AF155" ca="1">IF($G155="D",VLOOKUP($A155,DefaultParameters,MATCH(AF$8,'Default Parameters'!$3:$3,0),FALSE),"[enter country-specific value")</f>
        <v>180</v>
      </c>
      <c r="AG155" s="211" cm="1">
        <f t="array" aca="1" ref="AG155" ca="1">IF($G155="D",VLOOKUP($A155,DefaultParameters,MATCH(AG$8,'Default Parameters'!$3:$3,0),FALSE),"[enter country-specific value")</f>
        <v>180</v>
      </c>
      <c r="AH155" s="211" cm="1">
        <f t="array" aca="1" ref="AH155" ca="1">IF($G155="D",VLOOKUP($A155,DefaultParameters,MATCH(AH$8,'Default Parameters'!$3:$3,0),FALSE),"[enter country-specific value")</f>
        <v>180</v>
      </c>
      <c r="AI155" s="211" cm="1">
        <f t="array" aca="1" ref="AI155" ca="1">IF($G155="D",VLOOKUP($A155,DefaultParameters,MATCH(AI$8,'Default Parameters'!$3:$3,0),FALSE),"[enter country-specific value")</f>
        <v>180</v>
      </c>
      <c r="AJ155" s="211" cm="1">
        <f t="array" aca="1" ref="AJ155" ca="1">IF($G155="D",VLOOKUP($A155,DefaultParameters,MATCH(AJ$8,'Default Parameters'!$3:$3,0),FALSE),"[enter country-specific value")</f>
        <v>180</v>
      </c>
      <c r="AK155" s="211" cm="1">
        <f t="array" aca="1" ref="AK155" ca="1">IF($G155="D",VLOOKUP($A155,DefaultParameters,MATCH(AK$8,'Default Parameters'!$3:$3,0),FALSE),"[enter country-specific value")</f>
        <v>180</v>
      </c>
      <c r="AL155" s="211" cm="1">
        <f t="array" aca="1" ref="AL155" ca="1">IF($G155="D",VLOOKUP($A155,DefaultParameters,MATCH(AL$8,'Default Parameters'!$3:$3,0),FALSE),"[enter country-specific value")</f>
        <v>180</v>
      </c>
      <c r="AM155" s="211" cm="1">
        <f t="array" aca="1" ref="AM155" ca="1">IF($G155="D",VLOOKUP($A155,DefaultParameters,MATCH(AM$8,'Default Parameters'!$3:$3,0),FALSE),"[enter country-specific value")</f>
        <v>180</v>
      </c>
      <c r="AN155" s="211" cm="1">
        <f t="array" aca="1" ref="AN155" ca="1">IF($G155="D",VLOOKUP($A155,DefaultParameters,MATCH(AN$8,'Default Parameters'!$3:$3,0),FALSE),"[enter country-specific value")</f>
        <v>180</v>
      </c>
      <c r="AO155" s="211" cm="1">
        <f t="array" aca="1" ref="AO155" ca="1">IF($G155="D",VLOOKUP($A155,DefaultParameters,MATCH(AO$8,'Default Parameters'!$3:$3,0),FALSE),"[enter country-specific value")</f>
        <v>180</v>
      </c>
      <c r="AP155" s="211"/>
      <c r="AQ155" s="211"/>
      <c r="AR155" s="211"/>
      <c r="AS155" s="211"/>
      <c r="AT155" s="211"/>
      <c r="AU155" s="188"/>
      <c r="AV155" s="43" t="e" cm="1">
        <f t="array" aca="1" ref="AV155" ca="1">IF($G155="D",VLOOKUP($A155,DefaultParameters,MATCH(AV$8,'Default Parameters'!$3:$3,0),FALSE),"[enter country-specific value")</f>
        <v>#N/A</v>
      </c>
    </row>
    <row r="156" spans="1:48" x14ac:dyDescent="0.25">
      <c r="A156" s="44" t="str">
        <f t="shared" si="34"/>
        <v>Housed period_Non-dairy cattle (calves)</v>
      </c>
      <c r="B156" s="2" t="s">
        <v>49</v>
      </c>
      <c r="C156" s="2" t="s">
        <v>152</v>
      </c>
      <c r="D156" s="77" t="str">
        <f t="shared" ca="1" si="31"/>
        <v>-</v>
      </c>
      <c r="E156" s="2" t="s">
        <v>78</v>
      </c>
      <c r="F156" s="77" t="str">
        <f t="shared" ca="1" si="32"/>
        <v>Days</v>
      </c>
      <c r="G156" s="201" t="s">
        <v>124</v>
      </c>
      <c r="H156" s="2" t="s">
        <v>49</v>
      </c>
      <c r="I156" s="211" t="str">
        <f t="shared" ca="1" si="33"/>
        <v>Table 3.9, 3B, EMEP/EEA Guidebook 2019</v>
      </c>
      <c r="J156" s="202"/>
      <c r="K156" s="211" cm="1">
        <f t="array" aca="1" ref="K156" ca="1">IF($G156="D",VLOOKUP($A156,DefaultParameters,MATCH(K$8,'Default Parameters'!$3:$3,0),FALSE),"[enter country-specific value")</f>
        <v>180</v>
      </c>
      <c r="L156" s="211" cm="1">
        <f t="array" aca="1" ref="L156" ca="1">IF($G156="D",VLOOKUP($A156,DefaultParameters,MATCH(L$8,'Default Parameters'!$3:$3,0),FALSE),"[enter country-specific value")</f>
        <v>180</v>
      </c>
      <c r="M156" s="211" cm="1">
        <f t="array" aca="1" ref="M156" ca="1">IF($G156="D",VLOOKUP($A156,DefaultParameters,MATCH(M$8,'Default Parameters'!$3:$3,0),FALSE),"[enter country-specific value")</f>
        <v>180</v>
      </c>
      <c r="N156" s="211" cm="1">
        <f t="array" aca="1" ref="N156" ca="1">IF($G156="D",VLOOKUP($A156,DefaultParameters,MATCH(N$8,'Default Parameters'!$3:$3,0),FALSE),"[enter country-specific value")</f>
        <v>180</v>
      </c>
      <c r="O156" s="211" cm="1">
        <f t="array" aca="1" ref="O156" ca="1">IF($G156="D",VLOOKUP($A156,DefaultParameters,MATCH(O$8,'Default Parameters'!$3:$3,0),FALSE),"[enter country-specific value")</f>
        <v>180</v>
      </c>
      <c r="P156" s="211" cm="1">
        <f t="array" aca="1" ref="P156" ca="1">IF($G156="D",VLOOKUP($A156,DefaultParameters,MATCH(P$8,'Default Parameters'!$3:$3,0),FALSE),"[enter country-specific value")</f>
        <v>180</v>
      </c>
      <c r="Q156" s="211" cm="1">
        <f t="array" aca="1" ref="Q156" ca="1">IF($G156="D",VLOOKUP($A156,DefaultParameters,MATCH(Q$8,'Default Parameters'!$3:$3,0),FALSE),"[enter country-specific value")</f>
        <v>180</v>
      </c>
      <c r="R156" s="211" cm="1">
        <f t="array" aca="1" ref="R156" ca="1">IF($G156="D",VLOOKUP($A156,DefaultParameters,MATCH(R$8,'Default Parameters'!$3:$3,0),FALSE),"[enter country-specific value")</f>
        <v>180</v>
      </c>
      <c r="S156" s="211" cm="1">
        <f t="array" aca="1" ref="S156" ca="1">IF($G156="D",VLOOKUP($A156,DefaultParameters,MATCH(S$8,'Default Parameters'!$3:$3,0),FALSE),"[enter country-specific value")</f>
        <v>180</v>
      </c>
      <c r="T156" s="211" cm="1">
        <f t="array" aca="1" ref="T156" ca="1">IF($G156="D",VLOOKUP($A156,DefaultParameters,MATCH(T$8,'Default Parameters'!$3:$3,0),FALSE),"[enter country-specific value")</f>
        <v>180</v>
      </c>
      <c r="U156" s="211" cm="1">
        <f t="array" aca="1" ref="U156" ca="1">IF($G156="D",VLOOKUP($A156,DefaultParameters,MATCH(U$8,'Default Parameters'!$3:$3,0),FALSE),"[enter country-specific value")</f>
        <v>180</v>
      </c>
      <c r="V156" s="211" cm="1">
        <f t="array" aca="1" ref="V156" ca="1">IF($G156="D",VLOOKUP($A156,DefaultParameters,MATCH(V$8,'Default Parameters'!$3:$3,0),FALSE),"[enter country-specific value")</f>
        <v>180</v>
      </c>
      <c r="W156" s="211" cm="1">
        <f t="array" aca="1" ref="W156" ca="1">IF($G156="D",VLOOKUP($A156,DefaultParameters,MATCH(W$8,'Default Parameters'!$3:$3,0),FALSE),"[enter country-specific value")</f>
        <v>180</v>
      </c>
      <c r="X156" s="211" cm="1">
        <f t="array" aca="1" ref="X156" ca="1">IF($G156="D",VLOOKUP($A156,DefaultParameters,MATCH(X$8,'Default Parameters'!$3:$3,0),FALSE),"[enter country-specific value")</f>
        <v>180</v>
      </c>
      <c r="Y156" s="211" cm="1">
        <f t="array" aca="1" ref="Y156" ca="1">IF($G156="D",VLOOKUP($A156,DefaultParameters,MATCH(Y$8,'Default Parameters'!$3:$3,0),FALSE),"[enter country-specific value")</f>
        <v>180</v>
      </c>
      <c r="Z156" s="211" cm="1">
        <f t="array" aca="1" ref="Z156" ca="1">IF($G156="D",VLOOKUP($A156,DefaultParameters,MATCH(Z$8,'Default Parameters'!$3:$3,0),FALSE),"[enter country-specific value")</f>
        <v>180</v>
      </c>
      <c r="AA156" s="211" cm="1">
        <f t="array" aca="1" ref="AA156" ca="1">IF($G156="D",VLOOKUP($A156,DefaultParameters,MATCH(AA$8,'Default Parameters'!$3:$3,0),FALSE),"[enter country-specific value")</f>
        <v>180</v>
      </c>
      <c r="AB156" s="211" cm="1">
        <f t="array" aca="1" ref="AB156" ca="1">IF($G156="D",VLOOKUP($A156,DefaultParameters,MATCH(AB$8,'Default Parameters'!$3:$3,0),FALSE),"[enter country-specific value")</f>
        <v>180</v>
      </c>
      <c r="AC156" s="211" cm="1">
        <f t="array" aca="1" ref="AC156" ca="1">IF($G156="D",VLOOKUP($A156,DefaultParameters,MATCH(AC$8,'Default Parameters'!$3:$3,0),FALSE),"[enter country-specific value")</f>
        <v>180</v>
      </c>
      <c r="AD156" s="211" cm="1">
        <f t="array" aca="1" ref="AD156" ca="1">IF($G156="D",VLOOKUP($A156,DefaultParameters,MATCH(AD$8,'Default Parameters'!$3:$3,0),FALSE),"[enter country-specific value")</f>
        <v>180</v>
      </c>
      <c r="AE156" s="211" cm="1">
        <f t="array" aca="1" ref="AE156" ca="1">IF($G156="D",VLOOKUP($A156,DefaultParameters,MATCH(AE$8,'Default Parameters'!$3:$3,0),FALSE),"[enter country-specific value")</f>
        <v>180</v>
      </c>
      <c r="AF156" s="211" cm="1">
        <f t="array" aca="1" ref="AF156" ca="1">IF($G156="D",VLOOKUP($A156,DefaultParameters,MATCH(AF$8,'Default Parameters'!$3:$3,0),FALSE),"[enter country-specific value")</f>
        <v>180</v>
      </c>
      <c r="AG156" s="211" cm="1">
        <f t="array" aca="1" ref="AG156" ca="1">IF($G156="D",VLOOKUP($A156,DefaultParameters,MATCH(AG$8,'Default Parameters'!$3:$3,0),FALSE),"[enter country-specific value")</f>
        <v>180</v>
      </c>
      <c r="AH156" s="211" cm="1">
        <f t="array" aca="1" ref="AH156" ca="1">IF($G156="D",VLOOKUP($A156,DefaultParameters,MATCH(AH$8,'Default Parameters'!$3:$3,0),FALSE),"[enter country-specific value")</f>
        <v>180</v>
      </c>
      <c r="AI156" s="211" cm="1">
        <f t="array" aca="1" ref="AI156" ca="1">IF($G156="D",VLOOKUP($A156,DefaultParameters,MATCH(AI$8,'Default Parameters'!$3:$3,0),FALSE),"[enter country-specific value")</f>
        <v>180</v>
      </c>
      <c r="AJ156" s="211" cm="1">
        <f t="array" aca="1" ref="AJ156" ca="1">IF($G156="D",VLOOKUP($A156,DefaultParameters,MATCH(AJ$8,'Default Parameters'!$3:$3,0),FALSE),"[enter country-specific value")</f>
        <v>180</v>
      </c>
      <c r="AK156" s="211" cm="1">
        <f t="array" aca="1" ref="AK156" ca="1">IF($G156="D",VLOOKUP($A156,DefaultParameters,MATCH(AK$8,'Default Parameters'!$3:$3,0),FALSE),"[enter country-specific value")</f>
        <v>180</v>
      </c>
      <c r="AL156" s="211" cm="1">
        <f t="array" aca="1" ref="AL156" ca="1">IF($G156="D",VLOOKUP($A156,DefaultParameters,MATCH(AL$8,'Default Parameters'!$3:$3,0),FALSE),"[enter country-specific value")</f>
        <v>180</v>
      </c>
      <c r="AM156" s="211" cm="1">
        <f t="array" aca="1" ref="AM156" ca="1">IF($G156="D",VLOOKUP($A156,DefaultParameters,MATCH(AM$8,'Default Parameters'!$3:$3,0),FALSE),"[enter country-specific value")</f>
        <v>180</v>
      </c>
      <c r="AN156" s="211" cm="1">
        <f t="array" aca="1" ref="AN156" ca="1">IF($G156="D",VLOOKUP($A156,DefaultParameters,MATCH(AN$8,'Default Parameters'!$3:$3,0),FALSE),"[enter country-specific value")</f>
        <v>180</v>
      </c>
      <c r="AO156" s="211" cm="1">
        <f t="array" aca="1" ref="AO156" ca="1">IF($G156="D",VLOOKUP($A156,DefaultParameters,MATCH(AO$8,'Default Parameters'!$3:$3,0),FALSE),"[enter country-specific value")</f>
        <v>180</v>
      </c>
      <c r="AP156" s="211"/>
      <c r="AQ156" s="211"/>
      <c r="AR156" s="211"/>
      <c r="AS156" s="211"/>
      <c r="AT156" s="211"/>
      <c r="AU156" s="188"/>
      <c r="AV156" s="43" t="e" cm="1">
        <f t="array" aca="1" ref="AV156" ca="1">IF($G156="D",VLOOKUP($A156,DefaultParameters,MATCH(AV$8,'Default Parameters'!$3:$3,0),FALSE),"[enter country-specific value")</f>
        <v>#N/A</v>
      </c>
    </row>
    <row r="157" spans="1:48" x14ac:dyDescent="0.25">
      <c r="A157" s="44" t="str">
        <f t="shared" si="34"/>
        <v>Housed period_Sheep</v>
      </c>
      <c r="B157" s="2" t="s">
        <v>49</v>
      </c>
      <c r="C157" s="2" t="s">
        <v>152</v>
      </c>
      <c r="D157" s="77" t="str">
        <f t="shared" ca="1" si="31"/>
        <v>-</v>
      </c>
      <c r="E157" s="2" t="s">
        <v>79</v>
      </c>
      <c r="F157" s="77" t="str">
        <f t="shared" ca="1" si="32"/>
        <v>Days</v>
      </c>
      <c r="G157" s="201" t="s">
        <v>124</v>
      </c>
      <c r="H157" s="2" t="s">
        <v>49</v>
      </c>
      <c r="I157" s="211" t="str">
        <f t="shared" ca="1" si="33"/>
        <v>Table 3.9, 3B, EMEP/EEA Guidebook 2019</v>
      </c>
      <c r="J157" s="202"/>
      <c r="K157" s="211" cm="1">
        <f t="array" aca="1" ref="K157" ca="1">IF($G157="D",VLOOKUP($A157,DefaultParameters,MATCH(K$8,'Default Parameters'!$3:$3,0),FALSE),"[enter country-specific value")</f>
        <v>30</v>
      </c>
      <c r="L157" s="211" cm="1">
        <f t="array" aca="1" ref="L157" ca="1">IF($G157="D",VLOOKUP($A157,DefaultParameters,MATCH(L$8,'Default Parameters'!$3:$3,0),FALSE),"[enter country-specific value")</f>
        <v>30</v>
      </c>
      <c r="M157" s="211" cm="1">
        <f t="array" aca="1" ref="M157" ca="1">IF($G157="D",VLOOKUP($A157,DefaultParameters,MATCH(M$8,'Default Parameters'!$3:$3,0),FALSE),"[enter country-specific value")</f>
        <v>30</v>
      </c>
      <c r="N157" s="211" cm="1">
        <f t="array" aca="1" ref="N157" ca="1">IF($G157="D",VLOOKUP($A157,DefaultParameters,MATCH(N$8,'Default Parameters'!$3:$3,0),FALSE),"[enter country-specific value")</f>
        <v>30</v>
      </c>
      <c r="O157" s="211" cm="1">
        <f t="array" aca="1" ref="O157" ca="1">IF($G157="D",VLOOKUP($A157,DefaultParameters,MATCH(O$8,'Default Parameters'!$3:$3,0),FALSE),"[enter country-specific value")</f>
        <v>30</v>
      </c>
      <c r="P157" s="211" cm="1">
        <f t="array" aca="1" ref="P157" ca="1">IF($G157="D",VLOOKUP($A157,DefaultParameters,MATCH(P$8,'Default Parameters'!$3:$3,0),FALSE),"[enter country-specific value")</f>
        <v>30</v>
      </c>
      <c r="Q157" s="211" cm="1">
        <f t="array" aca="1" ref="Q157" ca="1">IF($G157="D",VLOOKUP($A157,DefaultParameters,MATCH(Q$8,'Default Parameters'!$3:$3,0),FALSE),"[enter country-specific value")</f>
        <v>30</v>
      </c>
      <c r="R157" s="211" cm="1">
        <f t="array" aca="1" ref="R157" ca="1">IF($G157="D",VLOOKUP($A157,DefaultParameters,MATCH(R$8,'Default Parameters'!$3:$3,0),FALSE),"[enter country-specific value")</f>
        <v>30</v>
      </c>
      <c r="S157" s="211" cm="1">
        <f t="array" aca="1" ref="S157" ca="1">IF($G157="D",VLOOKUP($A157,DefaultParameters,MATCH(S$8,'Default Parameters'!$3:$3,0),FALSE),"[enter country-specific value")</f>
        <v>30</v>
      </c>
      <c r="T157" s="211" cm="1">
        <f t="array" aca="1" ref="T157" ca="1">IF($G157="D",VLOOKUP($A157,DefaultParameters,MATCH(T$8,'Default Parameters'!$3:$3,0),FALSE),"[enter country-specific value")</f>
        <v>30</v>
      </c>
      <c r="U157" s="211" cm="1">
        <f t="array" aca="1" ref="U157" ca="1">IF($G157="D",VLOOKUP($A157,DefaultParameters,MATCH(U$8,'Default Parameters'!$3:$3,0),FALSE),"[enter country-specific value")</f>
        <v>30</v>
      </c>
      <c r="V157" s="211" cm="1">
        <f t="array" aca="1" ref="V157" ca="1">IF($G157="D",VLOOKUP($A157,DefaultParameters,MATCH(V$8,'Default Parameters'!$3:$3,0),FALSE),"[enter country-specific value")</f>
        <v>30</v>
      </c>
      <c r="W157" s="211" cm="1">
        <f t="array" aca="1" ref="W157" ca="1">IF($G157="D",VLOOKUP($A157,DefaultParameters,MATCH(W$8,'Default Parameters'!$3:$3,0),FALSE),"[enter country-specific value")</f>
        <v>30</v>
      </c>
      <c r="X157" s="211" cm="1">
        <f t="array" aca="1" ref="X157" ca="1">IF($G157="D",VLOOKUP($A157,DefaultParameters,MATCH(X$8,'Default Parameters'!$3:$3,0),FALSE),"[enter country-specific value")</f>
        <v>30</v>
      </c>
      <c r="Y157" s="211" cm="1">
        <f t="array" aca="1" ref="Y157" ca="1">IF($G157="D",VLOOKUP($A157,DefaultParameters,MATCH(Y$8,'Default Parameters'!$3:$3,0),FALSE),"[enter country-specific value")</f>
        <v>30</v>
      </c>
      <c r="Z157" s="211" cm="1">
        <f t="array" aca="1" ref="Z157" ca="1">IF($G157="D",VLOOKUP($A157,DefaultParameters,MATCH(Z$8,'Default Parameters'!$3:$3,0),FALSE),"[enter country-specific value")</f>
        <v>30</v>
      </c>
      <c r="AA157" s="211" cm="1">
        <f t="array" aca="1" ref="AA157" ca="1">IF($G157="D",VLOOKUP($A157,DefaultParameters,MATCH(AA$8,'Default Parameters'!$3:$3,0),FALSE),"[enter country-specific value")</f>
        <v>30</v>
      </c>
      <c r="AB157" s="211" cm="1">
        <f t="array" aca="1" ref="AB157" ca="1">IF($G157="D",VLOOKUP($A157,DefaultParameters,MATCH(AB$8,'Default Parameters'!$3:$3,0),FALSE),"[enter country-specific value")</f>
        <v>30</v>
      </c>
      <c r="AC157" s="211" cm="1">
        <f t="array" aca="1" ref="AC157" ca="1">IF($G157="D",VLOOKUP($A157,DefaultParameters,MATCH(AC$8,'Default Parameters'!$3:$3,0),FALSE),"[enter country-specific value")</f>
        <v>30</v>
      </c>
      <c r="AD157" s="211" cm="1">
        <f t="array" aca="1" ref="AD157" ca="1">IF($G157="D",VLOOKUP($A157,DefaultParameters,MATCH(AD$8,'Default Parameters'!$3:$3,0),FALSE),"[enter country-specific value")</f>
        <v>30</v>
      </c>
      <c r="AE157" s="211" cm="1">
        <f t="array" aca="1" ref="AE157" ca="1">IF($G157="D",VLOOKUP($A157,DefaultParameters,MATCH(AE$8,'Default Parameters'!$3:$3,0),FALSE),"[enter country-specific value")</f>
        <v>30</v>
      </c>
      <c r="AF157" s="211" cm="1">
        <f t="array" aca="1" ref="AF157" ca="1">IF($G157="D",VLOOKUP($A157,DefaultParameters,MATCH(AF$8,'Default Parameters'!$3:$3,0),FALSE),"[enter country-specific value")</f>
        <v>30</v>
      </c>
      <c r="AG157" s="211" cm="1">
        <f t="array" aca="1" ref="AG157" ca="1">IF($G157="D",VLOOKUP($A157,DefaultParameters,MATCH(AG$8,'Default Parameters'!$3:$3,0),FALSE),"[enter country-specific value")</f>
        <v>30</v>
      </c>
      <c r="AH157" s="211" cm="1">
        <f t="array" aca="1" ref="AH157" ca="1">IF($G157="D",VLOOKUP($A157,DefaultParameters,MATCH(AH$8,'Default Parameters'!$3:$3,0),FALSE),"[enter country-specific value")</f>
        <v>30</v>
      </c>
      <c r="AI157" s="211" cm="1">
        <f t="array" aca="1" ref="AI157" ca="1">IF($G157="D",VLOOKUP($A157,DefaultParameters,MATCH(AI$8,'Default Parameters'!$3:$3,0),FALSE),"[enter country-specific value")</f>
        <v>30</v>
      </c>
      <c r="AJ157" s="211" cm="1">
        <f t="array" aca="1" ref="AJ157" ca="1">IF($G157="D",VLOOKUP($A157,DefaultParameters,MATCH(AJ$8,'Default Parameters'!$3:$3,0),FALSE),"[enter country-specific value")</f>
        <v>30</v>
      </c>
      <c r="AK157" s="211" cm="1">
        <f t="array" aca="1" ref="AK157" ca="1">IF($G157="D",VLOOKUP($A157,DefaultParameters,MATCH(AK$8,'Default Parameters'!$3:$3,0),FALSE),"[enter country-specific value")</f>
        <v>30</v>
      </c>
      <c r="AL157" s="211" cm="1">
        <f t="array" aca="1" ref="AL157" ca="1">IF($G157="D",VLOOKUP($A157,DefaultParameters,MATCH(AL$8,'Default Parameters'!$3:$3,0),FALSE),"[enter country-specific value")</f>
        <v>30</v>
      </c>
      <c r="AM157" s="211" cm="1">
        <f t="array" aca="1" ref="AM157" ca="1">IF($G157="D",VLOOKUP($A157,DefaultParameters,MATCH(AM$8,'Default Parameters'!$3:$3,0),FALSE),"[enter country-specific value")</f>
        <v>30</v>
      </c>
      <c r="AN157" s="211" cm="1">
        <f t="array" aca="1" ref="AN157" ca="1">IF($G157="D",VLOOKUP($A157,DefaultParameters,MATCH(AN$8,'Default Parameters'!$3:$3,0),FALSE),"[enter country-specific value")</f>
        <v>30</v>
      </c>
      <c r="AO157" s="211" cm="1">
        <f t="array" aca="1" ref="AO157" ca="1">IF($G157="D",VLOOKUP($A157,DefaultParameters,MATCH(AO$8,'Default Parameters'!$3:$3,0),FALSE),"[enter country-specific value")</f>
        <v>30</v>
      </c>
      <c r="AP157" s="211"/>
      <c r="AQ157" s="211"/>
      <c r="AR157" s="211"/>
      <c r="AS157" s="211"/>
      <c r="AT157" s="211"/>
      <c r="AU157" s="188"/>
      <c r="AV157" s="43" t="e" cm="1">
        <f t="array" aca="1" ref="AV157" ca="1">IF($G157="D",VLOOKUP($A157,DefaultParameters,MATCH(AV$8,'Default Parameters'!$3:$3,0),FALSE),"[enter country-specific value")</f>
        <v>#N/A</v>
      </c>
    </row>
    <row r="158" spans="1:48" x14ac:dyDescent="0.25">
      <c r="A158" s="44" t="str">
        <f t="shared" si="34"/>
        <v>Housed period_Swine (finishing pigs)</v>
      </c>
      <c r="B158" s="2" t="s">
        <v>49</v>
      </c>
      <c r="C158" s="2" t="s">
        <v>152</v>
      </c>
      <c r="D158" s="77" t="str">
        <f t="shared" ca="1" si="31"/>
        <v>-</v>
      </c>
      <c r="E158" s="2" t="s">
        <v>538</v>
      </c>
      <c r="F158" s="77" t="str">
        <f t="shared" ca="1" si="32"/>
        <v>Days</v>
      </c>
      <c r="G158" s="201" t="s">
        <v>124</v>
      </c>
      <c r="H158" s="2" t="s">
        <v>49</v>
      </c>
      <c r="I158" s="211" t="str">
        <f t="shared" ca="1" si="33"/>
        <v>Table 3.9, 3B, EMEP/EEA Guidebook 2019</v>
      </c>
      <c r="J158" s="202"/>
      <c r="K158" s="211" cm="1">
        <f t="array" aca="1" ref="K158" ca="1">IF($G158="D",VLOOKUP($A158,DefaultParameters,MATCH(K$8,'Default Parameters'!$3:$3,0),FALSE),"[enter country-specific value")</f>
        <v>365</v>
      </c>
      <c r="L158" s="211" cm="1">
        <f t="array" aca="1" ref="L158" ca="1">IF($G158="D",VLOOKUP($A158,DefaultParameters,MATCH(L$8,'Default Parameters'!$3:$3,0),FALSE),"[enter country-specific value")</f>
        <v>365</v>
      </c>
      <c r="M158" s="211" cm="1">
        <f t="array" aca="1" ref="M158" ca="1">IF($G158="D",VLOOKUP($A158,DefaultParameters,MATCH(M$8,'Default Parameters'!$3:$3,0),FALSE),"[enter country-specific value")</f>
        <v>365</v>
      </c>
      <c r="N158" s="211" cm="1">
        <f t="array" aca="1" ref="N158" ca="1">IF($G158="D",VLOOKUP($A158,DefaultParameters,MATCH(N$8,'Default Parameters'!$3:$3,0),FALSE),"[enter country-specific value")</f>
        <v>365</v>
      </c>
      <c r="O158" s="211" cm="1">
        <f t="array" aca="1" ref="O158" ca="1">IF($G158="D",VLOOKUP($A158,DefaultParameters,MATCH(O$8,'Default Parameters'!$3:$3,0),FALSE),"[enter country-specific value")</f>
        <v>365</v>
      </c>
      <c r="P158" s="211" cm="1">
        <f t="array" aca="1" ref="P158" ca="1">IF($G158="D",VLOOKUP($A158,DefaultParameters,MATCH(P$8,'Default Parameters'!$3:$3,0),FALSE),"[enter country-specific value")</f>
        <v>365</v>
      </c>
      <c r="Q158" s="211" cm="1">
        <f t="array" aca="1" ref="Q158" ca="1">IF($G158="D",VLOOKUP($A158,DefaultParameters,MATCH(Q$8,'Default Parameters'!$3:$3,0),FALSE),"[enter country-specific value")</f>
        <v>365</v>
      </c>
      <c r="R158" s="211" cm="1">
        <f t="array" aca="1" ref="R158" ca="1">IF($G158="D",VLOOKUP($A158,DefaultParameters,MATCH(R$8,'Default Parameters'!$3:$3,0),FALSE),"[enter country-specific value")</f>
        <v>365</v>
      </c>
      <c r="S158" s="211" cm="1">
        <f t="array" aca="1" ref="S158" ca="1">IF($G158="D",VLOOKUP($A158,DefaultParameters,MATCH(S$8,'Default Parameters'!$3:$3,0),FALSE),"[enter country-specific value")</f>
        <v>365</v>
      </c>
      <c r="T158" s="211" cm="1">
        <f t="array" aca="1" ref="T158" ca="1">IF($G158="D",VLOOKUP($A158,DefaultParameters,MATCH(T$8,'Default Parameters'!$3:$3,0),FALSE),"[enter country-specific value")</f>
        <v>365</v>
      </c>
      <c r="U158" s="211" cm="1">
        <f t="array" aca="1" ref="U158" ca="1">IF($G158="D",VLOOKUP($A158,DefaultParameters,MATCH(U$8,'Default Parameters'!$3:$3,0),FALSE),"[enter country-specific value")</f>
        <v>365</v>
      </c>
      <c r="V158" s="211" cm="1">
        <f t="array" aca="1" ref="V158" ca="1">IF($G158="D",VLOOKUP($A158,DefaultParameters,MATCH(V$8,'Default Parameters'!$3:$3,0),FALSE),"[enter country-specific value")</f>
        <v>365</v>
      </c>
      <c r="W158" s="211" cm="1">
        <f t="array" aca="1" ref="W158" ca="1">IF($G158="D",VLOOKUP($A158,DefaultParameters,MATCH(W$8,'Default Parameters'!$3:$3,0),FALSE),"[enter country-specific value")</f>
        <v>365</v>
      </c>
      <c r="X158" s="211" cm="1">
        <f t="array" aca="1" ref="X158" ca="1">IF($G158="D",VLOOKUP($A158,DefaultParameters,MATCH(X$8,'Default Parameters'!$3:$3,0),FALSE),"[enter country-specific value")</f>
        <v>365</v>
      </c>
      <c r="Y158" s="211" cm="1">
        <f t="array" aca="1" ref="Y158" ca="1">IF($G158="D",VLOOKUP($A158,DefaultParameters,MATCH(Y$8,'Default Parameters'!$3:$3,0),FALSE),"[enter country-specific value")</f>
        <v>365</v>
      </c>
      <c r="Z158" s="211" cm="1">
        <f t="array" aca="1" ref="Z158" ca="1">IF($G158="D",VLOOKUP($A158,DefaultParameters,MATCH(Z$8,'Default Parameters'!$3:$3,0),FALSE),"[enter country-specific value")</f>
        <v>365</v>
      </c>
      <c r="AA158" s="211" cm="1">
        <f t="array" aca="1" ref="AA158" ca="1">IF($G158="D",VLOOKUP($A158,DefaultParameters,MATCH(AA$8,'Default Parameters'!$3:$3,0),FALSE),"[enter country-specific value")</f>
        <v>365</v>
      </c>
      <c r="AB158" s="211" cm="1">
        <f t="array" aca="1" ref="AB158" ca="1">IF($G158="D",VLOOKUP($A158,DefaultParameters,MATCH(AB$8,'Default Parameters'!$3:$3,0),FALSE),"[enter country-specific value")</f>
        <v>365</v>
      </c>
      <c r="AC158" s="211" cm="1">
        <f t="array" aca="1" ref="AC158" ca="1">IF($G158="D",VLOOKUP($A158,DefaultParameters,MATCH(AC$8,'Default Parameters'!$3:$3,0),FALSE),"[enter country-specific value")</f>
        <v>365</v>
      </c>
      <c r="AD158" s="211" cm="1">
        <f t="array" aca="1" ref="AD158" ca="1">IF($G158="D",VLOOKUP($A158,DefaultParameters,MATCH(AD$8,'Default Parameters'!$3:$3,0),FALSE),"[enter country-specific value")</f>
        <v>365</v>
      </c>
      <c r="AE158" s="211" cm="1">
        <f t="array" aca="1" ref="AE158" ca="1">IF($G158="D",VLOOKUP($A158,DefaultParameters,MATCH(AE$8,'Default Parameters'!$3:$3,0),FALSE),"[enter country-specific value")</f>
        <v>365</v>
      </c>
      <c r="AF158" s="211" cm="1">
        <f t="array" aca="1" ref="AF158" ca="1">IF($G158="D",VLOOKUP($A158,DefaultParameters,MATCH(AF$8,'Default Parameters'!$3:$3,0),FALSE),"[enter country-specific value")</f>
        <v>365</v>
      </c>
      <c r="AG158" s="211" cm="1">
        <f t="array" aca="1" ref="AG158" ca="1">IF($G158="D",VLOOKUP($A158,DefaultParameters,MATCH(AG$8,'Default Parameters'!$3:$3,0),FALSE),"[enter country-specific value")</f>
        <v>365</v>
      </c>
      <c r="AH158" s="211" cm="1">
        <f t="array" aca="1" ref="AH158" ca="1">IF($G158="D",VLOOKUP($A158,DefaultParameters,MATCH(AH$8,'Default Parameters'!$3:$3,0),FALSE),"[enter country-specific value")</f>
        <v>365</v>
      </c>
      <c r="AI158" s="211" cm="1">
        <f t="array" aca="1" ref="AI158" ca="1">IF($G158="D",VLOOKUP($A158,DefaultParameters,MATCH(AI$8,'Default Parameters'!$3:$3,0),FALSE),"[enter country-specific value")</f>
        <v>365</v>
      </c>
      <c r="AJ158" s="211" cm="1">
        <f t="array" aca="1" ref="AJ158" ca="1">IF($G158="D",VLOOKUP($A158,DefaultParameters,MATCH(AJ$8,'Default Parameters'!$3:$3,0),FALSE),"[enter country-specific value")</f>
        <v>365</v>
      </c>
      <c r="AK158" s="211" cm="1">
        <f t="array" aca="1" ref="AK158" ca="1">IF($G158="D",VLOOKUP($A158,DefaultParameters,MATCH(AK$8,'Default Parameters'!$3:$3,0),FALSE),"[enter country-specific value")</f>
        <v>365</v>
      </c>
      <c r="AL158" s="211" cm="1">
        <f t="array" aca="1" ref="AL158" ca="1">IF($G158="D",VLOOKUP($A158,DefaultParameters,MATCH(AL$8,'Default Parameters'!$3:$3,0),FALSE),"[enter country-specific value")</f>
        <v>365</v>
      </c>
      <c r="AM158" s="211" cm="1">
        <f t="array" aca="1" ref="AM158" ca="1">IF($G158="D",VLOOKUP($A158,DefaultParameters,MATCH(AM$8,'Default Parameters'!$3:$3,0),FALSE),"[enter country-specific value")</f>
        <v>365</v>
      </c>
      <c r="AN158" s="211" cm="1">
        <f t="array" aca="1" ref="AN158" ca="1">IF($G158="D",VLOOKUP($A158,DefaultParameters,MATCH(AN$8,'Default Parameters'!$3:$3,0),FALSE),"[enter country-specific value")</f>
        <v>365</v>
      </c>
      <c r="AO158" s="211" cm="1">
        <f t="array" aca="1" ref="AO158" ca="1">IF($G158="D",VLOOKUP($A158,DefaultParameters,MATCH(AO$8,'Default Parameters'!$3:$3,0),FALSE),"[enter country-specific value")</f>
        <v>365</v>
      </c>
      <c r="AP158" s="211"/>
      <c r="AQ158" s="211"/>
      <c r="AR158" s="211"/>
      <c r="AS158" s="211"/>
      <c r="AT158" s="211"/>
      <c r="AU158" s="188"/>
      <c r="AV158" s="43" t="e" cm="1">
        <f t="array" aca="1" ref="AV158" ca="1">IF($G158="D",VLOOKUP($A158,DefaultParameters,MATCH(AV$8,'Default Parameters'!$3:$3,0),FALSE),"[enter country-specific value")</f>
        <v>#N/A</v>
      </c>
    </row>
    <row r="159" spans="1:48" x14ac:dyDescent="0.25">
      <c r="A159" s="44" t="str">
        <f t="shared" si="34"/>
        <v>Housed period_Swine (sows)</v>
      </c>
      <c r="B159" s="2" t="s">
        <v>49</v>
      </c>
      <c r="C159" s="2" t="s">
        <v>152</v>
      </c>
      <c r="D159" s="77" t="str">
        <f t="shared" ca="1" si="31"/>
        <v>-</v>
      </c>
      <c r="E159" s="2" t="s">
        <v>145</v>
      </c>
      <c r="F159" s="77" t="str">
        <f t="shared" ca="1" si="32"/>
        <v>Days</v>
      </c>
      <c r="G159" s="201" t="s">
        <v>124</v>
      </c>
      <c r="H159" s="2" t="s">
        <v>49</v>
      </c>
      <c r="I159" s="211" t="str">
        <f t="shared" ca="1" si="33"/>
        <v>Table 3.9, 3B, EMEP/EEA Guidebook 2019</v>
      </c>
      <c r="J159" s="202"/>
      <c r="K159" s="211" cm="1">
        <f t="array" aca="1" ref="K159" ca="1">IF($G159="D",VLOOKUP($A159,DefaultParameters,MATCH(K$8,'Default Parameters'!$3:$3,0),FALSE),"[enter country-specific value")</f>
        <v>365</v>
      </c>
      <c r="L159" s="211" cm="1">
        <f t="array" aca="1" ref="L159" ca="1">IF($G159="D",VLOOKUP($A159,DefaultParameters,MATCH(L$8,'Default Parameters'!$3:$3,0),FALSE),"[enter country-specific value")</f>
        <v>365</v>
      </c>
      <c r="M159" s="211" cm="1">
        <f t="array" aca="1" ref="M159" ca="1">IF($G159="D",VLOOKUP($A159,DefaultParameters,MATCH(M$8,'Default Parameters'!$3:$3,0),FALSE),"[enter country-specific value")</f>
        <v>365</v>
      </c>
      <c r="N159" s="211" cm="1">
        <f t="array" aca="1" ref="N159" ca="1">IF($G159="D",VLOOKUP($A159,DefaultParameters,MATCH(N$8,'Default Parameters'!$3:$3,0),FALSE),"[enter country-specific value")</f>
        <v>365</v>
      </c>
      <c r="O159" s="211" cm="1">
        <f t="array" aca="1" ref="O159" ca="1">IF($G159="D",VLOOKUP($A159,DefaultParameters,MATCH(O$8,'Default Parameters'!$3:$3,0),FALSE),"[enter country-specific value")</f>
        <v>365</v>
      </c>
      <c r="P159" s="211" cm="1">
        <f t="array" aca="1" ref="P159" ca="1">IF($G159="D",VLOOKUP($A159,DefaultParameters,MATCH(P$8,'Default Parameters'!$3:$3,0),FALSE),"[enter country-specific value")</f>
        <v>365</v>
      </c>
      <c r="Q159" s="211" cm="1">
        <f t="array" aca="1" ref="Q159" ca="1">IF($G159="D",VLOOKUP($A159,DefaultParameters,MATCH(Q$8,'Default Parameters'!$3:$3,0),FALSE),"[enter country-specific value")</f>
        <v>365</v>
      </c>
      <c r="R159" s="211" cm="1">
        <f t="array" aca="1" ref="R159" ca="1">IF($G159="D",VLOOKUP($A159,DefaultParameters,MATCH(R$8,'Default Parameters'!$3:$3,0),FALSE),"[enter country-specific value")</f>
        <v>365</v>
      </c>
      <c r="S159" s="211" cm="1">
        <f t="array" aca="1" ref="S159" ca="1">IF($G159="D",VLOOKUP($A159,DefaultParameters,MATCH(S$8,'Default Parameters'!$3:$3,0),FALSE),"[enter country-specific value")</f>
        <v>365</v>
      </c>
      <c r="T159" s="211" cm="1">
        <f t="array" aca="1" ref="T159" ca="1">IF($G159="D",VLOOKUP($A159,DefaultParameters,MATCH(T$8,'Default Parameters'!$3:$3,0),FALSE),"[enter country-specific value")</f>
        <v>365</v>
      </c>
      <c r="U159" s="211" cm="1">
        <f t="array" aca="1" ref="U159" ca="1">IF($G159="D",VLOOKUP($A159,DefaultParameters,MATCH(U$8,'Default Parameters'!$3:$3,0),FALSE),"[enter country-specific value")</f>
        <v>365</v>
      </c>
      <c r="V159" s="211" cm="1">
        <f t="array" aca="1" ref="V159" ca="1">IF($G159="D",VLOOKUP($A159,DefaultParameters,MATCH(V$8,'Default Parameters'!$3:$3,0),FALSE),"[enter country-specific value")</f>
        <v>365</v>
      </c>
      <c r="W159" s="211" cm="1">
        <f t="array" aca="1" ref="W159" ca="1">IF($G159="D",VLOOKUP($A159,DefaultParameters,MATCH(W$8,'Default Parameters'!$3:$3,0),FALSE),"[enter country-specific value")</f>
        <v>365</v>
      </c>
      <c r="X159" s="211" cm="1">
        <f t="array" aca="1" ref="X159" ca="1">IF($G159="D",VLOOKUP($A159,DefaultParameters,MATCH(X$8,'Default Parameters'!$3:$3,0),FALSE),"[enter country-specific value")</f>
        <v>365</v>
      </c>
      <c r="Y159" s="211" cm="1">
        <f t="array" aca="1" ref="Y159" ca="1">IF($G159="D",VLOOKUP($A159,DefaultParameters,MATCH(Y$8,'Default Parameters'!$3:$3,0),FALSE),"[enter country-specific value")</f>
        <v>365</v>
      </c>
      <c r="Z159" s="211" cm="1">
        <f t="array" aca="1" ref="Z159" ca="1">IF($G159="D",VLOOKUP($A159,DefaultParameters,MATCH(Z$8,'Default Parameters'!$3:$3,0),FALSE),"[enter country-specific value")</f>
        <v>365</v>
      </c>
      <c r="AA159" s="211" cm="1">
        <f t="array" aca="1" ref="AA159" ca="1">IF($G159="D",VLOOKUP($A159,DefaultParameters,MATCH(AA$8,'Default Parameters'!$3:$3,0),FALSE),"[enter country-specific value")</f>
        <v>365</v>
      </c>
      <c r="AB159" s="211" cm="1">
        <f t="array" aca="1" ref="AB159" ca="1">IF($G159="D",VLOOKUP($A159,DefaultParameters,MATCH(AB$8,'Default Parameters'!$3:$3,0),FALSE),"[enter country-specific value")</f>
        <v>365</v>
      </c>
      <c r="AC159" s="211" cm="1">
        <f t="array" aca="1" ref="AC159" ca="1">IF($G159="D",VLOOKUP($A159,DefaultParameters,MATCH(AC$8,'Default Parameters'!$3:$3,0),FALSE),"[enter country-specific value")</f>
        <v>365</v>
      </c>
      <c r="AD159" s="211" cm="1">
        <f t="array" aca="1" ref="AD159" ca="1">IF($G159="D",VLOOKUP($A159,DefaultParameters,MATCH(AD$8,'Default Parameters'!$3:$3,0),FALSE),"[enter country-specific value")</f>
        <v>365</v>
      </c>
      <c r="AE159" s="211" cm="1">
        <f t="array" aca="1" ref="AE159" ca="1">IF($G159="D",VLOOKUP($A159,DefaultParameters,MATCH(AE$8,'Default Parameters'!$3:$3,0),FALSE),"[enter country-specific value")</f>
        <v>365</v>
      </c>
      <c r="AF159" s="211" cm="1">
        <f t="array" aca="1" ref="AF159" ca="1">IF($G159="D",VLOOKUP($A159,DefaultParameters,MATCH(AF$8,'Default Parameters'!$3:$3,0),FALSE),"[enter country-specific value")</f>
        <v>365</v>
      </c>
      <c r="AG159" s="211" cm="1">
        <f t="array" aca="1" ref="AG159" ca="1">IF($G159="D",VLOOKUP($A159,DefaultParameters,MATCH(AG$8,'Default Parameters'!$3:$3,0),FALSE),"[enter country-specific value")</f>
        <v>365</v>
      </c>
      <c r="AH159" s="211" cm="1">
        <f t="array" aca="1" ref="AH159" ca="1">IF($G159="D",VLOOKUP($A159,DefaultParameters,MATCH(AH$8,'Default Parameters'!$3:$3,0),FALSE),"[enter country-specific value")</f>
        <v>365</v>
      </c>
      <c r="AI159" s="211" cm="1">
        <f t="array" aca="1" ref="AI159" ca="1">IF($G159="D",VLOOKUP($A159,DefaultParameters,MATCH(AI$8,'Default Parameters'!$3:$3,0),FALSE),"[enter country-specific value")</f>
        <v>365</v>
      </c>
      <c r="AJ159" s="211" cm="1">
        <f t="array" aca="1" ref="AJ159" ca="1">IF($G159="D",VLOOKUP($A159,DefaultParameters,MATCH(AJ$8,'Default Parameters'!$3:$3,0),FALSE),"[enter country-specific value")</f>
        <v>365</v>
      </c>
      <c r="AK159" s="211" cm="1">
        <f t="array" aca="1" ref="AK159" ca="1">IF($G159="D",VLOOKUP($A159,DefaultParameters,MATCH(AK$8,'Default Parameters'!$3:$3,0),FALSE),"[enter country-specific value")</f>
        <v>365</v>
      </c>
      <c r="AL159" s="211" cm="1">
        <f t="array" aca="1" ref="AL159" ca="1">IF($G159="D",VLOOKUP($A159,DefaultParameters,MATCH(AL$8,'Default Parameters'!$3:$3,0),FALSE),"[enter country-specific value")</f>
        <v>365</v>
      </c>
      <c r="AM159" s="211" cm="1">
        <f t="array" aca="1" ref="AM159" ca="1">IF($G159="D",VLOOKUP($A159,DefaultParameters,MATCH(AM$8,'Default Parameters'!$3:$3,0),FALSE),"[enter country-specific value")</f>
        <v>365</v>
      </c>
      <c r="AN159" s="211" cm="1">
        <f t="array" aca="1" ref="AN159" ca="1">IF($G159="D",VLOOKUP($A159,DefaultParameters,MATCH(AN$8,'Default Parameters'!$3:$3,0),FALSE),"[enter country-specific value")</f>
        <v>365</v>
      </c>
      <c r="AO159" s="211" cm="1">
        <f t="array" aca="1" ref="AO159" ca="1">IF($G159="D",VLOOKUP($A159,DefaultParameters,MATCH(AO$8,'Default Parameters'!$3:$3,0),FALSE),"[enter country-specific value")</f>
        <v>365</v>
      </c>
      <c r="AP159" s="211"/>
      <c r="AQ159" s="211"/>
      <c r="AR159" s="211"/>
      <c r="AS159" s="211"/>
      <c r="AT159" s="211"/>
      <c r="AU159" s="188"/>
      <c r="AV159" s="211" t="e" cm="1">
        <f t="array" aca="1" ref="AV159" ca="1">IF($G159="D",VLOOKUP($A159,DefaultParameters,MATCH(AV$8,'Default Parameters'!$3:$3,0),FALSE),"[enter country-specific value")</f>
        <v>#N/A</v>
      </c>
    </row>
    <row r="160" spans="1:48" x14ac:dyDescent="0.25">
      <c r="A160" s="44" t="str">
        <f t="shared" si="34"/>
        <v>Housed period_Buffalo</v>
      </c>
      <c r="B160" s="2" t="s">
        <v>49</v>
      </c>
      <c r="C160" s="2" t="s">
        <v>152</v>
      </c>
      <c r="D160" s="77" t="str">
        <f t="shared" ca="1" si="31"/>
        <v>-</v>
      </c>
      <c r="E160" s="2" t="s">
        <v>80</v>
      </c>
      <c r="F160" s="77" t="str">
        <f t="shared" ca="1" si="32"/>
        <v>Days</v>
      </c>
      <c r="G160" s="201" t="s">
        <v>124</v>
      </c>
      <c r="H160" s="2" t="s">
        <v>49</v>
      </c>
      <c r="I160" s="211" t="str">
        <f t="shared" ca="1" si="33"/>
        <v>Table 3.9, 3B, EMEP/EEA Guidebook 2019</v>
      </c>
      <c r="J160" s="202"/>
      <c r="K160" s="211" cm="1">
        <f t="array" aca="1" ref="K160" ca="1">IF($G160="D",VLOOKUP($A160,DefaultParameters,MATCH(K$8,'Default Parameters'!$3:$3,0),FALSE),"[enter country-specific value")</f>
        <v>225</v>
      </c>
      <c r="L160" s="211" cm="1">
        <f t="array" aca="1" ref="L160" ca="1">IF($G160="D",VLOOKUP($A160,DefaultParameters,MATCH(L$8,'Default Parameters'!$3:$3,0),FALSE),"[enter country-specific value")</f>
        <v>225</v>
      </c>
      <c r="M160" s="211" cm="1">
        <f t="array" aca="1" ref="M160" ca="1">IF($G160="D",VLOOKUP($A160,DefaultParameters,MATCH(M$8,'Default Parameters'!$3:$3,0),FALSE),"[enter country-specific value")</f>
        <v>225</v>
      </c>
      <c r="N160" s="211" cm="1">
        <f t="array" aca="1" ref="N160" ca="1">IF($G160="D",VLOOKUP($A160,DefaultParameters,MATCH(N$8,'Default Parameters'!$3:$3,0),FALSE),"[enter country-specific value")</f>
        <v>225</v>
      </c>
      <c r="O160" s="211" cm="1">
        <f t="array" aca="1" ref="O160" ca="1">IF($G160="D",VLOOKUP($A160,DefaultParameters,MATCH(O$8,'Default Parameters'!$3:$3,0),FALSE),"[enter country-specific value")</f>
        <v>225</v>
      </c>
      <c r="P160" s="211" cm="1">
        <f t="array" aca="1" ref="P160" ca="1">IF($G160="D",VLOOKUP($A160,DefaultParameters,MATCH(P$8,'Default Parameters'!$3:$3,0),FALSE),"[enter country-specific value")</f>
        <v>225</v>
      </c>
      <c r="Q160" s="211" cm="1">
        <f t="array" aca="1" ref="Q160" ca="1">IF($G160="D",VLOOKUP($A160,DefaultParameters,MATCH(Q$8,'Default Parameters'!$3:$3,0),FALSE),"[enter country-specific value")</f>
        <v>225</v>
      </c>
      <c r="R160" s="211" cm="1">
        <f t="array" aca="1" ref="R160" ca="1">IF($G160="D",VLOOKUP($A160,DefaultParameters,MATCH(R$8,'Default Parameters'!$3:$3,0),FALSE),"[enter country-specific value")</f>
        <v>225</v>
      </c>
      <c r="S160" s="211" cm="1">
        <f t="array" aca="1" ref="S160" ca="1">IF($G160="D",VLOOKUP($A160,DefaultParameters,MATCH(S$8,'Default Parameters'!$3:$3,0),FALSE),"[enter country-specific value")</f>
        <v>225</v>
      </c>
      <c r="T160" s="211" cm="1">
        <f t="array" aca="1" ref="T160" ca="1">IF($G160="D",VLOOKUP($A160,DefaultParameters,MATCH(T$8,'Default Parameters'!$3:$3,0),FALSE),"[enter country-specific value")</f>
        <v>225</v>
      </c>
      <c r="U160" s="211" cm="1">
        <f t="array" aca="1" ref="U160" ca="1">IF($G160="D",VLOOKUP($A160,DefaultParameters,MATCH(U$8,'Default Parameters'!$3:$3,0),FALSE),"[enter country-specific value")</f>
        <v>225</v>
      </c>
      <c r="V160" s="211" cm="1">
        <f t="array" aca="1" ref="V160" ca="1">IF($G160="D",VLOOKUP($A160,DefaultParameters,MATCH(V$8,'Default Parameters'!$3:$3,0),FALSE),"[enter country-specific value")</f>
        <v>225</v>
      </c>
      <c r="W160" s="211" cm="1">
        <f t="array" aca="1" ref="W160" ca="1">IF($G160="D",VLOOKUP($A160,DefaultParameters,MATCH(W$8,'Default Parameters'!$3:$3,0),FALSE),"[enter country-specific value")</f>
        <v>225</v>
      </c>
      <c r="X160" s="211" cm="1">
        <f t="array" aca="1" ref="X160" ca="1">IF($G160="D",VLOOKUP($A160,DefaultParameters,MATCH(X$8,'Default Parameters'!$3:$3,0),FALSE),"[enter country-specific value")</f>
        <v>225</v>
      </c>
      <c r="Y160" s="211" cm="1">
        <f t="array" aca="1" ref="Y160" ca="1">IF($G160="D",VLOOKUP($A160,DefaultParameters,MATCH(Y$8,'Default Parameters'!$3:$3,0),FALSE),"[enter country-specific value")</f>
        <v>225</v>
      </c>
      <c r="Z160" s="211" cm="1">
        <f t="array" aca="1" ref="Z160" ca="1">IF($G160="D",VLOOKUP($A160,DefaultParameters,MATCH(Z$8,'Default Parameters'!$3:$3,0),FALSE),"[enter country-specific value")</f>
        <v>225</v>
      </c>
      <c r="AA160" s="211" cm="1">
        <f t="array" aca="1" ref="AA160" ca="1">IF($G160="D",VLOOKUP($A160,DefaultParameters,MATCH(AA$8,'Default Parameters'!$3:$3,0),FALSE),"[enter country-specific value")</f>
        <v>225</v>
      </c>
      <c r="AB160" s="211" cm="1">
        <f t="array" aca="1" ref="AB160" ca="1">IF($G160="D",VLOOKUP($A160,DefaultParameters,MATCH(AB$8,'Default Parameters'!$3:$3,0),FALSE),"[enter country-specific value")</f>
        <v>225</v>
      </c>
      <c r="AC160" s="211" cm="1">
        <f t="array" aca="1" ref="AC160" ca="1">IF($G160="D",VLOOKUP($A160,DefaultParameters,MATCH(AC$8,'Default Parameters'!$3:$3,0),FALSE),"[enter country-specific value")</f>
        <v>225</v>
      </c>
      <c r="AD160" s="211" cm="1">
        <f t="array" aca="1" ref="AD160" ca="1">IF($G160="D",VLOOKUP($A160,DefaultParameters,MATCH(AD$8,'Default Parameters'!$3:$3,0),FALSE),"[enter country-specific value")</f>
        <v>225</v>
      </c>
      <c r="AE160" s="211" cm="1">
        <f t="array" aca="1" ref="AE160" ca="1">IF($G160="D",VLOOKUP($A160,DefaultParameters,MATCH(AE$8,'Default Parameters'!$3:$3,0),FALSE),"[enter country-specific value")</f>
        <v>225</v>
      </c>
      <c r="AF160" s="211" cm="1">
        <f t="array" aca="1" ref="AF160" ca="1">IF($G160="D",VLOOKUP($A160,DefaultParameters,MATCH(AF$8,'Default Parameters'!$3:$3,0),FALSE),"[enter country-specific value")</f>
        <v>225</v>
      </c>
      <c r="AG160" s="211" cm="1">
        <f t="array" aca="1" ref="AG160" ca="1">IF($G160="D",VLOOKUP($A160,DefaultParameters,MATCH(AG$8,'Default Parameters'!$3:$3,0),FALSE),"[enter country-specific value")</f>
        <v>225</v>
      </c>
      <c r="AH160" s="211" cm="1">
        <f t="array" aca="1" ref="AH160" ca="1">IF($G160="D",VLOOKUP($A160,DefaultParameters,MATCH(AH$8,'Default Parameters'!$3:$3,0),FALSE),"[enter country-specific value")</f>
        <v>225</v>
      </c>
      <c r="AI160" s="211" cm="1">
        <f t="array" aca="1" ref="AI160" ca="1">IF($G160="D",VLOOKUP($A160,DefaultParameters,MATCH(AI$8,'Default Parameters'!$3:$3,0),FALSE),"[enter country-specific value")</f>
        <v>225</v>
      </c>
      <c r="AJ160" s="211" cm="1">
        <f t="array" aca="1" ref="AJ160" ca="1">IF($G160="D",VLOOKUP($A160,DefaultParameters,MATCH(AJ$8,'Default Parameters'!$3:$3,0),FALSE),"[enter country-specific value")</f>
        <v>225</v>
      </c>
      <c r="AK160" s="211" cm="1">
        <f t="array" aca="1" ref="AK160" ca="1">IF($G160="D",VLOOKUP($A160,DefaultParameters,MATCH(AK$8,'Default Parameters'!$3:$3,0),FALSE),"[enter country-specific value")</f>
        <v>225</v>
      </c>
      <c r="AL160" s="211" cm="1">
        <f t="array" aca="1" ref="AL160" ca="1">IF($G160="D",VLOOKUP($A160,DefaultParameters,MATCH(AL$8,'Default Parameters'!$3:$3,0),FALSE),"[enter country-specific value")</f>
        <v>225</v>
      </c>
      <c r="AM160" s="211" cm="1">
        <f t="array" aca="1" ref="AM160" ca="1">IF($G160="D",VLOOKUP($A160,DefaultParameters,MATCH(AM$8,'Default Parameters'!$3:$3,0),FALSE),"[enter country-specific value")</f>
        <v>225</v>
      </c>
      <c r="AN160" s="211" cm="1">
        <f t="array" aca="1" ref="AN160" ca="1">IF($G160="D",VLOOKUP($A160,DefaultParameters,MATCH(AN$8,'Default Parameters'!$3:$3,0),FALSE),"[enter country-specific value")</f>
        <v>225</v>
      </c>
      <c r="AO160" s="211" cm="1">
        <f t="array" aca="1" ref="AO160" ca="1">IF($G160="D",VLOOKUP($A160,DefaultParameters,MATCH(AO$8,'Default Parameters'!$3:$3,0),FALSE),"[enter country-specific value")</f>
        <v>225</v>
      </c>
      <c r="AP160" s="211"/>
      <c r="AQ160" s="211"/>
      <c r="AR160" s="211"/>
      <c r="AS160" s="211"/>
      <c r="AT160" s="211"/>
      <c r="AU160" s="188"/>
      <c r="AV160" s="43" t="e" cm="1">
        <f t="array" aca="1" ref="AV160" ca="1">IF($G160="D",VLOOKUP($A160,DefaultParameters,MATCH(AV$8,'Default Parameters'!$3:$3,0),FALSE),"[enter country-specific value")</f>
        <v>#N/A</v>
      </c>
    </row>
    <row r="161" spans="1:48" x14ac:dyDescent="0.25">
      <c r="A161" s="44" t="str">
        <f t="shared" si="34"/>
        <v>Housed period_Goats</v>
      </c>
      <c r="B161" s="2" t="s">
        <v>49</v>
      </c>
      <c r="C161" s="2" t="s">
        <v>152</v>
      </c>
      <c r="D161" s="77" t="str">
        <f t="shared" ca="1" si="31"/>
        <v>-</v>
      </c>
      <c r="E161" s="2" t="s">
        <v>81</v>
      </c>
      <c r="F161" s="77" t="str">
        <f t="shared" ca="1" si="32"/>
        <v>Days</v>
      </c>
      <c r="G161" s="201" t="s">
        <v>124</v>
      </c>
      <c r="H161" s="2" t="s">
        <v>49</v>
      </c>
      <c r="I161" s="211" t="str">
        <f t="shared" ca="1" si="33"/>
        <v>Table 3.9, 3B, EMEP/EEA Guidebook 2019</v>
      </c>
      <c r="J161" s="202"/>
      <c r="K161" s="211" cm="1">
        <f t="array" aca="1" ref="K161" ca="1">IF($G161="D",VLOOKUP($A161,DefaultParameters,MATCH(K$8,'Default Parameters'!$3:$3,0),FALSE),"[enter country-specific value")</f>
        <v>30</v>
      </c>
      <c r="L161" s="211" cm="1">
        <f t="array" aca="1" ref="L161" ca="1">IF($G161="D",VLOOKUP($A161,DefaultParameters,MATCH(L$8,'Default Parameters'!$3:$3,0),FALSE),"[enter country-specific value")</f>
        <v>30</v>
      </c>
      <c r="M161" s="211" cm="1">
        <f t="array" aca="1" ref="M161" ca="1">IF($G161="D",VLOOKUP($A161,DefaultParameters,MATCH(M$8,'Default Parameters'!$3:$3,0),FALSE),"[enter country-specific value")</f>
        <v>30</v>
      </c>
      <c r="N161" s="211" cm="1">
        <f t="array" aca="1" ref="N161" ca="1">IF($G161="D",VLOOKUP($A161,DefaultParameters,MATCH(N$8,'Default Parameters'!$3:$3,0),FALSE),"[enter country-specific value")</f>
        <v>30</v>
      </c>
      <c r="O161" s="211" cm="1">
        <f t="array" aca="1" ref="O161" ca="1">IF($G161="D",VLOOKUP($A161,DefaultParameters,MATCH(O$8,'Default Parameters'!$3:$3,0),FALSE),"[enter country-specific value")</f>
        <v>30</v>
      </c>
      <c r="P161" s="211" cm="1">
        <f t="array" aca="1" ref="P161" ca="1">IF($G161="D",VLOOKUP($A161,DefaultParameters,MATCH(P$8,'Default Parameters'!$3:$3,0),FALSE),"[enter country-specific value")</f>
        <v>30</v>
      </c>
      <c r="Q161" s="211" cm="1">
        <f t="array" aca="1" ref="Q161" ca="1">IF($G161="D",VLOOKUP($A161,DefaultParameters,MATCH(Q$8,'Default Parameters'!$3:$3,0),FALSE),"[enter country-specific value")</f>
        <v>30</v>
      </c>
      <c r="R161" s="211" cm="1">
        <f t="array" aca="1" ref="R161" ca="1">IF($G161="D",VLOOKUP($A161,DefaultParameters,MATCH(R$8,'Default Parameters'!$3:$3,0),FALSE),"[enter country-specific value")</f>
        <v>30</v>
      </c>
      <c r="S161" s="211" cm="1">
        <f t="array" aca="1" ref="S161" ca="1">IF($G161="D",VLOOKUP($A161,DefaultParameters,MATCH(S$8,'Default Parameters'!$3:$3,0),FALSE),"[enter country-specific value")</f>
        <v>30</v>
      </c>
      <c r="T161" s="211" cm="1">
        <f t="array" aca="1" ref="T161" ca="1">IF($G161="D",VLOOKUP($A161,DefaultParameters,MATCH(T$8,'Default Parameters'!$3:$3,0),FALSE),"[enter country-specific value")</f>
        <v>30</v>
      </c>
      <c r="U161" s="211" cm="1">
        <f t="array" aca="1" ref="U161" ca="1">IF($G161="D",VLOOKUP($A161,DefaultParameters,MATCH(U$8,'Default Parameters'!$3:$3,0),FALSE),"[enter country-specific value")</f>
        <v>30</v>
      </c>
      <c r="V161" s="211" cm="1">
        <f t="array" aca="1" ref="V161" ca="1">IF($G161="D",VLOOKUP($A161,DefaultParameters,MATCH(V$8,'Default Parameters'!$3:$3,0),FALSE),"[enter country-specific value")</f>
        <v>30</v>
      </c>
      <c r="W161" s="211" cm="1">
        <f t="array" aca="1" ref="W161" ca="1">IF($G161="D",VLOOKUP($A161,DefaultParameters,MATCH(W$8,'Default Parameters'!$3:$3,0),FALSE),"[enter country-specific value")</f>
        <v>30</v>
      </c>
      <c r="X161" s="211" cm="1">
        <f t="array" aca="1" ref="X161" ca="1">IF($G161="D",VLOOKUP($A161,DefaultParameters,MATCH(X$8,'Default Parameters'!$3:$3,0),FALSE),"[enter country-specific value")</f>
        <v>30</v>
      </c>
      <c r="Y161" s="211" cm="1">
        <f t="array" aca="1" ref="Y161" ca="1">IF($G161="D",VLOOKUP($A161,DefaultParameters,MATCH(Y$8,'Default Parameters'!$3:$3,0),FALSE),"[enter country-specific value")</f>
        <v>30</v>
      </c>
      <c r="Z161" s="211" cm="1">
        <f t="array" aca="1" ref="Z161" ca="1">IF($G161="D",VLOOKUP($A161,DefaultParameters,MATCH(Z$8,'Default Parameters'!$3:$3,0),FALSE),"[enter country-specific value")</f>
        <v>30</v>
      </c>
      <c r="AA161" s="211" cm="1">
        <f t="array" aca="1" ref="AA161" ca="1">IF($G161="D",VLOOKUP($A161,DefaultParameters,MATCH(AA$8,'Default Parameters'!$3:$3,0),FALSE),"[enter country-specific value")</f>
        <v>30</v>
      </c>
      <c r="AB161" s="211" cm="1">
        <f t="array" aca="1" ref="AB161" ca="1">IF($G161="D",VLOOKUP($A161,DefaultParameters,MATCH(AB$8,'Default Parameters'!$3:$3,0),FALSE),"[enter country-specific value")</f>
        <v>30</v>
      </c>
      <c r="AC161" s="211" cm="1">
        <f t="array" aca="1" ref="AC161" ca="1">IF($G161="D",VLOOKUP($A161,DefaultParameters,MATCH(AC$8,'Default Parameters'!$3:$3,0),FALSE),"[enter country-specific value")</f>
        <v>30</v>
      </c>
      <c r="AD161" s="211" cm="1">
        <f t="array" aca="1" ref="AD161" ca="1">IF($G161="D",VLOOKUP($A161,DefaultParameters,MATCH(AD$8,'Default Parameters'!$3:$3,0),FALSE),"[enter country-specific value")</f>
        <v>30</v>
      </c>
      <c r="AE161" s="211" cm="1">
        <f t="array" aca="1" ref="AE161" ca="1">IF($G161="D",VLOOKUP($A161,DefaultParameters,MATCH(AE$8,'Default Parameters'!$3:$3,0),FALSE),"[enter country-specific value")</f>
        <v>30</v>
      </c>
      <c r="AF161" s="211" cm="1">
        <f t="array" aca="1" ref="AF161" ca="1">IF($G161="D",VLOOKUP($A161,DefaultParameters,MATCH(AF$8,'Default Parameters'!$3:$3,0),FALSE),"[enter country-specific value")</f>
        <v>30</v>
      </c>
      <c r="AG161" s="211" cm="1">
        <f t="array" aca="1" ref="AG161" ca="1">IF($G161="D",VLOOKUP($A161,DefaultParameters,MATCH(AG$8,'Default Parameters'!$3:$3,0),FALSE),"[enter country-specific value")</f>
        <v>30</v>
      </c>
      <c r="AH161" s="211" cm="1">
        <f t="array" aca="1" ref="AH161" ca="1">IF($G161="D",VLOOKUP($A161,DefaultParameters,MATCH(AH$8,'Default Parameters'!$3:$3,0),FALSE),"[enter country-specific value")</f>
        <v>30</v>
      </c>
      <c r="AI161" s="211" cm="1">
        <f t="array" aca="1" ref="AI161" ca="1">IF($G161="D",VLOOKUP($A161,DefaultParameters,MATCH(AI$8,'Default Parameters'!$3:$3,0),FALSE),"[enter country-specific value")</f>
        <v>30</v>
      </c>
      <c r="AJ161" s="211" cm="1">
        <f t="array" aca="1" ref="AJ161" ca="1">IF($G161="D",VLOOKUP($A161,DefaultParameters,MATCH(AJ$8,'Default Parameters'!$3:$3,0),FALSE),"[enter country-specific value")</f>
        <v>30</v>
      </c>
      <c r="AK161" s="211" cm="1">
        <f t="array" aca="1" ref="AK161" ca="1">IF($G161="D",VLOOKUP($A161,DefaultParameters,MATCH(AK$8,'Default Parameters'!$3:$3,0),FALSE),"[enter country-specific value")</f>
        <v>30</v>
      </c>
      <c r="AL161" s="211" cm="1">
        <f t="array" aca="1" ref="AL161" ca="1">IF($G161="D",VLOOKUP($A161,DefaultParameters,MATCH(AL$8,'Default Parameters'!$3:$3,0),FALSE),"[enter country-specific value")</f>
        <v>30</v>
      </c>
      <c r="AM161" s="211" cm="1">
        <f t="array" aca="1" ref="AM161" ca="1">IF($G161="D",VLOOKUP($A161,DefaultParameters,MATCH(AM$8,'Default Parameters'!$3:$3,0),FALSE),"[enter country-specific value")</f>
        <v>30</v>
      </c>
      <c r="AN161" s="211" cm="1">
        <f t="array" aca="1" ref="AN161" ca="1">IF($G161="D",VLOOKUP($A161,DefaultParameters,MATCH(AN$8,'Default Parameters'!$3:$3,0),FALSE),"[enter country-specific value")</f>
        <v>30</v>
      </c>
      <c r="AO161" s="211" cm="1">
        <f t="array" aca="1" ref="AO161" ca="1">IF($G161="D",VLOOKUP($A161,DefaultParameters,MATCH(AO$8,'Default Parameters'!$3:$3,0),FALSE),"[enter country-specific value")</f>
        <v>30</v>
      </c>
      <c r="AP161" s="211"/>
      <c r="AQ161" s="211"/>
      <c r="AR161" s="211"/>
      <c r="AS161" s="211"/>
      <c r="AT161" s="211"/>
      <c r="AU161" s="188"/>
      <c r="AV161" s="43" t="e" cm="1">
        <f t="array" aca="1" ref="AV161" ca="1">IF($G161="D",VLOOKUP($A161,DefaultParameters,MATCH(AV$8,'Default Parameters'!$3:$3,0),FALSE),"[enter country-specific value")</f>
        <v>#N/A</v>
      </c>
    </row>
    <row r="162" spans="1:48" x14ac:dyDescent="0.25">
      <c r="A162" s="44" t="str">
        <f t="shared" si="34"/>
        <v>Housed period_Horses</v>
      </c>
      <c r="B162" s="2" t="s">
        <v>49</v>
      </c>
      <c r="C162" s="2" t="s">
        <v>152</v>
      </c>
      <c r="D162" s="77" t="str">
        <f t="shared" ca="1" si="31"/>
        <v>-</v>
      </c>
      <c r="E162" s="2" t="s">
        <v>82</v>
      </c>
      <c r="F162" s="77" t="str">
        <f t="shared" ca="1" si="32"/>
        <v>Days</v>
      </c>
      <c r="G162" s="201" t="s">
        <v>124</v>
      </c>
      <c r="H162" s="2" t="s">
        <v>49</v>
      </c>
      <c r="I162" s="211" t="str">
        <f t="shared" ca="1" si="33"/>
        <v>Table 3.9, 3B, EMEP/EEA Guidebook 2019</v>
      </c>
      <c r="J162" s="202"/>
      <c r="K162" s="211" cm="1">
        <f t="array" aca="1" ref="K162" ca="1">IF($G162="D",VLOOKUP($A162,DefaultParameters,MATCH(K$8,'Default Parameters'!$3:$3,0),FALSE),"[enter country-specific value")</f>
        <v>180</v>
      </c>
      <c r="L162" s="211" cm="1">
        <f t="array" aca="1" ref="L162" ca="1">IF($G162="D",VLOOKUP($A162,DefaultParameters,MATCH(L$8,'Default Parameters'!$3:$3,0),FALSE),"[enter country-specific value")</f>
        <v>180</v>
      </c>
      <c r="M162" s="211" cm="1">
        <f t="array" aca="1" ref="M162" ca="1">IF($G162="D",VLOOKUP($A162,DefaultParameters,MATCH(M$8,'Default Parameters'!$3:$3,0),FALSE),"[enter country-specific value")</f>
        <v>180</v>
      </c>
      <c r="N162" s="211" cm="1">
        <f t="array" aca="1" ref="N162" ca="1">IF($G162="D",VLOOKUP($A162,DefaultParameters,MATCH(N$8,'Default Parameters'!$3:$3,0),FALSE),"[enter country-specific value")</f>
        <v>180</v>
      </c>
      <c r="O162" s="211" cm="1">
        <f t="array" aca="1" ref="O162" ca="1">IF($G162="D",VLOOKUP($A162,DefaultParameters,MATCH(O$8,'Default Parameters'!$3:$3,0),FALSE),"[enter country-specific value")</f>
        <v>180</v>
      </c>
      <c r="P162" s="211" cm="1">
        <f t="array" aca="1" ref="P162" ca="1">IF($G162="D",VLOOKUP($A162,DefaultParameters,MATCH(P$8,'Default Parameters'!$3:$3,0),FALSE),"[enter country-specific value")</f>
        <v>180</v>
      </c>
      <c r="Q162" s="211" cm="1">
        <f t="array" aca="1" ref="Q162" ca="1">IF($G162="D",VLOOKUP($A162,DefaultParameters,MATCH(Q$8,'Default Parameters'!$3:$3,0),FALSE),"[enter country-specific value")</f>
        <v>180</v>
      </c>
      <c r="R162" s="211" cm="1">
        <f t="array" aca="1" ref="R162" ca="1">IF($G162="D",VLOOKUP($A162,DefaultParameters,MATCH(R$8,'Default Parameters'!$3:$3,0),FALSE),"[enter country-specific value")</f>
        <v>180</v>
      </c>
      <c r="S162" s="211" cm="1">
        <f t="array" aca="1" ref="S162" ca="1">IF($G162="D",VLOOKUP($A162,DefaultParameters,MATCH(S$8,'Default Parameters'!$3:$3,0),FALSE),"[enter country-specific value")</f>
        <v>180</v>
      </c>
      <c r="T162" s="211" cm="1">
        <f t="array" aca="1" ref="T162" ca="1">IF($G162="D",VLOOKUP($A162,DefaultParameters,MATCH(T$8,'Default Parameters'!$3:$3,0),FALSE),"[enter country-specific value")</f>
        <v>180</v>
      </c>
      <c r="U162" s="211" cm="1">
        <f t="array" aca="1" ref="U162" ca="1">IF($G162="D",VLOOKUP($A162,DefaultParameters,MATCH(U$8,'Default Parameters'!$3:$3,0),FALSE),"[enter country-specific value")</f>
        <v>180</v>
      </c>
      <c r="V162" s="211" cm="1">
        <f t="array" aca="1" ref="V162" ca="1">IF($G162="D",VLOOKUP($A162,DefaultParameters,MATCH(V$8,'Default Parameters'!$3:$3,0),FALSE),"[enter country-specific value")</f>
        <v>180</v>
      </c>
      <c r="W162" s="211" cm="1">
        <f t="array" aca="1" ref="W162" ca="1">IF($G162="D",VLOOKUP($A162,DefaultParameters,MATCH(W$8,'Default Parameters'!$3:$3,0),FALSE),"[enter country-specific value")</f>
        <v>180</v>
      </c>
      <c r="X162" s="211" cm="1">
        <f t="array" aca="1" ref="X162" ca="1">IF($G162="D",VLOOKUP($A162,DefaultParameters,MATCH(X$8,'Default Parameters'!$3:$3,0),FALSE),"[enter country-specific value")</f>
        <v>180</v>
      </c>
      <c r="Y162" s="211" cm="1">
        <f t="array" aca="1" ref="Y162" ca="1">IF($G162="D",VLOOKUP($A162,DefaultParameters,MATCH(Y$8,'Default Parameters'!$3:$3,0),FALSE),"[enter country-specific value")</f>
        <v>180</v>
      </c>
      <c r="Z162" s="211" cm="1">
        <f t="array" aca="1" ref="Z162" ca="1">IF($G162="D",VLOOKUP($A162,DefaultParameters,MATCH(Z$8,'Default Parameters'!$3:$3,0),FALSE),"[enter country-specific value")</f>
        <v>180</v>
      </c>
      <c r="AA162" s="211" cm="1">
        <f t="array" aca="1" ref="AA162" ca="1">IF($G162="D",VLOOKUP($A162,DefaultParameters,MATCH(AA$8,'Default Parameters'!$3:$3,0),FALSE),"[enter country-specific value")</f>
        <v>180</v>
      </c>
      <c r="AB162" s="211" cm="1">
        <f t="array" aca="1" ref="AB162" ca="1">IF($G162="D",VLOOKUP($A162,DefaultParameters,MATCH(AB$8,'Default Parameters'!$3:$3,0),FALSE),"[enter country-specific value")</f>
        <v>180</v>
      </c>
      <c r="AC162" s="211" cm="1">
        <f t="array" aca="1" ref="AC162" ca="1">IF($G162="D",VLOOKUP($A162,DefaultParameters,MATCH(AC$8,'Default Parameters'!$3:$3,0),FALSE),"[enter country-specific value")</f>
        <v>180</v>
      </c>
      <c r="AD162" s="211" cm="1">
        <f t="array" aca="1" ref="AD162" ca="1">IF($G162="D",VLOOKUP($A162,DefaultParameters,MATCH(AD$8,'Default Parameters'!$3:$3,0),FALSE),"[enter country-specific value")</f>
        <v>180</v>
      </c>
      <c r="AE162" s="211" cm="1">
        <f t="array" aca="1" ref="AE162" ca="1">IF($G162="D",VLOOKUP($A162,DefaultParameters,MATCH(AE$8,'Default Parameters'!$3:$3,0),FALSE),"[enter country-specific value")</f>
        <v>180</v>
      </c>
      <c r="AF162" s="211" cm="1">
        <f t="array" aca="1" ref="AF162" ca="1">IF($G162="D",VLOOKUP($A162,DefaultParameters,MATCH(AF$8,'Default Parameters'!$3:$3,0),FALSE),"[enter country-specific value")</f>
        <v>180</v>
      </c>
      <c r="AG162" s="211" cm="1">
        <f t="array" aca="1" ref="AG162" ca="1">IF($G162="D",VLOOKUP($A162,DefaultParameters,MATCH(AG$8,'Default Parameters'!$3:$3,0),FALSE),"[enter country-specific value")</f>
        <v>180</v>
      </c>
      <c r="AH162" s="211" cm="1">
        <f t="array" aca="1" ref="AH162" ca="1">IF($G162="D",VLOOKUP($A162,DefaultParameters,MATCH(AH$8,'Default Parameters'!$3:$3,0),FALSE),"[enter country-specific value")</f>
        <v>180</v>
      </c>
      <c r="AI162" s="211" cm="1">
        <f t="array" aca="1" ref="AI162" ca="1">IF($G162="D",VLOOKUP($A162,DefaultParameters,MATCH(AI$8,'Default Parameters'!$3:$3,0),FALSE),"[enter country-specific value")</f>
        <v>180</v>
      </c>
      <c r="AJ162" s="211" cm="1">
        <f t="array" aca="1" ref="AJ162" ca="1">IF($G162="D",VLOOKUP($A162,DefaultParameters,MATCH(AJ$8,'Default Parameters'!$3:$3,0),FALSE),"[enter country-specific value")</f>
        <v>180</v>
      </c>
      <c r="AK162" s="211" cm="1">
        <f t="array" aca="1" ref="AK162" ca="1">IF($G162="D",VLOOKUP($A162,DefaultParameters,MATCH(AK$8,'Default Parameters'!$3:$3,0),FALSE),"[enter country-specific value")</f>
        <v>180</v>
      </c>
      <c r="AL162" s="211" cm="1">
        <f t="array" aca="1" ref="AL162" ca="1">IF($G162="D",VLOOKUP($A162,DefaultParameters,MATCH(AL$8,'Default Parameters'!$3:$3,0),FALSE),"[enter country-specific value")</f>
        <v>180</v>
      </c>
      <c r="AM162" s="211" cm="1">
        <f t="array" aca="1" ref="AM162" ca="1">IF($G162="D",VLOOKUP($A162,DefaultParameters,MATCH(AM$8,'Default Parameters'!$3:$3,0),FALSE),"[enter country-specific value")</f>
        <v>180</v>
      </c>
      <c r="AN162" s="211" cm="1">
        <f t="array" aca="1" ref="AN162" ca="1">IF($G162="D",VLOOKUP($A162,DefaultParameters,MATCH(AN$8,'Default Parameters'!$3:$3,0),FALSE),"[enter country-specific value")</f>
        <v>180</v>
      </c>
      <c r="AO162" s="211" cm="1">
        <f t="array" aca="1" ref="AO162" ca="1">IF($G162="D",VLOOKUP($A162,DefaultParameters,MATCH(AO$8,'Default Parameters'!$3:$3,0),FALSE),"[enter country-specific value")</f>
        <v>180</v>
      </c>
      <c r="AP162" s="211"/>
      <c r="AQ162" s="211"/>
      <c r="AR162" s="211"/>
      <c r="AS162" s="211"/>
      <c r="AT162" s="211"/>
      <c r="AU162" s="188"/>
      <c r="AV162" s="43" t="e" cm="1">
        <f t="array" aca="1" ref="AV162" ca="1">IF($G162="D",VLOOKUP($A162,DefaultParameters,MATCH(AV$8,'Default Parameters'!$3:$3,0),FALSE),"[enter country-specific value")</f>
        <v>#N/A</v>
      </c>
    </row>
    <row r="163" spans="1:48" x14ac:dyDescent="0.25">
      <c r="A163" s="44" t="str">
        <f t="shared" si="34"/>
        <v>Housed period_Mules and asses</v>
      </c>
      <c r="B163" s="2" t="s">
        <v>49</v>
      </c>
      <c r="C163" s="2" t="s">
        <v>152</v>
      </c>
      <c r="D163" s="77" t="str">
        <f t="shared" ca="1" si="31"/>
        <v>-</v>
      </c>
      <c r="E163" s="2" t="s">
        <v>83</v>
      </c>
      <c r="F163" s="77" t="str">
        <f t="shared" ca="1" si="32"/>
        <v>Days</v>
      </c>
      <c r="G163" s="201" t="s">
        <v>124</v>
      </c>
      <c r="H163" s="2" t="s">
        <v>49</v>
      </c>
      <c r="I163" s="211" t="str">
        <f t="shared" ca="1" si="33"/>
        <v>Table 3.9, 3B, EMEP/EEA Guidebook 2019</v>
      </c>
      <c r="J163" s="202"/>
      <c r="K163" s="211" cm="1">
        <f t="array" aca="1" ref="K163" ca="1">IF($G163="D",VLOOKUP($A163,DefaultParameters,MATCH(K$8,'Default Parameters'!$3:$3,0),FALSE),"[enter country-specific value")</f>
        <v>180</v>
      </c>
      <c r="L163" s="211" cm="1">
        <f t="array" aca="1" ref="L163" ca="1">IF($G163="D",VLOOKUP($A163,DefaultParameters,MATCH(L$8,'Default Parameters'!$3:$3,0),FALSE),"[enter country-specific value")</f>
        <v>180</v>
      </c>
      <c r="M163" s="211" cm="1">
        <f t="array" aca="1" ref="M163" ca="1">IF($G163="D",VLOOKUP($A163,DefaultParameters,MATCH(M$8,'Default Parameters'!$3:$3,0),FALSE),"[enter country-specific value")</f>
        <v>180</v>
      </c>
      <c r="N163" s="211" cm="1">
        <f t="array" aca="1" ref="N163" ca="1">IF($G163="D",VLOOKUP($A163,DefaultParameters,MATCH(N$8,'Default Parameters'!$3:$3,0),FALSE),"[enter country-specific value")</f>
        <v>180</v>
      </c>
      <c r="O163" s="211" cm="1">
        <f t="array" aca="1" ref="O163" ca="1">IF($G163="D",VLOOKUP($A163,DefaultParameters,MATCH(O$8,'Default Parameters'!$3:$3,0),FALSE),"[enter country-specific value")</f>
        <v>180</v>
      </c>
      <c r="P163" s="211" cm="1">
        <f t="array" aca="1" ref="P163" ca="1">IF($G163="D",VLOOKUP($A163,DefaultParameters,MATCH(P$8,'Default Parameters'!$3:$3,0),FALSE),"[enter country-specific value")</f>
        <v>180</v>
      </c>
      <c r="Q163" s="211" cm="1">
        <f t="array" aca="1" ref="Q163" ca="1">IF($G163="D",VLOOKUP($A163,DefaultParameters,MATCH(Q$8,'Default Parameters'!$3:$3,0),FALSE),"[enter country-specific value")</f>
        <v>180</v>
      </c>
      <c r="R163" s="211" cm="1">
        <f t="array" aca="1" ref="R163" ca="1">IF($G163="D",VLOOKUP($A163,DefaultParameters,MATCH(R$8,'Default Parameters'!$3:$3,0),FALSE),"[enter country-specific value")</f>
        <v>180</v>
      </c>
      <c r="S163" s="211" cm="1">
        <f t="array" aca="1" ref="S163" ca="1">IF($G163="D",VLOOKUP($A163,DefaultParameters,MATCH(S$8,'Default Parameters'!$3:$3,0),FALSE),"[enter country-specific value")</f>
        <v>180</v>
      </c>
      <c r="T163" s="211" cm="1">
        <f t="array" aca="1" ref="T163" ca="1">IF($G163="D",VLOOKUP($A163,DefaultParameters,MATCH(T$8,'Default Parameters'!$3:$3,0),FALSE),"[enter country-specific value")</f>
        <v>180</v>
      </c>
      <c r="U163" s="211" cm="1">
        <f t="array" aca="1" ref="U163" ca="1">IF($G163="D",VLOOKUP($A163,DefaultParameters,MATCH(U$8,'Default Parameters'!$3:$3,0),FALSE),"[enter country-specific value")</f>
        <v>180</v>
      </c>
      <c r="V163" s="211" cm="1">
        <f t="array" aca="1" ref="V163" ca="1">IF($G163="D",VLOOKUP($A163,DefaultParameters,MATCH(V$8,'Default Parameters'!$3:$3,0),FALSE),"[enter country-specific value")</f>
        <v>180</v>
      </c>
      <c r="W163" s="211" cm="1">
        <f t="array" aca="1" ref="W163" ca="1">IF($G163="D",VLOOKUP($A163,DefaultParameters,MATCH(W$8,'Default Parameters'!$3:$3,0),FALSE),"[enter country-specific value")</f>
        <v>180</v>
      </c>
      <c r="X163" s="211" cm="1">
        <f t="array" aca="1" ref="X163" ca="1">IF($G163="D",VLOOKUP($A163,DefaultParameters,MATCH(X$8,'Default Parameters'!$3:$3,0),FALSE),"[enter country-specific value")</f>
        <v>180</v>
      </c>
      <c r="Y163" s="211" cm="1">
        <f t="array" aca="1" ref="Y163" ca="1">IF($G163="D",VLOOKUP($A163,DefaultParameters,MATCH(Y$8,'Default Parameters'!$3:$3,0),FALSE),"[enter country-specific value")</f>
        <v>180</v>
      </c>
      <c r="Z163" s="211" cm="1">
        <f t="array" aca="1" ref="Z163" ca="1">IF($G163="D",VLOOKUP($A163,DefaultParameters,MATCH(Z$8,'Default Parameters'!$3:$3,0),FALSE),"[enter country-specific value")</f>
        <v>180</v>
      </c>
      <c r="AA163" s="211" cm="1">
        <f t="array" aca="1" ref="AA163" ca="1">IF($G163="D",VLOOKUP($A163,DefaultParameters,MATCH(AA$8,'Default Parameters'!$3:$3,0),FALSE),"[enter country-specific value")</f>
        <v>180</v>
      </c>
      <c r="AB163" s="211" cm="1">
        <f t="array" aca="1" ref="AB163" ca="1">IF($G163="D",VLOOKUP($A163,DefaultParameters,MATCH(AB$8,'Default Parameters'!$3:$3,0),FALSE),"[enter country-specific value")</f>
        <v>180</v>
      </c>
      <c r="AC163" s="211" cm="1">
        <f t="array" aca="1" ref="AC163" ca="1">IF($G163="D",VLOOKUP($A163,DefaultParameters,MATCH(AC$8,'Default Parameters'!$3:$3,0),FALSE),"[enter country-specific value")</f>
        <v>180</v>
      </c>
      <c r="AD163" s="211" cm="1">
        <f t="array" aca="1" ref="AD163" ca="1">IF($G163="D",VLOOKUP($A163,DefaultParameters,MATCH(AD$8,'Default Parameters'!$3:$3,0),FALSE),"[enter country-specific value")</f>
        <v>180</v>
      </c>
      <c r="AE163" s="211" cm="1">
        <f t="array" aca="1" ref="AE163" ca="1">IF($G163="D",VLOOKUP($A163,DefaultParameters,MATCH(AE$8,'Default Parameters'!$3:$3,0),FALSE),"[enter country-specific value")</f>
        <v>180</v>
      </c>
      <c r="AF163" s="211" cm="1">
        <f t="array" aca="1" ref="AF163" ca="1">IF($G163="D",VLOOKUP($A163,DefaultParameters,MATCH(AF$8,'Default Parameters'!$3:$3,0),FALSE),"[enter country-specific value")</f>
        <v>180</v>
      </c>
      <c r="AG163" s="211" cm="1">
        <f t="array" aca="1" ref="AG163" ca="1">IF($G163="D",VLOOKUP($A163,DefaultParameters,MATCH(AG$8,'Default Parameters'!$3:$3,0),FALSE),"[enter country-specific value")</f>
        <v>180</v>
      </c>
      <c r="AH163" s="211" cm="1">
        <f t="array" aca="1" ref="AH163" ca="1">IF($G163="D",VLOOKUP($A163,DefaultParameters,MATCH(AH$8,'Default Parameters'!$3:$3,0),FALSE),"[enter country-specific value")</f>
        <v>180</v>
      </c>
      <c r="AI163" s="211" cm="1">
        <f t="array" aca="1" ref="AI163" ca="1">IF($G163="D",VLOOKUP($A163,DefaultParameters,MATCH(AI$8,'Default Parameters'!$3:$3,0),FALSE),"[enter country-specific value")</f>
        <v>180</v>
      </c>
      <c r="AJ163" s="211" cm="1">
        <f t="array" aca="1" ref="AJ163" ca="1">IF($G163="D",VLOOKUP($A163,DefaultParameters,MATCH(AJ$8,'Default Parameters'!$3:$3,0),FALSE),"[enter country-specific value")</f>
        <v>180</v>
      </c>
      <c r="AK163" s="211" cm="1">
        <f t="array" aca="1" ref="AK163" ca="1">IF($G163="D",VLOOKUP($A163,DefaultParameters,MATCH(AK$8,'Default Parameters'!$3:$3,0),FALSE),"[enter country-specific value")</f>
        <v>180</v>
      </c>
      <c r="AL163" s="211" cm="1">
        <f t="array" aca="1" ref="AL163" ca="1">IF($G163="D",VLOOKUP($A163,DefaultParameters,MATCH(AL$8,'Default Parameters'!$3:$3,0),FALSE),"[enter country-specific value")</f>
        <v>180</v>
      </c>
      <c r="AM163" s="211" cm="1">
        <f t="array" aca="1" ref="AM163" ca="1">IF($G163="D",VLOOKUP($A163,DefaultParameters,MATCH(AM$8,'Default Parameters'!$3:$3,0),FALSE),"[enter country-specific value")</f>
        <v>180</v>
      </c>
      <c r="AN163" s="211" cm="1">
        <f t="array" aca="1" ref="AN163" ca="1">IF($G163="D",VLOOKUP($A163,DefaultParameters,MATCH(AN$8,'Default Parameters'!$3:$3,0),FALSE),"[enter country-specific value")</f>
        <v>180</v>
      </c>
      <c r="AO163" s="211" cm="1">
        <f t="array" aca="1" ref="AO163" ca="1">IF($G163="D",VLOOKUP($A163,DefaultParameters,MATCH(AO$8,'Default Parameters'!$3:$3,0),FALSE),"[enter country-specific value")</f>
        <v>180</v>
      </c>
      <c r="AP163" s="211"/>
      <c r="AQ163" s="211"/>
      <c r="AR163" s="211"/>
      <c r="AS163" s="211"/>
      <c r="AT163" s="211"/>
      <c r="AU163" s="188"/>
      <c r="AV163" s="43" t="e" cm="1">
        <f t="array" aca="1" ref="AV163" ca="1">IF($G163="D",VLOOKUP($A163,DefaultParameters,MATCH(AV$8,'Default Parameters'!$3:$3,0),FALSE),"[enter country-specific value")</f>
        <v>#N/A</v>
      </c>
    </row>
    <row r="164" spans="1:48" x14ac:dyDescent="0.25">
      <c r="A164" s="44" t="str">
        <f t="shared" si="34"/>
        <v>Housed period_Laying hens</v>
      </c>
      <c r="B164" s="2" t="s">
        <v>49</v>
      </c>
      <c r="C164" s="2" t="s">
        <v>152</v>
      </c>
      <c r="D164" s="77" t="str">
        <f t="shared" ca="1" si="31"/>
        <v>-</v>
      </c>
      <c r="E164" s="2" t="s">
        <v>85</v>
      </c>
      <c r="F164" s="77" t="str">
        <f t="shared" ca="1" si="32"/>
        <v>Days</v>
      </c>
      <c r="G164" s="201" t="s">
        <v>124</v>
      </c>
      <c r="H164" s="2" t="s">
        <v>49</v>
      </c>
      <c r="I164" s="211" t="str">
        <f t="shared" ca="1" si="33"/>
        <v>Table 3.9, 3B, EMEP/EEA Guidebook 2019</v>
      </c>
      <c r="J164" s="176"/>
      <c r="K164" s="211" cm="1">
        <f t="array" aca="1" ref="K164" ca="1">IF($G164="D",VLOOKUP($A164,DefaultParameters,MATCH(K$8,'Default Parameters'!$3:$3,0),FALSE),"[enter country-specific value")</f>
        <v>365</v>
      </c>
      <c r="L164" s="211" cm="1">
        <f t="array" aca="1" ref="L164" ca="1">IF($G164="D",VLOOKUP($A164,DefaultParameters,MATCH(L$8,'Default Parameters'!$3:$3,0),FALSE),"[enter country-specific value")</f>
        <v>365</v>
      </c>
      <c r="M164" s="211" cm="1">
        <f t="array" aca="1" ref="M164" ca="1">IF($G164="D",VLOOKUP($A164,DefaultParameters,MATCH(M$8,'Default Parameters'!$3:$3,0),FALSE),"[enter country-specific value")</f>
        <v>365</v>
      </c>
      <c r="N164" s="211" cm="1">
        <f t="array" aca="1" ref="N164" ca="1">IF($G164="D",VLOOKUP($A164,DefaultParameters,MATCH(N$8,'Default Parameters'!$3:$3,0),FALSE),"[enter country-specific value")</f>
        <v>365</v>
      </c>
      <c r="O164" s="211" cm="1">
        <f t="array" aca="1" ref="O164" ca="1">IF($G164="D",VLOOKUP($A164,DefaultParameters,MATCH(O$8,'Default Parameters'!$3:$3,0),FALSE),"[enter country-specific value")</f>
        <v>365</v>
      </c>
      <c r="P164" s="211" cm="1">
        <f t="array" aca="1" ref="P164" ca="1">IF($G164="D",VLOOKUP($A164,DefaultParameters,MATCH(P$8,'Default Parameters'!$3:$3,0),FALSE),"[enter country-specific value")</f>
        <v>365</v>
      </c>
      <c r="Q164" s="211" cm="1">
        <f t="array" aca="1" ref="Q164" ca="1">IF($G164="D",VLOOKUP($A164,DefaultParameters,MATCH(Q$8,'Default Parameters'!$3:$3,0),FALSE),"[enter country-specific value")</f>
        <v>365</v>
      </c>
      <c r="R164" s="211" cm="1">
        <f t="array" aca="1" ref="R164" ca="1">IF($G164="D",VLOOKUP($A164,DefaultParameters,MATCH(R$8,'Default Parameters'!$3:$3,0),FALSE),"[enter country-specific value")</f>
        <v>365</v>
      </c>
      <c r="S164" s="211" cm="1">
        <f t="array" aca="1" ref="S164" ca="1">IF($G164="D",VLOOKUP($A164,DefaultParameters,MATCH(S$8,'Default Parameters'!$3:$3,0),FALSE),"[enter country-specific value")</f>
        <v>365</v>
      </c>
      <c r="T164" s="211" cm="1">
        <f t="array" aca="1" ref="T164" ca="1">IF($G164="D",VLOOKUP($A164,DefaultParameters,MATCH(T$8,'Default Parameters'!$3:$3,0),FALSE),"[enter country-specific value")</f>
        <v>365</v>
      </c>
      <c r="U164" s="211" cm="1">
        <f t="array" aca="1" ref="U164" ca="1">IF($G164="D",VLOOKUP($A164,DefaultParameters,MATCH(U$8,'Default Parameters'!$3:$3,0),FALSE),"[enter country-specific value")</f>
        <v>365</v>
      </c>
      <c r="V164" s="211" cm="1">
        <f t="array" aca="1" ref="V164" ca="1">IF($G164="D",VLOOKUP($A164,DefaultParameters,MATCH(V$8,'Default Parameters'!$3:$3,0),FALSE),"[enter country-specific value")</f>
        <v>365</v>
      </c>
      <c r="W164" s="211" cm="1">
        <f t="array" aca="1" ref="W164" ca="1">IF($G164="D",VLOOKUP($A164,DefaultParameters,MATCH(W$8,'Default Parameters'!$3:$3,0),FALSE),"[enter country-specific value")</f>
        <v>365</v>
      </c>
      <c r="X164" s="211" cm="1">
        <f t="array" aca="1" ref="X164" ca="1">IF($G164="D",VLOOKUP($A164,DefaultParameters,MATCH(X$8,'Default Parameters'!$3:$3,0),FALSE),"[enter country-specific value")</f>
        <v>365</v>
      </c>
      <c r="Y164" s="211" cm="1">
        <f t="array" aca="1" ref="Y164" ca="1">IF($G164="D",VLOOKUP($A164,DefaultParameters,MATCH(Y$8,'Default Parameters'!$3:$3,0),FALSE),"[enter country-specific value")</f>
        <v>365</v>
      </c>
      <c r="Z164" s="211" cm="1">
        <f t="array" aca="1" ref="Z164" ca="1">IF($G164="D",VLOOKUP($A164,DefaultParameters,MATCH(Z$8,'Default Parameters'!$3:$3,0),FALSE),"[enter country-specific value")</f>
        <v>365</v>
      </c>
      <c r="AA164" s="211" cm="1">
        <f t="array" aca="1" ref="AA164" ca="1">IF($G164="D",VLOOKUP($A164,DefaultParameters,MATCH(AA$8,'Default Parameters'!$3:$3,0),FALSE),"[enter country-specific value")</f>
        <v>365</v>
      </c>
      <c r="AB164" s="211" cm="1">
        <f t="array" aca="1" ref="AB164" ca="1">IF($G164="D",VLOOKUP($A164,DefaultParameters,MATCH(AB$8,'Default Parameters'!$3:$3,0),FALSE),"[enter country-specific value")</f>
        <v>365</v>
      </c>
      <c r="AC164" s="211" cm="1">
        <f t="array" aca="1" ref="AC164" ca="1">IF($G164="D",VLOOKUP($A164,DefaultParameters,MATCH(AC$8,'Default Parameters'!$3:$3,0),FALSE),"[enter country-specific value")</f>
        <v>365</v>
      </c>
      <c r="AD164" s="211" cm="1">
        <f t="array" aca="1" ref="AD164" ca="1">IF($G164="D",VLOOKUP($A164,DefaultParameters,MATCH(AD$8,'Default Parameters'!$3:$3,0),FALSE),"[enter country-specific value")</f>
        <v>365</v>
      </c>
      <c r="AE164" s="211" cm="1">
        <f t="array" aca="1" ref="AE164" ca="1">IF($G164="D",VLOOKUP($A164,DefaultParameters,MATCH(AE$8,'Default Parameters'!$3:$3,0),FALSE),"[enter country-specific value")</f>
        <v>365</v>
      </c>
      <c r="AF164" s="211" cm="1">
        <f t="array" aca="1" ref="AF164" ca="1">IF($G164="D",VLOOKUP($A164,DefaultParameters,MATCH(AF$8,'Default Parameters'!$3:$3,0),FALSE),"[enter country-specific value")</f>
        <v>365</v>
      </c>
      <c r="AG164" s="211" cm="1">
        <f t="array" aca="1" ref="AG164" ca="1">IF($G164="D",VLOOKUP($A164,DefaultParameters,MATCH(AG$8,'Default Parameters'!$3:$3,0),FALSE),"[enter country-specific value")</f>
        <v>365</v>
      </c>
      <c r="AH164" s="211" cm="1">
        <f t="array" aca="1" ref="AH164" ca="1">IF($G164="D",VLOOKUP($A164,DefaultParameters,MATCH(AH$8,'Default Parameters'!$3:$3,0),FALSE),"[enter country-specific value")</f>
        <v>365</v>
      </c>
      <c r="AI164" s="211" cm="1">
        <f t="array" aca="1" ref="AI164" ca="1">IF($G164="D",VLOOKUP($A164,DefaultParameters,MATCH(AI$8,'Default Parameters'!$3:$3,0),FALSE),"[enter country-specific value")</f>
        <v>365</v>
      </c>
      <c r="AJ164" s="211" cm="1">
        <f t="array" aca="1" ref="AJ164" ca="1">IF($G164="D",VLOOKUP($A164,DefaultParameters,MATCH(AJ$8,'Default Parameters'!$3:$3,0),FALSE),"[enter country-specific value")</f>
        <v>365</v>
      </c>
      <c r="AK164" s="211" cm="1">
        <f t="array" aca="1" ref="AK164" ca="1">IF($G164="D",VLOOKUP($A164,DefaultParameters,MATCH(AK$8,'Default Parameters'!$3:$3,0),FALSE),"[enter country-specific value")</f>
        <v>365</v>
      </c>
      <c r="AL164" s="211" cm="1">
        <f t="array" aca="1" ref="AL164" ca="1">IF($G164="D",VLOOKUP($A164,DefaultParameters,MATCH(AL$8,'Default Parameters'!$3:$3,0),FALSE),"[enter country-specific value")</f>
        <v>365</v>
      </c>
      <c r="AM164" s="211" cm="1">
        <f t="array" aca="1" ref="AM164" ca="1">IF($G164="D",VLOOKUP($A164,DefaultParameters,MATCH(AM$8,'Default Parameters'!$3:$3,0),FALSE),"[enter country-specific value")</f>
        <v>365</v>
      </c>
      <c r="AN164" s="211" cm="1">
        <f t="array" aca="1" ref="AN164" ca="1">IF($G164="D",VLOOKUP($A164,DefaultParameters,MATCH(AN$8,'Default Parameters'!$3:$3,0),FALSE),"[enter country-specific value")</f>
        <v>365</v>
      </c>
      <c r="AO164" s="211" cm="1">
        <f t="array" aca="1" ref="AO164" ca="1">IF($G164="D",VLOOKUP($A164,DefaultParameters,MATCH(AO$8,'Default Parameters'!$3:$3,0),FALSE),"[enter country-specific value")</f>
        <v>365</v>
      </c>
      <c r="AP164" s="211"/>
      <c r="AQ164" s="211"/>
      <c r="AR164" s="211"/>
      <c r="AS164" s="211"/>
      <c r="AT164" s="211"/>
      <c r="AU164" s="188"/>
      <c r="AV164" s="43" t="e" cm="1">
        <f t="array" aca="1" ref="AV164" ca="1">IF($G164="D",VLOOKUP($A164,DefaultParameters,MATCH(AV$8,'Default Parameters'!$3:$3,0),FALSE),"[enter country-specific value")</f>
        <v>#N/A</v>
      </c>
    </row>
    <row r="165" spans="1:48" x14ac:dyDescent="0.25">
      <c r="A165" s="44" t="str">
        <f t="shared" si="34"/>
        <v>Housed period_Broilers</v>
      </c>
      <c r="B165" s="2" t="s">
        <v>49</v>
      </c>
      <c r="C165" s="2" t="s">
        <v>152</v>
      </c>
      <c r="D165" s="77" t="str">
        <f t="shared" ca="1" si="31"/>
        <v>-</v>
      </c>
      <c r="E165" s="2" t="s">
        <v>84</v>
      </c>
      <c r="F165" s="77" t="str">
        <f t="shared" ca="1" si="32"/>
        <v>Days</v>
      </c>
      <c r="G165" s="201" t="s">
        <v>124</v>
      </c>
      <c r="H165" s="2" t="s">
        <v>49</v>
      </c>
      <c r="I165" s="211" t="str">
        <f t="shared" ca="1" si="33"/>
        <v>Table 3.9, 3B, EMEP/EEA Guidebook 2019</v>
      </c>
      <c r="J165" s="202"/>
      <c r="K165" s="211" cm="1">
        <f t="array" aca="1" ref="K165" ca="1">IF($G165="D",VLOOKUP($A165,DefaultParameters,MATCH(K$8,'Default Parameters'!$3:$3,0),FALSE),"[enter country-specific value")</f>
        <v>365</v>
      </c>
      <c r="L165" s="211" cm="1">
        <f t="array" aca="1" ref="L165" ca="1">IF($G165="D",VLOOKUP($A165,DefaultParameters,MATCH(L$8,'Default Parameters'!$3:$3,0),FALSE),"[enter country-specific value")</f>
        <v>365</v>
      </c>
      <c r="M165" s="211" cm="1">
        <f t="array" aca="1" ref="M165" ca="1">IF($G165="D",VLOOKUP($A165,DefaultParameters,MATCH(M$8,'Default Parameters'!$3:$3,0),FALSE),"[enter country-specific value")</f>
        <v>365</v>
      </c>
      <c r="N165" s="211" cm="1">
        <f t="array" aca="1" ref="N165" ca="1">IF($G165="D",VLOOKUP($A165,DefaultParameters,MATCH(N$8,'Default Parameters'!$3:$3,0),FALSE),"[enter country-specific value")</f>
        <v>365</v>
      </c>
      <c r="O165" s="211" cm="1">
        <f t="array" aca="1" ref="O165" ca="1">IF($G165="D",VLOOKUP($A165,DefaultParameters,MATCH(O$8,'Default Parameters'!$3:$3,0),FALSE),"[enter country-specific value")</f>
        <v>365</v>
      </c>
      <c r="P165" s="211" cm="1">
        <f t="array" aca="1" ref="P165" ca="1">IF($G165="D",VLOOKUP($A165,DefaultParameters,MATCH(P$8,'Default Parameters'!$3:$3,0),FALSE),"[enter country-specific value")</f>
        <v>365</v>
      </c>
      <c r="Q165" s="211" cm="1">
        <f t="array" aca="1" ref="Q165" ca="1">IF($G165="D",VLOOKUP($A165,DefaultParameters,MATCH(Q$8,'Default Parameters'!$3:$3,0),FALSE),"[enter country-specific value")</f>
        <v>365</v>
      </c>
      <c r="R165" s="211" cm="1">
        <f t="array" aca="1" ref="R165" ca="1">IF($G165="D",VLOOKUP($A165,DefaultParameters,MATCH(R$8,'Default Parameters'!$3:$3,0),FALSE),"[enter country-specific value")</f>
        <v>365</v>
      </c>
      <c r="S165" s="211" cm="1">
        <f t="array" aca="1" ref="S165" ca="1">IF($G165="D",VLOOKUP($A165,DefaultParameters,MATCH(S$8,'Default Parameters'!$3:$3,0),FALSE),"[enter country-specific value")</f>
        <v>365</v>
      </c>
      <c r="T165" s="211" cm="1">
        <f t="array" aca="1" ref="T165" ca="1">IF($G165="D",VLOOKUP($A165,DefaultParameters,MATCH(T$8,'Default Parameters'!$3:$3,0),FALSE),"[enter country-specific value")</f>
        <v>365</v>
      </c>
      <c r="U165" s="211" cm="1">
        <f t="array" aca="1" ref="U165" ca="1">IF($G165="D",VLOOKUP($A165,DefaultParameters,MATCH(U$8,'Default Parameters'!$3:$3,0),FALSE),"[enter country-specific value")</f>
        <v>365</v>
      </c>
      <c r="V165" s="211" cm="1">
        <f t="array" aca="1" ref="V165" ca="1">IF($G165="D",VLOOKUP($A165,DefaultParameters,MATCH(V$8,'Default Parameters'!$3:$3,0),FALSE),"[enter country-specific value")</f>
        <v>365</v>
      </c>
      <c r="W165" s="211" cm="1">
        <f t="array" aca="1" ref="W165" ca="1">IF($G165="D",VLOOKUP($A165,DefaultParameters,MATCH(W$8,'Default Parameters'!$3:$3,0),FALSE),"[enter country-specific value")</f>
        <v>365</v>
      </c>
      <c r="X165" s="211" cm="1">
        <f t="array" aca="1" ref="X165" ca="1">IF($G165="D",VLOOKUP($A165,DefaultParameters,MATCH(X$8,'Default Parameters'!$3:$3,0),FALSE),"[enter country-specific value")</f>
        <v>365</v>
      </c>
      <c r="Y165" s="211" cm="1">
        <f t="array" aca="1" ref="Y165" ca="1">IF($G165="D",VLOOKUP($A165,DefaultParameters,MATCH(Y$8,'Default Parameters'!$3:$3,0),FALSE),"[enter country-specific value")</f>
        <v>365</v>
      </c>
      <c r="Z165" s="211" cm="1">
        <f t="array" aca="1" ref="Z165" ca="1">IF($G165="D",VLOOKUP($A165,DefaultParameters,MATCH(Z$8,'Default Parameters'!$3:$3,0),FALSE),"[enter country-specific value")</f>
        <v>365</v>
      </c>
      <c r="AA165" s="211" cm="1">
        <f t="array" aca="1" ref="AA165" ca="1">IF($G165="D",VLOOKUP($A165,DefaultParameters,MATCH(AA$8,'Default Parameters'!$3:$3,0),FALSE),"[enter country-specific value")</f>
        <v>365</v>
      </c>
      <c r="AB165" s="211" cm="1">
        <f t="array" aca="1" ref="AB165" ca="1">IF($G165="D",VLOOKUP($A165,DefaultParameters,MATCH(AB$8,'Default Parameters'!$3:$3,0),FALSE),"[enter country-specific value")</f>
        <v>365</v>
      </c>
      <c r="AC165" s="211" cm="1">
        <f t="array" aca="1" ref="AC165" ca="1">IF($G165="D",VLOOKUP($A165,DefaultParameters,MATCH(AC$8,'Default Parameters'!$3:$3,0),FALSE),"[enter country-specific value")</f>
        <v>365</v>
      </c>
      <c r="AD165" s="211" cm="1">
        <f t="array" aca="1" ref="AD165" ca="1">IF($G165="D",VLOOKUP($A165,DefaultParameters,MATCH(AD$8,'Default Parameters'!$3:$3,0),FALSE),"[enter country-specific value")</f>
        <v>365</v>
      </c>
      <c r="AE165" s="211" cm="1">
        <f t="array" aca="1" ref="AE165" ca="1">IF($G165="D",VLOOKUP($A165,DefaultParameters,MATCH(AE$8,'Default Parameters'!$3:$3,0),FALSE),"[enter country-specific value")</f>
        <v>365</v>
      </c>
      <c r="AF165" s="211" cm="1">
        <f t="array" aca="1" ref="AF165" ca="1">IF($G165="D",VLOOKUP($A165,DefaultParameters,MATCH(AF$8,'Default Parameters'!$3:$3,0),FALSE),"[enter country-specific value")</f>
        <v>365</v>
      </c>
      <c r="AG165" s="211" cm="1">
        <f t="array" aca="1" ref="AG165" ca="1">IF($G165="D",VLOOKUP($A165,DefaultParameters,MATCH(AG$8,'Default Parameters'!$3:$3,0),FALSE),"[enter country-specific value")</f>
        <v>365</v>
      </c>
      <c r="AH165" s="211" cm="1">
        <f t="array" aca="1" ref="AH165" ca="1">IF($G165="D",VLOOKUP($A165,DefaultParameters,MATCH(AH$8,'Default Parameters'!$3:$3,0),FALSE),"[enter country-specific value")</f>
        <v>365</v>
      </c>
      <c r="AI165" s="211" cm="1">
        <f t="array" aca="1" ref="AI165" ca="1">IF($G165="D",VLOOKUP($A165,DefaultParameters,MATCH(AI$8,'Default Parameters'!$3:$3,0),FALSE),"[enter country-specific value")</f>
        <v>365</v>
      </c>
      <c r="AJ165" s="211" cm="1">
        <f t="array" aca="1" ref="AJ165" ca="1">IF($G165="D",VLOOKUP($A165,DefaultParameters,MATCH(AJ$8,'Default Parameters'!$3:$3,0),FALSE),"[enter country-specific value")</f>
        <v>365</v>
      </c>
      <c r="AK165" s="211" cm="1">
        <f t="array" aca="1" ref="AK165" ca="1">IF($G165="D",VLOOKUP($A165,DefaultParameters,MATCH(AK$8,'Default Parameters'!$3:$3,0),FALSE),"[enter country-specific value")</f>
        <v>365</v>
      </c>
      <c r="AL165" s="211" cm="1">
        <f t="array" aca="1" ref="AL165" ca="1">IF($G165="D",VLOOKUP($A165,DefaultParameters,MATCH(AL$8,'Default Parameters'!$3:$3,0),FALSE),"[enter country-specific value")</f>
        <v>365</v>
      </c>
      <c r="AM165" s="211" cm="1">
        <f t="array" aca="1" ref="AM165" ca="1">IF($G165="D",VLOOKUP($A165,DefaultParameters,MATCH(AM$8,'Default Parameters'!$3:$3,0),FALSE),"[enter country-specific value")</f>
        <v>365</v>
      </c>
      <c r="AN165" s="211" cm="1">
        <f t="array" aca="1" ref="AN165" ca="1">IF($G165="D",VLOOKUP($A165,DefaultParameters,MATCH(AN$8,'Default Parameters'!$3:$3,0),FALSE),"[enter country-specific value")</f>
        <v>365</v>
      </c>
      <c r="AO165" s="211" cm="1">
        <f t="array" aca="1" ref="AO165" ca="1">IF($G165="D",VLOOKUP($A165,DefaultParameters,MATCH(AO$8,'Default Parameters'!$3:$3,0),FALSE),"[enter country-specific value")</f>
        <v>365</v>
      </c>
      <c r="AP165" s="211"/>
      <c r="AQ165" s="211"/>
      <c r="AR165" s="211"/>
      <c r="AS165" s="211"/>
      <c r="AT165" s="211"/>
      <c r="AU165" s="188"/>
      <c r="AV165" s="43" t="e" cm="1">
        <f t="array" aca="1" ref="AV165" ca="1">IF($G165="D",VLOOKUP($A165,DefaultParameters,MATCH(AV$8,'Default Parameters'!$3:$3,0),FALSE),"[enter country-specific value")</f>
        <v>#N/A</v>
      </c>
    </row>
    <row r="166" spans="1:48" x14ac:dyDescent="0.25">
      <c r="A166" s="44" t="str">
        <f t="shared" si="34"/>
        <v>Housed period_Turkeys</v>
      </c>
      <c r="B166" s="2" t="s">
        <v>49</v>
      </c>
      <c r="C166" s="2" t="s">
        <v>152</v>
      </c>
      <c r="D166" s="77" t="str">
        <f t="shared" ca="1" si="31"/>
        <v>-</v>
      </c>
      <c r="E166" s="2" t="s">
        <v>87</v>
      </c>
      <c r="F166" s="77" t="str">
        <f t="shared" ca="1" si="32"/>
        <v>Days</v>
      </c>
      <c r="G166" s="201" t="s">
        <v>124</v>
      </c>
      <c r="H166" s="2" t="s">
        <v>49</v>
      </c>
      <c r="I166" s="211" t="str">
        <f t="shared" ca="1" si="33"/>
        <v>Table 3.9, 3B, EMEP/EEA Guidebook 2019</v>
      </c>
      <c r="J166" s="202"/>
      <c r="K166" s="211" cm="1">
        <f t="array" aca="1" ref="K166" ca="1">IF($G166="D",VLOOKUP($A166,DefaultParameters,MATCH(K$8,'Default Parameters'!$3:$3,0),FALSE),"[enter country-specific value")</f>
        <v>365</v>
      </c>
      <c r="L166" s="211" cm="1">
        <f t="array" aca="1" ref="L166" ca="1">IF($G166="D",VLOOKUP($A166,DefaultParameters,MATCH(L$8,'Default Parameters'!$3:$3,0),FALSE),"[enter country-specific value")</f>
        <v>365</v>
      </c>
      <c r="M166" s="211" cm="1">
        <f t="array" aca="1" ref="M166" ca="1">IF($G166="D",VLOOKUP($A166,DefaultParameters,MATCH(M$8,'Default Parameters'!$3:$3,0),FALSE),"[enter country-specific value")</f>
        <v>365</v>
      </c>
      <c r="N166" s="211" cm="1">
        <f t="array" aca="1" ref="N166" ca="1">IF($G166="D",VLOOKUP($A166,DefaultParameters,MATCH(N$8,'Default Parameters'!$3:$3,0),FALSE),"[enter country-specific value")</f>
        <v>365</v>
      </c>
      <c r="O166" s="211" cm="1">
        <f t="array" aca="1" ref="O166" ca="1">IF($G166="D",VLOOKUP($A166,DefaultParameters,MATCH(O$8,'Default Parameters'!$3:$3,0),FALSE),"[enter country-specific value")</f>
        <v>365</v>
      </c>
      <c r="P166" s="211" cm="1">
        <f t="array" aca="1" ref="P166" ca="1">IF($G166="D",VLOOKUP($A166,DefaultParameters,MATCH(P$8,'Default Parameters'!$3:$3,0),FALSE),"[enter country-specific value")</f>
        <v>365</v>
      </c>
      <c r="Q166" s="211" cm="1">
        <f t="array" aca="1" ref="Q166" ca="1">IF($G166="D",VLOOKUP($A166,DefaultParameters,MATCH(Q$8,'Default Parameters'!$3:$3,0),FALSE),"[enter country-specific value")</f>
        <v>365</v>
      </c>
      <c r="R166" s="211" cm="1">
        <f t="array" aca="1" ref="R166" ca="1">IF($G166="D",VLOOKUP($A166,DefaultParameters,MATCH(R$8,'Default Parameters'!$3:$3,0),FALSE),"[enter country-specific value")</f>
        <v>365</v>
      </c>
      <c r="S166" s="211" cm="1">
        <f t="array" aca="1" ref="S166" ca="1">IF($G166="D",VLOOKUP($A166,DefaultParameters,MATCH(S$8,'Default Parameters'!$3:$3,0),FALSE),"[enter country-specific value")</f>
        <v>365</v>
      </c>
      <c r="T166" s="211" cm="1">
        <f t="array" aca="1" ref="T166" ca="1">IF($G166="D",VLOOKUP($A166,DefaultParameters,MATCH(T$8,'Default Parameters'!$3:$3,0),FALSE),"[enter country-specific value")</f>
        <v>365</v>
      </c>
      <c r="U166" s="211" cm="1">
        <f t="array" aca="1" ref="U166" ca="1">IF($G166="D",VLOOKUP($A166,DefaultParameters,MATCH(U$8,'Default Parameters'!$3:$3,0),FALSE),"[enter country-specific value")</f>
        <v>365</v>
      </c>
      <c r="V166" s="211" cm="1">
        <f t="array" aca="1" ref="V166" ca="1">IF($G166="D",VLOOKUP($A166,DefaultParameters,MATCH(V$8,'Default Parameters'!$3:$3,0),FALSE),"[enter country-specific value")</f>
        <v>365</v>
      </c>
      <c r="W166" s="211" cm="1">
        <f t="array" aca="1" ref="W166" ca="1">IF($G166="D",VLOOKUP($A166,DefaultParameters,MATCH(W$8,'Default Parameters'!$3:$3,0),FALSE),"[enter country-specific value")</f>
        <v>365</v>
      </c>
      <c r="X166" s="211" cm="1">
        <f t="array" aca="1" ref="X166" ca="1">IF($G166="D",VLOOKUP($A166,DefaultParameters,MATCH(X$8,'Default Parameters'!$3:$3,0),FALSE),"[enter country-specific value")</f>
        <v>365</v>
      </c>
      <c r="Y166" s="211" cm="1">
        <f t="array" aca="1" ref="Y166" ca="1">IF($G166="D",VLOOKUP($A166,DefaultParameters,MATCH(Y$8,'Default Parameters'!$3:$3,0),FALSE),"[enter country-specific value")</f>
        <v>365</v>
      </c>
      <c r="Z166" s="211" cm="1">
        <f t="array" aca="1" ref="Z166" ca="1">IF($G166="D",VLOOKUP($A166,DefaultParameters,MATCH(Z$8,'Default Parameters'!$3:$3,0),FALSE),"[enter country-specific value")</f>
        <v>365</v>
      </c>
      <c r="AA166" s="211" cm="1">
        <f t="array" aca="1" ref="AA166" ca="1">IF($G166="D",VLOOKUP($A166,DefaultParameters,MATCH(AA$8,'Default Parameters'!$3:$3,0),FALSE),"[enter country-specific value")</f>
        <v>365</v>
      </c>
      <c r="AB166" s="211" cm="1">
        <f t="array" aca="1" ref="AB166" ca="1">IF($G166="D",VLOOKUP($A166,DefaultParameters,MATCH(AB$8,'Default Parameters'!$3:$3,0),FALSE),"[enter country-specific value")</f>
        <v>365</v>
      </c>
      <c r="AC166" s="211" cm="1">
        <f t="array" aca="1" ref="AC166" ca="1">IF($G166="D",VLOOKUP($A166,DefaultParameters,MATCH(AC$8,'Default Parameters'!$3:$3,0),FALSE),"[enter country-specific value")</f>
        <v>365</v>
      </c>
      <c r="AD166" s="211" cm="1">
        <f t="array" aca="1" ref="AD166" ca="1">IF($G166="D",VLOOKUP($A166,DefaultParameters,MATCH(AD$8,'Default Parameters'!$3:$3,0),FALSE),"[enter country-specific value")</f>
        <v>365</v>
      </c>
      <c r="AE166" s="211" cm="1">
        <f t="array" aca="1" ref="AE166" ca="1">IF($G166="D",VLOOKUP($A166,DefaultParameters,MATCH(AE$8,'Default Parameters'!$3:$3,0),FALSE),"[enter country-specific value")</f>
        <v>365</v>
      </c>
      <c r="AF166" s="211" cm="1">
        <f t="array" aca="1" ref="AF166" ca="1">IF($G166="D",VLOOKUP($A166,DefaultParameters,MATCH(AF$8,'Default Parameters'!$3:$3,0),FALSE),"[enter country-specific value")</f>
        <v>365</v>
      </c>
      <c r="AG166" s="211" cm="1">
        <f t="array" aca="1" ref="AG166" ca="1">IF($G166="D",VLOOKUP($A166,DefaultParameters,MATCH(AG$8,'Default Parameters'!$3:$3,0),FALSE),"[enter country-specific value")</f>
        <v>365</v>
      </c>
      <c r="AH166" s="211" cm="1">
        <f t="array" aca="1" ref="AH166" ca="1">IF($G166="D",VLOOKUP($A166,DefaultParameters,MATCH(AH$8,'Default Parameters'!$3:$3,0),FALSE),"[enter country-specific value")</f>
        <v>365</v>
      </c>
      <c r="AI166" s="211" cm="1">
        <f t="array" aca="1" ref="AI166" ca="1">IF($G166="D",VLOOKUP($A166,DefaultParameters,MATCH(AI$8,'Default Parameters'!$3:$3,0),FALSE),"[enter country-specific value")</f>
        <v>365</v>
      </c>
      <c r="AJ166" s="211" cm="1">
        <f t="array" aca="1" ref="AJ166" ca="1">IF($G166="D",VLOOKUP($A166,DefaultParameters,MATCH(AJ$8,'Default Parameters'!$3:$3,0),FALSE),"[enter country-specific value")</f>
        <v>365</v>
      </c>
      <c r="AK166" s="211" cm="1">
        <f t="array" aca="1" ref="AK166" ca="1">IF($G166="D",VLOOKUP($A166,DefaultParameters,MATCH(AK$8,'Default Parameters'!$3:$3,0),FALSE),"[enter country-specific value")</f>
        <v>365</v>
      </c>
      <c r="AL166" s="211" cm="1">
        <f t="array" aca="1" ref="AL166" ca="1">IF($G166="D",VLOOKUP($A166,DefaultParameters,MATCH(AL$8,'Default Parameters'!$3:$3,0),FALSE),"[enter country-specific value")</f>
        <v>365</v>
      </c>
      <c r="AM166" s="211" cm="1">
        <f t="array" aca="1" ref="AM166" ca="1">IF($G166="D",VLOOKUP($A166,DefaultParameters,MATCH(AM$8,'Default Parameters'!$3:$3,0),FALSE),"[enter country-specific value")</f>
        <v>365</v>
      </c>
      <c r="AN166" s="211" cm="1">
        <f t="array" aca="1" ref="AN166" ca="1">IF($G166="D",VLOOKUP($A166,DefaultParameters,MATCH(AN$8,'Default Parameters'!$3:$3,0),FALSE),"[enter country-specific value")</f>
        <v>365</v>
      </c>
      <c r="AO166" s="211" cm="1">
        <f t="array" aca="1" ref="AO166" ca="1">IF($G166="D",VLOOKUP($A166,DefaultParameters,MATCH(AO$8,'Default Parameters'!$3:$3,0),FALSE),"[enter country-specific value")</f>
        <v>365</v>
      </c>
      <c r="AP166" s="211"/>
      <c r="AQ166" s="211"/>
      <c r="AR166" s="211"/>
      <c r="AS166" s="211"/>
      <c r="AT166" s="211"/>
      <c r="AU166" s="188"/>
      <c r="AV166" s="43" t="e" cm="1">
        <f t="array" aca="1" ref="AV166" ca="1">IF($G166="D",VLOOKUP($A166,DefaultParameters,MATCH(AV$8,'Default Parameters'!$3:$3,0),FALSE),"[enter country-specific value")</f>
        <v>#N/A</v>
      </c>
    </row>
    <row r="167" spans="1:48" x14ac:dyDescent="0.25">
      <c r="A167" s="44" t="str">
        <f t="shared" si="34"/>
        <v>Housed period_Other poultry (ducks)</v>
      </c>
      <c r="B167" s="2" t="s">
        <v>49</v>
      </c>
      <c r="C167" s="2" t="s">
        <v>152</v>
      </c>
      <c r="D167" s="77" t="str">
        <f t="shared" ca="1" si="31"/>
        <v>-</v>
      </c>
      <c r="E167" s="2" t="s">
        <v>90</v>
      </c>
      <c r="F167" s="77" t="str">
        <f t="shared" ca="1" si="32"/>
        <v>Days</v>
      </c>
      <c r="G167" s="201" t="s">
        <v>124</v>
      </c>
      <c r="H167" s="2" t="s">
        <v>49</v>
      </c>
      <c r="I167" s="211" t="str">
        <f t="shared" ca="1" si="33"/>
        <v>Table 3.9, 3B, EMEP/EEA Guidebook 2019</v>
      </c>
      <c r="J167" s="202"/>
      <c r="K167" s="211" cm="1">
        <f t="array" aca="1" ref="K167" ca="1">IF($G167="D",VLOOKUP($A167,DefaultParameters,MATCH(K$8,'Default Parameters'!$3:$3,0),FALSE),"[enter country-specific value")</f>
        <v>365</v>
      </c>
      <c r="L167" s="211" cm="1">
        <f t="array" aca="1" ref="L167" ca="1">IF($G167="D",VLOOKUP($A167,DefaultParameters,MATCH(L$8,'Default Parameters'!$3:$3,0),FALSE),"[enter country-specific value")</f>
        <v>365</v>
      </c>
      <c r="M167" s="211" cm="1">
        <f t="array" aca="1" ref="M167" ca="1">IF($G167="D",VLOOKUP($A167,DefaultParameters,MATCH(M$8,'Default Parameters'!$3:$3,0),FALSE),"[enter country-specific value")</f>
        <v>365</v>
      </c>
      <c r="N167" s="211" cm="1">
        <f t="array" aca="1" ref="N167" ca="1">IF($G167="D",VLOOKUP($A167,DefaultParameters,MATCH(N$8,'Default Parameters'!$3:$3,0),FALSE),"[enter country-specific value")</f>
        <v>365</v>
      </c>
      <c r="O167" s="211" cm="1">
        <f t="array" aca="1" ref="O167" ca="1">IF($G167="D",VLOOKUP($A167,DefaultParameters,MATCH(O$8,'Default Parameters'!$3:$3,0),FALSE),"[enter country-specific value")</f>
        <v>365</v>
      </c>
      <c r="P167" s="211" cm="1">
        <f t="array" aca="1" ref="P167" ca="1">IF($G167="D",VLOOKUP($A167,DefaultParameters,MATCH(P$8,'Default Parameters'!$3:$3,0),FALSE),"[enter country-specific value")</f>
        <v>365</v>
      </c>
      <c r="Q167" s="211" cm="1">
        <f t="array" aca="1" ref="Q167" ca="1">IF($G167="D",VLOOKUP($A167,DefaultParameters,MATCH(Q$8,'Default Parameters'!$3:$3,0),FALSE),"[enter country-specific value")</f>
        <v>365</v>
      </c>
      <c r="R167" s="211" cm="1">
        <f t="array" aca="1" ref="R167" ca="1">IF($G167="D",VLOOKUP($A167,DefaultParameters,MATCH(R$8,'Default Parameters'!$3:$3,0),FALSE),"[enter country-specific value")</f>
        <v>365</v>
      </c>
      <c r="S167" s="211" cm="1">
        <f t="array" aca="1" ref="S167" ca="1">IF($G167="D",VLOOKUP($A167,DefaultParameters,MATCH(S$8,'Default Parameters'!$3:$3,0),FALSE),"[enter country-specific value")</f>
        <v>365</v>
      </c>
      <c r="T167" s="211" cm="1">
        <f t="array" aca="1" ref="T167" ca="1">IF($G167="D",VLOOKUP($A167,DefaultParameters,MATCH(T$8,'Default Parameters'!$3:$3,0),FALSE),"[enter country-specific value")</f>
        <v>365</v>
      </c>
      <c r="U167" s="211" cm="1">
        <f t="array" aca="1" ref="U167" ca="1">IF($G167="D",VLOOKUP($A167,DefaultParameters,MATCH(U$8,'Default Parameters'!$3:$3,0),FALSE),"[enter country-specific value")</f>
        <v>365</v>
      </c>
      <c r="V167" s="211" cm="1">
        <f t="array" aca="1" ref="V167" ca="1">IF($G167="D",VLOOKUP($A167,DefaultParameters,MATCH(V$8,'Default Parameters'!$3:$3,0),FALSE),"[enter country-specific value")</f>
        <v>365</v>
      </c>
      <c r="W167" s="211" cm="1">
        <f t="array" aca="1" ref="W167" ca="1">IF($G167="D",VLOOKUP($A167,DefaultParameters,MATCH(W$8,'Default Parameters'!$3:$3,0),FALSE),"[enter country-specific value")</f>
        <v>365</v>
      </c>
      <c r="X167" s="211" cm="1">
        <f t="array" aca="1" ref="X167" ca="1">IF($G167="D",VLOOKUP($A167,DefaultParameters,MATCH(X$8,'Default Parameters'!$3:$3,0),FALSE),"[enter country-specific value")</f>
        <v>365</v>
      </c>
      <c r="Y167" s="211" cm="1">
        <f t="array" aca="1" ref="Y167" ca="1">IF($G167="D",VLOOKUP($A167,DefaultParameters,MATCH(Y$8,'Default Parameters'!$3:$3,0),FALSE),"[enter country-specific value")</f>
        <v>365</v>
      </c>
      <c r="Z167" s="211" cm="1">
        <f t="array" aca="1" ref="Z167" ca="1">IF($G167="D",VLOOKUP($A167,DefaultParameters,MATCH(Z$8,'Default Parameters'!$3:$3,0),FALSE),"[enter country-specific value")</f>
        <v>365</v>
      </c>
      <c r="AA167" s="211" cm="1">
        <f t="array" aca="1" ref="AA167" ca="1">IF($G167="D",VLOOKUP($A167,DefaultParameters,MATCH(AA$8,'Default Parameters'!$3:$3,0),FALSE),"[enter country-specific value")</f>
        <v>365</v>
      </c>
      <c r="AB167" s="211" cm="1">
        <f t="array" aca="1" ref="AB167" ca="1">IF($G167="D",VLOOKUP($A167,DefaultParameters,MATCH(AB$8,'Default Parameters'!$3:$3,0),FALSE),"[enter country-specific value")</f>
        <v>365</v>
      </c>
      <c r="AC167" s="211" cm="1">
        <f t="array" aca="1" ref="AC167" ca="1">IF($G167="D",VLOOKUP($A167,DefaultParameters,MATCH(AC$8,'Default Parameters'!$3:$3,0),FALSE),"[enter country-specific value")</f>
        <v>365</v>
      </c>
      <c r="AD167" s="211" cm="1">
        <f t="array" aca="1" ref="AD167" ca="1">IF($G167="D",VLOOKUP($A167,DefaultParameters,MATCH(AD$8,'Default Parameters'!$3:$3,0),FALSE),"[enter country-specific value")</f>
        <v>365</v>
      </c>
      <c r="AE167" s="211" cm="1">
        <f t="array" aca="1" ref="AE167" ca="1">IF($G167="D",VLOOKUP($A167,DefaultParameters,MATCH(AE$8,'Default Parameters'!$3:$3,0),FALSE),"[enter country-specific value")</f>
        <v>365</v>
      </c>
      <c r="AF167" s="211" cm="1">
        <f t="array" aca="1" ref="AF167" ca="1">IF($G167="D",VLOOKUP($A167,DefaultParameters,MATCH(AF$8,'Default Parameters'!$3:$3,0),FALSE),"[enter country-specific value")</f>
        <v>365</v>
      </c>
      <c r="AG167" s="211" cm="1">
        <f t="array" aca="1" ref="AG167" ca="1">IF($G167="D",VLOOKUP($A167,DefaultParameters,MATCH(AG$8,'Default Parameters'!$3:$3,0),FALSE),"[enter country-specific value")</f>
        <v>365</v>
      </c>
      <c r="AH167" s="211" cm="1">
        <f t="array" aca="1" ref="AH167" ca="1">IF($G167="D",VLOOKUP($A167,DefaultParameters,MATCH(AH$8,'Default Parameters'!$3:$3,0),FALSE),"[enter country-specific value")</f>
        <v>365</v>
      </c>
      <c r="AI167" s="211" cm="1">
        <f t="array" aca="1" ref="AI167" ca="1">IF($G167="D",VLOOKUP($A167,DefaultParameters,MATCH(AI$8,'Default Parameters'!$3:$3,0),FALSE),"[enter country-specific value")</f>
        <v>365</v>
      </c>
      <c r="AJ167" s="211" cm="1">
        <f t="array" aca="1" ref="AJ167" ca="1">IF($G167="D",VLOOKUP($A167,DefaultParameters,MATCH(AJ$8,'Default Parameters'!$3:$3,0),FALSE),"[enter country-specific value")</f>
        <v>365</v>
      </c>
      <c r="AK167" s="211" cm="1">
        <f t="array" aca="1" ref="AK167" ca="1">IF($G167="D",VLOOKUP($A167,DefaultParameters,MATCH(AK$8,'Default Parameters'!$3:$3,0),FALSE),"[enter country-specific value")</f>
        <v>365</v>
      </c>
      <c r="AL167" s="211" cm="1">
        <f t="array" aca="1" ref="AL167" ca="1">IF($G167="D",VLOOKUP($A167,DefaultParameters,MATCH(AL$8,'Default Parameters'!$3:$3,0),FALSE),"[enter country-specific value")</f>
        <v>365</v>
      </c>
      <c r="AM167" s="211" cm="1">
        <f t="array" aca="1" ref="AM167" ca="1">IF($G167="D",VLOOKUP($A167,DefaultParameters,MATCH(AM$8,'Default Parameters'!$3:$3,0),FALSE),"[enter country-specific value")</f>
        <v>365</v>
      </c>
      <c r="AN167" s="211" cm="1">
        <f t="array" aca="1" ref="AN167" ca="1">IF($G167="D",VLOOKUP($A167,DefaultParameters,MATCH(AN$8,'Default Parameters'!$3:$3,0),FALSE),"[enter country-specific value")</f>
        <v>365</v>
      </c>
      <c r="AO167" s="211" cm="1">
        <f t="array" aca="1" ref="AO167" ca="1">IF($G167="D",VLOOKUP($A167,DefaultParameters,MATCH(AO$8,'Default Parameters'!$3:$3,0),FALSE),"[enter country-specific value")</f>
        <v>365</v>
      </c>
      <c r="AP167" s="211"/>
      <c r="AQ167" s="211"/>
      <c r="AR167" s="211"/>
      <c r="AS167" s="211"/>
      <c r="AT167" s="211"/>
      <c r="AU167" s="188"/>
      <c r="AV167" s="43" t="e" cm="1">
        <f t="array" aca="1" ref="AV167" ca="1">IF($G167="D",VLOOKUP($A167,DefaultParameters,MATCH(AV$8,'Default Parameters'!$3:$3,0),FALSE),"[enter country-specific value")</f>
        <v>#N/A</v>
      </c>
    </row>
    <row r="168" spans="1:48" x14ac:dyDescent="0.25">
      <c r="A168" s="44" t="str">
        <f t="shared" si="34"/>
        <v>Housed period_Other poultry (geese)</v>
      </c>
      <c r="B168" s="2" t="s">
        <v>49</v>
      </c>
      <c r="C168" s="2" t="s">
        <v>152</v>
      </c>
      <c r="D168" s="77" t="str">
        <f t="shared" ca="1" si="31"/>
        <v>-</v>
      </c>
      <c r="E168" s="2" t="s">
        <v>88</v>
      </c>
      <c r="F168" s="77" t="str">
        <f t="shared" ca="1" si="32"/>
        <v>Days</v>
      </c>
      <c r="G168" s="201" t="s">
        <v>124</v>
      </c>
      <c r="H168" s="2" t="s">
        <v>49</v>
      </c>
      <c r="I168" s="211" t="str">
        <f t="shared" ca="1" si="33"/>
        <v>Table 3.9, 3B, EMEP/EEA Guidebook 2019</v>
      </c>
      <c r="J168" s="202"/>
      <c r="K168" s="211" cm="1">
        <f t="array" aca="1" ref="K168" ca="1">IF($G168="D",VLOOKUP($A168,DefaultParameters,MATCH(K$8,'Default Parameters'!$3:$3,0),FALSE),"[enter country-specific value")</f>
        <v>365</v>
      </c>
      <c r="L168" s="211" cm="1">
        <f t="array" aca="1" ref="L168" ca="1">IF($G168="D",VLOOKUP($A168,DefaultParameters,MATCH(L$8,'Default Parameters'!$3:$3,0),FALSE),"[enter country-specific value")</f>
        <v>365</v>
      </c>
      <c r="M168" s="211" cm="1">
        <f t="array" aca="1" ref="M168" ca="1">IF($G168="D",VLOOKUP($A168,DefaultParameters,MATCH(M$8,'Default Parameters'!$3:$3,0),FALSE),"[enter country-specific value")</f>
        <v>365</v>
      </c>
      <c r="N168" s="211" cm="1">
        <f t="array" aca="1" ref="N168" ca="1">IF($G168="D",VLOOKUP($A168,DefaultParameters,MATCH(N$8,'Default Parameters'!$3:$3,0),FALSE),"[enter country-specific value")</f>
        <v>365</v>
      </c>
      <c r="O168" s="211" cm="1">
        <f t="array" aca="1" ref="O168" ca="1">IF($G168="D",VLOOKUP($A168,DefaultParameters,MATCH(O$8,'Default Parameters'!$3:$3,0),FALSE),"[enter country-specific value")</f>
        <v>365</v>
      </c>
      <c r="P168" s="211" cm="1">
        <f t="array" aca="1" ref="P168" ca="1">IF($G168="D",VLOOKUP($A168,DefaultParameters,MATCH(P$8,'Default Parameters'!$3:$3,0),FALSE),"[enter country-specific value")</f>
        <v>365</v>
      </c>
      <c r="Q168" s="211" cm="1">
        <f t="array" aca="1" ref="Q168" ca="1">IF($G168="D",VLOOKUP($A168,DefaultParameters,MATCH(Q$8,'Default Parameters'!$3:$3,0),FALSE),"[enter country-specific value")</f>
        <v>365</v>
      </c>
      <c r="R168" s="211" cm="1">
        <f t="array" aca="1" ref="R168" ca="1">IF($G168="D",VLOOKUP($A168,DefaultParameters,MATCH(R$8,'Default Parameters'!$3:$3,0),FALSE),"[enter country-specific value")</f>
        <v>365</v>
      </c>
      <c r="S168" s="211" cm="1">
        <f t="array" aca="1" ref="S168" ca="1">IF($G168="D",VLOOKUP($A168,DefaultParameters,MATCH(S$8,'Default Parameters'!$3:$3,0),FALSE),"[enter country-specific value")</f>
        <v>365</v>
      </c>
      <c r="T168" s="211" cm="1">
        <f t="array" aca="1" ref="T168" ca="1">IF($G168="D",VLOOKUP($A168,DefaultParameters,MATCH(T$8,'Default Parameters'!$3:$3,0),FALSE),"[enter country-specific value")</f>
        <v>365</v>
      </c>
      <c r="U168" s="211" cm="1">
        <f t="array" aca="1" ref="U168" ca="1">IF($G168="D",VLOOKUP($A168,DefaultParameters,MATCH(U$8,'Default Parameters'!$3:$3,0),FALSE),"[enter country-specific value")</f>
        <v>365</v>
      </c>
      <c r="V168" s="211" cm="1">
        <f t="array" aca="1" ref="V168" ca="1">IF($G168="D",VLOOKUP($A168,DefaultParameters,MATCH(V$8,'Default Parameters'!$3:$3,0),FALSE),"[enter country-specific value")</f>
        <v>365</v>
      </c>
      <c r="W168" s="211" cm="1">
        <f t="array" aca="1" ref="W168" ca="1">IF($G168="D",VLOOKUP($A168,DefaultParameters,MATCH(W$8,'Default Parameters'!$3:$3,0),FALSE),"[enter country-specific value")</f>
        <v>365</v>
      </c>
      <c r="X168" s="211" cm="1">
        <f t="array" aca="1" ref="X168" ca="1">IF($G168="D",VLOOKUP($A168,DefaultParameters,MATCH(X$8,'Default Parameters'!$3:$3,0),FALSE),"[enter country-specific value")</f>
        <v>365</v>
      </c>
      <c r="Y168" s="211" cm="1">
        <f t="array" aca="1" ref="Y168" ca="1">IF($G168="D",VLOOKUP($A168,DefaultParameters,MATCH(Y$8,'Default Parameters'!$3:$3,0),FALSE),"[enter country-specific value")</f>
        <v>365</v>
      </c>
      <c r="Z168" s="211" cm="1">
        <f t="array" aca="1" ref="Z168" ca="1">IF($G168="D",VLOOKUP($A168,DefaultParameters,MATCH(Z$8,'Default Parameters'!$3:$3,0),FALSE),"[enter country-specific value")</f>
        <v>365</v>
      </c>
      <c r="AA168" s="211" cm="1">
        <f t="array" aca="1" ref="AA168" ca="1">IF($G168="D",VLOOKUP($A168,DefaultParameters,MATCH(AA$8,'Default Parameters'!$3:$3,0),FALSE),"[enter country-specific value")</f>
        <v>365</v>
      </c>
      <c r="AB168" s="211" cm="1">
        <f t="array" aca="1" ref="AB168" ca="1">IF($G168="D",VLOOKUP($A168,DefaultParameters,MATCH(AB$8,'Default Parameters'!$3:$3,0),FALSE),"[enter country-specific value")</f>
        <v>365</v>
      </c>
      <c r="AC168" s="211" cm="1">
        <f t="array" aca="1" ref="AC168" ca="1">IF($G168="D",VLOOKUP($A168,DefaultParameters,MATCH(AC$8,'Default Parameters'!$3:$3,0),FALSE),"[enter country-specific value")</f>
        <v>365</v>
      </c>
      <c r="AD168" s="211" cm="1">
        <f t="array" aca="1" ref="AD168" ca="1">IF($G168="D",VLOOKUP($A168,DefaultParameters,MATCH(AD$8,'Default Parameters'!$3:$3,0),FALSE),"[enter country-specific value")</f>
        <v>365</v>
      </c>
      <c r="AE168" s="211" cm="1">
        <f t="array" aca="1" ref="AE168" ca="1">IF($G168="D",VLOOKUP($A168,DefaultParameters,MATCH(AE$8,'Default Parameters'!$3:$3,0),FALSE),"[enter country-specific value")</f>
        <v>365</v>
      </c>
      <c r="AF168" s="211" cm="1">
        <f t="array" aca="1" ref="AF168" ca="1">IF($G168="D",VLOOKUP($A168,DefaultParameters,MATCH(AF$8,'Default Parameters'!$3:$3,0),FALSE),"[enter country-specific value")</f>
        <v>365</v>
      </c>
      <c r="AG168" s="211" cm="1">
        <f t="array" aca="1" ref="AG168" ca="1">IF($G168="D",VLOOKUP($A168,DefaultParameters,MATCH(AG$8,'Default Parameters'!$3:$3,0),FALSE),"[enter country-specific value")</f>
        <v>365</v>
      </c>
      <c r="AH168" s="211" cm="1">
        <f t="array" aca="1" ref="AH168" ca="1">IF($G168="D",VLOOKUP($A168,DefaultParameters,MATCH(AH$8,'Default Parameters'!$3:$3,0),FALSE),"[enter country-specific value")</f>
        <v>365</v>
      </c>
      <c r="AI168" s="211" cm="1">
        <f t="array" aca="1" ref="AI168" ca="1">IF($G168="D",VLOOKUP($A168,DefaultParameters,MATCH(AI$8,'Default Parameters'!$3:$3,0),FALSE),"[enter country-specific value")</f>
        <v>365</v>
      </c>
      <c r="AJ168" s="211" cm="1">
        <f t="array" aca="1" ref="AJ168" ca="1">IF($G168="D",VLOOKUP($A168,DefaultParameters,MATCH(AJ$8,'Default Parameters'!$3:$3,0),FALSE),"[enter country-specific value")</f>
        <v>365</v>
      </c>
      <c r="AK168" s="211" cm="1">
        <f t="array" aca="1" ref="AK168" ca="1">IF($G168="D",VLOOKUP($A168,DefaultParameters,MATCH(AK$8,'Default Parameters'!$3:$3,0),FALSE),"[enter country-specific value")</f>
        <v>365</v>
      </c>
      <c r="AL168" s="211" cm="1">
        <f t="array" aca="1" ref="AL168" ca="1">IF($G168="D",VLOOKUP($A168,DefaultParameters,MATCH(AL$8,'Default Parameters'!$3:$3,0),FALSE),"[enter country-specific value")</f>
        <v>365</v>
      </c>
      <c r="AM168" s="211" cm="1">
        <f t="array" aca="1" ref="AM168" ca="1">IF($G168="D",VLOOKUP($A168,DefaultParameters,MATCH(AM$8,'Default Parameters'!$3:$3,0),FALSE),"[enter country-specific value")</f>
        <v>365</v>
      </c>
      <c r="AN168" s="211" cm="1">
        <f t="array" aca="1" ref="AN168" ca="1">IF($G168="D",VLOOKUP($A168,DefaultParameters,MATCH(AN$8,'Default Parameters'!$3:$3,0),FALSE),"[enter country-specific value")</f>
        <v>365</v>
      </c>
      <c r="AO168" s="211" cm="1">
        <f t="array" aca="1" ref="AO168" ca="1">IF($G168="D",VLOOKUP($A168,DefaultParameters,MATCH(AO$8,'Default Parameters'!$3:$3,0),FALSE),"[enter country-specific value")</f>
        <v>365</v>
      </c>
      <c r="AP168" s="211"/>
      <c r="AQ168" s="211"/>
      <c r="AR168" s="211"/>
      <c r="AS168" s="211"/>
      <c r="AT168" s="211"/>
      <c r="AU168" s="188"/>
      <c r="AV168" s="43" t="e" cm="1">
        <f t="array" aca="1" ref="AV168" ca="1">IF($G168="D",VLOOKUP($A168,DefaultParameters,MATCH(AV$8,'Default Parameters'!$3:$3,0),FALSE),"[enter country-specific value")</f>
        <v>#N/A</v>
      </c>
    </row>
    <row r="169" spans="1:48" x14ac:dyDescent="0.25">
      <c r="A169" s="44" t="str">
        <f t="shared" si="34"/>
        <v>Housed period_Other animals (fur animals)</v>
      </c>
      <c r="B169" s="2" t="s">
        <v>49</v>
      </c>
      <c r="C169" s="2" t="s">
        <v>152</v>
      </c>
      <c r="D169" s="77" t="str">
        <f t="shared" ca="1" si="31"/>
        <v>-</v>
      </c>
      <c r="E169" s="2" t="s">
        <v>108</v>
      </c>
      <c r="F169" s="77" t="str">
        <f t="shared" ca="1" si="32"/>
        <v>Days</v>
      </c>
      <c r="G169" s="201" t="s">
        <v>124</v>
      </c>
      <c r="H169" s="2" t="s">
        <v>49</v>
      </c>
      <c r="I169" s="211" t="str">
        <f t="shared" ca="1" si="33"/>
        <v>Table 3.9, 3B, EMEP/EEA Guidebook 2019</v>
      </c>
      <c r="J169" s="202"/>
      <c r="K169" s="211" cm="1">
        <f t="array" aca="1" ref="K169" ca="1">IF($G169="D",VLOOKUP($A169,DefaultParameters,MATCH(K$8,'Default Parameters'!$3:$3,0),FALSE),"[enter country-specific value")</f>
        <v>365</v>
      </c>
      <c r="L169" s="211" cm="1">
        <f t="array" aca="1" ref="L169" ca="1">IF($G169="D",VLOOKUP($A169,DefaultParameters,MATCH(L$8,'Default Parameters'!$3:$3,0),FALSE),"[enter country-specific value")</f>
        <v>365</v>
      </c>
      <c r="M169" s="211" cm="1">
        <f t="array" aca="1" ref="M169" ca="1">IF($G169="D",VLOOKUP($A169,DefaultParameters,MATCH(M$8,'Default Parameters'!$3:$3,0),FALSE),"[enter country-specific value")</f>
        <v>365</v>
      </c>
      <c r="N169" s="211" cm="1">
        <f t="array" aca="1" ref="N169" ca="1">IF($G169="D",VLOOKUP($A169,DefaultParameters,MATCH(N$8,'Default Parameters'!$3:$3,0),FALSE),"[enter country-specific value")</f>
        <v>365</v>
      </c>
      <c r="O169" s="211" cm="1">
        <f t="array" aca="1" ref="O169" ca="1">IF($G169="D",VLOOKUP($A169,DefaultParameters,MATCH(O$8,'Default Parameters'!$3:$3,0),FALSE),"[enter country-specific value")</f>
        <v>365</v>
      </c>
      <c r="P169" s="211" cm="1">
        <f t="array" aca="1" ref="P169" ca="1">IF($G169="D",VLOOKUP($A169,DefaultParameters,MATCH(P$8,'Default Parameters'!$3:$3,0),FALSE),"[enter country-specific value")</f>
        <v>365</v>
      </c>
      <c r="Q169" s="211" cm="1">
        <f t="array" aca="1" ref="Q169" ca="1">IF($G169="D",VLOOKUP($A169,DefaultParameters,MATCH(Q$8,'Default Parameters'!$3:$3,0),FALSE),"[enter country-specific value")</f>
        <v>365</v>
      </c>
      <c r="R169" s="211" cm="1">
        <f t="array" aca="1" ref="R169" ca="1">IF($G169="D",VLOOKUP($A169,DefaultParameters,MATCH(R$8,'Default Parameters'!$3:$3,0),FALSE),"[enter country-specific value")</f>
        <v>365</v>
      </c>
      <c r="S169" s="211" cm="1">
        <f t="array" aca="1" ref="S169" ca="1">IF($G169="D",VLOOKUP($A169,DefaultParameters,MATCH(S$8,'Default Parameters'!$3:$3,0),FALSE),"[enter country-specific value")</f>
        <v>365</v>
      </c>
      <c r="T169" s="211" cm="1">
        <f t="array" aca="1" ref="T169" ca="1">IF($G169="D",VLOOKUP($A169,DefaultParameters,MATCH(T$8,'Default Parameters'!$3:$3,0),FALSE),"[enter country-specific value")</f>
        <v>365</v>
      </c>
      <c r="U169" s="211" cm="1">
        <f t="array" aca="1" ref="U169" ca="1">IF($G169="D",VLOOKUP($A169,DefaultParameters,MATCH(U$8,'Default Parameters'!$3:$3,0),FALSE),"[enter country-specific value")</f>
        <v>365</v>
      </c>
      <c r="V169" s="211" cm="1">
        <f t="array" aca="1" ref="V169" ca="1">IF($G169="D",VLOOKUP($A169,DefaultParameters,MATCH(V$8,'Default Parameters'!$3:$3,0),FALSE),"[enter country-specific value")</f>
        <v>365</v>
      </c>
      <c r="W169" s="211" cm="1">
        <f t="array" aca="1" ref="W169" ca="1">IF($G169="D",VLOOKUP($A169,DefaultParameters,MATCH(W$8,'Default Parameters'!$3:$3,0),FALSE),"[enter country-specific value")</f>
        <v>365</v>
      </c>
      <c r="X169" s="211" cm="1">
        <f t="array" aca="1" ref="X169" ca="1">IF($G169="D",VLOOKUP($A169,DefaultParameters,MATCH(X$8,'Default Parameters'!$3:$3,0),FALSE),"[enter country-specific value")</f>
        <v>365</v>
      </c>
      <c r="Y169" s="211" cm="1">
        <f t="array" aca="1" ref="Y169" ca="1">IF($G169="D",VLOOKUP($A169,DefaultParameters,MATCH(Y$8,'Default Parameters'!$3:$3,0),FALSE),"[enter country-specific value")</f>
        <v>365</v>
      </c>
      <c r="Z169" s="211" cm="1">
        <f t="array" aca="1" ref="Z169" ca="1">IF($G169="D",VLOOKUP($A169,DefaultParameters,MATCH(Z$8,'Default Parameters'!$3:$3,0),FALSE),"[enter country-specific value")</f>
        <v>365</v>
      </c>
      <c r="AA169" s="211" cm="1">
        <f t="array" aca="1" ref="AA169" ca="1">IF($G169="D",VLOOKUP($A169,DefaultParameters,MATCH(AA$8,'Default Parameters'!$3:$3,0),FALSE),"[enter country-specific value")</f>
        <v>365</v>
      </c>
      <c r="AB169" s="211" cm="1">
        <f t="array" aca="1" ref="AB169" ca="1">IF($G169="D",VLOOKUP($A169,DefaultParameters,MATCH(AB$8,'Default Parameters'!$3:$3,0),FALSE),"[enter country-specific value")</f>
        <v>365</v>
      </c>
      <c r="AC169" s="211" cm="1">
        <f t="array" aca="1" ref="AC169" ca="1">IF($G169="D",VLOOKUP($A169,DefaultParameters,MATCH(AC$8,'Default Parameters'!$3:$3,0),FALSE),"[enter country-specific value")</f>
        <v>365</v>
      </c>
      <c r="AD169" s="211" cm="1">
        <f t="array" aca="1" ref="AD169" ca="1">IF($G169="D",VLOOKUP($A169,DefaultParameters,MATCH(AD$8,'Default Parameters'!$3:$3,0),FALSE),"[enter country-specific value")</f>
        <v>365</v>
      </c>
      <c r="AE169" s="211" cm="1">
        <f t="array" aca="1" ref="AE169" ca="1">IF($G169="D",VLOOKUP($A169,DefaultParameters,MATCH(AE$8,'Default Parameters'!$3:$3,0),FALSE),"[enter country-specific value")</f>
        <v>365</v>
      </c>
      <c r="AF169" s="211" cm="1">
        <f t="array" aca="1" ref="AF169" ca="1">IF($G169="D",VLOOKUP($A169,DefaultParameters,MATCH(AF$8,'Default Parameters'!$3:$3,0),FALSE),"[enter country-specific value")</f>
        <v>365</v>
      </c>
      <c r="AG169" s="211" cm="1">
        <f t="array" aca="1" ref="AG169" ca="1">IF($G169="D",VLOOKUP($A169,DefaultParameters,MATCH(AG$8,'Default Parameters'!$3:$3,0),FALSE),"[enter country-specific value")</f>
        <v>365</v>
      </c>
      <c r="AH169" s="211" cm="1">
        <f t="array" aca="1" ref="AH169" ca="1">IF($G169="D",VLOOKUP($A169,DefaultParameters,MATCH(AH$8,'Default Parameters'!$3:$3,0),FALSE),"[enter country-specific value")</f>
        <v>365</v>
      </c>
      <c r="AI169" s="211" cm="1">
        <f t="array" aca="1" ref="AI169" ca="1">IF($G169="D",VLOOKUP($A169,DefaultParameters,MATCH(AI$8,'Default Parameters'!$3:$3,0),FALSE),"[enter country-specific value")</f>
        <v>365</v>
      </c>
      <c r="AJ169" s="211" cm="1">
        <f t="array" aca="1" ref="AJ169" ca="1">IF($G169="D",VLOOKUP($A169,DefaultParameters,MATCH(AJ$8,'Default Parameters'!$3:$3,0),FALSE),"[enter country-specific value")</f>
        <v>365</v>
      </c>
      <c r="AK169" s="211" cm="1">
        <f t="array" aca="1" ref="AK169" ca="1">IF($G169="D",VLOOKUP($A169,DefaultParameters,MATCH(AK$8,'Default Parameters'!$3:$3,0),FALSE),"[enter country-specific value")</f>
        <v>365</v>
      </c>
      <c r="AL169" s="211" cm="1">
        <f t="array" aca="1" ref="AL169" ca="1">IF($G169="D",VLOOKUP($A169,DefaultParameters,MATCH(AL$8,'Default Parameters'!$3:$3,0),FALSE),"[enter country-specific value")</f>
        <v>365</v>
      </c>
      <c r="AM169" s="211" cm="1">
        <f t="array" aca="1" ref="AM169" ca="1">IF($G169="D",VLOOKUP($A169,DefaultParameters,MATCH(AM$8,'Default Parameters'!$3:$3,0),FALSE),"[enter country-specific value")</f>
        <v>365</v>
      </c>
      <c r="AN169" s="211" cm="1">
        <f t="array" aca="1" ref="AN169" ca="1">IF($G169="D",VLOOKUP($A169,DefaultParameters,MATCH(AN$8,'Default Parameters'!$3:$3,0),FALSE),"[enter country-specific value")</f>
        <v>365</v>
      </c>
      <c r="AO169" s="211" cm="1">
        <f t="array" aca="1" ref="AO169" ca="1">IF($G169="D",VLOOKUP($A169,DefaultParameters,MATCH(AO$8,'Default Parameters'!$3:$3,0),FALSE),"[enter country-specific value")</f>
        <v>365</v>
      </c>
      <c r="AP169" s="211"/>
      <c r="AQ169" s="211"/>
      <c r="AR169" s="211"/>
      <c r="AS169" s="211"/>
      <c r="AT169" s="211"/>
      <c r="AU169" s="188"/>
      <c r="AV169" s="43" t="e" cm="1">
        <f t="array" aca="1" ref="AV169" ca="1">IF($G169="D",VLOOKUP($A169,DefaultParameters,MATCH(AV$8,'Default Parameters'!$3:$3,0),FALSE),"[enter country-specific value")</f>
        <v>#N/A</v>
      </c>
    </row>
    <row r="170" spans="1:48" ht="24.75" customHeight="1" x14ac:dyDescent="0.25">
      <c r="A170" s="18" t="s">
        <v>486</v>
      </c>
      <c r="B170" s="18"/>
      <c r="C170" s="18"/>
      <c r="D170" s="18"/>
      <c r="E170" s="18"/>
      <c r="F170" s="18"/>
      <c r="G170" s="179"/>
      <c r="H170" s="18"/>
      <c r="I170" s="179"/>
      <c r="J170" s="179"/>
      <c r="K170" s="179"/>
      <c r="L170" s="179"/>
      <c r="M170" s="179"/>
      <c r="N170" s="179"/>
      <c r="O170" s="179"/>
      <c r="P170" s="179"/>
      <c r="Q170" s="179"/>
      <c r="R170" s="179"/>
      <c r="S170" s="179"/>
      <c r="T170" s="179"/>
      <c r="U170" s="179"/>
      <c r="V170" s="179"/>
      <c r="W170" s="179"/>
      <c r="X170" s="179"/>
      <c r="Y170" s="179"/>
      <c r="Z170" s="179"/>
      <c r="AA170" s="179"/>
      <c r="AB170" s="179"/>
      <c r="AC170" s="179"/>
      <c r="AD170" s="179"/>
      <c r="AE170" s="179"/>
      <c r="AF170" s="179"/>
      <c r="AG170" s="179"/>
      <c r="AH170" s="179"/>
      <c r="AI170" s="179"/>
      <c r="AJ170" s="179"/>
      <c r="AK170" s="179"/>
      <c r="AL170" s="179"/>
      <c r="AM170" s="179"/>
      <c r="AN170" s="179"/>
      <c r="AO170" s="179"/>
      <c r="AP170" s="179"/>
      <c r="AQ170" s="179"/>
      <c r="AR170" s="179"/>
      <c r="AS170" s="179"/>
      <c r="AT170" s="179"/>
      <c r="AU170" s="188"/>
      <c r="AV170" s="18"/>
    </row>
    <row r="171" spans="1:48" x14ac:dyDescent="0.25">
      <c r="A171" s="44" t="str">
        <f>C171&amp;"_"&amp;E171</f>
        <v>Proportion of N excreted as TAN_Dairy cattle</v>
      </c>
      <c r="B171" s="2" t="s">
        <v>49</v>
      </c>
      <c r="C171" s="2" t="s">
        <v>486</v>
      </c>
      <c r="D171" s="77" t="str">
        <f t="shared" ref="D171:D186" ca="1" si="35">VLOOKUP(A171,DefaultParameters,4,0)</f>
        <v>-</v>
      </c>
      <c r="E171" s="2" t="s">
        <v>75</v>
      </c>
      <c r="F171" s="77" t="str">
        <f t="shared" ref="F171:F186" ca="1" si="36">VLOOKUP(A171,DefaultParameters,6,0)</f>
        <v>Fraction</v>
      </c>
      <c r="G171" s="201" t="s">
        <v>124</v>
      </c>
      <c r="H171" s="2" t="s">
        <v>49</v>
      </c>
      <c r="I171" s="211" t="str">
        <f t="shared" ref="I171:I186" ca="1" si="37">IF($G171="CS","[enter country-specific source]",VLOOKUP(A171,DefaultParameters,8,0))</f>
        <v>Table 3.9, 3B, EMEP/EEA Guidebook 2019</v>
      </c>
      <c r="J171" s="176"/>
      <c r="K171" s="211" cm="1">
        <f t="array" aca="1" ref="K171" ca="1">IF($G171="D",VLOOKUP($A171,DefaultParameters,MATCH(K$8,'Default Parameters'!$3:$3,0),FALSE),"[enter country-specific value")</f>
        <v>0.6</v>
      </c>
      <c r="L171" s="211" cm="1">
        <f t="array" aca="1" ref="L171" ca="1">IF($G171="D",VLOOKUP($A171,DefaultParameters,MATCH(L$8,'Default Parameters'!$3:$3,0),FALSE),"[enter country-specific value")</f>
        <v>0.6</v>
      </c>
      <c r="M171" s="211" cm="1">
        <f t="array" aca="1" ref="M171" ca="1">IF($G171="D",VLOOKUP($A171,DefaultParameters,MATCH(M$8,'Default Parameters'!$3:$3,0),FALSE),"[enter country-specific value")</f>
        <v>0.6</v>
      </c>
      <c r="N171" s="211" cm="1">
        <f t="array" aca="1" ref="N171" ca="1">IF($G171="D",VLOOKUP($A171,DefaultParameters,MATCH(N$8,'Default Parameters'!$3:$3,0),FALSE),"[enter country-specific value")</f>
        <v>0.6</v>
      </c>
      <c r="O171" s="211" cm="1">
        <f t="array" aca="1" ref="O171" ca="1">IF($G171="D",VLOOKUP($A171,DefaultParameters,MATCH(O$8,'Default Parameters'!$3:$3,0),FALSE),"[enter country-specific value")</f>
        <v>0.6</v>
      </c>
      <c r="P171" s="211" cm="1">
        <f t="array" aca="1" ref="P171" ca="1">IF($G171="D",VLOOKUP($A171,DefaultParameters,MATCH(P$8,'Default Parameters'!$3:$3,0),FALSE),"[enter country-specific value")</f>
        <v>0.6</v>
      </c>
      <c r="Q171" s="211" cm="1">
        <f t="array" aca="1" ref="Q171" ca="1">IF($G171="D",VLOOKUP($A171,DefaultParameters,MATCH(Q$8,'Default Parameters'!$3:$3,0),FALSE),"[enter country-specific value")</f>
        <v>0.6</v>
      </c>
      <c r="R171" s="211" cm="1">
        <f t="array" aca="1" ref="R171" ca="1">IF($G171="D",VLOOKUP($A171,DefaultParameters,MATCH(R$8,'Default Parameters'!$3:$3,0),FALSE),"[enter country-specific value")</f>
        <v>0.6</v>
      </c>
      <c r="S171" s="211" cm="1">
        <f t="array" aca="1" ref="S171" ca="1">IF($G171="D",VLOOKUP($A171,DefaultParameters,MATCH(S$8,'Default Parameters'!$3:$3,0),FALSE),"[enter country-specific value")</f>
        <v>0.6</v>
      </c>
      <c r="T171" s="211" cm="1">
        <f t="array" aca="1" ref="T171" ca="1">IF($G171="D",VLOOKUP($A171,DefaultParameters,MATCH(T$8,'Default Parameters'!$3:$3,0),FALSE),"[enter country-specific value")</f>
        <v>0.6</v>
      </c>
      <c r="U171" s="211" cm="1">
        <f t="array" aca="1" ref="U171" ca="1">IF($G171="D",VLOOKUP($A171,DefaultParameters,MATCH(U$8,'Default Parameters'!$3:$3,0),FALSE),"[enter country-specific value")</f>
        <v>0.6</v>
      </c>
      <c r="V171" s="211" cm="1">
        <f t="array" aca="1" ref="V171" ca="1">IF($G171="D",VLOOKUP($A171,DefaultParameters,MATCH(V$8,'Default Parameters'!$3:$3,0),FALSE),"[enter country-specific value")</f>
        <v>0.6</v>
      </c>
      <c r="W171" s="211" cm="1">
        <f t="array" aca="1" ref="W171" ca="1">IF($G171="D",VLOOKUP($A171,DefaultParameters,MATCH(W$8,'Default Parameters'!$3:$3,0),FALSE),"[enter country-specific value")</f>
        <v>0.6</v>
      </c>
      <c r="X171" s="211" cm="1">
        <f t="array" aca="1" ref="X171" ca="1">IF($G171="D",VLOOKUP($A171,DefaultParameters,MATCH(X$8,'Default Parameters'!$3:$3,0),FALSE),"[enter country-specific value")</f>
        <v>0.6</v>
      </c>
      <c r="Y171" s="211" cm="1">
        <f t="array" aca="1" ref="Y171" ca="1">IF($G171="D",VLOOKUP($A171,DefaultParameters,MATCH(Y$8,'Default Parameters'!$3:$3,0),FALSE),"[enter country-specific value")</f>
        <v>0.6</v>
      </c>
      <c r="Z171" s="211" cm="1">
        <f t="array" aca="1" ref="Z171" ca="1">IF($G171="D",VLOOKUP($A171,DefaultParameters,MATCH(Z$8,'Default Parameters'!$3:$3,0),FALSE),"[enter country-specific value")</f>
        <v>0.6</v>
      </c>
      <c r="AA171" s="211" cm="1">
        <f t="array" aca="1" ref="AA171" ca="1">IF($G171="D",VLOOKUP($A171,DefaultParameters,MATCH(AA$8,'Default Parameters'!$3:$3,0),FALSE),"[enter country-specific value")</f>
        <v>0.6</v>
      </c>
      <c r="AB171" s="211" cm="1">
        <f t="array" aca="1" ref="AB171" ca="1">IF($G171="D",VLOOKUP($A171,DefaultParameters,MATCH(AB$8,'Default Parameters'!$3:$3,0),FALSE),"[enter country-specific value")</f>
        <v>0.6</v>
      </c>
      <c r="AC171" s="211" cm="1">
        <f t="array" aca="1" ref="AC171" ca="1">IF($G171="D",VLOOKUP($A171,DefaultParameters,MATCH(AC$8,'Default Parameters'!$3:$3,0),FALSE),"[enter country-specific value")</f>
        <v>0.6</v>
      </c>
      <c r="AD171" s="211" cm="1">
        <f t="array" aca="1" ref="AD171" ca="1">IF($G171="D",VLOOKUP($A171,DefaultParameters,MATCH(AD$8,'Default Parameters'!$3:$3,0),FALSE),"[enter country-specific value")</f>
        <v>0.6</v>
      </c>
      <c r="AE171" s="211" cm="1">
        <f t="array" aca="1" ref="AE171" ca="1">IF($G171="D",VLOOKUP($A171,DefaultParameters,MATCH(AE$8,'Default Parameters'!$3:$3,0),FALSE),"[enter country-specific value")</f>
        <v>0.6</v>
      </c>
      <c r="AF171" s="211" cm="1">
        <f t="array" aca="1" ref="AF171" ca="1">IF($G171="D",VLOOKUP($A171,DefaultParameters,MATCH(AF$8,'Default Parameters'!$3:$3,0),FALSE),"[enter country-specific value")</f>
        <v>0.6</v>
      </c>
      <c r="AG171" s="211" cm="1">
        <f t="array" aca="1" ref="AG171" ca="1">IF($G171="D",VLOOKUP($A171,DefaultParameters,MATCH(AG$8,'Default Parameters'!$3:$3,0),FALSE),"[enter country-specific value")</f>
        <v>0.6</v>
      </c>
      <c r="AH171" s="211" cm="1">
        <f t="array" aca="1" ref="AH171" ca="1">IF($G171="D",VLOOKUP($A171,DefaultParameters,MATCH(AH$8,'Default Parameters'!$3:$3,0),FALSE),"[enter country-specific value")</f>
        <v>0.6</v>
      </c>
      <c r="AI171" s="211" cm="1">
        <f t="array" aca="1" ref="AI171" ca="1">IF($G171="D",VLOOKUP($A171,DefaultParameters,MATCH(AI$8,'Default Parameters'!$3:$3,0),FALSE),"[enter country-specific value")</f>
        <v>0.6</v>
      </c>
      <c r="AJ171" s="211" cm="1">
        <f t="array" aca="1" ref="AJ171" ca="1">IF($G171="D",VLOOKUP($A171,DefaultParameters,MATCH(AJ$8,'Default Parameters'!$3:$3,0),FALSE),"[enter country-specific value")</f>
        <v>0.6</v>
      </c>
      <c r="AK171" s="211" cm="1">
        <f t="array" aca="1" ref="AK171" ca="1">IF($G171="D",VLOOKUP($A171,DefaultParameters,MATCH(AK$8,'Default Parameters'!$3:$3,0),FALSE),"[enter country-specific value")</f>
        <v>0.6</v>
      </c>
      <c r="AL171" s="211" cm="1">
        <f t="array" aca="1" ref="AL171" ca="1">IF($G171="D",VLOOKUP($A171,DefaultParameters,MATCH(AL$8,'Default Parameters'!$3:$3,0),FALSE),"[enter country-specific value")</f>
        <v>0.6</v>
      </c>
      <c r="AM171" s="211" cm="1">
        <f t="array" aca="1" ref="AM171" ca="1">IF($G171="D",VLOOKUP($A171,DefaultParameters,MATCH(AM$8,'Default Parameters'!$3:$3,0),FALSE),"[enter country-specific value")</f>
        <v>0.6</v>
      </c>
      <c r="AN171" s="211" cm="1">
        <f t="array" aca="1" ref="AN171" ca="1">IF($G171="D",VLOOKUP($A171,DefaultParameters,MATCH(AN$8,'Default Parameters'!$3:$3,0),FALSE),"[enter country-specific value")</f>
        <v>0.6</v>
      </c>
      <c r="AO171" s="211" cm="1">
        <f t="array" aca="1" ref="AO171" ca="1">IF($G171="D",VLOOKUP($A171,DefaultParameters,MATCH(AO$8,'Default Parameters'!$3:$3,0),FALSE),"[enter country-specific value")</f>
        <v>0.6</v>
      </c>
      <c r="AP171" s="211"/>
      <c r="AQ171" s="211"/>
      <c r="AR171" s="211"/>
      <c r="AS171" s="211"/>
      <c r="AT171" s="211"/>
      <c r="AU171" s="188"/>
      <c r="AV171" s="43" t="e" cm="1">
        <f t="array" aca="1" ref="AV171" ca="1">IF($G171="D",VLOOKUP($A171,DefaultParameters,MATCH(AV$8,'Default Parameters'!$3:$3,0),FALSE),"[enter country-specific value")</f>
        <v>#N/A</v>
      </c>
    </row>
    <row r="172" spans="1:48" x14ac:dyDescent="0.25">
      <c r="A172" s="44" t="str">
        <f t="shared" ref="A172:A186" si="38">C172&amp;"_"&amp;E172</f>
        <v>Proportion of N excreted as TAN_Non-dairy cattle</v>
      </c>
      <c r="B172" s="2" t="s">
        <v>49</v>
      </c>
      <c r="C172" s="2" t="s">
        <v>486</v>
      </c>
      <c r="D172" s="77" t="str">
        <f t="shared" ca="1" si="35"/>
        <v>-</v>
      </c>
      <c r="E172" s="2" t="s">
        <v>77</v>
      </c>
      <c r="F172" s="77" t="str">
        <f t="shared" ca="1" si="36"/>
        <v>Fraction</v>
      </c>
      <c r="G172" s="201" t="s">
        <v>124</v>
      </c>
      <c r="H172" s="2" t="s">
        <v>49</v>
      </c>
      <c r="I172" s="211" t="str">
        <f t="shared" ca="1" si="37"/>
        <v>Table 3.9, 3B, EMEP/EEA Guidebook 2019</v>
      </c>
      <c r="J172" s="176"/>
      <c r="K172" s="211" cm="1">
        <f t="array" aca="1" ref="K172" ca="1">IF($G172="D",VLOOKUP($A172,DefaultParameters,MATCH(K$8,'Default Parameters'!$3:$3,0),FALSE),"[enter country-specific value")</f>
        <v>0.6</v>
      </c>
      <c r="L172" s="211" cm="1">
        <f t="array" aca="1" ref="L172" ca="1">IF($G172="D",VLOOKUP($A172,DefaultParameters,MATCH(L$8,'Default Parameters'!$3:$3,0),FALSE),"[enter country-specific value")</f>
        <v>0.6</v>
      </c>
      <c r="M172" s="211" cm="1">
        <f t="array" aca="1" ref="M172" ca="1">IF($G172="D",VLOOKUP($A172,DefaultParameters,MATCH(M$8,'Default Parameters'!$3:$3,0),FALSE),"[enter country-specific value")</f>
        <v>0.6</v>
      </c>
      <c r="N172" s="211" cm="1">
        <f t="array" aca="1" ref="N172" ca="1">IF($G172="D",VLOOKUP($A172,DefaultParameters,MATCH(N$8,'Default Parameters'!$3:$3,0),FALSE),"[enter country-specific value")</f>
        <v>0.6</v>
      </c>
      <c r="O172" s="211" cm="1">
        <f t="array" aca="1" ref="O172" ca="1">IF($G172="D",VLOOKUP($A172,DefaultParameters,MATCH(O$8,'Default Parameters'!$3:$3,0),FALSE),"[enter country-specific value")</f>
        <v>0.6</v>
      </c>
      <c r="P172" s="211" cm="1">
        <f t="array" aca="1" ref="P172" ca="1">IF($G172="D",VLOOKUP($A172,DefaultParameters,MATCH(P$8,'Default Parameters'!$3:$3,0),FALSE),"[enter country-specific value")</f>
        <v>0.6</v>
      </c>
      <c r="Q172" s="211" cm="1">
        <f t="array" aca="1" ref="Q172" ca="1">IF($G172="D",VLOOKUP($A172,DefaultParameters,MATCH(Q$8,'Default Parameters'!$3:$3,0),FALSE),"[enter country-specific value")</f>
        <v>0.6</v>
      </c>
      <c r="R172" s="211" cm="1">
        <f t="array" aca="1" ref="R172" ca="1">IF($G172="D",VLOOKUP($A172,DefaultParameters,MATCH(R$8,'Default Parameters'!$3:$3,0),FALSE),"[enter country-specific value")</f>
        <v>0.6</v>
      </c>
      <c r="S172" s="211" cm="1">
        <f t="array" aca="1" ref="S172" ca="1">IF($G172="D",VLOOKUP($A172,DefaultParameters,MATCH(S$8,'Default Parameters'!$3:$3,0),FALSE),"[enter country-specific value")</f>
        <v>0.6</v>
      </c>
      <c r="T172" s="211" cm="1">
        <f t="array" aca="1" ref="T172" ca="1">IF($G172="D",VLOOKUP($A172,DefaultParameters,MATCH(T$8,'Default Parameters'!$3:$3,0),FALSE),"[enter country-specific value")</f>
        <v>0.6</v>
      </c>
      <c r="U172" s="211" cm="1">
        <f t="array" aca="1" ref="U172" ca="1">IF($G172="D",VLOOKUP($A172,DefaultParameters,MATCH(U$8,'Default Parameters'!$3:$3,0),FALSE),"[enter country-specific value")</f>
        <v>0.6</v>
      </c>
      <c r="V172" s="211" cm="1">
        <f t="array" aca="1" ref="V172" ca="1">IF($G172="D",VLOOKUP($A172,DefaultParameters,MATCH(V$8,'Default Parameters'!$3:$3,0),FALSE),"[enter country-specific value")</f>
        <v>0.6</v>
      </c>
      <c r="W172" s="211" cm="1">
        <f t="array" aca="1" ref="W172" ca="1">IF($G172="D",VLOOKUP($A172,DefaultParameters,MATCH(W$8,'Default Parameters'!$3:$3,0),FALSE),"[enter country-specific value")</f>
        <v>0.6</v>
      </c>
      <c r="X172" s="211" cm="1">
        <f t="array" aca="1" ref="X172" ca="1">IF($G172="D",VLOOKUP($A172,DefaultParameters,MATCH(X$8,'Default Parameters'!$3:$3,0),FALSE),"[enter country-specific value")</f>
        <v>0.6</v>
      </c>
      <c r="Y172" s="211" cm="1">
        <f t="array" aca="1" ref="Y172" ca="1">IF($G172="D",VLOOKUP($A172,DefaultParameters,MATCH(Y$8,'Default Parameters'!$3:$3,0),FALSE),"[enter country-specific value")</f>
        <v>0.6</v>
      </c>
      <c r="Z172" s="211" cm="1">
        <f t="array" aca="1" ref="Z172" ca="1">IF($G172="D",VLOOKUP($A172,DefaultParameters,MATCH(Z$8,'Default Parameters'!$3:$3,0),FALSE),"[enter country-specific value")</f>
        <v>0.6</v>
      </c>
      <c r="AA172" s="211" cm="1">
        <f t="array" aca="1" ref="AA172" ca="1">IF($G172="D",VLOOKUP($A172,DefaultParameters,MATCH(AA$8,'Default Parameters'!$3:$3,0),FALSE),"[enter country-specific value")</f>
        <v>0.6</v>
      </c>
      <c r="AB172" s="211" cm="1">
        <f t="array" aca="1" ref="AB172" ca="1">IF($G172="D",VLOOKUP($A172,DefaultParameters,MATCH(AB$8,'Default Parameters'!$3:$3,0),FALSE),"[enter country-specific value")</f>
        <v>0.6</v>
      </c>
      <c r="AC172" s="211" cm="1">
        <f t="array" aca="1" ref="AC172" ca="1">IF($G172="D",VLOOKUP($A172,DefaultParameters,MATCH(AC$8,'Default Parameters'!$3:$3,0),FALSE),"[enter country-specific value")</f>
        <v>0.6</v>
      </c>
      <c r="AD172" s="211" cm="1">
        <f t="array" aca="1" ref="AD172" ca="1">IF($G172="D",VLOOKUP($A172,DefaultParameters,MATCH(AD$8,'Default Parameters'!$3:$3,0),FALSE),"[enter country-specific value")</f>
        <v>0.6</v>
      </c>
      <c r="AE172" s="211" cm="1">
        <f t="array" aca="1" ref="AE172" ca="1">IF($G172="D",VLOOKUP($A172,DefaultParameters,MATCH(AE$8,'Default Parameters'!$3:$3,0),FALSE),"[enter country-specific value")</f>
        <v>0.6</v>
      </c>
      <c r="AF172" s="211" cm="1">
        <f t="array" aca="1" ref="AF172" ca="1">IF($G172="D",VLOOKUP($A172,DefaultParameters,MATCH(AF$8,'Default Parameters'!$3:$3,0),FALSE),"[enter country-specific value")</f>
        <v>0.6</v>
      </c>
      <c r="AG172" s="211" cm="1">
        <f t="array" aca="1" ref="AG172" ca="1">IF($G172="D",VLOOKUP($A172,DefaultParameters,MATCH(AG$8,'Default Parameters'!$3:$3,0),FALSE),"[enter country-specific value")</f>
        <v>0.6</v>
      </c>
      <c r="AH172" s="211" cm="1">
        <f t="array" aca="1" ref="AH172" ca="1">IF($G172="D",VLOOKUP($A172,DefaultParameters,MATCH(AH$8,'Default Parameters'!$3:$3,0),FALSE),"[enter country-specific value")</f>
        <v>0.6</v>
      </c>
      <c r="AI172" s="211" cm="1">
        <f t="array" aca="1" ref="AI172" ca="1">IF($G172="D",VLOOKUP($A172,DefaultParameters,MATCH(AI$8,'Default Parameters'!$3:$3,0),FALSE),"[enter country-specific value")</f>
        <v>0.6</v>
      </c>
      <c r="AJ172" s="211" cm="1">
        <f t="array" aca="1" ref="AJ172" ca="1">IF($G172="D",VLOOKUP($A172,DefaultParameters,MATCH(AJ$8,'Default Parameters'!$3:$3,0),FALSE),"[enter country-specific value")</f>
        <v>0.6</v>
      </c>
      <c r="AK172" s="211" cm="1">
        <f t="array" aca="1" ref="AK172" ca="1">IF($G172="D",VLOOKUP($A172,DefaultParameters,MATCH(AK$8,'Default Parameters'!$3:$3,0),FALSE),"[enter country-specific value")</f>
        <v>0.6</v>
      </c>
      <c r="AL172" s="211" cm="1">
        <f t="array" aca="1" ref="AL172" ca="1">IF($G172="D",VLOOKUP($A172,DefaultParameters,MATCH(AL$8,'Default Parameters'!$3:$3,0),FALSE),"[enter country-specific value")</f>
        <v>0.6</v>
      </c>
      <c r="AM172" s="211" cm="1">
        <f t="array" aca="1" ref="AM172" ca="1">IF($G172="D",VLOOKUP($A172,DefaultParameters,MATCH(AM$8,'Default Parameters'!$3:$3,0),FALSE),"[enter country-specific value")</f>
        <v>0.6</v>
      </c>
      <c r="AN172" s="211" cm="1">
        <f t="array" aca="1" ref="AN172" ca="1">IF($G172="D",VLOOKUP($A172,DefaultParameters,MATCH(AN$8,'Default Parameters'!$3:$3,0),FALSE),"[enter country-specific value")</f>
        <v>0.6</v>
      </c>
      <c r="AO172" s="211" cm="1">
        <f t="array" aca="1" ref="AO172" ca="1">IF($G172="D",VLOOKUP($A172,DefaultParameters,MATCH(AO$8,'Default Parameters'!$3:$3,0),FALSE),"[enter country-specific value")</f>
        <v>0.6</v>
      </c>
      <c r="AP172" s="211"/>
      <c r="AQ172" s="211"/>
      <c r="AR172" s="211"/>
      <c r="AS172" s="211"/>
      <c r="AT172" s="211"/>
      <c r="AU172" s="188"/>
      <c r="AV172" s="43" t="e" cm="1">
        <f t="array" aca="1" ref="AV172" ca="1">IF($G172="D",VLOOKUP($A172,DefaultParameters,MATCH(AV$8,'Default Parameters'!$3:$3,0),FALSE),"[enter country-specific value")</f>
        <v>#N/A</v>
      </c>
    </row>
    <row r="173" spans="1:48" x14ac:dyDescent="0.25">
      <c r="A173" s="44" t="str">
        <f t="shared" si="38"/>
        <v>Proportion of N excreted as TAN_Non-dairy cattle (calves)</v>
      </c>
      <c r="B173" s="2" t="s">
        <v>49</v>
      </c>
      <c r="C173" s="2" t="s">
        <v>486</v>
      </c>
      <c r="D173" s="77" t="str">
        <f t="shared" ca="1" si="35"/>
        <v>-</v>
      </c>
      <c r="E173" s="2" t="s">
        <v>78</v>
      </c>
      <c r="F173" s="77" t="str">
        <f t="shared" ca="1" si="36"/>
        <v>Fraction</v>
      </c>
      <c r="G173" s="201" t="s">
        <v>124</v>
      </c>
      <c r="H173" s="2" t="s">
        <v>49</v>
      </c>
      <c r="I173" s="211" t="str">
        <f t="shared" ca="1" si="37"/>
        <v>Table 3.9, 3B, EMEP/EEA Guidebook 2019</v>
      </c>
      <c r="J173" s="176"/>
      <c r="K173" s="211" cm="1">
        <f t="array" aca="1" ref="K173" ca="1">IF($G173="D",VLOOKUP($A173,DefaultParameters,MATCH(K$8,'Default Parameters'!$3:$3,0),FALSE),"[enter country-specific value")</f>
        <v>0.6</v>
      </c>
      <c r="L173" s="211" cm="1">
        <f t="array" aca="1" ref="L173" ca="1">IF($G173="D",VLOOKUP($A173,DefaultParameters,MATCH(L$8,'Default Parameters'!$3:$3,0),FALSE),"[enter country-specific value")</f>
        <v>0.6</v>
      </c>
      <c r="M173" s="211" cm="1">
        <f t="array" aca="1" ref="M173" ca="1">IF($G173="D",VLOOKUP($A173,DefaultParameters,MATCH(M$8,'Default Parameters'!$3:$3,0),FALSE),"[enter country-specific value")</f>
        <v>0.6</v>
      </c>
      <c r="N173" s="211" cm="1">
        <f t="array" aca="1" ref="N173" ca="1">IF($G173="D",VLOOKUP($A173,DefaultParameters,MATCH(N$8,'Default Parameters'!$3:$3,0),FALSE),"[enter country-specific value")</f>
        <v>0.6</v>
      </c>
      <c r="O173" s="211" cm="1">
        <f t="array" aca="1" ref="O173" ca="1">IF($G173="D",VLOOKUP($A173,DefaultParameters,MATCH(O$8,'Default Parameters'!$3:$3,0),FALSE),"[enter country-specific value")</f>
        <v>0.6</v>
      </c>
      <c r="P173" s="211" cm="1">
        <f t="array" aca="1" ref="P173" ca="1">IF($G173="D",VLOOKUP($A173,DefaultParameters,MATCH(P$8,'Default Parameters'!$3:$3,0),FALSE),"[enter country-specific value")</f>
        <v>0.6</v>
      </c>
      <c r="Q173" s="211" cm="1">
        <f t="array" aca="1" ref="Q173" ca="1">IF($G173="D",VLOOKUP($A173,DefaultParameters,MATCH(Q$8,'Default Parameters'!$3:$3,0),FALSE),"[enter country-specific value")</f>
        <v>0.6</v>
      </c>
      <c r="R173" s="211" cm="1">
        <f t="array" aca="1" ref="R173" ca="1">IF($G173="D",VLOOKUP($A173,DefaultParameters,MATCH(R$8,'Default Parameters'!$3:$3,0),FALSE),"[enter country-specific value")</f>
        <v>0.6</v>
      </c>
      <c r="S173" s="211" cm="1">
        <f t="array" aca="1" ref="S173" ca="1">IF($G173="D",VLOOKUP($A173,DefaultParameters,MATCH(S$8,'Default Parameters'!$3:$3,0),FALSE),"[enter country-specific value")</f>
        <v>0.6</v>
      </c>
      <c r="T173" s="211" cm="1">
        <f t="array" aca="1" ref="T173" ca="1">IF($G173="D",VLOOKUP($A173,DefaultParameters,MATCH(T$8,'Default Parameters'!$3:$3,0),FALSE),"[enter country-specific value")</f>
        <v>0.6</v>
      </c>
      <c r="U173" s="211" cm="1">
        <f t="array" aca="1" ref="U173" ca="1">IF($G173="D",VLOOKUP($A173,DefaultParameters,MATCH(U$8,'Default Parameters'!$3:$3,0),FALSE),"[enter country-specific value")</f>
        <v>0.6</v>
      </c>
      <c r="V173" s="211" cm="1">
        <f t="array" aca="1" ref="V173" ca="1">IF($G173="D",VLOOKUP($A173,DefaultParameters,MATCH(V$8,'Default Parameters'!$3:$3,0),FALSE),"[enter country-specific value")</f>
        <v>0.6</v>
      </c>
      <c r="W173" s="211" cm="1">
        <f t="array" aca="1" ref="W173" ca="1">IF($G173="D",VLOOKUP($A173,DefaultParameters,MATCH(W$8,'Default Parameters'!$3:$3,0),FALSE),"[enter country-specific value")</f>
        <v>0.6</v>
      </c>
      <c r="X173" s="211" cm="1">
        <f t="array" aca="1" ref="X173" ca="1">IF($G173="D",VLOOKUP($A173,DefaultParameters,MATCH(X$8,'Default Parameters'!$3:$3,0),FALSE),"[enter country-specific value")</f>
        <v>0.6</v>
      </c>
      <c r="Y173" s="211" cm="1">
        <f t="array" aca="1" ref="Y173" ca="1">IF($G173="D",VLOOKUP($A173,DefaultParameters,MATCH(Y$8,'Default Parameters'!$3:$3,0),FALSE),"[enter country-specific value")</f>
        <v>0.6</v>
      </c>
      <c r="Z173" s="211" cm="1">
        <f t="array" aca="1" ref="Z173" ca="1">IF($G173="D",VLOOKUP($A173,DefaultParameters,MATCH(Z$8,'Default Parameters'!$3:$3,0),FALSE),"[enter country-specific value")</f>
        <v>0.6</v>
      </c>
      <c r="AA173" s="211" cm="1">
        <f t="array" aca="1" ref="AA173" ca="1">IF($G173="D",VLOOKUP($A173,DefaultParameters,MATCH(AA$8,'Default Parameters'!$3:$3,0),FALSE),"[enter country-specific value")</f>
        <v>0.6</v>
      </c>
      <c r="AB173" s="211" cm="1">
        <f t="array" aca="1" ref="AB173" ca="1">IF($G173="D",VLOOKUP($A173,DefaultParameters,MATCH(AB$8,'Default Parameters'!$3:$3,0),FALSE),"[enter country-specific value")</f>
        <v>0.6</v>
      </c>
      <c r="AC173" s="211" cm="1">
        <f t="array" aca="1" ref="AC173" ca="1">IF($G173="D",VLOOKUP($A173,DefaultParameters,MATCH(AC$8,'Default Parameters'!$3:$3,0),FALSE),"[enter country-specific value")</f>
        <v>0.6</v>
      </c>
      <c r="AD173" s="211" cm="1">
        <f t="array" aca="1" ref="AD173" ca="1">IF($G173="D",VLOOKUP($A173,DefaultParameters,MATCH(AD$8,'Default Parameters'!$3:$3,0),FALSE),"[enter country-specific value")</f>
        <v>0.6</v>
      </c>
      <c r="AE173" s="211" cm="1">
        <f t="array" aca="1" ref="AE173" ca="1">IF($G173="D",VLOOKUP($A173,DefaultParameters,MATCH(AE$8,'Default Parameters'!$3:$3,0),FALSE),"[enter country-specific value")</f>
        <v>0.6</v>
      </c>
      <c r="AF173" s="211" cm="1">
        <f t="array" aca="1" ref="AF173" ca="1">IF($G173="D",VLOOKUP($A173,DefaultParameters,MATCH(AF$8,'Default Parameters'!$3:$3,0),FALSE),"[enter country-specific value")</f>
        <v>0.6</v>
      </c>
      <c r="AG173" s="211" cm="1">
        <f t="array" aca="1" ref="AG173" ca="1">IF($G173="D",VLOOKUP($A173,DefaultParameters,MATCH(AG$8,'Default Parameters'!$3:$3,0),FALSE),"[enter country-specific value")</f>
        <v>0.6</v>
      </c>
      <c r="AH173" s="211" cm="1">
        <f t="array" aca="1" ref="AH173" ca="1">IF($G173="D",VLOOKUP($A173,DefaultParameters,MATCH(AH$8,'Default Parameters'!$3:$3,0),FALSE),"[enter country-specific value")</f>
        <v>0.6</v>
      </c>
      <c r="AI173" s="211" cm="1">
        <f t="array" aca="1" ref="AI173" ca="1">IF($G173="D",VLOOKUP($A173,DefaultParameters,MATCH(AI$8,'Default Parameters'!$3:$3,0),FALSE),"[enter country-specific value")</f>
        <v>0.6</v>
      </c>
      <c r="AJ173" s="211" cm="1">
        <f t="array" aca="1" ref="AJ173" ca="1">IF($G173="D",VLOOKUP($A173,DefaultParameters,MATCH(AJ$8,'Default Parameters'!$3:$3,0),FALSE),"[enter country-specific value")</f>
        <v>0.6</v>
      </c>
      <c r="AK173" s="211" cm="1">
        <f t="array" aca="1" ref="AK173" ca="1">IF($G173="D",VLOOKUP($A173,DefaultParameters,MATCH(AK$8,'Default Parameters'!$3:$3,0),FALSE),"[enter country-specific value")</f>
        <v>0.6</v>
      </c>
      <c r="AL173" s="211" cm="1">
        <f t="array" aca="1" ref="AL173" ca="1">IF($G173="D",VLOOKUP($A173,DefaultParameters,MATCH(AL$8,'Default Parameters'!$3:$3,0),FALSE),"[enter country-specific value")</f>
        <v>0.6</v>
      </c>
      <c r="AM173" s="211" cm="1">
        <f t="array" aca="1" ref="AM173" ca="1">IF($G173="D",VLOOKUP($A173,DefaultParameters,MATCH(AM$8,'Default Parameters'!$3:$3,0),FALSE),"[enter country-specific value")</f>
        <v>0.6</v>
      </c>
      <c r="AN173" s="211" cm="1">
        <f t="array" aca="1" ref="AN173" ca="1">IF($G173="D",VLOOKUP($A173,DefaultParameters,MATCH(AN$8,'Default Parameters'!$3:$3,0),FALSE),"[enter country-specific value")</f>
        <v>0.6</v>
      </c>
      <c r="AO173" s="211" cm="1">
        <f t="array" aca="1" ref="AO173" ca="1">IF($G173="D",VLOOKUP($A173,DefaultParameters,MATCH(AO$8,'Default Parameters'!$3:$3,0),FALSE),"[enter country-specific value")</f>
        <v>0.6</v>
      </c>
      <c r="AP173" s="211"/>
      <c r="AQ173" s="211"/>
      <c r="AR173" s="211"/>
      <c r="AS173" s="211"/>
      <c r="AT173" s="211"/>
      <c r="AU173" s="188"/>
      <c r="AV173" s="43" t="e" cm="1">
        <f t="array" aca="1" ref="AV173" ca="1">IF($G173="D",VLOOKUP($A173,DefaultParameters,MATCH(AV$8,'Default Parameters'!$3:$3,0),FALSE),"[enter country-specific value")</f>
        <v>#N/A</v>
      </c>
    </row>
    <row r="174" spans="1:48" x14ac:dyDescent="0.25">
      <c r="A174" s="44" t="str">
        <f t="shared" si="38"/>
        <v>Proportion of N excreted as TAN_Sheep</v>
      </c>
      <c r="B174" s="2" t="s">
        <v>49</v>
      </c>
      <c r="C174" s="2" t="s">
        <v>486</v>
      </c>
      <c r="D174" s="77" t="str">
        <f t="shared" ca="1" si="35"/>
        <v>-</v>
      </c>
      <c r="E174" s="2" t="s">
        <v>79</v>
      </c>
      <c r="F174" s="77" t="str">
        <f t="shared" ca="1" si="36"/>
        <v>Fraction</v>
      </c>
      <c r="G174" s="201" t="s">
        <v>124</v>
      </c>
      <c r="H174" s="2" t="s">
        <v>49</v>
      </c>
      <c r="I174" s="211" t="str">
        <f t="shared" ca="1" si="37"/>
        <v>Table 3.9, 3B, EMEP/EEA Guidebook 2019</v>
      </c>
      <c r="J174" s="176"/>
      <c r="K174" s="211" cm="1">
        <f t="array" aca="1" ref="K174" ca="1">IF($G174="D",VLOOKUP($A174,DefaultParameters,MATCH(K$8,'Default Parameters'!$3:$3,0),FALSE),"[enter country-specific value")</f>
        <v>0.5</v>
      </c>
      <c r="L174" s="211" cm="1">
        <f t="array" aca="1" ref="L174" ca="1">IF($G174="D",VLOOKUP($A174,DefaultParameters,MATCH(L$8,'Default Parameters'!$3:$3,0),FALSE),"[enter country-specific value")</f>
        <v>0.5</v>
      </c>
      <c r="M174" s="211" cm="1">
        <f t="array" aca="1" ref="M174" ca="1">IF($G174="D",VLOOKUP($A174,DefaultParameters,MATCH(M$8,'Default Parameters'!$3:$3,0),FALSE),"[enter country-specific value")</f>
        <v>0.5</v>
      </c>
      <c r="N174" s="211" cm="1">
        <f t="array" aca="1" ref="N174" ca="1">IF($G174="D",VLOOKUP($A174,DefaultParameters,MATCH(N$8,'Default Parameters'!$3:$3,0),FALSE),"[enter country-specific value")</f>
        <v>0.5</v>
      </c>
      <c r="O174" s="211" cm="1">
        <f t="array" aca="1" ref="O174" ca="1">IF($G174="D",VLOOKUP($A174,DefaultParameters,MATCH(O$8,'Default Parameters'!$3:$3,0),FALSE),"[enter country-specific value")</f>
        <v>0.5</v>
      </c>
      <c r="P174" s="211" cm="1">
        <f t="array" aca="1" ref="P174" ca="1">IF($G174="D",VLOOKUP($A174,DefaultParameters,MATCH(P$8,'Default Parameters'!$3:$3,0),FALSE),"[enter country-specific value")</f>
        <v>0.5</v>
      </c>
      <c r="Q174" s="211" cm="1">
        <f t="array" aca="1" ref="Q174" ca="1">IF($G174="D",VLOOKUP($A174,DefaultParameters,MATCH(Q$8,'Default Parameters'!$3:$3,0),FALSE),"[enter country-specific value")</f>
        <v>0.5</v>
      </c>
      <c r="R174" s="211" cm="1">
        <f t="array" aca="1" ref="R174" ca="1">IF($G174="D",VLOOKUP($A174,DefaultParameters,MATCH(R$8,'Default Parameters'!$3:$3,0),FALSE),"[enter country-specific value")</f>
        <v>0.5</v>
      </c>
      <c r="S174" s="211" cm="1">
        <f t="array" aca="1" ref="S174" ca="1">IF($G174="D",VLOOKUP($A174,DefaultParameters,MATCH(S$8,'Default Parameters'!$3:$3,0),FALSE),"[enter country-specific value")</f>
        <v>0.5</v>
      </c>
      <c r="T174" s="211" cm="1">
        <f t="array" aca="1" ref="T174" ca="1">IF($G174="D",VLOOKUP($A174,DefaultParameters,MATCH(T$8,'Default Parameters'!$3:$3,0),FALSE),"[enter country-specific value")</f>
        <v>0.5</v>
      </c>
      <c r="U174" s="211" cm="1">
        <f t="array" aca="1" ref="U174" ca="1">IF($G174="D",VLOOKUP($A174,DefaultParameters,MATCH(U$8,'Default Parameters'!$3:$3,0),FALSE),"[enter country-specific value")</f>
        <v>0.5</v>
      </c>
      <c r="V174" s="211" cm="1">
        <f t="array" aca="1" ref="V174" ca="1">IF($G174="D",VLOOKUP($A174,DefaultParameters,MATCH(V$8,'Default Parameters'!$3:$3,0),FALSE),"[enter country-specific value")</f>
        <v>0.5</v>
      </c>
      <c r="W174" s="211" cm="1">
        <f t="array" aca="1" ref="W174" ca="1">IF($G174="D",VLOOKUP($A174,DefaultParameters,MATCH(W$8,'Default Parameters'!$3:$3,0),FALSE),"[enter country-specific value")</f>
        <v>0.5</v>
      </c>
      <c r="X174" s="211" cm="1">
        <f t="array" aca="1" ref="X174" ca="1">IF($G174="D",VLOOKUP($A174,DefaultParameters,MATCH(X$8,'Default Parameters'!$3:$3,0),FALSE),"[enter country-specific value")</f>
        <v>0.5</v>
      </c>
      <c r="Y174" s="211" cm="1">
        <f t="array" aca="1" ref="Y174" ca="1">IF($G174="D",VLOOKUP($A174,DefaultParameters,MATCH(Y$8,'Default Parameters'!$3:$3,0),FALSE),"[enter country-specific value")</f>
        <v>0.5</v>
      </c>
      <c r="Z174" s="211" cm="1">
        <f t="array" aca="1" ref="Z174" ca="1">IF($G174="D",VLOOKUP($A174,DefaultParameters,MATCH(Z$8,'Default Parameters'!$3:$3,0),FALSE),"[enter country-specific value")</f>
        <v>0.5</v>
      </c>
      <c r="AA174" s="211" cm="1">
        <f t="array" aca="1" ref="AA174" ca="1">IF($G174="D",VLOOKUP($A174,DefaultParameters,MATCH(AA$8,'Default Parameters'!$3:$3,0),FALSE),"[enter country-specific value")</f>
        <v>0.5</v>
      </c>
      <c r="AB174" s="211" cm="1">
        <f t="array" aca="1" ref="AB174" ca="1">IF($G174="D",VLOOKUP($A174,DefaultParameters,MATCH(AB$8,'Default Parameters'!$3:$3,0),FALSE),"[enter country-specific value")</f>
        <v>0.5</v>
      </c>
      <c r="AC174" s="211" cm="1">
        <f t="array" aca="1" ref="AC174" ca="1">IF($G174="D",VLOOKUP($A174,DefaultParameters,MATCH(AC$8,'Default Parameters'!$3:$3,0),FALSE),"[enter country-specific value")</f>
        <v>0.5</v>
      </c>
      <c r="AD174" s="211" cm="1">
        <f t="array" aca="1" ref="AD174" ca="1">IF($G174="D",VLOOKUP($A174,DefaultParameters,MATCH(AD$8,'Default Parameters'!$3:$3,0),FALSE),"[enter country-specific value")</f>
        <v>0.5</v>
      </c>
      <c r="AE174" s="211" cm="1">
        <f t="array" aca="1" ref="AE174" ca="1">IF($G174="D",VLOOKUP($A174,DefaultParameters,MATCH(AE$8,'Default Parameters'!$3:$3,0),FALSE),"[enter country-specific value")</f>
        <v>0.5</v>
      </c>
      <c r="AF174" s="211" cm="1">
        <f t="array" aca="1" ref="AF174" ca="1">IF($G174="D",VLOOKUP($A174,DefaultParameters,MATCH(AF$8,'Default Parameters'!$3:$3,0),FALSE),"[enter country-specific value")</f>
        <v>0.5</v>
      </c>
      <c r="AG174" s="211" cm="1">
        <f t="array" aca="1" ref="AG174" ca="1">IF($G174="D",VLOOKUP($A174,DefaultParameters,MATCH(AG$8,'Default Parameters'!$3:$3,0),FALSE),"[enter country-specific value")</f>
        <v>0.5</v>
      </c>
      <c r="AH174" s="211" cm="1">
        <f t="array" aca="1" ref="AH174" ca="1">IF($G174="D",VLOOKUP($A174,DefaultParameters,MATCH(AH$8,'Default Parameters'!$3:$3,0),FALSE),"[enter country-specific value")</f>
        <v>0.5</v>
      </c>
      <c r="AI174" s="211" cm="1">
        <f t="array" aca="1" ref="AI174" ca="1">IF($G174="D",VLOOKUP($A174,DefaultParameters,MATCH(AI$8,'Default Parameters'!$3:$3,0),FALSE),"[enter country-specific value")</f>
        <v>0.5</v>
      </c>
      <c r="AJ174" s="211" cm="1">
        <f t="array" aca="1" ref="AJ174" ca="1">IF($G174="D",VLOOKUP($A174,DefaultParameters,MATCH(AJ$8,'Default Parameters'!$3:$3,0),FALSE),"[enter country-specific value")</f>
        <v>0.5</v>
      </c>
      <c r="AK174" s="211" cm="1">
        <f t="array" aca="1" ref="AK174" ca="1">IF($G174="D",VLOOKUP($A174,DefaultParameters,MATCH(AK$8,'Default Parameters'!$3:$3,0),FALSE),"[enter country-specific value")</f>
        <v>0.5</v>
      </c>
      <c r="AL174" s="211" cm="1">
        <f t="array" aca="1" ref="AL174" ca="1">IF($G174="D",VLOOKUP($A174,DefaultParameters,MATCH(AL$8,'Default Parameters'!$3:$3,0),FALSE),"[enter country-specific value")</f>
        <v>0.5</v>
      </c>
      <c r="AM174" s="211" cm="1">
        <f t="array" aca="1" ref="AM174" ca="1">IF($G174="D",VLOOKUP($A174,DefaultParameters,MATCH(AM$8,'Default Parameters'!$3:$3,0),FALSE),"[enter country-specific value")</f>
        <v>0.5</v>
      </c>
      <c r="AN174" s="211" cm="1">
        <f t="array" aca="1" ref="AN174" ca="1">IF($G174="D",VLOOKUP($A174,DefaultParameters,MATCH(AN$8,'Default Parameters'!$3:$3,0),FALSE),"[enter country-specific value")</f>
        <v>0.5</v>
      </c>
      <c r="AO174" s="211" cm="1">
        <f t="array" aca="1" ref="AO174" ca="1">IF($G174="D",VLOOKUP($A174,DefaultParameters,MATCH(AO$8,'Default Parameters'!$3:$3,0),FALSE),"[enter country-specific value")</f>
        <v>0.5</v>
      </c>
      <c r="AP174" s="211"/>
      <c r="AQ174" s="211"/>
      <c r="AR174" s="211"/>
      <c r="AS174" s="211"/>
      <c r="AT174" s="211"/>
      <c r="AU174" s="188"/>
      <c r="AV174" s="43" t="e" cm="1">
        <f t="array" aca="1" ref="AV174" ca="1">IF($G174="D",VLOOKUP($A174,DefaultParameters,MATCH(AV$8,'Default Parameters'!$3:$3,0),FALSE),"[enter country-specific value")</f>
        <v>#N/A</v>
      </c>
    </row>
    <row r="175" spans="1:48" x14ac:dyDescent="0.25">
      <c r="A175" s="44" t="str">
        <f t="shared" si="38"/>
        <v>Proportion of N excreted as TAN_Swine (finishing pigs)</v>
      </c>
      <c r="B175" s="2" t="s">
        <v>49</v>
      </c>
      <c r="C175" s="2" t="s">
        <v>486</v>
      </c>
      <c r="D175" s="77" t="str">
        <f t="shared" ca="1" si="35"/>
        <v>-</v>
      </c>
      <c r="E175" s="2" t="s">
        <v>538</v>
      </c>
      <c r="F175" s="77" t="str">
        <f t="shared" ca="1" si="36"/>
        <v>Fraction</v>
      </c>
      <c r="G175" s="201" t="s">
        <v>124</v>
      </c>
      <c r="H175" s="2" t="s">
        <v>49</v>
      </c>
      <c r="I175" s="211" t="str">
        <f t="shared" ca="1" si="37"/>
        <v>Table 3.9, 3B, EMEP/EEA Guidebook 2019</v>
      </c>
      <c r="J175" s="176"/>
      <c r="K175" s="211" cm="1">
        <f t="array" aca="1" ref="K175" ca="1">IF($G175="D",VLOOKUP($A175,DefaultParameters,MATCH(K$8,'Default Parameters'!$3:$3,0),FALSE),"[enter country-specific value")</f>
        <v>0.7</v>
      </c>
      <c r="L175" s="211" cm="1">
        <f t="array" aca="1" ref="L175" ca="1">IF($G175="D",VLOOKUP($A175,DefaultParameters,MATCH(L$8,'Default Parameters'!$3:$3,0),FALSE),"[enter country-specific value")</f>
        <v>0.7</v>
      </c>
      <c r="M175" s="211" cm="1">
        <f t="array" aca="1" ref="M175" ca="1">IF($G175="D",VLOOKUP($A175,DefaultParameters,MATCH(M$8,'Default Parameters'!$3:$3,0),FALSE),"[enter country-specific value")</f>
        <v>0.7</v>
      </c>
      <c r="N175" s="211" cm="1">
        <f t="array" aca="1" ref="N175" ca="1">IF($G175="D",VLOOKUP($A175,DefaultParameters,MATCH(N$8,'Default Parameters'!$3:$3,0),FALSE),"[enter country-specific value")</f>
        <v>0.7</v>
      </c>
      <c r="O175" s="211" cm="1">
        <f t="array" aca="1" ref="O175" ca="1">IF($G175="D",VLOOKUP($A175,DefaultParameters,MATCH(O$8,'Default Parameters'!$3:$3,0),FALSE),"[enter country-specific value")</f>
        <v>0.7</v>
      </c>
      <c r="P175" s="211" cm="1">
        <f t="array" aca="1" ref="P175" ca="1">IF($G175="D",VLOOKUP($A175,DefaultParameters,MATCH(P$8,'Default Parameters'!$3:$3,0),FALSE),"[enter country-specific value")</f>
        <v>0.7</v>
      </c>
      <c r="Q175" s="211" cm="1">
        <f t="array" aca="1" ref="Q175" ca="1">IF($G175="D",VLOOKUP($A175,DefaultParameters,MATCH(Q$8,'Default Parameters'!$3:$3,0),FALSE),"[enter country-specific value")</f>
        <v>0.7</v>
      </c>
      <c r="R175" s="211" cm="1">
        <f t="array" aca="1" ref="R175" ca="1">IF($G175="D",VLOOKUP($A175,DefaultParameters,MATCH(R$8,'Default Parameters'!$3:$3,0),FALSE),"[enter country-specific value")</f>
        <v>0.7</v>
      </c>
      <c r="S175" s="211" cm="1">
        <f t="array" aca="1" ref="S175" ca="1">IF($G175="D",VLOOKUP($A175,DefaultParameters,MATCH(S$8,'Default Parameters'!$3:$3,0),FALSE),"[enter country-specific value")</f>
        <v>0.7</v>
      </c>
      <c r="T175" s="211" cm="1">
        <f t="array" aca="1" ref="T175" ca="1">IF($G175="D",VLOOKUP($A175,DefaultParameters,MATCH(T$8,'Default Parameters'!$3:$3,0),FALSE),"[enter country-specific value")</f>
        <v>0.7</v>
      </c>
      <c r="U175" s="211" cm="1">
        <f t="array" aca="1" ref="U175" ca="1">IF($G175="D",VLOOKUP($A175,DefaultParameters,MATCH(U$8,'Default Parameters'!$3:$3,0),FALSE),"[enter country-specific value")</f>
        <v>0.7</v>
      </c>
      <c r="V175" s="211" cm="1">
        <f t="array" aca="1" ref="V175" ca="1">IF($G175="D",VLOOKUP($A175,DefaultParameters,MATCH(V$8,'Default Parameters'!$3:$3,0),FALSE),"[enter country-specific value")</f>
        <v>0.7</v>
      </c>
      <c r="W175" s="211" cm="1">
        <f t="array" aca="1" ref="W175" ca="1">IF($G175="D",VLOOKUP($A175,DefaultParameters,MATCH(W$8,'Default Parameters'!$3:$3,0),FALSE),"[enter country-specific value")</f>
        <v>0.7</v>
      </c>
      <c r="X175" s="211" cm="1">
        <f t="array" aca="1" ref="X175" ca="1">IF($G175="D",VLOOKUP($A175,DefaultParameters,MATCH(X$8,'Default Parameters'!$3:$3,0),FALSE),"[enter country-specific value")</f>
        <v>0.7</v>
      </c>
      <c r="Y175" s="211" cm="1">
        <f t="array" aca="1" ref="Y175" ca="1">IF($G175="D",VLOOKUP($A175,DefaultParameters,MATCH(Y$8,'Default Parameters'!$3:$3,0),FALSE),"[enter country-specific value")</f>
        <v>0.7</v>
      </c>
      <c r="Z175" s="211" cm="1">
        <f t="array" aca="1" ref="Z175" ca="1">IF($G175="D",VLOOKUP($A175,DefaultParameters,MATCH(Z$8,'Default Parameters'!$3:$3,0),FALSE),"[enter country-specific value")</f>
        <v>0.7</v>
      </c>
      <c r="AA175" s="211" cm="1">
        <f t="array" aca="1" ref="AA175" ca="1">IF($G175="D",VLOOKUP($A175,DefaultParameters,MATCH(AA$8,'Default Parameters'!$3:$3,0),FALSE),"[enter country-specific value")</f>
        <v>0.7</v>
      </c>
      <c r="AB175" s="211" cm="1">
        <f t="array" aca="1" ref="AB175" ca="1">IF($G175="D",VLOOKUP($A175,DefaultParameters,MATCH(AB$8,'Default Parameters'!$3:$3,0),FALSE),"[enter country-specific value")</f>
        <v>0.7</v>
      </c>
      <c r="AC175" s="211" cm="1">
        <f t="array" aca="1" ref="AC175" ca="1">IF($G175="D",VLOOKUP($A175,DefaultParameters,MATCH(AC$8,'Default Parameters'!$3:$3,0),FALSE),"[enter country-specific value")</f>
        <v>0.7</v>
      </c>
      <c r="AD175" s="211" cm="1">
        <f t="array" aca="1" ref="AD175" ca="1">IF($G175="D",VLOOKUP($A175,DefaultParameters,MATCH(AD$8,'Default Parameters'!$3:$3,0),FALSE),"[enter country-specific value")</f>
        <v>0.7</v>
      </c>
      <c r="AE175" s="211" cm="1">
        <f t="array" aca="1" ref="AE175" ca="1">IF($G175="D",VLOOKUP($A175,DefaultParameters,MATCH(AE$8,'Default Parameters'!$3:$3,0),FALSE),"[enter country-specific value")</f>
        <v>0.7</v>
      </c>
      <c r="AF175" s="211" cm="1">
        <f t="array" aca="1" ref="AF175" ca="1">IF($G175="D",VLOOKUP($A175,DefaultParameters,MATCH(AF$8,'Default Parameters'!$3:$3,0),FALSE),"[enter country-specific value")</f>
        <v>0.7</v>
      </c>
      <c r="AG175" s="211" cm="1">
        <f t="array" aca="1" ref="AG175" ca="1">IF($G175="D",VLOOKUP($A175,DefaultParameters,MATCH(AG$8,'Default Parameters'!$3:$3,0),FALSE),"[enter country-specific value")</f>
        <v>0.7</v>
      </c>
      <c r="AH175" s="211" cm="1">
        <f t="array" aca="1" ref="AH175" ca="1">IF($G175="D",VLOOKUP($A175,DefaultParameters,MATCH(AH$8,'Default Parameters'!$3:$3,0),FALSE),"[enter country-specific value")</f>
        <v>0.7</v>
      </c>
      <c r="AI175" s="211" cm="1">
        <f t="array" aca="1" ref="AI175" ca="1">IF($G175="D",VLOOKUP($A175,DefaultParameters,MATCH(AI$8,'Default Parameters'!$3:$3,0),FALSE),"[enter country-specific value")</f>
        <v>0.7</v>
      </c>
      <c r="AJ175" s="211" cm="1">
        <f t="array" aca="1" ref="AJ175" ca="1">IF($G175="D",VLOOKUP($A175,DefaultParameters,MATCH(AJ$8,'Default Parameters'!$3:$3,0),FALSE),"[enter country-specific value")</f>
        <v>0.7</v>
      </c>
      <c r="AK175" s="211" cm="1">
        <f t="array" aca="1" ref="AK175" ca="1">IF($G175="D",VLOOKUP($A175,DefaultParameters,MATCH(AK$8,'Default Parameters'!$3:$3,0),FALSE),"[enter country-specific value")</f>
        <v>0.7</v>
      </c>
      <c r="AL175" s="211" cm="1">
        <f t="array" aca="1" ref="AL175" ca="1">IF($G175="D",VLOOKUP($A175,DefaultParameters,MATCH(AL$8,'Default Parameters'!$3:$3,0),FALSE),"[enter country-specific value")</f>
        <v>0.7</v>
      </c>
      <c r="AM175" s="211" cm="1">
        <f t="array" aca="1" ref="AM175" ca="1">IF($G175="D",VLOOKUP($A175,DefaultParameters,MATCH(AM$8,'Default Parameters'!$3:$3,0),FALSE),"[enter country-specific value")</f>
        <v>0.7</v>
      </c>
      <c r="AN175" s="211" cm="1">
        <f t="array" aca="1" ref="AN175" ca="1">IF($G175="D",VLOOKUP($A175,DefaultParameters,MATCH(AN$8,'Default Parameters'!$3:$3,0),FALSE),"[enter country-specific value")</f>
        <v>0.7</v>
      </c>
      <c r="AO175" s="211" cm="1">
        <f t="array" aca="1" ref="AO175" ca="1">IF($G175="D",VLOOKUP($A175,DefaultParameters,MATCH(AO$8,'Default Parameters'!$3:$3,0),FALSE),"[enter country-specific value")</f>
        <v>0.7</v>
      </c>
      <c r="AP175" s="211"/>
      <c r="AQ175" s="211"/>
      <c r="AR175" s="211"/>
      <c r="AS175" s="211"/>
      <c r="AT175" s="211"/>
      <c r="AU175" s="188"/>
      <c r="AV175" s="43" t="e" cm="1">
        <f t="array" aca="1" ref="AV175" ca="1">IF($G175="D",VLOOKUP($A175,DefaultParameters,MATCH(AV$8,'Default Parameters'!$3:$3,0),FALSE),"[enter country-specific value")</f>
        <v>#N/A</v>
      </c>
    </row>
    <row r="176" spans="1:48" x14ac:dyDescent="0.25">
      <c r="A176" s="44" t="str">
        <f t="shared" si="38"/>
        <v>Proportion of N excreted as TAN_Swine (sows)</v>
      </c>
      <c r="B176" s="2" t="s">
        <v>49</v>
      </c>
      <c r="C176" s="2" t="s">
        <v>486</v>
      </c>
      <c r="D176" s="77" t="str">
        <f t="shared" ca="1" si="35"/>
        <v>-</v>
      </c>
      <c r="E176" s="2" t="s">
        <v>145</v>
      </c>
      <c r="F176" s="77" t="str">
        <f t="shared" ca="1" si="36"/>
        <v>Fraction</v>
      </c>
      <c r="G176" s="201" t="s">
        <v>124</v>
      </c>
      <c r="H176" s="2" t="s">
        <v>49</v>
      </c>
      <c r="I176" s="211" t="str">
        <f t="shared" ca="1" si="37"/>
        <v>Table 3.9, 3B, EMEP/EEA Guidebook 2019</v>
      </c>
      <c r="J176" s="176"/>
      <c r="K176" s="211" cm="1">
        <f t="array" aca="1" ref="K176" ca="1">IF($G176="D",VLOOKUP($A176,DefaultParameters,MATCH(K$8,'Default Parameters'!$3:$3,0),FALSE),"[enter country-specific value")</f>
        <v>0.7</v>
      </c>
      <c r="L176" s="211" cm="1">
        <f t="array" aca="1" ref="L176" ca="1">IF($G176="D",VLOOKUP($A176,DefaultParameters,MATCH(L$8,'Default Parameters'!$3:$3,0),FALSE),"[enter country-specific value")</f>
        <v>0.7</v>
      </c>
      <c r="M176" s="211" cm="1">
        <f t="array" aca="1" ref="M176" ca="1">IF($G176="D",VLOOKUP($A176,DefaultParameters,MATCH(M$8,'Default Parameters'!$3:$3,0),FALSE),"[enter country-specific value")</f>
        <v>0.7</v>
      </c>
      <c r="N176" s="211" cm="1">
        <f t="array" aca="1" ref="N176" ca="1">IF($G176="D",VLOOKUP($A176,DefaultParameters,MATCH(N$8,'Default Parameters'!$3:$3,0),FALSE),"[enter country-specific value")</f>
        <v>0.7</v>
      </c>
      <c r="O176" s="211" cm="1">
        <f t="array" aca="1" ref="O176" ca="1">IF($G176="D",VLOOKUP($A176,DefaultParameters,MATCH(O$8,'Default Parameters'!$3:$3,0),FALSE),"[enter country-specific value")</f>
        <v>0.7</v>
      </c>
      <c r="P176" s="211" cm="1">
        <f t="array" aca="1" ref="P176" ca="1">IF($G176="D",VLOOKUP($A176,DefaultParameters,MATCH(P$8,'Default Parameters'!$3:$3,0),FALSE),"[enter country-specific value")</f>
        <v>0.7</v>
      </c>
      <c r="Q176" s="211" cm="1">
        <f t="array" aca="1" ref="Q176" ca="1">IF($G176="D",VLOOKUP($A176,DefaultParameters,MATCH(Q$8,'Default Parameters'!$3:$3,0),FALSE),"[enter country-specific value")</f>
        <v>0.7</v>
      </c>
      <c r="R176" s="211" cm="1">
        <f t="array" aca="1" ref="R176" ca="1">IF($G176="D",VLOOKUP($A176,DefaultParameters,MATCH(R$8,'Default Parameters'!$3:$3,0),FALSE),"[enter country-specific value")</f>
        <v>0.7</v>
      </c>
      <c r="S176" s="211" cm="1">
        <f t="array" aca="1" ref="S176" ca="1">IF($G176="D",VLOOKUP($A176,DefaultParameters,MATCH(S$8,'Default Parameters'!$3:$3,0),FALSE),"[enter country-specific value")</f>
        <v>0.7</v>
      </c>
      <c r="T176" s="211" cm="1">
        <f t="array" aca="1" ref="T176" ca="1">IF($G176="D",VLOOKUP($A176,DefaultParameters,MATCH(T$8,'Default Parameters'!$3:$3,0),FALSE),"[enter country-specific value")</f>
        <v>0.7</v>
      </c>
      <c r="U176" s="211" cm="1">
        <f t="array" aca="1" ref="U176" ca="1">IF($G176="D",VLOOKUP($A176,DefaultParameters,MATCH(U$8,'Default Parameters'!$3:$3,0),FALSE),"[enter country-specific value")</f>
        <v>0.7</v>
      </c>
      <c r="V176" s="211" cm="1">
        <f t="array" aca="1" ref="V176" ca="1">IF($G176="D",VLOOKUP($A176,DefaultParameters,MATCH(V$8,'Default Parameters'!$3:$3,0),FALSE),"[enter country-specific value")</f>
        <v>0.7</v>
      </c>
      <c r="W176" s="211" cm="1">
        <f t="array" aca="1" ref="W176" ca="1">IF($G176="D",VLOOKUP($A176,DefaultParameters,MATCH(W$8,'Default Parameters'!$3:$3,0),FALSE),"[enter country-specific value")</f>
        <v>0.7</v>
      </c>
      <c r="X176" s="211" cm="1">
        <f t="array" aca="1" ref="X176" ca="1">IF($G176="D",VLOOKUP($A176,DefaultParameters,MATCH(X$8,'Default Parameters'!$3:$3,0),FALSE),"[enter country-specific value")</f>
        <v>0.7</v>
      </c>
      <c r="Y176" s="211" cm="1">
        <f t="array" aca="1" ref="Y176" ca="1">IF($G176="D",VLOOKUP($A176,DefaultParameters,MATCH(Y$8,'Default Parameters'!$3:$3,0),FALSE),"[enter country-specific value")</f>
        <v>0.7</v>
      </c>
      <c r="Z176" s="211" cm="1">
        <f t="array" aca="1" ref="Z176" ca="1">IF($G176="D",VLOOKUP($A176,DefaultParameters,MATCH(Z$8,'Default Parameters'!$3:$3,0),FALSE),"[enter country-specific value")</f>
        <v>0.7</v>
      </c>
      <c r="AA176" s="211" cm="1">
        <f t="array" aca="1" ref="AA176" ca="1">IF($G176="D",VLOOKUP($A176,DefaultParameters,MATCH(AA$8,'Default Parameters'!$3:$3,0),FALSE),"[enter country-specific value")</f>
        <v>0.7</v>
      </c>
      <c r="AB176" s="211" cm="1">
        <f t="array" aca="1" ref="AB176" ca="1">IF($G176="D",VLOOKUP($A176,DefaultParameters,MATCH(AB$8,'Default Parameters'!$3:$3,0),FALSE),"[enter country-specific value")</f>
        <v>0.7</v>
      </c>
      <c r="AC176" s="211" cm="1">
        <f t="array" aca="1" ref="AC176" ca="1">IF($G176="D",VLOOKUP($A176,DefaultParameters,MATCH(AC$8,'Default Parameters'!$3:$3,0),FALSE),"[enter country-specific value")</f>
        <v>0.7</v>
      </c>
      <c r="AD176" s="211" cm="1">
        <f t="array" aca="1" ref="AD176" ca="1">IF($G176="D",VLOOKUP($A176,DefaultParameters,MATCH(AD$8,'Default Parameters'!$3:$3,0),FALSE),"[enter country-specific value")</f>
        <v>0.7</v>
      </c>
      <c r="AE176" s="211" cm="1">
        <f t="array" aca="1" ref="AE176" ca="1">IF($G176="D",VLOOKUP($A176,DefaultParameters,MATCH(AE$8,'Default Parameters'!$3:$3,0),FALSE),"[enter country-specific value")</f>
        <v>0.7</v>
      </c>
      <c r="AF176" s="211" cm="1">
        <f t="array" aca="1" ref="AF176" ca="1">IF($G176="D",VLOOKUP($A176,DefaultParameters,MATCH(AF$8,'Default Parameters'!$3:$3,0),FALSE),"[enter country-specific value")</f>
        <v>0.7</v>
      </c>
      <c r="AG176" s="211" cm="1">
        <f t="array" aca="1" ref="AG176" ca="1">IF($G176="D",VLOOKUP($A176,DefaultParameters,MATCH(AG$8,'Default Parameters'!$3:$3,0),FALSE),"[enter country-specific value")</f>
        <v>0.7</v>
      </c>
      <c r="AH176" s="211" cm="1">
        <f t="array" aca="1" ref="AH176" ca="1">IF($G176="D",VLOOKUP($A176,DefaultParameters,MATCH(AH$8,'Default Parameters'!$3:$3,0),FALSE),"[enter country-specific value")</f>
        <v>0.7</v>
      </c>
      <c r="AI176" s="211" cm="1">
        <f t="array" aca="1" ref="AI176" ca="1">IF($G176="D",VLOOKUP($A176,DefaultParameters,MATCH(AI$8,'Default Parameters'!$3:$3,0),FALSE),"[enter country-specific value")</f>
        <v>0.7</v>
      </c>
      <c r="AJ176" s="211" cm="1">
        <f t="array" aca="1" ref="AJ176" ca="1">IF($G176="D",VLOOKUP($A176,DefaultParameters,MATCH(AJ$8,'Default Parameters'!$3:$3,0),FALSE),"[enter country-specific value")</f>
        <v>0.7</v>
      </c>
      <c r="AK176" s="211" cm="1">
        <f t="array" aca="1" ref="AK176" ca="1">IF($G176="D",VLOOKUP($A176,DefaultParameters,MATCH(AK$8,'Default Parameters'!$3:$3,0),FALSE),"[enter country-specific value")</f>
        <v>0.7</v>
      </c>
      <c r="AL176" s="211" cm="1">
        <f t="array" aca="1" ref="AL176" ca="1">IF($G176="D",VLOOKUP($A176,DefaultParameters,MATCH(AL$8,'Default Parameters'!$3:$3,0),FALSE),"[enter country-specific value")</f>
        <v>0.7</v>
      </c>
      <c r="AM176" s="211" cm="1">
        <f t="array" aca="1" ref="AM176" ca="1">IF($G176="D",VLOOKUP($A176,DefaultParameters,MATCH(AM$8,'Default Parameters'!$3:$3,0),FALSE),"[enter country-specific value")</f>
        <v>0.7</v>
      </c>
      <c r="AN176" s="211" cm="1">
        <f t="array" aca="1" ref="AN176" ca="1">IF($G176="D",VLOOKUP($A176,DefaultParameters,MATCH(AN$8,'Default Parameters'!$3:$3,0),FALSE),"[enter country-specific value")</f>
        <v>0.7</v>
      </c>
      <c r="AO176" s="211" cm="1">
        <f t="array" aca="1" ref="AO176" ca="1">IF($G176="D",VLOOKUP($A176,DefaultParameters,MATCH(AO$8,'Default Parameters'!$3:$3,0),FALSE),"[enter country-specific value")</f>
        <v>0.7</v>
      </c>
      <c r="AP176" s="211"/>
      <c r="AQ176" s="211"/>
      <c r="AR176" s="211"/>
      <c r="AS176" s="211"/>
      <c r="AT176" s="211"/>
      <c r="AU176" s="188"/>
      <c r="AV176" s="211" t="e" cm="1">
        <f t="array" aca="1" ref="AV176" ca="1">IF($G176="D",VLOOKUP($A176,DefaultParameters,MATCH(AV$8,'Default Parameters'!$3:$3,0),FALSE),"[enter country-specific value")</f>
        <v>#N/A</v>
      </c>
    </row>
    <row r="177" spans="1:48" x14ac:dyDescent="0.25">
      <c r="A177" s="44" t="str">
        <f t="shared" si="38"/>
        <v>Proportion of N excreted as TAN_Buffalo</v>
      </c>
      <c r="B177" s="2" t="s">
        <v>49</v>
      </c>
      <c r="C177" s="2" t="s">
        <v>486</v>
      </c>
      <c r="D177" s="77" t="str">
        <f t="shared" ca="1" si="35"/>
        <v>-</v>
      </c>
      <c r="E177" s="2" t="s">
        <v>80</v>
      </c>
      <c r="F177" s="77" t="str">
        <f t="shared" ca="1" si="36"/>
        <v>Fraction</v>
      </c>
      <c r="G177" s="201" t="s">
        <v>124</v>
      </c>
      <c r="H177" s="2" t="s">
        <v>49</v>
      </c>
      <c r="I177" s="211" t="str">
        <f t="shared" ca="1" si="37"/>
        <v>Table 3.9, 3B, EMEP/EEA Guidebook 2019</v>
      </c>
      <c r="J177" s="176"/>
      <c r="K177" s="211" cm="1">
        <f t="array" aca="1" ref="K177" ca="1">IF($G177="D",VLOOKUP($A177,DefaultParameters,MATCH(K$8,'Default Parameters'!$3:$3,0),FALSE),"[enter country-specific value")</f>
        <v>0.5</v>
      </c>
      <c r="L177" s="211" cm="1">
        <f t="array" aca="1" ref="L177" ca="1">IF($G177="D",VLOOKUP($A177,DefaultParameters,MATCH(L$8,'Default Parameters'!$3:$3,0),FALSE),"[enter country-specific value")</f>
        <v>0.5</v>
      </c>
      <c r="M177" s="211" cm="1">
        <f t="array" aca="1" ref="M177" ca="1">IF($G177="D",VLOOKUP($A177,DefaultParameters,MATCH(M$8,'Default Parameters'!$3:$3,0),FALSE),"[enter country-specific value")</f>
        <v>0.5</v>
      </c>
      <c r="N177" s="211" cm="1">
        <f t="array" aca="1" ref="N177" ca="1">IF($G177="D",VLOOKUP($A177,DefaultParameters,MATCH(N$8,'Default Parameters'!$3:$3,0),FALSE),"[enter country-specific value")</f>
        <v>0.5</v>
      </c>
      <c r="O177" s="211" cm="1">
        <f t="array" aca="1" ref="O177" ca="1">IF($G177="D",VLOOKUP($A177,DefaultParameters,MATCH(O$8,'Default Parameters'!$3:$3,0),FALSE),"[enter country-specific value")</f>
        <v>0.5</v>
      </c>
      <c r="P177" s="211" cm="1">
        <f t="array" aca="1" ref="P177" ca="1">IF($G177="D",VLOOKUP($A177,DefaultParameters,MATCH(P$8,'Default Parameters'!$3:$3,0),FALSE),"[enter country-specific value")</f>
        <v>0.5</v>
      </c>
      <c r="Q177" s="211" cm="1">
        <f t="array" aca="1" ref="Q177" ca="1">IF($G177="D",VLOOKUP($A177,DefaultParameters,MATCH(Q$8,'Default Parameters'!$3:$3,0),FALSE),"[enter country-specific value")</f>
        <v>0.5</v>
      </c>
      <c r="R177" s="211" cm="1">
        <f t="array" aca="1" ref="R177" ca="1">IF($G177="D",VLOOKUP($A177,DefaultParameters,MATCH(R$8,'Default Parameters'!$3:$3,0),FALSE),"[enter country-specific value")</f>
        <v>0.5</v>
      </c>
      <c r="S177" s="211" cm="1">
        <f t="array" aca="1" ref="S177" ca="1">IF($G177="D",VLOOKUP($A177,DefaultParameters,MATCH(S$8,'Default Parameters'!$3:$3,0),FALSE),"[enter country-specific value")</f>
        <v>0.5</v>
      </c>
      <c r="T177" s="211" cm="1">
        <f t="array" aca="1" ref="T177" ca="1">IF($G177="D",VLOOKUP($A177,DefaultParameters,MATCH(T$8,'Default Parameters'!$3:$3,0),FALSE),"[enter country-specific value")</f>
        <v>0.5</v>
      </c>
      <c r="U177" s="211" cm="1">
        <f t="array" aca="1" ref="U177" ca="1">IF($G177="D",VLOOKUP($A177,DefaultParameters,MATCH(U$8,'Default Parameters'!$3:$3,0),FALSE),"[enter country-specific value")</f>
        <v>0.5</v>
      </c>
      <c r="V177" s="211" cm="1">
        <f t="array" aca="1" ref="V177" ca="1">IF($G177="D",VLOOKUP($A177,DefaultParameters,MATCH(V$8,'Default Parameters'!$3:$3,0),FALSE),"[enter country-specific value")</f>
        <v>0.5</v>
      </c>
      <c r="W177" s="211" cm="1">
        <f t="array" aca="1" ref="W177" ca="1">IF($G177="D",VLOOKUP($A177,DefaultParameters,MATCH(W$8,'Default Parameters'!$3:$3,0),FALSE),"[enter country-specific value")</f>
        <v>0.5</v>
      </c>
      <c r="X177" s="211" cm="1">
        <f t="array" aca="1" ref="X177" ca="1">IF($G177="D",VLOOKUP($A177,DefaultParameters,MATCH(X$8,'Default Parameters'!$3:$3,0),FALSE),"[enter country-specific value")</f>
        <v>0.5</v>
      </c>
      <c r="Y177" s="211" cm="1">
        <f t="array" aca="1" ref="Y177" ca="1">IF($G177="D",VLOOKUP($A177,DefaultParameters,MATCH(Y$8,'Default Parameters'!$3:$3,0),FALSE),"[enter country-specific value")</f>
        <v>0.5</v>
      </c>
      <c r="Z177" s="211" cm="1">
        <f t="array" aca="1" ref="Z177" ca="1">IF($G177="D",VLOOKUP($A177,DefaultParameters,MATCH(Z$8,'Default Parameters'!$3:$3,0),FALSE),"[enter country-specific value")</f>
        <v>0.5</v>
      </c>
      <c r="AA177" s="211" cm="1">
        <f t="array" aca="1" ref="AA177" ca="1">IF($G177="D",VLOOKUP($A177,DefaultParameters,MATCH(AA$8,'Default Parameters'!$3:$3,0),FALSE),"[enter country-specific value")</f>
        <v>0.5</v>
      </c>
      <c r="AB177" s="211" cm="1">
        <f t="array" aca="1" ref="AB177" ca="1">IF($G177="D",VLOOKUP($A177,DefaultParameters,MATCH(AB$8,'Default Parameters'!$3:$3,0),FALSE),"[enter country-specific value")</f>
        <v>0.5</v>
      </c>
      <c r="AC177" s="211" cm="1">
        <f t="array" aca="1" ref="AC177" ca="1">IF($G177="D",VLOOKUP($A177,DefaultParameters,MATCH(AC$8,'Default Parameters'!$3:$3,0),FALSE),"[enter country-specific value")</f>
        <v>0.5</v>
      </c>
      <c r="AD177" s="211" cm="1">
        <f t="array" aca="1" ref="AD177" ca="1">IF($G177="D",VLOOKUP($A177,DefaultParameters,MATCH(AD$8,'Default Parameters'!$3:$3,0),FALSE),"[enter country-specific value")</f>
        <v>0.5</v>
      </c>
      <c r="AE177" s="211" cm="1">
        <f t="array" aca="1" ref="AE177" ca="1">IF($G177="D",VLOOKUP($A177,DefaultParameters,MATCH(AE$8,'Default Parameters'!$3:$3,0),FALSE),"[enter country-specific value")</f>
        <v>0.5</v>
      </c>
      <c r="AF177" s="211" cm="1">
        <f t="array" aca="1" ref="AF177" ca="1">IF($G177="D",VLOOKUP($A177,DefaultParameters,MATCH(AF$8,'Default Parameters'!$3:$3,0),FALSE),"[enter country-specific value")</f>
        <v>0.5</v>
      </c>
      <c r="AG177" s="211" cm="1">
        <f t="array" aca="1" ref="AG177" ca="1">IF($G177="D",VLOOKUP($A177,DefaultParameters,MATCH(AG$8,'Default Parameters'!$3:$3,0),FALSE),"[enter country-specific value")</f>
        <v>0.5</v>
      </c>
      <c r="AH177" s="211" cm="1">
        <f t="array" aca="1" ref="AH177" ca="1">IF($G177="D",VLOOKUP($A177,DefaultParameters,MATCH(AH$8,'Default Parameters'!$3:$3,0),FALSE),"[enter country-specific value")</f>
        <v>0.5</v>
      </c>
      <c r="AI177" s="211" cm="1">
        <f t="array" aca="1" ref="AI177" ca="1">IF($G177="D",VLOOKUP($A177,DefaultParameters,MATCH(AI$8,'Default Parameters'!$3:$3,0),FALSE),"[enter country-specific value")</f>
        <v>0.5</v>
      </c>
      <c r="AJ177" s="211" cm="1">
        <f t="array" aca="1" ref="AJ177" ca="1">IF($G177="D",VLOOKUP($A177,DefaultParameters,MATCH(AJ$8,'Default Parameters'!$3:$3,0),FALSE),"[enter country-specific value")</f>
        <v>0.5</v>
      </c>
      <c r="AK177" s="211" cm="1">
        <f t="array" aca="1" ref="AK177" ca="1">IF($G177="D",VLOOKUP($A177,DefaultParameters,MATCH(AK$8,'Default Parameters'!$3:$3,0),FALSE),"[enter country-specific value")</f>
        <v>0.5</v>
      </c>
      <c r="AL177" s="211" cm="1">
        <f t="array" aca="1" ref="AL177" ca="1">IF($G177="D",VLOOKUP($A177,DefaultParameters,MATCH(AL$8,'Default Parameters'!$3:$3,0),FALSE),"[enter country-specific value")</f>
        <v>0.5</v>
      </c>
      <c r="AM177" s="211" cm="1">
        <f t="array" aca="1" ref="AM177" ca="1">IF($G177="D",VLOOKUP($A177,DefaultParameters,MATCH(AM$8,'Default Parameters'!$3:$3,0),FALSE),"[enter country-specific value")</f>
        <v>0.5</v>
      </c>
      <c r="AN177" s="211" cm="1">
        <f t="array" aca="1" ref="AN177" ca="1">IF($G177="D",VLOOKUP($A177,DefaultParameters,MATCH(AN$8,'Default Parameters'!$3:$3,0),FALSE),"[enter country-specific value")</f>
        <v>0.5</v>
      </c>
      <c r="AO177" s="211" cm="1">
        <f t="array" aca="1" ref="AO177" ca="1">IF($G177="D",VLOOKUP($A177,DefaultParameters,MATCH(AO$8,'Default Parameters'!$3:$3,0),FALSE),"[enter country-specific value")</f>
        <v>0.5</v>
      </c>
      <c r="AP177" s="211"/>
      <c r="AQ177" s="211"/>
      <c r="AR177" s="211"/>
      <c r="AS177" s="211"/>
      <c r="AT177" s="211"/>
      <c r="AU177" s="188"/>
      <c r="AV177" s="43" t="e" cm="1">
        <f t="array" aca="1" ref="AV177" ca="1">IF($G177="D",VLOOKUP($A177,DefaultParameters,MATCH(AV$8,'Default Parameters'!$3:$3,0),FALSE),"[enter country-specific value")</f>
        <v>#N/A</v>
      </c>
    </row>
    <row r="178" spans="1:48" x14ac:dyDescent="0.25">
      <c r="A178" s="44" t="str">
        <f t="shared" si="38"/>
        <v>Proportion of N excreted as TAN_Goats</v>
      </c>
      <c r="B178" s="2" t="s">
        <v>49</v>
      </c>
      <c r="C178" s="2" t="s">
        <v>486</v>
      </c>
      <c r="D178" s="77" t="str">
        <f t="shared" ca="1" si="35"/>
        <v>-</v>
      </c>
      <c r="E178" s="2" t="s">
        <v>81</v>
      </c>
      <c r="F178" s="77" t="str">
        <f t="shared" ca="1" si="36"/>
        <v>Fraction</v>
      </c>
      <c r="G178" s="201" t="s">
        <v>124</v>
      </c>
      <c r="H178" s="2" t="s">
        <v>49</v>
      </c>
      <c r="I178" s="211" t="str">
        <f t="shared" ca="1" si="37"/>
        <v>Table 3.9, 3B, EMEP/EEA Guidebook 2019</v>
      </c>
      <c r="J178" s="176"/>
      <c r="K178" s="211" cm="1">
        <f t="array" aca="1" ref="K178" ca="1">IF($G178="D",VLOOKUP($A178,DefaultParameters,MATCH(K$8,'Default Parameters'!$3:$3,0),FALSE),"[enter country-specific value")</f>
        <v>0.5</v>
      </c>
      <c r="L178" s="211" cm="1">
        <f t="array" aca="1" ref="L178" ca="1">IF($G178="D",VLOOKUP($A178,DefaultParameters,MATCH(L$8,'Default Parameters'!$3:$3,0),FALSE),"[enter country-specific value")</f>
        <v>0.5</v>
      </c>
      <c r="M178" s="211" cm="1">
        <f t="array" aca="1" ref="M178" ca="1">IF($G178="D",VLOOKUP($A178,DefaultParameters,MATCH(M$8,'Default Parameters'!$3:$3,0),FALSE),"[enter country-specific value")</f>
        <v>0.5</v>
      </c>
      <c r="N178" s="211" cm="1">
        <f t="array" aca="1" ref="N178" ca="1">IF($G178="D",VLOOKUP($A178,DefaultParameters,MATCH(N$8,'Default Parameters'!$3:$3,0),FALSE),"[enter country-specific value")</f>
        <v>0.5</v>
      </c>
      <c r="O178" s="211" cm="1">
        <f t="array" aca="1" ref="O178" ca="1">IF($G178="D",VLOOKUP($A178,DefaultParameters,MATCH(O$8,'Default Parameters'!$3:$3,0),FALSE),"[enter country-specific value")</f>
        <v>0.5</v>
      </c>
      <c r="P178" s="211" cm="1">
        <f t="array" aca="1" ref="P178" ca="1">IF($G178="D",VLOOKUP($A178,DefaultParameters,MATCH(P$8,'Default Parameters'!$3:$3,0),FALSE),"[enter country-specific value")</f>
        <v>0.5</v>
      </c>
      <c r="Q178" s="211" cm="1">
        <f t="array" aca="1" ref="Q178" ca="1">IF($G178="D",VLOOKUP($A178,DefaultParameters,MATCH(Q$8,'Default Parameters'!$3:$3,0),FALSE),"[enter country-specific value")</f>
        <v>0.5</v>
      </c>
      <c r="R178" s="211" cm="1">
        <f t="array" aca="1" ref="R178" ca="1">IF($G178="D",VLOOKUP($A178,DefaultParameters,MATCH(R$8,'Default Parameters'!$3:$3,0),FALSE),"[enter country-specific value")</f>
        <v>0.5</v>
      </c>
      <c r="S178" s="211" cm="1">
        <f t="array" aca="1" ref="S178" ca="1">IF($G178="D",VLOOKUP($A178,DefaultParameters,MATCH(S$8,'Default Parameters'!$3:$3,0),FALSE),"[enter country-specific value")</f>
        <v>0.5</v>
      </c>
      <c r="T178" s="211" cm="1">
        <f t="array" aca="1" ref="T178" ca="1">IF($G178="D",VLOOKUP($A178,DefaultParameters,MATCH(T$8,'Default Parameters'!$3:$3,0),FALSE),"[enter country-specific value")</f>
        <v>0.5</v>
      </c>
      <c r="U178" s="211" cm="1">
        <f t="array" aca="1" ref="U178" ca="1">IF($G178="D",VLOOKUP($A178,DefaultParameters,MATCH(U$8,'Default Parameters'!$3:$3,0),FALSE),"[enter country-specific value")</f>
        <v>0.5</v>
      </c>
      <c r="V178" s="211" cm="1">
        <f t="array" aca="1" ref="V178" ca="1">IF($G178="D",VLOOKUP($A178,DefaultParameters,MATCH(V$8,'Default Parameters'!$3:$3,0),FALSE),"[enter country-specific value")</f>
        <v>0.5</v>
      </c>
      <c r="W178" s="211" cm="1">
        <f t="array" aca="1" ref="W178" ca="1">IF($G178="D",VLOOKUP($A178,DefaultParameters,MATCH(W$8,'Default Parameters'!$3:$3,0),FALSE),"[enter country-specific value")</f>
        <v>0.5</v>
      </c>
      <c r="X178" s="211" cm="1">
        <f t="array" aca="1" ref="X178" ca="1">IF($G178="D",VLOOKUP($A178,DefaultParameters,MATCH(X$8,'Default Parameters'!$3:$3,0),FALSE),"[enter country-specific value")</f>
        <v>0.5</v>
      </c>
      <c r="Y178" s="211" cm="1">
        <f t="array" aca="1" ref="Y178" ca="1">IF($G178="D",VLOOKUP($A178,DefaultParameters,MATCH(Y$8,'Default Parameters'!$3:$3,0),FALSE),"[enter country-specific value")</f>
        <v>0.5</v>
      </c>
      <c r="Z178" s="211" cm="1">
        <f t="array" aca="1" ref="Z178" ca="1">IF($G178="D",VLOOKUP($A178,DefaultParameters,MATCH(Z$8,'Default Parameters'!$3:$3,0),FALSE),"[enter country-specific value")</f>
        <v>0.5</v>
      </c>
      <c r="AA178" s="211" cm="1">
        <f t="array" aca="1" ref="AA178" ca="1">IF($G178="D",VLOOKUP($A178,DefaultParameters,MATCH(AA$8,'Default Parameters'!$3:$3,0),FALSE),"[enter country-specific value")</f>
        <v>0.5</v>
      </c>
      <c r="AB178" s="211" cm="1">
        <f t="array" aca="1" ref="AB178" ca="1">IF($G178="D",VLOOKUP($A178,DefaultParameters,MATCH(AB$8,'Default Parameters'!$3:$3,0),FALSE),"[enter country-specific value")</f>
        <v>0.5</v>
      </c>
      <c r="AC178" s="211" cm="1">
        <f t="array" aca="1" ref="AC178" ca="1">IF($G178="D",VLOOKUP($A178,DefaultParameters,MATCH(AC$8,'Default Parameters'!$3:$3,0),FALSE),"[enter country-specific value")</f>
        <v>0.5</v>
      </c>
      <c r="AD178" s="211" cm="1">
        <f t="array" aca="1" ref="AD178" ca="1">IF($G178="D",VLOOKUP($A178,DefaultParameters,MATCH(AD$8,'Default Parameters'!$3:$3,0),FALSE),"[enter country-specific value")</f>
        <v>0.5</v>
      </c>
      <c r="AE178" s="211" cm="1">
        <f t="array" aca="1" ref="AE178" ca="1">IF($G178="D",VLOOKUP($A178,DefaultParameters,MATCH(AE$8,'Default Parameters'!$3:$3,0),FALSE),"[enter country-specific value")</f>
        <v>0.5</v>
      </c>
      <c r="AF178" s="211" cm="1">
        <f t="array" aca="1" ref="AF178" ca="1">IF($G178="D",VLOOKUP($A178,DefaultParameters,MATCH(AF$8,'Default Parameters'!$3:$3,0),FALSE),"[enter country-specific value")</f>
        <v>0.5</v>
      </c>
      <c r="AG178" s="211" cm="1">
        <f t="array" aca="1" ref="AG178" ca="1">IF($G178="D",VLOOKUP($A178,DefaultParameters,MATCH(AG$8,'Default Parameters'!$3:$3,0),FALSE),"[enter country-specific value")</f>
        <v>0.5</v>
      </c>
      <c r="AH178" s="211" cm="1">
        <f t="array" aca="1" ref="AH178" ca="1">IF($G178="D",VLOOKUP($A178,DefaultParameters,MATCH(AH$8,'Default Parameters'!$3:$3,0),FALSE),"[enter country-specific value")</f>
        <v>0.5</v>
      </c>
      <c r="AI178" s="211" cm="1">
        <f t="array" aca="1" ref="AI178" ca="1">IF($G178="D",VLOOKUP($A178,DefaultParameters,MATCH(AI$8,'Default Parameters'!$3:$3,0),FALSE),"[enter country-specific value")</f>
        <v>0.5</v>
      </c>
      <c r="AJ178" s="211" cm="1">
        <f t="array" aca="1" ref="AJ178" ca="1">IF($G178="D",VLOOKUP($A178,DefaultParameters,MATCH(AJ$8,'Default Parameters'!$3:$3,0),FALSE),"[enter country-specific value")</f>
        <v>0.5</v>
      </c>
      <c r="AK178" s="211" cm="1">
        <f t="array" aca="1" ref="AK178" ca="1">IF($G178="D",VLOOKUP($A178,DefaultParameters,MATCH(AK$8,'Default Parameters'!$3:$3,0),FALSE),"[enter country-specific value")</f>
        <v>0.5</v>
      </c>
      <c r="AL178" s="211" cm="1">
        <f t="array" aca="1" ref="AL178" ca="1">IF($G178="D",VLOOKUP($A178,DefaultParameters,MATCH(AL$8,'Default Parameters'!$3:$3,0),FALSE),"[enter country-specific value")</f>
        <v>0.5</v>
      </c>
      <c r="AM178" s="211" cm="1">
        <f t="array" aca="1" ref="AM178" ca="1">IF($G178="D",VLOOKUP($A178,DefaultParameters,MATCH(AM$8,'Default Parameters'!$3:$3,0),FALSE),"[enter country-specific value")</f>
        <v>0.5</v>
      </c>
      <c r="AN178" s="211" cm="1">
        <f t="array" aca="1" ref="AN178" ca="1">IF($G178="D",VLOOKUP($A178,DefaultParameters,MATCH(AN$8,'Default Parameters'!$3:$3,0),FALSE),"[enter country-specific value")</f>
        <v>0.5</v>
      </c>
      <c r="AO178" s="211" cm="1">
        <f t="array" aca="1" ref="AO178" ca="1">IF($G178="D",VLOOKUP($A178,DefaultParameters,MATCH(AO$8,'Default Parameters'!$3:$3,0),FALSE),"[enter country-specific value")</f>
        <v>0.5</v>
      </c>
      <c r="AP178" s="211"/>
      <c r="AQ178" s="211"/>
      <c r="AR178" s="211"/>
      <c r="AS178" s="211"/>
      <c r="AT178" s="211"/>
      <c r="AU178" s="188"/>
      <c r="AV178" s="43" t="e" cm="1">
        <f t="array" aca="1" ref="AV178" ca="1">IF($G178="D",VLOOKUP($A178,DefaultParameters,MATCH(AV$8,'Default Parameters'!$3:$3,0),FALSE),"[enter country-specific value")</f>
        <v>#N/A</v>
      </c>
    </row>
    <row r="179" spans="1:48" x14ac:dyDescent="0.25">
      <c r="A179" s="44" t="str">
        <f t="shared" si="38"/>
        <v>Proportion of N excreted as TAN_Horses</v>
      </c>
      <c r="B179" s="2" t="s">
        <v>49</v>
      </c>
      <c r="C179" s="2" t="s">
        <v>486</v>
      </c>
      <c r="D179" s="77" t="str">
        <f t="shared" ca="1" si="35"/>
        <v>-</v>
      </c>
      <c r="E179" s="2" t="s">
        <v>82</v>
      </c>
      <c r="F179" s="77" t="str">
        <f t="shared" ca="1" si="36"/>
        <v>Fraction</v>
      </c>
      <c r="G179" s="201" t="s">
        <v>124</v>
      </c>
      <c r="H179" s="2" t="s">
        <v>49</v>
      </c>
      <c r="I179" s="211" t="str">
        <f t="shared" ca="1" si="37"/>
        <v>Table 3.9, 3B, EMEP/EEA Guidebook 2019</v>
      </c>
      <c r="J179" s="176"/>
      <c r="K179" s="211" cm="1">
        <f t="array" aca="1" ref="K179" ca="1">IF($G179="D",VLOOKUP($A179,DefaultParameters,MATCH(K$8,'Default Parameters'!$3:$3,0),FALSE),"[enter country-specific value")</f>
        <v>0.6</v>
      </c>
      <c r="L179" s="211" cm="1">
        <f t="array" aca="1" ref="L179" ca="1">IF($G179="D",VLOOKUP($A179,DefaultParameters,MATCH(L$8,'Default Parameters'!$3:$3,0),FALSE),"[enter country-specific value")</f>
        <v>0.6</v>
      </c>
      <c r="M179" s="211" cm="1">
        <f t="array" aca="1" ref="M179" ca="1">IF($G179="D",VLOOKUP($A179,DefaultParameters,MATCH(M$8,'Default Parameters'!$3:$3,0),FALSE),"[enter country-specific value")</f>
        <v>0.6</v>
      </c>
      <c r="N179" s="211" cm="1">
        <f t="array" aca="1" ref="N179" ca="1">IF($G179="D",VLOOKUP($A179,DefaultParameters,MATCH(N$8,'Default Parameters'!$3:$3,0),FALSE),"[enter country-specific value")</f>
        <v>0.6</v>
      </c>
      <c r="O179" s="211" cm="1">
        <f t="array" aca="1" ref="O179" ca="1">IF($G179="D",VLOOKUP($A179,DefaultParameters,MATCH(O$8,'Default Parameters'!$3:$3,0),FALSE),"[enter country-specific value")</f>
        <v>0.6</v>
      </c>
      <c r="P179" s="211" cm="1">
        <f t="array" aca="1" ref="P179" ca="1">IF($G179="D",VLOOKUP($A179,DefaultParameters,MATCH(P$8,'Default Parameters'!$3:$3,0),FALSE),"[enter country-specific value")</f>
        <v>0.6</v>
      </c>
      <c r="Q179" s="211" cm="1">
        <f t="array" aca="1" ref="Q179" ca="1">IF($G179="D",VLOOKUP($A179,DefaultParameters,MATCH(Q$8,'Default Parameters'!$3:$3,0),FALSE),"[enter country-specific value")</f>
        <v>0.6</v>
      </c>
      <c r="R179" s="211" cm="1">
        <f t="array" aca="1" ref="R179" ca="1">IF($G179="D",VLOOKUP($A179,DefaultParameters,MATCH(R$8,'Default Parameters'!$3:$3,0),FALSE),"[enter country-specific value")</f>
        <v>0.6</v>
      </c>
      <c r="S179" s="211" cm="1">
        <f t="array" aca="1" ref="S179" ca="1">IF($G179="D",VLOOKUP($A179,DefaultParameters,MATCH(S$8,'Default Parameters'!$3:$3,0),FALSE),"[enter country-specific value")</f>
        <v>0.6</v>
      </c>
      <c r="T179" s="211" cm="1">
        <f t="array" aca="1" ref="T179" ca="1">IF($G179="D",VLOOKUP($A179,DefaultParameters,MATCH(T$8,'Default Parameters'!$3:$3,0),FALSE),"[enter country-specific value")</f>
        <v>0.6</v>
      </c>
      <c r="U179" s="211" cm="1">
        <f t="array" aca="1" ref="U179" ca="1">IF($G179="D",VLOOKUP($A179,DefaultParameters,MATCH(U$8,'Default Parameters'!$3:$3,0),FALSE),"[enter country-specific value")</f>
        <v>0.6</v>
      </c>
      <c r="V179" s="211" cm="1">
        <f t="array" aca="1" ref="V179" ca="1">IF($G179="D",VLOOKUP($A179,DefaultParameters,MATCH(V$8,'Default Parameters'!$3:$3,0),FALSE),"[enter country-specific value")</f>
        <v>0.6</v>
      </c>
      <c r="W179" s="211" cm="1">
        <f t="array" aca="1" ref="W179" ca="1">IF($G179="D",VLOOKUP($A179,DefaultParameters,MATCH(W$8,'Default Parameters'!$3:$3,0),FALSE),"[enter country-specific value")</f>
        <v>0.6</v>
      </c>
      <c r="X179" s="211" cm="1">
        <f t="array" aca="1" ref="X179" ca="1">IF($G179="D",VLOOKUP($A179,DefaultParameters,MATCH(X$8,'Default Parameters'!$3:$3,0),FALSE),"[enter country-specific value")</f>
        <v>0.6</v>
      </c>
      <c r="Y179" s="211" cm="1">
        <f t="array" aca="1" ref="Y179" ca="1">IF($G179="D",VLOOKUP($A179,DefaultParameters,MATCH(Y$8,'Default Parameters'!$3:$3,0),FALSE),"[enter country-specific value")</f>
        <v>0.6</v>
      </c>
      <c r="Z179" s="211" cm="1">
        <f t="array" aca="1" ref="Z179" ca="1">IF($G179="D",VLOOKUP($A179,DefaultParameters,MATCH(Z$8,'Default Parameters'!$3:$3,0),FALSE),"[enter country-specific value")</f>
        <v>0.6</v>
      </c>
      <c r="AA179" s="211" cm="1">
        <f t="array" aca="1" ref="AA179" ca="1">IF($G179="D",VLOOKUP($A179,DefaultParameters,MATCH(AA$8,'Default Parameters'!$3:$3,0),FALSE),"[enter country-specific value")</f>
        <v>0.6</v>
      </c>
      <c r="AB179" s="211" cm="1">
        <f t="array" aca="1" ref="AB179" ca="1">IF($G179="D",VLOOKUP($A179,DefaultParameters,MATCH(AB$8,'Default Parameters'!$3:$3,0),FALSE),"[enter country-specific value")</f>
        <v>0.6</v>
      </c>
      <c r="AC179" s="211" cm="1">
        <f t="array" aca="1" ref="AC179" ca="1">IF($G179="D",VLOOKUP($A179,DefaultParameters,MATCH(AC$8,'Default Parameters'!$3:$3,0),FALSE),"[enter country-specific value")</f>
        <v>0.6</v>
      </c>
      <c r="AD179" s="211" cm="1">
        <f t="array" aca="1" ref="AD179" ca="1">IF($G179="D",VLOOKUP($A179,DefaultParameters,MATCH(AD$8,'Default Parameters'!$3:$3,0),FALSE),"[enter country-specific value")</f>
        <v>0.6</v>
      </c>
      <c r="AE179" s="211" cm="1">
        <f t="array" aca="1" ref="AE179" ca="1">IF($G179="D",VLOOKUP($A179,DefaultParameters,MATCH(AE$8,'Default Parameters'!$3:$3,0),FALSE),"[enter country-specific value")</f>
        <v>0.6</v>
      </c>
      <c r="AF179" s="211" cm="1">
        <f t="array" aca="1" ref="AF179" ca="1">IF($G179="D",VLOOKUP($A179,DefaultParameters,MATCH(AF$8,'Default Parameters'!$3:$3,0),FALSE),"[enter country-specific value")</f>
        <v>0.6</v>
      </c>
      <c r="AG179" s="211" cm="1">
        <f t="array" aca="1" ref="AG179" ca="1">IF($G179="D",VLOOKUP($A179,DefaultParameters,MATCH(AG$8,'Default Parameters'!$3:$3,0),FALSE),"[enter country-specific value")</f>
        <v>0.6</v>
      </c>
      <c r="AH179" s="211" cm="1">
        <f t="array" aca="1" ref="AH179" ca="1">IF($G179="D",VLOOKUP($A179,DefaultParameters,MATCH(AH$8,'Default Parameters'!$3:$3,0),FALSE),"[enter country-specific value")</f>
        <v>0.6</v>
      </c>
      <c r="AI179" s="211" cm="1">
        <f t="array" aca="1" ref="AI179" ca="1">IF($G179="D",VLOOKUP($A179,DefaultParameters,MATCH(AI$8,'Default Parameters'!$3:$3,0),FALSE),"[enter country-specific value")</f>
        <v>0.6</v>
      </c>
      <c r="AJ179" s="211" cm="1">
        <f t="array" aca="1" ref="AJ179" ca="1">IF($G179="D",VLOOKUP($A179,DefaultParameters,MATCH(AJ$8,'Default Parameters'!$3:$3,0),FALSE),"[enter country-specific value")</f>
        <v>0.6</v>
      </c>
      <c r="AK179" s="211" cm="1">
        <f t="array" aca="1" ref="AK179" ca="1">IF($G179="D",VLOOKUP($A179,DefaultParameters,MATCH(AK$8,'Default Parameters'!$3:$3,0),FALSE),"[enter country-specific value")</f>
        <v>0.6</v>
      </c>
      <c r="AL179" s="211" cm="1">
        <f t="array" aca="1" ref="AL179" ca="1">IF($G179="D",VLOOKUP($A179,DefaultParameters,MATCH(AL$8,'Default Parameters'!$3:$3,0),FALSE),"[enter country-specific value")</f>
        <v>0.6</v>
      </c>
      <c r="AM179" s="211" cm="1">
        <f t="array" aca="1" ref="AM179" ca="1">IF($G179="D",VLOOKUP($A179,DefaultParameters,MATCH(AM$8,'Default Parameters'!$3:$3,0),FALSE),"[enter country-specific value")</f>
        <v>0.6</v>
      </c>
      <c r="AN179" s="211" cm="1">
        <f t="array" aca="1" ref="AN179" ca="1">IF($G179="D",VLOOKUP($A179,DefaultParameters,MATCH(AN$8,'Default Parameters'!$3:$3,0),FALSE),"[enter country-specific value")</f>
        <v>0.6</v>
      </c>
      <c r="AO179" s="211" cm="1">
        <f t="array" aca="1" ref="AO179" ca="1">IF($G179="D",VLOOKUP($A179,DefaultParameters,MATCH(AO$8,'Default Parameters'!$3:$3,0),FALSE),"[enter country-specific value")</f>
        <v>0.6</v>
      </c>
      <c r="AP179" s="211"/>
      <c r="AQ179" s="211"/>
      <c r="AR179" s="211"/>
      <c r="AS179" s="211"/>
      <c r="AT179" s="211"/>
      <c r="AU179" s="188"/>
      <c r="AV179" s="43" t="e" cm="1">
        <f t="array" aca="1" ref="AV179" ca="1">IF($G179="D",VLOOKUP($A179,DefaultParameters,MATCH(AV$8,'Default Parameters'!$3:$3,0),FALSE),"[enter country-specific value")</f>
        <v>#N/A</v>
      </c>
    </row>
    <row r="180" spans="1:48" x14ac:dyDescent="0.25">
      <c r="A180" s="44" t="str">
        <f t="shared" si="38"/>
        <v>Proportion of N excreted as TAN_Mules and asses</v>
      </c>
      <c r="B180" s="2" t="s">
        <v>49</v>
      </c>
      <c r="C180" s="2" t="s">
        <v>486</v>
      </c>
      <c r="D180" s="77" t="str">
        <f t="shared" ca="1" si="35"/>
        <v>-</v>
      </c>
      <c r="E180" s="2" t="s">
        <v>83</v>
      </c>
      <c r="F180" s="77" t="str">
        <f t="shared" ca="1" si="36"/>
        <v>Fraction</v>
      </c>
      <c r="G180" s="201" t="s">
        <v>124</v>
      </c>
      <c r="H180" s="2" t="s">
        <v>49</v>
      </c>
      <c r="I180" s="211" t="str">
        <f t="shared" ca="1" si="37"/>
        <v>Table 3.9, 3B, EMEP/EEA Guidebook 2019</v>
      </c>
      <c r="J180" s="176"/>
      <c r="K180" s="211" cm="1">
        <f t="array" aca="1" ref="K180" ca="1">IF($G180="D",VLOOKUP($A180,DefaultParameters,MATCH(K$8,'Default Parameters'!$3:$3,0),FALSE),"[enter country-specific value")</f>
        <v>0.6</v>
      </c>
      <c r="L180" s="211" cm="1">
        <f t="array" aca="1" ref="L180" ca="1">IF($G180="D",VLOOKUP($A180,DefaultParameters,MATCH(L$8,'Default Parameters'!$3:$3,0),FALSE),"[enter country-specific value")</f>
        <v>0.6</v>
      </c>
      <c r="M180" s="211" cm="1">
        <f t="array" aca="1" ref="M180" ca="1">IF($G180="D",VLOOKUP($A180,DefaultParameters,MATCH(M$8,'Default Parameters'!$3:$3,0),FALSE),"[enter country-specific value")</f>
        <v>0.6</v>
      </c>
      <c r="N180" s="211" cm="1">
        <f t="array" aca="1" ref="N180" ca="1">IF($G180="D",VLOOKUP($A180,DefaultParameters,MATCH(N$8,'Default Parameters'!$3:$3,0),FALSE),"[enter country-specific value")</f>
        <v>0.6</v>
      </c>
      <c r="O180" s="211" cm="1">
        <f t="array" aca="1" ref="O180" ca="1">IF($G180="D",VLOOKUP($A180,DefaultParameters,MATCH(O$8,'Default Parameters'!$3:$3,0),FALSE),"[enter country-specific value")</f>
        <v>0.6</v>
      </c>
      <c r="P180" s="211" cm="1">
        <f t="array" aca="1" ref="P180" ca="1">IF($G180="D",VLOOKUP($A180,DefaultParameters,MATCH(P$8,'Default Parameters'!$3:$3,0),FALSE),"[enter country-specific value")</f>
        <v>0.6</v>
      </c>
      <c r="Q180" s="211" cm="1">
        <f t="array" aca="1" ref="Q180" ca="1">IF($G180="D",VLOOKUP($A180,DefaultParameters,MATCH(Q$8,'Default Parameters'!$3:$3,0),FALSE),"[enter country-specific value")</f>
        <v>0.6</v>
      </c>
      <c r="R180" s="211" cm="1">
        <f t="array" aca="1" ref="R180" ca="1">IF($G180="D",VLOOKUP($A180,DefaultParameters,MATCH(R$8,'Default Parameters'!$3:$3,0),FALSE),"[enter country-specific value")</f>
        <v>0.6</v>
      </c>
      <c r="S180" s="211" cm="1">
        <f t="array" aca="1" ref="S180" ca="1">IF($G180="D",VLOOKUP($A180,DefaultParameters,MATCH(S$8,'Default Parameters'!$3:$3,0),FALSE),"[enter country-specific value")</f>
        <v>0.6</v>
      </c>
      <c r="T180" s="211" cm="1">
        <f t="array" aca="1" ref="T180" ca="1">IF($G180="D",VLOOKUP($A180,DefaultParameters,MATCH(T$8,'Default Parameters'!$3:$3,0),FALSE),"[enter country-specific value")</f>
        <v>0.6</v>
      </c>
      <c r="U180" s="211" cm="1">
        <f t="array" aca="1" ref="U180" ca="1">IF($G180="D",VLOOKUP($A180,DefaultParameters,MATCH(U$8,'Default Parameters'!$3:$3,0),FALSE),"[enter country-specific value")</f>
        <v>0.6</v>
      </c>
      <c r="V180" s="211" cm="1">
        <f t="array" aca="1" ref="V180" ca="1">IF($G180="D",VLOOKUP($A180,DefaultParameters,MATCH(V$8,'Default Parameters'!$3:$3,0),FALSE),"[enter country-specific value")</f>
        <v>0.6</v>
      </c>
      <c r="W180" s="211" cm="1">
        <f t="array" aca="1" ref="W180" ca="1">IF($G180="D",VLOOKUP($A180,DefaultParameters,MATCH(W$8,'Default Parameters'!$3:$3,0),FALSE),"[enter country-specific value")</f>
        <v>0.6</v>
      </c>
      <c r="X180" s="211" cm="1">
        <f t="array" aca="1" ref="X180" ca="1">IF($G180="D",VLOOKUP($A180,DefaultParameters,MATCH(X$8,'Default Parameters'!$3:$3,0),FALSE),"[enter country-specific value")</f>
        <v>0.6</v>
      </c>
      <c r="Y180" s="211" cm="1">
        <f t="array" aca="1" ref="Y180" ca="1">IF($G180="D",VLOOKUP($A180,DefaultParameters,MATCH(Y$8,'Default Parameters'!$3:$3,0),FALSE),"[enter country-specific value")</f>
        <v>0.6</v>
      </c>
      <c r="Z180" s="211" cm="1">
        <f t="array" aca="1" ref="Z180" ca="1">IF($G180="D",VLOOKUP($A180,DefaultParameters,MATCH(Z$8,'Default Parameters'!$3:$3,0),FALSE),"[enter country-specific value")</f>
        <v>0.6</v>
      </c>
      <c r="AA180" s="211" cm="1">
        <f t="array" aca="1" ref="AA180" ca="1">IF($G180="D",VLOOKUP($A180,DefaultParameters,MATCH(AA$8,'Default Parameters'!$3:$3,0),FALSE),"[enter country-specific value")</f>
        <v>0.6</v>
      </c>
      <c r="AB180" s="211" cm="1">
        <f t="array" aca="1" ref="AB180" ca="1">IF($G180="D",VLOOKUP($A180,DefaultParameters,MATCH(AB$8,'Default Parameters'!$3:$3,0),FALSE),"[enter country-specific value")</f>
        <v>0.6</v>
      </c>
      <c r="AC180" s="211" cm="1">
        <f t="array" aca="1" ref="AC180" ca="1">IF($G180="D",VLOOKUP($A180,DefaultParameters,MATCH(AC$8,'Default Parameters'!$3:$3,0),FALSE),"[enter country-specific value")</f>
        <v>0.6</v>
      </c>
      <c r="AD180" s="211" cm="1">
        <f t="array" aca="1" ref="AD180" ca="1">IF($G180="D",VLOOKUP($A180,DefaultParameters,MATCH(AD$8,'Default Parameters'!$3:$3,0),FALSE),"[enter country-specific value")</f>
        <v>0.6</v>
      </c>
      <c r="AE180" s="211" cm="1">
        <f t="array" aca="1" ref="AE180" ca="1">IF($G180="D",VLOOKUP($A180,DefaultParameters,MATCH(AE$8,'Default Parameters'!$3:$3,0),FALSE),"[enter country-specific value")</f>
        <v>0.6</v>
      </c>
      <c r="AF180" s="211" cm="1">
        <f t="array" aca="1" ref="AF180" ca="1">IF($G180="D",VLOOKUP($A180,DefaultParameters,MATCH(AF$8,'Default Parameters'!$3:$3,0),FALSE),"[enter country-specific value")</f>
        <v>0.6</v>
      </c>
      <c r="AG180" s="211" cm="1">
        <f t="array" aca="1" ref="AG180" ca="1">IF($G180="D",VLOOKUP($A180,DefaultParameters,MATCH(AG$8,'Default Parameters'!$3:$3,0),FALSE),"[enter country-specific value")</f>
        <v>0.6</v>
      </c>
      <c r="AH180" s="211" cm="1">
        <f t="array" aca="1" ref="AH180" ca="1">IF($G180="D",VLOOKUP($A180,DefaultParameters,MATCH(AH$8,'Default Parameters'!$3:$3,0),FALSE),"[enter country-specific value")</f>
        <v>0.6</v>
      </c>
      <c r="AI180" s="211" cm="1">
        <f t="array" aca="1" ref="AI180" ca="1">IF($G180="D",VLOOKUP($A180,DefaultParameters,MATCH(AI$8,'Default Parameters'!$3:$3,0),FALSE),"[enter country-specific value")</f>
        <v>0.6</v>
      </c>
      <c r="AJ180" s="211" cm="1">
        <f t="array" aca="1" ref="AJ180" ca="1">IF($G180="D",VLOOKUP($A180,DefaultParameters,MATCH(AJ$8,'Default Parameters'!$3:$3,0),FALSE),"[enter country-specific value")</f>
        <v>0.6</v>
      </c>
      <c r="AK180" s="211" cm="1">
        <f t="array" aca="1" ref="AK180" ca="1">IF($G180="D",VLOOKUP($A180,DefaultParameters,MATCH(AK$8,'Default Parameters'!$3:$3,0),FALSE),"[enter country-specific value")</f>
        <v>0.6</v>
      </c>
      <c r="AL180" s="211" cm="1">
        <f t="array" aca="1" ref="AL180" ca="1">IF($G180="D",VLOOKUP($A180,DefaultParameters,MATCH(AL$8,'Default Parameters'!$3:$3,0),FALSE),"[enter country-specific value")</f>
        <v>0.6</v>
      </c>
      <c r="AM180" s="211" cm="1">
        <f t="array" aca="1" ref="AM180" ca="1">IF($G180="D",VLOOKUP($A180,DefaultParameters,MATCH(AM$8,'Default Parameters'!$3:$3,0),FALSE),"[enter country-specific value")</f>
        <v>0.6</v>
      </c>
      <c r="AN180" s="211" cm="1">
        <f t="array" aca="1" ref="AN180" ca="1">IF($G180="D",VLOOKUP($A180,DefaultParameters,MATCH(AN$8,'Default Parameters'!$3:$3,0),FALSE),"[enter country-specific value")</f>
        <v>0.6</v>
      </c>
      <c r="AO180" s="211" cm="1">
        <f t="array" aca="1" ref="AO180" ca="1">IF($G180="D",VLOOKUP($A180,DefaultParameters,MATCH(AO$8,'Default Parameters'!$3:$3,0),FALSE),"[enter country-specific value")</f>
        <v>0.6</v>
      </c>
      <c r="AP180" s="211"/>
      <c r="AQ180" s="211"/>
      <c r="AR180" s="211"/>
      <c r="AS180" s="211"/>
      <c r="AT180" s="211"/>
      <c r="AU180" s="188"/>
      <c r="AV180" s="43" t="e" cm="1">
        <f t="array" aca="1" ref="AV180" ca="1">IF($G180="D",VLOOKUP($A180,DefaultParameters,MATCH(AV$8,'Default Parameters'!$3:$3,0),FALSE),"[enter country-specific value")</f>
        <v>#N/A</v>
      </c>
    </row>
    <row r="181" spans="1:48" x14ac:dyDescent="0.25">
      <c r="A181" s="44" t="str">
        <f t="shared" si="38"/>
        <v>Proportion of N excreted as TAN_Laying hens</v>
      </c>
      <c r="B181" s="2" t="s">
        <v>49</v>
      </c>
      <c r="C181" s="2" t="s">
        <v>486</v>
      </c>
      <c r="D181" s="77" t="str">
        <f t="shared" ca="1" si="35"/>
        <v>-</v>
      </c>
      <c r="E181" s="2" t="s">
        <v>85</v>
      </c>
      <c r="F181" s="77" t="str">
        <f t="shared" ca="1" si="36"/>
        <v>Fraction</v>
      </c>
      <c r="G181" s="201" t="s">
        <v>124</v>
      </c>
      <c r="H181" s="2" t="s">
        <v>49</v>
      </c>
      <c r="I181" s="211" t="str">
        <f t="shared" ca="1" si="37"/>
        <v>Table 3.9, 3B, EMEP/EEA Guidebook 2019</v>
      </c>
      <c r="J181" s="176"/>
      <c r="K181" s="211" cm="1">
        <f t="array" aca="1" ref="K181" ca="1">IF($G181="D",VLOOKUP($A181,DefaultParameters,MATCH(K$8,'Default Parameters'!$3:$3,0),FALSE),"[enter country-specific value")</f>
        <v>0.7</v>
      </c>
      <c r="L181" s="211" cm="1">
        <f t="array" aca="1" ref="L181" ca="1">IF($G181="D",VLOOKUP($A181,DefaultParameters,MATCH(L$8,'Default Parameters'!$3:$3,0),FALSE),"[enter country-specific value")</f>
        <v>0.7</v>
      </c>
      <c r="M181" s="211" cm="1">
        <f t="array" aca="1" ref="M181" ca="1">IF($G181="D",VLOOKUP($A181,DefaultParameters,MATCH(M$8,'Default Parameters'!$3:$3,0),FALSE),"[enter country-specific value")</f>
        <v>0.7</v>
      </c>
      <c r="N181" s="211" cm="1">
        <f t="array" aca="1" ref="N181" ca="1">IF($G181="D",VLOOKUP($A181,DefaultParameters,MATCH(N$8,'Default Parameters'!$3:$3,0),FALSE),"[enter country-specific value")</f>
        <v>0.7</v>
      </c>
      <c r="O181" s="211" cm="1">
        <f t="array" aca="1" ref="O181" ca="1">IF($G181="D",VLOOKUP($A181,DefaultParameters,MATCH(O$8,'Default Parameters'!$3:$3,0),FALSE),"[enter country-specific value")</f>
        <v>0.7</v>
      </c>
      <c r="P181" s="211" cm="1">
        <f t="array" aca="1" ref="P181" ca="1">IF($G181="D",VLOOKUP($A181,DefaultParameters,MATCH(P$8,'Default Parameters'!$3:$3,0),FALSE),"[enter country-specific value")</f>
        <v>0.7</v>
      </c>
      <c r="Q181" s="211" cm="1">
        <f t="array" aca="1" ref="Q181" ca="1">IF($G181="D",VLOOKUP($A181,DefaultParameters,MATCH(Q$8,'Default Parameters'!$3:$3,0),FALSE),"[enter country-specific value")</f>
        <v>0.7</v>
      </c>
      <c r="R181" s="211" cm="1">
        <f t="array" aca="1" ref="R181" ca="1">IF($G181="D",VLOOKUP($A181,DefaultParameters,MATCH(R$8,'Default Parameters'!$3:$3,0),FALSE),"[enter country-specific value")</f>
        <v>0.7</v>
      </c>
      <c r="S181" s="211" cm="1">
        <f t="array" aca="1" ref="S181" ca="1">IF($G181="D",VLOOKUP($A181,DefaultParameters,MATCH(S$8,'Default Parameters'!$3:$3,0),FALSE),"[enter country-specific value")</f>
        <v>0.7</v>
      </c>
      <c r="T181" s="211" cm="1">
        <f t="array" aca="1" ref="T181" ca="1">IF($G181="D",VLOOKUP($A181,DefaultParameters,MATCH(T$8,'Default Parameters'!$3:$3,0),FALSE),"[enter country-specific value")</f>
        <v>0.7</v>
      </c>
      <c r="U181" s="211" cm="1">
        <f t="array" aca="1" ref="U181" ca="1">IF($G181="D",VLOOKUP($A181,DefaultParameters,MATCH(U$8,'Default Parameters'!$3:$3,0),FALSE),"[enter country-specific value")</f>
        <v>0.7</v>
      </c>
      <c r="V181" s="211" cm="1">
        <f t="array" aca="1" ref="V181" ca="1">IF($G181="D",VLOOKUP($A181,DefaultParameters,MATCH(V$8,'Default Parameters'!$3:$3,0),FALSE),"[enter country-specific value")</f>
        <v>0.7</v>
      </c>
      <c r="W181" s="211" cm="1">
        <f t="array" aca="1" ref="W181" ca="1">IF($G181="D",VLOOKUP($A181,DefaultParameters,MATCH(W$8,'Default Parameters'!$3:$3,0),FALSE),"[enter country-specific value")</f>
        <v>0.7</v>
      </c>
      <c r="X181" s="211" cm="1">
        <f t="array" aca="1" ref="X181" ca="1">IF($G181="D",VLOOKUP($A181,DefaultParameters,MATCH(X$8,'Default Parameters'!$3:$3,0),FALSE),"[enter country-specific value")</f>
        <v>0.7</v>
      </c>
      <c r="Y181" s="211" cm="1">
        <f t="array" aca="1" ref="Y181" ca="1">IF($G181="D",VLOOKUP($A181,DefaultParameters,MATCH(Y$8,'Default Parameters'!$3:$3,0),FALSE),"[enter country-specific value")</f>
        <v>0.7</v>
      </c>
      <c r="Z181" s="211" cm="1">
        <f t="array" aca="1" ref="Z181" ca="1">IF($G181="D",VLOOKUP($A181,DefaultParameters,MATCH(Z$8,'Default Parameters'!$3:$3,0),FALSE),"[enter country-specific value")</f>
        <v>0.7</v>
      </c>
      <c r="AA181" s="211" cm="1">
        <f t="array" aca="1" ref="AA181" ca="1">IF($G181="D",VLOOKUP($A181,DefaultParameters,MATCH(AA$8,'Default Parameters'!$3:$3,0),FALSE),"[enter country-specific value")</f>
        <v>0.7</v>
      </c>
      <c r="AB181" s="211" cm="1">
        <f t="array" aca="1" ref="AB181" ca="1">IF($G181="D",VLOOKUP($A181,DefaultParameters,MATCH(AB$8,'Default Parameters'!$3:$3,0),FALSE),"[enter country-specific value")</f>
        <v>0.7</v>
      </c>
      <c r="AC181" s="211" cm="1">
        <f t="array" aca="1" ref="AC181" ca="1">IF($G181="D",VLOOKUP($A181,DefaultParameters,MATCH(AC$8,'Default Parameters'!$3:$3,0),FALSE),"[enter country-specific value")</f>
        <v>0.7</v>
      </c>
      <c r="AD181" s="211" cm="1">
        <f t="array" aca="1" ref="AD181" ca="1">IF($G181="D",VLOOKUP($A181,DefaultParameters,MATCH(AD$8,'Default Parameters'!$3:$3,0),FALSE),"[enter country-specific value")</f>
        <v>0.7</v>
      </c>
      <c r="AE181" s="211" cm="1">
        <f t="array" aca="1" ref="AE181" ca="1">IF($G181="D",VLOOKUP($A181,DefaultParameters,MATCH(AE$8,'Default Parameters'!$3:$3,0),FALSE),"[enter country-specific value")</f>
        <v>0.7</v>
      </c>
      <c r="AF181" s="211" cm="1">
        <f t="array" aca="1" ref="AF181" ca="1">IF($G181="D",VLOOKUP($A181,DefaultParameters,MATCH(AF$8,'Default Parameters'!$3:$3,0),FALSE),"[enter country-specific value")</f>
        <v>0.7</v>
      </c>
      <c r="AG181" s="211" cm="1">
        <f t="array" aca="1" ref="AG181" ca="1">IF($G181="D",VLOOKUP($A181,DefaultParameters,MATCH(AG$8,'Default Parameters'!$3:$3,0),FALSE),"[enter country-specific value")</f>
        <v>0.7</v>
      </c>
      <c r="AH181" s="211" cm="1">
        <f t="array" aca="1" ref="AH181" ca="1">IF($G181="D",VLOOKUP($A181,DefaultParameters,MATCH(AH$8,'Default Parameters'!$3:$3,0),FALSE),"[enter country-specific value")</f>
        <v>0.7</v>
      </c>
      <c r="AI181" s="211" cm="1">
        <f t="array" aca="1" ref="AI181" ca="1">IF($G181="D",VLOOKUP($A181,DefaultParameters,MATCH(AI$8,'Default Parameters'!$3:$3,0),FALSE),"[enter country-specific value")</f>
        <v>0.7</v>
      </c>
      <c r="AJ181" s="211" cm="1">
        <f t="array" aca="1" ref="AJ181" ca="1">IF($G181="D",VLOOKUP($A181,DefaultParameters,MATCH(AJ$8,'Default Parameters'!$3:$3,0),FALSE),"[enter country-specific value")</f>
        <v>0.7</v>
      </c>
      <c r="AK181" s="211" cm="1">
        <f t="array" aca="1" ref="AK181" ca="1">IF($G181="D",VLOOKUP($A181,DefaultParameters,MATCH(AK$8,'Default Parameters'!$3:$3,0),FALSE),"[enter country-specific value")</f>
        <v>0.7</v>
      </c>
      <c r="AL181" s="211" cm="1">
        <f t="array" aca="1" ref="AL181" ca="1">IF($G181="D",VLOOKUP($A181,DefaultParameters,MATCH(AL$8,'Default Parameters'!$3:$3,0),FALSE),"[enter country-specific value")</f>
        <v>0.7</v>
      </c>
      <c r="AM181" s="211" cm="1">
        <f t="array" aca="1" ref="AM181" ca="1">IF($G181="D",VLOOKUP($A181,DefaultParameters,MATCH(AM$8,'Default Parameters'!$3:$3,0),FALSE),"[enter country-specific value")</f>
        <v>0.7</v>
      </c>
      <c r="AN181" s="211" cm="1">
        <f t="array" aca="1" ref="AN181" ca="1">IF($G181="D",VLOOKUP($A181,DefaultParameters,MATCH(AN$8,'Default Parameters'!$3:$3,0),FALSE),"[enter country-specific value")</f>
        <v>0.7</v>
      </c>
      <c r="AO181" s="211" cm="1">
        <f t="array" aca="1" ref="AO181" ca="1">IF($G181="D",VLOOKUP($A181,DefaultParameters,MATCH(AO$8,'Default Parameters'!$3:$3,0),FALSE),"[enter country-specific value")</f>
        <v>0.7</v>
      </c>
      <c r="AP181" s="211"/>
      <c r="AQ181" s="211"/>
      <c r="AR181" s="211"/>
      <c r="AS181" s="211"/>
      <c r="AT181" s="211"/>
      <c r="AU181" s="188"/>
      <c r="AV181" s="43" t="e" cm="1">
        <f t="array" aca="1" ref="AV181" ca="1">IF($G181="D",VLOOKUP($A181,DefaultParameters,MATCH(AV$8,'Default Parameters'!$3:$3,0),FALSE),"[enter country-specific value")</f>
        <v>#N/A</v>
      </c>
    </row>
    <row r="182" spans="1:48" x14ac:dyDescent="0.25">
      <c r="A182" s="44" t="str">
        <f t="shared" si="38"/>
        <v>Proportion of N excreted as TAN_Broilers</v>
      </c>
      <c r="B182" s="2" t="s">
        <v>49</v>
      </c>
      <c r="C182" s="2" t="s">
        <v>486</v>
      </c>
      <c r="D182" s="77" t="str">
        <f t="shared" ca="1" si="35"/>
        <v>-</v>
      </c>
      <c r="E182" s="2" t="s">
        <v>84</v>
      </c>
      <c r="F182" s="77" t="str">
        <f t="shared" ca="1" si="36"/>
        <v>Fraction</v>
      </c>
      <c r="G182" s="201" t="s">
        <v>124</v>
      </c>
      <c r="H182" s="2" t="s">
        <v>49</v>
      </c>
      <c r="I182" s="211" t="str">
        <f t="shared" ca="1" si="37"/>
        <v>Table 3.9, 3B, EMEP/EEA Guidebook 2019</v>
      </c>
      <c r="J182" s="176"/>
      <c r="K182" s="211" cm="1">
        <f t="array" aca="1" ref="K182" ca="1">IF($G182="D",VLOOKUP($A182,DefaultParameters,MATCH(K$8,'Default Parameters'!$3:$3,0),FALSE),"[enter country-specific value")</f>
        <v>0.7</v>
      </c>
      <c r="L182" s="211" cm="1">
        <f t="array" aca="1" ref="L182" ca="1">IF($G182="D",VLOOKUP($A182,DefaultParameters,MATCH(L$8,'Default Parameters'!$3:$3,0),FALSE),"[enter country-specific value")</f>
        <v>0.7</v>
      </c>
      <c r="M182" s="211" cm="1">
        <f t="array" aca="1" ref="M182" ca="1">IF($G182="D",VLOOKUP($A182,DefaultParameters,MATCH(M$8,'Default Parameters'!$3:$3,0),FALSE),"[enter country-specific value")</f>
        <v>0.7</v>
      </c>
      <c r="N182" s="211" cm="1">
        <f t="array" aca="1" ref="N182" ca="1">IF($G182="D",VLOOKUP($A182,DefaultParameters,MATCH(N$8,'Default Parameters'!$3:$3,0),FALSE),"[enter country-specific value")</f>
        <v>0.7</v>
      </c>
      <c r="O182" s="211" cm="1">
        <f t="array" aca="1" ref="O182" ca="1">IF($G182="D",VLOOKUP($A182,DefaultParameters,MATCH(O$8,'Default Parameters'!$3:$3,0),FALSE),"[enter country-specific value")</f>
        <v>0.7</v>
      </c>
      <c r="P182" s="211" cm="1">
        <f t="array" aca="1" ref="P182" ca="1">IF($G182="D",VLOOKUP($A182,DefaultParameters,MATCH(P$8,'Default Parameters'!$3:$3,0),FALSE),"[enter country-specific value")</f>
        <v>0.7</v>
      </c>
      <c r="Q182" s="211" cm="1">
        <f t="array" aca="1" ref="Q182" ca="1">IF($G182="D",VLOOKUP($A182,DefaultParameters,MATCH(Q$8,'Default Parameters'!$3:$3,0),FALSE),"[enter country-specific value")</f>
        <v>0.7</v>
      </c>
      <c r="R182" s="211" cm="1">
        <f t="array" aca="1" ref="R182" ca="1">IF($G182="D",VLOOKUP($A182,DefaultParameters,MATCH(R$8,'Default Parameters'!$3:$3,0),FALSE),"[enter country-specific value")</f>
        <v>0.7</v>
      </c>
      <c r="S182" s="211" cm="1">
        <f t="array" aca="1" ref="S182" ca="1">IF($G182="D",VLOOKUP($A182,DefaultParameters,MATCH(S$8,'Default Parameters'!$3:$3,0),FALSE),"[enter country-specific value")</f>
        <v>0.7</v>
      </c>
      <c r="T182" s="211" cm="1">
        <f t="array" aca="1" ref="T182" ca="1">IF($G182="D",VLOOKUP($A182,DefaultParameters,MATCH(T$8,'Default Parameters'!$3:$3,0),FALSE),"[enter country-specific value")</f>
        <v>0.7</v>
      </c>
      <c r="U182" s="211" cm="1">
        <f t="array" aca="1" ref="U182" ca="1">IF($G182="D",VLOOKUP($A182,DefaultParameters,MATCH(U$8,'Default Parameters'!$3:$3,0),FALSE),"[enter country-specific value")</f>
        <v>0.7</v>
      </c>
      <c r="V182" s="211" cm="1">
        <f t="array" aca="1" ref="V182" ca="1">IF($G182="D",VLOOKUP($A182,DefaultParameters,MATCH(V$8,'Default Parameters'!$3:$3,0),FALSE),"[enter country-specific value")</f>
        <v>0.7</v>
      </c>
      <c r="W182" s="211" cm="1">
        <f t="array" aca="1" ref="W182" ca="1">IF($G182="D",VLOOKUP($A182,DefaultParameters,MATCH(W$8,'Default Parameters'!$3:$3,0),FALSE),"[enter country-specific value")</f>
        <v>0.7</v>
      </c>
      <c r="X182" s="211" cm="1">
        <f t="array" aca="1" ref="X182" ca="1">IF($G182="D",VLOOKUP($A182,DefaultParameters,MATCH(X$8,'Default Parameters'!$3:$3,0),FALSE),"[enter country-specific value")</f>
        <v>0.7</v>
      </c>
      <c r="Y182" s="211" cm="1">
        <f t="array" aca="1" ref="Y182" ca="1">IF($G182="D",VLOOKUP($A182,DefaultParameters,MATCH(Y$8,'Default Parameters'!$3:$3,0),FALSE),"[enter country-specific value")</f>
        <v>0.7</v>
      </c>
      <c r="Z182" s="211" cm="1">
        <f t="array" aca="1" ref="Z182" ca="1">IF($G182="D",VLOOKUP($A182,DefaultParameters,MATCH(Z$8,'Default Parameters'!$3:$3,0),FALSE),"[enter country-specific value")</f>
        <v>0.7</v>
      </c>
      <c r="AA182" s="211" cm="1">
        <f t="array" aca="1" ref="AA182" ca="1">IF($G182="D",VLOOKUP($A182,DefaultParameters,MATCH(AA$8,'Default Parameters'!$3:$3,0),FALSE),"[enter country-specific value")</f>
        <v>0.7</v>
      </c>
      <c r="AB182" s="211" cm="1">
        <f t="array" aca="1" ref="AB182" ca="1">IF($G182="D",VLOOKUP($A182,DefaultParameters,MATCH(AB$8,'Default Parameters'!$3:$3,0),FALSE),"[enter country-specific value")</f>
        <v>0.7</v>
      </c>
      <c r="AC182" s="211" cm="1">
        <f t="array" aca="1" ref="AC182" ca="1">IF($G182="D",VLOOKUP($A182,DefaultParameters,MATCH(AC$8,'Default Parameters'!$3:$3,0),FALSE),"[enter country-specific value")</f>
        <v>0.7</v>
      </c>
      <c r="AD182" s="211" cm="1">
        <f t="array" aca="1" ref="AD182" ca="1">IF($G182="D",VLOOKUP($A182,DefaultParameters,MATCH(AD$8,'Default Parameters'!$3:$3,0),FALSE),"[enter country-specific value")</f>
        <v>0.7</v>
      </c>
      <c r="AE182" s="211" cm="1">
        <f t="array" aca="1" ref="AE182" ca="1">IF($G182="D",VLOOKUP($A182,DefaultParameters,MATCH(AE$8,'Default Parameters'!$3:$3,0),FALSE),"[enter country-specific value")</f>
        <v>0.7</v>
      </c>
      <c r="AF182" s="211" cm="1">
        <f t="array" aca="1" ref="AF182" ca="1">IF($G182="D",VLOOKUP($A182,DefaultParameters,MATCH(AF$8,'Default Parameters'!$3:$3,0),FALSE),"[enter country-specific value")</f>
        <v>0.7</v>
      </c>
      <c r="AG182" s="211" cm="1">
        <f t="array" aca="1" ref="AG182" ca="1">IF($G182="D",VLOOKUP($A182,DefaultParameters,MATCH(AG$8,'Default Parameters'!$3:$3,0),FALSE),"[enter country-specific value")</f>
        <v>0.7</v>
      </c>
      <c r="AH182" s="211" cm="1">
        <f t="array" aca="1" ref="AH182" ca="1">IF($G182="D",VLOOKUP($A182,DefaultParameters,MATCH(AH$8,'Default Parameters'!$3:$3,0),FALSE),"[enter country-specific value")</f>
        <v>0.7</v>
      </c>
      <c r="AI182" s="211" cm="1">
        <f t="array" aca="1" ref="AI182" ca="1">IF($G182="D",VLOOKUP($A182,DefaultParameters,MATCH(AI$8,'Default Parameters'!$3:$3,0),FALSE),"[enter country-specific value")</f>
        <v>0.7</v>
      </c>
      <c r="AJ182" s="211" cm="1">
        <f t="array" aca="1" ref="AJ182" ca="1">IF($G182="D",VLOOKUP($A182,DefaultParameters,MATCH(AJ$8,'Default Parameters'!$3:$3,0),FALSE),"[enter country-specific value")</f>
        <v>0.7</v>
      </c>
      <c r="AK182" s="211" cm="1">
        <f t="array" aca="1" ref="AK182" ca="1">IF($G182="D",VLOOKUP($A182,DefaultParameters,MATCH(AK$8,'Default Parameters'!$3:$3,0),FALSE),"[enter country-specific value")</f>
        <v>0.7</v>
      </c>
      <c r="AL182" s="211" cm="1">
        <f t="array" aca="1" ref="AL182" ca="1">IF($G182="D",VLOOKUP($A182,DefaultParameters,MATCH(AL$8,'Default Parameters'!$3:$3,0),FALSE),"[enter country-specific value")</f>
        <v>0.7</v>
      </c>
      <c r="AM182" s="211" cm="1">
        <f t="array" aca="1" ref="AM182" ca="1">IF($G182="D",VLOOKUP($A182,DefaultParameters,MATCH(AM$8,'Default Parameters'!$3:$3,0),FALSE),"[enter country-specific value")</f>
        <v>0.7</v>
      </c>
      <c r="AN182" s="211" cm="1">
        <f t="array" aca="1" ref="AN182" ca="1">IF($G182="D",VLOOKUP($A182,DefaultParameters,MATCH(AN$8,'Default Parameters'!$3:$3,0),FALSE),"[enter country-specific value")</f>
        <v>0.7</v>
      </c>
      <c r="AO182" s="211" cm="1">
        <f t="array" aca="1" ref="AO182" ca="1">IF($G182="D",VLOOKUP($A182,DefaultParameters,MATCH(AO$8,'Default Parameters'!$3:$3,0),FALSE),"[enter country-specific value")</f>
        <v>0.7</v>
      </c>
      <c r="AP182" s="211"/>
      <c r="AQ182" s="211"/>
      <c r="AR182" s="211"/>
      <c r="AS182" s="211"/>
      <c r="AT182" s="211"/>
      <c r="AU182" s="188"/>
      <c r="AV182" s="43" t="e" cm="1">
        <f t="array" aca="1" ref="AV182" ca="1">IF($G182="D",VLOOKUP($A182,DefaultParameters,MATCH(AV$8,'Default Parameters'!$3:$3,0),FALSE),"[enter country-specific value")</f>
        <v>#N/A</v>
      </c>
    </row>
    <row r="183" spans="1:48" x14ac:dyDescent="0.25">
      <c r="A183" s="44" t="str">
        <f t="shared" si="38"/>
        <v>Proportion of N excreted as TAN_Turkeys</v>
      </c>
      <c r="B183" s="2" t="s">
        <v>49</v>
      </c>
      <c r="C183" s="2" t="s">
        <v>486</v>
      </c>
      <c r="D183" s="77" t="str">
        <f t="shared" ca="1" si="35"/>
        <v>-</v>
      </c>
      <c r="E183" s="2" t="s">
        <v>87</v>
      </c>
      <c r="F183" s="77" t="str">
        <f t="shared" ca="1" si="36"/>
        <v>Fraction</v>
      </c>
      <c r="G183" s="201" t="s">
        <v>124</v>
      </c>
      <c r="H183" s="2" t="s">
        <v>49</v>
      </c>
      <c r="I183" s="211" t="str">
        <f t="shared" ca="1" si="37"/>
        <v>Table 3.9, 3B, EMEP/EEA Guidebook 2019</v>
      </c>
      <c r="J183" s="176"/>
      <c r="K183" s="211" cm="1">
        <f t="array" aca="1" ref="K183" ca="1">IF($G183="D",VLOOKUP($A183,DefaultParameters,MATCH(K$8,'Default Parameters'!$3:$3,0),FALSE),"[enter country-specific value")</f>
        <v>0.7</v>
      </c>
      <c r="L183" s="211" cm="1">
        <f t="array" aca="1" ref="L183" ca="1">IF($G183="D",VLOOKUP($A183,DefaultParameters,MATCH(L$8,'Default Parameters'!$3:$3,0),FALSE),"[enter country-specific value")</f>
        <v>0.7</v>
      </c>
      <c r="M183" s="211" cm="1">
        <f t="array" aca="1" ref="M183" ca="1">IF($G183="D",VLOOKUP($A183,DefaultParameters,MATCH(M$8,'Default Parameters'!$3:$3,0),FALSE),"[enter country-specific value")</f>
        <v>0.7</v>
      </c>
      <c r="N183" s="211" cm="1">
        <f t="array" aca="1" ref="N183" ca="1">IF($G183="D",VLOOKUP($A183,DefaultParameters,MATCH(N$8,'Default Parameters'!$3:$3,0),FALSE),"[enter country-specific value")</f>
        <v>0.7</v>
      </c>
      <c r="O183" s="211" cm="1">
        <f t="array" aca="1" ref="O183" ca="1">IF($G183="D",VLOOKUP($A183,DefaultParameters,MATCH(O$8,'Default Parameters'!$3:$3,0),FALSE),"[enter country-specific value")</f>
        <v>0.7</v>
      </c>
      <c r="P183" s="211" cm="1">
        <f t="array" aca="1" ref="P183" ca="1">IF($G183="D",VLOOKUP($A183,DefaultParameters,MATCH(P$8,'Default Parameters'!$3:$3,0),FALSE),"[enter country-specific value")</f>
        <v>0.7</v>
      </c>
      <c r="Q183" s="211" cm="1">
        <f t="array" aca="1" ref="Q183" ca="1">IF($G183="D",VLOOKUP($A183,DefaultParameters,MATCH(Q$8,'Default Parameters'!$3:$3,0),FALSE),"[enter country-specific value")</f>
        <v>0.7</v>
      </c>
      <c r="R183" s="211" cm="1">
        <f t="array" aca="1" ref="R183" ca="1">IF($G183="D",VLOOKUP($A183,DefaultParameters,MATCH(R$8,'Default Parameters'!$3:$3,0),FALSE),"[enter country-specific value")</f>
        <v>0.7</v>
      </c>
      <c r="S183" s="211" cm="1">
        <f t="array" aca="1" ref="S183" ca="1">IF($G183="D",VLOOKUP($A183,DefaultParameters,MATCH(S$8,'Default Parameters'!$3:$3,0),FALSE),"[enter country-specific value")</f>
        <v>0.7</v>
      </c>
      <c r="T183" s="211" cm="1">
        <f t="array" aca="1" ref="T183" ca="1">IF($G183="D",VLOOKUP($A183,DefaultParameters,MATCH(T$8,'Default Parameters'!$3:$3,0),FALSE),"[enter country-specific value")</f>
        <v>0.7</v>
      </c>
      <c r="U183" s="211" cm="1">
        <f t="array" aca="1" ref="U183" ca="1">IF($G183="D",VLOOKUP($A183,DefaultParameters,MATCH(U$8,'Default Parameters'!$3:$3,0),FALSE),"[enter country-specific value")</f>
        <v>0.7</v>
      </c>
      <c r="V183" s="211" cm="1">
        <f t="array" aca="1" ref="V183" ca="1">IF($G183="D",VLOOKUP($A183,DefaultParameters,MATCH(V$8,'Default Parameters'!$3:$3,0),FALSE),"[enter country-specific value")</f>
        <v>0.7</v>
      </c>
      <c r="W183" s="211" cm="1">
        <f t="array" aca="1" ref="W183" ca="1">IF($G183="D",VLOOKUP($A183,DefaultParameters,MATCH(W$8,'Default Parameters'!$3:$3,0),FALSE),"[enter country-specific value")</f>
        <v>0.7</v>
      </c>
      <c r="X183" s="211" cm="1">
        <f t="array" aca="1" ref="X183" ca="1">IF($G183="D",VLOOKUP($A183,DefaultParameters,MATCH(X$8,'Default Parameters'!$3:$3,0),FALSE),"[enter country-specific value")</f>
        <v>0.7</v>
      </c>
      <c r="Y183" s="211" cm="1">
        <f t="array" aca="1" ref="Y183" ca="1">IF($G183="D",VLOOKUP($A183,DefaultParameters,MATCH(Y$8,'Default Parameters'!$3:$3,0),FALSE),"[enter country-specific value")</f>
        <v>0.7</v>
      </c>
      <c r="Z183" s="211" cm="1">
        <f t="array" aca="1" ref="Z183" ca="1">IF($G183="D",VLOOKUP($A183,DefaultParameters,MATCH(Z$8,'Default Parameters'!$3:$3,0),FALSE),"[enter country-specific value")</f>
        <v>0.7</v>
      </c>
      <c r="AA183" s="211" cm="1">
        <f t="array" aca="1" ref="AA183" ca="1">IF($G183="D",VLOOKUP($A183,DefaultParameters,MATCH(AA$8,'Default Parameters'!$3:$3,0),FALSE),"[enter country-specific value")</f>
        <v>0.7</v>
      </c>
      <c r="AB183" s="211" cm="1">
        <f t="array" aca="1" ref="AB183" ca="1">IF($G183="D",VLOOKUP($A183,DefaultParameters,MATCH(AB$8,'Default Parameters'!$3:$3,0),FALSE),"[enter country-specific value")</f>
        <v>0.7</v>
      </c>
      <c r="AC183" s="211" cm="1">
        <f t="array" aca="1" ref="AC183" ca="1">IF($G183="D",VLOOKUP($A183,DefaultParameters,MATCH(AC$8,'Default Parameters'!$3:$3,0),FALSE),"[enter country-specific value")</f>
        <v>0.7</v>
      </c>
      <c r="AD183" s="211" cm="1">
        <f t="array" aca="1" ref="AD183" ca="1">IF($G183="D",VLOOKUP($A183,DefaultParameters,MATCH(AD$8,'Default Parameters'!$3:$3,0),FALSE),"[enter country-specific value")</f>
        <v>0.7</v>
      </c>
      <c r="AE183" s="211" cm="1">
        <f t="array" aca="1" ref="AE183" ca="1">IF($G183="D",VLOOKUP($A183,DefaultParameters,MATCH(AE$8,'Default Parameters'!$3:$3,0),FALSE),"[enter country-specific value")</f>
        <v>0.7</v>
      </c>
      <c r="AF183" s="211" cm="1">
        <f t="array" aca="1" ref="AF183" ca="1">IF($G183="D",VLOOKUP($A183,DefaultParameters,MATCH(AF$8,'Default Parameters'!$3:$3,0),FALSE),"[enter country-specific value")</f>
        <v>0.7</v>
      </c>
      <c r="AG183" s="211" cm="1">
        <f t="array" aca="1" ref="AG183" ca="1">IF($G183="D",VLOOKUP($A183,DefaultParameters,MATCH(AG$8,'Default Parameters'!$3:$3,0),FALSE),"[enter country-specific value")</f>
        <v>0.7</v>
      </c>
      <c r="AH183" s="211" cm="1">
        <f t="array" aca="1" ref="AH183" ca="1">IF($G183="D",VLOOKUP($A183,DefaultParameters,MATCH(AH$8,'Default Parameters'!$3:$3,0),FALSE),"[enter country-specific value")</f>
        <v>0.7</v>
      </c>
      <c r="AI183" s="211" cm="1">
        <f t="array" aca="1" ref="AI183" ca="1">IF($G183="D",VLOOKUP($A183,DefaultParameters,MATCH(AI$8,'Default Parameters'!$3:$3,0),FALSE),"[enter country-specific value")</f>
        <v>0.7</v>
      </c>
      <c r="AJ183" s="211" cm="1">
        <f t="array" aca="1" ref="AJ183" ca="1">IF($G183="D",VLOOKUP($A183,DefaultParameters,MATCH(AJ$8,'Default Parameters'!$3:$3,0),FALSE),"[enter country-specific value")</f>
        <v>0.7</v>
      </c>
      <c r="AK183" s="211" cm="1">
        <f t="array" aca="1" ref="AK183" ca="1">IF($G183="D",VLOOKUP($A183,DefaultParameters,MATCH(AK$8,'Default Parameters'!$3:$3,0),FALSE),"[enter country-specific value")</f>
        <v>0.7</v>
      </c>
      <c r="AL183" s="211" cm="1">
        <f t="array" aca="1" ref="AL183" ca="1">IF($G183="D",VLOOKUP($A183,DefaultParameters,MATCH(AL$8,'Default Parameters'!$3:$3,0),FALSE),"[enter country-specific value")</f>
        <v>0.7</v>
      </c>
      <c r="AM183" s="211" cm="1">
        <f t="array" aca="1" ref="AM183" ca="1">IF($G183="D",VLOOKUP($A183,DefaultParameters,MATCH(AM$8,'Default Parameters'!$3:$3,0),FALSE),"[enter country-specific value")</f>
        <v>0.7</v>
      </c>
      <c r="AN183" s="211" cm="1">
        <f t="array" aca="1" ref="AN183" ca="1">IF($G183="D",VLOOKUP($A183,DefaultParameters,MATCH(AN$8,'Default Parameters'!$3:$3,0),FALSE),"[enter country-specific value")</f>
        <v>0.7</v>
      </c>
      <c r="AO183" s="211" cm="1">
        <f t="array" aca="1" ref="AO183" ca="1">IF($G183="D",VLOOKUP($A183,DefaultParameters,MATCH(AO$8,'Default Parameters'!$3:$3,0),FALSE),"[enter country-specific value")</f>
        <v>0.7</v>
      </c>
      <c r="AP183" s="211"/>
      <c r="AQ183" s="211"/>
      <c r="AR183" s="211"/>
      <c r="AS183" s="211"/>
      <c r="AT183" s="211"/>
      <c r="AU183" s="188"/>
      <c r="AV183" s="43" t="e" cm="1">
        <f t="array" aca="1" ref="AV183" ca="1">IF($G183="D",VLOOKUP($A183,DefaultParameters,MATCH(AV$8,'Default Parameters'!$3:$3,0),FALSE),"[enter country-specific value")</f>
        <v>#N/A</v>
      </c>
    </row>
    <row r="184" spans="1:48" x14ac:dyDescent="0.25">
      <c r="A184" s="44" t="str">
        <f t="shared" si="38"/>
        <v>Proportion of N excreted as TAN_Other poultry (ducks)</v>
      </c>
      <c r="B184" s="2" t="s">
        <v>49</v>
      </c>
      <c r="C184" s="2" t="s">
        <v>486</v>
      </c>
      <c r="D184" s="77" t="str">
        <f t="shared" ca="1" si="35"/>
        <v>-</v>
      </c>
      <c r="E184" s="2" t="s">
        <v>90</v>
      </c>
      <c r="F184" s="77" t="str">
        <f t="shared" ca="1" si="36"/>
        <v>Fraction</v>
      </c>
      <c r="G184" s="201" t="s">
        <v>124</v>
      </c>
      <c r="H184" s="2" t="s">
        <v>49</v>
      </c>
      <c r="I184" s="211" t="str">
        <f t="shared" ca="1" si="37"/>
        <v>Table 3.9, 3B, EMEP/EEA Guidebook 2019</v>
      </c>
      <c r="J184" s="176"/>
      <c r="K184" s="211" cm="1">
        <f t="array" aca="1" ref="K184" ca="1">IF($G184="D",VLOOKUP($A184,DefaultParameters,MATCH(K$8,'Default Parameters'!$3:$3,0),FALSE),"[enter country-specific value")</f>
        <v>0.7</v>
      </c>
      <c r="L184" s="211" cm="1">
        <f t="array" aca="1" ref="L184" ca="1">IF($G184="D",VLOOKUP($A184,DefaultParameters,MATCH(L$8,'Default Parameters'!$3:$3,0),FALSE),"[enter country-specific value")</f>
        <v>0.7</v>
      </c>
      <c r="M184" s="211" cm="1">
        <f t="array" aca="1" ref="M184" ca="1">IF($G184="D",VLOOKUP($A184,DefaultParameters,MATCH(M$8,'Default Parameters'!$3:$3,0),FALSE),"[enter country-specific value")</f>
        <v>0.7</v>
      </c>
      <c r="N184" s="211" cm="1">
        <f t="array" aca="1" ref="N184" ca="1">IF($G184="D",VLOOKUP($A184,DefaultParameters,MATCH(N$8,'Default Parameters'!$3:$3,0),FALSE),"[enter country-specific value")</f>
        <v>0.7</v>
      </c>
      <c r="O184" s="211" cm="1">
        <f t="array" aca="1" ref="O184" ca="1">IF($G184="D",VLOOKUP($A184,DefaultParameters,MATCH(O$8,'Default Parameters'!$3:$3,0),FALSE),"[enter country-specific value")</f>
        <v>0.7</v>
      </c>
      <c r="P184" s="211" cm="1">
        <f t="array" aca="1" ref="P184" ca="1">IF($G184="D",VLOOKUP($A184,DefaultParameters,MATCH(P$8,'Default Parameters'!$3:$3,0),FALSE),"[enter country-specific value")</f>
        <v>0.7</v>
      </c>
      <c r="Q184" s="211" cm="1">
        <f t="array" aca="1" ref="Q184" ca="1">IF($G184="D",VLOOKUP($A184,DefaultParameters,MATCH(Q$8,'Default Parameters'!$3:$3,0),FALSE),"[enter country-specific value")</f>
        <v>0.7</v>
      </c>
      <c r="R184" s="211" cm="1">
        <f t="array" aca="1" ref="R184" ca="1">IF($G184="D",VLOOKUP($A184,DefaultParameters,MATCH(R$8,'Default Parameters'!$3:$3,0),FALSE),"[enter country-specific value")</f>
        <v>0.7</v>
      </c>
      <c r="S184" s="211" cm="1">
        <f t="array" aca="1" ref="S184" ca="1">IF($G184="D",VLOOKUP($A184,DefaultParameters,MATCH(S$8,'Default Parameters'!$3:$3,0),FALSE),"[enter country-specific value")</f>
        <v>0.7</v>
      </c>
      <c r="T184" s="211" cm="1">
        <f t="array" aca="1" ref="T184" ca="1">IF($G184="D",VLOOKUP($A184,DefaultParameters,MATCH(T$8,'Default Parameters'!$3:$3,0),FALSE),"[enter country-specific value")</f>
        <v>0.7</v>
      </c>
      <c r="U184" s="211" cm="1">
        <f t="array" aca="1" ref="U184" ca="1">IF($G184="D",VLOOKUP($A184,DefaultParameters,MATCH(U$8,'Default Parameters'!$3:$3,0),FALSE),"[enter country-specific value")</f>
        <v>0.7</v>
      </c>
      <c r="V184" s="211" cm="1">
        <f t="array" aca="1" ref="V184" ca="1">IF($G184="D",VLOOKUP($A184,DefaultParameters,MATCH(V$8,'Default Parameters'!$3:$3,0),FALSE),"[enter country-specific value")</f>
        <v>0.7</v>
      </c>
      <c r="W184" s="211" cm="1">
        <f t="array" aca="1" ref="W184" ca="1">IF($G184="D",VLOOKUP($A184,DefaultParameters,MATCH(W$8,'Default Parameters'!$3:$3,0),FALSE),"[enter country-specific value")</f>
        <v>0.7</v>
      </c>
      <c r="X184" s="211" cm="1">
        <f t="array" aca="1" ref="X184" ca="1">IF($G184="D",VLOOKUP($A184,DefaultParameters,MATCH(X$8,'Default Parameters'!$3:$3,0),FALSE),"[enter country-specific value")</f>
        <v>0.7</v>
      </c>
      <c r="Y184" s="211" cm="1">
        <f t="array" aca="1" ref="Y184" ca="1">IF($G184="D",VLOOKUP($A184,DefaultParameters,MATCH(Y$8,'Default Parameters'!$3:$3,0),FALSE),"[enter country-specific value")</f>
        <v>0.7</v>
      </c>
      <c r="Z184" s="211" cm="1">
        <f t="array" aca="1" ref="Z184" ca="1">IF($G184="D",VLOOKUP($A184,DefaultParameters,MATCH(Z$8,'Default Parameters'!$3:$3,0),FALSE),"[enter country-specific value")</f>
        <v>0.7</v>
      </c>
      <c r="AA184" s="211" cm="1">
        <f t="array" aca="1" ref="AA184" ca="1">IF($G184="D",VLOOKUP($A184,DefaultParameters,MATCH(AA$8,'Default Parameters'!$3:$3,0),FALSE),"[enter country-specific value")</f>
        <v>0.7</v>
      </c>
      <c r="AB184" s="211" cm="1">
        <f t="array" aca="1" ref="AB184" ca="1">IF($G184="D",VLOOKUP($A184,DefaultParameters,MATCH(AB$8,'Default Parameters'!$3:$3,0),FALSE),"[enter country-specific value")</f>
        <v>0.7</v>
      </c>
      <c r="AC184" s="211" cm="1">
        <f t="array" aca="1" ref="AC184" ca="1">IF($G184="D",VLOOKUP($A184,DefaultParameters,MATCH(AC$8,'Default Parameters'!$3:$3,0),FALSE),"[enter country-specific value")</f>
        <v>0.7</v>
      </c>
      <c r="AD184" s="211" cm="1">
        <f t="array" aca="1" ref="AD184" ca="1">IF($G184="D",VLOOKUP($A184,DefaultParameters,MATCH(AD$8,'Default Parameters'!$3:$3,0),FALSE),"[enter country-specific value")</f>
        <v>0.7</v>
      </c>
      <c r="AE184" s="211" cm="1">
        <f t="array" aca="1" ref="AE184" ca="1">IF($G184="D",VLOOKUP($A184,DefaultParameters,MATCH(AE$8,'Default Parameters'!$3:$3,0),FALSE),"[enter country-specific value")</f>
        <v>0.7</v>
      </c>
      <c r="AF184" s="211" cm="1">
        <f t="array" aca="1" ref="AF184" ca="1">IF($G184="D",VLOOKUP($A184,DefaultParameters,MATCH(AF$8,'Default Parameters'!$3:$3,0),FALSE),"[enter country-specific value")</f>
        <v>0.7</v>
      </c>
      <c r="AG184" s="211" cm="1">
        <f t="array" aca="1" ref="AG184" ca="1">IF($G184="D",VLOOKUP($A184,DefaultParameters,MATCH(AG$8,'Default Parameters'!$3:$3,0),FALSE),"[enter country-specific value")</f>
        <v>0.7</v>
      </c>
      <c r="AH184" s="211" cm="1">
        <f t="array" aca="1" ref="AH184" ca="1">IF($G184="D",VLOOKUP($A184,DefaultParameters,MATCH(AH$8,'Default Parameters'!$3:$3,0),FALSE),"[enter country-specific value")</f>
        <v>0.7</v>
      </c>
      <c r="AI184" s="211" cm="1">
        <f t="array" aca="1" ref="AI184" ca="1">IF($G184="D",VLOOKUP($A184,DefaultParameters,MATCH(AI$8,'Default Parameters'!$3:$3,0),FALSE),"[enter country-specific value")</f>
        <v>0.7</v>
      </c>
      <c r="AJ184" s="211" cm="1">
        <f t="array" aca="1" ref="AJ184" ca="1">IF($G184="D",VLOOKUP($A184,DefaultParameters,MATCH(AJ$8,'Default Parameters'!$3:$3,0),FALSE),"[enter country-specific value")</f>
        <v>0.7</v>
      </c>
      <c r="AK184" s="211" cm="1">
        <f t="array" aca="1" ref="AK184" ca="1">IF($G184="D",VLOOKUP($A184,DefaultParameters,MATCH(AK$8,'Default Parameters'!$3:$3,0),FALSE),"[enter country-specific value")</f>
        <v>0.7</v>
      </c>
      <c r="AL184" s="211" cm="1">
        <f t="array" aca="1" ref="AL184" ca="1">IF($G184="D",VLOOKUP($A184,DefaultParameters,MATCH(AL$8,'Default Parameters'!$3:$3,0),FALSE),"[enter country-specific value")</f>
        <v>0.7</v>
      </c>
      <c r="AM184" s="211" cm="1">
        <f t="array" aca="1" ref="AM184" ca="1">IF($G184="D",VLOOKUP($A184,DefaultParameters,MATCH(AM$8,'Default Parameters'!$3:$3,0),FALSE),"[enter country-specific value")</f>
        <v>0.7</v>
      </c>
      <c r="AN184" s="211" cm="1">
        <f t="array" aca="1" ref="AN184" ca="1">IF($G184="D",VLOOKUP($A184,DefaultParameters,MATCH(AN$8,'Default Parameters'!$3:$3,0),FALSE),"[enter country-specific value")</f>
        <v>0.7</v>
      </c>
      <c r="AO184" s="211" cm="1">
        <f t="array" aca="1" ref="AO184" ca="1">IF($G184="D",VLOOKUP($A184,DefaultParameters,MATCH(AO$8,'Default Parameters'!$3:$3,0),FALSE),"[enter country-specific value")</f>
        <v>0.7</v>
      </c>
      <c r="AP184" s="211"/>
      <c r="AQ184" s="211"/>
      <c r="AR184" s="211"/>
      <c r="AS184" s="211"/>
      <c r="AT184" s="211"/>
      <c r="AU184" s="188"/>
      <c r="AV184" s="43" t="e" cm="1">
        <f t="array" aca="1" ref="AV184" ca="1">IF($G184="D",VLOOKUP($A184,DefaultParameters,MATCH(AV$8,'Default Parameters'!$3:$3,0),FALSE),"[enter country-specific value")</f>
        <v>#N/A</v>
      </c>
    </row>
    <row r="185" spans="1:48" x14ac:dyDescent="0.25">
      <c r="A185" s="44" t="str">
        <f t="shared" si="38"/>
        <v>Proportion of N excreted as TAN_Other poultry (geese)</v>
      </c>
      <c r="B185" s="2" t="s">
        <v>49</v>
      </c>
      <c r="C185" s="2" t="s">
        <v>486</v>
      </c>
      <c r="D185" s="77" t="str">
        <f t="shared" ca="1" si="35"/>
        <v>-</v>
      </c>
      <c r="E185" s="2" t="s">
        <v>88</v>
      </c>
      <c r="F185" s="77" t="str">
        <f t="shared" ca="1" si="36"/>
        <v>Fraction</v>
      </c>
      <c r="G185" s="201" t="s">
        <v>124</v>
      </c>
      <c r="H185" s="2" t="s">
        <v>49</v>
      </c>
      <c r="I185" s="211" t="str">
        <f t="shared" ca="1" si="37"/>
        <v>Table 3.9, 3B, EMEP/EEA Guidebook 2019</v>
      </c>
      <c r="J185" s="176"/>
      <c r="K185" s="211" cm="1">
        <f t="array" aca="1" ref="K185" ca="1">IF($G185="D",VLOOKUP($A185,DefaultParameters,MATCH(K$8,'Default Parameters'!$3:$3,0),FALSE),"[enter country-specific value")</f>
        <v>0.7</v>
      </c>
      <c r="L185" s="211" cm="1">
        <f t="array" aca="1" ref="L185" ca="1">IF($G185="D",VLOOKUP($A185,DefaultParameters,MATCH(L$8,'Default Parameters'!$3:$3,0),FALSE),"[enter country-specific value")</f>
        <v>0.7</v>
      </c>
      <c r="M185" s="211" cm="1">
        <f t="array" aca="1" ref="M185" ca="1">IF($G185="D",VLOOKUP($A185,DefaultParameters,MATCH(M$8,'Default Parameters'!$3:$3,0),FALSE),"[enter country-specific value")</f>
        <v>0.7</v>
      </c>
      <c r="N185" s="211" cm="1">
        <f t="array" aca="1" ref="N185" ca="1">IF($G185="D",VLOOKUP($A185,DefaultParameters,MATCH(N$8,'Default Parameters'!$3:$3,0),FALSE),"[enter country-specific value")</f>
        <v>0.7</v>
      </c>
      <c r="O185" s="211" cm="1">
        <f t="array" aca="1" ref="O185" ca="1">IF($G185="D",VLOOKUP($A185,DefaultParameters,MATCH(O$8,'Default Parameters'!$3:$3,0),FALSE),"[enter country-specific value")</f>
        <v>0.7</v>
      </c>
      <c r="P185" s="211" cm="1">
        <f t="array" aca="1" ref="P185" ca="1">IF($G185="D",VLOOKUP($A185,DefaultParameters,MATCH(P$8,'Default Parameters'!$3:$3,0),FALSE),"[enter country-specific value")</f>
        <v>0.7</v>
      </c>
      <c r="Q185" s="211" cm="1">
        <f t="array" aca="1" ref="Q185" ca="1">IF($G185="D",VLOOKUP($A185,DefaultParameters,MATCH(Q$8,'Default Parameters'!$3:$3,0),FALSE),"[enter country-specific value")</f>
        <v>0.7</v>
      </c>
      <c r="R185" s="211" cm="1">
        <f t="array" aca="1" ref="R185" ca="1">IF($G185="D",VLOOKUP($A185,DefaultParameters,MATCH(R$8,'Default Parameters'!$3:$3,0),FALSE),"[enter country-specific value")</f>
        <v>0.7</v>
      </c>
      <c r="S185" s="211" cm="1">
        <f t="array" aca="1" ref="S185" ca="1">IF($G185="D",VLOOKUP($A185,DefaultParameters,MATCH(S$8,'Default Parameters'!$3:$3,0),FALSE),"[enter country-specific value")</f>
        <v>0.7</v>
      </c>
      <c r="T185" s="211" cm="1">
        <f t="array" aca="1" ref="T185" ca="1">IF($G185="D",VLOOKUP($A185,DefaultParameters,MATCH(T$8,'Default Parameters'!$3:$3,0),FALSE),"[enter country-specific value")</f>
        <v>0.7</v>
      </c>
      <c r="U185" s="211" cm="1">
        <f t="array" aca="1" ref="U185" ca="1">IF($G185="D",VLOOKUP($A185,DefaultParameters,MATCH(U$8,'Default Parameters'!$3:$3,0),FALSE),"[enter country-specific value")</f>
        <v>0.7</v>
      </c>
      <c r="V185" s="211" cm="1">
        <f t="array" aca="1" ref="V185" ca="1">IF($G185="D",VLOOKUP($A185,DefaultParameters,MATCH(V$8,'Default Parameters'!$3:$3,0),FALSE),"[enter country-specific value")</f>
        <v>0.7</v>
      </c>
      <c r="W185" s="211" cm="1">
        <f t="array" aca="1" ref="W185" ca="1">IF($G185="D",VLOOKUP($A185,DefaultParameters,MATCH(W$8,'Default Parameters'!$3:$3,0),FALSE),"[enter country-specific value")</f>
        <v>0.7</v>
      </c>
      <c r="X185" s="211" cm="1">
        <f t="array" aca="1" ref="X185" ca="1">IF($G185="D",VLOOKUP($A185,DefaultParameters,MATCH(X$8,'Default Parameters'!$3:$3,0),FALSE),"[enter country-specific value")</f>
        <v>0.7</v>
      </c>
      <c r="Y185" s="211" cm="1">
        <f t="array" aca="1" ref="Y185" ca="1">IF($G185="D",VLOOKUP($A185,DefaultParameters,MATCH(Y$8,'Default Parameters'!$3:$3,0),FALSE),"[enter country-specific value")</f>
        <v>0.7</v>
      </c>
      <c r="Z185" s="211" cm="1">
        <f t="array" aca="1" ref="Z185" ca="1">IF($G185="D",VLOOKUP($A185,DefaultParameters,MATCH(Z$8,'Default Parameters'!$3:$3,0),FALSE),"[enter country-specific value")</f>
        <v>0.7</v>
      </c>
      <c r="AA185" s="211" cm="1">
        <f t="array" aca="1" ref="AA185" ca="1">IF($G185="D",VLOOKUP($A185,DefaultParameters,MATCH(AA$8,'Default Parameters'!$3:$3,0),FALSE),"[enter country-specific value")</f>
        <v>0.7</v>
      </c>
      <c r="AB185" s="211" cm="1">
        <f t="array" aca="1" ref="AB185" ca="1">IF($G185="D",VLOOKUP($A185,DefaultParameters,MATCH(AB$8,'Default Parameters'!$3:$3,0),FALSE),"[enter country-specific value")</f>
        <v>0.7</v>
      </c>
      <c r="AC185" s="211" cm="1">
        <f t="array" aca="1" ref="AC185" ca="1">IF($G185="D",VLOOKUP($A185,DefaultParameters,MATCH(AC$8,'Default Parameters'!$3:$3,0),FALSE),"[enter country-specific value")</f>
        <v>0.7</v>
      </c>
      <c r="AD185" s="211" cm="1">
        <f t="array" aca="1" ref="AD185" ca="1">IF($G185="D",VLOOKUP($A185,DefaultParameters,MATCH(AD$8,'Default Parameters'!$3:$3,0),FALSE),"[enter country-specific value")</f>
        <v>0.7</v>
      </c>
      <c r="AE185" s="211" cm="1">
        <f t="array" aca="1" ref="AE185" ca="1">IF($G185="D",VLOOKUP($A185,DefaultParameters,MATCH(AE$8,'Default Parameters'!$3:$3,0),FALSE),"[enter country-specific value")</f>
        <v>0.7</v>
      </c>
      <c r="AF185" s="211" cm="1">
        <f t="array" aca="1" ref="AF185" ca="1">IF($G185="D",VLOOKUP($A185,DefaultParameters,MATCH(AF$8,'Default Parameters'!$3:$3,0),FALSE),"[enter country-specific value")</f>
        <v>0.7</v>
      </c>
      <c r="AG185" s="211" cm="1">
        <f t="array" aca="1" ref="AG185" ca="1">IF($G185="D",VLOOKUP($A185,DefaultParameters,MATCH(AG$8,'Default Parameters'!$3:$3,0),FALSE),"[enter country-specific value")</f>
        <v>0.7</v>
      </c>
      <c r="AH185" s="211" cm="1">
        <f t="array" aca="1" ref="AH185" ca="1">IF($G185="D",VLOOKUP($A185,DefaultParameters,MATCH(AH$8,'Default Parameters'!$3:$3,0),FALSE),"[enter country-specific value")</f>
        <v>0.7</v>
      </c>
      <c r="AI185" s="211" cm="1">
        <f t="array" aca="1" ref="AI185" ca="1">IF($G185="D",VLOOKUP($A185,DefaultParameters,MATCH(AI$8,'Default Parameters'!$3:$3,0),FALSE),"[enter country-specific value")</f>
        <v>0.7</v>
      </c>
      <c r="AJ185" s="211" cm="1">
        <f t="array" aca="1" ref="AJ185" ca="1">IF($G185="D",VLOOKUP($A185,DefaultParameters,MATCH(AJ$8,'Default Parameters'!$3:$3,0),FALSE),"[enter country-specific value")</f>
        <v>0.7</v>
      </c>
      <c r="AK185" s="211" cm="1">
        <f t="array" aca="1" ref="AK185" ca="1">IF($G185="D",VLOOKUP($A185,DefaultParameters,MATCH(AK$8,'Default Parameters'!$3:$3,0),FALSE),"[enter country-specific value")</f>
        <v>0.7</v>
      </c>
      <c r="AL185" s="211" cm="1">
        <f t="array" aca="1" ref="AL185" ca="1">IF($G185="D",VLOOKUP($A185,DefaultParameters,MATCH(AL$8,'Default Parameters'!$3:$3,0),FALSE),"[enter country-specific value")</f>
        <v>0.7</v>
      </c>
      <c r="AM185" s="211" cm="1">
        <f t="array" aca="1" ref="AM185" ca="1">IF($G185="D",VLOOKUP($A185,DefaultParameters,MATCH(AM$8,'Default Parameters'!$3:$3,0),FALSE),"[enter country-specific value")</f>
        <v>0.7</v>
      </c>
      <c r="AN185" s="211" cm="1">
        <f t="array" aca="1" ref="AN185" ca="1">IF($G185="D",VLOOKUP($A185,DefaultParameters,MATCH(AN$8,'Default Parameters'!$3:$3,0),FALSE),"[enter country-specific value")</f>
        <v>0.7</v>
      </c>
      <c r="AO185" s="211" cm="1">
        <f t="array" aca="1" ref="AO185" ca="1">IF($G185="D",VLOOKUP($A185,DefaultParameters,MATCH(AO$8,'Default Parameters'!$3:$3,0),FALSE),"[enter country-specific value")</f>
        <v>0.7</v>
      </c>
      <c r="AP185" s="211"/>
      <c r="AQ185" s="211"/>
      <c r="AR185" s="211"/>
      <c r="AS185" s="211"/>
      <c r="AT185" s="211"/>
      <c r="AU185" s="188"/>
      <c r="AV185" s="43" t="e" cm="1">
        <f t="array" aca="1" ref="AV185" ca="1">IF($G185="D",VLOOKUP($A185,DefaultParameters,MATCH(AV$8,'Default Parameters'!$3:$3,0),FALSE),"[enter country-specific value")</f>
        <v>#N/A</v>
      </c>
    </row>
    <row r="186" spans="1:48" x14ac:dyDescent="0.25">
      <c r="A186" s="44" t="str">
        <f t="shared" si="38"/>
        <v>Proportion of N excreted as TAN_Other animals (fur animals)</v>
      </c>
      <c r="B186" s="2" t="s">
        <v>49</v>
      </c>
      <c r="C186" s="2" t="s">
        <v>486</v>
      </c>
      <c r="D186" s="77" t="str">
        <f t="shared" ca="1" si="35"/>
        <v>-</v>
      </c>
      <c r="E186" s="2" t="s">
        <v>108</v>
      </c>
      <c r="F186" s="77" t="str">
        <f t="shared" ca="1" si="36"/>
        <v>Fraction</v>
      </c>
      <c r="G186" s="201" t="s">
        <v>124</v>
      </c>
      <c r="H186" s="2" t="s">
        <v>49</v>
      </c>
      <c r="I186" s="211" t="str">
        <f t="shared" ca="1" si="37"/>
        <v>Table 3.9, 3B, EMEP/EEA Guidebook 2019</v>
      </c>
      <c r="J186" s="176"/>
      <c r="K186" s="211" cm="1">
        <f t="array" aca="1" ref="K186" ca="1">IF($G186="D",VLOOKUP($A186,DefaultParameters,MATCH(K$8,'Default Parameters'!$3:$3,0),FALSE),"[enter country-specific value")</f>
        <v>0.6</v>
      </c>
      <c r="L186" s="211" cm="1">
        <f t="array" aca="1" ref="L186" ca="1">IF($G186="D",VLOOKUP($A186,DefaultParameters,MATCH(L$8,'Default Parameters'!$3:$3,0),FALSE),"[enter country-specific value")</f>
        <v>0.6</v>
      </c>
      <c r="M186" s="211" cm="1">
        <f t="array" aca="1" ref="M186" ca="1">IF($G186="D",VLOOKUP($A186,DefaultParameters,MATCH(M$8,'Default Parameters'!$3:$3,0),FALSE),"[enter country-specific value")</f>
        <v>0.6</v>
      </c>
      <c r="N186" s="211" cm="1">
        <f t="array" aca="1" ref="N186" ca="1">IF($G186="D",VLOOKUP($A186,DefaultParameters,MATCH(N$8,'Default Parameters'!$3:$3,0),FALSE),"[enter country-specific value")</f>
        <v>0.6</v>
      </c>
      <c r="O186" s="211" cm="1">
        <f t="array" aca="1" ref="O186" ca="1">IF($G186="D",VLOOKUP($A186,DefaultParameters,MATCH(O$8,'Default Parameters'!$3:$3,0),FALSE),"[enter country-specific value")</f>
        <v>0.6</v>
      </c>
      <c r="P186" s="211" cm="1">
        <f t="array" aca="1" ref="P186" ca="1">IF($G186="D",VLOOKUP($A186,DefaultParameters,MATCH(P$8,'Default Parameters'!$3:$3,0),FALSE),"[enter country-specific value")</f>
        <v>0.6</v>
      </c>
      <c r="Q186" s="211" cm="1">
        <f t="array" aca="1" ref="Q186" ca="1">IF($G186="D",VLOOKUP($A186,DefaultParameters,MATCH(Q$8,'Default Parameters'!$3:$3,0),FALSE),"[enter country-specific value")</f>
        <v>0.6</v>
      </c>
      <c r="R186" s="211" cm="1">
        <f t="array" aca="1" ref="R186" ca="1">IF($G186="D",VLOOKUP($A186,DefaultParameters,MATCH(R$8,'Default Parameters'!$3:$3,0),FALSE),"[enter country-specific value")</f>
        <v>0.6</v>
      </c>
      <c r="S186" s="211" cm="1">
        <f t="array" aca="1" ref="S186" ca="1">IF($G186="D",VLOOKUP($A186,DefaultParameters,MATCH(S$8,'Default Parameters'!$3:$3,0),FALSE),"[enter country-specific value")</f>
        <v>0.6</v>
      </c>
      <c r="T186" s="211" cm="1">
        <f t="array" aca="1" ref="T186" ca="1">IF($G186="D",VLOOKUP($A186,DefaultParameters,MATCH(T$8,'Default Parameters'!$3:$3,0),FALSE),"[enter country-specific value")</f>
        <v>0.6</v>
      </c>
      <c r="U186" s="211" cm="1">
        <f t="array" aca="1" ref="U186" ca="1">IF($G186="D",VLOOKUP($A186,DefaultParameters,MATCH(U$8,'Default Parameters'!$3:$3,0),FALSE),"[enter country-specific value")</f>
        <v>0.6</v>
      </c>
      <c r="V186" s="211" cm="1">
        <f t="array" aca="1" ref="V186" ca="1">IF($G186="D",VLOOKUP($A186,DefaultParameters,MATCH(V$8,'Default Parameters'!$3:$3,0),FALSE),"[enter country-specific value")</f>
        <v>0.6</v>
      </c>
      <c r="W186" s="211" cm="1">
        <f t="array" aca="1" ref="W186" ca="1">IF($G186="D",VLOOKUP($A186,DefaultParameters,MATCH(W$8,'Default Parameters'!$3:$3,0),FALSE),"[enter country-specific value")</f>
        <v>0.6</v>
      </c>
      <c r="X186" s="211" cm="1">
        <f t="array" aca="1" ref="X186" ca="1">IF($G186="D",VLOOKUP($A186,DefaultParameters,MATCH(X$8,'Default Parameters'!$3:$3,0),FALSE),"[enter country-specific value")</f>
        <v>0.6</v>
      </c>
      <c r="Y186" s="211" cm="1">
        <f t="array" aca="1" ref="Y186" ca="1">IF($G186="D",VLOOKUP($A186,DefaultParameters,MATCH(Y$8,'Default Parameters'!$3:$3,0),FALSE),"[enter country-specific value")</f>
        <v>0.6</v>
      </c>
      <c r="Z186" s="211" cm="1">
        <f t="array" aca="1" ref="Z186" ca="1">IF($G186="D",VLOOKUP($A186,DefaultParameters,MATCH(Z$8,'Default Parameters'!$3:$3,0),FALSE),"[enter country-specific value")</f>
        <v>0.6</v>
      </c>
      <c r="AA186" s="211" cm="1">
        <f t="array" aca="1" ref="AA186" ca="1">IF($G186="D",VLOOKUP($A186,DefaultParameters,MATCH(AA$8,'Default Parameters'!$3:$3,0),FALSE),"[enter country-specific value")</f>
        <v>0.6</v>
      </c>
      <c r="AB186" s="211" cm="1">
        <f t="array" aca="1" ref="AB186" ca="1">IF($G186="D",VLOOKUP($A186,DefaultParameters,MATCH(AB$8,'Default Parameters'!$3:$3,0),FALSE),"[enter country-specific value")</f>
        <v>0.6</v>
      </c>
      <c r="AC186" s="211" cm="1">
        <f t="array" aca="1" ref="AC186" ca="1">IF($G186="D",VLOOKUP($A186,DefaultParameters,MATCH(AC$8,'Default Parameters'!$3:$3,0),FALSE),"[enter country-specific value")</f>
        <v>0.6</v>
      </c>
      <c r="AD186" s="211" cm="1">
        <f t="array" aca="1" ref="AD186" ca="1">IF($G186="D",VLOOKUP($A186,DefaultParameters,MATCH(AD$8,'Default Parameters'!$3:$3,0),FALSE),"[enter country-specific value")</f>
        <v>0.6</v>
      </c>
      <c r="AE186" s="211" cm="1">
        <f t="array" aca="1" ref="AE186" ca="1">IF($G186="D",VLOOKUP($A186,DefaultParameters,MATCH(AE$8,'Default Parameters'!$3:$3,0),FALSE),"[enter country-specific value")</f>
        <v>0.6</v>
      </c>
      <c r="AF186" s="211" cm="1">
        <f t="array" aca="1" ref="AF186" ca="1">IF($G186="D",VLOOKUP($A186,DefaultParameters,MATCH(AF$8,'Default Parameters'!$3:$3,0),FALSE),"[enter country-specific value")</f>
        <v>0.6</v>
      </c>
      <c r="AG186" s="211" cm="1">
        <f t="array" aca="1" ref="AG186" ca="1">IF($G186="D",VLOOKUP($A186,DefaultParameters,MATCH(AG$8,'Default Parameters'!$3:$3,0),FALSE),"[enter country-specific value")</f>
        <v>0.6</v>
      </c>
      <c r="AH186" s="211" cm="1">
        <f t="array" aca="1" ref="AH186" ca="1">IF($G186="D",VLOOKUP($A186,DefaultParameters,MATCH(AH$8,'Default Parameters'!$3:$3,0),FALSE),"[enter country-specific value")</f>
        <v>0.6</v>
      </c>
      <c r="AI186" s="211" cm="1">
        <f t="array" aca="1" ref="AI186" ca="1">IF($G186="D",VLOOKUP($A186,DefaultParameters,MATCH(AI$8,'Default Parameters'!$3:$3,0),FALSE),"[enter country-specific value")</f>
        <v>0.6</v>
      </c>
      <c r="AJ186" s="211" cm="1">
        <f t="array" aca="1" ref="AJ186" ca="1">IF($G186="D",VLOOKUP($A186,DefaultParameters,MATCH(AJ$8,'Default Parameters'!$3:$3,0),FALSE),"[enter country-specific value")</f>
        <v>0.6</v>
      </c>
      <c r="AK186" s="211" cm="1">
        <f t="array" aca="1" ref="AK186" ca="1">IF($G186="D",VLOOKUP($A186,DefaultParameters,MATCH(AK$8,'Default Parameters'!$3:$3,0),FALSE),"[enter country-specific value")</f>
        <v>0.6</v>
      </c>
      <c r="AL186" s="211" cm="1">
        <f t="array" aca="1" ref="AL186" ca="1">IF($G186="D",VLOOKUP($A186,DefaultParameters,MATCH(AL$8,'Default Parameters'!$3:$3,0),FALSE),"[enter country-specific value")</f>
        <v>0.6</v>
      </c>
      <c r="AM186" s="211" cm="1">
        <f t="array" aca="1" ref="AM186" ca="1">IF($G186="D",VLOOKUP($A186,DefaultParameters,MATCH(AM$8,'Default Parameters'!$3:$3,0),FALSE),"[enter country-specific value")</f>
        <v>0.6</v>
      </c>
      <c r="AN186" s="211" cm="1">
        <f t="array" aca="1" ref="AN186" ca="1">IF($G186="D",VLOOKUP($A186,DefaultParameters,MATCH(AN$8,'Default Parameters'!$3:$3,0),FALSE),"[enter country-specific value")</f>
        <v>0.6</v>
      </c>
      <c r="AO186" s="211" cm="1">
        <f t="array" aca="1" ref="AO186" ca="1">IF($G186="D",VLOOKUP($A186,DefaultParameters,MATCH(AO$8,'Default Parameters'!$3:$3,0),FALSE),"[enter country-specific value")</f>
        <v>0.6</v>
      </c>
      <c r="AP186" s="211"/>
      <c r="AQ186" s="211"/>
      <c r="AR186" s="211"/>
      <c r="AS186" s="211"/>
      <c r="AT186" s="211"/>
      <c r="AU186" s="188"/>
      <c r="AV186" s="43" t="e" cm="1">
        <f t="array" aca="1" ref="AV186" ca="1">IF($G186="D",VLOOKUP($A186,DefaultParameters,MATCH(AV$8,'Default Parameters'!$3:$3,0),FALSE),"[enter country-specific value")</f>
        <v>#N/A</v>
      </c>
    </row>
    <row r="187" spans="1:48" x14ac:dyDescent="0.25">
      <c r="A187" s="18" t="s">
        <v>171</v>
      </c>
      <c r="B187" s="18"/>
      <c r="C187" s="18"/>
      <c r="D187" s="18"/>
      <c r="E187" s="18"/>
      <c r="F187" s="18"/>
      <c r="G187" s="179"/>
      <c r="H187" s="18"/>
      <c r="I187" s="179"/>
      <c r="J187" s="179"/>
      <c r="K187" s="179"/>
      <c r="L187" s="179"/>
      <c r="M187" s="179"/>
      <c r="N187" s="179"/>
      <c r="O187" s="179"/>
      <c r="P187" s="179"/>
      <c r="Q187" s="179"/>
      <c r="R187" s="179"/>
      <c r="S187" s="179"/>
      <c r="T187" s="179"/>
      <c r="U187" s="179"/>
      <c r="V187" s="179"/>
      <c r="W187" s="179"/>
      <c r="X187" s="179"/>
      <c r="Y187" s="179"/>
      <c r="Z187" s="179"/>
      <c r="AA187" s="179"/>
      <c r="AB187" s="179"/>
      <c r="AC187" s="179"/>
      <c r="AD187" s="179"/>
      <c r="AE187" s="179"/>
      <c r="AF187" s="179"/>
      <c r="AG187" s="179"/>
      <c r="AH187" s="179"/>
      <c r="AI187" s="179"/>
      <c r="AJ187" s="179"/>
      <c r="AK187" s="179"/>
      <c r="AL187" s="179"/>
      <c r="AM187" s="179"/>
      <c r="AN187" s="179"/>
      <c r="AO187" s="179"/>
      <c r="AP187" s="179"/>
      <c r="AQ187" s="179"/>
      <c r="AR187" s="179"/>
      <c r="AS187" s="179"/>
      <c r="AT187" s="179"/>
      <c r="AU187" s="188"/>
      <c r="AV187" s="18"/>
    </row>
    <row r="188" spans="1:48" x14ac:dyDescent="0.25">
      <c r="A188" s="44" t="str">
        <f>C188&amp;"_"&amp;E188</f>
        <v>Straw_Dairy cattle</v>
      </c>
      <c r="B188" s="2" t="s">
        <v>49</v>
      </c>
      <c r="C188" s="2" t="s">
        <v>169</v>
      </c>
      <c r="D188" s="77" t="str">
        <f t="shared" ref="D188:D203" ca="1" si="39">VLOOKUP(A188,DefaultParameters,4,0)</f>
        <v>-</v>
      </c>
      <c r="E188" s="2" t="s">
        <v>75</v>
      </c>
      <c r="F188" s="77" t="str">
        <f t="shared" ref="F188:F203" ca="1" si="40">VLOOKUP(A188,DefaultParameters,6,0)</f>
        <v>kg/yr</v>
      </c>
      <c r="G188" s="201" t="s">
        <v>124</v>
      </c>
      <c r="H188" s="2" t="s">
        <v>49</v>
      </c>
      <c r="I188" s="211" t="str">
        <f t="shared" ref="I188:I203" ca="1" si="41">IF($G188="CS","[enter country-specific source]",VLOOKUP(A188,DefaultParameters,8,0))</f>
        <v>Table 3.7, 3B, EMEP/EEA Guidebook 2019</v>
      </c>
      <c r="J188" s="175" t="s">
        <v>524</v>
      </c>
      <c r="K188" s="211" cm="1">
        <f t="array" aca="1" ref="K188" ca="1">IF($G188="D",IFERROR(VLOOKUP($A188,DefaultParameters,MATCH(K$8,'Default Parameters'!$3:$3,0),FALSE)*(K154/VLOOKUP("Housed period_"&amp;$E188,DefaultParameters,MATCH(K$8,'Default Parameters'!$3:$3,0),FALSE)),VLOOKUP($A188,DefaultParameters,MATCH(K$8,'Default Parameters'!$3:$3,0),FALSE)),"[enter country-specific value")</f>
        <v>1500</v>
      </c>
      <c r="L188" s="211" cm="1">
        <f t="array" aca="1" ref="L188" ca="1">IF($G188="D",IFERROR(VLOOKUP($A188,DefaultParameters,MATCH(L$8,'Default Parameters'!$3:$3,0),FALSE)*(L154/VLOOKUP("Housed period_"&amp;$E188,DefaultParameters,MATCH(L$8,'Default Parameters'!$3:$3,0),FALSE)),VLOOKUP($A188,DefaultParameters,MATCH(L$8,'Default Parameters'!$3:$3,0),FALSE)),"[enter country-specific value")</f>
        <v>1500</v>
      </c>
      <c r="M188" s="211" cm="1">
        <f t="array" aca="1" ref="M188" ca="1">IF($G188="D",IFERROR(VLOOKUP($A188,DefaultParameters,MATCH(M$8,'Default Parameters'!$3:$3,0),FALSE)*(M154/VLOOKUP("Housed period_"&amp;$E188,DefaultParameters,MATCH(M$8,'Default Parameters'!$3:$3,0),FALSE)),VLOOKUP($A188,DefaultParameters,MATCH(M$8,'Default Parameters'!$3:$3,0),FALSE)),"[enter country-specific value")</f>
        <v>1500</v>
      </c>
      <c r="N188" s="211" cm="1">
        <f t="array" aca="1" ref="N188" ca="1">IF($G188="D",IFERROR(VLOOKUP($A188,DefaultParameters,MATCH(N$8,'Default Parameters'!$3:$3,0),FALSE)*(N154/VLOOKUP("Housed period_"&amp;$E188,DefaultParameters,MATCH(N$8,'Default Parameters'!$3:$3,0),FALSE)),VLOOKUP($A188,DefaultParameters,MATCH(N$8,'Default Parameters'!$3:$3,0),FALSE)),"[enter country-specific value")</f>
        <v>1500</v>
      </c>
      <c r="O188" s="211" cm="1">
        <f t="array" aca="1" ref="O188" ca="1">IF($G188="D",IFERROR(VLOOKUP($A188,DefaultParameters,MATCH(O$8,'Default Parameters'!$3:$3,0),FALSE)*(O154/VLOOKUP("Housed period_"&amp;$E188,DefaultParameters,MATCH(O$8,'Default Parameters'!$3:$3,0),FALSE)),VLOOKUP($A188,DefaultParameters,MATCH(O$8,'Default Parameters'!$3:$3,0),FALSE)),"[enter country-specific value")</f>
        <v>1500</v>
      </c>
      <c r="P188" s="211" cm="1">
        <f t="array" aca="1" ref="P188" ca="1">IF($G188="D",IFERROR(VLOOKUP($A188,DefaultParameters,MATCH(P$8,'Default Parameters'!$3:$3,0),FALSE)*(P154/VLOOKUP("Housed period_"&amp;$E188,DefaultParameters,MATCH(P$8,'Default Parameters'!$3:$3,0),FALSE)),VLOOKUP($A188,DefaultParameters,MATCH(P$8,'Default Parameters'!$3:$3,0),FALSE)),"[enter country-specific value")</f>
        <v>1500</v>
      </c>
      <c r="Q188" s="211" cm="1">
        <f t="array" aca="1" ref="Q188" ca="1">IF($G188="D",IFERROR(VLOOKUP($A188,DefaultParameters,MATCH(Q$8,'Default Parameters'!$3:$3,0),FALSE)*(Q154/VLOOKUP("Housed period_"&amp;$E188,DefaultParameters,MATCH(Q$8,'Default Parameters'!$3:$3,0),FALSE)),VLOOKUP($A188,DefaultParameters,MATCH(Q$8,'Default Parameters'!$3:$3,0),FALSE)),"[enter country-specific value")</f>
        <v>1500</v>
      </c>
      <c r="R188" s="211" cm="1">
        <f t="array" aca="1" ref="R188" ca="1">IF($G188="D",IFERROR(VLOOKUP($A188,DefaultParameters,MATCH(R$8,'Default Parameters'!$3:$3,0),FALSE)*(R154/VLOOKUP("Housed period_"&amp;$E188,DefaultParameters,MATCH(R$8,'Default Parameters'!$3:$3,0),FALSE)),VLOOKUP($A188,DefaultParameters,MATCH(R$8,'Default Parameters'!$3:$3,0),FALSE)),"[enter country-specific value")</f>
        <v>1500</v>
      </c>
      <c r="S188" s="211" cm="1">
        <f t="array" aca="1" ref="S188" ca="1">IF($G188="D",IFERROR(VLOOKUP($A188,DefaultParameters,MATCH(S$8,'Default Parameters'!$3:$3,0),FALSE)*(S154/VLOOKUP("Housed period_"&amp;$E188,DefaultParameters,MATCH(S$8,'Default Parameters'!$3:$3,0),FALSE)),VLOOKUP($A188,DefaultParameters,MATCH(S$8,'Default Parameters'!$3:$3,0),FALSE)),"[enter country-specific value")</f>
        <v>1500</v>
      </c>
      <c r="T188" s="211" cm="1">
        <f t="array" aca="1" ref="T188" ca="1">IF($G188="D",IFERROR(VLOOKUP($A188,DefaultParameters,MATCH(T$8,'Default Parameters'!$3:$3,0),FALSE)*(T154/VLOOKUP("Housed period_"&amp;$E188,DefaultParameters,MATCH(T$8,'Default Parameters'!$3:$3,0),FALSE)),VLOOKUP($A188,DefaultParameters,MATCH(T$8,'Default Parameters'!$3:$3,0),FALSE)),"[enter country-specific value")</f>
        <v>1500</v>
      </c>
      <c r="U188" s="211" cm="1">
        <f t="array" aca="1" ref="U188" ca="1">IF($G188="D",IFERROR(VLOOKUP($A188,DefaultParameters,MATCH(U$8,'Default Parameters'!$3:$3,0),FALSE)*(U154/VLOOKUP("Housed period_"&amp;$E188,DefaultParameters,MATCH(U$8,'Default Parameters'!$3:$3,0),FALSE)),VLOOKUP($A188,DefaultParameters,MATCH(U$8,'Default Parameters'!$3:$3,0),FALSE)),"[enter country-specific value")</f>
        <v>1500</v>
      </c>
      <c r="V188" s="211" cm="1">
        <f t="array" aca="1" ref="V188" ca="1">IF($G188="D",IFERROR(VLOOKUP($A188,DefaultParameters,MATCH(V$8,'Default Parameters'!$3:$3,0),FALSE)*(V154/VLOOKUP("Housed period_"&amp;$E188,DefaultParameters,MATCH(V$8,'Default Parameters'!$3:$3,0),FALSE)),VLOOKUP($A188,DefaultParameters,MATCH(V$8,'Default Parameters'!$3:$3,0),FALSE)),"[enter country-specific value")</f>
        <v>1500</v>
      </c>
      <c r="W188" s="211" cm="1">
        <f t="array" aca="1" ref="W188" ca="1">IF($G188="D",IFERROR(VLOOKUP($A188,DefaultParameters,MATCH(W$8,'Default Parameters'!$3:$3,0),FALSE)*(W154/VLOOKUP("Housed period_"&amp;$E188,DefaultParameters,MATCH(W$8,'Default Parameters'!$3:$3,0),FALSE)),VLOOKUP($A188,DefaultParameters,MATCH(W$8,'Default Parameters'!$3:$3,0),FALSE)),"[enter country-specific value")</f>
        <v>1500</v>
      </c>
      <c r="X188" s="211" cm="1">
        <f t="array" aca="1" ref="X188" ca="1">IF($G188="D",IFERROR(VLOOKUP($A188,DefaultParameters,MATCH(X$8,'Default Parameters'!$3:$3,0),FALSE)*(X154/VLOOKUP("Housed period_"&amp;$E188,DefaultParameters,MATCH(X$8,'Default Parameters'!$3:$3,0),FALSE)),VLOOKUP($A188,DefaultParameters,MATCH(X$8,'Default Parameters'!$3:$3,0),FALSE)),"[enter country-specific value")</f>
        <v>1500</v>
      </c>
      <c r="Y188" s="211" cm="1">
        <f t="array" aca="1" ref="Y188" ca="1">IF($G188="D",IFERROR(VLOOKUP($A188,DefaultParameters,MATCH(Y$8,'Default Parameters'!$3:$3,0),FALSE)*(Y154/VLOOKUP("Housed period_"&amp;$E188,DefaultParameters,MATCH(Y$8,'Default Parameters'!$3:$3,0),FALSE)),VLOOKUP($A188,DefaultParameters,MATCH(Y$8,'Default Parameters'!$3:$3,0),FALSE)),"[enter country-specific value")</f>
        <v>1500</v>
      </c>
      <c r="Z188" s="211" cm="1">
        <f t="array" aca="1" ref="Z188" ca="1">IF($G188="D",IFERROR(VLOOKUP($A188,DefaultParameters,MATCH(Z$8,'Default Parameters'!$3:$3,0),FALSE)*(Z154/VLOOKUP("Housed period_"&amp;$E188,DefaultParameters,MATCH(Z$8,'Default Parameters'!$3:$3,0),FALSE)),VLOOKUP($A188,DefaultParameters,MATCH(Z$8,'Default Parameters'!$3:$3,0),FALSE)),"[enter country-specific value")</f>
        <v>1500</v>
      </c>
      <c r="AA188" s="211" cm="1">
        <f t="array" aca="1" ref="AA188" ca="1">IF($G188="D",IFERROR(VLOOKUP($A188,DefaultParameters,MATCH(AA$8,'Default Parameters'!$3:$3,0),FALSE)*(AA154/VLOOKUP("Housed period_"&amp;$E188,DefaultParameters,MATCH(AA$8,'Default Parameters'!$3:$3,0),FALSE)),VLOOKUP($A188,DefaultParameters,MATCH(AA$8,'Default Parameters'!$3:$3,0),FALSE)),"[enter country-specific value")</f>
        <v>1500</v>
      </c>
      <c r="AB188" s="211" cm="1">
        <f t="array" aca="1" ref="AB188" ca="1">IF($G188="D",IFERROR(VLOOKUP($A188,DefaultParameters,MATCH(AB$8,'Default Parameters'!$3:$3,0),FALSE)*(AB154/VLOOKUP("Housed period_"&amp;$E188,DefaultParameters,MATCH(AB$8,'Default Parameters'!$3:$3,0),FALSE)),VLOOKUP($A188,DefaultParameters,MATCH(AB$8,'Default Parameters'!$3:$3,0),FALSE)),"[enter country-specific value")</f>
        <v>1500</v>
      </c>
      <c r="AC188" s="211" cm="1">
        <f t="array" aca="1" ref="AC188" ca="1">IF($G188="D",IFERROR(VLOOKUP($A188,DefaultParameters,MATCH(AC$8,'Default Parameters'!$3:$3,0),FALSE)*(AC154/VLOOKUP("Housed period_"&amp;$E188,DefaultParameters,MATCH(AC$8,'Default Parameters'!$3:$3,0),FALSE)),VLOOKUP($A188,DefaultParameters,MATCH(AC$8,'Default Parameters'!$3:$3,0),FALSE)),"[enter country-specific value")</f>
        <v>1500</v>
      </c>
      <c r="AD188" s="211" cm="1">
        <f t="array" aca="1" ref="AD188" ca="1">IF($G188="D",IFERROR(VLOOKUP($A188,DefaultParameters,MATCH(AD$8,'Default Parameters'!$3:$3,0),FALSE)*(AD154/VLOOKUP("Housed period_"&amp;$E188,DefaultParameters,MATCH(AD$8,'Default Parameters'!$3:$3,0),FALSE)),VLOOKUP($A188,DefaultParameters,MATCH(AD$8,'Default Parameters'!$3:$3,0),FALSE)),"[enter country-specific value")</f>
        <v>1500</v>
      </c>
      <c r="AE188" s="211" cm="1">
        <f t="array" aca="1" ref="AE188" ca="1">IF($G188="D",IFERROR(VLOOKUP($A188,DefaultParameters,MATCH(AE$8,'Default Parameters'!$3:$3,0),FALSE)*(AE154/VLOOKUP("Housed period_"&amp;$E188,DefaultParameters,MATCH(AE$8,'Default Parameters'!$3:$3,0),FALSE)),VLOOKUP($A188,DefaultParameters,MATCH(AE$8,'Default Parameters'!$3:$3,0),FALSE)),"[enter country-specific value")</f>
        <v>1500</v>
      </c>
      <c r="AF188" s="211" cm="1">
        <f t="array" aca="1" ref="AF188" ca="1">IF($G188="D",IFERROR(VLOOKUP($A188,DefaultParameters,MATCH(AF$8,'Default Parameters'!$3:$3,0),FALSE)*(AF154/VLOOKUP("Housed period_"&amp;$E188,DefaultParameters,MATCH(AF$8,'Default Parameters'!$3:$3,0),FALSE)),VLOOKUP($A188,DefaultParameters,MATCH(AF$8,'Default Parameters'!$3:$3,0),FALSE)),"[enter country-specific value")</f>
        <v>1500</v>
      </c>
      <c r="AG188" s="211" cm="1">
        <f t="array" aca="1" ref="AG188" ca="1">IF($G188="D",IFERROR(VLOOKUP($A188,DefaultParameters,MATCH(AG$8,'Default Parameters'!$3:$3,0),FALSE)*(AG154/VLOOKUP("Housed period_"&amp;$E188,DefaultParameters,MATCH(AG$8,'Default Parameters'!$3:$3,0),FALSE)),VLOOKUP($A188,DefaultParameters,MATCH(AG$8,'Default Parameters'!$3:$3,0),FALSE)),"[enter country-specific value")</f>
        <v>1500</v>
      </c>
      <c r="AH188" s="211" cm="1">
        <f t="array" aca="1" ref="AH188" ca="1">IF($G188="D",IFERROR(VLOOKUP($A188,DefaultParameters,MATCH(AH$8,'Default Parameters'!$3:$3,0),FALSE)*(AH154/VLOOKUP("Housed period_"&amp;$E188,DefaultParameters,MATCH(AH$8,'Default Parameters'!$3:$3,0),FALSE)),VLOOKUP($A188,DefaultParameters,MATCH(AH$8,'Default Parameters'!$3:$3,0),FALSE)),"[enter country-specific value")</f>
        <v>1500</v>
      </c>
      <c r="AI188" s="211" cm="1">
        <f t="array" aca="1" ref="AI188" ca="1">IF($G188="D",IFERROR(VLOOKUP($A188,DefaultParameters,MATCH(AI$8,'Default Parameters'!$3:$3,0),FALSE)*(AI154/VLOOKUP("Housed period_"&amp;$E188,DefaultParameters,MATCH(AI$8,'Default Parameters'!$3:$3,0),FALSE)),VLOOKUP($A188,DefaultParameters,MATCH(AI$8,'Default Parameters'!$3:$3,0),FALSE)),"[enter country-specific value")</f>
        <v>1500</v>
      </c>
      <c r="AJ188" s="211" cm="1">
        <f t="array" aca="1" ref="AJ188" ca="1">IF($G188="D",IFERROR(VLOOKUP($A188,DefaultParameters,MATCH(AJ$8,'Default Parameters'!$3:$3,0),FALSE)*(AJ154/VLOOKUP("Housed period_"&amp;$E188,DefaultParameters,MATCH(AJ$8,'Default Parameters'!$3:$3,0),FALSE)),VLOOKUP($A188,DefaultParameters,MATCH(AJ$8,'Default Parameters'!$3:$3,0),FALSE)),"[enter country-specific value")</f>
        <v>1500</v>
      </c>
      <c r="AK188" s="211" cm="1">
        <f t="array" aca="1" ref="AK188" ca="1">IF($G188="D",IFERROR(VLOOKUP($A188,DefaultParameters,MATCH(AK$8,'Default Parameters'!$3:$3,0),FALSE)*(AK154/VLOOKUP("Housed period_"&amp;$E188,DefaultParameters,MATCH(AK$8,'Default Parameters'!$3:$3,0),FALSE)),VLOOKUP($A188,DefaultParameters,MATCH(AK$8,'Default Parameters'!$3:$3,0),FALSE)),"[enter country-specific value")</f>
        <v>1500</v>
      </c>
      <c r="AL188" s="211" cm="1">
        <f t="array" aca="1" ref="AL188" ca="1">IF($G188="D",IFERROR(VLOOKUP($A188,DefaultParameters,MATCH(AL$8,'Default Parameters'!$3:$3,0),FALSE)*(AL154/VLOOKUP("Housed period_"&amp;$E188,DefaultParameters,MATCH(AL$8,'Default Parameters'!$3:$3,0),FALSE)),VLOOKUP($A188,DefaultParameters,MATCH(AL$8,'Default Parameters'!$3:$3,0),FALSE)),"[enter country-specific value")</f>
        <v>1500</v>
      </c>
      <c r="AM188" s="211" cm="1">
        <f t="array" aca="1" ref="AM188" ca="1">IF($G188="D",IFERROR(VLOOKUP($A188,DefaultParameters,MATCH(AM$8,'Default Parameters'!$3:$3,0),FALSE)*(AM154/VLOOKUP("Housed period_"&amp;$E188,DefaultParameters,MATCH(AM$8,'Default Parameters'!$3:$3,0),FALSE)),VLOOKUP($A188,DefaultParameters,MATCH(AM$8,'Default Parameters'!$3:$3,0),FALSE)),"[enter country-specific value")</f>
        <v>1500</v>
      </c>
      <c r="AN188" s="211" cm="1">
        <f t="array" aca="1" ref="AN188" ca="1">IF($G188="D",IFERROR(VLOOKUP($A188,DefaultParameters,MATCH(AN$8,'Default Parameters'!$3:$3,0),FALSE)*(AN154/VLOOKUP("Housed period_"&amp;$E188,DefaultParameters,MATCH(AN$8,'Default Parameters'!$3:$3,0),FALSE)),VLOOKUP($A188,DefaultParameters,MATCH(AN$8,'Default Parameters'!$3:$3,0),FALSE)),"[enter country-specific value")</f>
        <v>1500</v>
      </c>
      <c r="AO188" s="211" cm="1">
        <f t="array" aca="1" ref="AO188" ca="1">IF($G188="D",IFERROR(VLOOKUP($A188,DefaultParameters,MATCH(AO$8,'Default Parameters'!$3:$3,0),FALSE)*(AO154/VLOOKUP("Housed period_"&amp;$E188,DefaultParameters,MATCH(AO$8,'Default Parameters'!$3:$3,0),FALSE)),VLOOKUP($A188,DefaultParameters,MATCH(AO$8,'Default Parameters'!$3:$3,0),FALSE)),"[enter country-specific value")</f>
        <v>1500</v>
      </c>
      <c r="AP188" s="211"/>
      <c r="AQ188" s="211"/>
      <c r="AR188" s="211"/>
      <c r="AS188" s="211"/>
      <c r="AT188" s="211"/>
      <c r="AU188" s="188"/>
      <c r="AV188" s="43" t="e" cm="1">
        <f t="array" aca="1" ref="AV188" ca="1">IF($G188="D",IFERROR(VLOOKUP($A188,DefaultParameters,MATCH(AV$8,'Default Parameters'!$3:$3,0),FALSE)*(AV154/VLOOKUP("Housed period_"&amp;$E188,DefaultParameters,MATCH(AV$8,'Default Parameters'!$3:$3,0),FALSE)),VLOOKUP($A188,DefaultParameters,MATCH(AV$8,'Default Parameters'!$3:$3,0),FALSE)),"[enter country-specific value")</f>
        <v>#N/A</v>
      </c>
    </row>
    <row r="189" spans="1:48" x14ac:dyDescent="0.25">
      <c r="A189" s="44" t="str">
        <f t="shared" ref="A189:A203" si="42">C189&amp;"_"&amp;E189</f>
        <v>Straw_Non-dairy cattle</v>
      </c>
      <c r="B189" s="2" t="s">
        <v>49</v>
      </c>
      <c r="C189" s="2" t="s">
        <v>169</v>
      </c>
      <c r="D189" s="77" t="str">
        <f t="shared" ca="1" si="39"/>
        <v>-</v>
      </c>
      <c r="E189" s="2" t="s">
        <v>77</v>
      </c>
      <c r="F189" s="77" t="str">
        <f t="shared" ca="1" si="40"/>
        <v>kg/yr</v>
      </c>
      <c r="G189" s="201" t="s">
        <v>124</v>
      </c>
      <c r="H189" s="2" t="s">
        <v>49</v>
      </c>
      <c r="I189" s="211" t="str">
        <f t="shared" ca="1" si="41"/>
        <v>Table 3.7, 3B, EMEP/EEA Guidebook 2019</v>
      </c>
      <c r="J189" s="175" t="s">
        <v>524</v>
      </c>
      <c r="K189" s="211" cm="1">
        <f t="array" aca="1" ref="K189" ca="1">IF($G189="D",IFERROR(VLOOKUP($A189,DefaultParameters,MATCH(K$8,'Default Parameters'!$3:$3,0),FALSE)*(K155/VLOOKUP("Housed period_"&amp;$E189,DefaultParameters,MATCH(K$8,'Default Parameters'!$3:$3,0),FALSE)),VLOOKUP($A189,DefaultParameters,MATCH(K$8,'Default Parameters'!$3:$3,0),FALSE)),"[enter country-specific value")</f>
        <v>500</v>
      </c>
      <c r="L189" s="211" cm="1">
        <f t="array" aca="1" ref="L189" ca="1">IF($G189="D",IFERROR(VLOOKUP($A189,DefaultParameters,MATCH(L$8,'Default Parameters'!$3:$3,0),FALSE)*(L155/VLOOKUP("Housed period_"&amp;$E189,DefaultParameters,MATCH(L$8,'Default Parameters'!$3:$3,0),FALSE)),VLOOKUP($A189,DefaultParameters,MATCH(L$8,'Default Parameters'!$3:$3,0),FALSE)),"[enter country-specific value")</f>
        <v>500</v>
      </c>
      <c r="M189" s="211" cm="1">
        <f t="array" aca="1" ref="M189" ca="1">IF($G189="D",IFERROR(VLOOKUP($A189,DefaultParameters,MATCH(M$8,'Default Parameters'!$3:$3,0),FALSE)*(M155/VLOOKUP("Housed period_"&amp;$E189,DefaultParameters,MATCH(M$8,'Default Parameters'!$3:$3,0),FALSE)),VLOOKUP($A189,DefaultParameters,MATCH(M$8,'Default Parameters'!$3:$3,0),FALSE)),"[enter country-specific value")</f>
        <v>500</v>
      </c>
      <c r="N189" s="211" cm="1">
        <f t="array" aca="1" ref="N189" ca="1">IF($G189="D",IFERROR(VLOOKUP($A189,DefaultParameters,MATCH(N$8,'Default Parameters'!$3:$3,0),FALSE)*(N155/VLOOKUP("Housed period_"&amp;$E189,DefaultParameters,MATCH(N$8,'Default Parameters'!$3:$3,0),FALSE)),VLOOKUP($A189,DefaultParameters,MATCH(N$8,'Default Parameters'!$3:$3,0),FALSE)),"[enter country-specific value")</f>
        <v>500</v>
      </c>
      <c r="O189" s="211" cm="1">
        <f t="array" aca="1" ref="O189" ca="1">IF($G189="D",IFERROR(VLOOKUP($A189,DefaultParameters,MATCH(O$8,'Default Parameters'!$3:$3,0),FALSE)*(O155/VLOOKUP("Housed period_"&amp;$E189,DefaultParameters,MATCH(O$8,'Default Parameters'!$3:$3,0),FALSE)),VLOOKUP($A189,DefaultParameters,MATCH(O$8,'Default Parameters'!$3:$3,0),FALSE)),"[enter country-specific value")</f>
        <v>500</v>
      </c>
      <c r="P189" s="211" cm="1">
        <f t="array" aca="1" ref="P189" ca="1">IF($G189="D",IFERROR(VLOOKUP($A189,DefaultParameters,MATCH(P$8,'Default Parameters'!$3:$3,0),FALSE)*(P155/VLOOKUP("Housed period_"&amp;$E189,DefaultParameters,MATCH(P$8,'Default Parameters'!$3:$3,0),FALSE)),VLOOKUP($A189,DefaultParameters,MATCH(P$8,'Default Parameters'!$3:$3,0),FALSE)),"[enter country-specific value")</f>
        <v>500</v>
      </c>
      <c r="Q189" s="211" cm="1">
        <f t="array" aca="1" ref="Q189" ca="1">IF($G189="D",IFERROR(VLOOKUP($A189,DefaultParameters,MATCH(Q$8,'Default Parameters'!$3:$3,0),FALSE)*(Q155/VLOOKUP("Housed period_"&amp;$E189,DefaultParameters,MATCH(Q$8,'Default Parameters'!$3:$3,0),FALSE)),VLOOKUP($A189,DefaultParameters,MATCH(Q$8,'Default Parameters'!$3:$3,0),FALSE)),"[enter country-specific value")</f>
        <v>500</v>
      </c>
      <c r="R189" s="211" cm="1">
        <f t="array" aca="1" ref="R189" ca="1">IF($G189="D",IFERROR(VLOOKUP($A189,DefaultParameters,MATCH(R$8,'Default Parameters'!$3:$3,0),FALSE)*(R155/VLOOKUP("Housed period_"&amp;$E189,DefaultParameters,MATCH(R$8,'Default Parameters'!$3:$3,0),FALSE)),VLOOKUP($A189,DefaultParameters,MATCH(R$8,'Default Parameters'!$3:$3,0),FALSE)),"[enter country-specific value")</f>
        <v>500</v>
      </c>
      <c r="S189" s="211" cm="1">
        <f t="array" aca="1" ref="S189" ca="1">IF($G189="D",IFERROR(VLOOKUP($A189,DefaultParameters,MATCH(S$8,'Default Parameters'!$3:$3,0),FALSE)*(S155/VLOOKUP("Housed period_"&amp;$E189,DefaultParameters,MATCH(S$8,'Default Parameters'!$3:$3,0),FALSE)),VLOOKUP($A189,DefaultParameters,MATCH(S$8,'Default Parameters'!$3:$3,0),FALSE)),"[enter country-specific value")</f>
        <v>500</v>
      </c>
      <c r="T189" s="211" cm="1">
        <f t="array" aca="1" ref="T189" ca="1">IF($G189="D",IFERROR(VLOOKUP($A189,DefaultParameters,MATCH(T$8,'Default Parameters'!$3:$3,0),FALSE)*(T155/VLOOKUP("Housed period_"&amp;$E189,DefaultParameters,MATCH(T$8,'Default Parameters'!$3:$3,0),FALSE)),VLOOKUP($A189,DefaultParameters,MATCH(T$8,'Default Parameters'!$3:$3,0),FALSE)),"[enter country-specific value")</f>
        <v>500</v>
      </c>
      <c r="U189" s="211" cm="1">
        <f t="array" aca="1" ref="U189" ca="1">IF($G189="D",IFERROR(VLOOKUP($A189,DefaultParameters,MATCH(U$8,'Default Parameters'!$3:$3,0),FALSE)*(U155/VLOOKUP("Housed period_"&amp;$E189,DefaultParameters,MATCH(U$8,'Default Parameters'!$3:$3,0),FALSE)),VLOOKUP($A189,DefaultParameters,MATCH(U$8,'Default Parameters'!$3:$3,0),FALSE)),"[enter country-specific value")</f>
        <v>500</v>
      </c>
      <c r="V189" s="211" cm="1">
        <f t="array" aca="1" ref="V189" ca="1">IF($G189="D",IFERROR(VLOOKUP($A189,DefaultParameters,MATCH(V$8,'Default Parameters'!$3:$3,0),FALSE)*(V155/VLOOKUP("Housed period_"&amp;$E189,DefaultParameters,MATCH(V$8,'Default Parameters'!$3:$3,0),FALSE)),VLOOKUP($A189,DefaultParameters,MATCH(V$8,'Default Parameters'!$3:$3,0),FALSE)),"[enter country-specific value")</f>
        <v>500</v>
      </c>
      <c r="W189" s="211" cm="1">
        <f t="array" aca="1" ref="W189" ca="1">IF($G189="D",IFERROR(VLOOKUP($A189,DefaultParameters,MATCH(W$8,'Default Parameters'!$3:$3,0),FALSE)*(W155/VLOOKUP("Housed period_"&amp;$E189,DefaultParameters,MATCH(W$8,'Default Parameters'!$3:$3,0),FALSE)),VLOOKUP($A189,DefaultParameters,MATCH(W$8,'Default Parameters'!$3:$3,0),FALSE)),"[enter country-specific value")</f>
        <v>500</v>
      </c>
      <c r="X189" s="211" cm="1">
        <f t="array" aca="1" ref="X189" ca="1">IF($G189="D",IFERROR(VLOOKUP($A189,DefaultParameters,MATCH(X$8,'Default Parameters'!$3:$3,0),FALSE)*(X155/VLOOKUP("Housed period_"&amp;$E189,DefaultParameters,MATCH(X$8,'Default Parameters'!$3:$3,0),FALSE)),VLOOKUP($A189,DefaultParameters,MATCH(X$8,'Default Parameters'!$3:$3,0),FALSE)),"[enter country-specific value")</f>
        <v>500</v>
      </c>
      <c r="Y189" s="211" cm="1">
        <f t="array" aca="1" ref="Y189" ca="1">IF($G189="D",IFERROR(VLOOKUP($A189,DefaultParameters,MATCH(Y$8,'Default Parameters'!$3:$3,0),FALSE)*(Y155/VLOOKUP("Housed period_"&amp;$E189,DefaultParameters,MATCH(Y$8,'Default Parameters'!$3:$3,0),FALSE)),VLOOKUP($A189,DefaultParameters,MATCH(Y$8,'Default Parameters'!$3:$3,0),FALSE)),"[enter country-specific value")</f>
        <v>500</v>
      </c>
      <c r="Z189" s="211" cm="1">
        <f t="array" aca="1" ref="Z189" ca="1">IF($G189="D",IFERROR(VLOOKUP($A189,DefaultParameters,MATCH(Z$8,'Default Parameters'!$3:$3,0),FALSE)*(Z155/VLOOKUP("Housed period_"&amp;$E189,DefaultParameters,MATCH(Z$8,'Default Parameters'!$3:$3,0),FALSE)),VLOOKUP($A189,DefaultParameters,MATCH(Z$8,'Default Parameters'!$3:$3,0),FALSE)),"[enter country-specific value")</f>
        <v>500</v>
      </c>
      <c r="AA189" s="211" cm="1">
        <f t="array" aca="1" ref="AA189" ca="1">IF($G189="D",IFERROR(VLOOKUP($A189,DefaultParameters,MATCH(AA$8,'Default Parameters'!$3:$3,0),FALSE)*(AA155/VLOOKUP("Housed period_"&amp;$E189,DefaultParameters,MATCH(AA$8,'Default Parameters'!$3:$3,0),FALSE)),VLOOKUP($A189,DefaultParameters,MATCH(AA$8,'Default Parameters'!$3:$3,0),FALSE)),"[enter country-specific value")</f>
        <v>500</v>
      </c>
      <c r="AB189" s="211" cm="1">
        <f t="array" aca="1" ref="AB189" ca="1">IF($G189="D",IFERROR(VLOOKUP($A189,DefaultParameters,MATCH(AB$8,'Default Parameters'!$3:$3,0),FALSE)*(AB155/VLOOKUP("Housed period_"&amp;$E189,DefaultParameters,MATCH(AB$8,'Default Parameters'!$3:$3,0),FALSE)),VLOOKUP($A189,DefaultParameters,MATCH(AB$8,'Default Parameters'!$3:$3,0),FALSE)),"[enter country-specific value")</f>
        <v>500</v>
      </c>
      <c r="AC189" s="211" cm="1">
        <f t="array" aca="1" ref="AC189" ca="1">IF($G189="D",IFERROR(VLOOKUP($A189,DefaultParameters,MATCH(AC$8,'Default Parameters'!$3:$3,0),FALSE)*(AC155/VLOOKUP("Housed period_"&amp;$E189,DefaultParameters,MATCH(AC$8,'Default Parameters'!$3:$3,0),FALSE)),VLOOKUP($A189,DefaultParameters,MATCH(AC$8,'Default Parameters'!$3:$3,0),FALSE)),"[enter country-specific value")</f>
        <v>500</v>
      </c>
      <c r="AD189" s="211" cm="1">
        <f t="array" aca="1" ref="AD189" ca="1">IF($G189="D",IFERROR(VLOOKUP($A189,DefaultParameters,MATCH(AD$8,'Default Parameters'!$3:$3,0),FALSE)*(AD155/VLOOKUP("Housed period_"&amp;$E189,DefaultParameters,MATCH(AD$8,'Default Parameters'!$3:$3,0),FALSE)),VLOOKUP($A189,DefaultParameters,MATCH(AD$8,'Default Parameters'!$3:$3,0),FALSE)),"[enter country-specific value")</f>
        <v>500</v>
      </c>
      <c r="AE189" s="211" cm="1">
        <f t="array" aca="1" ref="AE189" ca="1">IF($G189="D",IFERROR(VLOOKUP($A189,DefaultParameters,MATCH(AE$8,'Default Parameters'!$3:$3,0),FALSE)*(AE155/VLOOKUP("Housed period_"&amp;$E189,DefaultParameters,MATCH(AE$8,'Default Parameters'!$3:$3,0),FALSE)),VLOOKUP($A189,DefaultParameters,MATCH(AE$8,'Default Parameters'!$3:$3,0),FALSE)),"[enter country-specific value")</f>
        <v>500</v>
      </c>
      <c r="AF189" s="211" cm="1">
        <f t="array" aca="1" ref="AF189" ca="1">IF($G189="D",IFERROR(VLOOKUP($A189,DefaultParameters,MATCH(AF$8,'Default Parameters'!$3:$3,0),FALSE)*(AF155/VLOOKUP("Housed period_"&amp;$E189,DefaultParameters,MATCH(AF$8,'Default Parameters'!$3:$3,0),FALSE)),VLOOKUP($A189,DefaultParameters,MATCH(AF$8,'Default Parameters'!$3:$3,0),FALSE)),"[enter country-specific value")</f>
        <v>500</v>
      </c>
      <c r="AG189" s="211" cm="1">
        <f t="array" aca="1" ref="AG189" ca="1">IF($G189="D",IFERROR(VLOOKUP($A189,DefaultParameters,MATCH(AG$8,'Default Parameters'!$3:$3,0),FALSE)*(AG155/VLOOKUP("Housed period_"&amp;$E189,DefaultParameters,MATCH(AG$8,'Default Parameters'!$3:$3,0),FALSE)),VLOOKUP($A189,DefaultParameters,MATCH(AG$8,'Default Parameters'!$3:$3,0),FALSE)),"[enter country-specific value")</f>
        <v>500</v>
      </c>
      <c r="AH189" s="211" cm="1">
        <f t="array" aca="1" ref="AH189" ca="1">IF($G189="D",IFERROR(VLOOKUP($A189,DefaultParameters,MATCH(AH$8,'Default Parameters'!$3:$3,0),FALSE)*(AH155/VLOOKUP("Housed period_"&amp;$E189,DefaultParameters,MATCH(AH$8,'Default Parameters'!$3:$3,0),FALSE)),VLOOKUP($A189,DefaultParameters,MATCH(AH$8,'Default Parameters'!$3:$3,0),FALSE)),"[enter country-specific value")</f>
        <v>500</v>
      </c>
      <c r="AI189" s="211" cm="1">
        <f t="array" aca="1" ref="AI189" ca="1">IF($G189="D",IFERROR(VLOOKUP($A189,DefaultParameters,MATCH(AI$8,'Default Parameters'!$3:$3,0),FALSE)*(AI155/VLOOKUP("Housed period_"&amp;$E189,DefaultParameters,MATCH(AI$8,'Default Parameters'!$3:$3,0),FALSE)),VLOOKUP($A189,DefaultParameters,MATCH(AI$8,'Default Parameters'!$3:$3,0),FALSE)),"[enter country-specific value")</f>
        <v>500</v>
      </c>
      <c r="AJ189" s="211" cm="1">
        <f t="array" aca="1" ref="AJ189" ca="1">IF($G189="D",IFERROR(VLOOKUP($A189,DefaultParameters,MATCH(AJ$8,'Default Parameters'!$3:$3,0),FALSE)*(AJ155/VLOOKUP("Housed period_"&amp;$E189,DefaultParameters,MATCH(AJ$8,'Default Parameters'!$3:$3,0),FALSE)),VLOOKUP($A189,DefaultParameters,MATCH(AJ$8,'Default Parameters'!$3:$3,0),FALSE)),"[enter country-specific value")</f>
        <v>500</v>
      </c>
      <c r="AK189" s="211" cm="1">
        <f t="array" aca="1" ref="AK189" ca="1">IF($G189="D",IFERROR(VLOOKUP($A189,DefaultParameters,MATCH(AK$8,'Default Parameters'!$3:$3,0),FALSE)*(AK155/VLOOKUP("Housed period_"&amp;$E189,DefaultParameters,MATCH(AK$8,'Default Parameters'!$3:$3,0),FALSE)),VLOOKUP($A189,DefaultParameters,MATCH(AK$8,'Default Parameters'!$3:$3,0),FALSE)),"[enter country-specific value")</f>
        <v>500</v>
      </c>
      <c r="AL189" s="211" cm="1">
        <f t="array" aca="1" ref="AL189" ca="1">IF($G189="D",IFERROR(VLOOKUP($A189,DefaultParameters,MATCH(AL$8,'Default Parameters'!$3:$3,0),FALSE)*(AL155/VLOOKUP("Housed period_"&amp;$E189,DefaultParameters,MATCH(AL$8,'Default Parameters'!$3:$3,0),FALSE)),VLOOKUP($A189,DefaultParameters,MATCH(AL$8,'Default Parameters'!$3:$3,0),FALSE)),"[enter country-specific value")</f>
        <v>500</v>
      </c>
      <c r="AM189" s="211" cm="1">
        <f t="array" aca="1" ref="AM189" ca="1">IF($G189="D",IFERROR(VLOOKUP($A189,DefaultParameters,MATCH(AM$8,'Default Parameters'!$3:$3,0),FALSE)*(AM155/VLOOKUP("Housed period_"&amp;$E189,DefaultParameters,MATCH(AM$8,'Default Parameters'!$3:$3,0),FALSE)),VLOOKUP($A189,DefaultParameters,MATCH(AM$8,'Default Parameters'!$3:$3,0),FALSE)),"[enter country-specific value")</f>
        <v>500</v>
      </c>
      <c r="AN189" s="211" cm="1">
        <f t="array" aca="1" ref="AN189" ca="1">IF($G189="D",IFERROR(VLOOKUP($A189,DefaultParameters,MATCH(AN$8,'Default Parameters'!$3:$3,0),FALSE)*(AN155/VLOOKUP("Housed period_"&amp;$E189,DefaultParameters,MATCH(AN$8,'Default Parameters'!$3:$3,0),FALSE)),VLOOKUP($A189,DefaultParameters,MATCH(AN$8,'Default Parameters'!$3:$3,0),FALSE)),"[enter country-specific value")</f>
        <v>500</v>
      </c>
      <c r="AO189" s="211" cm="1">
        <f t="array" aca="1" ref="AO189" ca="1">IF($G189="D",IFERROR(VLOOKUP($A189,DefaultParameters,MATCH(AO$8,'Default Parameters'!$3:$3,0),FALSE)*(AO155/VLOOKUP("Housed period_"&amp;$E189,DefaultParameters,MATCH(AO$8,'Default Parameters'!$3:$3,0),FALSE)),VLOOKUP($A189,DefaultParameters,MATCH(AO$8,'Default Parameters'!$3:$3,0),FALSE)),"[enter country-specific value")</f>
        <v>500</v>
      </c>
      <c r="AP189" s="211"/>
      <c r="AQ189" s="211"/>
      <c r="AR189" s="211"/>
      <c r="AS189" s="211"/>
      <c r="AT189" s="211"/>
      <c r="AU189" s="188"/>
      <c r="AV189" s="43" t="e" cm="1">
        <f t="array" aca="1" ref="AV189" ca="1">IF($G189="D",IFERROR(VLOOKUP($A189,DefaultParameters,MATCH(AV$8,'Default Parameters'!$3:$3,0),FALSE)*(AV155/VLOOKUP("Housed period_"&amp;$E189,DefaultParameters,MATCH(AV$8,'Default Parameters'!$3:$3,0),FALSE)),VLOOKUP($A189,DefaultParameters,MATCH(AV$8,'Default Parameters'!$3:$3,0),FALSE)),"[enter country-specific value")</f>
        <v>#N/A</v>
      </c>
    </row>
    <row r="190" spans="1:48" x14ac:dyDescent="0.25">
      <c r="A190" s="44" t="str">
        <f t="shared" si="42"/>
        <v>Straw_Non-dairy cattle (calves)</v>
      </c>
      <c r="B190" s="2" t="s">
        <v>49</v>
      </c>
      <c r="C190" s="2" t="s">
        <v>169</v>
      </c>
      <c r="D190" s="77" t="str">
        <f t="shared" ca="1" si="39"/>
        <v>-</v>
      </c>
      <c r="E190" s="2" t="s">
        <v>78</v>
      </c>
      <c r="F190" s="77" t="str">
        <f t="shared" ca="1" si="40"/>
        <v>kg/yr</v>
      </c>
      <c r="G190" s="201" t="s">
        <v>124</v>
      </c>
      <c r="H190" s="2" t="s">
        <v>49</v>
      </c>
      <c r="I190" s="211" t="str">
        <f t="shared" ca="1" si="41"/>
        <v>Table 3.7, 3B, EMEP/EEA Guidebook 2019 - no default, assuming the same as non-dairy cattle</v>
      </c>
      <c r="J190" s="175" t="s">
        <v>524</v>
      </c>
      <c r="K190" s="211" cm="1">
        <f t="array" aca="1" ref="K190" ca="1">IF($G190="D",IFERROR(VLOOKUP($A190,DefaultParameters,MATCH(K$8,'Default Parameters'!$3:$3,0),FALSE)*(K156/VLOOKUP("Housed period_"&amp;$E190,DefaultParameters,MATCH(K$8,'Default Parameters'!$3:$3,0),FALSE)),VLOOKUP($A190,DefaultParameters,MATCH(K$8,'Default Parameters'!$3:$3,0),FALSE)),"[enter country-specific value")</f>
        <v>500</v>
      </c>
      <c r="L190" s="211" cm="1">
        <f t="array" aca="1" ref="L190" ca="1">IF($G190="D",IFERROR(VLOOKUP($A190,DefaultParameters,MATCH(L$8,'Default Parameters'!$3:$3,0),FALSE)*(L156/VLOOKUP("Housed period_"&amp;$E190,DefaultParameters,MATCH(L$8,'Default Parameters'!$3:$3,0),FALSE)),VLOOKUP($A190,DefaultParameters,MATCH(L$8,'Default Parameters'!$3:$3,0),FALSE)),"[enter country-specific value")</f>
        <v>500</v>
      </c>
      <c r="M190" s="211" cm="1">
        <f t="array" aca="1" ref="M190" ca="1">IF($G190="D",IFERROR(VLOOKUP($A190,DefaultParameters,MATCH(M$8,'Default Parameters'!$3:$3,0),FALSE)*(M156/VLOOKUP("Housed period_"&amp;$E190,DefaultParameters,MATCH(M$8,'Default Parameters'!$3:$3,0),FALSE)),VLOOKUP($A190,DefaultParameters,MATCH(M$8,'Default Parameters'!$3:$3,0),FALSE)),"[enter country-specific value")</f>
        <v>500</v>
      </c>
      <c r="N190" s="211" cm="1">
        <f t="array" aca="1" ref="N190" ca="1">IF($G190="D",IFERROR(VLOOKUP($A190,DefaultParameters,MATCH(N$8,'Default Parameters'!$3:$3,0),FALSE)*(N156/VLOOKUP("Housed period_"&amp;$E190,DefaultParameters,MATCH(N$8,'Default Parameters'!$3:$3,0),FALSE)),VLOOKUP($A190,DefaultParameters,MATCH(N$8,'Default Parameters'!$3:$3,0),FALSE)),"[enter country-specific value")</f>
        <v>500</v>
      </c>
      <c r="O190" s="211" cm="1">
        <f t="array" aca="1" ref="O190" ca="1">IF($G190="D",IFERROR(VLOOKUP($A190,DefaultParameters,MATCH(O$8,'Default Parameters'!$3:$3,0),FALSE)*(O156/VLOOKUP("Housed period_"&amp;$E190,DefaultParameters,MATCH(O$8,'Default Parameters'!$3:$3,0),FALSE)),VLOOKUP($A190,DefaultParameters,MATCH(O$8,'Default Parameters'!$3:$3,0),FALSE)),"[enter country-specific value")</f>
        <v>500</v>
      </c>
      <c r="P190" s="211" cm="1">
        <f t="array" aca="1" ref="P190" ca="1">IF($G190="D",IFERROR(VLOOKUP($A190,DefaultParameters,MATCH(P$8,'Default Parameters'!$3:$3,0),FALSE)*(P156/VLOOKUP("Housed period_"&amp;$E190,DefaultParameters,MATCH(P$8,'Default Parameters'!$3:$3,0),FALSE)),VLOOKUP($A190,DefaultParameters,MATCH(P$8,'Default Parameters'!$3:$3,0),FALSE)),"[enter country-specific value")</f>
        <v>500</v>
      </c>
      <c r="Q190" s="211" cm="1">
        <f t="array" aca="1" ref="Q190" ca="1">IF($G190="D",IFERROR(VLOOKUP($A190,DefaultParameters,MATCH(Q$8,'Default Parameters'!$3:$3,0),FALSE)*(Q156/VLOOKUP("Housed period_"&amp;$E190,DefaultParameters,MATCH(Q$8,'Default Parameters'!$3:$3,0),FALSE)),VLOOKUP($A190,DefaultParameters,MATCH(Q$8,'Default Parameters'!$3:$3,0),FALSE)),"[enter country-specific value")</f>
        <v>500</v>
      </c>
      <c r="R190" s="211" cm="1">
        <f t="array" aca="1" ref="R190" ca="1">IF($G190="D",IFERROR(VLOOKUP($A190,DefaultParameters,MATCH(R$8,'Default Parameters'!$3:$3,0),FALSE)*(R156/VLOOKUP("Housed period_"&amp;$E190,DefaultParameters,MATCH(R$8,'Default Parameters'!$3:$3,0),FALSE)),VLOOKUP($A190,DefaultParameters,MATCH(R$8,'Default Parameters'!$3:$3,0),FALSE)),"[enter country-specific value")</f>
        <v>500</v>
      </c>
      <c r="S190" s="211" cm="1">
        <f t="array" aca="1" ref="S190" ca="1">IF($G190="D",IFERROR(VLOOKUP($A190,DefaultParameters,MATCH(S$8,'Default Parameters'!$3:$3,0),FALSE)*(S156/VLOOKUP("Housed period_"&amp;$E190,DefaultParameters,MATCH(S$8,'Default Parameters'!$3:$3,0),FALSE)),VLOOKUP($A190,DefaultParameters,MATCH(S$8,'Default Parameters'!$3:$3,0),FALSE)),"[enter country-specific value")</f>
        <v>500</v>
      </c>
      <c r="T190" s="211" cm="1">
        <f t="array" aca="1" ref="T190" ca="1">IF($G190="D",IFERROR(VLOOKUP($A190,DefaultParameters,MATCH(T$8,'Default Parameters'!$3:$3,0),FALSE)*(T156/VLOOKUP("Housed period_"&amp;$E190,DefaultParameters,MATCH(T$8,'Default Parameters'!$3:$3,0),FALSE)),VLOOKUP($A190,DefaultParameters,MATCH(T$8,'Default Parameters'!$3:$3,0),FALSE)),"[enter country-specific value")</f>
        <v>500</v>
      </c>
      <c r="U190" s="211" cm="1">
        <f t="array" aca="1" ref="U190" ca="1">IF($G190="D",IFERROR(VLOOKUP($A190,DefaultParameters,MATCH(U$8,'Default Parameters'!$3:$3,0),FALSE)*(U156/VLOOKUP("Housed period_"&amp;$E190,DefaultParameters,MATCH(U$8,'Default Parameters'!$3:$3,0),FALSE)),VLOOKUP($A190,DefaultParameters,MATCH(U$8,'Default Parameters'!$3:$3,0),FALSE)),"[enter country-specific value")</f>
        <v>500</v>
      </c>
      <c r="V190" s="211" cm="1">
        <f t="array" aca="1" ref="V190" ca="1">IF($G190="D",IFERROR(VLOOKUP($A190,DefaultParameters,MATCH(V$8,'Default Parameters'!$3:$3,0),FALSE)*(V156/VLOOKUP("Housed period_"&amp;$E190,DefaultParameters,MATCH(V$8,'Default Parameters'!$3:$3,0),FALSE)),VLOOKUP($A190,DefaultParameters,MATCH(V$8,'Default Parameters'!$3:$3,0),FALSE)),"[enter country-specific value")</f>
        <v>500</v>
      </c>
      <c r="W190" s="211" cm="1">
        <f t="array" aca="1" ref="W190" ca="1">IF($G190="D",IFERROR(VLOOKUP($A190,DefaultParameters,MATCH(W$8,'Default Parameters'!$3:$3,0),FALSE)*(W156/VLOOKUP("Housed period_"&amp;$E190,DefaultParameters,MATCH(W$8,'Default Parameters'!$3:$3,0),FALSE)),VLOOKUP($A190,DefaultParameters,MATCH(W$8,'Default Parameters'!$3:$3,0),FALSE)),"[enter country-specific value")</f>
        <v>500</v>
      </c>
      <c r="X190" s="211" cm="1">
        <f t="array" aca="1" ref="X190" ca="1">IF($G190="D",IFERROR(VLOOKUP($A190,DefaultParameters,MATCH(X$8,'Default Parameters'!$3:$3,0),FALSE)*(X156/VLOOKUP("Housed period_"&amp;$E190,DefaultParameters,MATCH(X$8,'Default Parameters'!$3:$3,0),FALSE)),VLOOKUP($A190,DefaultParameters,MATCH(X$8,'Default Parameters'!$3:$3,0),FALSE)),"[enter country-specific value")</f>
        <v>500</v>
      </c>
      <c r="Y190" s="211" cm="1">
        <f t="array" aca="1" ref="Y190" ca="1">IF($G190="D",IFERROR(VLOOKUP($A190,DefaultParameters,MATCH(Y$8,'Default Parameters'!$3:$3,0),FALSE)*(Y156/VLOOKUP("Housed period_"&amp;$E190,DefaultParameters,MATCH(Y$8,'Default Parameters'!$3:$3,0),FALSE)),VLOOKUP($A190,DefaultParameters,MATCH(Y$8,'Default Parameters'!$3:$3,0),FALSE)),"[enter country-specific value")</f>
        <v>500</v>
      </c>
      <c r="Z190" s="211" cm="1">
        <f t="array" aca="1" ref="Z190" ca="1">IF($G190="D",IFERROR(VLOOKUP($A190,DefaultParameters,MATCH(Z$8,'Default Parameters'!$3:$3,0),FALSE)*(Z156/VLOOKUP("Housed period_"&amp;$E190,DefaultParameters,MATCH(Z$8,'Default Parameters'!$3:$3,0),FALSE)),VLOOKUP($A190,DefaultParameters,MATCH(Z$8,'Default Parameters'!$3:$3,0),FALSE)),"[enter country-specific value")</f>
        <v>500</v>
      </c>
      <c r="AA190" s="211" cm="1">
        <f t="array" aca="1" ref="AA190" ca="1">IF($G190="D",IFERROR(VLOOKUP($A190,DefaultParameters,MATCH(AA$8,'Default Parameters'!$3:$3,0),FALSE)*(AA156/VLOOKUP("Housed period_"&amp;$E190,DefaultParameters,MATCH(AA$8,'Default Parameters'!$3:$3,0),FALSE)),VLOOKUP($A190,DefaultParameters,MATCH(AA$8,'Default Parameters'!$3:$3,0),FALSE)),"[enter country-specific value")</f>
        <v>500</v>
      </c>
      <c r="AB190" s="211" cm="1">
        <f t="array" aca="1" ref="AB190" ca="1">IF($G190="D",IFERROR(VLOOKUP($A190,DefaultParameters,MATCH(AB$8,'Default Parameters'!$3:$3,0),FALSE)*(AB156/VLOOKUP("Housed period_"&amp;$E190,DefaultParameters,MATCH(AB$8,'Default Parameters'!$3:$3,0),FALSE)),VLOOKUP($A190,DefaultParameters,MATCH(AB$8,'Default Parameters'!$3:$3,0),FALSE)),"[enter country-specific value")</f>
        <v>500</v>
      </c>
      <c r="AC190" s="211" cm="1">
        <f t="array" aca="1" ref="AC190" ca="1">IF($G190="D",IFERROR(VLOOKUP($A190,DefaultParameters,MATCH(AC$8,'Default Parameters'!$3:$3,0),FALSE)*(AC156/VLOOKUP("Housed period_"&amp;$E190,DefaultParameters,MATCH(AC$8,'Default Parameters'!$3:$3,0),FALSE)),VLOOKUP($A190,DefaultParameters,MATCH(AC$8,'Default Parameters'!$3:$3,0),FALSE)),"[enter country-specific value")</f>
        <v>500</v>
      </c>
      <c r="AD190" s="211" cm="1">
        <f t="array" aca="1" ref="AD190" ca="1">IF($G190="D",IFERROR(VLOOKUP($A190,DefaultParameters,MATCH(AD$8,'Default Parameters'!$3:$3,0),FALSE)*(AD156/VLOOKUP("Housed period_"&amp;$E190,DefaultParameters,MATCH(AD$8,'Default Parameters'!$3:$3,0),FALSE)),VLOOKUP($A190,DefaultParameters,MATCH(AD$8,'Default Parameters'!$3:$3,0),FALSE)),"[enter country-specific value")</f>
        <v>500</v>
      </c>
      <c r="AE190" s="211" cm="1">
        <f t="array" aca="1" ref="AE190" ca="1">IF($G190="D",IFERROR(VLOOKUP($A190,DefaultParameters,MATCH(AE$8,'Default Parameters'!$3:$3,0),FALSE)*(AE156/VLOOKUP("Housed period_"&amp;$E190,DefaultParameters,MATCH(AE$8,'Default Parameters'!$3:$3,0),FALSE)),VLOOKUP($A190,DefaultParameters,MATCH(AE$8,'Default Parameters'!$3:$3,0),FALSE)),"[enter country-specific value")</f>
        <v>500</v>
      </c>
      <c r="AF190" s="211" cm="1">
        <f t="array" aca="1" ref="AF190" ca="1">IF($G190="D",IFERROR(VLOOKUP($A190,DefaultParameters,MATCH(AF$8,'Default Parameters'!$3:$3,0),FALSE)*(AF156/VLOOKUP("Housed period_"&amp;$E190,DefaultParameters,MATCH(AF$8,'Default Parameters'!$3:$3,0),FALSE)),VLOOKUP($A190,DefaultParameters,MATCH(AF$8,'Default Parameters'!$3:$3,0),FALSE)),"[enter country-specific value")</f>
        <v>500</v>
      </c>
      <c r="AG190" s="211" cm="1">
        <f t="array" aca="1" ref="AG190" ca="1">IF($G190="D",IFERROR(VLOOKUP($A190,DefaultParameters,MATCH(AG$8,'Default Parameters'!$3:$3,0),FALSE)*(AG156/VLOOKUP("Housed period_"&amp;$E190,DefaultParameters,MATCH(AG$8,'Default Parameters'!$3:$3,0),FALSE)),VLOOKUP($A190,DefaultParameters,MATCH(AG$8,'Default Parameters'!$3:$3,0),FALSE)),"[enter country-specific value")</f>
        <v>500</v>
      </c>
      <c r="AH190" s="211" cm="1">
        <f t="array" aca="1" ref="AH190" ca="1">IF($G190="D",IFERROR(VLOOKUP($A190,DefaultParameters,MATCH(AH$8,'Default Parameters'!$3:$3,0),FALSE)*(AH156/VLOOKUP("Housed period_"&amp;$E190,DefaultParameters,MATCH(AH$8,'Default Parameters'!$3:$3,0),FALSE)),VLOOKUP($A190,DefaultParameters,MATCH(AH$8,'Default Parameters'!$3:$3,0),FALSE)),"[enter country-specific value")</f>
        <v>500</v>
      </c>
      <c r="AI190" s="211" cm="1">
        <f t="array" aca="1" ref="AI190" ca="1">IF($G190="D",IFERROR(VLOOKUP($A190,DefaultParameters,MATCH(AI$8,'Default Parameters'!$3:$3,0),FALSE)*(AI156/VLOOKUP("Housed period_"&amp;$E190,DefaultParameters,MATCH(AI$8,'Default Parameters'!$3:$3,0),FALSE)),VLOOKUP($A190,DefaultParameters,MATCH(AI$8,'Default Parameters'!$3:$3,0),FALSE)),"[enter country-specific value")</f>
        <v>500</v>
      </c>
      <c r="AJ190" s="211" cm="1">
        <f t="array" aca="1" ref="AJ190" ca="1">IF($G190="D",IFERROR(VLOOKUP($A190,DefaultParameters,MATCH(AJ$8,'Default Parameters'!$3:$3,0),FALSE)*(AJ156/VLOOKUP("Housed period_"&amp;$E190,DefaultParameters,MATCH(AJ$8,'Default Parameters'!$3:$3,0),FALSE)),VLOOKUP($A190,DefaultParameters,MATCH(AJ$8,'Default Parameters'!$3:$3,0),FALSE)),"[enter country-specific value")</f>
        <v>500</v>
      </c>
      <c r="AK190" s="211" cm="1">
        <f t="array" aca="1" ref="AK190" ca="1">IF($G190="D",IFERROR(VLOOKUP($A190,DefaultParameters,MATCH(AK$8,'Default Parameters'!$3:$3,0),FALSE)*(AK156/VLOOKUP("Housed period_"&amp;$E190,DefaultParameters,MATCH(AK$8,'Default Parameters'!$3:$3,0),FALSE)),VLOOKUP($A190,DefaultParameters,MATCH(AK$8,'Default Parameters'!$3:$3,0),FALSE)),"[enter country-specific value")</f>
        <v>500</v>
      </c>
      <c r="AL190" s="211" cm="1">
        <f t="array" aca="1" ref="AL190" ca="1">IF($G190="D",IFERROR(VLOOKUP($A190,DefaultParameters,MATCH(AL$8,'Default Parameters'!$3:$3,0),FALSE)*(AL156/VLOOKUP("Housed period_"&amp;$E190,DefaultParameters,MATCH(AL$8,'Default Parameters'!$3:$3,0),FALSE)),VLOOKUP($A190,DefaultParameters,MATCH(AL$8,'Default Parameters'!$3:$3,0),FALSE)),"[enter country-specific value")</f>
        <v>500</v>
      </c>
      <c r="AM190" s="211" cm="1">
        <f t="array" aca="1" ref="AM190" ca="1">IF($G190="D",IFERROR(VLOOKUP($A190,DefaultParameters,MATCH(AM$8,'Default Parameters'!$3:$3,0),FALSE)*(AM156/VLOOKUP("Housed period_"&amp;$E190,DefaultParameters,MATCH(AM$8,'Default Parameters'!$3:$3,0),FALSE)),VLOOKUP($A190,DefaultParameters,MATCH(AM$8,'Default Parameters'!$3:$3,0),FALSE)),"[enter country-specific value")</f>
        <v>500</v>
      </c>
      <c r="AN190" s="211" cm="1">
        <f t="array" aca="1" ref="AN190" ca="1">IF($G190="D",IFERROR(VLOOKUP($A190,DefaultParameters,MATCH(AN$8,'Default Parameters'!$3:$3,0),FALSE)*(AN156/VLOOKUP("Housed period_"&amp;$E190,DefaultParameters,MATCH(AN$8,'Default Parameters'!$3:$3,0),FALSE)),VLOOKUP($A190,DefaultParameters,MATCH(AN$8,'Default Parameters'!$3:$3,0),FALSE)),"[enter country-specific value")</f>
        <v>500</v>
      </c>
      <c r="AO190" s="211" cm="1">
        <f t="array" aca="1" ref="AO190" ca="1">IF($G190="D",IFERROR(VLOOKUP($A190,DefaultParameters,MATCH(AO$8,'Default Parameters'!$3:$3,0),FALSE)*(AO156/VLOOKUP("Housed period_"&amp;$E190,DefaultParameters,MATCH(AO$8,'Default Parameters'!$3:$3,0),FALSE)),VLOOKUP($A190,DefaultParameters,MATCH(AO$8,'Default Parameters'!$3:$3,0),FALSE)),"[enter country-specific value")</f>
        <v>500</v>
      </c>
      <c r="AP190" s="211"/>
      <c r="AQ190" s="211"/>
      <c r="AR190" s="211"/>
      <c r="AS190" s="211"/>
      <c r="AT190" s="211"/>
      <c r="AU190" s="188"/>
      <c r="AV190" s="43" t="e" cm="1">
        <f t="array" aca="1" ref="AV190" ca="1">IF($G190="D",IFERROR(VLOOKUP($A190,DefaultParameters,MATCH(AV$8,'Default Parameters'!$3:$3,0),FALSE)*(AV156/VLOOKUP("Housed period_"&amp;$E190,DefaultParameters,MATCH(AV$8,'Default Parameters'!$3:$3,0),FALSE)),VLOOKUP($A190,DefaultParameters,MATCH(AV$8,'Default Parameters'!$3:$3,0),FALSE)),"[enter country-specific value")</f>
        <v>#N/A</v>
      </c>
    </row>
    <row r="191" spans="1:48" x14ac:dyDescent="0.25">
      <c r="A191" s="44" t="str">
        <f t="shared" si="42"/>
        <v>Straw_Sheep</v>
      </c>
      <c r="B191" s="2" t="s">
        <v>49</v>
      </c>
      <c r="C191" s="2" t="s">
        <v>169</v>
      </c>
      <c r="D191" s="77" t="str">
        <f t="shared" ca="1" si="39"/>
        <v>-</v>
      </c>
      <c r="E191" s="2" t="s">
        <v>79</v>
      </c>
      <c r="F191" s="77" t="str">
        <f t="shared" ca="1" si="40"/>
        <v>kg/yr</v>
      </c>
      <c r="G191" s="201" t="s">
        <v>124</v>
      </c>
      <c r="H191" s="2" t="s">
        <v>49</v>
      </c>
      <c r="I191" s="211" t="str">
        <f t="shared" ca="1" si="41"/>
        <v>Table 3.7, 3B, EMEP/EEA Guidebook 2019</v>
      </c>
      <c r="J191" s="175" t="s">
        <v>524</v>
      </c>
      <c r="K191" s="211" cm="1">
        <f t="array" aca="1" ref="K191" ca="1">IF($G191="D",IFERROR(VLOOKUP($A191,DefaultParameters,MATCH(K$8,'Default Parameters'!$3:$3,0),FALSE)*(K157/VLOOKUP("Housed period_"&amp;$E191,DefaultParameters,MATCH(K$8,'Default Parameters'!$3:$3,0),FALSE)),VLOOKUP($A191,DefaultParameters,MATCH(K$8,'Default Parameters'!$3:$3,0),FALSE)),"[enter country-specific value")</f>
        <v>20</v>
      </c>
      <c r="L191" s="211" cm="1">
        <f t="array" aca="1" ref="L191" ca="1">IF($G191="D",IFERROR(VLOOKUP($A191,DefaultParameters,MATCH(L$8,'Default Parameters'!$3:$3,0),FALSE)*(L157/VLOOKUP("Housed period_"&amp;$E191,DefaultParameters,MATCH(L$8,'Default Parameters'!$3:$3,0),FALSE)),VLOOKUP($A191,DefaultParameters,MATCH(L$8,'Default Parameters'!$3:$3,0),FALSE)),"[enter country-specific value")</f>
        <v>20</v>
      </c>
      <c r="M191" s="211" cm="1">
        <f t="array" aca="1" ref="M191" ca="1">IF($G191="D",IFERROR(VLOOKUP($A191,DefaultParameters,MATCH(M$8,'Default Parameters'!$3:$3,0),FALSE)*(M157/VLOOKUP("Housed period_"&amp;$E191,DefaultParameters,MATCH(M$8,'Default Parameters'!$3:$3,0),FALSE)),VLOOKUP($A191,DefaultParameters,MATCH(M$8,'Default Parameters'!$3:$3,0),FALSE)),"[enter country-specific value")</f>
        <v>20</v>
      </c>
      <c r="N191" s="211" cm="1">
        <f t="array" aca="1" ref="N191" ca="1">IF($G191="D",IFERROR(VLOOKUP($A191,DefaultParameters,MATCH(N$8,'Default Parameters'!$3:$3,0),FALSE)*(N157/VLOOKUP("Housed period_"&amp;$E191,DefaultParameters,MATCH(N$8,'Default Parameters'!$3:$3,0),FALSE)),VLOOKUP($A191,DefaultParameters,MATCH(N$8,'Default Parameters'!$3:$3,0),FALSE)),"[enter country-specific value")</f>
        <v>20</v>
      </c>
      <c r="O191" s="211" cm="1">
        <f t="array" aca="1" ref="O191" ca="1">IF($G191="D",IFERROR(VLOOKUP($A191,DefaultParameters,MATCH(O$8,'Default Parameters'!$3:$3,0),FALSE)*(O157/VLOOKUP("Housed period_"&amp;$E191,DefaultParameters,MATCH(O$8,'Default Parameters'!$3:$3,0),FALSE)),VLOOKUP($A191,DefaultParameters,MATCH(O$8,'Default Parameters'!$3:$3,0),FALSE)),"[enter country-specific value")</f>
        <v>20</v>
      </c>
      <c r="P191" s="211" cm="1">
        <f t="array" aca="1" ref="P191" ca="1">IF($G191="D",IFERROR(VLOOKUP($A191,DefaultParameters,MATCH(P$8,'Default Parameters'!$3:$3,0),FALSE)*(P157/VLOOKUP("Housed period_"&amp;$E191,DefaultParameters,MATCH(P$8,'Default Parameters'!$3:$3,0),FALSE)),VLOOKUP($A191,DefaultParameters,MATCH(P$8,'Default Parameters'!$3:$3,0),FALSE)),"[enter country-specific value")</f>
        <v>20</v>
      </c>
      <c r="Q191" s="211" cm="1">
        <f t="array" aca="1" ref="Q191" ca="1">IF($G191="D",IFERROR(VLOOKUP($A191,DefaultParameters,MATCH(Q$8,'Default Parameters'!$3:$3,0),FALSE)*(Q157/VLOOKUP("Housed period_"&amp;$E191,DefaultParameters,MATCH(Q$8,'Default Parameters'!$3:$3,0),FALSE)),VLOOKUP($A191,DefaultParameters,MATCH(Q$8,'Default Parameters'!$3:$3,0),FALSE)),"[enter country-specific value")</f>
        <v>20</v>
      </c>
      <c r="R191" s="211" cm="1">
        <f t="array" aca="1" ref="R191" ca="1">IF($G191="D",IFERROR(VLOOKUP($A191,DefaultParameters,MATCH(R$8,'Default Parameters'!$3:$3,0),FALSE)*(R157/VLOOKUP("Housed period_"&amp;$E191,DefaultParameters,MATCH(R$8,'Default Parameters'!$3:$3,0),FALSE)),VLOOKUP($A191,DefaultParameters,MATCH(R$8,'Default Parameters'!$3:$3,0),FALSE)),"[enter country-specific value")</f>
        <v>20</v>
      </c>
      <c r="S191" s="211" cm="1">
        <f t="array" aca="1" ref="S191" ca="1">IF($G191="D",IFERROR(VLOOKUP($A191,DefaultParameters,MATCH(S$8,'Default Parameters'!$3:$3,0),FALSE)*(S157/VLOOKUP("Housed period_"&amp;$E191,DefaultParameters,MATCH(S$8,'Default Parameters'!$3:$3,0),FALSE)),VLOOKUP($A191,DefaultParameters,MATCH(S$8,'Default Parameters'!$3:$3,0),FALSE)),"[enter country-specific value")</f>
        <v>20</v>
      </c>
      <c r="T191" s="211" cm="1">
        <f t="array" aca="1" ref="T191" ca="1">IF($G191="D",IFERROR(VLOOKUP($A191,DefaultParameters,MATCH(T$8,'Default Parameters'!$3:$3,0),FALSE)*(T157/VLOOKUP("Housed period_"&amp;$E191,DefaultParameters,MATCH(T$8,'Default Parameters'!$3:$3,0),FALSE)),VLOOKUP($A191,DefaultParameters,MATCH(T$8,'Default Parameters'!$3:$3,0),FALSE)),"[enter country-specific value")</f>
        <v>20</v>
      </c>
      <c r="U191" s="211" cm="1">
        <f t="array" aca="1" ref="U191" ca="1">IF($G191="D",IFERROR(VLOOKUP($A191,DefaultParameters,MATCH(U$8,'Default Parameters'!$3:$3,0),FALSE)*(U157/VLOOKUP("Housed period_"&amp;$E191,DefaultParameters,MATCH(U$8,'Default Parameters'!$3:$3,0),FALSE)),VLOOKUP($A191,DefaultParameters,MATCH(U$8,'Default Parameters'!$3:$3,0),FALSE)),"[enter country-specific value")</f>
        <v>20</v>
      </c>
      <c r="V191" s="211" cm="1">
        <f t="array" aca="1" ref="V191" ca="1">IF($G191="D",IFERROR(VLOOKUP($A191,DefaultParameters,MATCH(V$8,'Default Parameters'!$3:$3,0),FALSE)*(V157/VLOOKUP("Housed period_"&amp;$E191,DefaultParameters,MATCH(V$8,'Default Parameters'!$3:$3,0),FALSE)),VLOOKUP($A191,DefaultParameters,MATCH(V$8,'Default Parameters'!$3:$3,0),FALSE)),"[enter country-specific value")</f>
        <v>20</v>
      </c>
      <c r="W191" s="211" cm="1">
        <f t="array" aca="1" ref="W191" ca="1">IF($G191="D",IFERROR(VLOOKUP($A191,DefaultParameters,MATCH(W$8,'Default Parameters'!$3:$3,0),FALSE)*(W157/VLOOKUP("Housed period_"&amp;$E191,DefaultParameters,MATCH(W$8,'Default Parameters'!$3:$3,0),FALSE)),VLOOKUP($A191,DefaultParameters,MATCH(W$8,'Default Parameters'!$3:$3,0),FALSE)),"[enter country-specific value")</f>
        <v>20</v>
      </c>
      <c r="X191" s="211" cm="1">
        <f t="array" aca="1" ref="X191" ca="1">IF($G191="D",IFERROR(VLOOKUP($A191,DefaultParameters,MATCH(X$8,'Default Parameters'!$3:$3,0),FALSE)*(X157/VLOOKUP("Housed period_"&amp;$E191,DefaultParameters,MATCH(X$8,'Default Parameters'!$3:$3,0),FALSE)),VLOOKUP($A191,DefaultParameters,MATCH(X$8,'Default Parameters'!$3:$3,0),FALSE)),"[enter country-specific value")</f>
        <v>20</v>
      </c>
      <c r="Y191" s="211" cm="1">
        <f t="array" aca="1" ref="Y191" ca="1">IF($G191="D",IFERROR(VLOOKUP($A191,DefaultParameters,MATCH(Y$8,'Default Parameters'!$3:$3,0),FALSE)*(Y157/VLOOKUP("Housed period_"&amp;$E191,DefaultParameters,MATCH(Y$8,'Default Parameters'!$3:$3,0),FALSE)),VLOOKUP($A191,DefaultParameters,MATCH(Y$8,'Default Parameters'!$3:$3,0),FALSE)),"[enter country-specific value")</f>
        <v>20</v>
      </c>
      <c r="Z191" s="211" cm="1">
        <f t="array" aca="1" ref="Z191" ca="1">IF($G191="D",IFERROR(VLOOKUP($A191,DefaultParameters,MATCH(Z$8,'Default Parameters'!$3:$3,0),FALSE)*(Z157/VLOOKUP("Housed period_"&amp;$E191,DefaultParameters,MATCH(Z$8,'Default Parameters'!$3:$3,0),FALSE)),VLOOKUP($A191,DefaultParameters,MATCH(Z$8,'Default Parameters'!$3:$3,0),FALSE)),"[enter country-specific value")</f>
        <v>20</v>
      </c>
      <c r="AA191" s="211" cm="1">
        <f t="array" aca="1" ref="AA191" ca="1">IF($G191="D",IFERROR(VLOOKUP($A191,DefaultParameters,MATCH(AA$8,'Default Parameters'!$3:$3,0),FALSE)*(AA157/VLOOKUP("Housed period_"&amp;$E191,DefaultParameters,MATCH(AA$8,'Default Parameters'!$3:$3,0),FALSE)),VLOOKUP($A191,DefaultParameters,MATCH(AA$8,'Default Parameters'!$3:$3,0),FALSE)),"[enter country-specific value")</f>
        <v>20</v>
      </c>
      <c r="AB191" s="211" cm="1">
        <f t="array" aca="1" ref="AB191" ca="1">IF($G191="D",IFERROR(VLOOKUP($A191,DefaultParameters,MATCH(AB$8,'Default Parameters'!$3:$3,0),FALSE)*(AB157/VLOOKUP("Housed period_"&amp;$E191,DefaultParameters,MATCH(AB$8,'Default Parameters'!$3:$3,0),FALSE)),VLOOKUP($A191,DefaultParameters,MATCH(AB$8,'Default Parameters'!$3:$3,0),FALSE)),"[enter country-specific value")</f>
        <v>20</v>
      </c>
      <c r="AC191" s="211" cm="1">
        <f t="array" aca="1" ref="AC191" ca="1">IF($G191="D",IFERROR(VLOOKUP($A191,DefaultParameters,MATCH(AC$8,'Default Parameters'!$3:$3,0),FALSE)*(AC157/VLOOKUP("Housed period_"&amp;$E191,DefaultParameters,MATCH(AC$8,'Default Parameters'!$3:$3,0),FALSE)),VLOOKUP($A191,DefaultParameters,MATCH(AC$8,'Default Parameters'!$3:$3,0),FALSE)),"[enter country-specific value")</f>
        <v>20</v>
      </c>
      <c r="AD191" s="211" cm="1">
        <f t="array" aca="1" ref="AD191" ca="1">IF($G191="D",IFERROR(VLOOKUP($A191,DefaultParameters,MATCH(AD$8,'Default Parameters'!$3:$3,0),FALSE)*(AD157/VLOOKUP("Housed period_"&amp;$E191,DefaultParameters,MATCH(AD$8,'Default Parameters'!$3:$3,0),FALSE)),VLOOKUP($A191,DefaultParameters,MATCH(AD$8,'Default Parameters'!$3:$3,0),FALSE)),"[enter country-specific value")</f>
        <v>20</v>
      </c>
      <c r="AE191" s="211" cm="1">
        <f t="array" aca="1" ref="AE191" ca="1">IF($G191="D",IFERROR(VLOOKUP($A191,DefaultParameters,MATCH(AE$8,'Default Parameters'!$3:$3,0),FALSE)*(AE157/VLOOKUP("Housed period_"&amp;$E191,DefaultParameters,MATCH(AE$8,'Default Parameters'!$3:$3,0),FALSE)),VLOOKUP($A191,DefaultParameters,MATCH(AE$8,'Default Parameters'!$3:$3,0),FALSE)),"[enter country-specific value")</f>
        <v>20</v>
      </c>
      <c r="AF191" s="211" cm="1">
        <f t="array" aca="1" ref="AF191" ca="1">IF($G191="D",IFERROR(VLOOKUP($A191,DefaultParameters,MATCH(AF$8,'Default Parameters'!$3:$3,0),FALSE)*(AF157/VLOOKUP("Housed period_"&amp;$E191,DefaultParameters,MATCH(AF$8,'Default Parameters'!$3:$3,0),FALSE)),VLOOKUP($A191,DefaultParameters,MATCH(AF$8,'Default Parameters'!$3:$3,0),FALSE)),"[enter country-specific value")</f>
        <v>20</v>
      </c>
      <c r="AG191" s="211" cm="1">
        <f t="array" aca="1" ref="AG191" ca="1">IF($G191="D",IFERROR(VLOOKUP($A191,DefaultParameters,MATCH(AG$8,'Default Parameters'!$3:$3,0),FALSE)*(AG157/VLOOKUP("Housed period_"&amp;$E191,DefaultParameters,MATCH(AG$8,'Default Parameters'!$3:$3,0),FALSE)),VLOOKUP($A191,DefaultParameters,MATCH(AG$8,'Default Parameters'!$3:$3,0),FALSE)),"[enter country-specific value")</f>
        <v>20</v>
      </c>
      <c r="AH191" s="211" cm="1">
        <f t="array" aca="1" ref="AH191" ca="1">IF($G191="D",IFERROR(VLOOKUP($A191,DefaultParameters,MATCH(AH$8,'Default Parameters'!$3:$3,0),FALSE)*(AH157/VLOOKUP("Housed period_"&amp;$E191,DefaultParameters,MATCH(AH$8,'Default Parameters'!$3:$3,0),FALSE)),VLOOKUP($A191,DefaultParameters,MATCH(AH$8,'Default Parameters'!$3:$3,0),FALSE)),"[enter country-specific value")</f>
        <v>20</v>
      </c>
      <c r="AI191" s="211" cm="1">
        <f t="array" aca="1" ref="AI191" ca="1">IF($G191="D",IFERROR(VLOOKUP($A191,DefaultParameters,MATCH(AI$8,'Default Parameters'!$3:$3,0),FALSE)*(AI157/VLOOKUP("Housed period_"&amp;$E191,DefaultParameters,MATCH(AI$8,'Default Parameters'!$3:$3,0),FALSE)),VLOOKUP($A191,DefaultParameters,MATCH(AI$8,'Default Parameters'!$3:$3,0),FALSE)),"[enter country-specific value")</f>
        <v>20</v>
      </c>
      <c r="AJ191" s="211" cm="1">
        <f t="array" aca="1" ref="AJ191" ca="1">IF($G191="D",IFERROR(VLOOKUP($A191,DefaultParameters,MATCH(AJ$8,'Default Parameters'!$3:$3,0),FALSE)*(AJ157/VLOOKUP("Housed period_"&amp;$E191,DefaultParameters,MATCH(AJ$8,'Default Parameters'!$3:$3,0),FALSE)),VLOOKUP($A191,DefaultParameters,MATCH(AJ$8,'Default Parameters'!$3:$3,0),FALSE)),"[enter country-specific value")</f>
        <v>20</v>
      </c>
      <c r="AK191" s="211" cm="1">
        <f t="array" aca="1" ref="AK191" ca="1">IF($G191="D",IFERROR(VLOOKUP($A191,DefaultParameters,MATCH(AK$8,'Default Parameters'!$3:$3,0),FALSE)*(AK157/VLOOKUP("Housed period_"&amp;$E191,DefaultParameters,MATCH(AK$8,'Default Parameters'!$3:$3,0),FALSE)),VLOOKUP($A191,DefaultParameters,MATCH(AK$8,'Default Parameters'!$3:$3,0),FALSE)),"[enter country-specific value")</f>
        <v>20</v>
      </c>
      <c r="AL191" s="211" cm="1">
        <f t="array" aca="1" ref="AL191" ca="1">IF($G191="D",IFERROR(VLOOKUP($A191,DefaultParameters,MATCH(AL$8,'Default Parameters'!$3:$3,0),FALSE)*(AL157/VLOOKUP("Housed period_"&amp;$E191,DefaultParameters,MATCH(AL$8,'Default Parameters'!$3:$3,0),FALSE)),VLOOKUP($A191,DefaultParameters,MATCH(AL$8,'Default Parameters'!$3:$3,0),FALSE)),"[enter country-specific value")</f>
        <v>20</v>
      </c>
      <c r="AM191" s="211" cm="1">
        <f t="array" aca="1" ref="AM191" ca="1">IF($G191="D",IFERROR(VLOOKUP($A191,DefaultParameters,MATCH(AM$8,'Default Parameters'!$3:$3,0),FALSE)*(AM157/VLOOKUP("Housed period_"&amp;$E191,DefaultParameters,MATCH(AM$8,'Default Parameters'!$3:$3,0),FALSE)),VLOOKUP($A191,DefaultParameters,MATCH(AM$8,'Default Parameters'!$3:$3,0),FALSE)),"[enter country-specific value")</f>
        <v>20</v>
      </c>
      <c r="AN191" s="211" cm="1">
        <f t="array" aca="1" ref="AN191" ca="1">IF($G191="D",IFERROR(VLOOKUP($A191,DefaultParameters,MATCH(AN$8,'Default Parameters'!$3:$3,0),FALSE)*(AN157/VLOOKUP("Housed period_"&amp;$E191,DefaultParameters,MATCH(AN$8,'Default Parameters'!$3:$3,0),FALSE)),VLOOKUP($A191,DefaultParameters,MATCH(AN$8,'Default Parameters'!$3:$3,0),FALSE)),"[enter country-specific value")</f>
        <v>20</v>
      </c>
      <c r="AO191" s="211" cm="1">
        <f t="array" aca="1" ref="AO191" ca="1">IF($G191="D",IFERROR(VLOOKUP($A191,DefaultParameters,MATCH(AO$8,'Default Parameters'!$3:$3,0),FALSE)*(AO157/VLOOKUP("Housed period_"&amp;$E191,DefaultParameters,MATCH(AO$8,'Default Parameters'!$3:$3,0),FALSE)),VLOOKUP($A191,DefaultParameters,MATCH(AO$8,'Default Parameters'!$3:$3,0),FALSE)),"[enter country-specific value")</f>
        <v>20</v>
      </c>
      <c r="AP191" s="211"/>
      <c r="AQ191" s="211"/>
      <c r="AR191" s="211"/>
      <c r="AS191" s="211"/>
      <c r="AT191" s="211"/>
      <c r="AU191" s="188"/>
      <c r="AV191" s="43" t="e" cm="1">
        <f t="array" aca="1" ref="AV191" ca="1">IF($G191="D",IFERROR(VLOOKUP($A191,DefaultParameters,MATCH(AV$8,'Default Parameters'!$3:$3,0),FALSE)*(AV157/VLOOKUP("Housed period_"&amp;$E191,DefaultParameters,MATCH(AV$8,'Default Parameters'!$3:$3,0),FALSE)),VLOOKUP($A191,DefaultParameters,MATCH(AV$8,'Default Parameters'!$3:$3,0),FALSE)),"[enter country-specific value")</f>
        <v>#N/A</v>
      </c>
    </row>
    <row r="192" spans="1:48" x14ac:dyDescent="0.25">
      <c r="A192" s="44" t="str">
        <f t="shared" si="42"/>
        <v>Straw_Swine (finishing pigs)</v>
      </c>
      <c r="B192" s="2" t="s">
        <v>49</v>
      </c>
      <c r="C192" s="2" t="s">
        <v>169</v>
      </c>
      <c r="D192" s="77" t="str">
        <f t="shared" ca="1" si="39"/>
        <v>-</v>
      </c>
      <c r="E192" s="2" t="s">
        <v>538</v>
      </c>
      <c r="F192" s="77" t="str">
        <f t="shared" ca="1" si="40"/>
        <v>kg/yr</v>
      </c>
      <c r="G192" s="201" t="s">
        <v>124</v>
      </c>
      <c r="H192" s="2" t="s">
        <v>49</v>
      </c>
      <c r="I192" s="211" t="str">
        <f t="shared" ca="1" si="41"/>
        <v>Table 3.7, 3B, EMEP/EEA Guidebook 2019</v>
      </c>
      <c r="J192" s="175" t="s">
        <v>524</v>
      </c>
      <c r="K192" s="211" cm="1">
        <f t="array" aca="1" ref="K192" ca="1">IF($G192="D",IFERROR(VLOOKUP($A192,DefaultParameters,MATCH(K$8,'Default Parameters'!$3:$3,0),FALSE)*(K158/VLOOKUP("Housed period_"&amp;$E192,DefaultParameters,MATCH(K$8,'Default Parameters'!$3:$3,0),FALSE)),VLOOKUP($A192,DefaultParameters,MATCH(K$8,'Default Parameters'!$3:$3,0),FALSE)),"[enter country-specific value")</f>
        <v>200</v>
      </c>
      <c r="L192" s="211" cm="1">
        <f t="array" aca="1" ref="L192" ca="1">IF($G192="D",IFERROR(VLOOKUP($A192,DefaultParameters,MATCH(L$8,'Default Parameters'!$3:$3,0),FALSE)*(L158/VLOOKUP("Housed period_"&amp;$E192,DefaultParameters,MATCH(L$8,'Default Parameters'!$3:$3,0),FALSE)),VLOOKUP($A192,DefaultParameters,MATCH(L$8,'Default Parameters'!$3:$3,0),FALSE)),"[enter country-specific value")</f>
        <v>200</v>
      </c>
      <c r="M192" s="211" cm="1">
        <f t="array" aca="1" ref="M192" ca="1">IF($G192="D",IFERROR(VLOOKUP($A192,DefaultParameters,MATCH(M$8,'Default Parameters'!$3:$3,0),FALSE)*(M158/VLOOKUP("Housed period_"&amp;$E192,DefaultParameters,MATCH(M$8,'Default Parameters'!$3:$3,0),FALSE)),VLOOKUP($A192,DefaultParameters,MATCH(M$8,'Default Parameters'!$3:$3,0),FALSE)),"[enter country-specific value")</f>
        <v>200</v>
      </c>
      <c r="N192" s="211" cm="1">
        <f t="array" aca="1" ref="N192" ca="1">IF($G192="D",IFERROR(VLOOKUP($A192,DefaultParameters,MATCH(N$8,'Default Parameters'!$3:$3,0),FALSE)*(N158/VLOOKUP("Housed period_"&amp;$E192,DefaultParameters,MATCH(N$8,'Default Parameters'!$3:$3,0),FALSE)),VLOOKUP($A192,DefaultParameters,MATCH(N$8,'Default Parameters'!$3:$3,0),FALSE)),"[enter country-specific value")</f>
        <v>200</v>
      </c>
      <c r="O192" s="211" cm="1">
        <f t="array" aca="1" ref="O192" ca="1">IF($G192="D",IFERROR(VLOOKUP($A192,DefaultParameters,MATCH(O$8,'Default Parameters'!$3:$3,0),FALSE)*(O158/VLOOKUP("Housed period_"&amp;$E192,DefaultParameters,MATCH(O$8,'Default Parameters'!$3:$3,0),FALSE)),VLOOKUP($A192,DefaultParameters,MATCH(O$8,'Default Parameters'!$3:$3,0),FALSE)),"[enter country-specific value")</f>
        <v>200</v>
      </c>
      <c r="P192" s="211" cm="1">
        <f t="array" aca="1" ref="P192" ca="1">IF($G192="D",IFERROR(VLOOKUP($A192,DefaultParameters,MATCH(P$8,'Default Parameters'!$3:$3,0),FALSE)*(P158/VLOOKUP("Housed period_"&amp;$E192,DefaultParameters,MATCH(P$8,'Default Parameters'!$3:$3,0),FALSE)),VLOOKUP($A192,DefaultParameters,MATCH(P$8,'Default Parameters'!$3:$3,0),FALSE)),"[enter country-specific value")</f>
        <v>200</v>
      </c>
      <c r="Q192" s="211" cm="1">
        <f t="array" aca="1" ref="Q192" ca="1">IF($G192="D",IFERROR(VLOOKUP($A192,DefaultParameters,MATCH(Q$8,'Default Parameters'!$3:$3,0),FALSE)*(Q158/VLOOKUP("Housed period_"&amp;$E192,DefaultParameters,MATCH(Q$8,'Default Parameters'!$3:$3,0),FALSE)),VLOOKUP($A192,DefaultParameters,MATCH(Q$8,'Default Parameters'!$3:$3,0),FALSE)),"[enter country-specific value")</f>
        <v>200</v>
      </c>
      <c r="R192" s="211" cm="1">
        <f t="array" aca="1" ref="R192" ca="1">IF($G192="D",IFERROR(VLOOKUP($A192,DefaultParameters,MATCH(R$8,'Default Parameters'!$3:$3,0),FALSE)*(R158/VLOOKUP("Housed period_"&amp;$E192,DefaultParameters,MATCH(R$8,'Default Parameters'!$3:$3,0),FALSE)),VLOOKUP($A192,DefaultParameters,MATCH(R$8,'Default Parameters'!$3:$3,0),FALSE)),"[enter country-specific value")</f>
        <v>200</v>
      </c>
      <c r="S192" s="211" cm="1">
        <f t="array" aca="1" ref="S192" ca="1">IF($G192="D",IFERROR(VLOOKUP($A192,DefaultParameters,MATCH(S$8,'Default Parameters'!$3:$3,0),FALSE)*(S158/VLOOKUP("Housed period_"&amp;$E192,DefaultParameters,MATCH(S$8,'Default Parameters'!$3:$3,0),FALSE)),VLOOKUP($A192,DefaultParameters,MATCH(S$8,'Default Parameters'!$3:$3,0),FALSE)),"[enter country-specific value")</f>
        <v>200</v>
      </c>
      <c r="T192" s="211" cm="1">
        <f t="array" aca="1" ref="T192" ca="1">IF($G192="D",IFERROR(VLOOKUP($A192,DefaultParameters,MATCH(T$8,'Default Parameters'!$3:$3,0),FALSE)*(T158/VLOOKUP("Housed period_"&amp;$E192,DefaultParameters,MATCH(T$8,'Default Parameters'!$3:$3,0),FALSE)),VLOOKUP($A192,DefaultParameters,MATCH(T$8,'Default Parameters'!$3:$3,0),FALSE)),"[enter country-specific value")</f>
        <v>200</v>
      </c>
      <c r="U192" s="211" cm="1">
        <f t="array" aca="1" ref="U192" ca="1">IF($G192="D",IFERROR(VLOOKUP($A192,DefaultParameters,MATCH(U$8,'Default Parameters'!$3:$3,0),FALSE)*(U158/VLOOKUP("Housed period_"&amp;$E192,DefaultParameters,MATCH(U$8,'Default Parameters'!$3:$3,0),FALSE)),VLOOKUP($A192,DefaultParameters,MATCH(U$8,'Default Parameters'!$3:$3,0),FALSE)),"[enter country-specific value")</f>
        <v>200</v>
      </c>
      <c r="V192" s="211" cm="1">
        <f t="array" aca="1" ref="V192" ca="1">IF($G192="D",IFERROR(VLOOKUP($A192,DefaultParameters,MATCH(V$8,'Default Parameters'!$3:$3,0),FALSE)*(V158/VLOOKUP("Housed period_"&amp;$E192,DefaultParameters,MATCH(V$8,'Default Parameters'!$3:$3,0),FALSE)),VLOOKUP($A192,DefaultParameters,MATCH(V$8,'Default Parameters'!$3:$3,0),FALSE)),"[enter country-specific value")</f>
        <v>200</v>
      </c>
      <c r="W192" s="211" cm="1">
        <f t="array" aca="1" ref="W192" ca="1">IF($G192="D",IFERROR(VLOOKUP($A192,DefaultParameters,MATCH(W$8,'Default Parameters'!$3:$3,0),FALSE)*(W158/VLOOKUP("Housed period_"&amp;$E192,DefaultParameters,MATCH(W$8,'Default Parameters'!$3:$3,0),FALSE)),VLOOKUP($A192,DefaultParameters,MATCH(W$8,'Default Parameters'!$3:$3,0),FALSE)),"[enter country-specific value")</f>
        <v>200</v>
      </c>
      <c r="X192" s="211" cm="1">
        <f t="array" aca="1" ref="X192" ca="1">IF($G192="D",IFERROR(VLOOKUP($A192,DefaultParameters,MATCH(X$8,'Default Parameters'!$3:$3,0),FALSE)*(X158/VLOOKUP("Housed period_"&amp;$E192,DefaultParameters,MATCH(X$8,'Default Parameters'!$3:$3,0),FALSE)),VLOOKUP($A192,DefaultParameters,MATCH(X$8,'Default Parameters'!$3:$3,0),FALSE)),"[enter country-specific value")</f>
        <v>200</v>
      </c>
      <c r="Y192" s="211" cm="1">
        <f t="array" aca="1" ref="Y192" ca="1">IF($G192="D",IFERROR(VLOOKUP($A192,DefaultParameters,MATCH(Y$8,'Default Parameters'!$3:$3,0),FALSE)*(Y158/VLOOKUP("Housed period_"&amp;$E192,DefaultParameters,MATCH(Y$8,'Default Parameters'!$3:$3,0),FALSE)),VLOOKUP($A192,DefaultParameters,MATCH(Y$8,'Default Parameters'!$3:$3,0),FALSE)),"[enter country-specific value")</f>
        <v>200</v>
      </c>
      <c r="Z192" s="211" cm="1">
        <f t="array" aca="1" ref="Z192" ca="1">IF($G192="D",IFERROR(VLOOKUP($A192,DefaultParameters,MATCH(Z$8,'Default Parameters'!$3:$3,0),FALSE)*(Z158/VLOOKUP("Housed period_"&amp;$E192,DefaultParameters,MATCH(Z$8,'Default Parameters'!$3:$3,0),FALSE)),VLOOKUP($A192,DefaultParameters,MATCH(Z$8,'Default Parameters'!$3:$3,0),FALSE)),"[enter country-specific value")</f>
        <v>200</v>
      </c>
      <c r="AA192" s="211" cm="1">
        <f t="array" aca="1" ref="AA192" ca="1">IF($G192="D",IFERROR(VLOOKUP($A192,DefaultParameters,MATCH(AA$8,'Default Parameters'!$3:$3,0),FALSE)*(AA158/VLOOKUP("Housed period_"&amp;$E192,DefaultParameters,MATCH(AA$8,'Default Parameters'!$3:$3,0),FALSE)),VLOOKUP($A192,DefaultParameters,MATCH(AA$8,'Default Parameters'!$3:$3,0),FALSE)),"[enter country-specific value")</f>
        <v>200</v>
      </c>
      <c r="AB192" s="211" cm="1">
        <f t="array" aca="1" ref="AB192" ca="1">IF($G192="D",IFERROR(VLOOKUP($A192,DefaultParameters,MATCH(AB$8,'Default Parameters'!$3:$3,0),FALSE)*(AB158/VLOOKUP("Housed period_"&amp;$E192,DefaultParameters,MATCH(AB$8,'Default Parameters'!$3:$3,0),FALSE)),VLOOKUP($A192,DefaultParameters,MATCH(AB$8,'Default Parameters'!$3:$3,0),FALSE)),"[enter country-specific value")</f>
        <v>200</v>
      </c>
      <c r="AC192" s="211" cm="1">
        <f t="array" aca="1" ref="AC192" ca="1">IF($G192="D",IFERROR(VLOOKUP($A192,DefaultParameters,MATCH(AC$8,'Default Parameters'!$3:$3,0),FALSE)*(AC158/VLOOKUP("Housed period_"&amp;$E192,DefaultParameters,MATCH(AC$8,'Default Parameters'!$3:$3,0),FALSE)),VLOOKUP($A192,DefaultParameters,MATCH(AC$8,'Default Parameters'!$3:$3,0),FALSE)),"[enter country-specific value")</f>
        <v>200</v>
      </c>
      <c r="AD192" s="211" cm="1">
        <f t="array" aca="1" ref="AD192" ca="1">IF($G192="D",IFERROR(VLOOKUP($A192,DefaultParameters,MATCH(AD$8,'Default Parameters'!$3:$3,0),FALSE)*(AD158/VLOOKUP("Housed period_"&amp;$E192,DefaultParameters,MATCH(AD$8,'Default Parameters'!$3:$3,0),FALSE)),VLOOKUP($A192,DefaultParameters,MATCH(AD$8,'Default Parameters'!$3:$3,0),FALSE)),"[enter country-specific value")</f>
        <v>200</v>
      </c>
      <c r="AE192" s="211" cm="1">
        <f t="array" aca="1" ref="AE192" ca="1">IF($G192="D",IFERROR(VLOOKUP($A192,DefaultParameters,MATCH(AE$8,'Default Parameters'!$3:$3,0),FALSE)*(AE158/VLOOKUP("Housed period_"&amp;$E192,DefaultParameters,MATCH(AE$8,'Default Parameters'!$3:$3,0),FALSE)),VLOOKUP($A192,DefaultParameters,MATCH(AE$8,'Default Parameters'!$3:$3,0),FALSE)),"[enter country-specific value")</f>
        <v>200</v>
      </c>
      <c r="AF192" s="211" cm="1">
        <f t="array" aca="1" ref="AF192" ca="1">IF($G192="D",IFERROR(VLOOKUP($A192,DefaultParameters,MATCH(AF$8,'Default Parameters'!$3:$3,0),FALSE)*(AF158/VLOOKUP("Housed period_"&amp;$E192,DefaultParameters,MATCH(AF$8,'Default Parameters'!$3:$3,0),FALSE)),VLOOKUP($A192,DefaultParameters,MATCH(AF$8,'Default Parameters'!$3:$3,0),FALSE)),"[enter country-specific value")</f>
        <v>200</v>
      </c>
      <c r="AG192" s="211" cm="1">
        <f t="array" aca="1" ref="AG192" ca="1">IF($G192="D",IFERROR(VLOOKUP($A192,DefaultParameters,MATCH(AG$8,'Default Parameters'!$3:$3,0),FALSE)*(AG158/VLOOKUP("Housed period_"&amp;$E192,DefaultParameters,MATCH(AG$8,'Default Parameters'!$3:$3,0),FALSE)),VLOOKUP($A192,DefaultParameters,MATCH(AG$8,'Default Parameters'!$3:$3,0),FALSE)),"[enter country-specific value")</f>
        <v>200</v>
      </c>
      <c r="AH192" s="211" cm="1">
        <f t="array" aca="1" ref="AH192" ca="1">IF($G192="D",IFERROR(VLOOKUP($A192,DefaultParameters,MATCH(AH$8,'Default Parameters'!$3:$3,0),FALSE)*(AH158/VLOOKUP("Housed period_"&amp;$E192,DefaultParameters,MATCH(AH$8,'Default Parameters'!$3:$3,0),FALSE)),VLOOKUP($A192,DefaultParameters,MATCH(AH$8,'Default Parameters'!$3:$3,0),FALSE)),"[enter country-specific value")</f>
        <v>200</v>
      </c>
      <c r="AI192" s="211" cm="1">
        <f t="array" aca="1" ref="AI192" ca="1">IF($G192="D",IFERROR(VLOOKUP($A192,DefaultParameters,MATCH(AI$8,'Default Parameters'!$3:$3,0),FALSE)*(AI158/VLOOKUP("Housed period_"&amp;$E192,DefaultParameters,MATCH(AI$8,'Default Parameters'!$3:$3,0),FALSE)),VLOOKUP($A192,DefaultParameters,MATCH(AI$8,'Default Parameters'!$3:$3,0),FALSE)),"[enter country-specific value")</f>
        <v>200</v>
      </c>
      <c r="AJ192" s="211" cm="1">
        <f t="array" aca="1" ref="AJ192" ca="1">IF($G192="D",IFERROR(VLOOKUP($A192,DefaultParameters,MATCH(AJ$8,'Default Parameters'!$3:$3,0),FALSE)*(AJ158/VLOOKUP("Housed period_"&amp;$E192,DefaultParameters,MATCH(AJ$8,'Default Parameters'!$3:$3,0),FALSE)),VLOOKUP($A192,DefaultParameters,MATCH(AJ$8,'Default Parameters'!$3:$3,0),FALSE)),"[enter country-specific value")</f>
        <v>200</v>
      </c>
      <c r="AK192" s="211" cm="1">
        <f t="array" aca="1" ref="AK192" ca="1">IF($G192="D",IFERROR(VLOOKUP($A192,DefaultParameters,MATCH(AK$8,'Default Parameters'!$3:$3,0),FALSE)*(AK158/VLOOKUP("Housed period_"&amp;$E192,DefaultParameters,MATCH(AK$8,'Default Parameters'!$3:$3,0),FALSE)),VLOOKUP($A192,DefaultParameters,MATCH(AK$8,'Default Parameters'!$3:$3,0),FALSE)),"[enter country-specific value")</f>
        <v>200</v>
      </c>
      <c r="AL192" s="211" cm="1">
        <f t="array" aca="1" ref="AL192" ca="1">IF($G192="D",IFERROR(VLOOKUP($A192,DefaultParameters,MATCH(AL$8,'Default Parameters'!$3:$3,0),FALSE)*(AL158/VLOOKUP("Housed period_"&amp;$E192,DefaultParameters,MATCH(AL$8,'Default Parameters'!$3:$3,0),FALSE)),VLOOKUP($A192,DefaultParameters,MATCH(AL$8,'Default Parameters'!$3:$3,0),FALSE)),"[enter country-specific value")</f>
        <v>200</v>
      </c>
      <c r="AM192" s="211" cm="1">
        <f t="array" aca="1" ref="AM192" ca="1">IF($G192="D",IFERROR(VLOOKUP($A192,DefaultParameters,MATCH(AM$8,'Default Parameters'!$3:$3,0),FALSE)*(AM158/VLOOKUP("Housed period_"&amp;$E192,DefaultParameters,MATCH(AM$8,'Default Parameters'!$3:$3,0),FALSE)),VLOOKUP($A192,DefaultParameters,MATCH(AM$8,'Default Parameters'!$3:$3,0),FALSE)),"[enter country-specific value")</f>
        <v>200</v>
      </c>
      <c r="AN192" s="211" cm="1">
        <f t="array" aca="1" ref="AN192" ca="1">IF($G192="D",IFERROR(VLOOKUP($A192,DefaultParameters,MATCH(AN$8,'Default Parameters'!$3:$3,0),FALSE)*(AN158/VLOOKUP("Housed period_"&amp;$E192,DefaultParameters,MATCH(AN$8,'Default Parameters'!$3:$3,0),FALSE)),VLOOKUP($A192,DefaultParameters,MATCH(AN$8,'Default Parameters'!$3:$3,0),FALSE)),"[enter country-specific value")</f>
        <v>200</v>
      </c>
      <c r="AO192" s="211" cm="1">
        <f t="array" aca="1" ref="AO192" ca="1">IF($G192="D",IFERROR(VLOOKUP($A192,DefaultParameters,MATCH(AO$8,'Default Parameters'!$3:$3,0),FALSE)*(AO158/VLOOKUP("Housed period_"&amp;$E192,DefaultParameters,MATCH(AO$8,'Default Parameters'!$3:$3,0),FALSE)),VLOOKUP($A192,DefaultParameters,MATCH(AO$8,'Default Parameters'!$3:$3,0),FALSE)),"[enter country-specific value")</f>
        <v>200</v>
      </c>
      <c r="AP192" s="211"/>
      <c r="AQ192" s="211"/>
      <c r="AR192" s="211"/>
      <c r="AS192" s="211"/>
      <c r="AT192" s="211"/>
      <c r="AU192" s="188"/>
      <c r="AV192" s="43" t="e" cm="1">
        <f t="array" aca="1" ref="AV192" ca="1">IF($G192="D",IFERROR(VLOOKUP($A192,DefaultParameters,MATCH(AV$8,'Default Parameters'!$3:$3,0),FALSE)*(AV158/VLOOKUP("Housed period_"&amp;$E192,DefaultParameters,MATCH(AV$8,'Default Parameters'!$3:$3,0),FALSE)),VLOOKUP($A192,DefaultParameters,MATCH(AV$8,'Default Parameters'!$3:$3,0),FALSE)),"[enter country-specific value")</f>
        <v>#N/A</v>
      </c>
    </row>
    <row r="193" spans="1:48" x14ac:dyDescent="0.25">
      <c r="A193" s="44" t="str">
        <f t="shared" si="42"/>
        <v>Straw_Swine (sows)</v>
      </c>
      <c r="B193" s="2" t="s">
        <v>49</v>
      </c>
      <c r="C193" s="2" t="s">
        <v>169</v>
      </c>
      <c r="D193" s="77" t="str">
        <f t="shared" ca="1" si="39"/>
        <v>-</v>
      </c>
      <c r="E193" s="2" t="s">
        <v>145</v>
      </c>
      <c r="F193" s="77" t="str">
        <f t="shared" ca="1" si="40"/>
        <v>kg/yr</v>
      </c>
      <c r="G193" s="201" t="s">
        <v>124</v>
      </c>
      <c r="H193" s="2" t="s">
        <v>49</v>
      </c>
      <c r="I193" s="211" t="str">
        <f t="shared" ca="1" si="41"/>
        <v>Table 3.7, 3B, EMEP/EEA Guidebook 2019</v>
      </c>
      <c r="J193" s="175" t="s">
        <v>524</v>
      </c>
      <c r="K193" s="211" cm="1">
        <f t="array" aca="1" ref="K193" ca="1">IF($G193="D",IFERROR(VLOOKUP($A193,DefaultParameters,MATCH(K$8,'Default Parameters'!$3:$3,0),FALSE)*(K159/VLOOKUP("Housed period_"&amp;$E193,DefaultParameters,MATCH(K$8,'Default Parameters'!$3:$3,0),FALSE)),VLOOKUP($A193,DefaultParameters,MATCH(K$8,'Default Parameters'!$3:$3,0),FALSE)),"[enter country-specific value")</f>
        <v>600</v>
      </c>
      <c r="L193" s="211" cm="1">
        <f t="array" aca="1" ref="L193" ca="1">IF($G193="D",IFERROR(VLOOKUP($A193,DefaultParameters,MATCH(L$8,'Default Parameters'!$3:$3,0),FALSE)*(L159/VLOOKUP("Housed period_"&amp;$E193,DefaultParameters,MATCH(L$8,'Default Parameters'!$3:$3,0),FALSE)),VLOOKUP($A193,DefaultParameters,MATCH(L$8,'Default Parameters'!$3:$3,0),FALSE)),"[enter country-specific value")</f>
        <v>600</v>
      </c>
      <c r="M193" s="211" cm="1">
        <f t="array" aca="1" ref="M193" ca="1">IF($G193="D",IFERROR(VLOOKUP($A193,DefaultParameters,MATCH(M$8,'Default Parameters'!$3:$3,0),FALSE)*(M159/VLOOKUP("Housed period_"&amp;$E193,DefaultParameters,MATCH(M$8,'Default Parameters'!$3:$3,0),FALSE)),VLOOKUP($A193,DefaultParameters,MATCH(M$8,'Default Parameters'!$3:$3,0),FALSE)),"[enter country-specific value")</f>
        <v>600</v>
      </c>
      <c r="N193" s="211" cm="1">
        <f t="array" aca="1" ref="N193" ca="1">IF($G193="D",IFERROR(VLOOKUP($A193,DefaultParameters,MATCH(N$8,'Default Parameters'!$3:$3,0),FALSE)*(N159/VLOOKUP("Housed period_"&amp;$E193,DefaultParameters,MATCH(N$8,'Default Parameters'!$3:$3,0),FALSE)),VLOOKUP($A193,DefaultParameters,MATCH(N$8,'Default Parameters'!$3:$3,0),FALSE)),"[enter country-specific value")</f>
        <v>600</v>
      </c>
      <c r="O193" s="211" cm="1">
        <f t="array" aca="1" ref="O193" ca="1">IF($G193="D",IFERROR(VLOOKUP($A193,DefaultParameters,MATCH(O$8,'Default Parameters'!$3:$3,0),FALSE)*(O159/VLOOKUP("Housed period_"&amp;$E193,DefaultParameters,MATCH(O$8,'Default Parameters'!$3:$3,0),FALSE)),VLOOKUP($A193,DefaultParameters,MATCH(O$8,'Default Parameters'!$3:$3,0),FALSE)),"[enter country-specific value")</f>
        <v>600</v>
      </c>
      <c r="P193" s="211" cm="1">
        <f t="array" aca="1" ref="P193" ca="1">IF($G193="D",IFERROR(VLOOKUP($A193,DefaultParameters,MATCH(P$8,'Default Parameters'!$3:$3,0),FALSE)*(P159/VLOOKUP("Housed period_"&amp;$E193,DefaultParameters,MATCH(P$8,'Default Parameters'!$3:$3,0),FALSE)),VLOOKUP($A193,DefaultParameters,MATCH(P$8,'Default Parameters'!$3:$3,0),FALSE)),"[enter country-specific value")</f>
        <v>600</v>
      </c>
      <c r="Q193" s="211" cm="1">
        <f t="array" aca="1" ref="Q193" ca="1">IF($G193="D",IFERROR(VLOOKUP($A193,DefaultParameters,MATCH(Q$8,'Default Parameters'!$3:$3,0),FALSE)*(Q159/VLOOKUP("Housed period_"&amp;$E193,DefaultParameters,MATCH(Q$8,'Default Parameters'!$3:$3,0),FALSE)),VLOOKUP($A193,DefaultParameters,MATCH(Q$8,'Default Parameters'!$3:$3,0),FALSE)),"[enter country-specific value")</f>
        <v>600</v>
      </c>
      <c r="R193" s="211" cm="1">
        <f t="array" aca="1" ref="R193" ca="1">IF($G193="D",IFERROR(VLOOKUP($A193,DefaultParameters,MATCH(R$8,'Default Parameters'!$3:$3,0),FALSE)*(R159/VLOOKUP("Housed period_"&amp;$E193,DefaultParameters,MATCH(R$8,'Default Parameters'!$3:$3,0),FALSE)),VLOOKUP($A193,DefaultParameters,MATCH(R$8,'Default Parameters'!$3:$3,0),FALSE)),"[enter country-specific value")</f>
        <v>600</v>
      </c>
      <c r="S193" s="211" cm="1">
        <f t="array" aca="1" ref="S193" ca="1">IF($G193="D",IFERROR(VLOOKUP($A193,DefaultParameters,MATCH(S$8,'Default Parameters'!$3:$3,0),FALSE)*(S159/VLOOKUP("Housed period_"&amp;$E193,DefaultParameters,MATCH(S$8,'Default Parameters'!$3:$3,0),FALSE)),VLOOKUP($A193,DefaultParameters,MATCH(S$8,'Default Parameters'!$3:$3,0),FALSE)),"[enter country-specific value")</f>
        <v>600</v>
      </c>
      <c r="T193" s="211" cm="1">
        <f t="array" aca="1" ref="T193" ca="1">IF($G193="D",IFERROR(VLOOKUP($A193,DefaultParameters,MATCH(T$8,'Default Parameters'!$3:$3,0),FALSE)*(T159/VLOOKUP("Housed period_"&amp;$E193,DefaultParameters,MATCH(T$8,'Default Parameters'!$3:$3,0),FALSE)),VLOOKUP($A193,DefaultParameters,MATCH(T$8,'Default Parameters'!$3:$3,0),FALSE)),"[enter country-specific value")</f>
        <v>600</v>
      </c>
      <c r="U193" s="211" cm="1">
        <f t="array" aca="1" ref="U193" ca="1">IF($G193="D",IFERROR(VLOOKUP($A193,DefaultParameters,MATCH(U$8,'Default Parameters'!$3:$3,0),FALSE)*(U159/VLOOKUP("Housed period_"&amp;$E193,DefaultParameters,MATCH(U$8,'Default Parameters'!$3:$3,0),FALSE)),VLOOKUP($A193,DefaultParameters,MATCH(U$8,'Default Parameters'!$3:$3,0),FALSE)),"[enter country-specific value")</f>
        <v>600</v>
      </c>
      <c r="V193" s="211" cm="1">
        <f t="array" aca="1" ref="V193" ca="1">IF($G193="D",IFERROR(VLOOKUP($A193,DefaultParameters,MATCH(V$8,'Default Parameters'!$3:$3,0),FALSE)*(V159/VLOOKUP("Housed period_"&amp;$E193,DefaultParameters,MATCH(V$8,'Default Parameters'!$3:$3,0),FALSE)),VLOOKUP($A193,DefaultParameters,MATCH(V$8,'Default Parameters'!$3:$3,0),FALSE)),"[enter country-specific value")</f>
        <v>600</v>
      </c>
      <c r="W193" s="211" cm="1">
        <f t="array" aca="1" ref="W193" ca="1">IF($G193="D",IFERROR(VLOOKUP($A193,DefaultParameters,MATCH(W$8,'Default Parameters'!$3:$3,0),FALSE)*(W159/VLOOKUP("Housed period_"&amp;$E193,DefaultParameters,MATCH(W$8,'Default Parameters'!$3:$3,0),FALSE)),VLOOKUP($A193,DefaultParameters,MATCH(W$8,'Default Parameters'!$3:$3,0),FALSE)),"[enter country-specific value")</f>
        <v>600</v>
      </c>
      <c r="X193" s="211" cm="1">
        <f t="array" aca="1" ref="X193" ca="1">IF($G193="D",IFERROR(VLOOKUP($A193,DefaultParameters,MATCH(X$8,'Default Parameters'!$3:$3,0),FALSE)*(X159/VLOOKUP("Housed period_"&amp;$E193,DefaultParameters,MATCH(X$8,'Default Parameters'!$3:$3,0),FALSE)),VLOOKUP($A193,DefaultParameters,MATCH(X$8,'Default Parameters'!$3:$3,0),FALSE)),"[enter country-specific value")</f>
        <v>600</v>
      </c>
      <c r="Y193" s="211" cm="1">
        <f t="array" aca="1" ref="Y193" ca="1">IF($G193="D",IFERROR(VLOOKUP($A193,DefaultParameters,MATCH(Y$8,'Default Parameters'!$3:$3,0),FALSE)*(Y159/VLOOKUP("Housed period_"&amp;$E193,DefaultParameters,MATCH(Y$8,'Default Parameters'!$3:$3,0),FALSE)),VLOOKUP($A193,DefaultParameters,MATCH(Y$8,'Default Parameters'!$3:$3,0),FALSE)),"[enter country-specific value")</f>
        <v>600</v>
      </c>
      <c r="Z193" s="211" cm="1">
        <f t="array" aca="1" ref="Z193" ca="1">IF($G193="D",IFERROR(VLOOKUP($A193,DefaultParameters,MATCH(Z$8,'Default Parameters'!$3:$3,0),FALSE)*(Z159/VLOOKUP("Housed period_"&amp;$E193,DefaultParameters,MATCH(Z$8,'Default Parameters'!$3:$3,0),FALSE)),VLOOKUP($A193,DefaultParameters,MATCH(Z$8,'Default Parameters'!$3:$3,0),FALSE)),"[enter country-specific value")</f>
        <v>600</v>
      </c>
      <c r="AA193" s="211" cm="1">
        <f t="array" aca="1" ref="AA193" ca="1">IF($G193="D",IFERROR(VLOOKUP($A193,DefaultParameters,MATCH(AA$8,'Default Parameters'!$3:$3,0),FALSE)*(AA159/VLOOKUP("Housed period_"&amp;$E193,DefaultParameters,MATCH(AA$8,'Default Parameters'!$3:$3,0),FALSE)),VLOOKUP($A193,DefaultParameters,MATCH(AA$8,'Default Parameters'!$3:$3,0),FALSE)),"[enter country-specific value")</f>
        <v>600</v>
      </c>
      <c r="AB193" s="211" cm="1">
        <f t="array" aca="1" ref="AB193" ca="1">IF($G193="D",IFERROR(VLOOKUP($A193,DefaultParameters,MATCH(AB$8,'Default Parameters'!$3:$3,0),FALSE)*(AB159/VLOOKUP("Housed period_"&amp;$E193,DefaultParameters,MATCH(AB$8,'Default Parameters'!$3:$3,0),FALSE)),VLOOKUP($A193,DefaultParameters,MATCH(AB$8,'Default Parameters'!$3:$3,0),FALSE)),"[enter country-specific value")</f>
        <v>600</v>
      </c>
      <c r="AC193" s="211" cm="1">
        <f t="array" aca="1" ref="AC193" ca="1">IF($G193="D",IFERROR(VLOOKUP($A193,DefaultParameters,MATCH(AC$8,'Default Parameters'!$3:$3,0),FALSE)*(AC159/VLOOKUP("Housed period_"&amp;$E193,DefaultParameters,MATCH(AC$8,'Default Parameters'!$3:$3,0),FALSE)),VLOOKUP($A193,DefaultParameters,MATCH(AC$8,'Default Parameters'!$3:$3,0),FALSE)),"[enter country-specific value")</f>
        <v>600</v>
      </c>
      <c r="AD193" s="211" cm="1">
        <f t="array" aca="1" ref="AD193" ca="1">IF($G193="D",IFERROR(VLOOKUP($A193,DefaultParameters,MATCH(AD$8,'Default Parameters'!$3:$3,0),FALSE)*(AD159/VLOOKUP("Housed period_"&amp;$E193,DefaultParameters,MATCH(AD$8,'Default Parameters'!$3:$3,0),FALSE)),VLOOKUP($A193,DefaultParameters,MATCH(AD$8,'Default Parameters'!$3:$3,0),FALSE)),"[enter country-specific value")</f>
        <v>600</v>
      </c>
      <c r="AE193" s="211" cm="1">
        <f t="array" aca="1" ref="AE193" ca="1">IF($G193="D",IFERROR(VLOOKUP($A193,DefaultParameters,MATCH(AE$8,'Default Parameters'!$3:$3,0),FALSE)*(AE159/VLOOKUP("Housed period_"&amp;$E193,DefaultParameters,MATCH(AE$8,'Default Parameters'!$3:$3,0),FALSE)),VLOOKUP($A193,DefaultParameters,MATCH(AE$8,'Default Parameters'!$3:$3,0),FALSE)),"[enter country-specific value")</f>
        <v>600</v>
      </c>
      <c r="AF193" s="211" cm="1">
        <f t="array" aca="1" ref="AF193" ca="1">IF($G193="D",IFERROR(VLOOKUP($A193,DefaultParameters,MATCH(AF$8,'Default Parameters'!$3:$3,0),FALSE)*(AF159/VLOOKUP("Housed period_"&amp;$E193,DefaultParameters,MATCH(AF$8,'Default Parameters'!$3:$3,0),FALSE)),VLOOKUP($A193,DefaultParameters,MATCH(AF$8,'Default Parameters'!$3:$3,0),FALSE)),"[enter country-specific value")</f>
        <v>600</v>
      </c>
      <c r="AG193" s="211" cm="1">
        <f t="array" aca="1" ref="AG193" ca="1">IF($G193="D",IFERROR(VLOOKUP($A193,DefaultParameters,MATCH(AG$8,'Default Parameters'!$3:$3,0),FALSE)*(AG159/VLOOKUP("Housed period_"&amp;$E193,DefaultParameters,MATCH(AG$8,'Default Parameters'!$3:$3,0),FALSE)),VLOOKUP($A193,DefaultParameters,MATCH(AG$8,'Default Parameters'!$3:$3,0),FALSE)),"[enter country-specific value")</f>
        <v>600</v>
      </c>
      <c r="AH193" s="211" cm="1">
        <f t="array" aca="1" ref="AH193" ca="1">IF($G193="D",IFERROR(VLOOKUP($A193,DefaultParameters,MATCH(AH$8,'Default Parameters'!$3:$3,0),FALSE)*(AH159/VLOOKUP("Housed period_"&amp;$E193,DefaultParameters,MATCH(AH$8,'Default Parameters'!$3:$3,0),FALSE)),VLOOKUP($A193,DefaultParameters,MATCH(AH$8,'Default Parameters'!$3:$3,0),FALSE)),"[enter country-specific value")</f>
        <v>600</v>
      </c>
      <c r="AI193" s="211" cm="1">
        <f t="array" aca="1" ref="AI193" ca="1">IF($G193="D",IFERROR(VLOOKUP($A193,DefaultParameters,MATCH(AI$8,'Default Parameters'!$3:$3,0),FALSE)*(AI159/VLOOKUP("Housed period_"&amp;$E193,DefaultParameters,MATCH(AI$8,'Default Parameters'!$3:$3,0),FALSE)),VLOOKUP($A193,DefaultParameters,MATCH(AI$8,'Default Parameters'!$3:$3,0),FALSE)),"[enter country-specific value")</f>
        <v>600</v>
      </c>
      <c r="AJ193" s="211" cm="1">
        <f t="array" aca="1" ref="AJ193" ca="1">IF($G193="D",IFERROR(VLOOKUP($A193,DefaultParameters,MATCH(AJ$8,'Default Parameters'!$3:$3,0),FALSE)*(AJ159/VLOOKUP("Housed period_"&amp;$E193,DefaultParameters,MATCH(AJ$8,'Default Parameters'!$3:$3,0),FALSE)),VLOOKUP($A193,DefaultParameters,MATCH(AJ$8,'Default Parameters'!$3:$3,0),FALSE)),"[enter country-specific value")</f>
        <v>600</v>
      </c>
      <c r="AK193" s="211" cm="1">
        <f t="array" aca="1" ref="AK193" ca="1">IF($G193="D",IFERROR(VLOOKUP($A193,DefaultParameters,MATCH(AK$8,'Default Parameters'!$3:$3,0),FALSE)*(AK159/VLOOKUP("Housed period_"&amp;$E193,DefaultParameters,MATCH(AK$8,'Default Parameters'!$3:$3,0),FALSE)),VLOOKUP($A193,DefaultParameters,MATCH(AK$8,'Default Parameters'!$3:$3,0),FALSE)),"[enter country-specific value")</f>
        <v>600</v>
      </c>
      <c r="AL193" s="211" cm="1">
        <f t="array" aca="1" ref="AL193" ca="1">IF($G193="D",IFERROR(VLOOKUP($A193,DefaultParameters,MATCH(AL$8,'Default Parameters'!$3:$3,0),FALSE)*(AL159/VLOOKUP("Housed period_"&amp;$E193,DefaultParameters,MATCH(AL$8,'Default Parameters'!$3:$3,0),FALSE)),VLOOKUP($A193,DefaultParameters,MATCH(AL$8,'Default Parameters'!$3:$3,0),FALSE)),"[enter country-specific value")</f>
        <v>600</v>
      </c>
      <c r="AM193" s="211" cm="1">
        <f t="array" aca="1" ref="AM193" ca="1">IF($G193="D",IFERROR(VLOOKUP($A193,DefaultParameters,MATCH(AM$8,'Default Parameters'!$3:$3,0),FALSE)*(AM159/VLOOKUP("Housed period_"&amp;$E193,DefaultParameters,MATCH(AM$8,'Default Parameters'!$3:$3,0),FALSE)),VLOOKUP($A193,DefaultParameters,MATCH(AM$8,'Default Parameters'!$3:$3,0),FALSE)),"[enter country-specific value")</f>
        <v>600</v>
      </c>
      <c r="AN193" s="211" cm="1">
        <f t="array" aca="1" ref="AN193" ca="1">IF($G193="D",IFERROR(VLOOKUP($A193,DefaultParameters,MATCH(AN$8,'Default Parameters'!$3:$3,0),FALSE)*(AN159/VLOOKUP("Housed period_"&amp;$E193,DefaultParameters,MATCH(AN$8,'Default Parameters'!$3:$3,0),FALSE)),VLOOKUP($A193,DefaultParameters,MATCH(AN$8,'Default Parameters'!$3:$3,0),FALSE)),"[enter country-specific value")</f>
        <v>600</v>
      </c>
      <c r="AO193" s="211" cm="1">
        <f t="array" aca="1" ref="AO193" ca="1">IF($G193="D",IFERROR(VLOOKUP($A193,DefaultParameters,MATCH(AO$8,'Default Parameters'!$3:$3,0),FALSE)*(AO159/VLOOKUP("Housed period_"&amp;$E193,DefaultParameters,MATCH(AO$8,'Default Parameters'!$3:$3,0),FALSE)),VLOOKUP($A193,DefaultParameters,MATCH(AO$8,'Default Parameters'!$3:$3,0),FALSE)),"[enter country-specific value")</f>
        <v>600</v>
      </c>
      <c r="AP193" s="211"/>
      <c r="AQ193" s="211"/>
      <c r="AR193" s="211"/>
      <c r="AS193" s="211"/>
      <c r="AT193" s="211"/>
      <c r="AU193" s="188"/>
      <c r="AV193" s="211" t="e" cm="1">
        <f t="array" aca="1" ref="AV193" ca="1">IF($G193="D",IFERROR(VLOOKUP($A193,DefaultParameters,MATCH(AV$8,'Default Parameters'!$3:$3,0),FALSE)*(AV159/VLOOKUP("Housed period_"&amp;$E193,DefaultParameters,MATCH(AV$8,'Default Parameters'!$3:$3,0),FALSE)),VLOOKUP($A193,DefaultParameters,MATCH(AV$8,'Default Parameters'!$3:$3,0),FALSE)),"[enter country-specific value")</f>
        <v>#N/A</v>
      </c>
    </row>
    <row r="194" spans="1:48" x14ac:dyDescent="0.25">
      <c r="A194" s="44" t="str">
        <f t="shared" si="42"/>
        <v>Straw_Buffalo</v>
      </c>
      <c r="B194" s="2" t="s">
        <v>49</v>
      </c>
      <c r="C194" s="2" t="s">
        <v>169</v>
      </c>
      <c r="D194" s="77" t="str">
        <f t="shared" ca="1" si="39"/>
        <v>-</v>
      </c>
      <c r="E194" s="2" t="s">
        <v>80</v>
      </c>
      <c r="F194" s="77" t="str">
        <f t="shared" ca="1" si="40"/>
        <v>kg/yr</v>
      </c>
      <c r="G194" s="201" t="s">
        <v>124</v>
      </c>
      <c r="H194" s="2" t="s">
        <v>49</v>
      </c>
      <c r="I194" s="211" t="str">
        <f t="shared" ca="1" si="41"/>
        <v>Table 3.7, 3B, EMEP/EEA Guidebook 2019</v>
      </c>
      <c r="J194" s="175" t="s">
        <v>524</v>
      </c>
      <c r="K194" s="211" cm="1">
        <f t="array" aca="1" ref="K194" ca="1">IF($G194="D",IFERROR(VLOOKUP($A194,DefaultParameters,MATCH(K$8,'Default Parameters'!$3:$3,0),FALSE)*(K160/VLOOKUP("Housed period_"&amp;$E194,DefaultParameters,MATCH(K$8,'Default Parameters'!$3:$3,0),FALSE)),VLOOKUP($A194,DefaultParameters,MATCH(K$8,'Default Parameters'!$3:$3,0),FALSE)),"[enter country-specific value")</f>
        <v>1500</v>
      </c>
      <c r="L194" s="211" cm="1">
        <f t="array" aca="1" ref="L194" ca="1">IF($G194="D",IFERROR(VLOOKUP($A194,DefaultParameters,MATCH(L$8,'Default Parameters'!$3:$3,0),FALSE)*(L160/VLOOKUP("Housed period_"&amp;$E194,DefaultParameters,MATCH(L$8,'Default Parameters'!$3:$3,0),FALSE)),VLOOKUP($A194,DefaultParameters,MATCH(L$8,'Default Parameters'!$3:$3,0),FALSE)),"[enter country-specific value")</f>
        <v>1500</v>
      </c>
      <c r="M194" s="211" cm="1">
        <f t="array" aca="1" ref="M194" ca="1">IF($G194="D",IFERROR(VLOOKUP($A194,DefaultParameters,MATCH(M$8,'Default Parameters'!$3:$3,0),FALSE)*(M160/VLOOKUP("Housed period_"&amp;$E194,DefaultParameters,MATCH(M$8,'Default Parameters'!$3:$3,0),FALSE)),VLOOKUP($A194,DefaultParameters,MATCH(M$8,'Default Parameters'!$3:$3,0),FALSE)),"[enter country-specific value")</f>
        <v>1500</v>
      </c>
      <c r="N194" s="211" cm="1">
        <f t="array" aca="1" ref="N194" ca="1">IF($G194="D",IFERROR(VLOOKUP($A194,DefaultParameters,MATCH(N$8,'Default Parameters'!$3:$3,0),FALSE)*(N160/VLOOKUP("Housed period_"&amp;$E194,DefaultParameters,MATCH(N$8,'Default Parameters'!$3:$3,0),FALSE)),VLOOKUP($A194,DefaultParameters,MATCH(N$8,'Default Parameters'!$3:$3,0),FALSE)),"[enter country-specific value")</f>
        <v>1500</v>
      </c>
      <c r="O194" s="211" cm="1">
        <f t="array" aca="1" ref="O194" ca="1">IF($G194="D",IFERROR(VLOOKUP($A194,DefaultParameters,MATCH(O$8,'Default Parameters'!$3:$3,0),FALSE)*(O160/VLOOKUP("Housed period_"&amp;$E194,DefaultParameters,MATCH(O$8,'Default Parameters'!$3:$3,0),FALSE)),VLOOKUP($A194,DefaultParameters,MATCH(O$8,'Default Parameters'!$3:$3,0),FALSE)),"[enter country-specific value")</f>
        <v>1500</v>
      </c>
      <c r="P194" s="211" cm="1">
        <f t="array" aca="1" ref="P194" ca="1">IF($G194="D",IFERROR(VLOOKUP($A194,DefaultParameters,MATCH(P$8,'Default Parameters'!$3:$3,0),FALSE)*(P160/VLOOKUP("Housed period_"&amp;$E194,DefaultParameters,MATCH(P$8,'Default Parameters'!$3:$3,0),FALSE)),VLOOKUP($A194,DefaultParameters,MATCH(P$8,'Default Parameters'!$3:$3,0),FALSE)),"[enter country-specific value")</f>
        <v>1500</v>
      </c>
      <c r="Q194" s="211" cm="1">
        <f t="array" aca="1" ref="Q194" ca="1">IF($G194="D",IFERROR(VLOOKUP($A194,DefaultParameters,MATCH(Q$8,'Default Parameters'!$3:$3,0),FALSE)*(Q160/VLOOKUP("Housed period_"&amp;$E194,DefaultParameters,MATCH(Q$8,'Default Parameters'!$3:$3,0),FALSE)),VLOOKUP($A194,DefaultParameters,MATCH(Q$8,'Default Parameters'!$3:$3,0),FALSE)),"[enter country-specific value")</f>
        <v>1500</v>
      </c>
      <c r="R194" s="211" cm="1">
        <f t="array" aca="1" ref="R194" ca="1">IF($G194="D",IFERROR(VLOOKUP($A194,DefaultParameters,MATCH(R$8,'Default Parameters'!$3:$3,0),FALSE)*(R160/VLOOKUP("Housed period_"&amp;$E194,DefaultParameters,MATCH(R$8,'Default Parameters'!$3:$3,0),FALSE)),VLOOKUP($A194,DefaultParameters,MATCH(R$8,'Default Parameters'!$3:$3,0),FALSE)),"[enter country-specific value")</f>
        <v>1500</v>
      </c>
      <c r="S194" s="211" cm="1">
        <f t="array" aca="1" ref="S194" ca="1">IF($G194="D",IFERROR(VLOOKUP($A194,DefaultParameters,MATCH(S$8,'Default Parameters'!$3:$3,0),FALSE)*(S160/VLOOKUP("Housed period_"&amp;$E194,DefaultParameters,MATCH(S$8,'Default Parameters'!$3:$3,0),FALSE)),VLOOKUP($A194,DefaultParameters,MATCH(S$8,'Default Parameters'!$3:$3,0),FALSE)),"[enter country-specific value")</f>
        <v>1500</v>
      </c>
      <c r="T194" s="211" cm="1">
        <f t="array" aca="1" ref="T194" ca="1">IF($G194="D",IFERROR(VLOOKUP($A194,DefaultParameters,MATCH(T$8,'Default Parameters'!$3:$3,0),FALSE)*(T160/VLOOKUP("Housed period_"&amp;$E194,DefaultParameters,MATCH(T$8,'Default Parameters'!$3:$3,0),FALSE)),VLOOKUP($A194,DefaultParameters,MATCH(T$8,'Default Parameters'!$3:$3,0),FALSE)),"[enter country-specific value")</f>
        <v>1500</v>
      </c>
      <c r="U194" s="211" cm="1">
        <f t="array" aca="1" ref="U194" ca="1">IF($G194="D",IFERROR(VLOOKUP($A194,DefaultParameters,MATCH(U$8,'Default Parameters'!$3:$3,0),FALSE)*(U160/VLOOKUP("Housed period_"&amp;$E194,DefaultParameters,MATCH(U$8,'Default Parameters'!$3:$3,0),FALSE)),VLOOKUP($A194,DefaultParameters,MATCH(U$8,'Default Parameters'!$3:$3,0),FALSE)),"[enter country-specific value")</f>
        <v>1500</v>
      </c>
      <c r="V194" s="211" cm="1">
        <f t="array" aca="1" ref="V194" ca="1">IF($G194="D",IFERROR(VLOOKUP($A194,DefaultParameters,MATCH(V$8,'Default Parameters'!$3:$3,0),FALSE)*(V160/VLOOKUP("Housed period_"&amp;$E194,DefaultParameters,MATCH(V$8,'Default Parameters'!$3:$3,0),FALSE)),VLOOKUP($A194,DefaultParameters,MATCH(V$8,'Default Parameters'!$3:$3,0),FALSE)),"[enter country-specific value")</f>
        <v>1500</v>
      </c>
      <c r="W194" s="211" cm="1">
        <f t="array" aca="1" ref="W194" ca="1">IF($G194="D",IFERROR(VLOOKUP($A194,DefaultParameters,MATCH(W$8,'Default Parameters'!$3:$3,0),FALSE)*(W160/VLOOKUP("Housed period_"&amp;$E194,DefaultParameters,MATCH(W$8,'Default Parameters'!$3:$3,0),FALSE)),VLOOKUP($A194,DefaultParameters,MATCH(W$8,'Default Parameters'!$3:$3,0),FALSE)),"[enter country-specific value")</f>
        <v>1500</v>
      </c>
      <c r="X194" s="211" cm="1">
        <f t="array" aca="1" ref="X194" ca="1">IF($G194="D",IFERROR(VLOOKUP($A194,DefaultParameters,MATCH(X$8,'Default Parameters'!$3:$3,0),FALSE)*(X160/VLOOKUP("Housed period_"&amp;$E194,DefaultParameters,MATCH(X$8,'Default Parameters'!$3:$3,0),FALSE)),VLOOKUP($A194,DefaultParameters,MATCH(X$8,'Default Parameters'!$3:$3,0),FALSE)),"[enter country-specific value")</f>
        <v>1500</v>
      </c>
      <c r="Y194" s="211" cm="1">
        <f t="array" aca="1" ref="Y194" ca="1">IF($G194="D",IFERROR(VLOOKUP($A194,DefaultParameters,MATCH(Y$8,'Default Parameters'!$3:$3,0),FALSE)*(Y160/VLOOKUP("Housed period_"&amp;$E194,DefaultParameters,MATCH(Y$8,'Default Parameters'!$3:$3,0),FALSE)),VLOOKUP($A194,DefaultParameters,MATCH(Y$8,'Default Parameters'!$3:$3,0),FALSE)),"[enter country-specific value")</f>
        <v>1500</v>
      </c>
      <c r="Z194" s="211" cm="1">
        <f t="array" aca="1" ref="Z194" ca="1">IF($G194="D",IFERROR(VLOOKUP($A194,DefaultParameters,MATCH(Z$8,'Default Parameters'!$3:$3,0),FALSE)*(Z160/VLOOKUP("Housed period_"&amp;$E194,DefaultParameters,MATCH(Z$8,'Default Parameters'!$3:$3,0),FALSE)),VLOOKUP($A194,DefaultParameters,MATCH(Z$8,'Default Parameters'!$3:$3,0),FALSE)),"[enter country-specific value")</f>
        <v>1500</v>
      </c>
      <c r="AA194" s="211" cm="1">
        <f t="array" aca="1" ref="AA194" ca="1">IF($G194="D",IFERROR(VLOOKUP($A194,DefaultParameters,MATCH(AA$8,'Default Parameters'!$3:$3,0),FALSE)*(AA160/VLOOKUP("Housed period_"&amp;$E194,DefaultParameters,MATCH(AA$8,'Default Parameters'!$3:$3,0),FALSE)),VLOOKUP($A194,DefaultParameters,MATCH(AA$8,'Default Parameters'!$3:$3,0),FALSE)),"[enter country-specific value")</f>
        <v>1500</v>
      </c>
      <c r="AB194" s="211" cm="1">
        <f t="array" aca="1" ref="AB194" ca="1">IF($G194="D",IFERROR(VLOOKUP($A194,DefaultParameters,MATCH(AB$8,'Default Parameters'!$3:$3,0),FALSE)*(AB160/VLOOKUP("Housed period_"&amp;$E194,DefaultParameters,MATCH(AB$8,'Default Parameters'!$3:$3,0),FALSE)),VLOOKUP($A194,DefaultParameters,MATCH(AB$8,'Default Parameters'!$3:$3,0),FALSE)),"[enter country-specific value")</f>
        <v>1500</v>
      </c>
      <c r="AC194" s="211" cm="1">
        <f t="array" aca="1" ref="AC194" ca="1">IF($G194="D",IFERROR(VLOOKUP($A194,DefaultParameters,MATCH(AC$8,'Default Parameters'!$3:$3,0),FALSE)*(AC160/VLOOKUP("Housed period_"&amp;$E194,DefaultParameters,MATCH(AC$8,'Default Parameters'!$3:$3,0),FALSE)),VLOOKUP($A194,DefaultParameters,MATCH(AC$8,'Default Parameters'!$3:$3,0),FALSE)),"[enter country-specific value")</f>
        <v>1500</v>
      </c>
      <c r="AD194" s="211" cm="1">
        <f t="array" aca="1" ref="AD194" ca="1">IF($G194="D",IFERROR(VLOOKUP($A194,DefaultParameters,MATCH(AD$8,'Default Parameters'!$3:$3,0),FALSE)*(AD160/VLOOKUP("Housed period_"&amp;$E194,DefaultParameters,MATCH(AD$8,'Default Parameters'!$3:$3,0),FALSE)),VLOOKUP($A194,DefaultParameters,MATCH(AD$8,'Default Parameters'!$3:$3,0),FALSE)),"[enter country-specific value")</f>
        <v>1500</v>
      </c>
      <c r="AE194" s="211" cm="1">
        <f t="array" aca="1" ref="AE194" ca="1">IF($G194="D",IFERROR(VLOOKUP($A194,DefaultParameters,MATCH(AE$8,'Default Parameters'!$3:$3,0),FALSE)*(AE160/VLOOKUP("Housed period_"&amp;$E194,DefaultParameters,MATCH(AE$8,'Default Parameters'!$3:$3,0),FALSE)),VLOOKUP($A194,DefaultParameters,MATCH(AE$8,'Default Parameters'!$3:$3,0),FALSE)),"[enter country-specific value")</f>
        <v>1500</v>
      </c>
      <c r="AF194" s="211" cm="1">
        <f t="array" aca="1" ref="AF194" ca="1">IF($G194="D",IFERROR(VLOOKUP($A194,DefaultParameters,MATCH(AF$8,'Default Parameters'!$3:$3,0),FALSE)*(AF160/VLOOKUP("Housed period_"&amp;$E194,DefaultParameters,MATCH(AF$8,'Default Parameters'!$3:$3,0),FALSE)),VLOOKUP($A194,DefaultParameters,MATCH(AF$8,'Default Parameters'!$3:$3,0),FALSE)),"[enter country-specific value")</f>
        <v>1500</v>
      </c>
      <c r="AG194" s="211" cm="1">
        <f t="array" aca="1" ref="AG194" ca="1">IF($G194="D",IFERROR(VLOOKUP($A194,DefaultParameters,MATCH(AG$8,'Default Parameters'!$3:$3,0),FALSE)*(AG160/VLOOKUP("Housed period_"&amp;$E194,DefaultParameters,MATCH(AG$8,'Default Parameters'!$3:$3,0),FALSE)),VLOOKUP($A194,DefaultParameters,MATCH(AG$8,'Default Parameters'!$3:$3,0),FALSE)),"[enter country-specific value")</f>
        <v>1500</v>
      </c>
      <c r="AH194" s="211" cm="1">
        <f t="array" aca="1" ref="AH194" ca="1">IF($G194="D",IFERROR(VLOOKUP($A194,DefaultParameters,MATCH(AH$8,'Default Parameters'!$3:$3,0),FALSE)*(AH160/VLOOKUP("Housed period_"&amp;$E194,DefaultParameters,MATCH(AH$8,'Default Parameters'!$3:$3,0),FALSE)),VLOOKUP($A194,DefaultParameters,MATCH(AH$8,'Default Parameters'!$3:$3,0),FALSE)),"[enter country-specific value")</f>
        <v>1500</v>
      </c>
      <c r="AI194" s="211" cm="1">
        <f t="array" aca="1" ref="AI194" ca="1">IF($G194="D",IFERROR(VLOOKUP($A194,DefaultParameters,MATCH(AI$8,'Default Parameters'!$3:$3,0),FALSE)*(AI160/VLOOKUP("Housed period_"&amp;$E194,DefaultParameters,MATCH(AI$8,'Default Parameters'!$3:$3,0),FALSE)),VLOOKUP($A194,DefaultParameters,MATCH(AI$8,'Default Parameters'!$3:$3,0),FALSE)),"[enter country-specific value")</f>
        <v>1500</v>
      </c>
      <c r="AJ194" s="211" cm="1">
        <f t="array" aca="1" ref="AJ194" ca="1">IF($G194="D",IFERROR(VLOOKUP($A194,DefaultParameters,MATCH(AJ$8,'Default Parameters'!$3:$3,0),FALSE)*(AJ160/VLOOKUP("Housed period_"&amp;$E194,DefaultParameters,MATCH(AJ$8,'Default Parameters'!$3:$3,0),FALSE)),VLOOKUP($A194,DefaultParameters,MATCH(AJ$8,'Default Parameters'!$3:$3,0),FALSE)),"[enter country-specific value")</f>
        <v>1500</v>
      </c>
      <c r="AK194" s="211" cm="1">
        <f t="array" aca="1" ref="AK194" ca="1">IF($G194="D",IFERROR(VLOOKUP($A194,DefaultParameters,MATCH(AK$8,'Default Parameters'!$3:$3,0),FALSE)*(AK160/VLOOKUP("Housed period_"&amp;$E194,DefaultParameters,MATCH(AK$8,'Default Parameters'!$3:$3,0),FALSE)),VLOOKUP($A194,DefaultParameters,MATCH(AK$8,'Default Parameters'!$3:$3,0),FALSE)),"[enter country-specific value")</f>
        <v>1500</v>
      </c>
      <c r="AL194" s="211" cm="1">
        <f t="array" aca="1" ref="AL194" ca="1">IF($G194="D",IFERROR(VLOOKUP($A194,DefaultParameters,MATCH(AL$8,'Default Parameters'!$3:$3,0),FALSE)*(AL160/VLOOKUP("Housed period_"&amp;$E194,DefaultParameters,MATCH(AL$8,'Default Parameters'!$3:$3,0),FALSE)),VLOOKUP($A194,DefaultParameters,MATCH(AL$8,'Default Parameters'!$3:$3,0),FALSE)),"[enter country-specific value")</f>
        <v>1500</v>
      </c>
      <c r="AM194" s="211" cm="1">
        <f t="array" aca="1" ref="AM194" ca="1">IF($G194="D",IFERROR(VLOOKUP($A194,DefaultParameters,MATCH(AM$8,'Default Parameters'!$3:$3,0),FALSE)*(AM160/VLOOKUP("Housed period_"&amp;$E194,DefaultParameters,MATCH(AM$8,'Default Parameters'!$3:$3,0),FALSE)),VLOOKUP($A194,DefaultParameters,MATCH(AM$8,'Default Parameters'!$3:$3,0),FALSE)),"[enter country-specific value")</f>
        <v>1500</v>
      </c>
      <c r="AN194" s="211" cm="1">
        <f t="array" aca="1" ref="AN194" ca="1">IF($G194="D",IFERROR(VLOOKUP($A194,DefaultParameters,MATCH(AN$8,'Default Parameters'!$3:$3,0),FALSE)*(AN160/VLOOKUP("Housed period_"&amp;$E194,DefaultParameters,MATCH(AN$8,'Default Parameters'!$3:$3,0),FALSE)),VLOOKUP($A194,DefaultParameters,MATCH(AN$8,'Default Parameters'!$3:$3,0),FALSE)),"[enter country-specific value")</f>
        <v>1500</v>
      </c>
      <c r="AO194" s="211" cm="1">
        <f t="array" aca="1" ref="AO194" ca="1">IF($G194="D",IFERROR(VLOOKUP($A194,DefaultParameters,MATCH(AO$8,'Default Parameters'!$3:$3,0),FALSE)*(AO160/VLOOKUP("Housed period_"&amp;$E194,DefaultParameters,MATCH(AO$8,'Default Parameters'!$3:$3,0),FALSE)),VLOOKUP($A194,DefaultParameters,MATCH(AO$8,'Default Parameters'!$3:$3,0),FALSE)),"[enter country-specific value")</f>
        <v>1500</v>
      </c>
      <c r="AP194" s="211"/>
      <c r="AQ194" s="211"/>
      <c r="AR194" s="211"/>
      <c r="AS194" s="211"/>
      <c r="AT194" s="211"/>
      <c r="AU194" s="188"/>
      <c r="AV194" s="43" t="e" cm="1">
        <f t="array" aca="1" ref="AV194" ca="1">IF($G194="D",IFERROR(VLOOKUP($A194,DefaultParameters,MATCH(AV$8,'Default Parameters'!$3:$3,0),FALSE)*(AV160/VLOOKUP("Housed period_"&amp;$E194,DefaultParameters,MATCH(AV$8,'Default Parameters'!$3:$3,0),FALSE)),VLOOKUP($A194,DefaultParameters,MATCH(AV$8,'Default Parameters'!$3:$3,0),FALSE)),"[enter country-specific value")</f>
        <v>#N/A</v>
      </c>
    </row>
    <row r="195" spans="1:48" x14ac:dyDescent="0.25">
      <c r="A195" s="44" t="str">
        <f t="shared" si="42"/>
        <v>Straw_Goats</v>
      </c>
      <c r="B195" s="2" t="s">
        <v>49</v>
      </c>
      <c r="C195" s="2" t="s">
        <v>169</v>
      </c>
      <c r="D195" s="77" t="str">
        <f t="shared" ca="1" si="39"/>
        <v>-</v>
      </c>
      <c r="E195" s="2" t="s">
        <v>81</v>
      </c>
      <c r="F195" s="77" t="str">
        <f t="shared" ca="1" si="40"/>
        <v>kg/yr</v>
      </c>
      <c r="G195" s="201" t="s">
        <v>124</v>
      </c>
      <c r="H195" s="2" t="s">
        <v>49</v>
      </c>
      <c r="I195" s="211" t="str">
        <f t="shared" ca="1" si="41"/>
        <v>Table 3.7, 3B, EMEP/EEA Guidebook 2019</v>
      </c>
      <c r="J195" s="175" t="s">
        <v>524</v>
      </c>
      <c r="K195" s="211" cm="1">
        <f t="array" aca="1" ref="K195" ca="1">IF($G195="D",IFERROR(VLOOKUP($A195,DefaultParameters,MATCH(K$8,'Default Parameters'!$3:$3,0),FALSE)*(K161/VLOOKUP("Housed period_"&amp;$E195,DefaultParameters,MATCH(K$8,'Default Parameters'!$3:$3,0),FALSE)),VLOOKUP($A195,DefaultParameters,MATCH(K$8,'Default Parameters'!$3:$3,0),FALSE)),"[enter country-specific value")</f>
        <v>20</v>
      </c>
      <c r="L195" s="211" cm="1">
        <f t="array" aca="1" ref="L195" ca="1">IF($G195="D",IFERROR(VLOOKUP($A195,DefaultParameters,MATCH(L$8,'Default Parameters'!$3:$3,0),FALSE)*(L161/VLOOKUP("Housed period_"&amp;$E195,DefaultParameters,MATCH(L$8,'Default Parameters'!$3:$3,0),FALSE)),VLOOKUP($A195,DefaultParameters,MATCH(L$8,'Default Parameters'!$3:$3,0),FALSE)),"[enter country-specific value")</f>
        <v>20</v>
      </c>
      <c r="M195" s="211" cm="1">
        <f t="array" aca="1" ref="M195" ca="1">IF($G195="D",IFERROR(VLOOKUP($A195,DefaultParameters,MATCH(M$8,'Default Parameters'!$3:$3,0),FALSE)*(M161/VLOOKUP("Housed period_"&amp;$E195,DefaultParameters,MATCH(M$8,'Default Parameters'!$3:$3,0),FALSE)),VLOOKUP($A195,DefaultParameters,MATCH(M$8,'Default Parameters'!$3:$3,0),FALSE)),"[enter country-specific value")</f>
        <v>20</v>
      </c>
      <c r="N195" s="211" cm="1">
        <f t="array" aca="1" ref="N195" ca="1">IF($G195="D",IFERROR(VLOOKUP($A195,DefaultParameters,MATCH(N$8,'Default Parameters'!$3:$3,0),FALSE)*(N161/VLOOKUP("Housed period_"&amp;$E195,DefaultParameters,MATCH(N$8,'Default Parameters'!$3:$3,0),FALSE)),VLOOKUP($A195,DefaultParameters,MATCH(N$8,'Default Parameters'!$3:$3,0),FALSE)),"[enter country-specific value")</f>
        <v>20</v>
      </c>
      <c r="O195" s="211" cm="1">
        <f t="array" aca="1" ref="O195" ca="1">IF($G195="D",IFERROR(VLOOKUP($A195,DefaultParameters,MATCH(O$8,'Default Parameters'!$3:$3,0),FALSE)*(O161/VLOOKUP("Housed period_"&amp;$E195,DefaultParameters,MATCH(O$8,'Default Parameters'!$3:$3,0),FALSE)),VLOOKUP($A195,DefaultParameters,MATCH(O$8,'Default Parameters'!$3:$3,0),FALSE)),"[enter country-specific value")</f>
        <v>20</v>
      </c>
      <c r="P195" s="211" cm="1">
        <f t="array" aca="1" ref="P195" ca="1">IF($G195="D",IFERROR(VLOOKUP($A195,DefaultParameters,MATCH(P$8,'Default Parameters'!$3:$3,0),FALSE)*(P161/VLOOKUP("Housed period_"&amp;$E195,DefaultParameters,MATCH(P$8,'Default Parameters'!$3:$3,0),FALSE)),VLOOKUP($A195,DefaultParameters,MATCH(P$8,'Default Parameters'!$3:$3,0),FALSE)),"[enter country-specific value")</f>
        <v>20</v>
      </c>
      <c r="Q195" s="211" cm="1">
        <f t="array" aca="1" ref="Q195" ca="1">IF($G195="D",IFERROR(VLOOKUP($A195,DefaultParameters,MATCH(Q$8,'Default Parameters'!$3:$3,0),FALSE)*(Q161/VLOOKUP("Housed period_"&amp;$E195,DefaultParameters,MATCH(Q$8,'Default Parameters'!$3:$3,0),FALSE)),VLOOKUP($A195,DefaultParameters,MATCH(Q$8,'Default Parameters'!$3:$3,0),FALSE)),"[enter country-specific value")</f>
        <v>20</v>
      </c>
      <c r="R195" s="211" cm="1">
        <f t="array" aca="1" ref="R195" ca="1">IF($G195="D",IFERROR(VLOOKUP($A195,DefaultParameters,MATCH(R$8,'Default Parameters'!$3:$3,0),FALSE)*(R161/VLOOKUP("Housed period_"&amp;$E195,DefaultParameters,MATCH(R$8,'Default Parameters'!$3:$3,0),FALSE)),VLOOKUP($A195,DefaultParameters,MATCH(R$8,'Default Parameters'!$3:$3,0),FALSE)),"[enter country-specific value")</f>
        <v>20</v>
      </c>
      <c r="S195" s="211" cm="1">
        <f t="array" aca="1" ref="S195" ca="1">IF($G195="D",IFERROR(VLOOKUP($A195,DefaultParameters,MATCH(S$8,'Default Parameters'!$3:$3,0),FALSE)*(S161/VLOOKUP("Housed period_"&amp;$E195,DefaultParameters,MATCH(S$8,'Default Parameters'!$3:$3,0),FALSE)),VLOOKUP($A195,DefaultParameters,MATCH(S$8,'Default Parameters'!$3:$3,0),FALSE)),"[enter country-specific value")</f>
        <v>20</v>
      </c>
      <c r="T195" s="211" cm="1">
        <f t="array" aca="1" ref="T195" ca="1">IF($G195="D",IFERROR(VLOOKUP($A195,DefaultParameters,MATCH(T$8,'Default Parameters'!$3:$3,0),FALSE)*(T161/VLOOKUP("Housed period_"&amp;$E195,DefaultParameters,MATCH(T$8,'Default Parameters'!$3:$3,0),FALSE)),VLOOKUP($A195,DefaultParameters,MATCH(T$8,'Default Parameters'!$3:$3,0),FALSE)),"[enter country-specific value")</f>
        <v>20</v>
      </c>
      <c r="U195" s="211" cm="1">
        <f t="array" aca="1" ref="U195" ca="1">IF($G195="D",IFERROR(VLOOKUP($A195,DefaultParameters,MATCH(U$8,'Default Parameters'!$3:$3,0),FALSE)*(U161/VLOOKUP("Housed period_"&amp;$E195,DefaultParameters,MATCH(U$8,'Default Parameters'!$3:$3,0),FALSE)),VLOOKUP($A195,DefaultParameters,MATCH(U$8,'Default Parameters'!$3:$3,0),FALSE)),"[enter country-specific value")</f>
        <v>20</v>
      </c>
      <c r="V195" s="211" cm="1">
        <f t="array" aca="1" ref="V195" ca="1">IF($G195="D",IFERROR(VLOOKUP($A195,DefaultParameters,MATCH(V$8,'Default Parameters'!$3:$3,0),FALSE)*(V161/VLOOKUP("Housed period_"&amp;$E195,DefaultParameters,MATCH(V$8,'Default Parameters'!$3:$3,0),FALSE)),VLOOKUP($A195,DefaultParameters,MATCH(V$8,'Default Parameters'!$3:$3,0),FALSE)),"[enter country-specific value")</f>
        <v>20</v>
      </c>
      <c r="W195" s="211" cm="1">
        <f t="array" aca="1" ref="W195" ca="1">IF($G195="D",IFERROR(VLOOKUP($A195,DefaultParameters,MATCH(W$8,'Default Parameters'!$3:$3,0),FALSE)*(W161/VLOOKUP("Housed period_"&amp;$E195,DefaultParameters,MATCH(W$8,'Default Parameters'!$3:$3,0),FALSE)),VLOOKUP($A195,DefaultParameters,MATCH(W$8,'Default Parameters'!$3:$3,0),FALSE)),"[enter country-specific value")</f>
        <v>20</v>
      </c>
      <c r="X195" s="211" cm="1">
        <f t="array" aca="1" ref="X195" ca="1">IF($G195="D",IFERROR(VLOOKUP($A195,DefaultParameters,MATCH(X$8,'Default Parameters'!$3:$3,0),FALSE)*(X161/VLOOKUP("Housed period_"&amp;$E195,DefaultParameters,MATCH(X$8,'Default Parameters'!$3:$3,0),FALSE)),VLOOKUP($A195,DefaultParameters,MATCH(X$8,'Default Parameters'!$3:$3,0),FALSE)),"[enter country-specific value")</f>
        <v>20</v>
      </c>
      <c r="Y195" s="211" cm="1">
        <f t="array" aca="1" ref="Y195" ca="1">IF($G195="D",IFERROR(VLOOKUP($A195,DefaultParameters,MATCH(Y$8,'Default Parameters'!$3:$3,0),FALSE)*(Y161/VLOOKUP("Housed period_"&amp;$E195,DefaultParameters,MATCH(Y$8,'Default Parameters'!$3:$3,0),FALSE)),VLOOKUP($A195,DefaultParameters,MATCH(Y$8,'Default Parameters'!$3:$3,0),FALSE)),"[enter country-specific value")</f>
        <v>20</v>
      </c>
      <c r="Z195" s="211" cm="1">
        <f t="array" aca="1" ref="Z195" ca="1">IF($G195="D",IFERROR(VLOOKUP($A195,DefaultParameters,MATCH(Z$8,'Default Parameters'!$3:$3,0),FALSE)*(Z161/VLOOKUP("Housed period_"&amp;$E195,DefaultParameters,MATCH(Z$8,'Default Parameters'!$3:$3,0),FALSE)),VLOOKUP($A195,DefaultParameters,MATCH(Z$8,'Default Parameters'!$3:$3,0),FALSE)),"[enter country-specific value")</f>
        <v>20</v>
      </c>
      <c r="AA195" s="211" cm="1">
        <f t="array" aca="1" ref="AA195" ca="1">IF($G195="D",IFERROR(VLOOKUP($A195,DefaultParameters,MATCH(AA$8,'Default Parameters'!$3:$3,0),FALSE)*(AA161/VLOOKUP("Housed period_"&amp;$E195,DefaultParameters,MATCH(AA$8,'Default Parameters'!$3:$3,0),FALSE)),VLOOKUP($A195,DefaultParameters,MATCH(AA$8,'Default Parameters'!$3:$3,0),FALSE)),"[enter country-specific value")</f>
        <v>20</v>
      </c>
      <c r="AB195" s="211" cm="1">
        <f t="array" aca="1" ref="AB195" ca="1">IF($G195="D",IFERROR(VLOOKUP($A195,DefaultParameters,MATCH(AB$8,'Default Parameters'!$3:$3,0),FALSE)*(AB161/VLOOKUP("Housed period_"&amp;$E195,DefaultParameters,MATCH(AB$8,'Default Parameters'!$3:$3,0),FALSE)),VLOOKUP($A195,DefaultParameters,MATCH(AB$8,'Default Parameters'!$3:$3,0),FALSE)),"[enter country-specific value")</f>
        <v>20</v>
      </c>
      <c r="AC195" s="211" cm="1">
        <f t="array" aca="1" ref="AC195" ca="1">IF($G195="D",IFERROR(VLOOKUP($A195,DefaultParameters,MATCH(AC$8,'Default Parameters'!$3:$3,0),FALSE)*(AC161/VLOOKUP("Housed period_"&amp;$E195,DefaultParameters,MATCH(AC$8,'Default Parameters'!$3:$3,0),FALSE)),VLOOKUP($A195,DefaultParameters,MATCH(AC$8,'Default Parameters'!$3:$3,0),FALSE)),"[enter country-specific value")</f>
        <v>20</v>
      </c>
      <c r="AD195" s="211" cm="1">
        <f t="array" aca="1" ref="AD195" ca="1">IF($G195="D",IFERROR(VLOOKUP($A195,DefaultParameters,MATCH(AD$8,'Default Parameters'!$3:$3,0),FALSE)*(AD161/VLOOKUP("Housed period_"&amp;$E195,DefaultParameters,MATCH(AD$8,'Default Parameters'!$3:$3,0),FALSE)),VLOOKUP($A195,DefaultParameters,MATCH(AD$8,'Default Parameters'!$3:$3,0),FALSE)),"[enter country-specific value")</f>
        <v>20</v>
      </c>
      <c r="AE195" s="211" cm="1">
        <f t="array" aca="1" ref="AE195" ca="1">IF($G195="D",IFERROR(VLOOKUP($A195,DefaultParameters,MATCH(AE$8,'Default Parameters'!$3:$3,0),FALSE)*(AE161/VLOOKUP("Housed period_"&amp;$E195,DefaultParameters,MATCH(AE$8,'Default Parameters'!$3:$3,0),FALSE)),VLOOKUP($A195,DefaultParameters,MATCH(AE$8,'Default Parameters'!$3:$3,0),FALSE)),"[enter country-specific value")</f>
        <v>20</v>
      </c>
      <c r="AF195" s="211" cm="1">
        <f t="array" aca="1" ref="AF195" ca="1">IF($G195="D",IFERROR(VLOOKUP($A195,DefaultParameters,MATCH(AF$8,'Default Parameters'!$3:$3,0),FALSE)*(AF161/VLOOKUP("Housed period_"&amp;$E195,DefaultParameters,MATCH(AF$8,'Default Parameters'!$3:$3,0),FALSE)),VLOOKUP($A195,DefaultParameters,MATCH(AF$8,'Default Parameters'!$3:$3,0),FALSE)),"[enter country-specific value")</f>
        <v>20</v>
      </c>
      <c r="AG195" s="211" cm="1">
        <f t="array" aca="1" ref="AG195" ca="1">IF($G195="D",IFERROR(VLOOKUP($A195,DefaultParameters,MATCH(AG$8,'Default Parameters'!$3:$3,0),FALSE)*(AG161/VLOOKUP("Housed period_"&amp;$E195,DefaultParameters,MATCH(AG$8,'Default Parameters'!$3:$3,0),FALSE)),VLOOKUP($A195,DefaultParameters,MATCH(AG$8,'Default Parameters'!$3:$3,0),FALSE)),"[enter country-specific value")</f>
        <v>20</v>
      </c>
      <c r="AH195" s="211" cm="1">
        <f t="array" aca="1" ref="AH195" ca="1">IF($G195="D",IFERROR(VLOOKUP($A195,DefaultParameters,MATCH(AH$8,'Default Parameters'!$3:$3,0),FALSE)*(AH161/VLOOKUP("Housed period_"&amp;$E195,DefaultParameters,MATCH(AH$8,'Default Parameters'!$3:$3,0),FALSE)),VLOOKUP($A195,DefaultParameters,MATCH(AH$8,'Default Parameters'!$3:$3,0),FALSE)),"[enter country-specific value")</f>
        <v>20</v>
      </c>
      <c r="AI195" s="211" cm="1">
        <f t="array" aca="1" ref="AI195" ca="1">IF($G195="D",IFERROR(VLOOKUP($A195,DefaultParameters,MATCH(AI$8,'Default Parameters'!$3:$3,0),FALSE)*(AI161/VLOOKUP("Housed period_"&amp;$E195,DefaultParameters,MATCH(AI$8,'Default Parameters'!$3:$3,0),FALSE)),VLOOKUP($A195,DefaultParameters,MATCH(AI$8,'Default Parameters'!$3:$3,0),FALSE)),"[enter country-specific value")</f>
        <v>20</v>
      </c>
      <c r="AJ195" s="211" cm="1">
        <f t="array" aca="1" ref="AJ195" ca="1">IF($G195="D",IFERROR(VLOOKUP($A195,DefaultParameters,MATCH(AJ$8,'Default Parameters'!$3:$3,0),FALSE)*(AJ161/VLOOKUP("Housed period_"&amp;$E195,DefaultParameters,MATCH(AJ$8,'Default Parameters'!$3:$3,0),FALSE)),VLOOKUP($A195,DefaultParameters,MATCH(AJ$8,'Default Parameters'!$3:$3,0),FALSE)),"[enter country-specific value")</f>
        <v>20</v>
      </c>
      <c r="AK195" s="211" cm="1">
        <f t="array" aca="1" ref="AK195" ca="1">IF($G195="D",IFERROR(VLOOKUP($A195,DefaultParameters,MATCH(AK$8,'Default Parameters'!$3:$3,0),FALSE)*(AK161/VLOOKUP("Housed period_"&amp;$E195,DefaultParameters,MATCH(AK$8,'Default Parameters'!$3:$3,0),FALSE)),VLOOKUP($A195,DefaultParameters,MATCH(AK$8,'Default Parameters'!$3:$3,0),FALSE)),"[enter country-specific value")</f>
        <v>20</v>
      </c>
      <c r="AL195" s="211" cm="1">
        <f t="array" aca="1" ref="AL195" ca="1">IF($G195="D",IFERROR(VLOOKUP($A195,DefaultParameters,MATCH(AL$8,'Default Parameters'!$3:$3,0),FALSE)*(AL161/VLOOKUP("Housed period_"&amp;$E195,DefaultParameters,MATCH(AL$8,'Default Parameters'!$3:$3,0),FALSE)),VLOOKUP($A195,DefaultParameters,MATCH(AL$8,'Default Parameters'!$3:$3,0),FALSE)),"[enter country-specific value")</f>
        <v>20</v>
      </c>
      <c r="AM195" s="211" cm="1">
        <f t="array" aca="1" ref="AM195" ca="1">IF($G195="D",IFERROR(VLOOKUP($A195,DefaultParameters,MATCH(AM$8,'Default Parameters'!$3:$3,0),FALSE)*(AM161/VLOOKUP("Housed period_"&amp;$E195,DefaultParameters,MATCH(AM$8,'Default Parameters'!$3:$3,0),FALSE)),VLOOKUP($A195,DefaultParameters,MATCH(AM$8,'Default Parameters'!$3:$3,0),FALSE)),"[enter country-specific value")</f>
        <v>20</v>
      </c>
      <c r="AN195" s="211" cm="1">
        <f t="array" aca="1" ref="AN195" ca="1">IF($G195="D",IFERROR(VLOOKUP($A195,DefaultParameters,MATCH(AN$8,'Default Parameters'!$3:$3,0),FALSE)*(AN161/VLOOKUP("Housed period_"&amp;$E195,DefaultParameters,MATCH(AN$8,'Default Parameters'!$3:$3,0),FALSE)),VLOOKUP($A195,DefaultParameters,MATCH(AN$8,'Default Parameters'!$3:$3,0),FALSE)),"[enter country-specific value")</f>
        <v>20</v>
      </c>
      <c r="AO195" s="211" cm="1">
        <f t="array" aca="1" ref="AO195" ca="1">IF($G195="D",IFERROR(VLOOKUP($A195,DefaultParameters,MATCH(AO$8,'Default Parameters'!$3:$3,0),FALSE)*(AO161/VLOOKUP("Housed period_"&amp;$E195,DefaultParameters,MATCH(AO$8,'Default Parameters'!$3:$3,0),FALSE)),VLOOKUP($A195,DefaultParameters,MATCH(AO$8,'Default Parameters'!$3:$3,0),FALSE)),"[enter country-specific value")</f>
        <v>20</v>
      </c>
      <c r="AP195" s="211"/>
      <c r="AQ195" s="211"/>
      <c r="AR195" s="211"/>
      <c r="AS195" s="211"/>
      <c r="AT195" s="211"/>
      <c r="AU195" s="188"/>
      <c r="AV195" s="43" t="e" cm="1">
        <f t="array" aca="1" ref="AV195" ca="1">IF($G195="D",IFERROR(VLOOKUP($A195,DefaultParameters,MATCH(AV$8,'Default Parameters'!$3:$3,0),FALSE)*(AV161/VLOOKUP("Housed period_"&amp;$E195,DefaultParameters,MATCH(AV$8,'Default Parameters'!$3:$3,0),FALSE)),VLOOKUP($A195,DefaultParameters,MATCH(AV$8,'Default Parameters'!$3:$3,0),FALSE)),"[enter country-specific value")</f>
        <v>#N/A</v>
      </c>
    </row>
    <row r="196" spans="1:48" x14ac:dyDescent="0.25">
      <c r="A196" s="44" t="str">
        <f t="shared" si="42"/>
        <v>Straw_Horses</v>
      </c>
      <c r="B196" s="2" t="s">
        <v>49</v>
      </c>
      <c r="C196" s="2" t="s">
        <v>169</v>
      </c>
      <c r="D196" s="77" t="str">
        <f t="shared" ca="1" si="39"/>
        <v>-</v>
      </c>
      <c r="E196" s="2" t="s">
        <v>82</v>
      </c>
      <c r="F196" s="77" t="str">
        <f t="shared" ca="1" si="40"/>
        <v>kg/yr</v>
      </c>
      <c r="G196" s="201" t="s">
        <v>124</v>
      </c>
      <c r="H196" s="2" t="s">
        <v>49</v>
      </c>
      <c r="I196" s="211" t="str">
        <f t="shared" ca="1" si="41"/>
        <v>Table 3.7, 3B, EMEP/EEA Guidebook 2019</v>
      </c>
      <c r="J196" s="175" t="s">
        <v>524</v>
      </c>
      <c r="K196" s="211" cm="1">
        <f t="array" aca="1" ref="K196" ca="1">IF($G196="D",IFERROR(VLOOKUP($A196,DefaultParameters,MATCH(K$8,'Default Parameters'!$3:$3,0),FALSE)*(K162/VLOOKUP("Housed period_"&amp;$E196,DefaultParameters,MATCH(K$8,'Default Parameters'!$3:$3,0),FALSE)),VLOOKUP($A196,DefaultParameters,MATCH(K$8,'Default Parameters'!$3:$3,0),FALSE)),"[enter country-specific value")</f>
        <v>500</v>
      </c>
      <c r="L196" s="211" cm="1">
        <f t="array" aca="1" ref="L196" ca="1">IF($G196="D",IFERROR(VLOOKUP($A196,DefaultParameters,MATCH(L$8,'Default Parameters'!$3:$3,0),FALSE)*(L162/VLOOKUP("Housed period_"&amp;$E196,DefaultParameters,MATCH(L$8,'Default Parameters'!$3:$3,0),FALSE)),VLOOKUP($A196,DefaultParameters,MATCH(L$8,'Default Parameters'!$3:$3,0),FALSE)),"[enter country-specific value")</f>
        <v>500</v>
      </c>
      <c r="M196" s="211" cm="1">
        <f t="array" aca="1" ref="M196" ca="1">IF($G196="D",IFERROR(VLOOKUP($A196,DefaultParameters,MATCH(M$8,'Default Parameters'!$3:$3,0),FALSE)*(M162/VLOOKUP("Housed period_"&amp;$E196,DefaultParameters,MATCH(M$8,'Default Parameters'!$3:$3,0),FALSE)),VLOOKUP($A196,DefaultParameters,MATCH(M$8,'Default Parameters'!$3:$3,0),FALSE)),"[enter country-specific value")</f>
        <v>500</v>
      </c>
      <c r="N196" s="211" cm="1">
        <f t="array" aca="1" ref="N196" ca="1">IF($G196="D",IFERROR(VLOOKUP($A196,DefaultParameters,MATCH(N$8,'Default Parameters'!$3:$3,0),FALSE)*(N162/VLOOKUP("Housed period_"&amp;$E196,DefaultParameters,MATCH(N$8,'Default Parameters'!$3:$3,0),FALSE)),VLOOKUP($A196,DefaultParameters,MATCH(N$8,'Default Parameters'!$3:$3,0),FALSE)),"[enter country-specific value")</f>
        <v>500</v>
      </c>
      <c r="O196" s="211" cm="1">
        <f t="array" aca="1" ref="O196" ca="1">IF($G196="D",IFERROR(VLOOKUP($A196,DefaultParameters,MATCH(O$8,'Default Parameters'!$3:$3,0),FALSE)*(O162/VLOOKUP("Housed period_"&amp;$E196,DefaultParameters,MATCH(O$8,'Default Parameters'!$3:$3,0),FALSE)),VLOOKUP($A196,DefaultParameters,MATCH(O$8,'Default Parameters'!$3:$3,0),FALSE)),"[enter country-specific value")</f>
        <v>500</v>
      </c>
      <c r="P196" s="211" cm="1">
        <f t="array" aca="1" ref="P196" ca="1">IF($G196="D",IFERROR(VLOOKUP($A196,DefaultParameters,MATCH(P$8,'Default Parameters'!$3:$3,0),FALSE)*(P162/VLOOKUP("Housed period_"&amp;$E196,DefaultParameters,MATCH(P$8,'Default Parameters'!$3:$3,0),FALSE)),VLOOKUP($A196,DefaultParameters,MATCH(P$8,'Default Parameters'!$3:$3,0),FALSE)),"[enter country-specific value")</f>
        <v>500</v>
      </c>
      <c r="Q196" s="211" cm="1">
        <f t="array" aca="1" ref="Q196" ca="1">IF($G196="D",IFERROR(VLOOKUP($A196,DefaultParameters,MATCH(Q$8,'Default Parameters'!$3:$3,0),FALSE)*(Q162/VLOOKUP("Housed period_"&amp;$E196,DefaultParameters,MATCH(Q$8,'Default Parameters'!$3:$3,0),FALSE)),VLOOKUP($A196,DefaultParameters,MATCH(Q$8,'Default Parameters'!$3:$3,0),FALSE)),"[enter country-specific value")</f>
        <v>500</v>
      </c>
      <c r="R196" s="211" cm="1">
        <f t="array" aca="1" ref="R196" ca="1">IF($G196="D",IFERROR(VLOOKUP($A196,DefaultParameters,MATCH(R$8,'Default Parameters'!$3:$3,0),FALSE)*(R162/VLOOKUP("Housed period_"&amp;$E196,DefaultParameters,MATCH(R$8,'Default Parameters'!$3:$3,0),FALSE)),VLOOKUP($A196,DefaultParameters,MATCH(R$8,'Default Parameters'!$3:$3,0),FALSE)),"[enter country-specific value")</f>
        <v>500</v>
      </c>
      <c r="S196" s="211" cm="1">
        <f t="array" aca="1" ref="S196" ca="1">IF($G196="D",IFERROR(VLOOKUP($A196,DefaultParameters,MATCH(S$8,'Default Parameters'!$3:$3,0),FALSE)*(S162/VLOOKUP("Housed period_"&amp;$E196,DefaultParameters,MATCH(S$8,'Default Parameters'!$3:$3,0),FALSE)),VLOOKUP($A196,DefaultParameters,MATCH(S$8,'Default Parameters'!$3:$3,0),FALSE)),"[enter country-specific value")</f>
        <v>500</v>
      </c>
      <c r="T196" s="211" cm="1">
        <f t="array" aca="1" ref="T196" ca="1">IF($G196="D",IFERROR(VLOOKUP($A196,DefaultParameters,MATCH(T$8,'Default Parameters'!$3:$3,0),FALSE)*(T162/VLOOKUP("Housed period_"&amp;$E196,DefaultParameters,MATCH(T$8,'Default Parameters'!$3:$3,0),FALSE)),VLOOKUP($A196,DefaultParameters,MATCH(T$8,'Default Parameters'!$3:$3,0),FALSE)),"[enter country-specific value")</f>
        <v>500</v>
      </c>
      <c r="U196" s="211" cm="1">
        <f t="array" aca="1" ref="U196" ca="1">IF($G196="D",IFERROR(VLOOKUP($A196,DefaultParameters,MATCH(U$8,'Default Parameters'!$3:$3,0),FALSE)*(U162/VLOOKUP("Housed period_"&amp;$E196,DefaultParameters,MATCH(U$8,'Default Parameters'!$3:$3,0),FALSE)),VLOOKUP($A196,DefaultParameters,MATCH(U$8,'Default Parameters'!$3:$3,0),FALSE)),"[enter country-specific value")</f>
        <v>500</v>
      </c>
      <c r="V196" s="211" cm="1">
        <f t="array" aca="1" ref="V196" ca="1">IF($G196="D",IFERROR(VLOOKUP($A196,DefaultParameters,MATCH(V$8,'Default Parameters'!$3:$3,0),FALSE)*(V162/VLOOKUP("Housed period_"&amp;$E196,DefaultParameters,MATCH(V$8,'Default Parameters'!$3:$3,0),FALSE)),VLOOKUP($A196,DefaultParameters,MATCH(V$8,'Default Parameters'!$3:$3,0),FALSE)),"[enter country-specific value")</f>
        <v>500</v>
      </c>
      <c r="W196" s="211" cm="1">
        <f t="array" aca="1" ref="W196" ca="1">IF($G196="D",IFERROR(VLOOKUP($A196,DefaultParameters,MATCH(W$8,'Default Parameters'!$3:$3,0),FALSE)*(W162/VLOOKUP("Housed period_"&amp;$E196,DefaultParameters,MATCH(W$8,'Default Parameters'!$3:$3,0),FALSE)),VLOOKUP($A196,DefaultParameters,MATCH(W$8,'Default Parameters'!$3:$3,0),FALSE)),"[enter country-specific value")</f>
        <v>500</v>
      </c>
      <c r="X196" s="211" cm="1">
        <f t="array" aca="1" ref="X196" ca="1">IF($G196="D",IFERROR(VLOOKUP($A196,DefaultParameters,MATCH(X$8,'Default Parameters'!$3:$3,0),FALSE)*(X162/VLOOKUP("Housed period_"&amp;$E196,DefaultParameters,MATCH(X$8,'Default Parameters'!$3:$3,0),FALSE)),VLOOKUP($A196,DefaultParameters,MATCH(X$8,'Default Parameters'!$3:$3,0),FALSE)),"[enter country-specific value")</f>
        <v>500</v>
      </c>
      <c r="Y196" s="211" cm="1">
        <f t="array" aca="1" ref="Y196" ca="1">IF($G196="D",IFERROR(VLOOKUP($A196,DefaultParameters,MATCH(Y$8,'Default Parameters'!$3:$3,0),FALSE)*(Y162/VLOOKUP("Housed period_"&amp;$E196,DefaultParameters,MATCH(Y$8,'Default Parameters'!$3:$3,0),FALSE)),VLOOKUP($A196,DefaultParameters,MATCH(Y$8,'Default Parameters'!$3:$3,0),FALSE)),"[enter country-specific value")</f>
        <v>500</v>
      </c>
      <c r="Z196" s="211" cm="1">
        <f t="array" aca="1" ref="Z196" ca="1">IF($G196="D",IFERROR(VLOOKUP($A196,DefaultParameters,MATCH(Z$8,'Default Parameters'!$3:$3,0),FALSE)*(Z162/VLOOKUP("Housed period_"&amp;$E196,DefaultParameters,MATCH(Z$8,'Default Parameters'!$3:$3,0),FALSE)),VLOOKUP($A196,DefaultParameters,MATCH(Z$8,'Default Parameters'!$3:$3,0),FALSE)),"[enter country-specific value")</f>
        <v>500</v>
      </c>
      <c r="AA196" s="211" cm="1">
        <f t="array" aca="1" ref="AA196" ca="1">IF($G196="D",IFERROR(VLOOKUP($A196,DefaultParameters,MATCH(AA$8,'Default Parameters'!$3:$3,0),FALSE)*(AA162/VLOOKUP("Housed period_"&amp;$E196,DefaultParameters,MATCH(AA$8,'Default Parameters'!$3:$3,0),FALSE)),VLOOKUP($A196,DefaultParameters,MATCH(AA$8,'Default Parameters'!$3:$3,0),FALSE)),"[enter country-specific value")</f>
        <v>500</v>
      </c>
      <c r="AB196" s="211" cm="1">
        <f t="array" aca="1" ref="AB196" ca="1">IF($G196="D",IFERROR(VLOOKUP($A196,DefaultParameters,MATCH(AB$8,'Default Parameters'!$3:$3,0),FALSE)*(AB162/VLOOKUP("Housed period_"&amp;$E196,DefaultParameters,MATCH(AB$8,'Default Parameters'!$3:$3,0),FALSE)),VLOOKUP($A196,DefaultParameters,MATCH(AB$8,'Default Parameters'!$3:$3,0),FALSE)),"[enter country-specific value")</f>
        <v>500</v>
      </c>
      <c r="AC196" s="211" cm="1">
        <f t="array" aca="1" ref="AC196" ca="1">IF($G196="D",IFERROR(VLOOKUP($A196,DefaultParameters,MATCH(AC$8,'Default Parameters'!$3:$3,0),FALSE)*(AC162/VLOOKUP("Housed period_"&amp;$E196,DefaultParameters,MATCH(AC$8,'Default Parameters'!$3:$3,0),FALSE)),VLOOKUP($A196,DefaultParameters,MATCH(AC$8,'Default Parameters'!$3:$3,0),FALSE)),"[enter country-specific value")</f>
        <v>500</v>
      </c>
      <c r="AD196" s="211" cm="1">
        <f t="array" aca="1" ref="AD196" ca="1">IF($G196="D",IFERROR(VLOOKUP($A196,DefaultParameters,MATCH(AD$8,'Default Parameters'!$3:$3,0),FALSE)*(AD162/VLOOKUP("Housed period_"&amp;$E196,DefaultParameters,MATCH(AD$8,'Default Parameters'!$3:$3,0),FALSE)),VLOOKUP($A196,DefaultParameters,MATCH(AD$8,'Default Parameters'!$3:$3,0),FALSE)),"[enter country-specific value")</f>
        <v>500</v>
      </c>
      <c r="AE196" s="211" cm="1">
        <f t="array" aca="1" ref="AE196" ca="1">IF($G196="D",IFERROR(VLOOKUP($A196,DefaultParameters,MATCH(AE$8,'Default Parameters'!$3:$3,0),FALSE)*(AE162/VLOOKUP("Housed period_"&amp;$E196,DefaultParameters,MATCH(AE$8,'Default Parameters'!$3:$3,0),FALSE)),VLOOKUP($A196,DefaultParameters,MATCH(AE$8,'Default Parameters'!$3:$3,0),FALSE)),"[enter country-specific value")</f>
        <v>500</v>
      </c>
      <c r="AF196" s="211" cm="1">
        <f t="array" aca="1" ref="AF196" ca="1">IF($G196="D",IFERROR(VLOOKUP($A196,DefaultParameters,MATCH(AF$8,'Default Parameters'!$3:$3,0),FALSE)*(AF162/VLOOKUP("Housed period_"&amp;$E196,DefaultParameters,MATCH(AF$8,'Default Parameters'!$3:$3,0),FALSE)),VLOOKUP($A196,DefaultParameters,MATCH(AF$8,'Default Parameters'!$3:$3,0),FALSE)),"[enter country-specific value")</f>
        <v>500</v>
      </c>
      <c r="AG196" s="211" cm="1">
        <f t="array" aca="1" ref="AG196" ca="1">IF($G196="D",IFERROR(VLOOKUP($A196,DefaultParameters,MATCH(AG$8,'Default Parameters'!$3:$3,0),FALSE)*(AG162/VLOOKUP("Housed period_"&amp;$E196,DefaultParameters,MATCH(AG$8,'Default Parameters'!$3:$3,0),FALSE)),VLOOKUP($A196,DefaultParameters,MATCH(AG$8,'Default Parameters'!$3:$3,0),FALSE)),"[enter country-specific value")</f>
        <v>500</v>
      </c>
      <c r="AH196" s="211" cm="1">
        <f t="array" aca="1" ref="AH196" ca="1">IF($G196="D",IFERROR(VLOOKUP($A196,DefaultParameters,MATCH(AH$8,'Default Parameters'!$3:$3,0),FALSE)*(AH162/VLOOKUP("Housed period_"&amp;$E196,DefaultParameters,MATCH(AH$8,'Default Parameters'!$3:$3,0),FALSE)),VLOOKUP($A196,DefaultParameters,MATCH(AH$8,'Default Parameters'!$3:$3,0),FALSE)),"[enter country-specific value")</f>
        <v>500</v>
      </c>
      <c r="AI196" s="211" cm="1">
        <f t="array" aca="1" ref="AI196" ca="1">IF($G196="D",IFERROR(VLOOKUP($A196,DefaultParameters,MATCH(AI$8,'Default Parameters'!$3:$3,0),FALSE)*(AI162/VLOOKUP("Housed period_"&amp;$E196,DefaultParameters,MATCH(AI$8,'Default Parameters'!$3:$3,0),FALSE)),VLOOKUP($A196,DefaultParameters,MATCH(AI$8,'Default Parameters'!$3:$3,0),FALSE)),"[enter country-specific value")</f>
        <v>500</v>
      </c>
      <c r="AJ196" s="211" cm="1">
        <f t="array" aca="1" ref="AJ196" ca="1">IF($G196="D",IFERROR(VLOOKUP($A196,DefaultParameters,MATCH(AJ$8,'Default Parameters'!$3:$3,0),FALSE)*(AJ162/VLOOKUP("Housed period_"&amp;$E196,DefaultParameters,MATCH(AJ$8,'Default Parameters'!$3:$3,0),FALSE)),VLOOKUP($A196,DefaultParameters,MATCH(AJ$8,'Default Parameters'!$3:$3,0),FALSE)),"[enter country-specific value")</f>
        <v>500</v>
      </c>
      <c r="AK196" s="211" cm="1">
        <f t="array" aca="1" ref="AK196" ca="1">IF($G196="D",IFERROR(VLOOKUP($A196,DefaultParameters,MATCH(AK$8,'Default Parameters'!$3:$3,0),FALSE)*(AK162/VLOOKUP("Housed period_"&amp;$E196,DefaultParameters,MATCH(AK$8,'Default Parameters'!$3:$3,0),FALSE)),VLOOKUP($A196,DefaultParameters,MATCH(AK$8,'Default Parameters'!$3:$3,0),FALSE)),"[enter country-specific value")</f>
        <v>500</v>
      </c>
      <c r="AL196" s="211" cm="1">
        <f t="array" aca="1" ref="AL196" ca="1">IF($G196="D",IFERROR(VLOOKUP($A196,DefaultParameters,MATCH(AL$8,'Default Parameters'!$3:$3,0),FALSE)*(AL162/VLOOKUP("Housed period_"&amp;$E196,DefaultParameters,MATCH(AL$8,'Default Parameters'!$3:$3,0),FALSE)),VLOOKUP($A196,DefaultParameters,MATCH(AL$8,'Default Parameters'!$3:$3,0),FALSE)),"[enter country-specific value")</f>
        <v>500</v>
      </c>
      <c r="AM196" s="211" cm="1">
        <f t="array" aca="1" ref="AM196" ca="1">IF($G196="D",IFERROR(VLOOKUP($A196,DefaultParameters,MATCH(AM$8,'Default Parameters'!$3:$3,0),FALSE)*(AM162/VLOOKUP("Housed period_"&amp;$E196,DefaultParameters,MATCH(AM$8,'Default Parameters'!$3:$3,0),FALSE)),VLOOKUP($A196,DefaultParameters,MATCH(AM$8,'Default Parameters'!$3:$3,0),FALSE)),"[enter country-specific value")</f>
        <v>500</v>
      </c>
      <c r="AN196" s="211" cm="1">
        <f t="array" aca="1" ref="AN196" ca="1">IF($G196="D",IFERROR(VLOOKUP($A196,DefaultParameters,MATCH(AN$8,'Default Parameters'!$3:$3,0),FALSE)*(AN162/VLOOKUP("Housed period_"&amp;$E196,DefaultParameters,MATCH(AN$8,'Default Parameters'!$3:$3,0),FALSE)),VLOOKUP($A196,DefaultParameters,MATCH(AN$8,'Default Parameters'!$3:$3,0),FALSE)),"[enter country-specific value")</f>
        <v>500</v>
      </c>
      <c r="AO196" s="211" cm="1">
        <f t="array" aca="1" ref="AO196" ca="1">IF($G196="D",IFERROR(VLOOKUP($A196,DefaultParameters,MATCH(AO$8,'Default Parameters'!$3:$3,0),FALSE)*(AO162/VLOOKUP("Housed period_"&amp;$E196,DefaultParameters,MATCH(AO$8,'Default Parameters'!$3:$3,0),FALSE)),VLOOKUP($A196,DefaultParameters,MATCH(AO$8,'Default Parameters'!$3:$3,0),FALSE)),"[enter country-specific value")</f>
        <v>500</v>
      </c>
      <c r="AP196" s="211"/>
      <c r="AQ196" s="211"/>
      <c r="AR196" s="211"/>
      <c r="AS196" s="211"/>
      <c r="AT196" s="211"/>
      <c r="AU196" s="188"/>
      <c r="AV196" s="43" t="e" cm="1">
        <f t="array" aca="1" ref="AV196" ca="1">IF($G196="D",IFERROR(VLOOKUP($A196,DefaultParameters,MATCH(AV$8,'Default Parameters'!$3:$3,0),FALSE)*(AV162/VLOOKUP("Housed period_"&amp;$E196,DefaultParameters,MATCH(AV$8,'Default Parameters'!$3:$3,0),FALSE)),VLOOKUP($A196,DefaultParameters,MATCH(AV$8,'Default Parameters'!$3:$3,0),FALSE)),"[enter country-specific value")</f>
        <v>#N/A</v>
      </c>
    </row>
    <row r="197" spans="1:48" x14ac:dyDescent="0.25">
      <c r="A197" s="44" t="str">
        <f t="shared" si="42"/>
        <v>Straw_Mules and asses</v>
      </c>
      <c r="B197" s="2" t="s">
        <v>49</v>
      </c>
      <c r="C197" s="2" t="s">
        <v>169</v>
      </c>
      <c r="D197" s="77" t="str">
        <f t="shared" ca="1" si="39"/>
        <v>-</v>
      </c>
      <c r="E197" s="2" t="s">
        <v>83</v>
      </c>
      <c r="F197" s="77" t="str">
        <f t="shared" ca="1" si="40"/>
        <v>kg/yr</v>
      </c>
      <c r="G197" s="201" t="s">
        <v>124</v>
      </c>
      <c r="H197" s="2" t="s">
        <v>49</v>
      </c>
      <c r="I197" s="211" t="str">
        <f t="shared" ca="1" si="41"/>
        <v>Table 3.7, 3B, EMEP/EEA Guidebook 2019</v>
      </c>
      <c r="J197" s="175" t="s">
        <v>524</v>
      </c>
      <c r="K197" s="211" cm="1">
        <f t="array" aca="1" ref="K197" ca="1">IF($G197="D",IFERROR(VLOOKUP($A197,DefaultParameters,MATCH(K$8,'Default Parameters'!$3:$3,0),FALSE)*(K163/VLOOKUP("Housed period_"&amp;$E197,DefaultParameters,MATCH(K$8,'Default Parameters'!$3:$3,0),FALSE)),VLOOKUP($A197,DefaultParameters,MATCH(K$8,'Default Parameters'!$3:$3,0),FALSE)),"[enter country-specific value")</f>
        <v>500</v>
      </c>
      <c r="L197" s="211" cm="1">
        <f t="array" aca="1" ref="L197" ca="1">IF($G197="D",IFERROR(VLOOKUP($A197,DefaultParameters,MATCH(L$8,'Default Parameters'!$3:$3,0),FALSE)*(L163/VLOOKUP("Housed period_"&amp;$E197,DefaultParameters,MATCH(L$8,'Default Parameters'!$3:$3,0),FALSE)),VLOOKUP($A197,DefaultParameters,MATCH(L$8,'Default Parameters'!$3:$3,0),FALSE)),"[enter country-specific value")</f>
        <v>500</v>
      </c>
      <c r="M197" s="211" cm="1">
        <f t="array" aca="1" ref="M197" ca="1">IF($G197="D",IFERROR(VLOOKUP($A197,DefaultParameters,MATCH(M$8,'Default Parameters'!$3:$3,0),FALSE)*(M163/VLOOKUP("Housed period_"&amp;$E197,DefaultParameters,MATCH(M$8,'Default Parameters'!$3:$3,0),FALSE)),VLOOKUP($A197,DefaultParameters,MATCH(M$8,'Default Parameters'!$3:$3,0),FALSE)),"[enter country-specific value")</f>
        <v>500</v>
      </c>
      <c r="N197" s="211" cm="1">
        <f t="array" aca="1" ref="N197" ca="1">IF($G197="D",IFERROR(VLOOKUP($A197,DefaultParameters,MATCH(N$8,'Default Parameters'!$3:$3,0),FALSE)*(N163/VLOOKUP("Housed period_"&amp;$E197,DefaultParameters,MATCH(N$8,'Default Parameters'!$3:$3,0),FALSE)),VLOOKUP($A197,DefaultParameters,MATCH(N$8,'Default Parameters'!$3:$3,0),FALSE)),"[enter country-specific value")</f>
        <v>500</v>
      </c>
      <c r="O197" s="211" cm="1">
        <f t="array" aca="1" ref="O197" ca="1">IF($G197="D",IFERROR(VLOOKUP($A197,DefaultParameters,MATCH(O$8,'Default Parameters'!$3:$3,0),FALSE)*(O163/VLOOKUP("Housed period_"&amp;$E197,DefaultParameters,MATCH(O$8,'Default Parameters'!$3:$3,0),FALSE)),VLOOKUP($A197,DefaultParameters,MATCH(O$8,'Default Parameters'!$3:$3,0),FALSE)),"[enter country-specific value")</f>
        <v>500</v>
      </c>
      <c r="P197" s="211" cm="1">
        <f t="array" aca="1" ref="P197" ca="1">IF($G197="D",IFERROR(VLOOKUP($A197,DefaultParameters,MATCH(P$8,'Default Parameters'!$3:$3,0),FALSE)*(P163/VLOOKUP("Housed period_"&amp;$E197,DefaultParameters,MATCH(P$8,'Default Parameters'!$3:$3,0),FALSE)),VLOOKUP($A197,DefaultParameters,MATCH(P$8,'Default Parameters'!$3:$3,0),FALSE)),"[enter country-specific value")</f>
        <v>500</v>
      </c>
      <c r="Q197" s="211" cm="1">
        <f t="array" aca="1" ref="Q197" ca="1">IF($G197="D",IFERROR(VLOOKUP($A197,DefaultParameters,MATCH(Q$8,'Default Parameters'!$3:$3,0),FALSE)*(Q163/VLOOKUP("Housed period_"&amp;$E197,DefaultParameters,MATCH(Q$8,'Default Parameters'!$3:$3,0),FALSE)),VLOOKUP($A197,DefaultParameters,MATCH(Q$8,'Default Parameters'!$3:$3,0),FALSE)),"[enter country-specific value")</f>
        <v>500</v>
      </c>
      <c r="R197" s="211" cm="1">
        <f t="array" aca="1" ref="R197" ca="1">IF($G197="D",IFERROR(VLOOKUP($A197,DefaultParameters,MATCH(R$8,'Default Parameters'!$3:$3,0),FALSE)*(R163/VLOOKUP("Housed period_"&amp;$E197,DefaultParameters,MATCH(R$8,'Default Parameters'!$3:$3,0),FALSE)),VLOOKUP($A197,DefaultParameters,MATCH(R$8,'Default Parameters'!$3:$3,0),FALSE)),"[enter country-specific value")</f>
        <v>500</v>
      </c>
      <c r="S197" s="211" cm="1">
        <f t="array" aca="1" ref="S197" ca="1">IF($G197="D",IFERROR(VLOOKUP($A197,DefaultParameters,MATCH(S$8,'Default Parameters'!$3:$3,0),FALSE)*(S163/VLOOKUP("Housed period_"&amp;$E197,DefaultParameters,MATCH(S$8,'Default Parameters'!$3:$3,0),FALSE)),VLOOKUP($A197,DefaultParameters,MATCH(S$8,'Default Parameters'!$3:$3,0),FALSE)),"[enter country-specific value")</f>
        <v>500</v>
      </c>
      <c r="T197" s="211" cm="1">
        <f t="array" aca="1" ref="T197" ca="1">IF($G197="D",IFERROR(VLOOKUP($A197,DefaultParameters,MATCH(T$8,'Default Parameters'!$3:$3,0),FALSE)*(T163/VLOOKUP("Housed period_"&amp;$E197,DefaultParameters,MATCH(T$8,'Default Parameters'!$3:$3,0),FALSE)),VLOOKUP($A197,DefaultParameters,MATCH(T$8,'Default Parameters'!$3:$3,0),FALSE)),"[enter country-specific value")</f>
        <v>500</v>
      </c>
      <c r="U197" s="211" cm="1">
        <f t="array" aca="1" ref="U197" ca="1">IF($G197="D",IFERROR(VLOOKUP($A197,DefaultParameters,MATCH(U$8,'Default Parameters'!$3:$3,0),FALSE)*(U163/VLOOKUP("Housed period_"&amp;$E197,DefaultParameters,MATCH(U$8,'Default Parameters'!$3:$3,0),FALSE)),VLOOKUP($A197,DefaultParameters,MATCH(U$8,'Default Parameters'!$3:$3,0),FALSE)),"[enter country-specific value")</f>
        <v>500</v>
      </c>
      <c r="V197" s="211" cm="1">
        <f t="array" aca="1" ref="V197" ca="1">IF($G197="D",IFERROR(VLOOKUP($A197,DefaultParameters,MATCH(V$8,'Default Parameters'!$3:$3,0),FALSE)*(V163/VLOOKUP("Housed period_"&amp;$E197,DefaultParameters,MATCH(V$8,'Default Parameters'!$3:$3,0),FALSE)),VLOOKUP($A197,DefaultParameters,MATCH(V$8,'Default Parameters'!$3:$3,0),FALSE)),"[enter country-specific value")</f>
        <v>500</v>
      </c>
      <c r="W197" s="211" cm="1">
        <f t="array" aca="1" ref="W197" ca="1">IF($G197="D",IFERROR(VLOOKUP($A197,DefaultParameters,MATCH(W$8,'Default Parameters'!$3:$3,0),FALSE)*(W163/VLOOKUP("Housed period_"&amp;$E197,DefaultParameters,MATCH(W$8,'Default Parameters'!$3:$3,0),FALSE)),VLOOKUP($A197,DefaultParameters,MATCH(W$8,'Default Parameters'!$3:$3,0),FALSE)),"[enter country-specific value")</f>
        <v>500</v>
      </c>
      <c r="X197" s="211" cm="1">
        <f t="array" aca="1" ref="X197" ca="1">IF($G197="D",IFERROR(VLOOKUP($A197,DefaultParameters,MATCH(X$8,'Default Parameters'!$3:$3,0),FALSE)*(X163/VLOOKUP("Housed period_"&amp;$E197,DefaultParameters,MATCH(X$8,'Default Parameters'!$3:$3,0),FALSE)),VLOOKUP($A197,DefaultParameters,MATCH(X$8,'Default Parameters'!$3:$3,0),FALSE)),"[enter country-specific value")</f>
        <v>500</v>
      </c>
      <c r="Y197" s="211" cm="1">
        <f t="array" aca="1" ref="Y197" ca="1">IF($G197="D",IFERROR(VLOOKUP($A197,DefaultParameters,MATCH(Y$8,'Default Parameters'!$3:$3,0),FALSE)*(Y163/VLOOKUP("Housed period_"&amp;$E197,DefaultParameters,MATCH(Y$8,'Default Parameters'!$3:$3,0),FALSE)),VLOOKUP($A197,DefaultParameters,MATCH(Y$8,'Default Parameters'!$3:$3,0),FALSE)),"[enter country-specific value")</f>
        <v>500</v>
      </c>
      <c r="Z197" s="211" cm="1">
        <f t="array" aca="1" ref="Z197" ca="1">IF($G197="D",IFERROR(VLOOKUP($A197,DefaultParameters,MATCH(Z$8,'Default Parameters'!$3:$3,0),FALSE)*(Z163/VLOOKUP("Housed period_"&amp;$E197,DefaultParameters,MATCH(Z$8,'Default Parameters'!$3:$3,0),FALSE)),VLOOKUP($A197,DefaultParameters,MATCH(Z$8,'Default Parameters'!$3:$3,0),FALSE)),"[enter country-specific value")</f>
        <v>500</v>
      </c>
      <c r="AA197" s="211" cm="1">
        <f t="array" aca="1" ref="AA197" ca="1">IF($G197="D",IFERROR(VLOOKUP($A197,DefaultParameters,MATCH(AA$8,'Default Parameters'!$3:$3,0),FALSE)*(AA163/VLOOKUP("Housed period_"&amp;$E197,DefaultParameters,MATCH(AA$8,'Default Parameters'!$3:$3,0),FALSE)),VLOOKUP($A197,DefaultParameters,MATCH(AA$8,'Default Parameters'!$3:$3,0),FALSE)),"[enter country-specific value")</f>
        <v>500</v>
      </c>
      <c r="AB197" s="211" cm="1">
        <f t="array" aca="1" ref="AB197" ca="1">IF($G197="D",IFERROR(VLOOKUP($A197,DefaultParameters,MATCH(AB$8,'Default Parameters'!$3:$3,0),FALSE)*(AB163/VLOOKUP("Housed period_"&amp;$E197,DefaultParameters,MATCH(AB$8,'Default Parameters'!$3:$3,0),FALSE)),VLOOKUP($A197,DefaultParameters,MATCH(AB$8,'Default Parameters'!$3:$3,0),FALSE)),"[enter country-specific value")</f>
        <v>500</v>
      </c>
      <c r="AC197" s="211" cm="1">
        <f t="array" aca="1" ref="AC197" ca="1">IF($G197="D",IFERROR(VLOOKUP($A197,DefaultParameters,MATCH(AC$8,'Default Parameters'!$3:$3,0),FALSE)*(AC163/VLOOKUP("Housed period_"&amp;$E197,DefaultParameters,MATCH(AC$8,'Default Parameters'!$3:$3,0),FALSE)),VLOOKUP($A197,DefaultParameters,MATCH(AC$8,'Default Parameters'!$3:$3,0),FALSE)),"[enter country-specific value")</f>
        <v>500</v>
      </c>
      <c r="AD197" s="211" cm="1">
        <f t="array" aca="1" ref="AD197" ca="1">IF($G197="D",IFERROR(VLOOKUP($A197,DefaultParameters,MATCH(AD$8,'Default Parameters'!$3:$3,0),FALSE)*(AD163/VLOOKUP("Housed period_"&amp;$E197,DefaultParameters,MATCH(AD$8,'Default Parameters'!$3:$3,0),FALSE)),VLOOKUP($A197,DefaultParameters,MATCH(AD$8,'Default Parameters'!$3:$3,0),FALSE)),"[enter country-specific value")</f>
        <v>500</v>
      </c>
      <c r="AE197" s="211" cm="1">
        <f t="array" aca="1" ref="AE197" ca="1">IF($G197="D",IFERROR(VLOOKUP($A197,DefaultParameters,MATCH(AE$8,'Default Parameters'!$3:$3,0),FALSE)*(AE163/VLOOKUP("Housed period_"&amp;$E197,DefaultParameters,MATCH(AE$8,'Default Parameters'!$3:$3,0),FALSE)),VLOOKUP($A197,DefaultParameters,MATCH(AE$8,'Default Parameters'!$3:$3,0),FALSE)),"[enter country-specific value")</f>
        <v>500</v>
      </c>
      <c r="AF197" s="211" cm="1">
        <f t="array" aca="1" ref="AF197" ca="1">IF($G197="D",IFERROR(VLOOKUP($A197,DefaultParameters,MATCH(AF$8,'Default Parameters'!$3:$3,0),FALSE)*(AF163/VLOOKUP("Housed period_"&amp;$E197,DefaultParameters,MATCH(AF$8,'Default Parameters'!$3:$3,0),FALSE)),VLOOKUP($A197,DefaultParameters,MATCH(AF$8,'Default Parameters'!$3:$3,0),FALSE)),"[enter country-specific value")</f>
        <v>500</v>
      </c>
      <c r="AG197" s="211" cm="1">
        <f t="array" aca="1" ref="AG197" ca="1">IF($G197="D",IFERROR(VLOOKUP($A197,DefaultParameters,MATCH(AG$8,'Default Parameters'!$3:$3,0),FALSE)*(AG163/VLOOKUP("Housed period_"&amp;$E197,DefaultParameters,MATCH(AG$8,'Default Parameters'!$3:$3,0),FALSE)),VLOOKUP($A197,DefaultParameters,MATCH(AG$8,'Default Parameters'!$3:$3,0),FALSE)),"[enter country-specific value")</f>
        <v>500</v>
      </c>
      <c r="AH197" s="211" cm="1">
        <f t="array" aca="1" ref="AH197" ca="1">IF($G197="D",IFERROR(VLOOKUP($A197,DefaultParameters,MATCH(AH$8,'Default Parameters'!$3:$3,0),FALSE)*(AH163/VLOOKUP("Housed period_"&amp;$E197,DefaultParameters,MATCH(AH$8,'Default Parameters'!$3:$3,0),FALSE)),VLOOKUP($A197,DefaultParameters,MATCH(AH$8,'Default Parameters'!$3:$3,0),FALSE)),"[enter country-specific value")</f>
        <v>500</v>
      </c>
      <c r="AI197" s="211" cm="1">
        <f t="array" aca="1" ref="AI197" ca="1">IF($G197="D",IFERROR(VLOOKUP($A197,DefaultParameters,MATCH(AI$8,'Default Parameters'!$3:$3,0),FALSE)*(AI163/VLOOKUP("Housed period_"&amp;$E197,DefaultParameters,MATCH(AI$8,'Default Parameters'!$3:$3,0),FALSE)),VLOOKUP($A197,DefaultParameters,MATCH(AI$8,'Default Parameters'!$3:$3,0),FALSE)),"[enter country-specific value")</f>
        <v>500</v>
      </c>
      <c r="AJ197" s="211" cm="1">
        <f t="array" aca="1" ref="AJ197" ca="1">IF($G197="D",IFERROR(VLOOKUP($A197,DefaultParameters,MATCH(AJ$8,'Default Parameters'!$3:$3,0),FALSE)*(AJ163/VLOOKUP("Housed period_"&amp;$E197,DefaultParameters,MATCH(AJ$8,'Default Parameters'!$3:$3,0),FALSE)),VLOOKUP($A197,DefaultParameters,MATCH(AJ$8,'Default Parameters'!$3:$3,0),FALSE)),"[enter country-specific value")</f>
        <v>500</v>
      </c>
      <c r="AK197" s="211" cm="1">
        <f t="array" aca="1" ref="AK197" ca="1">IF($G197="D",IFERROR(VLOOKUP($A197,DefaultParameters,MATCH(AK$8,'Default Parameters'!$3:$3,0),FALSE)*(AK163/VLOOKUP("Housed period_"&amp;$E197,DefaultParameters,MATCH(AK$8,'Default Parameters'!$3:$3,0),FALSE)),VLOOKUP($A197,DefaultParameters,MATCH(AK$8,'Default Parameters'!$3:$3,0),FALSE)),"[enter country-specific value")</f>
        <v>500</v>
      </c>
      <c r="AL197" s="211" cm="1">
        <f t="array" aca="1" ref="AL197" ca="1">IF($G197="D",IFERROR(VLOOKUP($A197,DefaultParameters,MATCH(AL$8,'Default Parameters'!$3:$3,0),FALSE)*(AL163/VLOOKUP("Housed period_"&amp;$E197,DefaultParameters,MATCH(AL$8,'Default Parameters'!$3:$3,0),FALSE)),VLOOKUP($A197,DefaultParameters,MATCH(AL$8,'Default Parameters'!$3:$3,0),FALSE)),"[enter country-specific value")</f>
        <v>500</v>
      </c>
      <c r="AM197" s="211" cm="1">
        <f t="array" aca="1" ref="AM197" ca="1">IF($G197="D",IFERROR(VLOOKUP($A197,DefaultParameters,MATCH(AM$8,'Default Parameters'!$3:$3,0),FALSE)*(AM163/VLOOKUP("Housed period_"&amp;$E197,DefaultParameters,MATCH(AM$8,'Default Parameters'!$3:$3,0),FALSE)),VLOOKUP($A197,DefaultParameters,MATCH(AM$8,'Default Parameters'!$3:$3,0),FALSE)),"[enter country-specific value")</f>
        <v>500</v>
      </c>
      <c r="AN197" s="211" cm="1">
        <f t="array" aca="1" ref="AN197" ca="1">IF($G197="D",IFERROR(VLOOKUP($A197,DefaultParameters,MATCH(AN$8,'Default Parameters'!$3:$3,0),FALSE)*(AN163/VLOOKUP("Housed period_"&amp;$E197,DefaultParameters,MATCH(AN$8,'Default Parameters'!$3:$3,0),FALSE)),VLOOKUP($A197,DefaultParameters,MATCH(AN$8,'Default Parameters'!$3:$3,0),FALSE)),"[enter country-specific value")</f>
        <v>500</v>
      </c>
      <c r="AO197" s="211" cm="1">
        <f t="array" aca="1" ref="AO197" ca="1">IF($G197="D",IFERROR(VLOOKUP($A197,DefaultParameters,MATCH(AO$8,'Default Parameters'!$3:$3,0),FALSE)*(AO163/VLOOKUP("Housed period_"&amp;$E197,DefaultParameters,MATCH(AO$8,'Default Parameters'!$3:$3,0),FALSE)),VLOOKUP($A197,DefaultParameters,MATCH(AO$8,'Default Parameters'!$3:$3,0),FALSE)),"[enter country-specific value")</f>
        <v>500</v>
      </c>
      <c r="AP197" s="211"/>
      <c r="AQ197" s="211"/>
      <c r="AR197" s="211"/>
      <c r="AS197" s="211"/>
      <c r="AT197" s="211"/>
      <c r="AU197" s="188"/>
      <c r="AV197" s="43" t="e" cm="1">
        <f t="array" aca="1" ref="AV197" ca="1">IF($G197="D",IFERROR(VLOOKUP($A197,DefaultParameters,MATCH(AV$8,'Default Parameters'!$3:$3,0),FALSE)*(AV163/VLOOKUP("Housed period_"&amp;$E197,DefaultParameters,MATCH(AV$8,'Default Parameters'!$3:$3,0),FALSE)),VLOOKUP($A197,DefaultParameters,MATCH(AV$8,'Default Parameters'!$3:$3,0),FALSE)),"[enter country-specific value")</f>
        <v>#N/A</v>
      </c>
    </row>
    <row r="198" spans="1:48" x14ac:dyDescent="0.25">
      <c r="A198" s="44" t="str">
        <f t="shared" si="42"/>
        <v>Straw_Laying hens</v>
      </c>
      <c r="B198" s="2" t="s">
        <v>49</v>
      </c>
      <c r="C198" s="2" t="s">
        <v>169</v>
      </c>
      <c r="D198" s="77" t="str">
        <f t="shared" ca="1" si="39"/>
        <v>-</v>
      </c>
      <c r="E198" s="2" t="s">
        <v>85</v>
      </c>
      <c r="F198" s="77" t="str">
        <f t="shared" ca="1" si="40"/>
        <v>kg/yr</v>
      </c>
      <c r="G198" s="201" t="s">
        <v>124</v>
      </c>
      <c r="H198" s="2" t="s">
        <v>49</v>
      </c>
      <c r="I198" s="211" t="str">
        <f t="shared" ca="1" si="41"/>
        <v>No default, assumed to be 0</v>
      </c>
      <c r="J198" s="175" t="s">
        <v>524</v>
      </c>
      <c r="K198" s="211" cm="1">
        <f t="array" aca="1" ref="K198" ca="1">IF($G198="D",IFERROR(VLOOKUP($A198,DefaultParameters,MATCH(K$8,'Default Parameters'!$3:$3,0),FALSE)*(K164/VLOOKUP("Housed period_"&amp;$E198,DefaultParameters,MATCH(K$8,'Default Parameters'!$3:$3,0),FALSE)),VLOOKUP($A198,DefaultParameters,MATCH(K$8,'Default Parameters'!$3:$3,0),FALSE)),"[enter country-specific value")</f>
        <v>0</v>
      </c>
      <c r="L198" s="211" cm="1">
        <f t="array" aca="1" ref="L198" ca="1">IF($G198="D",IFERROR(VLOOKUP($A198,DefaultParameters,MATCH(L$8,'Default Parameters'!$3:$3,0),FALSE)*(L164/VLOOKUP("Housed period_"&amp;$E198,DefaultParameters,MATCH(L$8,'Default Parameters'!$3:$3,0),FALSE)),VLOOKUP($A198,DefaultParameters,MATCH(L$8,'Default Parameters'!$3:$3,0),FALSE)),"[enter country-specific value")</f>
        <v>0</v>
      </c>
      <c r="M198" s="211" cm="1">
        <f t="array" aca="1" ref="M198" ca="1">IF($G198="D",IFERROR(VLOOKUP($A198,DefaultParameters,MATCH(M$8,'Default Parameters'!$3:$3,0),FALSE)*(M164/VLOOKUP("Housed period_"&amp;$E198,DefaultParameters,MATCH(M$8,'Default Parameters'!$3:$3,0),FALSE)),VLOOKUP($A198,DefaultParameters,MATCH(M$8,'Default Parameters'!$3:$3,0),FALSE)),"[enter country-specific value")</f>
        <v>0</v>
      </c>
      <c r="N198" s="211" cm="1">
        <f t="array" aca="1" ref="N198" ca="1">IF($G198="D",IFERROR(VLOOKUP($A198,DefaultParameters,MATCH(N$8,'Default Parameters'!$3:$3,0),FALSE)*(N164/VLOOKUP("Housed period_"&amp;$E198,DefaultParameters,MATCH(N$8,'Default Parameters'!$3:$3,0),FALSE)),VLOOKUP($A198,DefaultParameters,MATCH(N$8,'Default Parameters'!$3:$3,0),FALSE)),"[enter country-specific value")</f>
        <v>0</v>
      </c>
      <c r="O198" s="211" cm="1">
        <f t="array" aca="1" ref="O198" ca="1">IF($G198="D",IFERROR(VLOOKUP($A198,DefaultParameters,MATCH(O$8,'Default Parameters'!$3:$3,0),FALSE)*(O164/VLOOKUP("Housed period_"&amp;$E198,DefaultParameters,MATCH(O$8,'Default Parameters'!$3:$3,0),FALSE)),VLOOKUP($A198,DefaultParameters,MATCH(O$8,'Default Parameters'!$3:$3,0),FALSE)),"[enter country-specific value")</f>
        <v>0</v>
      </c>
      <c r="P198" s="211" cm="1">
        <f t="array" aca="1" ref="P198" ca="1">IF($G198="D",IFERROR(VLOOKUP($A198,DefaultParameters,MATCH(P$8,'Default Parameters'!$3:$3,0),FALSE)*(P164/VLOOKUP("Housed period_"&amp;$E198,DefaultParameters,MATCH(P$8,'Default Parameters'!$3:$3,0),FALSE)),VLOOKUP($A198,DefaultParameters,MATCH(P$8,'Default Parameters'!$3:$3,0),FALSE)),"[enter country-specific value")</f>
        <v>0</v>
      </c>
      <c r="Q198" s="211" cm="1">
        <f t="array" aca="1" ref="Q198" ca="1">IF($G198="D",IFERROR(VLOOKUP($A198,DefaultParameters,MATCH(Q$8,'Default Parameters'!$3:$3,0),FALSE)*(Q164/VLOOKUP("Housed period_"&amp;$E198,DefaultParameters,MATCH(Q$8,'Default Parameters'!$3:$3,0),FALSE)),VLOOKUP($A198,DefaultParameters,MATCH(Q$8,'Default Parameters'!$3:$3,0),FALSE)),"[enter country-specific value")</f>
        <v>0</v>
      </c>
      <c r="R198" s="211" cm="1">
        <f t="array" aca="1" ref="R198" ca="1">IF($G198="D",IFERROR(VLOOKUP($A198,DefaultParameters,MATCH(R$8,'Default Parameters'!$3:$3,0),FALSE)*(R164/VLOOKUP("Housed period_"&amp;$E198,DefaultParameters,MATCH(R$8,'Default Parameters'!$3:$3,0),FALSE)),VLOOKUP($A198,DefaultParameters,MATCH(R$8,'Default Parameters'!$3:$3,0),FALSE)),"[enter country-specific value")</f>
        <v>0</v>
      </c>
      <c r="S198" s="211" cm="1">
        <f t="array" aca="1" ref="S198" ca="1">IF($G198="D",IFERROR(VLOOKUP($A198,DefaultParameters,MATCH(S$8,'Default Parameters'!$3:$3,0),FALSE)*(S164/VLOOKUP("Housed period_"&amp;$E198,DefaultParameters,MATCH(S$8,'Default Parameters'!$3:$3,0),FALSE)),VLOOKUP($A198,DefaultParameters,MATCH(S$8,'Default Parameters'!$3:$3,0),FALSE)),"[enter country-specific value")</f>
        <v>0</v>
      </c>
      <c r="T198" s="211" cm="1">
        <f t="array" aca="1" ref="T198" ca="1">IF($G198="D",IFERROR(VLOOKUP($A198,DefaultParameters,MATCH(T$8,'Default Parameters'!$3:$3,0),FALSE)*(T164/VLOOKUP("Housed period_"&amp;$E198,DefaultParameters,MATCH(T$8,'Default Parameters'!$3:$3,0),FALSE)),VLOOKUP($A198,DefaultParameters,MATCH(T$8,'Default Parameters'!$3:$3,0),FALSE)),"[enter country-specific value")</f>
        <v>0</v>
      </c>
      <c r="U198" s="211" cm="1">
        <f t="array" aca="1" ref="U198" ca="1">IF($G198="D",IFERROR(VLOOKUP($A198,DefaultParameters,MATCH(U$8,'Default Parameters'!$3:$3,0),FALSE)*(U164/VLOOKUP("Housed period_"&amp;$E198,DefaultParameters,MATCH(U$8,'Default Parameters'!$3:$3,0),FALSE)),VLOOKUP($A198,DefaultParameters,MATCH(U$8,'Default Parameters'!$3:$3,0),FALSE)),"[enter country-specific value")</f>
        <v>0</v>
      </c>
      <c r="V198" s="211" cm="1">
        <f t="array" aca="1" ref="V198" ca="1">IF($G198="D",IFERROR(VLOOKUP($A198,DefaultParameters,MATCH(V$8,'Default Parameters'!$3:$3,0),FALSE)*(V164/VLOOKUP("Housed period_"&amp;$E198,DefaultParameters,MATCH(V$8,'Default Parameters'!$3:$3,0),FALSE)),VLOOKUP($A198,DefaultParameters,MATCH(V$8,'Default Parameters'!$3:$3,0),FALSE)),"[enter country-specific value")</f>
        <v>0</v>
      </c>
      <c r="W198" s="211" cm="1">
        <f t="array" aca="1" ref="W198" ca="1">IF($G198="D",IFERROR(VLOOKUP($A198,DefaultParameters,MATCH(W$8,'Default Parameters'!$3:$3,0),FALSE)*(W164/VLOOKUP("Housed period_"&amp;$E198,DefaultParameters,MATCH(W$8,'Default Parameters'!$3:$3,0),FALSE)),VLOOKUP($A198,DefaultParameters,MATCH(W$8,'Default Parameters'!$3:$3,0),FALSE)),"[enter country-specific value")</f>
        <v>0</v>
      </c>
      <c r="X198" s="211" cm="1">
        <f t="array" aca="1" ref="X198" ca="1">IF($G198="D",IFERROR(VLOOKUP($A198,DefaultParameters,MATCH(X$8,'Default Parameters'!$3:$3,0),FALSE)*(X164/VLOOKUP("Housed period_"&amp;$E198,DefaultParameters,MATCH(X$8,'Default Parameters'!$3:$3,0),FALSE)),VLOOKUP($A198,DefaultParameters,MATCH(X$8,'Default Parameters'!$3:$3,0),FALSE)),"[enter country-specific value")</f>
        <v>0</v>
      </c>
      <c r="Y198" s="211" cm="1">
        <f t="array" aca="1" ref="Y198" ca="1">IF($G198="D",IFERROR(VLOOKUP($A198,DefaultParameters,MATCH(Y$8,'Default Parameters'!$3:$3,0),FALSE)*(Y164/VLOOKUP("Housed period_"&amp;$E198,DefaultParameters,MATCH(Y$8,'Default Parameters'!$3:$3,0),FALSE)),VLOOKUP($A198,DefaultParameters,MATCH(Y$8,'Default Parameters'!$3:$3,0),FALSE)),"[enter country-specific value")</f>
        <v>0</v>
      </c>
      <c r="Z198" s="211" cm="1">
        <f t="array" aca="1" ref="Z198" ca="1">IF($G198="D",IFERROR(VLOOKUP($A198,DefaultParameters,MATCH(Z$8,'Default Parameters'!$3:$3,0),FALSE)*(Z164/VLOOKUP("Housed period_"&amp;$E198,DefaultParameters,MATCH(Z$8,'Default Parameters'!$3:$3,0),FALSE)),VLOOKUP($A198,DefaultParameters,MATCH(Z$8,'Default Parameters'!$3:$3,0),FALSE)),"[enter country-specific value")</f>
        <v>0</v>
      </c>
      <c r="AA198" s="211" cm="1">
        <f t="array" aca="1" ref="AA198" ca="1">IF($G198="D",IFERROR(VLOOKUP($A198,DefaultParameters,MATCH(AA$8,'Default Parameters'!$3:$3,0),FALSE)*(AA164/VLOOKUP("Housed period_"&amp;$E198,DefaultParameters,MATCH(AA$8,'Default Parameters'!$3:$3,0),FALSE)),VLOOKUP($A198,DefaultParameters,MATCH(AA$8,'Default Parameters'!$3:$3,0),FALSE)),"[enter country-specific value")</f>
        <v>0</v>
      </c>
      <c r="AB198" s="211" cm="1">
        <f t="array" aca="1" ref="AB198" ca="1">IF($G198="D",IFERROR(VLOOKUP($A198,DefaultParameters,MATCH(AB$8,'Default Parameters'!$3:$3,0),FALSE)*(AB164/VLOOKUP("Housed period_"&amp;$E198,DefaultParameters,MATCH(AB$8,'Default Parameters'!$3:$3,0),FALSE)),VLOOKUP($A198,DefaultParameters,MATCH(AB$8,'Default Parameters'!$3:$3,0),FALSE)),"[enter country-specific value")</f>
        <v>0</v>
      </c>
      <c r="AC198" s="211" cm="1">
        <f t="array" aca="1" ref="AC198" ca="1">IF($G198="D",IFERROR(VLOOKUP($A198,DefaultParameters,MATCH(AC$8,'Default Parameters'!$3:$3,0),FALSE)*(AC164/VLOOKUP("Housed period_"&amp;$E198,DefaultParameters,MATCH(AC$8,'Default Parameters'!$3:$3,0),FALSE)),VLOOKUP($A198,DefaultParameters,MATCH(AC$8,'Default Parameters'!$3:$3,0),FALSE)),"[enter country-specific value")</f>
        <v>0</v>
      </c>
      <c r="AD198" s="211" cm="1">
        <f t="array" aca="1" ref="AD198" ca="1">IF($G198="D",IFERROR(VLOOKUP($A198,DefaultParameters,MATCH(AD$8,'Default Parameters'!$3:$3,0),FALSE)*(AD164/VLOOKUP("Housed period_"&amp;$E198,DefaultParameters,MATCH(AD$8,'Default Parameters'!$3:$3,0),FALSE)),VLOOKUP($A198,DefaultParameters,MATCH(AD$8,'Default Parameters'!$3:$3,0),FALSE)),"[enter country-specific value")</f>
        <v>0</v>
      </c>
      <c r="AE198" s="211" cm="1">
        <f t="array" aca="1" ref="AE198" ca="1">IF($G198="D",IFERROR(VLOOKUP($A198,DefaultParameters,MATCH(AE$8,'Default Parameters'!$3:$3,0),FALSE)*(AE164/VLOOKUP("Housed period_"&amp;$E198,DefaultParameters,MATCH(AE$8,'Default Parameters'!$3:$3,0),FALSE)),VLOOKUP($A198,DefaultParameters,MATCH(AE$8,'Default Parameters'!$3:$3,0),FALSE)),"[enter country-specific value")</f>
        <v>0</v>
      </c>
      <c r="AF198" s="211" cm="1">
        <f t="array" aca="1" ref="AF198" ca="1">IF($G198="D",IFERROR(VLOOKUP($A198,DefaultParameters,MATCH(AF$8,'Default Parameters'!$3:$3,0),FALSE)*(AF164/VLOOKUP("Housed period_"&amp;$E198,DefaultParameters,MATCH(AF$8,'Default Parameters'!$3:$3,0),FALSE)),VLOOKUP($A198,DefaultParameters,MATCH(AF$8,'Default Parameters'!$3:$3,0),FALSE)),"[enter country-specific value")</f>
        <v>0</v>
      </c>
      <c r="AG198" s="211" cm="1">
        <f t="array" aca="1" ref="AG198" ca="1">IF($G198="D",IFERROR(VLOOKUP($A198,DefaultParameters,MATCH(AG$8,'Default Parameters'!$3:$3,0),FALSE)*(AG164/VLOOKUP("Housed period_"&amp;$E198,DefaultParameters,MATCH(AG$8,'Default Parameters'!$3:$3,0),FALSE)),VLOOKUP($A198,DefaultParameters,MATCH(AG$8,'Default Parameters'!$3:$3,0),FALSE)),"[enter country-specific value")</f>
        <v>0</v>
      </c>
      <c r="AH198" s="211" cm="1">
        <f t="array" aca="1" ref="AH198" ca="1">IF($G198="D",IFERROR(VLOOKUP($A198,DefaultParameters,MATCH(AH$8,'Default Parameters'!$3:$3,0),FALSE)*(AH164/VLOOKUP("Housed period_"&amp;$E198,DefaultParameters,MATCH(AH$8,'Default Parameters'!$3:$3,0),FALSE)),VLOOKUP($A198,DefaultParameters,MATCH(AH$8,'Default Parameters'!$3:$3,0),FALSE)),"[enter country-specific value")</f>
        <v>0</v>
      </c>
      <c r="AI198" s="211" cm="1">
        <f t="array" aca="1" ref="AI198" ca="1">IF($G198="D",IFERROR(VLOOKUP($A198,DefaultParameters,MATCH(AI$8,'Default Parameters'!$3:$3,0),FALSE)*(AI164/VLOOKUP("Housed period_"&amp;$E198,DefaultParameters,MATCH(AI$8,'Default Parameters'!$3:$3,0),FALSE)),VLOOKUP($A198,DefaultParameters,MATCH(AI$8,'Default Parameters'!$3:$3,0),FALSE)),"[enter country-specific value")</f>
        <v>0</v>
      </c>
      <c r="AJ198" s="211" cm="1">
        <f t="array" aca="1" ref="AJ198" ca="1">IF($G198="D",IFERROR(VLOOKUP($A198,DefaultParameters,MATCH(AJ$8,'Default Parameters'!$3:$3,0),FALSE)*(AJ164/VLOOKUP("Housed period_"&amp;$E198,DefaultParameters,MATCH(AJ$8,'Default Parameters'!$3:$3,0),FALSE)),VLOOKUP($A198,DefaultParameters,MATCH(AJ$8,'Default Parameters'!$3:$3,0),FALSE)),"[enter country-specific value")</f>
        <v>0</v>
      </c>
      <c r="AK198" s="211" cm="1">
        <f t="array" aca="1" ref="AK198" ca="1">IF($G198="D",IFERROR(VLOOKUP($A198,DefaultParameters,MATCH(AK$8,'Default Parameters'!$3:$3,0),FALSE)*(AK164/VLOOKUP("Housed period_"&amp;$E198,DefaultParameters,MATCH(AK$8,'Default Parameters'!$3:$3,0),FALSE)),VLOOKUP($A198,DefaultParameters,MATCH(AK$8,'Default Parameters'!$3:$3,0),FALSE)),"[enter country-specific value")</f>
        <v>0</v>
      </c>
      <c r="AL198" s="211" cm="1">
        <f t="array" aca="1" ref="AL198" ca="1">IF($G198="D",IFERROR(VLOOKUP($A198,DefaultParameters,MATCH(AL$8,'Default Parameters'!$3:$3,0),FALSE)*(AL164/VLOOKUP("Housed period_"&amp;$E198,DefaultParameters,MATCH(AL$8,'Default Parameters'!$3:$3,0),FALSE)),VLOOKUP($A198,DefaultParameters,MATCH(AL$8,'Default Parameters'!$3:$3,0),FALSE)),"[enter country-specific value")</f>
        <v>0</v>
      </c>
      <c r="AM198" s="211" cm="1">
        <f t="array" aca="1" ref="AM198" ca="1">IF($G198="D",IFERROR(VLOOKUP($A198,DefaultParameters,MATCH(AM$8,'Default Parameters'!$3:$3,0),FALSE)*(AM164/VLOOKUP("Housed period_"&amp;$E198,DefaultParameters,MATCH(AM$8,'Default Parameters'!$3:$3,0),FALSE)),VLOOKUP($A198,DefaultParameters,MATCH(AM$8,'Default Parameters'!$3:$3,0),FALSE)),"[enter country-specific value")</f>
        <v>0</v>
      </c>
      <c r="AN198" s="211" cm="1">
        <f t="array" aca="1" ref="AN198" ca="1">IF($G198="D",IFERROR(VLOOKUP($A198,DefaultParameters,MATCH(AN$8,'Default Parameters'!$3:$3,0),FALSE)*(AN164/VLOOKUP("Housed period_"&amp;$E198,DefaultParameters,MATCH(AN$8,'Default Parameters'!$3:$3,0),FALSE)),VLOOKUP($A198,DefaultParameters,MATCH(AN$8,'Default Parameters'!$3:$3,0),FALSE)),"[enter country-specific value")</f>
        <v>0</v>
      </c>
      <c r="AO198" s="211" cm="1">
        <f t="array" aca="1" ref="AO198" ca="1">IF($G198="D",IFERROR(VLOOKUP($A198,DefaultParameters,MATCH(AO$8,'Default Parameters'!$3:$3,0),FALSE)*(AO164/VLOOKUP("Housed period_"&amp;$E198,DefaultParameters,MATCH(AO$8,'Default Parameters'!$3:$3,0),FALSE)),VLOOKUP($A198,DefaultParameters,MATCH(AO$8,'Default Parameters'!$3:$3,0),FALSE)),"[enter country-specific value")</f>
        <v>0</v>
      </c>
      <c r="AP198" s="211"/>
      <c r="AQ198" s="211"/>
      <c r="AR198" s="211"/>
      <c r="AS198" s="211"/>
      <c r="AT198" s="211"/>
      <c r="AU198" s="188"/>
      <c r="AV198" s="43" t="e" cm="1">
        <f t="array" aca="1" ref="AV198" ca="1">IF($G198="D",IFERROR(VLOOKUP($A198,DefaultParameters,MATCH(AV$8,'Default Parameters'!$3:$3,0),FALSE)*(AV164/VLOOKUP("Housed period_"&amp;$E198,DefaultParameters,MATCH(AV$8,'Default Parameters'!$3:$3,0),FALSE)),VLOOKUP($A198,DefaultParameters,MATCH(AV$8,'Default Parameters'!$3:$3,0),FALSE)),"[enter country-specific value")</f>
        <v>#N/A</v>
      </c>
    </row>
    <row r="199" spans="1:48" x14ac:dyDescent="0.25">
      <c r="A199" s="44" t="str">
        <f t="shared" si="42"/>
        <v>Straw_Broilers</v>
      </c>
      <c r="B199" s="2" t="s">
        <v>49</v>
      </c>
      <c r="C199" s="2" t="s">
        <v>169</v>
      </c>
      <c r="D199" s="77" t="str">
        <f t="shared" ca="1" si="39"/>
        <v>-</v>
      </c>
      <c r="E199" s="2" t="s">
        <v>84</v>
      </c>
      <c r="F199" s="77" t="str">
        <f t="shared" ca="1" si="40"/>
        <v>kg/yr</v>
      </c>
      <c r="G199" s="201" t="s">
        <v>124</v>
      </c>
      <c r="H199" s="2" t="s">
        <v>49</v>
      </c>
      <c r="I199" s="211" t="str">
        <f t="shared" ca="1" si="41"/>
        <v>No default, assumed to be 0</v>
      </c>
      <c r="J199" s="175" t="s">
        <v>524</v>
      </c>
      <c r="K199" s="211" cm="1">
        <f t="array" aca="1" ref="K199" ca="1">IF($G199="D",IFERROR(VLOOKUP($A199,DefaultParameters,MATCH(K$8,'Default Parameters'!$3:$3,0),FALSE)*(K165/VLOOKUP("Housed period_"&amp;$E199,DefaultParameters,MATCH(K$8,'Default Parameters'!$3:$3,0),FALSE)),VLOOKUP($A199,DefaultParameters,MATCH(K$8,'Default Parameters'!$3:$3,0),FALSE)),"[enter country-specific value")</f>
        <v>0</v>
      </c>
      <c r="L199" s="211" cm="1">
        <f t="array" aca="1" ref="L199" ca="1">IF($G199="D",IFERROR(VLOOKUP($A199,DefaultParameters,MATCH(L$8,'Default Parameters'!$3:$3,0),FALSE)*(L165/VLOOKUP("Housed period_"&amp;$E199,DefaultParameters,MATCH(L$8,'Default Parameters'!$3:$3,0),FALSE)),VLOOKUP($A199,DefaultParameters,MATCH(L$8,'Default Parameters'!$3:$3,0),FALSE)),"[enter country-specific value")</f>
        <v>0</v>
      </c>
      <c r="M199" s="211" cm="1">
        <f t="array" aca="1" ref="M199" ca="1">IF($G199="D",IFERROR(VLOOKUP($A199,DefaultParameters,MATCH(M$8,'Default Parameters'!$3:$3,0),FALSE)*(M165/VLOOKUP("Housed period_"&amp;$E199,DefaultParameters,MATCH(M$8,'Default Parameters'!$3:$3,0),FALSE)),VLOOKUP($A199,DefaultParameters,MATCH(M$8,'Default Parameters'!$3:$3,0),FALSE)),"[enter country-specific value")</f>
        <v>0</v>
      </c>
      <c r="N199" s="211" cm="1">
        <f t="array" aca="1" ref="N199" ca="1">IF($G199="D",IFERROR(VLOOKUP($A199,DefaultParameters,MATCH(N$8,'Default Parameters'!$3:$3,0),FALSE)*(N165/VLOOKUP("Housed period_"&amp;$E199,DefaultParameters,MATCH(N$8,'Default Parameters'!$3:$3,0),FALSE)),VLOOKUP($A199,DefaultParameters,MATCH(N$8,'Default Parameters'!$3:$3,0),FALSE)),"[enter country-specific value")</f>
        <v>0</v>
      </c>
      <c r="O199" s="211" cm="1">
        <f t="array" aca="1" ref="O199" ca="1">IF($G199="D",IFERROR(VLOOKUP($A199,DefaultParameters,MATCH(O$8,'Default Parameters'!$3:$3,0),FALSE)*(O165/VLOOKUP("Housed period_"&amp;$E199,DefaultParameters,MATCH(O$8,'Default Parameters'!$3:$3,0),FALSE)),VLOOKUP($A199,DefaultParameters,MATCH(O$8,'Default Parameters'!$3:$3,0),FALSE)),"[enter country-specific value")</f>
        <v>0</v>
      </c>
      <c r="P199" s="211" cm="1">
        <f t="array" aca="1" ref="P199" ca="1">IF($G199="D",IFERROR(VLOOKUP($A199,DefaultParameters,MATCH(P$8,'Default Parameters'!$3:$3,0),FALSE)*(P165/VLOOKUP("Housed period_"&amp;$E199,DefaultParameters,MATCH(P$8,'Default Parameters'!$3:$3,0),FALSE)),VLOOKUP($A199,DefaultParameters,MATCH(P$8,'Default Parameters'!$3:$3,0),FALSE)),"[enter country-specific value")</f>
        <v>0</v>
      </c>
      <c r="Q199" s="211" cm="1">
        <f t="array" aca="1" ref="Q199" ca="1">IF($G199="D",IFERROR(VLOOKUP($A199,DefaultParameters,MATCH(Q$8,'Default Parameters'!$3:$3,0),FALSE)*(Q165/VLOOKUP("Housed period_"&amp;$E199,DefaultParameters,MATCH(Q$8,'Default Parameters'!$3:$3,0),FALSE)),VLOOKUP($A199,DefaultParameters,MATCH(Q$8,'Default Parameters'!$3:$3,0),FALSE)),"[enter country-specific value")</f>
        <v>0</v>
      </c>
      <c r="R199" s="211" cm="1">
        <f t="array" aca="1" ref="R199" ca="1">IF($G199="D",IFERROR(VLOOKUP($A199,DefaultParameters,MATCH(R$8,'Default Parameters'!$3:$3,0),FALSE)*(R165/VLOOKUP("Housed period_"&amp;$E199,DefaultParameters,MATCH(R$8,'Default Parameters'!$3:$3,0),FALSE)),VLOOKUP($A199,DefaultParameters,MATCH(R$8,'Default Parameters'!$3:$3,0),FALSE)),"[enter country-specific value")</f>
        <v>0</v>
      </c>
      <c r="S199" s="211" cm="1">
        <f t="array" aca="1" ref="S199" ca="1">IF($G199="D",IFERROR(VLOOKUP($A199,DefaultParameters,MATCH(S$8,'Default Parameters'!$3:$3,0),FALSE)*(S165/VLOOKUP("Housed period_"&amp;$E199,DefaultParameters,MATCH(S$8,'Default Parameters'!$3:$3,0),FALSE)),VLOOKUP($A199,DefaultParameters,MATCH(S$8,'Default Parameters'!$3:$3,0),FALSE)),"[enter country-specific value")</f>
        <v>0</v>
      </c>
      <c r="T199" s="211" cm="1">
        <f t="array" aca="1" ref="T199" ca="1">IF($G199="D",IFERROR(VLOOKUP($A199,DefaultParameters,MATCH(T$8,'Default Parameters'!$3:$3,0),FALSE)*(T165/VLOOKUP("Housed period_"&amp;$E199,DefaultParameters,MATCH(T$8,'Default Parameters'!$3:$3,0),FALSE)),VLOOKUP($A199,DefaultParameters,MATCH(T$8,'Default Parameters'!$3:$3,0),FALSE)),"[enter country-specific value")</f>
        <v>0</v>
      </c>
      <c r="U199" s="211" cm="1">
        <f t="array" aca="1" ref="U199" ca="1">IF($G199="D",IFERROR(VLOOKUP($A199,DefaultParameters,MATCH(U$8,'Default Parameters'!$3:$3,0),FALSE)*(U165/VLOOKUP("Housed period_"&amp;$E199,DefaultParameters,MATCH(U$8,'Default Parameters'!$3:$3,0),FALSE)),VLOOKUP($A199,DefaultParameters,MATCH(U$8,'Default Parameters'!$3:$3,0),FALSE)),"[enter country-specific value")</f>
        <v>0</v>
      </c>
      <c r="V199" s="211" cm="1">
        <f t="array" aca="1" ref="V199" ca="1">IF($G199="D",IFERROR(VLOOKUP($A199,DefaultParameters,MATCH(V$8,'Default Parameters'!$3:$3,0),FALSE)*(V165/VLOOKUP("Housed period_"&amp;$E199,DefaultParameters,MATCH(V$8,'Default Parameters'!$3:$3,0),FALSE)),VLOOKUP($A199,DefaultParameters,MATCH(V$8,'Default Parameters'!$3:$3,0),FALSE)),"[enter country-specific value")</f>
        <v>0</v>
      </c>
      <c r="W199" s="211" cm="1">
        <f t="array" aca="1" ref="W199" ca="1">IF($G199="D",IFERROR(VLOOKUP($A199,DefaultParameters,MATCH(W$8,'Default Parameters'!$3:$3,0),FALSE)*(W165/VLOOKUP("Housed period_"&amp;$E199,DefaultParameters,MATCH(W$8,'Default Parameters'!$3:$3,0),FALSE)),VLOOKUP($A199,DefaultParameters,MATCH(W$8,'Default Parameters'!$3:$3,0),FALSE)),"[enter country-specific value")</f>
        <v>0</v>
      </c>
      <c r="X199" s="211" cm="1">
        <f t="array" aca="1" ref="X199" ca="1">IF($G199="D",IFERROR(VLOOKUP($A199,DefaultParameters,MATCH(X$8,'Default Parameters'!$3:$3,0),FALSE)*(X165/VLOOKUP("Housed period_"&amp;$E199,DefaultParameters,MATCH(X$8,'Default Parameters'!$3:$3,0),FALSE)),VLOOKUP($A199,DefaultParameters,MATCH(X$8,'Default Parameters'!$3:$3,0),FALSE)),"[enter country-specific value")</f>
        <v>0</v>
      </c>
      <c r="Y199" s="211" cm="1">
        <f t="array" aca="1" ref="Y199" ca="1">IF($G199="D",IFERROR(VLOOKUP($A199,DefaultParameters,MATCH(Y$8,'Default Parameters'!$3:$3,0),FALSE)*(Y165/VLOOKUP("Housed period_"&amp;$E199,DefaultParameters,MATCH(Y$8,'Default Parameters'!$3:$3,0),FALSE)),VLOOKUP($A199,DefaultParameters,MATCH(Y$8,'Default Parameters'!$3:$3,0),FALSE)),"[enter country-specific value")</f>
        <v>0</v>
      </c>
      <c r="Z199" s="211" cm="1">
        <f t="array" aca="1" ref="Z199" ca="1">IF($G199="D",IFERROR(VLOOKUP($A199,DefaultParameters,MATCH(Z$8,'Default Parameters'!$3:$3,0),FALSE)*(Z165/VLOOKUP("Housed period_"&amp;$E199,DefaultParameters,MATCH(Z$8,'Default Parameters'!$3:$3,0),FALSE)),VLOOKUP($A199,DefaultParameters,MATCH(Z$8,'Default Parameters'!$3:$3,0),FALSE)),"[enter country-specific value")</f>
        <v>0</v>
      </c>
      <c r="AA199" s="211" cm="1">
        <f t="array" aca="1" ref="AA199" ca="1">IF($G199="D",IFERROR(VLOOKUP($A199,DefaultParameters,MATCH(AA$8,'Default Parameters'!$3:$3,0),FALSE)*(AA165/VLOOKUP("Housed period_"&amp;$E199,DefaultParameters,MATCH(AA$8,'Default Parameters'!$3:$3,0),FALSE)),VLOOKUP($A199,DefaultParameters,MATCH(AA$8,'Default Parameters'!$3:$3,0),FALSE)),"[enter country-specific value")</f>
        <v>0</v>
      </c>
      <c r="AB199" s="211" cm="1">
        <f t="array" aca="1" ref="AB199" ca="1">IF($G199="D",IFERROR(VLOOKUP($A199,DefaultParameters,MATCH(AB$8,'Default Parameters'!$3:$3,0),FALSE)*(AB165/VLOOKUP("Housed period_"&amp;$E199,DefaultParameters,MATCH(AB$8,'Default Parameters'!$3:$3,0),FALSE)),VLOOKUP($A199,DefaultParameters,MATCH(AB$8,'Default Parameters'!$3:$3,0),FALSE)),"[enter country-specific value")</f>
        <v>0</v>
      </c>
      <c r="AC199" s="211" cm="1">
        <f t="array" aca="1" ref="AC199" ca="1">IF($G199="D",IFERROR(VLOOKUP($A199,DefaultParameters,MATCH(AC$8,'Default Parameters'!$3:$3,0),FALSE)*(AC165/VLOOKUP("Housed period_"&amp;$E199,DefaultParameters,MATCH(AC$8,'Default Parameters'!$3:$3,0),FALSE)),VLOOKUP($A199,DefaultParameters,MATCH(AC$8,'Default Parameters'!$3:$3,0),FALSE)),"[enter country-specific value")</f>
        <v>0</v>
      </c>
      <c r="AD199" s="211" cm="1">
        <f t="array" aca="1" ref="AD199" ca="1">IF($G199="D",IFERROR(VLOOKUP($A199,DefaultParameters,MATCH(AD$8,'Default Parameters'!$3:$3,0),FALSE)*(AD165/VLOOKUP("Housed period_"&amp;$E199,DefaultParameters,MATCH(AD$8,'Default Parameters'!$3:$3,0),FALSE)),VLOOKUP($A199,DefaultParameters,MATCH(AD$8,'Default Parameters'!$3:$3,0),FALSE)),"[enter country-specific value")</f>
        <v>0</v>
      </c>
      <c r="AE199" s="211" cm="1">
        <f t="array" aca="1" ref="AE199" ca="1">IF($G199="D",IFERROR(VLOOKUP($A199,DefaultParameters,MATCH(AE$8,'Default Parameters'!$3:$3,0),FALSE)*(AE165/VLOOKUP("Housed period_"&amp;$E199,DefaultParameters,MATCH(AE$8,'Default Parameters'!$3:$3,0),FALSE)),VLOOKUP($A199,DefaultParameters,MATCH(AE$8,'Default Parameters'!$3:$3,0),FALSE)),"[enter country-specific value")</f>
        <v>0</v>
      </c>
      <c r="AF199" s="211" cm="1">
        <f t="array" aca="1" ref="AF199" ca="1">IF($G199="D",IFERROR(VLOOKUP($A199,DefaultParameters,MATCH(AF$8,'Default Parameters'!$3:$3,0),FALSE)*(AF165/VLOOKUP("Housed period_"&amp;$E199,DefaultParameters,MATCH(AF$8,'Default Parameters'!$3:$3,0),FALSE)),VLOOKUP($A199,DefaultParameters,MATCH(AF$8,'Default Parameters'!$3:$3,0),FALSE)),"[enter country-specific value")</f>
        <v>0</v>
      </c>
      <c r="AG199" s="211" cm="1">
        <f t="array" aca="1" ref="AG199" ca="1">IF($G199="D",IFERROR(VLOOKUP($A199,DefaultParameters,MATCH(AG$8,'Default Parameters'!$3:$3,0),FALSE)*(AG165/VLOOKUP("Housed period_"&amp;$E199,DefaultParameters,MATCH(AG$8,'Default Parameters'!$3:$3,0),FALSE)),VLOOKUP($A199,DefaultParameters,MATCH(AG$8,'Default Parameters'!$3:$3,0),FALSE)),"[enter country-specific value")</f>
        <v>0</v>
      </c>
      <c r="AH199" s="211" cm="1">
        <f t="array" aca="1" ref="AH199" ca="1">IF($G199="D",IFERROR(VLOOKUP($A199,DefaultParameters,MATCH(AH$8,'Default Parameters'!$3:$3,0),FALSE)*(AH165/VLOOKUP("Housed period_"&amp;$E199,DefaultParameters,MATCH(AH$8,'Default Parameters'!$3:$3,0),FALSE)),VLOOKUP($A199,DefaultParameters,MATCH(AH$8,'Default Parameters'!$3:$3,0),FALSE)),"[enter country-specific value")</f>
        <v>0</v>
      </c>
      <c r="AI199" s="211" cm="1">
        <f t="array" aca="1" ref="AI199" ca="1">IF($G199="D",IFERROR(VLOOKUP($A199,DefaultParameters,MATCH(AI$8,'Default Parameters'!$3:$3,0),FALSE)*(AI165/VLOOKUP("Housed period_"&amp;$E199,DefaultParameters,MATCH(AI$8,'Default Parameters'!$3:$3,0),FALSE)),VLOOKUP($A199,DefaultParameters,MATCH(AI$8,'Default Parameters'!$3:$3,0),FALSE)),"[enter country-specific value")</f>
        <v>0</v>
      </c>
      <c r="AJ199" s="211" cm="1">
        <f t="array" aca="1" ref="AJ199" ca="1">IF($G199="D",IFERROR(VLOOKUP($A199,DefaultParameters,MATCH(AJ$8,'Default Parameters'!$3:$3,0),FALSE)*(AJ165/VLOOKUP("Housed period_"&amp;$E199,DefaultParameters,MATCH(AJ$8,'Default Parameters'!$3:$3,0),FALSE)),VLOOKUP($A199,DefaultParameters,MATCH(AJ$8,'Default Parameters'!$3:$3,0),FALSE)),"[enter country-specific value")</f>
        <v>0</v>
      </c>
      <c r="AK199" s="211" cm="1">
        <f t="array" aca="1" ref="AK199" ca="1">IF($G199="D",IFERROR(VLOOKUP($A199,DefaultParameters,MATCH(AK$8,'Default Parameters'!$3:$3,0),FALSE)*(AK165/VLOOKUP("Housed period_"&amp;$E199,DefaultParameters,MATCH(AK$8,'Default Parameters'!$3:$3,0),FALSE)),VLOOKUP($A199,DefaultParameters,MATCH(AK$8,'Default Parameters'!$3:$3,0),FALSE)),"[enter country-specific value")</f>
        <v>0</v>
      </c>
      <c r="AL199" s="211" cm="1">
        <f t="array" aca="1" ref="AL199" ca="1">IF($G199="D",IFERROR(VLOOKUP($A199,DefaultParameters,MATCH(AL$8,'Default Parameters'!$3:$3,0),FALSE)*(AL165/VLOOKUP("Housed period_"&amp;$E199,DefaultParameters,MATCH(AL$8,'Default Parameters'!$3:$3,0),FALSE)),VLOOKUP($A199,DefaultParameters,MATCH(AL$8,'Default Parameters'!$3:$3,0),FALSE)),"[enter country-specific value")</f>
        <v>0</v>
      </c>
      <c r="AM199" s="211" cm="1">
        <f t="array" aca="1" ref="AM199" ca="1">IF($G199="D",IFERROR(VLOOKUP($A199,DefaultParameters,MATCH(AM$8,'Default Parameters'!$3:$3,0),FALSE)*(AM165/VLOOKUP("Housed period_"&amp;$E199,DefaultParameters,MATCH(AM$8,'Default Parameters'!$3:$3,0),FALSE)),VLOOKUP($A199,DefaultParameters,MATCH(AM$8,'Default Parameters'!$3:$3,0),FALSE)),"[enter country-specific value")</f>
        <v>0</v>
      </c>
      <c r="AN199" s="211" cm="1">
        <f t="array" aca="1" ref="AN199" ca="1">IF($G199="D",IFERROR(VLOOKUP($A199,DefaultParameters,MATCH(AN$8,'Default Parameters'!$3:$3,0),FALSE)*(AN165/VLOOKUP("Housed period_"&amp;$E199,DefaultParameters,MATCH(AN$8,'Default Parameters'!$3:$3,0),FALSE)),VLOOKUP($A199,DefaultParameters,MATCH(AN$8,'Default Parameters'!$3:$3,0),FALSE)),"[enter country-specific value")</f>
        <v>0</v>
      </c>
      <c r="AO199" s="211" cm="1">
        <f t="array" aca="1" ref="AO199" ca="1">IF($G199="D",IFERROR(VLOOKUP($A199,DefaultParameters,MATCH(AO$8,'Default Parameters'!$3:$3,0),FALSE)*(AO165/VLOOKUP("Housed period_"&amp;$E199,DefaultParameters,MATCH(AO$8,'Default Parameters'!$3:$3,0),FALSE)),VLOOKUP($A199,DefaultParameters,MATCH(AO$8,'Default Parameters'!$3:$3,0),FALSE)),"[enter country-specific value")</f>
        <v>0</v>
      </c>
      <c r="AP199" s="211"/>
      <c r="AQ199" s="211"/>
      <c r="AR199" s="211"/>
      <c r="AS199" s="211"/>
      <c r="AT199" s="211"/>
      <c r="AU199" s="188"/>
      <c r="AV199" s="43" t="e" cm="1">
        <f t="array" aca="1" ref="AV199" ca="1">IF($G199="D",IFERROR(VLOOKUP($A199,DefaultParameters,MATCH(AV$8,'Default Parameters'!$3:$3,0),FALSE)*(AV165/VLOOKUP("Housed period_"&amp;$E199,DefaultParameters,MATCH(AV$8,'Default Parameters'!$3:$3,0),FALSE)),VLOOKUP($A199,DefaultParameters,MATCH(AV$8,'Default Parameters'!$3:$3,0),FALSE)),"[enter country-specific value")</f>
        <v>#N/A</v>
      </c>
    </row>
    <row r="200" spans="1:48" x14ac:dyDescent="0.25">
      <c r="A200" s="44" t="str">
        <f t="shared" si="42"/>
        <v>Straw_Turkeys</v>
      </c>
      <c r="B200" s="2" t="s">
        <v>49</v>
      </c>
      <c r="C200" s="2" t="s">
        <v>169</v>
      </c>
      <c r="D200" s="77" t="str">
        <f t="shared" ca="1" si="39"/>
        <v>-</v>
      </c>
      <c r="E200" s="2" t="s">
        <v>87</v>
      </c>
      <c r="F200" s="77" t="str">
        <f t="shared" ca="1" si="40"/>
        <v>kg/yr</v>
      </c>
      <c r="G200" s="201" t="s">
        <v>124</v>
      </c>
      <c r="H200" s="2" t="s">
        <v>49</v>
      </c>
      <c r="I200" s="211" t="str">
        <f t="shared" ca="1" si="41"/>
        <v>No default, assumed to be 0</v>
      </c>
      <c r="J200" s="175" t="s">
        <v>524</v>
      </c>
      <c r="K200" s="211" cm="1">
        <f t="array" aca="1" ref="K200" ca="1">IF($G200="D",IFERROR(VLOOKUP($A200,DefaultParameters,MATCH(K$8,'Default Parameters'!$3:$3,0),FALSE)*(K166/VLOOKUP("Housed period_"&amp;$E200,DefaultParameters,MATCH(K$8,'Default Parameters'!$3:$3,0),FALSE)),VLOOKUP($A200,DefaultParameters,MATCH(K$8,'Default Parameters'!$3:$3,0),FALSE)),"[enter country-specific value")</f>
        <v>0</v>
      </c>
      <c r="L200" s="211" cm="1">
        <f t="array" aca="1" ref="L200" ca="1">IF($G200="D",IFERROR(VLOOKUP($A200,DefaultParameters,MATCH(L$8,'Default Parameters'!$3:$3,0),FALSE)*(L166/VLOOKUP("Housed period_"&amp;$E200,DefaultParameters,MATCH(L$8,'Default Parameters'!$3:$3,0),FALSE)),VLOOKUP($A200,DefaultParameters,MATCH(L$8,'Default Parameters'!$3:$3,0),FALSE)),"[enter country-specific value")</f>
        <v>0</v>
      </c>
      <c r="M200" s="211" cm="1">
        <f t="array" aca="1" ref="M200" ca="1">IF($G200="D",IFERROR(VLOOKUP($A200,DefaultParameters,MATCH(M$8,'Default Parameters'!$3:$3,0),FALSE)*(M166/VLOOKUP("Housed period_"&amp;$E200,DefaultParameters,MATCH(M$8,'Default Parameters'!$3:$3,0),FALSE)),VLOOKUP($A200,DefaultParameters,MATCH(M$8,'Default Parameters'!$3:$3,0),FALSE)),"[enter country-specific value")</f>
        <v>0</v>
      </c>
      <c r="N200" s="211" cm="1">
        <f t="array" aca="1" ref="N200" ca="1">IF($G200="D",IFERROR(VLOOKUP($A200,DefaultParameters,MATCH(N$8,'Default Parameters'!$3:$3,0),FALSE)*(N166/VLOOKUP("Housed period_"&amp;$E200,DefaultParameters,MATCH(N$8,'Default Parameters'!$3:$3,0),FALSE)),VLOOKUP($A200,DefaultParameters,MATCH(N$8,'Default Parameters'!$3:$3,0),FALSE)),"[enter country-specific value")</f>
        <v>0</v>
      </c>
      <c r="O200" s="211" cm="1">
        <f t="array" aca="1" ref="O200" ca="1">IF($G200="D",IFERROR(VLOOKUP($A200,DefaultParameters,MATCH(O$8,'Default Parameters'!$3:$3,0),FALSE)*(O166/VLOOKUP("Housed period_"&amp;$E200,DefaultParameters,MATCH(O$8,'Default Parameters'!$3:$3,0),FALSE)),VLOOKUP($A200,DefaultParameters,MATCH(O$8,'Default Parameters'!$3:$3,0),FALSE)),"[enter country-specific value")</f>
        <v>0</v>
      </c>
      <c r="P200" s="211" cm="1">
        <f t="array" aca="1" ref="P200" ca="1">IF($G200="D",IFERROR(VLOOKUP($A200,DefaultParameters,MATCH(P$8,'Default Parameters'!$3:$3,0),FALSE)*(P166/VLOOKUP("Housed period_"&amp;$E200,DefaultParameters,MATCH(P$8,'Default Parameters'!$3:$3,0),FALSE)),VLOOKUP($A200,DefaultParameters,MATCH(P$8,'Default Parameters'!$3:$3,0),FALSE)),"[enter country-specific value")</f>
        <v>0</v>
      </c>
      <c r="Q200" s="211" cm="1">
        <f t="array" aca="1" ref="Q200" ca="1">IF($G200="D",IFERROR(VLOOKUP($A200,DefaultParameters,MATCH(Q$8,'Default Parameters'!$3:$3,0),FALSE)*(Q166/VLOOKUP("Housed period_"&amp;$E200,DefaultParameters,MATCH(Q$8,'Default Parameters'!$3:$3,0),FALSE)),VLOOKUP($A200,DefaultParameters,MATCH(Q$8,'Default Parameters'!$3:$3,0),FALSE)),"[enter country-specific value")</f>
        <v>0</v>
      </c>
      <c r="R200" s="211" cm="1">
        <f t="array" aca="1" ref="R200" ca="1">IF($G200="D",IFERROR(VLOOKUP($A200,DefaultParameters,MATCH(R$8,'Default Parameters'!$3:$3,0),FALSE)*(R166/VLOOKUP("Housed period_"&amp;$E200,DefaultParameters,MATCH(R$8,'Default Parameters'!$3:$3,0),FALSE)),VLOOKUP($A200,DefaultParameters,MATCH(R$8,'Default Parameters'!$3:$3,0),FALSE)),"[enter country-specific value")</f>
        <v>0</v>
      </c>
      <c r="S200" s="211" cm="1">
        <f t="array" aca="1" ref="S200" ca="1">IF($G200="D",IFERROR(VLOOKUP($A200,DefaultParameters,MATCH(S$8,'Default Parameters'!$3:$3,0),FALSE)*(S166/VLOOKUP("Housed period_"&amp;$E200,DefaultParameters,MATCH(S$8,'Default Parameters'!$3:$3,0),FALSE)),VLOOKUP($A200,DefaultParameters,MATCH(S$8,'Default Parameters'!$3:$3,0),FALSE)),"[enter country-specific value")</f>
        <v>0</v>
      </c>
      <c r="T200" s="211" cm="1">
        <f t="array" aca="1" ref="T200" ca="1">IF($G200="D",IFERROR(VLOOKUP($A200,DefaultParameters,MATCH(T$8,'Default Parameters'!$3:$3,0),FALSE)*(T166/VLOOKUP("Housed period_"&amp;$E200,DefaultParameters,MATCH(T$8,'Default Parameters'!$3:$3,0),FALSE)),VLOOKUP($A200,DefaultParameters,MATCH(T$8,'Default Parameters'!$3:$3,0),FALSE)),"[enter country-specific value")</f>
        <v>0</v>
      </c>
      <c r="U200" s="211" cm="1">
        <f t="array" aca="1" ref="U200" ca="1">IF($G200="D",IFERROR(VLOOKUP($A200,DefaultParameters,MATCH(U$8,'Default Parameters'!$3:$3,0),FALSE)*(U166/VLOOKUP("Housed period_"&amp;$E200,DefaultParameters,MATCH(U$8,'Default Parameters'!$3:$3,0),FALSE)),VLOOKUP($A200,DefaultParameters,MATCH(U$8,'Default Parameters'!$3:$3,0),FALSE)),"[enter country-specific value")</f>
        <v>0</v>
      </c>
      <c r="V200" s="211" cm="1">
        <f t="array" aca="1" ref="V200" ca="1">IF($G200="D",IFERROR(VLOOKUP($A200,DefaultParameters,MATCH(V$8,'Default Parameters'!$3:$3,0),FALSE)*(V166/VLOOKUP("Housed period_"&amp;$E200,DefaultParameters,MATCH(V$8,'Default Parameters'!$3:$3,0),FALSE)),VLOOKUP($A200,DefaultParameters,MATCH(V$8,'Default Parameters'!$3:$3,0),FALSE)),"[enter country-specific value")</f>
        <v>0</v>
      </c>
      <c r="W200" s="211" cm="1">
        <f t="array" aca="1" ref="W200" ca="1">IF($G200="D",IFERROR(VLOOKUP($A200,DefaultParameters,MATCH(W$8,'Default Parameters'!$3:$3,0),FALSE)*(W166/VLOOKUP("Housed period_"&amp;$E200,DefaultParameters,MATCH(W$8,'Default Parameters'!$3:$3,0),FALSE)),VLOOKUP($A200,DefaultParameters,MATCH(W$8,'Default Parameters'!$3:$3,0),FALSE)),"[enter country-specific value")</f>
        <v>0</v>
      </c>
      <c r="X200" s="211" cm="1">
        <f t="array" aca="1" ref="X200" ca="1">IF($G200="D",IFERROR(VLOOKUP($A200,DefaultParameters,MATCH(X$8,'Default Parameters'!$3:$3,0),FALSE)*(X166/VLOOKUP("Housed period_"&amp;$E200,DefaultParameters,MATCH(X$8,'Default Parameters'!$3:$3,0),FALSE)),VLOOKUP($A200,DefaultParameters,MATCH(X$8,'Default Parameters'!$3:$3,0),FALSE)),"[enter country-specific value")</f>
        <v>0</v>
      </c>
      <c r="Y200" s="211" cm="1">
        <f t="array" aca="1" ref="Y200" ca="1">IF($G200="D",IFERROR(VLOOKUP($A200,DefaultParameters,MATCH(Y$8,'Default Parameters'!$3:$3,0),FALSE)*(Y166/VLOOKUP("Housed period_"&amp;$E200,DefaultParameters,MATCH(Y$8,'Default Parameters'!$3:$3,0),FALSE)),VLOOKUP($A200,DefaultParameters,MATCH(Y$8,'Default Parameters'!$3:$3,0),FALSE)),"[enter country-specific value")</f>
        <v>0</v>
      </c>
      <c r="Z200" s="211" cm="1">
        <f t="array" aca="1" ref="Z200" ca="1">IF($G200="D",IFERROR(VLOOKUP($A200,DefaultParameters,MATCH(Z$8,'Default Parameters'!$3:$3,0),FALSE)*(Z166/VLOOKUP("Housed period_"&amp;$E200,DefaultParameters,MATCH(Z$8,'Default Parameters'!$3:$3,0),FALSE)),VLOOKUP($A200,DefaultParameters,MATCH(Z$8,'Default Parameters'!$3:$3,0),FALSE)),"[enter country-specific value")</f>
        <v>0</v>
      </c>
      <c r="AA200" s="211" cm="1">
        <f t="array" aca="1" ref="AA200" ca="1">IF($G200="D",IFERROR(VLOOKUP($A200,DefaultParameters,MATCH(AA$8,'Default Parameters'!$3:$3,0),FALSE)*(AA166/VLOOKUP("Housed period_"&amp;$E200,DefaultParameters,MATCH(AA$8,'Default Parameters'!$3:$3,0),FALSE)),VLOOKUP($A200,DefaultParameters,MATCH(AA$8,'Default Parameters'!$3:$3,0),FALSE)),"[enter country-specific value")</f>
        <v>0</v>
      </c>
      <c r="AB200" s="211" cm="1">
        <f t="array" aca="1" ref="AB200" ca="1">IF($G200="D",IFERROR(VLOOKUP($A200,DefaultParameters,MATCH(AB$8,'Default Parameters'!$3:$3,0),FALSE)*(AB166/VLOOKUP("Housed period_"&amp;$E200,DefaultParameters,MATCH(AB$8,'Default Parameters'!$3:$3,0),FALSE)),VLOOKUP($A200,DefaultParameters,MATCH(AB$8,'Default Parameters'!$3:$3,0),FALSE)),"[enter country-specific value")</f>
        <v>0</v>
      </c>
      <c r="AC200" s="211" cm="1">
        <f t="array" aca="1" ref="AC200" ca="1">IF($G200="D",IFERROR(VLOOKUP($A200,DefaultParameters,MATCH(AC$8,'Default Parameters'!$3:$3,0),FALSE)*(AC166/VLOOKUP("Housed period_"&amp;$E200,DefaultParameters,MATCH(AC$8,'Default Parameters'!$3:$3,0),FALSE)),VLOOKUP($A200,DefaultParameters,MATCH(AC$8,'Default Parameters'!$3:$3,0),FALSE)),"[enter country-specific value")</f>
        <v>0</v>
      </c>
      <c r="AD200" s="211" cm="1">
        <f t="array" aca="1" ref="AD200" ca="1">IF($G200="D",IFERROR(VLOOKUP($A200,DefaultParameters,MATCH(AD$8,'Default Parameters'!$3:$3,0),FALSE)*(AD166/VLOOKUP("Housed period_"&amp;$E200,DefaultParameters,MATCH(AD$8,'Default Parameters'!$3:$3,0),FALSE)),VLOOKUP($A200,DefaultParameters,MATCH(AD$8,'Default Parameters'!$3:$3,0),FALSE)),"[enter country-specific value")</f>
        <v>0</v>
      </c>
      <c r="AE200" s="211" cm="1">
        <f t="array" aca="1" ref="AE200" ca="1">IF($G200="D",IFERROR(VLOOKUP($A200,DefaultParameters,MATCH(AE$8,'Default Parameters'!$3:$3,0),FALSE)*(AE166/VLOOKUP("Housed period_"&amp;$E200,DefaultParameters,MATCH(AE$8,'Default Parameters'!$3:$3,0),FALSE)),VLOOKUP($A200,DefaultParameters,MATCH(AE$8,'Default Parameters'!$3:$3,0),FALSE)),"[enter country-specific value")</f>
        <v>0</v>
      </c>
      <c r="AF200" s="211" cm="1">
        <f t="array" aca="1" ref="AF200" ca="1">IF($G200="D",IFERROR(VLOOKUP($A200,DefaultParameters,MATCH(AF$8,'Default Parameters'!$3:$3,0),FALSE)*(AF166/VLOOKUP("Housed period_"&amp;$E200,DefaultParameters,MATCH(AF$8,'Default Parameters'!$3:$3,0),FALSE)),VLOOKUP($A200,DefaultParameters,MATCH(AF$8,'Default Parameters'!$3:$3,0),FALSE)),"[enter country-specific value")</f>
        <v>0</v>
      </c>
      <c r="AG200" s="211" cm="1">
        <f t="array" aca="1" ref="AG200" ca="1">IF($G200="D",IFERROR(VLOOKUP($A200,DefaultParameters,MATCH(AG$8,'Default Parameters'!$3:$3,0),FALSE)*(AG166/VLOOKUP("Housed period_"&amp;$E200,DefaultParameters,MATCH(AG$8,'Default Parameters'!$3:$3,0),FALSE)),VLOOKUP($A200,DefaultParameters,MATCH(AG$8,'Default Parameters'!$3:$3,0),FALSE)),"[enter country-specific value")</f>
        <v>0</v>
      </c>
      <c r="AH200" s="211" cm="1">
        <f t="array" aca="1" ref="AH200" ca="1">IF($G200="D",IFERROR(VLOOKUP($A200,DefaultParameters,MATCH(AH$8,'Default Parameters'!$3:$3,0),FALSE)*(AH166/VLOOKUP("Housed period_"&amp;$E200,DefaultParameters,MATCH(AH$8,'Default Parameters'!$3:$3,0),FALSE)),VLOOKUP($A200,DefaultParameters,MATCH(AH$8,'Default Parameters'!$3:$3,0),FALSE)),"[enter country-specific value")</f>
        <v>0</v>
      </c>
      <c r="AI200" s="211" cm="1">
        <f t="array" aca="1" ref="AI200" ca="1">IF($G200="D",IFERROR(VLOOKUP($A200,DefaultParameters,MATCH(AI$8,'Default Parameters'!$3:$3,0),FALSE)*(AI166/VLOOKUP("Housed period_"&amp;$E200,DefaultParameters,MATCH(AI$8,'Default Parameters'!$3:$3,0),FALSE)),VLOOKUP($A200,DefaultParameters,MATCH(AI$8,'Default Parameters'!$3:$3,0),FALSE)),"[enter country-specific value")</f>
        <v>0</v>
      </c>
      <c r="AJ200" s="211" cm="1">
        <f t="array" aca="1" ref="AJ200" ca="1">IF($G200="D",IFERROR(VLOOKUP($A200,DefaultParameters,MATCH(AJ$8,'Default Parameters'!$3:$3,0),FALSE)*(AJ166/VLOOKUP("Housed period_"&amp;$E200,DefaultParameters,MATCH(AJ$8,'Default Parameters'!$3:$3,0),FALSE)),VLOOKUP($A200,DefaultParameters,MATCH(AJ$8,'Default Parameters'!$3:$3,0),FALSE)),"[enter country-specific value")</f>
        <v>0</v>
      </c>
      <c r="AK200" s="211" cm="1">
        <f t="array" aca="1" ref="AK200" ca="1">IF($G200="D",IFERROR(VLOOKUP($A200,DefaultParameters,MATCH(AK$8,'Default Parameters'!$3:$3,0),FALSE)*(AK166/VLOOKUP("Housed period_"&amp;$E200,DefaultParameters,MATCH(AK$8,'Default Parameters'!$3:$3,0),FALSE)),VLOOKUP($A200,DefaultParameters,MATCH(AK$8,'Default Parameters'!$3:$3,0),FALSE)),"[enter country-specific value")</f>
        <v>0</v>
      </c>
      <c r="AL200" s="211" cm="1">
        <f t="array" aca="1" ref="AL200" ca="1">IF($G200="D",IFERROR(VLOOKUP($A200,DefaultParameters,MATCH(AL$8,'Default Parameters'!$3:$3,0),FALSE)*(AL166/VLOOKUP("Housed period_"&amp;$E200,DefaultParameters,MATCH(AL$8,'Default Parameters'!$3:$3,0),FALSE)),VLOOKUP($A200,DefaultParameters,MATCH(AL$8,'Default Parameters'!$3:$3,0),FALSE)),"[enter country-specific value")</f>
        <v>0</v>
      </c>
      <c r="AM200" s="211" cm="1">
        <f t="array" aca="1" ref="AM200" ca="1">IF($G200="D",IFERROR(VLOOKUP($A200,DefaultParameters,MATCH(AM$8,'Default Parameters'!$3:$3,0),FALSE)*(AM166/VLOOKUP("Housed period_"&amp;$E200,DefaultParameters,MATCH(AM$8,'Default Parameters'!$3:$3,0),FALSE)),VLOOKUP($A200,DefaultParameters,MATCH(AM$8,'Default Parameters'!$3:$3,0),FALSE)),"[enter country-specific value")</f>
        <v>0</v>
      </c>
      <c r="AN200" s="211" cm="1">
        <f t="array" aca="1" ref="AN200" ca="1">IF($G200="D",IFERROR(VLOOKUP($A200,DefaultParameters,MATCH(AN$8,'Default Parameters'!$3:$3,0),FALSE)*(AN166/VLOOKUP("Housed period_"&amp;$E200,DefaultParameters,MATCH(AN$8,'Default Parameters'!$3:$3,0),FALSE)),VLOOKUP($A200,DefaultParameters,MATCH(AN$8,'Default Parameters'!$3:$3,0),FALSE)),"[enter country-specific value")</f>
        <v>0</v>
      </c>
      <c r="AO200" s="211" cm="1">
        <f t="array" aca="1" ref="AO200" ca="1">IF($G200="D",IFERROR(VLOOKUP($A200,DefaultParameters,MATCH(AO$8,'Default Parameters'!$3:$3,0),FALSE)*(AO166/VLOOKUP("Housed period_"&amp;$E200,DefaultParameters,MATCH(AO$8,'Default Parameters'!$3:$3,0),FALSE)),VLOOKUP($A200,DefaultParameters,MATCH(AO$8,'Default Parameters'!$3:$3,0),FALSE)),"[enter country-specific value")</f>
        <v>0</v>
      </c>
      <c r="AP200" s="211"/>
      <c r="AQ200" s="211"/>
      <c r="AR200" s="211"/>
      <c r="AS200" s="211"/>
      <c r="AT200" s="211"/>
      <c r="AU200" s="188"/>
      <c r="AV200" s="43" t="e" cm="1">
        <f t="array" aca="1" ref="AV200" ca="1">IF($G200="D",IFERROR(VLOOKUP($A200,DefaultParameters,MATCH(AV$8,'Default Parameters'!$3:$3,0),FALSE)*(AV166/VLOOKUP("Housed period_"&amp;$E200,DefaultParameters,MATCH(AV$8,'Default Parameters'!$3:$3,0),FALSE)),VLOOKUP($A200,DefaultParameters,MATCH(AV$8,'Default Parameters'!$3:$3,0),FALSE)),"[enter country-specific value")</f>
        <v>#N/A</v>
      </c>
    </row>
    <row r="201" spans="1:48" x14ac:dyDescent="0.25">
      <c r="A201" s="44" t="str">
        <f t="shared" si="42"/>
        <v>Straw_Other poultry (ducks)</v>
      </c>
      <c r="B201" s="2" t="s">
        <v>49</v>
      </c>
      <c r="C201" s="2" t="s">
        <v>169</v>
      </c>
      <c r="D201" s="77" t="str">
        <f t="shared" ca="1" si="39"/>
        <v>-</v>
      </c>
      <c r="E201" s="2" t="s">
        <v>90</v>
      </c>
      <c r="F201" s="77" t="str">
        <f t="shared" ca="1" si="40"/>
        <v>kg/yr</v>
      </c>
      <c r="G201" s="201" t="s">
        <v>124</v>
      </c>
      <c r="H201" s="2" t="s">
        <v>49</v>
      </c>
      <c r="I201" s="211" t="str">
        <f t="shared" ca="1" si="41"/>
        <v>No default, assumed to be 0</v>
      </c>
      <c r="J201" s="175" t="s">
        <v>524</v>
      </c>
      <c r="K201" s="211" cm="1">
        <f t="array" aca="1" ref="K201" ca="1">IF($G201="D",IFERROR(VLOOKUP($A201,DefaultParameters,MATCH(K$8,'Default Parameters'!$3:$3,0),FALSE)*(K167/VLOOKUP("Housed period_"&amp;$E201,DefaultParameters,MATCH(K$8,'Default Parameters'!$3:$3,0),FALSE)),VLOOKUP($A201,DefaultParameters,MATCH(K$8,'Default Parameters'!$3:$3,0),FALSE)),"[enter country-specific value")</f>
        <v>0</v>
      </c>
      <c r="L201" s="211" cm="1">
        <f t="array" aca="1" ref="L201" ca="1">IF($G201="D",IFERROR(VLOOKUP($A201,DefaultParameters,MATCH(L$8,'Default Parameters'!$3:$3,0),FALSE)*(L167/VLOOKUP("Housed period_"&amp;$E201,DefaultParameters,MATCH(L$8,'Default Parameters'!$3:$3,0),FALSE)),VLOOKUP($A201,DefaultParameters,MATCH(L$8,'Default Parameters'!$3:$3,0),FALSE)),"[enter country-specific value")</f>
        <v>0</v>
      </c>
      <c r="M201" s="211" cm="1">
        <f t="array" aca="1" ref="M201" ca="1">IF($G201="D",IFERROR(VLOOKUP($A201,DefaultParameters,MATCH(M$8,'Default Parameters'!$3:$3,0),FALSE)*(M167/VLOOKUP("Housed period_"&amp;$E201,DefaultParameters,MATCH(M$8,'Default Parameters'!$3:$3,0),FALSE)),VLOOKUP($A201,DefaultParameters,MATCH(M$8,'Default Parameters'!$3:$3,0),FALSE)),"[enter country-specific value")</f>
        <v>0</v>
      </c>
      <c r="N201" s="211" cm="1">
        <f t="array" aca="1" ref="N201" ca="1">IF($G201="D",IFERROR(VLOOKUP($A201,DefaultParameters,MATCH(N$8,'Default Parameters'!$3:$3,0),FALSE)*(N167/VLOOKUP("Housed period_"&amp;$E201,DefaultParameters,MATCH(N$8,'Default Parameters'!$3:$3,0),FALSE)),VLOOKUP($A201,DefaultParameters,MATCH(N$8,'Default Parameters'!$3:$3,0),FALSE)),"[enter country-specific value")</f>
        <v>0</v>
      </c>
      <c r="O201" s="211" cm="1">
        <f t="array" aca="1" ref="O201" ca="1">IF($G201="D",IFERROR(VLOOKUP($A201,DefaultParameters,MATCH(O$8,'Default Parameters'!$3:$3,0),FALSE)*(O167/VLOOKUP("Housed period_"&amp;$E201,DefaultParameters,MATCH(O$8,'Default Parameters'!$3:$3,0),FALSE)),VLOOKUP($A201,DefaultParameters,MATCH(O$8,'Default Parameters'!$3:$3,0),FALSE)),"[enter country-specific value")</f>
        <v>0</v>
      </c>
      <c r="P201" s="211" cm="1">
        <f t="array" aca="1" ref="P201" ca="1">IF($G201="D",IFERROR(VLOOKUP($A201,DefaultParameters,MATCH(P$8,'Default Parameters'!$3:$3,0),FALSE)*(P167/VLOOKUP("Housed period_"&amp;$E201,DefaultParameters,MATCH(P$8,'Default Parameters'!$3:$3,0),FALSE)),VLOOKUP($A201,DefaultParameters,MATCH(P$8,'Default Parameters'!$3:$3,0),FALSE)),"[enter country-specific value")</f>
        <v>0</v>
      </c>
      <c r="Q201" s="211" cm="1">
        <f t="array" aca="1" ref="Q201" ca="1">IF($G201="D",IFERROR(VLOOKUP($A201,DefaultParameters,MATCH(Q$8,'Default Parameters'!$3:$3,0),FALSE)*(Q167/VLOOKUP("Housed period_"&amp;$E201,DefaultParameters,MATCH(Q$8,'Default Parameters'!$3:$3,0),FALSE)),VLOOKUP($A201,DefaultParameters,MATCH(Q$8,'Default Parameters'!$3:$3,0),FALSE)),"[enter country-specific value")</f>
        <v>0</v>
      </c>
      <c r="R201" s="211" cm="1">
        <f t="array" aca="1" ref="R201" ca="1">IF($G201="D",IFERROR(VLOOKUP($A201,DefaultParameters,MATCH(R$8,'Default Parameters'!$3:$3,0),FALSE)*(R167/VLOOKUP("Housed period_"&amp;$E201,DefaultParameters,MATCH(R$8,'Default Parameters'!$3:$3,0),FALSE)),VLOOKUP($A201,DefaultParameters,MATCH(R$8,'Default Parameters'!$3:$3,0),FALSE)),"[enter country-specific value")</f>
        <v>0</v>
      </c>
      <c r="S201" s="211" cm="1">
        <f t="array" aca="1" ref="S201" ca="1">IF($G201="D",IFERROR(VLOOKUP($A201,DefaultParameters,MATCH(S$8,'Default Parameters'!$3:$3,0),FALSE)*(S167/VLOOKUP("Housed period_"&amp;$E201,DefaultParameters,MATCH(S$8,'Default Parameters'!$3:$3,0),FALSE)),VLOOKUP($A201,DefaultParameters,MATCH(S$8,'Default Parameters'!$3:$3,0),FALSE)),"[enter country-specific value")</f>
        <v>0</v>
      </c>
      <c r="T201" s="211" cm="1">
        <f t="array" aca="1" ref="T201" ca="1">IF($G201="D",IFERROR(VLOOKUP($A201,DefaultParameters,MATCH(T$8,'Default Parameters'!$3:$3,0),FALSE)*(T167/VLOOKUP("Housed period_"&amp;$E201,DefaultParameters,MATCH(T$8,'Default Parameters'!$3:$3,0),FALSE)),VLOOKUP($A201,DefaultParameters,MATCH(T$8,'Default Parameters'!$3:$3,0),FALSE)),"[enter country-specific value")</f>
        <v>0</v>
      </c>
      <c r="U201" s="211" cm="1">
        <f t="array" aca="1" ref="U201" ca="1">IF($G201="D",IFERROR(VLOOKUP($A201,DefaultParameters,MATCH(U$8,'Default Parameters'!$3:$3,0),FALSE)*(U167/VLOOKUP("Housed period_"&amp;$E201,DefaultParameters,MATCH(U$8,'Default Parameters'!$3:$3,0),FALSE)),VLOOKUP($A201,DefaultParameters,MATCH(U$8,'Default Parameters'!$3:$3,0),FALSE)),"[enter country-specific value")</f>
        <v>0</v>
      </c>
      <c r="V201" s="211" cm="1">
        <f t="array" aca="1" ref="V201" ca="1">IF($G201="D",IFERROR(VLOOKUP($A201,DefaultParameters,MATCH(V$8,'Default Parameters'!$3:$3,0),FALSE)*(V167/VLOOKUP("Housed period_"&amp;$E201,DefaultParameters,MATCH(V$8,'Default Parameters'!$3:$3,0),FALSE)),VLOOKUP($A201,DefaultParameters,MATCH(V$8,'Default Parameters'!$3:$3,0),FALSE)),"[enter country-specific value")</f>
        <v>0</v>
      </c>
      <c r="W201" s="211" cm="1">
        <f t="array" aca="1" ref="W201" ca="1">IF($G201="D",IFERROR(VLOOKUP($A201,DefaultParameters,MATCH(W$8,'Default Parameters'!$3:$3,0),FALSE)*(W167/VLOOKUP("Housed period_"&amp;$E201,DefaultParameters,MATCH(W$8,'Default Parameters'!$3:$3,0),FALSE)),VLOOKUP($A201,DefaultParameters,MATCH(W$8,'Default Parameters'!$3:$3,0),FALSE)),"[enter country-specific value")</f>
        <v>0</v>
      </c>
      <c r="X201" s="211" cm="1">
        <f t="array" aca="1" ref="X201" ca="1">IF($G201="D",IFERROR(VLOOKUP($A201,DefaultParameters,MATCH(X$8,'Default Parameters'!$3:$3,0),FALSE)*(X167/VLOOKUP("Housed period_"&amp;$E201,DefaultParameters,MATCH(X$8,'Default Parameters'!$3:$3,0),FALSE)),VLOOKUP($A201,DefaultParameters,MATCH(X$8,'Default Parameters'!$3:$3,0),FALSE)),"[enter country-specific value")</f>
        <v>0</v>
      </c>
      <c r="Y201" s="211" cm="1">
        <f t="array" aca="1" ref="Y201" ca="1">IF($G201="D",IFERROR(VLOOKUP($A201,DefaultParameters,MATCH(Y$8,'Default Parameters'!$3:$3,0),FALSE)*(Y167/VLOOKUP("Housed period_"&amp;$E201,DefaultParameters,MATCH(Y$8,'Default Parameters'!$3:$3,0),FALSE)),VLOOKUP($A201,DefaultParameters,MATCH(Y$8,'Default Parameters'!$3:$3,0),FALSE)),"[enter country-specific value")</f>
        <v>0</v>
      </c>
      <c r="Z201" s="211" cm="1">
        <f t="array" aca="1" ref="Z201" ca="1">IF($G201="D",IFERROR(VLOOKUP($A201,DefaultParameters,MATCH(Z$8,'Default Parameters'!$3:$3,0),FALSE)*(Z167/VLOOKUP("Housed period_"&amp;$E201,DefaultParameters,MATCH(Z$8,'Default Parameters'!$3:$3,0),FALSE)),VLOOKUP($A201,DefaultParameters,MATCH(Z$8,'Default Parameters'!$3:$3,0),FALSE)),"[enter country-specific value")</f>
        <v>0</v>
      </c>
      <c r="AA201" s="211" cm="1">
        <f t="array" aca="1" ref="AA201" ca="1">IF($G201="D",IFERROR(VLOOKUP($A201,DefaultParameters,MATCH(AA$8,'Default Parameters'!$3:$3,0),FALSE)*(AA167/VLOOKUP("Housed period_"&amp;$E201,DefaultParameters,MATCH(AA$8,'Default Parameters'!$3:$3,0),FALSE)),VLOOKUP($A201,DefaultParameters,MATCH(AA$8,'Default Parameters'!$3:$3,0),FALSE)),"[enter country-specific value")</f>
        <v>0</v>
      </c>
      <c r="AB201" s="211" cm="1">
        <f t="array" aca="1" ref="AB201" ca="1">IF($G201="D",IFERROR(VLOOKUP($A201,DefaultParameters,MATCH(AB$8,'Default Parameters'!$3:$3,0),FALSE)*(AB167/VLOOKUP("Housed period_"&amp;$E201,DefaultParameters,MATCH(AB$8,'Default Parameters'!$3:$3,0),FALSE)),VLOOKUP($A201,DefaultParameters,MATCH(AB$8,'Default Parameters'!$3:$3,0),FALSE)),"[enter country-specific value")</f>
        <v>0</v>
      </c>
      <c r="AC201" s="211" cm="1">
        <f t="array" aca="1" ref="AC201" ca="1">IF($G201="D",IFERROR(VLOOKUP($A201,DefaultParameters,MATCH(AC$8,'Default Parameters'!$3:$3,0),FALSE)*(AC167/VLOOKUP("Housed period_"&amp;$E201,DefaultParameters,MATCH(AC$8,'Default Parameters'!$3:$3,0),FALSE)),VLOOKUP($A201,DefaultParameters,MATCH(AC$8,'Default Parameters'!$3:$3,0),FALSE)),"[enter country-specific value")</f>
        <v>0</v>
      </c>
      <c r="AD201" s="211" cm="1">
        <f t="array" aca="1" ref="AD201" ca="1">IF($G201="D",IFERROR(VLOOKUP($A201,DefaultParameters,MATCH(AD$8,'Default Parameters'!$3:$3,0),FALSE)*(AD167/VLOOKUP("Housed period_"&amp;$E201,DefaultParameters,MATCH(AD$8,'Default Parameters'!$3:$3,0),FALSE)),VLOOKUP($A201,DefaultParameters,MATCH(AD$8,'Default Parameters'!$3:$3,0),FALSE)),"[enter country-specific value")</f>
        <v>0</v>
      </c>
      <c r="AE201" s="211" cm="1">
        <f t="array" aca="1" ref="AE201" ca="1">IF($G201="D",IFERROR(VLOOKUP($A201,DefaultParameters,MATCH(AE$8,'Default Parameters'!$3:$3,0),FALSE)*(AE167/VLOOKUP("Housed period_"&amp;$E201,DefaultParameters,MATCH(AE$8,'Default Parameters'!$3:$3,0),FALSE)),VLOOKUP($A201,DefaultParameters,MATCH(AE$8,'Default Parameters'!$3:$3,0),FALSE)),"[enter country-specific value")</f>
        <v>0</v>
      </c>
      <c r="AF201" s="211" cm="1">
        <f t="array" aca="1" ref="AF201" ca="1">IF($G201="D",IFERROR(VLOOKUP($A201,DefaultParameters,MATCH(AF$8,'Default Parameters'!$3:$3,0),FALSE)*(AF167/VLOOKUP("Housed period_"&amp;$E201,DefaultParameters,MATCH(AF$8,'Default Parameters'!$3:$3,0),FALSE)),VLOOKUP($A201,DefaultParameters,MATCH(AF$8,'Default Parameters'!$3:$3,0),FALSE)),"[enter country-specific value")</f>
        <v>0</v>
      </c>
      <c r="AG201" s="211" cm="1">
        <f t="array" aca="1" ref="AG201" ca="1">IF($G201="D",IFERROR(VLOOKUP($A201,DefaultParameters,MATCH(AG$8,'Default Parameters'!$3:$3,0),FALSE)*(AG167/VLOOKUP("Housed period_"&amp;$E201,DefaultParameters,MATCH(AG$8,'Default Parameters'!$3:$3,0),FALSE)),VLOOKUP($A201,DefaultParameters,MATCH(AG$8,'Default Parameters'!$3:$3,0),FALSE)),"[enter country-specific value")</f>
        <v>0</v>
      </c>
      <c r="AH201" s="211" cm="1">
        <f t="array" aca="1" ref="AH201" ca="1">IF($G201="D",IFERROR(VLOOKUP($A201,DefaultParameters,MATCH(AH$8,'Default Parameters'!$3:$3,0),FALSE)*(AH167/VLOOKUP("Housed period_"&amp;$E201,DefaultParameters,MATCH(AH$8,'Default Parameters'!$3:$3,0),FALSE)),VLOOKUP($A201,DefaultParameters,MATCH(AH$8,'Default Parameters'!$3:$3,0),FALSE)),"[enter country-specific value")</f>
        <v>0</v>
      </c>
      <c r="AI201" s="211" cm="1">
        <f t="array" aca="1" ref="AI201" ca="1">IF($G201="D",IFERROR(VLOOKUP($A201,DefaultParameters,MATCH(AI$8,'Default Parameters'!$3:$3,0),FALSE)*(AI167/VLOOKUP("Housed period_"&amp;$E201,DefaultParameters,MATCH(AI$8,'Default Parameters'!$3:$3,0),FALSE)),VLOOKUP($A201,DefaultParameters,MATCH(AI$8,'Default Parameters'!$3:$3,0),FALSE)),"[enter country-specific value")</f>
        <v>0</v>
      </c>
      <c r="AJ201" s="211" cm="1">
        <f t="array" aca="1" ref="AJ201" ca="1">IF($G201="D",IFERROR(VLOOKUP($A201,DefaultParameters,MATCH(AJ$8,'Default Parameters'!$3:$3,0),FALSE)*(AJ167/VLOOKUP("Housed period_"&amp;$E201,DefaultParameters,MATCH(AJ$8,'Default Parameters'!$3:$3,0),FALSE)),VLOOKUP($A201,DefaultParameters,MATCH(AJ$8,'Default Parameters'!$3:$3,0),FALSE)),"[enter country-specific value")</f>
        <v>0</v>
      </c>
      <c r="AK201" s="211" cm="1">
        <f t="array" aca="1" ref="AK201" ca="1">IF($G201="D",IFERROR(VLOOKUP($A201,DefaultParameters,MATCH(AK$8,'Default Parameters'!$3:$3,0),FALSE)*(AK167/VLOOKUP("Housed period_"&amp;$E201,DefaultParameters,MATCH(AK$8,'Default Parameters'!$3:$3,0),FALSE)),VLOOKUP($A201,DefaultParameters,MATCH(AK$8,'Default Parameters'!$3:$3,0),FALSE)),"[enter country-specific value")</f>
        <v>0</v>
      </c>
      <c r="AL201" s="211" cm="1">
        <f t="array" aca="1" ref="AL201" ca="1">IF($G201="D",IFERROR(VLOOKUP($A201,DefaultParameters,MATCH(AL$8,'Default Parameters'!$3:$3,0),FALSE)*(AL167/VLOOKUP("Housed period_"&amp;$E201,DefaultParameters,MATCH(AL$8,'Default Parameters'!$3:$3,0),FALSE)),VLOOKUP($A201,DefaultParameters,MATCH(AL$8,'Default Parameters'!$3:$3,0),FALSE)),"[enter country-specific value")</f>
        <v>0</v>
      </c>
      <c r="AM201" s="211" cm="1">
        <f t="array" aca="1" ref="AM201" ca="1">IF($G201="D",IFERROR(VLOOKUP($A201,DefaultParameters,MATCH(AM$8,'Default Parameters'!$3:$3,0),FALSE)*(AM167/VLOOKUP("Housed period_"&amp;$E201,DefaultParameters,MATCH(AM$8,'Default Parameters'!$3:$3,0),FALSE)),VLOOKUP($A201,DefaultParameters,MATCH(AM$8,'Default Parameters'!$3:$3,0),FALSE)),"[enter country-specific value")</f>
        <v>0</v>
      </c>
      <c r="AN201" s="211" cm="1">
        <f t="array" aca="1" ref="AN201" ca="1">IF($G201="D",IFERROR(VLOOKUP($A201,DefaultParameters,MATCH(AN$8,'Default Parameters'!$3:$3,0),FALSE)*(AN167/VLOOKUP("Housed period_"&amp;$E201,DefaultParameters,MATCH(AN$8,'Default Parameters'!$3:$3,0),FALSE)),VLOOKUP($A201,DefaultParameters,MATCH(AN$8,'Default Parameters'!$3:$3,0),FALSE)),"[enter country-specific value")</f>
        <v>0</v>
      </c>
      <c r="AO201" s="211" cm="1">
        <f t="array" aca="1" ref="AO201" ca="1">IF($G201="D",IFERROR(VLOOKUP($A201,DefaultParameters,MATCH(AO$8,'Default Parameters'!$3:$3,0),FALSE)*(AO167/VLOOKUP("Housed period_"&amp;$E201,DefaultParameters,MATCH(AO$8,'Default Parameters'!$3:$3,0),FALSE)),VLOOKUP($A201,DefaultParameters,MATCH(AO$8,'Default Parameters'!$3:$3,0),FALSE)),"[enter country-specific value")</f>
        <v>0</v>
      </c>
      <c r="AP201" s="211"/>
      <c r="AQ201" s="211"/>
      <c r="AR201" s="211"/>
      <c r="AS201" s="211"/>
      <c r="AT201" s="211"/>
      <c r="AU201" s="188"/>
      <c r="AV201" s="43" t="e" cm="1">
        <f t="array" aca="1" ref="AV201" ca="1">IF($G201="D",IFERROR(VLOOKUP($A201,DefaultParameters,MATCH(AV$8,'Default Parameters'!$3:$3,0),FALSE)*(AV167/VLOOKUP("Housed period_"&amp;$E201,DefaultParameters,MATCH(AV$8,'Default Parameters'!$3:$3,0),FALSE)),VLOOKUP($A201,DefaultParameters,MATCH(AV$8,'Default Parameters'!$3:$3,0),FALSE)),"[enter country-specific value")</f>
        <v>#N/A</v>
      </c>
    </row>
    <row r="202" spans="1:48" x14ac:dyDescent="0.25">
      <c r="A202" s="44" t="str">
        <f t="shared" si="42"/>
        <v>Straw_Other poultry (geese)</v>
      </c>
      <c r="B202" s="2" t="s">
        <v>49</v>
      </c>
      <c r="C202" s="2" t="s">
        <v>169</v>
      </c>
      <c r="D202" s="77" t="str">
        <f t="shared" ca="1" si="39"/>
        <v>-</v>
      </c>
      <c r="E202" s="2" t="s">
        <v>88</v>
      </c>
      <c r="F202" s="77" t="str">
        <f t="shared" ca="1" si="40"/>
        <v>kg/yr</v>
      </c>
      <c r="G202" s="201" t="s">
        <v>124</v>
      </c>
      <c r="H202" s="2" t="s">
        <v>49</v>
      </c>
      <c r="I202" s="211" t="str">
        <f t="shared" ca="1" si="41"/>
        <v>No default, assumed to be 0</v>
      </c>
      <c r="J202" s="175" t="s">
        <v>524</v>
      </c>
      <c r="K202" s="211" cm="1">
        <f t="array" aca="1" ref="K202" ca="1">IF($G202="D",IFERROR(VLOOKUP($A202,DefaultParameters,MATCH(K$8,'Default Parameters'!$3:$3,0),FALSE)*(K168/VLOOKUP("Housed period_"&amp;$E202,DefaultParameters,MATCH(K$8,'Default Parameters'!$3:$3,0),FALSE)),VLOOKUP($A202,DefaultParameters,MATCH(K$8,'Default Parameters'!$3:$3,0),FALSE)),"[enter country-specific value")</f>
        <v>0</v>
      </c>
      <c r="L202" s="211" cm="1">
        <f t="array" aca="1" ref="L202" ca="1">IF($G202="D",IFERROR(VLOOKUP($A202,DefaultParameters,MATCH(L$8,'Default Parameters'!$3:$3,0),FALSE)*(L168/VLOOKUP("Housed period_"&amp;$E202,DefaultParameters,MATCH(L$8,'Default Parameters'!$3:$3,0),FALSE)),VLOOKUP($A202,DefaultParameters,MATCH(L$8,'Default Parameters'!$3:$3,0),FALSE)),"[enter country-specific value")</f>
        <v>0</v>
      </c>
      <c r="M202" s="211" cm="1">
        <f t="array" aca="1" ref="M202" ca="1">IF($G202="D",IFERROR(VLOOKUP($A202,DefaultParameters,MATCH(M$8,'Default Parameters'!$3:$3,0),FALSE)*(M168/VLOOKUP("Housed period_"&amp;$E202,DefaultParameters,MATCH(M$8,'Default Parameters'!$3:$3,0),FALSE)),VLOOKUP($A202,DefaultParameters,MATCH(M$8,'Default Parameters'!$3:$3,0),FALSE)),"[enter country-specific value")</f>
        <v>0</v>
      </c>
      <c r="N202" s="211" cm="1">
        <f t="array" aca="1" ref="N202" ca="1">IF($G202="D",IFERROR(VLOOKUP($A202,DefaultParameters,MATCH(N$8,'Default Parameters'!$3:$3,0),FALSE)*(N168/VLOOKUP("Housed period_"&amp;$E202,DefaultParameters,MATCH(N$8,'Default Parameters'!$3:$3,0),FALSE)),VLOOKUP($A202,DefaultParameters,MATCH(N$8,'Default Parameters'!$3:$3,0),FALSE)),"[enter country-specific value")</f>
        <v>0</v>
      </c>
      <c r="O202" s="211" cm="1">
        <f t="array" aca="1" ref="O202" ca="1">IF($G202="D",IFERROR(VLOOKUP($A202,DefaultParameters,MATCH(O$8,'Default Parameters'!$3:$3,0),FALSE)*(O168/VLOOKUP("Housed period_"&amp;$E202,DefaultParameters,MATCH(O$8,'Default Parameters'!$3:$3,0),FALSE)),VLOOKUP($A202,DefaultParameters,MATCH(O$8,'Default Parameters'!$3:$3,0),FALSE)),"[enter country-specific value")</f>
        <v>0</v>
      </c>
      <c r="P202" s="211" cm="1">
        <f t="array" aca="1" ref="P202" ca="1">IF($G202="D",IFERROR(VLOOKUP($A202,DefaultParameters,MATCH(P$8,'Default Parameters'!$3:$3,0),FALSE)*(P168/VLOOKUP("Housed period_"&amp;$E202,DefaultParameters,MATCH(P$8,'Default Parameters'!$3:$3,0),FALSE)),VLOOKUP($A202,DefaultParameters,MATCH(P$8,'Default Parameters'!$3:$3,0),FALSE)),"[enter country-specific value")</f>
        <v>0</v>
      </c>
      <c r="Q202" s="211" cm="1">
        <f t="array" aca="1" ref="Q202" ca="1">IF($G202="D",IFERROR(VLOOKUP($A202,DefaultParameters,MATCH(Q$8,'Default Parameters'!$3:$3,0),FALSE)*(Q168/VLOOKUP("Housed period_"&amp;$E202,DefaultParameters,MATCH(Q$8,'Default Parameters'!$3:$3,0),FALSE)),VLOOKUP($A202,DefaultParameters,MATCH(Q$8,'Default Parameters'!$3:$3,0),FALSE)),"[enter country-specific value")</f>
        <v>0</v>
      </c>
      <c r="R202" s="211" cm="1">
        <f t="array" aca="1" ref="R202" ca="1">IF($G202="D",IFERROR(VLOOKUP($A202,DefaultParameters,MATCH(R$8,'Default Parameters'!$3:$3,0),FALSE)*(R168/VLOOKUP("Housed period_"&amp;$E202,DefaultParameters,MATCH(R$8,'Default Parameters'!$3:$3,0),FALSE)),VLOOKUP($A202,DefaultParameters,MATCH(R$8,'Default Parameters'!$3:$3,0),FALSE)),"[enter country-specific value")</f>
        <v>0</v>
      </c>
      <c r="S202" s="211" cm="1">
        <f t="array" aca="1" ref="S202" ca="1">IF($G202="D",IFERROR(VLOOKUP($A202,DefaultParameters,MATCH(S$8,'Default Parameters'!$3:$3,0),FALSE)*(S168/VLOOKUP("Housed period_"&amp;$E202,DefaultParameters,MATCH(S$8,'Default Parameters'!$3:$3,0),FALSE)),VLOOKUP($A202,DefaultParameters,MATCH(S$8,'Default Parameters'!$3:$3,0),FALSE)),"[enter country-specific value")</f>
        <v>0</v>
      </c>
      <c r="T202" s="211" cm="1">
        <f t="array" aca="1" ref="T202" ca="1">IF($G202="D",IFERROR(VLOOKUP($A202,DefaultParameters,MATCH(T$8,'Default Parameters'!$3:$3,0),FALSE)*(T168/VLOOKUP("Housed period_"&amp;$E202,DefaultParameters,MATCH(T$8,'Default Parameters'!$3:$3,0),FALSE)),VLOOKUP($A202,DefaultParameters,MATCH(T$8,'Default Parameters'!$3:$3,0),FALSE)),"[enter country-specific value")</f>
        <v>0</v>
      </c>
      <c r="U202" s="211" cm="1">
        <f t="array" aca="1" ref="U202" ca="1">IF($G202="D",IFERROR(VLOOKUP($A202,DefaultParameters,MATCH(U$8,'Default Parameters'!$3:$3,0),FALSE)*(U168/VLOOKUP("Housed period_"&amp;$E202,DefaultParameters,MATCH(U$8,'Default Parameters'!$3:$3,0),FALSE)),VLOOKUP($A202,DefaultParameters,MATCH(U$8,'Default Parameters'!$3:$3,0),FALSE)),"[enter country-specific value")</f>
        <v>0</v>
      </c>
      <c r="V202" s="211" cm="1">
        <f t="array" aca="1" ref="V202" ca="1">IF($G202="D",IFERROR(VLOOKUP($A202,DefaultParameters,MATCH(V$8,'Default Parameters'!$3:$3,0),FALSE)*(V168/VLOOKUP("Housed period_"&amp;$E202,DefaultParameters,MATCH(V$8,'Default Parameters'!$3:$3,0),FALSE)),VLOOKUP($A202,DefaultParameters,MATCH(V$8,'Default Parameters'!$3:$3,0),FALSE)),"[enter country-specific value")</f>
        <v>0</v>
      </c>
      <c r="W202" s="211" cm="1">
        <f t="array" aca="1" ref="W202" ca="1">IF($G202="D",IFERROR(VLOOKUP($A202,DefaultParameters,MATCH(W$8,'Default Parameters'!$3:$3,0),FALSE)*(W168/VLOOKUP("Housed period_"&amp;$E202,DefaultParameters,MATCH(W$8,'Default Parameters'!$3:$3,0),FALSE)),VLOOKUP($A202,DefaultParameters,MATCH(W$8,'Default Parameters'!$3:$3,0),FALSE)),"[enter country-specific value")</f>
        <v>0</v>
      </c>
      <c r="X202" s="211" cm="1">
        <f t="array" aca="1" ref="X202" ca="1">IF($G202="D",IFERROR(VLOOKUP($A202,DefaultParameters,MATCH(X$8,'Default Parameters'!$3:$3,0),FALSE)*(X168/VLOOKUP("Housed period_"&amp;$E202,DefaultParameters,MATCH(X$8,'Default Parameters'!$3:$3,0),FALSE)),VLOOKUP($A202,DefaultParameters,MATCH(X$8,'Default Parameters'!$3:$3,0),FALSE)),"[enter country-specific value")</f>
        <v>0</v>
      </c>
      <c r="Y202" s="211" cm="1">
        <f t="array" aca="1" ref="Y202" ca="1">IF($G202="D",IFERROR(VLOOKUP($A202,DefaultParameters,MATCH(Y$8,'Default Parameters'!$3:$3,0),FALSE)*(Y168/VLOOKUP("Housed period_"&amp;$E202,DefaultParameters,MATCH(Y$8,'Default Parameters'!$3:$3,0),FALSE)),VLOOKUP($A202,DefaultParameters,MATCH(Y$8,'Default Parameters'!$3:$3,0),FALSE)),"[enter country-specific value")</f>
        <v>0</v>
      </c>
      <c r="Z202" s="211" cm="1">
        <f t="array" aca="1" ref="Z202" ca="1">IF($G202="D",IFERROR(VLOOKUP($A202,DefaultParameters,MATCH(Z$8,'Default Parameters'!$3:$3,0),FALSE)*(Z168/VLOOKUP("Housed period_"&amp;$E202,DefaultParameters,MATCH(Z$8,'Default Parameters'!$3:$3,0),FALSE)),VLOOKUP($A202,DefaultParameters,MATCH(Z$8,'Default Parameters'!$3:$3,0),FALSE)),"[enter country-specific value")</f>
        <v>0</v>
      </c>
      <c r="AA202" s="211" cm="1">
        <f t="array" aca="1" ref="AA202" ca="1">IF($G202="D",IFERROR(VLOOKUP($A202,DefaultParameters,MATCH(AA$8,'Default Parameters'!$3:$3,0),FALSE)*(AA168/VLOOKUP("Housed period_"&amp;$E202,DefaultParameters,MATCH(AA$8,'Default Parameters'!$3:$3,0),FALSE)),VLOOKUP($A202,DefaultParameters,MATCH(AA$8,'Default Parameters'!$3:$3,0),FALSE)),"[enter country-specific value")</f>
        <v>0</v>
      </c>
      <c r="AB202" s="211" cm="1">
        <f t="array" aca="1" ref="AB202" ca="1">IF($G202="D",IFERROR(VLOOKUP($A202,DefaultParameters,MATCH(AB$8,'Default Parameters'!$3:$3,0),FALSE)*(AB168/VLOOKUP("Housed period_"&amp;$E202,DefaultParameters,MATCH(AB$8,'Default Parameters'!$3:$3,0),FALSE)),VLOOKUP($A202,DefaultParameters,MATCH(AB$8,'Default Parameters'!$3:$3,0),FALSE)),"[enter country-specific value")</f>
        <v>0</v>
      </c>
      <c r="AC202" s="211" cm="1">
        <f t="array" aca="1" ref="AC202" ca="1">IF($G202="D",IFERROR(VLOOKUP($A202,DefaultParameters,MATCH(AC$8,'Default Parameters'!$3:$3,0),FALSE)*(AC168/VLOOKUP("Housed period_"&amp;$E202,DefaultParameters,MATCH(AC$8,'Default Parameters'!$3:$3,0),FALSE)),VLOOKUP($A202,DefaultParameters,MATCH(AC$8,'Default Parameters'!$3:$3,0),FALSE)),"[enter country-specific value")</f>
        <v>0</v>
      </c>
      <c r="AD202" s="211" cm="1">
        <f t="array" aca="1" ref="AD202" ca="1">IF($G202="D",IFERROR(VLOOKUP($A202,DefaultParameters,MATCH(AD$8,'Default Parameters'!$3:$3,0),FALSE)*(AD168/VLOOKUP("Housed period_"&amp;$E202,DefaultParameters,MATCH(AD$8,'Default Parameters'!$3:$3,0),FALSE)),VLOOKUP($A202,DefaultParameters,MATCH(AD$8,'Default Parameters'!$3:$3,0),FALSE)),"[enter country-specific value")</f>
        <v>0</v>
      </c>
      <c r="AE202" s="211" cm="1">
        <f t="array" aca="1" ref="AE202" ca="1">IF($G202="D",IFERROR(VLOOKUP($A202,DefaultParameters,MATCH(AE$8,'Default Parameters'!$3:$3,0),FALSE)*(AE168/VLOOKUP("Housed period_"&amp;$E202,DefaultParameters,MATCH(AE$8,'Default Parameters'!$3:$3,0),FALSE)),VLOOKUP($A202,DefaultParameters,MATCH(AE$8,'Default Parameters'!$3:$3,0),FALSE)),"[enter country-specific value")</f>
        <v>0</v>
      </c>
      <c r="AF202" s="211" cm="1">
        <f t="array" aca="1" ref="AF202" ca="1">IF($G202="D",IFERROR(VLOOKUP($A202,DefaultParameters,MATCH(AF$8,'Default Parameters'!$3:$3,0),FALSE)*(AF168/VLOOKUP("Housed period_"&amp;$E202,DefaultParameters,MATCH(AF$8,'Default Parameters'!$3:$3,0),FALSE)),VLOOKUP($A202,DefaultParameters,MATCH(AF$8,'Default Parameters'!$3:$3,0),FALSE)),"[enter country-specific value")</f>
        <v>0</v>
      </c>
      <c r="AG202" s="211" cm="1">
        <f t="array" aca="1" ref="AG202" ca="1">IF($G202="D",IFERROR(VLOOKUP($A202,DefaultParameters,MATCH(AG$8,'Default Parameters'!$3:$3,0),FALSE)*(AG168/VLOOKUP("Housed period_"&amp;$E202,DefaultParameters,MATCH(AG$8,'Default Parameters'!$3:$3,0),FALSE)),VLOOKUP($A202,DefaultParameters,MATCH(AG$8,'Default Parameters'!$3:$3,0),FALSE)),"[enter country-specific value")</f>
        <v>0</v>
      </c>
      <c r="AH202" s="211" cm="1">
        <f t="array" aca="1" ref="AH202" ca="1">IF($G202="D",IFERROR(VLOOKUP($A202,DefaultParameters,MATCH(AH$8,'Default Parameters'!$3:$3,0),FALSE)*(AH168/VLOOKUP("Housed period_"&amp;$E202,DefaultParameters,MATCH(AH$8,'Default Parameters'!$3:$3,0),FALSE)),VLOOKUP($A202,DefaultParameters,MATCH(AH$8,'Default Parameters'!$3:$3,0),FALSE)),"[enter country-specific value")</f>
        <v>0</v>
      </c>
      <c r="AI202" s="211" cm="1">
        <f t="array" aca="1" ref="AI202" ca="1">IF($G202="D",IFERROR(VLOOKUP($A202,DefaultParameters,MATCH(AI$8,'Default Parameters'!$3:$3,0),FALSE)*(AI168/VLOOKUP("Housed period_"&amp;$E202,DefaultParameters,MATCH(AI$8,'Default Parameters'!$3:$3,0),FALSE)),VLOOKUP($A202,DefaultParameters,MATCH(AI$8,'Default Parameters'!$3:$3,0),FALSE)),"[enter country-specific value")</f>
        <v>0</v>
      </c>
      <c r="AJ202" s="211" cm="1">
        <f t="array" aca="1" ref="AJ202" ca="1">IF($G202="D",IFERROR(VLOOKUP($A202,DefaultParameters,MATCH(AJ$8,'Default Parameters'!$3:$3,0),FALSE)*(AJ168/VLOOKUP("Housed period_"&amp;$E202,DefaultParameters,MATCH(AJ$8,'Default Parameters'!$3:$3,0),FALSE)),VLOOKUP($A202,DefaultParameters,MATCH(AJ$8,'Default Parameters'!$3:$3,0),FALSE)),"[enter country-specific value")</f>
        <v>0</v>
      </c>
      <c r="AK202" s="211" cm="1">
        <f t="array" aca="1" ref="AK202" ca="1">IF($G202="D",IFERROR(VLOOKUP($A202,DefaultParameters,MATCH(AK$8,'Default Parameters'!$3:$3,0),FALSE)*(AK168/VLOOKUP("Housed period_"&amp;$E202,DefaultParameters,MATCH(AK$8,'Default Parameters'!$3:$3,0),FALSE)),VLOOKUP($A202,DefaultParameters,MATCH(AK$8,'Default Parameters'!$3:$3,0),FALSE)),"[enter country-specific value")</f>
        <v>0</v>
      </c>
      <c r="AL202" s="211" cm="1">
        <f t="array" aca="1" ref="AL202" ca="1">IF($G202="D",IFERROR(VLOOKUP($A202,DefaultParameters,MATCH(AL$8,'Default Parameters'!$3:$3,0),FALSE)*(AL168/VLOOKUP("Housed period_"&amp;$E202,DefaultParameters,MATCH(AL$8,'Default Parameters'!$3:$3,0),FALSE)),VLOOKUP($A202,DefaultParameters,MATCH(AL$8,'Default Parameters'!$3:$3,0),FALSE)),"[enter country-specific value")</f>
        <v>0</v>
      </c>
      <c r="AM202" s="211" cm="1">
        <f t="array" aca="1" ref="AM202" ca="1">IF($G202="D",IFERROR(VLOOKUP($A202,DefaultParameters,MATCH(AM$8,'Default Parameters'!$3:$3,0),FALSE)*(AM168/VLOOKUP("Housed period_"&amp;$E202,DefaultParameters,MATCH(AM$8,'Default Parameters'!$3:$3,0),FALSE)),VLOOKUP($A202,DefaultParameters,MATCH(AM$8,'Default Parameters'!$3:$3,0),FALSE)),"[enter country-specific value")</f>
        <v>0</v>
      </c>
      <c r="AN202" s="211" cm="1">
        <f t="array" aca="1" ref="AN202" ca="1">IF($G202="D",IFERROR(VLOOKUP($A202,DefaultParameters,MATCH(AN$8,'Default Parameters'!$3:$3,0),FALSE)*(AN168/VLOOKUP("Housed period_"&amp;$E202,DefaultParameters,MATCH(AN$8,'Default Parameters'!$3:$3,0),FALSE)),VLOOKUP($A202,DefaultParameters,MATCH(AN$8,'Default Parameters'!$3:$3,0),FALSE)),"[enter country-specific value")</f>
        <v>0</v>
      </c>
      <c r="AO202" s="211" cm="1">
        <f t="array" aca="1" ref="AO202" ca="1">IF($G202="D",IFERROR(VLOOKUP($A202,DefaultParameters,MATCH(AO$8,'Default Parameters'!$3:$3,0),FALSE)*(AO168/VLOOKUP("Housed period_"&amp;$E202,DefaultParameters,MATCH(AO$8,'Default Parameters'!$3:$3,0),FALSE)),VLOOKUP($A202,DefaultParameters,MATCH(AO$8,'Default Parameters'!$3:$3,0),FALSE)),"[enter country-specific value")</f>
        <v>0</v>
      </c>
      <c r="AP202" s="211"/>
      <c r="AQ202" s="211"/>
      <c r="AR202" s="211"/>
      <c r="AS202" s="211"/>
      <c r="AT202" s="211"/>
      <c r="AU202" s="188"/>
      <c r="AV202" s="43" t="e" cm="1">
        <f t="array" aca="1" ref="AV202" ca="1">IF($G202="D",IFERROR(VLOOKUP($A202,DefaultParameters,MATCH(AV$8,'Default Parameters'!$3:$3,0),FALSE)*(AV168/VLOOKUP("Housed period_"&amp;$E202,DefaultParameters,MATCH(AV$8,'Default Parameters'!$3:$3,0),FALSE)),VLOOKUP($A202,DefaultParameters,MATCH(AV$8,'Default Parameters'!$3:$3,0),FALSE)),"[enter country-specific value")</f>
        <v>#N/A</v>
      </c>
    </row>
    <row r="203" spans="1:48" x14ac:dyDescent="0.25">
      <c r="A203" s="44" t="str">
        <f t="shared" si="42"/>
        <v>Straw_Other animals (fur animals)</v>
      </c>
      <c r="B203" s="2" t="s">
        <v>49</v>
      </c>
      <c r="C203" s="2" t="s">
        <v>169</v>
      </c>
      <c r="D203" s="77" t="str">
        <f t="shared" ca="1" si="39"/>
        <v>-</v>
      </c>
      <c r="E203" s="2" t="s">
        <v>108</v>
      </c>
      <c r="F203" s="77" t="str">
        <f t="shared" ca="1" si="40"/>
        <v>kg/yr</v>
      </c>
      <c r="G203" s="201" t="s">
        <v>124</v>
      </c>
      <c r="H203" s="2" t="s">
        <v>49</v>
      </c>
      <c r="I203" s="211" t="str">
        <f t="shared" ca="1" si="41"/>
        <v>No default, assumed to be 0</v>
      </c>
      <c r="J203" s="175" t="s">
        <v>524</v>
      </c>
      <c r="K203" s="211" cm="1">
        <f t="array" aca="1" ref="K203" ca="1">IF($G203="D",IFERROR(VLOOKUP($A203,DefaultParameters,MATCH(K$8,'Default Parameters'!$3:$3,0),FALSE)*(K169/VLOOKUP("Housed period_"&amp;$E203,DefaultParameters,MATCH(K$8,'Default Parameters'!$3:$3,0),FALSE)),VLOOKUP($A203,DefaultParameters,MATCH(K$8,'Default Parameters'!$3:$3,0),FALSE)),"[enter country-specific value")</f>
        <v>0</v>
      </c>
      <c r="L203" s="211" cm="1">
        <f t="array" aca="1" ref="L203" ca="1">IF($G203="D",IFERROR(VLOOKUP($A203,DefaultParameters,MATCH(L$8,'Default Parameters'!$3:$3,0),FALSE)*(L169/VLOOKUP("Housed period_"&amp;$E203,DefaultParameters,MATCH(L$8,'Default Parameters'!$3:$3,0),FALSE)),VLOOKUP($A203,DefaultParameters,MATCH(L$8,'Default Parameters'!$3:$3,0),FALSE)),"[enter country-specific value")</f>
        <v>0</v>
      </c>
      <c r="M203" s="211" cm="1">
        <f t="array" aca="1" ref="M203" ca="1">IF($G203="D",IFERROR(VLOOKUP($A203,DefaultParameters,MATCH(M$8,'Default Parameters'!$3:$3,0),FALSE)*(M169/VLOOKUP("Housed period_"&amp;$E203,DefaultParameters,MATCH(M$8,'Default Parameters'!$3:$3,0),FALSE)),VLOOKUP($A203,DefaultParameters,MATCH(M$8,'Default Parameters'!$3:$3,0),FALSE)),"[enter country-specific value")</f>
        <v>0</v>
      </c>
      <c r="N203" s="211" cm="1">
        <f t="array" aca="1" ref="N203" ca="1">IF($G203="D",IFERROR(VLOOKUP($A203,DefaultParameters,MATCH(N$8,'Default Parameters'!$3:$3,0),FALSE)*(N169/VLOOKUP("Housed period_"&amp;$E203,DefaultParameters,MATCH(N$8,'Default Parameters'!$3:$3,0),FALSE)),VLOOKUP($A203,DefaultParameters,MATCH(N$8,'Default Parameters'!$3:$3,0),FALSE)),"[enter country-specific value")</f>
        <v>0</v>
      </c>
      <c r="O203" s="211" cm="1">
        <f t="array" aca="1" ref="O203" ca="1">IF($G203="D",IFERROR(VLOOKUP($A203,DefaultParameters,MATCH(O$8,'Default Parameters'!$3:$3,0),FALSE)*(O169/VLOOKUP("Housed period_"&amp;$E203,DefaultParameters,MATCH(O$8,'Default Parameters'!$3:$3,0),FALSE)),VLOOKUP($A203,DefaultParameters,MATCH(O$8,'Default Parameters'!$3:$3,0),FALSE)),"[enter country-specific value")</f>
        <v>0</v>
      </c>
      <c r="P203" s="211" cm="1">
        <f t="array" aca="1" ref="P203" ca="1">IF($G203="D",IFERROR(VLOOKUP($A203,DefaultParameters,MATCH(P$8,'Default Parameters'!$3:$3,0),FALSE)*(P169/VLOOKUP("Housed period_"&amp;$E203,DefaultParameters,MATCH(P$8,'Default Parameters'!$3:$3,0),FALSE)),VLOOKUP($A203,DefaultParameters,MATCH(P$8,'Default Parameters'!$3:$3,0),FALSE)),"[enter country-specific value")</f>
        <v>0</v>
      </c>
      <c r="Q203" s="211" cm="1">
        <f t="array" aca="1" ref="Q203" ca="1">IF($G203="D",IFERROR(VLOOKUP($A203,DefaultParameters,MATCH(Q$8,'Default Parameters'!$3:$3,0),FALSE)*(Q169/VLOOKUP("Housed period_"&amp;$E203,DefaultParameters,MATCH(Q$8,'Default Parameters'!$3:$3,0),FALSE)),VLOOKUP($A203,DefaultParameters,MATCH(Q$8,'Default Parameters'!$3:$3,0),FALSE)),"[enter country-specific value")</f>
        <v>0</v>
      </c>
      <c r="R203" s="211" cm="1">
        <f t="array" aca="1" ref="R203" ca="1">IF($G203="D",IFERROR(VLOOKUP($A203,DefaultParameters,MATCH(R$8,'Default Parameters'!$3:$3,0),FALSE)*(R169/VLOOKUP("Housed period_"&amp;$E203,DefaultParameters,MATCH(R$8,'Default Parameters'!$3:$3,0),FALSE)),VLOOKUP($A203,DefaultParameters,MATCH(R$8,'Default Parameters'!$3:$3,0),FALSE)),"[enter country-specific value")</f>
        <v>0</v>
      </c>
      <c r="S203" s="211" cm="1">
        <f t="array" aca="1" ref="S203" ca="1">IF($G203="D",IFERROR(VLOOKUP($A203,DefaultParameters,MATCH(S$8,'Default Parameters'!$3:$3,0),FALSE)*(S169/VLOOKUP("Housed period_"&amp;$E203,DefaultParameters,MATCH(S$8,'Default Parameters'!$3:$3,0),FALSE)),VLOOKUP($A203,DefaultParameters,MATCH(S$8,'Default Parameters'!$3:$3,0),FALSE)),"[enter country-specific value")</f>
        <v>0</v>
      </c>
      <c r="T203" s="211" cm="1">
        <f t="array" aca="1" ref="T203" ca="1">IF($G203="D",IFERROR(VLOOKUP($A203,DefaultParameters,MATCH(T$8,'Default Parameters'!$3:$3,0),FALSE)*(T169/VLOOKUP("Housed period_"&amp;$E203,DefaultParameters,MATCH(T$8,'Default Parameters'!$3:$3,0),FALSE)),VLOOKUP($A203,DefaultParameters,MATCH(T$8,'Default Parameters'!$3:$3,0),FALSE)),"[enter country-specific value")</f>
        <v>0</v>
      </c>
      <c r="U203" s="211" cm="1">
        <f t="array" aca="1" ref="U203" ca="1">IF($G203="D",IFERROR(VLOOKUP($A203,DefaultParameters,MATCH(U$8,'Default Parameters'!$3:$3,0),FALSE)*(U169/VLOOKUP("Housed period_"&amp;$E203,DefaultParameters,MATCH(U$8,'Default Parameters'!$3:$3,0),FALSE)),VLOOKUP($A203,DefaultParameters,MATCH(U$8,'Default Parameters'!$3:$3,0),FALSE)),"[enter country-specific value")</f>
        <v>0</v>
      </c>
      <c r="V203" s="211" cm="1">
        <f t="array" aca="1" ref="V203" ca="1">IF($G203="D",IFERROR(VLOOKUP($A203,DefaultParameters,MATCH(V$8,'Default Parameters'!$3:$3,0),FALSE)*(V169/VLOOKUP("Housed period_"&amp;$E203,DefaultParameters,MATCH(V$8,'Default Parameters'!$3:$3,0),FALSE)),VLOOKUP($A203,DefaultParameters,MATCH(V$8,'Default Parameters'!$3:$3,0),FALSE)),"[enter country-specific value")</f>
        <v>0</v>
      </c>
      <c r="W203" s="211" cm="1">
        <f t="array" aca="1" ref="W203" ca="1">IF($G203="D",IFERROR(VLOOKUP($A203,DefaultParameters,MATCH(W$8,'Default Parameters'!$3:$3,0),FALSE)*(W169/VLOOKUP("Housed period_"&amp;$E203,DefaultParameters,MATCH(W$8,'Default Parameters'!$3:$3,0),FALSE)),VLOOKUP($A203,DefaultParameters,MATCH(W$8,'Default Parameters'!$3:$3,0),FALSE)),"[enter country-specific value")</f>
        <v>0</v>
      </c>
      <c r="X203" s="211" cm="1">
        <f t="array" aca="1" ref="X203" ca="1">IF($G203="D",IFERROR(VLOOKUP($A203,DefaultParameters,MATCH(X$8,'Default Parameters'!$3:$3,0),FALSE)*(X169/VLOOKUP("Housed period_"&amp;$E203,DefaultParameters,MATCH(X$8,'Default Parameters'!$3:$3,0),FALSE)),VLOOKUP($A203,DefaultParameters,MATCH(X$8,'Default Parameters'!$3:$3,0),FALSE)),"[enter country-specific value")</f>
        <v>0</v>
      </c>
      <c r="Y203" s="211" cm="1">
        <f t="array" aca="1" ref="Y203" ca="1">IF($G203="D",IFERROR(VLOOKUP($A203,DefaultParameters,MATCH(Y$8,'Default Parameters'!$3:$3,0),FALSE)*(Y169/VLOOKUP("Housed period_"&amp;$E203,DefaultParameters,MATCH(Y$8,'Default Parameters'!$3:$3,0),FALSE)),VLOOKUP($A203,DefaultParameters,MATCH(Y$8,'Default Parameters'!$3:$3,0),FALSE)),"[enter country-specific value")</f>
        <v>0</v>
      </c>
      <c r="Z203" s="211" cm="1">
        <f t="array" aca="1" ref="Z203" ca="1">IF($G203="D",IFERROR(VLOOKUP($A203,DefaultParameters,MATCH(Z$8,'Default Parameters'!$3:$3,0),FALSE)*(Z169/VLOOKUP("Housed period_"&amp;$E203,DefaultParameters,MATCH(Z$8,'Default Parameters'!$3:$3,0),FALSE)),VLOOKUP($A203,DefaultParameters,MATCH(Z$8,'Default Parameters'!$3:$3,0),FALSE)),"[enter country-specific value")</f>
        <v>0</v>
      </c>
      <c r="AA203" s="211" cm="1">
        <f t="array" aca="1" ref="AA203" ca="1">IF($G203="D",IFERROR(VLOOKUP($A203,DefaultParameters,MATCH(AA$8,'Default Parameters'!$3:$3,0),FALSE)*(AA169/VLOOKUP("Housed period_"&amp;$E203,DefaultParameters,MATCH(AA$8,'Default Parameters'!$3:$3,0),FALSE)),VLOOKUP($A203,DefaultParameters,MATCH(AA$8,'Default Parameters'!$3:$3,0),FALSE)),"[enter country-specific value")</f>
        <v>0</v>
      </c>
      <c r="AB203" s="211" cm="1">
        <f t="array" aca="1" ref="AB203" ca="1">IF($G203="D",IFERROR(VLOOKUP($A203,DefaultParameters,MATCH(AB$8,'Default Parameters'!$3:$3,0),FALSE)*(AB169/VLOOKUP("Housed period_"&amp;$E203,DefaultParameters,MATCH(AB$8,'Default Parameters'!$3:$3,0),FALSE)),VLOOKUP($A203,DefaultParameters,MATCH(AB$8,'Default Parameters'!$3:$3,0),FALSE)),"[enter country-specific value")</f>
        <v>0</v>
      </c>
      <c r="AC203" s="211" cm="1">
        <f t="array" aca="1" ref="AC203" ca="1">IF($G203="D",IFERROR(VLOOKUP($A203,DefaultParameters,MATCH(AC$8,'Default Parameters'!$3:$3,0),FALSE)*(AC169/VLOOKUP("Housed period_"&amp;$E203,DefaultParameters,MATCH(AC$8,'Default Parameters'!$3:$3,0),FALSE)),VLOOKUP($A203,DefaultParameters,MATCH(AC$8,'Default Parameters'!$3:$3,0),FALSE)),"[enter country-specific value")</f>
        <v>0</v>
      </c>
      <c r="AD203" s="211" cm="1">
        <f t="array" aca="1" ref="AD203" ca="1">IF($G203="D",IFERROR(VLOOKUP($A203,DefaultParameters,MATCH(AD$8,'Default Parameters'!$3:$3,0),FALSE)*(AD169/VLOOKUP("Housed period_"&amp;$E203,DefaultParameters,MATCH(AD$8,'Default Parameters'!$3:$3,0),FALSE)),VLOOKUP($A203,DefaultParameters,MATCH(AD$8,'Default Parameters'!$3:$3,0),FALSE)),"[enter country-specific value")</f>
        <v>0</v>
      </c>
      <c r="AE203" s="211" cm="1">
        <f t="array" aca="1" ref="AE203" ca="1">IF($G203="D",IFERROR(VLOOKUP($A203,DefaultParameters,MATCH(AE$8,'Default Parameters'!$3:$3,0),FALSE)*(AE169/VLOOKUP("Housed period_"&amp;$E203,DefaultParameters,MATCH(AE$8,'Default Parameters'!$3:$3,0),FALSE)),VLOOKUP($A203,DefaultParameters,MATCH(AE$8,'Default Parameters'!$3:$3,0),FALSE)),"[enter country-specific value")</f>
        <v>0</v>
      </c>
      <c r="AF203" s="211" cm="1">
        <f t="array" aca="1" ref="AF203" ca="1">IF($G203="D",IFERROR(VLOOKUP($A203,DefaultParameters,MATCH(AF$8,'Default Parameters'!$3:$3,0),FALSE)*(AF169/VLOOKUP("Housed period_"&amp;$E203,DefaultParameters,MATCH(AF$8,'Default Parameters'!$3:$3,0),FALSE)),VLOOKUP($A203,DefaultParameters,MATCH(AF$8,'Default Parameters'!$3:$3,0),FALSE)),"[enter country-specific value")</f>
        <v>0</v>
      </c>
      <c r="AG203" s="211" cm="1">
        <f t="array" aca="1" ref="AG203" ca="1">IF($G203="D",IFERROR(VLOOKUP($A203,DefaultParameters,MATCH(AG$8,'Default Parameters'!$3:$3,0),FALSE)*(AG169/VLOOKUP("Housed period_"&amp;$E203,DefaultParameters,MATCH(AG$8,'Default Parameters'!$3:$3,0),FALSE)),VLOOKUP($A203,DefaultParameters,MATCH(AG$8,'Default Parameters'!$3:$3,0),FALSE)),"[enter country-specific value")</f>
        <v>0</v>
      </c>
      <c r="AH203" s="211" cm="1">
        <f t="array" aca="1" ref="AH203" ca="1">IF($G203="D",IFERROR(VLOOKUP($A203,DefaultParameters,MATCH(AH$8,'Default Parameters'!$3:$3,0),FALSE)*(AH169/VLOOKUP("Housed period_"&amp;$E203,DefaultParameters,MATCH(AH$8,'Default Parameters'!$3:$3,0),FALSE)),VLOOKUP($A203,DefaultParameters,MATCH(AH$8,'Default Parameters'!$3:$3,0),FALSE)),"[enter country-specific value")</f>
        <v>0</v>
      </c>
      <c r="AI203" s="211" cm="1">
        <f t="array" aca="1" ref="AI203" ca="1">IF($G203="D",IFERROR(VLOOKUP($A203,DefaultParameters,MATCH(AI$8,'Default Parameters'!$3:$3,0),FALSE)*(AI169/VLOOKUP("Housed period_"&amp;$E203,DefaultParameters,MATCH(AI$8,'Default Parameters'!$3:$3,0),FALSE)),VLOOKUP($A203,DefaultParameters,MATCH(AI$8,'Default Parameters'!$3:$3,0),FALSE)),"[enter country-specific value")</f>
        <v>0</v>
      </c>
      <c r="AJ203" s="211" cm="1">
        <f t="array" aca="1" ref="AJ203" ca="1">IF($G203="D",IFERROR(VLOOKUP($A203,DefaultParameters,MATCH(AJ$8,'Default Parameters'!$3:$3,0),FALSE)*(AJ169/VLOOKUP("Housed period_"&amp;$E203,DefaultParameters,MATCH(AJ$8,'Default Parameters'!$3:$3,0),FALSE)),VLOOKUP($A203,DefaultParameters,MATCH(AJ$8,'Default Parameters'!$3:$3,0),FALSE)),"[enter country-specific value")</f>
        <v>0</v>
      </c>
      <c r="AK203" s="211" cm="1">
        <f t="array" aca="1" ref="AK203" ca="1">IF($G203="D",IFERROR(VLOOKUP($A203,DefaultParameters,MATCH(AK$8,'Default Parameters'!$3:$3,0),FALSE)*(AK169/VLOOKUP("Housed period_"&amp;$E203,DefaultParameters,MATCH(AK$8,'Default Parameters'!$3:$3,0),FALSE)),VLOOKUP($A203,DefaultParameters,MATCH(AK$8,'Default Parameters'!$3:$3,0),FALSE)),"[enter country-specific value")</f>
        <v>0</v>
      </c>
      <c r="AL203" s="211" cm="1">
        <f t="array" aca="1" ref="AL203" ca="1">IF($G203="D",IFERROR(VLOOKUP($A203,DefaultParameters,MATCH(AL$8,'Default Parameters'!$3:$3,0),FALSE)*(AL169/VLOOKUP("Housed period_"&amp;$E203,DefaultParameters,MATCH(AL$8,'Default Parameters'!$3:$3,0),FALSE)),VLOOKUP($A203,DefaultParameters,MATCH(AL$8,'Default Parameters'!$3:$3,0),FALSE)),"[enter country-specific value")</f>
        <v>0</v>
      </c>
      <c r="AM203" s="211" cm="1">
        <f t="array" aca="1" ref="AM203" ca="1">IF($G203="D",IFERROR(VLOOKUP($A203,DefaultParameters,MATCH(AM$8,'Default Parameters'!$3:$3,0),FALSE)*(AM169/VLOOKUP("Housed period_"&amp;$E203,DefaultParameters,MATCH(AM$8,'Default Parameters'!$3:$3,0),FALSE)),VLOOKUP($A203,DefaultParameters,MATCH(AM$8,'Default Parameters'!$3:$3,0),FALSE)),"[enter country-specific value")</f>
        <v>0</v>
      </c>
      <c r="AN203" s="211" cm="1">
        <f t="array" aca="1" ref="AN203" ca="1">IF($G203="D",IFERROR(VLOOKUP($A203,DefaultParameters,MATCH(AN$8,'Default Parameters'!$3:$3,0),FALSE)*(AN169/VLOOKUP("Housed period_"&amp;$E203,DefaultParameters,MATCH(AN$8,'Default Parameters'!$3:$3,0),FALSE)),VLOOKUP($A203,DefaultParameters,MATCH(AN$8,'Default Parameters'!$3:$3,0),FALSE)),"[enter country-specific value")</f>
        <v>0</v>
      </c>
      <c r="AO203" s="211" cm="1">
        <f t="array" aca="1" ref="AO203" ca="1">IF($G203="D",IFERROR(VLOOKUP($A203,DefaultParameters,MATCH(AO$8,'Default Parameters'!$3:$3,0),FALSE)*(AO169/VLOOKUP("Housed period_"&amp;$E203,DefaultParameters,MATCH(AO$8,'Default Parameters'!$3:$3,0),FALSE)),VLOOKUP($A203,DefaultParameters,MATCH(AO$8,'Default Parameters'!$3:$3,0),FALSE)),"[enter country-specific value")</f>
        <v>0</v>
      </c>
      <c r="AP203" s="211"/>
      <c r="AQ203" s="211"/>
      <c r="AR203" s="211"/>
      <c r="AS203" s="211"/>
      <c r="AT203" s="211"/>
      <c r="AU203" s="188"/>
      <c r="AV203" s="43" t="e" cm="1">
        <f t="array" aca="1" ref="AV203" ca="1">IF($G203="D",IFERROR(VLOOKUP($A203,DefaultParameters,MATCH(AV$8,'Default Parameters'!$3:$3,0),FALSE)*(AV169/VLOOKUP("Housed period_"&amp;$E203,DefaultParameters,MATCH(AV$8,'Default Parameters'!$3:$3,0),FALSE)),VLOOKUP($A203,DefaultParameters,MATCH(AV$8,'Default Parameters'!$3:$3,0),FALSE)),"[enter country-specific value")</f>
        <v>#N/A</v>
      </c>
    </row>
    <row r="204" spans="1:48" x14ac:dyDescent="0.25">
      <c r="A204" s="18" t="s">
        <v>171</v>
      </c>
      <c r="B204" s="18"/>
      <c r="C204" s="18"/>
      <c r="D204" s="18"/>
      <c r="E204" s="18"/>
      <c r="F204" s="18"/>
      <c r="G204" s="179"/>
      <c r="H204" s="18"/>
      <c r="I204" s="179"/>
      <c r="J204" s="179"/>
      <c r="K204" s="179"/>
      <c r="L204" s="179"/>
      <c r="M204" s="179"/>
      <c r="N204" s="179"/>
      <c r="O204" s="179"/>
      <c r="P204" s="179"/>
      <c r="Q204" s="179"/>
      <c r="R204" s="179"/>
      <c r="S204" s="179"/>
      <c r="T204" s="179"/>
      <c r="U204" s="179"/>
      <c r="V204" s="179"/>
      <c r="W204" s="179"/>
      <c r="X204" s="179"/>
      <c r="Y204" s="179"/>
      <c r="Z204" s="179"/>
      <c r="AA204" s="179"/>
      <c r="AB204" s="179"/>
      <c r="AC204" s="179"/>
      <c r="AD204" s="179"/>
      <c r="AE204" s="179"/>
      <c r="AF204" s="179"/>
      <c r="AG204" s="179"/>
      <c r="AH204" s="179"/>
      <c r="AI204" s="179"/>
      <c r="AJ204" s="179"/>
      <c r="AK204" s="179"/>
      <c r="AL204" s="179"/>
      <c r="AM204" s="179"/>
      <c r="AN204" s="179"/>
      <c r="AO204" s="179"/>
      <c r="AP204" s="179"/>
      <c r="AQ204" s="179"/>
      <c r="AR204" s="179"/>
      <c r="AS204" s="179"/>
      <c r="AT204" s="179"/>
      <c r="AU204" s="188"/>
      <c r="AV204" s="18"/>
    </row>
    <row r="205" spans="1:48" x14ac:dyDescent="0.25">
      <c r="A205" s="44" t="str">
        <f>C205&amp;"_"&amp;E205</f>
        <v>N_added_in_straw_Dairy cattle</v>
      </c>
      <c r="B205" s="2" t="s">
        <v>49</v>
      </c>
      <c r="C205" s="2" t="s">
        <v>173</v>
      </c>
      <c r="D205" s="77" t="str">
        <f t="shared" ref="D205:D220" ca="1" si="43">VLOOKUP(A205,DefaultParameters,4,0)</f>
        <v>-</v>
      </c>
      <c r="E205" s="2" t="s">
        <v>75</v>
      </c>
      <c r="F205" s="77" t="str">
        <f t="shared" ref="F205:F220" ca="1" si="44">VLOOKUP(A205,DefaultParameters,6,0)</f>
        <v>kg/animal/yr</v>
      </c>
      <c r="G205" s="201" t="s">
        <v>124</v>
      </c>
      <c r="H205" s="2" t="s">
        <v>49</v>
      </c>
      <c r="I205" s="211" t="str">
        <f t="shared" ref="I205:I220" ca="1" si="45">IF($G205="CS","[enter country-specific source]",VLOOKUP(A205,DefaultParameters,8,0))</f>
        <v>Table 3.7, 3B, EMEP/EEA Guidebook 2019</v>
      </c>
      <c r="J205" s="202"/>
      <c r="K205" s="211" cm="1">
        <f t="array" aca="1" ref="K205" ca="1">IF($G205="D",IFERROR(VLOOKUP($A205,DefaultParameters,MATCH(K$8,'Default Parameters'!$3:$3,0),FALSE)*(K154/VLOOKUP("Housed period_"&amp;$E205,DefaultParameters,MATCH(K$8,'Default Parameters'!$3:$3,0),FALSE)),VLOOKUP($A205,DefaultParameters,MATCH(K$8,'Default Parameters'!$3:$3,0),FALSE)),"[enter country-specific value")</f>
        <v>6</v>
      </c>
      <c r="L205" s="211" cm="1">
        <f t="array" aca="1" ref="L205" ca="1">IF($G205="D",IFERROR(VLOOKUP($A205,DefaultParameters,MATCH(L$8,'Default Parameters'!$3:$3,0),FALSE)*(L154/VLOOKUP("Housed period_"&amp;$E205,DefaultParameters,MATCH(L$8,'Default Parameters'!$3:$3,0),FALSE)),VLOOKUP($A205,DefaultParameters,MATCH(L$8,'Default Parameters'!$3:$3,0),FALSE)),"[enter country-specific value")</f>
        <v>6</v>
      </c>
      <c r="M205" s="211" cm="1">
        <f t="array" aca="1" ref="M205" ca="1">IF($G205="D",IFERROR(VLOOKUP($A205,DefaultParameters,MATCH(M$8,'Default Parameters'!$3:$3,0),FALSE)*(M154/VLOOKUP("Housed period_"&amp;$E205,DefaultParameters,MATCH(M$8,'Default Parameters'!$3:$3,0),FALSE)),VLOOKUP($A205,DefaultParameters,MATCH(M$8,'Default Parameters'!$3:$3,0),FALSE)),"[enter country-specific value")</f>
        <v>6</v>
      </c>
      <c r="N205" s="211" cm="1">
        <f t="array" aca="1" ref="N205" ca="1">IF($G205="D",IFERROR(VLOOKUP($A205,DefaultParameters,MATCH(N$8,'Default Parameters'!$3:$3,0),FALSE)*(N154/VLOOKUP("Housed period_"&amp;$E205,DefaultParameters,MATCH(N$8,'Default Parameters'!$3:$3,0),FALSE)),VLOOKUP($A205,DefaultParameters,MATCH(N$8,'Default Parameters'!$3:$3,0),FALSE)),"[enter country-specific value")</f>
        <v>6</v>
      </c>
      <c r="O205" s="211" cm="1">
        <f t="array" aca="1" ref="O205" ca="1">IF($G205="D",IFERROR(VLOOKUP($A205,DefaultParameters,MATCH(O$8,'Default Parameters'!$3:$3,0),FALSE)*(O154/VLOOKUP("Housed period_"&amp;$E205,DefaultParameters,MATCH(O$8,'Default Parameters'!$3:$3,0),FALSE)),VLOOKUP($A205,DefaultParameters,MATCH(O$8,'Default Parameters'!$3:$3,0),FALSE)),"[enter country-specific value")</f>
        <v>6</v>
      </c>
      <c r="P205" s="211" cm="1">
        <f t="array" aca="1" ref="P205" ca="1">IF($G205="D",IFERROR(VLOOKUP($A205,DefaultParameters,MATCH(P$8,'Default Parameters'!$3:$3,0),FALSE)*(P154/VLOOKUP("Housed period_"&amp;$E205,DefaultParameters,MATCH(P$8,'Default Parameters'!$3:$3,0),FALSE)),VLOOKUP($A205,DefaultParameters,MATCH(P$8,'Default Parameters'!$3:$3,0),FALSE)),"[enter country-specific value")</f>
        <v>6</v>
      </c>
      <c r="Q205" s="211" cm="1">
        <f t="array" aca="1" ref="Q205" ca="1">IF($G205="D",IFERROR(VLOOKUP($A205,DefaultParameters,MATCH(Q$8,'Default Parameters'!$3:$3,0),FALSE)*(Q154/VLOOKUP("Housed period_"&amp;$E205,DefaultParameters,MATCH(Q$8,'Default Parameters'!$3:$3,0),FALSE)),VLOOKUP($A205,DefaultParameters,MATCH(Q$8,'Default Parameters'!$3:$3,0),FALSE)),"[enter country-specific value")</f>
        <v>6</v>
      </c>
      <c r="R205" s="211" cm="1">
        <f t="array" aca="1" ref="R205" ca="1">IF($G205="D",IFERROR(VLOOKUP($A205,DefaultParameters,MATCH(R$8,'Default Parameters'!$3:$3,0),FALSE)*(R154/VLOOKUP("Housed period_"&amp;$E205,DefaultParameters,MATCH(R$8,'Default Parameters'!$3:$3,0),FALSE)),VLOOKUP($A205,DefaultParameters,MATCH(R$8,'Default Parameters'!$3:$3,0),FALSE)),"[enter country-specific value")</f>
        <v>6</v>
      </c>
      <c r="S205" s="211" cm="1">
        <f t="array" aca="1" ref="S205" ca="1">IF($G205="D",IFERROR(VLOOKUP($A205,DefaultParameters,MATCH(S$8,'Default Parameters'!$3:$3,0),FALSE)*(S154/VLOOKUP("Housed period_"&amp;$E205,DefaultParameters,MATCH(S$8,'Default Parameters'!$3:$3,0),FALSE)),VLOOKUP($A205,DefaultParameters,MATCH(S$8,'Default Parameters'!$3:$3,0),FALSE)),"[enter country-specific value")</f>
        <v>6</v>
      </c>
      <c r="T205" s="211" cm="1">
        <f t="array" aca="1" ref="T205" ca="1">IF($G205="D",IFERROR(VLOOKUP($A205,DefaultParameters,MATCH(T$8,'Default Parameters'!$3:$3,0),FALSE)*(T154/VLOOKUP("Housed period_"&amp;$E205,DefaultParameters,MATCH(T$8,'Default Parameters'!$3:$3,0),FALSE)),VLOOKUP($A205,DefaultParameters,MATCH(T$8,'Default Parameters'!$3:$3,0),FALSE)),"[enter country-specific value")</f>
        <v>6</v>
      </c>
      <c r="U205" s="211" cm="1">
        <f t="array" aca="1" ref="U205" ca="1">IF($G205="D",IFERROR(VLOOKUP($A205,DefaultParameters,MATCH(U$8,'Default Parameters'!$3:$3,0),FALSE)*(U154/VLOOKUP("Housed period_"&amp;$E205,DefaultParameters,MATCH(U$8,'Default Parameters'!$3:$3,0),FALSE)),VLOOKUP($A205,DefaultParameters,MATCH(U$8,'Default Parameters'!$3:$3,0),FALSE)),"[enter country-specific value")</f>
        <v>6</v>
      </c>
      <c r="V205" s="211" cm="1">
        <f t="array" aca="1" ref="V205" ca="1">IF($G205="D",IFERROR(VLOOKUP($A205,DefaultParameters,MATCH(V$8,'Default Parameters'!$3:$3,0),FALSE)*(V154/VLOOKUP("Housed period_"&amp;$E205,DefaultParameters,MATCH(V$8,'Default Parameters'!$3:$3,0),FALSE)),VLOOKUP($A205,DefaultParameters,MATCH(V$8,'Default Parameters'!$3:$3,0),FALSE)),"[enter country-specific value")</f>
        <v>6</v>
      </c>
      <c r="W205" s="211" cm="1">
        <f t="array" aca="1" ref="W205" ca="1">IF($G205="D",IFERROR(VLOOKUP($A205,DefaultParameters,MATCH(W$8,'Default Parameters'!$3:$3,0),FALSE)*(W154/VLOOKUP("Housed period_"&amp;$E205,DefaultParameters,MATCH(W$8,'Default Parameters'!$3:$3,0),FALSE)),VLOOKUP($A205,DefaultParameters,MATCH(W$8,'Default Parameters'!$3:$3,0),FALSE)),"[enter country-specific value")</f>
        <v>6</v>
      </c>
      <c r="X205" s="211" cm="1">
        <f t="array" aca="1" ref="X205" ca="1">IF($G205="D",IFERROR(VLOOKUP($A205,DefaultParameters,MATCH(X$8,'Default Parameters'!$3:$3,0),FALSE)*(X154/VLOOKUP("Housed period_"&amp;$E205,DefaultParameters,MATCH(X$8,'Default Parameters'!$3:$3,0),FALSE)),VLOOKUP($A205,DefaultParameters,MATCH(X$8,'Default Parameters'!$3:$3,0),FALSE)),"[enter country-specific value")</f>
        <v>6</v>
      </c>
      <c r="Y205" s="211" cm="1">
        <f t="array" aca="1" ref="Y205" ca="1">IF($G205="D",IFERROR(VLOOKUP($A205,DefaultParameters,MATCH(Y$8,'Default Parameters'!$3:$3,0),FALSE)*(Y154/VLOOKUP("Housed period_"&amp;$E205,DefaultParameters,MATCH(Y$8,'Default Parameters'!$3:$3,0),FALSE)),VLOOKUP($A205,DefaultParameters,MATCH(Y$8,'Default Parameters'!$3:$3,0),FALSE)),"[enter country-specific value")</f>
        <v>6</v>
      </c>
      <c r="Z205" s="211" cm="1">
        <f t="array" aca="1" ref="Z205" ca="1">IF($G205="D",IFERROR(VLOOKUP($A205,DefaultParameters,MATCH(Z$8,'Default Parameters'!$3:$3,0),FALSE)*(Z154/VLOOKUP("Housed period_"&amp;$E205,DefaultParameters,MATCH(Z$8,'Default Parameters'!$3:$3,0),FALSE)),VLOOKUP($A205,DefaultParameters,MATCH(Z$8,'Default Parameters'!$3:$3,0),FALSE)),"[enter country-specific value")</f>
        <v>6</v>
      </c>
      <c r="AA205" s="211" cm="1">
        <f t="array" aca="1" ref="AA205" ca="1">IF($G205="D",IFERROR(VLOOKUP($A205,DefaultParameters,MATCH(AA$8,'Default Parameters'!$3:$3,0),FALSE)*(AA154/VLOOKUP("Housed period_"&amp;$E205,DefaultParameters,MATCH(AA$8,'Default Parameters'!$3:$3,0),FALSE)),VLOOKUP($A205,DefaultParameters,MATCH(AA$8,'Default Parameters'!$3:$3,0),FALSE)),"[enter country-specific value")</f>
        <v>6</v>
      </c>
      <c r="AB205" s="211" cm="1">
        <f t="array" aca="1" ref="AB205" ca="1">IF($G205="D",IFERROR(VLOOKUP($A205,DefaultParameters,MATCH(AB$8,'Default Parameters'!$3:$3,0),FALSE)*(AB154/VLOOKUP("Housed period_"&amp;$E205,DefaultParameters,MATCH(AB$8,'Default Parameters'!$3:$3,0),FALSE)),VLOOKUP($A205,DefaultParameters,MATCH(AB$8,'Default Parameters'!$3:$3,0),FALSE)),"[enter country-specific value")</f>
        <v>6</v>
      </c>
      <c r="AC205" s="211" cm="1">
        <f t="array" aca="1" ref="AC205" ca="1">IF($G205="D",IFERROR(VLOOKUP($A205,DefaultParameters,MATCH(AC$8,'Default Parameters'!$3:$3,0),FALSE)*(AC154/VLOOKUP("Housed period_"&amp;$E205,DefaultParameters,MATCH(AC$8,'Default Parameters'!$3:$3,0),FALSE)),VLOOKUP($A205,DefaultParameters,MATCH(AC$8,'Default Parameters'!$3:$3,0),FALSE)),"[enter country-specific value")</f>
        <v>6</v>
      </c>
      <c r="AD205" s="211" cm="1">
        <f t="array" aca="1" ref="AD205" ca="1">IF($G205="D",IFERROR(VLOOKUP($A205,DefaultParameters,MATCH(AD$8,'Default Parameters'!$3:$3,0),FALSE)*(AD154/VLOOKUP("Housed period_"&amp;$E205,DefaultParameters,MATCH(AD$8,'Default Parameters'!$3:$3,0),FALSE)),VLOOKUP($A205,DefaultParameters,MATCH(AD$8,'Default Parameters'!$3:$3,0),FALSE)),"[enter country-specific value")</f>
        <v>6</v>
      </c>
      <c r="AE205" s="211" cm="1">
        <f t="array" aca="1" ref="AE205" ca="1">IF($G205="D",IFERROR(VLOOKUP($A205,DefaultParameters,MATCH(AE$8,'Default Parameters'!$3:$3,0),FALSE)*(AE154/VLOOKUP("Housed period_"&amp;$E205,DefaultParameters,MATCH(AE$8,'Default Parameters'!$3:$3,0),FALSE)),VLOOKUP($A205,DefaultParameters,MATCH(AE$8,'Default Parameters'!$3:$3,0),FALSE)),"[enter country-specific value")</f>
        <v>6</v>
      </c>
      <c r="AF205" s="211" cm="1">
        <f t="array" aca="1" ref="AF205" ca="1">IF($G205="D",IFERROR(VLOOKUP($A205,DefaultParameters,MATCH(AF$8,'Default Parameters'!$3:$3,0),FALSE)*(AF154/VLOOKUP("Housed period_"&amp;$E205,DefaultParameters,MATCH(AF$8,'Default Parameters'!$3:$3,0),FALSE)),VLOOKUP($A205,DefaultParameters,MATCH(AF$8,'Default Parameters'!$3:$3,0),FALSE)),"[enter country-specific value")</f>
        <v>6</v>
      </c>
      <c r="AG205" s="211" cm="1">
        <f t="array" aca="1" ref="AG205" ca="1">IF($G205="D",IFERROR(VLOOKUP($A205,DefaultParameters,MATCH(AG$8,'Default Parameters'!$3:$3,0),FALSE)*(AG154/VLOOKUP("Housed period_"&amp;$E205,DefaultParameters,MATCH(AG$8,'Default Parameters'!$3:$3,0),FALSE)),VLOOKUP($A205,DefaultParameters,MATCH(AG$8,'Default Parameters'!$3:$3,0),FALSE)),"[enter country-specific value")</f>
        <v>6</v>
      </c>
      <c r="AH205" s="211" cm="1">
        <f t="array" aca="1" ref="AH205" ca="1">IF($G205="D",IFERROR(VLOOKUP($A205,DefaultParameters,MATCH(AH$8,'Default Parameters'!$3:$3,0),FALSE)*(AH154/VLOOKUP("Housed period_"&amp;$E205,DefaultParameters,MATCH(AH$8,'Default Parameters'!$3:$3,0),FALSE)),VLOOKUP($A205,DefaultParameters,MATCH(AH$8,'Default Parameters'!$3:$3,0),FALSE)),"[enter country-specific value")</f>
        <v>6</v>
      </c>
      <c r="AI205" s="211" cm="1">
        <f t="array" aca="1" ref="AI205" ca="1">IF($G205="D",IFERROR(VLOOKUP($A205,DefaultParameters,MATCH(AI$8,'Default Parameters'!$3:$3,0),FALSE)*(AI154/VLOOKUP("Housed period_"&amp;$E205,DefaultParameters,MATCH(AI$8,'Default Parameters'!$3:$3,0),FALSE)),VLOOKUP($A205,DefaultParameters,MATCH(AI$8,'Default Parameters'!$3:$3,0),FALSE)),"[enter country-specific value")</f>
        <v>6</v>
      </c>
      <c r="AJ205" s="211" cm="1">
        <f t="array" aca="1" ref="AJ205" ca="1">IF($G205="D",IFERROR(VLOOKUP($A205,DefaultParameters,MATCH(AJ$8,'Default Parameters'!$3:$3,0),FALSE)*(AJ154/VLOOKUP("Housed period_"&amp;$E205,DefaultParameters,MATCH(AJ$8,'Default Parameters'!$3:$3,0),FALSE)),VLOOKUP($A205,DefaultParameters,MATCH(AJ$8,'Default Parameters'!$3:$3,0),FALSE)),"[enter country-specific value")</f>
        <v>6</v>
      </c>
      <c r="AK205" s="211" cm="1">
        <f t="array" aca="1" ref="AK205" ca="1">IF($G205="D",IFERROR(VLOOKUP($A205,DefaultParameters,MATCH(AK$8,'Default Parameters'!$3:$3,0),FALSE)*(AK154/VLOOKUP("Housed period_"&amp;$E205,DefaultParameters,MATCH(AK$8,'Default Parameters'!$3:$3,0),FALSE)),VLOOKUP($A205,DefaultParameters,MATCH(AK$8,'Default Parameters'!$3:$3,0),FALSE)),"[enter country-specific value")</f>
        <v>6</v>
      </c>
      <c r="AL205" s="211" cm="1">
        <f t="array" aca="1" ref="AL205" ca="1">IF($G205="D",IFERROR(VLOOKUP($A205,DefaultParameters,MATCH(AL$8,'Default Parameters'!$3:$3,0),FALSE)*(AL154/VLOOKUP("Housed period_"&amp;$E205,DefaultParameters,MATCH(AL$8,'Default Parameters'!$3:$3,0),FALSE)),VLOOKUP($A205,DefaultParameters,MATCH(AL$8,'Default Parameters'!$3:$3,0),FALSE)),"[enter country-specific value")</f>
        <v>6</v>
      </c>
      <c r="AM205" s="211" cm="1">
        <f t="array" aca="1" ref="AM205" ca="1">IF($G205="D",IFERROR(VLOOKUP($A205,DefaultParameters,MATCH(AM$8,'Default Parameters'!$3:$3,0),FALSE)*(AM154/VLOOKUP("Housed period_"&amp;$E205,DefaultParameters,MATCH(AM$8,'Default Parameters'!$3:$3,0),FALSE)),VLOOKUP($A205,DefaultParameters,MATCH(AM$8,'Default Parameters'!$3:$3,0),FALSE)),"[enter country-specific value")</f>
        <v>6</v>
      </c>
      <c r="AN205" s="211" cm="1">
        <f t="array" aca="1" ref="AN205" ca="1">IF($G205="D",IFERROR(VLOOKUP($A205,DefaultParameters,MATCH(AN$8,'Default Parameters'!$3:$3,0),FALSE)*(AN154/VLOOKUP("Housed period_"&amp;$E205,DefaultParameters,MATCH(AN$8,'Default Parameters'!$3:$3,0),FALSE)),VLOOKUP($A205,DefaultParameters,MATCH(AN$8,'Default Parameters'!$3:$3,0),FALSE)),"[enter country-specific value")</f>
        <v>6</v>
      </c>
      <c r="AO205" s="211" cm="1">
        <f t="array" aca="1" ref="AO205" ca="1">IF($G205="D",IFERROR(VLOOKUP($A205,DefaultParameters,MATCH(AO$8,'Default Parameters'!$3:$3,0),FALSE)*(AO154/VLOOKUP("Housed period_"&amp;$E205,DefaultParameters,MATCH(AO$8,'Default Parameters'!$3:$3,0),FALSE)),VLOOKUP($A205,DefaultParameters,MATCH(AO$8,'Default Parameters'!$3:$3,0),FALSE)),"[enter country-specific value")</f>
        <v>6</v>
      </c>
      <c r="AP205" s="211"/>
      <c r="AQ205" s="211"/>
      <c r="AR205" s="211"/>
      <c r="AS205" s="211"/>
      <c r="AT205" s="211"/>
      <c r="AU205" s="188"/>
      <c r="AV205" s="43" t="e" cm="1">
        <f t="array" aca="1" ref="AV205" ca="1">IF($G205="D",VLOOKUP($A205,DefaultParameters,MATCH(AV$8,'Default Parameters'!$3:$3,0),FALSE),"[enter country-specific value")</f>
        <v>#N/A</v>
      </c>
    </row>
    <row r="206" spans="1:48" x14ac:dyDescent="0.25">
      <c r="A206" s="44" t="str">
        <f t="shared" ref="A206:A220" si="46">C206&amp;"_"&amp;E206</f>
        <v>N_added_in_straw_Non-dairy cattle</v>
      </c>
      <c r="B206" s="2" t="s">
        <v>49</v>
      </c>
      <c r="C206" s="2" t="s">
        <v>173</v>
      </c>
      <c r="D206" s="77" t="str">
        <f t="shared" ca="1" si="43"/>
        <v>-</v>
      </c>
      <c r="E206" s="2" t="s">
        <v>77</v>
      </c>
      <c r="F206" s="77" t="str">
        <f t="shared" ca="1" si="44"/>
        <v>kg/animal/yr</v>
      </c>
      <c r="G206" s="201" t="s">
        <v>124</v>
      </c>
      <c r="H206" s="2" t="s">
        <v>49</v>
      </c>
      <c r="I206" s="211" t="str">
        <f t="shared" ca="1" si="45"/>
        <v>Table 3.7, 3B, EMEP/EEA Guidebook 2019</v>
      </c>
      <c r="J206" s="176"/>
      <c r="K206" s="211" cm="1">
        <f t="array" aca="1" ref="K206" ca="1">IF($G206="D",IFERROR(VLOOKUP($A206,DefaultParameters,MATCH(K$8,'Default Parameters'!$3:$3,0),FALSE)*(K155/VLOOKUP("Housed period_"&amp;$E206,DefaultParameters,MATCH(K$8,'Default Parameters'!$3:$3,0),FALSE)),VLOOKUP($A206,DefaultParameters,MATCH(K$8,'Default Parameters'!$3:$3,0),FALSE)),"[enter country-specific value")</f>
        <v>2</v>
      </c>
      <c r="L206" s="211" cm="1">
        <f t="array" aca="1" ref="L206" ca="1">IF($G206="D",IFERROR(VLOOKUP($A206,DefaultParameters,MATCH(L$8,'Default Parameters'!$3:$3,0),FALSE)*(L155/VLOOKUP("Housed period_"&amp;$E206,DefaultParameters,MATCH(L$8,'Default Parameters'!$3:$3,0),FALSE)),VLOOKUP($A206,DefaultParameters,MATCH(L$8,'Default Parameters'!$3:$3,0),FALSE)),"[enter country-specific value")</f>
        <v>2</v>
      </c>
      <c r="M206" s="211" cm="1">
        <f t="array" aca="1" ref="M206" ca="1">IF($G206="D",IFERROR(VLOOKUP($A206,DefaultParameters,MATCH(M$8,'Default Parameters'!$3:$3,0),FALSE)*(M155/VLOOKUP("Housed period_"&amp;$E206,DefaultParameters,MATCH(M$8,'Default Parameters'!$3:$3,0),FALSE)),VLOOKUP($A206,DefaultParameters,MATCH(M$8,'Default Parameters'!$3:$3,0),FALSE)),"[enter country-specific value")</f>
        <v>2</v>
      </c>
      <c r="N206" s="211" cm="1">
        <f t="array" aca="1" ref="N206" ca="1">IF($G206="D",IFERROR(VLOOKUP($A206,DefaultParameters,MATCH(N$8,'Default Parameters'!$3:$3,0),FALSE)*(N155/VLOOKUP("Housed period_"&amp;$E206,DefaultParameters,MATCH(N$8,'Default Parameters'!$3:$3,0),FALSE)),VLOOKUP($A206,DefaultParameters,MATCH(N$8,'Default Parameters'!$3:$3,0),FALSE)),"[enter country-specific value")</f>
        <v>2</v>
      </c>
      <c r="O206" s="211" cm="1">
        <f t="array" aca="1" ref="O206" ca="1">IF($G206="D",IFERROR(VLOOKUP($A206,DefaultParameters,MATCH(O$8,'Default Parameters'!$3:$3,0),FALSE)*(O155/VLOOKUP("Housed period_"&amp;$E206,DefaultParameters,MATCH(O$8,'Default Parameters'!$3:$3,0),FALSE)),VLOOKUP($A206,DefaultParameters,MATCH(O$8,'Default Parameters'!$3:$3,0),FALSE)),"[enter country-specific value")</f>
        <v>2</v>
      </c>
      <c r="P206" s="211" cm="1">
        <f t="array" aca="1" ref="P206" ca="1">IF($G206="D",IFERROR(VLOOKUP($A206,DefaultParameters,MATCH(P$8,'Default Parameters'!$3:$3,0),FALSE)*(P155/VLOOKUP("Housed period_"&amp;$E206,DefaultParameters,MATCH(P$8,'Default Parameters'!$3:$3,0),FALSE)),VLOOKUP($A206,DefaultParameters,MATCH(P$8,'Default Parameters'!$3:$3,0),FALSE)),"[enter country-specific value")</f>
        <v>2</v>
      </c>
      <c r="Q206" s="211" cm="1">
        <f t="array" aca="1" ref="Q206" ca="1">IF($G206="D",IFERROR(VLOOKUP($A206,DefaultParameters,MATCH(Q$8,'Default Parameters'!$3:$3,0),FALSE)*(Q155/VLOOKUP("Housed period_"&amp;$E206,DefaultParameters,MATCH(Q$8,'Default Parameters'!$3:$3,0),FALSE)),VLOOKUP($A206,DefaultParameters,MATCH(Q$8,'Default Parameters'!$3:$3,0),FALSE)),"[enter country-specific value")</f>
        <v>2</v>
      </c>
      <c r="R206" s="211" cm="1">
        <f t="array" aca="1" ref="R206" ca="1">IF($G206="D",IFERROR(VLOOKUP($A206,DefaultParameters,MATCH(R$8,'Default Parameters'!$3:$3,0),FALSE)*(R155/VLOOKUP("Housed period_"&amp;$E206,DefaultParameters,MATCH(R$8,'Default Parameters'!$3:$3,0),FALSE)),VLOOKUP($A206,DefaultParameters,MATCH(R$8,'Default Parameters'!$3:$3,0),FALSE)),"[enter country-specific value")</f>
        <v>2</v>
      </c>
      <c r="S206" s="211" cm="1">
        <f t="array" aca="1" ref="S206" ca="1">IF($G206="D",IFERROR(VLOOKUP($A206,DefaultParameters,MATCH(S$8,'Default Parameters'!$3:$3,0),FALSE)*(S155/VLOOKUP("Housed period_"&amp;$E206,DefaultParameters,MATCH(S$8,'Default Parameters'!$3:$3,0),FALSE)),VLOOKUP($A206,DefaultParameters,MATCH(S$8,'Default Parameters'!$3:$3,0),FALSE)),"[enter country-specific value")</f>
        <v>2</v>
      </c>
      <c r="T206" s="211" cm="1">
        <f t="array" aca="1" ref="T206" ca="1">IF($G206="D",IFERROR(VLOOKUP($A206,DefaultParameters,MATCH(T$8,'Default Parameters'!$3:$3,0),FALSE)*(T155/VLOOKUP("Housed period_"&amp;$E206,DefaultParameters,MATCH(T$8,'Default Parameters'!$3:$3,0),FALSE)),VLOOKUP($A206,DefaultParameters,MATCH(T$8,'Default Parameters'!$3:$3,0),FALSE)),"[enter country-specific value")</f>
        <v>2</v>
      </c>
      <c r="U206" s="211" cm="1">
        <f t="array" aca="1" ref="U206" ca="1">IF($G206="D",IFERROR(VLOOKUP($A206,DefaultParameters,MATCH(U$8,'Default Parameters'!$3:$3,0),FALSE)*(U155/VLOOKUP("Housed period_"&amp;$E206,DefaultParameters,MATCH(U$8,'Default Parameters'!$3:$3,0),FALSE)),VLOOKUP($A206,DefaultParameters,MATCH(U$8,'Default Parameters'!$3:$3,0),FALSE)),"[enter country-specific value")</f>
        <v>2</v>
      </c>
      <c r="V206" s="211" cm="1">
        <f t="array" aca="1" ref="V206" ca="1">IF($G206="D",IFERROR(VLOOKUP($A206,DefaultParameters,MATCH(V$8,'Default Parameters'!$3:$3,0),FALSE)*(V155/VLOOKUP("Housed period_"&amp;$E206,DefaultParameters,MATCH(V$8,'Default Parameters'!$3:$3,0),FALSE)),VLOOKUP($A206,DefaultParameters,MATCH(V$8,'Default Parameters'!$3:$3,0),FALSE)),"[enter country-specific value")</f>
        <v>2</v>
      </c>
      <c r="W206" s="211" cm="1">
        <f t="array" aca="1" ref="W206" ca="1">IF($G206="D",IFERROR(VLOOKUP($A206,DefaultParameters,MATCH(W$8,'Default Parameters'!$3:$3,0),FALSE)*(W155/VLOOKUP("Housed period_"&amp;$E206,DefaultParameters,MATCH(W$8,'Default Parameters'!$3:$3,0),FALSE)),VLOOKUP($A206,DefaultParameters,MATCH(W$8,'Default Parameters'!$3:$3,0),FALSE)),"[enter country-specific value")</f>
        <v>2</v>
      </c>
      <c r="X206" s="211" cm="1">
        <f t="array" aca="1" ref="X206" ca="1">IF($G206="D",IFERROR(VLOOKUP($A206,DefaultParameters,MATCH(X$8,'Default Parameters'!$3:$3,0),FALSE)*(X155/VLOOKUP("Housed period_"&amp;$E206,DefaultParameters,MATCH(X$8,'Default Parameters'!$3:$3,0),FALSE)),VLOOKUP($A206,DefaultParameters,MATCH(X$8,'Default Parameters'!$3:$3,0),FALSE)),"[enter country-specific value")</f>
        <v>2</v>
      </c>
      <c r="Y206" s="211" cm="1">
        <f t="array" aca="1" ref="Y206" ca="1">IF($G206="D",IFERROR(VLOOKUP($A206,DefaultParameters,MATCH(Y$8,'Default Parameters'!$3:$3,0),FALSE)*(Y155/VLOOKUP("Housed period_"&amp;$E206,DefaultParameters,MATCH(Y$8,'Default Parameters'!$3:$3,0),FALSE)),VLOOKUP($A206,DefaultParameters,MATCH(Y$8,'Default Parameters'!$3:$3,0),FALSE)),"[enter country-specific value")</f>
        <v>2</v>
      </c>
      <c r="Z206" s="211" cm="1">
        <f t="array" aca="1" ref="Z206" ca="1">IF($G206="D",IFERROR(VLOOKUP($A206,DefaultParameters,MATCH(Z$8,'Default Parameters'!$3:$3,0),FALSE)*(Z155/VLOOKUP("Housed period_"&amp;$E206,DefaultParameters,MATCH(Z$8,'Default Parameters'!$3:$3,0),FALSE)),VLOOKUP($A206,DefaultParameters,MATCH(Z$8,'Default Parameters'!$3:$3,0),FALSE)),"[enter country-specific value")</f>
        <v>2</v>
      </c>
      <c r="AA206" s="211" cm="1">
        <f t="array" aca="1" ref="AA206" ca="1">IF($G206="D",IFERROR(VLOOKUP($A206,DefaultParameters,MATCH(AA$8,'Default Parameters'!$3:$3,0),FALSE)*(AA155/VLOOKUP("Housed period_"&amp;$E206,DefaultParameters,MATCH(AA$8,'Default Parameters'!$3:$3,0),FALSE)),VLOOKUP($A206,DefaultParameters,MATCH(AA$8,'Default Parameters'!$3:$3,0),FALSE)),"[enter country-specific value")</f>
        <v>2</v>
      </c>
      <c r="AB206" s="211" cm="1">
        <f t="array" aca="1" ref="AB206" ca="1">IF($G206="D",IFERROR(VLOOKUP($A206,DefaultParameters,MATCH(AB$8,'Default Parameters'!$3:$3,0),FALSE)*(AB155/VLOOKUP("Housed period_"&amp;$E206,DefaultParameters,MATCH(AB$8,'Default Parameters'!$3:$3,0),FALSE)),VLOOKUP($A206,DefaultParameters,MATCH(AB$8,'Default Parameters'!$3:$3,0),FALSE)),"[enter country-specific value")</f>
        <v>2</v>
      </c>
      <c r="AC206" s="211" cm="1">
        <f t="array" aca="1" ref="AC206" ca="1">IF($G206="D",IFERROR(VLOOKUP($A206,DefaultParameters,MATCH(AC$8,'Default Parameters'!$3:$3,0),FALSE)*(AC155/VLOOKUP("Housed period_"&amp;$E206,DefaultParameters,MATCH(AC$8,'Default Parameters'!$3:$3,0),FALSE)),VLOOKUP($A206,DefaultParameters,MATCH(AC$8,'Default Parameters'!$3:$3,0),FALSE)),"[enter country-specific value")</f>
        <v>2</v>
      </c>
      <c r="AD206" s="211" cm="1">
        <f t="array" aca="1" ref="AD206" ca="1">IF($G206="D",IFERROR(VLOOKUP($A206,DefaultParameters,MATCH(AD$8,'Default Parameters'!$3:$3,0),FALSE)*(AD155/VLOOKUP("Housed period_"&amp;$E206,DefaultParameters,MATCH(AD$8,'Default Parameters'!$3:$3,0),FALSE)),VLOOKUP($A206,DefaultParameters,MATCH(AD$8,'Default Parameters'!$3:$3,0),FALSE)),"[enter country-specific value")</f>
        <v>2</v>
      </c>
      <c r="AE206" s="211" cm="1">
        <f t="array" aca="1" ref="AE206" ca="1">IF($G206="D",IFERROR(VLOOKUP($A206,DefaultParameters,MATCH(AE$8,'Default Parameters'!$3:$3,0),FALSE)*(AE155/VLOOKUP("Housed period_"&amp;$E206,DefaultParameters,MATCH(AE$8,'Default Parameters'!$3:$3,0),FALSE)),VLOOKUP($A206,DefaultParameters,MATCH(AE$8,'Default Parameters'!$3:$3,0),FALSE)),"[enter country-specific value")</f>
        <v>2</v>
      </c>
      <c r="AF206" s="211" cm="1">
        <f t="array" aca="1" ref="AF206" ca="1">IF($G206="D",IFERROR(VLOOKUP($A206,DefaultParameters,MATCH(AF$8,'Default Parameters'!$3:$3,0),FALSE)*(AF155/VLOOKUP("Housed period_"&amp;$E206,DefaultParameters,MATCH(AF$8,'Default Parameters'!$3:$3,0),FALSE)),VLOOKUP($A206,DefaultParameters,MATCH(AF$8,'Default Parameters'!$3:$3,0),FALSE)),"[enter country-specific value")</f>
        <v>2</v>
      </c>
      <c r="AG206" s="211" cm="1">
        <f t="array" aca="1" ref="AG206" ca="1">IF($G206="D",IFERROR(VLOOKUP($A206,DefaultParameters,MATCH(AG$8,'Default Parameters'!$3:$3,0),FALSE)*(AG155/VLOOKUP("Housed period_"&amp;$E206,DefaultParameters,MATCH(AG$8,'Default Parameters'!$3:$3,0),FALSE)),VLOOKUP($A206,DefaultParameters,MATCH(AG$8,'Default Parameters'!$3:$3,0),FALSE)),"[enter country-specific value")</f>
        <v>2</v>
      </c>
      <c r="AH206" s="211" cm="1">
        <f t="array" aca="1" ref="AH206" ca="1">IF($G206="D",IFERROR(VLOOKUP($A206,DefaultParameters,MATCH(AH$8,'Default Parameters'!$3:$3,0),FALSE)*(AH155/VLOOKUP("Housed period_"&amp;$E206,DefaultParameters,MATCH(AH$8,'Default Parameters'!$3:$3,0),FALSE)),VLOOKUP($A206,DefaultParameters,MATCH(AH$8,'Default Parameters'!$3:$3,0),FALSE)),"[enter country-specific value")</f>
        <v>2</v>
      </c>
      <c r="AI206" s="211" cm="1">
        <f t="array" aca="1" ref="AI206" ca="1">IF($G206="D",IFERROR(VLOOKUP($A206,DefaultParameters,MATCH(AI$8,'Default Parameters'!$3:$3,0),FALSE)*(AI155/VLOOKUP("Housed period_"&amp;$E206,DefaultParameters,MATCH(AI$8,'Default Parameters'!$3:$3,0),FALSE)),VLOOKUP($A206,DefaultParameters,MATCH(AI$8,'Default Parameters'!$3:$3,0),FALSE)),"[enter country-specific value")</f>
        <v>2</v>
      </c>
      <c r="AJ206" s="211" cm="1">
        <f t="array" aca="1" ref="AJ206" ca="1">IF($G206="D",IFERROR(VLOOKUP($A206,DefaultParameters,MATCH(AJ$8,'Default Parameters'!$3:$3,0),FALSE)*(AJ155/VLOOKUP("Housed period_"&amp;$E206,DefaultParameters,MATCH(AJ$8,'Default Parameters'!$3:$3,0),FALSE)),VLOOKUP($A206,DefaultParameters,MATCH(AJ$8,'Default Parameters'!$3:$3,0),FALSE)),"[enter country-specific value")</f>
        <v>2</v>
      </c>
      <c r="AK206" s="211" cm="1">
        <f t="array" aca="1" ref="AK206" ca="1">IF($G206="D",IFERROR(VLOOKUP($A206,DefaultParameters,MATCH(AK$8,'Default Parameters'!$3:$3,0),FALSE)*(AK155/VLOOKUP("Housed period_"&amp;$E206,DefaultParameters,MATCH(AK$8,'Default Parameters'!$3:$3,0),FALSE)),VLOOKUP($A206,DefaultParameters,MATCH(AK$8,'Default Parameters'!$3:$3,0),FALSE)),"[enter country-specific value")</f>
        <v>2</v>
      </c>
      <c r="AL206" s="211" cm="1">
        <f t="array" aca="1" ref="AL206" ca="1">IF($G206="D",IFERROR(VLOOKUP($A206,DefaultParameters,MATCH(AL$8,'Default Parameters'!$3:$3,0),FALSE)*(AL155/VLOOKUP("Housed period_"&amp;$E206,DefaultParameters,MATCH(AL$8,'Default Parameters'!$3:$3,0),FALSE)),VLOOKUP($A206,DefaultParameters,MATCH(AL$8,'Default Parameters'!$3:$3,0),FALSE)),"[enter country-specific value")</f>
        <v>2</v>
      </c>
      <c r="AM206" s="211" cm="1">
        <f t="array" aca="1" ref="AM206" ca="1">IF($G206="D",IFERROR(VLOOKUP($A206,DefaultParameters,MATCH(AM$8,'Default Parameters'!$3:$3,0),FALSE)*(AM155/VLOOKUP("Housed period_"&amp;$E206,DefaultParameters,MATCH(AM$8,'Default Parameters'!$3:$3,0),FALSE)),VLOOKUP($A206,DefaultParameters,MATCH(AM$8,'Default Parameters'!$3:$3,0),FALSE)),"[enter country-specific value")</f>
        <v>2</v>
      </c>
      <c r="AN206" s="211" cm="1">
        <f t="array" aca="1" ref="AN206" ca="1">IF($G206="D",IFERROR(VLOOKUP($A206,DefaultParameters,MATCH(AN$8,'Default Parameters'!$3:$3,0),FALSE)*(AN155/VLOOKUP("Housed period_"&amp;$E206,DefaultParameters,MATCH(AN$8,'Default Parameters'!$3:$3,0),FALSE)),VLOOKUP($A206,DefaultParameters,MATCH(AN$8,'Default Parameters'!$3:$3,0),FALSE)),"[enter country-specific value")</f>
        <v>2</v>
      </c>
      <c r="AO206" s="211" cm="1">
        <f t="array" aca="1" ref="AO206" ca="1">IF($G206="D",IFERROR(VLOOKUP($A206,DefaultParameters,MATCH(AO$8,'Default Parameters'!$3:$3,0),FALSE)*(AO155/VLOOKUP("Housed period_"&amp;$E206,DefaultParameters,MATCH(AO$8,'Default Parameters'!$3:$3,0),FALSE)),VLOOKUP($A206,DefaultParameters,MATCH(AO$8,'Default Parameters'!$3:$3,0),FALSE)),"[enter country-specific value")</f>
        <v>2</v>
      </c>
      <c r="AP206" s="211"/>
      <c r="AQ206" s="211"/>
      <c r="AR206" s="211"/>
      <c r="AS206" s="211"/>
      <c r="AT206" s="211"/>
      <c r="AU206" s="188"/>
      <c r="AV206" s="43" t="e" cm="1">
        <f t="array" aca="1" ref="AV206" ca="1">IF($G206="D",VLOOKUP($A206,DefaultParameters,MATCH(AV$8,'Default Parameters'!$3:$3,0),FALSE),"[enter country-specific value")</f>
        <v>#N/A</v>
      </c>
    </row>
    <row r="207" spans="1:48" x14ac:dyDescent="0.25">
      <c r="A207" s="44" t="str">
        <f t="shared" si="46"/>
        <v>N_added_in_straw_Non-dairy cattle (calves)</v>
      </c>
      <c r="B207" s="2" t="s">
        <v>49</v>
      </c>
      <c r="C207" s="2" t="s">
        <v>173</v>
      </c>
      <c r="D207" s="77" t="str">
        <f t="shared" ca="1" si="43"/>
        <v>-</v>
      </c>
      <c r="E207" s="2" t="s">
        <v>78</v>
      </c>
      <c r="F207" s="77" t="str">
        <f t="shared" ca="1" si="44"/>
        <v>kg/animal/yr</v>
      </c>
      <c r="G207" s="201" t="s">
        <v>124</v>
      </c>
      <c r="H207" s="2" t="s">
        <v>49</v>
      </c>
      <c r="I207" s="211" t="str">
        <f t="shared" ca="1" si="45"/>
        <v>Table 3.7, 3B, EMEP/EEA Guidebook 2019 - no default, assuming the same as non-dairy cattle</v>
      </c>
      <c r="J207" s="202"/>
      <c r="K207" s="211" cm="1">
        <f t="array" aca="1" ref="K207" ca="1">IF($G207="D",IFERROR(VLOOKUP($A207,DefaultParameters,MATCH(K$8,'Default Parameters'!$3:$3,0),FALSE)*(K156/VLOOKUP("Housed period_"&amp;$E207,DefaultParameters,MATCH(K$8,'Default Parameters'!$3:$3,0),FALSE)),VLOOKUP($A207,DefaultParameters,MATCH(K$8,'Default Parameters'!$3:$3,0),FALSE)),"[enter country-specific value")</f>
        <v>2</v>
      </c>
      <c r="L207" s="211" cm="1">
        <f t="array" aca="1" ref="L207" ca="1">IF($G207="D",IFERROR(VLOOKUP($A207,DefaultParameters,MATCH(L$8,'Default Parameters'!$3:$3,0),FALSE)*(L156/VLOOKUP("Housed period_"&amp;$E207,DefaultParameters,MATCH(L$8,'Default Parameters'!$3:$3,0),FALSE)),VLOOKUP($A207,DefaultParameters,MATCH(L$8,'Default Parameters'!$3:$3,0),FALSE)),"[enter country-specific value")</f>
        <v>2</v>
      </c>
      <c r="M207" s="211" cm="1">
        <f t="array" aca="1" ref="M207" ca="1">IF($G207="D",IFERROR(VLOOKUP($A207,DefaultParameters,MATCH(M$8,'Default Parameters'!$3:$3,0),FALSE)*(M156/VLOOKUP("Housed period_"&amp;$E207,DefaultParameters,MATCH(M$8,'Default Parameters'!$3:$3,0),FALSE)),VLOOKUP($A207,DefaultParameters,MATCH(M$8,'Default Parameters'!$3:$3,0),FALSE)),"[enter country-specific value")</f>
        <v>2</v>
      </c>
      <c r="N207" s="211" cm="1">
        <f t="array" aca="1" ref="N207" ca="1">IF($G207="D",IFERROR(VLOOKUP($A207,DefaultParameters,MATCH(N$8,'Default Parameters'!$3:$3,0),FALSE)*(N156/VLOOKUP("Housed period_"&amp;$E207,DefaultParameters,MATCH(N$8,'Default Parameters'!$3:$3,0),FALSE)),VLOOKUP($A207,DefaultParameters,MATCH(N$8,'Default Parameters'!$3:$3,0),FALSE)),"[enter country-specific value")</f>
        <v>2</v>
      </c>
      <c r="O207" s="211" cm="1">
        <f t="array" aca="1" ref="O207" ca="1">IF($G207="D",IFERROR(VLOOKUP($A207,DefaultParameters,MATCH(O$8,'Default Parameters'!$3:$3,0),FALSE)*(O156/VLOOKUP("Housed period_"&amp;$E207,DefaultParameters,MATCH(O$8,'Default Parameters'!$3:$3,0),FALSE)),VLOOKUP($A207,DefaultParameters,MATCH(O$8,'Default Parameters'!$3:$3,0),FALSE)),"[enter country-specific value")</f>
        <v>2</v>
      </c>
      <c r="P207" s="211" cm="1">
        <f t="array" aca="1" ref="P207" ca="1">IF($G207="D",IFERROR(VLOOKUP($A207,DefaultParameters,MATCH(P$8,'Default Parameters'!$3:$3,0),FALSE)*(P156/VLOOKUP("Housed period_"&amp;$E207,DefaultParameters,MATCH(P$8,'Default Parameters'!$3:$3,0),FALSE)),VLOOKUP($A207,DefaultParameters,MATCH(P$8,'Default Parameters'!$3:$3,0),FALSE)),"[enter country-specific value")</f>
        <v>2</v>
      </c>
      <c r="Q207" s="211" cm="1">
        <f t="array" aca="1" ref="Q207" ca="1">IF($G207="D",IFERROR(VLOOKUP($A207,DefaultParameters,MATCH(Q$8,'Default Parameters'!$3:$3,0),FALSE)*(Q156/VLOOKUP("Housed period_"&amp;$E207,DefaultParameters,MATCH(Q$8,'Default Parameters'!$3:$3,0),FALSE)),VLOOKUP($A207,DefaultParameters,MATCH(Q$8,'Default Parameters'!$3:$3,0),FALSE)),"[enter country-specific value")</f>
        <v>2</v>
      </c>
      <c r="R207" s="211" cm="1">
        <f t="array" aca="1" ref="R207" ca="1">IF($G207="D",IFERROR(VLOOKUP($A207,DefaultParameters,MATCH(R$8,'Default Parameters'!$3:$3,0),FALSE)*(R156/VLOOKUP("Housed period_"&amp;$E207,DefaultParameters,MATCH(R$8,'Default Parameters'!$3:$3,0),FALSE)),VLOOKUP($A207,DefaultParameters,MATCH(R$8,'Default Parameters'!$3:$3,0),FALSE)),"[enter country-specific value")</f>
        <v>2</v>
      </c>
      <c r="S207" s="211" cm="1">
        <f t="array" aca="1" ref="S207" ca="1">IF($G207="D",IFERROR(VLOOKUP($A207,DefaultParameters,MATCH(S$8,'Default Parameters'!$3:$3,0),FALSE)*(S156/VLOOKUP("Housed period_"&amp;$E207,DefaultParameters,MATCH(S$8,'Default Parameters'!$3:$3,0),FALSE)),VLOOKUP($A207,DefaultParameters,MATCH(S$8,'Default Parameters'!$3:$3,0),FALSE)),"[enter country-specific value")</f>
        <v>2</v>
      </c>
      <c r="T207" s="211" cm="1">
        <f t="array" aca="1" ref="T207" ca="1">IF($G207="D",IFERROR(VLOOKUP($A207,DefaultParameters,MATCH(T$8,'Default Parameters'!$3:$3,0),FALSE)*(T156/VLOOKUP("Housed period_"&amp;$E207,DefaultParameters,MATCH(T$8,'Default Parameters'!$3:$3,0),FALSE)),VLOOKUP($A207,DefaultParameters,MATCH(T$8,'Default Parameters'!$3:$3,0),FALSE)),"[enter country-specific value")</f>
        <v>2</v>
      </c>
      <c r="U207" s="211" cm="1">
        <f t="array" aca="1" ref="U207" ca="1">IF($G207="D",IFERROR(VLOOKUP($A207,DefaultParameters,MATCH(U$8,'Default Parameters'!$3:$3,0),FALSE)*(U156/VLOOKUP("Housed period_"&amp;$E207,DefaultParameters,MATCH(U$8,'Default Parameters'!$3:$3,0),FALSE)),VLOOKUP($A207,DefaultParameters,MATCH(U$8,'Default Parameters'!$3:$3,0),FALSE)),"[enter country-specific value")</f>
        <v>2</v>
      </c>
      <c r="V207" s="211" cm="1">
        <f t="array" aca="1" ref="V207" ca="1">IF($G207="D",IFERROR(VLOOKUP($A207,DefaultParameters,MATCH(V$8,'Default Parameters'!$3:$3,0),FALSE)*(V156/VLOOKUP("Housed period_"&amp;$E207,DefaultParameters,MATCH(V$8,'Default Parameters'!$3:$3,0),FALSE)),VLOOKUP($A207,DefaultParameters,MATCH(V$8,'Default Parameters'!$3:$3,0),FALSE)),"[enter country-specific value")</f>
        <v>2</v>
      </c>
      <c r="W207" s="211" cm="1">
        <f t="array" aca="1" ref="W207" ca="1">IF($G207="D",IFERROR(VLOOKUP($A207,DefaultParameters,MATCH(W$8,'Default Parameters'!$3:$3,0),FALSE)*(W156/VLOOKUP("Housed period_"&amp;$E207,DefaultParameters,MATCH(W$8,'Default Parameters'!$3:$3,0),FALSE)),VLOOKUP($A207,DefaultParameters,MATCH(W$8,'Default Parameters'!$3:$3,0),FALSE)),"[enter country-specific value")</f>
        <v>2</v>
      </c>
      <c r="X207" s="211" cm="1">
        <f t="array" aca="1" ref="X207" ca="1">IF($G207="D",IFERROR(VLOOKUP($A207,DefaultParameters,MATCH(X$8,'Default Parameters'!$3:$3,0),FALSE)*(X156/VLOOKUP("Housed period_"&amp;$E207,DefaultParameters,MATCH(X$8,'Default Parameters'!$3:$3,0),FALSE)),VLOOKUP($A207,DefaultParameters,MATCH(X$8,'Default Parameters'!$3:$3,0),FALSE)),"[enter country-specific value")</f>
        <v>2</v>
      </c>
      <c r="Y207" s="211" cm="1">
        <f t="array" aca="1" ref="Y207" ca="1">IF($G207="D",IFERROR(VLOOKUP($A207,DefaultParameters,MATCH(Y$8,'Default Parameters'!$3:$3,0),FALSE)*(Y156/VLOOKUP("Housed period_"&amp;$E207,DefaultParameters,MATCH(Y$8,'Default Parameters'!$3:$3,0),FALSE)),VLOOKUP($A207,DefaultParameters,MATCH(Y$8,'Default Parameters'!$3:$3,0),FALSE)),"[enter country-specific value")</f>
        <v>2</v>
      </c>
      <c r="Z207" s="211" cm="1">
        <f t="array" aca="1" ref="Z207" ca="1">IF($G207="D",IFERROR(VLOOKUP($A207,DefaultParameters,MATCH(Z$8,'Default Parameters'!$3:$3,0),FALSE)*(Z156/VLOOKUP("Housed period_"&amp;$E207,DefaultParameters,MATCH(Z$8,'Default Parameters'!$3:$3,0),FALSE)),VLOOKUP($A207,DefaultParameters,MATCH(Z$8,'Default Parameters'!$3:$3,0),FALSE)),"[enter country-specific value")</f>
        <v>2</v>
      </c>
      <c r="AA207" s="211" cm="1">
        <f t="array" aca="1" ref="AA207" ca="1">IF($G207="D",IFERROR(VLOOKUP($A207,DefaultParameters,MATCH(AA$8,'Default Parameters'!$3:$3,0),FALSE)*(AA156/VLOOKUP("Housed period_"&amp;$E207,DefaultParameters,MATCH(AA$8,'Default Parameters'!$3:$3,0),FALSE)),VLOOKUP($A207,DefaultParameters,MATCH(AA$8,'Default Parameters'!$3:$3,0),FALSE)),"[enter country-specific value")</f>
        <v>2</v>
      </c>
      <c r="AB207" s="211" cm="1">
        <f t="array" aca="1" ref="AB207" ca="1">IF($G207="D",IFERROR(VLOOKUP($A207,DefaultParameters,MATCH(AB$8,'Default Parameters'!$3:$3,0),FALSE)*(AB156/VLOOKUP("Housed period_"&amp;$E207,DefaultParameters,MATCH(AB$8,'Default Parameters'!$3:$3,0),FALSE)),VLOOKUP($A207,DefaultParameters,MATCH(AB$8,'Default Parameters'!$3:$3,0),FALSE)),"[enter country-specific value")</f>
        <v>2</v>
      </c>
      <c r="AC207" s="211" cm="1">
        <f t="array" aca="1" ref="AC207" ca="1">IF($G207="D",IFERROR(VLOOKUP($A207,DefaultParameters,MATCH(AC$8,'Default Parameters'!$3:$3,0),FALSE)*(AC156/VLOOKUP("Housed period_"&amp;$E207,DefaultParameters,MATCH(AC$8,'Default Parameters'!$3:$3,0),FALSE)),VLOOKUP($A207,DefaultParameters,MATCH(AC$8,'Default Parameters'!$3:$3,0),FALSE)),"[enter country-specific value")</f>
        <v>2</v>
      </c>
      <c r="AD207" s="211" cm="1">
        <f t="array" aca="1" ref="AD207" ca="1">IF($G207="D",IFERROR(VLOOKUP($A207,DefaultParameters,MATCH(AD$8,'Default Parameters'!$3:$3,0),FALSE)*(AD156/VLOOKUP("Housed period_"&amp;$E207,DefaultParameters,MATCH(AD$8,'Default Parameters'!$3:$3,0),FALSE)),VLOOKUP($A207,DefaultParameters,MATCH(AD$8,'Default Parameters'!$3:$3,0),FALSE)),"[enter country-specific value")</f>
        <v>2</v>
      </c>
      <c r="AE207" s="211" cm="1">
        <f t="array" aca="1" ref="AE207" ca="1">IF($G207="D",IFERROR(VLOOKUP($A207,DefaultParameters,MATCH(AE$8,'Default Parameters'!$3:$3,0),FALSE)*(AE156/VLOOKUP("Housed period_"&amp;$E207,DefaultParameters,MATCH(AE$8,'Default Parameters'!$3:$3,0),FALSE)),VLOOKUP($A207,DefaultParameters,MATCH(AE$8,'Default Parameters'!$3:$3,0),FALSE)),"[enter country-specific value")</f>
        <v>2</v>
      </c>
      <c r="AF207" s="211" cm="1">
        <f t="array" aca="1" ref="AF207" ca="1">IF($G207="D",IFERROR(VLOOKUP($A207,DefaultParameters,MATCH(AF$8,'Default Parameters'!$3:$3,0),FALSE)*(AF156/VLOOKUP("Housed period_"&amp;$E207,DefaultParameters,MATCH(AF$8,'Default Parameters'!$3:$3,0),FALSE)),VLOOKUP($A207,DefaultParameters,MATCH(AF$8,'Default Parameters'!$3:$3,0),FALSE)),"[enter country-specific value")</f>
        <v>2</v>
      </c>
      <c r="AG207" s="211" cm="1">
        <f t="array" aca="1" ref="AG207" ca="1">IF($G207="D",IFERROR(VLOOKUP($A207,DefaultParameters,MATCH(AG$8,'Default Parameters'!$3:$3,0),FALSE)*(AG156/VLOOKUP("Housed period_"&amp;$E207,DefaultParameters,MATCH(AG$8,'Default Parameters'!$3:$3,0),FALSE)),VLOOKUP($A207,DefaultParameters,MATCH(AG$8,'Default Parameters'!$3:$3,0),FALSE)),"[enter country-specific value")</f>
        <v>2</v>
      </c>
      <c r="AH207" s="211" cm="1">
        <f t="array" aca="1" ref="AH207" ca="1">IF($G207="D",IFERROR(VLOOKUP($A207,DefaultParameters,MATCH(AH$8,'Default Parameters'!$3:$3,0),FALSE)*(AH156/VLOOKUP("Housed period_"&amp;$E207,DefaultParameters,MATCH(AH$8,'Default Parameters'!$3:$3,0),FALSE)),VLOOKUP($A207,DefaultParameters,MATCH(AH$8,'Default Parameters'!$3:$3,0),FALSE)),"[enter country-specific value")</f>
        <v>2</v>
      </c>
      <c r="AI207" s="211" cm="1">
        <f t="array" aca="1" ref="AI207" ca="1">IF($G207="D",IFERROR(VLOOKUP($A207,DefaultParameters,MATCH(AI$8,'Default Parameters'!$3:$3,0),FALSE)*(AI156/VLOOKUP("Housed period_"&amp;$E207,DefaultParameters,MATCH(AI$8,'Default Parameters'!$3:$3,0),FALSE)),VLOOKUP($A207,DefaultParameters,MATCH(AI$8,'Default Parameters'!$3:$3,0),FALSE)),"[enter country-specific value")</f>
        <v>2</v>
      </c>
      <c r="AJ207" s="211" cm="1">
        <f t="array" aca="1" ref="AJ207" ca="1">IF($G207="D",IFERROR(VLOOKUP($A207,DefaultParameters,MATCH(AJ$8,'Default Parameters'!$3:$3,0),FALSE)*(AJ156/VLOOKUP("Housed period_"&amp;$E207,DefaultParameters,MATCH(AJ$8,'Default Parameters'!$3:$3,0),FALSE)),VLOOKUP($A207,DefaultParameters,MATCH(AJ$8,'Default Parameters'!$3:$3,0),FALSE)),"[enter country-specific value")</f>
        <v>2</v>
      </c>
      <c r="AK207" s="211" cm="1">
        <f t="array" aca="1" ref="AK207" ca="1">IF($G207="D",IFERROR(VLOOKUP($A207,DefaultParameters,MATCH(AK$8,'Default Parameters'!$3:$3,0),FALSE)*(AK156/VLOOKUP("Housed period_"&amp;$E207,DefaultParameters,MATCH(AK$8,'Default Parameters'!$3:$3,0),FALSE)),VLOOKUP($A207,DefaultParameters,MATCH(AK$8,'Default Parameters'!$3:$3,0),FALSE)),"[enter country-specific value")</f>
        <v>2</v>
      </c>
      <c r="AL207" s="211" cm="1">
        <f t="array" aca="1" ref="AL207" ca="1">IF($G207="D",IFERROR(VLOOKUP($A207,DefaultParameters,MATCH(AL$8,'Default Parameters'!$3:$3,0),FALSE)*(AL156/VLOOKUP("Housed period_"&amp;$E207,DefaultParameters,MATCH(AL$8,'Default Parameters'!$3:$3,0),FALSE)),VLOOKUP($A207,DefaultParameters,MATCH(AL$8,'Default Parameters'!$3:$3,0),FALSE)),"[enter country-specific value")</f>
        <v>2</v>
      </c>
      <c r="AM207" s="211" cm="1">
        <f t="array" aca="1" ref="AM207" ca="1">IF($G207="D",IFERROR(VLOOKUP($A207,DefaultParameters,MATCH(AM$8,'Default Parameters'!$3:$3,0),FALSE)*(AM156/VLOOKUP("Housed period_"&amp;$E207,DefaultParameters,MATCH(AM$8,'Default Parameters'!$3:$3,0),FALSE)),VLOOKUP($A207,DefaultParameters,MATCH(AM$8,'Default Parameters'!$3:$3,0),FALSE)),"[enter country-specific value")</f>
        <v>2</v>
      </c>
      <c r="AN207" s="211" cm="1">
        <f t="array" aca="1" ref="AN207" ca="1">IF($G207="D",IFERROR(VLOOKUP($A207,DefaultParameters,MATCH(AN$8,'Default Parameters'!$3:$3,0),FALSE)*(AN156/VLOOKUP("Housed period_"&amp;$E207,DefaultParameters,MATCH(AN$8,'Default Parameters'!$3:$3,0),FALSE)),VLOOKUP($A207,DefaultParameters,MATCH(AN$8,'Default Parameters'!$3:$3,0),FALSE)),"[enter country-specific value")</f>
        <v>2</v>
      </c>
      <c r="AO207" s="211" cm="1">
        <f t="array" aca="1" ref="AO207" ca="1">IF($G207="D",IFERROR(VLOOKUP($A207,DefaultParameters,MATCH(AO$8,'Default Parameters'!$3:$3,0),FALSE)*(AO156/VLOOKUP("Housed period_"&amp;$E207,DefaultParameters,MATCH(AO$8,'Default Parameters'!$3:$3,0),FALSE)),VLOOKUP($A207,DefaultParameters,MATCH(AO$8,'Default Parameters'!$3:$3,0),FALSE)),"[enter country-specific value")</f>
        <v>2</v>
      </c>
      <c r="AP207" s="211"/>
      <c r="AQ207" s="211"/>
      <c r="AR207" s="211"/>
      <c r="AS207" s="211"/>
      <c r="AT207" s="211"/>
      <c r="AU207" s="188"/>
      <c r="AV207" s="43" t="e" cm="1">
        <f t="array" aca="1" ref="AV207" ca="1">IF($G207="D",VLOOKUP($A207,DefaultParameters,MATCH(AV$8,'Default Parameters'!$3:$3,0),FALSE),"[enter country-specific value")</f>
        <v>#N/A</v>
      </c>
    </row>
    <row r="208" spans="1:48" x14ac:dyDescent="0.25">
      <c r="A208" s="44" t="str">
        <f t="shared" si="46"/>
        <v>N_added_in_straw_Sheep</v>
      </c>
      <c r="B208" s="2" t="s">
        <v>49</v>
      </c>
      <c r="C208" s="2" t="s">
        <v>173</v>
      </c>
      <c r="D208" s="77" t="str">
        <f t="shared" ca="1" si="43"/>
        <v>-</v>
      </c>
      <c r="E208" s="2" t="s">
        <v>79</v>
      </c>
      <c r="F208" s="77" t="str">
        <f t="shared" ca="1" si="44"/>
        <v>kg/animal/yr</v>
      </c>
      <c r="G208" s="201" t="s">
        <v>124</v>
      </c>
      <c r="H208" s="2" t="s">
        <v>49</v>
      </c>
      <c r="I208" s="211" t="str">
        <f t="shared" ca="1" si="45"/>
        <v>Table 3.7, 3B, EMEP/EEA Guidebook 2019</v>
      </c>
      <c r="J208" s="202"/>
      <c r="K208" s="211" cm="1">
        <f t="array" aca="1" ref="K208" ca="1">IF($G208="D",IFERROR(VLOOKUP($A208,DefaultParameters,MATCH(K$8,'Default Parameters'!$3:$3,0),FALSE)*(K157/VLOOKUP("Housed period_"&amp;$E208,DefaultParameters,MATCH(K$8,'Default Parameters'!$3:$3,0),FALSE)),VLOOKUP($A208,DefaultParameters,MATCH(K$8,'Default Parameters'!$3:$3,0),FALSE)),"[enter country-specific value")</f>
        <v>0.08</v>
      </c>
      <c r="L208" s="211" cm="1">
        <f t="array" aca="1" ref="L208" ca="1">IF($G208="D",IFERROR(VLOOKUP($A208,DefaultParameters,MATCH(L$8,'Default Parameters'!$3:$3,0),FALSE)*(L157/VLOOKUP("Housed period_"&amp;$E208,DefaultParameters,MATCH(L$8,'Default Parameters'!$3:$3,0),FALSE)),VLOOKUP($A208,DefaultParameters,MATCH(L$8,'Default Parameters'!$3:$3,0),FALSE)),"[enter country-specific value")</f>
        <v>0.08</v>
      </c>
      <c r="M208" s="211" cm="1">
        <f t="array" aca="1" ref="M208" ca="1">IF($G208="D",IFERROR(VLOOKUP($A208,DefaultParameters,MATCH(M$8,'Default Parameters'!$3:$3,0),FALSE)*(M157/VLOOKUP("Housed period_"&amp;$E208,DefaultParameters,MATCH(M$8,'Default Parameters'!$3:$3,0),FALSE)),VLOOKUP($A208,DefaultParameters,MATCH(M$8,'Default Parameters'!$3:$3,0),FALSE)),"[enter country-specific value")</f>
        <v>0.08</v>
      </c>
      <c r="N208" s="211" cm="1">
        <f t="array" aca="1" ref="N208" ca="1">IF($G208="D",IFERROR(VLOOKUP($A208,DefaultParameters,MATCH(N$8,'Default Parameters'!$3:$3,0),FALSE)*(N157/VLOOKUP("Housed period_"&amp;$E208,DefaultParameters,MATCH(N$8,'Default Parameters'!$3:$3,0),FALSE)),VLOOKUP($A208,DefaultParameters,MATCH(N$8,'Default Parameters'!$3:$3,0),FALSE)),"[enter country-specific value")</f>
        <v>0.08</v>
      </c>
      <c r="O208" s="211" cm="1">
        <f t="array" aca="1" ref="O208" ca="1">IF($G208="D",IFERROR(VLOOKUP($A208,DefaultParameters,MATCH(O$8,'Default Parameters'!$3:$3,0),FALSE)*(O157/VLOOKUP("Housed period_"&amp;$E208,DefaultParameters,MATCH(O$8,'Default Parameters'!$3:$3,0),FALSE)),VLOOKUP($A208,DefaultParameters,MATCH(O$8,'Default Parameters'!$3:$3,0),FALSE)),"[enter country-specific value")</f>
        <v>0.08</v>
      </c>
      <c r="P208" s="211" cm="1">
        <f t="array" aca="1" ref="P208" ca="1">IF($G208="D",IFERROR(VLOOKUP($A208,DefaultParameters,MATCH(P$8,'Default Parameters'!$3:$3,0),FALSE)*(P157/VLOOKUP("Housed period_"&amp;$E208,DefaultParameters,MATCH(P$8,'Default Parameters'!$3:$3,0),FALSE)),VLOOKUP($A208,DefaultParameters,MATCH(P$8,'Default Parameters'!$3:$3,0),FALSE)),"[enter country-specific value")</f>
        <v>0.08</v>
      </c>
      <c r="Q208" s="211" cm="1">
        <f t="array" aca="1" ref="Q208" ca="1">IF($G208="D",IFERROR(VLOOKUP($A208,DefaultParameters,MATCH(Q$8,'Default Parameters'!$3:$3,0),FALSE)*(Q157/VLOOKUP("Housed period_"&amp;$E208,DefaultParameters,MATCH(Q$8,'Default Parameters'!$3:$3,0),FALSE)),VLOOKUP($A208,DefaultParameters,MATCH(Q$8,'Default Parameters'!$3:$3,0),FALSE)),"[enter country-specific value")</f>
        <v>0.08</v>
      </c>
      <c r="R208" s="211" cm="1">
        <f t="array" aca="1" ref="R208" ca="1">IF($G208="D",IFERROR(VLOOKUP($A208,DefaultParameters,MATCH(R$8,'Default Parameters'!$3:$3,0),FALSE)*(R157/VLOOKUP("Housed period_"&amp;$E208,DefaultParameters,MATCH(R$8,'Default Parameters'!$3:$3,0),FALSE)),VLOOKUP($A208,DefaultParameters,MATCH(R$8,'Default Parameters'!$3:$3,0),FALSE)),"[enter country-specific value")</f>
        <v>0.08</v>
      </c>
      <c r="S208" s="211" cm="1">
        <f t="array" aca="1" ref="S208" ca="1">IF($G208="D",IFERROR(VLOOKUP($A208,DefaultParameters,MATCH(S$8,'Default Parameters'!$3:$3,0),FALSE)*(S157/VLOOKUP("Housed period_"&amp;$E208,DefaultParameters,MATCH(S$8,'Default Parameters'!$3:$3,0),FALSE)),VLOOKUP($A208,DefaultParameters,MATCH(S$8,'Default Parameters'!$3:$3,0),FALSE)),"[enter country-specific value")</f>
        <v>0.08</v>
      </c>
      <c r="T208" s="211" cm="1">
        <f t="array" aca="1" ref="T208" ca="1">IF($G208="D",IFERROR(VLOOKUP($A208,DefaultParameters,MATCH(T$8,'Default Parameters'!$3:$3,0),FALSE)*(T157/VLOOKUP("Housed period_"&amp;$E208,DefaultParameters,MATCH(T$8,'Default Parameters'!$3:$3,0),FALSE)),VLOOKUP($A208,DefaultParameters,MATCH(T$8,'Default Parameters'!$3:$3,0),FALSE)),"[enter country-specific value")</f>
        <v>0.08</v>
      </c>
      <c r="U208" s="211" cm="1">
        <f t="array" aca="1" ref="U208" ca="1">IF($G208="D",IFERROR(VLOOKUP($A208,DefaultParameters,MATCH(U$8,'Default Parameters'!$3:$3,0),FALSE)*(U157/VLOOKUP("Housed period_"&amp;$E208,DefaultParameters,MATCH(U$8,'Default Parameters'!$3:$3,0),FALSE)),VLOOKUP($A208,DefaultParameters,MATCH(U$8,'Default Parameters'!$3:$3,0),FALSE)),"[enter country-specific value")</f>
        <v>0.08</v>
      </c>
      <c r="V208" s="211" cm="1">
        <f t="array" aca="1" ref="V208" ca="1">IF($G208="D",IFERROR(VLOOKUP($A208,DefaultParameters,MATCH(V$8,'Default Parameters'!$3:$3,0),FALSE)*(V157/VLOOKUP("Housed period_"&amp;$E208,DefaultParameters,MATCH(V$8,'Default Parameters'!$3:$3,0),FALSE)),VLOOKUP($A208,DefaultParameters,MATCH(V$8,'Default Parameters'!$3:$3,0),FALSE)),"[enter country-specific value")</f>
        <v>0.08</v>
      </c>
      <c r="W208" s="211" cm="1">
        <f t="array" aca="1" ref="W208" ca="1">IF($G208="D",IFERROR(VLOOKUP($A208,DefaultParameters,MATCH(W$8,'Default Parameters'!$3:$3,0),FALSE)*(W157/VLOOKUP("Housed period_"&amp;$E208,DefaultParameters,MATCH(W$8,'Default Parameters'!$3:$3,0),FALSE)),VLOOKUP($A208,DefaultParameters,MATCH(W$8,'Default Parameters'!$3:$3,0),FALSE)),"[enter country-specific value")</f>
        <v>0.08</v>
      </c>
      <c r="X208" s="211" cm="1">
        <f t="array" aca="1" ref="X208" ca="1">IF($G208="D",IFERROR(VLOOKUP($A208,DefaultParameters,MATCH(X$8,'Default Parameters'!$3:$3,0),FALSE)*(X157/VLOOKUP("Housed period_"&amp;$E208,DefaultParameters,MATCH(X$8,'Default Parameters'!$3:$3,0),FALSE)),VLOOKUP($A208,DefaultParameters,MATCH(X$8,'Default Parameters'!$3:$3,0),FALSE)),"[enter country-specific value")</f>
        <v>0.08</v>
      </c>
      <c r="Y208" s="211" cm="1">
        <f t="array" aca="1" ref="Y208" ca="1">IF($G208="D",IFERROR(VLOOKUP($A208,DefaultParameters,MATCH(Y$8,'Default Parameters'!$3:$3,0),FALSE)*(Y157/VLOOKUP("Housed period_"&amp;$E208,DefaultParameters,MATCH(Y$8,'Default Parameters'!$3:$3,0),FALSE)),VLOOKUP($A208,DefaultParameters,MATCH(Y$8,'Default Parameters'!$3:$3,0),FALSE)),"[enter country-specific value")</f>
        <v>0.08</v>
      </c>
      <c r="Z208" s="211" cm="1">
        <f t="array" aca="1" ref="Z208" ca="1">IF($G208="D",IFERROR(VLOOKUP($A208,DefaultParameters,MATCH(Z$8,'Default Parameters'!$3:$3,0),FALSE)*(Z157/VLOOKUP("Housed period_"&amp;$E208,DefaultParameters,MATCH(Z$8,'Default Parameters'!$3:$3,0),FALSE)),VLOOKUP($A208,DefaultParameters,MATCH(Z$8,'Default Parameters'!$3:$3,0),FALSE)),"[enter country-specific value")</f>
        <v>0.08</v>
      </c>
      <c r="AA208" s="211" cm="1">
        <f t="array" aca="1" ref="AA208" ca="1">IF($G208="D",IFERROR(VLOOKUP($A208,DefaultParameters,MATCH(AA$8,'Default Parameters'!$3:$3,0),FALSE)*(AA157/VLOOKUP("Housed period_"&amp;$E208,DefaultParameters,MATCH(AA$8,'Default Parameters'!$3:$3,0),FALSE)),VLOOKUP($A208,DefaultParameters,MATCH(AA$8,'Default Parameters'!$3:$3,0),FALSE)),"[enter country-specific value")</f>
        <v>0.08</v>
      </c>
      <c r="AB208" s="211" cm="1">
        <f t="array" aca="1" ref="AB208" ca="1">IF($G208="D",IFERROR(VLOOKUP($A208,DefaultParameters,MATCH(AB$8,'Default Parameters'!$3:$3,0),FALSE)*(AB157/VLOOKUP("Housed period_"&amp;$E208,DefaultParameters,MATCH(AB$8,'Default Parameters'!$3:$3,0),FALSE)),VLOOKUP($A208,DefaultParameters,MATCH(AB$8,'Default Parameters'!$3:$3,0),FALSE)),"[enter country-specific value")</f>
        <v>0.08</v>
      </c>
      <c r="AC208" s="211" cm="1">
        <f t="array" aca="1" ref="AC208" ca="1">IF($G208="D",IFERROR(VLOOKUP($A208,DefaultParameters,MATCH(AC$8,'Default Parameters'!$3:$3,0),FALSE)*(AC157/VLOOKUP("Housed period_"&amp;$E208,DefaultParameters,MATCH(AC$8,'Default Parameters'!$3:$3,0),FALSE)),VLOOKUP($A208,DefaultParameters,MATCH(AC$8,'Default Parameters'!$3:$3,0),FALSE)),"[enter country-specific value")</f>
        <v>0.08</v>
      </c>
      <c r="AD208" s="211" cm="1">
        <f t="array" aca="1" ref="AD208" ca="1">IF($G208="D",IFERROR(VLOOKUP($A208,DefaultParameters,MATCH(AD$8,'Default Parameters'!$3:$3,0),FALSE)*(AD157/VLOOKUP("Housed period_"&amp;$E208,DefaultParameters,MATCH(AD$8,'Default Parameters'!$3:$3,0),FALSE)),VLOOKUP($A208,DefaultParameters,MATCH(AD$8,'Default Parameters'!$3:$3,0),FALSE)),"[enter country-specific value")</f>
        <v>0.08</v>
      </c>
      <c r="AE208" s="211" cm="1">
        <f t="array" aca="1" ref="AE208" ca="1">IF($G208="D",IFERROR(VLOOKUP($A208,DefaultParameters,MATCH(AE$8,'Default Parameters'!$3:$3,0),FALSE)*(AE157/VLOOKUP("Housed period_"&amp;$E208,DefaultParameters,MATCH(AE$8,'Default Parameters'!$3:$3,0),FALSE)),VLOOKUP($A208,DefaultParameters,MATCH(AE$8,'Default Parameters'!$3:$3,0),FALSE)),"[enter country-specific value")</f>
        <v>0.08</v>
      </c>
      <c r="AF208" s="211" cm="1">
        <f t="array" aca="1" ref="AF208" ca="1">IF($G208="D",IFERROR(VLOOKUP($A208,DefaultParameters,MATCH(AF$8,'Default Parameters'!$3:$3,0),FALSE)*(AF157/VLOOKUP("Housed period_"&amp;$E208,DefaultParameters,MATCH(AF$8,'Default Parameters'!$3:$3,0),FALSE)),VLOOKUP($A208,DefaultParameters,MATCH(AF$8,'Default Parameters'!$3:$3,0),FALSE)),"[enter country-specific value")</f>
        <v>0.08</v>
      </c>
      <c r="AG208" s="211" cm="1">
        <f t="array" aca="1" ref="AG208" ca="1">IF($G208="D",IFERROR(VLOOKUP($A208,DefaultParameters,MATCH(AG$8,'Default Parameters'!$3:$3,0),FALSE)*(AG157/VLOOKUP("Housed period_"&amp;$E208,DefaultParameters,MATCH(AG$8,'Default Parameters'!$3:$3,0),FALSE)),VLOOKUP($A208,DefaultParameters,MATCH(AG$8,'Default Parameters'!$3:$3,0),FALSE)),"[enter country-specific value")</f>
        <v>0.08</v>
      </c>
      <c r="AH208" s="211" cm="1">
        <f t="array" aca="1" ref="AH208" ca="1">IF($G208="D",IFERROR(VLOOKUP($A208,DefaultParameters,MATCH(AH$8,'Default Parameters'!$3:$3,0),FALSE)*(AH157/VLOOKUP("Housed period_"&amp;$E208,DefaultParameters,MATCH(AH$8,'Default Parameters'!$3:$3,0),FALSE)),VLOOKUP($A208,DefaultParameters,MATCH(AH$8,'Default Parameters'!$3:$3,0),FALSE)),"[enter country-specific value")</f>
        <v>0.08</v>
      </c>
      <c r="AI208" s="211" cm="1">
        <f t="array" aca="1" ref="AI208" ca="1">IF($G208="D",IFERROR(VLOOKUP($A208,DefaultParameters,MATCH(AI$8,'Default Parameters'!$3:$3,0),FALSE)*(AI157/VLOOKUP("Housed period_"&amp;$E208,DefaultParameters,MATCH(AI$8,'Default Parameters'!$3:$3,0),FALSE)),VLOOKUP($A208,DefaultParameters,MATCH(AI$8,'Default Parameters'!$3:$3,0),FALSE)),"[enter country-specific value")</f>
        <v>0.08</v>
      </c>
      <c r="AJ208" s="211" cm="1">
        <f t="array" aca="1" ref="AJ208" ca="1">IF($G208="D",IFERROR(VLOOKUP($A208,DefaultParameters,MATCH(AJ$8,'Default Parameters'!$3:$3,0),FALSE)*(AJ157/VLOOKUP("Housed period_"&amp;$E208,DefaultParameters,MATCH(AJ$8,'Default Parameters'!$3:$3,0),FALSE)),VLOOKUP($A208,DefaultParameters,MATCH(AJ$8,'Default Parameters'!$3:$3,0),FALSE)),"[enter country-specific value")</f>
        <v>0.08</v>
      </c>
      <c r="AK208" s="211" cm="1">
        <f t="array" aca="1" ref="AK208" ca="1">IF($G208="D",IFERROR(VLOOKUP($A208,DefaultParameters,MATCH(AK$8,'Default Parameters'!$3:$3,0),FALSE)*(AK157/VLOOKUP("Housed period_"&amp;$E208,DefaultParameters,MATCH(AK$8,'Default Parameters'!$3:$3,0),FALSE)),VLOOKUP($A208,DefaultParameters,MATCH(AK$8,'Default Parameters'!$3:$3,0),FALSE)),"[enter country-specific value")</f>
        <v>0.08</v>
      </c>
      <c r="AL208" s="211" cm="1">
        <f t="array" aca="1" ref="AL208" ca="1">IF($G208="D",IFERROR(VLOOKUP($A208,DefaultParameters,MATCH(AL$8,'Default Parameters'!$3:$3,0),FALSE)*(AL157/VLOOKUP("Housed period_"&amp;$E208,DefaultParameters,MATCH(AL$8,'Default Parameters'!$3:$3,0),FALSE)),VLOOKUP($A208,DefaultParameters,MATCH(AL$8,'Default Parameters'!$3:$3,0),FALSE)),"[enter country-specific value")</f>
        <v>0.08</v>
      </c>
      <c r="AM208" s="211" cm="1">
        <f t="array" aca="1" ref="AM208" ca="1">IF($G208="D",IFERROR(VLOOKUP($A208,DefaultParameters,MATCH(AM$8,'Default Parameters'!$3:$3,0),FALSE)*(AM157/VLOOKUP("Housed period_"&amp;$E208,DefaultParameters,MATCH(AM$8,'Default Parameters'!$3:$3,0),FALSE)),VLOOKUP($A208,DefaultParameters,MATCH(AM$8,'Default Parameters'!$3:$3,0),FALSE)),"[enter country-specific value")</f>
        <v>0.08</v>
      </c>
      <c r="AN208" s="211" cm="1">
        <f t="array" aca="1" ref="AN208" ca="1">IF($G208="D",IFERROR(VLOOKUP($A208,DefaultParameters,MATCH(AN$8,'Default Parameters'!$3:$3,0),FALSE)*(AN157/VLOOKUP("Housed period_"&amp;$E208,DefaultParameters,MATCH(AN$8,'Default Parameters'!$3:$3,0),FALSE)),VLOOKUP($A208,DefaultParameters,MATCH(AN$8,'Default Parameters'!$3:$3,0),FALSE)),"[enter country-specific value")</f>
        <v>0.08</v>
      </c>
      <c r="AO208" s="211" cm="1">
        <f t="array" aca="1" ref="AO208" ca="1">IF($G208="D",IFERROR(VLOOKUP($A208,DefaultParameters,MATCH(AO$8,'Default Parameters'!$3:$3,0),FALSE)*(AO157/VLOOKUP("Housed period_"&amp;$E208,DefaultParameters,MATCH(AO$8,'Default Parameters'!$3:$3,0),FALSE)),VLOOKUP($A208,DefaultParameters,MATCH(AO$8,'Default Parameters'!$3:$3,0),FALSE)),"[enter country-specific value")</f>
        <v>0.08</v>
      </c>
      <c r="AP208" s="211"/>
      <c r="AQ208" s="211"/>
      <c r="AR208" s="211"/>
      <c r="AS208" s="211"/>
      <c r="AT208" s="211"/>
      <c r="AU208" s="188"/>
      <c r="AV208" s="43" t="e" cm="1">
        <f t="array" aca="1" ref="AV208" ca="1">IF($G208="D",VLOOKUP($A208,DefaultParameters,MATCH(AV$8,'Default Parameters'!$3:$3,0),FALSE),"[enter country-specific value")</f>
        <v>#N/A</v>
      </c>
    </row>
    <row r="209" spans="1:48" x14ac:dyDescent="0.25">
      <c r="A209" s="44" t="str">
        <f t="shared" si="46"/>
        <v>N_added_in_straw_Swine (finishing pigs)</v>
      </c>
      <c r="B209" s="2" t="s">
        <v>49</v>
      </c>
      <c r="C209" s="2" t="s">
        <v>173</v>
      </c>
      <c r="D209" s="77" t="str">
        <f t="shared" ca="1" si="43"/>
        <v>-</v>
      </c>
      <c r="E209" s="2" t="s">
        <v>538</v>
      </c>
      <c r="F209" s="77" t="str">
        <f t="shared" ca="1" si="44"/>
        <v>kg/animal/yr</v>
      </c>
      <c r="G209" s="201" t="s">
        <v>124</v>
      </c>
      <c r="H209" s="2" t="s">
        <v>49</v>
      </c>
      <c r="I209" s="211" t="str">
        <f t="shared" ca="1" si="45"/>
        <v>Table 3.7, 3B, EMEP/EEA Guidebook 2019</v>
      </c>
      <c r="J209" s="202"/>
      <c r="K209" s="211" cm="1">
        <f t="array" aca="1" ref="K209" ca="1">IF($G209="D",IFERROR(VLOOKUP($A209,DefaultParameters,MATCH(K$8,'Default Parameters'!$3:$3,0),FALSE)*(K158/VLOOKUP("Housed period_"&amp;$E209,DefaultParameters,MATCH(K$8,'Default Parameters'!$3:$3,0),FALSE)),VLOOKUP($A209,DefaultParameters,MATCH(K$8,'Default Parameters'!$3:$3,0),FALSE)),"[enter country-specific value")</f>
        <v>0.8</v>
      </c>
      <c r="L209" s="211" cm="1">
        <f t="array" aca="1" ref="L209" ca="1">IF($G209="D",IFERROR(VLOOKUP($A209,DefaultParameters,MATCH(L$8,'Default Parameters'!$3:$3,0),FALSE)*(L158/VLOOKUP("Housed period_"&amp;$E209,DefaultParameters,MATCH(L$8,'Default Parameters'!$3:$3,0),FALSE)),VLOOKUP($A209,DefaultParameters,MATCH(L$8,'Default Parameters'!$3:$3,0),FALSE)),"[enter country-specific value")</f>
        <v>0.8</v>
      </c>
      <c r="M209" s="211" cm="1">
        <f t="array" aca="1" ref="M209" ca="1">IF($G209="D",IFERROR(VLOOKUP($A209,DefaultParameters,MATCH(M$8,'Default Parameters'!$3:$3,0),FALSE)*(M158/VLOOKUP("Housed period_"&amp;$E209,DefaultParameters,MATCH(M$8,'Default Parameters'!$3:$3,0),FALSE)),VLOOKUP($A209,DefaultParameters,MATCH(M$8,'Default Parameters'!$3:$3,0),FALSE)),"[enter country-specific value")</f>
        <v>0.8</v>
      </c>
      <c r="N209" s="211" cm="1">
        <f t="array" aca="1" ref="N209" ca="1">IF($G209="D",IFERROR(VLOOKUP($A209,DefaultParameters,MATCH(N$8,'Default Parameters'!$3:$3,0),FALSE)*(N158/VLOOKUP("Housed period_"&amp;$E209,DefaultParameters,MATCH(N$8,'Default Parameters'!$3:$3,0),FALSE)),VLOOKUP($A209,DefaultParameters,MATCH(N$8,'Default Parameters'!$3:$3,0),FALSE)),"[enter country-specific value")</f>
        <v>0.8</v>
      </c>
      <c r="O209" s="211" cm="1">
        <f t="array" aca="1" ref="O209" ca="1">IF($G209="D",IFERROR(VLOOKUP($A209,DefaultParameters,MATCH(O$8,'Default Parameters'!$3:$3,0),FALSE)*(O158/VLOOKUP("Housed period_"&amp;$E209,DefaultParameters,MATCH(O$8,'Default Parameters'!$3:$3,0),FALSE)),VLOOKUP($A209,DefaultParameters,MATCH(O$8,'Default Parameters'!$3:$3,0),FALSE)),"[enter country-specific value")</f>
        <v>0.8</v>
      </c>
      <c r="P209" s="211" cm="1">
        <f t="array" aca="1" ref="P209" ca="1">IF($G209="D",IFERROR(VLOOKUP($A209,DefaultParameters,MATCH(P$8,'Default Parameters'!$3:$3,0),FALSE)*(P158/VLOOKUP("Housed period_"&amp;$E209,DefaultParameters,MATCH(P$8,'Default Parameters'!$3:$3,0),FALSE)),VLOOKUP($A209,DefaultParameters,MATCH(P$8,'Default Parameters'!$3:$3,0),FALSE)),"[enter country-specific value")</f>
        <v>0.8</v>
      </c>
      <c r="Q209" s="211" cm="1">
        <f t="array" aca="1" ref="Q209" ca="1">IF($G209="D",IFERROR(VLOOKUP($A209,DefaultParameters,MATCH(Q$8,'Default Parameters'!$3:$3,0),FALSE)*(Q158/VLOOKUP("Housed period_"&amp;$E209,DefaultParameters,MATCH(Q$8,'Default Parameters'!$3:$3,0),FALSE)),VLOOKUP($A209,DefaultParameters,MATCH(Q$8,'Default Parameters'!$3:$3,0),FALSE)),"[enter country-specific value")</f>
        <v>0.8</v>
      </c>
      <c r="R209" s="211" cm="1">
        <f t="array" aca="1" ref="R209" ca="1">IF($G209="D",IFERROR(VLOOKUP($A209,DefaultParameters,MATCH(R$8,'Default Parameters'!$3:$3,0),FALSE)*(R158/VLOOKUP("Housed period_"&amp;$E209,DefaultParameters,MATCH(R$8,'Default Parameters'!$3:$3,0),FALSE)),VLOOKUP($A209,DefaultParameters,MATCH(R$8,'Default Parameters'!$3:$3,0),FALSE)),"[enter country-specific value")</f>
        <v>0.8</v>
      </c>
      <c r="S209" s="211" cm="1">
        <f t="array" aca="1" ref="S209" ca="1">IF($G209="D",IFERROR(VLOOKUP($A209,DefaultParameters,MATCH(S$8,'Default Parameters'!$3:$3,0),FALSE)*(S158/VLOOKUP("Housed period_"&amp;$E209,DefaultParameters,MATCH(S$8,'Default Parameters'!$3:$3,0),FALSE)),VLOOKUP($A209,DefaultParameters,MATCH(S$8,'Default Parameters'!$3:$3,0),FALSE)),"[enter country-specific value")</f>
        <v>0.8</v>
      </c>
      <c r="T209" s="211" cm="1">
        <f t="array" aca="1" ref="T209" ca="1">IF($G209="D",IFERROR(VLOOKUP($A209,DefaultParameters,MATCH(T$8,'Default Parameters'!$3:$3,0),FALSE)*(T158/VLOOKUP("Housed period_"&amp;$E209,DefaultParameters,MATCH(T$8,'Default Parameters'!$3:$3,0),FALSE)),VLOOKUP($A209,DefaultParameters,MATCH(T$8,'Default Parameters'!$3:$3,0),FALSE)),"[enter country-specific value")</f>
        <v>0.8</v>
      </c>
      <c r="U209" s="211" cm="1">
        <f t="array" aca="1" ref="U209" ca="1">IF($G209="D",IFERROR(VLOOKUP($A209,DefaultParameters,MATCH(U$8,'Default Parameters'!$3:$3,0),FALSE)*(U158/VLOOKUP("Housed period_"&amp;$E209,DefaultParameters,MATCH(U$8,'Default Parameters'!$3:$3,0),FALSE)),VLOOKUP($A209,DefaultParameters,MATCH(U$8,'Default Parameters'!$3:$3,0),FALSE)),"[enter country-specific value")</f>
        <v>0.8</v>
      </c>
      <c r="V209" s="211" cm="1">
        <f t="array" aca="1" ref="V209" ca="1">IF($G209="D",IFERROR(VLOOKUP($A209,DefaultParameters,MATCH(V$8,'Default Parameters'!$3:$3,0),FALSE)*(V158/VLOOKUP("Housed period_"&amp;$E209,DefaultParameters,MATCH(V$8,'Default Parameters'!$3:$3,0),FALSE)),VLOOKUP($A209,DefaultParameters,MATCH(V$8,'Default Parameters'!$3:$3,0),FALSE)),"[enter country-specific value")</f>
        <v>0.8</v>
      </c>
      <c r="W209" s="211" cm="1">
        <f t="array" aca="1" ref="W209" ca="1">IF($G209="D",IFERROR(VLOOKUP($A209,DefaultParameters,MATCH(W$8,'Default Parameters'!$3:$3,0),FALSE)*(W158/VLOOKUP("Housed period_"&amp;$E209,DefaultParameters,MATCH(W$8,'Default Parameters'!$3:$3,0),FALSE)),VLOOKUP($A209,DefaultParameters,MATCH(W$8,'Default Parameters'!$3:$3,0),FALSE)),"[enter country-specific value")</f>
        <v>0.8</v>
      </c>
      <c r="X209" s="211" cm="1">
        <f t="array" aca="1" ref="X209" ca="1">IF($G209="D",IFERROR(VLOOKUP($A209,DefaultParameters,MATCH(X$8,'Default Parameters'!$3:$3,0),FALSE)*(X158/VLOOKUP("Housed period_"&amp;$E209,DefaultParameters,MATCH(X$8,'Default Parameters'!$3:$3,0),FALSE)),VLOOKUP($A209,DefaultParameters,MATCH(X$8,'Default Parameters'!$3:$3,0),FALSE)),"[enter country-specific value")</f>
        <v>0.8</v>
      </c>
      <c r="Y209" s="211" cm="1">
        <f t="array" aca="1" ref="Y209" ca="1">IF($G209="D",IFERROR(VLOOKUP($A209,DefaultParameters,MATCH(Y$8,'Default Parameters'!$3:$3,0),FALSE)*(Y158/VLOOKUP("Housed period_"&amp;$E209,DefaultParameters,MATCH(Y$8,'Default Parameters'!$3:$3,0),FALSE)),VLOOKUP($A209,DefaultParameters,MATCH(Y$8,'Default Parameters'!$3:$3,0),FALSE)),"[enter country-specific value")</f>
        <v>0.8</v>
      </c>
      <c r="Z209" s="211" cm="1">
        <f t="array" aca="1" ref="Z209" ca="1">IF($G209="D",IFERROR(VLOOKUP($A209,DefaultParameters,MATCH(Z$8,'Default Parameters'!$3:$3,0),FALSE)*(Z158/VLOOKUP("Housed period_"&amp;$E209,DefaultParameters,MATCH(Z$8,'Default Parameters'!$3:$3,0),FALSE)),VLOOKUP($A209,DefaultParameters,MATCH(Z$8,'Default Parameters'!$3:$3,0),FALSE)),"[enter country-specific value")</f>
        <v>0.8</v>
      </c>
      <c r="AA209" s="211" cm="1">
        <f t="array" aca="1" ref="AA209" ca="1">IF($G209="D",IFERROR(VLOOKUP($A209,DefaultParameters,MATCH(AA$8,'Default Parameters'!$3:$3,0),FALSE)*(AA158/VLOOKUP("Housed period_"&amp;$E209,DefaultParameters,MATCH(AA$8,'Default Parameters'!$3:$3,0),FALSE)),VLOOKUP($A209,DefaultParameters,MATCH(AA$8,'Default Parameters'!$3:$3,0),FALSE)),"[enter country-specific value")</f>
        <v>0.8</v>
      </c>
      <c r="AB209" s="211" cm="1">
        <f t="array" aca="1" ref="AB209" ca="1">IF($G209="D",IFERROR(VLOOKUP($A209,DefaultParameters,MATCH(AB$8,'Default Parameters'!$3:$3,0),FALSE)*(AB158/VLOOKUP("Housed period_"&amp;$E209,DefaultParameters,MATCH(AB$8,'Default Parameters'!$3:$3,0),FALSE)),VLOOKUP($A209,DefaultParameters,MATCH(AB$8,'Default Parameters'!$3:$3,0),FALSE)),"[enter country-specific value")</f>
        <v>0.8</v>
      </c>
      <c r="AC209" s="211" cm="1">
        <f t="array" aca="1" ref="AC209" ca="1">IF($G209="D",IFERROR(VLOOKUP($A209,DefaultParameters,MATCH(AC$8,'Default Parameters'!$3:$3,0),FALSE)*(AC158/VLOOKUP("Housed period_"&amp;$E209,DefaultParameters,MATCH(AC$8,'Default Parameters'!$3:$3,0),FALSE)),VLOOKUP($A209,DefaultParameters,MATCH(AC$8,'Default Parameters'!$3:$3,0),FALSE)),"[enter country-specific value")</f>
        <v>0.8</v>
      </c>
      <c r="AD209" s="211" cm="1">
        <f t="array" aca="1" ref="AD209" ca="1">IF($G209="D",IFERROR(VLOOKUP($A209,DefaultParameters,MATCH(AD$8,'Default Parameters'!$3:$3,0),FALSE)*(AD158/VLOOKUP("Housed period_"&amp;$E209,DefaultParameters,MATCH(AD$8,'Default Parameters'!$3:$3,0),FALSE)),VLOOKUP($A209,DefaultParameters,MATCH(AD$8,'Default Parameters'!$3:$3,0),FALSE)),"[enter country-specific value")</f>
        <v>0.8</v>
      </c>
      <c r="AE209" s="211" cm="1">
        <f t="array" aca="1" ref="AE209" ca="1">IF($G209="D",IFERROR(VLOOKUP($A209,DefaultParameters,MATCH(AE$8,'Default Parameters'!$3:$3,0),FALSE)*(AE158/VLOOKUP("Housed period_"&amp;$E209,DefaultParameters,MATCH(AE$8,'Default Parameters'!$3:$3,0),FALSE)),VLOOKUP($A209,DefaultParameters,MATCH(AE$8,'Default Parameters'!$3:$3,0),FALSE)),"[enter country-specific value")</f>
        <v>0.8</v>
      </c>
      <c r="AF209" s="211" cm="1">
        <f t="array" aca="1" ref="AF209" ca="1">IF($G209="D",IFERROR(VLOOKUP($A209,DefaultParameters,MATCH(AF$8,'Default Parameters'!$3:$3,0),FALSE)*(AF158/VLOOKUP("Housed period_"&amp;$E209,DefaultParameters,MATCH(AF$8,'Default Parameters'!$3:$3,0),FALSE)),VLOOKUP($A209,DefaultParameters,MATCH(AF$8,'Default Parameters'!$3:$3,0),FALSE)),"[enter country-specific value")</f>
        <v>0.8</v>
      </c>
      <c r="AG209" s="211" cm="1">
        <f t="array" aca="1" ref="AG209" ca="1">IF($G209="D",IFERROR(VLOOKUP($A209,DefaultParameters,MATCH(AG$8,'Default Parameters'!$3:$3,0),FALSE)*(AG158/VLOOKUP("Housed period_"&amp;$E209,DefaultParameters,MATCH(AG$8,'Default Parameters'!$3:$3,0),FALSE)),VLOOKUP($A209,DefaultParameters,MATCH(AG$8,'Default Parameters'!$3:$3,0),FALSE)),"[enter country-specific value")</f>
        <v>0.8</v>
      </c>
      <c r="AH209" s="211" cm="1">
        <f t="array" aca="1" ref="AH209" ca="1">IF($G209="D",IFERROR(VLOOKUP($A209,DefaultParameters,MATCH(AH$8,'Default Parameters'!$3:$3,0),FALSE)*(AH158/VLOOKUP("Housed period_"&amp;$E209,DefaultParameters,MATCH(AH$8,'Default Parameters'!$3:$3,0),FALSE)),VLOOKUP($A209,DefaultParameters,MATCH(AH$8,'Default Parameters'!$3:$3,0),FALSE)),"[enter country-specific value")</f>
        <v>0.8</v>
      </c>
      <c r="AI209" s="211" cm="1">
        <f t="array" aca="1" ref="AI209" ca="1">IF($G209="D",IFERROR(VLOOKUP($A209,DefaultParameters,MATCH(AI$8,'Default Parameters'!$3:$3,0),FALSE)*(AI158/VLOOKUP("Housed period_"&amp;$E209,DefaultParameters,MATCH(AI$8,'Default Parameters'!$3:$3,0),FALSE)),VLOOKUP($A209,DefaultParameters,MATCH(AI$8,'Default Parameters'!$3:$3,0),FALSE)),"[enter country-specific value")</f>
        <v>0.8</v>
      </c>
      <c r="AJ209" s="211" cm="1">
        <f t="array" aca="1" ref="AJ209" ca="1">IF($G209="D",IFERROR(VLOOKUP($A209,DefaultParameters,MATCH(AJ$8,'Default Parameters'!$3:$3,0),FALSE)*(AJ158/VLOOKUP("Housed period_"&amp;$E209,DefaultParameters,MATCH(AJ$8,'Default Parameters'!$3:$3,0),FALSE)),VLOOKUP($A209,DefaultParameters,MATCH(AJ$8,'Default Parameters'!$3:$3,0),FALSE)),"[enter country-specific value")</f>
        <v>0.8</v>
      </c>
      <c r="AK209" s="211" cm="1">
        <f t="array" aca="1" ref="AK209" ca="1">IF($G209="D",IFERROR(VLOOKUP($A209,DefaultParameters,MATCH(AK$8,'Default Parameters'!$3:$3,0),FALSE)*(AK158/VLOOKUP("Housed period_"&amp;$E209,DefaultParameters,MATCH(AK$8,'Default Parameters'!$3:$3,0),FALSE)),VLOOKUP($A209,DefaultParameters,MATCH(AK$8,'Default Parameters'!$3:$3,0),FALSE)),"[enter country-specific value")</f>
        <v>0.8</v>
      </c>
      <c r="AL209" s="211" cm="1">
        <f t="array" aca="1" ref="AL209" ca="1">IF($G209="D",IFERROR(VLOOKUP($A209,DefaultParameters,MATCH(AL$8,'Default Parameters'!$3:$3,0),FALSE)*(AL158/VLOOKUP("Housed period_"&amp;$E209,DefaultParameters,MATCH(AL$8,'Default Parameters'!$3:$3,0),FALSE)),VLOOKUP($A209,DefaultParameters,MATCH(AL$8,'Default Parameters'!$3:$3,0),FALSE)),"[enter country-specific value")</f>
        <v>0.8</v>
      </c>
      <c r="AM209" s="211" cm="1">
        <f t="array" aca="1" ref="AM209" ca="1">IF($G209="D",IFERROR(VLOOKUP($A209,DefaultParameters,MATCH(AM$8,'Default Parameters'!$3:$3,0),FALSE)*(AM158/VLOOKUP("Housed period_"&amp;$E209,DefaultParameters,MATCH(AM$8,'Default Parameters'!$3:$3,0),FALSE)),VLOOKUP($A209,DefaultParameters,MATCH(AM$8,'Default Parameters'!$3:$3,0),FALSE)),"[enter country-specific value")</f>
        <v>0.8</v>
      </c>
      <c r="AN209" s="211" cm="1">
        <f t="array" aca="1" ref="AN209" ca="1">IF($G209="D",IFERROR(VLOOKUP($A209,DefaultParameters,MATCH(AN$8,'Default Parameters'!$3:$3,0),FALSE)*(AN158/VLOOKUP("Housed period_"&amp;$E209,DefaultParameters,MATCH(AN$8,'Default Parameters'!$3:$3,0),FALSE)),VLOOKUP($A209,DefaultParameters,MATCH(AN$8,'Default Parameters'!$3:$3,0),FALSE)),"[enter country-specific value")</f>
        <v>0.8</v>
      </c>
      <c r="AO209" s="211" cm="1">
        <f t="array" aca="1" ref="AO209" ca="1">IF($G209="D",IFERROR(VLOOKUP($A209,DefaultParameters,MATCH(AO$8,'Default Parameters'!$3:$3,0),FALSE)*(AO158/VLOOKUP("Housed period_"&amp;$E209,DefaultParameters,MATCH(AO$8,'Default Parameters'!$3:$3,0),FALSE)),VLOOKUP($A209,DefaultParameters,MATCH(AO$8,'Default Parameters'!$3:$3,0),FALSE)),"[enter country-specific value")</f>
        <v>0.8</v>
      </c>
      <c r="AP209" s="211"/>
      <c r="AQ209" s="211"/>
      <c r="AR209" s="211"/>
      <c r="AS209" s="211"/>
      <c r="AT209" s="211"/>
      <c r="AU209" s="188"/>
      <c r="AV209" s="43" t="e" cm="1">
        <f t="array" aca="1" ref="AV209" ca="1">IF($G209="D",VLOOKUP($A209,DefaultParameters,MATCH(AV$8,'Default Parameters'!$3:$3,0),FALSE),"[enter country-specific value")</f>
        <v>#N/A</v>
      </c>
    </row>
    <row r="210" spans="1:48" x14ac:dyDescent="0.25">
      <c r="A210" s="44" t="str">
        <f t="shared" si="46"/>
        <v>N_added_in_straw_Swine (sows)</v>
      </c>
      <c r="B210" s="2" t="s">
        <v>49</v>
      </c>
      <c r="C210" s="2" t="s">
        <v>173</v>
      </c>
      <c r="D210" s="77" t="str">
        <f t="shared" ca="1" si="43"/>
        <v>-</v>
      </c>
      <c r="E210" s="2" t="s">
        <v>145</v>
      </c>
      <c r="F210" s="77" t="str">
        <f t="shared" ca="1" si="44"/>
        <v>kg/animal/yr</v>
      </c>
      <c r="G210" s="201" t="s">
        <v>124</v>
      </c>
      <c r="H210" s="2" t="s">
        <v>49</v>
      </c>
      <c r="I210" s="211" t="str">
        <f t="shared" ca="1" si="45"/>
        <v>Table 3.7, 3B, EMEP/EEA Guidebook 2019</v>
      </c>
      <c r="J210" s="202"/>
      <c r="K210" s="211" cm="1">
        <f t="array" aca="1" ref="K210" ca="1">IF($G210="D",IFERROR(VLOOKUP($A210,DefaultParameters,MATCH(K$8,'Default Parameters'!$3:$3,0),FALSE)*(K159/VLOOKUP("Housed period_"&amp;$E210,DefaultParameters,MATCH(K$8,'Default Parameters'!$3:$3,0),FALSE)),VLOOKUP($A210,DefaultParameters,MATCH(K$8,'Default Parameters'!$3:$3,0),FALSE)),"[enter country-specific value")</f>
        <v>2.4</v>
      </c>
      <c r="L210" s="211" cm="1">
        <f t="array" aca="1" ref="L210" ca="1">IF($G210="D",IFERROR(VLOOKUP($A210,DefaultParameters,MATCH(L$8,'Default Parameters'!$3:$3,0),FALSE)*(L159/VLOOKUP("Housed period_"&amp;$E210,DefaultParameters,MATCH(L$8,'Default Parameters'!$3:$3,0),FALSE)),VLOOKUP($A210,DefaultParameters,MATCH(L$8,'Default Parameters'!$3:$3,0),FALSE)),"[enter country-specific value")</f>
        <v>2.4</v>
      </c>
      <c r="M210" s="211" cm="1">
        <f t="array" aca="1" ref="M210" ca="1">IF($G210="D",IFERROR(VLOOKUP($A210,DefaultParameters,MATCH(M$8,'Default Parameters'!$3:$3,0),FALSE)*(M159/VLOOKUP("Housed period_"&amp;$E210,DefaultParameters,MATCH(M$8,'Default Parameters'!$3:$3,0),FALSE)),VLOOKUP($A210,DefaultParameters,MATCH(M$8,'Default Parameters'!$3:$3,0),FALSE)),"[enter country-specific value")</f>
        <v>2.4</v>
      </c>
      <c r="N210" s="211" cm="1">
        <f t="array" aca="1" ref="N210" ca="1">IF($G210="D",IFERROR(VLOOKUP($A210,DefaultParameters,MATCH(N$8,'Default Parameters'!$3:$3,0),FALSE)*(N159/VLOOKUP("Housed period_"&amp;$E210,DefaultParameters,MATCH(N$8,'Default Parameters'!$3:$3,0),FALSE)),VLOOKUP($A210,DefaultParameters,MATCH(N$8,'Default Parameters'!$3:$3,0),FALSE)),"[enter country-specific value")</f>
        <v>2.4</v>
      </c>
      <c r="O210" s="211" cm="1">
        <f t="array" aca="1" ref="O210" ca="1">IF($G210="D",IFERROR(VLOOKUP($A210,DefaultParameters,MATCH(O$8,'Default Parameters'!$3:$3,0),FALSE)*(O159/VLOOKUP("Housed period_"&amp;$E210,DefaultParameters,MATCH(O$8,'Default Parameters'!$3:$3,0),FALSE)),VLOOKUP($A210,DefaultParameters,MATCH(O$8,'Default Parameters'!$3:$3,0),FALSE)),"[enter country-specific value")</f>
        <v>2.4</v>
      </c>
      <c r="P210" s="211" cm="1">
        <f t="array" aca="1" ref="P210" ca="1">IF($G210="D",IFERROR(VLOOKUP($A210,DefaultParameters,MATCH(P$8,'Default Parameters'!$3:$3,0),FALSE)*(P159/VLOOKUP("Housed period_"&amp;$E210,DefaultParameters,MATCH(P$8,'Default Parameters'!$3:$3,0),FALSE)),VLOOKUP($A210,DefaultParameters,MATCH(P$8,'Default Parameters'!$3:$3,0),FALSE)),"[enter country-specific value")</f>
        <v>2.4</v>
      </c>
      <c r="Q210" s="211" cm="1">
        <f t="array" aca="1" ref="Q210" ca="1">IF($G210="D",IFERROR(VLOOKUP($A210,DefaultParameters,MATCH(Q$8,'Default Parameters'!$3:$3,0),FALSE)*(Q159/VLOOKUP("Housed period_"&amp;$E210,DefaultParameters,MATCH(Q$8,'Default Parameters'!$3:$3,0),FALSE)),VLOOKUP($A210,DefaultParameters,MATCH(Q$8,'Default Parameters'!$3:$3,0),FALSE)),"[enter country-specific value")</f>
        <v>2.4</v>
      </c>
      <c r="R210" s="211" cm="1">
        <f t="array" aca="1" ref="R210" ca="1">IF($G210="D",IFERROR(VLOOKUP($A210,DefaultParameters,MATCH(R$8,'Default Parameters'!$3:$3,0),FALSE)*(R159/VLOOKUP("Housed period_"&amp;$E210,DefaultParameters,MATCH(R$8,'Default Parameters'!$3:$3,0),FALSE)),VLOOKUP($A210,DefaultParameters,MATCH(R$8,'Default Parameters'!$3:$3,0),FALSE)),"[enter country-specific value")</f>
        <v>2.4</v>
      </c>
      <c r="S210" s="211" cm="1">
        <f t="array" aca="1" ref="S210" ca="1">IF($G210="D",IFERROR(VLOOKUP($A210,DefaultParameters,MATCH(S$8,'Default Parameters'!$3:$3,0),FALSE)*(S159/VLOOKUP("Housed period_"&amp;$E210,DefaultParameters,MATCH(S$8,'Default Parameters'!$3:$3,0),FALSE)),VLOOKUP($A210,DefaultParameters,MATCH(S$8,'Default Parameters'!$3:$3,0),FALSE)),"[enter country-specific value")</f>
        <v>2.4</v>
      </c>
      <c r="T210" s="211" cm="1">
        <f t="array" aca="1" ref="T210" ca="1">IF($G210="D",IFERROR(VLOOKUP($A210,DefaultParameters,MATCH(T$8,'Default Parameters'!$3:$3,0),FALSE)*(T159/VLOOKUP("Housed period_"&amp;$E210,DefaultParameters,MATCH(T$8,'Default Parameters'!$3:$3,0),FALSE)),VLOOKUP($A210,DefaultParameters,MATCH(T$8,'Default Parameters'!$3:$3,0),FALSE)),"[enter country-specific value")</f>
        <v>2.4</v>
      </c>
      <c r="U210" s="211" cm="1">
        <f t="array" aca="1" ref="U210" ca="1">IF($G210="D",IFERROR(VLOOKUP($A210,DefaultParameters,MATCH(U$8,'Default Parameters'!$3:$3,0),FALSE)*(U159/VLOOKUP("Housed period_"&amp;$E210,DefaultParameters,MATCH(U$8,'Default Parameters'!$3:$3,0),FALSE)),VLOOKUP($A210,DefaultParameters,MATCH(U$8,'Default Parameters'!$3:$3,0),FALSE)),"[enter country-specific value")</f>
        <v>2.4</v>
      </c>
      <c r="V210" s="211" cm="1">
        <f t="array" aca="1" ref="V210" ca="1">IF($G210="D",IFERROR(VLOOKUP($A210,DefaultParameters,MATCH(V$8,'Default Parameters'!$3:$3,0),FALSE)*(V159/VLOOKUP("Housed period_"&amp;$E210,DefaultParameters,MATCH(V$8,'Default Parameters'!$3:$3,0),FALSE)),VLOOKUP($A210,DefaultParameters,MATCH(V$8,'Default Parameters'!$3:$3,0),FALSE)),"[enter country-specific value")</f>
        <v>2.4</v>
      </c>
      <c r="W210" s="211" cm="1">
        <f t="array" aca="1" ref="W210" ca="1">IF($G210="D",IFERROR(VLOOKUP($A210,DefaultParameters,MATCH(W$8,'Default Parameters'!$3:$3,0),FALSE)*(W159/VLOOKUP("Housed period_"&amp;$E210,DefaultParameters,MATCH(W$8,'Default Parameters'!$3:$3,0),FALSE)),VLOOKUP($A210,DefaultParameters,MATCH(W$8,'Default Parameters'!$3:$3,0),FALSE)),"[enter country-specific value")</f>
        <v>2.4</v>
      </c>
      <c r="X210" s="211" cm="1">
        <f t="array" aca="1" ref="X210" ca="1">IF($G210="D",IFERROR(VLOOKUP($A210,DefaultParameters,MATCH(X$8,'Default Parameters'!$3:$3,0),FALSE)*(X159/VLOOKUP("Housed period_"&amp;$E210,DefaultParameters,MATCH(X$8,'Default Parameters'!$3:$3,0),FALSE)),VLOOKUP($A210,DefaultParameters,MATCH(X$8,'Default Parameters'!$3:$3,0),FALSE)),"[enter country-specific value")</f>
        <v>2.4</v>
      </c>
      <c r="Y210" s="211" cm="1">
        <f t="array" aca="1" ref="Y210" ca="1">IF($G210="D",IFERROR(VLOOKUP($A210,DefaultParameters,MATCH(Y$8,'Default Parameters'!$3:$3,0),FALSE)*(Y159/VLOOKUP("Housed period_"&amp;$E210,DefaultParameters,MATCH(Y$8,'Default Parameters'!$3:$3,0),FALSE)),VLOOKUP($A210,DefaultParameters,MATCH(Y$8,'Default Parameters'!$3:$3,0),FALSE)),"[enter country-specific value")</f>
        <v>2.4</v>
      </c>
      <c r="Z210" s="211" cm="1">
        <f t="array" aca="1" ref="Z210" ca="1">IF($G210="D",IFERROR(VLOOKUP($A210,DefaultParameters,MATCH(Z$8,'Default Parameters'!$3:$3,0),FALSE)*(Z159/VLOOKUP("Housed period_"&amp;$E210,DefaultParameters,MATCH(Z$8,'Default Parameters'!$3:$3,0),FALSE)),VLOOKUP($A210,DefaultParameters,MATCH(Z$8,'Default Parameters'!$3:$3,0),FALSE)),"[enter country-specific value")</f>
        <v>2.4</v>
      </c>
      <c r="AA210" s="211" cm="1">
        <f t="array" aca="1" ref="AA210" ca="1">IF($G210="D",IFERROR(VLOOKUP($A210,DefaultParameters,MATCH(AA$8,'Default Parameters'!$3:$3,0),FALSE)*(AA159/VLOOKUP("Housed period_"&amp;$E210,DefaultParameters,MATCH(AA$8,'Default Parameters'!$3:$3,0),FALSE)),VLOOKUP($A210,DefaultParameters,MATCH(AA$8,'Default Parameters'!$3:$3,0),FALSE)),"[enter country-specific value")</f>
        <v>2.4</v>
      </c>
      <c r="AB210" s="211" cm="1">
        <f t="array" aca="1" ref="AB210" ca="1">IF($G210="D",IFERROR(VLOOKUP($A210,DefaultParameters,MATCH(AB$8,'Default Parameters'!$3:$3,0),FALSE)*(AB159/VLOOKUP("Housed period_"&amp;$E210,DefaultParameters,MATCH(AB$8,'Default Parameters'!$3:$3,0),FALSE)),VLOOKUP($A210,DefaultParameters,MATCH(AB$8,'Default Parameters'!$3:$3,0),FALSE)),"[enter country-specific value")</f>
        <v>2.4</v>
      </c>
      <c r="AC210" s="211" cm="1">
        <f t="array" aca="1" ref="AC210" ca="1">IF($G210="D",IFERROR(VLOOKUP($A210,DefaultParameters,MATCH(AC$8,'Default Parameters'!$3:$3,0),FALSE)*(AC159/VLOOKUP("Housed period_"&amp;$E210,DefaultParameters,MATCH(AC$8,'Default Parameters'!$3:$3,0),FALSE)),VLOOKUP($A210,DefaultParameters,MATCH(AC$8,'Default Parameters'!$3:$3,0),FALSE)),"[enter country-specific value")</f>
        <v>2.4</v>
      </c>
      <c r="AD210" s="211" cm="1">
        <f t="array" aca="1" ref="AD210" ca="1">IF($G210="D",IFERROR(VLOOKUP($A210,DefaultParameters,MATCH(AD$8,'Default Parameters'!$3:$3,0),FALSE)*(AD159/VLOOKUP("Housed period_"&amp;$E210,DefaultParameters,MATCH(AD$8,'Default Parameters'!$3:$3,0),FALSE)),VLOOKUP($A210,DefaultParameters,MATCH(AD$8,'Default Parameters'!$3:$3,0),FALSE)),"[enter country-specific value")</f>
        <v>2.4</v>
      </c>
      <c r="AE210" s="211" cm="1">
        <f t="array" aca="1" ref="AE210" ca="1">IF($G210="D",IFERROR(VLOOKUP($A210,DefaultParameters,MATCH(AE$8,'Default Parameters'!$3:$3,0),FALSE)*(AE159/VLOOKUP("Housed period_"&amp;$E210,DefaultParameters,MATCH(AE$8,'Default Parameters'!$3:$3,0),FALSE)),VLOOKUP($A210,DefaultParameters,MATCH(AE$8,'Default Parameters'!$3:$3,0),FALSE)),"[enter country-specific value")</f>
        <v>2.4</v>
      </c>
      <c r="AF210" s="211" cm="1">
        <f t="array" aca="1" ref="AF210" ca="1">IF($G210="D",IFERROR(VLOOKUP($A210,DefaultParameters,MATCH(AF$8,'Default Parameters'!$3:$3,0),FALSE)*(AF159/VLOOKUP("Housed period_"&amp;$E210,DefaultParameters,MATCH(AF$8,'Default Parameters'!$3:$3,0),FALSE)),VLOOKUP($A210,DefaultParameters,MATCH(AF$8,'Default Parameters'!$3:$3,0),FALSE)),"[enter country-specific value")</f>
        <v>2.4</v>
      </c>
      <c r="AG210" s="211" cm="1">
        <f t="array" aca="1" ref="AG210" ca="1">IF($G210="D",IFERROR(VLOOKUP($A210,DefaultParameters,MATCH(AG$8,'Default Parameters'!$3:$3,0),FALSE)*(AG159/VLOOKUP("Housed period_"&amp;$E210,DefaultParameters,MATCH(AG$8,'Default Parameters'!$3:$3,0),FALSE)),VLOOKUP($A210,DefaultParameters,MATCH(AG$8,'Default Parameters'!$3:$3,0),FALSE)),"[enter country-specific value")</f>
        <v>2.4</v>
      </c>
      <c r="AH210" s="211" cm="1">
        <f t="array" aca="1" ref="AH210" ca="1">IF($G210="D",IFERROR(VLOOKUP($A210,DefaultParameters,MATCH(AH$8,'Default Parameters'!$3:$3,0),FALSE)*(AH159/VLOOKUP("Housed period_"&amp;$E210,DefaultParameters,MATCH(AH$8,'Default Parameters'!$3:$3,0),FALSE)),VLOOKUP($A210,DefaultParameters,MATCH(AH$8,'Default Parameters'!$3:$3,0),FALSE)),"[enter country-specific value")</f>
        <v>2.4</v>
      </c>
      <c r="AI210" s="211" cm="1">
        <f t="array" aca="1" ref="AI210" ca="1">IF($G210="D",IFERROR(VLOOKUP($A210,DefaultParameters,MATCH(AI$8,'Default Parameters'!$3:$3,0),FALSE)*(AI159/VLOOKUP("Housed period_"&amp;$E210,DefaultParameters,MATCH(AI$8,'Default Parameters'!$3:$3,0),FALSE)),VLOOKUP($A210,DefaultParameters,MATCH(AI$8,'Default Parameters'!$3:$3,0),FALSE)),"[enter country-specific value")</f>
        <v>2.4</v>
      </c>
      <c r="AJ210" s="211" cm="1">
        <f t="array" aca="1" ref="AJ210" ca="1">IF($G210="D",IFERROR(VLOOKUP($A210,DefaultParameters,MATCH(AJ$8,'Default Parameters'!$3:$3,0),FALSE)*(AJ159/VLOOKUP("Housed period_"&amp;$E210,DefaultParameters,MATCH(AJ$8,'Default Parameters'!$3:$3,0),FALSE)),VLOOKUP($A210,DefaultParameters,MATCH(AJ$8,'Default Parameters'!$3:$3,0),FALSE)),"[enter country-specific value")</f>
        <v>2.4</v>
      </c>
      <c r="AK210" s="211" cm="1">
        <f t="array" aca="1" ref="AK210" ca="1">IF($G210="D",IFERROR(VLOOKUP($A210,DefaultParameters,MATCH(AK$8,'Default Parameters'!$3:$3,0),FALSE)*(AK159/VLOOKUP("Housed period_"&amp;$E210,DefaultParameters,MATCH(AK$8,'Default Parameters'!$3:$3,0),FALSE)),VLOOKUP($A210,DefaultParameters,MATCH(AK$8,'Default Parameters'!$3:$3,0),FALSE)),"[enter country-specific value")</f>
        <v>2.4</v>
      </c>
      <c r="AL210" s="211" cm="1">
        <f t="array" aca="1" ref="AL210" ca="1">IF($G210="D",IFERROR(VLOOKUP($A210,DefaultParameters,MATCH(AL$8,'Default Parameters'!$3:$3,0),FALSE)*(AL159/VLOOKUP("Housed period_"&amp;$E210,DefaultParameters,MATCH(AL$8,'Default Parameters'!$3:$3,0),FALSE)),VLOOKUP($A210,DefaultParameters,MATCH(AL$8,'Default Parameters'!$3:$3,0),FALSE)),"[enter country-specific value")</f>
        <v>2.4</v>
      </c>
      <c r="AM210" s="211" cm="1">
        <f t="array" aca="1" ref="AM210" ca="1">IF($G210="D",IFERROR(VLOOKUP($A210,DefaultParameters,MATCH(AM$8,'Default Parameters'!$3:$3,0),FALSE)*(AM159/VLOOKUP("Housed period_"&amp;$E210,DefaultParameters,MATCH(AM$8,'Default Parameters'!$3:$3,0),FALSE)),VLOOKUP($A210,DefaultParameters,MATCH(AM$8,'Default Parameters'!$3:$3,0),FALSE)),"[enter country-specific value")</f>
        <v>2.4</v>
      </c>
      <c r="AN210" s="211" cm="1">
        <f t="array" aca="1" ref="AN210" ca="1">IF($G210="D",IFERROR(VLOOKUP($A210,DefaultParameters,MATCH(AN$8,'Default Parameters'!$3:$3,0),FALSE)*(AN159/VLOOKUP("Housed period_"&amp;$E210,DefaultParameters,MATCH(AN$8,'Default Parameters'!$3:$3,0),FALSE)),VLOOKUP($A210,DefaultParameters,MATCH(AN$8,'Default Parameters'!$3:$3,0),FALSE)),"[enter country-specific value")</f>
        <v>2.4</v>
      </c>
      <c r="AO210" s="211" cm="1">
        <f t="array" aca="1" ref="AO210" ca="1">IF($G210="D",IFERROR(VLOOKUP($A210,DefaultParameters,MATCH(AO$8,'Default Parameters'!$3:$3,0),FALSE)*(AO159/VLOOKUP("Housed period_"&amp;$E210,DefaultParameters,MATCH(AO$8,'Default Parameters'!$3:$3,0),FALSE)),VLOOKUP($A210,DefaultParameters,MATCH(AO$8,'Default Parameters'!$3:$3,0),FALSE)),"[enter country-specific value")</f>
        <v>2.4</v>
      </c>
      <c r="AP210" s="211"/>
      <c r="AQ210" s="211"/>
      <c r="AR210" s="211"/>
      <c r="AS210" s="211"/>
      <c r="AT210" s="211"/>
      <c r="AU210" s="188"/>
      <c r="AV210" s="211" t="e" cm="1">
        <f t="array" aca="1" ref="AV210" ca="1">IF($G210="D",VLOOKUP($A210,DefaultParameters,MATCH(AV$8,'Default Parameters'!$3:$3,0),FALSE),"[enter country-specific value")</f>
        <v>#N/A</v>
      </c>
    </row>
    <row r="211" spans="1:48" x14ac:dyDescent="0.25">
      <c r="A211" s="44" t="str">
        <f t="shared" si="46"/>
        <v>N_added_in_straw_Buffalo</v>
      </c>
      <c r="B211" s="2" t="s">
        <v>49</v>
      </c>
      <c r="C211" s="2" t="s">
        <v>173</v>
      </c>
      <c r="D211" s="77" t="str">
        <f t="shared" ca="1" si="43"/>
        <v>-</v>
      </c>
      <c r="E211" s="2" t="s">
        <v>80</v>
      </c>
      <c r="F211" s="77" t="str">
        <f t="shared" ca="1" si="44"/>
        <v>kg/animal/yr</v>
      </c>
      <c r="G211" s="201" t="s">
        <v>124</v>
      </c>
      <c r="H211" s="2" t="s">
        <v>49</v>
      </c>
      <c r="I211" s="211" t="str">
        <f t="shared" ca="1" si="45"/>
        <v>Table 3.7, 3B, EMEP/EEA Guidebook 2019</v>
      </c>
      <c r="J211" s="202"/>
      <c r="K211" s="211" cm="1">
        <f t="array" aca="1" ref="K211" ca="1">IF($G211="D",IFERROR(VLOOKUP($A211,DefaultParameters,MATCH(K$8,'Default Parameters'!$3:$3,0),FALSE)*(K160/VLOOKUP("Housed period_"&amp;$E211,DefaultParameters,MATCH(K$8,'Default Parameters'!$3:$3,0),FALSE)),VLOOKUP($A211,DefaultParameters,MATCH(K$8,'Default Parameters'!$3:$3,0),FALSE)),"[enter country-specific value")</f>
        <v>6</v>
      </c>
      <c r="L211" s="211" cm="1">
        <f t="array" aca="1" ref="L211" ca="1">IF($G211="D",IFERROR(VLOOKUP($A211,DefaultParameters,MATCH(L$8,'Default Parameters'!$3:$3,0),FALSE)*(L160/VLOOKUP("Housed period_"&amp;$E211,DefaultParameters,MATCH(L$8,'Default Parameters'!$3:$3,0),FALSE)),VLOOKUP($A211,DefaultParameters,MATCH(L$8,'Default Parameters'!$3:$3,0),FALSE)),"[enter country-specific value")</f>
        <v>6</v>
      </c>
      <c r="M211" s="211" cm="1">
        <f t="array" aca="1" ref="M211" ca="1">IF($G211="D",IFERROR(VLOOKUP($A211,DefaultParameters,MATCH(M$8,'Default Parameters'!$3:$3,0),FALSE)*(M160/VLOOKUP("Housed period_"&amp;$E211,DefaultParameters,MATCH(M$8,'Default Parameters'!$3:$3,0),FALSE)),VLOOKUP($A211,DefaultParameters,MATCH(M$8,'Default Parameters'!$3:$3,0),FALSE)),"[enter country-specific value")</f>
        <v>6</v>
      </c>
      <c r="N211" s="211" cm="1">
        <f t="array" aca="1" ref="N211" ca="1">IF($G211="D",IFERROR(VLOOKUP($A211,DefaultParameters,MATCH(N$8,'Default Parameters'!$3:$3,0),FALSE)*(N160/VLOOKUP("Housed period_"&amp;$E211,DefaultParameters,MATCH(N$8,'Default Parameters'!$3:$3,0),FALSE)),VLOOKUP($A211,DefaultParameters,MATCH(N$8,'Default Parameters'!$3:$3,0),FALSE)),"[enter country-specific value")</f>
        <v>6</v>
      </c>
      <c r="O211" s="211" cm="1">
        <f t="array" aca="1" ref="O211" ca="1">IF($G211="D",IFERROR(VLOOKUP($A211,DefaultParameters,MATCH(O$8,'Default Parameters'!$3:$3,0),FALSE)*(O160/VLOOKUP("Housed period_"&amp;$E211,DefaultParameters,MATCH(O$8,'Default Parameters'!$3:$3,0),FALSE)),VLOOKUP($A211,DefaultParameters,MATCH(O$8,'Default Parameters'!$3:$3,0),FALSE)),"[enter country-specific value")</f>
        <v>6</v>
      </c>
      <c r="P211" s="211" cm="1">
        <f t="array" aca="1" ref="P211" ca="1">IF($G211="D",IFERROR(VLOOKUP($A211,DefaultParameters,MATCH(P$8,'Default Parameters'!$3:$3,0),FALSE)*(P160/VLOOKUP("Housed period_"&amp;$E211,DefaultParameters,MATCH(P$8,'Default Parameters'!$3:$3,0),FALSE)),VLOOKUP($A211,DefaultParameters,MATCH(P$8,'Default Parameters'!$3:$3,0),FALSE)),"[enter country-specific value")</f>
        <v>6</v>
      </c>
      <c r="Q211" s="211" cm="1">
        <f t="array" aca="1" ref="Q211" ca="1">IF($G211="D",IFERROR(VLOOKUP($A211,DefaultParameters,MATCH(Q$8,'Default Parameters'!$3:$3,0),FALSE)*(Q160/VLOOKUP("Housed period_"&amp;$E211,DefaultParameters,MATCH(Q$8,'Default Parameters'!$3:$3,0),FALSE)),VLOOKUP($A211,DefaultParameters,MATCH(Q$8,'Default Parameters'!$3:$3,0),FALSE)),"[enter country-specific value")</f>
        <v>6</v>
      </c>
      <c r="R211" s="211" cm="1">
        <f t="array" aca="1" ref="R211" ca="1">IF($G211="D",IFERROR(VLOOKUP($A211,DefaultParameters,MATCH(R$8,'Default Parameters'!$3:$3,0),FALSE)*(R160/VLOOKUP("Housed period_"&amp;$E211,DefaultParameters,MATCH(R$8,'Default Parameters'!$3:$3,0),FALSE)),VLOOKUP($A211,DefaultParameters,MATCH(R$8,'Default Parameters'!$3:$3,0),FALSE)),"[enter country-specific value")</f>
        <v>6</v>
      </c>
      <c r="S211" s="211" cm="1">
        <f t="array" aca="1" ref="S211" ca="1">IF($G211="D",IFERROR(VLOOKUP($A211,DefaultParameters,MATCH(S$8,'Default Parameters'!$3:$3,0),FALSE)*(S160/VLOOKUP("Housed period_"&amp;$E211,DefaultParameters,MATCH(S$8,'Default Parameters'!$3:$3,0),FALSE)),VLOOKUP($A211,DefaultParameters,MATCH(S$8,'Default Parameters'!$3:$3,0),FALSE)),"[enter country-specific value")</f>
        <v>6</v>
      </c>
      <c r="T211" s="211" cm="1">
        <f t="array" aca="1" ref="T211" ca="1">IF($G211="D",IFERROR(VLOOKUP($A211,DefaultParameters,MATCH(T$8,'Default Parameters'!$3:$3,0),FALSE)*(T160/VLOOKUP("Housed period_"&amp;$E211,DefaultParameters,MATCH(T$8,'Default Parameters'!$3:$3,0),FALSE)),VLOOKUP($A211,DefaultParameters,MATCH(T$8,'Default Parameters'!$3:$3,0),FALSE)),"[enter country-specific value")</f>
        <v>6</v>
      </c>
      <c r="U211" s="211" cm="1">
        <f t="array" aca="1" ref="U211" ca="1">IF($G211="D",IFERROR(VLOOKUP($A211,DefaultParameters,MATCH(U$8,'Default Parameters'!$3:$3,0),FALSE)*(U160/VLOOKUP("Housed period_"&amp;$E211,DefaultParameters,MATCH(U$8,'Default Parameters'!$3:$3,0),FALSE)),VLOOKUP($A211,DefaultParameters,MATCH(U$8,'Default Parameters'!$3:$3,0),FALSE)),"[enter country-specific value")</f>
        <v>6</v>
      </c>
      <c r="V211" s="211" cm="1">
        <f t="array" aca="1" ref="V211" ca="1">IF($G211="D",IFERROR(VLOOKUP($A211,DefaultParameters,MATCH(V$8,'Default Parameters'!$3:$3,0),FALSE)*(V160/VLOOKUP("Housed period_"&amp;$E211,DefaultParameters,MATCH(V$8,'Default Parameters'!$3:$3,0),FALSE)),VLOOKUP($A211,DefaultParameters,MATCH(V$8,'Default Parameters'!$3:$3,0),FALSE)),"[enter country-specific value")</f>
        <v>6</v>
      </c>
      <c r="W211" s="211" cm="1">
        <f t="array" aca="1" ref="W211" ca="1">IF($G211="D",IFERROR(VLOOKUP($A211,DefaultParameters,MATCH(W$8,'Default Parameters'!$3:$3,0),FALSE)*(W160/VLOOKUP("Housed period_"&amp;$E211,DefaultParameters,MATCH(W$8,'Default Parameters'!$3:$3,0),FALSE)),VLOOKUP($A211,DefaultParameters,MATCH(W$8,'Default Parameters'!$3:$3,0),FALSE)),"[enter country-specific value")</f>
        <v>6</v>
      </c>
      <c r="X211" s="211" cm="1">
        <f t="array" aca="1" ref="X211" ca="1">IF($G211="D",IFERROR(VLOOKUP($A211,DefaultParameters,MATCH(X$8,'Default Parameters'!$3:$3,0),FALSE)*(X160/VLOOKUP("Housed period_"&amp;$E211,DefaultParameters,MATCH(X$8,'Default Parameters'!$3:$3,0),FALSE)),VLOOKUP($A211,DefaultParameters,MATCH(X$8,'Default Parameters'!$3:$3,0),FALSE)),"[enter country-specific value")</f>
        <v>6</v>
      </c>
      <c r="Y211" s="211" cm="1">
        <f t="array" aca="1" ref="Y211" ca="1">IF($G211="D",IFERROR(VLOOKUP($A211,DefaultParameters,MATCH(Y$8,'Default Parameters'!$3:$3,0),FALSE)*(Y160/VLOOKUP("Housed period_"&amp;$E211,DefaultParameters,MATCH(Y$8,'Default Parameters'!$3:$3,0),FALSE)),VLOOKUP($A211,DefaultParameters,MATCH(Y$8,'Default Parameters'!$3:$3,0),FALSE)),"[enter country-specific value")</f>
        <v>6</v>
      </c>
      <c r="Z211" s="211" cm="1">
        <f t="array" aca="1" ref="Z211" ca="1">IF($G211="D",IFERROR(VLOOKUP($A211,DefaultParameters,MATCH(Z$8,'Default Parameters'!$3:$3,0),FALSE)*(Z160/VLOOKUP("Housed period_"&amp;$E211,DefaultParameters,MATCH(Z$8,'Default Parameters'!$3:$3,0),FALSE)),VLOOKUP($A211,DefaultParameters,MATCH(Z$8,'Default Parameters'!$3:$3,0),FALSE)),"[enter country-specific value")</f>
        <v>6</v>
      </c>
      <c r="AA211" s="211" cm="1">
        <f t="array" aca="1" ref="AA211" ca="1">IF($G211="D",IFERROR(VLOOKUP($A211,DefaultParameters,MATCH(AA$8,'Default Parameters'!$3:$3,0),FALSE)*(AA160/VLOOKUP("Housed period_"&amp;$E211,DefaultParameters,MATCH(AA$8,'Default Parameters'!$3:$3,0),FALSE)),VLOOKUP($A211,DefaultParameters,MATCH(AA$8,'Default Parameters'!$3:$3,0),FALSE)),"[enter country-specific value")</f>
        <v>6</v>
      </c>
      <c r="AB211" s="211" cm="1">
        <f t="array" aca="1" ref="AB211" ca="1">IF($G211="D",IFERROR(VLOOKUP($A211,DefaultParameters,MATCH(AB$8,'Default Parameters'!$3:$3,0),FALSE)*(AB160/VLOOKUP("Housed period_"&amp;$E211,DefaultParameters,MATCH(AB$8,'Default Parameters'!$3:$3,0),FALSE)),VLOOKUP($A211,DefaultParameters,MATCH(AB$8,'Default Parameters'!$3:$3,0),FALSE)),"[enter country-specific value")</f>
        <v>6</v>
      </c>
      <c r="AC211" s="211" cm="1">
        <f t="array" aca="1" ref="AC211" ca="1">IF($G211="D",IFERROR(VLOOKUP($A211,DefaultParameters,MATCH(AC$8,'Default Parameters'!$3:$3,0),FALSE)*(AC160/VLOOKUP("Housed period_"&amp;$E211,DefaultParameters,MATCH(AC$8,'Default Parameters'!$3:$3,0),FALSE)),VLOOKUP($A211,DefaultParameters,MATCH(AC$8,'Default Parameters'!$3:$3,0),FALSE)),"[enter country-specific value")</f>
        <v>6</v>
      </c>
      <c r="AD211" s="211" cm="1">
        <f t="array" aca="1" ref="AD211" ca="1">IF($G211="D",IFERROR(VLOOKUP($A211,DefaultParameters,MATCH(AD$8,'Default Parameters'!$3:$3,0),FALSE)*(AD160/VLOOKUP("Housed period_"&amp;$E211,DefaultParameters,MATCH(AD$8,'Default Parameters'!$3:$3,0),FALSE)),VLOOKUP($A211,DefaultParameters,MATCH(AD$8,'Default Parameters'!$3:$3,0),FALSE)),"[enter country-specific value")</f>
        <v>6</v>
      </c>
      <c r="AE211" s="211" cm="1">
        <f t="array" aca="1" ref="AE211" ca="1">IF($G211="D",IFERROR(VLOOKUP($A211,DefaultParameters,MATCH(AE$8,'Default Parameters'!$3:$3,0),FALSE)*(AE160/VLOOKUP("Housed period_"&amp;$E211,DefaultParameters,MATCH(AE$8,'Default Parameters'!$3:$3,0),FALSE)),VLOOKUP($A211,DefaultParameters,MATCH(AE$8,'Default Parameters'!$3:$3,0),FALSE)),"[enter country-specific value")</f>
        <v>6</v>
      </c>
      <c r="AF211" s="211" cm="1">
        <f t="array" aca="1" ref="AF211" ca="1">IF($G211="D",IFERROR(VLOOKUP($A211,DefaultParameters,MATCH(AF$8,'Default Parameters'!$3:$3,0),FALSE)*(AF160/VLOOKUP("Housed period_"&amp;$E211,DefaultParameters,MATCH(AF$8,'Default Parameters'!$3:$3,0),FALSE)),VLOOKUP($A211,DefaultParameters,MATCH(AF$8,'Default Parameters'!$3:$3,0),FALSE)),"[enter country-specific value")</f>
        <v>6</v>
      </c>
      <c r="AG211" s="211" cm="1">
        <f t="array" aca="1" ref="AG211" ca="1">IF($G211="D",IFERROR(VLOOKUP($A211,DefaultParameters,MATCH(AG$8,'Default Parameters'!$3:$3,0),FALSE)*(AG160/VLOOKUP("Housed period_"&amp;$E211,DefaultParameters,MATCH(AG$8,'Default Parameters'!$3:$3,0),FALSE)),VLOOKUP($A211,DefaultParameters,MATCH(AG$8,'Default Parameters'!$3:$3,0),FALSE)),"[enter country-specific value")</f>
        <v>6</v>
      </c>
      <c r="AH211" s="211" cm="1">
        <f t="array" aca="1" ref="AH211" ca="1">IF($G211="D",IFERROR(VLOOKUP($A211,DefaultParameters,MATCH(AH$8,'Default Parameters'!$3:$3,0),FALSE)*(AH160/VLOOKUP("Housed period_"&amp;$E211,DefaultParameters,MATCH(AH$8,'Default Parameters'!$3:$3,0),FALSE)),VLOOKUP($A211,DefaultParameters,MATCH(AH$8,'Default Parameters'!$3:$3,0),FALSE)),"[enter country-specific value")</f>
        <v>6</v>
      </c>
      <c r="AI211" s="211" cm="1">
        <f t="array" aca="1" ref="AI211" ca="1">IF($G211="D",IFERROR(VLOOKUP($A211,DefaultParameters,MATCH(AI$8,'Default Parameters'!$3:$3,0),FALSE)*(AI160/VLOOKUP("Housed period_"&amp;$E211,DefaultParameters,MATCH(AI$8,'Default Parameters'!$3:$3,0),FALSE)),VLOOKUP($A211,DefaultParameters,MATCH(AI$8,'Default Parameters'!$3:$3,0),FALSE)),"[enter country-specific value")</f>
        <v>6</v>
      </c>
      <c r="AJ211" s="211" cm="1">
        <f t="array" aca="1" ref="AJ211" ca="1">IF($G211="D",IFERROR(VLOOKUP($A211,DefaultParameters,MATCH(AJ$8,'Default Parameters'!$3:$3,0),FALSE)*(AJ160/VLOOKUP("Housed period_"&amp;$E211,DefaultParameters,MATCH(AJ$8,'Default Parameters'!$3:$3,0),FALSE)),VLOOKUP($A211,DefaultParameters,MATCH(AJ$8,'Default Parameters'!$3:$3,0),FALSE)),"[enter country-specific value")</f>
        <v>6</v>
      </c>
      <c r="AK211" s="211" cm="1">
        <f t="array" aca="1" ref="AK211" ca="1">IF($G211="D",IFERROR(VLOOKUP($A211,DefaultParameters,MATCH(AK$8,'Default Parameters'!$3:$3,0),FALSE)*(AK160/VLOOKUP("Housed period_"&amp;$E211,DefaultParameters,MATCH(AK$8,'Default Parameters'!$3:$3,0),FALSE)),VLOOKUP($A211,DefaultParameters,MATCH(AK$8,'Default Parameters'!$3:$3,0),FALSE)),"[enter country-specific value")</f>
        <v>6</v>
      </c>
      <c r="AL211" s="211" cm="1">
        <f t="array" aca="1" ref="AL211" ca="1">IF($G211="D",IFERROR(VLOOKUP($A211,DefaultParameters,MATCH(AL$8,'Default Parameters'!$3:$3,0),FALSE)*(AL160/VLOOKUP("Housed period_"&amp;$E211,DefaultParameters,MATCH(AL$8,'Default Parameters'!$3:$3,0),FALSE)),VLOOKUP($A211,DefaultParameters,MATCH(AL$8,'Default Parameters'!$3:$3,0),FALSE)),"[enter country-specific value")</f>
        <v>6</v>
      </c>
      <c r="AM211" s="211" cm="1">
        <f t="array" aca="1" ref="AM211" ca="1">IF($G211="D",IFERROR(VLOOKUP($A211,DefaultParameters,MATCH(AM$8,'Default Parameters'!$3:$3,0),FALSE)*(AM160/VLOOKUP("Housed period_"&amp;$E211,DefaultParameters,MATCH(AM$8,'Default Parameters'!$3:$3,0),FALSE)),VLOOKUP($A211,DefaultParameters,MATCH(AM$8,'Default Parameters'!$3:$3,0),FALSE)),"[enter country-specific value")</f>
        <v>6</v>
      </c>
      <c r="AN211" s="211" cm="1">
        <f t="array" aca="1" ref="AN211" ca="1">IF($G211="D",IFERROR(VLOOKUP($A211,DefaultParameters,MATCH(AN$8,'Default Parameters'!$3:$3,0),FALSE)*(AN160/VLOOKUP("Housed period_"&amp;$E211,DefaultParameters,MATCH(AN$8,'Default Parameters'!$3:$3,0),FALSE)),VLOOKUP($A211,DefaultParameters,MATCH(AN$8,'Default Parameters'!$3:$3,0),FALSE)),"[enter country-specific value")</f>
        <v>6</v>
      </c>
      <c r="AO211" s="211" cm="1">
        <f t="array" aca="1" ref="AO211" ca="1">IF($G211="D",IFERROR(VLOOKUP($A211,DefaultParameters,MATCH(AO$8,'Default Parameters'!$3:$3,0),FALSE)*(AO160/VLOOKUP("Housed period_"&amp;$E211,DefaultParameters,MATCH(AO$8,'Default Parameters'!$3:$3,0),FALSE)),VLOOKUP($A211,DefaultParameters,MATCH(AO$8,'Default Parameters'!$3:$3,0),FALSE)),"[enter country-specific value")</f>
        <v>6</v>
      </c>
      <c r="AP211" s="211"/>
      <c r="AQ211" s="211"/>
      <c r="AR211" s="211"/>
      <c r="AS211" s="211"/>
      <c r="AT211" s="211"/>
      <c r="AU211" s="188"/>
      <c r="AV211" s="43" t="e" cm="1">
        <f t="array" aca="1" ref="AV211" ca="1">IF($G211="D",VLOOKUP($A211,DefaultParameters,MATCH(AV$8,'Default Parameters'!$3:$3,0),FALSE),"[enter country-specific value")</f>
        <v>#N/A</v>
      </c>
    </row>
    <row r="212" spans="1:48" x14ac:dyDescent="0.25">
      <c r="A212" s="44" t="str">
        <f t="shared" si="46"/>
        <v>N_added_in_straw_Goats</v>
      </c>
      <c r="B212" s="2" t="s">
        <v>49</v>
      </c>
      <c r="C212" s="2" t="s">
        <v>173</v>
      </c>
      <c r="D212" s="77" t="str">
        <f t="shared" ca="1" si="43"/>
        <v>-</v>
      </c>
      <c r="E212" s="2" t="s">
        <v>81</v>
      </c>
      <c r="F212" s="77" t="str">
        <f t="shared" ca="1" si="44"/>
        <v>kg/animal/yr</v>
      </c>
      <c r="G212" s="201" t="s">
        <v>124</v>
      </c>
      <c r="H212" s="2" t="s">
        <v>49</v>
      </c>
      <c r="I212" s="211" t="str">
        <f t="shared" ca="1" si="45"/>
        <v>Table 3.7, 3B, EMEP/EEA Guidebook 2019</v>
      </c>
      <c r="J212" s="202"/>
      <c r="K212" s="211" cm="1">
        <f t="array" aca="1" ref="K212" ca="1">IF($G212="D",IFERROR(VLOOKUP($A212,DefaultParameters,MATCH(K$8,'Default Parameters'!$3:$3,0),FALSE)*(K161/VLOOKUP("Housed period_"&amp;$E212,DefaultParameters,MATCH(K$8,'Default Parameters'!$3:$3,0),FALSE)),VLOOKUP($A212,DefaultParameters,MATCH(K$8,'Default Parameters'!$3:$3,0),FALSE)),"[enter country-specific value")</f>
        <v>0.08</v>
      </c>
      <c r="L212" s="211" cm="1">
        <f t="array" aca="1" ref="L212" ca="1">IF($G212="D",IFERROR(VLOOKUP($A212,DefaultParameters,MATCH(L$8,'Default Parameters'!$3:$3,0),FALSE)*(L161/VLOOKUP("Housed period_"&amp;$E212,DefaultParameters,MATCH(L$8,'Default Parameters'!$3:$3,0),FALSE)),VLOOKUP($A212,DefaultParameters,MATCH(L$8,'Default Parameters'!$3:$3,0),FALSE)),"[enter country-specific value")</f>
        <v>0.08</v>
      </c>
      <c r="M212" s="211" cm="1">
        <f t="array" aca="1" ref="M212" ca="1">IF($G212="D",IFERROR(VLOOKUP($A212,DefaultParameters,MATCH(M$8,'Default Parameters'!$3:$3,0),FALSE)*(M161/VLOOKUP("Housed period_"&amp;$E212,DefaultParameters,MATCH(M$8,'Default Parameters'!$3:$3,0),FALSE)),VLOOKUP($A212,DefaultParameters,MATCH(M$8,'Default Parameters'!$3:$3,0),FALSE)),"[enter country-specific value")</f>
        <v>0.08</v>
      </c>
      <c r="N212" s="211" cm="1">
        <f t="array" aca="1" ref="N212" ca="1">IF($G212="D",IFERROR(VLOOKUP($A212,DefaultParameters,MATCH(N$8,'Default Parameters'!$3:$3,0),FALSE)*(N161/VLOOKUP("Housed period_"&amp;$E212,DefaultParameters,MATCH(N$8,'Default Parameters'!$3:$3,0),FALSE)),VLOOKUP($A212,DefaultParameters,MATCH(N$8,'Default Parameters'!$3:$3,0),FALSE)),"[enter country-specific value")</f>
        <v>0.08</v>
      </c>
      <c r="O212" s="211" cm="1">
        <f t="array" aca="1" ref="O212" ca="1">IF($G212="D",IFERROR(VLOOKUP($A212,DefaultParameters,MATCH(O$8,'Default Parameters'!$3:$3,0),FALSE)*(O161/VLOOKUP("Housed period_"&amp;$E212,DefaultParameters,MATCH(O$8,'Default Parameters'!$3:$3,0),FALSE)),VLOOKUP($A212,DefaultParameters,MATCH(O$8,'Default Parameters'!$3:$3,0),FALSE)),"[enter country-specific value")</f>
        <v>0.08</v>
      </c>
      <c r="P212" s="211" cm="1">
        <f t="array" aca="1" ref="P212" ca="1">IF($G212="D",IFERROR(VLOOKUP($A212,DefaultParameters,MATCH(P$8,'Default Parameters'!$3:$3,0),FALSE)*(P161/VLOOKUP("Housed period_"&amp;$E212,DefaultParameters,MATCH(P$8,'Default Parameters'!$3:$3,0),FALSE)),VLOOKUP($A212,DefaultParameters,MATCH(P$8,'Default Parameters'!$3:$3,0),FALSE)),"[enter country-specific value")</f>
        <v>0.08</v>
      </c>
      <c r="Q212" s="211" cm="1">
        <f t="array" aca="1" ref="Q212" ca="1">IF($G212="D",IFERROR(VLOOKUP($A212,DefaultParameters,MATCH(Q$8,'Default Parameters'!$3:$3,0),FALSE)*(Q161/VLOOKUP("Housed period_"&amp;$E212,DefaultParameters,MATCH(Q$8,'Default Parameters'!$3:$3,0),FALSE)),VLOOKUP($A212,DefaultParameters,MATCH(Q$8,'Default Parameters'!$3:$3,0),FALSE)),"[enter country-specific value")</f>
        <v>0.08</v>
      </c>
      <c r="R212" s="211" cm="1">
        <f t="array" aca="1" ref="R212" ca="1">IF($G212="D",IFERROR(VLOOKUP($A212,DefaultParameters,MATCH(R$8,'Default Parameters'!$3:$3,0),FALSE)*(R161/VLOOKUP("Housed period_"&amp;$E212,DefaultParameters,MATCH(R$8,'Default Parameters'!$3:$3,0),FALSE)),VLOOKUP($A212,DefaultParameters,MATCH(R$8,'Default Parameters'!$3:$3,0),FALSE)),"[enter country-specific value")</f>
        <v>0.08</v>
      </c>
      <c r="S212" s="211" cm="1">
        <f t="array" aca="1" ref="S212" ca="1">IF($G212="D",IFERROR(VLOOKUP($A212,DefaultParameters,MATCH(S$8,'Default Parameters'!$3:$3,0),FALSE)*(S161/VLOOKUP("Housed period_"&amp;$E212,DefaultParameters,MATCH(S$8,'Default Parameters'!$3:$3,0),FALSE)),VLOOKUP($A212,DefaultParameters,MATCH(S$8,'Default Parameters'!$3:$3,0),FALSE)),"[enter country-specific value")</f>
        <v>0.08</v>
      </c>
      <c r="T212" s="211" cm="1">
        <f t="array" aca="1" ref="T212" ca="1">IF($G212="D",IFERROR(VLOOKUP($A212,DefaultParameters,MATCH(T$8,'Default Parameters'!$3:$3,0),FALSE)*(T161/VLOOKUP("Housed period_"&amp;$E212,DefaultParameters,MATCH(T$8,'Default Parameters'!$3:$3,0),FALSE)),VLOOKUP($A212,DefaultParameters,MATCH(T$8,'Default Parameters'!$3:$3,0),FALSE)),"[enter country-specific value")</f>
        <v>0.08</v>
      </c>
      <c r="U212" s="211" cm="1">
        <f t="array" aca="1" ref="U212" ca="1">IF($G212="D",IFERROR(VLOOKUP($A212,DefaultParameters,MATCH(U$8,'Default Parameters'!$3:$3,0),FALSE)*(U161/VLOOKUP("Housed period_"&amp;$E212,DefaultParameters,MATCH(U$8,'Default Parameters'!$3:$3,0),FALSE)),VLOOKUP($A212,DefaultParameters,MATCH(U$8,'Default Parameters'!$3:$3,0),FALSE)),"[enter country-specific value")</f>
        <v>0.08</v>
      </c>
      <c r="V212" s="211" cm="1">
        <f t="array" aca="1" ref="V212" ca="1">IF($G212="D",IFERROR(VLOOKUP($A212,DefaultParameters,MATCH(V$8,'Default Parameters'!$3:$3,0),FALSE)*(V161/VLOOKUP("Housed period_"&amp;$E212,DefaultParameters,MATCH(V$8,'Default Parameters'!$3:$3,0),FALSE)),VLOOKUP($A212,DefaultParameters,MATCH(V$8,'Default Parameters'!$3:$3,0),FALSE)),"[enter country-specific value")</f>
        <v>0.08</v>
      </c>
      <c r="W212" s="211" cm="1">
        <f t="array" aca="1" ref="W212" ca="1">IF($G212="D",IFERROR(VLOOKUP($A212,DefaultParameters,MATCH(W$8,'Default Parameters'!$3:$3,0),FALSE)*(W161/VLOOKUP("Housed period_"&amp;$E212,DefaultParameters,MATCH(W$8,'Default Parameters'!$3:$3,0),FALSE)),VLOOKUP($A212,DefaultParameters,MATCH(W$8,'Default Parameters'!$3:$3,0),FALSE)),"[enter country-specific value")</f>
        <v>0.08</v>
      </c>
      <c r="X212" s="211" cm="1">
        <f t="array" aca="1" ref="X212" ca="1">IF($G212="D",IFERROR(VLOOKUP($A212,DefaultParameters,MATCH(X$8,'Default Parameters'!$3:$3,0),FALSE)*(X161/VLOOKUP("Housed period_"&amp;$E212,DefaultParameters,MATCH(X$8,'Default Parameters'!$3:$3,0),FALSE)),VLOOKUP($A212,DefaultParameters,MATCH(X$8,'Default Parameters'!$3:$3,0),FALSE)),"[enter country-specific value")</f>
        <v>0.08</v>
      </c>
      <c r="Y212" s="211" cm="1">
        <f t="array" aca="1" ref="Y212" ca="1">IF($G212="D",IFERROR(VLOOKUP($A212,DefaultParameters,MATCH(Y$8,'Default Parameters'!$3:$3,0),FALSE)*(Y161/VLOOKUP("Housed period_"&amp;$E212,DefaultParameters,MATCH(Y$8,'Default Parameters'!$3:$3,0),FALSE)),VLOOKUP($A212,DefaultParameters,MATCH(Y$8,'Default Parameters'!$3:$3,0),FALSE)),"[enter country-specific value")</f>
        <v>0.08</v>
      </c>
      <c r="Z212" s="211" cm="1">
        <f t="array" aca="1" ref="Z212" ca="1">IF($G212="D",IFERROR(VLOOKUP($A212,DefaultParameters,MATCH(Z$8,'Default Parameters'!$3:$3,0),FALSE)*(Z161/VLOOKUP("Housed period_"&amp;$E212,DefaultParameters,MATCH(Z$8,'Default Parameters'!$3:$3,0),FALSE)),VLOOKUP($A212,DefaultParameters,MATCH(Z$8,'Default Parameters'!$3:$3,0),FALSE)),"[enter country-specific value")</f>
        <v>0.08</v>
      </c>
      <c r="AA212" s="211" cm="1">
        <f t="array" aca="1" ref="AA212" ca="1">IF($G212="D",IFERROR(VLOOKUP($A212,DefaultParameters,MATCH(AA$8,'Default Parameters'!$3:$3,0),FALSE)*(AA161/VLOOKUP("Housed period_"&amp;$E212,DefaultParameters,MATCH(AA$8,'Default Parameters'!$3:$3,0),FALSE)),VLOOKUP($A212,DefaultParameters,MATCH(AA$8,'Default Parameters'!$3:$3,0),FALSE)),"[enter country-specific value")</f>
        <v>0.08</v>
      </c>
      <c r="AB212" s="211" cm="1">
        <f t="array" aca="1" ref="AB212" ca="1">IF($G212="D",IFERROR(VLOOKUP($A212,DefaultParameters,MATCH(AB$8,'Default Parameters'!$3:$3,0),FALSE)*(AB161/VLOOKUP("Housed period_"&amp;$E212,DefaultParameters,MATCH(AB$8,'Default Parameters'!$3:$3,0),FALSE)),VLOOKUP($A212,DefaultParameters,MATCH(AB$8,'Default Parameters'!$3:$3,0),FALSE)),"[enter country-specific value")</f>
        <v>0.08</v>
      </c>
      <c r="AC212" s="211" cm="1">
        <f t="array" aca="1" ref="AC212" ca="1">IF($G212="D",IFERROR(VLOOKUP($A212,DefaultParameters,MATCH(AC$8,'Default Parameters'!$3:$3,0),FALSE)*(AC161/VLOOKUP("Housed period_"&amp;$E212,DefaultParameters,MATCH(AC$8,'Default Parameters'!$3:$3,0),FALSE)),VLOOKUP($A212,DefaultParameters,MATCH(AC$8,'Default Parameters'!$3:$3,0),FALSE)),"[enter country-specific value")</f>
        <v>0.08</v>
      </c>
      <c r="AD212" s="211" cm="1">
        <f t="array" aca="1" ref="AD212" ca="1">IF($G212="D",IFERROR(VLOOKUP($A212,DefaultParameters,MATCH(AD$8,'Default Parameters'!$3:$3,0),FALSE)*(AD161/VLOOKUP("Housed period_"&amp;$E212,DefaultParameters,MATCH(AD$8,'Default Parameters'!$3:$3,0),FALSE)),VLOOKUP($A212,DefaultParameters,MATCH(AD$8,'Default Parameters'!$3:$3,0),FALSE)),"[enter country-specific value")</f>
        <v>0.08</v>
      </c>
      <c r="AE212" s="211" cm="1">
        <f t="array" aca="1" ref="AE212" ca="1">IF($G212="D",IFERROR(VLOOKUP($A212,DefaultParameters,MATCH(AE$8,'Default Parameters'!$3:$3,0),FALSE)*(AE161/VLOOKUP("Housed period_"&amp;$E212,DefaultParameters,MATCH(AE$8,'Default Parameters'!$3:$3,0),FALSE)),VLOOKUP($A212,DefaultParameters,MATCH(AE$8,'Default Parameters'!$3:$3,0),FALSE)),"[enter country-specific value")</f>
        <v>0.08</v>
      </c>
      <c r="AF212" s="211" cm="1">
        <f t="array" aca="1" ref="AF212" ca="1">IF($G212="D",IFERROR(VLOOKUP($A212,DefaultParameters,MATCH(AF$8,'Default Parameters'!$3:$3,0),FALSE)*(AF161/VLOOKUP("Housed period_"&amp;$E212,DefaultParameters,MATCH(AF$8,'Default Parameters'!$3:$3,0),FALSE)),VLOOKUP($A212,DefaultParameters,MATCH(AF$8,'Default Parameters'!$3:$3,0),FALSE)),"[enter country-specific value")</f>
        <v>0.08</v>
      </c>
      <c r="AG212" s="211" cm="1">
        <f t="array" aca="1" ref="AG212" ca="1">IF($G212="D",IFERROR(VLOOKUP($A212,DefaultParameters,MATCH(AG$8,'Default Parameters'!$3:$3,0),FALSE)*(AG161/VLOOKUP("Housed period_"&amp;$E212,DefaultParameters,MATCH(AG$8,'Default Parameters'!$3:$3,0),FALSE)),VLOOKUP($A212,DefaultParameters,MATCH(AG$8,'Default Parameters'!$3:$3,0),FALSE)),"[enter country-specific value")</f>
        <v>0.08</v>
      </c>
      <c r="AH212" s="211" cm="1">
        <f t="array" aca="1" ref="AH212" ca="1">IF($G212="D",IFERROR(VLOOKUP($A212,DefaultParameters,MATCH(AH$8,'Default Parameters'!$3:$3,0),FALSE)*(AH161/VLOOKUP("Housed period_"&amp;$E212,DefaultParameters,MATCH(AH$8,'Default Parameters'!$3:$3,0),FALSE)),VLOOKUP($A212,DefaultParameters,MATCH(AH$8,'Default Parameters'!$3:$3,0),FALSE)),"[enter country-specific value")</f>
        <v>0.08</v>
      </c>
      <c r="AI212" s="211" cm="1">
        <f t="array" aca="1" ref="AI212" ca="1">IF($G212="D",IFERROR(VLOOKUP($A212,DefaultParameters,MATCH(AI$8,'Default Parameters'!$3:$3,0),FALSE)*(AI161/VLOOKUP("Housed period_"&amp;$E212,DefaultParameters,MATCH(AI$8,'Default Parameters'!$3:$3,0),FALSE)),VLOOKUP($A212,DefaultParameters,MATCH(AI$8,'Default Parameters'!$3:$3,0),FALSE)),"[enter country-specific value")</f>
        <v>0.08</v>
      </c>
      <c r="AJ212" s="211" cm="1">
        <f t="array" aca="1" ref="AJ212" ca="1">IF($G212="D",IFERROR(VLOOKUP($A212,DefaultParameters,MATCH(AJ$8,'Default Parameters'!$3:$3,0),FALSE)*(AJ161/VLOOKUP("Housed period_"&amp;$E212,DefaultParameters,MATCH(AJ$8,'Default Parameters'!$3:$3,0),FALSE)),VLOOKUP($A212,DefaultParameters,MATCH(AJ$8,'Default Parameters'!$3:$3,0),FALSE)),"[enter country-specific value")</f>
        <v>0.08</v>
      </c>
      <c r="AK212" s="211" cm="1">
        <f t="array" aca="1" ref="AK212" ca="1">IF($G212="D",IFERROR(VLOOKUP($A212,DefaultParameters,MATCH(AK$8,'Default Parameters'!$3:$3,0),FALSE)*(AK161/VLOOKUP("Housed period_"&amp;$E212,DefaultParameters,MATCH(AK$8,'Default Parameters'!$3:$3,0),FALSE)),VLOOKUP($A212,DefaultParameters,MATCH(AK$8,'Default Parameters'!$3:$3,0),FALSE)),"[enter country-specific value")</f>
        <v>0.08</v>
      </c>
      <c r="AL212" s="211" cm="1">
        <f t="array" aca="1" ref="AL212" ca="1">IF($G212="D",IFERROR(VLOOKUP($A212,DefaultParameters,MATCH(AL$8,'Default Parameters'!$3:$3,0),FALSE)*(AL161/VLOOKUP("Housed period_"&amp;$E212,DefaultParameters,MATCH(AL$8,'Default Parameters'!$3:$3,0),FALSE)),VLOOKUP($A212,DefaultParameters,MATCH(AL$8,'Default Parameters'!$3:$3,0),FALSE)),"[enter country-specific value")</f>
        <v>0.08</v>
      </c>
      <c r="AM212" s="211" cm="1">
        <f t="array" aca="1" ref="AM212" ca="1">IF($G212="D",IFERROR(VLOOKUP($A212,DefaultParameters,MATCH(AM$8,'Default Parameters'!$3:$3,0),FALSE)*(AM161/VLOOKUP("Housed period_"&amp;$E212,DefaultParameters,MATCH(AM$8,'Default Parameters'!$3:$3,0),FALSE)),VLOOKUP($A212,DefaultParameters,MATCH(AM$8,'Default Parameters'!$3:$3,0),FALSE)),"[enter country-specific value")</f>
        <v>0.08</v>
      </c>
      <c r="AN212" s="211" cm="1">
        <f t="array" aca="1" ref="AN212" ca="1">IF($G212="D",IFERROR(VLOOKUP($A212,DefaultParameters,MATCH(AN$8,'Default Parameters'!$3:$3,0),FALSE)*(AN161/VLOOKUP("Housed period_"&amp;$E212,DefaultParameters,MATCH(AN$8,'Default Parameters'!$3:$3,0),FALSE)),VLOOKUP($A212,DefaultParameters,MATCH(AN$8,'Default Parameters'!$3:$3,0),FALSE)),"[enter country-specific value")</f>
        <v>0.08</v>
      </c>
      <c r="AO212" s="211" cm="1">
        <f t="array" aca="1" ref="AO212" ca="1">IF($G212="D",IFERROR(VLOOKUP($A212,DefaultParameters,MATCH(AO$8,'Default Parameters'!$3:$3,0),FALSE)*(AO161/VLOOKUP("Housed period_"&amp;$E212,DefaultParameters,MATCH(AO$8,'Default Parameters'!$3:$3,0),FALSE)),VLOOKUP($A212,DefaultParameters,MATCH(AO$8,'Default Parameters'!$3:$3,0),FALSE)),"[enter country-specific value")</f>
        <v>0.08</v>
      </c>
      <c r="AP212" s="211"/>
      <c r="AQ212" s="211"/>
      <c r="AR212" s="211"/>
      <c r="AS212" s="211"/>
      <c r="AT212" s="211"/>
      <c r="AU212" s="188"/>
      <c r="AV212" s="43" t="e" cm="1">
        <f t="array" aca="1" ref="AV212" ca="1">IF($G212="D",VLOOKUP($A212,DefaultParameters,MATCH(AV$8,'Default Parameters'!$3:$3,0),FALSE),"[enter country-specific value")</f>
        <v>#N/A</v>
      </c>
    </row>
    <row r="213" spans="1:48" x14ac:dyDescent="0.25">
      <c r="A213" s="44" t="str">
        <f t="shared" si="46"/>
        <v>N_added_in_straw_Horses</v>
      </c>
      <c r="B213" s="2" t="s">
        <v>49</v>
      </c>
      <c r="C213" s="2" t="s">
        <v>173</v>
      </c>
      <c r="D213" s="77" t="str">
        <f t="shared" ca="1" si="43"/>
        <v>-</v>
      </c>
      <c r="E213" s="2" t="s">
        <v>82</v>
      </c>
      <c r="F213" s="77" t="str">
        <f t="shared" ca="1" si="44"/>
        <v>kg/animal/yr</v>
      </c>
      <c r="G213" s="201" t="s">
        <v>124</v>
      </c>
      <c r="H213" s="2" t="s">
        <v>49</v>
      </c>
      <c r="I213" s="211" t="str">
        <f t="shared" ca="1" si="45"/>
        <v>Table 3.7, 3B, EMEP/EEA Guidebook 2019</v>
      </c>
      <c r="J213" s="176"/>
      <c r="K213" s="211" cm="1">
        <f t="array" aca="1" ref="K213" ca="1">IF($G213="D",IFERROR(VLOOKUP($A213,DefaultParameters,MATCH(K$8,'Default Parameters'!$3:$3,0),FALSE)*(K162/VLOOKUP("Housed period_"&amp;$E213,DefaultParameters,MATCH(K$8,'Default Parameters'!$3:$3,0),FALSE)),VLOOKUP($A213,DefaultParameters,MATCH(K$8,'Default Parameters'!$3:$3,0),FALSE)),"[enter country-specific value")</f>
        <v>2</v>
      </c>
      <c r="L213" s="211" cm="1">
        <f t="array" aca="1" ref="L213" ca="1">IF($G213="D",IFERROR(VLOOKUP($A213,DefaultParameters,MATCH(L$8,'Default Parameters'!$3:$3,0),FALSE)*(L162/VLOOKUP("Housed period_"&amp;$E213,DefaultParameters,MATCH(L$8,'Default Parameters'!$3:$3,0),FALSE)),VLOOKUP($A213,DefaultParameters,MATCH(L$8,'Default Parameters'!$3:$3,0),FALSE)),"[enter country-specific value")</f>
        <v>2</v>
      </c>
      <c r="M213" s="211" cm="1">
        <f t="array" aca="1" ref="M213" ca="1">IF($G213="D",IFERROR(VLOOKUP($A213,DefaultParameters,MATCH(M$8,'Default Parameters'!$3:$3,0),FALSE)*(M162/VLOOKUP("Housed period_"&amp;$E213,DefaultParameters,MATCH(M$8,'Default Parameters'!$3:$3,0),FALSE)),VLOOKUP($A213,DefaultParameters,MATCH(M$8,'Default Parameters'!$3:$3,0),FALSE)),"[enter country-specific value")</f>
        <v>2</v>
      </c>
      <c r="N213" s="211" cm="1">
        <f t="array" aca="1" ref="N213" ca="1">IF($G213="D",IFERROR(VLOOKUP($A213,DefaultParameters,MATCH(N$8,'Default Parameters'!$3:$3,0),FALSE)*(N162/VLOOKUP("Housed period_"&amp;$E213,DefaultParameters,MATCH(N$8,'Default Parameters'!$3:$3,0),FALSE)),VLOOKUP($A213,DefaultParameters,MATCH(N$8,'Default Parameters'!$3:$3,0),FALSE)),"[enter country-specific value")</f>
        <v>2</v>
      </c>
      <c r="O213" s="211" cm="1">
        <f t="array" aca="1" ref="O213" ca="1">IF($G213="D",IFERROR(VLOOKUP($A213,DefaultParameters,MATCH(O$8,'Default Parameters'!$3:$3,0),FALSE)*(O162/VLOOKUP("Housed period_"&amp;$E213,DefaultParameters,MATCH(O$8,'Default Parameters'!$3:$3,0),FALSE)),VLOOKUP($A213,DefaultParameters,MATCH(O$8,'Default Parameters'!$3:$3,0),FALSE)),"[enter country-specific value")</f>
        <v>2</v>
      </c>
      <c r="P213" s="211" cm="1">
        <f t="array" aca="1" ref="P213" ca="1">IF($G213="D",IFERROR(VLOOKUP($A213,DefaultParameters,MATCH(P$8,'Default Parameters'!$3:$3,0),FALSE)*(P162/VLOOKUP("Housed period_"&amp;$E213,DefaultParameters,MATCH(P$8,'Default Parameters'!$3:$3,0),FALSE)),VLOOKUP($A213,DefaultParameters,MATCH(P$8,'Default Parameters'!$3:$3,0),FALSE)),"[enter country-specific value")</f>
        <v>2</v>
      </c>
      <c r="Q213" s="211" cm="1">
        <f t="array" aca="1" ref="Q213" ca="1">IF($G213="D",IFERROR(VLOOKUP($A213,DefaultParameters,MATCH(Q$8,'Default Parameters'!$3:$3,0),FALSE)*(Q162/VLOOKUP("Housed period_"&amp;$E213,DefaultParameters,MATCH(Q$8,'Default Parameters'!$3:$3,0),FALSE)),VLOOKUP($A213,DefaultParameters,MATCH(Q$8,'Default Parameters'!$3:$3,0),FALSE)),"[enter country-specific value")</f>
        <v>2</v>
      </c>
      <c r="R213" s="211" cm="1">
        <f t="array" aca="1" ref="R213" ca="1">IF($G213="D",IFERROR(VLOOKUP($A213,DefaultParameters,MATCH(R$8,'Default Parameters'!$3:$3,0),FALSE)*(R162/VLOOKUP("Housed period_"&amp;$E213,DefaultParameters,MATCH(R$8,'Default Parameters'!$3:$3,0),FALSE)),VLOOKUP($A213,DefaultParameters,MATCH(R$8,'Default Parameters'!$3:$3,0),FALSE)),"[enter country-specific value")</f>
        <v>2</v>
      </c>
      <c r="S213" s="211" cm="1">
        <f t="array" aca="1" ref="S213" ca="1">IF($G213="D",IFERROR(VLOOKUP($A213,DefaultParameters,MATCH(S$8,'Default Parameters'!$3:$3,0),FALSE)*(S162/VLOOKUP("Housed period_"&amp;$E213,DefaultParameters,MATCH(S$8,'Default Parameters'!$3:$3,0),FALSE)),VLOOKUP($A213,DefaultParameters,MATCH(S$8,'Default Parameters'!$3:$3,0),FALSE)),"[enter country-specific value")</f>
        <v>2</v>
      </c>
      <c r="T213" s="211" cm="1">
        <f t="array" aca="1" ref="T213" ca="1">IF($G213="D",IFERROR(VLOOKUP($A213,DefaultParameters,MATCH(T$8,'Default Parameters'!$3:$3,0),FALSE)*(T162/VLOOKUP("Housed period_"&amp;$E213,DefaultParameters,MATCH(T$8,'Default Parameters'!$3:$3,0),FALSE)),VLOOKUP($A213,DefaultParameters,MATCH(T$8,'Default Parameters'!$3:$3,0),FALSE)),"[enter country-specific value")</f>
        <v>2</v>
      </c>
      <c r="U213" s="211" cm="1">
        <f t="array" aca="1" ref="U213" ca="1">IF($G213="D",IFERROR(VLOOKUP($A213,DefaultParameters,MATCH(U$8,'Default Parameters'!$3:$3,0),FALSE)*(U162/VLOOKUP("Housed period_"&amp;$E213,DefaultParameters,MATCH(U$8,'Default Parameters'!$3:$3,0),FALSE)),VLOOKUP($A213,DefaultParameters,MATCH(U$8,'Default Parameters'!$3:$3,0),FALSE)),"[enter country-specific value")</f>
        <v>2</v>
      </c>
      <c r="V213" s="211" cm="1">
        <f t="array" aca="1" ref="V213" ca="1">IF($G213="D",IFERROR(VLOOKUP($A213,DefaultParameters,MATCH(V$8,'Default Parameters'!$3:$3,0),FALSE)*(V162/VLOOKUP("Housed period_"&amp;$E213,DefaultParameters,MATCH(V$8,'Default Parameters'!$3:$3,0),FALSE)),VLOOKUP($A213,DefaultParameters,MATCH(V$8,'Default Parameters'!$3:$3,0),FALSE)),"[enter country-specific value")</f>
        <v>2</v>
      </c>
      <c r="W213" s="211" cm="1">
        <f t="array" aca="1" ref="W213" ca="1">IF($G213="D",IFERROR(VLOOKUP($A213,DefaultParameters,MATCH(W$8,'Default Parameters'!$3:$3,0),FALSE)*(W162/VLOOKUP("Housed period_"&amp;$E213,DefaultParameters,MATCH(W$8,'Default Parameters'!$3:$3,0),FALSE)),VLOOKUP($A213,DefaultParameters,MATCH(W$8,'Default Parameters'!$3:$3,0),FALSE)),"[enter country-specific value")</f>
        <v>2</v>
      </c>
      <c r="X213" s="211" cm="1">
        <f t="array" aca="1" ref="X213" ca="1">IF($G213="D",IFERROR(VLOOKUP($A213,DefaultParameters,MATCH(X$8,'Default Parameters'!$3:$3,0),FALSE)*(X162/VLOOKUP("Housed period_"&amp;$E213,DefaultParameters,MATCH(X$8,'Default Parameters'!$3:$3,0),FALSE)),VLOOKUP($A213,DefaultParameters,MATCH(X$8,'Default Parameters'!$3:$3,0),FALSE)),"[enter country-specific value")</f>
        <v>2</v>
      </c>
      <c r="Y213" s="211" cm="1">
        <f t="array" aca="1" ref="Y213" ca="1">IF($G213="D",IFERROR(VLOOKUP($A213,DefaultParameters,MATCH(Y$8,'Default Parameters'!$3:$3,0),FALSE)*(Y162/VLOOKUP("Housed period_"&amp;$E213,DefaultParameters,MATCH(Y$8,'Default Parameters'!$3:$3,0),FALSE)),VLOOKUP($A213,DefaultParameters,MATCH(Y$8,'Default Parameters'!$3:$3,0),FALSE)),"[enter country-specific value")</f>
        <v>2</v>
      </c>
      <c r="Z213" s="211" cm="1">
        <f t="array" aca="1" ref="Z213" ca="1">IF($G213="D",IFERROR(VLOOKUP($A213,DefaultParameters,MATCH(Z$8,'Default Parameters'!$3:$3,0),FALSE)*(Z162/VLOOKUP("Housed period_"&amp;$E213,DefaultParameters,MATCH(Z$8,'Default Parameters'!$3:$3,0),FALSE)),VLOOKUP($A213,DefaultParameters,MATCH(Z$8,'Default Parameters'!$3:$3,0),FALSE)),"[enter country-specific value")</f>
        <v>2</v>
      </c>
      <c r="AA213" s="211" cm="1">
        <f t="array" aca="1" ref="AA213" ca="1">IF($G213="D",IFERROR(VLOOKUP($A213,DefaultParameters,MATCH(AA$8,'Default Parameters'!$3:$3,0),FALSE)*(AA162/VLOOKUP("Housed period_"&amp;$E213,DefaultParameters,MATCH(AA$8,'Default Parameters'!$3:$3,0),FALSE)),VLOOKUP($A213,DefaultParameters,MATCH(AA$8,'Default Parameters'!$3:$3,0),FALSE)),"[enter country-specific value")</f>
        <v>2</v>
      </c>
      <c r="AB213" s="211" cm="1">
        <f t="array" aca="1" ref="AB213" ca="1">IF($G213="D",IFERROR(VLOOKUP($A213,DefaultParameters,MATCH(AB$8,'Default Parameters'!$3:$3,0),FALSE)*(AB162/VLOOKUP("Housed period_"&amp;$E213,DefaultParameters,MATCH(AB$8,'Default Parameters'!$3:$3,0),FALSE)),VLOOKUP($A213,DefaultParameters,MATCH(AB$8,'Default Parameters'!$3:$3,0),FALSE)),"[enter country-specific value")</f>
        <v>2</v>
      </c>
      <c r="AC213" s="211" cm="1">
        <f t="array" aca="1" ref="AC213" ca="1">IF($G213="D",IFERROR(VLOOKUP($A213,DefaultParameters,MATCH(AC$8,'Default Parameters'!$3:$3,0),FALSE)*(AC162/VLOOKUP("Housed period_"&amp;$E213,DefaultParameters,MATCH(AC$8,'Default Parameters'!$3:$3,0),FALSE)),VLOOKUP($A213,DefaultParameters,MATCH(AC$8,'Default Parameters'!$3:$3,0),FALSE)),"[enter country-specific value")</f>
        <v>2</v>
      </c>
      <c r="AD213" s="211" cm="1">
        <f t="array" aca="1" ref="AD213" ca="1">IF($G213="D",IFERROR(VLOOKUP($A213,DefaultParameters,MATCH(AD$8,'Default Parameters'!$3:$3,0),FALSE)*(AD162/VLOOKUP("Housed period_"&amp;$E213,DefaultParameters,MATCH(AD$8,'Default Parameters'!$3:$3,0),FALSE)),VLOOKUP($A213,DefaultParameters,MATCH(AD$8,'Default Parameters'!$3:$3,0),FALSE)),"[enter country-specific value")</f>
        <v>2</v>
      </c>
      <c r="AE213" s="211" cm="1">
        <f t="array" aca="1" ref="AE213" ca="1">IF($G213="D",IFERROR(VLOOKUP($A213,DefaultParameters,MATCH(AE$8,'Default Parameters'!$3:$3,0),FALSE)*(AE162/VLOOKUP("Housed period_"&amp;$E213,DefaultParameters,MATCH(AE$8,'Default Parameters'!$3:$3,0),FALSE)),VLOOKUP($A213,DefaultParameters,MATCH(AE$8,'Default Parameters'!$3:$3,0),FALSE)),"[enter country-specific value")</f>
        <v>2</v>
      </c>
      <c r="AF213" s="211" cm="1">
        <f t="array" aca="1" ref="AF213" ca="1">IF($G213="D",IFERROR(VLOOKUP($A213,DefaultParameters,MATCH(AF$8,'Default Parameters'!$3:$3,0),FALSE)*(AF162/VLOOKUP("Housed period_"&amp;$E213,DefaultParameters,MATCH(AF$8,'Default Parameters'!$3:$3,0),FALSE)),VLOOKUP($A213,DefaultParameters,MATCH(AF$8,'Default Parameters'!$3:$3,0),FALSE)),"[enter country-specific value")</f>
        <v>2</v>
      </c>
      <c r="AG213" s="211" cm="1">
        <f t="array" aca="1" ref="AG213" ca="1">IF($G213="D",IFERROR(VLOOKUP($A213,DefaultParameters,MATCH(AG$8,'Default Parameters'!$3:$3,0),FALSE)*(AG162/VLOOKUP("Housed period_"&amp;$E213,DefaultParameters,MATCH(AG$8,'Default Parameters'!$3:$3,0),FALSE)),VLOOKUP($A213,DefaultParameters,MATCH(AG$8,'Default Parameters'!$3:$3,0),FALSE)),"[enter country-specific value")</f>
        <v>2</v>
      </c>
      <c r="AH213" s="211" cm="1">
        <f t="array" aca="1" ref="AH213" ca="1">IF($G213="D",IFERROR(VLOOKUP($A213,DefaultParameters,MATCH(AH$8,'Default Parameters'!$3:$3,0),FALSE)*(AH162/VLOOKUP("Housed period_"&amp;$E213,DefaultParameters,MATCH(AH$8,'Default Parameters'!$3:$3,0),FALSE)),VLOOKUP($A213,DefaultParameters,MATCH(AH$8,'Default Parameters'!$3:$3,0),FALSE)),"[enter country-specific value")</f>
        <v>2</v>
      </c>
      <c r="AI213" s="211" cm="1">
        <f t="array" aca="1" ref="AI213" ca="1">IF($G213="D",IFERROR(VLOOKUP($A213,DefaultParameters,MATCH(AI$8,'Default Parameters'!$3:$3,0),FALSE)*(AI162/VLOOKUP("Housed period_"&amp;$E213,DefaultParameters,MATCH(AI$8,'Default Parameters'!$3:$3,0),FALSE)),VLOOKUP($A213,DefaultParameters,MATCH(AI$8,'Default Parameters'!$3:$3,0),FALSE)),"[enter country-specific value")</f>
        <v>2</v>
      </c>
      <c r="AJ213" s="211" cm="1">
        <f t="array" aca="1" ref="AJ213" ca="1">IF($G213="D",IFERROR(VLOOKUP($A213,DefaultParameters,MATCH(AJ$8,'Default Parameters'!$3:$3,0),FALSE)*(AJ162/VLOOKUP("Housed period_"&amp;$E213,DefaultParameters,MATCH(AJ$8,'Default Parameters'!$3:$3,0),FALSE)),VLOOKUP($A213,DefaultParameters,MATCH(AJ$8,'Default Parameters'!$3:$3,0),FALSE)),"[enter country-specific value")</f>
        <v>2</v>
      </c>
      <c r="AK213" s="211" cm="1">
        <f t="array" aca="1" ref="AK213" ca="1">IF($G213="D",IFERROR(VLOOKUP($A213,DefaultParameters,MATCH(AK$8,'Default Parameters'!$3:$3,0),FALSE)*(AK162/VLOOKUP("Housed period_"&amp;$E213,DefaultParameters,MATCH(AK$8,'Default Parameters'!$3:$3,0),FALSE)),VLOOKUP($A213,DefaultParameters,MATCH(AK$8,'Default Parameters'!$3:$3,0),FALSE)),"[enter country-specific value")</f>
        <v>2</v>
      </c>
      <c r="AL213" s="211" cm="1">
        <f t="array" aca="1" ref="AL213" ca="1">IF($G213="D",IFERROR(VLOOKUP($A213,DefaultParameters,MATCH(AL$8,'Default Parameters'!$3:$3,0),FALSE)*(AL162/VLOOKUP("Housed period_"&amp;$E213,DefaultParameters,MATCH(AL$8,'Default Parameters'!$3:$3,0),FALSE)),VLOOKUP($A213,DefaultParameters,MATCH(AL$8,'Default Parameters'!$3:$3,0),FALSE)),"[enter country-specific value")</f>
        <v>2</v>
      </c>
      <c r="AM213" s="211" cm="1">
        <f t="array" aca="1" ref="AM213" ca="1">IF($G213="D",IFERROR(VLOOKUP($A213,DefaultParameters,MATCH(AM$8,'Default Parameters'!$3:$3,0),FALSE)*(AM162/VLOOKUP("Housed period_"&amp;$E213,DefaultParameters,MATCH(AM$8,'Default Parameters'!$3:$3,0),FALSE)),VLOOKUP($A213,DefaultParameters,MATCH(AM$8,'Default Parameters'!$3:$3,0),FALSE)),"[enter country-specific value")</f>
        <v>2</v>
      </c>
      <c r="AN213" s="211" cm="1">
        <f t="array" aca="1" ref="AN213" ca="1">IF($G213="D",IFERROR(VLOOKUP($A213,DefaultParameters,MATCH(AN$8,'Default Parameters'!$3:$3,0),FALSE)*(AN162/VLOOKUP("Housed period_"&amp;$E213,DefaultParameters,MATCH(AN$8,'Default Parameters'!$3:$3,0),FALSE)),VLOOKUP($A213,DefaultParameters,MATCH(AN$8,'Default Parameters'!$3:$3,0),FALSE)),"[enter country-specific value")</f>
        <v>2</v>
      </c>
      <c r="AO213" s="211" cm="1">
        <f t="array" aca="1" ref="AO213" ca="1">IF($G213="D",IFERROR(VLOOKUP($A213,DefaultParameters,MATCH(AO$8,'Default Parameters'!$3:$3,0),FALSE)*(AO162/VLOOKUP("Housed period_"&amp;$E213,DefaultParameters,MATCH(AO$8,'Default Parameters'!$3:$3,0),FALSE)),VLOOKUP($A213,DefaultParameters,MATCH(AO$8,'Default Parameters'!$3:$3,0),FALSE)),"[enter country-specific value")</f>
        <v>2</v>
      </c>
      <c r="AP213" s="211"/>
      <c r="AQ213" s="211"/>
      <c r="AR213" s="211"/>
      <c r="AS213" s="211"/>
      <c r="AT213" s="211"/>
      <c r="AU213" s="188"/>
      <c r="AV213" s="43" t="e" cm="1">
        <f t="array" aca="1" ref="AV213" ca="1">IF($G213="D",VLOOKUP($A213,DefaultParameters,MATCH(AV$8,'Default Parameters'!$3:$3,0),FALSE),"[enter country-specific value")</f>
        <v>#N/A</v>
      </c>
    </row>
    <row r="214" spans="1:48" x14ac:dyDescent="0.25">
      <c r="A214" s="44" t="str">
        <f t="shared" si="46"/>
        <v>N_added_in_straw_Mules and asses</v>
      </c>
      <c r="B214" s="2" t="s">
        <v>49</v>
      </c>
      <c r="C214" s="2" t="s">
        <v>173</v>
      </c>
      <c r="D214" s="77" t="str">
        <f t="shared" ca="1" si="43"/>
        <v>-</v>
      </c>
      <c r="E214" s="2" t="s">
        <v>83</v>
      </c>
      <c r="F214" s="77" t="str">
        <f t="shared" ca="1" si="44"/>
        <v>kg/animal/yr</v>
      </c>
      <c r="G214" s="201" t="s">
        <v>124</v>
      </c>
      <c r="H214" s="2" t="s">
        <v>49</v>
      </c>
      <c r="I214" s="211" t="str">
        <f t="shared" ca="1" si="45"/>
        <v>Table 3.7, 3B, EMEP/EEA Guidebook 2019</v>
      </c>
      <c r="J214" s="202"/>
      <c r="K214" s="211" cm="1">
        <f t="array" aca="1" ref="K214" ca="1">IF($G214="D",IFERROR(VLOOKUP($A214,DefaultParameters,MATCH(K$8,'Default Parameters'!$3:$3,0),FALSE)*(K163/VLOOKUP("Housed period_"&amp;$E214,DefaultParameters,MATCH(K$8,'Default Parameters'!$3:$3,0),FALSE)),VLOOKUP($A214,DefaultParameters,MATCH(K$8,'Default Parameters'!$3:$3,0),FALSE)),"[enter country-specific value")</f>
        <v>2</v>
      </c>
      <c r="L214" s="211" cm="1">
        <f t="array" aca="1" ref="L214" ca="1">IF($G214="D",IFERROR(VLOOKUP($A214,DefaultParameters,MATCH(L$8,'Default Parameters'!$3:$3,0),FALSE)*(L163/VLOOKUP("Housed period_"&amp;$E214,DefaultParameters,MATCH(L$8,'Default Parameters'!$3:$3,0),FALSE)),VLOOKUP($A214,DefaultParameters,MATCH(L$8,'Default Parameters'!$3:$3,0),FALSE)),"[enter country-specific value")</f>
        <v>2</v>
      </c>
      <c r="M214" s="211" cm="1">
        <f t="array" aca="1" ref="M214" ca="1">IF($G214="D",IFERROR(VLOOKUP($A214,DefaultParameters,MATCH(M$8,'Default Parameters'!$3:$3,0),FALSE)*(M163/VLOOKUP("Housed period_"&amp;$E214,DefaultParameters,MATCH(M$8,'Default Parameters'!$3:$3,0),FALSE)),VLOOKUP($A214,DefaultParameters,MATCH(M$8,'Default Parameters'!$3:$3,0),FALSE)),"[enter country-specific value")</f>
        <v>2</v>
      </c>
      <c r="N214" s="211" cm="1">
        <f t="array" aca="1" ref="N214" ca="1">IF($G214="D",IFERROR(VLOOKUP($A214,DefaultParameters,MATCH(N$8,'Default Parameters'!$3:$3,0),FALSE)*(N163/VLOOKUP("Housed period_"&amp;$E214,DefaultParameters,MATCH(N$8,'Default Parameters'!$3:$3,0),FALSE)),VLOOKUP($A214,DefaultParameters,MATCH(N$8,'Default Parameters'!$3:$3,0),FALSE)),"[enter country-specific value")</f>
        <v>2</v>
      </c>
      <c r="O214" s="211" cm="1">
        <f t="array" aca="1" ref="O214" ca="1">IF($G214="D",IFERROR(VLOOKUP($A214,DefaultParameters,MATCH(O$8,'Default Parameters'!$3:$3,0),FALSE)*(O163/VLOOKUP("Housed period_"&amp;$E214,DefaultParameters,MATCH(O$8,'Default Parameters'!$3:$3,0),FALSE)),VLOOKUP($A214,DefaultParameters,MATCH(O$8,'Default Parameters'!$3:$3,0),FALSE)),"[enter country-specific value")</f>
        <v>2</v>
      </c>
      <c r="P214" s="211" cm="1">
        <f t="array" aca="1" ref="P214" ca="1">IF($G214="D",IFERROR(VLOOKUP($A214,DefaultParameters,MATCH(P$8,'Default Parameters'!$3:$3,0),FALSE)*(P163/VLOOKUP("Housed period_"&amp;$E214,DefaultParameters,MATCH(P$8,'Default Parameters'!$3:$3,0),FALSE)),VLOOKUP($A214,DefaultParameters,MATCH(P$8,'Default Parameters'!$3:$3,0),FALSE)),"[enter country-specific value")</f>
        <v>2</v>
      </c>
      <c r="Q214" s="211" cm="1">
        <f t="array" aca="1" ref="Q214" ca="1">IF($G214="D",IFERROR(VLOOKUP($A214,DefaultParameters,MATCH(Q$8,'Default Parameters'!$3:$3,0),FALSE)*(Q163/VLOOKUP("Housed period_"&amp;$E214,DefaultParameters,MATCH(Q$8,'Default Parameters'!$3:$3,0),FALSE)),VLOOKUP($A214,DefaultParameters,MATCH(Q$8,'Default Parameters'!$3:$3,0),FALSE)),"[enter country-specific value")</f>
        <v>2</v>
      </c>
      <c r="R214" s="211" cm="1">
        <f t="array" aca="1" ref="R214" ca="1">IF($G214="D",IFERROR(VLOOKUP($A214,DefaultParameters,MATCH(R$8,'Default Parameters'!$3:$3,0),FALSE)*(R163/VLOOKUP("Housed period_"&amp;$E214,DefaultParameters,MATCH(R$8,'Default Parameters'!$3:$3,0),FALSE)),VLOOKUP($A214,DefaultParameters,MATCH(R$8,'Default Parameters'!$3:$3,0),FALSE)),"[enter country-specific value")</f>
        <v>2</v>
      </c>
      <c r="S214" s="211" cm="1">
        <f t="array" aca="1" ref="S214" ca="1">IF($G214="D",IFERROR(VLOOKUP($A214,DefaultParameters,MATCH(S$8,'Default Parameters'!$3:$3,0),FALSE)*(S163/VLOOKUP("Housed period_"&amp;$E214,DefaultParameters,MATCH(S$8,'Default Parameters'!$3:$3,0),FALSE)),VLOOKUP($A214,DefaultParameters,MATCH(S$8,'Default Parameters'!$3:$3,0),FALSE)),"[enter country-specific value")</f>
        <v>2</v>
      </c>
      <c r="T214" s="211" cm="1">
        <f t="array" aca="1" ref="T214" ca="1">IF($G214="D",IFERROR(VLOOKUP($A214,DefaultParameters,MATCH(T$8,'Default Parameters'!$3:$3,0),FALSE)*(T163/VLOOKUP("Housed period_"&amp;$E214,DefaultParameters,MATCH(T$8,'Default Parameters'!$3:$3,0),FALSE)),VLOOKUP($A214,DefaultParameters,MATCH(T$8,'Default Parameters'!$3:$3,0),FALSE)),"[enter country-specific value")</f>
        <v>2</v>
      </c>
      <c r="U214" s="211" cm="1">
        <f t="array" aca="1" ref="U214" ca="1">IF($G214="D",IFERROR(VLOOKUP($A214,DefaultParameters,MATCH(U$8,'Default Parameters'!$3:$3,0),FALSE)*(U163/VLOOKUP("Housed period_"&amp;$E214,DefaultParameters,MATCH(U$8,'Default Parameters'!$3:$3,0),FALSE)),VLOOKUP($A214,DefaultParameters,MATCH(U$8,'Default Parameters'!$3:$3,0),FALSE)),"[enter country-specific value")</f>
        <v>2</v>
      </c>
      <c r="V214" s="211" cm="1">
        <f t="array" aca="1" ref="V214" ca="1">IF($G214="D",IFERROR(VLOOKUP($A214,DefaultParameters,MATCH(V$8,'Default Parameters'!$3:$3,0),FALSE)*(V163/VLOOKUP("Housed period_"&amp;$E214,DefaultParameters,MATCH(V$8,'Default Parameters'!$3:$3,0),FALSE)),VLOOKUP($A214,DefaultParameters,MATCH(V$8,'Default Parameters'!$3:$3,0),FALSE)),"[enter country-specific value")</f>
        <v>2</v>
      </c>
      <c r="W214" s="211" cm="1">
        <f t="array" aca="1" ref="W214" ca="1">IF($G214="D",IFERROR(VLOOKUP($A214,DefaultParameters,MATCH(W$8,'Default Parameters'!$3:$3,0),FALSE)*(W163/VLOOKUP("Housed period_"&amp;$E214,DefaultParameters,MATCH(W$8,'Default Parameters'!$3:$3,0),FALSE)),VLOOKUP($A214,DefaultParameters,MATCH(W$8,'Default Parameters'!$3:$3,0),FALSE)),"[enter country-specific value")</f>
        <v>2</v>
      </c>
      <c r="X214" s="211" cm="1">
        <f t="array" aca="1" ref="X214" ca="1">IF($G214="D",IFERROR(VLOOKUP($A214,DefaultParameters,MATCH(X$8,'Default Parameters'!$3:$3,0),FALSE)*(X163/VLOOKUP("Housed period_"&amp;$E214,DefaultParameters,MATCH(X$8,'Default Parameters'!$3:$3,0),FALSE)),VLOOKUP($A214,DefaultParameters,MATCH(X$8,'Default Parameters'!$3:$3,0),FALSE)),"[enter country-specific value")</f>
        <v>2</v>
      </c>
      <c r="Y214" s="211" cm="1">
        <f t="array" aca="1" ref="Y214" ca="1">IF($G214="D",IFERROR(VLOOKUP($A214,DefaultParameters,MATCH(Y$8,'Default Parameters'!$3:$3,0),FALSE)*(Y163/VLOOKUP("Housed period_"&amp;$E214,DefaultParameters,MATCH(Y$8,'Default Parameters'!$3:$3,0),FALSE)),VLOOKUP($A214,DefaultParameters,MATCH(Y$8,'Default Parameters'!$3:$3,0),FALSE)),"[enter country-specific value")</f>
        <v>2</v>
      </c>
      <c r="Z214" s="211" cm="1">
        <f t="array" aca="1" ref="Z214" ca="1">IF($G214="D",IFERROR(VLOOKUP($A214,DefaultParameters,MATCH(Z$8,'Default Parameters'!$3:$3,0),FALSE)*(Z163/VLOOKUP("Housed period_"&amp;$E214,DefaultParameters,MATCH(Z$8,'Default Parameters'!$3:$3,0),FALSE)),VLOOKUP($A214,DefaultParameters,MATCH(Z$8,'Default Parameters'!$3:$3,0),FALSE)),"[enter country-specific value")</f>
        <v>2</v>
      </c>
      <c r="AA214" s="211" cm="1">
        <f t="array" aca="1" ref="AA214" ca="1">IF($G214="D",IFERROR(VLOOKUP($A214,DefaultParameters,MATCH(AA$8,'Default Parameters'!$3:$3,0),FALSE)*(AA163/VLOOKUP("Housed period_"&amp;$E214,DefaultParameters,MATCH(AA$8,'Default Parameters'!$3:$3,0),FALSE)),VLOOKUP($A214,DefaultParameters,MATCH(AA$8,'Default Parameters'!$3:$3,0),FALSE)),"[enter country-specific value")</f>
        <v>2</v>
      </c>
      <c r="AB214" s="211" cm="1">
        <f t="array" aca="1" ref="AB214" ca="1">IF($G214="D",IFERROR(VLOOKUP($A214,DefaultParameters,MATCH(AB$8,'Default Parameters'!$3:$3,0),FALSE)*(AB163/VLOOKUP("Housed period_"&amp;$E214,DefaultParameters,MATCH(AB$8,'Default Parameters'!$3:$3,0),FALSE)),VLOOKUP($A214,DefaultParameters,MATCH(AB$8,'Default Parameters'!$3:$3,0),FALSE)),"[enter country-specific value")</f>
        <v>2</v>
      </c>
      <c r="AC214" s="211" cm="1">
        <f t="array" aca="1" ref="AC214" ca="1">IF($G214="D",IFERROR(VLOOKUP($A214,DefaultParameters,MATCH(AC$8,'Default Parameters'!$3:$3,0),FALSE)*(AC163/VLOOKUP("Housed period_"&amp;$E214,DefaultParameters,MATCH(AC$8,'Default Parameters'!$3:$3,0),FALSE)),VLOOKUP($A214,DefaultParameters,MATCH(AC$8,'Default Parameters'!$3:$3,0),FALSE)),"[enter country-specific value")</f>
        <v>2</v>
      </c>
      <c r="AD214" s="211" cm="1">
        <f t="array" aca="1" ref="AD214" ca="1">IF($G214="D",IFERROR(VLOOKUP($A214,DefaultParameters,MATCH(AD$8,'Default Parameters'!$3:$3,0),FALSE)*(AD163/VLOOKUP("Housed period_"&amp;$E214,DefaultParameters,MATCH(AD$8,'Default Parameters'!$3:$3,0),FALSE)),VLOOKUP($A214,DefaultParameters,MATCH(AD$8,'Default Parameters'!$3:$3,0),FALSE)),"[enter country-specific value")</f>
        <v>2</v>
      </c>
      <c r="AE214" s="211" cm="1">
        <f t="array" aca="1" ref="AE214" ca="1">IF($G214="D",IFERROR(VLOOKUP($A214,DefaultParameters,MATCH(AE$8,'Default Parameters'!$3:$3,0),FALSE)*(AE163/VLOOKUP("Housed period_"&amp;$E214,DefaultParameters,MATCH(AE$8,'Default Parameters'!$3:$3,0),FALSE)),VLOOKUP($A214,DefaultParameters,MATCH(AE$8,'Default Parameters'!$3:$3,0),FALSE)),"[enter country-specific value")</f>
        <v>2</v>
      </c>
      <c r="AF214" s="211" cm="1">
        <f t="array" aca="1" ref="AF214" ca="1">IF($G214="D",IFERROR(VLOOKUP($A214,DefaultParameters,MATCH(AF$8,'Default Parameters'!$3:$3,0),FALSE)*(AF163/VLOOKUP("Housed period_"&amp;$E214,DefaultParameters,MATCH(AF$8,'Default Parameters'!$3:$3,0),FALSE)),VLOOKUP($A214,DefaultParameters,MATCH(AF$8,'Default Parameters'!$3:$3,0),FALSE)),"[enter country-specific value")</f>
        <v>2</v>
      </c>
      <c r="AG214" s="211" cm="1">
        <f t="array" aca="1" ref="AG214" ca="1">IF($G214="D",IFERROR(VLOOKUP($A214,DefaultParameters,MATCH(AG$8,'Default Parameters'!$3:$3,0),FALSE)*(AG163/VLOOKUP("Housed period_"&amp;$E214,DefaultParameters,MATCH(AG$8,'Default Parameters'!$3:$3,0),FALSE)),VLOOKUP($A214,DefaultParameters,MATCH(AG$8,'Default Parameters'!$3:$3,0),FALSE)),"[enter country-specific value")</f>
        <v>2</v>
      </c>
      <c r="AH214" s="211" cm="1">
        <f t="array" aca="1" ref="AH214" ca="1">IF($G214="D",IFERROR(VLOOKUP($A214,DefaultParameters,MATCH(AH$8,'Default Parameters'!$3:$3,0),FALSE)*(AH163/VLOOKUP("Housed period_"&amp;$E214,DefaultParameters,MATCH(AH$8,'Default Parameters'!$3:$3,0),FALSE)),VLOOKUP($A214,DefaultParameters,MATCH(AH$8,'Default Parameters'!$3:$3,0),FALSE)),"[enter country-specific value")</f>
        <v>2</v>
      </c>
      <c r="AI214" s="211" cm="1">
        <f t="array" aca="1" ref="AI214" ca="1">IF($G214="D",IFERROR(VLOOKUP($A214,DefaultParameters,MATCH(AI$8,'Default Parameters'!$3:$3,0),FALSE)*(AI163/VLOOKUP("Housed period_"&amp;$E214,DefaultParameters,MATCH(AI$8,'Default Parameters'!$3:$3,0),FALSE)),VLOOKUP($A214,DefaultParameters,MATCH(AI$8,'Default Parameters'!$3:$3,0),FALSE)),"[enter country-specific value")</f>
        <v>2</v>
      </c>
      <c r="AJ214" s="211" cm="1">
        <f t="array" aca="1" ref="AJ214" ca="1">IF($G214="D",IFERROR(VLOOKUP($A214,DefaultParameters,MATCH(AJ$8,'Default Parameters'!$3:$3,0),FALSE)*(AJ163/VLOOKUP("Housed period_"&amp;$E214,DefaultParameters,MATCH(AJ$8,'Default Parameters'!$3:$3,0),FALSE)),VLOOKUP($A214,DefaultParameters,MATCH(AJ$8,'Default Parameters'!$3:$3,0),FALSE)),"[enter country-specific value")</f>
        <v>2</v>
      </c>
      <c r="AK214" s="211" cm="1">
        <f t="array" aca="1" ref="AK214" ca="1">IF($G214="D",IFERROR(VLOOKUP($A214,DefaultParameters,MATCH(AK$8,'Default Parameters'!$3:$3,0),FALSE)*(AK163/VLOOKUP("Housed period_"&amp;$E214,DefaultParameters,MATCH(AK$8,'Default Parameters'!$3:$3,0),FALSE)),VLOOKUP($A214,DefaultParameters,MATCH(AK$8,'Default Parameters'!$3:$3,0),FALSE)),"[enter country-specific value")</f>
        <v>2</v>
      </c>
      <c r="AL214" s="211" cm="1">
        <f t="array" aca="1" ref="AL214" ca="1">IF($G214="D",IFERROR(VLOOKUP($A214,DefaultParameters,MATCH(AL$8,'Default Parameters'!$3:$3,0),FALSE)*(AL163/VLOOKUP("Housed period_"&amp;$E214,DefaultParameters,MATCH(AL$8,'Default Parameters'!$3:$3,0),FALSE)),VLOOKUP($A214,DefaultParameters,MATCH(AL$8,'Default Parameters'!$3:$3,0),FALSE)),"[enter country-specific value")</f>
        <v>2</v>
      </c>
      <c r="AM214" s="211" cm="1">
        <f t="array" aca="1" ref="AM214" ca="1">IF($G214="D",IFERROR(VLOOKUP($A214,DefaultParameters,MATCH(AM$8,'Default Parameters'!$3:$3,0),FALSE)*(AM163/VLOOKUP("Housed period_"&amp;$E214,DefaultParameters,MATCH(AM$8,'Default Parameters'!$3:$3,0),FALSE)),VLOOKUP($A214,DefaultParameters,MATCH(AM$8,'Default Parameters'!$3:$3,0),FALSE)),"[enter country-specific value")</f>
        <v>2</v>
      </c>
      <c r="AN214" s="211" cm="1">
        <f t="array" aca="1" ref="AN214" ca="1">IF($G214="D",IFERROR(VLOOKUP($A214,DefaultParameters,MATCH(AN$8,'Default Parameters'!$3:$3,0),FALSE)*(AN163/VLOOKUP("Housed period_"&amp;$E214,DefaultParameters,MATCH(AN$8,'Default Parameters'!$3:$3,0),FALSE)),VLOOKUP($A214,DefaultParameters,MATCH(AN$8,'Default Parameters'!$3:$3,0),FALSE)),"[enter country-specific value")</f>
        <v>2</v>
      </c>
      <c r="AO214" s="211" cm="1">
        <f t="array" aca="1" ref="AO214" ca="1">IF($G214="D",IFERROR(VLOOKUP($A214,DefaultParameters,MATCH(AO$8,'Default Parameters'!$3:$3,0),FALSE)*(AO163/VLOOKUP("Housed period_"&amp;$E214,DefaultParameters,MATCH(AO$8,'Default Parameters'!$3:$3,0),FALSE)),VLOOKUP($A214,DefaultParameters,MATCH(AO$8,'Default Parameters'!$3:$3,0),FALSE)),"[enter country-specific value")</f>
        <v>2</v>
      </c>
      <c r="AP214" s="211"/>
      <c r="AQ214" s="211"/>
      <c r="AR214" s="211"/>
      <c r="AS214" s="211"/>
      <c r="AT214" s="211"/>
      <c r="AU214" s="188"/>
      <c r="AV214" s="43" t="e" cm="1">
        <f t="array" aca="1" ref="AV214" ca="1">IF($G214="D",VLOOKUP($A214,DefaultParameters,MATCH(AV$8,'Default Parameters'!$3:$3,0),FALSE),"[enter country-specific value")</f>
        <v>#N/A</v>
      </c>
    </row>
    <row r="215" spans="1:48" x14ac:dyDescent="0.25">
      <c r="A215" s="44" t="str">
        <f t="shared" si="46"/>
        <v>N_added_in_straw_Laying hens</v>
      </c>
      <c r="B215" s="2" t="s">
        <v>49</v>
      </c>
      <c r="C215" s="2" t="s">
        <v>173</v>
      </c>
      <c r="D215" s="77" t="str">
        <f t="shared" ca="1" si="43"/>
        <v>-</v>
      </c>
      <c r="E215" s="2" t="s">
        <v>85</v>
      </c>
      <c r="F215" s="77" t="str">
        <f t="shared" ca="1" si="44"/>
        <v>kg/animal/yr</v>
      </c>
      <c r="G215" s="201" t="s">
        <v>124</v>
      </c>
      <c r="H215" s="2" t="s">
        <v>49</v>
      </c>
      <c r="I215" s="211" t="str">
        <f t="shared" ca="1" si="45"/>
        <v>No default, assumed to be 0</v>
      </c>
      <c r="J215" s="176"/>
      <c r="K215" s="211" cm="1">
        <f t="array" aca="1" ref="K215" ca="1">IF($G215="D",IFERROR(VLOOKUP($A215,DefaultParameters,MATCH(K$8,'Default Parameters'!$3:$3,0),FALSE)*(K164/VLOOKUP("Housed period_"&amp;$E215,DefaultParameters,MATCH(K$8,'Default Parameters'!$3:$3,0),FALSE)),VLOOKUP($A215,DefaultParameters,MATCH(K$8,'Default Parameters'!$3:$3,0),FALSE)),"[enter country-specific value")</f>
        <v>0</v>
      </c>
      <c r="L215" s="211" cm="1">
        <f t="array" aca="1" ref="L215" ca="1">IF($G215="D",IFERROR(VLOOKUP($A215,DefaultParameters,MATCH(L$8,'Default Parameters'!$3:$3,0),FALSE)*(L164/VLOOKUP("Housed period_"&amp;$E215,DefaultParameters,MATCH(L$8,'Default Parameters'!$3:$3,0),FALSE)),VLOOKUP($A215,DefaultParameters,MATCH(L$8,'Default Parameters'!$3:$3,0),FALSE)),"[enter country-specific value")</f>
        <v>0</v>
      </c>
      <c r="M215" s="211" cm="1">
        <f t="array" aca="1" ref="M215" ca="1">IF($G215="D",IFERROR(VLOOKUP($A215,DefaultParameters,MATCH(M$8,'Default Parameters'!$3:$3,0),FALSE)*(M164/VLOOKUP("Housed period_"&amp;$E215,DefaultParameters,MATCH(M$8,'Default Parameters'!$3:$3,0),FALSE)),VLOOKUP($A215,DefaultParameters,MATCH(M$8,'Default Parameters'!$3:$3,0),FALSE)),"[enter country-specific value")</f>
        <v>0</v>
      </c>
      <c r="N215" s="211" cm="1">
        <f t="array" aca="1" ref="N215" ca="1">IF($G215="D",IFERROR(VLOOKUP($A215,DefaultParameters,MATCH(N$8,'Default Parameters'!$3:$3,0),FALSE)*(N164/VLOOKUP("Housed period_"&amp;$E215,DefaultParameters,MATCH(N$8,'Default Parameters'!$3:$3,0),FALSE)),VLOOKUP($A215,DefaultParameters,MATCH(N$8,'Default Parameters'!$3:$3,0),FALSE)),"[enter country-specific value")</f>
        <v>0</v>
      </c>
      <c r="O215" s="211" cm="1">
        <f t="array" aca="1" ref="O215" ca="1">IF($G215="D",IFERROR(VLOOKUP($A215,DefaultParameters,MATCH(O$8,'Default Parameters'!$3:$3,0),FALSE)*(O164/VLOOKUP("Housed period_"&amp;$E215,DefaultParameters,MATCH(O$8,'Default Parameters'!$3:$3,0),FALSE)),VLOOKUP($A215,DefaultParameters,MATCH(O$8,'Default Parameters'!$3:$3,0),FALSE)),"[enter country-specific value")</f>
        <v>0</v>
      </c>
      <c r="P215" s="211" cm="1">
        <f t="array" aca="1" ref="P215" ca="1">IF($G215="D",IFERROR(VLOOKUP($A215,DefaultParameters,MATCH(P$8,'Default Parameters'!$3:$3,0),FALSE)*(P164/VLOOKUP("Housed period_"&amp;$E215,DefaultParameters,MATCH(P$8,'Default Parameters'!$3:$3,0),FALSE)),VLOOKUP($A215,DefaultParameters,MATCH(P$8,'Default Parameters'!$3:$3,0),FALSE)),"[enter country-specific value")</f>
        <v>0</v>
      </c>
      <c r="Q215" s="211" cm="1">
        <f t="array" aca="1" ref="Q215" ca="1">IF($G215="D",IFERROR(VLOOKUP($A215,DefaultParameters,MATCH(Q$8,'Default Parameters'!$3:$3,0),FALSE)*(Q164/VLOOKUP("Housed period_"&amp;$E215,DefaultParameters,MATCH(Q$8,'Default Parameters'!$3:$3,0),FALSE)),VLOOKUP($A215,DefaultParameters,MATCH(Q$8,'Default Parameters'!$3:$3,0),FALSE)),"[enter country-specific value")</f>
        <v>0</v>
      </c>
      <c r="R215" s="211" cm="1">
        <f t="array" aca="1" ref="R215" ca="1">IF($G215="D",IFERROR(VLOOKUP($A215,DefaultParameters,MATCH(R$8,'Default Parameters'!$3:$3,0),FALSE)*(R164/VLOOKUP("Housed period_"&amp;$E215,DefaultParameters,MATCH(R$8,'Default Parameters'!$3:$3,0),FALSE)),VLOOKUP($A215,DefaultParameters,MATCH(R$8,'Default Parameters'!$3:$3,0),FALSE)),"[enter country-specific value")</f>
        <v>0</v>
      </c>
      <c r="S215" s="211" cm="1">
        <f t="array" aca="1" ref="S215" ca="1">IF($G215="D",IFERROR(VLOOKUP($A215,DefaultParameters,MATCH(S$8,'Default Parameters'!$3:$3,0),FALSE)*(S164/VLOOKUP("Housed period_"&amp;$E215,DefaultParameters,MATCH(S$8,'Default Parameters'!$3:$3,0),FALSE)),VLOOKUP($A215,DefaultParameters,MATCH(S$8,'Default Parameters'!$3:$3,0),FALSE)),"[enter country-specific value")</f>
        <v>0</v>
      </c>
      <c r="T215" s="211" cm="1">
        <f t="array" aca="1" ref="T215" ca="1">IF($G215="D",IFERROR(VLOOKUP($A215,DefaultParameters,MATCH(T$8,'Default Parameters'!$3:$3,0),FALSE)*(T164/VLOOKUP("Housed period_"&amp;$E215,DefaultParameters,MATCH(T$8,'Default Parameters'!$3:$3,0),FALSE)),VLOOKUP($A215,DefaultParameters,MATCH(T$8,'Default Parameters'!$3:$3,0),FALSE)),"[enter country-specific value")</f>
        <v>0</v>
      </c>
      <c r="U215" s="211" cm="1">
        <f t="array" aca="1" ref="U215" ca="1">IF($G215="D",IFERROR(VLOOKUP($A215,DefaultParameters,MATCH(U$8,'Default Parameters'!$3:$3,0),FALSE)*(U164/VLOOKUP("Housed period_"&amp;$E215,DefaultParameters,MATCH(U$8,'Default Parameters'!$3:$3,0),FALSE)),VLOOKUP($A215,DefaultParameters,MATCH(U$8,'Default Parameters'!$3:$3,0),FALSE)),"[enter country-specific value")</f>
        <v>0</v>
      </c>
      <c r="V215" s="211" cm="1">
        <f t="array" aca="1" ref="V215" ca="1">IF($G215="D",IFERROR(VLOOKUP($A215,DefaultParameters,MATCH(V$8,'Default Parameters'!$3:$3,0),FALSE)*(V164/VLOOKUP("Housed period_"&amp;$E215,DefaultParameters,MATCH(V$8,'Default Parameters'!$3:$3,0),FALSE)),VLOOKUP($A215,DefaultParameters,MATCH(V$8,'Default Parameters'!$3:$3,0),FALSE)),"[enter country-specific value")</f>
        <v>0</v>
      </c>
      <c r="W215" s="211" cm="1">
        <f t="array" aca="1" ref="W215" ca="1">IF($G215="D",IFERROR(VLOOKUP($A215,DefaultParameters,MATCH(W$8,'Default Parameters'!$3:$3,0),FALSE)*(W164/VLOOKUP("Housed period_"&amp;$E215,DefaultParameters,MATCH(W$8,'Default Parameters'!$3:$3,0),FALSE)),VLOOKUP($A215,DefaultParameters,MATCH(W$8,'Default Parameters'!$3:$3,0),FALSE)),"[enter country-specific value")</f>
        <v>0</v>
      </c>
      <c r="X215" s="211" cm="1">
        <f t="array" aca="1" ref="X215" ca="1">IF($G215="D",IFERROR(VLOOKUP($A215,DefaultParameters,MATCH(X$8,'Default Parameters'!$3:$3,0),FALSE)*(X164/VLOOKUP("Housed period_"&amp;$E215,DefaultParameters,MATCH(X$8,'Default Parameters'!$3:$3,0),FALSE)),VLOOKUP($A215,DefaultParameters,MATCH(X$8,'Default Parameters'!$3:$3,0),FALSE)),"[enter country-specific value")</f>
        <v>0</v>
      </c>
      <c r="Y215" s="211" cm="1">
        <f t="array" aca="1" ref="Y215" ca="1">IF($G215="D",IFERROR(VLOOKUP($A215,DefaultParameters,MATCH(Y$8,'Default Parameters'!$3:$3,0),FALSE)*(Y164/VLOOKUP("Housed period_"&amp;$E215,DefaultParameters,MATCH(Y$8,'Default Parameters'!$3:$3,0),FALSE)),VLOOKUP($A215,DefaultParameters,MATCH(Y$8,'Default Parameters'!$3:$3,0),FALSE)),"[enter country-specific value")</f>
        <v>0</v>
      </c>
      <c r="Z215" s="211" cm="1">
        <f t="array" aca="1" ref="Z215" ca="1">IF($G215="D",IFERROR(VLOOKUP($A215,DefaultParameters,MATCH(Z$8,'Default Parameters'!$3:$3,0),FALSE)*(Z164/VLOOKUP("Housed period_"&amp;$E215,DefaultParameters,MATCH(Z$8,'Default Parameters'!$3:$3,0),FALSE)),VLOOKUP($A215,DefaultParameters,MATCH(Z$8,'Default Parameters'!$3:$3,0),FALSE)),"[enter country-specific value")</f>
        <v>0</v>
      </c>
      <c r="AA215" s="211" cm="1">
        <f t="array" aca="1" ref="AA215" ca="1">IF($G215="D",IFERROR(VLOOKUP($A215,DefaultParameters,MATCH(AA$8,'Default Parameters'!$3:$3,0),FALSE)*(AA164/VLOOKUP("Housed period_"&amp;$E215,DefaultParameters,MATCH(AA$8,'Default Parameters'!$3:$3,0),FALSE)),VLOOKUP($A215,DefaultParameters,MATCH(AA$8,'Default Parameters'!$3:$3,0),FALSE)),"[enter country-specific value")</f>
        <v>0</v>
      </c>
      <c r="AB215" s="211" cm="1">
        <f t="array" aca="1" ref="AB215" ca="1">IF($G215="D",IFERROR(VLOOKUP($A215,DefaultParameters,MATCH(AB$8,'Default Parameters'!$3:$3,0),FALSE)*(AB164/VLOOKUP("Housed period_"&amp;$E215,DefaultParameters,MATCH(AB$8,'Default Parameters'!$3:$3,0),FALSE)),VLOOKUP($A215,DefaultParameters,MATCH(AB$8,'Default Parameters'!$3:$3,0),FALSE)),"[enter country-specific value")</f>
        <v>0</v>
      </c>
      <c r="AC215" s="211" cm="1">
        <f t="array" aca="1" ref="AC215" ca="1">IF($G215="D",IFERROR(VLOOKUP($A215,DefaultParameters,MATCH(AC$8,'Default Parameters'!$3:$3,0),FALSE)*(AC164/VLOOKUP("Housed period_"&amp;$E215,DefaultParameters,MATCH(AC$8,'Default Parameters'!$3:$3,0),FALSE)),VLOOKUP($A215,DefaultParameters,MATCH(AC$8,'Default Parameters'!$3:$3,0),FALSE)),"[enter country-specific value")</f>
        <v>0</v>
      </c>
      <c r="AD215" s="211" cm="1">
        <f t="array" aca="1" ref="AD215" ca="1">IF($G215="D",IFERROR(VLOOKUP($A215,DefaultParameters,MATCH(AD$8,'Default Parameters'!$3:$3,0),FALSE)*(AD164/VLOOKUP("Housed period_"&amp;$E215,DefaultParameters,MATCH(AD$8,'Default Parameters'!$3:$3,0),FALSE)),VLOOKUP($A215,DefaultParameters,MATCH(AD$8,'Default Parameters'!$3:$3,0),FALSE)),"[enter country-specific value")</f>
        <v>0</v>
      </c>
      <c r="AE215" s="211" cm="1">
        <f t="array" aca="1" ref="AE215" ca="1">IF($G215="D",IFERROR(VLOOKUP($A215,DefaultParameters,MATCH(AE$8,'Default Parameters'!$3:$3,0),FALSE)*(AE164/VLOOKUP("Housed period_"&amp;$E215,DefaultParameters,MATCH(AE$8,'Default Parameters'!$3:$3,0),FALSE)),VLOOKUP($A215,DefaultParameters,MATCH(AE$8,'Default Parameters'!$3:$3,0),FALSE)),"[enter country-specific value")</f>
        <v>0</v>
      </c>
      <c r="AF215" s="211" cm="1">
        <f t="array" aca="1" ref="AF215" ca="1">IF($G215="D",IFERROR(VLOOKUP($A215,DefaultParameters,MATCH(AF$8,'Default Parameters'!$3:$3,0),FALSE)*(AF164/VLOOKUP("Housed period_"&amp;$E215,DefaultParameters,MATCH(AF$8,'Default Parameters'!$3:$3,0),FALSE)),VLOOKUP($A215,DefaultParameters,MATCH(AF$8,'Default Parameters'!$3:$3,0),FALSE)),"[enter country-specific value")</f>
        <v>0</v>
      </c>
      <c r="AG215" s="211" cm="1">
        <f t="array" aca="1" ref="AG215" ca="1">IF($G215="D",IFERROR(VLOOKUP($A215,DefaultParameters,MATCH(AG$8,'Default Parameters'!$3:$3,0),FALSE)*(AG164/VLOOKUP("Housed period_"&amp;$E215,DefaultParameters,MATCH(AG$8,'Default Parameters'!$3:$3,0),FALSE)),VLOOKUP($A215,DefaultParameters,MATCH(AG$8,'Default Parameters'!$3:$3,0),FALSE)),"[enter country-specific value")</f>
        <v>0</v>
      </c>
      <c r="AH215" s="211" cm="1">
        <f t="array" aca="1" ref="AH215" ca="1">IF($G215="D",IFERROR(VLOOKUP($A215,DefaultParameters,MATCH(AH$8,'Default Parameters'!$3:$3,0),FALSE)*(AH164/VLOOKUP("Housed period_"&amp;$E215,DefaultParameters,MATCH(AH$8,'Default Parameters'!$3:$3,0),FALSE)),VLOOKUP($A215,DefaultParameters,MATCH(AH$8,'Default Parameters'!$3:$3,0),FALSE)),"[enter country-specific value")</f>
        <v>0</v>
      </c>
      <c r="AI215" s="211" cm="1">
        <f t="array" aca="1" ref="AI215" ca="1">IF($G215="D",IFERROR(VLOOKUP($A215,DefaultParameters,MATCH(AI$8,'Default Parameters'!$3:$3,0),FALSE)*(AI164/VLOOKUP("Housed period_"&amp;$E215,DefaultParameters,MATCH(AI$8,'Default Parameters'!$3:$3,0),FALSE)),VLOOKUP($A215,DefaultParameters,MATCH(AI$8,'Default Parameters'!$3:$3,0),FALSE)),"[enter country-specific value")</f>
        <v>0</v>
      </c>
      <c r="AJ215" s="211" cm="1">
        <f t="array" aca="1" ref="AJ215" ca="1">IF($G215="D",IFERROR(VLOOKUP($A215,DefaultParameters,MATCH(AJ$8,'Default Parameters'!$3:$3,0),FALSE)*(AJ164/VLOOKUP("Housed period_"&amp;$E215,DefaultParameters,MATCH(AJ$8,'Default Parameters'!$3:$3,0),FALSE)),VLOOKUP($A215,DefaultParameters,MATCH(AJ$8,'Default Parameters'!$3:$3,0),FALSE)),"[enter country-specific value")</f>
        <v>0</v>
      </c>
      <c r="AK215" s="211" cm="1">
        <f t="array" aca="1" ref="AK215" ca="1">IF($G215="D",IFERROR(VLOOKUP($A215,DefaultParameters,MATCH(AK$8,'Default Parameters'!$3:$3,0),FALSE)*(AK164/VLOOKUP("Housed period_"&amp;$E215,DefaultParameters,MATCH(AK$8,'Default Parameters'!$3:$3,0),FALSE)),VLOOKUP($A215,DefaultParameters,MATCH(AK$8,'Default Parameters'!$3:$3,0),FALSE)),"[enter country-specific value")</f>
        <v>0</v>
      </c>
      <c r="AL215" s="211" cm="1">
        <f t="array" aca="1" ref="AL215" ca="1">IF($G215="D",IFERROR(VLOOKUP($A215,DefaultParameters,MATCH(AL$8,'Default Parameters'!$3:$3,0),FALSE)*(AL164/VLOOKUP("Housed period_"&amp;$E215,DefaultParameters,MATCH(AL$8,'Default Parameters'!$3:$3,0),FALSE)),VLOOKUP($A215,DefaultParameters,MATCH(AL$8,'Default Parameters'!$3:$3,0),FALSE)),"[enter country-specific value")</f>
        <v>0</v>
      </c>
      <c r="AM215" s="211" cm="1">
        <f t="array" aca="1" ref="AM215" ca="1">IF($G215="D",IFERROR(VLOOKUP($A215,DefaultParameters,MATCH(AM$8,'Default Parameters'!$3:$3,0),FALSE)*(AM164/VLOOKUP("Housed period_"&amp;$E215,DefaultParameters,MATCH(AM$8,'Default Parameters'!$3:$3,0),FALSE)),VLOOKUP($A215,DefaultParameters,MATCH(AM$8,'Default Parameters'!$3:$3,0),FALSE)),"[enter country-specific value")</f>
        <v>0</v>
      </c>
      <c r="AN215" s="211" cm="1">
        <f t="array" aca="1" ref="AN215" ca="1">IF($G215="D",IFERROR(VLOOKUP($A215,DefaultParameters,MATCH(AN$8,'Default Parameters'!$3:$3,0),FALSE)*(AN164/VLOOKUP("Housed period_"&amp;$E215,DefaultParameters,MATCH(AN$8,'Default Parameters'!$3:$3,0),FALSE)),VLOOKUP($A215,DefaultParameters,MATCH(AN$8,'Default Parameters'!$3:$3,0),FALSE)),"[enter country-specific value")</f>
        <v>0</v>
      </c>
      <c r="AO215" s="211" cm="1">
        <f t="array" aca="1" ref="AO215" ca="1">IF($G215="D",IFERROR(VLOOKUP($A215,DefaultParameters,MATCH(AO$8,'Default Parameters'!$3:$3,0),FALSE)*(AO164/VLOOKUP("Housed period_"&amp;$E215,DefaultParameters,MATCH(AO$8,'Default Parameters'!$3:$3,0),FALSE)),VLOOKUP($A215,DefaultParameters,MATCH(AO$8,'Default Parameters'!$3:$3,0),FALSE)),"[enter country-specific value")</f>
        <v>0</v>
      </c>
      <c r="AP215" s="211"/>
      <c r="AQ215" s="211"/>
      <c r="AR215" s="211"/>
      <c r="AS215" s="211"/>
      <c r="AT215" s="211"/>
      <c r="AU215" s="188"/>
      <c r="AV215" s="43" t="e" cm="1">
        <f t="array" aca="1" ref="AV215" ca="1">IF($G215="D",VLOOKUP($A215,DefaultParameters,MATCH(AV$8,'Default Parameters'!$3:$3,0),FALSE),"[enter country-specific value")</f>
        <v>#N/A</v>
      </c>
    </row>
    <row r="216" spans="1:48" x14ac:dyDescent="0.25">
      <c r="A216" s="44" t="str">
        <f t="shared" si="46"/>
        <v>N_added_in_straw_Broilers</v>
      </c>
      <c r="B216" s="2" t="s">
        <v>49</v>
      </c>
      <c r="C216" s="2" t="s">
        <v>173</v>
      </c>
      <c r="D216" s="77" t="str">
        <f t="shared" ca="1" si="43"/>
        <v>-</v>
      </c>
      <c r="E216" s="2" t="s">
        <v>84</v>
      </c>
      <c r="F216" s="77" t="str">
        <f t="shared" ca="1" si="44"/>
        <v>kg/animal/yr</v>
      </c>
      <c r="G216" s="201" t="s">
        <v>124</v>
      </c>
      <c r="H216" s="2" t="s">
        <v>49</v>
      </c>
      <c r="I216" s="211" t="str">
        <f t="shared" ca="1" si="45"/>
        <v>No default, assumed to be 0</v>
      </c>
      <c r="J216" s="202"/>
      <c r="K216" s="211" cm="1">
        <f t="array" aca="1" ref="K216" ca="1">IF($G216="D",IFERROR(VLOOKUP($A216,DefaultParameters,MATCH(K$8,'Default Parameters'!$3:$3,0),FALSE)*(K165/VLOOKUP("Housed period_"&amp;$E216,DefaultParameters,MATCH(K$8,'Default Parameters'!$3:$3,0),FALSE)),VLOOKUP($A216,DefaultParameters,MATCH(K$8,'Default Parameters'!$3:$3,0),FALSE)),"[enter country-specific value")</f>
        <v>0</v>
      </c>
      <c r="L216" s="211" cm="1">
        <f t="array" aca="1" ref="L216" ca="1">IF($G216="D",IFERROR(VLOOKUP($A216,DefaultParameters,MATCH(L$8,'Default Parameters'!$3:$3,0),FALSE)*(L165/VLOOKUP("Housed period_"&amp;$E216,DefaultParameters,MATCH(L$8,'Default Parameters'!$3:$3,0),FALSE)),VLOOKUP($A216,DefaultParameters,MATCH(L$8,'Default Parameters'!$3:$3,0),FALSE)),"[enter country-specific value")</f>
        <v>0</v>
      </c>
      <c r="M216" s="211" cm="1">
        <f t="array" aca="1" ref="M216" ca="1">IF($G216="D",IFERROR(VLOOKUP($A216,DefaultParameters,MATCH(M$8,'Default Parameters'!$3:$3,0),FALSE)*(M165/VLOOKUP("Housed period_"&amp;$E216,DefaultParameters,MATCH(M$8,'Default Parameters'!$3:$3,0),FALSE)),VLOOKUP($A216,DefaultParameters,MATCH(M$8,'Default Parameters'!$3:$3,0),FALSE)),"[enter country-specific value")</f>
        <v>0</v>
      </c>
      <c r="N216" s="211" cm="1">
        <f t="array" aca="1" ref="N216" ca="1">IF($G216="D",IFERROR(VLOOKUP($A216,DefaultParameters,MATCH(N$8,'Default Parameters'!$3:$3,0),FALSE)*(N165/VLOOKUP("Housed period_"&amp;$E216,DefaultParameters,MATCH(N$8,'Default Parameters'!$3:$3,0),FALSE)),VLOOKUP($A216,DefaultParameters,MATCH(N$8,'Default Parameters'!$3:$3,0),FALSE)),"[enter country-specific value")</f>
        <v>0</v>
      </c>
      <c r="O216" s="211" cm="1">
        <f t="array" aca="1" ref="O216" ca="1">IF($G216="D",IFERROR(VLOOKUP($A216,DefaultParameters,MATCH(O$8,'Default Parameters'!$3:$3,0),FALSE)*(O165/VLOOKUP("Housed period_"&amp;$E216,DefaultParameters,MATCH(O$8,'Default Parameters'!$3:$3,0),FALSE)),VLOOKUP($A216,DefaultParameters,MATCH(O$8,'Default Parameters'!$3:$3,0),FALSE)),"[enter country-specific value")</f>
        <v>0</v>
      </c>
      <c r="P216" s="211" cm="1">
        <f t="array" aca="1" ref="P216" ca="1">IF($G216="D",IFERROR(VLOOKUP($A216,DefaultParameters,MATCH(P$8,'Default Parameters'!$3:$3,0),FALSE)*(P165/VLOOKUP("Housed period_"&amp;$E216,DefaultParameters,MATCH(P$8,'Default Parameters'!$3:$3,0),FALSE)),VLOOKUP($A216,DefaultParameters,MATCH(P$8,'Default Parameters'!$3:$3,0),FALSE)),"[enter country-specific value")</f>
        <v>0</v>
      </c>
      <c r="Q216" s="211" cm="1">
        <f t="array" aca="1" ref="Q216" ca="1">IF($G216="D",IFERROR(VLOOKUP($A216,DefaultParameters,MATCH(Q$8,'Default Parameters'!$3:$3,0),FALSE)*(Q165/VLOOKUP("Housed period_"&amp;$E216,DefaultParameters,MATCH(Q$8,'Default Parameters'!$3:$3,0),FALSE)),VLOOKUP($A216,DefaultParameters,MATCH(Q$8,'Default Parameters'!$3:$3,0),FALSE)),"[enter country-specific value")</f>
        <v>0</v>
      </c>
      <c r="R216" s="211" cm="1">
        <f t="array" aca="1" ref="R216" ca="1">IF($G216="D",IFERROR(VLOOKUP($A216,DefaultParameters,MATCH(R$8,'Default Parameters'!$3:$3,0),FALSE)*(R165/VLOOKUP("Housed period_"&amp;$E216,DefaultParameters,MATCH(R$8,'Default Parameters'!$3:$3,0),FALSE)),VLOOKUP($A216,DefaultParameters,MATCH(R$8,'Default Parameters'!$3:$3,0),FALSE)),"[enter country-specific value")</f>
        <v>0</v>
      </c>
      <c r="S216" s="211" cm="1">
        <f t="array" aca="1" ref="S216" ca="1">IF($G216="D",IFERROR(VLOOKUP($A216,DefaultParameters,MATCH(S$8,'Default Parameters'!$3:$3,0),FALSE)*(S165/VLOOKUP("Housed period_"&amp;$E216,DefaultParameters,MATCH(S$8,'Default Parameters'!$3:$3,0),FALSE)),VLOOKUP($A216,DefaultParameters,MATCH(S$8,'Default Parameters'!$3:$3,0),FALSE)),"[enter country-specific value")</f>
        <v>0</v>
      </c>
      <c r="T216" s="211" cm="1">
        <f t="array" aca="1" ref="T216" ca="1">IF($G216="D",IFERROR(VLOOKUP($A216,DefaultParameters,MATCH(T$8,'Default Parameters'!$3:$3,0),FALSE)*(T165/VLOOKUP("Housed period_"&amp;$E216,DefaultParameters,MATCH(T$8,'Default Parameters'!$3:$3,0),FALSE)),VLOOKUP($A216,DefaultParameters,MATCH(T$8,'Default Parameters'!$3:$3,0),FALSE)),"[enter country-specific value")</f>
        <v>0</v>
      </c>
      <c r="U216" s="211" cm="1">
        <f t="array" aca="1" ref="U216" ca="1">IF($G216="D",IFERROR(VLOOKUP($A216,DefaultParameters,MATCH(U$8,'Default Parameters'!$3:$3,0),FALSE)*(U165/VLOOKUP("Housed period_"&amp;$E216,DefaultParameters,MATCH(U$8,'Default Parameters'!$3:$3,0),FALSE)),VLOOKUP($A216,DefaultParameters,MATCH(U$8,'Default Parameters'!$3:$3,0),FALSE)),"[enter country-specific value")</f>
        <v>0</v>
      </c>
      <c r="V216" s="211" cm="1">
        <f t="array" aca="1" ref="V216" ca="1">IF($G216="D",IFERROR(VLOOKUP($A216,DefaultParameters,MATCH(V$8,'Default Parameters'!$3:$3,0),FALSE)*(V165/VLOOKUP("Housed period_"&amp;$E216,DefaultParameters,MATCH(V$8,'Default Parameters'!$3:$3,0),FALSE)),VLOOKUP($A216,DefaultParameters,MATCH(V$8,'Default Parameters'!$3:$3,0),FALSE)),"[enter country-specific value")</f>
        <v>0</v>
      </c>
      <c r="W216" s="211" cm="1">
        <f t="array" aca="1" ref="W216" ca="1">IF($G216="D",IFERROR(VLOOKUP($A216,DefaultParameters,MATCH(W$8,'Default Parameters'!$3:$3,0),FALSE)*(W165/VLOOKUP("Housed period_"&amp;$E216,DefaultParameters,MATCH(W$8,'Default Parameters'!$3:$3,0),FALSE)),VLOOKUP($A216,DefaultParameters,MATCH(W$8,'Default Parameters'!$3:$3,0),FALSE)),"[enter country-specific value")</f>
        <v>0</v>
      </c>
      <c r="X216" s="211" cm="1">
        <f t="array" aca="1" ref="X216" ca="1">IF($G216="D",IFERROR(VLOOKUP($A216,DefaultParameters,MATCH(X$8,'Default Parameters'!$3:$3,0),FALSE)*(X165/VLOOKUP("Housed period_"&amp;$E216,DefaultParameters,MATCH(X$8,'Default Parameters'!$3:$3,0),FALSE)),VLOOKUP($A216,DefaultParameters,MATCH(X$8,'Default Parameters'!$3:$3,0),FALSE)),"[enter country-specific value")</f>
        <v>0</v>
      </c>
      <c r="Y216" s="211" cm="1">
        <f t="array" aca="1" ref="Y216" ca="1">IF($G216="D",IFERROR(VLOOKUP($A216,DefaultParameters,MATCH(Y$8,'Default Parameters'!$3:$3,0),FALSE)*(Y165/VLOOKUP("Housed period_"&amp;$E216,DefaultParameters,MATCH(Y$8,'Default Parameters'!$3:$3,0),FALSE)),VLOOKUP($A216,DefaultParameters,MATCH(Y$8,'Default Parameters'!$3:$3,0),FALSE)),"[enter country-specific value")</f>
        <v>0</v>
      </c>
      <c r="Z216" s="211" cm="1">
        <f t="array" aca="1" ref="Z216" ca="1">IF($G216="D",IFERROR(VLOOKUP($A216,DefaultParameters,MATCH(Z$8,'Default Parameters'!$3:$3,0),FALSE)*(Z165/VLOOKUP("Housed period_"&amp;$E216,DefaultParameters,MATCH(Z$8,'Default Parameters'!$3:$3,0),FALSE)),VLOOKUP($A216,DefaultParameters,MATCH(Z$8,'Default Parameters'!$3:$3,0),FALSE)),"[enter country-specific value")</f>
        <v>0</v>
      </c>
      <c r="AA216" s="211" cm="1">
        <f t="array" aca="1" ref="AA216" ca="1">IF($G216="D",IFERROR(VLOOKUP($A216,DefaultParameters,MATCH(AA$8,'Default Parameters'!$3:$3,0),FALSE)*(AA165/VLOOKUP("Housed period_"&amp;$E216,DefaultParameters,MATCH(AA$8,'Default Parameters'!$3:$3,0),FALSE)),VLOOKUP($A216,DefaultParameters,MATCH(AA$8,'Default Parameters'!$3:$3,0),FALSE)),"[enter country-specific value")</f>
        <v>0</v>
      </c>
      <c r="AB216" s="211" cm="1">
        <f t="array" aca="1" ref="AB216" ca="1">IF($G216="D",IFERROR(VLOOKUP($A216,DefaultParameters,MATCH(AB$8,'Default Parameters'!$3:$3,0),FALSE)*(AB165/VLOOKUP("Housed period_"&amp;$E216,DefaultParameters,MATCH(AB$8,'Default Parameters'!$3:$3,0),FALSE)),VLOOKUP($A216,DefaultParameters,MATCH(AB$8,'Default Parameters'!$3:$3,0),FALSE)),"[enter country-specific value")</f>
        <v>0</v>
      </c>
      <c r="AC216" s="211" cm="1">
        <f t="array" aca="1" ref="AC216" ca="1">IF($G216="D",IFERROR(VLOOKUP($A216,DefaultParameters,MATCH(AC$8,'Default Parameters'!$3:$3,0),FALSE)*(AC165/VLOOKUP("Housed period_"&amp;$E216,DefaultParameters,MATCH(AC$8,'Default Parameters'!$3:$3,0),FALSE)),VLOOKUP($A216,DefaultParameters,MATCH(AC$8,'Default Parameters'!$3:$3,0),FALSE)),"[enter country-specific value")</f>
        <v>0</v>
      </c>
      <c r="AD216" s="211" cm="1">
        <f t="array" aca="1" ref="AD216" ca="1">IF($G216="D",IFERROR(VLOOKUP($A216,DefaultParameters,MATCH(AD$8,'Default Parameters'!$3:$3,0),FALSE)*(AD165/VLOOKUP("Housed period_"&amp;$E216,DefaultParameters,MATCH(AD$8,'Default Parameters'!$3:$3,0),FALSE)),VLOOKUP($A216,DefaultParameters,MATCH(AD$8,'Default Parameters'!$3:$3,0),FALSE)),"[enter country-specific value")</f>
        <v>0</v>
      </c>
      <c r="AE216" s="211" cm="1">
        <f t="array" aca="1" ref="AE216" ca="1">IF($G216="D",IFERROR(VLOOKUP($A216,DefaultParameters,MATCH(AE$8,'Default Parameters'!$3:$3,0),FALSE)*(AE165/VLOOKUP("Housed period_"&amp;$E216,DefaultParameters,MATCH(AE$8,'Default Parameters'!$3:$3,0),FALSE)),VLOOKUP($A216,DefaultParameters,MATCH(AE$8,'Default Parameters'!$3:$3,0),FALSE)),"[enter country-specific value")</f>
        <v>0</v>
      </c>
      <c r="AF216" s="211" cm="1">
        <f t="array" aca="1" ref="AF216" ca="1">IF($G216="D",IFERROR(VLOOKUP($A216,DefaultParameters,MATCH(AF$8,'Default Parameters'!$3:$3,0),FALSE)*(AF165/VLOOKUP("Housed period_"&amp;$E216,DefaultParameters,MATCH(AF$8,'Default Parameters'!$3:$3,0),FALSE)),VLOOKUP($A216,DefaultParameters,MATCH(AF$8,'Default Parameters'!$3:$3,0),FALSE)),"[enter country-specific value")</f>
        <v>0</v>
      </c>
      <c r="AG216" s="211" cm="1">
        <f t="array" aca="1" ref="AG216" ca="1">IF($G216="D",IFERROR(VLOOKUP($A216,DefaultParameters,MATCH(AG$8,'Default Parameters'!$3:$3,0),FALSE)*(AG165/VLOOKUP("Housed period_"&amp;$E216,DefaultParameters,MATCH(AG$8,'Default Parameters'!$3:$3,0),FALSE)),VLOOKUP($A216,DefaultParameters,MATCH(AG$8,'Default Parameters'!$3:$3,0),FALSE)),"[enter country-specific value")</f>
        <v>0</v>
      </c>
      <c r="AH216" s="211" cm="1">
        <f t="array" aca="1" ref="AH216" ca="1">IF($G216="D",IFERROR(VLOOKUP($A216,DefaultParameters,MATCH(AH$8,'Default Parameters'!$3:$3,0),FALSE)*(AH165/VLOOKUP("Housed period_"&amp;$E216,DefaultParameters,MATCH(AH$8,'Default Parameters'!$3:$3,0),FALSE)),VLOOKUP($A216,DefaultParameters,MATCH(AH$8,'Default Parameters'!$3:$3,0),FALSE)),"[enter country-specific value")</f>
        <v>0</v>
      </c>
      <c r="AI216" s="211" cm="1">
        <f t="array" aca="1" ref="AI216" ca="1">IF($G216="D",IFERROR(VLOOKUP($A216,DefaultParameters,MATCH(AI$8,'Default Parameters'!$3:$3,0),FALSE)*(AI165/VLOOKUP("Housed period_"&amp;$E216,DefaultParameters,MATCH(AI$8,'Default Parameters'!$3:$3,0),FALSE)),VLOOKUP($A216,DefaultParameters,MATCH(AI$8,'Default Parameters'!$3:$3,0),FALSE)),"[enter country-specific value")</f>
        <v>0</v>
      </c>
      <c r="AJ216" s="211" cm="1">
        <f t="array" aca="1" ref="AJ216" ca="1">IF($G216="D",IFERROR(VLOOKUP($A216,DefaultParameters,MATCH(AJ$8,'Default Parameters'!$3:$3,0),FALSE)*(AJ165/VLOOKUP("Housed period_"&amp;$E216,DefaultParameters,MATCH(AJ$8,'Default Parameters'!$3:$3,0),FALSE)),VLOOKUP($A216,DefaultParameters,MATCH(AJ$8,'Default Parameters'!$3:$3,0),FALSE)),"[enter country-specific value")</f>
        <v>0</v>
      </c>
      <c r="AK216" s="211" cm="1">
        <f t="array" aca="1" ref="AK216" ca="1">IF($G216="D",IFERROR(VLOOKUP($A216,DefaultParameters,MATCH(AK$8,'Default Parameters'!$3:$3,0),FALSE)*(AK165/VLOOKUP("Housed period_"&amp;$E216,DefaultParameters,MATCH(AK$8,'Default Parameters'!$3:$3,0),FALSE)),VLOOKUP($A216,DefaultParameters,MATCH(AK$8,'Default Parameters'!$3:$3,0),FALSE)),"[enter country-specific value")</f>
        <v>0</v>
      </c>
      <c r="AL216" s="211" cm="1">
        <f t="array" aca="1" ref="AL216" ca="1">IF($G216="D",IFERROR(VLOOKUP($A216,DefaultParameters,MATCH(AL$8,'Default Parameters'!$3:$3,0),FALSE)*(AL165/VLOOKUP("Housed period_"&amp;$E216,DefaultParameters,MATCH(AL$8,'Default Parameters'!$3:$3,0),FALSE)),VLOOKUP($A216,DefaultParameters,MATCH(AL$8,'Default Parameters'!$3:$3,0),FALSE)),"[enter country-specific value")</f>
        <v>0</v>
      </c>
      <c r="AM216" s="211" cm="1">
        <f t="array" aca="1" ref="AM216" ca="1">IF($G216="D",IFERROR(VLOOKUP($A216,DefaultParameters,MATCH(AM$8,'Default Parameters'!$3:$3,0),FALSE)*(AM165/VLOOKUP("Housed period_"&amp;$E216,DefaultParameters,MATCH(AM$8,'Default Parameters'!$3:$3,0),FALSE)),VLOOKUP($A216,DefaultParameters,MATCH(AM$8,'Default Parameters'!$3:$3,0),FALSE)),"[enter country-specific value")</f>
        <v>0</v>
      </c>
      <c r="AN216" s="211" cm="1">
        <f t="array" aca="1" ref="AN216" ca="1">IF($G216="D",IFERROR(VLOOKUP($A216,DefaultParameters,MATCH(AN$8,'Default Parameters'!$3:$3,0),FALSE)*(AN165/VLOOKUP("Housed period_"&amp;$E216,DefaultParameters,MATCH(AN$8,'Default Parameters'!$3:$3,0),FALSE)),VLOOKUP($A216,DefaultParameters,MATCH(AN$8,'Default Parameters'!$3:$3,0),FALSE)),"[enter country-specific value")</f>
        <v>0</v>
      </c>
      <c r="AO216" s="211" cm="1">
        <f t="array" aca="1" ref="AO216" ca="1">IF($G216="D",IFERROR(VLOOKUP($A216,DefaultParameters,MATCH(AO$8,'Default Parameters'!$3:$3,0),FALSE)*(AO165/VLOOKUP("Housed period_"&amp;$E216,DefaultParameters,MATCH(AO$8,'Default Parameters'!$3:$3,0),FALSE)),VLOOKUP($A216,DefaultParameters,MATCH(AO$8,'Default Parameters'!$3:$3,0),FALSE)),"[enter country-specific value")</f>
        <v>0</v>
      </c>
      <c r="AP216" s="211"/>
      <c r="AQ216" s="211"/>
      <c r="AR216" s="211"/>
      <c r="AS216" s="211"/>
      <c r="AT216" s="211"/>
      <c r="AU216" s="188"/>
      <c r="AV216" s="43" t="e" cm="1">
        <f t="array" aca="1" ref="AV216" ca="1">IF($G216="D",VLOOKUP($A216,DefaultParameters,MATCH(AV$8,'Default Parameters'!$3:$3,0),FALSE),"[enter country-specific value")</f>
        <v>#N/A</v>
      </c>
    </row>
    <row r="217" spans="1:48" x14ac:dyDescent="0.25">
      <c r="A217" s="44" t="str">
        <f t="shared" si="46"/>
        <v>N_added_in_straw_Turkeys</v>
      </c>
      <c r="B217" s="2" t="s">
        <v>49</v>
      </c>
      <c r="C217" s="2" t="s">
        <v>173</v>
      </c>
      <c r="D217" s="77" t="str">
        <f t="shared" ca="1" si="43"/>
        <v>-</v>
      </c>
      <c r="E217" s="2" t="s">
        <v>87</v>
      </c>
      <c r="F217" s="77" t="str">
        <f t="shared" ca="1" si="44"/>
        <v>kg/animal/yr</v>
      </c>
      <c r="G217" s="201" t="s">
        <v>124</v>
      </c>
      <c r="H217" s="2" t="s">
        <v>49</v>
      </c>
      <c r="I217" s="211" t="str">
        <f t="shared" ca="1" si="45"/>
        <v>No default, assumed to be 0</v>
      </c>
      <c r="J217" s="202"/>
      <c r="K217" s="211" cm="1">
        <f t="array" aca="1" ref="K217" ca="1">IF($G217="D",IFERROR(VLOOKUP($A217,DefaultParameters,MATCH(K$8,'Default Parameters'!$3:$3,0),FALSE)*(K166/VLOOKUP("Housed period_"&amp;$E217,DefaultParameters,MATCH(K$8,'Default Parameters'!$3:$3,0),FALSE)),VLOOKUP($A217,DefaultParameters,MATCH(K$8,'Default Parameters'!$3:$3,0),FALSE)),"[enter country-specific value")</f>
        <v>0</v>
      </c>
      <c r="L217" s="211" cm="1">
        <f t="array" aca="1" ref="L217" ca="1">IF($G217="D",IFERROR(VLOOKUP($A217,DefaultParameters,MATCH(L$8,'Default Parameters'!$3:$3,0),FALSE)*(L166/VLOOKUP("Housed period_"&amp;$E217,DefaultParameters,MATCH(L$8,'Default Parameters'!$3:$3,0),FALSE)),VLOOKUP($A217,DefaultParameters,MATCH(L$8,'Default Parameters'!$3:$3,0),FALSE)),"[enter country-specific value")</f>
        <v>0</v>
      </c>
      <c r="M217" s="211" cm="1">
        <f t="array" aca="1" ref="M217" ca="1">IF($G217="D",IFERROR(VLOOKUP($A217,DefaultParameters,MATCH(M$8,'Default Parameters'!$3:$3,0),FALSE)*(M166/VLOOKUP("Housed period_"&amp;$E217,DefaultParameters,MATCH(M$8,'Default Parameters'!$3:$3,0),FALSE)),VLOOKUP($A217,DefaultParameters,MATCH(M$8,'Default Parameters'!$3:$3,0),FALSE)),"[enter country-specific value")</f>
        <v>0</v>
      </c>
      <c r="N217" s="211" cm="1">
        <f t="array" aca="1" ref="N217" ca="1">IF($G217="D",IFERROR(VLOOKUP($A217,DefaultParameters,MATCH(N$8,'Default Parameters'!$3:$3,0),FALSE)*(N166/VLOOKUP("Housed period_"&amp;$E217,DefaultParameters,MATCH(N$8,'Default Parameters'!$3:$3,0),FALSE)),VLOOKUP($A217,DefaultParameters,MATCH(N$8,'Default Parameters'!$3:$3,0),FALSE)),"[enter country-specific value")</f>
        <v>0</v>
      </c>
      <c r="O217" s="211" cm="1">
        <f t="array" aca="1" ref="O217" ca="1">IF($G217="D",IFERROR(VLOOKUP($A217,DefaultParameters,MATCH(O$8,'Default Parameters'!$3:$3,0),FALSE)*(O166/VLOOKUP("Housed period_"&amp;$E217,DefaultParameters,MATCH(O$8,'Default Parameters'!$3:$3,0),FALSE)),VLOOKUP($A217,DefaultParameters,MATCH(O$8,'Default Parameters'!$3:$3,0),FALSE)),"[enter country-specific value")</f>
        <v>0</v>
      </c>
      <c r="P217" s="211" cm="1">
        <f t="array" aca="1" ref="P217" ca="1">IF($G217="D",IFERROR(VLOOKUP($A217,DefaultParameters,MATCH(P$8,'Default Parameters'!$3:$3,0),FALSE)*(P166/VLOOKUP("Housed period_"&amp;$E217,DefaultParameters,MATCH(P$8,'Default Parameters'!$3:$3,0),FALSE)),VLOOKUP($A217,DefaultParameters,MATCH(P$8,'Default Parameters'!$3:$3,0),FALSE)),"[enter country-specific value")</f>
        <v>0</v>
      </c>
      <c r="Q217" s="211" cm="1">
        <f t="array" aca="1" ref="Q217" ca="1">IF($G217="D",IFERROR(VLOOKUP($A217,DefaultParameters,MATCH(Q$8,'Default Parameters'!$3:$3,0),FALSE)*(Q166/VLOOKUP("Housed period_"&amp;$E217,DefaultParameters,MATCH(Q$8,'Default Parameters'!$3:$3,0),FALSE)),VLOOKUP($A217,DefaultParameters,MATCH(Q$8,'Default Parameters'!$3:$3,0),FALSE)),"[enter country-specific value")</f>
        <v>0</v>
      </c>
      <c r="R217" s="211" cm="1">
        <f t="array" aca="1" ref="R217" ca="1">IF($G217="D",IFERROR(VLOOKUP($A217,DefaultParameters,MATCH(R$8,'Default Parameters'!$3:$3,0),FALSE)*(R166/VLOOKUP("Housed period_"&amp;$E217,DefaultParameters,MATCH(R$8,'Default Parameters'!$3:$3,0),FALSE)),VLOOKUP($A217,DefaultParameters,MATCH(R$8,'Default Parameters'!$3:$3,0),FALSE)),"[enter country-specific value")</f>
        <v>0</v>
      </c>
      <c r="S217" s="211" cm="1">
        <f t="array" aca="1" ref="S217" ca="1">IF($G217="D",IFERROR(VLOOKUP($A217,DefaultParameters,MATCH(S$8,'Default Parameters'!$3:$3,0),FALSE)*(S166/VLOOKUP("Housed period_"&amp;$E217,DefaultParameters,MATCH(S$8,'Default Parameters'!$3:$3,0),FALSE)),VLOOKUP($A217,DefaultParameters,MATCH(S$8,'Default Parameters'!$3:$3,0),FALSE)),"[enter country-specific value")</f>
        <v>0</v>
      </c>
      <c r="T217" s="211" cm="1">
        <f t="array" aca="1" ref="T217" ca="1">IF($G217="D",IFERROR(VLOOKUP($A217,DefaultParameters,MATCH(T$8,'Default Parameters'!$3:$3,0),FALSE)*(T166/VLOOKUP("Housed period_"&amp;$E217,DefaultParameters,MATCH(T$8,'Default Parameters'!$3:$3,0),FALSE)),VLOOKUP($A217,DefaultParameters,MATCH(T$8,'Default Parameters'!$3:$3,0),FALSE)),"[enter country-specific value")</f>
        <v>0</v>
      </c>
      <c r="U217" s="211" cm="1">
        <f t="array" aca="1" ref="U217" ca="1">IF($G217="D",IFERROR(VLOOKUP($A217,DefaultParameters,MATCH(U$8,'Default Parameters'!$3:$3,0),FALSE)*(U166/VLOOKUP("Housed period_"&amp;$E217,DefaultParameters,MATCH(U$8,'Default Parameters'!$3:$3,0),FALSE)),VLOOKUP($A217,DefaultParameters,MATCH(U$8,'Default Parameters'!$3:$3,0),FALSE)),"[enter country-specific value")</f>
        <v>0</v>
      </c>
      <c r="V217" s="211" cm="1">
        <f t="array" aca="1" ref="V217" ca="1">IF($G217="D",IFERROR(VLOOKUP($A217,DefaultParameters,MATCH(V$8,'Default Parameters'!$3:$3,0),FALSE)*(V166/VLOOKUP("Housed period_"&amp;$E217,DefaultParameters,MATCH(V$8,'Default Parameters'!$3:$3,0),FALSE)),VLOOKUP($A217,DefaultParameters,MATCH(V$8,'Default Parameters'!$3:$3,0),FALSE)),"[enter country-specific value")</f>
        <v>0</v>
      </c>
      <c r="W217" s="211" cm="1">
        <f t="array" aca="1" ref="W217" ca="1">IF($G217="D",IFERROR(VLOOKUP($A217,DefaultParameters,MATCH(W$8,'Default Parameters'!$3:$3,0),FALSE)*(W166/VLOOKUP("Housed period_"&amp;$E217,DefaultParameters,MATCH(W$8,'Default Parameters'!$3:$3,0),FALSE)),VLOOKUP($A217,DefaultParameters,MATCH(W$8,'Default Parameters'!$3:$3,0),FALSE)),"[enter country-specific value")</f>
        <v>0</v>
      </c>
      <c r="X217" s="211" cm="1">
        <f t="array" aca="1" ref="X217" ca="1">IF($G217="D",IFERROR(VLOOKUP($A217,DefaultParameters,MATCH(X$8,'Default Parameters'!$3:$3,0),FALSE)*(X166/VLOOKUP("Housed period_"&amp;$E217,DefaultParameters,MATCH(X$8,'Default Parameters'!$3:$3,0),FALSE)),VLOOKUP($A217,DefaultParameters,MATCH(X$8,'Default Parameters'!$3:$3,0),FALSE)),"[enter country-specific value")</f>
        <v>0</v>
      </c>
      <c r="Y217" s="211" cm="1">
        <f t="array" aca="1" ref="Y217" ca="1">IF($G217="D",IFERROR(VLOOKUP($A217,DefaultParameters,MATCH(Y$8,'Default Parameters'!$3:$3,0),FALSE)*(Y166/VLOOKUP("Housed period_"&amp;$E217,DefaultParameters,MATCH(Y$8,'Default Parameters'!$3:$3,0),FALSE)),VLOOKUP($A217,DefaultParameters,MATCH(Y$8,'Default Parameters'!$3:$3,0),FALSE)),"[enter country-specific value")</f>
        <v>0</v>
      </c>
      <c r="Z217" s="211" cm="1">
        <f t="array" aca="1" ref="Z217" ca="1">IF($G217="D",IFERROR(VLOOKUP($A217,DefaultParameters,MATCH(Z$8,'Default Parameters'!$3:$3,0),FALSE)*(Z166/VLOOKUP("Housed period_"&amp;$E217,DefaultParameters,MATCH(Z$8,'Default Parameters'!$3:$3,0),FALSE)),VLOOKUP($A217,DefaultParameters,MATCH(Z$8,'Default Parameters'!$3:$3,0),FALSE)),"[enter country-specific value")</f>
        <v>0</v>
      </c>
      <c r="AA217" s="211" cm="1">
        <f t="array" aca="1" ref="AA217" ca="1">IF($G217="D",IFERROR(VLOOKUP($A217,DefaultParameters,MATCH(AA$8,'Default Parameters'!$3:$3,0),FALSE)*(AA166/VLOOKUP("Housed period_"&amp;$E217,DefaultParameters,MATCH(AA$8,'Default Parameters'!$3:$3,0),FALSE)),VLOOKUP($A217,DefaultParameters,MATCH(AA$8,'Default Parameters'!$3:$3,0),FALSE)),"[enter country-specific value")</f>
        <v>0</v>
      </c>
      <c r="AB217" s="211" cm="1">
        <f t="array" aca="1" ref="AB217" ca="1">IF($G217="D",IFERROR(VLOOKUP($A217,DefaultParameters,MATCH(AB$8,'Default Parameters'!$3:$3,0),FALSE)*(AB166/VLOOKUP("Housed period_"&amp;$E217,DefaultParameters,MATCH(AB$8,'Default Parameters'!$3:$3,0),FALSE)),VLOOKUP($A217,DefaultParameters,MATCH(AB$8,'Default Parameters'!$3:$3,0),FALSE)),"[enter country-specific value")</f>
        <v>0</v>
      </c>
      <c r="AC217" s="211" cm="1">
        <f t="array" aca="1" ref="AC217" ca="1">IF($G217="D",IFERROR(VLOOKUP($A217,DefaultParameters,MATCH(AC$8,'Default Parameters'!$3:$3,0),FALSE)*(AC166/VLOOKUP("Housed period_"&amp;$E217,DefaultParameters,MATCH(AC$8,'Default Parameters'!$3:$3,0),FALSE)),VLOOKUP($A217,DefaultParameters,MATCH(AC$8,'Default Parameters'!$3:$3,0),FALSE)),"[enter country-specific value")</f>
        <v>0</v>
      </c>
      <c r="AD217" s="211" cm="1">
        <f t="array" aca="1" ref="AD217" ca="1">IF($G217="D",IFERROR(VLOOKUP($A217,DefaultParameters,MATCH(AD$8,'Default Parameters'!$3:$3,0),FALSE)*(AD166/VLOOKUP("Housed period_"&amp;$E217,DefaultParameters,MATCH(AD$8,'Default Parameters'!$3:$3,0),FALSE)),VLOOKUP($A217,DefaultParameters,MATCH(AD$8,'Default Parameters'!$3:$3,0),FALSE)),"[enter country-specific value")</f>
        <v>0</v>
      </c>
      <c r="AE217" s="211" cm="1">
        <f t="array" aca="1" ref="AE217" ca="1">IF($G217="D",IFERROR(VLOOKUP($A217,DefaultParameters,MATCH(AE$8,'Default Parameters'!$3:$3,0),FALSE)*(AE166/VLOOKUP("Housed period_"&amp;$E217,DefaultParameters,MATCH(AE$8,'Default Parameters'!$3:$3,0),FALSE)),VLOOKUP($A217,DefaultParameters,MATCH(AE$8,'Default Parameters'!$3:$3,0),FALSE)),"[enter country-specific value")</f>
        <v>0</v>
      </c>
      <c r="AF217" s="211" cm="1">
        <f t="array" aca="1" ref="AF217" ca="1">IF($G217="D",IFERROR(VLOOKUP($A217,DefaultParameters,MATCH(AF$8,'Default Parameters'!$3:$3,0),FALSE)*(AF166/VLOOKUP("Housed period_"&amp;$E217,DefaultParameters,MATCH(AF$8,'Default Parameters'!$3:$3,0),FALSE)),VLOOKUP($A217,DefaultParameters,MATCH(AF$8,'Default Parameters'!$3:$3,0),FALSE)),"[enter country-specific value")</f>
        <v>0</v>
      </c>
      <c r="AG217" s="211" cm="1">
        <f t="array" aca="1" ref="AG217" ca="1">IF($G217="D",IFERROR(VLOOKUP($A217,DefaultParameters,MATCH(AG$8,'Default Parameters'!$3:$3,0),FALSE)*(AG166/VLOOKUP("Housed period_"&amp;$E217,DefaultParameters,MATCH(AG$8,'Default Parameters'!$3:$3,0),FALSE)),VLOOKUP($A217,DefaultParameters,MATCH(AG$8,'Default Parameters'!$3:$3,0),FALSE)),"[enter country-specific value")</f>
        <v>0</v>
      </c>
      <c r="AH217" s="211" cm="1">
        <f t="array" aca="1" ref="AH217" ca="1">IF($G217="D",IFERROR(VLOOKUP($A217,DefaultParameters,MATCH(AH$8,'Default Parameters'!$3:$3,0),FALSE)*(AH166/VLOOKUP("Housed period_"&amp;$E217,DefaultParameters,MATCH(AH$8,'Default Parameters'!$3:$3,0),FALSE)),VLOOKUP($A217,DefaultParameters,MATCH(AH$8,'Default Parameters'!$3:$3,0),FALSE)),"[enter country-specific value")</f>
        <v>0</v>
      </c>
      <c r="AI217" s="211" cm="1">
        <f t="array" aca="1" ref="AI217" ca="1">IF($G217="D",IFERROR(VLOOKUP($A217,DefaultParameters,MATCH(AI$8,'Default Parameters'!$3:$3,0),FALSE)*(AI166/VLOOKUP("Housed period_"&amp;$E217,DefaultParameters,MATCH(AI$8,'Default Parameters'!$3:$3,0),FALSE)),VLOOKUP($A217,DefaultParameters,MATCH(AI$8,'Default Parameters'!$3:$3,0),FALSE)),"[enter country-specific value")</f>
        <v>0</v>
      </c>
      <c r="AJ217" s="211" cm="1">
        <f t="array" aca="1" ref="AJ217" ca="1">IF($G217="D",IFERROR(VLOOKUP($A217,DefaultParameters,MATCH(AJ$8,'Default Parameters'!$3:$3,0),FALSE)*(AJ166/VLOOKUP("Housed period_"&amp;$E217,DefaultParameters,MATCH(AJ$8,'Default Parameters'!$3:$3,0),FALSE)),VLOOKUP($A217,DefaultParameters,MATCH(AJ$8,'Default Parameters'!$3:$3,0),FALSE)),"[enter country-specific value")</f>
        <v>0</v>
      </c>
      <c r="AK217" s="211" cm="1">
        <f t="array" aca="1" ref="AK217" ca="1">IF($G217="D",IFERROR(VLOOKUP($A217,DefaultParameters,MATCH(AK$8,'Default Parameters'!$3:$3,0),FALSE)*(AK166/VLOOKUP("Housed period_"&amp;$E217,DefaultParameters,MATCH(AK$8,'Default Parameters'!$3:$3,0),FALSE)),VLOOKUP($A217,DefaultParameters,MATCH(AK$8,'Default Parameters'!$3:$3,0),FALSE)),"[enter country-specific value")</f>
        <v>0</v>
      </c>
      <c r="AL217" s="211" cm="1">
        <f t="array" aca="1" ref="AL217" ca="1">IF($G217="D",IFERROR(VLOOKUP($A217,DefaultParameters,MATCH(AL$8,'Default Parameters'!$3:$3,0),FALSE)*(AL166/VLOOKUP("Housed period_"&amp;$E217,DefaultParameters,MATCH(AL$8,'Default Parameters'!$3:$3,0),FALSE)),VLOOKUP($A217,DefaultParameters,MATCH(AL$8,'Default Parameters'!$3:$3,0),FALSE)),"[enter country-specific value")</f>
        <v>0</v>
      </c>
      <c r="AM217" s="211" cm="1">
        <f t="array" aca="1" ref="AM217" ca="1">IF($G217="D",IFERROR(VLOOKUP($A217,DefaultParameters,MATCH(AM$8,'Default Parameters'!$3:$3,0),FALSE)*(AM166/VLOOKUP("Housed period_"&amp;$E217,DefaultParameters,MATCH(AM$8,'Default Parameters'!$3:$3,0),FALSE)),VLOOKUP($A217,DefaultParameters,MATCH(AM$8,'Default Parameters'!$3:$3,0),FALSE)),"[enter country-specific value")</f>
        <v>0</v>
      </c>
      <c r="AN217" s="211" cm="1">
        <f t="array" aca="1" ref="AN217" ca="1">IF($G217="D",IFERROR(VLOOKUP($A217,DefaultParameters,MATCH(AN$8,'Default Parameters'!$3:$3,0),FALSE)*(AN166/VLOOKUP("Housed period_"&amp;$E217,DefaultParameters,MATCH(AN$8,'Default Parameters'!$3:$3,0),FALSE)),VLOOKUP($A217,DefaultParameters,MATCH(AN$8,'Default Parameters'!$3:$3,0),FALSE)),"[enter country-specific value")</f>
        <v>0</v>
      </c>
      <c r="AO217" s="211" cm="1">
        <f t="array" aca="1" ref="AO217" ca="1">IF($G217="D",IFERROR(VLOOKUP($A217,DefaultParameters,MATCH(AO$8,'Default Parameters'!$3:$3,0),FALSE)*(AO166/VLOOKUP("Housed period_"&amp;$E217,DefaultParameters,MATCH(AO$8,'Default Parameters'!$3:$3,0),FALSE)),VLOOKUP($A217,DefaultParameters,MATCH(AO$8,'Default Parameters'!$3:$3,0),FALSE)),"[enter country-specific value")</f>
        <v>0</v>
      </c>
      <c r="AP217" s="211"/>
      <c r="AQ217" s="211"/>
      <c r="AR217" s="211"/>
      <c r="AS217" s="211"/>
      <c r="AT217" s="211"/>
      <c r="AU217" s="188"/>
      <c r="AV217" s="43" t="e" cm="1">
        <f t="array" aca="1" ref="AV217" ca="1">IF($G217="D",VLOOKUP($A217,DefaultParameters,MATCH(AV$8,'Default Parameters'!$3:$3,0),FALSE),"[enter country-specific value")</f>
        <v>#N/A</v>
      </c>
    </row>
    <row r="218" spans="1:48" x14ac:dyDescent="0.25">
      <c r="A218" s="44" t="str">
        <f t="shared" si="46"/>
        <v>N_added_in_straw_Other poultry (ducks)</v>
      </c>
      <c r="B218" s="2" t="s">
        <v>49</v>
      </c>
      <c r="C218" s="2" t="s">
        <v>173</v>
      </c>
      <c r="D218" s="77" t="str">
        <f t="shared" ca="1" si="43"/>
        <v>-</v>
      </c>
      <c r="E218" s="2" t="s">
        <v>90</v>
      </c>
      <c r="F218" s="77" t="str">
        <f t="shared" ca="1" si="44"/>
        <v>kg/animal/yr</v>
      </c>
      <c r="G218" s="201" t="s">
        <v>124</v>
      </c>
      <c r="H218" s="2" t="s">
        <v>49</v>
      </c>
      <c r="I218" s="211" t="str">
        <f t="shared" ca="1" si="45"/>
        <v>No default, assumed to be 0</v>
      </c>
      <c r="J218" s="202"/>
      <c r="K218" s="211" cm="1">
        <f t="array" aca="1" ref="K218" ca="1">IF($G218="D",IFERROR(VLOOKUP($A218,DefaultParameters,MATCH(K$8,'Default Parameters'!$3:$3,0),FALSE)*(K167/VLOOKUP("Housed period_"&amp;$E218,DefaultParameters,MATCH(K$8,'Default Parameters'!$3:$3,0),FALSE)),VLOOKUP($A218,DefaultParameters,MATCH(K$8,'Default Parameters'!$3:$3,0),FALSE)),"[enter country-specific value")</f>
        <v>0</v>
      </c>
      <c r="L218" s="211" cm="1">
        <f t="array" aca="1" ref="L218" ca="1">IF($G218="D",IFERROR(VLOOKUP($A218,DefaultParameters,MATCH(L$8,'Default Parameters'!$3:$3,0),FALSE)*(L167/VLOOKUP("Housed period_"&amp;$E218,DefaultParameters,MATCH(L$8,'Default Parameters'!$3:$3,0),FALSE)),VLOOKUP($A218,DefaultParameters,MATCH(L$8,'Default Parameters'!$3:$3,0),FALSE)),"[enter country-specific value")</f>
        <v>0</v>
      </c>
      <c r="M218" s="211" cm="1">
        <f t="array" aca="1" ref="M218" ca="1">IF($G218="D",IFERROR(VLOOKUP($A218,DefaultParameters,MATCH(M$8,'Default Parameters'!$3:$3,0),FALSE)*(M167/VLOOKUP("Housed period_"&amp;$E218,DefaultParameters,MATCH(M$8,'Default Parameters'!$3:$3,0),FALSE)),VLOOKUP($A218,DefaultParameters,MATCH(M$8,'Default Parameters'!$3:$3,0),FALSE)),"[enter country-specific value")</f>
        <v>0</v>
      </c>
      <c r="N218" s="211" cm="1">
        <f t="array" aca="1" ref="N218" ca="1">IF($G218="D",IFERROR(VLOOKUP($A218,DefaultParameters,MATCH(N$8,'Default Parameters'!$3:$3,0),FALSE)*(N167/VLOOKUP("Housed period_"&amp;$E218,DefaultParameters,MATCH(N$8,'Default Parameters'!$3:$3,0),FALSE)),VLOOKUP($A218,DefaultParameters,MATCH(N$8,'Default Parameters'!$3:$3,0),FALSE)),"[enter country-specific value")</f>
        <v>0</v>
      </c>
      <c r="O218" s="211" cm="1">
        <f t="array" aca="1" ref="O218" ca="1">IF($G218="D",IFERROR(VLOOKUP($A218,DefaultParameters,MATCH(O$8,'Default Parameters'!$3:$3,0),FALSE)*(O167/VLOOKUP("Housed period_"&amp;$E218,DefaultParameters,MATCH(O$8,'Default Parameters'!$3:$3,0),FALSE)),VLOOKUP($A218,DefaultParameters,MATCH(O$8,'Default Parameters'!$3:$3,0),FALSE)),"[enter country-specific value")</f>
        <v>0</v>
      </c>
      <c r="P218" s="211" cm="1">
        <f t="array" aca="1" ref="P218" ca="1">IF($G218="D",IFERROR(VLOOKUP($A218,DefaultParameters,MATCH(P$8,'Default Parameters'!$3:$3,0),FALSE)*(P167/VLOOKUP("Housed period_"&amp;$E218,DefaultParameters,MATCH(P$8,'Default Parameters'!$3:$3,0),FALSE)),VLOOKUP($A218,DefaultParameters,MATCH(P$8,'Default Parameters'!$3:$3,0),FALSE)),"[enter country-specific value")</f>
        <v>0</v>
      </c>
      <c r="Q218" s="211" cm="1">
        <f t="array" aca="1" ref="Q218" ca="1">IF($G218="D",IFERROR(VLOOKUP($A218,DefaultParameters,MATCH(Q$8,'Default Parameters'!$3:$3,0),FALSE)*(Q167/VLOOKUP("Housed period_"&amp;$E218,DefaultParameters,MATCH(Q$8,'Default Parameters'!$3:$3,0),FALSE)),VLOOKUP($A218,DefaultParameters,MATCH(Q$8,'Default Parameters'!$3:$3,0),FALSE)),"[enter country-specific value")</f>
        <v>0</v>
      </c>
      <c r="R218" s="211" cm="1">
        <f t="array" aca="1" ref="R218" ca="1">IF($G218="D",IFERROR(VLOOKUP($A218,DefaultParameters,MATCH(R$8,'Default Parameters'!$3:$3,0),FALSE)*(R167/VLOOKUP("Housed period_"&amp;$E218,DefaultParameters,MATCH(R$8,'Default Parameters'!$3:$3,0),FALSE)),VLOOKUP($A218,DefaultParameters,MATCH(R$8,'Default Parameters'!$3:$3,0),FALSE)),"[enter country-specific value")</f>
        <v>0</v>
      </c>
      <c r="S218" s="211" cm="1">
        <f t="array" aca="1" ref="S218" ca="1">IF($G218="D",IFERROR(VLOOKUP($A218,DefaultParameters,MATCH(S$8,'Default Parameters'!$3:$3,0),FALSE)*(S167/VLOOKUP("Housed period_"&amp;$E218,DefaultParameters,MATCH(S$8,'Default Parameters'!$3:$3,0),FALSE)),VLOOKUP($A218,DefaultParameters,MATCH(S$8,'Default Parameters'!$3:$3,0),FALSE)),"[enter country-specific value")</f>
        <v>0</v>
      </c>
      <c r="T218" s="211" cm="1">
        <f t="array" aca="1" ref="T218" ca="1">IF($G218="D",IFERROR(VLOOKUP($A218,DefaultParameters,MATCH(T$8,'Default Parameters'!$3:$3,0),FALSE)*(T167/VLOOKUP("Housed period_"&amp;$E218,DefaultParameters,MATCH(T$8,'Default Parameters'!$3:$3,0),FALSE)),VLOOKUP($A218,DefaultParameters,MATCH(T$8,'Default Parameters'!$3:$3,0),FALSE)),"[enter country-specific value")</f>
        <v>0</v>
      </c>
      <c r="U218" s="211" cm="1">
        <f t="array" aca="1" ref="U218" ca="1">IF($G218="D",IFERROR(VLOOKUP($A218,DefaultParameters,MATCH(U$8,'Default Parameters'!$3:$3,0),FALSE)*(U167/VLOOKUP("Housed period_"&amp;$E218,DefaultParameters,MATCH(U$8,'Default Parameters'!$3:$3,0),FALSE)),VLOOKUP($A218,DefaultParameters,MATCH(U$8,'Default Parameters'!$3:$3,0),FALSE)),"[enter country-specific value")</f>
        <v>0</v>
      </c>
      <c r="V218" s="211" cm="1">
        <f t="array" aca="1" ref="V218" ca="1">IF($G218="D",IFERROR(VLOOKUP($A218,DefaultParameters,MATCH(V$8,'Default Parameters'!$3:$3,0),FALSE)*(V167/VLOOKUP("Housed period_"&amp;$E218,DefaultParameters,MATCH(V$8,'Default Parameters'!$3:$3,0),FALSE)),VLOOKUP($A218,DefaultParameters,MATCH(V$8,'Default Parameters'!$3:$3,0),FALSE)),"[enter country-specific value")</f>
        <v>0</v>
      </c>
      <c r="W218" s="211" cm="1">
        <f t="array" aca="1" ref="W218" ca="1">IF($G218="D",IFERROR(VLOOKUP($A218,DefaultParameters,MATCH(W$8,'Default Parameters'!$3:$3,0),FALSE)*(W167/VLOOKUP("Housed period_"&amp;$E218,DefaultParameters,MATCH(W$8,'Default Parameters'!$3:$3,0),FALSE)),VLOOKUP($A218,DefaultParameters,MATCH(W$8,'Default Parameters'!$3:$3,0),FALSE)),"[enter country-specific value")</f>
        <v>0</v>
      </c>
      <c r="X218" s="211" cm="1">
        <f t="array" aca="1" ref="X218" ca="1">IF($G218="D",IFERROR(VLOOKUP($A218,DefaultParameters,MATCH(X$8,'Default Parameters'!$3:$3,0),FALSE)*(X167/VLOOKUP("Housed period_"&amp;$E218,DefaultParameters,MATCH(X$8,'Default Parameters'!$3:$3,0),FALSE)),VLOOKUP($A218,DefaultParameters,MATCH(X$8,'Default Parameters'!$3:$3,0),FALSE)),"[enter country-specific value")</f>
        <v>0</v>
      </c>
      <c r="Y218" s="211" cm="1">
        <f t="array" aca="1" ref="Y218" ca="1">IF($G218="D",IFERROR(VLOOKUP($A218,DefaultParameters,MATCH(Y$8,'Default Parameters'!$3:$3,0),FALSE)*(Y167/VLOOKUP("Housed period_"&amp;$E218,DefaultParameters,MATCH(Y$8,'Default Parameters'!$3:$3,0),FALSE)),VLOOKUP($A218,DefaultParameters,MATCH(Y$8,'Default Parameters'!$3:$3,0),FALSE)),"[enter country-specific value")</f>
        <v>0</v>
      </c>
      <c r="Z218" s="211" cm="1">
        <f t="array" aca="1" ref="Z218" ca="1">IF($G218="D",IFERROR(VLOOKUP($A218,DefaultParameters,MATCH(Z$8,'Default Parameters'!$3:$3,0),FALSE)*(Z167/VLOOKUP("Housed period_"&amp;$E218,DefaultParameters,MATCH(Z$8,'Default Parameters'!$3:$3,0),FALSE)),VLOOKUP($A218,DefaultParameters,MATCH(Z$8,'Default Parameters'!$3:$3,0),FALSE)),"[enter country-specific value")</f>
        <v>0</v>
      </c>
      <c r="AA218" s="211" cm="1">
        <f t="array" aca="1" ref="AA218" ca="1">IF($G218="D",IFERROR(VLOOKUP($A218,DefaultParameters,MATCH(AA$8,'Default Parameters'!$3:$3,0),FALSE)*(AA167/VLOOKUP("Housed period_"&amp;$E218,DefaultParameters,MATCH(AA$8,'Default Parameters'!$3:$3,0),FALSE)),VLOOKUP($A218,DefaultParameters,MATCH(AA$8,'Default Parameters'!$3:$3,0),FALSE)),"[enter country-specific value")</f>
        <v>0</v>
      </c>
      <c r="AB218" s="211" cm="1">
        <f t="array" aca="1" ref="AB218" ca="1">IF($G218="D",IFERROR(VLOOKUP($A218,DefaultParameters,MATCH(AB$8,'Default Parameters'!$3:$3,0),FALSE)*(AB167/VLOOKUP("Housed period_"&amp;$E218,DefaultParameters,MATCH(AB$8,'Default Parameters'!$3:$3,0),FALSE)),VLOOKUP($A218,DefaultParameters,MATCH(AB$8,'Default Parameters'!$3:$3,0),FALSE)),"[enter country-specific value")</f>
        <v>0</v>
      </c>
      <c r="AC218" s="211" cm="1">
        <f t="array" aca="1" ref="AC218" ca="1">IF($G218="D",IFERROR(VLOOKUP($A218,DefaultParameters,MATCH(AC$8,'Default Parameters'!$3:$3,0),FALSE)*(AC167/VLOOKUP("Housed period_"&amp;$E218,DefaultParameters,MATCH(AC$8,'Default Parameters'!$3:$3,0),FALSE)),VLOOKUP($A218,DefaultParameters,MATCH(AC$8,'Default Parameters'!$3:$3,0),FALSE)),"[enter country-specific value")</f>
        <v>0</v>
      </c>
      <c r="AD218" s="211" cm="1">
        <f t="array" aca="1" ref="AD218" ca="1">IF($G218="D",IFERROR(VLOOKUP($A218,DefaultParameters,MATCH(AD$8,'Default Parameters'!$3:$3,0),FALSE)*(AD167/VLOOKUP("Housed period_"&amp;$E218,DefaultParameters,MATCH(AD$8,'Default Parameters'!$3:$3,0),FALSE)),VLOOKUP($A218,DefaultParameters,MATCH(AD$8,'Default Parameters'!$3:$3,0),FALSE)),"[enter country-specific value")</f>
        <v>0</v>
      </c>
      <c r="AE218" s="211" cm="1">
        <f t="array" aca="1" ref="AE218" ca="1">IF($G218="D",IFERROR(VLOOKUP($A218,DefaultParameters,MATCH(AE$8,'Default Parameters'!$3:$3,0),FALSE)*(AE167/VLOOKUP("Housed period_"&amp;$E218,DefaultParameters,MATCH(AE$8,'Default Parameters'!$3:$3,0),FALSE)),VLOOKUP($A218,DefaultParameters,MATCH(AE$8,'Default Parameters'!$3:$3,0),FALSE)),"[enter country-specific value")</f>
        <v>0</v>
      </c>
      <c r="AF218" s="211" cm="1">
        <f t="array" aca="1" ref="AF218" ca="1">IF($G218="D",IFERROR(VLOOKUP($A218,DefaultParameters,MATCH(AF$8,'Default Parameters'!$3:$3,0),FALSE)*(AF167/VLOOKUP("Housed period_"&amp;$E218,DefaultParameters,MATCH(AF$8,'Default Parameters'!$3:$3,0),FALSE)),VLOOKUP($A218,DefaultParameters,MATCH(AF$8,'Default Parameters'!$3:$3,0),FALSE)),"[enter country-specific value")</f>
        <v>0</v>
      </c>
      <c r="AG218" s="211" cm="1">
        <f t="array" aca="1" ref="AG218" ca="1">IF($G218="D",IFERROR(VLOOKUP($A218,DefaultParameters,MATCH(AG$8,'Default Parameters'!$3:$3,0),FALSE)*(AG167/VLOOKUP("Housed period_"&amp;$E218,DefaultParameters,MATCH(AG$8,'Default Parameters'!$3:$3,0),FALSE)),VLOOKUP($A218,DefaultParameters,MATCH(AG$8,'Default Parameters'!$3:$3,0),FALSE)),"[enter country-specific value")</f>
        <v>0</v>
      </c>
      <c r="AH218" s="211" cm="1">
        <f t="array" aca="1" ref="AH218" ca="1">IF($G218="D",IFERROR(VLOOKUP($A218,DefaultParameters,MATCH(AH$8,'Default Parameters'!$3:$3,0),FALSE)*(AH167/VLOOKUP("Housed period_"&amp;$E218,DefaultParameters,MATCH(AH$8,'Default Parameters'!$3:$3,0),FALSE)),VLOOKUP($A218,DefaultParameters,MATCH(AH$8,'Default Parameters'!$3:$3,0),FALSE)),"[enter country-specific value")</f>
        <v>0</v>
      </c>
      <c r="AI218" s="211" cm="1">
        <f t="array" aca="1" ref="AI218" ca="1">IF($G218="D",IFERROR(VLOOKUP($A218,DefaultParameters,MATCH(AI$8,'Default Parameters'!$3:$3,0),FALSE)*(AI167/VLOOKUP("Housed period_"&amp;$E218,DefaultParameters,MATCH(AI$8,'Default Parameters'!$3:$3,0),FALSE)),VLOOKUP($A218,DefaultParameters,MATCH(AI$8,'Default Parameters'!$3:$3,0),FALSE)),"[enter country-specific value")</f>
        <v>0</v>
      </c>
      <c r="AJ218" s="211" cm="1">
        <f t="array" aca="1" ref="AJ218" ca="1">IF($G218="D",IFERROR(VLOOKUP($A218,DefaultParameters,MATCH(AJ$8,'Default Parameters'!$3:$3,0),FALSE)*(AJ167/VLOOKUP("Housed period_"&amp;$E218,DefaultParameters,MATCH(AJ$8,'Default Parameters'!$3:$3,0),FALSE)),VLOOKUP($A218,DefaultParameters,MATCH(AJ$8,'Default Parameters'!$3:$3,0),FALSE)),"[enter country-specific value")</f>
        <v>0</v>
      </c>
      <c r="AK218" s="211" cm="1">
        <f t="array" aca="1" ref="AK218" ca="1">IF($G218="D",IFERROR(VLOOKUP($A218,DefaultParameters,MATCH(AK$8,'Default Parameters'!$3:$3,0),FALSE)*(AK167/VLOOKUP("Housed period_"&amp;$E218,DefaultParameters,MATCH(AK$8,'Default Parameters'!$3:$3,0),FALSE)),VLOOKUP($A218,DefaultParameters,MATCH(AK$8,'Default Parameters'!$3:$3,0),FALSE)),"[enter country-specific value")</f>
        <v>0</v>
      </c>
      <c r="AL218" s="211" cm="1">
        <f t="array" aca="1" ref="AL218" ca="1">IF($G218="D",IFERROR(VLOOKUP($A218,DefaultParameters,MATCH(AL$8,'Default Parameters'!$3:$3,0),FALSE)*(AL167/VLOOKUP("Housed period_"&amp;$E218,DefaultParameters,MATCH(AL$8,'Default Parameters'!$3:$3,0),FALSE)),VLOOKUP($A218,DefaultParameters,MATCH(AL$8,'Default Parameters'!$3:$3,0),FALSE)),"[enter country-specific value")</f>
        <v>0</v>
      </c>
      <c r="AM218" s="211" cm="1">
        <f t="array" aca="1" ref="AM218" ca="1">IF($G218="D",IFERROR(VLOOKUP($A218,DefaultParameters,MATCH(AM$8,'Default Parameters'!$3:$3,0),FALSE)*(AM167/VLOOKUP("Housed period_"&amp;$E218,DefaultParameters,MATCH(AM$8,'Default Parameters'!$3:$3,0),FALSE)),VLOOKUP($A218,DefaultParameters,MATCH(AM$8,'Default Parameters'!$3:$3,0),FALSE)),"[enter country-specific value")</f>
        <v>0</v>
      </c>
      <c r="AN218" s="211" cm="1">
        <f t="array" aca="1" ref="AN218" ca="1">IF($G218="D",IFERROR(VLOOKUP($A218,DefaultParameters,MATCH(AN$8,'Default Parameters'!$3:$3,0),FALSE)*(AN167/VLOOKUP("Housed period_"&amp;$E218,DefaultParameters,MATCH(AN$8,'Default Parameters'!$3:$3,0),FALSE)),VLOOKUP($A218,DefaultParameters,MATCH(AN$8,'Default Parameters'!$3:$3,0),FALSE)),"[enter country-specific value")</f>
        <v>0</v>
      </c>
      <c r="AO218" s="211" cm="1">
        <f t="array" aca="1" ref="AO218" ca="1">IF($G218="D",IFERROR(VLOOKUP($A218,DefaultParameters,MATCH(AO$8,'Default Parameters'!$3:$3,0),FALSE)*(AO167/VLOOKUP("Housed period_"&amp;$E218,DefaultParameters,MATCH(AO$8,'Default Parameters'!$3:$3,0),FALSE)),VLOOKUP($A218,DefaultParameters,MATCH(AO$8,'Default Parameters'!$3:$3,0),FALSE)),"[enter country-specific value")</f>
        <v>0</v>
      </c>
      <c r="AP218" s="211"/>
      <c r="AQ218" s="211"/>
      <c r="AR218" s="211"/>
      <c r="AS218" s="211"/>
      <c r="AT218" s="211"/>
      <c r="AU218" s="188"/>
      <c r="AV218" s="43" t="e" cm="1">
        <f t="array" aca="1" ref="AV218" ca="1">IF($G218="D",VLOOKUP($A218,DefaultParameters,MATCH(AV$8,'Default Parameters'!$3:$3,0),FALSE),"[enter country-specific value")</f>
        <v>#N/A</v>
      </c>
    </row>
    <row r="219" spans="1:48" x14ac:dyDescent="0.25">
      <c r="A219" s="44" t="str">
        <f t="shared" si="46"/>
        <v>N_added_in_straw_Other poultry (geese)</v>
      </c>
      <c r="B219" s="2" t="s">
        <v>49</v>
      </c>
      <c r="C219" s="2" t="s">
        <v>173</v>
      </c>
      <c r="D219" s="77" t="str">
        <f t="shared" ca="1" si="43"/>
        <v>-</v>
      </c>
      <c r="E219" s="2" t="s">
        <v>88</v>
      </c>
      <c r="F219" s="77" t="str">
        <f t="shared" ca="1" si="44"/>
        <v>kg/animal/yr</v>
      </c>
      <c r="G219" s="201" t="s">
        <v>124</v>
      </c>
      <c r="H219" s="2" t="s">
        <v>49</v>
      </c>
      <c r="I219" s="211" t="str">
        <f t="shared" ca="1" si="45"/>
        <v>No default, assumed to be 0</v>
      </c>
      <c r="J219" s="202"/>
      <c r="K219" s="211" cm="1">
        <f t="array" aca="1" ref="K219" ca="1">IF($G219="D",IFERROR(VLOOKUP($A219,DefaultParameters,MATCH(K$8,'Default Parameters'!$3:$3,0),FALSE)*(K168/VLOOKUP("Housed period_"&amp;$E219,DefaultParameters,MATCH(K$8,'Default Parameters'!$3:$3,0),FALSE)),VLOOKUP($A219,DefaultParameters,MATCH(K$8,'Default Parameters'!$3:$3,0),FALSE)),"[enter country-specific value")</f>
        <v>0</v>
      </c>
      <c r="L219" s="211" cm="1">
        <f t="array" aca="1" ref="L219" ca="1">IF($G219="D",IFERROR(VLOOKUP($A219,DefaultParameters,MATCH(L$8,'Default Parameters'!$3:$3,0),FALSE)*(L168/VLOOKUP("Housed period_"&amp;$E219,DefaultParameters,MATCH(L$8,'Default Parameters'!$3:$3,0),FALSE)),VLOOKUP($A219,DefaultParameters,MATCH(L$8,'Default Parameters'!$3:$3,0),FALSE)),"[enter country-specific value")</f>
        <v>0</v>
      </c>
      <c r="M219" s="211" cm="1">
        <f t="array" aca="1" ref="M219" ca="1">IF($G219="D",IFERROR(VLOOKUP($A219,DefaultParameters,MATCH(M$8,'Default Parameters'!$3:$3,0),FALSE)*(M168/VLOOKUP("Housed period_"&amp;$E219,DefaultParameters,MATCH(M$8,'Default Parameters'!$3:$3,0),FALSE)),VLOOKUP($A219,DefaultParameters,MATCH(M$8,'Default Parameters'!$3:$3,0),FALSE)),"[enter country-specific value")</f>
        <v>0</v>
      </c>
      <c r="N219" s="211" cm="1">
        <f t="array" aca="1" ref="N219" ca="1">IF($G219="D",IFERROR(VLOOKUP($A219,DefaultParameters,MATCH(N$8,'Default Parameters'!$3:$3,0),FALSE)*(N168/VLOOKUP("Housed period_"&amp;$E219,DefaultParameters,MATCH(N$8,'Default Parameters'!$3:$3,0),FALSE)),VLOOKUP($A219,DefaultParameters,MATCH(N$8,'Default Parameters'!$3:$3,0),FALSE)),"[enter country-specific value")</f>
        <v>0</v>
      </c>
      <c r="O219" s="211" cm="1">
        <f t="array" aca="1" ref="O219" ca="1">IF($G219="D",IFERROR(VLOOKUP($A219,DefaultParameters,MATCH(O$8,'Default Parameters'!$3:$3,0),FALSE)*(O168/VLOOKUP("Housed period_"&amp;$E219,DefaultParameters,MATCH(O$8,'Default Parameters'!$3:$3,0),FALSE)),VLOOKUP($A219,DefaultParameters,MATCH(O$8,'Default Parameters'!$3:$3,0),FALSE)),"[enter country-specific value")</f>
        <v>0</v>
      </c>
      <c r="P219" s="211" cm="1">
        <f t="array" aca="1" ref="P219" ca="1">IF($G219="D",IFERROR(VLOOKUP($A219,DefaultParameters,MATCH(P$8,'Default Parameters'!$3:$3,0),FALSE)*(P168/VLOOKUP("Housed period_"&amp;$E219,DefaultParameters,MATCH(P$8,'Default Parameters'!$3:$3,0),FALSE)),VLOOKUP($A219,DefaultParameters,MATCH(P$8,'Default Parameters'!$3:$3,0),FALSE)),"[enter country-specific value")</f>
        <v>0</v>
      </c>
      <c r="Q219" s="211" cm="1">
        <f t="array" aca="1" ref="Q219" ca="1">IF($G219="D",IFERROR(VLOOKUP($A219,DefaultParameters,MATCH(Q$8,'Default Parameters'!$3:$3,0),FALSE)*(Q168/VLOOKUP("Housed period_"&amp;$E219,DefaultParameters,MATCH(Q$8,'Default Parameters'!$3:$3,0),FALSE)),VLOOKUP($A219,DefaultParameters,MATCH(Q$8,'Default Parameters'!$3:$3,0),FALSE)),"[enter country-specific value")</f>
        <v>0</v>
      </c>
      <c r="R219" s="211" cm="1">
        <f t="array" aca="1" ref="R219" ca="1">IF($G219="D",IFERROR(VLOOKUP($A219,DefaultParameters,MATCH(R$8,'Default Parameters'!$3:$3,0),FALSE)*(R168/VLOOKUP("Housed period_"&amp;$E219,DefaultParameters,MATCH(R$8,'Default Parameters'!$3:$3,0),FALSE)),VLOOKUP($A219,DefaultParameters,MATCH(R$8,'Default Parameters'!$3:$3,0),FALSE)),"[enter country-specific value")</f>
        <v>0</v>
      </c>
      <c r="S219" s="211" cm="1">
        <f t="array" aca="1" ref="S219" ca="1">IF($G219="D",IFERROR(VLOOKUP($A219,DefaultParameters,MATCH(S$8,'Default Parameters'!$3:$3,0),FALSE)*(S168/VLOOKUP("Housed period_"&amp;$E219,DefaultParameters,MATCH(S$8,'Default Parameters'!$3:$3,0),FALSE)),VLOOKUP($A219,DefaultParameters,MATCH(S$8,'Default Parameters'!$3:$3,0),FALSE)),"[enter country-specific value")</f>
        <v>0</v>
      </c>
      <c r="T219" s="211" cm="1">
        <f t="array" aca="1" ref="T219" ca="1">IF($G219="D",IFERROR(VLOOKUP($A219,DefaultParameters,MATCH(T$8,'Default Parameters'!$3:$3,0),FALSE)*(T168/VLOOKUP("Housed period_"&amp;$E219,DefaultParameters,MATCH(T$8,'Default Parameters'!$3:$3,0),FALSE)),VLOOKUP($A219,DefaultParameters,MATCH(T$8,'Default Parameters'!$3:$3,0),FALSE)),"[enter country-specific value")</f>
        <v>0</v>
      </c>
      <c r="U219" s="211" cm="1">
        <f t="array" aca="1" ref="U219" ca="1">IF($G219="D",IFERROR(VLOOKUP($A219,DefaultParameters,MATCH(U$8,'Default Parameters'!$3:$3,0),FALSE)*(U168/VLOOKUP("Housed period_"&amp;$E219,DefaultParameters,MATCH(U$8,'Default Parameters'!$3:$3,0),FALSE)),VLOOKUP($A219,DefaultParameters,MATCH(U$8,'Default Parameters'!$3:$3,0),FALSE)),"[enter country-specific value")</f>
        <v>0</v>
      </c>
      <c r="V219" s="211" cm="1">
        <f t="array" aca="1" ref="V219" ca="1">IF($G219="D",IFERROR(VLOOKUP($A219,DefaultParameters,MATCH(V$8,'Default Parameters'!$3:$3,0),FALSE)*(V168/VLOOKUP("Housed period_"&amp;$E219,DefaultParameters,MATCH(V$8,'Default Parameters'!$3:$3,0),FALSE)),VLOOKUP($A219,DefaultParameters,MATCH(V$8,'Default Parameters'!$3:$3,0),FALSE)),"[enter country-specific value")</f>
        <v>0</v>
      </c>
      <c r="W219" s="211" cm="1">
        <f t="array" aca="1" ref="W219" ca="1">IF($G219="D",IFERROR(VLOOKUP($A219,DefaultParameters,MATCH(W$8,'Default Parameters'!$3:$3,0),FALSE)*(W168/VLOOKUP("Housed period_"&amp;$E219,DefaultParameters,MATCH(W$8,'Default Parameters'!$3:$3,0),FALSE)),VLOOKUP($A219,DefaultParameters,MATCH(W$8,'Default Parameters'!$3:$3,0),FALSE)),"[enter country-specific value")</f>
        <v>0</v>
      </c>
      <c r="X219" s="211" cm="1">
        <f t="array" aca="1" ref="X219" ca="1">IF($G219="D",IFERROR(VLOOKUP($A219,DefaultParameters,MATCH(X$8,'Default Parameters'!$3:$3,0),FALSE)*(X168/VLOOKUP("Housed period_"&amp;$E219,DefaultParameters,MATCH(X$8,'Default Parameters'!$3:$3,0),FALSE)),VLOOKUP($A219,DefaultParameters,MATCH(X$8,'Default Parameters'!$3:$3,0),FALSE)),"[enter country-specific value")</f>
        <v>0</v>
      </c>
      <c r="Y219" s="211" cm="1">
        <f t="array" aca="1" ref="Y219" ca="1">IF($G219="D",IFERROR(VLOOKUP($A219,DefaultParameters,MATCH(Y$8,'Default Parameters'!$3:$3,0),FALSE)*(Y168/VLOOKUP("Housed period_"&amp;$E219,DefaultParameters,MATCH(Y$8,'Default Parameters'!$3:$3,0),FALSE)),VLOOKUP($A219,DefaultParameters,MATCH(Y$8,'Default Parameters'!$3:$3,0),FALSE)),"[enter country-specific value")</f>
        <v>0</v>
      </c>
      <c r="Z219" s="211" cm="1">
        <f t="array" aca="1" ref="Z219" ca="1">IF($G219="D",IFERROR(VLOOKUP($A219,DefaultParameters,MATCH(Z$8,'Default Parameters'!$3:$3,0),FALSE)*(Z168/VLOOKUP("Housed period_"&amp;$E219,DefaultParameters,MATCH(Z$8,'Default Parameters'!$3:$3,0),FALSE)),VLOOKUP($A219,DefaultParameters,MATCH(Z$8,'Default Parameters'!$3:$3,0),FALSE)),"[enter country-specific value")</f>
        <v>0</v>
      </c>
      <c r="AA219" s="211" cm="1">
        <f t="array" aca="1" ref="AA219" ca="1">IF($G219="D",IFERROR(VLOOKUP($A219,DefaultParameters,MATCH(AA$8,'Default Parameters'!$3:$3,0),FALSE)*(AA168/VLOOKUP("Housed period_"&amp;$E219,DefaultParameters,MATCH(AA$8,'Default Parameters'!$3:$3,0),FALSE)),VLOOKUP($A219,DefaultParameters,MATCH(AA$8,'Default Parameters'!$3:$3,0),FALSE)),"[enter country-specific value")</f>
        <v>0</v>
      </c>
      <c r="AB219" s="211" cm="1">
        <f t="array" aca="1" ref="AB219" ca="1">IF($G219="D",IFERROR(VLOOKUP($A219,DefaultParameters,MATCH(AB$8,'Default Parameters'!$3:$3,0),FALSE)*(AB168/VLOOKUP("Housed period_"&amp;$E219,DefaultParameters,MATCH(AB$8,'Default Parameters'!$3:$3,0),FALSE)),VLOOKUP($A219,DefaultParameters,MATCH(AB$8,'Default Parameters'!$3:$3,0),FALSE)),"[enter country-specific value")</f>
        <v>0</v>
      </c>
      <c r="AC219" s="211" cm="1">
        <f t="array" aca="1" ref="AC219" ca="1">IF($G219="D",IFERROR(VLOOKUP($A219,DefaultParameters,MATCH(AC$8,'Default Parameters'!$3:$3,0),FALSE)*(AC168/VLOOKUP("Housed period_"&amp;$E219,DefaultParameters,MATCH(AC$8,'Default Parameters'!$3:$3,0),FALSE)),VLOOKUP($A219,DefaultParameters,MATCH(AC$8,'Default Parameters'!$3:$3,0),FALSE)),"[enter country-specific value")</f>
        <v>0</v>
      </c>
      <c r="AD219" s="211" cm="1">
        <f t="array" aca="1" ref="AD219" ca="1">IF($G219="D",IFERROR(VLOOKUP($A219,DefaultParameters,MATCH(AD$8,'Default Parameters'!$3:$3,0),FALSE)*(AD168/VLOOKUP("Housed period_"&amp;$E219,DefaultParameters,MATCH(AD$8,'Default Parameters'!$3:$3,0),FALSE)),VLOOKUP($A219,DefaultParameters,MATCH(AD$8,'Default Parameters'!$3:$3,0),FALSE)),"[enter country-specific value")</f>
        <v>0</v>
      </c>
      <c r="AE219" s="211" cm="1">
        <f t="array" aca="1" ref="AE219" ca="1">IF($G219="D",IFERROR(VLOOKUP($A219,DefaultParameters,MATCH(AE$8,'Default Parameters'!$3:$3,0),FALSE)*(AE168/VLOOKUP("Housed period_"&amp;$E219,DefaultParameters,MATCH(AE$8,'Default Parameters'!$3:$3,0),FALSE)),VLOOKUP($A219,DefaultParameters,MATCH(AE$8,'Default Parameters'!$3:$3,0),FALSE)),"[enter country-specific value")</f>
        <v>0</v>
      </c>
      <c r="AF219" s="211" cm="1">
        <f t="array" aca="1" ref="AF219" ca="1">IF($G219="D",IFERROR(VLOOKUP($A219,DefaultParameters,MATCH(AF$8,'Default Parameters'!$3:$3,0),FALSE)*(AF168/VLOOKUP("Housed period_"&amp;$E219,DefaultParameters,MATCH(AF$8,'Default Parameters'!$3:$3,0),FALSE)),VLOOKUP($A219,DefaultParameters,MATCH(AF$8,'Default Parameters'!$3:$3,0),FALSE)),"[enter country-specific value")</f>
        <v>0</v>
      </c>
      <c r="AG219" s="211" cm="1">
        <f t="array" aca="1" ref="AG219" ca="1">IF($G219="D",IFERROR(VLOOKUP($A219,DefaultParameters,MATCH(AG$8,'Default Parameters'!$3:$3,0),FALSE)*(AG168/VLOOKUP("Housed period_"&amp;$E219,DefaultParameters,MATCH(AG$8,'Default Parameters'!$3:$3,0),FALSE)),VLOOKUP($A219,DefaultParameters,MATCH(AG$8,'Default Parameters'!$3:$3,0),FALSE)),"[enter country-specific value")</f>
        <v>0</v>
      </c>
      <c r="AH219" s="211" cm="1">
        <f t="array" aca="1" ref="AH219" ca="1">IF($G219="D",IFERROR(VLOOKUP($A219,DefaultParameters,MATCH(AH$8,'Default Parameters'!$3:$3,0),FALSE)*(AH168/VLOOKUP("Housed period_"&amp;$E219,DefaultParameters,MATCH(AH$8,'Default Parameters'!$3:$3,0),FALSE)),VLOOKUP($A219,DefaultParameters,MATCH(AH$8,'Default Parameters'!$3:$3,0),FALSE)),"[enter country-specific value")</f>
        <v>0</v>
      </c>
      <c r="AI219" s="211" cm="1">
        <f t="array" aca="1" ref="AI219" ca="1">IF($G219="D",IFERROR(VLOOKUP($A219,DefaultParameters,MATCH(AI$8,'Default Parameters'!$3:$3,0),FALSE)*(AI168/VLOOKUP("Housed period_"&amp;$E219,DefaultParameters,MATCH(AI$8,'Default Parameters'!$3:$3,0),FALSE)),VLOOKUP($A219,DefaultParameters,MATCH(AI$8,'Default Parameters'!$3:$3,0),FALSE)),"[enter country-specific value")</f>
        <v>0</v>
      </c>
      <c r="AJ219" s="211" cm="1">
        <f t="array" aca="1" ref="AJ219" ca="1">IF($G219="D",IFERROR(VLOOKUP($A219,DefaultParameters,MATCH(AJ$8,'Default Parameters'!$3:$3,0),FALSE)*(AJ168/VLOOKUP("Housed period_"&amp;$E219,DefaultParameters,MATCH(AJ$8,'Default Parameters'!$3:$3,0),FALSE)),VLOOKUP($A219,DefaultParameters,MATCH(AJ$8,'Default Parameters'!$3:$3,0),FALSE)),"[enter country-specific value")</f>
        <v>0</v>
      </c>
      <c r="AK219" s="211" cm="1">
        <f t="array" aca="1" ref="AK219" ca="1">IF($G219="D",IFERROR(VLOOKUP($A219,DefaultParameters,MATCH(AK$8,'Default Parameters'!$3:$3,0),FALSE)*(AK168/VLOOKUP("Housed period_"&amp;$E219,DefaultParameters,MATCH(AK$8,'Default Parameters'!$3:$3,0),FALSE)),VLOOKUP($A219,DefaultParameters,MATCH(AK$8,'Default Parameters'!$3:$3,0),FALSE)),"[enter country-specific value")</f>
        <v>0</v>
      </c>
      <c r="AL219" s="211" cm="1">
        <f t="array" aca="1" ref="AL219" ca="1">IF($G219="D",IFERROR(VLOOKUP($A219,DefaultParameters,MATCH(AL$8,'Default Parameters'!$3:$3,0),FALSE)*(AL168/VLOOKUP("Housed period_"&amp;$E219,DefaultParameters,MATCH(AL$8,'Default Parameters'!$3:$3,0),FALSE)),VLOOKUP($A219,DefaultParameters,MATCH(AL$8,'Default Parameters'!$3:$3,0),FALSE)),"[enter country-specific value")</f>
        <v>0</v>
      </c>
      <c r="AM219" s="211" cm="1">
        <f t="array" aca="1" ref="AM219" ca="1">IF($G219="D",IFERROR(VLOOKUP($A219,DefaultParameters,MATCH(AM$8,'Default Parameters'!$3:$3,0),FALSE)*(AM168/VLOOKUP("Housed period_"&amp;$E219,DefaultParameters,MATCH(AM$8,'Default Parameters'!$3:$3,0),FALSE)),VLOOKUP($A219,DefaultParameters,MATCH(AM$8,'Default Parameters'!$3:$3,0),FALSE)),"[enter country-specific value")</f>
        <v>0</v>
      </c>
      <c r="AN219" s="211" cm="1">
        <f t="array" aca="1" ref="AN219" ca="1">IF($G219="D",IFERROR(VLOOKUP($A219,DefaultParameters,MATCH(AN$8,'Default Parameters'!$3:$3,0),FALSE)*(AN168/VLOOKUP("Housed period_"&amp;$E219,DefaultParameters,MATCH(AN$8,'Default Parameters'!$3:$3,0),FALSE)),VLOOKUP($A219,DefaultParameters,MATCH(AN$8,'Default Parameters'!$3:$3,0),FALSE)),"[enter country-specific value")</f>
        <v>0</v>
      </c>
      <c r="AO219" s="211" cm="1">
        <f t="array" aca="1" ref="AO219" ca="1">IF($G219="D",IFERROR(VLOOKUP($A219,DefaultParameters,MATCH(AO$8,'Default Parameters'!$3:$3,0),FALSE)*(AO168/VLOOKUP("Housed period_"&amp;$E219,DefaultParameters,MATCH(AO$8,'Default Parameters'!$3:$3,0),FALSE)),VLOOKUP($A219,DefaultParameters,MATCH(AO$8,'Default Parameters'!$3:$3,0),FALSE)),"[enter country-specific value")</f>
        <v>0</v>
      </c>
      <c r="AP219" s="211"/>
      <c r="AQ219" s="211"/>
      <c r="AR219" s="211"/>
      <c r="AS219" s="211"/>
      <c r="AT219" s="211"/>
      <c r="AU219" s="188"/>
      <c r="AV219" s="43" t="e" cm="1">
        <f t="array" aca="1" ref="AV219" ca="1">IF($G219="D",VLOOKUP($A219,DefaultParameters,MATCH(AV$8,'Default Parameters'!$3:$3,0),FALSE),"[enter country-specific value")</f>
        <v>#N/A</v>
      </c>
    </row>
    <row r="220" spans="1:48" x14ac:dyDescent="0.25">
      <c r="A220" s="44" t="str">
        <f t="shared" si="46"/>
        <v>N_added_in_straw_Other animals (fur animals)</v>
      </c>
      <c r="B220" s="2" t="s">
        <v>49</v>
      </c>
      <c r="C220" s="2" t="s">
        <v>173</v>
      </c>
      <c r="D220" s="77" t="str">
        <f t="shared" ca="1" si="43"/>
        <v>-</v>
      </c>
      <c r="E220" s="2" t="s">
        <v>108</v>
      </c>
      <c r="F220" s="77" t="str">
        <f t="shared" ca="1" si="44"/>
        <v>kg/animal/yr</v>
      </c>
      <c r="G220" s="201" t="s">
        <v>124</v>
      </c>
      <c r="H220" s="2" t="s">
        <v>49</v>
      </c>
      <c r="I220" s="211" t="str">
        <f t="shared" ca="1" si="45"/>
        <v>No default, assumed to be 0</v>
      </c>
      <c r="J220" s="202"/>
      <c r="K220" s="211" cm="1">
        <f t="array" aca="1" ref="K220" ca="1">IF($G220="D",IFERROR(VLOOKUP($A220,DefaultParameters,MATCH(K$8,'Default Parameters'!$3:$3,0),FALSE)*(K169/VLOOKUP("Housed period_"&amp;$E220,DefaultParameters,MATCH(K$8,'Default Parameters'!$3:$3,0),FALSE)),VLOOKUP($A220,DefaultParameters,MATCH(K$8,'Default Parameters'!$3:$3,0),FALSE)),"[enter country-specific value")</f>
        <v>0</v>
      </c>
      <c r="L220" s="211" cm="1">
        <f t="array" aca="1" ref="L220" ca="1">IF($G220="D",IFERROR(VLOOKUP($A220,DefaultParameters,MATCH(L$8,'Default Parameters'!$3:$3,0),FALSE)*(L169/VLOOKUP("Housed period_"&amp;$E220,DefaultParameters,MATCH(L$8,'Default Parameters'!$3:$3,0),FALSE)),VLOOKUP($A220,DefaultParameters,MATCH(L$8,'Default Parameters'!$3:$3,0),FALSE)),"[enter country-specific value")</f>
        <v>0</v>
      </c>
      <c r="M220" s="211" cm="1">
        <f t="array" aca="1" ref="M220" ca="1">IF($G220="D",IFERROR(VLOOKUP($A220,DefaultParameters,MATCH(M$8,'Default Parameters'!$3:$3,0),FALSE)*(M169/VLOOKUP("Housed period_"&amp;$E220,DefaultParameters,MATCH(M$8,'Default Parameters'!$3:$3,0),FALSE)),VLOOKUP($A220,DefaultParameters,MATCH(M$8,'Default Parameters'!$3:$3,0),FALSE)),"[enter country-specific value")</f>
        <v>0</v>
      </c>
      <c r="N220" s="211" cm="1">
        <f t="array" aca="1" ref="N220" ca="1">IF($G220="D",IFERROR(VLOOKUP($A220,DefaultParameters,MATCH(N$8,'Default Parameters'!$3:$3,0),FALSE)*(N169/VLOOKUP("Housed period_"&amp;$E220,DefaultParameters,MATCH(N$8,'Default Parameters'!$3:$3,0),FALSE)),VLOOKUP($A220,DefaultParameters,MATCH(N$8,'Default Parameters'!$3:$3,0),FALSE)),"[enter country-specific value")</f>
        <v>0</v>
      </c>
      <c r="O220" s="211" cm="1">
        <f t="array" aca="1" ref="O220" ca="1">IF($G220="D",IFERROR(VLOOKUP($A220,DefaultParameters,MATCH(O$8,'Default Parameters'!$3:$3,0),FALSE)*(O169/VLOOKUP("Housed period_"&amp;$E220,DefaultParameters,MATCH(O$8,'Default Parameters'!$3:$3,0),FALSE)),VLOOKUP($A220,DefaultParameters,MATCH(O$8,'Default Parameters'!$3:$3,0),FALSE)),"[enter country-specific value")</f>
        <v>0</v>
      </c>
      <c r="P220" s="211" cm="1">
        <f t="array" aca="1" ref="P220" ca="1">IF($G220="D",IFERROR(VLOOKUP($A220,DefaultParameters,MATCH(P$8,'Default Parameters'!$3:$3,0),FALSE)*(P169/VLOOKUP("Housed period_"&amp;$E220,DefaultParameters,MATCH(P$8,'Default Parameters'!$3:$3,0),FALSE)),VLOOKUP($A220,DefaultParameters,MATCH(P$8,'Default Parameters'!$3:$3,0),FALSE)),"[enter country-specific value")</f>
        <v>0</v>
      </c>
      <c r="Q220" s="211" cm="1">
        <f t="array" aca="1" ref="Q220" ca="1">IF($G220="D",IFERROR(VLOOKUP($A220,DefaultParameters,MATCH(Q$8,'Default Parameters'!$3:$3,0),FALSE)*(Q169/VLOOKUP("Housed period_"&amp;$E220,DefaultParameters,MATCH(Q$8,'Default Parameters'!$3:$3,0),FALSE)),VLOOKUP($A220,DefaultParameters,MATCH(Q$8,'Default Parameters'!$3:$3,0),FALSE)),"[enter country-specific value")</f>
        <v>0</v>
      </c>
      <c r="R220" s="211" cm="1">
        <f t="array" aca="1" ref="R220" ca="1">IF($G220="D",IFERROR(VLOOKUP($A220,DefaultParameters,MATCH(R$8,'Default Parameters'!$3:$3,0),FALSE)*(R169/VLOOKUP("Housed period_"&amp;$E220,DefaultParameters,MATCH(R$8,'Default Parameters'!$3:$3,0),FALSE)),VLOOKUP($A220,DefaultParameters,MATCH(R$8,'Default Parameters'!$3:$3,0),FALSE)),"[enter country-specific value")</f>
        <v>0</v>
      </c>
      <c r="S220" s="211" cm="1">
        <f t="array" aca="1" ref="S220" ca="1">IF($G220="D",IFERROR(VLOOKUP($A220,DefaultParameters,MATCH(S$8,'Default Parameters'!$3:$3,0),FALSE)*(S169/VLOOKUP("Housed period_"&amp;$E220,DefaultParameters,MATCH(S$8,'Default Parameters'!$3:$3,0),FALSE)),VLOOKUP($A220,DefaultParameters,MATCH(S$8,'Default Parameters'!$3:$3,0),FALSE)),"[enter country-specific value")</f>
        <v>0</v>
      </c>
      <c r="T220" s="211" cm="1">
        <f t="array" aca="1" ref="T220" ca="1">IF($G220="D",IFERROR(VLOOKUP($A220,DefaultParameters,MATCH(T$8,'Default Parameters'!$3:$3,0),FALSE)*(T169/VLOOKUP("Housed period_"&amp;$E220,DefaultParameters,MATCH(T$8,'Default Parameters'!$3:$3,0),FALSE)),VLOOKUP($A220,DefaultParameters,MATCH(T$8,'Default Parameters'!$3:$3,0),FALSE)),"[enter country-specific value")</f>
        <v>0</v>
      </c>
      <c r="U220" s="211" cm="1">
        <f t="array" aca="1" ref="U220" ca="1">IF($G220="D",IFERROR(VLOOKUP($A220,DefaultParameters,MATCH(U$8,'Default Parameters'!$3:$3,0),FALSE)*(U169/VLOOKUP("Housed period_"&amp;$E220,DefaultParameters,MATCH(U$8,'Default Parameters'!$3:$3,0),FALSE)),VLOOKUP($A220,DefaultParameters,MATCH(U$8,'Default Parameters'!$3:$3,0),FALSE)),"[enter country-specific value")</f>
        <v>0</v>
      </c>
      <c r="V220" s="211" cm="1">
        <f t="array" aca="1" ref="V220" ca="1">IF($G220="D",IFERROR(VLOOKUP($A220,DefaultParameters,MATCH(V$8,'Default Parameters'!$3:$3,0),FALSE)*(V169/VLOOKUP("Housed period_"&amp;$E220,DefaultParameters,MATCH(V$8,'Default Parameters'!$3:$3,0),FALSE)),VLOOKUP($A220,DefaultParameters,MATCH(V$8,'Default Parameters'!$3:$3,0),FALSE)),"[enter country-specific value")</f>
        <v>0</v>
      </c>
      <c r="W220" s="211" cm="1">
        <f t="array" aca="1" ref="W220" ca="1">IF($G220="D",IFERROR(VLOOKUP($A220,DefaultParameters,MATCH(W$8,'Default Parameters'!$3:$3,0),FALSE)*(W169/VLOOKUP("Housed period_"&amp;$E220,DefaultParameters,MATCH(W$8,'Default Parameters'!$3:$3,0),FALSE)),VLOOKUP($A220,DefaultParameters,MATCH(W$8,'Default Parameters'!$3:$3,0),FALSE)),"[enter country-specific value")</f>
        <v>0</v>
      </c>
      <c r="X220" s="211" cm="1">
        <f t="array" aca="1" ref="X220" ca="1">IF($G220="D",IFERROR(VLOOKUP($A220,DefaultParameters,MATCH(X$8,'Default Parameters'!$3:$3,0),FALSE)*(X169/VLOOKUP("Housed period_"&amp;$E220,DefaultParameters,MATCH(X$8,'Default Parameters'!$3:$3,0),FALSE)),VLOOKUP($A220,DefaultParameters,MATCH(X$8,'Default Parameters'!$3:$3,0),FALSE)),"[enter country-specific value")</f>
        <v>0</v>
      </c>
      <c r="Y220" s="211" cm="1">
        <f t="array" aca="1" ref="Y220" ca="1">IF($G220="D",IFERROR(VLOOKUP($A220,DefaultParameters,MATCH(Y$8,'Default Parameters'!$3:$3,0),FALSE)*(Y169/VLOOKUP("Housed period_"&amp;$E220,DefaultParameters,MATCH(Y$8,'Default Parameters'!$3:$3,0),FALSE)),VLOOKUP($A220,DefaultParameters,MATCH(Y$8,'Default Parameters'!$3:$3,0),FALSE)),"[enter country-specific value")</f>
        <v>0</v>
      </c>
      <c r="Z220" s="211" cm="1">
        <f t="array" aca="1" ref="Z220" ca="1">IF($G220="D",IFERROR(VLOOKUP($A220,DefaultParameters,MATCH(Z$8,'Default Parameters'!$3:$3,0),FALSE)*(Z169/VLOOKUP("Housed period_"&amp;$E220,DefaultParameters,MATCH(Z$8,'Default Parameters'!$3:$3,0),FALSE)),VLOOKUP($A220,DefaultParameters,MATCH(Z$8,'Default Parameters'!$3:$3,0),FALSE)),"[enter country-specific value")</f>
        <v>0</v>
      </c>
      <c r="AA220" s="211" cm="1">
        <f t="array" aca="1" ref="AA220" ca="1">IF($G220="D",IFERROR(VLOOKUP($A220,DefaultParameters,MATCH(AA$8,'Default Parameters'!$3:$3,0),FALSE)*(AA169/VLOOKUP("Housed period_"&amp;$E220,DefaultParameters,MATCH(AA$8,'Default Parameters'!$3:$3,0),FALSE)),VLOOKUP($A220,DefaultParameters,MATCH(AA$8,'Default Parameters'!$3:$3,0),FALSE)),"[enter country-specific value")</f>
        <v>0</v>
      </c>
      <c r="AB220" s="211" cm="1">
        <f t="array" aca="1" ref="AB220" ca="1">IF($G220="D",IFERROR(VLOOKUP($A220,DefaultParameters,MATCH(AB$8,'Default Parameters'!$3:$3,0),FALSE)*(AB169/VLOOKUP("Housed period_"&amp;$E220,DefaultParameters,MATCH(AB$8,'Default Parameters'!$3:$3,0),FALSE)),VLOOKUP($A220,DefaultParameters,MATCH(AB$8,'Default Parameters'!$3:$3,0),FALSE)),"[enter country-specific value")</f>
        <v>0</v>
      </c>
      <c r="AC220" s="211" cm="1">
        <f t="array" aca="1" ref="AC220" ca="1">IF($G220="D",IFERROR(VLOOKUP($A220,DefaultParameters,MATCH(AC$8,'Default Parameters'!$3:$3,0),FALSE)*(AC169/VLOOKUP("Housed period_"&amp;$E220,DefaultParameters,MATCH(AC$8,'Default Parameters'!$3:$3,0),FALSE)),VLOOKUP($A220,DefaultParameters,MATCH(AC$8,'Default Parameters'!$3:$3,0),FALSE)),"[enter country-specific value")</f>
        <v>0</v>
      </c>
      <c r="AD220" s="211" cm="1">
        <f t="array" aca="1" ref="AD220" ca="1">IF($G220="D",IFERROR(VLOOKUP($A220,DefaultParameters,MATCH(AD$8,'Default Parameters'!$3:$3,0),FALSE)*(AD169/VLOOKUP("Housed period_"&amp;$E220,DefaultParameters,MATCH(AD$8,'Default Parameters'!$3:$3,0),FALSE)),VLOOKUP($A220,DefaultParameters,MATCH(AD$8,'Default Parameters'!$3:$3,0),FALSE)),"[enter country-specific value")</f>
        <v>0</v>
      </c>
      <c r="AE220" s="211" cm="1">
        <f t="array" aca="1" ref="AE220" ca="1">IF($G220="D",IFERROR(VLOOKUP($A220,DefaultParameters,MATCH(AE$8,'Default Parameters'!$3:$3,0),FALSE)*(AE169/VLOOKUP("Housed period_"&amp;$E220,DefaultParameters,MATCH(AE$8,'Default Parameters'!$3:$3,0),FALSE)),VLOOKUP($A220,DefaultParameters,MATCH(AE$8,'Default Parameters'!$3:$3,0),FALSE)),"[enter country-specific value")</f>
        <v>0</v>
      </c>
      <c r="AF220" s="211" cm="1">
        <f t="array" aca="1" ref="AF220" ca="1">IF($G220="D",IFERROR(VLOOKUP($A220,DefaultParameters,MATCH(AF$8,'Default Parameters'!$3:$3,0),FALSE)*(AF169/VLOOKUP("Housed period_"&amp;$E220,DefaultParameters,MATCH(AF$8,'Default Parameters'!$3:$3,0),FALSE)),VLOOKUP($A220,DefaultParameters,MATCH(AF$8,'Default Parameters'!$3:$3,0),FALSE)),"[enter country-specific value")</f>
        <v>0</v>
      </c>
      <c r="AG220" s="211" cm="1">
        <f t="array" aca="1" ref="AG220" ca="1">IF($G220="D",IFERROR(VLOOKUP($A220,DefaultParameters,MATCH(AG$8,'Default Parameters'!$3:$3,0),FALSE)*(AG169/VLOOKUP("Housed period_"&amp;$E220,DefaultParameters,MATCH(AG$8,'Default Parameters'!$3:$3,0),FALSE)),VLOOKUP($A220,DefaultParameters,MATCH(AG$8,'Default Parameters'!$3:$3,0),FALSE)),"[enter country-specific value")</f>
        <v>0</v>
      </c>
      <c r="AH220" s="211" cm="1">
        <f t="array" aca="1" ref="AH220" ca="1">IF($G220="D",IFERROR(VLOOKUP($A220,DefaultParameters,MATCH(AH$8,'Default Parameters'!$3:$3,0),FALSE)*(AH169/VLOOKUP("Housed period_"&amp;$E220,DefaultParameters,MATCH(AH$8,'Default Parameters'!$3:$3,0),FALSE)),VLOOKUP($A220,DefaultParameters,MATCH(AH$8,'Default Parameters'!$3:$3,0),FALSE)),"[enter country-specific value")</f>
        <v>0</v>
      </c>
      <c r="AI220" s="211" cm="1">
        <f t="array" aca="1" ref="AI220" ca="1">IF($G220="D",IFERROR(VLOOKUP($A220,DefaultParameters,MATCH(AI$8,'Default Parameters'!$3:$3,0),FALSE)*(AI169/VLOOKUP("Housed period_"&amp;$E220,DefaultParameters,MATCH(AI$8,'Default Parameters'!$3:$3,0),FALSE)),VLOOKUP($A220,DefaultParameters,MATCH(AI$8,'Default Parameters'!$3:$3,0),FALSE)),"[enter country-specific value")</f>
        <v>0</v>
      </c>
      <c r="AJ220" s="211" cm="1">
        <f t="array" aca="1" ref="AJ220" ca="1">IF($G220="D",IFERROR(VLOOKUP($A220,DefaultParameters,MATCH(AJ$8,'Default Parameters'!$3:$3,0),FALSE)*(AJ169/VLOOKUP("Housed period_"&amp;$E220,DefaultParameters,MATCH(AJ$8,'Default Parameters'!$3:$3,0),FALSE)),VLOOKUP($A220,DefaultParameters,MATCH(AJ$8,'Default Parameters'!$3:$3,0),FALSE)),"[enter country-specific value")</f>
        <v>0</v>
      </c>
      <c r="AK220" s="211" cm="1">
        <f t="array" aca="1" ref="AK220" ca="1">IF($G220="D",IFERROR(VLOOKUP($A220,DefaultParameters,MATCH(AK$8,'Default Parameters'!$3:$3,0),FALSE)*(AK169/VLOOKUP("Housed period_"&amp;$E220,DefaultParameters,MATCH(AK$8,'Default Parameters'!$3:$3,0),FALSE)),VLOOKUP($A220,DefaultParameters,MATCH(AK$8,'Default Parameters'!$3:$3,0),FALSE)),"[enter country-specific value")</f>
        <v>0</v>
      </c>
      <c r="AL220" s="211" cm="1">
        <f t="array" aca="1" ref="AL220" ca="1">IF($G220="D",IFERROR(VLOOKUP($A220,DefaultParameters,MATCH(AL$8,'Default Parameters'!$3:$3,0),FALSE)*(AL169/VLOOKUP("Housed period_"&amp;$E220,DefaultParameters,MATCH(AL$8,'Default Parameters'!$3:$3,0),FALSE)),VLOOKUP($A220,DefaultParameters,MATCH(AL$8,'Default Parameters'!$3:$3,0),FALSE)),"[enter country-specific value")</f>
        <v>0</v>
      </c>
      <c r="AM220" s="211" cm="1">
        <f t="array" aca="1" ref="AM220" ca="1">IF($G220="D",IFERROR(VLOOKUP($A220,DefaultParameters,MATCH(AM$8,'Default Parameters'!$3:$3,0),FALSE)*(AM169/VLOOKUP("Housed period_"&amp;$E220,DefaultParameters,MATCH(AM$8,'Default Parameters'!$3:$3,0),FALSE)),VLOOKUP($A220,DefaultParameters,MATCH(AM$8,'Default Parameters'!$3:$3,0),FALSE)),"[enter country-specific value")</f>
        <v>0</v>
      </c>
      <c r="AN220" s="211" cm="1">
        <f t="array" aca="1" ref="AN220" ca="1">IF($G220="D",IFERROR(VLOOKUP($A220,DefaultParameters,MATCH(AN$8,'Default Parameters'!$3:$3,0),FALSE)*(AN169/VLOOKUP("Housed period_"&amp;$E220,DefaultParameters,MATCH(AN$8,'Default Parameters'!$3:$3,0),FALSE)),VLOOKUP($A220,DefaultParameters,MATCH(AN$8,'Default Parameters'!$3:$3,0),FALSE)),"[enter country-specific value")</f>
        <v>0</v>
      </c>
      <c r="AO220" s="211" cm="1">
        <f t="array" aca="1" ref="AO220" ca="1">IF($G220="D",IFERROR(VLOOKUP($A220,DefaultParameters,MATCH(AO$8,'Default Parameters'!$3:$3,0),FALSE)*(AO169/VLOOKUP("Housed period_"&amp;$E220,DefaultParameters,MATCH(AO$8,'Default Parameters'!$3:$3,0),FALSE)),VLOOKUP($A220,DefaultParameters,MATCH(AO$8,'Default Parameters'!$3:$3,0),FALSE)),"[enter country-specific value")</f>
        <v>0</v>
      </c>
      <c r="AP220" s="211"/>
      <c r="AQ220" s="211"/>
      <c r="AR220" s="211"/>
      <c r="AS220" s="211"/>
      <c r="AT220" s="211"/>
      <c r="AU220" s="188"/>
      <c r="AV220" s="43" t="e" cm="1">
        <f t="array" aca="1" ref="AV220" ca="1">IF($G220="D",VLOOKUP($A220,DefaultParameters,MATCH(AV$8,'Default Parameters'!$3:$3,0),FALSE),"[enter country-specific value")</f>
        <v>#N/A</v>
      </c>
    </row>
    <row r="221" spans="1:48" x14ac:dyDescent="0.25">
      <c r="A221" s="18" t="s">
        <v>175</v>
      </c>
      <c r="B221" s="18"/>
      <c r="C221" s="18"/>
      <c r="D221" s="18"/>
      <c r="E221" s="18"/>
      <c r="F221" s="18"/>
      <c r="G221" s="179"/>
      <c r="H221" s="18"/>
      <c r="I221" s="179"/>
      <c r="J221" s="179"/>
      <c r="K221" s="179"/>
      <c r="L221" s="179"/>
      <c r="M221" s="179"/>
      <c r="N221" s="179"/>
      <c r="O221" s="179"/>
      <c r="P221" s="179"/>
      <c r="Q221" s="179"/>
      <c r="R221" s="179"/>
      <c r="S221" s="179"/>
      <c r="T221" s="179"/>
      <c r="U221" s="179"/>
      <c r="V221" s="179"/>
      <c r="W221" s="179"/>
      <c r="X221" s="179"/>
      <c r="Y221" s="179"/>
      <c r="Z221" s="179"/>
      <c r="AA221" s="179"/>
      <c r="AB221" s="179"/>
      <c r="AC221" s="179"/>
      <c r="AD221" s="179"/>
      <c r="AE221" s="179"/>
      <c r="AF221" s="179"/>
      <c r="AG221" s="179"/>
      <c r="AH221" s="179"/>
      <c r="AI221" s="179"/>
      <c r="AJ221" s="179"/>
      <c r="AK221" s="179"/>
      <c r="AL221" s="179"/>
      <c r="AM221" s="179"/>
      <c r="AN221" s="179"/>
      <c r="AO221" s="179"/>
      <c r="AP221" s="179"/>
      <c r="AQ221" s="179"/>
      <c r="AR221" s="179"/>
      <c r="AS221" s="179"/>
      <c r="AT221" s="179"/>
      <c r="AU221" s="188"/>
      <c r="AV221" s="18"/>
    </row>
    <row r="222" spans="1:48" x14ac:dyDescent="0.25">
      <c r="A222" s="44" t="str">
        <f>C222&amp;"_"&amp;E222</f>
        <v>EF_NH3_house_slurry_Dairy cattle</v>
      </c>
      <c r="B222" s="2" t="s">
        <v>49</v>
      </c>
      <c r="C222" s="2" t="s">
        <v>178</v>
      </c>
      <c r="D222" s="77" t="str">
        <f t="shared" ref="D222:D238" ca="1" si="47">VLOOKUP(A222,DefaultParameters,4,0)</f>
        <v>NH3-N</v>
      </c>
      <c r="E222" s="2" t="s">
        <v>75</v>
      </c>
      <c r="F222" s="77" t="str">
        <f t="shared" ref="F222:F238" ca="1" si="48">VLOOKUP(A222,DefaultParameters,6,0)</f>
        <v>Fraction TAN</v>
      </c>
      <c r="G222" s="201" t="s">
        <v>124</v>
      </c>
      <c r="H222" s="2" t="s">
        <v>49</v>
      </c>
      <c r="I222" s="211" t="str">
        <f t="shared" ref="I222:I238" ca="1" si="49">IF($G222="CS","[enter country-specific source]",VLOOKUP(A222,DefaultParameters,8,0))</f>
        <v>Table 3.9, 3B, EMEP/EEA Guidebook 2019</v>
      </c>
      <c r="J222" s="176"/>
      <c r="K222" s="211" cm="1">
        <f t="array" aca="1" ref="K222" ca="1">IF($G222="D",VLOOKUP($A222,DefaultParameters,MATCH(K$8,'Default Parameters'!$3:$3,0),FALSE),"[enter country-specific value")</f>
        <v>0.24</v>
      </c>
      <c r="L222" s="211" cm="1">
        <f t="array" aca="1" ref="L222" ca="1">IF($G222="D",VLOOKUP($A222,DefaultParameters,MATCH(L$8,'Default Parameters'!$3:$3,0),FALSE),"[enter country-specific value")</f>
        <v>0.24</v>
      </c>
      <c r="M222" s="211" cm="1">
        <f t="array" aca="1" ref="M222" ca="1">IF($G222="D",VLOOKUP($A222,DefaultParameters,MATCH(M$8,'Default Parameters'!$3:$3,0),FALSE),"[enter country-specific value")</f>
        <v>0.24</v>
      </c>
      <c r="N222" s="211" cm="1">
        <f t="array" aca="1" ref="N222" ca="1">IF($G222="D",VLOOKUP($A222,DefaultParameters,MATCH(N$8,'Default Parameters'!$3:$3,0),FALSE),"[enter country-specific value")</f>
        <v>0.24</v>
      </c>
      <c r="O222" s="211" cm="1">
        <f t="array" aca="1" ref="O222" ca="1">IF($G222="D",VLOOKUP($A222,DefaultParameters,MATCH(O$8,'Default Parameters'!$3:$3,0),FALSE),"[enter country-specific value")</f>
        <v>0.24</v>
      </c>
      <c r="P222" s="211" cm="1">
        <f t="array" aca="1" ref="P222" ca="1">IF($G222="D",VLOOKUP($A222,DefaultParameters,MATCH(P$8,'Default Parameters'!$3:$3,0),FALSE),"[enter country-specific value")</f>
        <v>0.24</v>
      </c>
      <c r="Q222" s="211" cm="1">
        <f t="array" aca="1" ref="Q222" ca="1">IF($G222="D",VLOOKUP($A222,DefaultParameters,MATCH(Q$8,'Default Parameters'!$3:$3,0),FALSE),"[enter country-specific value")</f>
        <v>0.24</v>
      </c>
      <c r="R222" s="211" cm="1">
        <f t="array" aca="1" ref="R222" ca="1">IF($G222="D",VLOOKUP($A222,DefaultParameters,MATCH(R$8,'Default Parameters'!$3:$3,0),FALSE),"[enter country-specific value")</f>
        <v>0.24</v>
      </c>
      <c r="S222" s="211" cm="1">
        <f t="array" aca="1" ref="S222" ca="1">IF($G222="D",VLOOKUP($A222,DefaultParameters,MATCH(S$8,'Default Parameters'!$3:$3,0),FALSE),"[enter country-specific value")</f>
        <v>0.24</v>
      </c>
      <c r="T222" s="211" cm="1">
        <f t="array" aca="1" ref="T222" ca="1">IF($G222="D",VLOOKUP($A222,DefaultParameters,MATCH(T$8,'Default Parameters'!$3:$3,0),FALSE),"[enter country-specific value")</f>
        <v>0.24</v>
      </c>
      <c r="U222" s="211" cm="1">
        <f t="array" aca="1" ref="U222" ca="1">IF($G222="D",VLOOKUP($A222,DefaultParameters,MATCH(U$8,'Default Parameters'!$3:$3,0),FALSE),"[enter country-specific value")</f>
        <v>0.24</v>
      </c>
      <c r="V222" s="211" cm="1">
        <f t="array" aca="1" ref="V222" ca="1">IF($G222="D",VLOOKUP($A222,DefaultParameters,MATCH(V$8,'Default Parameters'!$3:$3,0),FALSE),"[enter country-specific value")</f>
        <v>0.24</v>
      </c>
      <c r="W222" s="211" cm="1">
        <f t="array" aca="1" ref="W222" ca="1">IF($G222="D",VLOOKUP($A222,DefaultParameters,MATCH(W$8,'Default Parameters'!$3:$3,0),FALSE),"[enter country-specific value")</f>
        <v>0.24</v>
      </c>
      <c r="X222" s="211" cm="1">
        <f t="array" aca="1" ref="X222" ca="1">IF($G222="D",VLOOKUP($A222,DefaultParameters,MATCH(X$8,'Default Parameters'!$3:$3,0),FALSE),"[enter country-specific value")</f>
        <v>0.24</v>
      </c>
      <c r="Y222" s="211" cm="1">
        <f t="array" aca="1" ref="Y222" ca="1">IF($G222="D",VLOOKUP($A222,DefaultParameters,MATCH(Y$8,'Default Parameters'!$3:$3,0),FALSE),"[enter country-specific value")</f>
        <v>0.24</v>
      </c>
      <c r="Z222" s="211" cm="1">
        <f t="array" aca="1" ref="Z222" ca="1">IF($G222="D",VLOOKUP($A222,DefaultParameters,MATCH(Z$8,'Default Parameters'!$3:$3,0),FALSE),"[enter country-specific value")</f>
        <v>0.24</v>
      </c>
      <c r="AA222" s="211" cm="1">
        <f t="array" aca="1" ref="AA222" ca="1">IF($G222="D",VLOOKUP($A222,DefaultParameters,MATCH(AA$8,'Default Parameters'!$3:$3,0),FALSE),"[enter country-specific value")</f>
        <v>0.24</v>
      </c>
      <c r="AB222" s="211" cm="1">
        <f t="array" aca="1" ref="AB222" ca="1">IF($G222="D",VLOOKUP($A222,DefaultParameters,MATCH(AB$8,'Default Parameters'!$3:$3,0),FALSE),"[enter country-specific value")</f>
        <v>0.24</v>
      </c>
      <c r="AC222" s="211" cm="1">
        <f t="array" aca="1" ref="AC222" ca="1">IF($G222="D",VLOOKUP($A222,DefaultParameters,MATCH(AC$8,'Default Parameters'!$3:$3,0),FALSE),"[enter country-specific value")</f>
        <v>0.24</v>
      </c>
      <c r="AD222" s="211" cm="1">
        <f t="array" aca="1" ref="AD222" ca="1">IF($G222="D",VLOOKUP($A222,DefaultParameters,MATCH(AD$8,'Default Parameters'!$3:$3,0),FALSE),"[enter country-specific value")</f>
        <v>0.24</v>
      </c>
      <c r="AE222" s="211" cm="1">
        <f t="array" aca="1" ref="AE222" ca="1">IF($G222="D",VLOOKUP($A222,DefaultParameters,MATCH(AE$8,'Default Parameters'!$3:$3,0),FALSE),"[enter country-specific value")</f>
        <v>0.24</v>
      </c>
      <c r="AF222" s="211" cm="1">
        <f t="array" aca="1" ref="AF222" ca="1">IF($G222="D",VLOOKUP($A222,DefaultParameters,MATCH(AF$8,'Default Parameters'!$3:$3,0),FALSE),"[enter country-specific value")</f>
        <v>0.24</v>
      </c>
      <c r="AG222" s="211" cm="1">
        <f t="array" aca="1" ref="AG222" ca="1">IF($G222="D",VLOOKUP($A222,DefaultParameters,MATCH(AG$8,'Default Parameters'!$3:$3,0),FALSE),"[enter country-specific value")</f>
        <v>0.24</v>
      </c>
      <c r="AH222" s="211" cm="1">
        <f t="array" aca="1" ref="AH222" ca="1">IF($G222="D",VLOOKUP($A222,DefaultParameters,MATCH(AH$8,'Default Parameters'!$3:$3,0),FALSE),"[enter country-specific value")</f>
        <v>0.24</v>
      </c>
      <c r="AI222" s="211" cm="1">
        <f t="array" aca="1" ref="AI222" ca="1">IF($G222="D",VLOOKUP($A222,DefaultParameters,MATCH(AI$8,'Default Parameters'!$3:$3,0),FALSE),"[enter country-specific value")</f>
        <v>0.24</v>
      </c>
      <c r="AJ222" s="211" cm="1">
        <f t="array" aca="1" ref="AJ222" ca="1">IF($G222="D",VLOOKUP($A222,DefaultParameters,MATCH(AJ$8,'Default Parameters'!$3:$3,0),FALSE),"[enter country-specific value")</f>
        <v>0.24</v>
      </c>
      <c r="AK222" s="211" cm="1">
        <f t="array" aca="1" ref="AK222" ca="1">IF($G222="D",VLOOKUP($A222,DefaultParameters,MATCH(AK$8,'Default Parameters'!$3:$3,0),FALSE),"[enter country-specific value")</f>
        <v>0.24</v>
      </c>
      <c r="AL222" s="211" cm="1">
        <f t="array" aca="1" ref="AL222" ca="1">IF($G222="D",VLOOKUP($A222,DefaultParameters,MATCH(AL$8,'Default Parameters'!$3:$3,0),FALSE),"[enter country-specific value")</f>
        <v>0.24</v>
      </c>
      <c r="AM222" s="211" cm="1">
        <f t="array" aca="1" ref="AM222" ca="1">IF($G222="D",VLOOKUP($A222,DefaultParameters,MATCH(AM$8,'Default Parameters'!$3:$3,0),FALSE),"[enter country-specific value")</f>
        <v>0.24</v>
      </c>
      <c r="AN222" s="211" cm="1">
        <f t="array" aca="1" ref="AN222" ca="1">IF($G222="D",VLOOKUP($A222,DefaultParameters,MATCH(AN$8,'Default Parameters'!$3:$3,0),FALSE),"[enter country-specific value")</f>
        <v>0.24</v>
      </c>
      <c r="AO222" s="211" cm="1">
        <f t="array" aca="1" ref="AO222" ca="1">IF($G222="D",VLOOKUP($A222,DefaultParameters,MATCH(AO$8,'Default Parameters'!$3:$3,0),FALSE),"[enter country-specific value")</f>
        <v>0.24</v>
      </c>
      <c r="AP222" s="211"/>
      <c r="AQ222" s="211"/>
      <c r="AR222" s="211"/>
      <c r="AS222" s="211"/>
      <c r="AT222" s="211"/>
      <c r="AU222" s="188"/>
      <c r="AV222" s="43" t="e" cm="1">
        <f t="array" aca="1" ref="AV222" ca="1">IF($G222="D",VLOOKUP($A222,DefaultParameters,MATCH(AV$8,'Default Parameters'!$3:$3,0),FALSE),"[enter country-specific value")</f>
        <v>#N/A</v>
      </c>
    </row>
    <row r="223" spans="1:48" x14ac:dyDescent="0.25">
      <c r="A223" s="44" t="str">
        <f>C223&amp;"_"&amp;E223</f>
        <v>EF_NH3_house_slurry_Dairy cattle_tied housing</v>
      </c>
      <c r="B223" s="2" t="s">
        <v>49</v>
      </c>
      <c r="C223" s="2" t="s">
        <v>178</v>
      </c>
      <c r="D223" s="77" t="str">
        <f t="shared" ref="D223" ca="1" si="50">VLOOKUP(A223,DefaultParameters,4,0)</f>
        <v>NH3-N</v>
      </c>
      <c r="E223" s="2" t="s">
        <v>617</v>
      </c>
      <c r="F223" s="77" t="str">
        <f t="shared" ref="F223" ca="1" si="51">VLOOKUP(A223,DefaultParameters,6,0)</f>
        <v>Fraction TAN</v>
      </c>
      <c r="G223" s="201" t="s">
        <v>124</v>
      </c>
      <c r="H223" s="2" t="s">
        <v>49</v>
      </c>
      <c r="I223" s="211" t="str">
        <f t="shared" ref="I223" ca="1" si="52">IF($G223="CS","[enter country-specific source]",VLOOKUP(A223,DefaultParameters,8,0))</f>
        <v>Table 3.9, 3B, EMEP/EEA Guidebook 2019</v>
      </c>
      <c r="J223" s="176"/>
      <c r="K223" s="211" cm="1">
        <f t="array" aca="1" ref="K223" ca="1">IF($G223="D",VLOOKUP($A223,DefaultParameters,MATCH(K$8,'Default Parameters'!$3:$3,0),FALSE),"[enter country-specific value")</f>
        <v>0.09</v>
      </c>
      <c r="L223" s="211" cm="1">
        <f t="array" aca="1" ref="L223" ca="1">IF($G223="D",VLOOKUP($A223,DefaultParameters,MATCH(L$8,'Default Parameters'!$3:$3,0),FALSE),"[enter country-specific value")</f>
        <v>0.09</v>
      </c>
      <c r="M223" s="211" cm="1">
        <f t="array" aca="1" ref="M223" ca="1">IF($G223="D",VLOOKUP($A223,DefaultParameters,MATCH(M$8,'Default Parameters'!$3:$3,0),FALSE),"[enter country-specific value")</f>
        <v>0.09</v>
      </c>
      <c r="N223" s="211" cm="1">
        <f t="array" aca="1" ref="N223" ca="1">IF($G223="D",VLOOKUP($A223,DefaultParameters,MATCH(N$8,'Default Parameters'!$3:$3,0),FALSE),"[enter country-specific value")</f>
        <v>0.09</v>
      </c>
      <c r="O223" s="211" cm="1">
        <f t="array" aca="1" ref="O223" ca="1">IF($G223="D",VLOOKUP($A223,DefaultParameters,MATCH(O$8,'Default Parameters'!$3:$3,0),FALSE),"[enter country-specific value")</f>
        <v>0.09</v>
      </c>
      <c r="P223" s="211" cm="1">
        <f t="array" aca="1" ref="P223" ca="1">IF($G223="D",VLOOKUP($A223,DefaultParameters,MATCH(P$8,'Default Parameters'!$3:$3,0),FALSE),"[enter country-specific value")</f>
        <v>0.09</v>
      </c>
      <c r="Q223" s="211" cm="1">
        <f t="array" aca="1" ref="Q223" ca="1">IF($G223="D",VLOOKUP($A223,DefaultParameters,MATCH(Q$8,'Default Parameters'!$3:$3,0),FALSE),"[enter country-specific value")</f>
        <v>0.09</v>
      </c>
      <c r="R223" s="211" cm="1">
        <f t="array" aca="1" ref="R223" ca="1">IF($G223="D",VLOOKUP($A223,DefaultParameters,MATCH(R$8,'Default Parameters'!$3:$3,0),FALSE),"[enter country-specific value")</f>
        <v>0.09</v>
      </c>
      <c r="S223" s="211" cm="1">
        <f t="array" aca="1" ref="S223" ca="1">IF($G223="D",VLOOKUP($A223,DefaultParameters,MATCH(S$8,'Default Parameters'!$3:$3,0),FALSE),"[enter country-specific value")</f>
        <v>0.09</v>
      </c>
      <c r="T223" s="211" cm="1">
        <f t="array" aca="1" ref="T223" ca="1">IF($G223="D",VLOOKUP($A223,DefaultParameters,MATCH(T$8,'Default Parameters'!$3:$3,0),FALSE),"[enter country-specific value")</f>
        <v>0.09</v>
      </c>
      <c r="U223" s="211" cm="1">
        <f t="array" aca="1" ref="U223" ca="1">IF($G223="D",VLOOKUP($A223,DefaultParameters,MATCH(U$8,'Default Parameters'!$3:$3,0),FALSE),"[enter country-specific value")</f>
        <v>0.09</v>
      </c>
      <c r="V223" s="211" cm="1">
        <f t="array" aca="1" ref="V223" ca="1">IF($G223="D",VLOOKUP($A223,DefaultParameters,MATCH(V$8,'Default Parameters'!$3:$3,0),FALSE),"[enter country-specific value")</f>
        <v>0.09</v>
      </c>
      <c r="W223" s="211" cm="1">
        <f t="array" aca="1" ref="W223" ca="1">IF($G223="D",VLOOKUP($A223,DefaultParameters,MATCH(W$8,'Default Parameters'!$3:$3,0),FALSE),"[enter country-specific value")</f>
        <v>0.09</v>
      </c>
      <c r="X223" s="211" cm="1">
        <f t="array" aca="1" ref="X223" ca="1">IF($G223="D",VLOOKUP($A223,DefaultParameters,MATCH(X$8,'Default Parameters'!$3:$3,0),FALSE),"[enter country-specific value")</f>
        <v>0.09</v>
      </c>
      <c r="Y223" s="211" cm="1">
        <f t="array" aca="1" ref="Y223" ca="1">IF($G223="D",VLOOKUP($A223,DefaultParameters,MATCH(Y$8,'Default Parameters'!$3:$3,0),FALSE),"[enter country-specific value")</f>
        <v>0.09</v>
      </c>
      <c r="Z223" s="211" cm="1">
        <f t="array" aca="1" ref="Z223" ca="1">IF($G223="D",VLOOKUP($A223,DefaultParameters,MATCH(Z$8,'Default Parameters'!$3:$3,0),FALSE),"[enter country-specific value")</f>
        <v>0.09</v>
      </c>
      <c r="AA223" s="211" cm="1">
        <f t="array" aca="1" ref="AA223" ca="1">IF($G223="D",VLOOKUP($A223,DefaultParameters,MATCH(AA$8,'Default Parameters'!$3:$3,0),FALSE),"[enter country-specific value")</f>
        <v>0.09</v>
      </c>
      <c r="AB223" s="211" cm="1">
        <f t="array" aca="1" ref="AB223" ca="1">IF($G223="D",VLOOKUP($A223,DefaultParameters,MATCH(AB$8,'Default Parameters'!$3:$3,0),FALSE),"[enter country-specific value")</f>
        <v>0.09</v>
      </c>
      <c r="AC223" s="211" cm="1">
        <f t="array" aca="1" ref="AC223" ca="1">IF($G223="D",VLOOKUP($A223,DefaultParameters,MATCH(AC$8,'Default Parameters'!$3:$3,0),FALSE),"[enter country-specific value")</f>
        <v>0.09</v>
      </c>
      <c r="AD223" s="211" cm="1">
        <f t="array" aca="1" ref="AD223" ca="1">IF($G223="D",VLOOKUP($A223,DefaultParameters,MATCH(AD$8,'Default Parameters'!$3:$3,0),FALSE),"[enter country-specific value")</f>
        <v>0.09</v>
      </c>
      <c r="AE223" s="211" cm="1">
        <f t="array" aca="1" ref="AE223" ca="1">IF($G223="D",VLOOKUP($A223,DefaultParameters,MATCH(AE$8,'Default Parameters'!$3:$3,0),FALSE),"[enter country-specific value")</f>
        <v>0.09</v>
      </c>
      <c r="AF223" s="211" cm="1">
        <f t="array" aca="1" ref="AF223" ca="1">IF($G223="D",VLOOKUP($A223,DefaultParameters,MATCH(AF$8,'Default Parameters'!$3:$3,0),FALSE),"[enter country-specific value")</f>
        <v>0.09</v>
      </c>
      <c r="AG223" s="211" cm="1">
        <f t="array" aca="1" ref="AG223" ca="1">IF($G223="D",VLOOKUP($A223,DefaultParameters,MATCH(AG$8,'Default Parameters'!$3:$3,0),FALSE),"[enter country-specific value")</f>
        <v>0.09</v>
      </c>
      <c r="AH223" s="211" cm="1">
        <f t="array" aca="1" ref="AH223" ca="1">IF($G223="D",VLOOKUP($A223,DefaultParameters,MATCH(AH$8,'Default Parameters'!$3:$3,0),FALSE),"[enter country-specific value")</f>
        <v>0.09</v>
      </c>
      <c r="AI223" s="211" cm="1">
        <f t="array" aca="1" ref="AI223" ca="1">IF($G223="D",VLOOKUP($A223,DefaultParameters,MATCH(AI$8,'Default Parameters'!$3:$3,0),FALSE),"[enter country-specific value")</f>
        <v>0.09</v>
      </c>
      <c r="AJ223" s="211" cm="1">
        <f t="array" aca="1" ref="AJ223" ca="1">IF($G223="D",VLOOKUP($A223,DefaultParameters,MATCH(AJ$8,'Default Parameters'!$3:$3,0),FALSE),"[enter country-specific value")</f>
        <v>0.09</v>
      </c>
      <c r="AK223" s="211" cm="1">
        <f t="array" aca="1" ref="AK223" ca="1">IF($G223="D",VLOOKUP($A223,DefaultParameters,MATCH(AK$8,'Default Parameters'!$3:$3,0),FALSE),"[enter country-specific value")</f>
        <v>0.09</v>
      </c>
      <c r="AL223" s="211" cm="1">
        <f t="array" aca="1" ref="AL223" ca="1">IF($G223="D",VLOOKUP($A223,DefaultParameters,MATCH(AL$8,'Default Parameters'!$3:$3,0),FALSE),"[enter country-specific value")</f>
        <v>0.09</v>
      </c>
      <c r="AM223" s="211" cm="1">
        <f t="array" aca="1" ref="AM223" ca="1">IF($G223="D",VLOOKUP($A223,DefaultParameters,MATCH(AM$8,'Default Parameters'!$3:$3,0),FALSE),"[enter country-specific value")</f>
        <v>0.09</v>
      </c>
      <c r="AN223" s="211" cm="1">
        <f t="array" aca="1" ref="AN223" ca="1">IF($G223="D",VLOOKUP($A223,DefaultParameters,MATCH(AN$8,'Default Parameters'!$3:$3,0),FALSE),"[enter country-specific value")</f>
        <v>0.09</v>
      </c>
      <c r="AO223" s="211" cm="1">
        <f t="array" aca="1" ref="AO223" ca="1">IF($G223="D",VLOOKUP($A223,DefaultParameters,MATCH(AO$8,'Default Parameters'!$3:$3,0),FALSE),"[enter country-specific value")</f>
        <v>0.09</v>
      </c>
      <c r="AP223" s="211"/>
      <c r="AQ223" s="211"/>
      <c r="AR223" s="211"/>
      <c r="AS223" s="211"/>
      <c r="AT223" s="211"/>
      <c r="AU223" s="188"/>
      <c r="AV223" s="43" t="e" cm="1">
        <f t="array" aca="1" ref="AV223" ca="1">IF($G223="D",VLOOKUP($A223,DefaultParameters,MATCH(AV$8,'Default Parameters'!$3:$3,0),FALSE),"[enter country-specific value")</f>
        <v>#N/A</v>
      </c>
    </row>
    <row r="224" spans="1:48" x14ac:dyDescent="0.25">
      <c r="A224" s="44" t="str">
        <f t="shared" ref="A224:A238" si="53">C224&amp;"_"&amp;E224</f>
        <v>EF_NH3_house_slurry_Non-dairy cattle</v>
      </c>
      <c r="B224" s="2" t="s">
        <v>49</v>
      </c>
      <c r="C224" s="2" t="s">
        <v>178</v>
      </c>
      <c r="D224" s="77" t="str">
        <f t="shared" ca="1" si="47"/>
        <v>NH3-N</v>
      </c>
      <c r="E224" s="2" t="s">
        <v>77</v>
      </c>
      <c r="F224" s="77" t="str">
        <f t="shared" ca="1" si="48"/>
        <v>Fraction TAN</v>
      </c>
      <c r="G224" s="201" t="s">
        <v>124</v>
      </c>
      <c r="H224" s="2" t="s">
        <v>49</v>
      </c>
      <c r="I224" s="211" t="str">
        <f t="shared" ca="1" si="49"/>
        <v>Table 3.9, 3B, EMEP/EEA Guidebook 2019</v>
      </c>
      <c r="J224" s="176"/>
      <c r="K224" s="211" cm="1">
        <f t="array" aca="1" ref="K224" ca="1">IF($G224="D",VLOOKUP($A224,DefaultParameters,MATCH(K$8,'Default Parameters'!$3:$3,0),FALSE),"[enter country-specific value")</f>
        <v>0.24</v>
      </c>
      <c r="L224" s="211" cm="1">
        <f t="array" aca="1" ref="L224" ca="1">IF($G224="D",VLOOKUP($A224,DefaultParameters,MATCH(L$8,'Default Parameters'!$3:$3,0),FALSE),"[enter country-specific value")</f>
        <v>0.24</v>
      </c>
      <c r="M224" s="211" cm="1">
        <f t="array" aca="1" ref="M224" ca="1">IF($G224="D",VLOOKUP($A224,DefaultParameters,MATCH(M$8,'Default Parameters'!$3:$3,0),FALSE),"[enter country-specific value")</f>
        <v>0.24</v>
      </c>
      <c r="N224" s="211" cm="1">
        <f t="array" aca="1" ref="N224" ca="1">IF($G224="D",VLOOKUP($A224,DefaultParameters,MATCH(N$8,'Default Parameters'!$3:$3,0),FALSE),"[enter country-specific value")</f>
        <v>0.24</v>
      </c>
      <c r="O224" s="211" cm="1">
        <f t="array" aca="1" ref="O224" ca="1">IF($G224="D",VLOOKUP($A224,DefaultParameters,MATCH(O$8,'Default Parameters'!$3:$3,0),FALSE),"[enter country-specific value")</f>
        <v>0.24</v>
      </c>
      <c r="P224" s="211" cm="1">
        <f t="array" aca="1" ref="P224" ca="1">IF($G224="D",VLOOKUP($A224,DefaultParameters,MATCH(P$8,'Default Parameters'!$3:$3,0),FALSE),"[enter country-specific value")</f>
        <v>0.24</v>
      </c>
      <c r="Q224" s="211" cm="1">
        <f t="array" aca="1" ref="Q224" ca="1">IF($G224="D",VLOOKUP($A224,DefaultParameters,MATCH(Q$8,'Default Parameters'!$3:$3,0),FALSE),"[enter country-specific value")</f>
        <v>0.24</v>
      </c>
      <c r="R224" s="211" cm="1">
        <f t="array" aca="1" ref="R224" ca="1">IF($G224="D",VLOOKUP($A224,DefaultParameters,MATCH(R$8,'Default Parameters'!$3:$3,0),FALSE),"[enter country-specific value")</f>
        <v>0.24</v>
      </c>
      <c r="S224" s="211" cm="1">
        <f t="array" aca="1" ref="S224" ca="1">IF($G224="D",VLOOKUP($A224,DefaultParameters,MATCH(S$8,'Default Parameters'!$3:$3,0),FALSE),"[enter country-specific value")</f>
        <v>0.24</v>
      </c>
      <c r="T224" s="211" cm="1">
        <f t="array" aca="1" ref="T224" ca="1">IF($G224="D",VLOOKUP($A224,DefaultParameters,MATCH(T$8,'Default Parameters'!$3:$3,0),FALSE),"[enter country-specific value")</f>
        <v>0.24</v>
      </c>
      <c r="U224" s="211" cm="1">
        <f t="array" aca="1" ref="U224" ca="1">IF($G224="D",VLOOKUP($A224,DefaultParameters,MATCH(U$8,'Default Parameters'!$3:$3,0),FALSE),"[enter country-specific value")</f>
        <v>0.24</v>
      </c>
      <c r="V224" s="211" cm="1">
        <f t="array" aca="1" ref="V224" ca="1">IF($G224="D",VLOOKUP($A224,DefaultParameters,MATCH(V$8,'Default Parameters'!$3:$3,0),FALSE),"[enter country-specific value")</f>
        <v>0.24</v>
      </c>
      <c r="W224" s="211" cm="1">
        <f t="array" aca="1" ref="W224" ca="1">IF($G224="D",VLOOKUP($A224,DefaultParameters,MATCH(W$8,'Default Parameters'!$3:$3,0),FALSE),"[enter country-specific value")</f>
        <v>0.24</v>
      </c>
      <c r="X224" s="211" cm="1">
        <f t="array" aca="1" ref="X224" ca="1">IF($G224="D",VLOOKUP($A224,DefaultParameters,MATCH(X$8,'Default Parameters'!$3:$3,0),FALSE),"[enter country-specific value")</f>
        <v>0.24</v>
      </c>
      <c r="Y224" s="211" cm="1">
        <f t="array" aca="1" ref="Y224" ca="1">IF($G224="D",VLOOKUP($A224,DefaultParameters,MATCH(Y$8,'Default Parameters'!$3:$3,0),FALSE),"[enter country-specific value")</f>
        <v>0.24</v>
      </c>
      <c r="Z224" s="211" cm="1">
        <f t="array" aca="1" ref="Z224" ca="1">IF($G224="D",VLOOKUP($A224,DefaultParameters,MATCH(Z$8,'Default Parameters'!$3:$3,0),FALSE),"[enter country-specific value")</f>
        <v>0.24</v>
      </c>
      <c r="AA224" s="211" cm="1">
        <f t="array" aca="1" ref="AA224" ca="1">IF($G224="D",VLOOKUP($A224,DefaultParameters,MATCH(AA$8,'Default Parameters'!$3:$3,0),FALSE),"[enter country-specific value")</f>
        <v>0.24</v>
      </c>
      <c r="AB224" s="211" cm="1">
        <f t="array" aca="1" ref="AB224" ca="1">IF($G224="D",VLOOKUP($A224,DefaultParameters,MATCH(AB$8,'Default Parameters'!$3:$3,0),FALSE),"[enter country-specific value")</f>
        <v>0.24</v>
      </c>
      <c r="AC224" s="211" cm="1">
        <f t="array" aca="1" ref="AC224" ca="1">IF($G224="D",VLOOKUP($A224,DefaultParameters,MATCH(AC$8,'Default Parameters'!$3:$3,0),FALSE),"[enter country-specific value")</f>
        <v>0.24</v>
      </c>
      <c r="AD224" s="211" cm="1">
        <f t="array" aca="1" ref="AD224" ca="1">IF($G224="D",VLOOKUP($A224,DefaultParameters,MATCH(AD$8,'Default Parameters'!$3:$3,0),FALSE),"[enter country-specific value")</f>
        <v>0.24</v>
      </c>
      <c r="AE224" s="211" cm="1">
        <f t="array" aca="1" ref="AE224" ca="1">IF($G224="D",VLOOKUP($A224,DefaultParameters,MATCH(AE$8,'Default Parameters'!$3:$3,0),FALSE),"[enter country-specific value")</f>
        <v>0.24</v>
      </c>
      <c r="AF224" s="211" cm="1">
        <f t="array" aca="1" ref="AF224" ca="1">IF($G224="D",VLOOKUP($A224,DefaultParameters,MATCH(AF$8,'Default Parameters'!$3:$3,0),FALSE),"[enter country-specific value")</f>
        <v>0.24</v>
      </c>
      <c r="AG224" s="211" cm="1">
        <f t="array" aca="1" ref="AG224" ca="1">IF($G224="D",VLOOKUP($A224,DefaultParameters,MATCH(AG$8,'Default Parameters'!$3:$3,0),FALSE),"[enter country-specific value")</f>
        <v>0.24</v>
      </c>
      <c r="AH224" s="211" cm="1">
        <f t="array" aca="1" ref="AH224" ca="1">IF($G224="D",VLOOKUP($A224,DefaultParameters,MATCH(AH$8,'Default Parameters'!$3:$3,0),FALSE),"[enter country-specific value")</f>
        <v>0.24</v>
      </c>
      <c r="AI224" s="211" cm="1">
        <f t="array" aca="1" ref="AI224" ca="1">IF($G224="D",VLOOKUP($A224,DefaultParameters,MATCH(AI$8,'Default Parameters'!$3:$3,0),FALSE),"[enter country-specific value")</f>
        <v>0.24</v>
      </c>
      <c r="AJ224" s="211" cm="1">
        <f t="array" aca="1" ref="AJ224" ca="1">IF($G224="D",VLOOKUP($A224,DefaultParameters,MATCH(AJ$8,'Default Parameters'!$3:$3,0),FALSE),"[enter country-specific value")</f>
        <v>0.24</v>
      </c>
      <c r="AK224" s="211" cm="1">
        <f t="array" aca="1" ref="AK224" ca="1">IF($G224="D",VLOOKUP($A224,DefaultParameters,MATCH(AK$8,'Default Parameters'!$3:$3,0),FALSE),"[enter country-specific value")</f>
        <v>0.24</v>
      </c>
      <c r="AL224" s="211" cm="1">
        <f t="array" aca="1" ref="AL224" ca="1">IF($G224="D",VLOOKUP($A224,DefaultParameters,MATCH(AL$8,'Default Parameters'!$3:$3,0),FALSE),"[enter country-specific value")</f>
        <v>0.24</v>
      </c>
      <c r="AM224" s="211" cm="1">
        <f t="array" aca="1" ref="AM224" ca="1">IF($G224="D",VLOOKUP($A224,DefaultParameters,MATCH(AM$8,'Default Parameters'!$3:$3,0),FALSE),"[enter country-specific value")</f>
        <v>0.24</v>
      </c>
      <c r="AN224" s="211" cm="1">
        <f t="array" aca="1" ref="AN224" ca="1">IF($G224="D",VLOOKUP($A224,DefaultParameters,MATCH(AN$8,'Default Parameters'!$3:$3,0),FALSE),"[enter country-specific value")</f>
        <v>0.24</v>
      </c>
      <c r="AO224" s="211" cm="1">
        <f t="array" aca="1" ref="AO224" ca="1">IF($G224="D",VLOOKUP($A224,DefaultParameters,MATCH(AO$8,'Default Parameters'!$3:$3,0),FALSE),"[enter country-specific value")</f>
        <v>0.24</v>
      </c>
      <c r="AP224" s="211"/>
      <c r="AQ224" s="211"/>
      <c r="AR224" s="211"/>
      <c r="AS224" s="211"/>
      <c r="AT224" s="211"/>
      <c r="AU224" s="188"/>
      <c r="AV224" s="43" t="e" cm="1">
        <f t="array" aca="1" ref="AV224" ca="1">IF($G224="D",VLOOKUP($A224,DefaultParameters,MATCH(AV$8,'Default Parameters'!$3:$3,0),FALSE),"[enter country-specific value")</f>
        <v>#N/A</v>
      </c>
    </row>
    <row r="225" spans="1:48" x14ac:dyDescent="0.25">
      <c r="A225" s="44" t="str">
        <f t="shared" si="53"/>
        <v>EF_NH3_house_slurry_Non-dairy cattle (calves)</v>
      </c>
      <c r="B225" s="2" t="s">
        <v>49</v>
      </c>
      <c r="C225" s="2" t="s">
        <v>178</v>
      </c>
      <c r="D225" s="77" t="str">
        <f t="shared" ca="1" si="47"/>
        <v>NH3-N</v>
      </c>
      <c r="E225" s="2" t="s">
        <v>78</v>
      </c>
      <c r="F225" s="77" t="str">
        <f t="shared" ca="1" si="48"/>
        <v>Fraction TAN</v>
      </c>
      <c r="G225" s="201" t="s">
        <v>124</v>
      </c>
      <c r="H225" s="2" t="s">
        <v>49</v>
      </c>
      <c r="I225" s="211" t="str">
        <f t="shared" ca="1" si="49"/>
        <v>Table 3.9, 3B, EMEP/EEA Guidebook 2019 - no default, assuming the same as non-dairy cattle</v>
      </c>
      <c r="J225" s="202"/>
      <c r="K225" s="211" cm="1">
        <f t="array" aca="1" ref="K225" ca="1">IF($G225="D",VLOOKUP($A225,DefaultParameters,MATCH(K$8,'Default Parameters'!$3:$3,0),FALSE),"[enter country-specific value")</f>
        <v>0.24</v>
      </c>
      <c r="L225" s="211" cm="1">
        <f t="array" aca="1" ref="L225" ca="1">IF($G225="D",VLOOKUP($A225,DefaultParameters,MATCH(L$8,'Default Parameters'!$3:$3,0),FALSE),"[enter country-specific value")</f>
        <v>0.24</v>
      </c>
      <c r="M225" s="211" cm="1">
        <f t="array" aca="1" ref="M225" ca="1">IF($G225="D",VLOOKUP($A225,DefaultParameters,MATCH(M$8,'Default Parameters'!$3:$3,0),FALSE),"[enter country-specific value")</f>
        <v>0.24</v>
      </c>
      <c r="N225" s="211" cm="1">
        <f t="array" aca="1" ref="N225" ca="1">IF($G225="D",VLOOKUP($A225,DefaultParameters,MATCH(N$8,'Default Parameters'!$3:$3,0),FALSE),"[enter country-specific value")</f>
        <v>0.24</v>
      </c>
      <c r="O225" s="211" cm="1">
        <f t="array" aca="1" ref="O225" ca="1">IF($G225="D",VLOOKUP($A225,DefaultParameters,MATCH(O$8,'Default Parameters'!$3:$3,0),FALSE),"[enter country-specific value")</f>
        <v>0.24</v>
      </c>
      <c r="P225" s="211" cm="1">
        <f t="array" aca="1" ref="P225" ca="1">IF($G225="D",VLOOKUP($A225,DefaultParameters,MATCH(P$8,'Default Parameters'!$3:$3,0),FALSE),"[enter country-specific value")</f>
        <v>0.24</v>
      </c>
      <c r="Q225" s="211" cm="1">
        <f t="array" aca="1" ref="Q225" ca="1">IF($G225="D",VLOOKUP($A225,DefaultParameters,MATCH(Q$8,'Default Parameters'!$3:$3,0),FALSE),"[enter country-specific value")</f>
        <v>0.24</v>
      </c>
      <c r="R225" s="211" cm="1">
        <f t="array" aca="1" ref="R225" ca="1">IF($G225="D",VLOOKUP($A225,DefaultParameters,MATCH(R$8,'Default Parameters'!$3:$3,0),FALSE),"[enter country-specific value")</f>
        <v>0.24</v>
      </c>
      <c r="S225" s="211" cm="1">
        <f t="array" aca="1" ref="S225" ca="1">IF($G225="D",VLOOKUP($A225,DefaultParameters,MATCH(S$8,'Default Parameters'!$3:$3,0),FALSE),"[enter country-specific value")</f>
        <v>0.24</v>
      </c>
      <c r="T225" s="211" cm="1">
        <f t="array" aca="1" ref="T225" ca="1">IF($G225="D",VLOOKUP($A225,DefaultParameters,MATCH(T$8,'Default Parameters'!$3:$3,0),FALSE),"[enter country-specific value")</f>
        <v>0.24</v>
      </c>
      <c r="U225" s="211" cm="1">
        <f t="array" aca="1" ref="U225" ca="1">IF($G225="D",VLOOKUP($A225,DefaultParameters,MATCH(U$8,'Default Parameters'!$3:$3,0),FALSE),"[enter country-specific value")</f>
        <v>0.24</v>
      </c>
      <c r="V225" s="211" cm="1">
        <f t="array" aca="1" ref="V225" ca="1">IF($G225="D",VLOOKUP($A225,DefaultParameters,MATCH(V$8,'Default Parameters'!$3:$3,0),FALSE),"[enter country-specific value")</f>
        <v>0.24</v>
      </c>
      <c r="W225" s="211" cm="1">
        <f t="array" aca="1" ref="W225" ca="1">IF($G225="D",VLOOKUP($A225,DefaultParameters,MATCH(W$8,'Default Parameters'!$3:$3,0),FALSE),"[enter country-specific value")</f>
        <v>0.24</v>
      </c>
      <c r="X225" s="211" cm="1">
        <f t="array" aca="1" ref="X225" ca="1">IF($G225="D",VLOOKUP($A225,DefaultParameters,MATCH(X$8,'Default Parameters'!$3:$3,0),FALSE),"[enter country-specific value")</f>
        <v>0.24</v>
      </c>
      <c r="Y225" s="211" cm="1">
        <f t="array" aca="1" ref="Y225" ca="1">IF($G225="D",VLOOKUP($A225,DefaultParameters,MATCH(Y$8,'Default Parameters'!$3:$3,0),FALSE),"[enter country-specific value")</f>
        <v>0.24</v>
      </c>
      <c r="Z225" s="211" cm="1">
        <f t="array" aca="1" ref="Z225" ca="1">IF($G225="D",VLOOKUP($A225,DefaultParameters,MATCH(Z$8,'Default Parameters'!$3:$3,0),FALSE),"[enter country-specific value")</f>
        <v>0.24</v>
      </c>
      <c r="AA225" s="211" cm="1">
        <f t="array" aca="1" ref="AA225" ca="1">IF($G225="D",VLOOKUP($A225,DefaultParameters,MATCH(AA$8,'Default Parameters'!$3:$3,0),FALSE),"[enter country-specific value")</f>
        <v>0.24</v>
      </c>
      <c r="AB225" s="211" cm="1">
        <f t="array" aca="1" ref="AB225" ca="1">IF($G225="D",VLOOKUP($A225,DefaultParameters,MATCH(AB$8,'Default Parameters'!$3:$3,0),FALSE),"[enter country-specific value")</f>
        <v>0.24</v>
      </c>
      <c r="AC225" s="211" cm="1">
        <f t="array" aca="1" ref="AC225" ca="1">IF($G225="D",VLOOKUP($A225,DefaultParameters,MATCH(AC$8,'Default Parameters'!$3:$3,0),FALSE),"[enter country-specific value")</f>
        <v>0.24</v>
      </c>
      <c r="AD225" s="211" cm="1">
        <f t="array" aca="1" ref="AD225" ca="1">IF($G225="D",VLOOKUP($A225,DefaultParameters,MATCH(AD$8,'Default Parameters'!$3:$3,0),FALSE),"[enter country-specific value")</f>
        <v>0.24</v>
      </c>
      <c r="AE225" s="211" cm="1">
        <f t="array" aca="1" ref="AE225" ca="1">IF($G225="D",VLOOKUP($A225,DefaultParameters,MATCH(AE$8,'Default Parameters'!$3:$3,0),FALSE),"[enter country-specific value")</f>
        <v>0.24</v>
      </c>
      <c r="AF225" s="211" cm="1">
        <f t="array" aca="1" ref="AF225" ca="1">IF($G225="D",VLOOKUP($A225,DefaultParameters,MATCH(AF$8,'Default Parameters'!$3:$3,0),FALSE),"[enter country-specific value")</f>
        <v>0.24</v>
      </c>
      <c r="AG225" s="211" cm="1">
        <f t="array" aca="1" ref="AG225" ca="1">IF($G225="D",VLOOKUP($A225,DefaultParameters,MATCH(AG$8,'Default Parameters'!$3:$3,0),FALSE),"[enter country-specific value")</f>
        <v>0.24</v>
      </c>
      <c r="AH225" s="211" cm="1">
        <f t="array" aca="1" ref="AH225" ca="1">IF($G225="D",VLOOKUP($A225,DefaultParameters,MATCH(AH$8,'Default Parameters'!$3:$3,0),FALSE),"[enter country-specific value")</f>
        <v>0.24</v>
      </c>
      <c r="AI225" s="211" cm="1">
        <f t="array" aca="1" ref="AI225" ca="1">IF($G225="D",VLOOKUP($A225,DefaultParameters,MATCH(AI$8,'Default Parameters'!$3:$3,0),FALSE),"[enter country-specific value")</f>
        <v>0.24</v>
      </c>
      <c r="AJ225" s="211" cm="1">
        <f t="array" aca="1" ref="AJ225" ca="1">IF($G225="D",VLOOKUP($A225,DefaultParameters,MATCH(AJ$8,'Default Parameters'!$3:$3,0),FALSE),"[enter country-specific value")</f>
        <v>0.24</v>
      </c>
      <c r="AK225" s="211" cm="1">
        <f t="array" aca="1" ref="AK225" ca="1">IF($G225="D",VLOOKUP($A225,DefaultParameters,MATCH(AK$8,'Default Parameters'!$3:$3,0),FALSE),"[enter country-specific value")</f>
        <v>0.24</v>
      </c>
      <c r="AL225" s="211" cm="1">
        <f t="array" aca="1" ref="AL225" ca="1">IF($G225="D",VLOOKUP($A225,DefaultParameters,MATCH(AL$8,'Default Parameters'!$3:$3,0),FALSE),"[enter country-specific value")</f>
        <v>0.24</v>
      </c>
      <c r="AM225" s="211" cm="1">
        <f t="array" aca="1" ref="AM225" ca="1">IF($G225="D",VLOOKUP($A225,DefaultParameters,MATCH(AM$8,'Default Parameters'!$3:$3,0),FALSE),"[enter country-specific value")</f>
        <v>0.24</v>
      </c>
      <c r="AN225" s="211" cm="1">
        <f t="array" aca="1" ref="AN225" ca="1">IF($G225="D",VLOOKUP($A225,DefaultParameters,MATCH(AN$8,'Default Parameters'!$3:$3,0),FALSE),"[enter country-specific value")</f>
        <v>0.24</v>
      </c>
      <c r="AO225" s="211" cm="1">
        <f t="array" aca="1" ref="AO225" ca="1">IF($G225="D",VLOOKUP($A225,DefaultParameters,MATCH(AO$8,'Default Parameters'!$3:$3,0),FALSE),"[enter country-specific value")</f>
        <v>0.24</v>
      </c>
      <c r="AP225" s="211"/>
      <c r="AQ225" s="211"/>
      <c r="AR225" s="211"/>
      <c r="AS225" s="211"/>
      <c r="AT225" s="211"/>
      <c r="AU225" s="188"/>
      <c r="AV225" s="43" t="e" cm="1">
        <f t="array" aca="1" ref="AV225" ca="1">IF($G225="D",VLOOKUP($A225,DefaultParameters,MATCH(AV$8,'Default Parameters'!$3:$3,0),FALSE),"[enter country-specific value")</f>
        <v>#N/A</v>
      </c>
    </row>
    <row r="226" spans="1:48" x14ac:dyDescent="0.25">
      <c r="A226" s="44" t="str">
        <f t="shared" si="53"/>
        <v>EF_NH3_house_slurry_Sheep</v>
      </c>
      <c r="B226" s="2" t="s">
        <v>49</v>
      </c>
      <c r="C226" s="2" t="s">
        <v>178</v>
      </c>
      <c r="D226" s="77" t="str">
        <f t="shared" ca="1" si="47"/>
        <v>NH3-N</v>
      </c>
      <c r="E226" s="2" t="s">
        <v>79</v>
      </c>
      <c r="F226" s="77" t="str">
        <f t="shared" ca="1" si="48"/>
        <v>Fraction TAN</v>
      </c>
      <c r="G226" s="201" t="s">
        <v>124</v>
      </c>
      <c r="H226" s="2" t="s">
        <v>49</v>
      </c>
      <c r="I226" s="211" t="str">
        <f t="shared" ca="1" si="49"/>
        <v>No default, assumed to be 0</v>
      </c>
      <c r="J226" s="202"/>
      <c r="K226" s="211" cm="1">
        <f t="array" aca="1" ref="K226" ca="1">IF($G226="D",VLOOKUP($A226,DefaultParameters,MATCH(K$8,'Default Parameters'!$3:$3,0),FALSE),"[enter country-specific value")</f>
        <v>0</v>
      </c>
      <c r="L226" s="211" cm="1">
        <f t="array" aca="1" ref="L226" ca="1">IF($G226="D",VLOOKUP($A226,DefaultParameters,MATCH(L$8,'Default Parameters'!$3:$3,0),FALSE),"[enter country-specific value")</f>
        <v>0</v>
      </c>
      <c r="M226" s="211" cm="1">
        <f t="array" aca="1" ref="M226" ca="1">IF($G226="D",VLOOKUP($A226,DefaultParameters,MATCH(M$8,'Default Parameters'!$3:$3,0),FALSE),"[enter country-specific value")</f>
        <v>0</v>
      </c>
      <c r="N226" s="211" cm="1">
        <f t="array" aca="1" ref="N226" ca="1">IF($G226="D",VLOOKUP($A226,DefaultParameters,MATCH(N$8,'Default Parameters'!$3:$3,0),FALSE),"[enter country-specific value")</f>
        <v>0</v>
      </c>
      <c r="O226" s="211" cm="1">
        <f t="array" aca="1" ref="O226" ca="1">IF($G226="D",VLOOKUP($A226,DefaultParameters,MATCH(O$8,'Default Parameters'!$3:$3,0),FALSE),"[enter country-specific value")</f>
        <v>0</v>
      </c>
      <c r="P226" s="211" cm="1">
        <f t="array" aca="1" ref="P226" ca="1">IF($G226="D",VLOOKUP($A226,DefaultParameters,MATCH(P$8,'Default Parameters'!$3:$3,0),FALSE),"[enter country-specific value")</f>
        <v>0</v>
      </c>
      <c r="Q226" s="211" cm="1">
        <f t="array" aca="1" ref="Q226" ca="1">IF($G226="D",VLOOKUP($A226,DefaultParameters,MATCH(Q$8,'Default Parameters'!$3:$3,0),FALSE),"[enter country-specific value")</f>
        <v>0</v>
      </c>
      <c r="R226" s="211" cm="1">
        <f t="array" aca="1" ref="R226" ca="1">IF($G226="D",VLOOKUP($A226,DefaultParameters,MATCH(R$8,'Default Parameters'!$3:$3,0),FALSE),"[enter country-specific value")</f>
        <v>0</v>
      </c>
      <c r="S226" s="211" cm="1">
        <f t="array" aca="1" ref="S226" ca="1">IF($G226="D",VLOOKUP($A226,DefaultParameters,MATCH(S$8,'Default Parameters'!$3:$3,0),FALSE),"[enter country-specific value")</f>
        <v>0</v>
      </c>
      <c r="T226" s="211" cm="1">
        <f t="array" aca="1" ref="T226" ca="1">IF($G226="D",VLOOKUP($A226,DefaultParameters,MATCH(T$8,'Default Parameters'!$3:$3,0),FALSE),"[enter country-specific value")</f>
        <v>0</v>
      </c>
      <c r="U226" s="211" cm="1">
        <f t="array" aca="1" ref="U226" ca="1">IF($G226="D",VLOOKUP($A226,DefaultParameters,MATCH(U$8,'Default Parameters'!$3:$3,0),FALSE),"[enter country-specific value")</f>
        <v>0</v>
      </c>
      <c r="V226" s="211" cm="1">
        <f t="array" aca="1" ref="V226" ca="1">IF($G226="D",VLOOKUP($A226,DefaultParameters,MATCH(V$8,'Default Parameters'!$3:$3,0),FALSE),"[enter country-specific value")</f>
        <v>0</v>
      </c>
      <c r="W226" s="211" cm="1">
        <f t="array" aca="1" ref="W226" ca="1">IF($G226="D",VLOOKUP($A226,DefaultParameters,MATCH(W$8,'Default Parameters'!$3:$3,0),FALSE),"[enter country-specific value")</f>
        <v>0</v>
      </c>
      <c r="X226" s="211" cm="1">
        <f t="array" aca="1" ref="X226" ca="1">IF($G226="D",VLOOKUP($A226,DefaultParameters,MATCH(X$8,'Default Parameters'!$3:$3,0),FALSE),"[enter country-specific value")</f>
        <v>0</v>
      </c>
      <c r="Y226" s="211" cm="1">
        <f t="array" aca="1" ref="Y226" ca="1">IF($G226="D",VLOOKUP($A226,DefaultParameters,MATCH(Y$8,'Default Parameters'!$3:$3,0),FALSE),"[enter country-specific value")</f>
        <v>0</v>
      </c>
      <c r="Z226" s="211" cm="1">
        <f t="array" aca="1" ref="Z226" ca="1">IF($G226="D",VLOOKUP($A226,DefaultParameters,MATCH(Z$8,'Default Parameters'!$3:$3,0),FALSE),"[enter country-specific value")</f>
        <v>0</v>
      </c>
      <c r="AA226" s="211" cm="1">
        <f t="array" aca="1" ref="AA226" ca="1">IF($G226="D",VLOOKUP($A226,DefaultParameters,MATCH(AA$8,'Default Parameters'!$3:$3,0),FALSE),"[enter country-specific value")</f>
        <v>0</v>
      </c>
      <c r="AB226" s="211" cm="1">
        <f t="array" aca="1" ref="AB226" ca="1">IF($G226="D",VLOOKUP($A226,DefaultParameters,MATCH(AB$8,'Default Parameters'!$3:$3,0),FALSE),"[enter country-specific value")</f>
        <v>0</v>
      </c>
      <c r="AC226" s="211" cm="1">
        <f t="array" aca="1" ref="AC226" ca="1">IF($G226="D",VLOOKUP($A226,DefaultParameters,MATCH(AC$8,'Default Parameters'!$3:$3,0),FALSE),"[enter country-specific value")</f>
        <v>0</v>
      </c>
      <c r="AD226" s="211" cm="1">
        <f t="array" aca="1" ref="AD226" ca="1">IF($G226="D",VLOOKUP($A226,DefaultParameters,MATCH(AD$8,'Default Parameters'!$3:$3,0),FALSE),"[enter country-specific value")</f>
        <v>0</v>
      </c>
      <c r="AE226" s="211" cm="1">
        <f t="array" aca="1" ref="AE226" ca="1">IF($G226="D",VLOOKUP($A226,DefaultParameters,MATCH(AE$8,'Default Parameters'!$3:$3,0),FALSE),"[enter country-specific value")</f>
        <v>0</v>
      </c>
      <c r="AF226" s="211" cm="1">
        <f t="array" aca="1" ref="AF226" ca="1">IF($G226="D",VLOOKUP($A226,DefaultParameters,MATCH(AF$8,'Default Parameters'!$3:$3,0),FALSE),"[enter country-specific value")</f>
        <v>0</v>
      </c>
      <c r="AG226" s="211" cm="1">
        <f t="array" aca="1" ref="AG226" ca="1">IF($G226="D",VLOOKUP($A226,DefaultParameters,MATCH(AG$8,'Default Parameters'!$3:$3,0),FALSE),"[enter country-specific value")</f>
        <v>0</v>
      </c>
      <c r="AH226" s="211" cm="1">
        <f t="array" aca="1" ref="AH226" ca="1">IF($G226="D",VLOOKUP($A226,DefaultParameters,MATCH(AH$8,'Default Parameters'!$3:$3,0),FALSE),"[enter country-specific value")</f>
        <v>0</v>
      </c>
      <c r="AI226" s="211" cm="1">
        <f t="array" aca="1" ref="AI226" ca="1">IF($G226="D",VLOOKUP($A226,DefaultParameters,MATCH(AI$8,'Default Parameters'!$3:$3,0),FALSE),"[enter country-specific value")</f>
        <v>0</v>
      </c>
      <c r="AJ226" s="211" cm="1">
        <f t="array" aca="1" ref="AJ226" ca="1">IF($G226="D",VLOOKUP($A226,DefaultParameters,MATCH(AJ$8,'Default Parameters'!$3:$3,0),FALSE),"[enter country-specific value")</f>
        <v>0</v>
      </c>
      <c r="AK226" s="211" cm="1">
        <f t="array" aca="1" ref="AK226" ca="1">IF($G226="D",VLOOKUP($A226,DefaultParameters,MATCH(AK$8,'Default Parameters'!$3:$3,0),FALSE),"[enter country-specific value")</f>
        <v>0</v>
      </c>
      <c r="AL226" s="211" cm="1">
        <f t="array" aca="1" ref="AL226" ca="1">IF($G226="D",VLOOKUP($A226,DefaultParameters,MATCH(AL$8,'Default Parameters'!$3:$3,0),FALSE),"[enter country-specific value")</f>
        <v>0</v>
      </c>
      <c r="AM226" s="211" cm="1">
        <f t="array" aca="1" ref="AM226" ca="1">IF($G226="D",VLOOKUP($A226,DefaultParameters,MATCH(AM$8,'Default Parameters'!$3:$3,0),FALSE),"[enter country-specific value")</f>
        <v>0</v>
      </c>
      <c r="AN226" s="211" cm="1">
        <f t="array" aca="1" ref="AN226" ca="1">IF($G226="D",VLOOKUP($A226,DefaultParameters,MATCH(AN$8,'Default Parameters'!$3:$3,0),FALSE),"[enter country-specific value")</f>
        <v>0</v>
      </c>
      <c r="AO226" s="211" cm="1">
        <f t="array" aca="1" ref="AO226" ca="1">IF($G226="D",VLOOKUP($A226,DefaultParameters,MATCH(AO$8,'Default Parameters'!$3:$3,0),FALSE),"[enter country-specific value")</f>
        <v>0</v>
      </c>
      <c r="AP226" s="211"/>
      <c r="AQ226" s="211"/>
      <c r="AR226" s="211"/>
      <c r="AS226" s="211"/>
      <c r="AT226" s="211"/>
      <c r="AU226" s="188"/>
      <c r="AV226" s="43" t="e" cm="1">
        <f t="array" aca="1" ref="AV226" ca="1">IF($G226="D",VLOOKUP($A226,DefaultParameters,MATCH(AV$8,'Default Parameters'!$3:$3,0),FALSE),"[enter country-specific value")</f>
        <v>#N/A</v>
      </c>
    </row>
    <row r="227" spans="1:48" x14ac:dyDescent="0.25">
      <c r="A227" s="44" t="str">
        <f t="shared" si="53"/>
        <v>EF_NH3_house_slurry_Swine (finishing pigs)</v>
      </c>
      <c r="B227" s="2" t="s">
        <v>49</v>
      </c>
      <c r="C227" s="2" t="s">
        <v>178</v>
      </c>
      <c r="D227" s="77" t="str">
        <f t="shared" ca="1" si="47"/>
        <v>NH3-N</v>
      </c>
      <c r="E227" s="2" t="s">
        <v>538</v>
      </c>
      <c r="F227" s="77" t="str">
        <f t="shared" ca="1" si="48"/>
        <v>Fraction TAN</v>
      </c>
      <c r="G227" s="201" t="s">
        <v>124</v>
      </c>
      <c r="H227" s="2" t="s">
        <v>49</v>
      </c>
      <c r="I227" s="211" t="str">
        <f t="shared" ca="1" si="49"/>
        <v>Table 3.9, 3B, EMEP/EEA Guidebook 2019</v>
      </c>
      <c r="J227" s="202"/>
      <c r="K227" s="211" cm="1">
        <f t="array" aca="1" ref="K227" ca="1">IF($G227="D",VLOOKUP($A227,DefaultParameters,MATCH(K$8,'Default Parameters'!$3:$3,0),FALSE),"[enter country-specific value")</f>
        <v>0.27</v>
      </c>
      <c r="L227" s="211" cm="1">
        <f t="array" aca="1" ref="L227" ca="1">IF($G227="D",VLOOKUP($A227,DefaultParameters,MATCH(L$8,'Default Parameters'!$3:$3,0),FALSE),"[enter country-specific value")</f>
        <v>0.27</v>
      </c>
      <c r="M227" s="211" cm="1">
        <f t="array" aca="1" ref="M227" ca="1">IF($G227="D",VLOOKUP($A227,DefaultParameters,MATCH(M$8,'Default Parameters'!$3:$3,0),FALSE),"[enter country-specific value")</f>
        <v>0.27</v>
      </c>
      <c r="N227" s="211" cm="1">
        <f t="array" aca="1" ref="N227" ca="1">IF($G227="D",VLOOKUP($A227,DefaultParameters,MATCH(N$8,'Default Parameters'!$3:$3,0),FALSE),"[enter country-specific value")</f>
        <v>0.27</v>
      </c>
      <c r="O227" s="211" cm="1">
        <f t="array" aca="1" ref="O227" ca="1">IF($G227="D",VLOOKUP($A227,DefaultParameters,MATCH(O$8,'Default Parameters'!$3:$3,0),FALSE),"[enter country-specific value")</f>
        <v>0.27</v>
      </c>
      <c r="P227" s="211" cm="1">
        <f t="array" aca="1" ref="P227" ca="1">IF($G227="D",VLOOKUP($A227,DefaultParameters,MATCH(P$8,'Default Parameters'!$3:$3,0),FALSE),"[enter country-specific value")</f>
        <v>0.27</v>
      </c>
      <c r="Q227" s="211" cm="1">
        <f t="array" aca="1" ref="Q227" ca="1">IF($G227="D",VLOOKUP($A227,DefaultParameters,MATCH(Q$8,'Default Parameters'!$3:$3,0),FALSE),"[enter country-specific value")</f>
        <v>0.27</v>
      </c>
      <c r="R227" s="211" cm="1">
        <f t="array" aca="1" ref="R227" ca="1">IF($G227="D",VLOOKUP($A227,DefaultParameters,MATCH(R$8,'Default Parameters'!$3:$3,0),FALSE),"[enter country-specific value")</f>
        <v>0.27</v>
      </c>
      <c r="S227" s="211" cm="1">
        <f t="array" aca="1" ref="S227" ca="1">IF($G227="D",VLOOKUP($A227,DefaultParameters,MATCH(S$8,'Default Parameters'!$3:$3,0),FALSE),"[enter country-specific value")</f>
        <v>0.27</v>
      </c>
      <c r="T227" s="211" cm="1">
        <f t="array" aca="1" ref="T227" ca="1">IF($G227="D",VLOOKUP($A227,DefaultParameters,MATCH(T$8,'Default Parameters'!$3:$3,0),FALSE),"[enter country-specific value")</f>
        <v>0.27</v>
      </c>
      <c r="U227" s="211" cm="1">
        <f t="array" aca="1" ref="U227" ca="1">IF($G227="D",VLOOKUP($A227,DefaultParameters,MATCH(U$8,'Default Parameters'!$3:$3,0),FALSE),"[enter country-specific value")</f>
        <v>0.27</v>
      </c>
      <c r="V227" s="211" cm="1">
        <f t="array" aca="1" ref="V227" ca="1">IF($G227="D",VLOOKUP($A227,DefaultParameters,MATCH(V$8,'Default Parameters'!$3:$3,0),FALSE),"[enter country-specific value")</f>
        <v>0.27</v>
      </c>
      <c r="W227" s="211" cm="1">
        <f t="array" aca="1" ref="W227" ca="1">IF($G227="D",VLOOKUP($A227,DefaultParameters,MATCH(W$8,'Default Parameters'!$3:$3,0),FALSE),"[enter country-specific value")</f>
        <v>0.27</v>
      </c>
      <c r="X227" s="211" cm="1">
        <f t="array" aca="1" ref="X227" ca="1">IF($G227="D",VLOOKUP($A227,DefaultParameters,MATCH(X$8,'Default Parameters'!$3:$3,0),FALSE),"[enter country-specific value")</f>
        <v>0.27</v>
      </c>
      <c r="Y227" s="211" cm="1">
        <f t="array" aca="1" ref="Y227" ca="1">IF($G227="D",VLOOKUP($A227,DefaultParameters,MATCH(Y$8,'Default Parameters'!$3:$3,0),FALSE),"[enter country-specific value")</f>
        <v>0.27</v>
      </c>
      <c r="Z227" s="211" cm="1">
        <f t="array" aca="1" ref="Z227" ca="1">IF($G227="D",VLOOKUP($A227,DefaultParameters,MATCH(Z$8,'Default Parameters'!$3:$3,0),FALSE),"[enter country-specific value")</f>
        <v>0.27</v>
      </c>
      <c r="AA227" s="211" cm="1">
        <f t="array" aca="1" ref="AA227" ca="1">IF($G227="D",VLOOKUP($A227,DefaultParameters,MATCH(AA$8,'Default Parameters'!$3:$3,0),FALSE),"[enter country-specific value")</f>
        <v>0.27</v>
      </c>
      <c r="AB227" s="211" cm="1">
        <f t="array" aca="1" ref="AB227" ca="1">IF($G227="D",VLOOKUP($A227,DefaultParameters,MATCH(AB$8,'Default Parameters'!$3:$3,0),FALSE),"[enter country-specific value")</f>
        <v>0.27</v>
      </c>
      <c r="AC227" s="211" cm="1">
        <f t="array" aca="1" ref="AC227" ca="1">IF($G227="D",VLOOKUP($A227,DefaultParameters,MATCH(AC$8,'Default Parameters'!$3:$3,0),FALSE),"[enter country-specific value")</f>
        <v>0.27</v>
      </c>
      <c r="AD227" s="211" cm="1">
        <f t="array" aca="1" ref="AD227" ca="1">IF($G227="D",VLOOKUP($A227,DefaultParameters,MATCH(AD$8,'Default Parameters'!$3:$3,0),FALSE),"[enter country-specific value")</f>
        <v>0.27</v>
      </c>
      <c r="AE227" s="211" cm="1">
        <f t="array" aca="1" ref="AE227" ca="1">IF($G227="D",VLOOKUP($A227,DefaultParameters,MATCH(AE$8,'Default Parameters'!$3:$3,0),FALSE),"[enter country-specific value")</f>
        <v>0.27</v>
      </c>
      <c r="AF227" s="211" cm="1">
        <f t="array" aca="1" ref="AF227" ca="1">IF($G227="D",VLOOKUP($A227,DefaultParameters,MATCH(AF$8,'Default Parameters'!$3:$3,0),FALSE),"[enter country-specific value")</f>
        <v>0.27</v>
      </c>
      <c r="AG227" s="211" cm="1">
        <f t="array" aca="1" ref="AG227" ca="1">IF($G227="D",VLOOKUP($A227,DefaultParameters,MATCH(AG$8,'Default Parameters'!$3:$3,0),FALSE),"[enter country-specific value")</f>
        <v>0.27</v>
      </c>
      <c r="AH227" s="211" cm="1">
        <f t="array" aca="1" ref="AH227" ca="1">IF($G227="D",VLOOKUP($A227,DefaultParameters,MATCH(AH$8,'Default Parameters'!$3:$3,0),FALSE),"[enter country-specific value")</f>
        <v>0.27</v>
      </c>
      <c r="AI227" s="211" cm="1">
        <f t="array" aca="1" ref="AI227" ca="1">IF($G227="D",VLOOKUP($A227,DefaultParameters,MATCH(AI$8,'Default Parameters'!$3:$3,0),FALSE),"[enter country-specific value")</f>
        <v>0.27</v>
      </c>
      <c r="AJ227" s="211" cm="1">
        <f t="array" aca="1" ref="AJ227" ca="1">IF($G227="D",VLOOKUP($A227,DefaultParameters,MATCH(AJ$8,'Default Parameters'!$3:$3,0),FALSE),"[enter country-specific value")</f>
        <v>0.27</v>
      </c>
      <c r="AK227" s="211" cm="1">
        <f t="array" aca="1" ref="AK227" ca="1">IF($G227="D",VLOOKUP($A227,DefaultParameters,MATCH(AK$8,'Default Parameters'!$3:$3,0),FALSE),"[enter country-specific value")</f>
        <v>0.27</v>
      </c>
      <c r="AL227" s="211" cm="1">
        <f t="array" aca="1" ref="AL227" ca="1">IF($G227="D",VLOOKUP($A227,DefaultParameters,MATCH(AL$8,'Default Parameters'!$3:$3,0),FALSE),"[enter country-specific value")</f>
        <v>0.27</v>
      </c>
      <c r="AM227" s="211" cm="1">
        <f t="array" aca="1" ref="AM227" ca="1">IF($G227="D",VLOOKUP($A227,DefaultParameters,MATCH(AM$8,'Default Parameters'!$3:$3,0),FALSE),"[enter country-specific value")</f>
        <v>0.27</v>
      </c>
      <c r="AN227" s="211" cm="1">
        <f t="array" aca="1" ref="AN227" ca="1">IF($G227="D",VLOOKUP($A227,DefaultParameters,MATCH(AN$8,'Default Parameters'!$3:$3,0),FALSE),"[enter country-specific value")</f>
        <v>0.27</v>
      </c>
      <c r="AO227" s="211" cm="1">
        <f t="array" aca="1" ref="AO227" ca="1">IF($G227="D",VLOOKUP($A227,DefaultParameters,MATCH(AO$8,'Default Parameters'!$3:$3,0),FALSE),"[enter country-specific value")</f>
        <v>0.27</v>
      </c>
      <c r="AP227" s="211"/>
      <c r="AQ227" s="211"/>
      <c r="AR227" s="211"/>
      <c r="AS227" s="211"/>
      <c r="AT227" s="211"/>
      <c r="AU227" s="188"/>
      <c r="AV227" s="43" t="e" cm="1">
        <f t="array" aca="1" ref="AV227" ca="1">IF($G227="D",VLOOKUP($A227,DefaultParameters,MATCH(AV$8,'Default Parameters'!$3:$3,0),FALSE),"[enter country-specific value")</f>
        <v>#N/A</v>
      </c>
    </row>
    <row r="228" spans="1:48" x14ac:dyDescent="0.25">
      <c r="A228" s="44" t="str">
        <f t="shared" si="53"/>
        <v>EF_NH3_house_slurry_Swine (sows)</v>
      </c>
      <c r="B228" s="2" t="s">
        <v>49</v>
      </c>
      <c r="C228" s="2" t="s">
        <v>178</v>
      </c>
      <c r="D228" s="77" t="str">
        <f t="shared" ca="1" si="47"/>
        <v>NH3-N</v>
      </c>
      <c r="E228" s="2" t="s">
        <v>145</v>
      </c>
      <c r="F228" s="77" t="str">
        <f t="shared" ca="1" si="48"/>
        <v>Fraction TAN</v>
      </c>
      <c r="G228" s="201" t="s">
        <v>124</v>
      </c>
      <c r="H228" s="2" t="s">
        <v>49</v>
      </c>
      <c r="I228" s="211" t="str">
        <f t="shared" ca="1" si="49"/>
        <v>Table 3.9, 3B, EMEP/EEA Guidebook 2019</v>
      </c>
      <c r="J228" s="202"/>
      <c r="K228" s="211" cm="1">
        <f t="array" aca="1" ref="K228" ca="1">IF($G228="D",VLOOKUP($A228,DefaultParameters,MATCH(K$8,'Default Parameters'!$3:$3,0),FALSE),"[enter country-specific value")</f>
        <v>0.35</v>
      </c>
      <c r="L228" s="211" cm="1">
        <f t="array" aca="1" ref="L228" ca="1">IF($G228="D",VLOOKUP($A228,DefaultParameters,MATCH(L$8,'Default Parameters'!$3:$3,0),FALSE),"[enter country-specific value")</f>
        <v>0.35</v>
      </c>
      <c r="M228" s="211" cm="1">
        <f t="array" aca="1" ref="M228" ca="1">IF($G228="D",VLOOKUP($A228,DefaultParameters,MATCH(M$8,'Default Parameters'!$3:$3,0),FALSE),"[enter country-specific value")</f>
        <v>0.35</v>
      </c>
      <c r="N228" s="211" cm="1">
        <f t="array" aca="1" ref="N228" ca="1">IF($G228="D",VLOOKUP($A228,DefaultParameters,MATCH(N$8,'Default Parameters'!$3:$3,0),FALSE),"[enter country-specific value")</f>
        <v>0.35</v>
      </c>
      <c r="O228" s="211" cm="1">
        <f t="array" aca="1" ref="O228" ca="1">IF($G228="D",VLOOKUP($A228,DefaultParameters,MATCH(O$8,'Default Parameters'!$3:$3,0),FALSE),"[enter country-specific value")</f>
        <v>0.35</v>
      </c>
      <c r="P228" s="211" cm="1">
        <f t="array" aca="1" ref="P228" ca="1">IF($G228="D",VLOOKUP($A228,DefaultParameters,MATCH(P$8,'Default Parameters'!$3:$3,0),FALSE),"[enter country-specific value")</f>
        <v>0.35</v>
      </c>
      <c r="Q228" s="211" cm="1">
        <f t="array" aca="1" ref="Q228" ca="1">IF($G228="D",VLOOKUP($A228,DefaultParameters,MATCH(Q$8,'Default Parameters'!$3:$3,0),FALSE),"[enter country-specific value")</f>
        <v>0.35</v>
      </c>
      <c r="R228" s="211" cm="1">
        <f t="array" aca="1" ref="R228" ca="1">IF($G228="D",VLOOKUP($A228,DefaultParameters,MATCH(R$8,'Default Parameters'!$3:$3,0),FALSE),"[enter country-specific value")</f>
        <v>0.35</v>
      </c>
      <c r="S228" s="211" cm="1">
        <f t="array" aca="1" ref="S228" ca="1">IF($G228="D",VLOOKUP($A228,DefaultParameters,MATCH(S$8,'Default Parameters'!$3:$3,0),FALSE),"[enter country-specific value")</f>
        <v>0.35</v>
      </c>
      <c r="T228" s="211" cm="1">
        <f t="array" aca="1" ref="T228" ca="1">IF($G228="D",VLOOKUP($A228,DefaultParameters,MATCH(T$8,'Default Parameters'!$3:$3,0),FALSE),"[enter country-specific value")</f>
        <v>0.35</v>
      </c>
      <c r="U228" s="211" cm="1">
        <f t="array" aca="1" ref="U228" ca="1">IF($G228="D",VLOOKUP($A228,DefaultParameters,MATCH(U$8,'Default Parameters'!$3:$3,0),FALSE),"[enter country-specific value")</f>
        <v>0.35</v>
      </c>
      <c r="V228" s="211" cm="1">
        <f t="array" aca="1" ref="V228" ca="1">IF($G228="D",VLOOKUP($A228,DefaultParameters,MATCH(V$8,'Default Parameters'!$3:$3,0),FALSE),"[enter country-specific value")</f>
        <v>0.35</v>
      </c>
      <c r="W228" s="211" cm="1">
        <f t="array" aca="1" ref="W228" ca="1">IF($G228="D",VLOOKUP($A228,DefaultParameters,MATCH(W$8,'Default Parameters'!$3:$3,0),FALSE),"[enter country-specific value")</f>
        <v>0.35</v>
      </c>
      <c r="X228" s="211" cm="1">
        <f t="array" aca="1" ref="X228" ca="1">IF($G228="D",VLOOKUP($A228,DefaultParameters,MATCH(X$8,'Default Parameters'!$3:$3,0),FALSE),"[enter country-specific value")</f>
        <v>0.35</v>
      </c>
      <c r="Y228" s="211" cm="1">
        <f t="array" aca="1" ref="Y228" ca="1">IF($G228="D",VLOOKUP($A228,DefaultParameters,MATCH(Y$8,'Default Parameters'!$3:$3,0),FALSE),"[enter country-specific value")</f>
        <v>0.35</v>
      </c>
      <c r="Z228" s="211" cm="1">
        <f t="array" aca="1" ref="Z228" ca="1">IF($G228="D",VLOOKUP($A228,DefaultParameters,MATCH(Z$8,'Default Parameters'!$3:$3,0),FALSE),"[enter country-specific value")</f>
        <v>0.35</v>
      </c>
      <c r="AA228" s="211" cm="1">
        <f t="array" aca="1" ref="AA228" ca="1">IF($G228="D",VLOOKUP($A228,DefaultParameters,MATCH(AA$8,'Default Parameters'!$3:$3,0),FALSE),"[enter country-specific value")</f>
        <v>0.35</v>
      </c>
      <c r="AB228" s="211" cm="1">
        <f t="array" aca="1" ref="AB228" ca="1">IF($G228="D",VLOOKUP($A228,DefaultParameters,MATCH(AB$8,'Default Parameters'!$3:$3,0),FALSE),"[enter country-specific value")</f>
        <v>0.35</v>
      </c>
      <c r="AC228" s="211" cm="1">
        <f t="array" aca="1" ref="AC228" ca="1">IF($G228="D",VLOOKUP($A228,DefaultParameters,MATCH(AC$8,'Default Parameters'!$3:$3,0),FALSE),"[enter country-specific value")</f>
        <v>0.35</v>
      </c>
      <c r="AD228" s="211" cm="1">
        <f t="array" aca="1" ref="AD228" ca="1">IF($G228="D",VLOOKUP($A228,DefaultParameters,MATCH(AD$8,'Default Parameters'!$3:$3,0),FALSE),"[enter country-specific value")</f>
        <v>0.35</v>
      </c>
      <c r="AE228" s="211" cm="1">
        <f t="array" aca="1" ref="AE228" ca="1">IF($G228="D",VLOOKUP($A228,DefaultParameters,MATCH(AE$8,'Default Parameters'!$3:$3,0),FALSE),"[enter country-specific value")</f>
        <v>0.35</v>
      </c>
      <c r="AF228" s="211" cm="1">
        <f t="array" aca="1" ref="AF228" ca="1">IF($G228="D",VLOOKUP($A228,DefaultParameters,MATCH(AF$8,'Default Parameters'!$3:$3,0),FALSE),"[enter country-specific value")</f>
        <v>0.35</v>
      </c>
      <c r="AG228" s="211" cm="1">
        <f t="array" aca="1" ref="AG228" ca="1">IF($G228="D",VLOOKUP($A228,DefaultParameters,MATCH(AG$8,'Default Parameters'!$3:$3,0),FALSE),"[enter country-specific value")</f>
        <v>0.35</v>
      </c>
      <c r="AH228" s="211" cm="1">
        <f t="array" aca="1" ref="AH228" ca="1">IF($G228="D",VLOOKUP($A228,DefaultParameters,MATCH(AH$8,'Default Parameters'!$3:$3,0),FALSE),"[enter country-specific value")</f>
        <v>0.35</v>
      </c>
      <c r="AI228" s="211" cm="1">
        <f t="array" aca="1" ref="AI228" ca="1">IF($G228="D",VLOOKUP($A228,DefaultParameters,MATCH(AI$8,'Default Parameters'!$3:$3,0),FALSE),"[enter country-specific value")</f>
        <v>0.35</v>
      </c>
      <c r="AJ228" s="211" cm="1">
        <f t="array" aca="1" ref="AJ228" ca="1">IF($G228="D",VLOOKUP($A228,DefaultParameters,MATCH(AJ$8,'Default Parameters'!$3:$3,0),FALSE),"[enter country-specific value")</f>
        <v>0.35</v>
      </c>
      <c r="AK228" s="211" cm="1">
        <f t="array" aca="1" ref="AK228" ca="1">IF($G228="D",VLOOKUP($A228,DefaultParameters,MATCH(AK$8,'Default Parameters'!$3:$3,0),FALSE),"[enter country-specific value")</f>
        <v>0.35</v>
      </c>
      <c r="AL228" s="211" cm="1">
        <f t="array" aca="1" ref="AL228" ca="1">IF($G228="D",VLOOKUP($A228,DefaultParameters,MATCH(AL$8,'Default Parameters'!$3:$3,0),FALSE),"[enter country-specific value")</f>
        <v>0.35</v>
      </c>
      <c r="AM228" s="211" cm="1">
        <f t="array" aca="1" ref="AM228" ca="1">IF($G228="D",VLOOKUP($A228,DefaultParameters,MATCH(AM$8,'Default Parameters'!$3:$3,0),FALSE),"[enter country-specific value")</f>
        <v>0.35</v>
      </c>
      <c r="AN228" s="211" cm="1">
        <f t="array" aca="1" ref="AN228" ca="1">IF($G228="D",VLOOKUP($A228,DefaultParameters,MATCH(AN$8,'Default Parameters'!$3:$3,0),FALSE),"[enter country-specific value")</f>
        <v>0.35</v>
      </c>
      <c r="AO228" s="211" cm="1">
        <f t="array" aca="1" ref="AO228" ca="1">IF($G228="D",VLOOKUP($A228,DefaultParameters,MATCH(AO$8,'Default Parameters'!$3:$3,0),FALSE),"[enter country-specific value")</f>
        <v>0.35</v>
      </c>
      <c r="AP228" s="211"/>
      <c r="AQ228" s="211"/>
      <c r="AR228" s="211"/>
      <c r="AS228" s="211"/>
      <c r="AT228" s="211"/>
      <c r="AU228" s="188"/>
      <c r="AV228" s="211" t="e" cm="1">
        <f t="array" aca="1" ref="AV228" ca="1">IF($G228="D",VLOOKUP($A228,DefaultParameters,MATCH(AV$8,'Default Parameters'!$3:$3,0),FALSE),"[enter country-specific value")</f>
        <v>#N/A</v>
      </c>
    </row>
    <row r="229" spans="1:48" x14ac:dyDescent="0.25">
      <c r="A229" s="44" t="str">
        <f t="shared" si="53"/>
        <v>EF_NH3_house_slurry_Buffalo</v>
      </c>
      <c r="B229" s="2" t="s">
        <v>49</v>
      </c>
      <c r="C229" s="2" t="s">
        <v>178</v>
      </c>
      <c r="D229" s="77" t="str">
        <f t="shared" ca="1" si="47"/>
        <v>NH3-N</v>
      </c>
      <c r="E229" s="2" t="s">
        <v>80</v>
      </c>
      <c r="F229" s="77" t="str">
        <f t="shared" ca="1" si="48"/>
        <v>Fraction TAN</v>
      </c>
      <c r="G229" s="201" t="s">
        <v>124</v>
      </c>
      <c r="H229" s="2" t="s">
        <v>49</v>
      </c>
      <c r="I229" s="211" t="str">
        <f t="shared" ca="1" si="49"/>
        <v>No default, assumed to be 0</v>
      </c>
      <c r="J229" s="202"/>
      <c r="K229" s="211" cm="1">
        <f t="array" aca="1" ref="K229" ca="1">IF($G229="D",VLOOKUP($A229,DefaultParameters,MATCH(K$8,'Default Parameters'!$3:$3,0),FALSE),"[enter country-specific value")</f>
        <v>0</v>
      </c>
      <c r="L229" s="211" cm="1">
        <f t="array" aca="1" ref="L229" ca="1">IF($G229="D",VLOOKUP($A229,DefaultParameters,MATCH(L$8,'Default Parameters'!$3:$3,0),FALSE),"[enter country-specific value")</f>
        <v>0</v>
      </c>
      <c r="M229" s="211" cm="1">
        <f t="array" aca="1" ref="M229" ca="1">IF($G229="D",VLOOKUP($A229,DefaultParameters,MATCH(M$8,'Default Parameters'!$3:$3,0),FALSE),"[enter country-specific value")</f>
        <v>0</v>
      </c>
      <c r="N229" s="211" cm="1">
        <f t="array" aca="1" ref="N229" ca="1">IF($G229="D",VLOOKUP($A229,DefaultParameters,MATCH(N$8,'Default Parameters'!$3:$3,0),FALSE),"[enter country-specific value")</f>
        <v>0</v>
      </c>
      <c r="O229" s="211" cm="1">
        <f t="array" aca="1" ref="O229" ca="1">IF($G229="D",VLOOKUP($A229,DefaultParameters,MATCH(O$8,'Default Parameters'!$3:$3,0),FALSE),"[enter country-specific value")</f>
        <v>0</v>
      </c>
      <c r="P229" s="211" cm="1">
        <f t="array" aca="1" ref="P229" ca="1">IF($G229="D",VLOOKUP($A229,DefaultParameters,MATCH(P$8,'Default Parameters'!$3:$3,0),FALSE),"[enter country-specific value")</f>
        <v>0</v>
      </c>
      <c r="Q229" s="211" cm="1">
        <f t="array" aca="1" ref="Q229" ca="1">IF($G229="D",VLOOKUP($A229,DefaultParameters,MATCH(Q$8,'Default Parameters'!$3:$3,0),FALSE),"[enter country-specific value")</f>
        <v>0</v>
      </c>
      <c r="R229" s="211" cm="1">
        <f t="array" aca="1" ref="R229" ca="1">IF($G229="D",VLOOKUP($A229,DefaultParameters,MATCH(R$8,'Default Parameters'!$3:$3,0),FALSE),"[enter country-specific value")</f>
        <v>0</v>
      </c>
      <c r="S229" s="211" cm="1">
        <f t="array" aca="1" ref="S229" ca="1">IF($G229="D",VLOOKUP($A229,DefaultParameters,MATCH(S$8,'Default Parameters'!$3:$3,0),FALSE),"[enter country-specific value")</f>
        <v>0</v>
      </c>
      <c r="T229" s="211" cm="1">
        <f t="array" aca="1" ref="T229" ca="1">IF($G229="D",VLOOKUP($A229,DefaultParameters,MATCH(T$8,'Default Parameters'!$3:$3,0),FALSE),"[enter country-specific value")</f>
        <v>0</v>
      </c>
      <c r="U229" s="211" cm="1">
        <f t="array" aca="1" ref="U229" ca="1">IF($G229="D",VLOOKUP($A229,DefaultParameters,MATCH(U$8,'Default Parameters'!$3:$3,0),FALSE),"[enter country-specific value")</f>
        <v>0</v>
      </c>
      <c r="V229" s="211" cm="1">
        <f t="array" aca="1" ref="V229" ca="1">IF($G229="D",VLOOKUP($A229,DefaultParameters,MATCH(V$8,'Default Parameters'!$3:$3,0),FALSE),"[enter country-specific value")</f>
        <v>0</v>
      </c>
      <c r="W229" s="211" cm="1">
        <f t="array" aca="1" ref="W229" ca="1">IF($G229="D",VLOOKUP($A229,DefaultParameters,MATCH(W$8,'Default Parameters'!$3:$3,0),FALSE),"[enter country-specific value")</f>
        <v>0</v>
      </c>
      <c r="X229" s="211" cm="1">
        <f t="array" aca="1" ref="X229" ca="1">IF($G229="D",VLOOKUP($A229,DefaultParameters,MATCH(X$8,'Default Parameters'!$3:$3,0),FALSE),"[enter country-specific value")</f>
        <v>0</v>
      </c>
      <c r="Y229" s="211" cm="1">
        <f t="array" aca="1" ref="Y229" ca="1">IF($G229="D",VLOOKUP($A229,DefaultParameters,MATCH(Y$8,'Default Parameters'!$3:$3,0),FALSE),"[enter country-specific value")</f>
        <v>0</v>
      </c>
      <c r="Z229" s="211" cm="1">
        <f t="array" aca="1" ref="Z229" ca="1">IF($G229="D",VLOOKUP($A229,DefaultParameters,MATCH(Z$8,'Default Parameters'!$3:$3,0),FALSE),"[enter country-specific value")</f>
        <v>0</v>
      </c>
      <c r="AA229" s="211" cm="1">
        <f t="array" aca="1" ref="AA229" ca="1">IF($G229="D",VLOOKUP($A229,DefaultParameters,MATCH(AA$8,'Default Parameters'!$3:$3,0),FALSE),"[enter country-specific value")</f>
        <v>0</v>
      </c>
      <c r="AB229" s="211" cm="1">
        <f t="array" aca="1" ref="AB229" ca="1">IF($G229="D",VLOOKUP($A229,DefaultParameters,MATCH(AB$8,'Default Parameters'!$3:$3,0),FALSE),"[enter country-specific value")</f>
        <v>0</v>
      </c>
      <c r="AC229" s="211" cm="1">
        <f t="array" aca="1" ref="AC229" ca="1">IF($G229="D",VLOOKUP($A229,DefaultParameters,MATCH(AC$8,'Default Parameters'!$3:$3,0),FALSE),"[enter country-specific value")</f>
        <v>0</v>
      </c>
      <c r="AD229" s="211" cm="1">
        <f t="array" aca="1" ref="AD229" ca="1">IF($G229="D",VLOOKUP($A229,DefaultParameters,MATCH(AD$8,'Default Parameters'!$3:$3,0),FALSE),"[enter country-specific value")</f>
        <v>0</v>
      </c>
      <c r="AE229" s="211" cm="1">
        <f t="array" aca="1" ref="AE229" ca="1">IF($G229="D",VLOOKUP($A229,DefaultParameters,MATCH(AE$8,'Default Parameters'!$3:$3,0),FALSE),"[enter country-specific value")</f>
        <v>0</v>
      </c>
      <c r="AF229" s="211" cm="1">
        <f t="array" aca="1" ref="AF229" ca="1">IF($G229="D",VLOOKUP($A229,DefaultParameters,MATCH(AF$8,'Default Parameters'!$3:$3,0),FALSE),"[enter country-specific value")</f>
        <v>0</v>
      </c>
      <c r="AG229" s="211" cm="1">
        <f t="array" aca="1" ref="AG229" ca="1">IF($G229="D",VLOOKUP($A229,DefaultParameters,MATCH(AG$8,'Default Parameters'!$3:$3,0),FALSE),"[enter country-specific value")</f>
        <v>0</v>
      </c>
      <c r="AH229" s="211" cm="1">
        <f t="array" aca="1" ref="AH229" ca="1">IF($G229="D",VLOOKUP($A229,DefaultParameters,MATCH(AH$8,'Default Parameters'!$3:$3,0),FALSE),"[enter country-specific value")</f>
        <v>0</v>
      </c>
      <c r="AI229" s="211" cm="1">
        <f t="array" aca="1" ref="AI229" ca="1">IF($G229="D",VLOOKUP($A229,DefaultParameters,MATCH(AI$8,'Default Parameters'!$3:$3,0),FALSE),"[enter country-specific value")</f>
        <v>0</v>
      </c>
      <c r="AJ229" s="211" cm="1">
        <f t="array" aca="1" ref="AJ229" ca="1">IF($G229="D",VLOOKUP($A229,DefaultParameters,MATCH(AJ$8,'Default Parameters'!$3:$3,0),FALSE),"[enter country-specific value")</f>
        <v>0</v>
      </c>
      <c r="AK229" s="211" cm="1">
        <f t="array" aca="1" ref="AK229" ca="1">IF($G229="D",VLOOKUP($A229,DefaultParameters,MATCH(AK$8,'Default Parameters'!$3:$3,0),FALSE),"[enter country-specific value")</f>
        <v>0</v>
      </c>
      <c r="AL229" s="211" cm="1">
        <f t="array" aca="1" ref="AL229" ca="1">IF($G229="D",VLOOKUP($A229,DefaultParameters,MATCH(AL$8,'Default Parameters'!$3:$3,0),FALSE),"[enter country-specific value")</f>
        <v>0</v>
      </c>
      <c r="AM229" s="211" cm="1">
        <f t="array" aca="1" ref="AM229" ca="1">IF($G229="D",VLOOKUP($A229,DefaultParameters,MATCH(AM$8,'Default Parameters'!$3:$3,0),FALSE),"[enter country-specific value")</f>
        <v>0</v>
      </c>
      <c r="AN229" s="211" cm="1">
        <f t="array" aca="1" ref="AN229" ca="1">IF($G229="D",VLOOKUP($A229,DefaultParameters,MATCH(AN$8,'Default Parameters'!$3:$3,0),FALSE),"[enter country-specific value")</f>
        <v>0</v>
      </c>
      <c r="AO229" s="211" cm="1">
        <f t="array" aca="1" ref="AO229" ca="1">IF($G229="D",VLOOKUP($A229,DefaultParameters,MATCH(AO$8,'Default Parameters'!$3:$3,0),FALSE),"[enter country-specific value")</f>
        <v>0</v>
      </c>
      <c r="AP229" s="211"/>
      <c r="AQ229" s="211"/>
      <c r="AR229" s="211"/>
      <c r="AS229" s="211"/>
      <c r="AT229" s="211"/>
      <c r="AU229" s="188"/>
      <c r="AV229" s="43" t="e" cm="1">
        <f t="array" aca="1" ref="AV229" ca="1">IF($G229="D",VLOOKUP($A229,DefaultParameters,MATCH(AV$8,'Default Parameters'!$3:$3,0),FALSE),"[enter country-specific value")</f>
        <v>#N/A</v>
      </c>
    </row>
    <row r="230" spans="1:48" x14ac:dyDescent="0.25">
      <c r="A230" s="44" t="str">
        <f t="shared" si="53"/>
        <v>EF_NH3_house_slurry_Goats</v>
      </c>
      <c r="B230" s="2" t="s">
        <v>49</v>
      </c>
      <c r="C230" s="2" t="s">
        <v>178</v>
      </c>
      <c r="D230" s="77" t="str">
        <f t="shared" ca="1" si="47"/>
        <v>NH3-N</v>
      </c>
      <c r="E230" s="2" t="s">
        <v>81</v>
      </c>
      <c r="F230" s="77" t="str">
        <f t="shared" ca="1" si="48"/>
        <v>Fraction TAN</v>
      </c>
      <c r="G230" s="201" t="s">
        <v>124</v>
      </c>
      <c r="H230" s="2" t="s">
        <v>49</v>
      </c>
      <c r="I230" s="211" t="str">
        <f t="shared" ca="1" si="49"/>
        <v>No default, assumed to be 0</v>
      </c>
      <c r="J230" s="202"/>
      <c r="K230" s="211" cm="1">
        <f t="array" aca="1" ref="K230" ca="1">IF($G230="D",VLOOKUP($A230,DefaultParameters,MATCH(K$8,'Default Parameters'!$3:$3,0),FALSE),"[enter country-specific value")</f>
        <v>0</v>
      </c>
      <c r="L230" s="211" cm="1">
        <f t="array" aca="1" ref="L230" ca="1">IF($G230="D",VLOOKUP($A230,DefaultParameters,MATCH(L$8,'Default Parameters'!$3:$3,0),FALSE),"[enter country-specific value")</f>
        <v>0</v>
      </c>
      <c r="M230" s="211" cm="1">
        <f t="array" aca="1" ref="M230" ca="1">IF($G230="D",VLOOKUP($A230,DefaultParameters,MATCH(M$8,'Default Parameters'!$3:$3,0),FALSE),"[enter country-specific value")</f>
        <v>0</v>
      </c>
      <c r="N230" s="211" cm="1">
        <f t="array" aca="1" ref="N230" ca="1">IF($G230="D",VLOOKUP($A230,DefaultParameters,MATCH(N$8,'Default Parameters'!$3:$3,0),FALSE),"[enter country-specific value")</f>
        <v>0</v>
      </c>
      <c r="O230" s="211" cm="1">
        <f t="array" aca="1" ref="O230" ca="1">IF($G230="D",VLOOKUP($A230,DefaultParameters,MATCH(O$8,'Default Parameters'!$3:$3,0),FALSE),"[enter country-specific value")</f>
        <v>0</v>
      </c>
      <c r="P230" s="211" cm="1">
        <f t="array" aca="1" ref="P230" ca="1">IF($G230="D",VLOOKUP($A230,DefaultParameters,MATCH(P$8,'Default Parameters'!$3:$3,0),FALSE),"[enter country-specific value")</f>
        <v>0</v>
      </c>
      <c r="Q230" s="211" cm="1">
        <f t="array" aca="1" ref="Q230" ca="1">IF($G230="D",VLOOKUP($A230,DefaultParameters,MATCH(Q$8,'Default Parameters'!$3:$3,0),FALSE),"[enter country-specific value")</f>
        <v>0</v>
      </c>
      <c r="R230" s="211" cm="1">
        <f t="array" aca="1" ref="R230" ca="1">IF($G230="D",VLOOKUP($A230,DefaultParameters,MATCH(R$8,'Default Parameters'!$3:$3,0),FALSE),"[enter country-specific value")</f>
        <v>0</v>
      </c>
      <c r="S230" s="211" cm="1">
        <f t="array" aca="1" ref="S230" ca="1">IF($G230="D",VLOOKUP($A230,DefaultParameters,MATCH(S$8,'Default Parameters'!$3:$3,0),FALSE),"[enter country-specific value")</f>
        <v>0</v>
      </c>
      <c r="T230" s="211" cm="1">
        <f t="array" aca="1" ref="T230" ca="1">IF($G230="D",VLOOKUP($A230,DefaultParameters,MATCH(T$8,'Default Parameters'!$3:$3,0),FALSE),"[enter country-specific value")</f>
        <v>0</v>
      </c>
      <c r="U230" s="211" cm="1">
        <f t="array" aca="1" ref="U230" ca="1">IF($G230="D",VLOOKUP($A230,DefaultParameters,MATCH(U$8,'Default Parameters'!$3:$3,0),FALSE),"[enter country-specific value")</f>
        <v>0</v>
      </c>
      <c r="V230" s="211" cm="1">
        <f t="array" aca="1" ref="V230" ca="1">IF($G230="D",VLOOKUP($A230,DefaultParameters,MATCH(V$8,'Default Parameters'!$3:$3,0),FALSE),"[enter country-specific value")</f>
        <v>0</v>
      </c>
      <c r="W230" s="211" cm="1">
        <f t="array" aca="1" ref="W230" ca="1">IF($G230="D",VLOOKUP($A230,DefaultParameters,MATCH(W$8,'Default Parameters'!$3:$3,0),FALSE),"[enter country-specific value")</f>
        <v>0</v>
      </c>
      <c r="X230" s="211" cm="1">
        <f t="array" aca="1" ref="X230" ca="1">IF($G230="D",VLOOKUP($A230,DefaultParameters,MATCH(X$8,'Default Parameters'!$3:$3,0),FALSE),"[enter country-specific value")</f>
        <v>0</v>
      </c>
      <c r="Y230" s="211" cm="1">
        <f t="array" aca="1" ref="Y230" ca="1">IF($G230="D",VLOOKUP($A230,DefaultParameters,MATCH(Y$8,'Default Parameters'!$3:$3,0),FALSE),"[enter country-specific value")</f>
        <v>0</v>
      </c>
      <c r="Z230" s="211" cm="1">
        <f t="array" aca="1" ref="Z230" ca="1">IF($G230="D",VLOOKUP($A230,DefaultParameters,MATCH(Z$8,'Default Parameters'!$3:$3,0),FALSE),"[enter country-specific value")</f>
        <v>0</v>
      </c>
      <c r="AA230" s="211" cm="1">
        <f t="array" aca="1" ref="AA230" ca="1">IF($G230="D",VLOOKUP($A230,DefaultParameters,MATCH(AA$8,'Default Parameters'!$3:$3,0),FALSE),"[enter country-specific value")</f>
        <v>0</v>
      </c>
      <c r="AB230" s="211" cm="1">
        <f t="array" aca="1" ref="AB230" ca="1">IF($G230="D",VLOOKUP($A230,DefaultParameters,MATCH(AB$8,'Default Parameters'!$3:$3,0),FALSE),"[enter country-specific value")</f>
        <v>0</v>
      </c>
      <c r="AC230" s="211" cm="1">
        <f t="array" aca="1" ref="AC230" ca="1">IF($G230="D",VLOOKUP($A230,DefaultParameters,MATCH(AC$8,'Default Parameters'!$3:$3,0),FALSE),"[enter country-specific value")</f>
        <v>0</v>
      </c>
      <c r="AD230" s="211" cm="1">
        <f t="array" aca="1" ref="AD230" ca="1">IF($G230="D",VLOOKUP($A230,DefaultParameters,MATCH(AD$8,'Default Parameters'!$3:$3,0),FALSE),"[enter country-specific value")</f>
        <v>0</v>
      </c>
      <c r="AE230" s="211" cm="1">
        <f t="array" aca="1" ref="AE230" ca="1">IF($G230="D",VLOOKUP($A230,DefaultParameters,MATCH(AE$8,'Default Parameters'!$3:$3,0),FALSE),"[enter country-specific value")</f>
        <v>0</v>
      </c>
      <c r="AF230" s="211" cm="1">
        <f t="array" aca="1" ref="AF230" ca="1">IF($G230="D",VLOOKUP($A230,DefaultParameters,MATCH(AF$8,'Default Parameters'!$3:$3,0),FALSE),"[enter country-specific value")</f>
        <v>0</v>
      </c>
      <c r="AG230" s="211" cm="1">
        <f t="array" aca="1" ref="AG230" ca="1">IF($G230="D",VLOOKUP($A230,DefaultParameters,MATCH(AG$8,'Default Parameters'!$3:$3,0),FALSE),"[enter country-specific value")</f>
        <v>0</v>
      </c>
      <c r="AH230" s="211" cm="1">
        <f t="array" aca="1" ref="AH230" ca="1">IF($G230="D",VLOOKUP($A230,DefaultParameters,MATCH(AH$8,'Default Parameters'!$3:$3,0),FALSE),"[enter country-specific value")</f>
        <v>0</v>
      </c>
      <c r="AI230" s="211" cm="1">
        <f t="array" aca="1" ref="AI230" ca="1">IF($G230="D",VLOOKUP($A230,DefaultParameters,MATCH(AI$8,'Default Parameters'!$3:$3,0),FALSE),"[enter country-specific value")</f>
        <v>0</v>
      </c>
      <c r="AJ230" s="211" cm="1">
        <f t="array" aca="1" ref="AJ230" ca="1">IF($G230="D",VLOOKUP($A230,DefaultParameters,MATCH(AJ$8,'Default Parameters'!$3:$3,0),FALSE),"[enter country-specific value")</f>
        <v>0</v>
      </c>
      <c r="AK230" s="211" cm="1">
        <f t="array" aca="1" ref="AK230" ca="1">IF($G230="D",VLOOKUP($A230,DefaultParameters,MATCH(AK$8,'Default Parameters'!$3:$3,0),FALSE),"[enter country-specific value")</f>
        <v>0</v>
      </c>
      <c r="AL230" s="211" cm="1">
        <f t="array" aca="1" ref="AL230" ca="1">IF($G230="D",VLOOKUP($A230,DefaultParameters,MATCH(AL$8,'Default Parameters'!$3:$3,0),FALSE),"[enter country-specific value")</f>
        <v>0</v>
      </c>
      <c r="AM230" s="211" cm="1">
        <f t="array" aca="1" ref="AM230" ca="1">IF($G230="D",VLOOKUP($A230,DefaultParameters,MATCH(AM$8,'Default Parameters'!$3:$3,0),FALSE),"[enter country-specific value")</f>
        <v>0</v>
      </c>
      <c r="AN230" s="211" cm="1">
        <f t="array" aca="1" ref="AN230" ca="1">IF($G230="D",VLOOKUP($A230,DefaultParameters,MATCH(AN$8,'Default Parameters'!$3:$3,0),FALSE),"[enter country-specific value")</f>
        <v>0</v>
      </c>
      <c r="AO230" s="211" cm="1">
        <f t="array" aca="1" ref="AO230" ca="1">IF($G230="D",VLOOKUP($A230,DefaultParameters,MATCH(AO$8,'Default Parameters'!$3:$3,0),FALSE),"[enter country-specific value")</f>
        <v>0</v>
      </c>
      <c r="AP230" s="211"/>
      <c r="AQ230" s="211"/>
      <c r="AR230" s="211"/>
      <c r="AS230" s="211"/>
      <c r="AT230" s="211"/>
      <c r="AU230" s="188"/>
      <c r="AV230" s="43" t="e" cm="1">
        <f t="array" aca="1" ref="AV230" ca="1">IF($G230="D",VLOOKUP($A230,DefaultParameters,MATCH(AV$8,'Default Parameters'!$3:$3,0),FALSE),"[enter country-specific value")</f>
        <v>#N/A</v>
      </c>
    </row>
    <row r="231" spans="1:48" x14ac:dyDescent="0.25">
      <c r="A231" s="44" t="str">
        <f t="shared" si="53"/>
        <v>EF_NH3_house_slurry_Horses</v>
      </c>
      <c r="B231" s="2" t="s">
        <v>49</v>
      </c>
      <c r="C231" s="2" t="s">
        <v>178</v>
      </c>
      <c r="D231" s="77" t="str">
        <f t="shared" ca="1" si="47"/>
        <v>NH3-N</v>
      </c>
      <c r="E231" s="2" t="s">
        <v>82</v>
      </c>
      <c r="F231" s="77" t="str">
        <f t="shared" ca="1" si="48"/>
        <v>Fraction TAN</v>
      </c>
      <c r="G231" s="201" t="s">
        <v>124</v>
      </c>
      <c r="H231" s="2" t="s">
        <v>49</v>
      </c>
      <c r="I231" s="211" t="str">
        <f t="shared" ca="1" si="49"/>
        <v>No default, assumed to be 0</v>
      </c>
      <c r="J231" s="176"/>
      <c r="K231" s="211" cm="1">
        <f t="array" aca="1" ref="K231" ca="1">IF($G231="D",VLOOKUP($A231,DefaultParameters,MATCH(K$8,'Default Parameters'!$3:$3,0),FALSE),"[enter country-specific value")</f>
        <v>0</v>
      </c>
      <c r="L231" s="211" cm="1">
        <f t="array" aca="1" ref="L231" ca="1">IF($G231="D",VLOOKUP($A231,DefaultParameters,MATCH(L$8,'Default Parameters'!$3:$3,0),FALSE),"[enter country-specific value")</f>
        <v>0</v>
      </c>
      <c r="M231" s="211" cm="1">
        <f t="array" aca="1" ref="M231" ca="1">IF($G231="D",VLOOKUP($A231,DefaultParameters,MATCH(M$8,'Default Parameters'!$3:$3,0),FALSE),"[enter country-specific value")</f>
        <v>0</v>
      </c>
      <c r="N231" s="211" cm="1">
        <f t="array" aca="1" ref="N231" ca="1">IF($G231="D",VLOOKUP($A231,DefaultParameters,MATCH(N$8,'Default Parameters'!$3:$3,0),FALSE),"[enter country-specific value")</f>
        <v>0</v>
      </c>
      <c r="O231" s="211" cm="1">
        <f t="array" aca="1" ref="O231" ca="1">IF($G231="D",VLOOKUP($A231,DefaultParameters,MATCH(O$8,'Default Parameters'!$3:$3,0),FALSE),"[enter country-specific value")</f>
        <v>0</v>
      </c>
      <c r="P231" s="211" cm="1">
        <f t="array" aca="1" ref="P231" ca="1">IF($G231="D",VLOOKUP($A231,DefaultParameters,MATCH(P$8,'Default Parameters'!$3:$3,0),FALSE),"[enter country-specific value")</f>
        <v>0</v>
      </c>
      <c r="Q231" s="211" cm="1">
        <f t="array" aca="1" ref="Q231" ca="1">IF($G231="D",VLOOKUP($A231,DefaultParameters,MATCH(Q$8,'Default Parameters'!$3:$3,0),FALSE),"[enter country-specific value")</f>
        <v>0</v>
      </c>
      <c r="R231" s="211" cm="1">
        <f t="array" aca="1" ref="R231" ca="1">IF($G231="D",VLOOKUP($A231,DefaultParameters,MATCH(R$8,'Default Parameters'!$3:$3,0),FALSE),"[enter country-specific value")</f>
        <v>0</v>
      </c>
      <c r="S231" s="211" cm="1">
        <f t="array" aca="1" ref="S231" ca="1">IF($G231="D",VLOOKUP($A231,DefaultParameters,MATCH(S$8,'Default Parameters'!$3:$3,0),FALSE),"[enter country-specific value")</f>
        <v>0</v>
      </c>
      <c r="T231" s="211" cm="1">
        <f t="array" aca="1" ref="T231" ca="1">IF($G231="D",VLOOKUP($A231,DefaultParameters,MATCH(T$8,'Default Parameters'!$3:$3,0),FALSE),"[enter country-specific value")</f>
        <v>0</v>
      </c>
      <c r="U231" s="211" cm="1">
        <f t="array" aca="1" ref="U231" ca="1">IF($G231="D",VLOOKUP($A231,DefaultParameters,MATCH(U$8,'Default Parameters'!$3:$3,0),FALSE),"[enter country-specific value")</f>
        <v>0</v>
      </c>
      <c r="V231" s="211" cm="1">
        <f t="array" aca="1" ref="V231" ca="1">IF($G231="D",VLOOKUP($A231,DefaultParameters,MATCH(V$8,'Default Parameters'!$3:$3,0),FALSE),"[enter country-specific value")</f>
        <v>0</v>
      </c>
      <c r="W231" s="211" cm="1">
        <f t="array" aca="1" ref="W231" ca="1">IF($G231="D",VLOOKUP($A231,DefaultParameters,MATCH(W$8,'Default Parameters'!$3:$3,0),FALSE),"[enter country-specific value")</f>
        <v>0</v>
      </c>
      <c r="X231" s="211" cm="1">
        <f t="array" aca="1" ref="X231" ca="1">IF($G231="D",VLOOKUP($A231,DefaultParameters,MATCH(X$8,'Default Parameters'!$3:$3,0),FALSE),"[enter country-specific value")</f>
        <v>0</v>
      </c>
      <c r="Y231" s="211" cm="1">
        <f t="array" aca="1" ref="Y231" ca="1">IF($G231="D",VLOOKUP($A231,DefaultParameters,MATCH(Y$8,'Default Parameters'!$3:$3,0),FALSE),"[enter country-specific value")</f>
        <v>0</v>
      </c>
      <c r="Z231" s="211" cm="1">
        <f t="array" aca="1" ref="Z231" ca="1">IF($G231="D",VLOOKUP($A231,DefaultParameters,MATCH(Z$8,'Default Parameters'!$3:$3,0),FALSE),"[enter country-specific value")</f>
        <v>0</v>
      </c>
      <c r="AA231" s="211" cm="1">
        <f t="array" aca="1" ref="AA231" ca="1">IF($G231="D",VLOOKUP($A231,DefaultParameters,MATCH(AA$8,'Default Parameters'!$3:$3,0),FALSE),"[enter country-specific value")</f>
        <v>0</v>
      </c>
      <c r="AB231" s="211" cm="1">
        <f t="array" aca="1" ref="AB231" ca="1">IF($G231="D",VLOOKUP($A231,DefaultParameters,MATCH(AB$8,'Default Parameters'!$3:$3,0),FALSE),"[enter country-specific value")</f>
        <v>0</v>
      </c>
      <c r="AC231" s="211" cm="1">
        <f t="array" aca="1" ref="AC231" ca="1">IF($G231="D",VLOOKUP($A231,DefaultParameters,MATCH(AC$8,'Default Parameters'!$3:$3,0),FALSE),"[enter country-specific value")</f>
        <v>0</v>
      </c>
      <c r="AD231" s="211" cm="1">
        <f t="array" aca="1" ref="AD231" ca="1">IF($G231="D",VLOOKUP($A231,DefaultParameters,MATCH(AD$8,'Default Parameters'!$3:$3,0),FALSE),"[enter country-specific value")</f>
        <v>0</v>
      </c>
      <c r="AE231" s="211" cm="1">
        <f t="array" aca="1" ref="AE231" ca="1">IF($G231="D",VLOOKUP($A231,DefaultParameters,MATCH(AE$8,'Default Parameters'!$3:$3,0),FALSE),"[enter country-specific value")</f>
        <v>0</v>
      </c>
      <c r="AF231" s="211" cm="1">
        <f t="array" aca="1" ref="AF231" ca="1">IF($G231="D",VLOOKUP($A231,DefaultParameters,MATCH(AF$8,'Default Parameters'!$3:$3,0),FALSE),"[enter country-specific value")</f>
        <v>0</v>
      </c>
      <c r="AG231" s="211" cm="1">
        <f t="array" aca="1" ref="AG231" ca="1">IF($G231="D",VLOOKUP($A231,DefaultParameters,MATCH(AG$8,'Default Parameters'!$3:$3,0),FALSE),"[enter country-specific value")</f>
        <v>0</v>
      </c>
      <c r="AH231" s="211" cm="1">
        <f t="array" aca="1" ref="AH231" ca="1">IF($G231="D",VLOOKUP($A231,DefaultParameters,MATCH(AH$8,'Default Parameters'!$3:$3,0),FALSE),"[enter country-specific value")</f>
        <v>0</v>
      </c>
      <c r="AI231" s="211" cm="1">
        <f t="array" aca="1" ref="AI231" ca="1">IF($G231="D",VLOOKUP($A231,DefaultParameters,MATCH(AI$8,'Default Parameters'!$3:$3,0),FALSE),"[enter country-specific value")</f>
        <v>0</v>
      </c>
      <c r="AJ231" s="211" cm="1">
        <f t="array" aca="1" ref="AJ231" ca="1">IF($G231="D",VLOOKUP($A231,DefaultParameters,MATCH(AJ$8,'Default Parameters'!$3:$3,0),FALSE),"[enter country-specific value")</f>
        <v>0</v>
      </c>
      <c r="AK231" s="211" cm="1">
        <f t="array" aca="1" ref="AK231" ca="1">IF($G231="D",VLOOKUP($A231,DefaultParameters,MATCH(AK$8,'Default Parameters'!$3:$3,0),FALSE),"[enter country-specific value")</f>
        <v>0</v>
      </c>
      <c r="AL231" s="211" cm="1">
        <f t="array" aca="1" ref="AL231" ca="1">IF($G231="D",VLOOKUP($A231,DefaultParameters,MATCH(AL$8,'Default Parameters'!$3:$3,0),FALSE),"[enter country-specific value")</f>
        <v>0</v>
      </c>
      <c r="AM231" s="211" cm="1">
        <f t="array" aca="1" ref="AM231" ca="1">IF($G231="D",VLOOKUP($A231,DefaultParameters,MATCH(AM$8,'Default Parameters'!$3:$3,0),FALSE),"[enter country-specific value")</f>
        <v>0</v>
      </c>
      <c r="AN231" s="211" cm="1">
        <f t="array" aca="1" ref="AN231" ca="1">IF($G231="D",VLOOKUP($A231,DefaultParameters,MATCH(AN$8,'Default Parameters'!$3:$3,0),FALSE),"[enter country-specific value")</f>
        <v>0</v>
      </c>
      <c r="AO231" s="211" cm="1">
        <f t="array" aca="1" ref="AO231" ca="1">IF($G231="D",VLOOKUP($A231,DefaultParameters,MATCH(AO$8,'Default Parameters'!$3:$3,0),FALSE),"[enter country-specific value")</f>
        <v>0</v>
      </c>
      <c r="AP231" s="211"/>
      <c r="AQ231" s="211"/>
      <c r="AR231" s="211"/>
      <c r="AS231" s="211"/>
      <c r="AT231" s="211"/>
      <c r="AU231" s="188"/>
      <c r="AV231" s="43" t="e" cm="1">
        <f t="array" aca="1" ref="AV231" ca="1">IF($G231="D",VLOOKUP($A231,DefaultParameters,MATCH(AV$8,'Default Parameters'!$3:$3,0),FALSE),"[enter country-specific value")</f>
        <v>#N/A</v>
      </c>
    </row>
    <row r="232" spans="1:48" x14ac:dyDescent="0.25">
      <c r="A232" s="44" t="str">
        <f t="shared" si="53"/>
        <v>EF_NH3_house_slurry_Mules and asses</v>
      </c>
      <c r="B232" s="2" t="s">
        <v>49</v>
      </c>
      <c r="C232" s="2" t="s">
        <v>178</v>
      </c>
      <c r="D232" s="77" t="str">
        <f t="shared" ca="1" si="47"/>
        <v>NH3-N</v>
      </c>
      <c r="E232" s="2" t="s">
        <v>83</v>
      </c>
      <c r="F232" s="77" t="str">
        <f t="shared" ca="1" si="48"/>
        <v>Fraction TAN</v>
      </c>
      <c r="G232" s="201" t="s">
        <v>124</v>
      </c>
      <c r="H232" s="2" t="s">
        <v>49</v>
      </c>
      <c r="I232" s="211" t="str">
        <f t="shared" ca="1" si="49"/>
        <v>No default, assumed to be 0</v>
      </c>
      <c r="J232" s="202"/>
      <c r="K232" s="211" cm="1">
        <f t="array" aca="1" ref="K232" ca="1">IF($G232="D",VLOOKUP($A232,DefaultParameters,MATCH(K$8,'Default Parameters'!$3:$3,0),FALSE),"[enter country-specific value")</f>
        <v>0</v>
      </c>
      <c r="L232" s="211" cm="1">
        <f t="array" aca="1" ref="L232" ca="1">IF($G232="D",VLOOKUP($A232,DefaultParameters,MATCH(L$8,'Default Parameters'!$3:$3,0),FALSE),"[enter country-specific value")</f>
        <v>0</v>
      </c>
      <c r="M232" s="211" cm="1">
        <f t="array" aca="1" ref="M232" ca="1">IF($G232="D",VLOOKUP($A232,DefaultParameters,MATCH(M$8,'Default Parameters'!$3:$3,0),FALSE),"[enter country-specific value")</f>
        <v>0</v>
      </c>
      <c r="N232" s="211" cm="1">
        <f t="array" aca="1" ref="N232" ca="1">IF($G232="D",VLOOKUP($A232,DefaultParameters,MATCH(N$8,'Default Parameters'!$3:$3,0),FALSE),"[enter country-specific value")</f>
        <v>0</v>
      </c>
      <c r="O232" s="211" cm="1">
        <f t="array" aca="1" ref="O232" ca="1">IF($G232="D",VLOOKUP($A232,DefaultParameters,MATCH(O$8,'Default Parameters'!$3:$3,0),FALSE),"[enter country-specific value")</f>
        <v>0</v>
      </c>
      <c r="P232" s="211" cm="1">
        <f t="array" aca="1" ref="P232" ca="1">IF($G232="D",VLOOKUP($A232,DefaultParameters,MATCH(P$8,'Default Parameters'!$3:$3,0),FALSE),"[enter country-specific value")</f>
        <v>0</v>
      </c>
      <c r="Q232" s="211" cm="1">
        <f t="array" aca="1" ref="Q232" ca="1">IF($G232="D",VLOOKUP($A232,DefaultParameters,MATCH(Q$8,'Default Parameters'!$3:$3,0),FALSE),"[enter country-specific value")</f>
        <v>0</v>
      </c>
      <c r="R232" s="211" cm="1">
        <f t="array" aca="1" ref="R232" ca="1">IF($G232="D",VLOOKUP($A232,DefaultParameters,MATCH(R$8,'Default Parameters'!$3:$3,0),FALSE),"[enter country-specific value")</f>
        <v>0</v>
      </c>
      <c r="S232" s="211" cm="1">
        <f t="array" aca="1" ref="S232" ca="1">IF($G232="D",VLOOKUP($A232,DefaultParameters,MATCH(S$8,'Default Parameters'!$3:$3,0),FALSE),"[enter country-specific value")</f>
        <v>0</v>
      </c>
      <c r="T232" s="211" cm="1">
        <f t="array" aca="1" ref="T232" ca="1">IF($G232="D",VLOOKUP($A232,DefaultParameters,MATCH(T$8,'Default Parameters'!$3:$3,0),FALSE),"[enter country-specific value")</f>
        <v>0</v>
      </c>
      <c r="U232" s="211" cm="1">
        <f t="array" aca="1" ref="U232" ca="1">IF($G232="D",VLOOKUP($A232,DefaultParameters,MATCH(U$8,'Default Parameters'!$3:$3,0),FALSE),"[enter country-specific value")</f>
        <v>0</v>
      </c>
      <c r="V232" s="211" cm="1">
        <f t="array" aca="1" ref="V232" ca="1">IF($G232="D",VLOOKUP($A232,DefaultParameters,MATCH(V$8,'Default Parameters'!$3:$3,0),FALSE),"[enter country-specific value")</f>
        <v>0</v>
      </c>
      <c r="W232" s="211" cm="1">
        <f t="array" aca="1" ref="W232" ca="1">IF($G232="D",VLOOKUP($A232,DefaultParameters,MATCH(W$8,'Default Parameters'!$3:$3,0),FALSE),"[enter country-specific value")</f>
        <v>0</v>
      </c>
      <c r="X232" s="211" cm="1">
        <f t="array" aca="1" ref="X232" ca="1">IF($G232="D",VLOOKUP($A232,DefaultParameters,MATCH(X$8,'Default Parameters'!$3:$3,0),FALSE),"[enter country-specific value")</f>
        <v>0</v>
      </c>
      <c r="Y232" s="211" cm="1">
        <f t="array" aca="1" ref="Y232" ca="1">IF($G232="D",VLOOKUP($A232,DefaultParameters,MATCH(Y$8,'Default Parameters'!$3:$3,0),FALSE),"[enter country-specific value")</f>
        <v>0</v>
      </c>
      <c r="Z232" s="211" cm="1">
        <f t="array" aca="1" ref="Z232" ca="1">IF($G232="D",VLOOKUP($A232,DefaultParameters,MATCH(Z$8,'Default Parameters'!$3:$3,0),FALSE),"[enter country-specific value")</f>
        <v>0</v>
      </c>
      <c r="AA232" s="211" cm="1">
        <f t="array" aca="1" ref="AA232" ca="1">IF($G232="D",VLOOKUP($A232,DefaultParameters,MATCH(AA$8,'Default Parameters'!$3:$3,0),FALSE),"[enter country-specific value")</f>
        <v>0</v>
      </c>
      <c r="AB232" s="211" cm="1">
        <f t="array" aca="1" ref="AB232" ca="1">IF($G232="D",VLOOKUP($A232,DefaultParameters,MATCH(AB$8,'Default Parameters'!$3:$3,0),FALSE),"[enter country-specific value")</f>
        <v>0</v>
      </c>
      <c r="AC232" s="211" cm="1">
        <f t="array" aca="1" ref="AC232" ca="1">IF($G232="D",VLOOKUP($A232,DefaultParameters,MATCH(AC$8,'Default Parameters'!$3:$3,0),FALSE),"[enter country-specific value")</f>
        <v>0</v>
      </c>
      <c r="AD232" s="211" cm="1">
        <f t="array" aca="1" ref="AD232" ca="1">IF($G232="D",VLOOKUP($A232,DefaultParameters,MATCH(AD$8,'Default Parameters'!$3:$3,0),FALSE),"[enter country-specific value")</f>
        <v>0</v>
      </c>
      <c r="AE232" s="211" cm="1">
        <f t="array" aca="1" ref="AE232" ca="1">IF($G232="D",VLOOKUP($A232,DefaultParameters,MATCH(AE$8,'Default Parameters'!$3:$3,0),FALSE),"[enter country-specific value")</f>
        <v>0</v>
      </c>
      <c r="AF232" s="211" cm="1">
        <f t="array" aca="1" ref="AF232" ca="1">IF($G232="D",VLOOKUP($A232,DefaultParameters,MATCH(AF$8,'Default Parameters'!$3:$3,0),FALSE),"[enter country-specific value")</f>
        <v>0</v>
      </c>
      <c r="AG232" s="211" cm="1">
        <f t="array" aca="1" ref="AG232" ca="1">IF($G232="D",VLOOKUP($A232,DefaultParameters,MATCH(AG$8,'Default Parameters'!$3:$3,0),FALSE),"[enter country-specific value")</f>
        <v>0</v>
      </c>
      <c r="AH232" s="211" cm="1">
        <f t="array" aca="1" ref="AH232" ca="1">IF($G232="D",VLOOKUP($A232,DefaultParameters,MATCH(AH$8,'Default Parameters'!$3:$3,0),FALSE),"[enter country-specific value")</f>
        <v>0</v>
      </c>
      <c r="AI232" s="211" cm="1">
        <f t="array" aca="1" ref="AI232" ca="1">IF($G232="D",VLOOKUP($A232,DefaultParameters,MATCH(AI$8,'Default Parameters'!$3:$3,0),FALSE),"[enter country-specific value")</f>
        <v>0</v>
      </c>
      <c r="AJ232" s="211" cm="1">
        <f t="array" aca="1" ref="AJ232" ca="1">IF($G232="D",VLOOKUP($A232,DefaultParameters,MATCH(AJ$8,'Default Parameters'!$3:$3,0),FALSE),"[enter country-specific value")</f>
        <v>0</v>
      </c>
      <c r="AK232" s="211" cm="1">
        <f t="array" aca="1" ref="AK232" ca="1">IF($G232="D",VLOOKUP($A232,DefaultParameters,MATCH(AK$8,'Default Parameters'!$3:$3,0),FALSE),"[enter country-specific value")</f>
        <v>0</v>
      </c>
      <c r="AL232" s="211" cm="1">
        <f t="array" aca="1" ref="AL232" ca="1">IF($G232="D",VLOOKUP($A232,DefaultParameters,MATCH(AL$8,'Default Parameters'!$3:$3,0),FALSE),"[enter country-specific value")</f>
        <v>0</v>
      </c>
      <c r="AM232" s="211" cm="1">
        <f t="array" aca="1" ref="AM232" ca="1">IF($G232="D",VLOOKUP($A232,DefaultParameters,MATCH(AM$8,'Default Parameters'!$3:$3,0),FALSE),"[enter country-specific value")</f>
        <v>0</v>
      </c>
      <c r="AN232" s="211" cm="1">
        <f t="array" aca="1" ref="AN232" ca="1">IF($G232="D",VLOOKUP($A232,DefaultParameters,MATCH(AN$8,'Default Parameters'!$3:$3,0),FALSE),"[enter country-specific value")</f>
        <v>0</v>
      </c>
      <c r="AO232" s="211" cm="1">
        <f t="array" aca="1" ref="AO232" ca="1">IF($G232="D",VLOOKUP($A232,DefaultParameters,MATCH(AO$8,'Default Parameters'!$3:$3,0),FALSE),"[enter country-specific value")</f>
        <v>0</v>
      </c>
      <c r="AP232" s="211"/>
      <c r="AQ232" s="211"/>
      <c r="AR232" s="211"/>
      <c r="AS232" s="211"/>
      <c r="AT232" s="211"/>
      <c r="AU232" s="188"/>
      <c r="AV232" s="43" t="e" cm="1">
        <f t="array" aca="1" ref="AV232" ca="1">IF($G232="D",VLOOKUP($A232,DefaultParameters,MATCH(AV$8,'Default Parameters'!$3:$3,0),FALSE),"[enter country-specific value")</f>
        <v>#N/A</v>
      </c>
    </row>
    <row r="233" spans="1:48" x14ac:dyDescent="0.25">
      <c r="A233" s="44" t="str">
        <f t="shared" si="53"/>
        <v>EF_NH3_house_slurry_Laying hens</v>
      </c>
      <c r="B233" s="2" t="s">
        <v>49</v>
      </c>
      <c r="C233" s="2" t="s">
        <v>178</v>
      </c>
      <c r="D233" s="77" t="str">
        <f t="shared" ca="1" si="47"/>
        <v>NH3-N</v>
      </c>
      <c r="E233" s="2" t="s">
        <v>85</v>
      </c>
      <c r="F233" s="77" t="str">
        <f t="shared" ca="1" si="48"/>
        <v>Fraction TAN</v>
      </c>
      <c r="G233" s="201" t="s">
        <v>124</v>
      </c>
      <c r="H233" s="2" t="s">
        <v>49</v>
      </c>
      <c r="I233" s="211" t="str">
        <f t="shared" ca="1" si="49"/>
        <v>Table 3.9, 3B, EMEP/EEA Guidebook 2019</v>
      </c>
      <c r="J233" s="176"/>
      <c r="K233" s="211" cm="1">
        <f t="array" aca="1" ref="K233" ca="1">IF($G233="D",VLOOKUP($A233,DefaultParameters,MATCH(K$8,'Default Parameters'!$3:$3,0),FALSE),"[enter country-specific value")</f>
        <v>0.41</v>
      </c>
      <c r="L233" s="211" cm="1">
        <f t="array" aca="1" ref="L233" ca="1">IF($G233="D",VLOOKUP($A233,DefaultParameters,MATCH(L$8,'Default Parameters'!$3:$3,0),FALSE),"[enter country-specific value")</f>
        <v>0.41</v>
      </c>
      <c r="M233" s="211" cm="1">
        <f t="array" aca="1" ref="M233" ca="1">IF($G233="D",VLOOKUP($A233,DefaultParameters,MATCH(M$8,'Default Parameters'!$3:$3,0),FALSE),"[enter country-specific value")</f>
        <v>0.41</v>
      </c>
      <c r="N233" s="211" cm="1">
        <f t="array" aca="1" ref="N233" ca="1">IF($G233="D",VLOOKUP($A233,DefaultParameters,MATCH(N$8,'Default Parameters'!$3:$3,0),FALSE),"[enter country-specific value")</f>
        <v>0.41</v>
      </c>
      <c r="O233" s="211" cm="1">
        <f t="array" aca="1" ref="O233" ca="1">IF($G233="D",VLOOKUP($A233,DefaultParameters,MATCH(O$8,'Default Parameters'!$3:$3,0),FALSE),"[enter country-specific value")</f>
        <v>0.41</v>
      </c>
      <c r="P233" s="211" cm="1">
        <f t="array" aca="1" ref="P233" ca="1">IF($G233="D",VLOOKUP($A233,DefaultParameters,MATCH(P$8,'Default Parameters'!$3:$3,0),FALSE),"[enter country-specific value")</f>
        <v>0.41</v>
      </c>
      <c r="Q233" s="211" cm="1">
        <f t="array" aca="1" ref="Q233" ca="1">IF($G233="D",VLOOKUP($A233,DefaultParameters,MATCH(Q$8,'Default Parameters'!$3:$3,0),FALSE),"[enter country-specific value")</f>
        <v>0.41</v>
      </c>
      <c r="R233" s="211" cm="1">
        <f t="array" aca="1" ref="R233" ca="1">IF($G233="D",VLOOKUP($A233,DefaultParameters,MATCH(R$8,'Default Parameters'!$3:$3,0),FALSE),"[enter country-specific value")</f>
        <v>0.41</v>
      </c>
      <c r="S233" s="211" cm="1">
        <f t="array" aca="1" ref="S233" ca="1">IF($G233="D",VLOOKUP($A233,DefaultParameters,MATCH(S$8,'Default Parameters'!$3:$3,0),FALSE),"[enter country-specific value")</f>
        <v>0.41</v>
      </c>
      <c r="T233" s="211" cm="1">
        <f t="array" aca="1" ref="T233" ca="1">IF($G233="D",VLOOKUP($A233,DefaultParameters,MATCH(T$8,'Default Parameters'!$3:$3,0),FALSE),"[enter country-specific value")</f>
        <v>0.41</v>
      </c>
      <c r="U233" s="211" cm="1">
        <f t="array" aca="1" ref="U233" ca="1">IF($G233="D",VLOOKUP($A233,DefaultParameters,MATCH(U$8,'Default Parameters'!$3:$3,0),FALSE),"[enter country-specific value")</f>
        <v>0.41</v>
      </c>
      <c r="V233" s="211" cm="1">
        <f t="array" aca="1" ref="V233" ca="1">IF($G233="D",VLOOKUP($A233,DefaultParameters,MATCH(V$8,'Default Parameters'!$3:$3,0),FALSE),"[enter country-specific value")</f>
        <v>0.41</v>
      </c>
      <c r="W233" s="211" cm="1">
        <f t="array" aca="1" ref="W233" ca="1">IF($G233="D",VLOOKUP($A233,DefaultParameters,MATCH(W$8,'Default Parameters'!$3:$3,0),FALSE),"[enter country-specific value")</f>
        <v>0.41</v>
      </c>
      <c r="X233" s="211" cm="1">
        <f t="array" aca="1" ref="X233" ca="1">IF($G233="D",VLOOKUP($A233,DefaultParameters,MATCH(X$8,'Default Parameters'!$3:$3,0),FALSE),"[enter country-specific value")</f>
        <v>0.41</v>
      </c>
      <c r="Y233" s="211" cm="1">
        <f t="array" aca="1" ref="Y233" ca="1">IF($G233="D",VLOOKUP($A233,DefaultParameters,MATCH(Y$8,'Default Parameters'!$3:$3,0),FALSE),"[enter country-specific value")</f>
        <v>0.41</v>
      </c>
      <c r="Z233" s="211" cm="1">
        <f t="array" aca="1" ref="Z233" ca="1">IF($G233="D",VLOOKUP($A233,DefaultParameters,MATCH(Z$8,'Default Parameters'!$3:$3,0),FALSE),"[enter country-specific value")</f>
        <v>0.41</v>
      </c>
      <c r="AA233" s="211" cm="1">
        <f t="array" aca="1" ref="AA233" ca="1">IF($G233="D",VLOOKUP($A233,DefaultParameters,MATCH(AA$8,'Default Parameters'!$3:$3,0),FALSE),"[enter country-specific value")</f>
        <v>0.41</v>
      </c>
      <c r="AB233" s="211" cm="1">
        <f t="array" aca="1" ref="AB233" ca="1">IF($G233="D",VLOOKUP($A233,DefaultParameters,MATCH(AB$8,'Default Parameters'!$3:$3,0),FALSE),"[enter country-specific value")</f>
        <v>0.41</v>
      </c>
      <c r="AC233" s="211" cm="1">
        <f t="array" aca="1" ref="AC233" ca="1">IF($G233="D",VLOOKUP($A233,DefaultParameters,MATCH(AC$8,'Default Parameters'!$3:$3,0),FALSE),"[enter country-specific value")</f>
        <v>0.41</v>
      </c>
      <c r="AD233" s="211" cm="1">
        <f t="array" aca="1" ref="AD233" ca="1">IF($G233="D",VLOOKUP($A233,DefaultParameters,MATCH(AD$8,'Default Parameters'!$3:$3,0),FALSE),"[enter country-specific value")</f>
        <v>0.41</v>
      </c>
      <c r="AE233" s="211" cm="1">
        <f t="array" aca="1" ref="AE233" ca="1">IF($G233="D",VLOOKUP($A233,DefaultParameters,MATCH(AE$8,'Default Parameters'!$3:$3,0),FALSE),"[enter country-specific value")</f>
        <v>0.41</v>
      </c>
      <c r="AF233" s="211" cm="1">
        <f t="array" aca="1" ref="AF233" ca="1">IF($G233="D",VLOOKUP($A233,DefaultParameters,MATCH(AF$8,'Default Parameters'!$3:$3,0),FALSE),"[enter country-specific value")</f>
        <v>0.41</v>
      </c>
      <c r="AG233" s="211" cm="1">
        <f t="array" aca="1" ref="AG233" ca="1">IF($G233="D",VLOOKUP($A233,DefaultParameters,MATCH(AG$8,'Default Parameters'!$3:$3,0),FALSE),"[enter country-specific value")</f>
        <v>0.41</v>
      </c>
      <c r="AH233" s="211" cm="1">
        <f t="array" aca="1" ref="AH233" ca="1">IF($G233="D",VLOOKUP($A233,DefaultParameters,MATCH(AH$8,'Default Parameters'!$3:$3,0),FALSE),"[enter country-specific value")</f>
        <v>0.41</v>
      </c>
      <c r="AI233" s="211" cm="1">
        <f t="array" aca="1" ref="AI233" ca="1">IF($G233="D",VLOOKUP($A233,DefaultParameters,MATCH(AI$8,'Default Parameters'!$3:$3,0),FALSE),"[enter country-specific value")</f>
        <v>0.41</v>
      </c>
      <c r="AJ233" s="211" cm="1">
        <f t="array" aca="1" ref="AJ233" ca="1">IF($G233="D",VLOOKUP($A233,DefaultParameters,MATCH(AJ$8,'Default Parameters'!$3:$3,0),FALSE),"[enter country-specific value")</f>
        <v>0.41</v>
      </c>
      <c r="AK233" s="211" cm="1">
        <f t="array" aca="1" ref="AK233" ca="1">IF($G233="D",VLOOKUP($A233,DefaultParameters,MATCH(AK$8,'Default Parameters'!$3:$3,0),FALSE),"[enter country-specific value")</f>
        <v>0.41</v>
      </c>
      <c r="AL233" s="211" cm="1">
        <f t="array" aca="1" ref="AL233" ca="1">IF($G233="D",VLOOKUP($A233,DefaultParameters,MATCH(AL$8,'Default Parameters'!$3:$3,0),FALSE),"[enter country-specific value")</f>
        <v>0.41</v>
      </c>
      <c r="AM233" s="211" cm="1">
        <f t="array" aca="1" ref="AM233" ca="1">IF($G233="D",VLOOKUP($A233,DefaultParameters,MATCH(AM$8,'Default Parameters'!$3:$3,0),FALSE),"[enter country-specific value")</f>
        <v>0.41</v>
      </c>
      <c r="AN233" s="211" cm="1">
        <f t="array" aca="1" ref="AN233" ca="1">IF($G233="D",VLOOKUP($A233,DefaultParameters,MATCH(AN$8,'Default Parameters'!$3:$3,0),FALSE),"[enter country-specific value")</f>
        <v>0.41</v>
      </c>
      <c r="AO233" s="211" cm="1">
        <f t="array" aca="1" ref="AO233" ca="1">IF($G233="D",VLOOKUP($A233,DefaultParameters,MATCH(AO$8,'Default Parameters'!$3:$3,0),FALSE),"[enter country-specific value")</f>
        <v>0.41</v>
      </c>
      <c r="AP233" s="211"/>
      <c r="AQ233" s="211"/>
      <c r="AR233" s="211"/>
      <c r="AS233" s="211"/>
      <c r="AT233" s="211"/>
      <c r="AU233" s="188"/>
      <c r="AV233" s="43" t="e" cm="1">
        <f t="array" aca="1" ref="AV233" ca="1">IF($G233="D",VLOOKUP($A233,DefaultParameters,MATCH(AV$8,'Default Parameters'!$3:$3,0),FALSE),"[enter country-specific value")</f>
        <v>#N/A</v>
      </c>
    </row>
    <row r="234" spans="1:48" x14ac:dyDescent="0.25">
      <c r="A234" s="44" t="str">
        <f t="shared" si="53"/>
        <v>EF_NH3_house_slurry_Broilers</v>
      </c>
      <c r="B234" s="2" t="s">
        <v>49</v>
      </c>
      <c r="C234" s="2" t="s">
        <v>178</v>
      </c>
      <c r="D234" s="77" t="str">
        <f t="shared" ca="1" si="47"/>
        <v>NH3-N</v>
      </c>
      <c r="E234" s="2" t="s">
        <v>84</v>
      </c>
      <c r="F234" s="77" t="str">
        <f t="shared" ca="1" si="48"/>
        <v>Fraction TAN</v>
      </c>
      <c r="G234" s="201" t="s">
        <v>124</v>
      </c>
      <c r="H234" s="2" t="s">
        <v>49</v>
      </c>
      <c r="I234" s="211" t="str">
        <f t="shared" ca="1" si="49"/>
        <v>No default, assumed to be 0</v>
      </c>
      <c r="J234" s="202"/>
      <c r="K234" s="211" cm="1">
        <f t="array" aca="1" ref="K234" ca="1">IF($G234="D",VLOOKUP($A234,DefaultParameters,MATCH(K$8,'Default Parameters'!$3:$3,0),FALSE),"[enter country-specific value")</f>
        <v>0</v>
      </c>
      <c r="L234" s="211" cm="1">
        <f t="array" aca="1" ref="L234" ca="1">IF($G234="D",VLOOKUP($A234,DefaultParameters,MATCH(L$8,'Default Parameters'!$3:$3,0),FALSE),"[enter country-specific value")</f>
        <v>0</v>
      </c>
      <c r="M234" s="211" cm="1">
        <f t="array" aca="1" ref="M234" ca="1">IF($G234="D",VLOOKUP($A234,DefaultParameters,MATCH(M$8,'Default Parameters'!$3:$3,0),FALSE),"[enter country-specific value")</f>
        <v>0</v>
      </c>
      <c r="N234" s="211" cm="1">
        <f t="array" aca="1" ref="N234" ca="1">IF($G234="D",VLOOKUP($A234,DefaultParameters,MATCH(N$8,'Default Parameters'!$3:$3,0),FALSE),"[enter country-specific value")</f>
        <v>0</v>
      </c>
      <c r="O234" s="211" cm="1">
        <f t="array" aca="1" ref="O234" ca="1">IF($G234="D",VLOOKUP($A234,DefaultParameters,MATCH(O$8,'Default Parameters'!$3:$3,0),FALSE),"[enter country-specific value")</f>
        <v>0</v>
      </c>
      <c r="P234" s="211" cm="1">
        <f t="array" aca="1" ref="P234" ca="1">IF($G234="D",VLOOKUP($A234,DefaultParameters,MATCH(P$8,'Default Parameters'!$3:$3,0),FALSE),"[enter country-specific value")</f>
        <v>0</v>
      </c>
      <c r="Q234" s="211" cm="1">
        <f t="array" aca="1" ref="Q234" ca="1">IF($G234="D",VLOOKUP($A234,DefaultParameters,MATCH(Q$8,'Default Parameters'!$3:$3,0),FALSE),"[enter country-specific value")</f>
        <v>0</v>
      </c>
      <c r="R234" s="211" cm="1">
        <f t="array" aca="1" ref="R234" ca="1">IF($G234="D",VLOOKUP($A234,DefaultParameters,MATCH(R$8,'Default Parameters'!$3:$3,0),FALSE),"[enter country-specific value")</f>
        <v>0</v>
      </c>
      <c r="S234" s="211" cm="1">
        <f t="array" aca="1" ref="S234" ca="1">IF($G234="D",VLOOKUP($A234,DefaultParameters,MATCH(S$8,'Default Parameters'!$3:$3,0),FALSE),"[enter country-specific value")</f>
        <v>0</v>
      </c>
      <c r="T234" s="211" cm="1">
        <f t="array" aca="1" ref="T234" ca="1">IF($G234="D",VLOOKUP($A234,DefaultParameters,MATCH(T$8,'Default Parameters'!$3:$3,0),FALSE),"[enter country-specific value")</f>
        <v>0</v>
      </c>
      <c r="U234" s="211" cm="1">
        <f t="array" aca="1" ref="U234" ca="1">IF($G234="D",VLOOKUP($A234,DefaultParameters,MATCH(U$8,'Default Parameters'!$3:$3,0),FALSE),"[enter country-specific value")</f>
        <v>0</v>
      </c>
      <c r="V234" s="211" cm="1">
        <f t="array" aca="1" ref="V234" ca="1">IF($G234="D",VLOOKUP($A234,DefaultParameters,MATCH(V$8,'Default Parameters'!$3:$3,0),FALSE),"[enter country-specific value")</f>
        <v>0</v>
      </c>
      <c r="W234" s="211" cm="1">
        <f t="array" aca="1" ref="W234" ca="1">IF($G234="D",VLOOKUP($A234,DefaultParameters,MATCH(W$8,'Default Parameters'!$3:$3,0),FALSE),"[enter country-specific value")</f>
        <v>0</v>
      </c>
      <c r="X234" s="211" cm="1">
        <f t="array" aca="1" ref="X234" ca="1">IF($G234="D",VLOOKUP($A234,DefaultParameters,MATCH(X$8,'Default Parameters'!$3:$3,0),FALSE),"[enter country-specific value")</f>
        <v>0</v>
      </c>
      <c r="Y234" s="211" cm="1">
        <f t="array" aca="1" ref="Y234" ca="1">IF($G234="D",VLOOKUP($A234,DefaultParameters,MATCH(Y$8,'Default Parameters'!$3:$3,0),FALSE),"[enter country-specific value")</f>
        <v>0</v>
      </c>
      <c r="Z234" s="211" cm="1">
        <f t="array" aca="1" ref="Z234" ca="1">IF($G234="D",VLOOKUP($A234,DefaultParameters,MATCH(Z$8,'Default Parameters'!$3:$3,0),FALSE),"[enter country-specific value")</f>
        <v>0</v>
      </c>
      <c r="AA234" s="211" cm="1">
        <f t="array" aca="1" ref="AA234" ca="1">IF($G234="D",VLOOKUP($A234,DefaultParameters,MATCH(AA$8,'Default Parameters'!$3:$3,0),FALSE),"[enter country-specific value")</f>
        <v>0</v>
      </c>
      <c r="AB234" s="211" cm="1">
        <f t="array" aca="1" ref="AB234" ca="1">IF($G234="D",VLOOKUP($A234,DefaultParameters,MATCH(AB$8,'Default Parameters'!$3:$3,0),FALSE),"[enter country-specific value")</f>
        <v>0</v>
      </c>
      <c r="AC234" s="211" cm="1">
        <f t="array" aca="1" ref="AC234" ca="1">IF($G234="D",VLOOKUP($A234,DefaultParameters,MATCH(AC$8,'Default Parameters'!$3:$3,0),FALSE),"[enter country-specific value")</f>
        <v>0</v>
      </c>
      <c r="AD234" s="211" cm="1">
        <f t="array" aca="1" ref="AD234" ca="1">IF($G234="D",VLOOKUP($A234,DefaultParameters,MATCH(AD$8,'Default Parameters'!$3:$3,0),FALSE),"[enter country-specific value")</f>
        <v>0</v>
      </c>
      <c r="AE234" s="211" cm="1">
        <f t="array" aca="1" ref="AE234" ca="1">IF($G234="D",VLOOKUP($A234,DefaultParameters,MATCH(AE$8,'Default Parameters'!$3:$3,0),FALSE),"[enter country-specific value")</f>
        <v>0</v>
      </c>
      <c r="AF234" s="211" cm="1">
        <f t="array" aca="1" ref="AF234" ca="1">IF($G234="D",VLOOKUP($A234,DefaultParameters,MATCH(AF$8,'Default Parameters'!$3:$3,0),FALSE),"[enter country-specific value")</f>
        <v>0</v>
      </c>
      <c r="AG234" s="211" cm="1">
        <f t="array" aca="1" ref="AG234" ca="1">IF($G234="D",VLOOKUP($A234,DefaultParameters,MATCH(AG$8,'Default Parameters'!$3:$3,0),FALSE),"[enter country-specific value")</f>
        <v>0</v>
      </c>
      <c r="AH234" s="211" cm="1">
        <f t="array" aca="1" ref="AH234" ca="1">IF($G234="D",VLOOKUP($A234,DefaultParameters,MATCH(AH$8,'Default Parameters'!$3:$3,0),FALSE),"[enter country-specific value")</f>
        <v>0</v>
      </c>
      <c r="AI234" s="211" cm="1">
        <f t="array" aca="1" ref="AI234" ca="1">IF($G234="D",VLOOKUP($A234,DefaultParameters,MATCH(AI$8,'Default Parameters'!$3:$3,0),FALSE),"[enter country-specific value")</f>
        <v>0</v>
      </c>
      <c r="AJ234" s="211" cm="1">
        <f t="array" aca="1" ref="AJ234" ca="1">IF($G234="D",VLOOKUP($A234,DefaultParameters,MATCH(AJ$8,'Default Parameters'!$3:$3,0),FALSE),"[enter country-specific value")</f>
        <v>0</v>
      </c>
      <c r="AK234" s="211" cm="1">
        <f t="array" aca="1" ref="AK234" ca="1">IF($G234="D",VLOOKUP($A234,DefaultParameters,MATCH(AK$8,'Default Parameters'!$3:$3,0),FALSE),"[enter country-specific value")</f>
        <v>0</v>
      </c>
      <c r="AL234" s="211" cm="1">
        <f t="array" aca="1" ref="AL234" ca="1">IF($G234="D",VLOOKUP($A234,DefaultParameters,MATCH(AL$8,'Default Parameters'!$3:$3,0),FALSE),"[enter country-specific value")</f>
        <v>0</v>
      </c>
      <c r="AM234" s="211" cm="1">
        <f t="array" aca="1" ref="AM234" ca="1">IF($G234="D",VLOOKUP($A234,DefaultParameters,MATCH(AM$8,'Default Parameters'!$3:$3,0),FALSE),"[enter country-specific value")</f>
        <v>0</v>
      </c>
      <c r="AN234" s="211" cm="1">
        <f t="array" aca="1" ref="AN234" ca="1">IF($G234="D",VLOOKUP($A234,DefaultParameters,MATCH(AN$8,'Default Parameters'!$3:$3,0),FALSE),"[enter country-specific value")</f>
        <v>0</v>
      </c>
      <c r="AO234" s="211" cm="1">
        <f t="array" aca="1" ref="AO234" ca="1">IF($G234="D",VLOOKUP($A234,DefaultParameters,MATCH(AO$8,'Default Parameters'!$3:$3,0),FALSE),"[enter country-specific value")</f>
        <v>0</v>
      </c>
      <c r="AP234" s="211"/>
      <c r="AQ234" s="211"/>
      <c r="AR234" s="211"/>
      <c r="AS234" s="211"/>
      <c r="AT234" s="211"/>
      <c r="AU234" s="188"/>
      <c r="AV234" s="43" t="e" cm="1">
        <f t="array" aca="1" ref="AV234" ca="1">IF($G234="D",VLOOKUP($A234,DefaultParameters,MATCH(AV$8,'Default Parameters'!$3:$3,0),FALSE),"[enter country-specific value")</f>
        <v>#N/A</v>
      </c>
    </row>
    <row r="235" spans="1:48" x14ac:dyDescent="0.25">
      <c r="A235" s="44" t="str">
        <f t="shared" si="53"/>
        <v>EF_NH3_house_slurry_Turkeys</v>
      </c>
      <c r="B235" s="2" t="s">
        <v>49</v>
      </c>
      <c r="C235" s="2" t="s">
        <v>178</v>
      </c>
      <c r="D235" s="77" t="str">
        <f t="shared" ca="1" si="47"/>
        <v>NH3-N</v>
      </c>
      <c r="E235" s="2" t="s">
        <v>87</v>
      </c>
      <c r="F235" s="77" t="str">
        <f t="shared" ca="1" si="48"/>
        <v>Fraction TAN</v>
      </c>
      <c r="G235" s="201" t="s">
        <v>124</v>
      </c>
      <c r="H235" s="2" t="s">
        <v>49</v>
      </c>
      <c r="I235" s="211" t="str">
        <f t="shared" ca="1" si="49"/>
        <v>No default, assumed to be 0</v>
      </c>
      <c r="J235" s="202"/>
      <c r="K235" s="211" cm="1">
        <f t="array" aca="1" ref="K235" ca="1">IF($G235="D",VLOOKUP($A235,DefaultParameters,MATCH(K$8,'Default Parameters'!$3:$3,0),FALSE),"[enter country-specific value")</f>
        <v>0</v>
      </c>
      <c r="L235" s="211" cm="1">
        <f t="array" aca="1" ref="L235" ca="1">IF($G235="D",VLOOKUP($A235,DefaultParameters,MATCH(L$8,'Default Parameters'!$3:$3,0),FALSE),"[enter country-specific value")</f>
        <v>0</v>
      </c>
      <c r="M235" s="211" cm="1">
        <f t="array" aca="1" ref="M235" ca="1">IF($G235="D",VLOOKUP($A235,DefaultParameters,MATCH(M$8,'Default Parameters'!$3:$3,0),FALSE),"[enter country-specific value")</f>
        <v>0</v>
      </c>
      <c r="N235" s="211" cm="1">
        <f t="array" aca="1" ref="N235" ca="1">IF($G235="D",VLOOKUP($A235,DefaultParameters,MATCH(N$8,'Default Parameters'!$3:$3,0),FALSE),"[enter country-specific value")</f>
        <v>0</v>
      </c>
      <c r="O235" s="211" cm="1">
        <f t="array" aca="1" ref="O235" ca="1">IF($G235="D",VLOOKUP($A235,DefaultParameters,MATCH(O$8,'Default Parameters'!$3:$3,0),FALSE),"[enter country-specific value")</f>
        <v>0</v>
      </c>
      <c r="P235" s="211" cm="1">
        <f t="array" aca="1" ref="P235" ca="1">IF($G235="D",VLOOKUP($A235,DefaultParameters,MATCH(P$8,'Default Parameters'!$3:$3,0),FALSE),"[enter country-specific value")</f>
        <v>0</v>
      </c>
      <c r="Q235" s="211" cm="1">
        <f t="array" aca="1" ref="Q235" ca="1">IF($G235="D",VLOOKUP($A235,DefaultParameters,MATCH(Q$8,'Default Parameters'!$3:$3,0),FALSE),"[enter country-specific value")</f>
        <v>0</v>
      </c>
      <c r="R235" s="211" cm="1">
        <f t="array" aca="1" ref="R235" ca="1">IF($G235="D",VLOOKUP($A235,DefaultParameters,MATCH(R$8,'Default Parameters'!$3:$3,0),FALSE),"[enter country-specific value")</f>
        <v>0</v>
      </c>
      <c r="S235" s="211" cm="1">
        <f t="array" aca="1" ref="S235" ca="1">IF($G235="D",VLOOKUP($A235,DefaultParameters,MATCH(S$8,'Default Parameters'!$3:$3,0),FALSE),"[enter country-specific value")</f>
        <v>0</v>
      </c>
      <c r="T235" s="211" cm="1">
        <f t="array" aca="1" ref="T235" ca="1">IF($G235="D",VLOOKUP($A235,DefaultParameters,MATCH(T$8,'Default Parameters'!$3:$3,0),FALSE),"[enter country-specific value")</f>
        <v>0</v>
      </c>
      <c r="U235" s="211" cm="1">
        <f t="array" aca="1" ref="U235" ca="1">IF($G235="D",VLOOKUP($A235,DefaultParameters,MATCH(U$8,'Default Parameters'!$3:$3,0),FALSE),"[enter country-specific value")</f>
        <v>0</v>
      </c>
      <c r="V235" s="211" cm="1">
        <f t="array" aca="1" ref="V235" ca="1">IF($G235="D",VLOOKUP($A235,DefaultParameters,MATCH(V$8,'Default Parameters'!$3:$3,0),FALSE),"[enter country-specific value")</f>
        <v>0</v>
      </c>
      <c r="W235" s="211" cm="1">
        <f t="array" aca="1" ref="W235" ca="1">IF($G235="D",VLOOKUP($A235,DefaultParameters,MATCH(W$8,'Default Parameters'!$3:$3,0),FALSE),"[enter country-specific value")</f>
        <v>0</v>
      </c>
      <c r="X235" s="211" cm="1">
        <f t="array" aca="1" ref="X235" ca="1">IF($G235="D",VLOOKUP($A235,DefaultParameters,MATCH(X$8,'Default Parameters'!$3:$3,0),FALSE),"[enter country-specific value")</f>
        <v>0</v>
      </c>
      <c r="Y235" s="211" cm="1">
        <f t="array" aca="1" ref="Y235" ca="1">IF($G235="D",VLOOKUP($A235,DefaultParameters,MATCH(Y$8,'Default Parameters'!$3:$3,0),FALSE),"[enter country-specific value")</f>
        <v>0</v>
      </c>
      <c r="Z235" s="211" cm="1">
        <f t="array" aca="1" ref="Z235" ca="1">IF($G235="D",VLOOKUP($A235,DefaultParameters,MATCH(Z$8,'Default Parameters'!$3:$3,0),FALSE),"[enter country-specific value")</f>
        <v>0</v>
      </c>
      <c r="AA235" s="211" cm="1">
        <f t="array" aca="1" ref="AA235" ca="1">IF($G235="D",VLOOKUP($A235,DefaultParameters,MATCH(AA$8,'Default Parameters'!$3:$3,0),FALSE),"[enter country-specific value")</f>
        <v>0</v>
      </c>
      <c r="AB235" s="211" cm="1">
        <f t="array" aca="1" ref="AB235" ca="1">IF($G235="D",VLOOKUP($A235,DefaultParameters,MATCH(AB$8,'Default Parameters'!$3:$3,0),FALSE),"[enter country-specific value")</f>
        <v>0</v>
      </c>
      <c r="AC235" s="211" cm="1">
        <f t="array" aca="1" ref="AC235" ca="1">IF($G235="D",VLOOKUP($A235,DefaultParameters,MATCH(AC$8,'Default Parameters'!$3:$3,0),FALSE),"[enter country-specific value")</f>
        <v>0</v>
      </c>
      <c r="AD235" s="211" cm="1">
        <f t="array" aca="1" ref="AD235" ca="1">IF($G235="D",VLOOKUP($A235,DefaultParameters,MATCH(AD$8,'Default Parameters'!$3:$3,0),FALSE),"[enter country-specific value")</f>
        <v>0</v>
      </c>
      <c r="AE235" s="211" cm="1">
        <f t="array" aca="1" ref="AE235" ca="1">IF($G235="D",VLOOKUP($A235,DefaultParameters,MATCH(AE$8,'Default Parameters'!$3:$3,0),FALSE),"[enter country-specific value")</f>
        <v>0</v>
      </c>
      <c r="AF235" s="211" cm="1">
        <f t="array" aca="1" ref="AF235" ca="1">IF($G235="D",VLOOKUP($A235,DefaultParameters,MATCH(AF$8,'Default Parameters'!$3:$3,0),FALSE),"[enter country-specific value")</f>
        <v>0</v>
      </c>
      <c r="AG235" s="211" cm="1">
        <f t="array" aca="1" ref="AG235" ca="1">IF($G235="D",VLOOKUP($A235,DefaultParameters,MATCH(AG$8,'Default Parameters'!$3:$3,0),FALSE),"[enter country-specific value")</f>
        <v>0</v>
      </c>
      <c r="AH235" s="211" cm="1">
        <f t="array" aca="1" ref="AH235" ca="1">IF($G235="D",VLOOKUP($A235,DefaultParameters,MATCH(AH$8,'Default Parameters'!$3:$3,0),FALSE),"[enter country-specific value")</f>
        <v>0</v>
      </c>
      <c r="AI235" s="211" cm="1">
        <f t="array" aca="1" ref="AI235" ca="1">IF($G235="D",VLOOKUP($A235,DefaultParameters,MATCH(AI$8,'Default Parameters'!$3:$3,0),FALSE),"[enter country-specific value")</f>
        <v>0</v>
      </c>
      <c r="AJ235" s="211" cm="1">
        <f t="array" aca="1" ref="AJ235" ca="1">IF($G235="D",VLOOKUP($A235,DefaultParameters,MATCH(AJ$8,'Default Parameters'!$3:$3,0),FALSE),"[enter country-specific value")</f>
        <v>0</v>
      </c>
      <c r="AK235" s="211" cm="1">
        <f t="array" aca="1" ref="AK235" ca="1">IF($G235="D",VLOOKUP($A235,DefaultParameters,MATCH(AK$8,'Default Parameters'!$3:$3,0),FALSE),"[enter country-specific value")</f>
        <v>0</v>
      </c>
      <c r="AL235" s="211" cm="1">
        <f t="array" aca="1" ref="AL235" ca="1">IF($G235="D",VLOOKUP($A235,DefaultParameters,MATCH(AL$8,'Default Parameters'!$3:$3,0),FALSE),"[enter country-specific value")</f>
        <v>0</v>
      </c>
      <c r="AM235" s="211" cm="1">
        <f t="array" aca="1" ref="AM235" ca="1">IF($G235="D",VLOOKUP($A235,DefaultParameters,MATCH(AM$8,'Default Parameters'!$3:$3,0),FALSE),"[enter country-specific value")</f>
        <v>0</v>
      </c>
      <c r="AN235" s="211" cm="1">
        <f t="array" aca="1" ref="AN235" ca="1">IF($G235="D",VLOOKUP($A235,DefaultParameters,MATCH(AN$8,'Default Parameters'!$3:$3,0),FALSE),"[enter country-specific value")</f>
        <v>0</v>
      </c>
      <c r="AO235" s="211" cm="1">
        <f t="array" aca="1" ref="AO235" ca="1">IF($G235="D",VLOOKUP($A235,DefaultParameters,MATCH(AO$8,'Default Parameters'!$3:$3,0),FALSE),"[enter country-specific value")</f>
        <v>0</v>
      </c>
      <c r="AP235" s="211"/>
      <c r="AQ235" s="211"/>
      <c r="AR235" s="211"/>
      <c r="AS235" s="211"/>
      <c r="AT235" s="211"/>
      <c r="AU235" s="188"/>
      <c r="AV235" s="43" t="e" cm="1">
        <f t="array" aca="1" ref="AV235" ca="1">IF($G235="D",VLOOKUP($A235,DefaultParameters,MATCH(AV$8,'Default Parameters'!$3:$3,0),FALSE),"[enter country-specific value")</f>
        <v>#N/A</v>
      </c>
    </row>
    <row r="236" spans="1:48" x14ac:dyDescent="0.25">
      <c r="A236" s="44" t="str">
        <f t="shared" si="53"/>
        <v>EF_NH3_house_slurry_Other poultry (ducks)</v>
      </c>
      <c r="B236" s="2" t="s">
        <v>49</v>
      </c>
      <c r="C236" s="2" t="s">
        <v>178</v>
      </c>
      <c r="D236" s="77" t="str">
        <f t="shared" ca="1" si="47"/>
        <v>NH3-N</v>
      </c>
      <c r="E236" s="2" t="s">
        <v>90</v>
      </c>
      <c r="F236" s="77" t="str">
        <f t="shared" ca="1" si="48"/>
        <v>Fraction TAN</v>
      </c>
      <c r="G236" s="201" t="s">
        <v>124</v>
      </c>
      <c r="H236" s="2" t="s">
        <v>49</v>
      </c>
      <c r="I236" s="211" t="str">
        <f t="shared" ca="1" si="49"/>
        <v>No default, assumed to be 0</v>
      </c>
      <c r="J236" s="202"/>
      <c r="K236" s="211" cm="1">
        <f t="array" aca="1" ref="K236" ca="1">IF($G236="D",VLOOKUP($A236,DefaultParameters,MATCH(K$8,'Default Parameters'!$3:$3,0),FALSE),"[enter country-specific value")</f>
        <v>0</v>
      </c>
      <c r="L236" s="211" cm="1">
        <f t="array" aca="1" ref="L236" ca="1">IF($G236="D",VLOOKUP($A236,DefaultParameters,MATCH(L$8,'Default Parameters'!$3:$3,0),FALSE),"[enter country-specific value")</f>
        <v>0</v>
      </c>
      <c r="M236" s="211" cm="1">
        <f t="array" aca="1" ref="M236" ca="1">IF($G236="D",VLOOKUP($A236,DefaultParameters,MATCH(M$8,'Default Parameters'!$3:$3,0),FALSE),"[enter country-specific value")</f>
        <v>0</v>
      </c>
      <c r="N236" s="211" cm="1">
        <f t="array" aca="1" ref="N236" ca="1">IF($G236="D",VLOOKUP($A236,DefaultParameters,MATCH(N$8,'Default Parameters'!$3:$3,0),FALSE),"[enter country-specific value")</f>
        <v>0</v>
      </c>
      <c r="O236" s="211" cm="1">
        <f t="array" aca="1" ref="O236" ca="1">IF($G236="D",VLOOKUP($A236,DefaultParameters,MATCH(O$8,'Default Parameters'!$3:$3,0),FALSE),"[enter country-specific value")</f>
        <v>0</v>
      </c>
      <c r="P236" s="211" cm="1">
        <f t="array" aca="1" ref="P236" ca="1">IF($G236="D",VLOOKUP($A236,DefaultParameters,MATCH(P$8,'Default Parameters'!$3:$3,0),FALSE),"[enter country-specific value")</f>
        <v>0</v>
      </c>
      <c r="Q236" s="211" cm="1">
        <f t="array" aca="1" ref="Q236" ca="1">IF($G236="D",VLOOKUP($A236,DefaultParameters,MATCH(Q$8,'Default Parameters'!$3:$3,0),FALSE),"[enter country-specific value")</f>
        <v>0</v>
      </c>
      <c r="R236" s="211" cm="1">
        <f t="array" aca="1" ref="R236" ca="1">IF($G236="D",VLOOKUP($A236,DefaultParameters,MATCH(R$8,'Default Parameters'!$3:$3,0),FALSE),"[enter country-specific value")</f>
        <v>0</v>
      </c>
      <c r="S236" s="211" cm="1">
        <f t="array" aca="1" ref="S236" ca="1">IF($G236="D",VLOOKUP($A236,DefaultParameters,MATCH(S$8,'Default Parameters'!$3:$3,0),FALSE),"[enter country-specific value")</f>
        <v>0</v>
      </c>
      <c r="T236" s="211" cm="1">
        <f t="array" aca="1" ref="T236" ca="1">IF($G236="D",VLOOKUP($A236,DefaultParameters,MATCH(T$8,'Default Parameters'!$3:$3,0),FALSE),"[enter country-specific value")</f>
        <v>0</v>
      </c>
      <c r="U236" s="211" cm="1">
        <f t="array" aca="1" ref="U236" ca="1">IF($G236="D",VLOOKUP($A236,DefaultParameters,MATCH(U$8,'Default Parameters'!$3:$3,0),FALSE),"[enter country-specific value")</f>
        <v>0</v>
      </c>
      <c r="V236" s="211" cm="1">
        <f t="array" aca="1" ref="V236" ca="1">IF($G236="D",VLOOKUP($A236,DefaultParameters,MATCH(V$8,'Default Parameters'!$3:$3,0),FALSE),"[enter country-specific value")</f>
        <v>0</v>
      </c>
      <c r="W236" s="211" cm="1">
        <f t="array" aca="1" ref="W236" ca="1">IF($G236="D",VLOOKUP($A236,DefaultParameters,MATCH(W$8,'Default Parameters'!$3:$3,0),FALSE),"[enter country-specific value")</f>
        <v>0</v>
      </c>
      <c r="X236" s="211" cm="1">
        <f t="array" aca="1" ref="X236" ca="1">IF($G236="D",VLOOKUP($A236,DefaultParameters,MATCH(X$8,'Default Parameters'!$3:$3,0),FALSE),"[enter country-specific value")</f>
        <v>0</v>
      </c>
      <c r="Y236" s="211" cm="1">
        <f t="array" aca="1" ref="Y236" ca="1">IF($G236="D",VLOOKUP($A236,DefaultParameters,MATCH(Y$8,'Default Parameters'!$3:$3,0),FALSE),"[enter country-specific value")</f>
        <v>0</v>
      </c>
      <c r="Z236" s="211" cm="1">
        <f t="array" aca="1" ref="Z236" ca="1">IF($G236="D",VLOOKUP($A236,DefaultParameters,MATCH(Z$8,'Default Parameters'!$3:$3,0),FALSE),"[enter country-specific value")</f>
        <v>0</v>
      </c>
      <c r="AA236" s="211" cm="1">
        <f t="array" aca="1" ref="AA236" ca="1">IF($G236="D",VLOOKUP($A236,DefaultParameters,MATCH(AA$8,'Default Parameters'!$3:$3,0),FALSE),"[enter country-specific value")</f>
        <v>0</v>
      </c>
      <c r="AB236" s="211" cm="1">
        <f t="array" aca="1" ref="AB236" ca="1">IF($G236="D",VLOOKUP($A236,DefaultParameters,MATCH(AB$8,'Default Parameters'!$3:$3,0),FALSE),"[enter country-specific value")</f>
        <v>0</v>
      </c>
      <c r="AC236" s="211" cm="1">
        <f t="array" aca="1" ref="AC236" ca="1">IF($G236="D",VLOOKUP($A236,DefaultParameters,MATCH(AC$8,'Default Parameters'!$3:$3,0),FALSE),"[enter country-specific value")</f>
        <v>0</v>
      </c>
      <c r="AD236" s="211" cm="1">
        <f t="array" aca="1" ref="AD236" ca="1">IF($G236="D",VLOOKUP($A236,DefaultParameters,MATCH(AD$8,'Default Parameters'!$3:$3,0),FALSE),"[enter country-specific value")</f>
        <v>0</v>
      </c>
      <c r="AE236" s="211" cm="1">
        <f t="array" aca="1" ref="AE236" ca="1">IF($G236="D",VLOOKUP($A236,DefaultParameters,MATCH(AE$8,'Default Parameters'!$3:$3,0),FALSE),"[enter country-specific value")</f>
        <v>0</v>
      </c>
      <c r="AF236" s="211" cm="1">
        <f t="array" aca="1" ref="AF236" ca="1">IF($G236="D",VLOOKUP($A236,DefaultParameters,MATCH(AF$8,'Default Parameters'!$3:$3,0),FALSE),"[enter country-specific value")</f>
        <v>0</v>
      </c>
      <c r="AG236" s="211" cm="1">
        <f t="array" aca="1" ref="AG236" ca="1">IF($G236="D",VLOOKUP($A236,DefaultParameters,MATCH(AG$8,'Default Parameters'!$3:$3,0),FALSE),"[enter country-specific value")</f>
        <v>0</v>
      </c>
      <c r="AH236" s="211" cm="1">
        <f t="array" aca="1" ref="AH236" ca="1">IF($G236="D",VLOOKUP($A236,DefaultParameters,MATCH(AH$8,'Default Parameters'!$3:$3,0),FALSE),"[enter country-specific value")</f>
        <v>0</v>
      </c>
      <c r="AI236" s="211" cm="1">
        <f t="array" aca="1" ref="AI236" ca="1">IF($G236="D",VLOOKUP($A236,DefaultParameters,MATCH(AI$8,'Default Parameters'!$3:$3,0),FALSE),"[enter country-specific value")</f>
        <v>0</v>
      </c>
      <c r="AJ236" s="211" cm="1">
        <f t="array" aca="1" ref="AJ236" ca="1">IF($G236="D",VLOOKUP($A236,DefaultParameters,MATCH(AJ$8,'Default Parameters'!$3:$3,0),FALSE),"[enter country-specific value")</f>
        <v>0</v>
      </c>
      <c r="AK236" s="211" cm="1">
        <f t="array" aca="1" ref="AK236" ca="1">IF($G236="D",VLOOKUP($A236,DefaultParameters,MATCH(AK$8,'Default Parameters'!$3:$3,0),FALSE),"[enter country-specific value")</f>
        <v>0</v>
      </c>
      <c r="AL236" s="211" cm="1">
        <f t="array" aca="1" ref="AL236" ca="1">IF($G236="D",VLOOKUP($A236,DefaultParameters,MATCH(AL$8,'Default Parameters'!$3:$3,0),FALSE),"[enter country-specific value")</f>
        <v>0</v>
      </c>
      <c r="AM236" s="211" cm="1">
        <f t="array" aca="1" ref="AM236" ca="1">IF($G236="D",VLOOKUP($A236,DefaultParameters,MATCH(AM$8,'Default Parameters'!$3:$3,0),FALSE),"[enter country-specific value")</f>
        <v>0</v>
      </c>
      <c r="AN236" s="211" cm="1">
        <f t="array" aca="1" ref="AN236" ca="1">IF($G236="D",VLOOKUP($A236,DefaultParameters,MATCH(AN$8,'Default Parameters'!$3:$3,0),FALSE),"[enter country-specific value")</f>
        <v>0</v>
      </c>
      <c r="AO236" s="211" cm="1">
        <f t="array" aca="1" ref="AO236" ca="1">IF($G236="D",VLOOKUP($A236,DefaultParameters,MATCH(AO$8,'Default Parameters'!$3:$3,0),FALSE),"[enter country-specific value")</f>
        <v>0</v>
      </c>
      <c r="AP236" s="211"/>
      <c r="AQ236" s="211"/>
      <c r="AR236" s="211"/>
      <c r="AS236" s="211"/>
      <c r="AT236" s="211"/>
      <c r="AU236" s="188"/>
      <c r="AV236" s="43" t="e" cm="1">
        <f t="array" aca="1" ref="AV236" ca="1">IF($G236="D",VLOOKUP($A236,DefaultParameters,MATCH(AV$8,'Default Parameters'!$3:$3,0),FALSE),"[enter country-specific value")</f>
        <v>#N/A</v>
      </c>
    </row>
    <row r="237" spans="1:48" x14ac:dyDescent="0.25">
      <c r="A237" s="44" t="str">
        <f t="shared" si="53"/>
        <v>EF_NH3_house_slurry_Other poultry (geese)</v>
      </c>
      <c r="B237" s="2" t="s">
        <v>49</v>
      </c>
      <c r="C237" s="2" t="s">
        <v>178</v>
      </c>
      <c r="D237" s="77" t="str">
        <f t="shared" ca="1" si="47"/>
        <v>NH3-N</v>
      </c>
      <c r="E237" s="2" t="s">
        <v>88</v>
      </c>
      <c r="F237" s="77" t="str">
        <f t="shared" ca="1" si="48"/>
        <v>Fraction TAN</v>
      </c>
      <c r="G237" s="201" t="s">
        <v>124</v>
      </c>
      <c r="H237" s="2" t="s">
        <v>49</v>
      </c>
      <c r="I237" s="211" t="str">
        <f t="shared" ca="1" si="49"/>
        <v>No default, assumed to be 0</v>
      </c>
      <c r="J237" s="202"/>
      <c r="K237" s="211" cm="1">
        <f t="array" aca="1" ref="K237" ca="1">IF($G237="D",VLOOKUP($A237,DefaultParameters,MATCH(K$8,'Default Parameters'!$3:$3,0),FALSE),"[enter country-specific value")</f>
        <v>0</v>
      </c>
      <c r="L237" s="211" cm="1">
        <f t="array" aca="1" ref="L237" ca="1">IF($G237="D",VLOOKUP($A237,DefaultParameters,MATCH(L$8,'Default Parameters'!$3:$3,0),FALSE),"[enter country-specific value")</f>
        <v>0</v>
      </c>
      <c r="M237" s="211" cm="1">
        <f t="array" aca="1" ref="M237" ca="1">IF($G237="D",VLOOKUP($A237,DefaultParameters,MATCH(M$8,'Default Parameters'!$3:$3,0),FALSE),"[enter country-specific value")</f>
        <v>0</v>
      </c>
      <c r="N237" s="211" cm="1">
        <f t="array" aca="1" ref="N237" ca="1">IF($G237="D",VLOOKUP($A237,DefaultParameters,MATCH(N$8,'Default Parameters'!$3:$3,0),FALSE),"[enter country-specific value")</f>
        <v>0</v>
      </c>
      <c r="O237" s="211" cm="1">
        <f t="array" aca="1" ref="O237" ca="1">IF($G237="D",VLOOKUP($A237,DefaultParameters,MATCH(O$8,'Default Parameters'!$3:$3,0),FALSE),"[enter country-specific value")</f>
        <v>0</v>
      </c>
      <c r="P237" s="211" cm="1">
        <f t="array" aca="1" ref="P237" ca="1">IF($G237="D",VLOOKUP($A237,DefaultParameters,MATCH(P$8,'Default Parameters'!$3:$3,0),FALSE),"[enter country-specific value")</f>
        <v>0</v>
      </c>
      <c r="Q237" s="211" cm="1">
        <f t="array" aca="1" ref="Q237" ca="1">IF($G237="D",VLOOKUP($A237,DefaultParameters,MATCH(Q$8,'Default Parameters'!$3:$3,0),FALSE),"[enter country-specific value")</f>
        <v>0</v>
      </c>
      <c r="R237" s="211" cm="1">
        <f t="array" aca="1" ref="R237" ca="1">IF($G237="D",VLOOKUP($A237,DefaultParameters,MATCH(R$8,'Default Parameters'!$3:$3,0),FALSE),"[enter country-specific value")</f>
        <v>0</v>
      </c>
      <c r="S237" s="211" cm="1">
        <f t="array" aca="1" ref="S237" ca="1">IF($G237="D",VLOOKUP($A237,DefaultParameters,MATCH(S$8,'Default Parameters'!$3:$3,0),FALSE),"[enter country-specific value")</f>
        <v>0</v>
      </c>
      <c r="T237" s="211" cm="1">
        <f t="array" aca="1" ref="T237" ca="1">IF($G237="D",VLOOKUP($A237,DefaultParameters,MATCH(T$8,'Default Parameters'!$3:$3,0),FALSE),"[enter country-specific value")</f>
        <v>0</v>
      </c>
      <c r="U237" s="211" cm="1">
        <f t="array" aca="1" ref="U237" ca="1">IF($G237="D",VLOOKUP($A237,DefaultParameters,MATCH(U$8,'Default Parameters'!$3:$3,0),FALSE),"[enter country-specific value")</f>
        <v>0</v>
      </c>
      <c r="V237" s="211" cm="1">
        <f t="array" aca="1" ref="V237" ca="1">IF($G237="D",VLOOKUP($A237,DefaultParameters,MATCH(V$8,'Default Parameters'!$3:$3,0),FALSE),"[enter country-specific value")</f>
        <v>0</v>
      </c>
      <c r="W237" s="211" cm="1">
        <f t="array" aca="1" ref="W237" ca="1">IF($G237="D",VLOOKUP($A237,DefaultParameters,MATCH(W$8,'Default Parameters'!$3:$3,0),FALSE),"[enter country-specific value")</f>
        <v>0</v>
      </c>
      <c r="X237" s="211" cm="1">
        <f t="array" aca="1" ref="X237" ca="1">IF($G237="D",VLOOKUP($A237,DefaultParameters,MATCH(X$8,'Default Parameters'!$3:$3,0),FALSE),"[enter country-specific value")</f>
        <v>0</v>
      </c>
      <c r="Y237" s="211" cm="1">
        <f t="array" aca="1" ref="Y237" ca="1">IF($G237="D",VLOOKUP($A237,DefaultParameters,MATCH(Y$8,'Default Parameters'!$3:$3,0),FALSE),"[enter country-specific value")</f>
        <v>0</v>
      </c>
      <c r="Z237" s="211" cm="1">
        <f t="array" aca="1" ref="Z237" ca="1">IF($G237="D",VLOOKUP($A237,DefaultParameters,MATCH(Z$8,'Default Parameters'!$3:$3,0),FALSE),"[enter country-specific value")</f>
        <v>0</v>
      </c>
      <c r="AA237" s="211" cm="1">
        <f t="array" aca="1" ref="AA237" ca="1">IF($G237="D",VLOOKUP($A237,DefaultParameters,MATCH(AA$8,'Default Parameters'!$3:$3,0),FALSE),"[enter country-specific value")</f>
        <v>0</v>
      </c>
      <c r="AB237" s="211" cm="1">
        <f t="array" aca="1" ref="AB237" ca="1">IF($G237="D",VLOOKUP($A237,DefaultParameters,MATCH(AB$8,'Default Parameters'!$3:$3,0),FALSE),"[enter country-specific value")</f>
        <v>0</v>
      </c>
      <c r="AC237" s="211" cm="1">
        <f t="array" aca="1" ref="AC237" ca="1">IF($G237="D",VLOOKUP($A237,DefaultParameters,MATCH(AC$8,'Default Parameters'!$3:$3,0),FALSE),"[enter country-specific value")</f>
        <v>0</v>
      </c>
      <c r="AD237" s="211" cm="1">
        <f t="array" aca="1" ref="AD237" ca="1">IF($G237="D",VLOOKUP($A237,DefaultParameters,MATCH(AD$8,'Default Parameters'!$3:$3,0),FALSE),"[enter country-specific value")</f>
        <v>0</v>
      </c>
      <c r="AE237" s="211" cm="1">
        <f t="array" aca="1" ref="AE237" ca="1">IF($G237="D",VLOOKUP($A237,DefaultParameters,MATCH(AE$8,'Default Parameters'!$3:$3,0),FALSE),"[enter country-specific value")</f>
        <v>0</v>
      </c>
      <c r="AF237" s="211" cm="1">
        <f t="array" aca="1" ref="AF237" ca="1">IF($G237="D",VLOOKUP($A237,DefaultParameters,MATCH(AF$8,'Default Parameters'!$3:$3,0),FALSE),"[enter country-specific value")</f>
        <v>0</v>
      </c>
      <c r="AG237" s="211" cm="1">
        <f t="array" aca="1" ref="AG237" ca="1">IF($G237="D",VLOOKUP($A237,DefaultParameters,MATCH(AG$8,'Default Parameters'!$3:$3,0),FALSE),"[enter country-specific value")</f>
        <v>0</v>
      </c>
      <c r="AH237" s="211" cm="1">
        <f t="array" aca="1" ref="AH237" ca="1">IF($G237="D",VLOOKUP($A237,DefaultParameters,MATCH(AH$8,'Default Parameters'!$3:$3,0),FALSE),"[enter country-specific value")</f>
        <v>0</v>
      </c>
      <c r="AI237" s="211" cm="1">
        <f t="array" aca="1" ref="AI237" ca="1">IF($G237="D",VLOOKUP($A237,DefaultParameters,MATCH(AI$8,'Default Parameters'!$3:$3,0),FALSE),"[enter country-specific value")</f>
        <v>0</v>
      </c>
      <c r="AJ237" s="211" cm="1">
        <f t="array" aca="1" ref="AJ237" ca="1">IF($G237="D",VLOOKUP($A237,DefaultParameters,MATCH(AJ$8,'Default Parameters'!$3:$3,0),FALSE),"[enter country-specific value")</f>
        <v>0</v>
      </c>
      <c r="AK237" s="211" cm="1">
        <f t="array" aca="1" ref="AK237" ca="1">IF($G237="D",VLOOKUP($A237,DefaultParameters,MATCH(AK$8,'Default Parameters'!$3:$3,0),FALSE),"[enter country-specific value")</f>
        <v>0</v>
      </c>
      <c r="AL237" s="211" cm="1">
        <f t="array" aca="1" ref="AL237" ca="1">IF($G237="D",VLOOKUP($A237,DefaultParameters,MATCH(AL$8,'Default Parameters'!$3:$3,0),FALSE),"[enter country-specific value")</f>
        <v>0</v>
      </c>
      <c r="AM237" s="211" cm="1">
        <f t="array" aca="1" ref="AM237" ca="1">IF($G237="D",VLOOKUP($A237,DefaultParameters,MATCH(AM$8,'Default Parameters'!$3:$3,0),FALSE),"[enter country-specific value")</f>
        <v>0</v>
      </c>
      <c r="AN237" s="211" cm="1">
        <f t="array" aca="1" ref="AN237" ca="1">IF($G237="D",VLOOKUP($A237,DefaultParameters,MATCH(AN$8,'Default Parameters'!$3:$3,0),FALSE),"[enter country-specific value")</f>
        <v>0</v>
      </c>
      <c r="AO237" s="211" cm="1">
        <f t="array" aca="1" ref="AO237" ca="1">IF($G237="D",VLOOKUP($A237,DefaultParameters,MATCH(AO$8,'Default Parameters'!$3:$3,0),FALSE),"[enter country-specific value")</f>
        <v>0</v>
      </c>
      <c r="AP237" s="211"/>
      <c r="AQ237" s="211"/>
      <c r="AR237" s="211"/>
      <c r="AS237" s="211"/>
      <c r="AT237" s="211"/>
      <c r="AU237" s="188"/>
      <c r="AV237" s="43" t="e" cm="1">
        <f t="array" aca="1" ref="AV237" ca="1">IF($G237="D",VLOOKUP($A237,DefaultParameters,MATCH(AV$8,'Default Parameters'!$3:$3,0),FALSE),"[enter country-specific value")</f>
        <v>#N/A</v>
      </c>
    </row>
    <row r="238" spans="1:48" x14ac:dyDescent="0.25">
      <c r="A238" s="44" t="str">
        <f t="shared" si="53"/>
        <v>EF_NH3_house_slurry_Other animals (fur animals)</v>
      </c>
      <c r="B238" s="2" t="s">
        <v>49</v>
      </c>
      <c r="C238" s="2" t="s">
        <v>178</v>
      </c>
      <c r="D238" s="77" t="str">
        <f t="shared" ca="1" si="47"/>
        <v>NH3-N</v>
      </c>
      <c r="E238" s="2" t="s">
        <v>108</v>
      </c>
      <c r="F238" s="77" t="str">
        <f t="shared" ca="1" si="48"/>
        <v>Fraction TAN</v>
      </c>
      <c r="G238" s="201" t="s">
        <v>124</v>
      </c>
      <c r="H238" s="2" t="s">
        <v>49</v>
      </c>
      <c r="I238" s="211" t="str">
        <f t="shared" ca="1" si="49"/>
        <v>No default, assumed to be 0</v>
      </c>
      <c r="J238" s="202"/>
      <c r="K238" s="211" cm="1">
        <f t="array" aca="1" ref="K238" ca="1">IF($G238="D",VLOOKUP($A238,DefaultParameters,MATCH(K$8,'Default Parameters'!$3:$3,0),FALSE),"[enter country-specific value")</f>
        <v>0</v>
      </c>
      <c r="L238" s="211" cm="1">
        <f t="array" aca="1" ref="L238" ca="1">IF($G238="D",VLOOKUP($A238,DefaultParameters,MATCH(L$8,'Default Parameters'!$3:$3,0),FALSE),"[enter country-specific value")</f>
        <v>0</v>
      </c>
      <c r="M238" s="211" cm="1">
        <f t="array" aca="1" ref="M238" ca="1">IF($G238="D",VLOOKUP($A238,DefaultParameters,MATCH(M$8,'Default Parameters'!$3:$3,0),FALSE),"[enter country-specific value")</f>
        <v>0</v>
      </c>
      <c r="N238" s="211" cm="1">
        <f t="array" aca="1" ref="N238" ca="1">IF($G238="D",VLOOKUP($A238,DefaultParameters,MATCH(N$8,'Default Parameters'!$3:$3,0),FALSE),"[enter country-specific value")</f>
        <v>0</v>
      </c>
      <c r="O238" s="211" cm="1">
        <f t="array" aca="1" ref="O238" ca="1">IF($G238="D",VLOOKUP($A238,DefaultParameters,MATCH(O$8,'Default Parameters'!$3:$3,0),FALSE),"[enter country-specific value")</f>
        <v>0</v>
      </c>
      <c r="P238" s="211" cm="1">
        <f t="array" aca="1" ref="P238" ca="1">IF($G238="D",VLOOKUP($A238,DefaultParameters,MATCH(P$8,'Default Parameters'!$3:$3,0),FALSE),"[enter country-specific value")</f>
        <v>0</v>
      </c>
      <c r="Q238" s="211" cm="1">
        <f t="array" aca="1" ref="Q238" ca="1">IF($G238="D",VLOOKUP($A238,DefaultParameters,MATCH(Q$8,'Default Parameters'!$3:$3,0),FALSE),"[enter country-specific value")</f>
        <v>0</v>
      </c>
      <c r="R238" s="211" cm="1">
        <f t="array" aca="1" ref="R238" ca="1">IF($G238="D",VLOOKUP($A238,DefaultParameters,MATCH(R$8,'Default Parameters'!$3:$3,0),FALSE),"[enter country-specific value")</f>
        <v>0</v>
      </c>
      <c r="S238" s="211" cm="1">
        <f t="array" aca="1" ref="S238" ca="1">IF($G238="D",VLOOKUP($A238,DefaultParameters,MATCH(S$8,'Default Parameters'!$3:$3,0),FALSE),"[enter country-specific value")</f>
        <v>0</v>
      </c>
      <c r="T238" s="211" cm="1">
        <f t="array" aca="1" ref="T238" ca="1">IF($G238="D",VLOOKUP($A238,DefaultParameters,MATCH(T$8,'Default Parameters'!$3:$3,0),FALSE),"[enter country-specific value")</f>
        <v>0</v>
      </c>
      <c r="U238" s="211" cm="1">
        <f t="array" aca="1" ref="U238" ca="1">IF($G238="D",VLOOKUP($A238,DefaultParameters,MATCH(U$8,'Default Parameters'!$3:$3,0),FALSE),"[enter country-specific value")</f>
        <v>0</v>
      </c>
      <c r="V238" s="211" cm="1">
        <f t="array" aca="1" ref="V238" ca="1">IF($G238="D",VLOOKUP($A238,DefaultParameters,MATCH(V$8,'Default Parameters'!$3:$3,0),FALSE),"[enter country-specific value")</f>
        <v>0</v>
      </c>
      <c r="W238" s="211" cm="1">
        <f t="array" aca="1" ref="W238" ca="1">IF($G238="D",VLOOKUP($A238,DefaultParameters,MATCH(W$8,'Default Parameters'!$3:$3,0),FALSE),"[enter country-specific value")</f>
        <v>0</v>
      </c>
      <c r="X238" s="211" cm="1">
        <f t="array" aca="1" ref="X238" ca="1">IF($G238="D",VLOOKUP($A238,DefaultParameters,MATCH(X$8,'Default Parameters'!$3:$3,0),FALSE),"[enter country-specific value")</f>
        <v>0</v>
      </c>
      <c r="Y238" s="211" cm="1">
        <f t="array" aca="1" ref="Y238" ca="1">IF($G238="D",VLOOKUP($A238,DefaultParameters,MATCH(Y$8,'Default Parameters'!$3:$3,0),FALSE),"[enter country-specific value")</f>
        <v>0</v>
      </c>
      <c r="Z238" s="211" cm="1">
        <f t="array" aca="1" ref="Z238" ca="1">IF($G238="D",VLOOKUP($A238,DefaultParameters,MATCH(Z$8,'Default Parameters'!$3:$3,0),FALSE),"[enter country-specific value")</f>
        <v>0</v>
      </c>
      <c r="AA238" s="211" cm="1">
        <f t="array" aca="1" ref="AA238" ca="1">IF($G238="D",VLOOKUP($A238,DefaultParameters,MATCH(AA$8,'Default Parameters'!$3:$3,0),FALSE),"[enter country-specific value")</f>
        <v>0</v>
      </c>
      <c r="AB238" s="211" cm="1">
        <f t="array" aca="1" ref="AB238" ca="1">IF($G238="D",VLOOKUP($A238,DefaultParameters,MATCH(AB$8,'Default Parameters'!$3:$3,0),FALSE),"[enter country-specific value")</f>
        <v>0</v>
      </c>
      <c r="AC238" s="211" cm="1">
        <f t="array" aca="1" ref="AC238" ca="1">IF($G238="D",VLOOKUP($A238,DefaultParameters,MATCH(AC$8,'Default Parameters'!$3:$3,0),FALSE),"[enter country-specific value")</f>
        <v>0</v>
      </c>
      <c r="AD238" s="211" cm="1">
        <f t="array" aca="1" ref="AD238" ca="1">IF($G238="D",VLOOKUP($A238,DefaultParameters,MATCH(AD$8,'Default Parameters'!$3:$3,0),FALSE),"[enter country-specific value")</f>
        <v>0</v>
      </c>
      <c r="AE238" s="211" cm="1">
        <f t="array" aca="1" ref="AE238" ca="1">IF($G238="D",VLOOKUP($A238,DefaultParameters,MATCH(AE$8,'Default Parameters'!$3:$3,0),FALSE),"[enter country-specific value")</f>
        <v>0</v>
      </c>
      <c r="AF238" s="211" cm="1">
        <f t="array" aca="1" ref="AF238" ca="1">IF($G238="D",VLOOKUP($A238,DefaultParameters,MATCH(AF$8,'Default Parameters'!$3:$3,0),FALSE),"[enter country-specific value")</f>
        <v>0</v>
      </c>
      <c r="AG238" s="211" cm="1">
        <f t="array" aca="1" ref="AG238" ca="1">IF($G238="D",VLOOKUP($A238,DefaultParameters,MATCH(AG$8,'Default Parameters'!$3:$3,0),FALSE),"[enter country-specific value")</f>
        <v>0</v>
      </c>
      <c r="AH238" s="211" cm="1">
        <f t="array" aca="1" ref="AH238" ca="1">IF($G238="D",VLOOKUP($A238,DefaultParameters,MATCH(AH$8,'Default Parameters'!$3:$3,0),FALSE),"[enter country-specific value")</f>
        <v>0</v>
      </c>
      <c r="AI238" s="211" cm="1">
        <f t="array" aca="1" ref="AI238" ca="1">IF($G238="D",VLOOKUP($A238,DefaultParameters,MATCH(AI$8,'Default Parameters'!$3:$3,0),FALSE),"[enter country-specific value")</f>
        <v>0</v>
      </c>
      <c r="AJ238" s="211" cm="1">
        <f t="array" aca="1" ref="AJ238" ca="1">IF($G238="D",VLOOKUP($A238,DefaultParameters,MATCH(AJ$8,'Default Parameters'!$3:$3,0),FALSE),"[enter country-specific value")</f>
        <v>0</v>
      </c>
      <c r="AK238" s="211" cm="1">
        <f t="array" aca="1" ref="AK238" ca="1">IF($G238="D",VLOOKUP($A238,DefaultParameters,MATCH(AK$8,'Default Parameters'!$3:$3,0),FALSE),"[enter country-specific value")</f>
        <v>0</v>
      </c>
      <c r="AL238" s="211" cm="1">
        <f t="array" aca="1" ref="AL238" ca="1">IF($G238="D",VLOOKUP($A238,DefaultParameters,MATCH(AL$8,'Default Parameters'!$3:$3,0),FALSE),"[enter country-specific value")</f>
        <v>0</v>
      </c>
      <c r="AM238" s="211" cm="1">
        <f t="array" aca="1" ref="AM238" ca="1">IF($G238="D",VLOOKUP($A238,DefaultParameters,MATCH(AM$8,'Default Parameters'!$3:$3,0),FALSE),"[enter country-specific value")</f>
        <v>0</v>
      </c>
      <c r="AN238" s="211" cm="1">
        <f t="array" aca="1" ref="AN238" ca="1">IF($G238="D",VLOOKUP($A238,DefaultParameters,MATCH(AN$8,'Default Parameters'!$3:$3,0),FALSE),"[enter country-specific value")</f>
        <v>0</v>
      </c>
      <c r="AO238" s="211" cm="1">
        <f t="array" aca="1" ref="AO238" ca="1">IF($G238="D",VLOOKUP($A238,DefaultParameters,MATCH(AO$8,'Default Parameters'!$3:$3,0),FALSE),"[enter country-specific value")</f>
        <v>0</v>
      </c>
      <c r="AP238" s="211"/>
      <c r="AQ238" s="211"/>
      <c r="AR238" s="211"/>
      <c r="AS238" s="211"/>
      <c r="AT238" s="211"/>
      <c r="AU238" s="188"/>
      <c r="AV238" s="43" t="e" cm="1">
        <f t="array" aca="1" ref="AV238" ca="1">IF($G238="D",VLOOKUP($A238,DefaultParameters,MATCH(AV$8,'Default Parameters'!$3:$3,0),FALSE),"[enter country-specific value")</f>
        <v>#N/A</v>
      </c>
    </row>
    <row r="239" spans="1:48" x14ac:dyDescent="0.25">
      <c r="A239" s="18" t="s">
        <v>176</v>
      </c>
      <c r="B239" s="18"/>
      <c r="C239" s="18"/>
      <c r="D239" s="18"/>
      <c r="E239" s="18"/>
      <c r="F239" s="18"/>
      <c r="G239" s="179"/>
      <c r="H239" s="18"/>
      <c r="I239" s="179"/>
      <c r="J239" s="179"/>
      <c r="K239" s="179"/>
      <c r="L239" s="179"/>
      <c r="M239" s="179"/>
      <c r="N239" s="179"/>
      <c r="O239" s="179"/>
      <c r="P239" s="179"/>
      <c r="Q239" s="179"/>
      <c r="R239" s="179"/>
      <c r="S239" s="179"/>
      <c r="T239" s="179"/>
      <c r="U239" s="179"/>
      <c r="V239" s="179"/>
      <c r="W239" s="179"/>
      <c r="X239" s="179"/>
      <c r="Y239" s="179"/>
      <c r="Z239" s="179"/>
      <c r="AA239" s="179"/>
      <c r="AB239" s="179"/>
      <c r="AC239" s="179"/>
      <c r="AD239" s="179"/>
      <c r="AE239" s="179"/>
      <c r="AF239" s="179"/>
      <c r="AG239" s="179"/>
      <c r="AH239" s="179"/>
      <c r="AI239" s="179"/>
      <c r="AJ239" s="179"/>
      <c r="AK239" s="179"/>
      <c r="AL239" s="179"/>
      <c r="AM239" s="179"/>
      <c r="AN239" s="179"/>
      <c r="AO239" s="179"/>
      <c r="AP239" s="179"/>
      <c r="AQ239" s="179"/>
      <c r="AR239" s="179"/>
      <c r="AS239" s="179"/>
      <c r="AT239" s="179"/>
      <c r="AU239" s="188"/>
      <c r="AV239" s="18"/>
    </row>
    <row r="240" spans="1:48" x14ac:dyDescent="0.25">
      <c r="A240" s="44" t="str">
        <f>C240&amp;"_"&amp;E240</f>
        <v>EF_NH3_house_solid_Dairy cattle</v>
      </c>
      <c r="B240" s="2" t="s">
        <v>49</v>
      </c>
      <c r="C240" s="2" t="s">
        <v>177</v>
      </c>
      <c r="D240" s="77" t="str">
        <f t="shared" ref="D240:D256" ca="1" si="54">VLOOKUP(A240,DefaultParameters,4,0)</f>
        <v>NH3-N</v>
      </c>
      <c r="E240" s="2" t="s">
        <v>75</v>
      </c>
      <c r="F240" s="77" t="str">
        <f t="shared" ref="F240:F256" ca="1" si="55">VLOOKUP(A240,DefaultParameters,6,0)</f>
        <v>Fraction TAN</v>
      </c>
      <c r="G240" s="201" t="s">
        <v>124</v>
      </c>
      <c r="H240" s="2" t="s">
        <v>49</v>
      </c>
      <c r="I240" s="211" t="str">
        <f t="shared" ref="I240:I256" ca="1" si="56">IF($G240="CS","[enter country-specific source]",VLOOKUP(A240,DefaultParameters,8,0))</f>
        <v>Table 3.9, 3B, EMEP/EEA Guidebook 2019</v>
      </c>
      <c r="J240" s="176"/>
      <c r="K240" s="211" cm="1">
        <f t="array" aca="1" ref="K240" ca="1">IF($G240="D",VLOOKUP($A240,DefaultParameters,MATCH(K$8,'Default Parameters'!$3:$3,0),FALSE),"[enter country-specific value")</f>
        <v>0.08</v>
      </c>
      <c r="L240" s="211" cm="1">
        <f t="array" aca="1" ref="L240" ca="1">IF($G240="D",VLOOKUP($A240,DefaultParameters,MATCH(L$8,'Default Parameters'!$3:$3,0),FALSE),"[enter country-specific value")</f>
        <v>0.08</v>
      </c>
      <c r="M240" s="211" cm="1">
        <f t="array" aca="1" ref="M240" ca="1">IF($G240="D",VLOOKUP($A240,DefaultParameters,MATCH(M$8,'Default Parameters'!$3:$3,0),FALSE),"[enter country-specific value")</f>
        <v>0.08</v>
      </c>
      <c r="N240" s="211" cm="1">
        <f t="array" aca="1" ref="N240" ca="1">IF($G240="D",VLOOKUP($A240,DefaultParameters,MATCH(N$8,'Default Parameters'!$3:$3,0),FALSE),"[enter country-specific value")</f>
        <v>0.08</v>
      </c>
      <c r="O240" s="211" cm="1">
        <f t="array" aca="1" ref="O240" ca="1">IF($G240="D",VLOOKUP($A240,DefaultParameters,MATCH(O$8,'Default Parameters'!$3:$3,0),FALSE),"[enter country-specific value")</f>
        <v>0.08</v>
      </c>
      <c r="P240" s="211" cm="1">
        <f t="array" aca="1" ref="P240" ca="1">IF($G240="D",VLOOKUP($A240,DefaultParameters,MATCH(P$8,'Default Parameters'!$3:$3,0),FALSE),"[enter country-specific value")</f>
        <v>0.08</v>
      </c>
      <c r="Q240" s="211" cm="1">
        <f t="array" aca="1" ref="Q240" ca="1">IF($G240="D",VLOOKUP($A240,DefaultParameters,MATCH(Q$8,'Default Parameters'!$3:$3,0),FALSE),"[enter country-specific value")</f>
        <v>0.08</v>
      </c>
      <c r="R240" s="211" cm="1">
        <f t="array" aca="1" ref="R240" ca="1">IF($G240="D",VLOOKUP($A240,DefaultParameters,MATCH(R$8,'Default Parameters'!$3:$3,0),FALSE),"[enter country-specific value")</f>
        <v>0.08</v>
      </c>
      <c r="S240" s="211" cm="1">
        <f t="array" aca="1" ref="S240" ca="1">IF($G240="D",VLOOKUP($A240,DefaultParameters,MATCH(S$8,'Default Parameters'!$3:$3,0),FALSE),"[enter country-specific value")</f>
        <v>0.08</v>
      </c>
      <c r="T240" s="211" cm="1">
        <f t="array" aca="1" ref="T240" ca="1">IF($G240="D",VLOOKUP($A240,DefaultParameters,MATCH(T$8,'Default Parameters'!$3:$3,0),FALSE),"[enter country-specific value")</f>
        <v>0.08</v>
      </c>
      <c r="U240" s="211" cm="1">
        <f t="array" aca="1" ref="U240" ca="1">IF($G240="D",VLOOKUP($A240,DefaultParameters,MATCH(U$8,'Default Parameters'!$3:$3,0),FALSE),"[enter country-specific value")</f>
        <v>0.08</v>
      </c>
      <c r="V240" s="211" cm="1">
        <f t="array" aca="1" ref="V240" ca="1">IF($G240="D",VLOOKUP($A240,DefaultParameters,MATCH(V$8,'Default Parameters'!$3:$3,0),FALSE),"[enter country-specific value")</f>
        <v>0.08</v>
      </c>
      <c r="W240" s="211" cm="1">
        <f t="array" aca="1" ref="W240" ca="1">IF($G240="D",VLOOKUP($A240,DefaultParameters,MATCH(W$8,'Default Parameters'!$3:$3,0),FALSE),"[enter country-specific value")</f>
        <v>0.08</v>
      </c>
      <c r="X240" s="211" cm="1">
        <f t="array" aca="1" ref="X240" ca="1">IF($G240="D",VLOOKUP($A240,DefaultParameters,MATCH(X$8,'Default Parameters'!$3:$3,0),FALSE),"[enter country-specific value")</f>
        <v>0.08</v>
      </c>
      <c r="Y240" s="211" cm="1">
        <f t="array" aca="1" ref="Y240" ca="1">IF($G240="D",VLOOKUP($A240,DefaultParameters,MATCH(Y$8,'Default Parameters'!$3:$3,0),FALSE),"[enter country-specific value")</f>
        <v>0.08</v>
      </c>
      <c r="Z240" s="211" cm="1">
        <f t="array" aca="1" ref="Z240" ca="1">IF($G240="D",VLOOKUP($A240,DefaultParameters,MATCH(Z$8,'Default Parameters'!$3:$3,0),FALSE),"[enter country-specific value")</f>
        <v>0.08</v>
      </c>
      <c r="AA240" s="211" cm="1">
        <f t="array" aca="1" ref="AA240" ca="1">IF($G240="D",VLOOKUP($A240,DefaultParameters,MATCH(AA$8,'Default Parameters'!$3:$3,0),FALSE),"[enter country-specific value")</f>
        <v>0.08</v>
      </c>
      <c r="AB240" s="211" cm="1">
        <f t="array" aca="1" ref="AB240" ca="1">IF($G240="D",VLOOKUP($A240,DefaultParameters,MATCH(AB$8,'Default Parameters'!$3:$3,0),FALSE),"[enter country-specific value")</f>
        <v>0.08</v>
      </c>
      <c r="AC240" s="211" cm="1">
        <f t="array" aca="1" ref="AC240" ca="1">IF($G240="D",VLOOKUP($A240,DefaultParameters,MATCH(AC$8,'Default Parameters'!$3:$3,0),FALSE),"[enter country-specific value")</f>
        <v>0.08</v>
      </c>
      <c r="AD240" s="211" cm="1">
        <f t="array" aca="1" ref="AD240" ca="1">IF($G240="D",VLOOKUP($A240,DefaultParameters,MATCH(AD$8,'Default Parameters'!$3:$3,0),FALSE),"[enter country-specific value")</f>
        <v>0.08</v>
      </c>
      <c r="AE240" s="211" cm="1">
        <f t="array" aca="1" ref="AE240" ca="1">IF($G240="D",VLOOKUP($A240,DefaultParameters,MATCH(AE$8,'Default Parameters'!$3:$3,0),FALSE),"[enter country-specific value")</f>
        <v>0.08</v>
      </c>
      <c r="AF240" s="211" cm="1">
        <f t="array" aca="1" ref="AF240" ca="1">IF($G240="D",VLOOKUP($A240,DefaultParameters,MATCH(AF$8,'Default Parameters'!$3:$3,0),FALSE),"[enter country-specific value")</f>
        <v>0.08</v>
      </c>
      <c r="AG240" s="211" cm="1">
        <f t="array" aca="1" ref="AG240" ca="1">IF($G240="D",VLOOKUP($A240,DefaultParameters,MATCH(AG$8,'Default Parameters'!$3:$3,0),FALSE),"[enter country-specific value")</f>
        <v>0.08</v>
      </c>
      <c r="AH240" s="211" cm="1">
        <f t="array" aca="1" ref="AH240" ca="1">IF($G240="D",VLOOKUP($A240,DefaultParameters,MATCH(AH$8,'Default Parameters'!$3:$3,0),FALSE),"[enter country-specific value")</f>
        <v>0.08</v>
      </c>
      <c r="AI240" s="211" cm="1">
        <f t="array" aca="1" ref="AI240" ca="1">IF($G240="D",VLOOKUP($A240,DefaultParameters,MATCH(AI$8,'Default Parameters'!$3:$3,0),FALSE),"[enter country-specific value")</f>
        <v>0.08</v>
      </c>
      <c r="AJ240" s="211" cm="1">
        <f t="array" aca="1" ref="AJ240" ca="1">IF($G240="D",VLOOKUP($A240,DefaultParameters,MATCH(AJ$8,'Default Parameters'!$3:$3,0),FALSE),"[enter country-specific value")</f>
        <v>0.08</v>
      </c>
      <c r="AK240" s="211" cm="1">
        <f t="array" aca="1" ref="AK240" ca="1">IF($G240="D",VLOOKUP($A240,DefaultParameters,MATCH(AK$8,'Default Parameters'!$3:$3,0),FALSE),"[enter country-specific value")</f>
        <v>0.08</v>
      </c>
      <c r="AL240" s="211" cm="1">
        <f t="array" aca="1" ref="AL240" ca="1">IF($G240="D",VLOOKUP($A240,DefaultParameters,MATCH(AL$8,'Default Parameters'!$3:$3,0),FALSE),"[enter country-specific value")</f>
        <v>0.08</v>
      </c>
      <c r="AM240" s="211" cm="1">
        <f t="array" aca="1" ref="AM240" ca="1">IF($G240="D",VLOOKUP($A240,DefaultParameters,MATCH(AM$8,'Default Parameters'!$3:$3,0),FALSE),"[enter country-specific value")</f>
        <v>0.08</v>
      </c>
      <c r="AN240" s="211" cm="1">
        <f t="array" aca="1" ref="AN240" ca="1">IF($G240="D",VLOOKUP($A240,DefaultParameters,MATCH(AN$8,'Default Parameters'!$3:$3,0),FALSE),"[enter country-specific value")</f>
        <v>0.08</v>
      </c>
      <c r="AO240" s="211" cm="1">
        <f t="array" aca="1" ref="AO240" ca="1">IF($G240="D",VLOOKUP($A240,DefaultParameters,MATCH(AO$8,'Default Parameters'!$3:$3,0),FALSE),"[enter country-specific value")</f>
        <v>0.08</v>
      </c>
      <c r="AP240" s="211"/>
      <c r="AQ240" s="211"/>
      <c r="AR240" s="211"/>
      <c r="AS240" s="211"/>
      <c r="AT240" s="211"/>
      <c r="AU240" s="188"/>
      <c r="AV240" s="43" t="e" cm="1">
        <f t="array" aca="1" ref="AV240" ca="1">IF($G240="D",VLOOKUP($A240,DefaultParameters,MATCH(AV$8,'Default Parameters'!$3:$3,0),FALSE),"[enter country-specific value")</f>
        <v>#N/A</v>
      </c>
    </row>
    <row r="241" spans="1:48" x14ac:dyDescent="0.25">
      <c r="A241" s="44" t="str">
        <f>C241&amp;"_"&amp;E241</f>
        <v>EF_NH3_house_solid_Dairy cattle_tied housing</v>
      </c>
      <c r="B241" s="2" t="s">
        <v>49</v>
      </c>
      <c r="C241" s="2" t="s">
        <v>177</v>
      </c>
      <c r="D241" s="77" t="str">
        <f t="shared" ref="D241" ca="1" si="57">VLOOKUP(A241,DefaultParameters,4,0)</f>
        <v>NH3-N</v>
      </c>
      <c r="E241" s="2" t="s">
        <v>617</v>
      </c>
      <c r="F241" s="77" t="str">
        <f t="shared" ref="F241" ca="1" si="58">VLOOKUP(A241,DefaultParameters,6,0)</f>
        <v>Fraction TAN</v>
      </c>
      <c r="G241" s="201" t="s">
        <v>124</v>
      </c>
      <c r="H241" s="2" t="s">
        <v>49</v>
      </c>
      <c r="I241" s="211" t="str">
        <f t="shared" ref="I241" ca="1" si="59">IF($G241="CS","[enter country-specific source]",VLOOKUP(A241,DefaultParameters,8,0))</f>
        <v>Table 3.9, 3B, EMEP/EEA Guidebook 2019</v>
      </c>
      <c r="J241" s="176"/>
      <c r="K241" s="211" cm="1">
        <f t="array" aca="1" ref="K241" ca="1">IF($G241="D",VLOOKUP($A241,DefaultParameters,MATCH(K$8,'Default Parameters'!$3:$3,0),FALSE),"[enter country-specific value")</f>
        <v>0.09</v>
      </c>
      <c r="L241" s="211" cm="1">
        <f t="array" aca="1" ref="L241" ca="1">IF($G241="D",VLOOKUP($A241,DefaultParameters,MATCH(L$8,'Default Parameters'!$3:$3,0),FALSE),"[enter country-specific value")</f>
        <v>0.09</v>
      </c>
      <c r="M241" s="211" cm="1">
        <f t="array" aca="1" ref="M241" ca="1">IF($G241="D",VLOOKUP($A241,DefaultParameters,MATCH(M$8,'Default Parameters'!$3:$3,0),FALSE),"[enter country-specific value")</f>
        <v>0.09</v>
      </c>
      <c r="N241" s="211" cm="1">
        <f t="array" aca="1" ref="N241" ca="1">IF($G241="D",VLOOKUP($A241,DefaultParameters,MATCH(N$8,'Default Parameters'!$3:$3,0),FALSE),"[enter country-specific value")</f>
        <v>0.09</v>
      </c>
      <c r="O241" s="211" cm="1">
        <f t="array" aca="1" ref="O241" ca="1">IF($G241="D",VLOOKUP($A241,DefaultParameters,MATCH(O$8,'Default Parameters'!$3:$3,0),FALSE),"[enter country-specific value")</f>
        <v>0.09</v>
      </c>
      <c r="P241" s="211" cm="1">
        <f t="array" aca="1" ref="P241" ca="1">IF($G241="D",VLOOKUP($A241,DefaultParameters,MATCH(P$8,'Default Parameters'!$3:$3,0),FALSE),"[enter country-specific value")</f>
        <v>0.09</v>
      </c>
      <c r="Q241" s="211" cm="1">
        <f t="array" aca="1" ref="Q241" ca="1">IF($G241="D",VLOOKUP($A241,DefaultParameters,MATCH(Q$8,'Default Parameters'!$3:$3,0),FALSE),"[enter country-specific value")</f>
        <v>0.09</v>
      </c>
      <c r="R241" s="211" cm="1">
        <f t="array" aca="1" ref="R241" ca="1">IF($G241="D",VLOOKUP($A241,DefaultParameters,MATCH(R$8,'Default Parameters'!$3:$3,0),FALSE),"[enter country-specific value")</f>
        <v>0.09</v>
      </c>
      <c r="S241" s="211" cm="1">
        <f t="array" aca="1" ref="S241" ca="1">IF($G241="D",VLOOKUP($A241,DefaultParameters,MATCH(S$8,'Default Parameters'!$3:$3,0),FALSE),"[enter country-specific value")</f>
        <v>0.09</v>
      </c>
      <c r="T241" s="211" cm="1">
        <f t="array" aca="1" ref="T241" ca="1">IF($G241="D",VLOOKUP($A241,DefaultParameters,MATCH(T$8,'Default Parameters'!$3:$3,0),FALSE),"[enter country-specific value")</f>
        <v>0.09</v>
      </c>
      <c r="U241" s="211" cm="1">
        <f t="array" aca="1" ref="U241" ca="1">IF($G241="D",VLOOKUP($A241,DefaultParameters,MATCH(U$8,'Default Parameters'!$3:$3,0),FALSE),"[enter country-specific value")</f>
        <v>0.09</v>
      </c>
      <c r="V241" s="211" cm="1">
        <f t="array" aca="1" ref="V241" ca="1">IF($G241="D",VLOOKUP($A241,DefaultParameters,MATCH(V$8,'Default Parameters'!$3:$3,0),FALSE),"[enter country-specific value")</f>
        <v>0.09</v>
      </c>
      <c r="W241" s="211" cm="1">
        <f t="array" aca="1" ref="W241" ca="1">IF($G241="D",VLOOKUP($A241,DefaultParameters,MATCH(W$8,'Default Parameters'!$3:$3,0),FALSE),"[enter country-specific value")</f>
        <v>0.09</v>
      </c>
      <c r="X241" s="211" cm="1">
        <f t="array" aca="1" ref="X241" ca="1">IF($G241="D",VLOOKUP($A241,DefaultParameters,MATCH(X$8,'Default Parameters'!$3:$3,0),FALSE),"[enter country-specific value")</f>
        <v>0.09</v>
      </c>
      <c r="Y241" s="211" cm="1">
        <f t="array" aca="1" ref="Y241" ca="1">IF($G241="D",VLOOKUP($A241,DefaultParameters,MATCH(Y$8,'Default Parameters'!$3:$3,0),FALSE),"[enter country-specific value")</f>
        <v>0.09</v>
      </c>
      <c r="Z241" s="211" cm="1">
        <f t="array" aca="1" ref="Z241" ca="1">IF($G241="D",VLOOKUP($A241,DefaultParameters,MATCH(Z$8,'Default Parameters'!$3:$3,0),FALSE),"[enter country-specific value")</f>
        <v>0.09</v>
      </c>
      <c r="AA241" s="211" cm="1">
        <f t="array" aca="1" ref="AA241" ca="1">IF($G241="D",VLOOKUP($A241,DefaultParameters,MATCH(AA$8,'Default Parameters'!$3:$3,0),FALSE),"[enter country-specific value")</f>
        <v>0.09</v>
      </c>
      <c r="AB241" s="211" cm="1">
        <f t="array" aca="1" ref="AB241" ca="1">IF($G241="D",VLOOKUP($A241,DefaultParameters,MATCH(AB$8,'Default Parameters'!$3:$3,0),FALSE),"[enter country-specific value")</f>
        <v>0.09</v>
      </c>
      <c r="AC241" s="211" cm="1">
        <f t="array" aca="1" ref="AC241" ca="1">IF($G241="D",VLOOKUP($A241,DefaultParameters,MATCH(AC$8,'Default Parameters'!$3:$3,0),FALSE),"[enter country-specific value")</f>
        <v>0.09</v>
      </c>
      <c r="AD241" s="211" cm="1">
        <f t="array" aca="1" ref="AD241" ca="1">IF($G241="D",VLOOKUP($A241,DefaultParameters,MATCH(AD$8,'Default Parameters'!$3:$3,0),FALSE),"[enter country-specific value")</f>
        <v>0.09</v>
      </c>
      <c r="AE241" s="211" cm="1">
        <f t="array" aca="1" ref="AE241" ca="1">IF($G241="D",VLOOKUP($A241,DefaultParameters,MATCH(AE$8,'Default Parameters'!$3:$3,0),FALSE),"[enter country-specific value")</f>
        <v>0.09</v>
      </c>
      <c r="AF241" s="211" cm="1">
        <f t="array" aca="1" ref="AF241" ca="1">IF($G241="D",VLOOKUP($A241,DefaultParameters,MATCH(AF$8,'Default Parameters'!$3:$3,0),FALSE),"[enter country-specific value")</f>
        <v>0.09</v>
      </c>
      <c r="AG241" s="211" cm="1">
        <f t="array" aca="1" ref="AG241" ca="1">IF($G241="D",VLOOKUP($A241,DefaultParameters,MATCH(AG$8,'Default Parameters'!$3:$3,0),FALSE),"[enter country-specific value")</f>
        <v>0.09</v>
      </c>
      <c r="AH241" s="211" cm="1">
        <f t="array" aca="1" ref="AH241" ca="1">IF($G241="D",VLOOKUP($A241,DefaultParameters,MATCH(AH$8,'Default Parameters'!$3:$3,0),FALSE),"[enter country-specific value")</f>
        <v>0.09</v>
      </c>
      <c r="AI241" s="211" cm="1">
        <f t="array" aca="1" ref="AI241" ca="1">IF($G241="D",VLOOKUP($A241,DefaultParameters,MATCH(AI$8,'Default Parameters'!$3:$3,0),FALSE),"[enter country-specific value")</f>
        <v>0.09</v>
      </c>
      <c r="AJ241" s="211" cm="1">
        <f t="array" aca="1" ref="AJ241" ca="1">IF($G241="D",VLOOKUP($A241,DefaultParameters,MATCH(AJ$8,'Default Parameters'!$3:$3,0),FALSE),"[enter country-specific value")</f>
        <v>0.09</v>
      </c>
      <c r="AK241" s="211" cm="1">
        <f t="array" aca="1" ref="AK241" ca="1">IF($G241="D",VLOOKUP($A241,DefaultParameters,MATCH(AK$8,'Default Parameters'!$3:$3,0),FALSE),"[enter country-specific value")</f>
        <v>0.09</v>
      </c>
      <c r="AL241" s="211" cm="1">
        <f t="array" aca="1" ref="AL241" ca="1">IF($G241="D",VLOOKUP($A241,DefaultParameters,MATCH(AL$8,'Default Parameters'!$3:$3,0),FALSE),"[enter country-specific value")</f>
        <v>0.09</v>
      </c>
      <c r="AM241" s="211" cm="1">
        <f t="array" aca="1" ref="AM241" ca="1">IF($G241="D",VLOOKUP($A241,DefaultParameters,MATCH(AM$8,'Default Parameters'!$3:$3,0),FALSE),"[enter country-specific value")</f>
        <v>0.09</v>
      </c>
      <c r="AN241" s="211" cm="1">
        <f t="array" aca="1" ref="AN241" ca="1">IF($G241="D",VLOOKUP($A241,DefaultParameters,MATCH(AN$8,'Default Parameters'!$3:$3,0),FALSE),"[enter country-specific value")</f>
        <v>0.09</v>
      </c>
      <c r="AO241" s="211" cm="1">
        <f t="array" aca="1" ref="AO241" ca="1">IF($G241="D",VLOOKUP($A241,DefaultParameters,MATCH(AO$8,'Default Parameters'!$3:$3,0),FALSE),"[enter country-specific value")</f>
        <v>0.09</v>
      </c>
      <c r="AP241" s="211"/>
      <c r="AQ241" s="211"/>
      <c r="AR241" s="211"/>
      <c r="AS241" s="211"/>
      <c r="AT241" s="211"/>
      <c r="AU241" s="188"/>
      <c r="AV241" s="43" t="e" cm="1">
        <f t="array" aca="1" ref="AV241" ca="1">IF($G241="D",VLOOKUP($A241,DefaultParameters,MATCH(AV$8,'Default Parameters'!$3:$3,0),FALSE),"[enter country-specific value")</f>
        <v>#N/A</v>
      </c>
    </row>
    <row r="242" spans="1:48" x14ac:dyDescent="0.25">
      <c r="A242" s="44" t="str">
        <f t="shared" ref="A242:A256" si="60">C242&amp;"_"&amp;E242</f>
        <v>EF_NH3_house_solid_Non-dairy cattle</v>
      </c>
      <c r="B242" s="2" t="s">
        <v>49</v>
      </c>
      <c r="C242" s="2" t="s">
        <v>177</v>
      </c>
      <c r="D242" s="77" t="str">
        <f t="shared" ca="1" si="54"/>
        <v>NH3-N</v>
      </c>
      <c r="E242" s="2" t="s">
        <v>77</v>
      </c>
      <c r="F242" s="77" t="str">
        <f t="shared" ca="1" si="55"/>
        <v>Fraction TAN</v>
      </c>
      <c r="G242" s="201" t="s">
        <v>124</v>
      </c>
      <c r="H242" s="2" t="s">
        <v>49</v>
      </c>
      <c r="I242" s="211" t="str">
        <f t="shared" ca="1" si="56"/>
        <v>Table 3.9, 3B, EMEP/EEA Guidebook 2019</v>
      </c>
      <c r="J242" s="176"/>
      <c r="K242" s="211" cm="1">
        <f t="array" aca="1" ref="K242" ca="1">IF($G242="D",VLOOKUP($A242,DefaultParameters,MATCH(K$8,'Default Parameters'!$3:$3,0),FALSE),"[enter country-specific value")</f>
        <v>0.08</v>
      </c>
      <c r="L242" s="211" cm="1">
        <f t="array" aca="1" ref="L242" ca="1">IF($G242="D",VLOOKUP($A242,DefaultParameters,MATCH(L$8,'Default Parameters'!$3:$3,0),FALSE),"[enter country-specific value")</f>
        <v>0.08</v>
      </c>
      <c r="M242" s="211" cm="1">
        <f t="array" aca="1" ref="M242" ca="1">IF($G242="D",VLOOKUP($A242,DefaultParameters,MATCH(M$8,'Default Parameters'!$3:$3,0),FALSE),"[enter country-specific value")</f>
        <v>0.08</v>
      </c>
      <c r="N242" s="211" cm="1">
        <f t="array" aca="1" ref="N242" ca="1">IF($G242="D",VLOOKUP($A242,DefaultParameters,MATCH(N$8,'Default Parameters'!$3:$3,0),FALSE),"[enter country-specific value")</f>
        <v>0.08</v>
      </c>
      <c r="O242" s="211" cm="1">
        <f t="array" aca="1" ref="O242" ca="1">IF($G242="D",VLOOKUP($A242,DefaultParameters,MATCH(O$8,'Default Parameters'!$3:$3,0),FALSE),"[enter country-specific value")</f>
        <v>0.08</v>
      </c>
      <c r="P242" s="211" cm="1">
        <f t="array" aca="1" ref="P242" ca="1">IF($G242="D",VLOOKUP($A242,DefaultParameters,MATCH(P$8,'Default Parameters'!$3:$3,0),FALSE),"[enter country-specific value")</f>
        <v>0.08</v>
      </c>
      <c r="Q242" s="211" cm="1">
        <f t="array" aca="1" ref="Q242" ca="1">IF($G242="D",VLOOKUP($A242,DefaultParameters,MATCH(Q$8,'Default Parameters'!$3:$3,0),FALSE),"[enter country-specific value")</f>
        <v>0.08</v>
      </c>
      <c r="R242" s="211" cm="1">
        <f t="array" aca="1" ref="R242" ca="1">IF($G242="D",VLOOKUP($A242,DefaultParameters,MATCH(R$8,'Default Parameters'!$3:$3,0),FALSE),"[enter country-specific value")</f>
        <v>0.08</v>
      </c>
      <c r="S242" s="211" cm="1">
        <f t="array" aca="1" ref="S242" ca="1">IF($G242="D",VLOOKUP($A242,DefaultParameters,MATCH(S$8,'Default Parameters'!$3:$3,0),FALSE),"[enter country-specific value")</f>
        <v>0.08</v>
      </c>
      <c r="T242" s="211" cm="1">
        <f t="array" aca="1" ref="T242" ca="1">IF($G242="D",VLOOKUP($A242,DefaultParameters,MATCH(T$8,'Default Parameters'!$3:$3,0),FALSE),"[enter country-specific value")</f>
        <v>0.08</v>
      </c>
      <c r="U242" s="211" cm="1">
        <f t="array" aca="1" ref="U242" ca="1">IF($G242="D",VLOOKUP($A242,DefaultParameters,MATCH(U$8,'Default Parameters'!$3:$3,0),FALSE),"[enter country-specific value")</f>
        <v>0.08</v>
      </c>
      <c r="V242" s="211" cm="1">
        <f t="array" aca="1" ref="V242" ca="1">IF($G242="D",VLOOKUP($A242,DefaultParameters,MATCH(V$8,'Default Parameters'!$3:$3,0),FALSE),"[enter country-specific value")</f>
        <v>0.08</v>
      </c>
      <c r="W242" s="211" cm="1">
        <f t="array" aca="1" ref="W242" ca="1">IF($G242="D",VLOOKUP($A242,DefaultParameters,MATCH(W$8,'Default Parameters'!$3:$3,0),FALSE),"[enter country-specific value")</f>
        <v>0.08</v>
      </c>
      <c r="X242" s="211" cm="1">
        <f t="array" aca="1" ref="X242" ca="1">IF($G242="D",VLOOKUP($A242,DefaultParameters,MATCH(X$8,'Default Parameters'!$3:$3,0),FALSE),"[enter country-specific value")</f>
        <v>0.08</v>
      </c>
      <c r="Y242" s="211" cm="1">
        <f t="array" aca="1" ref="Y242" ca="1">IF($G242="D",VLOOKUP($A242,DefaultParameters,MATCH(Y$8,'Default Parameters'!$3:$3,0),FALSE),"[enter country-specific value")</f>
        <v>0.08</v>
      </c>
      <c r="Z242" s="211" cm="1">
        <f t="array" aca="1" ref="Z242" ca="1">IF($G242="D",VLOOKUP($A242,DefaultParameters,MATCH(Z$8,'Default Parameters'!$3:$3,0),FALSE),"[enter country-specific value")</f>
        <v>0.08</v>
      </c>
      <c r="AA242" s="211" cm="1">
        <f t="array" aca="1" ref="AA242" ca="1">IF($G242="D",VLOOKUP($A242,DefaultParameters,MATCH(AA$8,'Default Parameters'!$3:$3,0),FALSE),"[enter country-specific value")</f>
        <v>0.08</v>
      </c>
      <c r="AB242" s="211" cm="1">
        <f t="array" aca="1" ref="AB242" ca="1">IF($G242="D",VLOOKUP($A242,DefaultParameters,MATCH(AB$8,'Default Parameters'!$3:$3,0),FALSE),"[enter country-specific value")</f>
        <v>0.08</v>
      </c>
      <c r="AC242" s="211" cm="1">
        <f t="array" aca="1" ref="AC242" ca="1">IF($G242="D",VLOOKUP($A242,DefaultParameters,MATCH(AC$8,'Default Parameters'!$3:$3,0),FALSE),"[enter country-specific value")</f>
        <v>0.08</v>
      </c>
      <c r="AD242" s="211" cm="1">
        <f t="array" aca="1" ref="AD242" ca="1">IF($G242="D",VLOOKUP($A242,DefaultParameters,MATCH(AD$8,'Default Parameters'!$3:$3,0),FALSE),"[enter country-specific value")</f>
        <v>0.08</v>
      </c>
      <c r="AE242" s="211" cm="1">
        <f t="array" aca="1" ref="AE242" ca="1">IF($G242="D",VLOOKUP($A242,DefaultParameters,MATCH(AE$8,'Default Parameters'!$3:$3,0),FALSE),"[enter country-specific value")</f>
        <v>0.08</v>
      </c>
      <c r="AF242" s="211" cm="1">
        <f t="array" aca="1" ref="AF242" ca="1">IF($G242="D",VLOOKUP($A242,DefaultParameters,MATCH(AF$8,'Default Parameters'!$3:$3,0),FALSE),"[enter country-specific value")</f>
        <v>0.08</v>
      </c>
      <c r="AG242" s="211" cm="1">
        <f t="array" aca="1" ref="AG242" ca="1">IF($G242="D",VLOOKUP($A242,DefaultParameters,MATCH(AG$8,'Default Parameters'!$3:$3,0),FALSE),"[enter country-specific value")</f>
        <v>0.08</v>
      </c>
      <c r="AH242" s="211" cm="1">
        <f t="array" aca="1" ref="AH242" ca="1">IF($G242="D",VLOOKUP($A242,DefaultParameters,MATCH(AH$8,'Default Parameters'!$3:$3,0),FALSE),"[enter country-specific value")</f>
        <v>0.08</v>
      </c>
      <c r="AI242" s="211" cm="1">
        <f t="array" aca="1" ref="AI242" ca="1">IF($G242="D",VLOOKUP($A242,DefaultParameters,MATCH(AI$8,'Default Parameters'!$3:$3,0),FALSE),"[enter country-specific value")</f>
        <v>0.08</v>
      </c>
      <c r="AJ242" s="211" cm="1">
        <f t="array" aca="1" ref="AJ242" ca="1">IF($G242="D",VLOOKUP($A242,DefaultParameters,MATCH(AJ$8,'Default Parameters'!$3:$3,0),FALSE),"[enter country-specific value")</f>
        <v>0.08</v>
      </c>
      <c r="AK242" s="211" cm="1">
        <f t="array" aca="1" ref="AK242" ca="1">IF($G242="D",VLOOKUP($A242,DefaultParameters,MATCH(AK$8,'Default Parameters'!$3:$3,0),FALSE),"[enter country-specific value")</f>
        <v>0.08</v>
      </c>
      <c r="AL242" s="211" cm="1">
        <f t="array" aca="1" ref="AL242" ca="1">IF($G242="D",VLOOKUP($A242,DefaultParameters,MATCH(AL$8,'Default Parameters'!$3:$3,0),FALSE),"[enter country-specific value")</f>
        <v>0.08</v>
      </c>
      <c r="AM242" s="211" cm="1">
        <f t="array" aca="1" ref="AM242" ca="1">IF($G242="D",VLOOKUP($A242,DefaultParameters,MATCH(AM$8,'Default Parameters'!$3:$3,0),FALSE),"[enter country-specific value")</f>
        <v>0.08</v>
      </c>
      <c r="AN242" s="211" cm="1">
        <f t="array" aca="1" ref="AN242" ca="1">IF($G242="D",VLOOKUP($A242,DefaultParameters,MATCH(AN$8,'Default Parameters'!$3:$3,0),FALSE),"[enter country-specific value")</f>
        <v>0.08</v>
      </c>
      <c r="AO242" s="211" cm="1">
        <f t="array" aca="1" ref="AO242" ca="1">IF($G242="D",VLOOKUP($A242,DefaultParameters,MATCH(AO$8,'Default Parameters'!$3:$3,0),FALSE),"[enter country-specific value")</f>
        <v>0.08</v>
      </c>
      <c r="AP242" s="211"/>
      <c r="AQ242" s="211"/>
      <c r="AR242" s="211"/>
      <c r="AS242" s="211"/>
      <c r="AT242" s="211"/>
      <c r="AU242" s="188"/>
      <c r="AV242" s="43" t="e" cm="1">
        <f t="array" aca="1" ref="AV242" ca="1">IF($G242="D",VLOOKUP($A242,DefaultParameters,MATCH(AV$8,'Default Parameters'!$3:$3,0),FALSE),"[enter country-specific value")</f>
        <v>#N/A</v>
      </c>
    </row>
    <row r="243" spans="1:48" x14ac:dyDescent="0.25">
      <c r="A243" s="44" t="str">
        <f t="shared" si="60"/>
        <v>EF_NH3_house_solid_Non-dairy cattle (calves)</v>
      </c>
      <c r="B243" s="2" t="s">
        <v>49</v>
      </c>
      <c r="C243" s="2" t="s">
        <v>177</v>
      </c>
      <c r="D243" s="77" t="str">
        <f t="shared" ca="1" si="54"/>
        <v>NH3-N</v>
      </c>
      <c r="E243" s="2" t="s">
        <v>78</v>
      </c>
      <c r="F243" s="77" t="str">
        <f t="shared" ca="1" si="55"/>
        <v>Fraction TAN</v>
      </c>
      <c r="G243" s="201" t="s">
        <v>124</v>
      </c>
      <c r="H243" s="2" t="s">
        <v>49</v>
      </c>
      <c r="I243" s="211" t="str">
        <f t="shared" ca="1" si="56"/>
        <v>Table 3.9, 3B, EMEP/EEA Guidebook 2019 - no default, assuming the same as non-dairy cattle</v>
      </c>
      <c r="J243" s="202"/>
      <c r="K243" s="211" cm="1">
        <f t="array" aca="1" ref="K243" ca="1">IF($G243="D",VLOOKUP($A243,DefaultParameters,MATCH(K$8,'Default Parameters'!$3:$3,0),FALSE),"[enter country-specific value")</f>
        <v>0.08</v>
      </c>
      <c r="L243" s="211" cm="1">
        <f t="array" aca="1" ref="L243" ca="1">IF($G243="D",VLOOKUP($A243,DefaultParameters,MATCH(L$8,'Default Parameters'!$3:$3,0),FALSE),"[enter country-specific value")</f>
        <v>0.08</v>
      </c>
      <c r="M243" s="211" cm="1">
        <f t="array" aca="1" ref="M243" ca="1">IF($G243="D",VLOOKUP($A243,DefaultParameters,MATCH(M$8,'Default Parameters'!$3:$3,0),FALSE),"[enter country-specific value")</f>
        <v>0.08</v>
      </c>
      <c r="N243" s="211" cm="1">
        <f t="array" aca="1" ref="N243" ca="1">IF($G243="D",VLOOKUP($A243,DefaultParameters,MATCH(N$8,'Default Parameters'!$3:$3,0),FALSE),"[enter country-specific value")</f>
        <v>0.08</v>
      </c>
      <c r="O243" s="211" cm="1">
        <f t="array" aca="1" ref="O243" ca="1">IF($G243="D",VLOOKUP($A243,DefaultParameters,MATCH(O$8,'Default Parameters'!$3:$3,0),FALSE),"[enter country-specific value")</f>
        <v>0.08</v>
      </c>
      <c r="P243" s="211" cm="1">
        <f t="array" aca="1" ref="P243" ca="1">IF($G243="D",VLOOKUP($A243,DefaultParameters,MATCH(P$8,'Default Parameters'!$3:$3,0),FALSE),"[enter country-specific value")</f>
        <v>0.08</v>
      </c>
      <c r="Q243" s="211" cm="1">
        <f t="array" aca="1" ref="Q243" ca="1">IF($G243="D",VLOOKUP($A243,DefaultParameters,MATCH(Q$8,'Default Parameters'!$3:$3,0),FALSE),"[enter country-specific value")</f>
        <v>0.08</v>
      </c>
      <c r="R243" s="211" cm="1">
        <f t="array" aca="1" ref="R243" ca="1">IF($G243="D",VLOOKUP($A243,DefaultParameters,MATCH(R$8,'Default Parameters'!$3:$3,0),FALSE),"[enter country-specific value")</f>
        <v>0.08</v>
      </c>
      <c r="S243" s="211" cm="1">
        <f t="array" aca="1" ref="S243" ca="1">IF($G243="D",VLOOKUP($A243,DefaultParameters,MATCH(S$8,'Default Parameters'!$3:$3,0),FALSE),"[enter country-specific value")</f>
        <v>0.08</v>
      </c>
      <c r="T243" s="211" cm="1">
        <f t="array" aca="1" ref="T243" ca="1">IF($G243="D",VLOOKUP($A243,DefaultParameters,MATCH(T$8,'Default Parameters'!$3:$3,0),FALSE),"[enter country-specific value")</f>
        <v>0.08</v>
      </c>
      <c r="U243" s="211" cm="1">
        <f t="array" aca="1" ref="U243" ca="1">IF($G243="D",VLOOKUP($A243,DefaultParameters,MATCH(U$8,'Default Parameters'!$3:$3,0),FALSE),"[enter country-specific value")</f>
        <v>0.08</v>
      </c>
      <c r="V243" s="211" cm="1">
        <f t="array" aca="1" ref="V243" ca="1">IF($G243="D",VLOOKUP($A243,DefaultParameters,MATCH(V$8,'Default Parameters'!$3:$3,0),FALSE),"[enter country-specific value")</f>
        <v>0.08</v>
      </c>
      <c r="W243" s="211" cm="1">
        <f t="array" aca="1" ref="W243" ca="1">IF($G243="D",VLOOKUP($A243,DefaultParameters,MATCH(W$8,'Default Parameters'!$3:$3,0),FALSE),"[enter country-specific value")</f>
        <v>0.08</v>
      </c>
      <c r="X243" s="211" cm="1">
        <f t="array" aca="1" ref="X243" ca="1">IF($G243="D",VLOOKUP($A243,DefaultParameters,MATCH(X$8,'Default Parameters'!$3:$3,0),FALSE),"[enter country-specific value")</f>
        <v>0.08</v>
      </c>
      <c r="Y243" s="211" cm="1">
        <f t="array" aca="1" ref="Y243" ca="1">IF($G243="D",VLOOKUP($A243,DefaultParameters,MATCH(Y$8,'Default Parameters'!$3:$3,0),FALSE),"[enter country-specific value")</f>
        <v>0.08</v>
      </c>
      <c r="Z243" s="211" cm="1">
        <f t="array" aca="1" ref="Z243" ca="1">IF($G243="D",VLOOKUP($A243,DefaultParameters,MATCH(Z$8,'Default Parameters'!$3:$3,0),FALSE),"[enter country-specific value")</f>
        <v>0.08</v>
      </c>
      <c r="AA243" s="211" cm="1">
        <f t="array" aca="1" ref="AA243" ca="1">IF($G243="D",VLOOKUP($A243,DefaultParameters,MATCH(AA$8,'Default Parameters'!$3:$3,0),FALSE),"[enter country-specific value")</f>
        <v>0.08</v>
      </c>
      <c r="AB243" s="211" cm="1">
        <f t="array" aca="1" ref="AB243" ca="1">IF($G243="D",VLOOKUP($A243,DefaultParameters,MATCH(AB$8,'Default Parameters'!$3:$3,0),FALSE),"[enter country-specific value")</f>
        <v>0.08</v>
      </c>
      <c r="AC243" s="211" cm="1">
        <f t="array" aca="1" ref="AC243" ca="1">IF($G243="D",VLOOKUP($A243,DefaultParameters,MATCH(AC$8,'Default Parameters'!$3:$3,0),FALSE),"[enter country-specific value")</f>
        <v>0.08</v>
      </c>
      <c r="AD243" s="211" cm="1">
        <f t="array" aca="1" ref="AD243" ca="1">IF($G243="D",VLOOKUP($A243,DefaultParameters,MATCH(AD$8,'Default Parameters'!$3:$3,0),FALSE),"[enter country-specific value")</f>
        <v>0.08</v>
      </c>
      <c r="AE243" s="211" cm="1">
        <f t="array" aca="1" ref="AE243" ca="1">IF($G243="D",VLOOKUP($A243,DefaultParameters,MATCH(AE$8,'Default Parameters'!$3:$3,0),FALSE),"[enter country-specific value")</f>
        <v>0.08</v>
      </c>
      <c r="AF243" s="211" cm="1">
        <f t="array" aca="1" ref="AF243" ca="1">IF($G243="D",VLOOKUP($A243,DefaultParameters,MATCH(AF$8,'Default Parameters'!$3:$3,0),FALSE),"[enter country-specific value")</f>
        <v>0.08</v>
      </c>
      <c r="AG243" s="211" cm="1">
        <f t="array" aca="1" ref="AG243" ca="1">IF($G243="D",VLOOKUP($A243,DefaultParameters,MATCH(AG$8,'Default Parameters'!$3:$3,0),FALSE),"[enter country-specific value")</f>
        <v>0.08</v>
      </c>
      <c r="AH243" s="211" cm="1">
        <f t="array" aca="1" ref="AH243" ca="1">IF($G243="D",VLOOKUP($A243,DefaultParameters,MATCH(AH$8,'Default Parameters'!$3:$3,0),FALSE),"[enter country-specific value")</f>
        <v>0.08</v>
      </c>
      <c r="AI243" s="211" cm="1">
        <f t="array" aca="1" ref="AI243" ca="1">IF($G243="D",VLOOKUP($A243,DefaultParameters,MATCH(AI$8,'Default Parameters'!$3:$3,0),FALSE),"[enter country-specific value")</f>
        <v>0.08</v>
      </c>
      <c r="AJ243" s="211" cm="1">
        <f t="array" aca="1" ref="AJ243" ca="1">IF($G243="D",VLOOKUP($A243,DefaultParameters,MATCH(AJ$8,'Default Parameters'!$3:$3,0),FALSE),"[enter country-specific value")</f>
        <v>0.08</v>
      </c>
      <c r="AK243" s="211" cm="1">
        <f t="array" aca="1" ref="AK243" ca="1">IF($G243="D",VLOOKUP($A243,DefaultParameters,MATCH(AK$8,'Default Parameters'!$3:$3,0),FALSE),"[enter country-specific value")</f>
        <v>0.08</v>
      </c>
      <c r="AL243" s="211" cm="1">
        <f t="array" aca="1" ref="AL243" ca="1">IF($G243="D",VLOOKUP($A243,DefaultParameters,MATCH(AL$8,'Default Parameters'!$3:$3,0),FALSE),"[enter country-specific value")</f>
        <v>0.08</v>
      </c>
      <c r="AM243" s="211" cm="1">
        <f t="array" aca="1" ref="AM243" ca="1">IF($G243="D",VLOOKUP($A243,DefaultParameters,MATCH(AM$8,'Default Parameters'!$3:$3,0),FALSE),"[enter country-specific value")</f>
        <v>0.08</v>
      </c>
      <c r="AN243" s="211" cm="1">
        <f t="array" aca="1" ref="AN243" ca="1">IF($G243="D",VLOOKUP($A243,DefaultParameters,MATCH(AN$8,'Default Parameters'!$3:$3,0),FALSE),"[enter country-specific value")</f>
        <v>0.08</v>
      </c>
      <c r="AO243" s="211" cm="1">
        <f t="array" aca="1" ref="AO243" ca="1">IF($G243="D",VLOOKUP($A243,DefaultParameters,MATCH(AO$8,'Default Parameters'!$3:$3,0),FALSE),"[enter country-specific value")</f>
        <v>0.08</v>
      </c>
      <c r="AP243" s="211"/>
      <c r="AQ243" s="211"/>
      <c r="AR243" s="211"/>
      <c r="AS243" s="211"/>
      <c r="AT243" s="211"/>
      <c r="AU243" s="188"/>
      <c r="AV243" s="43" t="e" cm="1">
        <f t="array" aca="1" ref="AV243" ca="1">IF($G243="D",VLOOKUP($A243,DefaultParameters,MATCH(AV$8,'Default Parameters'!$3:$3,0),FALSE),"[enter country-specific value")</f>
        <v>#N/A</v>
      </c>
    </row>
    <row r="244" spans="1:48" x14ac:dyDescent="0.25">
      <c r="A244" s="44" t="str">
        <f t="shared" si="60"/>
        <v>EF_NH3_house_solid_Sheep</v>
      </c>
      <c r="B244" s="2" t="s">
        <v>49</v>
      </c>
      <c r="C244" s="2" t="s">
        <v>177</v>
      </c>
      <c r="D244" s="77" t="str">
        <f t="shared" ca="1" si="54"/>
        <v>NH3-N</v>
      </c>
      <c r="E244" s="2" t="s">
        <v>79</v>
      </c>
      <c r="F244" s="77" t="str">
        <f t="shared" ca="1" si="55"/>
        <v>Fraction TAN</v>
      </c>
      <c r="G244" s="201" t="s">
        <v>124</v>
      </c>
      <c r="H244" s="2" t="s">
        <v>49</v>
      </c>
      <c r="I244" s="211" t="str">
        <f t="shared" ca="1" si="56"/>
        <v>Table 3.9, 3B, EMEP/EEA Guidebook 2019</v>
      </c>
      <c r="J244" s="202"/>
      <c r="K244" s="211" cm="1">
        <f t="array" aca="1" ref="K244" ca="1">IF($G244="D",VLOOKUP($A244,DefaultParameters,MATCH(K$8,'Default Parameters'!$3:$3,0),FALSE),"[enter country-specific value")</f>
        <v>0.22</v>
      </c>
      <c r="L244" s="211" cm="1">
        <f t="array" aca="1" ref="L244" ca="1">IF($G244="D",VLOOKUP($A244,DefaultParameters,MATCH(L$8,'Default Parameters'!$3:$3,0),FALSE),"[enter country-specific value")</f>
        <v>0.22</v>
      </c>
      <c r="M244" s="211" cm="1">
        <f t="array" aca="1" ref="M244" ca="1">IF($G244="D",VLOOKUP($A244,DefaultParameters,MATCH(M$8,'Default Parameters'!$3:$3,0),FALSE),"[enter country-specific value")</f>
        <v>0.22</v>
      </c>
      <c r="N244" s="211" cm="1">
        <f t="array" aca="1" ref="N244" ca="1">IF($G244="D",VLOOKUP($A244,DefaultParameters,MATCH(N$8,'Default Parameters'!$3:$3,0),FALSE),"[enter country-specific value")</f>
        <v>0.22</v>
      </c>
      <c r="O244" s="211" cm="1">
        <f t="array" aca="1" ref="O244" ca="1">IF($G244="D",VLOOKUP($A244,DefaultParameters,MATCH(O$8,'Default Parameters'!$3:$3,0),FALSE),"[enter country-specific value")</f>
        <v>0.22</v>
      </c>
      <c r="P244" s="211" cm="1">
        <f t="array" aca="1" ref="P244" ca="1">IF($G244="D",VLOOKUP($A244,DefaultParameters,MATCH(P$8,'Default Parameters'!$3:$3,0),FALSE),"[enter country-specific value")</f>
        <v>0.22</v>
      </c>
      <c r="Q244" s="211" cm="1">
        <f t="array" aca="1" ref="Q244" ca="1">IF($G244="D",VLOOKUP($A244,DefaultParameters,MATCH(Q$8,'Default Parameters'!$3:$3,0),FALSE),"[enter country-specific value")</f>
        <v>0.22</v>
      </c>
      <c r="R244" s="211" cm="1">
        <f t="array" aca="1" ref="R244" ca="1">IF($G244="D",VLOOKUP($A244,DefaultParameters,MATCH(R$8,'Default Parameters'!$3:$3,0),FALSE),"[enter country-specific value")</f>
        <v>0.22</v>
      </c>
      <c r="S244" s="211" cm="1">
        <f t="array" aca="1" ref="S244" ca="1">IF($G244="D",VLOOKUP($A244,DefaultParameters,MATCH(S$8,'Default Parameters'!$3:$3,0),FALSE),"[enter country-specific value")</f>
        <v>0.22</v>
      </c>
      <c r="T244" s="211" cm="1">
        <f t="array" aca="1" ref="T244" ca="1">IF($G244="D",VLOOKUP($A244,DefaultParameters,MATCH(T$8,'Default Parameters'!$3:$3,0),FALSE),"[enter country-specific value")</f>
        <v>0.22</v>
      </c>
      <c r="U244" s="211" cm="1">
        <f t="array" aca="1" ref="U244" ca="1">IF($G244="D",VLOOKUP($A244,DefaultParameters,MATCH(U$8,'Default Parameters'!$3:$3,0),FALSE),"[enter country-specific value")</f>
        <v>0.22</v>
      </c>
      <c r="V244" s="211" cm="1">
        <f t="array" aca="1" ref="V244" ca="1">IF($G244="D",VLOOKUP($A244,DefaultParameters,MATCH(V$8,'Default Parameters'!$3:$3,0),FALSE),"[enter country-specific value")</f>
        <v>0.22</v>
      </c>
      <c r="W244" s="211" cm="1">
        <f t="array" aca="1" ref="W244" ca="1">IF($G244="D",VLOOKUP($A244,DefaultParameters,MATCH(W$8,'Default Parameters'!$3:$3,0),FALSE),"[enter country-specific value")</f>
        <v>0.22</v>
      </c>
      <c r="X244" s="211" cm="1">
        <f t="array" aca="1" ref="X244" ca="1">IF($G244="D",VLOOKUP($A244,DefaultParameters,MATCH(X$8,'Default Parameters'!$3:$3,0),FALSE),"[enter country-specific value")</f>
        <v>0.22</v>
      </c>
      <c r="Y244" s="211" cm="1">
        <f t="array" aca="1" ref="Y244" ca="1">IF($G244="D",VLOOKUP($A244,DefaultParameters,MATCH(Y$8,'Default Parameters'!$3:$3,0),FALSE),"[enter country-specific value")</f>
        <v>0.22</v>
      </c>
      <c r="Z244" s="211" cm="1">
        <f t="array" aca="1" ref="Z244" ca="1">IF($G244="D",VLOOKUP($A244,DefaultParameters,MATCH(Z$8,'Default Parameters'!$3:$3,0),FALSE),"[enter country-specific value")</f>
        <v>0.22</v>
      </c>
      <c r="AA244" s="211" cm="1">
        <f t="array" aca="1" ref="AA244" ca="1">IF($G244="D",VLOOKUP($A244,DefaultParameters,MATCH(AA$8,'Default Parameters'!$3:$3,0),FALSE),"[enter country-specific value")</f>
        <v>0.22</v>
      </c>
      <c r="AB244" s="211" cm="1">
        <f t="array" aca="1" ref="AB244" ca="1">IF($G244="D",VLOOKUP($A244,DefaultParameters,MATCH(AB$8,'Default Parameters'!$3:$3,0),FALSE),"[enter country-specific value")</f>
        <v>0.22</v>
      </c>
      <c r="AC244" s="211" cm="1">
        <f t="array" aca="1" ref="AC244" ca="1">IF($G244="D",VLOOKUP($A244,DefaultParameters,MATCH(AC$8,'Default Parameters'!$3:$3,0),FALSE),"[enter country-specific value")</f>
        <v>0.22</v>
      </c>
      <c r="AD244" s="211" cm="1">
        <f t="array" aca="1" ref="AD244" ca="1">IF($G244="D",VLOOKUP($A244,DefaultParameters,MATCH(AD$8,'Default Parameters'!$3:$3,0),FALSE),"[enter country-specific value")</f>
        <v>0.22</v>
      </c>
      <c r="AE244" s="211" cm="1">
        <f t="array" aca="1" ref="AE244" ca="1">IF($G244="D",VLOOKUP($A244,DefaultParameters,MATCH(AE$8,'Default Parameters'!$3:$3,0),FALSE),"[enter country-specific value")</f>
        <v>0.22</v>
      </c>
      <c r="AF244" s="211" cm="1">
        <f t="array" aca="1" ref="AF244" ca="1">IF($G244="D",VLOOKUP($A244,DefaultParameters,MATCH(AF$8,'Default Parameters'!$3:$3,0),FALSE),"[enter country-specific value")</f>
        <v>0.22</v>
      </c>
      <c r="AG244" s="211" cm="1">
        <f t="array" aca="1" ref="AG244" ca="1">IF($G244="D",VLOOKUP($A244,DefaultParameters,MATCH(AG$8,'Default Parameters'!$3:$3,0),FALSE),"[enter country-specific value")</f>
        <v>0.22</v>
      </c>
      <c r="AH244" s="211" cm="1">
        <f t="array" aca="1" ref="AH244" ca="1">IF($G244="D",VLOOKUP($A244,DefaultParameters,MATCH(AH$8,'Default Parameters'!$3:$3,0),FALSE),"[enter country-specific value")</f>
        <v>0.22</v>
      </c>
      <c r="AI244" s="211" cm="1">
        <f t="array" aca="1" ref="AI244" ca="1">IF($G244="D",VLOOKUP($A244,DefaultParameters,MATCH(AI$8,'Default Parameters'!$3:$3,0),FALSE),"[enter country-specific value")</f>
        <v>0.22</v>
      </c>
      <c r="AJ244" s="211" cm="1">
        <f t="array" aca="1" ref="AJ244" ca="1">IF($G244="D",VLOOKUP($A244,DefaultParameters,MATCH(AJ$8,'Default Parameters'!$3:$3,0),FALSE),"[enter country-specific value")</f>
        <v>0.22</v>
      </c>
      <c r="AK244" s="211" cm="1">
        <f t="array" aca="1" ref="AK244" ca="1">IF($G244="D",VLOOKUP($A244,DefaultParameters,MATCH(AK$8,'Default Parameters'!$3:$3,0),FALSE),"[enter country-specific value")</f>
        <v>0.22</v>
      </c>
      <c r="AL244" s="211" cm="1">
        <f t="array" aca="1" ref="AL244" ca="1">IF($G244="D",VLOOKUP($A244,DefaultParameters,MATCH(AL$8,'Default Parameters'!$3:$3,0),FALSE),"[enter country-specific value")</f>
        <v>0.22</v>
      </c>
      <c r="AM244" s="211" cm="1">
        <f t="array" aca="1" ref="AM244" ca="1">IF($G244="D",VLOOKUP($A244,DefaultParameters,MATCH(AM$8,'Default Parameters'!$3:$3,0),FALSE),"[enter country-specific value")</f>
        <v>0.22</v>
      </c>
      <c r="AN244" s="211" cm="1">
        <f t="array" aca="1" ref="AN244" ca="1">IF($G244="D",VLOOKUP($A244,DefaultParameters,MATCH(AN$8,'Default Parameters'!$3:$3,0),FALSE),"[enter country-specific value")</f>
        <v>0.22</v>
      </c>
      <c r="AO244" s="211" cm="1">
        <f t="array" aca="1" ref="AO244" ca="1">IF($G244="D",VLOOKUP($A244,DefaultParameters,MATCH(AO$8,'Default Parameters'!$3:$3,0),FALSE),"[enter country-specific value")</f>
        <v>0.22</v>
      </c>
      <c r="AP244" s="211"/>
      <c r="AQ244" s="211"/>
      <c r="AR244" s="211"/>
      <c r="AS244" s="211"/>
      <c r="AT244" s="211"/>
      <c r="AU244" s="188"/>
      <c r="AV244" s="43" t="e" cm="1">
        <f t="array" aca="1" ref="AV244" ca="1">IF($G244="D",VLOOKUP($A244,DefaultParameters,MATCH(AV$8,'Default Parameters'!$3:$3,0),FALSE),"[enter country-specific value")</f>
        <v>#N/A</v>
      </c>
    </row>
    <row r="245" spans="1:48" x14ac:dyDescent="0.25">
      <c r="A245" s="44" t="str">
        <f t="shared" si="60"/>
        <v>EF_NH3_house_solid_Swine (finishing pigs)</v>
      </c>
      <c r="B245" s="2" t="s">
        <v>49</v>
      </c>
      <c r="C245" s="2" t="s">
        <v>177</v>
      </c>
      <c r="D245" s="77" t="str">
        <f t="shared" ca="1" si="54"/>
        <v>NH3-N</v>
      </c>
      <c r="E245" s="2" t="s">
        <v>538</v>
      </c>
      <c r="F245" s="77" t="str">
        <f t="shared" ca="1" si="55"/>
        <v>Fraction TAN</v>
      </c>
      <c r="G245" s="201" t="s">
        <v>124</v>
      </c>
      <c r="H245" s="2" t="s">
        <v>49</v>
      </c>
      <c r="I245" s="211" t="str">
        <f t="shared" ca="1" si="56"/>
        <v>Table 3.9, 3B, EMEP/EEA Guidebook 2019</v>
      </c>
      <c r="J245" s="202"/>
      <c r="K245" s="211" cm="1">
        <f t="array" aca="1" ref="K245" ca="1">IF($G245="D",VLOOKUP($A245,DefaultParameters,MATCH(K$8,'Default Parameters'!$3:$3,0),FALSE),"[enter country-specific value")</f>
        <v>0.23</v>
      </c>
      <c r="L245" s="211" cm="1">
        <f t="array" aca="1" ref="L245" ca="1">IF($G245="D",VLOOKUP($A245,DefaultParameters,MATCH(L$8,'Default Parameters'!$3:$3,0),FALSE),"[enter country-specific value")</f>
        <v>0.23</v>
      </c>
      <c r="M245" s="211" cm="1">
        <f t="array" aca="1" ref="M245" ca="1">IF($G245="D",VLOOKUP($A245,DefaultParameters,MATCH(M$8,'Default Parameters'!$3:$3,0),FALSE),"[enter country-specific value")</f>
        <v>0.23</v>
      </c>
      <c r="N245" s="211" cm="1">
        <f t="array" aca="1" ref="N245" ca="1">IF($G245="D",VLOOKUP($A245,DefaultParameters,MATCH(N$8,'Default Parameters'!$3:$3,0),FALSE),"[enter country-specific value")</f>
        <v>0.23</v>
      </c>
      <c r="O245" s="211" cm="1">
        <f t="array" aca="1" ref="O245" ca="1">IF($G245="D",VLOOKUP($A245,DefaultParameters,MATCH(O$8,'Default Parameters'!$3:$3,0),FALSE),"[enter country-specific value")</f>
        <v>0.23</v>
      </c>
      <c r="P245" s="211" cm="1">
        <f t="array" aca="1" ref="P245" ca="1">IF($G245="D",VLOOKUP($A245,DefaultParameters,MATCH(P$8,'Default Parameters'!$3:$3,0),FALSE),"[enter country-specific value")</f>
        <v>0.23</v>
      </c>
      <c r="Q245" s="211" cm="1">
        <f t="array" aca="1" ref="Q245" ca="1">IF($G245="D",VLOOKUP($A245,DefaultParameters,MATCH(Q$8,'Default Parameters'!$3:$3,0),FALSE),"[enter country-specific value")</f>
        <v>0.23</v>
      </c>
      <c r="R245" s="211" cm="1">
        <f t="array" aca="1" ref="R245" ca="1">IF($G245="D",VLOOKUP($A245,DefaultParameters,MATCH(R$8,'Default Parameters'!$3:$3,0),FALSE),"[enter country-specific value")</f>
        <v>0.23</v>
      </c>
      <c r="S245" s="211" cm="1">
        <f t="array" aca="1" ref="S245" ca="1">IF($G245="D",VLOOKUP($A245,DefaultParameters,MATCH(S$8,'Default Parameters'!$3:$3,0),FALSE),"[enter country-specific value")</f>
        <v>0.23</v>
      </c>
      <c r="T245" s="211" cm="1">
        <f t="array" aca="1" ref="T245" ca="1">IF($G245="D",VLOOKUP($A245,DefaultParameters,MATCH(T$8,'Default Parameters'!$3:$3,0),FALSE),"[enter country-specific value")</f>
        <v>0.23</v>
      </c>
      <c r="U245" s="211" cm="1">
        <f t="array" aca="1" ref="U245" ca="1">IF($G245="D",VLOOKUP($A245,DefaultParameters,MATCH(U$8,'Default Parameters'!$3:$3,0),FALSE),"[enter country-specific value")</f>
        <v>0.23</v>
      </c>
      <c r="V245" s="211" cm="1">
        <f t="array" aca="1" ref="V245" ca="1">IF($G245="D",VLOOKUP($A245,DefaultParameters,MATCH(V$8,'Default Parameters'!$3:$3,0),FALSE),"[enter country-specific value")</f>
        <v>0.23</v>
      </c>
      <c r="W245" s="211" cm="1">
        <f t="array" aca="1" ref="W245" ca="1">IF($G245="D",VLOOKUP($A245,DefaultParameters,MATCH(W$8,'Default Parameters'!$3:$3,0),FALSE),"[enter country-specific value")</f>
        <v>0.23</v>
      </c>
      <c r="X245" s="211" cm="1">
        <f t="array" aca="1" ref="X245" ca="1">IF($G245="D",VLOOKUP($A245,DefaultParameters,MATCH(X$8,'Default Parameters'!$3:$3,0),FALSE),"[enter country-specific value")</f>
        <v>0.23</v>
      </c>
      <c r="Y245" s="211" cm="1">
        <f t="array" aca="1" ref="Y245" ca="1">IF($G245="D",VLOOKUP($A245,DefaultParameters,MATCH(Y$8,'Default Parameters'!$3:$3,0),FALSE),"[enter country-specific value")</f>
        <v>0.23</v>
      </c>
      <c r="Z245" s="211" cm="1">
        <f t="array" aca="1" ref="Z245" ca="1">IF($G245="D",VLOOKUP($A245,DefaultParameters,MATCH(Z$8,'Default Parameters'!$3:$3,0),FALSE),"[enter country-specific value")</f>
        <v>0.23</v>
      </c>
      <c r="AA245" s="211" cm="1">
        <f t="array" aca="1" ref="AA245" ca="1">IF($G245="D",VLOOKUP($A245,DefaultParameters,MATCH(AA$8,'Default Parameters'!$3:$3,0),FALSE),"[enter country-specific value")</f>
        <v>0.23</v>
      </c>
      <c r="AB245" s="211" cm="1">
        <f t="array" aca="1" ref="AB245" ca="1">IF($G245="D",VLOOKUP($A245,DefaultParameters,MATCH(AB$8,'Default Parameters'!$3:$3,0),FALSE),"[enter country-specific value")</f>
        <v>0.23</v>
      </c>
      <c r="AC245" s="211" cm="1">
        <f t="array" aca="1" ref="AC245" ca="1">IF($G245="D",VLOOKUP($A245,DefaultParameters,MATCH(AC$8,'Default Parameters'!$3:$3,0),FALSE),"[enter country-specific value")</f>
        <v>0.23</v>
      </c>
      <c r="AD245" s="211" cm="1">
        <f t="array" aca="1" ref="AD245" ca="1">IF($G245="D",VLOOKUP($A245,DefaultParameters,MATCH(AD$8,'Default Parameters'!$3:$3,0),FALSE),"[enter country-specific value")</f>
        <v>0.23</v>
      </c>
      <c r="AE245" s="211" cm="1">
        <f t="array" aca="1" ref="AE245" ca="1">IF($G245="D",VLOOKUP($A245,DefaultParameters,MATCH(AE$8,'Default Parameters'!$3:$3,0),FALSE),"[enter country-specific value")</f>
        <v>0.23</v>
      </c>
      <c r="AF245" s="211" cm="1">
        <f t="array" aca="1" ref="AF245" ca="1">IF($G245="D",VLOOKUP($A245,DefaultParameters,MATCH(AF$8,'Default Parameters'!$3:$3,0),FALSE),"[enter country-specific value")</f>
        <v>0.23</v>
      </c>
      <c r="AG245" s="211" cm="1">
        <f t="array" aca="1" ref="AG245" ca="1">IF($G245="D",VLOOKUP($A245,DefaultParameters,MATCH(AG$8,'Default Parameters'!$3:$3,0),FALSE),"[enter country-specific value")</f>
        <v>0.23</v>
      </c>
      <c r="AH245" s="211" cm="1">
        <f t="array" aca="1" ref="AH245" ca="1">IF($G245="D",VLOOKUP($A245,DefaultParameters,MATCH(AH$8,'Default Parameters'!$3:$3,0),FALSE),"[enter country-specific value")</f>
        <v>0.23</v>
      </c>
      <c r="AI245" s="211" cm="1">
        <f t="array" aca="1" ref="AI245" ca="1">IF($G245="D",VLOOKUP($A245,DefaultParameters,MATCH(AI$8,'Default Parameters'!$3:$3,0),FALSE),"[enter country-specific value")</f>
        <v>0.23</v>
      </c>
      <c r="AJ245" s="211" cm="1">
        <f t="array" aca="1" ref="AJ245" ca="1">IF($G245="D",VLOOKUP($A245,DefaultParameters,MATCH(AJ$8,'Default Parameters'!$3:$3,0),FALSE),"[enter country-specific value")</f>
        <v>0.23</v>
      </c>
      <c r="AK245" s="211" cm="1">
        <f t="array" aca="1" ref="AK245" ca="1">IF($G245="D",VLOOKUP($A245,DefaultParameters,MATCH(AK$8,'Default Parameters'!$3:$3,0),FALSE),"[enter country-specific value")</f>
        <v>0.23</v>
      </c>
      <c r="AL245" s="211" cm="1">
        <f t="array" aca="1" ref="AL245" ca="1">IF($G245="D",VLOOKUP($A245,DefaultParameters,MATCH(AL$8,'Default Parameters'!$3:$3,0),FALSE),"[enter country-specific value")</f>
        <v>0.23</v>
      </c>
      <c r="AM245" s="211" cm="1">
        <f t="array" aca="1" ref="AM245" ca="1">IF($G245="D",VLOOKUP($A245,DefaultParameters,MATCH(AM$8,'Default Parameters'!$3:$3,0),FALSE),"[enter country-specific value")</f>
        <v>0.23</v>
      </c>
      <c r="AN245" s="211" cm="1">
        <f t="array" aca="1" ref="AN245" ca="1">IF($G245="D",VLOOKUP($A245,DefaultParameters,MATCH(AN$8,'Default Parameters'!$3:$3,0),FALSE),"[enter country-specific value")</f>
        <v>0.23</v>
      </c>
      <c r="AO245" s="211" cm="1">
        <f t="array" aca="1" ref="AO245" ca="1">IF($G245="D",VLOOKUP($A245,DefaultParameters,MATCH(AO$8,'Default Parameters'!$3:$3,0),FALSE),"[enter country-specific value")</f>
        <v>0.23</v>
      </c>
      <c r="AP245" s="211"/>
      <c r="AQ245" s="211"/>
      <c r="AR245" s="211"/>
      <c r="AS245" s="211"/>
      <c r="AT245" s="211"/>
      <c r="AU245" s="188"/>
      <c r="AV245" s="43" t="e" cm="1">
        <f t="array" aca="1" ref="AV245" ca="1">IF($G245="D",VLOOKUP($A245,DefaultParameters,MATCH(AV$8,'Default Parameters'!$3:$3,0),FALSE),"[enter country-specific value")</f>
        <v>#N/A</v>
      </c>
    </row>
    <row r="246" spans="1:48" x14ac:dyDescent="0.25">
      <c r="A246" s="44" t="str">
        <f t="shared" si="60"/>
        <v>EF_NH3_house_solid_Swine (sows)</v>
      </c>
      <c r="B246" s="2" t="s">
        <v>49</v>
      </c>
      <c r="C246" s="2" t="s">
        <v>177</v>
      </c>
      <c r="D246" s="77" t="str">
        <f t="shared" ca="1" si="54"/>
        <v>NH3-N</v>
      </c>
      <c r="E246" s="2" t="s">
        <v>145</v>
      </c>
      <c r="F246" s="77" t="str">
        <f t="shared" ca="1" si="55"/>
        <v>Fraction TAN</v>
      </c>
      <c r="G246" s="201" t="s">
        <v>124</v>
      </c>
      <c r="H246" s="2" t="s">
        <v>49</v>
      </c>
      <c r="I246" s="211" t="str">
        <f t="shared" ca="1" si="56"/>
        <v>Table 3.9, 3B, EMEP/EEA Guidebook 2019</v>
      </c>
      <c r="J246" s="202"/>
      <c r="K246" s="211" cm="1">
        <f t="array" aca="1" ref="K246" ca="1">IF($G246="D",VLOOKUP($A246,DefaultParameters,MATCH(K$8,'Default Parameters'!$3:$3,0),FALSE),"[enter country-specific value")</f>
        <v>0.24</v>
      </c>
      <c r="L246" s="211" cm="1">
        <f t="array" aca="1" ref="L246" ca="1">IF($G246="D",VLOOKUP($A246,DefaultParameters,MATCH(L$8,'Default Parameters'!$3:$3,0),FALSE),"[enter country-specific value")</f>
        <v>0.24</v>
      </c>
      <c r="M246" s="211" cm="1">
        <f t="array" aca="1" ref="M246" ca="1">IF($G246="D",VLOOKUP($A246,DefaultParameters,MATCH(M$8,'Default Parameters'!$3:$3,0),FALSE),"[enter country-specific value")</f>
        <v>0.24</v>
      </c>
      <c r="N246" s="211" cm="1">
        <f t="array" aca="1" ref="N246" ca="1">IF($G246="D",VLOOKUP($A246,DefaultParameters,MATCH(N$8,'Default Parameters'!$3:$3,0),FALSE),"[enter country-specific value")</f>
        <v>0.24</v>
      </c>
      <c r="O246" s="211" cm="1">
        <f t="array" aca="1" ref="O246" ca="1">IF($G246="D",VLOOKUP($A246,DefaultParameters,MATCH(O$8,'Default Parameters'!$3:$3,0),FALSE),"[enter country-specific value")</f>
        <v>0.24</v>
      </c>
      <c r="P246" s="211" cm="1">
        <f t="array" aca="1" ref="P246" ca="1">IF($G246="D",VLOOKUP($A246,DefaultParameters,MATCH(P$8,'Default Parameters'!$3:$3,0),FALSE),"[enter country-specific value")</f>
        <v>0.24</v>
      </c>
      <c r="Q246" s="211" cm="1">
        <f t="array" aca="1" ref="Q246" ca="1">IF($G246="D",VLOOKUP($A246,DefaultParameters,MATCH(Q$8,'Default Parameters'!$3:$3,0),FALSE),"[enter country-specific value")</f>
        <v>0.24</v>
      </c>
      <c r="R246" s="211" cm="1">
        <f t="array" aca="1" ref="R246" ca="1">IF($G246="D",VLOOKUP($A246,DefaultParameters,MATCH(R$8,'Default Parameters'!$3:$3,0),FALSE),"[enter country-specific value")</f>
        <v>0.24</v>
      </c>
      <c r="S246" s="211" cm="1">
        <f t="array" aca="1" ref="S246" ca="1">IF($G246="D",VLOOKUP($A246,DefaultParameters,MATCH(S$8,'Default Parameters'!$3:$3,0),FALSE),"[enter country-specific value")</f>
        <v>0.24</v>
      </c>
      <c r="T246" s="211" cm="1">
        <f t="array" aca="1" ref="T246" ca="1">IF($G246="D",VLOOKUP($A246,DefaultParameters,MATCH(T$8,'Default Parameters'!$3:$3,0),FALSE),"[enter country-specific value")</f>
        <v>0.24</v>
      </c>
      <c r="U246" s="211" cm="1">
        <f t="array" aca="1" ref="U246" ca="1">IF($G246="D",VLOOKUP($A246,DefaultParameters,MATCH(U$8,'Default Parameters'!$3:$3,0),FALSE),"[enter country-specific value")</f>
        <v>0.24</v>
      </c>
      <c r="V246" s="211" cm="1">
        <f t="array" aca="1" ref="V246" ca="1">IF($G246="D",VLOOKUP($A246,DefaultParameters,MATCH(V$8,'Default Parameters'!$3:$3,0),FALSE),"[enter country-specific value")</f>
        <v>0.24</v>
      </c>
      <c r="W246" s="211" cm="1">
        <f t="array" aca="1" ref="W246" ca="1">IF($G246="D",VLOOKUP($A246,DefaultParameters,MATCH(W$8,'Default Parameters'!$3:$3,0),FALSE),"[enter country-specific value")</f>
        <v>0.24</v>
      </c>
      <c r="X246" s="211" cm="1">
        <f t="array" aca="1" ref="X246" ca="1">IF($G246="D",VLOOKUP($A246,DefaultParameters,MATCH(X$8,'Default Parameters'!$3:$3,0),FALSE),"[enter country-specific value")</f>
        <v>0.24</v>
      </c>
      <c r="Y246" s="211" cm="1">
        <f t="array" aca="1" ref="Y246" ca="1">IF($G246="D",VLOOKUP($A246,DefaultParameters,MATCH(Y$8,'Default Parameters'!$3:$3,0),FALSE),"[enter country-specific value")</f>
        <v>0.24</v>
      </c>
      <c r="Z246" s="211" cm="1">
        <f t="array" aca="1" ref="Z246" ca="1">IF($G246="D",VLOOKUP($A246,DefaultParameters,MATCH(Z$8,'Default Parameters'!$3:$3,0),FALSE),"[enter country-specific value")</f>
        <v>0.24</v>
      </c>
      <c r="AA246" s="211" cm="1">
        <f t="array" aca="1" ref="AA246" ca="1">IF($G246="D",VLOOKUP($A246,DefaultParameters,MATCH(AA$8,'Default Parameters'!$3:$3,0),FALSE),"[enter country-specific value")</f>
        <v>0.24</v>
      </c>
      <c r="AB246" s="211" cm="1">
        <f t="array" aca="1" ref="AB246" ca="1">IF($G246="D",VLOOKUP($A246,DefaultParameters,MATCH(AB$8,'Default Parameters'!$3:$3,0),FALSE),"[enter country-specific value")</f>
        <v>0.24</v>
      </c>
      <c r="AC246" s="211" cm="1">
        <f t="array" aca="1" ref="AC246" ca="1">IF($G246="D",VLOOKUP($A246,DefaultParameters,MATCH(AC$8,'Default Parameters'!$3:$3,0),FALSE),"[enter country-specific value")</f>
        <v>0.24</v>
      </c>
      <c r="AD246" s="211" cm="1">
        <f t="array" aca="1" ref="AD246" ca="1">IF($G246="D",VLOOKUP($A246,DefaultParameters,MATCH(AD$8,'Default Parameters'!$3:$3,0),FALSE),"[enter country-specific value")</f>
        <v>0.24</v>
      </c>
      <c r="AE246" s="211" cm="1">
        <f t="array" aca="1" ref="AE246" ca="1">IF($G246="D",VLOOKUP($A246,DefaultParameters,MATCH(AE$8,'Default Parameters'!$3:$3,0),FALSE),"[enter country-specific value")</f>
        <v>0.24</v>
      </c>
      <c r="AF246" s="211" cm="1">
        <f t="array" aca="1" ref="AF246" ca="1">IF($G246="D",VLOOKUP($A246,DefaultParameters,MATCH(AF$8,'Default Parameters'!$3:$3,0),FALSE),"[enter country-specific value")</f>
        <v>0.24</v>
      </c>
      <c r="AG246" s="211" cm="1">
        <f t="array" aca="1" ref="AG246" ca="1">IF($G246="D",VLOOKUP($A246,DefaultParameters,MATCH(AG$8,'Default Parameters'!$3:$3,0),FALSE),"[enter country-specific value")</f>
        <v>0.24</v>
      </c>
      <c r="AH246" s="211" cm="1">
        <f t="array" aca="1" ref="AH246" ca="1">IF($G246="D",VLOOKUP($A246,DefaultParameters,MATCH(AH$8,'Default Parameters'!$3:$3,0),FALSE),"[enter country-specific value")</f>
        <v>0.24</v>
      </c>
      <c r="AI246" s="211" cm="1">
        <f t="array" aca="1" ref="AI246" ca="1">IF($G246="D",VLOOKUP($A246,DefaultParameters,MATCH(AI$8,'Default Parameters'!$3:$3,0),FALSE),"[enter country-specific value")</f>
        <v>0.24</v>
      </c>
      <c r="AJ246" s="211" cm="1">
        <f t="array" aca="1" ref="AJ246" ca="1">IF($G246="D",VLOOKUP($A246,DefaultParameters,MATCH(AJ$8,'Default Parameters'!$3:$3,0),FALSE),"[enter country-specific value")</f>
        <v>0.24</v>
      </c>
      <c r="AK246" s="211" cm="1">
        <f t="array" aca="1" ref="AK246" ca="1">IF($G246="D",VLOOKUP($A246,DefaultParameters,MATCH(AK$8,'Default Parameters'!$3:$3,0),FALSE),"[enter country-specific value")</f>
        <v>0.24</v>
      </c>
      <c r="AL246" s="211" cm="1">
        <f t="array" aca="1" ref="AL246" ca="1">IF($G246="D",VLOOKUP($A246,DefaultParameters,MATCH(AL$8,'Default Parameters'!$3:$3,0),FALSE),"[enter country-specific value")</f>
        <v>0.24</v>
      </c>
      <c r="AM246" s="211" cm="1">
        <f t="array" aca="1" ref="AM246" ca="1">IF($G246="D",VLOOKUP($A246,DefaultParameters,MATCH(AM$8,'Default Parameters'!$3:$3,0),FALSE),"[enter country-specific value")</f>
        <v>0.24</v>
      </c>
      <c r="AN246" s="211" cm="1">
        <f t="array" aca="1" ref="AN246" ca="1">IF($G246="D",VLOOKUP($A246,DefaultParameters,MATCH(AN$8,'Default Parameters'!$3:$3,0),FALSE),"[enter country-specific value")</f>
        <v>0.24</v>
      </c>
      <c r="AO246" s="211" cm="1">
        <f t="array" aca="1" ref="AO246" ca="1">IF($G246="D",VLOOKUP($A246,DefaultParameters,MATCH(AO$8,'Default Parameters'!$3:$3,0),FALSE),"[enter country-specific value")</f>
        <v>0.24</v>
      </c>
      <c r="AP246" s="211"/>
      <c r="AQ246" s="211"/>
      <c r="AR246" s="211"/>
      <c r="AS246" s="211"/>
      <c r="AT246" s="211"/>
      <c r="AU246" s="188"/>
      <c r="AV246" s="211" t="e" cm="1">
        <f t="array" aca="1" ref="AV246" ca="1">IF($G246="D",VLOOKUP($A246,DefaultParameters,MATCH(AV$8,'Default Parameters'!$3:$3,0),FALSE),"[enter country-specific value")</f>
        <v>#N/A</v>
      </c>
    </row>
    <row r="247" spans="1:48" x14ac:dyDescent="0.25">
      <c r="A247" s="44" t="str">
        <f t="shared" si="60"/>
        <v>EF_NH3_house_solid_Buffalo</v>
      </c>
      <c r="B247" s="2" t="s">
        <v>49</v>
      </c>
      <c r="C247" s="2" t="s">
        <v>177</v>
      </c>
      <c r="D247" s="77" t="str">
        <f t="shared" ca="1" si="54"/>
        <v>NH3-N</v>
      </c>
      <c r="E247" s="2" t="s">
        <v>80</v>
      </c>
      <c r="F247" s="77" t="str">
        <f t="shared" ca="1" si="55"/>
        <v>Fraction TAN</v>
      </c>
      <c r="G247" s="201" t="s">
        <v>124</v>
      </c>
      <c r="H247" s="2" t="s">
        <v>49</v>
      </c>
      <c r="I247" s="211" t="str">
        <f t="shared" ca="1" si="56"/>
        <v>Table 3.9, 3B, EMEP/EEA Guidebook 2019</v>
      </c>
      <c r="J247" s="202"/>
      <c r="K247" s="211" cm="1">
        <f t="array" aca="1" ref="K247" ca="1">IF($G247="D",VLOOKUP($A247,DefaultParameters,MATCH(K$8,'Default Parameters'!$3:$3,0),FALSE),"[enter country-specific value")</f>
        <v>0.2</v>
      </c>
      <c r="L247" s="211" cm="1">
        <f t="array" aca="1" ref="L247" ca="1">IF($G247="D",VLOOKUP($A247,DefaultParameters,MATCH(L$8,'Default Parameters'!$3:$3,0),FALSE),"[enter country-specific value")</f>
        <v>0.2</v>
      </c>
      <c r="M247" s="211" cm="1">
        <f t="array" aca="1" ref="M247" ca="1">IF($G247="D",VLOOKUP($A247,DefaultParameters,MATCH(M$8,'Default Parameters'!$3:$3,0),FALSE),"[enter country-specific value")</f>
        <v>0.2</v>
      </c>
      <c r="N247" s="211" cm="1">
        <f t="array" aca="1" ref="N247" ca="1">IF($G247="D",VLOOKUP($A247,DefaultParameters,MATCH(N$8,'Default Parameters'!$3:$3,0),FALSE),"[enter country-specific value")</f>
        <v>0.2</v>
      </c>
      <c r="O247" s="211" cm="1">
        <f t="array" aca="1" ref="O247" ca="1">IF($G247="D",VLOOKUP($A247,DefaultParameters,MATCH(O$8,'Default Parameters'!$3:$3,0),FALSE),"[enter country-specific value")</f>
        <v>0.2</v>
      </c>
      <c r="P247" s="211" cm="1">
        <f t="array" aca="1" ref="P247" ca="1">IF($G247="D",VLOOKUP($A247,DefaultParameters,MATCH(P$8,'Default Parameters'!$3:$3,0),FALSE),"[enter country-specific value")</f>
        <v>0.2</v>
      </c>
      <c r="Q247" s="211" cm="1">
        <f t="array" aca="1" ref="Q247" ca="1">IF($G247="D",VLOOKUP($A247,DefaultParameters,MATCH(Q$8,'Default Parameters'!$3:$3,0),FALSE),"[enter country-specific value")</f>
        <v>0.2</v>
      </c>
      <c r="R247" s="211" cm="1">
        <f t="array" aca="1" ref="R247" ca="1">IF($G247="D",VLOOKUP($A247,DefaultParameters,MATCH(R$8,'Default Parameters'!$3:$3,0),FALSE),"[enter country-specific value")</f>
        <v>0.2</v>
      </c>
      <c r="S247" s="211" cm="1">
        <f t="array" aca="1" ref="S247" ca="1">IF($G247="D",VLOOKUP($A247,DefaultParameters,MATCH(S$8,'Default Parameters'!$3:$3,0),FALSE),"[enter country-specific value")</f>
        <v>0.2</v>
      </c>
      <c r="T247" s="211" cm="1">
        <f t="array" aca="1" ref="T247" ca="1">IF($G247="D",VLOOKUP($A247,DefaultParameters,MATCH(T$8,'Default Parameters'!$3:$3,0),FALSE),"[enter country-specific value")</f>
        <v>0.2</v>
      </c>
      <c r="U247" s="211" cm="1">
        <f t="array" aca="1" ref="U247" ca="1">IF($G247="D",VLOOKUP($A247,DefaultParameters,MATCH(U$8,'Default Parameters'!$3:$3,0),FALSE),"[enter country-specific value")</f>
        <v>0.2</v>
      </c>
      <c r="V247" s="211" cm="1">
        <f t="array" aca="1" ref="V247" ca="1">IF($G247="D",VLOOKUP($A247,DefaultParameters,MATCH(V$8,'Default Parameters'!$3:$3,0),FALSE),"[enter country-specific value")</f>
        <v>0.2</v>
      </c>
      <c r="W247" s="211" cm="1">
        <f t="array" aca="1" ref="W247" ca="1">IF($G247="D",VLOOKUP($A247,DefaultParameters,MATCH(W$8,'Default Parameters'!$3:$3,0),FALSE),"[enter country-specific value")</f>
        <v>0.2</v>
      </c>
      <c r="X247" s="211" cm="1">
        <f t="array" aca="1" ref="X247" ca="1">IF($G247="D",VLOOKUP($A247,DefaultParameters,MATCH(X$8,'Default Parameters'!$3:$3,0),FALSE),"[enter country-specific value")</f>
        <v>0.2</v>
      </c>
      <c r="Y247" s="211" cm="1">
        <f t="array" aca="1" ref="Y247" ca="1">IF($G247="D",VLOOKUP($A247,DefaultParameters,MATCH(Y$8,'Default Parameters'!$3:$3,0),FALSE),"[enter country-specific value")</f>
        <v>0.2</v>
      </c>
      <c r="Z247" s="211" cm="1">
        <f t="array" aca="1" ref="Z247" ca="1">IF($G247="D",VLOOKUP($A247,DefaultParameters,MATCH(Z$8,'Default Parameters'!$3:$3,0),FALSE),"[enter country-specific value")</f>
        <v>0.2</v>
      </c>
      <c r="AA247" s="211" cm="1">
        <f t="array" aca="1" ref="AA247" ca="1">IF($G247="D",VLOOKUP($A247,DefaultParameters,MATCH(AA$8,'Default Parameters'!$3:$3,0),FALSE),"[enter country-specific value")</f>
        <v>0.2</v>
      </c>
      <c r="AB247" s="211" cm="1">
        <f t="array" aca="1" ref="AB247" ca="1">IF($G247="D",VLOOKUP($A247,DefaultParameters,MATCH(AB$8,'Default Parameters'!$3:$3,0),FALSE),"[enter country-specific value")</f>
        <v>0.2</v>
      </c>
      <c r="AC247" s="211" cm="1">
        <f t="array" aca="1" ref="AC247" ca="1">IF($G247="D",VLOOKUP($A247,DefaultParameters,MATCH(AC$8,'Default Parameters'!$3:$3,0),FALSE),"[enter country-specific value")</f>
        <v>0.2</v>
      </c>
      <c r="AD247" s="211" cm="1">
        <f t="array" aca="1" ref="AD247" ca="1">IF($G247="D",VLOOKUP($A247,DefaultParameters,MATCH(AD$8,'Default Parameters'!$3:$3,0),FALSE),"[enter country-specific value")</f>
        <v>0.2</v>
      </c>
      <c r="AE247" s="211" cm="1">
        <f t="array" aca="1" ref="AE247" ca="1">IF($G247="D",VLOOKUP($A247,DefaultParameters,MATCH(AE$8,'Default Parameters'!$3:$3,0),FALSE),"[enter country-specific value")</f>
        <v>0.2</v>
      </c>
      <c r="AF247" s="211" cm="1">
        <f t="array" aca="1" ref="AF247" ca="1">IF($G247="D",VLOOKUP($A247,DefaultParameters,MATCH(AF$8,'Default Parameters'!$3:$3,0),FALSE),"[enter country-specific value")</f>
        <v>0.2</v>
      </c>
      <c r="AG247" s="211" cm="1">
        <f t="array" aca="1" ref="AG247" ca="1">IF($G247="D",VLOOKUP($A247,DefaultParameters,MATCH(AG$8,'Default Parameters'!$3:$3,0),FALSE),"[enter country-specific value")</f>
        <v>0.2</v>
      </c>
      <c r="AH247" s="211" cm="1">
        <f t="array" aca="1" ref="AH247" ca="1">IF($G247="D",VLOOKUP($A247,DefaultParameters,MATCH(AH$8,'Default Parameters'!$3:$3,0),FALSE),"[enter country-specific value")</f>
        <v>0.2</v>
      </c>
      <c r="AI247" s="211" cm="1">
        <f t="array" aca="1" ref="AI247" ca="1">IF($G247="D",VLOOKUP($A247,DefaultParameters,MATCH(AI$8,'Default Parameters'!$3:$3,0),FALSE),"[enter country-specific value")</f>
        <v>0.2</v>
      </c>
      <c r="AJ247" s="211" cm="1">
        <f t="array" aca="1" ref="AJ247" ca="1">IF($G247="D",VLOOKUP($A247,DefaultParameters,MATCH(AJ$8,'Default Parameters'!$3:$3,0),FALSE),"[enter country-specific value")</f>
        <v>0.2</v>
      </c>
      <c r="AK247" s="211" cm="1">
        <f t="array" aca="1" ref="AK247" ca="1">IF($G247="D",VLOOKUP($A247,DefaultParameters,MATCH(AK$8,'Default Parameters'!$3:$3,0),FALSE),"[enter country-specific value")</f>
        <v>0.2</v>
      </c>
      <c r="AL247" s="211" cm="1">
        <f t="array" aca="1" ref="AL247" ca="1">IF($G247="D",VLOOKUP($A247,DefaultParameters,MATCH(AL$8,'Default Parameters'!$3:$3,0),FALSE),"[enter country-specific value")</f>
        <v>0.2</v>
      </c>
      <c r="AM247" s="211" cm="1">
        <f t="array" aca="1" ref="AM247" ca="1">IF($G247="D",VLOOKUP($A247,DefaultParameters,MATCH(AM$8,'Default Parameters'!$3:$3,0),FALSE),"[enter country-specific value")</f>
        <v>0.2</v>
      </c>
      <c r="AN247" s="211" cm="1">
        <f t="array" aca="1" ref="AN247" ca="1">IF($G247="D",VLOOKUP($A247,DefaultParameters,MATCH(AN$8,'Default Parameters'!$3:$3,0),FALSE),"[enter country-specific value")</f>
        <v>0.2</v>
      </c>
      <c r="AO247" s="211" cm="1">
        <f t="array" aca="1" ref="AO247" ca="1">IF($G247="D",VLOOKUP($A247,DefaultParameters,MATCH(AO$8,'Default Parameters'!$3:$3,0),FALSE),"[enter country-specific value")</f>
        <v>0.2</v>
      </c>
      <c r="AP247" s="211"/>
      <c r="AQ247" s="211"/>
      <c r="AR247" s="211"/>
      <c r="AS247" s="211"/>
      <c r="AT247" s="211"/>
      <c r="AU247" s="188"/>
      <c r="AV247" s="43" t="e" cm="1">
        <f t="array" aca="1" ref="AV247" ca="1">IF($G247="D",VLOOKUP($A247,DefaultParameters,MATCH(AV$8,'Default Parameters'!$3:$3,0),FALSE),"[enter country-specific value")</f>
        <v>#N/A</v>
      </c>
    </row>
    <row r="248" spans="1:48" x14ac:dyDescent="0.25">
      <c r="A248" s="44" t="str">
        <f t="shared" si="60"/>
        <v>EF_NH3_house_solid_Goats</v>
      </c>
      <c r="B248" s="2" t="s">
        <v>49</v>
      </c>
      <c r="C248" s="2" t="s">
        <v>177</v>
      </c>
      <c r="D248" s="77" t="str">
        <f t="shared" ca="1" si="54"/>
        <v>NH3-N</v>
      </c>
      <c r="E248" s="2" t="s">
        <v>81</v>
      </c>
      <c r="F248" s="77" t="str">
        <f t="shared" ca="1" si="55"/>
        <v>Fraction TAN</v>
      </c>
      <c r="G248" s="201" t="s">
        <v>124</v>
      </c>
      <c r="H248" s="2" t="s">
        <v>49</v>
      </c>
      <c r="I248" s="211" t="str">
        <f t="shared" ca="1" si="56"/>
        <v>Table 3.9, 3B, EMEP/EEA Guidebook 2019</v>
      </c>
      <c r="J248" s="202"/>
      <c r="K248" s="211" cm="1">
        <f t="array" aca="1" ref="K248" ca="1">IF($G248="D",VLOOKUP($A248,DefaultParameters,MATCH(K$8,'Default Parameters'!$3:$3,0),FALSE),"[enter country-specific value")</f>
        <v>0.22</v>
      </c>
      <c r="L248" s="211" cm="1">
        <f t="array" aca="1" ref="L248" ca="1">IF($G248="D",VLOOKUP($A248,DefaultParameters,MATCH(L$8,'Default Parameters'!$3:$3,0),FALSE),"[enter country-specific value")</f>
        <v>0.22</v>
      </c>
      <c r="M248" s="211" cm="1">
        <f t="array" aca="1" ref="M248" ca="1">IF($G248="D",VLOOKUP($A248,DefaultParameters,MATCH(M$8,'Default Parameters'!$3:$3,0),FALSE),"[enter country-specific value")</f>
        <v>0.22</v>
      </c>
      <c r="N248" s="211" cm="1">
        <f t="array" aca="1" ref="N248" ca="1">IF($G248="D",VLOOKUP($A248,DefaultParameters,MATCH(N$8,'Default Parameters'!$3:$3,0),FALSE),"[enter country-specific value")</f>
        <v>0.22</v>
      </c>
      <c r="O248" s="211" cm="1">
        <f t="array" aca="1" ref="O248" ca="1">IF($G248="D",VLOOKUP($A248,DefaultParameters,MATCH(O$8,'Default Parameters'!$3:$3,0),FALSE),"[enter country-specific value")</f>
        <v>0.22</v>
      </c>
      <c r="P248" s="211" cm="1">
        <f t="array" aca="1" ref="P248" ca="1">IF($G248="D",VLOOKUP($A248,DefaultParameters,MATCH(P$8,'Default Parameters'!$3:$3,0),FALSE),"[enter country-specific value")</f>
        <v>0.22</v>
      </c>
      <c r="Q248" s="211" cm="1">
        <f t="array" aca="1" ref="Q248" ca="1">IF($G248="D",VLOOKUP($A248,DefaultParameters,MATCH(Q$8,'Default Parameters'!$3:$3,0),FALSE),"[enter country-specific value")</f>
        <v>0.22</v>
      </c>
      <c r="R248" s="211" cm="1">
        <f t="array" aca="1" ref="R248" ca="1">IF($G248="D",VLOOKUP($A248,DefaultParameters,MATCH(R$8,'Default Parameters'!$3:$3,0),FALSE),"[enter country-specific value")</f>
        <v>0.22</v>
      </c>
      <c r="S248" s="211" cm="1">
        <f t="array" aca="1" ref="S248" ca="1">IF($G248="D",VLOOKUP($A248,DefaultParameters,MATCH(S$8,'Default Parameters'!$3:$3,0),FALSE),"[enter country-specific value")</f>
        <v>0.22</v>
      </c>
      <c r="T248" s="211" cm="1">
        <f t="array" aca="1" ref="T248" ca="1">IF($G248="D",VLOOKUP($A248,DefaultParameters,MATCH(T$8,'Default Parameters'!$3:$3,0),FALSE),"[enter country-specific value")</f>
        <v>0.22</v>
      </c>
      <c r="U248" s="211" cm="1">
        <f t="array" aca="1" ref="U248" ca="1">IF($G248="D",VLOOKUP($A248,DefaultParameters,MATCH(U$8,'Default Parameters'!$3:$3,0),FALSE),"[enter country-specific value")</f>
        <v>0.22</v>
      </c>
      <c r="V248" s="211" cm="1">
        <f t="array" aca="1" ref="V248" ca="1">IF($G248="D",VLOOKUP($A248,DefaultParameters,MATCH(V$8,'Default Parameters'!$3:$3,0),FALSE),"[enter country-specific value")</f>
        <v>0.22</v>
      </c>
      <c r="W248" s="211" cm="1">
        <f t="array" aca="1" ref="W248" ca="1">IF($G248="D",VLOOKUP($A248,DefaultParameters,MATCH(W$8,'Default Parameters'!$3:$3,0),FALSE),"[enter country-specific value")</f>
        <v>0.22</v>
      </c>
      <c r="X248" s="211" cm="1">
        <f t="array" aca="1" ref="X248" ca="1">IF($G248="D",VLOOKUP($A248,DefaultParameters,MATCH(X$8,'Default Parameters'!$3:$3,0),FALSE),"[enter country-specific value")</f>
        <v>0.22</v>
      </c>
      <c r="Y248" s="211" cm="1">
        <f t="array" aca="1" ref="Y248" ca="1">IF($G248="D",VLOOKUP($A248,DefaultParameters,MATCH(Y$8,'Default Parameters'!$3:$3,0),FALSE),"[enter country-specific value")</f>
        <v>0.22</v>
      </c>
      <c r="Z248" s="211" cm="1">
        <f t="array" aca="1" ref="Z248" ca="1">IF($G248="D",VLOOKUP($A248,DefaultParameters,MATCH(Z$8,'Default Parameters'!$3:$3,0),FALSE),"[enter country-specific value")</f>
        <v>0.22</v>
      </c>
      <c r="AA248" s="211" cm="1">
        <f t="array" aca="1" ref="AA248" ca="1">IF($G248="D",VLOOKUP($A248,DefaultParameters,MATCH(AA$8,'Default Parameters'!$3:$3,0),FALSE),"[enter country-specific value")</f>
        <v>0.22</v>
      </c>
      <c r="AB248" s="211" cm="1">
        <f t="array" aca="1" ref="AB248" ca="1">IF($G248="D",VLOOKUP($A248,DefaultParameters,MATCH(AB$8,'Default Parameters'!$3:$3,0),FALSE),"[enter country-specific value")</f>
        <v>0.22</v>
      </c>
      <c r="AC248" s="211" cm="1">
        <f t="array" aca="1" ref="AC248" ca="1">IF($G248="D",VLOOKUP($A248,DefaultParameters,MATCH(AC$8,'Default Parameters'!$3:$3,0),FALSE),"[enter country-specific value")</f>
        <v>0.22</v>
      </c>
      <c r="AD248" s="211" cm="1">
        <f t="array" aca="1" ref="AD248" ca="1">IF($G248="D",VLOOKUP($A248,DefaultParameters,MATCH(AD$8,'Default Parameters'!$3:$3,0),FALSE),"[enter country-specific value")</f>
        <v>0.22</v>
      </c>
      <c r="AE248" s="211" cm="1">
        <f t="array" aca="1" ref="AE248" ca="1">IF($G248="D",VLOOKUP($A248,DefaultParameters,MATCH(AE$8,'Default Parameters'!$3:$3,0),FALSE),"[enter country-specific value")</f>
        <v>0.22</v>
      </c>
      <c r="AF248" s="211" cm="1">
        <f t="array" aca="1" ref="AF248" ca="1">IF($G248="D",VLOOKUP($A248,DefaultParameters,MATCH(AF$8,'Default Parameters'!$3:$3,0),FALSE),"[enter country-specific value")</f>
        <v>0.22</v>
      </c>
      <c r="AG248" s="211" cm="1">
        <f t="array" aca="1" ref="AG248" ca="1">IF($G248="D",VLOOKUP($A248,DefaultParameters,MATCH(AG$8,'Default Parameters'!$3:$3,0),FALSE),"[enter country-specific value")</f>
        <v>0.22</v>
      </c>
      <c r="AH248" s="211" cm="1">
        <f t="array" aca="1" ref="AH248" ca="1">IF($G248="D",VLOOKUP($A248,DefaultParameters,MATCH(AH$8,'Default Parameters'!$3:$3,0),FALSE),"[enter country-specific value")</f>
        <v>0.22</v>
      </c>
      <c r="AI248" s="211" cm="1">
        <f t="array" aca="1" ref="AI248" ca="1">IF($G248="D",VLOOKUP($A248,DefaultParameters,MATCH(AI$8,'Default Parameters'!$3:$3,0),FALSE),"[enter country-specific value")</f>
        <v>0.22</v>
      </c>
      <c r="AJ248" s="211" cm="1">
        <f t="array" aca="1" ref="AJ248" ca="1">IF($G248="D",VLOOKUP($A248,DefaultParameters,MATCH(AJ$8,'Default Parameters'!$3:$3,0),FALSE),"[enter country-specific value")</f>
        <v>0.22</v>
      </c>
      <c r="AK248" s="211" cm="1">
        <f t="array" aca="1" ref="AK248" ca="1">IF($G248="D",VLOOKUP($A248,DefaultParameters,MATCH(AK$8,'Default Parameters'!$3:$3,0),FALSE),"[enter country-specific value")</f>
        <v>0.22</v>
      </c>
      <c r="AL248" s="211" cm="1">
        <f t="array" aca="1" ref="AL248" ca="1">IF($G248="D",VLOOKUP($A248,DefaultParameters,MATCH(AL$8,'Default Parameters'!$3:$3,0),FALSE),"[enter country-specific value")</f>
        <v>0.22</v>
      </c>
      <c r="AM248" s="211" cm="1">
        <f t="array" aca="1" ref="AM248" ca="1">IF($G248="D",VLOOKUP($A248,DefaultParameters,MATCH(AM$8,'Default Parameters'!$3:$3,0),FALSE),"[enter country-specific value")</f>
        <v>0.22</v>
      </c>
      <c r="AN248" s="211" cm="1">
        <f t="array" aca="1" ref="AN248" ca="1">IF($G248="D",VLOOKUP($A248,DefaultParameters,MATCH(AN$8,'Default Parameters'!$3:$3,0),FALSE),"[enter country-specific value")</f>
        <v>0.22</v>
      </c>
      <c r="AO248" s="211" cm="1">
        <f t="array" aca="1" ref="AO248" ca="1">IF($G248="D",VLOOKUP($A248,DefaultParameters,MATCH(AO$8,'Default Parameters'!$3:$3,0),FALSE),"[enter country-specific value")</f>
        <v>0.22</v>
      </c>
      <c r="AP248" s="211"/>
      <c r="AQ248" s="211"/>
      <c r="AR248" s="211"/>
      <c r="AS248" s="211"/>
      <c r="AT248" s="211"/>
      <c r="AU248" s="188"/>
      <c r="AV248" s="43" t="e" cm="1">
        <f t="array" aca="1" ref="AV248" ca="1">IF($G248="D",VLOOKUP($A248,DefaultParameters,MATCH(AV$8,'Default Parameters'!$3:$3,0),FALSE),"[enter country-specific value")</f>
        <v>#N/A</v>
      </c>
    </row>
    <row r="249" spans="1:48" x14ac:dyDescent="0.25">
      <c r="A249" s="44" t="str">
        <f t="shared" si="60"/>
        <v>EF_NH3_house_solid_Horses</v>
      </c>
      <c r="B249" s="2" t="s">
        <v>49</v>
      </c>
      <c r="C249" s="2" t="s">
        <v>177</v>
      </c>
      <c r="D249" s="77" t="str">
        <f t="shared" ca="1" si="54"/>
        <v>NH3-N</v>
      </c>
      <c r="E249" s="2" t="s">
        <v>82</v>
      </c>
      <c r="F249" s="77" t="str">
        <f t="shared" ca="1" si="55"/>
        <v>Fraction TAN</v>
      </c>
      <c r="G249" s="201" t="s">
        <v>124</v>
      </c>
      <c r="H249" s="2" t="s">
        <v>49</v>
      </c>
      <c r="I249" s="211" t="str">
        <f t="shared" ca="1" si="56"/>
        <v>Table 3.9, 3B, EMEP/EEA Guidebook 2019</v>
      </c>
      <c r="J249" s="176"/>
      <c r="K249" s="211" cm="1">
        <f t="array" aca="1" ref="K249" ca="1">IF($G249="D",VLOOKUP($A249,DefaultParameters,MATCH(K$8,'Default Parameters'!$3:$3,0),FALSE),"[enter country-specific value")</f>
        <v>0.22</v>
      </c>
      <c r="L249" s="211" cm="1">
        <f t="array" aca="1" ref="L249" ca="1">IF($G249="D",VLOOKUP($A249,DefaultParameters,MATCH(L$8,'Default Parameters'!$3:$3,0),FALSE),"[enter country-specific value")</f>
        <v>0.22</v>
      </c>
      <c r="M249" s="211" cm="1">
        <f t="array" aca="1" ref="M249" ca="1">IF($G249="D",VLOOKUP($A249,DefaultParameters,MATCH(M$8,'Default Parameters'!$3:$3,0),FALSE),"[enter country-specific value")</f>
        <v>0.22</v>
      </c>
      <c r="N249" s="211" cm="1">
        <f t="array" aca="1" ref="N249" ca="1">IF($G249="D",VLOOKUP($A249,DefaultParameters,MATCH(N$8,'Default Parameters'!$3:$3,0),FALSE),"[enter country-specific value")</f>
        <v>0.22</v>
      </c>
      <c r="O249" s="211" cm="1">
        <f t="array" aca="1" ref="O249" ca="1">IF($G249="D",VLOOKUP($A249,DefaultParameters,MATCH(O$8,'Default Parameters'!$3:$3,0),FALSE),"[enter country-specific value")</f>
        <v>0.22</v>
      </c>
      <c r="P249" s="211" cm="1">
        <f t="array" aca="1" ref="P249" ca="1">IF($G249="D",VLOOKUP($A249,DefaultParameters,MATCH(P$8,'Default Parameters'!$3:$3,0),FALSE),"[enter country-specific value")</f>
        <v>0.22</v>
      </c>
      <c r="Q249" s="211" cm="1">
        <f t="array" aca="1" ref="Q249" ca="1">IF($G249="D",VLOOKUP($A249,DefaultParameters,MATCH(Q$8,'Default Parameters'!$3:$3,0),FALSE),"[enter country-specific value")</f>
        <v>0.22</v>
      </c>
      <c r="R249" s="211" cm="1">
        <f t="array" aca="1" ref="R249" ca="1">IF($G249="D",VLOOKUP($A249,DefaultParameters,MATCH(R$8,'Default Parameters'!$3:$3,0),FALSE),"[enter country-specific value")</f>
        <v>0.22</v>
      </c>
      <c r="S249" s="211" cm="1">
        <f t="array" aca="1" ref="S249" ca="1">IF($G249="D",VLOOKUP($A249,DefaultParameters,MATCH(S$8,'Default Parameters'!$3:$3,0),FALSE),"[enter country-specific value")</f>
        <v>0.22</v>
      </c>
      <c r="T249" s="211" cm="1">
        <f t="array" aca="1" ref="T249" ca="1">IF($G249="D",VLOOKUP($A249,DefaultParameters,MATCH(T$8,'Default Parameters'!$3:$3,0),FALSE),"[enter country-specific value")</f>
        <v>0.22</v>
      </c>
      <c r="U249" s="211" cm="1">
        <f t="array" aca="1" ref="U249" ca="1">IF($G249="D",VLOOKUP($A249,DefaultParameters,MATCH(U$8,'Default Parameters'!$3:$3,0),FALSE),"[enter country-specific value")</f>
        <v>0.22</v>
      </c>
      <c r="V249" s="211" cm="1">
        <f t="array" aca="1" ref="V249" ca="1">IF($G249="D",VLOOKUP($A249,DefaultParameters,MATCH(V$8,'Default Parameters'!$3:$3,0),FALSE),"[enter country-specific value")</f>
        <v>0.22</v>
      </c>
      <c r="W249" s="211" cm="1">
        <f t="array" aca="1" ref="W249" ca="1">IF($G249="D",VLOOKUP($A249,DefaultParameters,MATCH(W$8,'Default Parameters'!$3:$3,0),FALSE),"[enter country-specific value")</f>
        <v>0.22</v>
      </c>
      <c r="X249" s="211" cm="1">
        <f t="array" aca="1" ref="X249" ca="1">IF($G249="D",VLOOKUP($A249,DefaultParameters,MATCH(X$8,'Default Parameters'!$3:$3,0),FALSE),"[enter country-specific value")</f>
        <v>0.22</v>
      </c>
      <c r="Y249" s="211" cm="1">
        <f t="array" aca="1" ref="Y249" ca="1">IF($G249="D",VLOOKUP($A249,DefaultParameters,MATCH(Y$8,'Default Parameters'!$3:$3,0),FALSE),"[enter country-specific value")</f>
        <v>0.22</v>
      </c>
      <c r="Z249" s="211" cm="1">
        <f t="array" aca="1" ref="Z249" ca="1">IF($G249="D",VLOOKUP($A249,DefaultParameters,MATCH(Z$8,'Default Parameters'!$3:$3,0),FALSE),"[enter country-specific value")</f>
        <v>0.22</v>
      </c>
      <c r="AA249" s="211" cm="1">
        <f t="array" aca="1" ref="AA249" ca="1">IF($G249="D",VLOOKUP($A249,DefaultParameters,MATCH(AA$8,'Default Parameters'!$3:$3,0),FALSE),"[enter country-specific value")</f>
        <v>0.22</v>
      </c>
      <c r="AB249" s="211" cm="1">
        <f t="array" aca="1" ref="AB249" ca="1">IF($G249="D",VLOOKUP($A249,DefaultParameters,MATCH(AB$8,'Default Parameters'!$3:$3,0),FALSE),"[enter country-specific value")</f>
        <v>0.22</v>
      </c>
      <c r="AC249" s="211" cm="1">
        <f t="array" aca="1" ref="AC249" ca="1">IF($G249="D",VLOOKUP($A249,DefaultParameters,MATCH(AC$8,'Default Parameters'!$3:$3,0),FALSE),"[enter country-specific value")</f>
        <v>0.22</v>
      </c>
      <c r="AD249" s="211" cm="1">
        <f t="array" aca="1" ref="AD249" ca="1">IF($G249="D",VLOOKUP($A249,DefaultParameters,MATCH(AD$8,'Default Parameters'!$3:$3,0),FALSE),"[enter country-specific value")</f>
        <v>0.22</v>
      </c>
      <c r="AE249" s="211" cm="1">
        <f t="array" aca="1" ref="AE249" ca="1">IF($G249="D",VLOOKUP($A249,DefaultParameters,MATCH(AE$8,'Default Parameters'!$3:$3,0),FALSE),"[enter country-specific value")</f>
        <v>0.22</v>
      </c>
      <c r="AF249" s="211" cm="1">
        <f t="array" aca="1" ref="AF249" ca="1">IF($G249="D",VLOOKUP($A249,DefaultParameters,MATCH(AF$8,'Default Parameters'!$3:$3,0),FALSE),"[enter country-specific value")</f>
        <v>0.22</v>
      </c>
      <c r="AG249" s="211" cm="1">
        <f t="array" aca="1" ref="AG249" ca="1">IF($G249="D",VLOOKUP($A249,DefaultParameters,MATCH(AG$8,'Default Parameters'!$3:$3,0),FALSE),"[enter country-specific value")</f>
        <v>0.22</v>
      </c>
      <c r="AH249" s="211" cm="1">
        <f t="array" aca="1" ref="AH249" ca="1">IF($G249="D",VLOOKUP($A249,DefaultParameters,MATCH(AH$8,'Default Parameters'!$3:$3,0),FALSE),"[enter country-specific value")</f>
        <v>0.22</v>
      </c>
      <c r="AI249" s="211" cm="1">
        <f t="array" aca="1" ref="AI249" ca="1">IF($G249="D",VLOOKUP($A249,DefaultParameters,MATCH(AI$8,'Default Parameters'!$3:$3,0),FALSE),"[enter country-specific value")</f>
        <v>0.22</v>
      </c>
      <c r="AJ249" s="211" cm="1">
        <f t="array" aca="1" ref="AJ249" ca="1">IF($G249="D",VLOOKUP($A249,DefaultParameters,MATCH(AJ$8,'Default Parameters'!$3:$3,0),FALSE),"[enter country-specific value")</f>
        <v>0.22</v>
      </c>
      <c r="AK249" s="211" cm="1">
        <f t="array" aca="1" ref="AK249" ca="1">IF($G249="D",VLOOKUP($A249,DefaultParameters,MATCH(AK$8,'Default Parameters'!$3:$3,0),FALSE),"[enter country-specific value")</f>
        <v>0.22</v>
      </c>
      <c r="AL249" s="211" cm="1">
        <f t="array" aca="1" ref="AL249" ca="1">IF($G249="D",VLOOKUP($A249,DefaultParameters,MATCH(AL$8,'Default Parameters'!$3:$3,0),FALSE),"[enter country-specific value")</f>
        <v>0.22</v>
      </c>
      <c r="AM249" s="211" cm="1">
        <f t="array" aca="1" ref="AM249" ca="1">IF($G249="D",VLOOKUP($A249,DefaultParameters,MATCH(AM$8,'Default Parameters'!$3:$3,0),FALSE),"[enter country-specific value")</f>
        <v>0.22</v>
      </c>
      <c r="AN249" s="211" cm="1">
        <f t="array" aca="1" ref="AN249" ca="1">IF($G249="D",VLOOKUP($A249,DefaultParameters,MATCH(AN$8,'Default Parameters'!$3:$3,0),FALSE),"[enter country-specific value")</f>
        <v>0.22</v>
      </c>
      <c r="AO249" s="211" cm="1">
        <f t="array" aca="1" ref="AO249" ca="1">IF($G249="D",VLOOKUP($A249,DefaultParameters,MATCH(AO$8,'Default Parameters'!$3:$3,0),FALSE),"[enter country-specific value")</f>
        <v>0.22</v>
      </c>
      <c r="AP249" s="211"/>
      <c r="AQ249" s="211"/>
      <c r="AR249" s="211"/>
      <c r="AS249" s="211"/>
      <c r="AT249" s="211"/>
      <c r="AU249" s="188"/>
      <c r="AV249" s="43" t="e" cm="1">
        <f t="array" aca="1" ref="AV249" ca="1">IF($G249="D",VLOOKUP($A249,DefaultParameters,MATCH(AV$8,'Default Parameters'!$3:$3,0),FALSE),"[enter country-specific value")</f>
        <v>#N/A</v>
      </c>
    </row>
    <row r="250" spans="1:48" x14ac:dyDescent="0.25">
      <c r="A250" s="44" t="str">
        <f t="shared" si="60"/>
        <v>EF_NH3_house_solid_Mules and asses</v>
      </c>
      <c r="B250" s="2" t="s">
        <v>49</v>
      </c>
      <c r="C250" s="2" t="s">
        <v>177</v>
      </c>
      <c r="D250" s="77" t="str">
        <f t="shared" ca="1" si="54"/>
        <v>NH3-N</v>
      </c>
      <c r="E250" s="2" t="s">
        <v>83</v>
      </c>
      <c r="F250" s="77" t="str">
        <f t="shared" ca="1" si="55"/>
        <v>Fraction TAN</v>
      </c>
      <c r="G250" s="201" t="s">
        <v>124</v>
      </c>
      <c r="H250" s="2" t="s">
        <v>49</v>
      </c>
      <c r="I250" s="211" t="str">
        <f t="shared" ca="1" si="56"/>
        <v>Table 3.9, 3B, EMEP/EEA Guidebook 2019</v>
      </c>
      <c r="J250" s="202"/>
      <c r="K250" s="211" cm="1">
        <f t="array" aca="1" ref="K250" ca="1">IF($G250="D",VLOOKUP($A250,DefaultParameters,MATCH(K$8,'Default Parameters'!$3:$3,0),FALSE),"[enter country-specific value")</f>
        <v>0.22</v>
      </c>
      <c r="L250" s="211" cm="1">
        <f t="array" aca="1" ref="L250" ca="1">IF($G250="D",VLOOKUP($A250,DefaultParameters,MATCH(L$8,'Default Parameters'!$3:$3,0),FALSE),"[enter country-specific value")</f>
        <v>0.22</v>
      </c>
      <c r="M250" s="211" cm="1">
        <f t="array" aca="1" ref="M250" ca="1">IF($G250="D",VLOOKUP($A250,DefaultParameters,MATCH(M$8,'Default Parameters'!$3:$3,0),FALSE),"[enter country-specific value")</f>
        <v>0.22</v>
      </c>
      <c r="N250" s="211" cm="1">
        <f t="array" aca="1" ref="N250" ca="1">IF($G250="D",VLOOKUP($A250,DefaultParameters,MATCH(N$8,'Default Parameters'!$3:$3,0),FALSE),"[enter country-specific value")</f>
        <v>0.22</v>
      </c>
      <c r="O250" s="211" cm="1">
        <f t="array" aca="1" ref="O250" ca="1">IF($G250="D",VLOOKUP($A250,DefaultParameters,MATCH(O$8,'Default Parameters'!$3:$3,0),FALSE),"[enter country-specific value")</f>
        <v>0.22</v>
      </c>
      <c r="P250" s="211" cm="1">
        <f t="array" aca="1" ref="P250" ca="1">IF($G250="D",VLOOKUP($A250,DefaultParameters,MATCH(P$8,'Default Parameters'!$3:$3,0),FALSE),"[enter country-specific value")</f>
        <v>0.22</v>
      </c>
      <c r="Q250" s="211" cm="1">
        <f t="array" aca="1" ref="Q250" ca="1">IF($G250="D",VLOOKUP($A250,DefaultParameters,MATCH(Q$8,'Default Parameters'!$3:$3,0),FALSE),"[enter country-specific value")</f>
        <v>0.22</v>
      </c>
      <c r="R250" s="211" cm="1">
        <f t="array" aca="1" ref="R250" ca="1">IF($G250="D",VLOOKUP($A250,DefaultParameters,MATCH(R$8,'Default Parameters'!$3:$3,0),FALSE),"[enter country-specific value")</f>
        <v>0.22</v>
      </c>
      <c r="S250" s="211" cm="1">
        <f t="array" aca="1" ref="S250" ca="1">IF($G250="D",VLOOKUP($A250,DefaultParameters,MATCH(S$8,'Default Parameters'!$3:$3,0),FALSE),"[enter country-specific value")</f>
        <v>0.22</v>
      </c>
      <c r="T250" s="211" cm="1">
        <f t="array" aca="1" ref="T250" ca="1">IF($G250="D",VLOOKUP($A250,DefaultParameters,MATCH(T$8,'Default Parameters'!$3:$3,0),FALSE),"[enter country-specific value")</f>
        <v>0.22</v>
      </c>
      <c r="U250" s="211" cm="1">
        <f t="array" aca="1" ref="U250" ca="1">IF($G250="D",VLOOKUP($A250,DefaultParameters,MATCH(U$8,'Default Parameters'!$3:$3,0),FALSE),"[enter country-specific value")</f>
        <v>0.22</v>
      </c>
      <c r="V250" s="211" cm="1">
        <f t="array" aca="1" ref="V250" ca="1">IF($G250="D",VLOOKUP($A250,DefaultParameters,MATCH(V$8,'Default Parameters'!$3:$3,0),FALSE),"[enter country-specific value")</f>
        <v>0.22</v>
      </c>
      <c r="W250" s="211" cm="1">
        <f t="array" aca="1" ref="W250" ca="1">IF($G250="D",VLOOKUP($A250,DefaultParameters,MATCH(W$8,'Default Parameters'!$3:$3,0),FALSE),"[enter country-specific value")</f>
        <v>0.22</v>
      </c>
      <c r="X250" s="211" cm="1">
        <f t="array" aca="1" ref="X250" ca="1">IF($G250="D",VLOOKUP($A250,DefaultParameters,MATCH(X$8,'Default Parameters'!$3:$3,0),FALSE),"[enter country-specific value")</f>
        <v>0.22</v>
      </c>
      <c r="Y250" s="211" cm="1">
        <f t="array" aca="1" ref="Y250" ca="1">IF($G250="D",VLOOKUP($A250,DefaultParameters,MATCH(Y$8,'Default Parameters'!$3:$3,0),FALSE),"[enter country-specific value")</f>
        <v>0.22</v>
      </c>
      <c r="Z250" s="211" cm="1">
        <f t="array" aca="1" ref="Z250" ca="1">IF($G250="D",VLOOKUP($A250,DefaultParameters,MATCH(Z$8,'Default Parameters'!$3:$3,0),FALSE),"[enter country-specific value")</f>
        <v>0.22</v>
      </c>
      <c r="AA250" s="211" cm="1">
        <f t="array" aca="1" ref="AA250" ca="1">IF($G250="D",VLOOKUP($A250,DefaultParameters,MATCH(AA$8,'Default Parameters'!$3:$3,0),FALSE),"[enter country-specific value")</f>
        <v>0.22</v>
      </c>
      <c r="AB250" s="211" cm="1">
        <f t="array" aca="1" ref="AB250" ca="1">IF($G250="D",VLOOKUP($A250,DefaultParameters,MATCH(AB$8,'Default Parameters'!$3:$3,0),FALSE),"[enter country-specific value")</f>
        <v>0.22</v>
      </c>
      <c r="AC250" s="211" cm="1">
        <f t="array" aca="1" ref="AC250" ca="1">IF($G250="D",VLOOKUP($A250,DefaultParameters,MATCH(AC$8,'Default Parameters'!$3:$3,0),FALSE),"[enter country-specific value")</f>
        <v>0.22</v>
      </c>
      <c r="AD250" s="211" cm="1">
        <f t="array" aca="1" ref="AD250" ca="1">IF($G250="D",VLOOKUP($A250,DefaultParameters,MATCH(AD$8,'Default Parameters'!$3:$3,0),FALSE),"[enter country-specific value")</f>
        <v>0.22</v>
      </c>
      <c r="AE250" s="211" cm="1">
        <f t="array" aca="1" ref="AE250" ca="1">IF($G250="D",VLOOKUP($A250,DefaultParameters,MATCH(AE$8,'Default Parameters'!$3:$3,0),FALSE),"[enter country-specific value")</f>
        <v>0.22</v>
      </c>
      <c r="AF250" s="211" cm="1">
        <f t="array" aca="1" ref="AF250" ca="1">IF($G250="D",VLOOKUP($A250,DefaultParameters,MATCH(AF$8,'Default Parameters'!$3:$3,0),FALSE),"[enter country-specific value")</f>
        <v>0.22</v>
      </c>
      <c r="AG250" s="211" cm="1">
        <f t="array" aca="1" ref="AG250" ca="1">IF($G250="D",VLOOKUP($A250,DefaultParameters,MATCH(AG$8,'Default Parameters'!$3:$3,0),FALSE),"[enter country-specific value")</f>
        <v>0.22</v>
      </c>
      <c r="AH250" s="211" cm="1">
        <f t="array" aca="1" ref="AH250" ca="1">IF($G250="D",VLOOKUP($A250,DefaultParameters,MATCH(AH$8,'Default Parameters'!$3:$3,0),FALSE),"[enter country-specific value")</f>
        <v>0.22</v>
      </c>
      <c r="AI250" s="211" cm="1">
        <f t="array" aca="1" ref="AI250" ca="1">IF($G250="D",VLOOKUP($A250,DefaultParameters,MATCH(AI$8,'Default Parameters'!$3:$3,0),FALSE),"[enter country-specific value")</f>
        <v>0.22</v>
      </c>
      <c r="AJ250" s="211" cm="1">
        <f t="array" aca="1" ref="AJ250" ca="1">IF($G250="D",VLOOKUP($A250,DefaultParameters,MATCH(AJ$8,'Default Parameters'!$3:$3,0),FALSE),"[enter country-specific value")</f>
        <v>0.22</v>
      </c>
      <c r="AK250" s="211" cm="1">
        <f t="array" aca="1" ref="AK250" ca="1">IF($G250="D",VLOOKUP($A250,DefaultParameters,MATCH(AK$8,'Default Parameters'!$3:$3,0),FALSE),"[enter country-specific value")</f>
        <v>0.22</v>
      </c>
      <c r="AL250" s="211" cm="1">
        <f t="array" aca="1" ref="AL250" ca="1">IF($G250="D",VLOOKUP($A250,DefaultParameters,MATCH(AL$8,'Default Parameters'!$3:$3,0),FALSE),"[enter country-specific value")</f>
        <v>0.22</v>
      </c>
      <c r="AM250" s="211" cm="1">
        <f t="array" aca="1" ref="AM250" ca="1">IF($G250="D",VLOOKUP($A250,DefaultParameters,MATCH(AM$8,'Default Parameters'!$3:$3,0),FALSE),"[enter country-specific value")</f>
        <v>0.22</v>
      </c>
      <c r="AN250" s="211" cm="1">
        <f t="array" aca="1" ref="AN250" ca="1">IF($G250="D",VLOOKUP($A250,DefaultParameters,MATCH(AN$8,'Default Parameters'!$3:$3,0),FALSE),"[enter country-specific value")</f>
        <v>0.22</v>
      </c>
      <c r="AO250" s="211" cm="1">
        <f t="array" aca="1" ref="AO250" ca="1">IF($G250="D",VLOOKUP($A250,DefaultParameters,MATCH(AO$8,'Default Parameters'!$3:$3,0),FALSE),"[enter country-specific value")</f>
        <v>0.22</v>
      </c>
      <c r="AP250" s="211"/>
      <c r="AQ250" s="211"/>
      <c r="AR250" s="211"/>
      <c r="AS250" s="211"/>
      <c r="AT250" s="211"/>
      <c r="AU250" s="188"/>
      <c r="AV250" s="43" t="e" cm="1">
        <f t="array" aca="1" ref="AV250" ca="1">IF($G250="D",VLOOKUP($A250,DefaultParameters,MATCH(AV$8,'Default Parameters'!$3:$3,0),FALSE),"[enter country-specific value")</f>
        <v>#N/A</v>
      </c>
    </row>
    <row r="251" spans="1:48" x14ac:dyDescent="0.25">
      <c r="A251" s="44" t="str">
        <f t="shared" si="60"/>
        <v>EF_NH3_house_solid_Laying hens</v>
      </c>
      <c r="B251" s="2" t="s">
        <v>49</v>
      </c>
      <c r="C251" s="2" t="s">
        <v>177</v>
      </c>
      <c r="D251" s="77" t="str">
        <f t="shared" ca="1" si="54"/>
        <v>NH3-N</v>
      </c>
      <c r="E251" s="2" t="s">
        <v>85</v>
      </c>
      <c r="F251" s="77" t="str">
        <f t="shared" ca="1" si="55"/>
        <v>Fraction TAN</v>
      </c>
      <c r="G251" s="201" t="s">
        <v>124</v>
      </c>
      <c r="H251" s="2" t="s">
        <v>49</v>
      </c>
      <c r="I251" s="211" t="str">
        <f t="shared" ca="1" si="56"/>
        <v>Table 3.9, 3B, EMEP/EEA Guidebook 2019</v>
      </c>
      <c r="J251" s="176"/>
      <c r="K251" s="211" cm="1">
        <f t="array" aca="1" ref="K251" ca="1">IF($G251="D",VLOOKUP($A251,DefaultParameters,MATCH(K$8,'Default Parameters'!$3:$3,0),FALSE),"[enter country-specific value")</f>
        <v>0.2</v>
      </c>
      <c r="L251" s="211" cm="1">
        <f t="array" aca="1" ref="L251" ca="1">IF($G251="D",VLOOKUP($A251,DefaultParameters,MATCH(L$8,'Default Parameters'!$3:$3,0),FALSE),"[enter country-specific value")</f>
        <v>0.2</v>
      </c>
      <c r="M251" s="211" cm="1">
        <f t="array" aca="1" ref="M251" ca="1">IF($G251="D",VLOOKUP($A251,DefaultParameters,MATCH(M$8,'Default Parameters'!$3:$3,0),FALSE),"[enter country-specific value")</f>
        <v>0.2</v>
      </c>
      <c r="N251" s="211" cm="1">
        <f t="array" aca="1" ref="N251" ca="1">IF($G251="D",VLOOKUP($A251,DefaultParameters,MATCH(N$8,'Default Parameters'!$3:$3,0),FALSE),"[enter country-specific value")</f>
        <v>0.2</v>
      </c>
      <c r="O251" s="211" cm="1">
        <f t="array" aca="1" ref="O251" ca="1">IF($G251="D",VLOOKUP($A251,DefaultParameters,MATCH(O$8,'Default Parameters'!$3:$3,0),FALSE),"[enter country-specific value")</f>
        <v>0.2</v>
      </c>
      <c r="P251" s="211" cm="1">
        <f t="array" aca="1" ref="P251" ca="1">IF($G251="D",VLOOKUP($A251,DefaultParameters,MATCH(P$8,'Default Parameters'!$3:$3,0),FALSE),"[enter country-specific value")</f>
        <v>0.2</v>
      </c>
      <c r="Q251" s="211" cm="1">
        <f t="array" aca="1" ref="Q251" ca="1">IF($G251="D",VLOOKUP($A251,DefaultParameters,MATCH(Q$8,'Default Parameters'!$3:$3,0),FALSE),"[enter country-specific value")</f>
        <v>0.2</v>
      </c>
      <c r="R251" s="211" cm="1">
        <f t="array" aca="1" ref="R251" ca="1">IF($G251="D",VLOOKUP($A251,DefaultParameters,MATCH(R$8,'Default Parameters'!$3:$3,0),FALSE),"[enter country-specific value")</f>
        <v>0.2</v>
      </c>
      <c r="S251" s="211" cm="1">
        <f t="array" aca="1" ref="S251" ca="1">IF($G251="D",VLOOKUP($A251,DefaultParameters,MATCH(S$8,'Default Parameters'!$3:$3,0),FALSE),"[enter country-specific value")</f>
        <v>0.2</v>
      </c>
      <c r="T251" s="211" cm="1">
        <f t="array" aca="1" ref="T251" ca="1">IF($G251="D",VLOOKUP($A251,DefaultParameters,MATCH(T$8,'Default Parameters'!$3:$3,0),FALSE),"[enter country-specific value")</f>
        <v>0.2</v>
      </c>
      <c r="U251" s="211" cm="1">
        <f t="array" aca="1" ref="U251" ca="1">IF($G251="D",VLOOKUP($A251,DefaultParameters,MATCH(U$8,'Default Parameters'!$3:$3,0),FALSE),"[enter country-specific value")</f>
        <v>0.2</v>
      </c>
      <c r="V251" s="211" cm="1">
        <f t="array" aca="1" ref="V251" ca="1">IF($G251="D",VLOOKUP($A251,DefaultParameters,MATCH(V$8,'Default Parameters'!$3:$3,0),FALSE),"[enter country-specific value")</f>
        <v>0.2</v>
      </c>
      <c r="W251" s="211" cm="1">
        <f t="array" aca="1" ref="W251" ca="1">IF($G251="D",VLOOKUP($A251,DefaultParameters,MATCH(W$8,'Default Parameters'!$3:$3,0),FALSE),"[enter country-specific value")</f>
        <v>0.2</v>
      </c>
      <c r="X251" s="211" cm="1">
        <f t="array" aca="1" ref="X251" ca="1">IF($G251="D",VLOOKUP($A251,DefaultParameters,MATCH(X$8,'Default Parameters'!$3:$3,0),FALSE),"[enter country-specific value")</f>
        <v>0.2</v>
      </c>
      <c r="Y251" s="211" cm="1">
        <f t="array" aca="1" ref="Y251" ca="1">IF($G251="D",VLOOKUP($A251,DefaultParameters,MATCH(Y$8,'Default Parameters'!$3:$3,0),FALSE),"[enter country-specific value")</f>
        <v>0.2</v>
      </c>
      <c r="Z251" s="211" cm="1">
        <f t="array" aca="1" ref="Z251" ca="1">IF($G251="D",VLOOKUP($A251,DefaultParameters,MATCH(Z$8,'Default Parameters'!$3:$3,0),FALSE),"[enter country-specific value")</f>
        <v>0.2</v>
      </c>
      <c r="AA251" s="211" cm="1">
        <f t="array" aca="1" ref="AA251" ca="1">IF($G251="D",VLOOKUP($A251,DefaultParameters,MATCH(AA$8,'Default Parameters'!$3:$3,0),FALSE),"[enter country-specific value")</f>
        <v>0.2</v>
      </c>
      <c r="AB251" s="211" cm="1">
        <f t="array" aca="1" ref="AB251" ca="1">IF($G251="D",VLOOKUP($A251,DefaultParameters,MATCH(AB$8,'Default Parameters'!$3:$3,0),FALSE),"[enter country-specific value")</f>
        <v>0.2</v>
      </c>
      <c r="AC251" s="211" cm="1">
        <f t="array" aca="1" ref="AC251" ca="1">IF($G251="D",VLOOKUP($A251,DefaultParameters,MATCH(AC$8,'Default Parameters'!$3:$3,0),FALSE),"[enter country-specific value")</f>
        <v>0.2</v>
      </c>
      <c r="AD251" s="211" cm="1">
        <f t="array" aca="1" ref="AD251" ca="1">IF($G251="D",VLOOKUP($A251,DefaultParameters,MATCH(AD$8,'Default Parameters'!$3:$3,0),FALSE),"[enter country-specific value")</f>
        <v>0.2</v>
      </c>
      <c r="AE251" s="211" cm="1">
        <f t="array" aca="1" ref="AE251" ca="1">IF($G251="D",VLOOKUP($A251,DefaultParameters,MATCH(AE$8,'Default Parameters'!$3:$3,0),FALSE),"[enter country-specific value")</f>
        <v>0.2</v>
      </c>
      <c r="AF251" s="211" cm="1">
        <f t="array" aca="1" ref="AF251" ca="1">IF($G251="D",VLOOKUP($A251,DefaultParameters,MATCH(AF$8,'Default Parameters'!$3:$3,0),FALSE),"[enter country-specific value")</f>
        <v>0.2</v>
      </c>
      <c r="AG251" s="211" cm="1">
        <f t="array" aca="1" ref="AG251" ca="1">IF($G251="D",VLOOKUP($A251,DefaultParameters,MATCH(AG$8,'Default Parameters'!$3:$3,0),FALSE),"[enter country-specific value")</f>
        <v>0.2</v>
      </c>
      <c r="AH251" s="211" cm="1">
        <f t="array" aca="1" ref="AH251" ca="1">IF($G251="D",VLOOKUP($A251,DefaultParameters,MATCH(AH$8,'Default Parameters'!$3:$3,0),FALSE),"[enter country-specific value")</f>
        <v>0.2</v>
      </c>
      <c r="AI251" s="211" cm="1">
        <f t="array" aca="1" ref="AI251" ca="1">IF($G251="D",VLOOKUP($A251,DefaultParameters,MATCH(AI$8,'Default Parameters'!$3:$3,0),FALSE),"[enter country-specific value")</f>
        <v>0.2</v>
      </c>
      <c r="AJ251" s="211" cm="1">
        <f t="array" aca="1" ref="AJ251" ca="1">IF($G251="D",VLOOKUP($A251,DefaultParameters,MATCH(AJ$8,'Default Parameters'!$3:$3,0),FALSE),"[enter country-specific value")</f>
        <v>0.2</v>
      </c>
      <c r="AK251" s="211" cm="1">
        <f t="array" aca="1" ref="AK251" ca="1">IF($G251="D",VLOOKUP($A251,DefaultParameters,MATCH(AK$8,'Default Parameters'!$3:$3,0),FALSE),"[enter country-specific value")</f>
        <v>0.2</v>
      </c>
      <c r="AL251" s="211" cm="1">
        <f t="array" aca="1" ref="AL251" ca="1">IF($G251="D",VLOOKUP($A251,DefaultParameters,MATCH(AL$8,'Default Parameters'!$3:$3,0),FALSE),"[enter country-specific value")</f>
        <v>0.2</v>
      </c>
      <c r="AM251" s="211" cm="1">
        <f t="array" aca="1" ref="AM251" ca="1">IF($G251="D",VLOOKUP($A251,DefaultParameters,MATCH(AM$8,'Default Parameters'!$3:$3,0),FALSE),"[enter country-specific value")</f>
        <v>0.2</v>
      </c>
      <c r="AN251" s="211" cm="1">
        <f t="array" aca="1" ref="AN251" ca="1">IF($G251="D",VLOOKUP($A251,DefaultParameters,MATCH(AN$8,'Default Parameters'!$3:$3,0),FALSE),"[enter country-specific value")</f>
        <v>0.2</v>
      </c>
      <c r="AO251" s="211" cm="1">
        <f t="array" aca="1" ref="AO251" ca="1">IF($G251="D",VLOOKUP($A251,DefaultParameters,MATCH(AO$8,'Default Parameters'!$3:$3,0),FALSE),"[enter country-specific value")</f>
        <v>0.2</v>
      </c>
      <c r="AP251" s="211"/>
      <c r="AQ251" s="211"/>
      <c r="AR251" s="211"/>
      <c r="AS251" s="211"/>
      <c r="AT251" s="211"/>
      <c r="AU251" s="188"/>
      <c r="AV251" s="43" t="e" cm="1">
        <f t="array" aca="1" ref="AV251" ca="1">IF($G251="D",VLOOKUP($A251,DefaultParameters,MATCH(AV$8,'Default Parameters'!$3:$3,0),FALSE),"[enter country-specific value")</f>
        <v>#N/A</v>
      </c>
    </row>
    <row r="252" spans="1:48" x14ac:dyDescent="0.25">
      <c r="A252" s="44" t="str">
        <f t="shared" si="60"/>
        <v>EF_NH3_house_solid_Broilers</v>
      </c>
      <c r="B252" s="2" t="s">
        <v>49</v>
      </c>
      <c r="C252" s="2" t="s">
        <v>177</v>
      </c>
      <c r="D252" s="77" t="str">
        <f t="shared" ca="1" si="54"/>
        <v>NH3-N</v>
      </c>
      <c r="E252" s="2" t="s">
        <v>84</v>
      </c>
      <c r="F252" s="77" t="str">
        <f t="shared" ca="1" si="55"/>
        <v>Fraction TAN</v>
      </c>
      <c r="G252" s="201" t="s">
        <v>124</v>
      </c>
      <c r="H252" s="2" t="s">
        <v>49</v>
      </c>
      <c r="I252" s="211" t="str">
        <f t="shared" ca="1" si="56"/>
        <v>Table 3.9, 3B, EMEP/EEA Guidebook 2019</v>
      </c>
      <c r="J252" s="202"/>
      <c r="K252" s="211" cm="1">
        <f t="array" aca="1" ref="K252" ca="1">IF($G252="D",VLOOKUP($A252,DefaultParameters,MATCH(K$8,'Default Parameters'!$3:$3,0),FALSE),"[enter country-specific value")</f>
        <v>0.21</v>
      </c>
      <c r="L252" s="211" cm="1">
        <f t="array" aca="1" ref="L252" ca="1">IF($G252="D",VLOOKUP($A252,DefaultParameters,MATCH(L$8,'Default Parameters'!$3:$3,0),FALSE),"[enter country-specific value")</f>
        <v>0.21</v>
      </c>
      <c r="M252" s="211" cm="1">
        <f t="array" aca="1" ref="M252" ca="1">IF($G252="D",VLOOKUP($A252,DefaultParameters,MATCH(M$8,'Default Parameters'!$3:$3,0),FALSE),"[enter country-specific value")</f>
        <v>0.21</v>
      </c>
      <c r="N252" s="211" cm="1">
        <f t="array" aca="1" ref="N252" ca="1">IF($G252="D",VLOOKUP($A252,DefaultParameters,MATCH(N$8,'Default Parameters'!$3:$3,0),FALSE),"[enter country-specific value")</f>
        <v>0.21</v>
      </c>
      <c r="O252" s="211" cm="1">
        <f t="array" aca="1" ref="O252" ca="1">IF($G252="D",VLOOKUP($A252,DefaultParameters,MATCH(O$8,'Default Parameters'!$3:$3,0),FALSE),"[enter country-specific value")</f>
        <v>0.21</v>
      </c>
      <c r="P252" s="211" cm="1">
        <f t="array" aca="1" ref="P252" ca="1">IF($G252="D",VLOOKUP($A252,DefaultParameters,MATCH(P$8,'Default Parameters'!$3:$3,0),FALSE),"[enter country-specific value")</f>
        <v>0.21</v>
      </c>
      <c r="Q252" s="211" cm="1">
        <f t="array" aca="1" ref="Q252" ca="1">IF($G252="D",VLOOKUP($A252,DefaultParameters,MATCH(Q$8,'Default Parameters'!$3:$3,0),FALSE),"[enter country-specific value")</f>
        <v>0.21</v>
      </c>
      <c r="R252" s="211" cm="1">
        <f t="array" aca="1" ref="R252" ca="1">IF($G252="D",VLOOKUP($A252,DefaultParameters,MATCH(R$8,'Default Parameters'!$3:$3,0),FALSE),"[enter country-specific value")</f>
        <v>0.21</v>
      </c>
      <c r="S252" s="211" cm="1">
        <f t="array" aca="1" ref="S252" ca="1">IF($G252="D",VLOOKUP($A252,DefaultParameters,MATCH(S$8,'Default Parameters'!$3:$3,0),FALSE),"[enter country-specific value")</f>
        <v>0.21</v>
      </c>
      <c r="T252" s="211" cm="1">
        <f t="array" aca="1" ref="T252" ca="1">IF($G252="D",VLOOKUP($A252,DefaultParameters,MATCH(T$8,'Default Parameters'!$3:$3,0),FALSE),"[enter country-specific value")</f>
        <v>0.21</v>
      </c>
      <c r="U252" s="211" cm="1">
        <f t="array" aca="1" ref="U252" ca="1">IF($G252="D",VLOOKUP($A252,DefaultParameters,MATCH(U$8,'Default Parameters'!$3:$3,0),FALSE),"[enter country-specific value")</f>
        <v>0.21</v>
      </c>
      <c r="V252" s="211" cm="1">
        <f t="array" aca="1" ref="V252" ca="1">IF($G252="D",VLOOKUP($A252,DefaultParameters,MATCH(V$8,'Default Parameters'!$3:$3,0),FALSE),"[enter country-specific value")</f>
        <v>0.21</v>
      </c>
      <c r="W252" s="211" cm="1">
        <f t="array" aca="1" ref="W252" ca="1">IF($G252="D",VLOOKUP($A252,DefaultParameters,MATCH(W$8,'Default Parameters'!$3:$3,0),FALSE),"[enter country-specific value")</f>
        <v>0.21</v>
      </c>
      <c r="X252" s="211" cm="1">
        <f t="array" aca="1" ref="X252" ca="1">IF($G252="D",VLOOKUP($A252,DefaultParameters,MATCH(X$8,'Default Parameters'!$3:$3,0),FALSE),"[enter country-specific value")</f>
        <v>0.21</v>
      </c>
      <c r="Y252" s="211" cm="1">
        <f t="array" aca="1" ref="Y252" ca="1">IF($G252="D",VLOOKUP($A252,DefaultParameters,MATCH(Y$8,'Default Parameters'!$3:$3,0),FALSE),"[enter country-specific value")</f>
        <v>0.21</v>
      </c>
      <c r="Z252" s="211" cm="1">
        <f t="array" aca="1" ref="Z252" ca="1">IF($G252="D",VLOOKUP($A252,DefaultParameters,MATCH(Z$8,'Default Parameters'!$3:$3,0),FALSE),"[enter country-specific value")</f>
        <v>0.21</v>
      </c>
      <c r="AA252" s="211" cm="1">
        <f t="array" aca="1" ref="AA252" ca="1">IF($G252="D",VLOOKUP($A252,DefaultParameters,MATCH(AA$8,'Default Parameters'!$3:$3,0),FALSE),"[enter country-specific value")</f>
        <v>0.21</v>
      </c>
      <c r="AB252" s="211" cm="1">
        <f t="array" aca="1" ref="AB252" ca="1">IF($G252="D",VLOOKUP($A252,DefaultParameters,MATCH(AB$8,'Default Parameters'!$3:$3,0),FALSE),"[enter country-specific value")</f>
        <v>0.21</v>
      </c>
      <c r="AC252" s="211" cm="1">
        <f t="array" aca="1" ref="AC252" ca="1">IF($G252="D",VLOOKUP($A252,DefaultParameters,MATCH(AC$8,'Default Parameters'!$3:$3,0),FALSE),"[enter country-specific value")</f>
        <v>0.21</v>
      </c>
      <c r="AD252" s="211" cm="1">
        <f t="array" aca="1" ref="AD252" ca="1">IF($G252="D",VLOOKUP($A252,DefaultParameters,MATCH(AD$8,'Default Parameters'!$3:$3,0),FALSE),"[enter country-specific value")</f>
        <v>0.21</v>
      </c>
      <c r="AE252" s="211" cm="1">
        <f t="array" aca="1" ref="AE252" ca="1">IF($G252="D",VLOOKUP($A252,DefaultParameters,MATCH(AE$8,'Default Parameters'!$3:$3,0),FALSE),"[enter country-specific value")</f>
        <v>0.21</v>
      </c>
      <c r="AF252" s="211" cm="1">
        <f t="array" aca="1" ref="AF252" ca="1">IF($G252="D",VLOOKUP($A252,DefaultParameters,MATCH(AF$8,'Default Parameters'!$3:$3,0),FALSE),"[enter country-specific value")</f>
        <v>0.21</v>
      </c>
      <c r="AG252" s="211" cm="1">
        <f t="array" aca="1" ref="AG252" ca="1">IF($G252="D",VLOOKUP($A252,DefaultParameters,MATCH(AG$8,'Default Parameters'!$3:$3,0),FALSE),"[enter country-specific value")</f>
        <v>0.21</v>
      </c>
      <c r="AH252" s="211" cm="1">
        <f t="array" aca="1" ref="AH252" ca="1">IF($G252="D",VLOOKUP($A252,DefaultParameters,MATCH(AH$8,'Default Parameters'!$3:$3,0),FALSE),"[enter country-specific value")</f>
        <v>0.21</v>
      </c>
      <c r="AI252" s="211" cm="1">
        <f t="array" aca="1" ref="AI252" ca="1">IF($G252="D",VLOOKUP($A252,DefaultParameters,MATCH(AI$8,'Default Parameters'!$3:$3,0),FALSE),"[enter country-specific value")</f>
        <v>0.21</v>
      </c>
      <c r="AJ252" s="211" cm="1">
        <f t="array" aca="1" ref="AJ252" ca="1">IF($G252="D",VLOOKUP($A252,DefaultParameters,MATCH(AJ$8,'Default Parameters'!$3:$3,0),FALSE),"[enter country-specific value")</f>
        <v>0.21</v>
      </c>
      <c r="AK252" s="211" cm="1">
        <f t="array" aca="1" ref="AK252" ca="1">IF($G252="D",VLOOKUP($A252,DefaultParameters,MATCH(AK$8,'Default Parameters'!$3:$3,0),FALSE),"[enter country-specific value")</f>
        <v>0.21</v>
      </c>
      <c r="AL252" s="211" cm="1">
        <f t="array" aca="1" ref="AL252" ca="1">IF($G252="D",VLOOKUP($A252,DefaultParameters,MATCH(AL$8,'Default Parameters'!$3:$3,0),FALSE),"[enter country-specific value")</f>
        <v>0.21</v>
      </c>
      <c r="AM252" s="211" cm="1">
        <f t="array" aca="1" ref="AM252" ca="1">IF($G252="D",VLOOKUP($A252,DefaultParameters,MATCH(AM$8,'Default Parameters'!$3:$3,0),FALSE),"[enter country-specific value")</f>
        <v>0.21</v>
      </c>
      <c r="AN252" s="211" cm="1">
        <f t="array" aca="1" ref="AN252" ca="1">IF($G252="D",VLOOKUP($A252,DefaultParameters,MATCH(AN$8,'Default Parameters'!$3:$3,0),FALSE),"[enter country-specific value")</f>
        <v>0.21</v>
      </c>
      <c r="AO252" s="211" cm="1">
        <f t="array" aca="1" ref="AO252" ca="1">IF($G252="D",VLOOKUP($A252,DefaultParameters,MATCH(AO$8,'Default Parameters'!$3:$3,0),FALSE),"[enter country-specific value")</f>
        <v>0.21</v>
      </c>
      <c r="AP252" s="211"/>
      <c r="AQ252" s="211"/>
      <c r="AR252" s="211"/>
      <c r="AS252" s="211"/>
      <c r="AT252" s="211"/>
      <c r="AU252" s="188"/>
      <c r="AV252" s="43" t="e" cm="1">
        <f t="array" aca="1" ref="AV252" ca="1">IF($G252="D",VLOOKUP($A252,DefaultParameters,MATCH(AV$8,'Default Parameters'!$3:$3,0),FALSE),"[enter country-specific value")</f>
        <v>#N/A</v>
      </c>
    </row>
    <row r="253" spans="1:48" x14ac:dyDescent="0.25">
      <c r="A253" s="44" t="str">
        <f t="shared" si="60"/>
        <v>EF_NH3_house_solid_Turkeys</v>
      </c>
      <c r="B253" s="2" t="s">
        <v>49</v>
      </c>
      <c r="C253" s="2" t="s">
        <v>177</v>
      </c>
      <c r="D253" s="77" t="str">
        <f t="shared" ca="1" si="54"/>
        <v>NH3-N</v>
      </c>
      <c r="E253" s="2" t="s">
        <v>87</v>
      </c>
      <c r="F253" s="77" t="str">
        <f t="shared" ca="1" si="55"/>
        <v>Fraction TAN</v>
      </c>
      <c r="G253" s="201" t="s">
        <v>124</v>
      </c>
      <c r="H253" s="2" t="s">
        <v>49</v>
      </c>
      <c r="I253" s="211" t="str">
        <f t="shared" ca="1" si="56"/>
        <v>Table 3.9, 3B, EMEP/EEA Guidebook 2019</v>
      </c>
      <c r="J253" s="202"/>
      <c r="K253" s="211" cm="1">
        <f t="array" aca="1" ref="K253" ca="1">IF($G253="D",VLOOKUP($A253,DefaultParameters,MATCH(K$8,'Default Parameters'!$3:$3,0),FALSE),"[enter country-specific value")</f>
        <v>0.35</v>
      </c>
      <c r="L253" s="211" cm="1">
        <f t="array" aca="1" ref="L253" ca="1">IF($G253="D",VLOOKUP($A253,DefaultParameters,MATCH(L$8,'Default Parameters'!$3:$3,0),FALSE),"[enter country-specific value")</f>
        <v>0.35</v>
      </c>
      <c r="M253" s="211" cm="1">
        <f t="array" aca="1" ref="M253" ca="1">IF($G253="D",VLOOKUP($A253,DefaultParameters,MATCH(M$8,'Default Parameters'!$3:$3,0),FALSE),"[enter country-specific value")</f>
        <v>0.35</v>
      </c>
      <c r="N253" s="211" cm="1">
        <f t="array" aca="1" ref="N253" ca="1">IF($G253="D",VLOOKUP($A253,DefaultParameters,MATCH(N$8,'Default Parameters'!$3:$3,0),FALSE),"[enter country-specific value")</f>
        <v>0.35</v>
      </c>
      <c r="O253" s="211" cm="1">
        <f t="array" aca="1" ref="O253" ca="1">IF($G253="D",VLOOKUP($A253,DefaultParameters,MATCH(O$8,'Default Parameters'!$3:$3,0),FALSE),"[enter country-specific value")</f>
        <v>0.35</v>
      </c>
      <c r="P253" s="211" cm="1">
        <f t="array" aca="1" ref="P253" ca="1">IF($G253="D",VLOOKUP($A253,DefaultParameters,MATCH(P$8,'Default Parameters'!$3:$3,0),FALSE),"[enter country-specific value")</f>
        <v>0.35</v>
      </c>
      <c r="Q253" s="211" cm="1">
        <f t="array" aca="1" ref="Q253" ca="1">IF($G253="D",VLOOKUP($A253,DefaultParameters,MATCH(Q$8,'Default Parameters'!$3:$3,0),FALSE),"[enter country-specific value")</f>
        <v>0.35</v>
      </c>
      <c r="R253" s="211" cm="1">
        <f t="array" aca="1" ref="R253" ca="1">IF($G253="D",VLOOKUP($A253,DefaultParameters,MATCH(R$8,'Default Parameters'!$3:$3,0),FALSE),"[enter country-specific value")</f>
        <v>0.35</v>
      </c>
      <c r="S253" s="211" cm="1">
        <f t="array" aca="1" ref="S253" ca="1">IF($G253="D",VLOOKUP($A253,DefaultParameters,MATCH(S$8,'Default Parameters'!$3:$3,0),FALSE),"[enter country-specific value")</f>
        <v>0.35</v>
      </c>
      <c r="T253" s="211" cm="1">
        <f t="array" aca="1" ref="T253" ca="1">IF($G253="D",VLOOKUP($A253,DefaultParameters,MATCH(T$8,'Default Parameters'!$3:$3,0),FALSE),"[enter country-specific value")</f>
        <v>0.35</v>
      </c>
      <c r="U253" s="211" cm="1">
        <f t="array" aca="1" ref="U253" ca="1">IF($G253="D",VLOOKUP($A253,DefaultParameters,MATCH(U$8,'Default Parameters'!$3:$3,0),FALSE),"[enter country-specific value")</f>
        <v>0.35</v>
      </c>
      <c r="V253" s="211" cm="1">
        <f t="array" aca="1" ref="V253" ca="1">IF($G253="D",VLOOKUP($A253,DefaultParameters,MATCH(V$8,'Default Parameters'!$3:$3,0),FALSE),"[enter country-specific value")</f>
        <v>0.35</v>
      </c>
      <c r="W253" s="211" cm="1">
        <f t="array" aca="1" ref="W253" ca="1">IF($G253="D",VLOOKUP($A253,DefaultParameters,MATCH(W$8,'Default Parameters'!$3:$3,0),FALSE),"[enter country-specific value")</f>
        <v>0.35</v>
      </c>
      <c r="X253" s="211" cm="1">
        <f t="array" aca="1" ref="X253" ca="1">IF($G253="D",VLOOKUP($A253,DefaultParameters,MATCH(X$8,'Default Parameters'!$3:$3,0),FALSE),"[enter country-specific value")</f>
        <v>0.35</v>
      </c>
      <c r="Y253" s="211" cm="1">
        <f t="array" aca="1" ref="Y253" ca="1">IF($G253="D",VLOOKUP($A253,DefaultParameters,MATCH(Y$8,'Default Parameters'!$3:$3,0),FALSE),"[enter country-specific value")</f>
        <v>0.35</v>
      </c>
      <c r="Z253" s="211" cm="1">
        <f t="array" aca="1" ref="Z253" ca="1">IF($G253="D",VLOOKUP($A253,DefaultParameters,MATCH(Z$8,'Default Parameters'!$3:$3,0),FALSE),"[enter country-specific value")</f>
        <v>0.35</v>
      </c>
      <c r="AA253" s="211" cm="1">
        <f t="array" aca="1" ref="AA253" ca="1">IF($G253="D",VLOOKUP($A253,DefaultParameters,MATCH(AA$8,'Default Parameters'!$3:$3,0),FALSE),"[enter country-specific value")</f>
        <v>0.35</v>
      </c>
      <c r="AB253" s="211" cm="1">
        <f t="array" aca="1" ref="AB253" ca="1">IF($G253="D",VLOOKUP($A253,DefaultParameters,MATCH(AB$8,'Default Parameters'!$3:$3,0),FALSE),"[enter country-specific value")</f>
        <v>0.35</v>
      </c>
      <c r="AC253" s="211" cm="1">
        <f t="array" aca="1" ref="AC253" ca="1">IF($G253="D",VLOOKUP($A253,DefaultParameters,MATCH(AC$8,'Default Parameters'!$3:$3,0),FALSE),"[enter country-specific value")</f>
        <v>0.35</v>
      </c>
      <c r="AD253" s="211" cm="1">
        <f t="array" aca="1" ref="AD253" ca="1">IF($G253="D",VLOOKUP($A253,DefaultParameters,MATCH(AD$8,'Default Parameters'!$3:$3,0),FALSE),"[enter country-specific value")</f>
        <v>0.35</v>
      </c>
      <c r="AE253" s="211" cm="1">
        <f t="array" aca="1" ref="AE253" ca="1">IF($G253="D",VLOOKUP($A253,DefaultParameters,MATCH(AE$8,'Default Parameters'!$3:$3,0),FALSE),"[enter country-specific value")</f>
        <v>0.35</v>
      </c>
      <c r="AF253" s="211" cm="1">
        <f t="array" aca="1" ref="AF253" ca="1">IF($G253="D",VLOOKUP($A253,DefaultParameters,MATCH(AF$8,'Default Parameters'!$3:$3,0),FALSE),"[enter country-specific value")</f>
        <v>0.35</v>
      </c>
      <c r="AG253" s="211" cm="1">
        <f t="array" aca="1" ref="AG253" ca="1">IF($G253="D",VLOOKUP($A253,DefaultParameters,MATCH(AG$8,'Default Parameters'!$3:$3,0),FALSE),"[enter country-specific value")</f>
        <v>0.35</v>
      </c>
      <c r="AH253" s="211" cm="1">
        <f t="array" aca="1" ref="AH253" ca="1">IF($G253="D",VLOOKUP($A253,DefaultParameters,MATCH(AH$8,'Default Parameters'!$3:$3,0),FALSE),"[enter country-specific value")</f>
        <v>0.35</v>
      </c>
      <c r="AI253" s="211" cm="1">
        <f t="array" aca="1" ref="AI253" ca="1">IF($G253="D",VLOOKUP($A253,DefaultParameters,MATCH(AI$8,'Default Parameters'!$3:$3,0),FALSE),"[enter country-specific value")</f>
        <v>0.35</v>
      </c>
      <c r="AJ253" s="211" cm="1">
        <f t="array" aca="1" ref="AJ253" ca="1">IF($G253="D",VLOOKUP($A253,DefaultParameters,MATCH(AJ$8,'Default Parameters'!$3:$3,0),FALSE),"[enter country-specific value")</f>
        <v>0.35</v>
      </c>
      <c r="AK253" s="211" cm="1">
        <f t="array" aca="1" ref="AK253" ca="1">IF($G253="D",VLOOKUP($A253,DefaultParameters,MATCH(AK$8,'Default Parameters'!$3:$3,0),FALSE),"[enter country-specific value")</f>
        <v>0.35</v>
      </c>
      <c r="AL253" s="211" cm="1">
        <f t="array" aca="1" ref="AL253" ca="1">IF($G253="D",VLOOKUP($A253,DefaultParameters,MATCH(AL$8,'Default Parameters'!$3:$3,0),FALSE),"[enter country-specific value")</f>
        <v>0.35</v>
      </c>
      <c r="AM253" s="211" cm="1">
        <f t="array" aca="1" ref="AM253" ca="1">IF($G253="D",VLOOKUP($A253,DefaultParameters,MATCH(AM$8,'Default Parameters'!$3:$3,0),FALSE),"[enter country-specific value")</f>
        <v>0.35</v>
      </c>
      <c r="AN253" s="211" cm="1">
        <f t="array" aca="1" ref="AN253" ca="1">IF($G253="D",VLOOKUP($A253,DefaultParameters,MATCH(AN$8,'Default Parameters'!$3:$3,0),FALSE),"[enter country-specific value")</f>
        <v>0.35</v>
      </c>
      <c r="AO253" s="211" cm="1">
        <f t="array" aca="1" ref="AO253" ca="1">IF($G253="D",VLOOKUP($A253,DefaultParameters,MATCH(AO$8,'Default Parameters'!$3:$3,0),FALSE),"[enter country-specific value")</f>
        <v>0.35</v>
      </c>
      <c r="AP253" s="211"/>
      <c r="AQ253" s="211"/>
      <c r="AR253" s="211"/>
      <c r="AS253" s="211"/>
      <c r="AT253" s="211"/>
      <c r="AU253" s="188"/>
      <c r="AV253" s="43" t="e" cm="1">
        <f t="array" aca="1" ref="AV253" ca="1">IF($G253="D",VLOOKUP($A253,DefaultParameters,MATCH(AV$8,'Default Parameters'!$3:$3,0),FALSE),"[enter country-specific value")</f>
        <v>#N/A</v>
      </c>
    </row>
    <row r="254" spans="1:48" x14ac:dyDescent="0.25">
      <c r="A254" s="44" t="str">
        <f t="shared" si="60"/>
        <v>EF_NH3_house_solid_Other poultry (ducks)</v>
      </c>
      <c r="B254" s="2" t="s">
        <v>49</v>
      </c>
      <c r="C254" s="2" t="s">
        <v>177</v>
      </c>
      <c r="D254" s="77" t="str">
        <f t="shared" ca="1" si="54"/>
        <v>NH3-N</v>
      </c>
      <c r="E254" s="2" t="s">
        <v>90</v>
      </c>
      <c r="F254" s="77" t="str">
        <f t="shared" ca="1" si="55"/>
        <v>Fraction TAN</v>
      </c>
      <c r="G254" s="201" t="s">
        <v>124</v>
      </c>
      <c r="H254" s="2" t="s">
        <v>49</v>
      </c>
      <c r="I254" s="211" t="str">
        <f t="shared" ca="1" si="56"/>
        <v>Table 3.9, 3B, EMEP/EEA Guidebook 2019</v>
      </c>
      <c r="J254" s="202"/>
      <c r="K254" s="211" cm="1">
        <f t="array" aca="1" ref="K254" ca="1">IF($G254="D",VLOOKUP($A254,DefaultParameters,MATCH(K$8,'Default Parameters'!$3:$3,0),FALSE),"[enter country-specific value")</f>
        <v>0.24</v>
      </c>
      <c r="L254" s="211" cm="1">
        <f t="array" aca="1" ref="L254" ca="1">IF($G254="D",VLOOKUP($A254,DefaultParameters,MATCH(L$8,'Default Parameters'!$3:$3,0),FALSE),"[enter country-specific value")</f>
        <v>0.24</v>
      </c>
      <c r="M254" s="211" cm="1">
        <f t="array" aca="1" ref="M254" ca="1">IF($G254="D",VLOOKUP($A254,DefaultParameters,MATCH(M$8,'Default Parameters'!$3:$3,0),FALSE),"[enter country-specific value")</f>
        <v>0.24</v>
      </c>
      <c r="N254" s="211" cm="1">
        <f t="array" aca="1" ref="N254" ca="1">IF($G254="D",VLOOKUP($A254,DefaultParameters,MATCH(N$8,'Default Parameters'!$3:$3,0),FALSE),"[enter country-specific value")</f>
        <v>0.24</v>
      </c>
      <c r="O254" s="211" cm="1">
        <f t="array" aca="1" ref="O254" ca="1">IF($G254="D",VLOOKUP($A254,DefaultParameters,MATCH(O$8,'Default Parameters'!$3:$3,0),FALSE),"[enter country-specific value")</f>
        <v>0.24</v>
      </c>
      <c r="P254" s="211" cm="1">
        <f t="array" aca="1" ref="P254" ca="1">IF($G254="D",VLOOKUP($A254,DefaultParameters,MATCH(P$8,'Default Parameters'!$3:$3,0),FALSE),"[enter country-specific value")</f>
        <v>0.24</v>
      </c>
      <c r="Q254" s="211" cm="1">
        <f t="array" aca="1" ref="Q254" ca="1">IF($G254="D",VLOOKUP($A254,DefaultParameters,MATCH(Q$8,'Default Parameters'!$3:$3,0),FALSE),"[enter country-specific value")</f>
        <v>0.24</v>
      </c>
      <c r="R254" s="211" cm="1">
        <f t="array" aca="1" ref="R254" ca="1">IF($G254="D",VLOOKUP($A254,DefaultParameters,MATCH(R$8,'Default Parameters'!$3:$3,0),FALSE),"[enter country-specific value")</f>
        <v>0.24</v>
      </c>
      <c r="S254" s="211" cm="1">
        <f t="array" aca="1" ref="S254" ca="1">IF($G254="D",VLOOKUP($A254,DefaultParameters,MATCH(S$8,'Default Parameters'!$3:$3,0),FALSE),"[enter country-specific value")</f>
        <v>0.24</v>
      </c>
      <c r="T254" s="211" cm="1">
        <f t="array" aca="1" ref="T254" ca="1">IF($G254="D",VLOOKUP($A254,DefaultParameters,MATCH(T$8,'Default Parameters'!$3:$3,0),FALSE),"[enter country-specific value")</f>
        <v>0.24</v>
      </c>
      <c r="U254" s="211" cm="1">
        <f t="array" aca="1" ref="U254" ca="1">IF($G254="D",VLOOKUP($A254,DefaultParameters,MATCH(U$8,'Default Parameters'!$3:$3,0),FALSE),"[enter country-specific value")</f>
        <v>0.24</v>
      </c>
      <c r="V254" s="211" cm="1">
        <f t="array" aca="1" ref="V254" ca="1">IF($G254="D",VLOOKUP($A254,DefaultParameters,MATCH(V$8,'Default Parameters'!$3:$3,0),FALSE),"[enter country-specific value")</f>
        <v>0.24</v>
      </c>
      <c r="W254" s="211" cm="1">
        <f t="array" aca="1" ref="W254" ca="1">IF($G254="D",VLOOKUP($A254,DefaultParameters,MATCH(W$8,'Default Parameters'!$3:$3,0),FALSE),"[enter country-specific value")</f>
        <v>0.24</v>
      </c>
      <c r="X254" s="211" cm="1">
        <f t="array" aca="1" ref="X254" ca="1">IF($G254="D",VLOOKUP($A254,DefaultParameters,MATCH(X$8,'Default Parameters'!$3:$3,0),FALSE),"[enter country-specific value")</f>
        <v>0.24</v>
      </c>
      <c r="Y254" s="211" cm="1">
        <f t="array" aca="1" ref="Y254" ca="1">IF($G254="D",VLOOKUP($A254,DefaultParameters,MATCH(Y$8,'Default Parameters'!$3:$3,0),FALSE),"[enter country-specific value")</f>
        <v>0.24</v>
      </c>
      <c r="Z254" s="211" cm="1">
        <f t="array" aca="1" ref="Z254" ca="1">IF($G254="D",VLOOKUP($A254,DefaultParameters,MATCH(Z$8,'Default Parameters'!$3:$3,0),FALSE),"[enter country-specific value")</f>
        <v>0.24</v>
      </c>
      <c r="AA254" s="211" cm="1">
        <f t="array" aca="1" ref="AA254" ca="1">IF($G254="D",VLOOKUP($A254,DefaultParameters,MATCH(AA$8,'Default Parameters'!$3:$3,0),FALSE),"[enter country-specific value")</f>
        <v>0.24</v>
      </c>
      <c r="AB254" s="211" cm="1">
        <f t="array" aca="1" ref="AB254" ca="1">IF($G254="D",VLOOKUP($A254,DefaultParameters,MATCH(AB$8,'Default Parameters'!$3:$3,0),FALSE),"[enter country-specific value")</f>
        <v>0.24</v>
      </c>
      <c r="AC254" s="211" cm="1">
        <f t="array" aca="1" ref="AC254" ca="1">IF($G254="D",VLOOKUP($A254,DefaultParameters,MATCH(AC$8,'Default Parameters'!$3:$3,0),FALSE),"[enter country-specific value")</f>
        <v>0.24</v>
      </c>
      <c r="AD254" s="211" cm="1">
        <f t="array" aca="1" ref="AD254" ca="1">IF($G254="D",VLOOKUP($A254,DefaultParameters,MATCH(AD$8,'Default Parameters'!$3:$3,0),FALSE),"[enter country-specific value")</f>
        <v>0.24</v>
      </c>
      <c r="AE254" s="211" cm="1">
        <f t="array" aca="1" ref="AE254" ca="1">IF($G254="D",VLOOKUP($A254,DefaultParameters,MATCH(AE$8,'Default Parameters'!$3:$3,0),FALSE),"[enter country-specific value")</f>
        <v>0.24</v>
      </c>
      <c r="AF254" s="211" cm="1">
        <f t="array" aca="1" ref="AF254" ca="1">IF($G254="D",VLOOKUP($A254,DefaultParameters,MATCH(AF$8,'Default Parameters'!$3:$3,0),FALSE),"[enter country-specific value")</f>
        <v>0.24</v>
      </c>
      <c r="AG254" s="211" cm="1">
        <f t="array" aca="1" ref="AG254" ca="1">IF($G254="D",VLOOKUP($A254,DefaultParameters,MATCH(AG$8,'Default Parameters'!$3:$3,0),FALSE),"[enter country-specific value")</f>
        <v>0.24</v>
      </c>
      <c r="AH254" s="211" cm="1">
        <f t="array" aca="1" ref="AH254" ca="1">IF($G254="D",VLOOKUP($A254,DefaultParameters,MATCH(AH$8,'Default Parameters'!$3:$3,0),FALSE),"[enter country-specific value")</f>
        <v>0.24</v>
      </c>
      <c r="AI254" s="211" cm="1">
        <f t="array" aca="1" ref="AI254" ca="1">IF($G254="D",VLOOKUP($A254,DefaultParameters,MATCH(AI$8,'Default Parameters'!$3:$3,0),FALSE),"[enter country-specific value")</f>
        <v>0.24</v>
      </c>
      <c r="AJ254" s="211" cm="1">
        <f t="array" aca="1" ref="AJ254" ca="1">IF($G254="D",VLOOKUP($A254,DefaultParameters,MATCH(AJ$8,'Default Parameters'!$3:$3,0),FALSE),"[enter country-specific value")</f>
        <v>0.24</v>
      </c>
      <c r="AK254" s="211" cm="1">
        <f t="array" aca="1" ref="AK254" ca="1">IF($G254="D",VLOOKUP($A254,DefaultParameters,MATCH(AK$8,'Default Parameters'!$3:$3,0),FALSE),"[enter country-specific value")</f>
        <v>0.24</v>
      </c>
      <c r="AL254" s="211" cm="1">
        <f t="array" aca="1" ref="AL254" ca="1">IF($G254="D",VLOOKUP($A254,DefaultParameters,MATCH(AL$8,'Default Parameters'!$3:$3,0),FALSE),"[enter country-specific value")</f>
        <v>0.24</v>
      </c>
      <c r="AM254" s="211" cm="1">
        <f t="array" aca="1" ref="AM254" ca="1">IF($G254="D",VLOOKUP($A254,DefaultParameters,MATCH(AM$8,'Default Parameters'!$3:$3,0),FALSE),"[enter country-specific value")</f>
        <v>0.24</v>
      </c>
      <c r="AN254" s="211" cm="1">
        <f t="array" aca="1" ref="AN254" ca="1">IF($G254="D",VLOOKUP($A254,DefaultParameters,MATCH(AN$8,'Default Parameters'!$3:$3,0),FALSE),"[enter country-specific value")</f>
        <v>0.24</v>
      </c>
      <c r="AO254" s="211" cm="1">
        <f t="array" aca="1" ref="AO254" ca="1">IF($G254="D",VLOOKUP($A254,DefaultParameters,MATCH(AO$8,'Default Parameters'!$3:$3,0),FALSE),"[enter country-specific value")</f>
        <v>0.24</v>
      </c>
      <c r="AP254" s="211"/>
      <c r="AQ254" s="211"/>
      <c r="AR254" s="211"/>
      <c r="AS254" s="211"/>
      <c r="AT254" s="211"/>
      <c r="AU254" s="188"/>
      <c r="AV254" s="43" t="e" cm="1">
        <f t="array" aca="1" ref="AV254" ca="1">IF($G254="D",VLOOKUP($A254,DefaultParameters,MATCH(AV$8,'Default Parameters'!$3:$3,0),FALSE),"[enter country-specific value")</f>
        <v>#N/A</v>
      </c>
    </row>
    <row r="255" spans="1:48" x14ac:dyDescent="0.25">
      <c r="A255" s="44" t="str">
        <f t="shared" si="60"/>
        <v>EF_NH3_house_solid_Other poultry (geese)</v>
      </c>
      <c r="B255" s="2" t="s">
        <v>49</v>
      </c>
      <c r="C255" s="2" t="s">
        <v>177</v>
      </c>
      <c r="D255" s="77" t="str">
        <f t="shared" ca="1" si="54"/>
        <v>NH3-N</v>
      </c>
      <c r="E255" s="2" t="s">
        <v>88</v>
      </c>
      <c r="F255" s="77" t="str">
        <f t="shared" ca="1" si="55"/>
        <v>Fraction TAN</v>
      </c>
      <c r="G255" s="201" t="s">
        <v>124</v>
      </c>
      <c r="H255" s="2" t="s">
        <v>49</v>
      </c>
      <c r="I255" s="211" t="str">
        <f t="shared" ca="1" si="56"/>
        <v>Table 3.9, 3B, EMEP/EEA Guidebook 2019</v>
      </c>
      <c r="J255" s="202"/>
      <c r="K255" s="211" cm="1">
        <f t="array" aca="1" ref="K255" ca="1">IF($G255="D",VLOOKUP($A255,DefaultParameters,MATCH(K$8,'Default Parameters'!$3:$3,0),FALSE),"[enter country-specific value")</f>
        <v>0.56999999999999995</v>
      </c>
      <c r="L255" s="211" cm="1">
        <f t="array" aca="1" ref="L255" ca="1">IF($G255="D",VLOOKUP($A255,DefaultParameters,MATCH(L$8,'Default Parameters'!$3:$3,0),FALSE),"[enter country-specific value")</f>
        <v>0.56999999999999995</v>
      </c>
      <c r="M255" s="211" cm="1">
        <f t="array" aca="1" ref="M255" ca="1">IF($G255="D",VLOOKUP($A255,DefaultParameters,MATCH(M$8,'Default Parameters'!$3:$3,0),FALSE),"[enter country-specific value")</f>
        <v>0.56999999999999995</v>
      </c>
      <c r="N255" s="211" cm="1">
        <f t="array" aca="1" ref="N255" ca="1">IF($G255="D",VLOOKUP($A255,DefaultParameters,MATCH(N$8,'Default Parameters'!$3:$3,0),FALSE),"[enter country-specific value")</f>
        <v>0.56999999999999995</v>
      </c>
      <c r="O255" s="211" cm="1">
        <f t="array" aca="1" ref="O255" ca="1">IF($G255="D",VLOOKUP($A255,DefaultParameters,MATCH(O$8,'Default Parameters'!$3:$3,0),FALSE),"[enter country-specific value")</f>
        <v>0.56999999999999995</v>
      </c>
      <c r="P255" s="211" cm="1">
        <f t="array" aca="1" ref="P255" ca="1">IF($G255="D",VLOOKUP($A255,DefaultParameters,MATCH(P$8,'Default Parameters'!$3:$3,0),FALSE),"[enter country-specific value")</f>
        <v>0.56999999999999995</v>
      </c>
      <c r="Q255" s="211" cm="1">
        <f t="array" aca="1" ref="Q255" ca="1">IF($G255="D",VLOOKUP($A255,DefaultParameters,MATCH(Q$8,'Default Parameters'!$3:$3,0),FALSE),"[enter country-specific value")</f>
        <v>0.56999999999999995</v>
      </c>
      <c r="R255" s="211" cm="1">
        <f t="array" aca="1" ref="R255" ca="1">IF($G255="D",VLOOKUP($A255,DefaultParameters,MATCH(R$8,'Default Parameters'!$3:$3,0),FALSE),"[enter country-specific value")</f>
        <v>0.56999999999999995</v>
      </c>
      <c r="S255" s="211" cm="1">
        <f t="array" aca="1" ref="S255" ca="1">IF($G255="D",VLOOKUP($A255,DefaultParameters,MATCH(S$8,'Default Parameters'!$3:$3,0),FALSE),"[enter country-specific value")</f>
        <v>0.56999999999999995</v>
      </c>
      <c r="T255" s="211" cm="1">
        <f t="array" aca="1" ref="T255" ca="1">IF($G255="D",VLOOKUP($A255,DefaultParameters,MATCH(T$8,'Default Parameters'!$3:$3,0),FALSE),"[enter country-specific value")</f>
        <v>0.56999999999999995</v>
      </c>
      <c r="U255" s="211" cm="1">
        <f t="array" aca="1" ref="U255" ca="1">IF($G255="D",VLOOKUP($A255,DefaultParameters,MATCH(U$8,'Default Parameters'!$3:$3,0),FALSE),"[enter country-specific value")</f>
        <v>0.56999999999999995</v>
      </c>
      <c r="V255" s="211" cm="1">
        <f t="array" aca="1" ref="V255" ca="1">IF($G255="D",VLOOKUP($A255,DefaultParameters,MATCH(V$8,'Default Parameters'!$3:$3,0),FALSE),"[enter country-specific value")</f>
        <v>0.56999999999999995</v>
      </c>
      <c r="W255" s="211" cm="1">
        <f t="array" aca="1" ref="W255" ca="1">IF($G255="D",VLOOKUP($A255,DefaultParameters,MATCH(W$8,'Default Parameters'!$3:$3,0),FALSE),"[enter country-specific value")</f>
        <v>0.56999999999999995</v>
      </c>
      <c r="X255" s="211" cm="1">
        <f t="array" aca="1" ref="X255" ca="1">IF($G255="D",VLOOKUP($A255,DefaultParameters,MATCH(X$8,'Default Parameters'!$3:$3,0),FALSE),"[enter country-specific value")</f>
        <v>0.56999999999999995</v>
      </c>
      <c r="Y255" s="211" cm="1">
        <f t="array" aca="1" ref="Y255" ca="1">IF($G255="D",VLOOKUP($A255,DefaultParameters,MATCH(Y$8,'Default Parameters'!$3:$3,0),FALSE),"[enter country-specific value")</f>
        <v>0.56999999999999995</v>
      </c>
      <c r="Z255" s="211" cm="1">
        <f t="array" aca="1" ref="Z255" ca="1">IF($G255="D",VLOOKUP($A255,DefaultParameters,MATCH(Z$8,'Default Parameters'!$3:$3,0),FALSE),"[enter country-specific value")</f>
        <v>0.56999999999999995</v>
      </c>
      <c r="AA255" s="211" cm="1">
        <f t="array" aca="1" ref="AA255" ca="1">IF($G255="D",VLOOKUP($A255,DefaultParameters,MATCH(AA$8,'Default Parameters'!$3:$3,0),FALSE),"[enter country-specific value")</f>
        <v>0.56999999999999995</v>
      </c>
      <c r="AB255" s="211" cm="1">
        <f t="array" aca="1" ref="AB255" ca="1">IF($G255="D",VLOOKUP($A255,DefaultParameters,MATCH(AB$8,'Default Parameters'!$3:$3,0),FALSE),"[enter country-specific value")</f>
        <v>0.56999999999999995</v>
      </c>
      <c r="AC255" s="211" cm="1">
        <f t="array" aca="1" ref="AC255" ca="1">IF($G255="D",VLOOKUP($A255,DefaultParameters,MATCH(AC$8,'Default Parameters'!$3:$3,0),FALSE),"[enter country-specific value")</f>
        <v>0.56999999999999995</v>
      </c>
      <c r="AD255" s="211" cm="1">
        <f t="array" aca="1" ref="AD255" ca="1">IF($G255="D",VLOOKUP($A255,DefaultParameters,MATCH(AD$8,'Default Parameters'!$3:$3,0),FALSE),"[enter country-specific value")</f>
        <v>0.56999999999999995</v>
      </c>
      <c r="AE255" s="211" cm="1">
        <f t="array" aca="1" ref="AE255" ca="1">IF($G255="D",VLOOKUP($A255,DefaultParameters,MATCH(AE$8,'Default Parameters'!$3:$3,0),FALSE),"[enter country-specific value")</f>
        <v>0.56999999999999995</v>
      </c>
      <c r="AF255" s="211" cm="1">
        <f t="array" aca="1" ref="AF255" ca="1">IF($G255="D",VLOOKUP($A255,DefaultParameters,MATCH(AF$8,'Default Parameters'!$3:$3,0),FALSE),"[enter country-specific value")</f>
        <v>0.56999999999999995</v>
      </c>
      <c r="AG255" s="211" cm="1">
        <f t="array" aca="1" ref="AG255" ca="1">IF($G255="D",VLOOKUP($A255,DefaultParameters,MATCH(AG$8,'Default Parameters'!$3:$3,0),FALSE),"[enter country-specific value")</f>
        <v>0.56999999999999995</v>
      </c>
      <c r="AH255" s="211" cm="1">
        <f t="array" aca="1" ref="AH255" ca="1">IF($G255="D",VLOOKUP($A255,DefaultParameters,MATCH(AH$8,'Default Parameters'!$3:$3,0),FALSE),"[enter country-specific value")</f>
        <v>0.56999999999999995</v>
      </c>
      <c r="AI255" s="211" cm="1">
        <f t="array" aca="1" ref="AI255" ca="1">IF($G255="D",VLOOKUP($A255,DefaultParameters,MATCH(AI$8,'Default Parameters'!$3:$3,0),FALSE),"[enter country-specific value")</f>
        <v>0.56999999999999995</v>
      </c>
      <c r="AJ255" s="211" cm="1">
        <f t="array" aca="1" ref="AJ255" ca="1">IF($G255="D",VLOOKUP($A255,DefaultParameters,MATCH(AJ$8,'Default Parameters'!$3:$3,0),FALSE),"[enter country-specific value")</f>
        <v>0.56999999999999995</v>
      </c>
      <c r="AK255" s="211" cm="1">
        <f t="array" aca="1" ref="AK255" ca="1">IF($G255="D",VLOOKUP($A255,DefaultParameters,MATCH(AK$8,'Default Parameters'!$3:$3,0),FALSE),"[enter country-specific value")</f>
        <v>0.56999999999999995</v>
      </c>
      <c r="AL255" s="211" cm="1">
        <f t="array" aca="1" ref="AL255" ca="1">IF($G255="D",VLOOKUP($A255,DefaultParameters,MATCH(AL$8,'Default Parameters'!$3:$3,0),FALSE),"[enter country-specific value")</f>
        <v>0.56999999999999995</v>
      </c>
      <c r="AM255" s="211" cm="1">
        <f t="array" aca="1" ref="AM255" ca="1">IF($G255="D",VLOOKUP($A255,DefaultParameters,MATCH(AM$8,'Default Parameters'!$3:$3,0),FALSE),"[enter country-specific value")</f>
        <v>0.56999999999999995</v>
      </c>
      <c r="AN255" s="211" cm="1">
        <f t="array" aca="1" ref="AN255" ca="1">IF($G255="D",VLOOKUP($A255,DefaultParameters,MATCH(AN$8,'Default Parameters'!$3:$3,0),FALSE),"[enter country-specific value")</f>
        <v>0.56999999999999995</v>
      </c>
      <c r="AO255" s="211" cm="1">
        <f t="array" aca="1" ref="AO255" ca="1">IF($G255="D",VLOOKUP($A255,DefaultParameters,MATCH(AO$8,'Default Parameters'!$3:$3,0),FALSE),"[enter country-specific value")</f>
        <v>0.56999999999999995</v>
      </c>
      <c r="AP255" s="211"/>
      <c r="AQ255" s="211"/>
      <c r="AR255" s="211"/>
      <c r="AS255" s="211"/>
      <c r="AT255" s="211"/>
      <c r="AU255" s="188"/>
      <c r="AV255" s="43" t="e" cm="1">
        <f t="array" aca="1" ref="AV255" ca="1">IF($G255="D",VLOOKUP($A255,DefaultParameters,MATCH(AV$8,'Default Parameters'!$3:$3,0),FALSE),"[enter country-specific value")</f>
        <v>#N/A</v>
      </c>
    </row>
    <row r="256" spans="1:48" x14ac:dyDescent="0.25">
      <c r="A256" s="44" t="str">
        <f t="shared" si="60"/>
        <v>EF_NH3_house_solid_Other animals (fur animals)</v>
      </c>
      <c r="B256" s="2" t="s">
        <v>49</v>
      </c>
      <c r="C256" s="2" t="s">
        <v>177</v>
      </c>
      <c r="D256" s="77" t="str">
        <f t="shared" ca="1" si="54"/>
        <v>NH3-N</v>
      </c>
      <c r="E256" s="2" t="s">
        <v>108</v>
      </c>
      <c r="F256" s="77" t="str">
        <f t="shared" ca="1" si="55"/>
        <v>Fraction TAN</v>
      </c>
      <c r="G256" s="201" t="s">
        <v>124</v>
      </c>
      <c r="H256" s="2" t="s">
        <v>49</v>
      </c>
      <c r="I256" s="211" t="str">
        <f t="shared" ca="1" si="56"/>
        <v>Table 3.9, 3B, EMEP/EEA Guidebook 2019</v>
      </c>
      <c r="J256" s="202"/>
      <c r="K256" s="211" cm="1">
        <f t="array" aca="1" ref="K256" ca="1">IF($G256="D",VLOOKUP($A256,DefaultParameters,MATCH(K$8,'Default Parameters'!$3:$3,0),FALSE),"[enter country-specific value")</f>
        <v>0.27</v>
      </c>
      <c r="L256" s="211" cm="1">
        <f t="array" aca="1" ref="L256" ca="1">IF($G256="D",VLOOKUP($A256,DefaultParameters,MATCH(L$8,'Default Parameters'!$3:$3,0),FALSE),"[enter country-specific value")</f>
        <v>0.27</v>
      </c>
      <c r="M256" s="211" cm="1">
        <f t="array" aca="1" ref="M256" ca="1">IF($G256="D",VLOOKUP($A256,DefaultParameters,MATCH(M$8,'Default Parameters'!$3:$3,0),FALSE),"[enter country-specific value")</f>
        <v>0.27</v>
      </c>
      <c r="N256" s="211" cm="1">
        <f t="array" aca="1" ref="N256" ca="1">IF($G256="D",VLOOKUP($A256,DefaultParameters,MATCH(N$8,'Default Parameters'!$3:$3,0),FALSE),"[enter country-specific value")</f>
        <v>0.27</v>
      </c>
      <c r="O256" s="211" cm="1">
        <f t="array" aca="1" ref="O256" ca="1">IF($G256="D",VLOOKUP($A256,DefaultParameters,MATCH(O$8,'Default Parameters'!$3:$3,0),FALSE),"[enter country-specific value")</f>
        <v>0.27</v>
      </c>
      <c r="P256" s="211" cm="1">
        <f t="array" aca="1" ref="P256" ca="1">IF($G256="D",VLOOKUP($A256,DefaultParameters,MATCH(P$8,'Default Parameters'!$3:$3,0),FALSE),"[enter country-specific value")</f>
        <v>0.27</v>
      </c>
      <c r="Q256" s="211" cm="1">
        <f t="array" aca="1" ref="Q256" ca="1">IF($G256="D",VLOOKUP($A256,DefaultParameters,MATCH(Q$8,'Default Parameters'!$3:$3,0),FALSE),"[enter country-specific value")</f>
        <v>0.27</v>
      </c>
      <c r="R256" s="211" cm="1">
        <f t="array" aca="1" ref="R256" ca="1">IF($G256="D",VLOOKUP($A256,DefaultParameters,MATCH(R$8,'Default Parameters'!$3:$3,0),FALSE),"[enter country-specific value")</f>
        <v>0.27</v>
      </c>
      <c r="S256" s="211" cm="1">
        <f t="array" aca="1" ref="S256" ca="1">IF($G256="D",VLOOKUP($A256,DefaultParameters,MATCH(S$8,'Default Parameters'!$3:$3,0),FALSE),"[enter country-specific value")</f>
        <v>0.27</v>
      </c>
      <c r="T256" s="211" cm="1">
        <f t="array" aca="1" ref="T256" ca="1">IF($G256="D",VLOOKUP($A256,DefaultParameters,MATCH(T$8,'Default Parameters'!$3:$3,0),FALSE),"[enter country-specific value")</f>
        <v>0.27</v>
      </c>
      <c r="U256" s="211" cm="1">
        <f t="array" aca="1" ref="U256" ca="1">IF($G256="D",VLOOKUP($A256,DefaultParameters,MATCH(U$8,'Default Parameters'!$3:$3,0),FALSE),"[enter country-specific value")</f>
        <v>0.27</v>
      </c>
      <c r="V256" s="211" cm="1">
        <f t="array" aca="1" ref="V256" ca="1">IF($G256="D",VLOOKUP($A256,DefaultParameters,MATCH(V$8,'Default Parameters'!$3:$3,0),FALSE),"[enter country-specific value")</f>
        <v>0.27</v>
      </c>
      <c r="W256" s="211" cm="1">
        <f t="array" aca="1" ref="W256" ca="1">IF($G256="D",VLOOKUP($A256,DefaultParameters,MATCH(W$8,'Default Parameters'!$3:$3,0),FALSE),"[enter country-specific value")</f>
        <v>0.27</v>
      </c>
      <c r="X256" s="211" cm="1">
        <f t="array" aca="1" ref="X256" ca="1">IF($G256="D",VLOOKUP($A256,DefaultParameters,MATCH(X$8,'Default Parameters'!$3:$3,0),FALSE),"[enter country-specific value")</f>
        <v>0.27</v>
      </c>
      <c r="Y256" s="211" cm="1">
        <f t="array" aca="1" ref="Y256" ca="1">IF($G256="D",VLOOKUP($A256,DefaultParameters,MATCH(Y$8,'Default Parameters'!$3:$3,0),FALSE),"[enter country-specific value")</f>
        <v>0.27</v>
      </c>
      <c r="Z256" s="211" cm="1">
        <f t="array" aca="1" ref="Z256" ca="1">IF($G256="D",VLOOKUP($A256,DefaultParameters,MATCH(Z$8,'Default Parameters'!$3:$3,0),FALSE),"[enter country-specific value")</f>
        <v>0.27</v>
      </c>
      <c r="AA256" s="211" cm="1">
        <f t="array" aca="1" ref="AA256" ca="1">IF($G256="D",VLOOKUP($A256,DefaultParameters,MATCH(AA$8,'Default Parameters'!$3:$3,0),FALSE),"[enter country-specific value")</f>
        <v>0.27</v>
      </c>
      <c r="AB256" s="211" cm="1">
        <f t="array" aca="1" ref="AB256" ca="1">IF($G256="D",VLOOKUP($A256,DefaultParameters,MATCH(AB$8,'Default Parameters'!$3:$3,0),FALSE),"[enter country-specific value")</f>
        <v>0.27</v>
      </c>
      <c r="AC256" s="211" cm="1">
        <f t="array" aca="1" ref="AC256" ca="1">IF($G256="D",VLOOKUP($A256,DefaultParameters,MATCH(AC$8,'Default Parameters'!$3:$3,0),FALSE),"[enter country-specific value")</f>
        <v>0.27</v>
      </c>
      <c r="AD256" s="211" cm="1">
        <f t="array" aca="1" ref="AD256" ca="1">IF($G256="D",VLOOKUP($A256,DefaultParameters,MATCH(AD$8,'Default Parameters'!$3:$3,0),FALSE),"[enter country-specific value")</f>
        <v>0.27</v>
      </c>
      <c r="AE256" s="211" cm="1">
        <f t="array" aca="1" ref="AE256" ca="1">IF($G256="D",VLOOKUP($A256,DefaultParameters,MATCH(AE$8,'Default Parameters'!$3:$3,0),FALSE),"[enter country-specific value")</f>
        <v>0.27</v>
      </c>
      <c r="AF256" s="211" cm="1">
        <f t="array" aca="1" ref="AF256" ca="1">IF($G256="D",VLOOKUP($A256,DefaultParameters,MATCH(AF$8,'Default Parameters'!$3:$3,0),FALSE),"[enter country-specific value")</f>
        <v>0.27</v>
      </c>
      <c r="AG256" s="211" cm="1">
        <f t="array" aca="1" ref="AG256" ca="1">IF($G256="D",VLOOKUP($A256,DefaultParameters,MATCH(AG$8,'Default Parameters'!$3:$3,0),FALSE),"[enter country-specific value")</f>
        <v>0.27</v>
      </c>
      <c r="AH256" s="211" cm="1">
        <f t="array" aca="1" ref="AH256" ca="1">IF($G256="D",VLOOKUP($A256,DefaultParameters,MATCH(AH$8,'Default Parameters'!$3:$3,0),FALSE),"[enter country-specific value")</f>
        <v>0.27</v>
      </c>
      <c r="AI256" s="211" cm="1">
        <f t="array" aca="1" ref="AI256" ca="1">IF($G256="D",VLOOKUP($A256,DefaultParameters,MATCH(AI$8,'Default Parameters'!$3:$3,0),FALSE),"[enter country-specific value")</f>
        <v>0.27</v>
      </c>
      <c r="AJ256" s="211" cm="1">
        <f t="array" aca="1" ref="AJ256" ca="1">IF($G256="D",VLOOKUP($A256,DefaultParameters,MATCH(AJ$8,'Default Parameters'!$3:$3,0),FALSE),"[enter country-specific value")</f>
        <v>0.27</v>
      </c>
      <c r="AK256" s="211" cm="1">
        <f t="array" aca="1" ref="AK256" ca="1">IF($G256="D",VLOOKUP($A256,DefaultParameters,MATCH(AK$8,'Default Parameters'!$3:$3,0),FALSE),"[enter country-specific value")</f>
        <v>0.27</v>
      </c>
      <c r="AL256" s="211" cm="1">
        <f t="array" aca="1" ref="AL256" ca="1">IF($G256="D",VLOOKUP($A256,DefaultParameters,MATCH(AL$8,'Default Parameters'!$3:$3,0),FALSE),"[enter country-specific value")</f>
        <v>0.27</v>
      </c>
      <c r="AM256" s="211" cm="1">
        <f t="array" aca="1" ref="AM256" ca="1">IF($G256="D",VLOOKUP($A256,DefaultParameters,MATCH(AM$8,'Default Parameters'!$3:$3,0),FALSE),"[enter country-specific value")</f>
        <v>0.27</v>
      </c>
      <c r="AN256" s="211" cm="1">
        <f t="array" aca="1" ref="AN256" ca="1">IF($G256="D",VLOOKUP($A256,DefaultParameters,MATCH(AN$8,'Default Parameters'!$3:$3,0),FALSE),"[enter country-specific value")</f>
        <v>0.27</v>
      </c>
      <c r="AO256" s="211" cm="1">
        <f t="array" aca="1" ref="AO256" ca="1">IF($G256="D",VLOOKUP($A256,DefaultParameters,MATCH(AO$8,'Default Parameters'!$3:$3,0),FALSE),"[enter country-specific value")</f>
        <v>0.27</v>
      </c>
      <c r="AP256" s="211"/>
      <c r="AQ256" s="211"/>
      <c r="AR256" s="211"/>
      <c r="AS256" s="211"/>
      <c r="AT256" s="211"/>
      <c r="AU256" s="188"/>
      <c r="AV256" s="43" t="e" cm="1">
        <f t="array" aca="1" ref="AV256" ca="1">IF($G256="D",VLOOKUP($A256,DefaultParameters,MATCH(AV$8,'Default Parameters'!$3:$3,0),FALSE),"[enter country-specific value")</f>
        <v>#N/A</v>
      </c>
    </row>
    <row r="257" spans="1:48" x14ac:dyDescent="0.25">
      <c r="A257" s="18" t="s">
        <v>488</v>
      </c>
      <c r="B257" s="18"/>
      <c r="C257" s="18"/>
      <c r="D257" s="18"/>
      <c r="E257" s="18"/>
      <c r="F257" s="18"/>
      <c r="G257" s="179"/>
      <c r="H257" s="18"/>
      <c r="I257" s="179"/>
      <c r="J257" s="179"/>
      <c r="K257" s="179"/>
      <c r="L257" s="179"/>
      <c r="M257" s="179"/>
      <c r="N257" s="179"/>
      <c r="O257" s="179"/>
      <c r="P257" s="179"/>
      <c r="Q257" s="179"/>
      <c r="R257" s="179"/>
      <c r="S257" s="179"/>
      <c r="T257" s="179"/>
      <c r="U257" s="179"/>
      <c r="V257" s="179"/>
      <c r="W257" s="179"/>
      <c r="X257" s="179"/>
      <c r="Y257" s="179"/>
      <c r="Z257" s="179"/>
      <c r="AA257" s="179"/>
      <c r="AB257" s="179"/>
      <c r="AC257" s="179"/>
      <c r="AD257" s="179"/>
      <c r="AE257" s="179"/>
      <c r="AF257" s="179"/>
      <c r="AG257" s="179"/>
      <c r="AH257" s="179"/>
      <c r="AI257" s="179"/>
      <c r="AJ257" s="179"/>
      <c r="AK257" s="179"/>
      <c r="AL257" s="179"/>
      <c r="AM257" s="179"/>
      <c r="AN257" s="179"/>
      <c r="AO257" s="179"/>
      <c r="AP257" s="179"/>
      <c r="AQ257" s="179"/>
      <c r="AR257" s="179"/>
      <c r="AS257" s="179"/>
      <c r="AT257" s="179"/>
      <c r="AU257" s="188"/>
      <c r="AV257" s="18"/>
    </row>
    <row r="258" spans="1:48" x14ac:dyDescent="0.25">
      <c r="A258" s="44" t="str">
        <f>C258&amp;"_"&amp;E258</f>
        <v>EF_NH3_yard_Dairy cattle</v>
      </c>
      <c r="B258" s="2" t="s">
        <v>49</v>
      </c>
      <c r="C258" s="2" t="s">
        <v>487</v>
      </c>
      <c r="D258" s="77" t="str">
        <f t="shared" ref="D258:D273" ca="1" si="61">VLOOKUP(A258,DefaultParameters,4,0)</f>
        <v>NH3-N</v>
      </c>
      <c r="E258" s="2" t="s">
        <v>75</v>
      </c>
      <c r="F258" s="77" t="str">
        <f t="shared" ref="F258:F273" ca="1" si="62">VLOOKUP(A258,DefaultParameters,6,0)</f>
        <v>Fraction TAN</v>
      </c>
      <c r="G258" s="201" t="s">
        <v>124</v>
      </c>
      <c r="H258" s="2" t="s">
        <v>49</v>
      </c>
      <c r="I258" s="211" t="str">
        <f t="shared" ref="I258:I273" ca="1" si="63">IF($G258="CS","[enter country-specific source]",VLOOKUP(A258,DefaultParameters,8,0))</f>
        <v>Table 3.9, 3B, EMEP/EEA Guidebook 2019</v>
      </c>
      <c r="J258" s="176"/>
      <c r="K258" s="211" cm="1">
        <f t="array" aca="1" ref="K258" ca="1">IF($G258="D",VLOOKUP($A258,DefaultParameters,MATCH(K$8,'Default Parameters'!$3:$3,0),FALSE),"[enter country-specific value")</f>
        <v>0.3</v>
      </c>
      <c r="L258" s="211" cm="1">
        <f t="array" aca="1" ref="L258" ca="1">IF($G258="D",VLOOKUP($A258,DefaultParameters,MATCH(L$8,'Default Parameters'!$3:$3,0),FALSE),"[enter country-specific value")</f>
        <v>0.3</v>
      </c>
      <c r="M258" s="211" cm="1">
        <f t="array" aca="1" ref="M258" ca="1">IF($G258="D",VLOOKUP($A258,DefaultParameters,MATCH(M$8,'Default Parameters'!$3:$3,0),FALSE),"[enter country-specific value")</f>
        <v>0.3</v>
      </c>
      <c r="N258" s="211" cm="1">
        <f t="array" aca="1" ref="N258" ca="1">IF($G258="D",VLOOKUP($A258,DefaultParameters,MATCH(N$8,'Default Parameters'!$3:$3,0),FALSE),"[enter country-specific value")</f>
        <v>0.3</v>
      </c>
      <c r="O258" s="211" cm="1">
        <f t="array" aca="1" ref="O258" ca="1">IF($G258="D",VLOOKUP($A258,DefaultParameters,MATCH(O$8,'Default Parameters'!$3:$3,0),FALSE),"[enter country-specific value")</f>
        <v>0.3</v>
      </c>
      <c r="P258" s="211" cm="1">
        <f t="array" aca="1" ref="P258" ca="1">IF($G258="D",VLOOKUP($A258,DefaultParameters,MATCH(P$8,'Default Parameters'!$3:$3,0),FALSE),"[enter country-specific value")</f>
        <v>0.3</v>
      </c>
      <c r="Q258" s="211" cm="1">
        <f t="array" aca="1" ref="Q258" ca="1">IF($G258="D",VLOOKUP($A258,DefaultParameters,MATCH(Q$8,'Default Parameters'!$3:$3,0),FALSE),"[enter country-specific value")</f>
        <v>0.3</v>
      </c>
      <c r="R258" s="211" cm="1">
        <f t="array" aca="1" ref="R258" ca="1">IF($G258="D",VLOOKUP($A258,DefaultParameters,MATCH(R$8,'Default Parameters'!$3:$3,0),FALSE),"[enter country-specific value")</f>
        <v>0.3</v>
      </c>
      <c r="S258" s="211" cm="1">
        <f t="array" aca="1" ref="S258" ca="1">IF($G258="D",VLOOKUP($A258,DefaultParameters,MATCH(S$8,'Default Parameters'!$3:$3,0),FALSE),"[enter country-specific value")</f>
        <v>0.3</v>
      </c>
      <c r="T258" s="211" cm="1">
        <f t="array" aca="1" ref="T258" ca="1">IF($G258="D",VLOOKUP($A258,DefaultParameters,MATCH(T$8,'Default Parameters'!$3:$3,0),FALSE),"[enter country-specific value")</f>
        <v>0.3</v>
      </c>
      <c r="U258" s="211" cm="1">
        <f t="array" aca="1" ref="U258" ca="1">IF($G258="D",VLOOKUP($A258,DefaultParameters,MATCH(U$8,'Default Parameters'!$3:$3,0),FALSE),"[enter country-specific value")</f>
        <v>0.3</v>
      </c>
      <c r="V258" s="211" cm="1">
        <f t="array" aca="1" ref="V258" ca="1">IF($G258="D",VLOOKUP($A258,DefaultParameters,MATCH(V$8,'Default Parameters'!$3:$3,0),FALSE),"[enter country-specific value")</f>
        <v>0.3</v>
      </c>
      <c r="W258" s="211" cm="1">
        <f t="array" aca="1" ref="W258" ca="1">IF($G258="D",VLOOKUP($A258,DefaultParameters,MATCH(W$8,'Default Parameters'!$3:$3,0),FALSE),"[enter country-specific value")</f>
        <v>0.3</v>
      </c>
      <c r="X258" s="211" cm="1">
        <f t="array" aca="1" ref="X258" ca="1">IF($G258="D",VLOOKUP($A258,DefaultParameters,MATCH(X$8,'Default Parameters'!$3:$3,0),FALSE),"[enter country-specific value")</f>
        <v>0.3</v>
      </c>
      <c r="Y258" s="211" cm="1">
        <f t="array" aca="1" ref="Y258" ca="1">IF($G258="D",VLOOKUP($A258,DefaultParameters,MATCH(Y$8,'Default Parameters'!$3:$3,0),FALSE),"[enter country-specific value")</f>
        <v>0.3</v>
      </c>
      <c r="Z258" s="211" cm="1">
        <f t="array" aca="1" ref="Z258" ca="1">IF($G258="D",VLOOKUP($A258,DefaultParameters,MATCH(Z$8,'Default Parameters'!$3:$3,0),FALSE),"[enter country-specific value")</f>
        <v>0.3</v>
      </c>
      <c r="AA258" s="211" cm="1">
        <f t="array" aca="1" ref="AA258" ca="1">IF($G258="D",VLOOKUP($A258,DefaultParameters,MATCH(AA$8,'Default Parameters'!$3:$3,0),FALSE),"[enter country-specific value")</f>
        <v>0.3</v>
      </c>
      <c r="AB258" s="211" cm="1">
        <f t="array" aca="1" ref="AB258" ca="1">IF($G258="D",VLOOKUP($A258,DefaultParameters,MATCH(AB$8,'Default Parameters'!$3:$3,0),FALSE),"[enter country-specific value")</f>
        <v>0.3</v>
      </c>
      <c r="AC258" s="211" cm="1">
        <f t="array" aca="1" ref="AC258" ca="1">IF($G258="D",VLOOKUP($A258,DefaultParameters,MATCH(AC$8,'Default Parameters'!$3:$3,0),FALSE),"[enter country-specific value")</f>
        <v>0.3</v>
      </c>
      <c r="AD258" s="211" cm="1">
        <f t="array" aca="1" ref="AD258" ca="1">IF($G258="D",VLOOKUP($A258,DefaultParameters,MATCH(AD$8,'Default Parameters'!$3:$3,0),FALSE),"[enter country-specific value")</f>
        <v>0.3</v>
      </c>
      <c r="AE258" s="211" cm="1">
        <f t="array" aca="1" ref="AE258" ca="1">IF($G258="D",VLOOKUP($A258,DefaultParameters,MATCH(AE$8,'Default Parameters'!$3:$3,0),FALSE),"[enter country-specific value")</f>
        <v>0.3</v>
      </c>
      <c r="AF258" s="211" cm="1">
        <f t="array" aca="1" ref="AF258" ca="1">IF($G258="D",VLOOKUP($A258,DefaultParameters,MATCH(AF$8,'Default Parameters'!$3:$3,0),FALSE),"[enter country-specific value")</f>
        <v>0.3</v>
      </c>
      <c r="AG258" s="211" cm="1">
        <f t="array" aca="1" ref="AG258" ca="1">IF($G258="D",VLOOKUP($A258,DefaultParameters,MATCH(AG$8,'Default Parameters'!$3:$3,0),FALSE),"[enter country-specific value")</f>
        <v>0.3</v>
      </c>
      <c r="AH258" s="211" cm="1">
        <f t="array" aca="1" ref="AH258" ca="1">IF($G258="D",VLOOKUP($A258,DefaultParameters,MATCH(AH$8,'Default Parameters'!$3:$3,0),FALSE),"[enter country-specific value")</f>
        <v>0.3</v>
      </c>
      <c r="AI258" s="211" cm="1">
        <f t="array" aca="1" ref="AI258" ca="1">IF($G258="D",VLOOKUP($A258,DefaultParameters,MATCH(AI$8,'Default Parameters'!$3:$3,0),FALSE),"[enter country-specific value")</f>
        <v>0.3</v>
      </c>
      <c r="AJ258" s="211" cm="1">
        <f t="array" aca="1" ref="AJ258" ca="1">IF($G258="D",VLOOKUP($A258,DefaultParameters,MATCH(AJ$8,'Default Parameters'!$3:$3,0),FALSE),"[enter country-specific value")</f>
        <v>0.3</v>
      </c>
      <c r="AK258" s="211" cm="1">
        <f t="array" aca="1" ref="AK258" ca="1">IF($G258="D",VLOOKUP($A258,DefaultParameters,MATCH(AK$8,'Default Parameters'!$3:$3,0),FALSE),"[enter country-specific value")</f>
        <v>0.3</v>
      </c>
      <c r="AL258" s="211" cm="1">
        <f t="array" aca="1" ref="AL258" ca="1">IF($G258="D",VLOOKUP($A258,DefaultParameters,MATCH(AL$8,'Default Parameters'!$3:$3,0),FALSE),"[enter country-specific value")</f>
        <v>0.3</v>
      </c>
      <c r="AM258" s="211" cm="1">
        <f t="array" aca="1" ref="AM258" ca="1">IF($G258="D",VLOOKUP($A258,DefaultParameters,MATCH(AM$8,'Default Parameters'!$3:$3,0),FALSE),"[enter country-specific value")</f>
        <v>0.3</v>
      </c>
      <c r="AN258" s="211" cm="1">
        <f t="array" aca="1" ref="AN258" ca="1">IF($G258="D",VLOOKUP($A258,DefaultParameters,MATCH(AN$8,'Default Parameters'!$3:$3,0),FALSE),"[enter country-specific value")</f>
        <v>0.3</v>
      </c>
      <c r="AO258" s="211" cm="1">
        <f t="array" aca="1" ref="AO258" ca="1">IF($G258="D",VLOOKUP($A258,DefaultParameters,MATCH(AO$8,'Default Parameters'!$3:$3,0),FALSE),"[enter country-specific value")</f>
        <v>0.3</v>
      </c>
      <c r="AP258" s="211"/>
      <c r="AQ258" s="211"/>
      <c r="AR258" s="211"/>
      <c r="AS258" s="211"/>
      <c r="AT258" s="211"/>
      <c r="AU258" s="188"/>
      <c r="AV258" s="43" t="e" cm="1">
        <f t="array" aca="1" ref="AV258" ca="1">IF($G258="D",VLOOKUP($A258,DefaultParameters,MATCH(AV$8,'Default Parameters'!$3:$3,0),FALSE),"[enter country-specific value")</f>
        <v>#N/A</v>
      </c>
    </row>
    <row r="259" spans="1:48" x14ac:dyDescent="0.25">
      <c r="A259" s="44" t="str">
        <f t="shared" ref="A259:A273" si="64">C259&amp;"_"&amp;E259</f>
        <v>EF_NH3_yard_Non-dairy cattle</v>
      </c>
      <c r="B259" s="2" t="s">
        <v>49</v>
      </c>
      <c r="C259" s="2" t="s">
        <v>487</v>
      </c>
      <c r="D259" s="77" t="str">
        <f t="shared" ca="1" si="61"/>
        <v>NH3-N</v>
      </c>
      <c r="E259" s="2" t="s">
        <v>77</v>
      </c>
      <c r="F259" s="77" t="str">
        <f t="shared" ca="1" si="62"/>
        <v>Fraction TAN</v>
      </c>
      <c r="G259" s="201" t="s">
        <v>124</v>
      </c>
      <c r="H259" s="2" t="s">
        <v>49</v>
      </c>
      <c r="I259" s="211" t="str">
        <f t="shared" ca="1" si="63"/>
        <v>Table 3.9, 3B, EMEP/EEA Guidebook 2019</v>
      </c>
      <c r="J259" s="176"/>
      <c r="K259" s="211" cm="1">
        <f t="array" aca="1" ref="K259" ca="1">IF($G259="D",VLOOKUP($A259,DefaultParameters,MATCH(K$8,'Default Parameters'!$3:$3,0),FALSE),"[enter country-specific value")</f>
        <v>0.53</v>
      </c>
      <c r="L259" s="211" cm="1">
        <f t="array" aca="1" ref="L259" ca="1">IF($G259="D",VLOOKUP($A259,DefaultParameters,MATCH(L$8,'Default Parameters'!$3:$3,0),FALSE),"[enter country-specific value")</f>
        <v>0.53</v>
      </c>
      <c r="M259" s="211" cm="1">
        <f t="array" aca="1" ref="M259" ca="1">IF($G259="D",VLOOKUP($A259,DefaultParameters,MATCH(M$8,'Default Parameters'!$3:$3,0),FALSE),"[enter country-specific value")</f>
        <v>0.53</v>
      </c>
      <c r="N259" s="211" cm="1">
        <f t="array" aca="1" ref="N259" ca="1">IF($G259="D",VLOOKUP($A259,DefaultParameters,MATCH(N$8,'Default Parameters'!$3:$3,0),FALSE),"[enter country-specific value")</f>
        <v>0.53</v>
      </c>
      <c r="O259" s="211" cm="1">
        <f t="array" aca="1" ref="O259" ca="1">IF($G259="D",VLOOKUP($A259,DefaultParameters,MATCH(O$8,'Default Parameters'!$3:$3,0),FALSE),"[enter country-specific value")</f>
        <v>0.53</v>
      </c>
      <c r="P259" s="211" cm="1">
        <f t="array" aca="1" ref="P259" ca="1">IF($G259="D",VLOOKUP($A259,DefaultParameters,MATCH(P$8,'Default Parameters'!$3:$3,0),FALSE),"[enter country-specific value")</f>
        <v>0.53</v>
      </c>
      <c r="Q259" s="211" cm="1">
        <f t="array" aca="1" ref="Q259" ca="1">IF($G259="D",VLOOKUP($A259,DefaultParameters,MATCH(Q$8,'Default Parameters'!$3:$3,0),FALSE),"[enter country-specific value")</f>
        <v>0.53</v>
      </c>
      <c r="R259" s="211" cm="1">
        <f t="array" aca="1" ref="R259" ca="1">IF($G259="D",VLOOKUP($A259,DefaultParameters,MATCH(R$8,'Default Parameters'!$3:$3,0),FALSE),"[enter country-specific value")</f>
        <v>0.53</v>
      </c>
      <c r="S259" s="211" cm="1">
        <f t="array" aca="1" ref="S259" ca="1">IF($G259="D",VLOOKUP($A259,DefaultParameters,MATCH(S$8,'Default Parameters'!$3:$3,0),FALSE),"[enter country-specific value")</f>
        <v>0.53</v>
      </c>
      <c r="T259" s="211" cm="1">
        <f t="array" aca="1" ref="T259" ca="1">IF($G259="D",VLOOKUP($A259,DefaultParameters,MATCH(T$8,'Default Parameters'!$3:$3,0),FALSE),"[enter country-specific value")</f>
        <v>0.53</v>
      </c>
      <c r="U259" s="211" cm="1">
        <f t="array" aca="1" ref="U259" ca="1">IF($G259="D",VLOOKUP($A259,DefaultParameters,MATCH(U$8,'Default Parameters'!$3:$3,0),FALSE),"[enter country-specific value")</f>
        <v>0.53</v>
      </c>
      <c r="V259" s="211" cm="1">
        <f t="array" aca="1" ref="V259" ca="1">IF($G259="D",VLOOKUP($A259,DefaultParameters,MATCH(V$8,'Default Parameters'!$3:$3,0),FALSE),"[enter country-specific value")</f>
        <v>0.53</v>
      </c>
      <c r="W259" s="211" cm="1">
        <f t="array" aca="1" ref="W259" ca="1">IF($G259="D",VLOOKUP($A259,DefaultParameters,MATCH(W$8,'Default Parameters'!$3:$3,0),FALSE),"[enter country-specific value")</f>
        <v>0.53</v>
      </c>
      <c r="X259" s="211" cm="1">
        <f t="array" aca="1" ref="X259" ca="1">IF($G259="D",VLOOKUP($A259,DefaultParameters,MATCH(X$8,'Default Parameters'!$3:$3,0),FALSE),"[enter country-specific value")</f>
        <v>0.53</v>
      </c>
      <c r="Y259" s="211" cm="1">
        <f t="array" aca="1" ref="Y259" ca="1">IF($G259="D",VLOOKUP($A259,DefaultParameters,MATCH(Y$8,'Default Parameters'!$3:$3,0),FALSE),"[enter country-specific value")</f>
        <v>0.53</v>
      </c>
      <c r="Z259" s="211" cm="1">
        <f t="array" aca="1" ref="Z259" ca="1">IF($G259="D",VLOOKUP($A259,DefaultParameters,MATCH(Z$8,'Default Parameters'!$3:$3,0),FALSE),"[enter country-specific value")</f>
        <v>0.53</v>
      </c>
      <c r="AA259" s="211" cm="1">
        <f t="array" aca="1" ref="AA259" ca="1">IF($G259="D",VLOOKUP($A259,DefaultParameters,MATCH(AA$8,'Default Parameters'!$3:$3,0),FALSE),"[enter country-specific value")</f>
        <v>0.53</v>
      </c>
      <c r="AB259" s="211" cm="1">
        <f t="array" aca="1" ref="AB259" ca="1">IF($G259="D",VLOOKUP($A259,DefaultParameters,MATCH(AB$8,'Default Parameters'!$3:$3,0),FALSE),"[enter country-specific value")</f>
        <v>0.53</v>
      </c>
      <c r="AC259" s="211" cm="1">
        <f t="array" aca="1" ref="AC259" ca="1">IF($G259="D",VLOOKUP($A259,DefaultParameters,MATCH(AC$8,'Default Parameters'!$3:$3,0),FALSE),"[enter country-specific value")</f>
        <v>0.53</v>
      </c>
      <c r="AD259" s="211" cm="1">
        <f t="array" aca="1" ref="AD259" ca="1">IF($G259="D",VLOOKUP($A259,DefaultParameters,MATCH(AD$8,'Default Parameters'!$3:$3,0),FALSE),"[enter country-specific value")</f>
        <v>0.53</v>
      </c>
      <c r="AE259" s="211" cm="1">
        <f t="array" aca="1" ref="AE259" ca="1">IF($G259="D",VLOOKUP($A259,DefaultParameters,MATCH(AE$8,'Default Parameters'!$3:$3,0),FALSE),"[enter country-specific value")</f>
        <v>0.53</v>
      </c>
      <c r="AF259" s="211" cm="1">
        <f t="array" aca="1" ref="AF259" ca="1">IF($G259="D",VLOOKUP($A259,DefaultParameters,MATCH(AF$8,'Default Parameters'!$3:$3,0),FALSE),"[enter country-specific value")</f>
        <v>0.53</v>
      </c>
      <c r="AG259" s="211" cm="1">
        <f t="array" aca="1" ref="AG259" ca="1">IF($G259="D",VLOOKUP($A259,DefaultParameters,MATCH(AG$8,'Default Parameters'!$3:$3,0),FALSE),"[enter country-specific value")</f>
        <v>0.53</v>
      </c>
      <c r="AH259" s="211" cm="1">
        <f t="array" aca="1" ref="AH259" ca="1">IF($G259="D",VLOOKUP($A259,DefaultParameters,MATCH(AH$8,'Default Parameters'!$3:$3,0),FALSE),"[enter country-specific value")</f>
        <v>0.53</v>
      </c>
      <c r="AI259" s="211" cm="1">
        <f t="array" aca="1" ref="AI259" ca="1">IF($G259="D",VLOOKUP($A259,DefaultParameters,MATCH(AI$8,'Default Parameters'!$3:$3,0),FALSE),"[enter country-specific value")</f>
        <v>0.53</v>
      </c>
      <c r="AJ259" s="211" cm="1">
        <f t="array" aca="1" ref="AJ259" ca="1">IF($G259="D",VLOOKUP($A259,DefaultParameters,MATCH(AJ$8,'Default Parameters'!$3:$3,0),FALSE),"[enter country-specific value")</f>
        <v>0.53</v>
      </c>
      <c r="AK259" s="211" cm="1">
        <f t="array" aca="1" ref="AK259" ca="1">IF($G259="D",VLOOKUP($A259,DefaultParameters,MATCH(AK$8,'Default Parameters'!$3:$3,0),FALSE),"[enter country-specific value")</f>
        <v>0.53</v>
      </c>
      <c r="AL259" s="211" cm="1">
        <f t="array" aca="1" ref="AL259" ca="1">IF($G259="D",VLOOKUP($A259,DefaultParameters,MATCH(AL$8,'Default Parameters'!$3:$3,0),FALSE),"[enter country-specific value")</f>
        <v>0.53</v>
      </c>
      <c r="AM259" s="211" cm="1">
        <f t="array" aca="1" ref="AM259" ca="1">IF($G259="D",VLOOKUP($A259,DefaultParameters,MATCH(AM$8,'Default Parameters'!$3:$3,0),FALSE),"[enter country-specific value")</f>
        <v>0.53</v>
      </c>
      <c r="AN259" s="211" cm="1">
        <f t="array" aca="1" ref="AN259" ca="1">IF($G259="D",VLOOKUP($A259,DefaultParameters,MATCH(AN$8,'Default Parameters'!$3:$3,0),FALSE),"[enter country-specific value")</f>
        <v>0.53</v>
      </c>
      <c r="AO259" s="211" cm="1">
        <f t="array" aca="1" ref="AO259" ca="1">IF($G259="D",VLOOKUP($A259,DefaultParameters,MATCH(AO$8,'Default Parameters'!$3:$3,0),FALSE),"[enter country-specific value")</f>
        <v>0.53</v>
      </c>
      <c r="AP259" s="211"/>
      <c r="AQ259" s="211"/>
      <c r="AR259" s="211"/>
      <c r="AS259" s="211"/>
      <c r="AT259" s="211"/>
      <c r="AU259" s="188"/>
      <c r="AV259" s="43" t="e" cm="1">
        <f t="array" aca="1" ref="AV259" ca="1">IF($G259="D",VLOOKUP($A259,DefaultParameters,MATCH(AV$8,'Default Parameters'!$3:$3,0),FALSE),"[enter country-specific value")</f>
        <v>#N/A</v>
      </c>
    </row>
    <row r="260" spans="1:48" x14ac:dyDescent="0.25">
      <c r="A260" s="44" t="str">
        <f t="shared" si="64"/>
        <v>EF_NH3_yard_Non-dairy cattle (calves)</v>
      </c>
      <c r="B260" s="2" t="s">
        <v>49</v>
      </c>
      <c r="C260" s="2" t="s">
        <v>487</v>
      </c>
      <c r="D260" s="77" t="str">
        <f t="shared" ca="1" si="61"/>
        <v>NH3-N</v>
      </c>
      <c r="E260" s="2" t="s">
        <v>78</v>
      </c>
      <c r="F260" s="77" t="str">
        <f t="shared" ca="1" si="62"/>
        <v>Fraction TAN</v>
      </c>
      <c r="G260" s="201" t="s">
        <v>124</v>
      </c>
      <c r="H260" s="2" t="s">
        <v>49</v>
      </c>
      <c r="I260" s="211" t="str">
        <f t="shared" ca="1" si="63"/>
        <v>Table 3.9, 3B, EMEP/EEA Guidebook 2019</v>
      </c>
      <c r="J260" s="202"/>
      <c r="K260" s="211" cm="1">
        <f t="array" aca="1" ref="K260" ca="1">IF($G260="D",VLOOKUP($A260,DefaultParameters,MATCH(K$8,'Default Parameters'!$3:$3,0),FALSE),"[enter country-specific value")</f>
        <v>0.53</v>
      </c>
      <c r="L260" s="211" cm="1">
        <f t="array" aca="1" ref="L260" ca="1">IF($G260="D",VLOOKUP($A260,DefaultParameters,MATCH(L$8,'Default Parameters'!$3:$3,0),FALSE),"[enter country-specific value")</f>
        <v>0.53</v>
      </c>
      <c r="M260" s="211" cm="1">
        <f t="array" aca="1" ref="M260" ca="1">IF($G260="D",VLOOKUP($A260,DefaultParameters,MATCH(M$8,'Default Parameters'!$3:$3,0),FALSE),"[enter country-specific value")</f>
        <v>0.53</v>
      </c>
      <c r="N260" s="211" cm="1">
        <f t="array" aca="1" ref="N260" ca="1">IF($G260="D",VLOOKUP($A260,DefaultParameters,MATCH(N$8,'Default Parameters'!$3:$3,0),FALSE),"[enter country-specific value")</f>
        <v>0.53</v>
      </c>
      <c r="O260" s="211" cm="1">
        <f t="array" aca="1" ref="O260" ca="1">IF($G260="D",VLOOKUP($A260,DefaultParameters,MATCH(O$8,'Default Parameters'!$3:$3,0),FALSE),"[enter country-specific value")</f>
        <v>0.53</v>
      </c>
      <c r="P260" s="211" cm="1">
        <f t="array" aca="1" ref="P260" ca="1">IF($G260="D",VLOOKUP($A260,DefaultParameters,MATCH(P$8,'Default Parameters'!$3:$3,0),FALSE),"[enter country-specific value")</f>
        <v>0.53</v>
      </c>
      <c r="Q260" s="211" cm="1">
        <f t="array" aca="1" ref="Q260" ca="1">IF($G260="D",VLOOKUP($A260,DefaultParameters,MATCH(Q$8,'Default Parameters'!$3:$3,0),FALSE),"[enter country-specific value")</f>
        <v>0.53</v>
      </c>
      <c r="R260" s="211" cm="1">
        <f t="array" aca="1" ref="R260" ca="1">IF($G260="D",VLOOKUP($A260,DefaultParameters,MATCH(R$8,'Default Parameters'!$3:$3,0),FALSE),"[enter country-specific value")</f>
        <v>0.53</v>
      </c>
      <c r="S260" s="211" cm="1">
        <f t="array" aca="1" ref="S260" ca="1">IF($G260="D",VLOOKUP($A260,DefaultParameters,MATCH(S$8,'Default Parameters'!$3:$3,0),FALSE),"[enter country-specific value")</f>
        <v>0.53</v>
      </c>
      <c r="T260" s="211" cm="1">
        <f t="array" aca="1" ref="T260" ca="1">IF($G260="D",VLOOKUP($A260,DefaultParameters,MATCH(T$8,'Default Parameters'!$3:$3,0),FALSE),"[enter country-specific value")</f>
        <v>0.53</v>
      </c>
      <c r="U260" s="211" cm="1">
        <f t="array" aca="1" ref="U260" ca="1">IF($G260="D",VLOOKUP($A260,DefaultParameters,MATCH(U$8,'Default Parameters'!$3:$3,0),FALSE),"[enter country-specific value")</f>
        <v>0.53</v>
      </c>
      <c r="V260" s="211" cm="1">
        <f t="array" aca="1" ref="V260" ca="1">IF($G260="D",VLOOKUP($A260,DefaultParameters,MATCH(V$8,'Default Parameters'!$3:$3,0),FALSE),"[enter country-specific value")</f>
        <v>0.53</v>
      </c>
      <c r="W260" s="211" cm="1">
        <f t="array" aca="1" ref="W260" ca="1">IF($G260="D",VLOOKUP($A260,DefaultParameters,MATCH(W$8,'Default Parameters'!$3:$3,0),FALSE),"[enter country-specific value")</f>
        <v>0.53</v>
      </c>
      <c r="X260" s="211" cm="1">
        <f t="array" aca="1" ref="X260" ca="1">IF($G260="D",VLOOKUP($A260,DefaultParameters,MATCH(X$8,'Default Parameters'!$3:$3,0),FALSE),"[enter country-specific value")</f>
        <v>0.53</v>
      </c>
      <c r="Y260" s="211" cm="1">
        <f t="array" aca="1" ref="Y260" ca="1">IF($G260="D",VLOOKUP($A260,DefaultParameters,MATCH(Y$8,'Default Parameters'!$3:$3,0),FALSE),"[enter country-specific value")</f>
        <v>0.53</v>
      </c>
      <c r="Z260" s="211" cm="1">
        <f t="array" aca="1" ref="Z260" ca="1">IF($G260="D",VLOOKUP($A260,DefaultParameters,MATCH(Z$8,'Default Parameters'!$3:$3,0),FALSE),"[enter country-specific value")</f>
        <v>0.53</v>
      </c>
      <c r="AA260" s="211" cm="1">
        <f t="array" aca="1" ref="AA260" ca="1">IF($G260="D",VLOOKUP($A260,DefaultParameters,MATCH(AA$8,'Default Parameters'!$3:$3,0),FALSE),"[enter country-specific value")</f>
        <v>0.53</v>
      </c>
      <c r="AB260" s="211" cm="1">
        <f t="array" aca="1" ref="AB260" ca="1">IF($G260="D",VLOOKUP($A260,DefaultParameters,MATCH(AB$8,'Default Parameters'!$3:$3,0),FALSE),"[enter country-specific value")</f>
        <v>0.53</v>
      </c>
      <c r="AC260" s="211" cm="1">
        <f t="array" aca="1" ref="AC260" ca="1">IF($G260="D",VLOOKUP($A260,DefaultParameters,MATCH(AC$8,'Default Parameters'!$3:$3,0),FALSE),"[enter country-specific value")</f>
        <v>0.53</v>
      </c>
      <c r="AD260" s="211" cm="1">
        <f t="array" aca="1" ref="AD260" ca="1">IF($G260="D",VLOOKUP($A260,DefaultParameters,MATCH(AD$8,'Default Parameters'!$3:$3,0),FALSE),"[enter country-specific value")</f>
        <v>0.53</v>
      </c>
      <c r="AE260" s="211" cm="1">
        <f t="array" aca="1" ref="AE260" ca="1">IF($G260="D",VLOOKUP($A260,DefaultParameters,MATCH(AE$8,'Default Parameters'!$3:$3,0),FALSE),"[enter country-specific value")</f>
        <v>0.53</v>
      </c>
      <c r="AF260" s="211" cm="1">
        <f t="array" aca="1" ref="AF260" ca="1">IF($G260="D",VLOOKUP($A260,DefaultParameters,MATCH(AF$8,'Default Parameters'!$3:$3,0),FALSE),"[enter country-specific value")</f>
        <v>0.53</v>
      </c>
      <c r="AG260" s="211" cm="1">
        <f t="array" aca="1" ref="AG260" ca="1">IF($G260="D",VLOOKUP($A260,DefaultParameters,MATCH(AG$8,'Default Parameters'!$3:$3,0),FALSE),"[enter country-specific value")</f>
        <v>0.53</v>
      </c>
      <c r="AH260" s="211" cm="1">
        <f t="array" aca="1" ref="AH260" ca="1">IF($G260="D",VLOOKUP($A260,DefaultParameters,MATCH(AH$8,'Default Parameters'!$3:$3,0),FALSE),"[enter country-specific value")</f>
        <v>0.53</v>
      </c>
      <c r="AI260" s="211" cm="1">
        <f t="array" aca="1" ref="AI260" ca="1">IF($G260="D",VLOOKUP($A260,DefaultParameters,MATCH(AI$8,'Default Parameters'!$3:$3,0),FALSE),"[enter country-specific value")</f>
        <v>0.53</v>
      </c>
      <c r="AJ260" s="211" cm="1">
        <f t="array" aca="1" ref="AJ260" ca="1">IF($G260="D",VLOOKUP($A260,DefaultParameters,MATCH(AJ$8,'Default Parameters'!$3:$3,0),FALSE),"[enter country-specific value")</f>
        <v>0.53</v>
      </c>
      <c r="AK260" s="211" cm="1">
        <f t="array" aca="1" ref="AK260" ca="1">IF($G260="D",VLOOKUP($A260,DefaultParameters,MATCH(AK$8,'Default Parameters'!$3:$3,0),FALSE),"[enter country-specific value")</f>
        <v>0.53</v>
      </c>
      <c r="AL260" s="211" cm="1">
        <f t="array" aca="1" ref="AL260" ca="1">IF($G260="D",VLOOKUP($A260,DefaultParameters,MATCH(AL$8,'Default Parameters'!$3:$3,0),FALSE),"[enter country-specific value")</f>
        <v>0.53</v>
      </c>
      <c r="AM260" s="211" cm="1">
        <f t="array" aca="1" ref="AM260" ca="1">IF($G260="D",VLOOKUP($A260,DefaultParameters,MATCH(AM$8,'Default Parameters'!$3:$3,0),FALSE),"[enter country-specific value")</f>
        <v>0.53</v>
      </c>
      <c r="AN260" s="211" cm="1">
        <f t="array" aca="1" ref="AN260" ca="1">IF($G260="D",VLOOKUP($A260,DefaultParameters,MATCH(AN$8,'Default Parameters'!$3:$3,0),FALSE),"[enter country-specific value")</f>
        <v>0.53</v>
      </c>
      <c r="AO260" s="211" cm="1">
        <f t="array" aca="1" ref="AO260" ca="1">IF($G260="D",VLOOKUP($A260,DefaultParameters,MATCH(AO$8,'Default Parameters'!$3:$3,0),FALSE),"[enter country-specific value")</f>
        <v>0.53</v>
      </c>
      <c r="AP260" s="211"/>
      <c r="AQ260" s="211"/>
      <c r="AR260" s="211"/>
      <c r="AS260" s="211"/>
      <c r="AT260" s="211"/>
      <c r="AU260" s="188"/>
      <c r="AV260" s="43" t="e" cm="1">
        <f t="array" aca="1" ref="AV260" ca="1">IF($G260="D",VLOOKUP($A260,DefaultParameters,MATCH(AV$8,'Default Parameters'!$3:$3,0),FALSE),"[enter country-specific value")</f>
        <v>#N/A</v>
      </c>
    </row>
    <row r="261" spans="1:48" x14ac:dyDescent="0.25">
      <c r="A261" s="44" t="str">
        <f t="shared" si="64"/>
        <v>EF_NH3_yard_Sheep</v>
      </c>
      <c r="B261" s="2" t="s">
        <v>49</v>
      </c>
      <c r="C261" s="2" t="s">
        <v>487</v>
      </c>
      <c r="D261" s="77" t="str">
        <f t="shared" ca="1" si="61"/>
        <v>NH3-N</v>
      </c>
      <c r="E261" s="2" t="s">
        <v>79</v>
      </c>
      <c r="F261" s="77" t="str">
        <f t="shared" ca="1" si="62"/>
        <v>Fraction TAN</v>
      </c>
      <c r="G261" s="201" t="s">
        <v>124</v>
      </c>
      <c r="H261" s="2" t="s">
        <v>49</v>
      </c>
      <c r="I261" s="211" t="str">
        <f t="shared" ca="1" si="63"/>
        <v>Table 3.9, 3B, EMEP/EEA Guidebook 2019</v>
      </c>
      <c r="J261" s="202"/>
      <c r="K261" s="211" cm="1">
        <f t="array" aca="1" ref="K261" ca="1">IF($G261="D",VLOOKUP($A261,DefaultParameters,MATCH(K$8,'Default Parameters'!$3:$3,0),FALSE),"[enter country-specific value")</f>
        <v>0.75</v>
      </c>
      <c r="L261" s="211" cm="1">
        <f t="array" aca="1" ref="L261" ca="1">IF($G261="D",VLOOKUP($A261,DefaultParameters,MATCH(L$8,'Default Parameters'!$3:$3,0),FALSE),"[enter country-specific value")</f>
        <v>0.75</v>
      </c>
      <c r="M261" s="211" cm="1">
        <f t="array" aca="1" ref="M261" ca="1">IF($G261="D",VLOOKUP($A261,DefaultParameters,MATCH(M$8,'Default Parameters'!$3:$3,0),FALSE),"[enter country-specific value")</f>
        <v>0.75</v>
      </c>
      <c r="N261" s="211" cm="1">
        <f t="array" aca="1" ref="N261" ca="1">IF($G261="D",VLOOKUP($A261,DefaultParameters,MATCH(N$8,'Default Parameters'!$3:$3,0),FALSE),"[enter country-specific value")</f>
        <v>0.75</v>
      </c>
      <c r="O261" s="211" cm="1">
        <f t="array" aca="1" ref="O261" ca="1">IF($G261="D",VLOOKUP($A261,DefaultParameters,MATCH(O$8,'Default Parameters'!$3:$3,0),FALSE),"[enter country-specific value")</f>
        <v>0.75</v>
      </c>
      <c r="P261" s="211" cm="1">
        <f t="array" aca="1" ref="P261" ca="1">IF($G261="D",VLOOKUP($A261,DefaultParameters,MATCH(P$8,'Default Parameters'!$3:$3,0),FALSE),"[enter country-specific value")</f>
        <v>0.75</v>
      </c>
      <c r="Q261" s="211" cm="1">
        <f t="array" aca="1" ref="Q261" ca="1">IF($G261="D",VLOOKUP($A261,DefaultParameters,MATCH(Q$8,'Default Parameters'!$3:$3,0),FALSE),"[enter country-specific value")</f>
        <v>0.75</v>
      </c>
      <c r="R261" s="211" cm="1">
        <f t="array" aca="1" ref="R261" ca="1">IF($G261="D",VLOOKUP($A261,DefaultParameters,MATCH(R$8,'Default Parameters'!$3:$3,0),FALSE),"[enter country-specific value")</f>
        <v>0.75</v>
      </c>
      <c r="S261" s="211" cm="1">
        <f t="array" aca="1" ref="S261" ca="1">IF($G261="D",VLOOKUP($A261,DefaultParameters,MATCH(S$8,'Default Parameters'!$3:$3,0),FALSE),"[enter country-specific value")</f>
        <v>0.75</v>
      </c>
      <c r="T261" s="211" cm="1">
        <f t="array" aca="1" ref="T261" ca="1">IF($G261="D",VLOOKUP($A261,DefaultParameters,MATCH(T$8,'Default Parameters'!$3:$3,0),FALSE),"[enter country-specific value")</f>
        <v>0.75</v>
      </c>
      <c r="U261" s="211" cm="1">
        <f t="array" aca="1" ref="U261" ca="1">IF($G261="D",VLOOKUP($A261,DefaultParameters,MATCH(U$8,'Default Parameters'!$3:$3,0),FALSE),"[enter country-specific value")</f>
        <v>0.75</v>
      </c>
      <c r="V261" s="211" cm="1">
        <f t="array" aca="1" ref="V261" ca="1">IF($G261="D",VLOOKUP($A261,DefaultParameters,MATCH(V$8,'Default Parameters'!$3:$3,0),FALSE),"[enter country-specific value")</f>
        <v>0.75</v>
      </c>
      <c r="W261" s="211" cm="1">
        <f t="array" aca="1" ref="W261" ca="1">IF($G261="D",VLOOKUP($A261,DefaultParameters,MATCH(W$8,'Default Parameters'!$3:$3,0),FALSE),"[enter country-specific value")</f>
        <v>0.75</v>
      </c>
      <c r="X261" s="211" cm="1">
        <f t="array" aca="1" ref="X261" ca="1">IF($G261="D",VLOOKUP($A261,DefaultParameters,MATCH(X$8,'Default Parameters'!$3:$3,0),FALSE),"[enter country-specific value")</f>
        <v>0.75</v>
      </c>
      <c r="Y261" s="211" cm="1">
        <f t="array" aca="1" ref="Y261" ca="1">IF($G261="D",VLOOKUP($A261,DefaultParameters,MATCH(Y$8,'Default Parameters'!$3:$3,0),FALSE),"[enter country-specific value")</f>
        <v>0.75</v>
      </c>
      <c r="Z261" s="211" cm="1">
        <f t="array" aca="1" ref="Z261" ca="1">IF($G261="D",VLOOKUP($A261,DefaultParameters,MATCH(Z$8,'Default Parameters'!$3:$3,0),FALSE),"[enter country-specific value")</f>
        <v>0.75</v>
      </c>
      <c r="AA261" s="211" cm="1">
        <f t="array" aca="1" ref="AA261" ca="1">IF($G261="D",VLOOKUP($A261,DefaultParameters,MATCH(AA$8,'Default Parameters'!$3:$3,0),FALSE),"[enter country-specific value")</f>
        <v>0.75</v>
      </c>
      <c r="AB261" s="211" cm="1">
        <f t="array" aca="1" ref="AB261" ca="1">IF($G261="D",VLOOKUP($A261,DefaultParameters,MATCH(AB$8,'Default Parameters'!$3:$3,0),FALSE),"[enter country-specific value")</f>
        <v>0.75</v>
      </c>
      <c r="AC261" s="211" cm="1">
        <f t="array" aca="1" ref="AC261" ca="1">IF($G261="D",VLOOKUP($A261,DefaultParameters,MATCH(AC$8,'Default Parameters'!$3:$3,0),FALSE),"[enter country-specific value")</f>
        <v>0.75</v>
      </c>
      <c r="AD261" s="211" cm="1">
        <f t="array" aca="1" ref="AD261" ca="1">IF($G261="D",VLOOKUP($A261,DefaultParameters,MATCH(AD$8,'Default Parameters'!$3:$3,0),FALSE),"[enter country-specific value")</f>
        <v>0.75</v>
      </c>
      <c r="AE261" s="211" cm="1">
        <f t="array" aca="1" ref="AE261" ca="1">IF($G261="D",VLOOKUP($A261,DefaultParameters,MATCH(AE$8,'Default Parameters'!$3:$3,0),FALSE),"[enter country-specific value")</f>
        <v>0.75</v>
      </c>
      <c r="AF261" s="211" cm="1">
        <f t="array" aca="1" ref="AF261" ca="1">IF($G261="D",VLOOKUP($A261,DefaultParameters,MATCH(AF$8,'Default Parameters'!$3:$3,0),FALSE),"[enter country-specific value")</f>
        <v>0.75</v>
      </c>
      <c r="AG261" s="211" cm="1">
        <f t="array" aca="1" ref="AG261" ca="1">IF($G261="D",VLOOKUP($A261,DefaultParameters,MATCH(AG$8,'Default Parameters'!$3:$3,0),FALSE),"[enter country-specific value")</f>
        <v>0.75</v>
      </c>
      <c r="AH261" s="211" cm="1">
        <f t="array" aca="1" ref="AH261" ca="1">IF($G261="D",VLOOKUP($A261,DefaultParameters,MATCH(AH$8,'Default Parameters'!$3:$3,0),FALSE),"[enter country-specific value")</f>
        <v>0.75</v>
      </c>
      <c r="AI261" s="211" cm="1">
        <f t="array" aca="1" ref="AI261" ca="1">IF($G261="D",VLOOKUP($A261,DefaultParameters,MATCH(AI$8,'Default Parameters'!$3:$3,0),FALSE),"[enter country-specific value")</f>
        <v>0.75</v>
      </c>
      <c r="AJ261" s="211" cm="1">
        <f t="array" aca="1" ref="AJ261" ca="1">IF($G261="D",VLOOKUP($A261,DefaultParameters,MATCH(AJ$8,'Default Parameters'!$3:$3,0),FALSE),"[enter country-specific value")</f>
        <v>0.75</v>
      </c>
      <c r="AK261" s="211" cm="1">
        <f t="array" aca="1" ref="AK261" ca="1">IF($G261="D",VLOOKUP($A261,DefaultParameters,MATCH(AK$8,'Default Parameters'!$3:$3,0),FALSE),"[enter country-specific value")</f>
        <v>0.75</v>
      </c>
      <c r="AL261" s="211" cm="1">
        <f t="array" aca="1" ref="AL261" ca="1">IF($G261="D",VLOOKUP($A261,DefaultParameters,MATCH(AL$8,'Default Parameters'!$3:$3,0),FALSE),"[enter country-specific value")</f>
        <v>0.75</v>
      </c>
      <c r="AM261" s="211" cm="1">
        <f t="array" aca="1" ref="AM261" ca="1">IF($G261="D",VLOOKUP($A261,DefaultParameters,MATCH(AM$8,'Default Parameters'!$3:$3,0),FALSE),"[enter country-specific value")</f>
        <v>0.75</v>
      </c>
      <c r="AN261" s="211" cm="1">
        <f t="array" aca="1" ref="AN261" ca="1">IF($G261="D",VLOOKUP($A261,DefaultParameters,MATCH(AN$8,'Default Parameters'!$3:$3,0),FALSE),"[enter country-specific value")</f>
        <v>0.75</v>
      </c>
      <c r="AO261" s="211" cm="1">
        <f t="array" aca="1" ref="AO261" ca="1">IF($G261="D",VLOOKUP($A261,DefaultParameters,MATCH(AO$8,'Default Parameters'!$3:$3,0),FALSE),"[enter country-specific value")</f>
        <v>0.75</v>
      </c>
      <c r="AP261" s="211"/>
      <c r="AQ261" s="211"/>
      <c r="AR261" s="211"/>
      <c r="AS261" s="211"/>
      <c r="AT261" s="211"/>
      <c r="AU261" s="188"/>
      <c r="AV261" s="43" t="e" cm="1">
        <f t="array" aca="1" ref="AV261" ca="1">IF($G261="D",VLOOKUP($A261,DefaultParameters,MATCH(AV$8,'Default Parameters'!$3:$3,0),FALSE),"[enter country-specific value")</f>
        <v>#N/A</v>
      </c>
    </row>
    <row r="262" spans="1:48" x14ac:dyDescent="0.25">
      <c r="A262" s="44" t="str">
        <f t="shared" si="64"/>
        <v>EF_NH3_yard_Swine (finishing pigs)</v>
      </c>
      <c r="B262" s="2" t="s">
        <v>49</v>
      </c>
      <c r="C262" s="2" t="s">
        <v>487</v>
      </c>
      <c r="D262" s="77" t="str">
        <f t="shared" ca="1" si="61"/>
        <v>NH3-N</v>
      </c>
      <c r="E262" s="2" t="s">
        <v>538</v>
      </c>
      <c r="F262" s="77" t="str">
        <f t="shared" ca="1" si="62"/>
        <v>Fraction TAN</v>
      </c>
      <c r="G262" s="201" t="s">
        <v>124</v>
      </c>
      <c r="H262" s="2" t="s">
        <v>49</v>
      </c>
      <c r="I262" s="211" t="str">
        <f t="shared" ca="1" si="63"/>
        <v>Table 3.9, 3B, EMEP/EEA Guidebook 2019</v>
      </c>
      <c r="J262" s="202"/>
      <c r="K262" s="211" cm="1">
        <f t="array" aca="1" ref="K262" ca="1">IF($G262="D",VLOOKUP($A262,DefaultParameters,MATCH(K$8,'Default Parameters'!$3:$3,0),FALSE),"[enter country-specific value")</f>
        <v>0.53</v>
      </c>
      <c r="L262" s="211" cm="1">
        <f t="array" aca="1" ref="L262" ca="1">IF($G262="D",VLOOKUP($A262,DefaultParameters,MATCH(L$8,'Default Parameters'!$3:$3,0),FALSE),"[enter country-specific value")</f>
        <v>0.53</v>
      </c>
      <c r="M262" s="211" cm="1">
        <f t="array" aca="1" ref="M262" ca="1">IF($G262="D",VLOOKUP($A262,DefaultParameters,MATCH(M$8,'Default Parameters'!$3:$3,0),FALSE),"[enter country-specific value")</f>
        <v>0.53</v>
      </c>
      <c r="N262" s="211" cm="1">
        <f t="array" aca="1" ref="N262" ca="1">IF($G262="D",VLOOKUP($A262,DefaultParameters,MATCH(N$8,'Default Parameters'!$3:$3,0),FALSE),"[enter country-specific value")</f>
        <v>0.53</v>
      </c>
      <c r="O262" s="211" cm="1">
        <f t="array" aca="1" ref="O262" ca="1">IF($G262="D",VLOOKUP($A262,DefaultParameters,MATCH(O$8,'Default Parameters'!$3:$3,0),FALSE),"[enter country-specific value")</f>
        <v>0.53</v>
      </c>
      <c r="P262" s="211" cm="1">
        <f t="array" aca="1" ref="P262" ca="1">IF($G262="D",VLOOKUP($A262,DefaultParameters,MATCH(P$8,'Default Parameters'!$3:$3,0),FALSE),"[enter country-specific value")</f>
        <v>0.53</v>
      </c>
      <c r="Q262" s="211" cm="1">
        <f t="array" aca="1" ref="Q262" ca="1">IF($G262="D",VLOOKUP($A262,DefaultParameters,MATCH(Q$8,'Default Parameters'!$3:$3,0),FALSE),"[enter country-specific value")</f>
        <v>0.53</v>
      </c>
      <c r="R262" s="211" cm="1">
        <f t="array" aca="1" ref="R262" ca="1">IF($G262="D",VLOOKUP($A262,DefaultParameters,MATCH(R$8,'Default Parameters'!$3:$3,0),FALSE),"[enter country-specific value")</f>
        <v>0.53</v>
      </c>
      <c r="S262" s="211" cm="1">
        <f t="array" aca="1" ref="S262" ca="1">IF($G262="D",VLOOKUP($A262,DefaultParameters,MATCH(S$8,'Default Parameters'!$3:$3,0),FALSE),"[enter country-specific value")</f>
        <v>0.53</v>
      </c>
      <c r="T262" s="211" cm="1">
        <f t="array" aca="1" ref="T262" ca="1">IF($G262="D",VLOOKUP($A262,DefaultParameters,MATCH(T$8,'Default Parameters'!$3:$3,0),FALSE),"[enter country-specific value")</f>
        <v>0.53</v>
      </c>
      <c r="U262" s="211" cm="1">
        <f t="array" aca="1" ref="U262" ca="1">IF($G262="D",VLOOKUP($A262,DefaultParameters,MATCH(U$8,'Default Parameters'!$3:$3,0),FALSE),"[enter country-specific value")</f>
        <v>0.53</v>
      </c>
      <c r="V262" s="211" cm="1">
        <f t="array" aca="1" ref="V262" ca="1">IF($G262="D",VLOOKUP($A262,DefaultParameters,MATCH(V$8,'Default Parameters'!$3:$3,0),FALSE),"[enter country-specific value")</f>
        <v>0.53</v>
      </c>
      <c r="W262" s="211" cm="1">
        <f t="array" aca="1" ref="W262" ca="1">IF($G262="D",VLOOKUP($A262,DefaultParameters,MATCH(W$8,'Default Parameters'!$3:$3,0),FALSE),"[enter country-specific value")</f>
        <v>0.53</v>
      </c>
      <c r="X262" s="211" cm="1">
        <f t="array" aca="1" ref="X262" ca="1">IF($G262="D",VLOOKUP($A262,DefaultParameters,MATCH(X$8,'Default Parameters'!$3:$3,0),FALSE),"[enter country-specific value")</f>
        <v>0.53</v>
      </c>
      <c r="Y262" s="211" cm="1">
        <f t="array" aca="1" ref="Y262" ca="1">IF($G262="D",VLOOKUP($A262,DefaultParameters,MATCH(Y$8,'Default Parameters'!$3:$3,0),FALSE),"[enter country-specific value")</f>
        <v>0.53</v>
      </c>
      <c r="Z262" s="211" cm="1">
        <f t="array" aca="1" ref="Z262" ca="1">IF($G262="D",VLOOKUP($A262,DefaultParameters,MATCH(Z$8,'Default Parameters'!$3:$3,0),FALSE),"[enter country-specific value")</f>
        <v>0.53</v>
      </c>
      <c r="AA262" s="211" cm="1">
        <f t="array" aca="1" ref="AA262" ca="1">IF($G262="D",VLOOKUP($A262,DefaultParameters,MATCH(AA$8,'Default Parameters'!$3:$3,0),FALSE),"[enter country-specific value")</f>
        <v>0.53</v>
      </c>
      <c r="AB262" s="211" cm="1">
        <f t="array" aca="1" ref="AB262" ca="1">IF($G262="D",VLOOKUP($A262,DefaultParameters,MATCH(AB$8,'Default Parameters'!$3:$3,0),FALSE),"[enter country-specific value")</f>
        <v>0.53</v>
      </c>
      <c r="AC262" s="211" cm="1">
        <f t="array" aca="1" ref="AC262" ca="1">IF($G262="D",VLOOKUP($A262,DefaultParameters,MATCH(AC$8,'Default Parameters'!$3:$3,0),FALSE),"[enter country-specific value")</f>
        <v>0.53</v>
      </c>
      <c r="AD262" s="211" cm="1">
        <f t="array" aca="1" ref="AD262" ca="1">IF($G262="D",VLOOKUP($A262,DefaultParameters,MATCH(AD$8,'Default Parameters'!$3:$3,0),FALSE),"[enter country-specific value")</f>
        <v>0.53</v>
      </c>
      <c r="AE262" s="211" cm="1">
        <f t="array" aca="1" ref="AE262" ca="1">IF($G262="D",VLOOKUP($A262,DefaultParameters,MATCH(AE$8,'Default Parameters'!$3:$3,0),FALSE),"[enter country-specific value")</f>
        <v>0.53</v>
      </c>
      <c r="AF262" s="211" cm="1">
        <f t="array" aca="1" ref="AF262" ca="1">IF($G262="D",VLOOKUP($A262,DefaultParameters,MATCH(AF$8,'Default Parameters'!$3:$3,0),FALSE),"[enter country-specific value")</f>
        <v>0.53</v>
      </c>
      <c r="AG262" s="211" cm="1">
        <f t="array" aca="1" ref="AG262" ca="1">IF($G262="D",VLOOKUP($A262,DefaultParameters,MATCH(AG$8,'Default Parameters'!$3:$3,0),FALSE),"[enter country-specific value")</f>
        <v>0.53</v>
      </c>
      <c r="AH262" s="211" cm="1">
        <f t="array" aca="1" ref="AH262" ca="1">IF($G262="D",VLOOKUP($A262,DefaultParameters,MATCH(AH$8,'Default Parameters'!$3:$3,0),FALSE),"[enter country-specific value")</f>
        <v>0.53</v>
      </c>
      <c r="AI262" s="211" cm="1">
        <f t="array" aca="1" ref="AI262" ca="1">IF($G262="D",VLOOKUP($A262,DefaultParameters,MATCH(AI$8,'Default Parameters'!$3:$3,0),FALSE),"[enter country-specific value")</f>
        <v>0.53</v>
      </c>
      <c r="AJ262" s="211" cm="1">
        <f t="array" aca="1" ref="AJ262" ca="1">IF($G262="D",VLOOKUP($A262,DefaultParameters,MATCH(AJ$8,'Default Parameters'!$3:$3,0),FALSE),"[enter country-specific value")</f>
        <v>0.53</v>
      </c>
      <c r="AK262" s="211" cm="1">
        <f t="array" aca="1" ref="AK262" ca="1">IF($G262="D",VLOOKUP($A262,DefaultParameters,MATCH(AK$8,'Default Parameters'!$3:$3,0),FALSE),"[enter country-specific value")</f>
        <v>0.53</v>
      </c>
      <c r="AL262" s="211" cm="1">
        <f t="array" aca="1" ref="AL262" ca="1">IF($G262="D",VLOOKUP($A262,DefaultParameters,MATCH(AL$8,'Default Parameters'!$3:$3,0),FALSE),"[enter country-specific value")</f>
        <v>0.53</v>
      </c>
      <c r="AM262" s="211" cm="1">
        <f t="array" aca="1" ref="AM262" ca="1">IF($G262="D",VLOOKUP($A262,DefaultParameters,MATCH(AM$8,'Default Parameters'!$3:$3,0),FALSE),"[enter country-specific value")</f>
        <v>0.53</v>
      </c>
      <c r="AN262" s="211" cm="1">
        <f t="array" aca="1" ref="AN262" ca="1">IF($G262="D",VLOOKUP($A262,DefaultParameters,MATCH(AN$8,'Default Parameters'!$3:$3,0),FALSE),"[enter country-specific value")</f>
        <v>0.53</v>
      </c>
      <c r="AO262" s="211" cm="1">
        <f t="array" aca="1" ref="AO262" ca="1">IF($G262="D",VLOOKUP($A262,DefaultParameters,MATCH(AO$8,'Default Parameters'!$3:$3,0),FALSE),"[enter country-specific value")</f>
        <v>0.53</v>
      </c>
      <c r="AP262" s="211"/>
      <c r="AQ262" s="211"/>
      <c r="AR262" s="211"/>
      <c r="AS262" s="211"/>
      <c r="AT262" s="211"/>
      <c r="AU262" s="188"/>
      <c r="AV262" s="43" t="e" cm="1">
        <f t="array" aca="1" ref="AV262" ca="1">IF($G262="D",VLOOKUP($A262,DefaultParameters,MATCH(AV$8,'Default Parameters'!$3:$3,0),FALSE),"[enter country-specific value")</f>
        <v>#N/A</v>
      </c>
    </row>
    <row r="263" spans="1:48" x14ac:dyDescent="0.25">
      <c r="A263" s="44" t="str">
        <f t="shared" si="64"/>
        <v>EF_NH3_yard_Swine (sows)</v>
      </c>
      <c r="B263" s="2" t="s">
        <v>49</v>
      </c>
      <c r="C263" s="2" t="s">
        <v>487</v>
      </c>
      <c r="D263" s="77" t="str">
        <f t="shared" ca="1" si="61"/>
        <v>NH3-N</v>
      </c>
      <c r="E263" s="2" t="s">
        <v>145</v>
      </c>
      <c r="F263" s="77" t="str">
        <f t="shared" ca="1" si="62"/>
        <v>Fraction TAN</v>
      </c>
      <c r="G263" s="201" t="s">
        <v>124</v>
      </c>
      <c r="H263" s="2" t="s">
        <v>49</v>
      </c>
      <c r="I263" s="211" t="str">
        <f t="shared" ca="1" si="63"/>
        <v>No default, assumed to be 0</v>
      </c>
      <c r="J263" s="202"/>
      <c r="K263" s="211" cm="1">
        <f t="array" aca="1" ref="K263" ca="1">IF($G263="D",VLOOKUP($A263,DefaultParameters,MATCH(K$8,'Default Parameters'!$3:$3,0),FALSE),"[enter country-specific value")</f>
        <v>0</v>
      </c>
      <c r="L263" s="211" cm="1">
        <f t="array" aca="1" ref="L263" ca="1">IF($G263="D",VLOOKUP($A263,DefaultParameters,MATCH(L$8,'Default Parameters'!$3:$3,0),FALSE),"[enter country-specific value")</f>
        <v>0</v>
      </c>
      <c r="M263" s="211" cm="1">
        <f t="array" aca="1" ref="M263" ca="1">IF($G263="D",VLOOKUP($A263,DefaultParameters,MATCH(M$8,'Default Parameters'!$3:$3,0),FALSE),"[enter country-specific value")</f>
        <v>0</v>
      </c>
      <c r="N263" s="211" cm="1">
        <f t="array" aca="1" ref="N263" ca="1">IF($G263="D",VLOOKUP($A263,DefaultParameters,MATCH(N$8,'Default Parameters'!$3:$3,0),FALSE),"[enter country-specific value")</f>
        <v>0</v>
      </c>
      <c r="O263" s="211" cm="1">
        <f t="array" aca="1" ref="O263" ca="1">IF($G263="D",VLOOKUP($A263,DefaultParameters,MATCH(O$8,'Default Parameters'!$3:$3,0),FALSE),"[enter country-specific value")</f>
        <v>0</v>
      </c>
      <c r="P263" s="211" cm="1">
        <f t="array" aca="1" ref="P263" ca="1">IF($G263="D",VLOOKUP($A263,DefaultParameters,MATCH(P$8,'Default Parameters'!$3:$3,0),FALSE),"[enter country-specific value")</f>
        <v>0</v>
      </c>
      <c r="Q263" s="211" cm="1">
        <f t="array" aca="1" ref="Q263" ca="1">IF($G263="D",VLOOKUP($A263,DefaultParameters,MATCH(Q$8,'Default Parameters'!$3:$3,0),FALSE),"[enter country-specific value")</f>
        <v>0</v>
      </c>
      <c r="R263" s="211" cm="1">
        <f t="array" aca="1" ref="R263" ca="1">IF($G263="D",VLOOKUP($A263,DefaultParameters,MATCH(R$8,'Default Parameters'!$3:$3,0),FALSE),"[enter country-specific value")</f>
        <v>0</v>
      </c>
      <c r="S263" s="211" cm="1">
        <f t="array" aca="1" ref="S263" ca="1">IF($G263="D",VLOOKUP($A263,DefaultParameters,MATCH(S$8,'Default Parameters'!$3:$3,0),FALSE),"[enter country-specific value")</f>
        <v>0</v>
      </c>
      <c r="T263" s="211" cm="1">
        <f t="array" aca="1" ref="T263" ca="1">IF($G263="D",VLOOKUP($A263,DefaultParameters,MATCH(T$8,'Default Parameters'!$3:$3,0),FALSE),"[enter country-specific value")</f>
        <v>0</v>
      </c>
      <c r="U263" s="211" cm="1">
        <f t="array" aca="1" ref="U263" ca="1">IF($G263="D",VLOOKUP($A263,DefaultParameters,MATCH(U$8,'Default Parameters'!$3:$3,0),FALSE),"[enter country-specific value")</f>
        <v>0</v>
      </c>
      <c r="V263" s="211" cm="1">
        <f t="array" aca="1" ref="V263" ca="1">IF($G263="D",VLOOKUP($A263,DefaultParameters,MATCH(V$8,'Default Parameters'!$3:$3,0),FALSE),"[enter country-specific value")</f>
        <v>0</v>
      </c>
      <c r="W263" s="211" cm="1">
        <f t="array" aca="1" ref="W263" ca="1">IF($G263="D",VLOOKUP($A263,DefaultParameters,MATCH(W$8,'Default Parameters'!$3:$3,0),FALSE),"[enter country-specific value")</f>
        <v>0</v>
      </c>
      <c r="X263" s="211" cm="1">
        <f t="array" aca="1" ref="X263" ca="1">IF($G263="D",VLOOKUP($A263,DefaultParameters,MATCH(X$8,'Default Parameters'!$3:$3,0),FALSE),"[enter country-specific value")</f>
        <v>0</v>
      </c>
      <c r="Y263" s="211" cm="1">
        <f t="array" aca="1" ref="Y263" ca="1">IF($G263="D",VLOOKUP($A263,DefaultParameters,MATCH(Y$8,'Default Parameters'!$3:$3,0),FALSE),"[enter country-specific value")</f>
        <v>0</v>
      </c>
      <c r="Z263" s="211" cm="1">
        <f t="array" aca="1" ref="Z263" ca="1">IF($G263="D",VLOOKUP($A263,DefaultParameters,MATCH(Z$8,'Default Parameters'!$3:$3,0),FALSE),"[enter country-specific value")</f>
        <v>0</v>
      </c>
      <c r="AA263" s="211" cm="1">
        <f t="array" aca="1" ref="AA263" ca="1">IF($G263="D",VLOOKUP($A263,DefaultParameters,MATCH(AA$8,'Default Parameters'!$3:$3,0),FALSE),"[enter country-specific value")</f>
        <v>0</v>
      </c>
      <c r="AB263" s="211" cm="1">
        <f t="array" aca="1" ref="AB263" ca="1">IF($G263="D",VLOOKUP($A263,DefaultParameters,MATCH(AB$8,'Default Parameters'!$3:$3,0),FALSE),"[enter country-specific value")</f>
        <v>0</v>
      </c>
      <c r="AC263" s="211" cm="1">
        <f t="array" aca="1" ref="AC263" ca="1">IF($G263="D",VLOOKUP($A263,DefaultParameters,MATCH(AC$8,'Default Parameters'!$3:$3,0),FALSE),"[enter country-specific value")</f>
        <v>0</v>
      </c>
      <c r="AD263" s="211" cm="1">
        <f t="array" aca="1" ref="AD263" ca="1">IF($G263="D",VLOOKUP($A263,DefaultParameters,MATCH(AD$8,'Default Parameters'!$3:$3,0),FALSE),"[enter country-specific value")</f>
        <v>0</v>
      </c>
      <c r="AE263" s="211" cm="1">
        <f t="array" aca="1" ref="AE263" ca="1">IF($G263="D",VLOOKUP($A263,DefaultParameters,MATCH(AE$8,'Default Parameters'!$3:$3,0),FALSE),"[enter country-specific value")</f>
        <v>0</v>
      </c>
      <c r="AF263" s="211" cm="1">
        <f t="array" aca="1" ref="AF263" ca="1">IF($G263="D",VLOOKUP($A263,DefaultParameters,MATCH(AF$8,'Default Parameters'!$3:$3,0),FALSE),"[enter country-specific value")</f>
        <v>0</v>
      </c>
      <c r="AG263" s="211" cm="1">
        <f t="array" aca="1" ref="AG263" ca="1">IF($G263="D",VLOOKUP($A263,DefaultParameters,MATCH(AG$8,'Default Parameters'!$3:$3,0),FALSE),"[enter country-specific value")</f>
        <v>0</v>
      </c>
      <c r="AH263" s="211" cm="1">
        <f t="array" aca="1" ref="AH263" ca="1">IF($G263="D",VLOOKUP($A263,DefaultParameters,MATCH(AH$8,'Default Parameters'!$3:$3,0),FALSE),"[enter country-specific value")</f>
        <v>0</v>
      </c>
      <c r="AI263" s="211" cm="1">
        <f t="array" aca="1" ref="AI263" ca="1">IF($G263="D",VLOOKUP($A263,DefaultParameters,MATCH(AI$8,'Default Parameters'!$3:$3,0),FALSE),"[enter country-specific value")</f>
        <v>0</v>
      </c>
      <c r="AJ263" s="211" cm="1">
        <f t="array" aca="1" ref="AJ263" ca="1">IF($G263="D",VLOOKUP($A263,DefaultParameters,MATCH(AJ$8,'Default Parameters'!$3:$3,0),FALSE),"[enter country-specific value")</f>
        <v>0</v>
      </c>
      <c r="AK263" s="211" cm="1">
        <f t="array" aca="1" ref="AK263" ca="1">IF($G263="D",VLOOKUP($A263,DefaultParameters,MATCH(AK$8,'Default Parameters'!$3:$3,0),FALSE),"[enter country-specific value")</f>
        <v>0</v>
      </c>
      <c r="AL263" s="211" cm="1">
        <f t="array" aca="1" ref="AL263" ca="1">IF($G263="D",VLOOKUP($A263,DefaultParameters,MATCH(AL$8,'Default Parameters'!$3:$3,0),FALSE),"[enter country-specific value")</f>
        <v>0</v>
      </c>
      <c r="AM263" s="211" cm="1">
        <f t="array" aca="1" ref="AM263" ca="1">IF($G263="D",VLOOKUP($A263,DefaultParameters,MATCH(AM$8,'Default Parameters'!$3:$3,0),FALSE),"[enter country-specific value")</f>
        <v>0</v>
      </c>
      <c r="AN263" s="211" cm="1">
        <f t="array" aca="1" ref="AN263" ca="1">IF($G263="D",VLOOKUP($A263,DefaultParameters,MATCH(AN$8,'Default Parameters'!$3:$3,0),FALSE),"[enter country-specific value")</f>
        <v>0</v>
      </c>
      <c r="AO263" s="211" cm="1">
        <f t="array" aca="1" ref="AO263" ca="1">IF($G263="D",VLOOKUP($A263,DefaultParameters,MATCH(AO$8,'Default Parameters'!$3:$3,0),FALSE),"[enter country-specific value")</f>
        <v>0</v>
      </c>
      <c r="AP263" s="211"/>
      <c r="AQ263" s="211"/>
      <c r="AR263" s="211"/>
      <c r="AS263" s="211"/>
      <c r="AT263" s="211"/>
      <c r="AU263" s="188"/>
      <c r="AV263" s="211" t="e" cm="1">
        <f t="array" aca="1" ref="AV263" ca="1">IF($G263="D",VLOOKUP($A263,DefaultParameters,MATCH(AV$8,'Default Parameters'!$3:$3,0),FALSE),"[enter country-specific value")</f>
        <v>#N/A</v>
      </c>
    </row>
    <row r="264" spans="1:48" x14ac:dyDescent="0.25">
      <c r="A264" s="44" t="str">
        <f t="shared" si="64"/>
        <v>EF_NH3_yard_Buffalo</v>
      </c>
      <c r="B264" s="2" t="s">
        <v>49</v>
      </c>
      <c r="C264" s="2" t="s">
        <v>487</v>
      </c>
      <c r="D264" s="77" t="str">
        <f t="shared" ca="1" si="61"/>
        <v>NH3-N</v>
      </c>
      <c r="E264" s="2" t="s">
        <v>80</v>
      </c>
      <c r="F264" s="77" t="str">
        <f t="shared" ca="1" si="62"/>
        <v>Fraction TAN</v>
      </c>
      <c r="G264" s="201" t="s">
        <v>124</v>
      </c>
      <c r="H264" s="2" t="s">
        <v>49</v>
      </c>
      <c r="I264" s="211" t="str">
        <f t="shared" ca="1" si="63"/>
        <v>No default, assumed to be 0</v>
      </c>
      <c r="J264" s="202"/>
      <c r="K264" s="211" cm="1">
        <f t="array" aca="1" ref="K264" ca="1">IF($G264="D",VLOOKUP($A264,DefaultParameters,MATCH(K$8,'Default Parameters'!$3:$3,0),FALSE),"[enter country-specific value")</f>
        <v>0</v>
      </c>
      <c r="L264" s="211" cm="1">
        <f t="array" aca="1" ref="L264" ca="1">IF($G264="D",VLOOKUP($A264,DefaultParameters,MATCH(L$8,'Default Parameters'!$3:$3,0),FALSE),"[enter country-specific value")</f>
        <v>0</v>
      </c>
      <c r="M264" s="211" cm="1">
        <f t="array" aca="1" ref="M264" ca="1">IF($G264="D",VLOOKUP($A264,DefaultParameters,MATCH(M$8,'Default Parameters'!$3:$3,0),FALSE),"[enter country-specific value")</f>
        <v>0</v>
      </c>
      <c r="N264" s="211" cm="1">
        <f t="array" aca="1" ref="N264" ca="1">IF($G264="D",VLOOKUP($A264,DefaultParameters,MATCH(N$8,'Default Parameters'!$3:$3,0),FALSE),"[enter country-specific value")</f>
        <v>0</v>
      </c>
      <c r="O264" s="211" cm="1">
        <f t="array" aca="1" ref="O264" ca="1">IF($G264="D",VLOOKUP($A264,DefaultParameters,MATCH(O$8,'Default Parameters'!$3:$3,0),FALSE),"[enter country-specific value")</f>
        <v>0</v>
      </c>
      <c r="P264" s="211" cm="1">
        <f t="array" aca="1" ref="P264" ca="1">IF($G264="D",VLOOKUP($A264,DefaultParameters,MATCH(P$8,'Default Parameters'!$3:$3,0),FALSE),"[enter country-specific value")</f>
        <v>0</v>
      </c>
      <c r="Q264" s="211" cm="1">
        <f t="array" aca="1" ref="Q264" ca="1">IF($G264="D",VLOOKUP($A264,DefaultParameters,MATCH(Q$8,'Default Parameters'!$3:$3,0),FALSE),"[enter country-specific value")</f>
        <v>0</v>
      </c>
      <c r="R264" s="211" cm="1">
        <f t="array" aca="1" ref="R264" ca="1">IF($G264="D",VLOOKUP($A264,DefaultParameters,MATCH(R$8,'Default Parameters'!$3:$3,0),FALSE),"[enter country-specific value")</f>
        <v>0</v>
      </c>
      <c r="S264" s="211" cm="1">
        <f t="array" aca="1" ref="S264" ca="1">IF($G264="D",VLOOKUP($A264,DefaultParameters,MATCH(S$8,'Default Parameters'!$3:$3,0),FALSE),"[enter country-specific value")</f>
        <v>0</v>
      </c>
      <c r="T264" s="211" cm="1">
        <f t="array" aca="1" ref="T264" ca="1">IF($G264="D",VLOOKUP($A264,DefaultParameters,MATCH(T$8,'Default Parameters'!$3:$3,0),FALSE),"[enter country-specific value")</f>
        <v>0</v>
      </c>
      <c r="U264" s="211" cm="1">
        <f t="array" aca="1" ref="U264" ca="1">IF($G264="D",VLOOKUP($A264,DefaultParameters,MATCH(U$8,'Default Parameters'!$3:$3,0),FALSE),"[enter country-specific value")</f>
        <v>0</v>
      </c>
      <c r="V264" s="211" cm="1">
        <f t="array" aca="1" ref="V264" ca="1">IF($G264="D",VLOOKUP($A264,DefaultParameters,MATCH(V$8,'Default Parameters'!$3:$3,0),FALSE),"[enter country-specific value")</f>
        <v>0</v>
      </c>
      <c r="W264" s="211" cm="1">
        <f t="array" aca="1" ref="W264" ca="1">IF($G264="D",VLOOKUP($A264,DefaultParameters,MATCH(W$8,'Default Parameters'!$3:$3,0),FALSE),"[enter country-specific value")</f>
        <v>0</v>
      </c>
      <c r="X264" s="211" cm="1">
        <f t="array" aca="1" ref="X264" ca="1">IF($G264="D",VLOOKUP($A264,DefaultParameters,MATCH(X$8,'Default Parameters'!$3:$3,0),FALSE),"[enter country-specific value")</f>
        <v>0</v>
      </c>
      <c r="Y264" s="211" cm="1">
        <f t="array" aca="1" ref="Y264" ca="1">IF($G264="D",VLOOKUP($A264,DefaultParameters,MATCH(Y$8,'Default Parameters'!$3:$3,0),FALSE),"[enter country-specific value")</f>
        <v>0</v>
      </c>
      <c r="Z264" s="211" cm="1">
        <f t="array" aca="1" ref="Z264" ca="1">IF($G264="D",VLOOKUP($A264,DefaultParameters,MATCH(Z$8,'Default Parameters'!$3:$3,0),FALSE),"[enter country-specific value")</f>
        <v>0</v>
      </c>
      <c r="AA264" s="211" cm="1">
        <f t="array" aca="1" ref="AA264" ca="1">IF($G264="D",VLOOKUP($A264,DefaultParameters,MATCH(AA$8,'Default Parameters'!$3:$3,0),FALSE),"[enter country-specific value")</f>
        <v>0</v>
      </c>
      <c r="AB264" s="211" cm="1">
        <f t="array" aca="1" ref="AB264" ca="1">IF($G264="D",VLOOKUP($A264,DefaultParameters,MATCH(AB$8,'Default Parameters'!$3:$3,0),FALSE),"[enter country-specific value")</f>
        <v>0</v>
      </c>
      <c r="AC264" s="211" cm="1">
        <f t="array" aca="1" ref="AC264" ca="1">IF($G264="D",VLOOKUP($A264,DefaultParameters,MATCH(AC$8,'Default Parameters'!$3:$3,0),FALSE),"[enter country-specific value")</f>
        <v>0</v>
      </c>
      <c r="AD264" s="211" cm="1">
        <f t="array" aca="1" ref="AD264" ca="1">IF($G264="D",VLOOKUP($A264,DefaultParameters,MATCH(AD$8,'Default Parameters'!$3:$3,0),FALSE),"[enter country-specific value")</f>
        <v>0</v>
      </c>
      <c r="AE264" s="211" cm="1">
        <f t="array" aca="1" ref="AE264" ca="1">IF($G264="D",VLOOKUP($A264,DefaultParameters,MATCH(AE$8,'Default Parameters'!$3:$3,0),FALSE),"[enter country-specific value")</f>
        <v>0</v>
      </c>
      <c r="AF264" s="211" cm="1">
        <f t="array" aca="1" ref="AF264" ca="1">IF($G264="D",VLOOKUP($A264,DefaultParameters,MATCH(AF$8,'Default Parameters'!$3:$3,0),FALSE),"[enter country-specific value")</f>
        <v>0</v>
      </c>
      <c r="AG264" s="211" cm="1">
        <f t="array" aca="1" ref="AG264" ca="1">IF($G264="D",VLOOKUP($A264,DefaultParameters,MATCH(AG$8,'Default Parameters'!$3:$3,0),FALSE),"[enter country-specific value")</f>
        <v>0</v>
      </c>
      <c r="AH264" s="211" cm="1">
        <f t="array" aca="1" ref="AH264" ca="1">IF($G264="D",VLOOKUP($A264,DefaultParameters,MATCH(AH$8,'Default Parameters'!$3:$3,0),FALSE),"[enter country-specific value")</f>
        <v>0</v>
      </c>
      <c r="AI264" s="211" cm="1">
        <f t="array" aca="1" ref="AI264" ca="1">IF($G264="D",VLOOKUP($A264,DefaultParameters,MATCH(AI$8,'Default Parameters'!$3:$3,0),FALSE),"[enter country-specific value")</f>
        <v>0</v>
      </c>
      <c r="AJ264" s="211" cm="1">
        <f t="array" aca="1" ref="AJ264" ca="1">IF($G264="D",VLOOKUP($A264,DefaultParameters,MATCH(AJ$8,'Default Parameters'!$3:$3,0),FALSE),"[enter country-specific value")</f>
        <v>0</v>
      </c>
      <c r="AK264" s="211" cm="1">
        <f t="array" aca="1" ref="AK264" ca="1">IF($G264="D",VLOOKUP($A264,DefaultParameters,MATCH(AK$8,'Default Parameters'!$3:$3,0),FALSE),"[enter country-specific value")</f>
        <v>0</v>
      </c>
      <c r="AL264" s="211" cm="1">
        <f t="array" aca="1" ref="AL264" ca="1">IF($G264="D",VLOOKUP($A264,DefaultParameters,MATCH(AL$8,'Default Parameters'!$3:$3,0),FALSE),"[enter country-specific value")</f>
        <v>0</v>
      </c>
      <c r="AM264" s="211" cm="1">
        <f t="array" aca="1" ref="AM264" ca="1">IF($G264="D",VLOOKUP($A264,DefaultParameters,MATCH(AM$8,'Default Parameters'!$3:$3,0),FALSE),"[enter country-specific value")</f>
        <v>0</v>
      </c>
      <c r="AN264" s="211" cm="1">
        <f t="array" aca="1" ref="AN264" ca="1">IF($G264="D",VLOOKUP($A264,DefaultParameters,MATCH(AN$8,'Default Parameters'!$3:$3,0),FALSE),"[enter country-specific value")</f>
        <v>0</v>
      </c>
      <c r="AO264" s="211" cm="1">
        <f t="array" aca="1" ref="AO264" ca="1">IF($G264="D",VLOOKUP($A264,DefaultParameters,MATCH(AO$8,'Default Parameters'!$3:$3,0),FALSE),"[enter country-specific value")</f>
        <v>0</v>
      </c>
      <c r="AP264" s="211"/>
      <c r="AQ264" s="211"/>
      <c r="AR264" s="211"/>
      <c r="AS264" s="211"/>
      <c r="AT264" s="211"/>
      <c r="AU264" s="188"/>
      <c r="AV264" s="43" t="e" cm="1">
        <f t="array" aca="1" ref="AV264" ca="1">IF($G264="D",VLOOKUP($A264,DefaultParameters,MATCH(AV$8,'Default Parameters'!$3:$3,0),FALSE),"[enter country-specific value")</f>
        <v>#N/A</v>
      </c>
    </row>
    <row r="265" spans="1:48" x14ac:dyDescent="0.25">
      <c r="A265" s="44" t="str">
        <f t="shared" si="64"/>
        <v>EF_NH3_yard_Goats</v>
      </c>
      <c r="B265" s="2" t="s">
        <v>49</v>
      </c>
      <c r="C265" s="2" t="s">
        <v>487</v>
      </c>
      <c r="D265" s="77" t="str">
        <f t="shared" ca="1" si="61"/>
        <v>NH3-N</v>
      </c>
      <c r="E265" s="2" t="s">
        <v>81</v>
      </c>
      <c r="F265" s="77" t="str">
        <f t="shared" ca="1" si="62"/>
        <v>Fraction TAN</v>
      </c>
      <c r="G265" s="201" t="s">
        <v>124</v>
      </c>
      <c r="H265" s="2" t="s">
        <v>49</v>
      </c>
      <c r="I265" s="211" t="str">
        <f t="shared" ca="1" si="63"/>
        <v>Table 3.9, 3B, EMEP/EEA Guidebook 2019</v>
      </c>
      <c r="J265" s="202"/>
      <c r="K265" s="211" cm="1">
        <f t="array" aca="1" ref="K265" ca="1">IF($G265="D",VLOOKUP($A265,DefaultParameters,MATCH(K$8,'Default Parameters'!$3:$3,0),FALSE),"[enter country-specific value")</f>
        <v>0.75</v>
      </c>
      <c r="L265" s="211" cm="1">
        <f t="array" aca="1" ref="L265" ca="1">IF($G265="D",VLOOKUP($A265,DefaultParameters,MATCH(L$8,'Default Parameters'!$3:$3,0),FALSE),"[enter country-specific value")</f>
        <v>0.75</v>
      </c>
      <c r="M265" s="211" cm="1">
        <f t="array" aca="1" ref="M265" ca="1">IF($G265="D",VLOOKUP($A265,DefaultParameters,MATCH(M$8,'Default Parameters'!$3:$3,0),FALSE),"[enter country-specific value")</f>
        <v>0.75</v>
      </c>
      <c r="N265" s="211" cm="1">
        <f t="array" aca="1" ref="N265" ca="1">IF($G265="D",VLOOKUP($A265,DefaultParameters,MATCH(N$8,'Default Parameters'!$3:$3,0),FALSE),"[enter country-specific value")</f>
        <v>0.75</v>
      </c>
      <c r="O265" s="211" cm="1">
        <f t="array" aca="1" ref="O265" ca="1">IF($G265="D",VLOOKUP($A265,DefaultParameters,MATCH(O$8,'Default Parameters'!$3:$3,0),FALSE),"[enter country-specific value")</f>
        <v>0.75</v>
      </c>
      <c r="P265" s="211" cm="1">
        <f t="array" aca="1" ref="P265" ca="1">IF($G265="D",VLOOKUP($A265,DefaultParameters,MATCH(P$8,'Default Parameters'!$3:$3,0),FALSE),"[enter country-specific value")</f>
        <v>0.75</v>
      </c>
      <c r="Q265" s="211" cm="1">
        <f t="array" aca="1" ref="Q265" ca="1">IF($G265="D",VLOOKUP($A265,DefaultParameters,MATCH(Q$8,'Default Parameters'!$3:$3,0),FALSE),"[enter country-specific value")</f>
        <v>0.75</v>
      </c>
      <c r="R265" s="211" cm="1">
        <f t="array" aca="1" ref="R265" ca="1">IF($G265="D",VLOOKUP($A265,DefaultParameters,MATCH(R$8,'Default Parameters'!$3:$3,0),FALSE),"[enter country-specific value")</f>
        <v>0.75</v>
      </c>
      <c r="S265" s="211" cm="1">
        <f t="array" aca="1" ref="S265" ca="1">IF($G265="D",VLOOKUP($A265,DefaultParameters,MATCH(S$8,'Default Parameters'!$3:$3,0),FALSE),"[enter country-specific value")</f>
        <v>0.75</v>
      </c>
      <c r="T265" s="211" cm="1">
        <f t="array" aca="1" ref="T265" ca="1">IF($G265="D",VLOOKUP($A265,DefaultParameters,MATCH(T$8,'Default Parameters'!$3:$3,0),FALSE),"[enter country-specific value")</f>
        <v>0.75</v>
      </c>
      <c r="U265" s="211" cm="1">
        <f t="array" aca="1" ref="U265" ca="1">IF($G265="D",VLOOKUP($A265,DefaultParameters,MATCH(U$8,'Default Parameters'!$3:$3,0),FALSE),"[enter country-specific value")</f>
        <v>0.75</v>
      </c>
      <c r="V265" s="211" cm="1">
        <f t="array" aca="1" ref="V265" ca="1">IF($G265="D",VLOOKUP($A265,DefaultParameters,MATCH(V$8,'Default Parameters'!$3:$3,0),FALSE),"[enter country-specific value")</f>
        <v>0.75</v>
      </c>
      <c r="W265" s="211" cm="1">
        <f t="array" aca="1" ref="W265" ca="1">IF($G265="D",VLOOKUP($A265,DefaultParameters,MATCH(W$8,'Default Parameters'!$3:$3,0),FALSE),"[enter country-specific value")</f>
        <v>0.75</v>
      </c>
      <c r="X265" s="211" cm="1">
        <f t="array" aca="1" ref="X265" ca="1">IF($G265="D",VLOOKUP($A265,DefaultParameters,MATCH(X$8,'Default Parameters'!$3:$3,0),FALSE),"[enter country-specific value")</f>
        <v>0.75</v>
      </c>
      <c r="Y265" s="211" cm="1">
        <f t="array" aca="1" ref="Y265" ca="1">IF($G265="D",VLOOKUP($A265,DefaultParameters,MATCH(Y$8,'Default Parameters'!$3:$3,0),FALSE),"[enter country-specific value")</f>
        <v>0.75</v>
      </c>
      <c r="Z265" s="211" cm="1">
        <f t="array" aca="1" ref="Z265" ca="1">IF($G265="D",VLOOKUP($A265,DefaultParameters,MATCH(Z$8,'Default Parameters'!$3:$3,0),FALSE),"[enter country-specific value")</f>
        <v>0.75</v>
      </c>
      <c r="AA265" s="211" cm="1">
        <f t="array" aca="1" ref="AA265" ca="1">IF($G265="D",VLOOKUP($A265,DefaultParameters,MATCH(AA$8,'Default Parameters'!$3:$3,0),FALSE),"[enter country-specific value")</f>
        <v>0.75</v>
      </c>
      <c r="AB265" s="211" cm="1">
        <f t="array" aca="1" ref="AB265" ca="1">IF($G265="D",VLOOKUP($A265,DefaultParameters,MATCH(AB$8,'Default Parameters'!$3:$3,0),FALSE),"[enter country-specific value")</f>
        <v>0.75</v>
      </c>
      <c r="AC265" s="211" cm="1">
        <f t="array" aca="1" ref="AC265" ca="1">IF($G265="D",VLOOKUP($A265,DefaultParameters,MATCH(AC$8,'Default Parameters'!$3:$3,0),FALSE),"[enter country-specific value")</f>
        <v>0.75</v>
      </c>
      <c r="AD265" s="211" cm="1">
        <f t="array" aca="1" ref="AD265" ca="1">IF($G265="D",VLOOKUP($A265,DefaultParameters,MATCH(AD$8,'Default Parameters'!$3:$3,0),FALSE),"[enter country-specific value")</f>
        <v>0.75</v>
      </c>
      <c r="AE265" s="211" cm="1">
        <f t="array" aca="1" ref="AE265" ca="1">IF($G265="D",VLOOKUP($A265,DefaultParameters,MATCH(AE$8,'Default Parameters'!$3:$3,0),FALSE),"[enter country-specific value")</f>
        <v>0.75</v>
      </c>
      <c r="AF265" s="211" cm="1">
        <f t="array" aca="1" ref="AF265" ca="1">IF($G265="D",VLOOKUP($A265,DefaultParameters,MATCH(AF$8,'Default Parameters'!$3:$3,0),FALSE),"[enter country-specific value")</f>
        <v>0.75</v>
      </c>
      <c r="AG265" s="211" cm="1">
        <f t="array" aca="1" ref="AG265" ca="1">IF($G265="D",VLOOKUP($A265,DefaultParameters,MATCH(AG$8,'Default Parameters'!$3:$3,0),FALSE),"[enter country-specific value")</f>
        <v>0.75</v>
      </c>
      <c r="AH265" s="211" cm="1">
        <f t="array" aca="1" ref="AH265" ca="1">IF($G265="D",VLOOKUP($A265,DefaultParameters,MATCH(AH$8,'Default Parameters'!$3:$3,0),FALSE),"[enter country-specific value")</f>
        <v>0.75</v>
      </c>
      <c r="AI265" s="211" cm="1">
        <f t="array" aca="1" ref="AI265" ca="1">IF($G265="D",VLOOKUP($A265,DefaultParameters,MATCH(AI$8,'Default Parameters'!$3:$3,0),FALSE),"[enter country-specific value")</f>
        <v>0.75</v>
      </c>
      <c r="AJ265" s="211" cm="1">
        <f t="array" aca="1" ref="AJ265" ca="1">IF($G265="D",VLOOKUP($A265,DefaultParameters,MATCH(AJ$8,'Default Parameters'!$3:$3,0),FALSE),"[enter country-specific value")</f>
        <v>0.75</v>
      </c>
      <c r="AK265" s="211" cm="1">
        <f t="array" aca="1" ref="AK265" ca="1">IF($G265="D",VLOOKUP($A265,DefaultParameters,MATCH(AK$8,'Default Parameters'!$3:$3,0),FALSE),"[enter country-specific value")</f>
        <v>0.75</v>
      </c>
      <c r="AL265" s="211" cm="1">
        <f t="array" aca="1" ref="AL265" ca="1">IF($G265="D",VLOOKUP($A265,DefaultParameters,MATCH(AL$8,'Default Parameters'!$3:$3,0),FALSE),"[enter country-specific value")</f>
        <v>0.75</v>
      </c>
      <c r="AM265" s="211" cm="1">
        <f t="array" aca="1" ref="AM265" ca="1">IF($G265="D",VLOOKUP($A265,DefaultParameters,MATCH(AM$8,'Default Parameters'!$3:$3,0),FALSE),"[enter country-specific value")</f>
        <v>0.75</v>
      </c>
      <c r="AN265" s="211" cm="1">
        <f t="array" aca="1" ref="AN265" ca="1">IF($G265="D",VLOOKUP($A265,DefaultParameters,MATCH(AN$8,'Default Parameters'!$3:$3,0),FALSE),"[enter country-specific value")</f>
        <v>0.75</v>
      </c>
      <c r="AO265" s="211" cm="1">
        <f t="array" aca="1" ref="AO265" ca="1">IF($G265="D",VLOOKUP($A265,DefaultParameters,MATCH(AO$8,'Default Parameters'!$3:$3,0),FALSE),"[enter country-specific value")</f>
        <v>0.75</v>
      </c>
      <c r="AP265" s="211"/>
      <c r="AQ265" s="211"/>
      <c r="AR265" s="211"/>
      <c r="AS265" s="211"/>
      <c r="AT265" s="211"/>
      <c r="AU265" s="188"/>
      <c r="AV265" s="43" t="e" cm="1">
        <f t="array" aca="1" ref="AV265" ca="1">IF($G265="D",VLOOKUP($A265,DefaultParameters,MATCH(AV$8,'Default Parameters'!$3:$3,0),FALSE),"[enter country-specific value")</f>
        <v>#N/A</v>
      </c>
    </row>
    <row r="266" spans="1:48" x14ac:dyDescent="0.25">
      <c r="A266" s="44" t="str">
        <f t="shared" si="64"/>
        <v>EF_NH3_yard_Horses</v>
      </c>
      <c r="B266" s="2" t="s">
        <v>49</v>
      </c>
      <c r="C266" s="2" t="s">
        <v>487</v>
      </c>
      <c r="D266" s="77" t="str">
        <f t="shared" ca="1" si="61"/>
        <v>NH3-N</v>
      </c>
      <c r="E266" s="2" t="s">
        <v>82</v>
      </c>
      <c r="F266" s="77" t="str">
        <f t="shared" ca="1" si="62"/>
        <v>Fraction TAN</v>
      </c>
      <c r="G266" s="201" t="s">
        <v>124</v>
      </c>
      <c r="H266" s="2" t="s">
        <v>49</v>
      </c>
      <c r="I266" s="211" t="str">
        <f t="shared" ca="1" si="63"/>
        <v>No default, assumed to be 0</v>
      </c>
      <c r="J266" s="176"/>
      <c r="K266" s="211" cm="1">
        <f t="array" aca="1" ref="K266" ca="1">IF($G266="D",VLOOKUP($A266,DefaultParameters,MATCH(K$8,'Default Parameters'!$3:$3,0),FALSE),"[enter country-specific value")</f>
        <v>0</v>
      </c>
      <c r="L266" s="211" cm="1">
        <f t="array" aca="1" ref="L266" ca="1">IF($G266="D",VLOOKUP($A266,DefaultParameters,MATCH(L$8,'Default Parameters'!$3:$3,0),FALSE),"[enter country-specific value")</f>
        <v>0</v>
      </c>
      <c r="M266" s="211" cm="1">
        <f t="array" aca="1" ref="M266" ca="1">IF($G266="D",VLOOKUP($A266,DefaultParameters,MATCH(M$8,'Default Parameters'!$3:$3,0),FALSE),"[enter country-specific value")</f>
        <v>0</v>
      </c>
      <c r="N266" s="211" cm="1">
        <f t="array" aca="1" ref="N266" ca="1">IF($G266="D",VLOOKUP($A266,DefaultParameters,MATCH(N$8,'Default Parameters'!$3:$3,0),FALSE),"[enter country-specific value")</f>
        <v>0</v>
      </c>
      <c r="O266" s="211" cm="1">
        <f t="array" aca="1" ref="O266" ca="1">IF($G266="D",VLOOKUP($A266,DefaultParameters,MATCH(O$8,'Default Parameters'!$3:$3,0),FALSE),"[enter country-specific value")</f>
        <v>0</v>
      </c>
      <c r="P266" s="211" cm="1">
        <f t="array" aca="1" ref="P266" ca="1">IF($G266="D",VLOOKUP($A266,DefaultParameters,MATCH(P$8,'Default Parameters'!$3:$3,0),FALSE),"[enter country-specific value")</f>
        <v>0</v>
      </c>
      <c r="Q266" s="211" cm="1">
        <f t="array" aca="1" ref="Q266" ca="1">IF($G266="D",VLOOKUP($A266,DefaultParameters,MATCH(Q$8,'Default Parameters'!$3:$3,0),FALSE),"[enter country-specific value")</f>
        <v>0</v>
      </c>
      <c r="R266" s="211" cm="1">
        <f t="array" aca="1" ref="R266" ca="1">IF($G266="D",VLOOKUP($A266,DefaultParameters,MATCH(R$8,'Default Parameters'!$3:$3,0),FALSE),"[enter country-specific value")</f>
        <v>0</v>
      </c>
      <c r="S266" s="211" cm="1">
        <f t="array" aca="1" ref="S266" ca="1">IF($G266="D",VLOOKUP($A266,DefaultParameters,MATCH(S$8,'Default Parameters'!$3:$3,0),FALSE),"[enter country-specific value")</f>
        <v>0</v>
      </c>
      <c r="T266" s="211" cm="1">
        <f t="array" aca="1" ref="T266" ca="1">IF($G266="D",VLOOKUP($A266,DefaultParameters,MATCH(T$8,'Default Parameters'!$3:$3,0),FALSE),"[enter country-specific value")</f>
        <v>0</v>
      </c>
      <c r="U266" s="211" cm="1">
        <f t="array" aca="1" ref="U266" ca="1">IF($G266="D",VLOOKUP($A266,DefaultParameters,MATCH(U$8,'Default Parameters'!$3:$3,0),FALSE),"[enter country-specific value")</f>
        <v>0</v>
      </c>
      <c r="V266" s="211" cm="1">
        <f t="array" aca="1" ref="V266" ca="1">IF($G266="D",VLOOKUP($A266,DefaultParameters,MATCH(V$8,'Default Parameters'!$3:$3,0),FALSE),"[enter country-specific value")</f>
        <v>0</v>
      </c>
      <c r="W266" s="211" cm="1">
        <f t="array" aca="1" ref="W266" ca="1">IF($G266="D",VLOOKUP($A266,DefaultParameters,MATCH(W$8,'Default Parameters'!$3:$3,0),FALSE),"[enter country-specific value")</f>
        <v>0</v>
      </c>
      <c r="X266" s="211" cm="1">
        <f t="array" aca="1" ref="X266" ca="1">IF($G266="D",VLOOKUP($A266,DefaultParameters,MATCH(X$8,'Default Parameters'!$3:$3,0),FALSE),"[enter country-specific value")</f>
        <v>0</v>
      </c>
      <c r="Y266" s="211" cm="1">
        <f t="array" aca="1" ref="Y266" ca="1">IF($G266="D",VLOOKUP($A266,DefaultParameters,MATCH(Y$8,'Default Parameters'!$3:$3,0),FALSE),"[enter country-specific value")</f>
        <v>0</v>
      </c>
      <c r="Z266" s="211" cm="1">
        <f t="array" aca="1" ref="Z266" ca="1">IF($G266="D",VLOOKUP($A266,DefaultParameters,MATCH(Z$8,'Default Parameters'!$3:$3,0),FALSE),"[enter country-specific value")</f>
        <v>0</v>
      </c>
      <c r="AA266" s="211" cm="1">
        <f t="array" aca="1" ref="AA266" ca="1">IF($G266="D",VLOOKUP($A266,DefaultParameters,MATCH(AA$8,'Default Parameters'!$3:$3,0),FALSE),"[enter country-specific value")</f>
        <v>0</v>
      </c>
      <c r="AB266" s="211" cm="1">
        <f t="array" aca="1" ref="AB266" ca="1">IF($G266="D",VLOOKUP($A266,DefaultParameters,MATCH(AB$8,'Default Parameters'!$3:$3,0),FALSE),"[enter country-specific value")</f>
        <v>0</v>
      </c>
      <c r="AC266" s="211" cm="1">
        <f t="array" aca="1" ref="AC266" ca="1">IF($G266="D",VLOOKUP($A266,DefaultParameters,MATCH(AC$8,'Default Parameters'!$3:$3,0),FALSE),"[enter country-specific value")</f>
        <v>0</v>
      </c>
      <c r="AD266" s="211" cm="1">
        <f t="array" aca="1" ref="AD266" ca="1">IF($G266="D",VLOOKUP($A266,DefaultParameters,MATCH(AD$8,'Default Parameters'!$3:$3,0),FALSE),"[enter country-specific value")</f>
        <v>0</v>
      </c>
      <c r="AE266" s="211" cm="1">
        <f t="array" aca="1" ref="AE266" ca="1">IF($G266="D",VLOOKUP($A266,DefaultParameters,MATCH(AE$8,'Default Parameters'!$3:$3,0),FALSE),"[enter country-specific value")</f>
        <v>0</v>
      </c>
      <c r="AF266" s="211" cm="1">
        <f t="array" aca="1" ref="AF266" ca="1">IF($G266="D",VLOOKUP($A266,DefaultParameters,MATCH(AF$8,'Default Parameters'!$3:$3,0),FALSE),"[enter country-specific value")</f>
        <v>0</v>
      </c>
      <c r="AG266" s="211" cm="1">
        <f t="array" aca="1" ref="AG266" ca="1">IF($G266="D",VLOOKUP($A266,DefaultParameters,MATCH(AG$8,'Default Parameters'!$3:$3,0),FALSE),"[enter country-specific value")</f>
        <v>0</v>
      </c>
      <c r="AH266" s="211" cm="1">
        <f t="array" aca="1" ref="AH266" ca="1">IF($G266="D",VLOOKUP($A266,DefaultParameters,MATCH(AH$8,'Default Parameters'!$3:$3,0),FALSE),"[enter country-specific value")</f>
        <v>0</v>
      </c>
      <c r="AI266" s="211" cm="1">
        <f t="array" aca="1" ref="AI266" ca="1">IF($G266="D",VLOOKUP($A266,DefaultParameters,MATCH(AI$8,'Default Parameters'!$3:$3,0),FALSE),"[enter country-specific value")</f>
        <v>0</v>
      </c>
      <c r="AJ266" s="211" cm="1">
        <f t="array" aca="1" ref="AJ266" ca="1">IF($G266="D",VLOOKUP($A266,DefaultParameters,MATCH(AJ$8,'Default Parameters'!$3:$3,0),FALSE),"[enter country-specific value")</f>
        <v>0</v>
      </c>
      <c r="AK266" s="211" cm="1">
        <f t="array" aca="1" ref="AK266" ca="1">IF($G266="D",VLOOKUP($A266,DefaultParameters,MATCH(AK$8,'Default Parameters'!$3:$3,0),FALSE),"[enter country-specific value")</f>
        <v>0</v>
      </c>
      <c r="AL266" s="211" cm="1">
        <f t="array" aca="1" ref="AL266" ca="1">IF($G266="D",VLOOKUP($A266,DefaultParameters,MATCH(AL$8,'Default Parameters'!$3:$3,0),FALSE),"[enter country-specific value")</f>
        <v>0</v>
      </c>
      <c r="AM266" s="211" cm="1">
        <f t="array" aca="1" ref="AM266" ca="1">IF($G266="D",VLOOKUP($A266,DefaultParameters,MATCH(AM$8,'Default Parameters'!$3:$3,0),FALSE),"[enter country-specific value")</f>
        <v>0</v>
      </c>
      <c r="AN266" s="211" cm="1">
        <f t="array" aca="1" ref="AN266" ca="1">IF($G266="D",VLOOKUP($A266,DefaultParameters,MATCH(AN$8,'Default Parameters'!$3:$3,0),FALSE),"[enter country-specific value")</f>
        <v>0</v>
      </c>
      <c r="AO266" s="211" cm="1">
        <f t="array" aca="1" ref="AO266" ca="1">IF($G266="D",VLOOKUP($A266,DefaultParameters,MATCH(AO$8,'Default Parameters'!$3:$3,0),FALSE),"[enter country-specific value")</f>
        <v>0</v>
      </c>
      <c r="AP266" s="211"/>
      <c r="AQ266" s="211"/>
      <c r="AR266" s="211"/>
      <c r="AS266" s="211"/>
      <c r="AT266" s="211"/>
      <c r="AU266" s="188"/>
      <c r="AV266" s="43" t="e" cm="1">
        <f t="array" aca="1" ref="AV266" ca="1">IF($G266="D",VLOOKUP($A266,DefaultParameters,MATCH(AV$8,'Default Parameters'!$3:$3,0),FALSE),"[enter country-specific value")</f>
        <v>#N/A</v>
      </c>
    </row>
    <row r="267" spans="1:48" x14ac:dyDescent="0.25">
      <c r="A267" s="44" t="str">
        <f t="shared" si="64"/>
        <v>EF_NH3_yard_Mules and asses</v>
      </c>
      <c r="B267" s="2" t="s">
        <v>49</v>
      </c>
      <c r="C267" s="2" t="s">
        <v>487</v>
      </c>
      <c r="D267" s="77" t="str">
        <f t="shared" ca="1" si="61"/>
        <v>NH3-N</v>
      </c>
      <c r="E267" s="2" t="s">
        <v>83</v>
      </c>
      <c r="F267" s="77" t="str">
        <f t="shared" ca="1" si="62"/>
        <v>Fraction TAN</v>
      </c>
      <c r="G267" s="201" t="s">
        <v>124</v>
      </c>
      <c r="H267" s="2" t="s">
        <v>49</v>
      </c>
      <c r="I267" s="211" t="str">
        <f t="shared" ca="1" si="63"/>
        <v>No default, assumed to be 0</v>
      </c>
      <c r="J267" s="202"/>
      <c r="K267" s="211" cm="1">
        <f t="array" aca="1" ref="K267" ca="1">IF($G267="D",VLOOKUP($A267,DefaultParameters,MATCH(K$8,'Default Parameters'!$3:$3,0),FALSE),"[enter country-specific value")</f>
        <v>0</v>
      </c>
      <c r="L267" s="211" cm="1">
        <f t="array" aca="1" ref="L267" ca="1">IF($G267="D",VLOOKUP($A267,DefaultParameters,MATCH(L$8,'Default Parameters'!$3:$3,0),FALSE),"[enter country-specific value")</f>
        <v>0</v>
      </c>
      <c r="M267" s="211" cm="1">
        <f t="array" aca="1" ref="M267" ca="1">IF($G267="D",VLOOKUP($A267,DefaultParameters,MATCH(M$8,'Default Parameters'!$3:$3,0),FALSE),"[enter country-specific value")</f>
        <v>0</v>
      </c>
      <c r="N267" s="211" cm="1">
        <f t="array" aca="1" ref="N267" ca="1">IF($G267="D",VLOOKUP($A267,DefaultParameters,MATCH(N$8,'Default Parameters'!$3:$3,0),FALSE),"[enter country-specific value")</f>
        <v>0</v>
      </c>
      <c r="O267" s="211" cm="1">
        <f t="array" aca="1" ref="O267" ca="1">IF($G267="D",VLOOKUP($A267,DefaultParameters,MATCH(O$8,'Default Parameters'!$3:$3,0),FALSE),"[enter country-specific value")</f>
        <v>0</v>
      </c>
      <c r="P267" s="211" cm="1">
        <f t="array" aca="1" ref="P267" ca="1">IF($G267="D",VLOOKUP($A267,DefaultParameters,MATCH(P$8,'Default Parameters'!$3:$3,0),FALSE),"[enter country-specific value")</f>
        <v>0</v>
      </c>
      <c r="Q267" s="211" cm="1">
        <f t="array" aca="1" ref="Q267" ca="1">IF($G267="D",VLOOKUP($A267,DefaultParameters,MATCH(Q$8,'Default Parameters'!$3:$3,0),FALSE),"[enter country-specific value")</f>
        <v>0</v>
      </c>
      <c r="R267" s="211" cm="1">
        <f t="array" aca="1" ref="R267" ca="1">IF($G267="D",VLOOKUP($A267,DefaultParameters,MATCH(R$8,'Default Parameters'!$3:$3,0),FALSE),"[enter country-specific value")</f>
        <v>0</v>
      </c>
      <c r="S267" s="211" cm="1">
        <f t="array" aca="1" ref="S267" ca="1">IF($G267="D",VLOOKUP($A267,DefaultParameters,MATCH(S$8,'Default Parameters'!$3:$3,0),FALSE),"[enter country-specific value")</f>
        <v>0</v>
      </c>
      <c r="T267" s="211" cm="1">
        <f t="array" aca="1" ref="T267" ca="1">IF($G267="D",VLOOKUP($A267,DefaultParameters,MATCH(T$8,'Default Parameters'!$3:$3,0),FALSE),"[enter country-specific value")</f>
        <v>0</v>
      </c>
      <c r="U267" s="211" cm="1">
        <f t="array" aca="1" ref="U267" ca="1">IF($G267="D",VLOOKUP($A267,DefaultParameters,MATCH(U$8,'Default Parameters'!$3:$3,0),FALSE),"[enter country-specific value")</f>
        <v>0</v>
      </c>
      <c r="V267" s="211" cm="1">
        <f t="array" aca="1" ref="V267" ca="1">IF($G267="D",VLOOKUP($A267,DefaultParameters,MATCH(V$8,'Default Parameters'!$3:$3,0),FALSE),"[enter country-specific value")</f>
        <v>0</v>
      </c>
      <c r="W267" s="211" cm="1">
        <f t="array" aca="1" ref="W267" ca="1">IF($G267="D",VLOOKUP($A267,DefaultParameters,MATCH(W$8,'Default Parameters'!$3:$3,0),FALSE),"[enter country-specific value")</f>
        <v>0</v>
      </c>
      <c r="X267" s="211" cm="1">
        <f t="array" aca="1" ref="X267" ca="1">IF($G267="D",VLOOKUP($A267,DefaultParameters,MATCH(X$8,'Default Parameters'!$3:$3,0),FALSE),"[enter country-specific value")</f>
        <v>0</v>
      </c>
      <c r="Y267" s="211" cm="1">
        <f t="array" aca="1" ref="Y267" ca="1">IF($G267="D",VLOOKUP($A267,DefaultParameters,MATCH(Y$8,'Default Parameters'!$3:$3,0),FALSE),"[enter country-specific value")</f>
        <v>0</v>
      </c>
      <c r="Z267" s="211" cm="1">
        <f t="array" aca="1" ref="Z267" ca="1">IF($G267="D",VLOOKUP($A267,DefaultParameters,MATCH(Z$8,'Default Parameters'!$3:$3,0),FALSE),"[enter country-specific value")</f>
        <v>0</v>
      </c>
      <c r="AA267" s="211" cm="1">
        <f t="array" aca="1" ref="AA267" ca="1">IF($G267="D",VLOOKUP($A267,DefaultParameters,MATCH(AA$8,'Default Parameters'!$3:$3,0),FALSE),"[enter country-specific value")</f>
        <v>0</v>
      </c>
      <c r="AB267" s="211" cm="1">
        <f t="array" aca="1" ref="AB267" ca="1">IF($G267="D",VLOOKUP($A267,DefaultParameters,MATCH(AB$8,'Default Parameters'!$3:$3,0),FALSE),"[enter country-specific value")</f>
        <v>0</v>
      </c>
      <c r="AC267" s="211" cm="1">
        <f t="array" aca="1" ref="AC267" ca="1">IF($G267="D",VLOOKUP($A267,DefaultParameters,MATCH(AC$8,'Default Parameters'!$3:$3,0),FALSE),"[enter country-specific value")</f>
        <v>0</v>
      </c>
      <c r="AD267" s="211" cm="1">
        <f t="array" aca="1" ref="AD267" ca="1">IF($G267="D",VLOOKUP($A267,DefaultParameters,MATCH(AD$8,'Default Parameters'!$3:$3,0),FALSE),"[enter country-specific value")</f>
        <v>0</v>
      </c>
      <c r="AE267" s="211" cm="1">
        <f t="array" aca="1" ref="AE267" ca="1">IF($G267="D",VLOOKUP($A267,DefaultParameters,MATCH(AE$8,'Default Parameters'!$3:$3,0),FALSE),"[enter country-specific value")</f>
        <v>0</v>
      </c>
      <c r="AF267" s="211" cm="1">
        <f t="array" aca="1" ref="AF267" ca="1">IF($G267="D",VLOOKUP($A267,DefaultParameters,MATCH(AF$8,'Default Parameters'!$3:$3,0),FALSE),"[enter country-specific value")</f>
        <v>0</v>
      </c>
      <c r="AG267" s="211" cm="1">
        <f t="array" aca="1" ref="AG267" ca="1">IF($G267="D",VLOOKUP($A267,DefaultParameters,MATCH(AG$8,'Default Parameters'!$3:$3,0),FALSE),"[enter country-specific value")</f>
        <v>0</v>
      </c>
      <c r="AH267" s="211" cm="1">
        <f t="array" aca="1" ref="AH267" ca="1">IF($G267="D",VLOOKUP($A267,DefaultParameters,MATCH(AH$8,'Default Parameters'!$3:$3,0),FALSE),"[enter country-specific value")</f>
        <v>0</v>
      </c>
      <c r="AI267" s="211" cm="1">
        <f t="array" aca="1" ref="AI267" ca="1">IF($G267="D",VLOOKUP($A267,DefaultParameters,MATCH(AI$8,'Default Parameters'!$3:$3,0),FALSE),"[enter country-specific value")</f>
        <v>0</v>
      </c>
      <c r="AJ267" s="211" cm="1">
        <f t="array" aca="1" ref="AJ267" ca="1">IF($G267="D",VLOOKUP($A267,DefaultParameters,MATCH(AJ$8,'Default Parameters'!$3:$3,0),FALSE),"[enter country-specific value")</f>
        <v>0</v>
      </c>
      <c r="AK267" s="211" cm="1">
        <f t="array" aca="1" ref="AK267" ca="1">IF($G267="D",VLOOKUP($A267,DefaultParameters,MATCH(AK$8,'Default Parameters'!$3:$3,0),FALSE),"[enter country-specific value")</f>
        <v>0</v>
      </c>
      <c r="AL267" s="211" cm="1">
        <f t="array" aca="1" ref="AL267" ca="1">IF($G267="D",VLOOKUP($A267,DefaultParameters,MATCH(AL$8,'Default Parameters'!$3:$3,0),FALSE),"[enter country-specific value")</f>
        <v>0</v>
      </c>
      <c r="AM267" s="211" cm="1">
        <f t="array" aca="1" ref="AM267" ca="1">IF($G267="D",VLOOKUP($A267,DefaultParameters,MATCH(AM$8,'Default Parameters'!$3:$3,0),FALSE),"[enter country-specific value")</f>
        <v>0</v>
      </c>
      <c r="AN267" s="211" cm="1">
        <f t="array" aca="1" ref="AN267" ca="1">IF($G267="D",VLOOKUP($A267,DefaultParameters,MATCH(AN$8,'Default Parameters'!$3:$3,0),FALSE),"[enter country-specific value")</f>
        <v>0</v>
      </c>
      <c r="AO267" s="211" cm="1">
        <f t="array" aca="1" ref="AO267" ca="1">IF($G267="D",VLOOKUP($A267,DefaultParameters,MATCH(AO$8,'Default Parameters'!$3:$3,0),FALSE),"[enter country-specific value")</f>
        <v>0</v>
      </c>
      <c r="AP267" s="211"/>
      <c r="AQ267" s="211"/>
      <c r="AR267" s="211"/>
      <c r="AS267" s="211"/>
      <c r="AT267" s="211"/>
      <c r="AU267" s="188"/>
      <c r="AV267" s="43" t="e" cm="1">
        <f t="array" aca="1" ref="AV267" ca="1">IF($G267="D",VLOOKUP($A267,DefaultParameters,MATCH(AV$8,'Default Parameters'!$3:$3,0),FALSE),"[enter country-specific value")</f>
        <v>#N/A</v>
      </c>
    </row>
    <row r="268" spans="1:48" x14ac:dyDescent="0.25">
      <c r="A268" s="44" t="str">
        <f t="shared" si="64"/>
        <v>EF_NH3_yard_Laying hens</v>
      </c>
      <c r="B268" s="2" t="s">
        <v>49</v>
      </c>
      <c r="C268" s="2" t="s">
        <v>487</v>
      </c>
      <c r="D268" s="77" t="str">
        <f t="shared" ca="1" si="61"/>
        <v>NH3-N</v>
      </c>
      <c r="E268" s="2" t="s">
        <v>85</v>
      </c>
      <c r="F268" s="77" t="str">
        <f t="shared" ca="1" si="62"/>
        <v>Fraction TAN</v>
      </c>
      <c r="G268" s="201" t="s">
        <v>124</v>
      </c>
      <c r="H268" s="2" t="s">
        <v>49</v>
      </c>
      <c r="I268" s="211" t="str">
        <f t="shared" ca="1" si="63"/>
        <v>No default, assumed to be 0</v>
      </c>
      <c r="J268" s="176"/>
      <c r="K268" s="211" cm="1">
        <f t="array" aca="1" ref="K268" ca="1">IF($G268="D",VLOOKUP($A268,DefaultParameters,MATCH(K$8,'Default Parameters'!$3:$3,0),FALSE),"[enter country-specific value")</f>
        <v>0</v>
      </c>
      <c r="L268" s="211" cm="1">
        <f t="array" aca="1" ref="L268" ca="1">IF($G268="D",VLOOKUP($A268,DefaultParameters,MATCH(L$8,'Default Parameters'!$3:$3,0),FALSE),"[enter country-specific value")</f>
        <v>0</v>
      </c>
      <c r="M268" s="211" cm="1">
        <f t="array" aca="1" ref="M268" ca="1">IF($G268="D",VLOOKUP($A268,DefaultParameters,MATCH(M$8,'Default Parameters'!$3:$3,0),FALSE),"[enter country-specific value")</f>
        <v>0</v>
      </c>
      <c r="N268" s="211" cm="1">
        <f t="array" aca="1" ref="N268" ca="1">IF($G268="D",VLOOKUP($A268,DefaultParameters,MATCH(N$8,'Default Parameters'!$3:$3,0),FALSE),"[enter country-specific value")</f>
        <v>0</v>
      </c>
      <c r="O268" s="211" cm="1">
        <f t="array" aca="1" ref="O268" ca="1">IF($G268="D",VLOOKUP($A268,DefaultParameters,MATCH(O$8,'Default Parameters'!$3:$3,0),FALSE),"[enter country-specific value")</f>
        <v>0</v>
      </c>
      <c r="P268" s="211" cm="1">
        <f t="array" aca="1" ref="P268" ca="1">IF($G268="D",VLOOKUP($A268,DefaultParameters,MATCH(P$8,'Default Parameters'!$3:$3,0),FALSE),"[enter country-specific value")</f>
        <v>0</v>
      </c>
      <c r="Q268" s="211" cm="1">
        <f t="array" aca="1" ref="Q268" ca="1">IF($G268="D",VLOOKUP($A268,DefaultParameters,MATCH(Q$8,'Default Parameters'!$3:$3,0),FALSE),"[enter country-specific value")</f>
        <v>0</v>
      </c>
      <c r="R268" s="211" cm="1">
        <f t="array" aca="1" ref="R268" ca="1">IF($G268="D",VLOOKUP($A268,DefaultParameters,MATCH(R$8,'Default Parameters'!$3:$3,0),FALSE),"[enter country-specific value")</f>
        <v>0</v>
      </c>
      <c r="S268" s="211" cm="1">
        <f t="array" aca="1" ref="S268" ca="1">IF($G268="D",VLOOKUP($A268,DefaultParameters,MATCH(S$8,'Default Parameters'!$3:$3,0),FALSE),"[enter country-specific value")</f>
        <v>0</v>
      </c>
      <c r="T268" s="211" cm="1">
        <f t="array" aca="1" ref="T268" ca="1">IF($G268="D",VLOOKUP($A268,DefaultParameters,MATCH(T$8,'Default Parameters'!$3:$3,0),FALSE),"[enter country-specific value")</f>
        <v>0</v>
      </c>
      <c r="U268" s="211" cm="1">
        <f t="array" aca="1" ref="U268" ca="1">IF($G268="D",VLOOKUP($A268,DefaultParameters,MATCH(U$8,'Default Parameters'!$3:$3,0),FALSE),"[enter country-specific value")</f>
        <v>0</v>
      </c>
      <c r="V268" s="211" cm="1">
        <f t="array" aca="1" ref="V268" ca="1">IF($G268="D",VLOOKUP($A268,DefaultParameters,MATCH(V$8,'Default Parameters'!$3:$3,0),FALSE),"[enter country-specific value")</f>
        <v>0</v>
      </c>
      <c r="W268" s="211" cm="1">
        <f t="array" aca="1" ref="W268" ca="1">IF($G268="D",VLOOKUP($A268,DefaultParameters,MATCH(W$8,'Default Parameters'!$3:$3,0),FALSE),"[enter country-specific value")</f>
        <v>0</v>
      </c>
      <c r="X268" s="211" cm="1">
        <f t="array" aca="1" ref="X268" ca="1">IF($G268="D",VLOOKUP($A268,DefaultParameters,MATCH(X$8,'Default Parameters'!$3:$3,0),FALSE),"[enter country-specific value")</f>
        <v>0</v>
      </c>
      <c r="Y268" s="211" cm="1">
        <f t="array" aca="1" ref="Y268" ca="1">IF($G268="D",VLOOKUP($A268,DefaultParameters,MATCH(Y$8,'Default Parameters'!$3:$3,0),FALSE),"[enter country-specific value")</f>
        <v>0</v>
      </c>
      <c r="Z268" s="211" cm="1">
        <f t="array" aca="1" ref="Z268" ca="1">IF($G268="D",VLOOKUP($A268,DefaultParameters,MATCH(Z$8,'Default Parameters'!$3:$3,0),FALSE),"[enter country-specific value")</f>
        <v>0</v>
      </c>
      <c r="AA268" s="211" cm="1">
        <f t="array" aca="1" ref="AA268" ca="1">IF($G268="D",VLOOKUP($A268,DefaultParameters,MATCH(AA$8,'Default Parameters'!$3:$3,0),FALSE),"[enter country-specific value")</f>
        <v>0</v>
      </c>
      <c r="AB268" s="211" cm="1">
        <f t="array" aca="1" ref="AB268" ca="1">IF($G268="D",VLOOKUP($A268,DefaultParameters,MATCH(AB$8,'Default Parameters'!$3:$3,0),FALSE),"[enter country-specific value")</f>
        <v>0</v>
      </c>
      <c r="AC268" s="211" cm="1">
        <f t="array" aca="1" ref="AC268" ca="1">IF($G268="D",VLOOKUP($A268,DefaultParameters,MATCH(AC$8,'Default Parameters'!$3:$3,0),FALSE),"[enter country-specific value")</f>
        <v>0</v>
      </c>
      <c r="AD268" s="211" cm="1">
        <f t="array" aca="1" ref="AD268" ca="1">IF($G268="D",VLOOKUP($A268,DefaultParameters,MATCH(AD$8,'Default Parameters'!$3:$3,0),FALSE),"[enter country-specific value")</f>
        <v>0</v>
      </c>
      <c r="AE268" s="211" cm="1">
        <f t="array" aca="1" ref="AE268" ca="1">IF($G268="D",VLOOKUP($A268,DefaultParameters,MATCH(AE$8,'Default Parameters'!$3:$3,0),FALSE),"[enter country-specific value")</f>
        <v>0</v>
      </c>
      <c r="AF268" s="211" cm="1">
        <f t="array" aca="1" ref="AF268" ca="1">IF($G268="D",VLOOKUP($A268,DefaultParameters,MATCH(AF$8,'Default Parameters'!$3:$3,0),FALSE),"[enter country-specific value")</f>
        <v>0</v>
      </c>
      <c r="AG268" s="211" cm="1">
        <f t="array" aca="1" ref="AG268" ca="1">IF($G268="D",VLOOKUP($A268,DefaultParameters,MATCH(AG$8,'Default Parameters'!$3:$3,0),FALSE),"[enter country-specific value")</f>
        <v>0</v>
      </c>
      <c r="AH268" s="211" cm="1">
        <f t="array" aca="1" ref="AH268" ca="1">IF($G268="D",VLOOKUP($A268,DefaultParameters,MATCH(AH$8,'Default Parameters'!$3:$3,0),FALSE),"[enter country-specific value")</f>
        <v>0</v>
      </c>
      <c r="AI268" s="211" cm="1">
        <f t="array" aca="1" ref="AI268" ca="1">IF($G268="D",VLOOKUP($A268,DefaultParameters,MATCH(AI$8,'Default Parameters'!$3:$3,0),FALSE),"[enter country-specific value")</f>
        <v>0</v>
      </c>
      <c r="AJ268" s="211" cm="1">
        <f t="array" aca="1" ref="AJ268" ca="1">IF($G268="D",VLOOKUP($A268,DefaultParameters,MATCH(AJ$8,'Default Parameters'!$3:$3,0),FALSE),"[enter country-specific value")</f>
        <v>0</v>
      </c>
      <c r="AK268" s="211" cm="1">
        <f t="array" aca="1" ref="AK268" ca="1">IF($G268="D",VLOOKUP($A268,DefaultParameters,MATCH(AK$8,'Default Parameters'!$3:$3,0),FALSE),"[enter country-specific value")</f>
        <v>0</v>
      </c>
      <c r="AL268" s="211" cm="1">
        <f t="array" aca="1" ref="AL268" ca="1">IF($G268="D",VLOOKUP($A268,DefaultParameters,MATCH(AL$8,'Default Parameters'!$3:$3,0),FALSE),"[enter country-specific value")</f>
        <v>0</v>
      </c>
      <c r="AM268" s="211" cm="1">
        <f t="array" aca="1" ref="AM268" ca="1">IF($G268="D",VLOOKUP($A268,DefaultParameters,MATCH(AM$8,'Default Parameters'!$3:$3,0),FALSE),"[enter country-specific value")</f>
        <v>0</v>
      </c>
      <c r="AN268" s="211" cm="1">
        <f t="array" aca="1" ref="AN268" ca="1">IF($G268="D",VLOOKUP($A268,DefaultParameters,MATCH(AN$8,'Default Parameters'!$3:$3,0),FALSE),"[enter country-specific value")</f>
        <v>0</v>
      </c>
      <c r="AO268" s="211" cm="1">
        <f t="array" aca="1" ref="AO268" ca="1">IF($G268="D",VLOOKUP($A268,DefaultParameters,MATCH(AO$8,'Default Parameters'!$3:$3,0),FALSE),"[enter country-specific value")</f>
        <v>0</v>
      </c>
      <c r="AP268" s="211"/>
      <c r="AQ268" s="211"/>
      <c r="AR268" s="211"/>
      <c r="AS268" s="211"/>
      <c r="AT268" s="211"/>
      <c r="AU268" s="188"/>
      <c r="AV268" s="43" t="e" cm="1">
        <f t="array" aca="1" ref="AV268" ca="1">IF($G268="D",VLOOKUP($A268,DefaultParameters,MATCH(AV$8,'Default Parameters'!$3:$3,0),FALSE),"[enter country-specific value")</f>
        <v>#N/A</v>
      </c>
    </row>
    <row r="269" spans="1:48" x14ac:dyDescent="0.25">
      <c r="A269" s="44" t="str">
        <f t="shared" si="64"/>
        <v>EF_NH3_yard_Broilers</v>
      </c>
      <c r="B269" s="2" t="s">
        <v>49</v>
      </c>
      <c r="C269" s="2" t="s">
        <v>487</v>
      </c>
      <c r="D269" s="77" t="str">
        <f t="shared" ca="1" si="61"/>
        <v>NH3-N</v>
      </c>
      <c r="E269" s="2" t="s">
        <v>84</v>
      </c>
      <c r="F269" s="77" t="str">
        <f t="shared" ca="1" si="62"/>
        <v>Fraction TAN</v>
      </c>
      <c r="G269" s="201" t="s">
        <v>124</v>
      </c>
      <c r="H269" s="2" t="s">
        <v>49</v>
      </c>
      <c r="I269" s="211" t="str">
        <f t="shared" ca="1" si="63"/>
        <v>No default, assumed to be 0</v>
      </c>
      <c r="J269" s="202"/>
      <c r="K269" s="211" cm="1">
        <f t="array" aca="1" ref="K269" ca="1">IF($G269="D",VLOOKUP($A269,DefaultParameters,MATCH(K$8,'Default Parameters'!$3:$3,0),FALSE),"[enter country-specific value")</f>
        <v>0</v>
      </c>
      <c r="L269" s="211" cm="1">
        <f t="array" aca="1" ref="L269" ca="1">IF($G269="D",VLOOKUP($A269,DefaultParameters,MATCH(L$8,'Default Parameters'!$3:$3,0),FALSE),"[enter country-specific value")</f>
        <v>0</v>
      </c>
      <c r="M269" s="211" cm="1">
        <f t="array" aca="1" ref="M269" ca="1">IF($G269="D",VLOOKUP($A269,DefaultParameters,MATCH(M$8,'Default Parameters'!$3:$3,0),FALSE),"[enter country-specific value")</f>
        <v>0</v>
      </c>
      <c r="N269" s="211" cm="1">
        <f t="array" aca="1" ref="N269" ca="1">IF($G269="D",VLOOKUP($A269,DefaultParameters,MATCH(N$8,'Default Parameters'!$3:$3,0),FALSE),"[enter country-specific value")</f>
        <v>0</v>
      </c>
      <c r="O269" s="211" cm="1">
        <f t="array" aca="1" ref="O269" ca="1">IF($G269="D",VLOOKUP($A269,DefaultParameters,MATCH(O$8,'Default Parameters'!$3:$3,0),FALSE),"[enter country-specific value")</f>
        <v>0</v>
      </c>
      <c r="P269" s="211" cm="1">
        <f t="array" aca="1" ref="P269" ca="1">IF($G269="D",VLOOKUP($A269,DefaultParameters,MATCH(P$8,'Default Parameters'!$3:$3,0),FALSE),"[enter country-specific value")</f>
        <v>0</v>
      </c>
      <c r="Q269" s="211" cm="1">
        <f t="array" aca="1" ref="Q269" ca="1">IF($G269="D",VLOOKUP($A269,DefaultParameters,MATCH(Q$8,'Default Parameters'!$3:$3,0),FALSE),"[enter country-specific value")</f>
        <v>0</v>
      </c>
      <c r="R269" s="211" cm="1">
        <f t="array" aca="1" ref="R269" ca="1">IF($G269="D",VLOOKUP($A269,DefaultParameters,MATCH(R$8,'Default Parameters'!$3:$3,0),FALSE),"[enter country-specific value")</f>
        <v>0</v>
      </c>
      <c r="S269" s="211" cm="1">
        <f t="array" aca="1" ref="S269" ca="1">IF($G269="D",VLOOKUP($A269,DefaultParameters,MATCH(S$8,'Default Parameters'!$3:$3,0),FALSE),"[enter country-specific value")</f>
        <v>0</v>
      </c>
      <c r="T269" s="211" cm="1">
        <f t="array" aca="1" ref="T269" ca="1">IF($G269="D",VLOOKUP($A269,DefaultParameters,MATCH(T$8,'Default Parameters'!$3:$3,0),FALSE),"[enter country-specific value")</f>
        <v>0</v>
      </c>
      <c r="U269" s="211" cm="1">
        <f t="array" aca="1" ref="U269" ca="1">IF($G269="D",VLOOKUP($A269,DefaultParameters,MATCH(U$8,'Default Parameters'!$3:$3,0),FALSE),"[enter country-specific value")</f>
        <v>0</v>
      </c>
      <c r="V269" s="211" cm="1">
        <f t="array" aca="1" ref="V269" ca="1">IF($G269="D",VLOOKUP($A269,DefaultParameters,MATCH(V$8,'Default Parameters'!$3:$3,0),FALSE),"[enter country-specific value")</f>
        <v>0</v>
      </c>
      <c r="W269" s="211" cm="1">
        <f t="array" aca="1" ref="W269" ca="1">IF($G269="D",VLOOKUP($A269,DefaultParameters,MATCH(W$8,'Default Parameters'!$3:$3,0),FALSE),"[enter country-specific value")</f>
        <v>0</v>
      </c>
      <c r="X269" s="211" cm="1">
        <f t="array" aca="1" ref="X269" ca="1">IF($G269="D",VLOOKUP($A269,DefaultParameters,MATCH(X$8,'Default Parameters'!$3:$3,0),FALSE),"[enter country-specific value")</f>
        <v>0</v>
      </c>
      <c r="Y269" s="211" cm="1">
        <f t="array" aca="1" ref="Y269" ca="1">IF($G269="D",VLOOKUP($A269,DefaultParameters,MATCH(Y$8,'Default Parameters'!$3:$3,0),FALSE),"[enter country-specific value")</f>
        <v>0</v>
      </c>
      <c r="Z269" s="211" cm="1">
        <f t="array" aca="1" ref="Z269" ca="1">IF($G269="D",VLOOKUP($A269,DefaultParameters,MATCH(Z$8,'Default Parameters'!$3:$3,0),FALSE),"[enter country-specific value")</f>
        <v>0</v>
      </c>
      <c r="AA269" s="211" cm="1">
        <f t="array" aca="1" ref="AA269" ca="1">IF($G269="D",VLOOKUP($A269,DefaultParameters,MATCH(AA$8,'Default Parameters'!$3:$3,0),FALSE),"[enter country-specific value")</f>
        <v>0</v>
      </c>
      <c r="AB269" s="211" cm="1">
        <f t="array" aca="1" ref="AB269" ca="1">IF($G269="D",VLOOKUP($A269,DefaultParameters,MATCH(AB$8,'Default Parameters'!$3:$3,0),FALSE),"[enter country-specific value")</f>
        <v>0</v>
      </c>
      <c r="AC269" s="211" cm="1">
        <f t="array" aca="1" ref="AC269" ca="1">IF($G269="D",VLOOKUP($A269,DefaultParameters,MATCH(AC$8,'Default Parameters'!$3:$3,0),FALSE),"[enter country-specific value")</f>
        <v>0</v>
      </c>
      <c r="AD269" s="211" cm="1">
        <f t="array" aca="1" ref="AD269" ca="1">IF($G269="D",VLOOKUP($A269,DefaultParameters,MATCH(AD$8,'Default Parameters'!$3:$3,0),FALSE),"[enter country-specific value")</f>
        <v>0</v>
      </c>
      <c r="AE269" s="211" cm="1">
        <f t="array" aca="1" ref="AE269" ca="1">IF($G269="D",VLOOKUP($A269,DefaultParameters,MATCH(AE$8,'Default Parameters'!$3:$3,0),FALSE),"[enter country-specific value")</f>
        <v>0</v>
      </c>
      <c r="AF269" s="211" cm="1">
        <f t="array" aca="1" ref="AF269" ca="1">IF($G269="D",VLOOKUP($A269,DefaultParameters,MATCH(AF$8,'Default Parameters'!$3:$3,0),FALSE),"[enter country-specific value")</f>
        <v>0</v>
      </c>
      <c r="AG269" s="211" cm="1">
        <f t="array" aca="1" ref="AG269" ca="1">IF($G269="D",VLOOKUP($A269,DefaultParameters,MATCH(AG$8,'Default Parameters'!$3:$3,0),FALSE),"[enter country-specific value")</f>
        <v>0</v>
      </c>
      <c r="AH269" s="211" cm="1">
        <f t="array" aca="1" ref="AH269" ca="1">IF($G269="D",VLOOKUP($A269,DefaultParameters,MATCH(AH$8,'Default Parameters'!$3:$3,0),FALSE),"[enter country-specific value")</f>
        <v>0</v>
      </c>
      <c r="AI269" s="211" cm="1">
        <f t="array" aca="1" ref="AI269" ca="1">IF($G269="D",VLOOKUP($A269,DefaultParameters,MATCH(AI$8,'Default Parameters'!$3:$3,0),FALSE),"[enter country-specific value")</f>
        <v>0</v>
      </c>
      <c r="AJ269" s="211" cm="1">
        <f t="array" aca="1" ref="AJ269" ca="1">IF($G269="D",VLOOKUP($A269,DefaultParameters,MATCH(AJ$8,'Default Parameters'!$3:$3,0),FALSE),"[enter country-specific value")</f>
        <v>0</v>
      </c>
      <c r="AK269" s="211" cm="1">
        <f t="array" aca="1" ref="AK269" ca="1">IF($G269="D",VLOOKUP($A269,DefaultParameters,MATCH(AK$8,'Default Parameters'!$3:$3,0),FALSE),"[enter country-specific value")</f>
        <v>0</v>
      </c>
      <c r="AL269" s="211" cm="1">
        <f t="array" aca="1" ref="AL269" ca="1">IF($G269="D",VLOOKUP($A269,DefaultParameters,MATCH(AL$8,'Default Parameters'!$3:$3,0),FALSE),"[enter country-specific value")</f>
        <v>0</v>
      </c>
      <c r="AM269" s="211" cm="1">
        <f t="array" aca="1" ref="AM269" ca="1">IF($G269="D",VLOOKUP($A269,DefaultParameters,MATCH(AM$8,'Default Parameters'!$3:$3,0),FALSE),"[enter country-specific value")</f>
        <v>0</v>
      </c>
      <c r="AN269" s="211" cm="1">
        <f t="array" aca="1" ref="AN269" ca="1">IF($G269="D",VLOOKUP($A269,DefaultParameters,MATCH(AN$8,'Default Parameters'!$3:$3,0),FALSE),"[enter country-specific value")</f>
        <v>0</v>
      </c>
      <c r="AO269" s="211" cm="1">
        <f t="array" aca="1" ref="AO269" ca="1">IF($G269="D",VLOOKUP($A269,DefaultParameters,MATCH(AO$8,'Default Parameters'!$3:$3,0),FALSE),"[enter country-specific value")</f>
        <v>0</v>
      </c>
      <c r="AP269" s="211"/>
      <c r="AQ269" s="211"/>
      <c r="AR269" s="211"/>
      <c r="AS269" s="211"/>
      <c r="AT269" s="211"/>
      <c r="AU269" s="188"/>
      <c r="AV269" s="43" t="e" cm="1">
        <f t="array" aca="1" ref="AV269" ca="1">IF($G269="D",VLOOKUP($A269,DefaultParameters,MATCH(AV$8,'Default Parameters'!$3:$3,0),FALSE),"[enter country-specific value")</f>
        <v>#N/A</v>
      </c>
    </row>
    <row r="270" spans="1:48" x14ac:dyDescent="0.25">
      <c r="A270" s="44" t="str">
        <f t="shared" si="64"/>
        <v>EF_NH3_yard_Turkeys</v>
      </c>
      <c r="B270" s="2" t="s">
        <v>49</v>
      </c>
      <c r="C270" s="2" t="s">
        <v>487</v>
      </c>
      <c r="D270" s="77" t="str">
        <f t="shared" ca="1" si="61"/>
        <v>NH3-N</v>
      </c>
      <c r="E270" s="2" t="s">
        <v>87</v>
      </c>
      <c r="F270" s="77" t="str">
        <f t="shared" ca="1" si="62"/>
        <v>Fraction TAN</v>
      </c>
      <c r="G270" s="201" t="s">
        <v>124</v>
      </c>
      <c r="H270" s="2" t="s">
        <v>49</v>
      </c>
      <c r="I270" s="211" t="str">
        <f t="shared" ca="1" si="63"/>
        <v>No default, assumed to be 0</v>
      </c>
      <c r="J270" s="202"/>
      <c r="K270" s="211" cm="1">
        <f t="array" aca="1" ref="K270" ca="1">IF($G270="D",VLOOKUP($A270,DefaultParameters,MATCH(K$8,'Default Parameters'!$3:$3,0),FALSE),"[enter country-specific value")</f>
        <v>0</v>
      </c>
      <c r="L270" s="211" cm="1">
        <f t="array" aca="1" ref="L270" ca="1">IF($G270="D",VLOOKUP($A270,DefaultParameters,MATCH(L$8,'Default Parameters'!$3:$3,0),FALSE),"[enter country-specific value")</f>
        <v>0</v>
      </c>
      <c r="M270" s="211" cm="1">
        <f t="array" aca="1" ref="M270" ca="1">IF($G270="D",VLOOKUP($A270,DefaultParameters,MATCH(M$8,'Default Parameters'!$3:$3,0),FALSE),"[enter country-specific value")</f>
        <v>0</v>
      </c>
      <c r="N270" s="211" cm="1">
        <f t="array" aca="1" ref="N270" ca="1">IF($G270="D",VLOOKUP($A270,DefaultParameters,MATCH(N$8,'Default Parameters'!$3:$3,0),FALSE),"[enter country-specific value")</f>
        <v>0</v>
      </c>
      <c r="O270" s="211" cm="1">
        <f t="array" aca="1" ref="O270" ca="1">IF($G270="D",VLOOKUP($A270,DefaultParameters,MATCH(O$8,'Default Parameters'!$3:$3,0),FALSE),"[enter country-specific value")</f>
        <v>0</v>
      </c>
      <c r="P270" s="211" cm="1">
        <f t="array" aca="1" ref="P270" ca="1">IF($G270="D",VLOOKUP($A270,DefaultParameters,MATCH(P$8,'Default Parameters'!$3:$3,0),FALSE),"[enter country-specific value")</f>
        <v>0</v>
      </c>
      <c r="Q270" s="211" cm="1">
        <f t="array" aca="1" ref="Q270" ca="1">IF($G270="D",VLOOKUP($A270,DefaultParameters,MATCH(Q$8,'Default Parameters'!$3:$3,0),FALSE),"[enter country-specific value")</f>
        <v>0</v>
      </c>
      <c r="R270" s="211" cm="1">
        <f t="array" aca="1" ref="R270" ca="1">IF($G270="D",VLOOKUP($A270,DefaultParameters,MATCH(R$8,'Default Parameters'!$3:$3,0),FALSE),"[enter country-specific value")</f>
        <v>0</v>
      </c>
      <c r="S270" s="211" cm="1">
        <f t="array" aca="1" ref="S270" ca="1">IF($G270="D",VLOOKUP($A270,DefaultParameters,MATCH(S$8,'Default Parameters'!$3:$3,0),FALSE),"[enter country-specific value")</f>
        <v>0</v>
      </c>
      <c r="T270" s="211" cm="1">
        <f t="array" aca="1" ref="T270" ca="1">IF($G270="D",VLOOKUP($A270,DefaultParameters,MATCH(T$8,'Default Parameters'!$3:$3,0),FALSE),"[enter country-specific value")</f>
        <v>0</v>
      </c>
      <c r="U270" s="211" cm="1">
        <f t="array" aca="1" ref="U270" ca="1">IF($G270="D",VLOOKUP($A270,DefaultParameters,MATCH(U$8,'Default Parameters'!$3:$3,0),FALSE),"[enter country-specific value")</f>
        <v>0</v>
      </c>
      <c r="V270" s="211" cm="1">
        <f t="array" aca="1" ref="V270" ca="1">IF($G270="D",VLOOKUP($A270,DefaultParameters,MATCH(V$8,'Default Parameters'!$3:$3,0),FALSE),"[enter country-specific value")</f>
        <v>0</v>
      </c>
      <c r="W270" s="211" cm="1">
        <f t="array" aca="1" ref="W270" ca="1">IF($G270="D",VLOOKUP($A270,DefaultParameters,MATCH(W$8,'Default Parameters'!$3:$3,0),FALSE),"[enter country-specific value")</f>
        <v>0</v>
      </c>
      <c r="X270" s="211" cm="1">
        <f t="array" aca="1" ref="X270" ca="1">IF($G270="D",VLOOKUP($A270,DefaultParameters,MATCH(X$8,'Default Parameters'!$3:$3,0),FALSE),"[enter country-specific value")</f>
        <v>0</v>
      </c>
      <c r="Y270" s="211" cm="1">
        <f t="array" aca="1" ref="Y270" ca="1">IF($G270="D",VLOOKUP($A270,DefaultParameters,MATCH(Y$8,'Default Parameters'!$3:$3,0),FALSE),"[enter country-specific value")</f>
        <v>0</v>
      </c>
      <c r="Z270" s="211" cm="1">
        <f t="array" aca="1" ref="Z270" ca="1">IF($G270="D",VLOOKUP($A270,DefaultParameters,MATCH(Z$8,'Default Parameters'!$3:$3,0),FALSE),"[enter country-specific value")</f>
        <v>0</v>
      </c>
      <c r="AA270" s="211" cm="1">
        <f t="array" aca="1" ref="AA270" ca="1">IF($G270="D",VLOOKUP($A270,DefaultParameters,MATCH(AA$8,'Default Parameters'!$3:$3,0),FALSE),"[enter country-specific value")</f>
        <v>0</v>
      </c>
      <c r="AB270" s="211" cm="1">
        <f t="array" aca="1" ref="AB270" ca="1">IF($G270="D",VLOOKUP($A270,DefaultParameters,MATCH(AB$8,'Default Parameters'!$3:$3,0),FALSE),"[enter country-specific value")</f>
        <v>0</v>
      </c>
      <c r="AC270" s="211" cm="1">
        <f t="array" aca="1" ref="AC270" ca="1">IF($G270="D",VLOOKUP($A270,DefaultParameters,MATCH(AC$8,'Default Parameters'!$3:$3,0),FALSE),"[enter country-specific value")</f>
        <v>0</v>
      </c>
      <c r="AD270" s="211" cm="1">
        <f t="array" aca="1" ref="AD270" ca="1">IF($G270="D",VLOOKUP($A270,DefaultParameters,MATCH(AD$8,'Default Parameters'!$3:$3,0),FALSE),"[enter country-specific value")</f>
        <v>0</v>
      </c>
      <c r="AE270" s="211" cm="1">
        <f t="array" aca="1" ref="AE270" ca="1">IF($G270="D",VLOOKUP($A270,DefaultParameters,MATCH(AE$8,'Default Parameters'!$3:$3,0),FALSE),"[enter country-specific value")</f>
        <v>0</v>
      </c>
      <c r="AF270" s="211" cm="1">
        <f t="array" aca="1" ref="AF270" ca="1">IF($G270="D",VLOOKUP($A270,DefaultParameters,MATCH(AF$8,'Default Parameters'!$3:$3,0),FALSE),"[enter country-specific value")</f>
        <v>0</v>
      </c>
      <c r="AG270" s="211" cm="1">
        <f t="array" aca="1" ref="AG270" ca="1">IF($G270="D",VLOOKUP($A270,DefaultParameters,MATCH(AG$8,'Default Parameters'!$3:$3,0),FALSE),"[enter country-specific value")</f>
        <v>0</v>
      </c>
      <c r="AH270" s="211" cm="1">
        <f t="array" aca="1" ref="AH270" ca="1">IF($G270="D",VLOOKUP($A270,DefaultParameters,MATCH(AH$8,'Default Parameters'!$3:$3,0),FALSE),"[enter country-specific value")</f>
        <v>0</v>
      </c>
      <c r="AI270" s="211" cm="1">
        <f t="array" aca="1" ref="AI270" ca="1">IF($G270="D",VLOOKUP($A270,DefaultParameters,MATCH(AI$8,'Default Parameters'!$3:$3,0),FALSE),"[enter country-specific value")</f>
        <v>0</v>
      </c>
      <c r="AJ270" s="211" cm="1">
        <f t="array" aca="1" ref="AJ270" ca="1">IF($G270="D",VLOOKUP($A270,DefaultParameters,MATCH(AJ$8,'Default Parameters'!$3:$3,0),FALSE),"[enter country-specific value")</f>
        <v>0</v>
      </c>
      <c r="AK270" s="211" cm="1">
        <f t="array" aca="1" ref="AK270" ca="1">IF($G270="D",VLOOKUP($A270,DefaultParameters,MATCH(AK$8,'Default Parameters'!$3:$3,0),FALSE),"[enter country-specific value")</f>
        <v>0</v>
      </c>
      <c r="AL270" s="211" cm="1">
        <f t="array" aca="1" ref="AL270" ca="1">IF($G270="D",VLOOKUP($A270,DefaultParameters,MATCH(AL$8,'Default Parameters'!$3:$3,0),FALSE),"[enter country-specific value")</f>
        <v>0</v>
      </c>
      <c r="AM270" s="211" cm="1">
        <f t="array" aca="1" ref="AM270" ca="1">IF($G270="D",VLOOKUP($A270,DefaultParameters,MATCH(AM$8,'Default Parameters'!$3:$3,0),FALSE),"[enter country-specific value")</f>
        <v>0</v>
      </c>
      <c r="AN270" s="211" cm="1">
        <f t="array" aca="1" ref="AN270" ca="1">IF($G270="D",VLOOKUP($A270,DefaultParameters,MATCH(AN$8,'Default Parameters'!$3:$3,0),FALSE),"[enter country-specific value")</f>
        <v>0</v>
      </c>
      <c r="AO270" s="211" cm="1">
        <f t="array" aca="1" ref="AO270" ca="1">IF($G270="D",VLOOKUP($A270,DefaultParameters,MATCH(AO$8,'Default Parameters'!$3:$3,0),FALSE),"[enter country-specific value")</f>
        <v>0</v>
      </c>
      <c r="AP270" s="211"/>
      <c r="AQ270" s="211"/>
      <c r="AR270" s="211"/>
      <c r="AS270" s="211"/>
      <c r="AT270" s="211"/>
      <c r="AU270" s="188"/>
      <c r="AV270" s="43" t="e" cm="1">
        <f t="array" aca="1" ref="AV270" ca="1">IF($G270="D",VLOOKUP($A270,DefaultParameters,MATCH(AV$8,'Default Parameters'!$3:$3,0),FALSE),"[enter country-specific value")</f>
        <v>#N/A</v>
      </c>
    </row>
    <row r="271" spans="1:48" x14ac:dyDescent="0.25">
      <c r="A271" s="44" t="str">
        <f t="shared" si="64"/>
        <v>EF_NH3_yard_Other poultry (ducks)</v>
      </c>
      <c r="B271" s="2" t="s">
        <v>49</v>
      </c>
      <c r="C271" s="2" t="s">
        <v>487</v>
      </c>
      <c r="D271" s="77" t="str">
        <f t="shared" ca="1" si="61"/>
        <v>NH3-N</v>
      </c>
      <c r="E271" s="2" t="s">
        <v>90</v>
      </c>
      <c r="F271" s="77" t="str">
        <f t="shared" ca="1" si="62"/>
        <v>Fraction TAN</v>
      </c>
      <c r="G271" s="201" t="s">
        <v>124</v>
      </c>
      <c r="H271" s="2" t="s">
        <v>49</v>
      </c>
      <c r="I271" s="211" t="str">
        <f t="shared" ca="1" si="63"/>
        <v>No default, assumed to be 0</v>
      </c>
      <c r="J271" s="202"/>
      <c r="K271" s="211" cm="1">
        <f t="array" aca="1" ref="K271" ca="1">IF($G271="D",VLOOKUP($A271,DefaultParameters,MATCH(K$8,'Default Parameters'!$3:$3,0),FALSE),"[enter country-specific value")</f>
        <v>0</v>
      </c>
      <c r="L271" s="211" cm="1">
        <f t="array" aca="1" ref="L271" ca="1">IF($G271="D",VLOOKUP($A271,DefaultParameters,MATCH(L$8,'Default Parameters'!$3:$3,0),FALSE),"[enter country-specific value")</f>
        <v>0</v>
      </c>
      <c r="M271" s="211" cm="1">
        <f t="array" aca="1" ref="M271" ca="1">IF($G271="D",VLOOKUP($A271,DefaultParameters,MATCH(M$8,'Default Parameters'!$3:$3,0),FALSE),"[enter country-specific value")</f>
        <v>0</v>
      </c>
      <c r="N271" s="211" cm="1">
        <f t="array" aca="1" ref="N271" ca="1">IF($G271="D",VLOOKUP($A271,DefaultParameters,MATCH(N$8,'Default Parameters'!$3:$3,0),FALSE),"[enter country-specific value")</f>
        <v>0</v>
      </c>
      <c r="O271" s="211" cm="1">
        <f t="array" aca="1" ref="O271" ca="1">IF($G271="D",VLOOKUP($A271,DefaultParameters,MATCH(O$8,'Default Parameters'!$3:$3,0),FALSE),"[enter country-specific value")</f>
        <v>0</v>
      </c>
      <c r="P271" s="211" cm="1">
        <f t="array" aca="1" ref="P271" ca="1">IF($G271="D",VLOOKUP($A271,DefaultParameters,MATCH(P$8,'Default Parameters'!$3:$3,0),FALSE),"[enter country-specific value")</f>
        <v>0</v>
      </c>
      <c r="Q271" s="211" cm="1">
        <f t="array" aca="1" ref="Q271" ca="1">IF($G271="D",VLOOKUP($A271,DefaultParameters,MATCH(Q$8,'Default Parameters'!$3:$3,0),FALSE),"[enter country-specific value")</f>
        <v>0</v>
      </c>
      <c r="R271" s="211" cm="1">
        <f t="array" aca="1" ref="R271" ca="1">IF($G271="D",VLOOKUP($A271,DefaultParameters,MATCH(R$8,'Default Parameters'!$3:$3,0),FALSE),"[enter country-specific value")</f>
        <v>0</v>
      </c>
      <c r="S271" s="211" cm="1">
        <f t="array" aca="1" ref="S271" ca="1">IF($G271="D",VLOOKUP($A271,DefaultParameters,MATCH(S$8,'Default Parameters'!$3:$3,0),FALSE),"[enter country-specific value")</f>
        <v>0</v>
      </c>
      <c r="T271" s="211" cm="1">
        <f t="array" aca="1" ref="T271" ca="1">IF($G271="D",VLOOKUP($A271,DefaultParameters,MATCH(T$8,'Default Parameters'!$3:$3,0),FALSE),"[enter country-specific value")</f>
        <v>0</v>
      </c>
      <c r="U271" s="211" cm="1">
        <f t="array" aca="1" ref="U271" ca="1">IF($G271="D",VLOOKUP($A271,DefaultParameters,MATCH(U$8,'Default Parameters'!$3:$3,0),FALSE),"[enter country-specific value")</f>
        <v>0</v>
      </c>
      <c r="V271" s="211" cm="1">
        <f t="array" aca="1" ref="V271" ca="1">IF($G271="D",VLOOKUP($A271,DefaultParameters,MATCH(V$8,'Default Parameters'!$3:$3,0),FALSE),"[enter country-specific value")</f>
        <v>0</v>
      </c>
      <c r="W271" s="211" cm="1">
        <f t="array" aca="1" ref="W271" ca="1">IF($G271="D",VLOOKUP($A271,DefaultParameters,MATCH(W$8,'Default Parameters'!$3:$3,0),FALSE),"[enter country-specific value")</f>
        <v>0</v>
      </c>
      <c r="X271" s="211" cm="1">
        <f t="array" aca="1" ref="X271" ca="1">IF($G271="D",VLOOKUP($A271,DefaultParameters,MATCH(X$8,'Default Parameters'!$3:$3,0),FALSE),"[enter country-specific value")</f>
        <v>0</v>
      </c>
      <c r="Y271" s="211" cm="1">
        <f t="array" aca="1" ref="Y271" ca="1">IF($G271="D",VLOOKUP($A271,DefaultParameters,MATCH(Y$8,'Default Parameters'!$3:$3,0),FALSE),"[enter country-specific value")</f>
        <v>0</v>
      </c>
      <c r="Z271" s="211" cm="1">
        <f t="array" aca="1" ref="Z271" ca="1">IF($G271="D",VLOOKUP($A271,DefaultParameters,MATCH(Z$8,'Default Parameters'!$3:$3,0),FALSE),"[enter country-specific value")</f>
        <v>0</v>
      </c>
      <c r="AA271" s="211" cm="1">
        <f t="array" aca="1" ref="AA271" ca="1">IF($G271="D",VLOOKUP($A271,DefaultParameters,MATCH(AA$8,'Default Parameters'!$3:$3,0),FALSE),"[enter country-specific value")</f>
        <v>0</v>
      </c>
      <c r="AB271" s="211" cm="1">
        <f t="array" aca="1" ref="AB271" ca="1">IF($G271="D",VLOOKUP($A271,DefaultParameters,MATCH(AB$8,'Default Parameters'!$3:$3,0),FALSE),"[enter country-specific value")</f>
        <v>0</v>
      </c>
      <c r="AC271" s="211" cm="1">
        <f t="array" aca="1" ref="AC271" ca="1">IF($G271="D",VLOOKUP($A271,DefaultParameters,MATCH(AC$8,'Default Parameters'!$3:$3,0),FALSE),"[enter country-specific value")</f>
        <v>0</v>
      </c>
      <c r="AD271" s="211" cm="1">
        <f t="array" aca="1" ref="AD271" ca="1">IF($G271="D",VLOOKUP($A271,DefaultParameters,MATCH(AD$8,'Default Parameters'!$3:$3,0),FALSE),"[enter country-specific value")</f>
        <v>0</v>
      </c>
      <c r="AE271" s="211" cm="1">
        <f t="array" aca="1" ref="AE271" ca="1">IF($G271="D",VLOOKUP($A271,DefaultParameters,MATCH(AE$8,'Default Parameters'!$3:$3,0),FALSE),"[enter country-specific value")</f>
        <v>0</v>
      </c>
      <c r="AF271" s="211" cm="1">
        <f t="array" aca="1" ref="AF271" ca="1">IF($G271="D",VLOOKUP($A271,DefaultParameters,MATCH(AF$8,'Default Parameters'!$3:$3,0),FALSE),"[enter country-specific value")</f>
        <v>0</v>
      </c>
      <c r="AG271" s="211" cm="1">
        <f t="array" aca="1" ref="AG271" ca="1">IF($G271="D",VLOOKUP($A271,DefaultParameters,MATCH(AG$8,'Default Parameters'!$3:$3,0),FALSE),"[enter country-specific value")</f>
        <v>0</v>
      </c>
      <c r="AH271" s="211" cm="1">
        <f t="array" aca="1" ref="AH271" ca="1">IF($G271="D",VLOOKUP($A271,DefaultParameters,MATCH(AH$8,'Default Parameters'!$3:$3,0),FALSE),"[enter country-specific value")</f>
        <v>0</v>
      </c>
      <c r="AI271" s="211" cm="1">
        <f t="array" aca="1" ref="AI271" ca="1">IF($G271="D",VLOOKUP($A271,DefaultParameters,MATCH(AI$8,'Default Parameters'!$3:$3,0),FALSE),"[enter country-specific value")</f>
        <v>0</v>
      </c>
      <c r="AJ271" s="211" cm="1">
        <f t="array" aca="1" ref="AJ271" ca="1">IF($G271="D",VLOOKUP($A271,DefaultParameters,MATCH(AJ$8,'Default Parameters'!$3:$3,0),FALSE),"[enter country-specific value")</f>
        <v>0</v>
      </c>
      <c r="AK271" s="211" cm="1">
        <f t="array" aca="1" ref="AK271" ca="1">IF($G271="D",VLOOKUP($A271,DefaultParameters,MATCH(AK$8,'Default Parameters'!$3:$3,0),FALSE),"[enter country-specific value")</f>
        <v>0</v>
      </c>
      <c r="AL271" s="211" cm="1">
        <f t="array" aca="1" ref="AL271" ca="1">IF($G271="D",VLOOKUP($A271,DefaultParameters,MATCH(AL$8,'Default Parameters'!$3:$3,0),FALSE),"[enter country-specific value")</f>
        <v>0</v>
      </c>
      <c r="AM271" s="211" cm="1">
        <f t="array" aca="1" ref="AM271" ca="1">IF($G271="D",VLOOKUP($A271,DefaultParameters,MATCH(AM$8,'Default Parameters'!$3:$3,0),FALSE),"[enter country-specific value")</f>
        <v>0</v>
      </c>
      <c r="AN271" s="211" cm="1">
        <f t="array" aca="1" ref="AN271" ca="1">IF($G271="D",VLOOKUP($A271,DefaultParameters,MATCH(AN$8,'Default Parameters'!$3:$3,0),FALSE),"[enter country-specific value")</f>
        <v>0</v>
      </c>
      <c r="AO271" s="211" cm="1">
        <f t="array" aca="1" ref="AO271" ca="1">IF($G271="D",VLOOKUP($A271,DefaultParameters,MATCH(AO$8,'Default Parameters'!$3:$3,0),FALSE),"[enter country-specific value")</f>
        <v>0</v>
      </c>
      <c r="AP271" s="211"/>
      <c r="AQ271" s="211"/>
      <c r="AR271" s="211"/>
      <c r="AS271" s="211"/>
      <c r="AT271" s="211"/>
      <c r="AU271" s="188"/>
      <c r="AV271" s="43" t="e" cm="1">
        <f t="array" aca="1" ref="AV271" ca="1">IF($G271="D",VLOOKUP($A271,DefaultParameters,MATCH(AV$8,'Default Parameters'!$3:$3,0),FALSE),"[enter country-specific value")</f>
        <v>#N/A</v>
      </c>
    </row>
    <row r="272" spans="1:48" x14ac:dyDescent="0.25">
      <c r="A272" s="44" t="str">
        <f t="shared" si="64"/>
        <v>EF_NH3_yard_Other poultry (geese)</v>
      </c>
      <c r="B272" s="2" t="s">
        <v>49</v>
      </c>
      <c r="C272" s="2" t="s">
        <v>487</v>
      </c>
      <c r="D272" s="77" t="str">
        <f t="shared" ca="1" si="61"/>
        <v>NH3-N</v>
      </c>
      <c r="E272" s="2" t="s">
        <v>88</v>
      </c>
      <c r="F272" s="77" t="str">
        <f t="shared" ca="1" si="62"/>
        <v>Fraction TAN</v>
      </c>
      <c r="G272" s="201" t="s">
        <v>124</v>
      </c>
      <c r="H272" s="2" t="s">
        <v>49</v>
      </c>
      <c r="I272" s="211" t="str">
        <f t="shared" ca="1" si="63"/>
        <v>No default, assumed to be 0</v>
      </c>
      <c r="J272" s="202"/>
      <c r="K272" s="211" cm="1">
        <f t="array" aca="1" ref="K272" ca="1">IF($G272="D",VLOOKUP($A272,DefaultParameters,MATCH(K$8,'Default Parameters'!$3:$3,0),FALSE),"[enter country-specific value")</f>
        <v>0</v>
      </c>
      <c r="L272" s="211" cm="1">
        <f t="array" aca="1" ref="L272" ca="1">IF($G272="D",VLOOKUP($A272,DefaultParameters,MATCH(L$8,'Default Parameters'!$3:$3,0),FALSE),"[enter country-specific value")</f>
        <v>0</v>
      </c>
      <c r="M272" s="211" cm="1">
        <f t="array" aca="1" ref="M272" ca="1">IF($G272="D",VLOOKUP($A272,DefaultParameters,MATCH(M$8,'Default Parameters'!$3:$3,0),FALSE),"[enter country-specific value")</f>
        <v>0</v>
      </c>
      <c r="N272" s="211" cm="1">
        <f t="array" aca="1" ref="N272" ca="1">IF($G272="D",VLOOKUP($A272,DefaultParameters,MATCH(N$8,'Default Parameters'!$3:$3,0),FALSE),"[enter country-specific value")</f>
        <v>0</v>
      </c>
      <c r="O272" s="211" cm="1">
        <f t="array" aca="1" ref="O272" ca="1">IF($G272="D",VLOOKUP($A272,DefaultParameters,MATCH(O$8,'Default Parameters'!$3:$3,0),FALSE),"[enter country-specific value")</f>
        <v>0</v>
      </c>
      <c r="P272" s="211" cm="1">
        <f t="array" aca="1" ref="P272" ca="1">IF($G272="D",VLOOKUP($A272,DefaultParameters,MATCH(P$8,'Default Parameters'!$3:$3,0),FALSE),"[enter country-specific value")</f>
        <v>0</v>
      </c>
      <c r="Q272" s="211" cm="1">
        <f t="array" aca="1" ref="Q272" ca="1">IF($G272="D",VLOOKUP($A272,DefaultParameters,MATCH(Q$8,'Default Parameters'!$3:$3,0),FALSE),"[enter country-specific value")</f>
        <v>0</v>
      </c>
      <c r="R272" s="211" cm="1">
        <f t="array" aca="1" ref="R272" ca="1">IF($G272="D",VLOOKUP($A272,DefaultParameters,MATCH(R$8,'Default Parameters'!$3:$3,0),FALSE),"[enter country-specific value")</f>
        <v>0</v>
      </c>
      <c r="S272" s="211" cm="1">
        <f t="array" aca="1" ref="S272" ca="1">IF($G272="D",VLOOKUP($A272,DefaultParameters,MATCH(S$8,'Default Parameters'!$3:$3,0),FALSE),"[enter country-specific value")</f>
        <v>0</v>
      </c>
      <c r="T272" s="211" cm="1">
        <f t="array" aca="1" ref="T272" ca="1">IF($G272="D",VLOOKUP($A272,DefaultParameters,MATCH(T$8,'Default Parameters'!$3:$3,0),FALSE),"[enter country-specific value")</f>
        <v>0</v>
      </c>
      <c r="U272" s="211" cm="1">
        <f t="array" aca="1" ref="U272" ca="1">IF($G272="D",VLOOKUP($A272,DefaultParameters,MATCH(U$8,'Default Parameters'!$3:$3,0),FALSE),"[enter country-specific value")</f>
        <v>0</v>
      </c>
      <c r="V272" s="211" cm="1">
        <f t="array" aca="1" ref="V272" ca="1">IF($G272="D",VLOOKUP($A272,DefaultParameters,MATCH(V$8,'Default Parameters'!$3:$3,0),FALSE),"[enter country-specific value")</f>
        <v>0</v>
      </c>
      <c r="W272" s="211" cm="1">
        <f t="array" aca="1" ref="W272" ca="1">IF($G272="D",VLOOKUP($A272,DefaultParameters,MATCH(W$8,'Default Parameters'!$3:$3,0),FALSE),"[enter country-specific value")</f>
        <v>0</v>
      </c>
      <c r="X272" s="211" cm="1">
        <f t="array" aca="1" ref="X272" ca="1">IF($G272="D",VLOOKUP($A272,DefaultParameters,MATCH(X$8,'Default Parameters'!$3:$3,0),FALSE),"[enter country-specific value")</f>
        <v>0</v>
      </c>
      <c r="Y272" s="211" cm="1">
        <f t="array" aca="1" ref="Y272" ca="1">IF($G272="D",VLOOKUP($A272,DefaultParameters,MATCH(Y$8,'Default Parameters'!$3:$3,0),FALSE),"[enter country-specific value")</f>
        <v>0</v>
      </c>
      <c r="Z272" s="211" cm="1">
        <f t="array" aca="1" ref="Z272" ca="1">IF($G272="D",VLOOKUP($A272,DefaultParameters,MATCH(Z$8,'Default Parameters'!$3:$3,0),FALSE),"[enter country-specific value")</f>
        <v>0</v>
      </c>
      <c r="AA272" s="211" cm="1">
        <f t="array" aca="1" ref="AA272" ca="1">IF($G272="D",VLOOKUP($A272,DefaultParameters,MATCH(AA$8,'Default Parameters'!$3:$3,0),FALSE),"[enter country-specific value")</f>
        <v>0</v>
      </c>
      <c r="AB272" s="211" cm="1">
        <f t="array" aca="1" ref="AB272" ca="1">IF($G272="D",VLOOKUP($A272,DefaultParameters,MATCH(AB$8,'Default Parameters'!$3:$3,0),FALSE),"[enter country-specific value")</f>
        <v>0</v>
      </c>
      <c r="AC272" s="211" cm="1">
        <f t="array" aca="1" ref="AC272" ca="1">IF($G272="D",VLOOKUP($A272,DefaultParameters,MATCH(AC$8,'Default Parameters'!$3:$3,0),FALSE),"[enter country-specific value")</f>
        <v>0</v>
      </c>
      <c r="AD272" s="211" cm="1">
        <f t="array" aca="1" ref="AD272" ca="1">IF($G272="D",VLOOKUP($A272,DefaultParameters,MATCH(AD$8,'Default Parameters'!$3:$3,0),FALSE),"[enter country-specific value")</f>
        <v>0</v>
      </c>
      <c r="AE272" s="211" cm="1">
        <f t="array" aca="1" ref="AE272" ca="1">IF($G272="D",VLOOKUP($A272,DefaultParameters,MATCH(AE$8,'Default Parameters'!$3:$3,0),FALSE),"[enter country-specific value")</f>
        <v>0</v>
      </c>
      <c r="AF272" s="211" cm="1">
        <f t="array" aca="1" ref="AF272" ca="1">IF($G272="D",VLOOKUP($A272,DefaultParameters,MATCH(AF$8,'Default Parameters'!$3:$3,0),FALSE),"[enter country-specific value")</f>
        <v>0</v>
      </c>
      <c r="AG272" s="211" cm="1">
        <f t="array" aca="1" ref="AG272" ca="1">IF($G272="D",VLOOKUP($A272,DefaultParameters,MATCH(AG$8,'Default Parameters'!$3:$3,0),FALSE),"[enter country-specific value")</f>
        <v>0</v>
      </c>
      <c r="AH272" s="211" cm="1">
        <f t="array" aca="1" ref="AH272" ca="1">IF($G272="D",VLOOKUP($A272,DefaultParameters,MATCH(AH$8,'Default Parameters'!$3:$3,0),FALSE),"[enter country-specific value")</f>
        <v>0</v>
      </c>
      <c r="AI272" s="211" cm="1">
        <f t="array" aca="1" ref="AI272" ca="1">IF($G272="D",VLOOKUP($A272,DefaultParameters,MATCH(AI$8,'Default Parameters'!$3:$3,0),FALSE),"[enter country-specific value")</f>
        <v>0</v>
      </c>
      <c r="AJ272" s="211" cm="1">
        <f t="array" aca="1" ref="AJ272" ca="1">IF($G272="D",VLOOKUP($A272,DefaultParameters,MATCH(AJ$8,'Default Parameters'!$3:$3,0),FALSE),"[enter country-specific value")</f>
        <v>0</v>
      </c>
      <c r="AK272" s="211" cm="1">
        <f t="array" aca="1" ref="AK272" ca="1">IF($G272="D",VLOOKUP($A272,DefaultParameters,MATCH(AK$8,'Default Parameters'!$3:$3,0),FALSE),"[enter country-specific value")</f>
        <v>0</v>
      </c>
      <c r="AL272" s="211" cm="1">
        <f t="array" aca="1" ref="AL272" ca="1">IF($G272="D",VLOOKUP($A272,DefaultParameters,MATCH(AL$8,'Default Parameters'!$3:$3,0),FALSE),"[enter country-specific value")</f>
        <v>0</v>
      </c>
      <c r="AM272" s="211" cm="1">
        <f t="array" aca="1" ref="AM272" ca="1">IF($G272="D",VLOOKUP($A272,DefaultParameters,MATCH(AM$8,'Default Parameters'!$3:$3,0),FALSE),"[enter country-specific value")</f>
        <v>0</v>
      </c>
      <c r="AN272" s="211" cm="1">
        <f t="array" aca="1" ref="AN272" ca="1">IF($G272="D",VLOOKUP($A272,DefaultParameters,MATCH(AN$8,'Default Parameters'!$3:$3,0),FALSE),"[enter country-specific value")</f>
        <v>0</v>
      </c>
      <c r="AO272" s="211" cm="1">
        <f t="array" aca="1" ref="AO272" ca="1">IF($G272="D",VLOOKUP($A272,DefaultParameters,MATCH(AO$8,'Default Parameters'!$3:$3,0),FALSE),"[enter country-specific value")</f>
        <v>0</v>
      </c>
      <c r="AP272" s="211"/>
      <c r="AQ272" s="211"/>
      <c r="AR272" s="211"/>
      <c r="AS272" s="211"/>
      <c r="AT272" s="211"/>
      <c r="AU272" s="188"/>
      <c r="AV272" s="43" t="e" cm="1">
        <f t="array" aca="1" ref="AV272" ca="1">IF($G272="D",VLOOKUP($A272,DefaultParameters,MATCH(AV$8,'Default Parameters'!$3:$3,0),FALSE),"[enter country-specific value")</f>
        <v>#N/A</v>
      </c>
    </row>
    <row r="273" spans="1:48" x14ac:dyDescent="0.25">
      <c r="A273" s="44" t="str">
        <f t="shared" si="64"/>
        <v>EF_NH3_yard_Other animals (fur animals)</v>
      </c>
      <c r="B273" s="2" t="s">
        <v>49</v>
      </c>
      <c r="C273" s="2" t="s">
        <v>487</v>
      </c>
      <c r="D273" s="77" t="str">
        <f t="shared" ca="1" si="61"/>
        <v>NH3-N</v>
      </c>
      <c r="E273" s="2" t="s">
        <v>108</v>
      </c>
      <c r="F273" s="77" t="str">
        <f t="shared" ca="1" si="62"/>
        <v>Fraction TAN</v>
      </c>
      <c r="G273" s="201" t="s">
        <v>124</v>
      </c>
      <c r="H273" s="2" t="s">
        <v>49</v>
      </c>
      <c r="I273" s="211" t="str">
        <f t="shared" ca="1" si="63"/>
        <v>No default, assumed to be 0</v>
      </c>
      <c r="J273" s="202"/>
      <c r="K273" s="211" cm="1">
        <f t="array" aca="1" ref="K273" ca="1">IF($G273="D",VLOOKUP($A273,DefaultParameters,MATCH(K$8,'Default Parameters'!$3:$3,0),FALSE),"[enter country-specific value")</f>
        <v>0</v>
      </c>
      <c r="L273" s="211" cm="1">
        <f t="array" aca="1" ref="L273" ca="1">IF($G273="D",VLOOKUP($A273,DefaultParameters,MATCH(L$8,'Default Parameters'!$3:$3,0),FALSE),"[enter country-specific value")</f>
        <v>0</v>
      </c>
      <c r="M273" s="211" cm="1">
        <f t="array" aca="1" ref="M273" ca="1">IF($G273="D",VLOOKUP($A273,DefaultParameters,MATCH(M$8,'Default Parameters'!$3:$3,0),FALSE),"[enter country-specific value")</f>
        <v>0</v>
      </c>
      <c r="N273" s="211" cm="1">
        <f t="array" aca="1" ref="N273" ca="1">IF($G273="D",VLOOKUP($A273,DefaultParameters,MATCH(N$8,'Default Parameters'!$3:$3,0),FALSE),"[enter country-specific value")</f>
        <v>0</v>
      </c>
      <c r="O273" s="211" cm="1">
        <f t="array" aca="1" ref="O273" ca="1">IF($G273="D",VLOOKUP($A273,DefaultParameters,MATCH(O$8,'Default Parameters'!$3:$3,0),FALSE),"[enter country-specific value")</f>
        <v>0</v>
      </c>
      <c r="P273" s="211" cm="1">
        <f t="array" aca="1" ref="P273" ca="1">IF($G273="D",VLOOKUP($A273,DefaultParameters,MATCH(P$8,'Default Parameters'!$3:$3,0),FALSE),"[enter country-specific value")</f>
        <v>0</v>
      </c>
      <c r="Q273" s="211" cm="1">
        <f t="array" aca="1" ref="Q273" ca="1">IF($G273="D",VLOOKUP($A273,DefaultParameters,MATCH(Q$8,'Default Parameters'!$3:$3,0),FALSE),"[enter country-specific value")</f>
        <v>0</v>
      </c>
      <c r="R273" s="211" cm="1">
        <f t="array" aca="1" ref="R273" ca="1">IF($G273="D",VLOOKUP($A273,DefaultParameters,MATCH(R$8,'Default Parameters'!$3:$3,0),FALSE),"[enter country-specific value")</f>
        <v>0</v>
      </c>
      <c r="S273" s="211" cm="1">
        <f t="array" aca="1" ref="S273" ca="1">IF($G273="D",VLOOKUP($A273,DefaultParameters,MATCH(S$8,'Default Parameters'!$3:$3,0),FALSE),"[enter country-specific value")</f>
        <v>0</v>
      </c>
      <c r="T273" s="211" cm="1">
        <f t="array" aca="1" ref="T273" ca="1">IF($G273="D",VLOOKUP($A273,DefaultParameters,MATCH(T$8,'Default Parameters'!$3:$3,0),FALSE),"[enter country-specific value")</f>
        <v>0</v>
      </c>
      <c r="U273" s="211" cm="1">
        <f t="array" aca="1" ref="U273" ca="1">IF($G273="D",VLOOKUP($A273,DefaultParameters,MATCH(U$8,'Default Parameters'!$3:$3,0),FALSE),"[enter country-specific value")</f>
        <v>0</v>
      </c>
      <c r="V273" s="211" cm="1">
        <f t="array" aca="1" ref="V273" ca="1">IF($G273="D",VLOOKUP($A273,DefaultParameters,MATCH(V$8,'Default Parameters'!$3:$3,0),FALSE),"[enter country-specific value")</f>
        <v>0</v>
      </c>
      <c r="W273" s="211" cm="1">
        <f t="array" aca="1" ref="W273" ca="1">IF($G273="D",VLOOKUP($A273,DefaultParameters,MATCH(W$8,'Default Parameters'!$3:$3,0),FALSE),"[enter country-specific value")</f>
        <v>0</v>
      </c>
      <c r="X273" s="211" cm="1">
        <f t="array" aca="1" ref="X273" ca="1">IF($G273="D",VLOOKUP($A273,DefaultParameters,MATCH(X$8,'Default Parameters'!$3:$3,0),FALSE),"[enter country-specific value")</f>
        <v>0</v>
      </c>
      <c r="Y273" s="211" cm="1">
        <f t="array" aca="1" ref="Y273" ca="1">IF($G273="D",VLOOKUP($A273,DefaultParameters,MATCH(Y$8,'Default Parameters'!$3:$3,0),FALSE),"[enter country-specific value")</f>
        <v>0</v>
      </c>
      <c r="Z273" s="211" cm="1">
        <f t="array" aca="1" ref="Z273" ca="1">IF($G273="D",VLOOKUP($A273,DefaultParameters,MATCH(Z$8,'Default Parameters'!$3:$3,0),FALSE),"[enter country-specific value")</f>
        <v>0</v>
      </c>
      <c r="AA273" s="211" cm="1">
        <f t="array" aca="1" ref="AA273" ca="1">IF($G273="D",VLOOKUP($A273,DefaultParameters,MATCH(AA$8,'Default Parameters'!$3:$3,0),FALSE),"[enter country-specific value")</f>
        <v>0</v>
      </c>
      <c r="AB273" s="211" cm="1">
        <f t="array" aca="1" ref="AB273" ca="1">IF($G273="D",VLOOKUP($A273,DefaultParameters,MATCH(AB$8,'Default Parameters'!$3:$3,0),FALSE),"[enter country-specific value")</f>
        <v>0</v>
      </c>
      <c r="AC273" s="211" cm="1">
        <f t="array" aca="1" ref="AC273" ca="1">IF($G273="D",VLOOKUP($A273,DefaultParameters,MATCH(AC$8,'Default Parameters'!$3:$3,0),FALSE),"[enter country-specific value")</f>
        <v>0</v>
      </c>
      <c r="AD273" s="211" cm="1">
        <f t="array" aca="1" ref="AD273" ca="1">IF($G273="D",VLOOKUP($A273,DefaultParameters,MATCH(AD$8,'Default Parameters'!$3:$3,0),FALSE),"[enter country-specific value")</f>
        <v>0</v>
      </c>
      <c r="AE273" s="211" cm="1">
        <f t="array" aca="1" ref="AE273" ca="1">IF($G273="D",VLOOKUP($A273,DefaultParameters,MATCH(AE$8,'Default Parameters'!$3:$3,0),FALSE),"[enter country-specific value")</f>
        <v>0</v>
      </c>
      <c r="AF273" s="211" cm="1">
        <f t="array" aca="1" ref="AF273" ca="1">IF($G273="D",VLOOKUP($A273,DefaultParameters,MATCH(AF$8,'Default Parameters'!$3:$3,0),FALSE),"[enter country-specific value")</f>
        <v>0</v>
      </c>
      <c r="AG273" s="211" cm="1">
        <f t="array" aca="1" ref="AG273" ca="1">IF($G273="D",VLOOKUP($A273,DefaultParameters,MATCH(AG$8,'Default Parameters'!$3:$3,0),FALSE),"[enter country-specific value")</f>
        <v>0</v>
      </c>
      <c r="AH273" s="211" cm="1">
        <f t="array" aca="1" ref="AH273" ca="1">IF($G273="D",VLOOKUP($A273,DefaultParameters,MATCH(AH$8,'Default Parameters'!$3:$3,0),FALSE),"[enter country-specific value")</f>
        <v>0</v>
      </c>
      <c r="AI273" s="211" cm="1">
        <f t="array" aca="1" ref="AI273" ca="1">IF($G273="D",VLOOKUP($A273,DefaultParameters,MATCH(AI$8,'Default Parameters'!$3:$3,0),FALSE),"[enter country-specific value")</f>
        <v>0</v>
      </c>
      <c r="AJ273" s="211" cm="1">
        <f t="array" aca="1" ref="AJ273" ca="1">IF($G273="D",VLOOKUP($A273,DefaultParameters,MATCH(AJ$8,'Default Parameters'!$3:$3,0),FALSE),"[enter country-specific value")</f>
        <v>0</v>
      </c>
      <c r="AK273" s="211" cm="1">
        <f t="array" aca="1" ref="AK273" ca="1">IF($G273="D",VLOOKUP($A273,DefaultParameters,MATCH(AK$8,'Default Parameters'!$3:$3,0),FALSE),"[enter country-specific value")</f>
        <v>0</v>
      </c>
      <c r="AL273" s="211" cm="1">
        <f t="array" aca="1" ref="AL273" ca="1">IF($G273="D",VLOOKUP($A273,DefaultParameters,MATCH(AL$8,'Default Parameters'!$3:$3,0),FALSE),"[enter country-specific value")</f>
        <v>0</v>
      </c>
      <c r="AM273" s="211" cm="1">
        <f t="array" aca="1" ref="AM273" ca="1">IF($G273="D",VLOOKUP($A273,DefaultParameters,MATCH(AM$8,'Default Parameters'!$3:$3,0),FALSE),"[enter country-specific value")</f>
        <v>0</v>
      </c>
      <c r="AN273" s="211" cm="1">
        <f t="array" aca="1" ref="AN273" ca="1">IF($G273="D",VLOOKUP($A273,DefaultParameters,MATCH(AN$8,'Default Parameters'!$3:$3,0),FALSE),"[enter country-specific value")</f>
        <v>0</v>
      </c>
      <c r="AO273" s="211" cm="1">
        <f t="array" aca="1" ref="AO273" ca="1">IF($G273="D",VLOOKUP($A273,DefaultParameters,MATCH(AO$8,'Default Parameters'!$3:$3,0),FALSE),"[enter country-specific value")</f>
        <v>0</v>
      </c>
      <c r="AP273" s="211"/>
      <c r="AQ273" s="211"/>
      <c r="AR273" s="211"/>
      <c r="AS273" s="211"/>
      <c r="AT273" s="211"/>
      <c r="AU273" s="188"/>
      <c r="AV273" s="43" t="e" cm="1">
        <f t="array" aca="1" ref="AV273" ca="1">IF($G273="D",VLOOKUP($A273,DefaultParameters,MATCH(AV$8,'Default Parameters'!$3:$3,0),FALSE),"[enter country-specific value")</f>
        <v>#N/A</v>
      </c>
    </row>
    <row r="274" spans="1:48" x14ac:dyDescent="0.25">
      <c r="A274" s="18" t="s">
        <v>206</v>
      </c>
      <c r="B274" s="18"/>
      <c r="C274" s="18"/>
      <c r="D274" s="18"/>
      <c r="E274" s="18"/>
      <c r="F274" s="18"/>
      <c r="G274" s="179"/>
      <c r="H274" s="18"/>
      <c r="I274" s="179"/>
      <c r="J274" s="179"/>
      <c r="K274" s="179"/>
      <c r="L274" s="179"/>
      <c r="M274" s="179"/>
      <c r="N274" s="179"/>
      <c r="O274" s="179"/>
      <c r="P274" s="179"/>
      <c r="Q274" s="179"/>
      <c r="R274" s="179"/>
      <c r="S274" s="179"/>
      <c r="T274" s="179"/>
      <c r="U274" s="179"/>
      <c r="V274" s="179"/>
      <c r="W274" s="179"/>
      <c r="X274" s="179"/>
      <c r="Y274" s="179"/>
      <c r="Z274" s="179"/>
      <c r="AA274" s="179"/>
      <c r="AB274" s="179"/>
      <c r="AC274" s="179"/>
      <c r="AD274" s="179"/>
      <c r="AE274" s="179"/>
      <c r="AF274" s="179"/>
      <c r="AG274" s="179"/>
      <c r="AH274" s="179"/>
      <c r="AI274" s="179"/>
      <c r="AJ274" s="179"/>
      <c r="AK274" s="179"/>
      <c r="AL274" s="179"/>
      <c r="AM274" s="179"/>
      <c r="AN274" s="179"/>
      <c r="AO274" s="179"/>
      <c r="AP274" s="179"/>
      <c r="AQ274" s="179"/>
      <c r="AR274" s="179"/>
      <c r="AS274" s="179"/>
      <c r="AT274" s="179"/>
      <c r="AU274" s="188"/>
      <c r="AV274" s="18"/>
    </row>
    <row r="275" spans="1:48" x14ac:dyDescent="0.25">
      <c r="A275" s="44" t="str">
        <f>C275&amp;"_"&amp;E275</f>
        <v>EF_NH3_storage_slurry_Dairy cattle</v>
      </c>
      <c r="B275" s="2" t="s">
        <v>49</v>
      </c>
      <c r="C275" s="2" t="s">
        <v>209</v>
      </c>
      <c r="D275" s="77" t="str">
        <f t="shared" ref="D275:D290" ca="1" si="65">VLOOKUP(A275,DefaultParameters,4,0)</f>
        <v>NH3-N</v>
      </c>
      <c r="E275" s="2" t="s">
        <v>75</v>
      </c>
      <c r="F275" s="77" t="str">
        <f t="shared" ref="F275:F290" ca="1" si="66">VLOOKUP(A275,DefaultParameters,6,0)</f>
        <v>Fraction TAN</v>
      </c>
      <c r="G275" s="201" t="s">
        <v>124</v>
      </c>
      <c r="H275" s="2" t="s">
        <v>49</v>
      </c>
      <c r="I275" s="211" t="str">
        <f t="shared" ref="I275:I290" ca="1" si="67">IF($G275="CS","[enter country-specific source]",VLOOKUP(A275,DefaultParameters,8,0))</f>
        <v>Table 3.9, 3B, EMEP/EEA Guidebook 2019</v>
      </c>
      <c r="J275" s="176"/>
      <c r="K275" s="211" cm="1">
        <f t="array" aca="1" ref="K275" ca="1">IF($G275="D",VLOOKUP($A275,DefaultParameters,MATCH(K$8,'Default Parameters'!$3:$3,0),FALSE),"[enter country-specific value")</f>
        <v>0.25</v>
      </c>
      <c r="L275" s="211" cm="1">
        <f t="array" aca="1" ref="L275" ca="1">IF($G275="D",VLOOKUP($A275,DefaultParameters,MATCH(L$8,'Default Parameters'!$3:$3,0),FALSE),"[enter country-specific value")</f>
        <v>0.25</v>
      </c>
      <c r="M275" s="211" cm="1">
        <f t="array" aca="1" ref="M275" ca="1">IF($G275="D",VLOOKUP($A275,DefaultParameters,MATCH(M$8,'Default Parameters'!$3:$3,0),FALSE),"[enter country-specific value")</f>
        <v>0.25</v>
      </c>
      <c r="N275" s="211" cm="1">
        <f t="array" aca="1" ref="N275" ca="1">IF($G275="D",VLOOKUP($A275,DefaultParameters,MATCH(N$8,'Default Parameters'!$3:$3,0),FALSE),"[enter country-specific value")</f>
        <v>0.25</v>
      </c>
      <c r="O275" s="211" cm="1">
        <f t="array" aca="1" ref="O275" ca="1">IF($G275="D",VLOOKUP($A275,DefaultParameters,MATCH(O$8,'Default Parameters'!$3:$3,0),FALSE),"[enter country-specific value")</f>
        <v>0.25</v>
      </c>
      <c r="P275" s="211" cm="1">
        <f t="array" aca="1" ref="P275" ca="1">IF($G275="D",VLOOKUP($A275,DefaultParameters,MATCH(P$8,'Default Parameters'!$3:$3,0),FALSE),"[enter country-specific value")</f>
        <v>0.25</v>
      </c>
      <c r="Q275" s="211" cm="1">
        <f t="array" aca="1" ref="Q275" ca="1">IF($G275="D",VLOOKUP($A275,DefaultParameters,MATCH(Q$8,'Default Parameters'!$3:$3,0),FALSE),"[enter country-specific value")</f>
        <v>0.25</v>
      </c>
      <c r="R275" s="211" cm="1">
        <f t="array" aca="1" ref="R275" ca="1">IF($G275="D",VLOOKUP($A275,DefaultParameters,MATCH(R$8,'Default Parameters'!$3:$3,0),FALSE),"[enter country-specific value")</f>
        <v>0.25</v>
      </c>
      <c r="S275" s="211" cm="1">
        <f t="array" aca="1" ref="S275" ca="1">IF($G275="D",VLOOKUP($A275,DefaultParameters,MATCH(S$8,'Default Parameters'!$3:$3,0),FALSE),"[enter country-specific value")</f>
        <v>0.25</v>
      </c>
      <c r="T275" s="211" cm="1">
        <f t="array" aca="1" ref="T275" ca="1">IF($G275="D",VLOOKUP($A275,DefaultParameters,MATCH(T$8,'Default Parameters'!$3:$3,0),FALSE),"[enter country-specific value")</f>
        <v>0.25</v>
      </c>
      <c r="U275" s="211" cm="1">
        <f t="array" aca="1" ref="U275" ca="1">IF($G275="D",VLOOKUP($A275,DefaultParameters,MATCH(U$8,'Default Parameters'!$3:$3,0),FALSE),"[enter country-specific value")</f>
        <v>0.25</v>
      </c>
      <c r="V275" s="211" cm="1">
        <f t="array" aca="1" ref="V275" ca="1">IF($G275="D",VLOOKUP($A275,DefaultParameters,MATCH(V$8,'Default Parameters'!$3:$3,0),FALSE),"[enter country-specific value")</f>
        <v>0.25</v>
      </c>
      <c r="W275" s="211" cm="1">
        <f t="array" aca="1" ref="W275" ca="1">IF($G275="D",VLOOKUP($A275,DefaultParameters,MATCH(W$8,'Default Parameters'!$3:$3,0),FALSE),"[enter country-specific value")</f>
        <v>0.25</v>
      </c>
      <c r="X275" s="211" cm="1">
        <f t="array" aca="1" ref="X275" ca="1">IF($G275="D",VLOOKUP($A275,DefaultParameters,MATCH(X$8,'Default Parameters'!$3:$3,0),FALSE),"[enter country-specific value")</f>
        <v>0.25</v>
      </c>
      <c r="Y275" s="211" cm="1">
        <f t="array" aca="1" ref="Y275" ca="1">IF($G275="D",VLOOKUP($A275,DefaultParameters,MATCH(Y$8,'Default Parameters'!$3:$3,0),FALSE),"[enter country-specific value")</f>
        <v>0.25</v>
      </c>
      <c r="Z275" s="211" cm="1">
        <f t="array" aca="1" ref="Z275" ca="1">IF($G275="D",VLOOKUP($A275,DefaultParameters,MATCH(Z$8,'Default Parameters'!$3:$3,0),FALSE),"[enter country-specific value")</f>
        <v>0.25</v>
      </c>
      <c r="AA275" s="211" cm="1">
        <f t="array" aca="1" ref="AA275" ca="1">IF($G275="D",VLOOKUP($A275,DefaultParameters,MATCH(AA$8,'Default Parameters'!$3:$3,0),FALSE),"[enter country-specific value")</f>
        <v>0.25</v>
      </c>
      <c r="AB275" s="211" cm="1">
        <f t="array" aca="1" ref="AB275" ca="1">IF($G275="D",VLOOKUP($A275,DefaultParameters,MATCH(AB$8,'Default Parameters'!$3:$3,0),FALSE),"[enter country-specific value")</f>
        <v>0.25</v>
      </c>
      <c r="AC275" s="211" cm="1">
        <f t="array" aca="1" ref="AC275" ca="1">IF($G275="D",VLOOKUP($A275,DefaultParameters,MATCH(AC$8,'Default Parameters'!$3:$3,0),FALSE),"[enter country-specific value")</f>
        <v>0.25</v>
      </c>
      <c r="AD275" s="211" cm="1">
        <f t="array" aca="1" ref="AD275" ca="1">IF($G275="D",VLOOKUP($A275,DefaultParameters,MATCH(AD$8,'Default Parameters'!$3:$3,0),FALSE),"[enter country-specific value")</f>
        <v>0.25</v>
      </c>
      <c r="AE275" s="211" cm="1">
        <f t="array" aca="1" ref="AE275" ca="1">IF($G275="D",VLOOKUP($A275,DefaultParameters,MATCH(AE$8,'Default Parameters'!$3:$3,0),FALSE),"[enter country-specific value")</f>
        <v>0.25</v>
      </c>
      <c r="AF275" s="211" cm="1">
        <f t="array" aca="1" ref="AF275" ca="1">IF($G275="D",VLOOKUP($A275,DefaultParameters,MATCH(AF$8,'Default Parameters'!$3:$3,0),FALSE),"[enter country-specific value")</f>
        <v>0.25</v>
      </c>
      <c r="AG275" s="211" cm="1">
        <f t="array" aca="1" ref="AG275" ca="1">IF($G275="D",VLOOKUP($A275,DefaultParameters,MATCH(AG$8,'Default Parameters'!$3:$3,0),FALSE),"[enter country-specific value")</f>
        <v>0.25</v>
      </c>
      <c r="AH275" s="211" cm="1">
        <f t="array" aca="1" ref="AH275" ca="1">IF($G275="D",VLOOKUP($A275,DefaultParameters,MATCH(AH$8,'Default Parameters'!$3:$3,0),FALSE),"[enter country-specific value")</f>
        <v>0.25</v>
      </c>
      <c r="AI275" s="211" cm="1">
        <f t="array" aca="1" ref="AI275" ca="1">IF($G275="D",VLOOKUP($A275,DefaultParameters,MATCH(AI$8,'Default Parameters'!$3:$3,0),FALSE),"[enter country-specific value")</f>
        <v>0.25</v>
      </c>
      <c r="AJ275" s="211" cm="1">
        <f t="array" aca="1" ref="AJ275" ca="1">IF($G275="D",VLOOKUP($A275,DefaultParameters,MATCH(AJ$8,'Default Parameters'!$3:$3,0),FALSE),"[enter country-specific value")</f>
        <v>0.25</v>
      </c>
      <c r="AK275" s="211" cm="1">
        <f t="array" aca="1" ref="AK275" ca="1">IF($G275="D",VLOOKUP($A275,DefaultParameters,MATCH(AK$8,'Default Parameters'!$3:$3,0),FALSE),"[enter country-specific value")</f>
        <v>0.25</v>
      </c>
      <c r="AL275" s="211" cm="1">
        <f t="array" aca="1" ref="AL275" ca="1">IF($G275="D",VLOOKUP($A275,DefaultParameters,MATCH(AL$8,'Default Parameters'!$3:$3,0),FALSE),"[enter country-specific value")</f>
        <v>0.25</v>
      </c>
      <c r="AM275" s="211" cm="1">
        <f t="array" aca="1" ref="AM275" ca="1">IF($G275="D",VLOOKUP($A275,DefaultParameters,MATCH(AM$8,'Default Parameters'!$3:$3,0),FALSE),"[enter country-specific value")</f>
        <v>0.25</v>
      </c>
      <c r="AN275" s="211" cm="1">
        <f t="array" aca="1" ref="AN275" ca="1">IF($G275="D",VLOOKUP($A275,DefaultParameters,MATCH(AN$8,'Default Parameters'!$3:$3,0),FALSE),"[enter country-specific value")</f>
        <v>0.25</v>
      </c>
      <c r="AO275" s="211" cm="1">
        <f t="array" aca="1" ref="AO275" ca="1">IF($G275="D",VLOOKUP($A275,DefaultParameters,MATCH(AO$8,'Default Parameters'!$3:$3,0),FALSE),"[enter country-specific value")</f>
        <v>0.25</v>
      </c>
      <c r="AP275" s="211"/>
      <c r="AQ275" s="211"/>
      <c r="AR275" s="211"/>
      <c r="AS275" s="211"/>
      <c r="AT275" s="211"/>
      <c r="AU275" s="188"/>
      <c r="AV275" s="43" t="e" cm="1">
        <f t="array" aca="1" ref="AV275" ca="1">IF($G275="D",VLOOKUP($A275,DefaultParameters,MATCH(AV$8,'Default Parameters'!$3:$3,0),FALSE),"[enter country-specific value")</f>
        <v>#N/A</v>
      </c>
    </row>
    <row r="276" spans="1:48" x14ac:dyDescent="0.25">
      <c r="A276" s="44" t="str">
        <f t="shared" ref="A276:A290" si="68">C276&amp;"_"&amp;E276</f>
        <v>EF_NH3_storage_slurry_Non-dairy cattle</v>
      </c>
      <c r="B276" s="2" t="s">
        <v>49</v>
      </c>
      <c r="C276" s="2" t="s">
        <v>209</v>
      </c>
      <c r="D276" s="77" t="str">
        <f t="shared" ca="1" si="65"/>
        <v>NH3-N</v>
      </c>
      <c r="E276" s="2" t="s">
        <v>77</v>
      </c>
      <c r="F276" s="77" t="str">
        <f t="shared" ca="1" si="66"/>
        <v>Fraction TAN</v>
      </c>
      <c r="G276" s="201" t="s">
        <v>124</v>
      </c>
      <c r="H276" s="2" t="s">
        <v>49</v>
      </c>
      <c r="I276" s="211" t="str">
        <f t="shared" ca="1" si="67"/>
        <v>Table 3.9, 3B, EMEP/EEA Guidebook 2019</v>
      </c>
      <c r="J276" s="176"/>
      <c r="K276" s="211" cm="1">
        <f t="array" aca="1" ref="K276" ca="1">IF($G276="D",VLOOKUP($A276,DefaultParameters,MATCH(K$8,'Default Parameters'!$3:$3,0),FALSE),"[enter country-specific value")</f>
        <v>0.25</v>
      </c>
      <c r="L276" s="211" cm="1">
        <f t="array" aca="1" ref="L276" ca="1">IF($G276="D",VLOOKUP($A276,DefaultParameters,MATCH(L$8,'Default Parameters'!$3:$3,0),FALSE),"[enter country-specific value")</f>
        <v>0.25</v>
      </c>
      <c r="M276" s="211" cm="1">
        <f t="array" aca="1" ref="M276" ca="1">IF($G276="D",VLOOKUP($A276,DefaultParameters,MATCH(M$8,'Default Parameters'!$3:$3,0),FALSE),"[enter country-specific value")</f>
        <v>0.25</v>
      </c>
      <c r="N276" s="211" cm="1">
        <f t="array" aca="1" ref="N276" ca="1">IF($G276="D",VLOOKUP($A276,DefaultParameters,MATCH(N$8,'Default Parameters'!$3:$3,0),FALSE),"[enter country-specific value")</f>
        <v>0.25</v>
      </c>
      <c r="O276" s="211" cm="1">
        <f t="array" aca="1" ref="O276" ca="1">IF($G276="D",VLOOKUP($A276,DefaultParameters,MATCH(O$8,'Default Parameters'!$3:$3,0),FALSE),"[enter country-specific value")</f>
        <v>0.25</v>
      </c>
      <c r="P276" s="211" cm="1">
        <f t="array" aca="1" ref="P276" ca="1">IF($G276="D",VLOOKUP($A276,DefaultParameters,MATCH(P$8,'Default Parameters'!$3:$3,0),FALSE),"[enter country-specific value")</f>
        <v>0.25</v>
      </c>
      <c r="Q276" s="211" cm="1">
        <f t="array" aca="1" ref="Q276" ca="1">IF($G276="D",VLOOKUP($A276,DefaultParameters,MATCH(Q$8,'Default Parameters'!$3:$3,0),FALSE),"[enter country-specific value")</f>
        <v>0.25</v>
      </c>
      <c r="R276" s="211" cm="1">
        <f t="array" aca="1" ref="R276" ca="1">IF($G276="D",VLOOKUP($A276,DefaultParameters,MATCH(R$8,'Default Parameters'!$3:$3,0),FALSE),"[enter country-specific value")</f>
        <v>0.25</v>
      </c>
      <c r="S276" s="211" cm="1">
        <f t="array" aca="1" ref="S276" ca="1">IF($G276="D",VLOOKUP($A276,DefaultParameters,MATCH(S$8,'Default Parameters'!$3:$3,0),FALSE),"[enter country-specific value")</f>
        <v>0.25</v>
      </c>
      <c r="T276" s="211" cm="1">
        <f t="array" aca="1" ref="T276" ca="1">IF($G276="D",VLOOKUP($A276,DefaultParameters,MATCH(T$8,'Default Parameters'!$3:$3,0),FALSE),"[enter country-specific value")</f>
        <v>0.25</v>
      </c>
      <c r="U276" s="211" cm="1">
        <f t="array" aca="1" ref="U276" ca="1">IF($G276="D",VLOOKUP($A276,DefaultParameters,MATCH(U$8,'Default Parameters'!$3:$3,0),FALSE),"[enter country-specific value")</f>
        <v>0.25</v>
      </c>
      <c r="V276" s="211" cm="1">
        <f t="array" aca="1" ref="V276" ca="1">IF($G276="D",VLOOKUP($A276,DefaultParameters,MATCH(V$8,'Default Parameters'!$3:$3,0),FALSE),"[enter country-specific value")</f>
        <v>0.25</v>
      </c>
      <c r="W276" s="211" cm="1">
        <f t="array" aca="1" ref="W276" ca="1">IF($G276="D",VLOOKUP($A276,DefaultParameters,MATCH(W$8,'Default Parameters'!$3:$3,0),FALSE),"[enter country-specific value")</f>
        <v>0.25</v>
      </c>
      <c r="X276" s="211" cm="1">
        <f t="array" aca="1" ref="X276" ca="1">IF($G276="D",VLOOKUP($A276,DefaultParameters,MATCH(X$8,'Default Parameters'!$3:$3,0),FALSE),"[enter country-specific value")</f>
        <v>0.25</v>
      </c>
      <c r="Y276" s="211" cm="1">
        <f t="array" aca="1" ref="Y276" ca="1">IF($G276="D",VLOOKUP($A276,DefaultParameters,MATCH(Y$8,'Default Parameters'!$3:$3,0),FALSE),"[enter country-specific value")</f>
        <v>0.25</v>
      </c>
      <c r="Z276" s="211" cm="1">
        <f t="array" aca="1" ref="Z276" ca="1">IF($G276="D",VLOOKUP($A276,DefaultParameters,MATCH(Z$8,'Default Parameters'!$3:$3,0),FALSE),"[enter country-specific value")</f>
        <v>0.25</v>
      </c>
      <c r="AA276" s="211" cm="1">
        <f t="array" aca="1" ref="AA276" ca="1">IF($G276="D",VLOOKUP($A276,DefaultParameters,MATCH(AA$8,'Default Parameters'!$3:$3,0),FALSE),"[enter country-specific value")</f>
        <v>0.25</v>
      </c>
      <c r="AB276" s="211" cm="1">
        <f t="array" aca="1" ref="AB276" ca="1">IF($G276="D",VLOOKUP($A276,DefaultParameters,MATCH(AB$8,'Default Parameters'!$3:$3,0),FALSE),"[enter country-specific value")</f>
        <v>0.25</v>
      </c>
      <c r="AC276" s="211" cm="1">
        <f t="array" aca="1" ref="AC276" ca="1">IF($G276="D",VLOOKUP($A276,DefaultParameters,MATCH(AC$8,'Default Parameters'!$3:$3,0),FALSE),"[enter country-specific value")</f>
        <v>0.25</v>
      </c>
      <c r="AD276" s="211" cm="1">
        <f t="array" aca="1" ref="AD276" ca="1">IF($G276="D",VLOOKUP($A276,DefaultParameters,MATCH(AD$8,'Default Parameters'!$3:$3,0),FALSE),"[enter country-specific value")</f>
        <v>0.25</v>
      </c>
      <c r="AE276" s="211" cm="1">
        <f t="array" aca="1" ref="AE276" ca="1">IF($G276="D",VLOOKUP($A276,DefaultParameters,MATCH(AE$8,'Default Parameters'!$3:$3,0),FALSE),"[enter country-specific value")</f>
        <v>0.25</v>
      </c>
      <c r="AF276" s="211" cm="1">
        <f t="array" aca="1" ref="AF276" ca="1">IF($G276="D",VLOOKUP($A276,DefaultParameters,MATCH(AF$8,'Default Parameters'!$3:$3,0),FALSE),"[enter country-specific value")</f>
        <v>0.25</v>
      </c>
      <c r="AG276" s="211" cm="1">
        <f t="array" aca="1" ref="AG276" ca="1">IF($G276="D",VLOOKUP($A276,DefaultParameters,MATCH(AG$8,'Default Parameters'!$3:$3,0),FALSE),"[enter country-specific value")</f>
        <v>0.25</v>
      </c>
      <c r="AH276" s="211" cm="1">
        <f t="array" aca="1" ref="AH276" ca="1">IF($G276="D",VLOOKUP($A276,DefaultParameters,MATCH(AH$8,'Default Parameters'!$3:$3,0),FALSE),"[enter country-specific value")</f>
        <v>0.25</v>
      </c>
      <c r="AI276" s="211" cm="1">
        <f t="array" aca="1" ref="AI276" ca="1">IF($G276="D",VLOOKUP($A276,DefaultParameters,MATCH(AI$8,'Default Parameters'!$3:$3,0),FALSE),"[enter country-specific value")</f>
        <v>0.25</v>
      </c>
      <c r="AJ276" s="211" cm="1">
        <f t="array" aca="1" ref="AJ276" ca="1">IF($G276="D",VLOOKUP($A276,DefaultParameters,MATCH(AJ$8,'Default Parameters'!$3:$3,0),FALSE),"[enter country-specific value")</f>
        <v>0.25</v>
      </c>
      <c r="AK276" s="211" cm="1">
        <f t="array" aca="1" ref="AK276" ca="1">IF($G276="D",VLOOKUP($A276,DefaultParameters,MATCH(AK$8,'Default Parameters'!$3:$3,0),FALSE),"[enter country-specific value")</f>
        <v>0.25</v>
      </c>
      <c r="AL276" s="211" cm="1">
        <f t="array" aca="1" ref="AL276" ca="1">IF($G276="D",VLOOKUP($A276,DefaultParameters,MATCH(AL$8,'Default Parameters'!$3:$3,0),FALSE),"[enter country-specific value")</f>
        <v>0.25</v>
      </c>
      <c r="AM276" s="211" cm="1">
        <f t="array" aca="1" ref="AM276" ca="1">IF($G276="D",VLOOKUP($A276,DefaultParameters,MATCH(AM$8,'Default Parameters'!$3:$3,0),FALSE),"[enter country-specific value")</f>
        <v>0.25</v>
      </c>
      <c r="AN276" s="211" cm="1">
        <f t="array" aca="1" ref="AN276" ca="1">IF($G276="D",VLOOKUP($A276,DefaultParameters,MATCH(AN$8,'Default Parameters'!$3:$3,0),FALSE),"[enter country-specific value")</f>
        <v>0.25</v>
      </c>
      <c r="AO276" s="211" cm="1">
        <f t="array" aca="1" ref="AO276" ca="1">IF($G276="D",VLOOKUP($A276,DefaultParameters,MATCH(AO$8,'Default Parameters'!$3:$3,0),FALSE),"[enter country-specific value")</f>
        <v>0.25</v>
      </c>
      <c r="AP276" s="211"/>
      <c r="AQ276" s="211"/>
      <c r="AR276" s="211"/>
      <c r="AS276" s="211"/>
      <c r="AT276" s="211"/>
      <c r="AU276" s="188"/>
      <c r="AV276" s="43" t="e" cm="1">
        <f t="array" aca="1" ref="AV276" ca="1">IF($G276="D",VLOOKUP($A276,DefaultParameters,MATCH(AV$8,'Default Parameters'!$3:$3,0),FALSE),"[enter country-specific value")</f>
        <v>#N/A</v>
      </c>
    </row>
    <row r="277" spans="1:48" x14ac:dyDescent="0.25">
      <c r="A277" s="44" t="str">
        <f t="shared" si="68"/>
        <v>EF_NH3_storage_slurry_Non-dairy cattle (calves)</v>
      </c>
      <c r="B277" s="2" t="s">
        <v>49</v>
      </c>
      <c r="C277" s="2" t="s">
        <v>209</v>
      </c>
      <c r="D277" s="77" t="str">
        <f t="shared" ca="1" si="65"/>
        <v>NH3-N</v>
      </c>
      <c r="E277" s="2" t="s">
        <v>78</v>
      </c>
      <c r="F277" s="77" t="str">
        <f t="shared" ca="1" si="66"/>
        <v>Fraction TAN</v>
      </c>
      <c r="G277" s="201" t="s">
        <v>124</v>
      </c>
      <c r="H277" s="2" t="s">
        <v>49</v>
      </c>
      <c r="I277" s="211" t="str">
        <f t="shared" ca="1" si="67"/>
        <v>Table 3.9, 3B, EMEP/EEA Guidebook 2019 - no default, assuming the same as non-dairy cattle</v>
      </c>
      <c r="J277" s="202"/>
      <c r="K277" s="211" cm="1">
        <f t="array" aca="1" ref="K277" ca="1">IF($G277="D",VLOOKUP($A277,DefaultParameters,MATCH(K$8,'Default Parameters'!$3:$3,0),FALSE),"[enter country-specific value")</f>
        <v>0.25</v>
      </c>
      <c r="L277" s="211" cm="1">
        <f t="array" aca="1" ref="L277" ca="1">IF($G277="D",VLOOKUP($A277,DefaultParameters,MATCH(L$8,'Default Parameters'!$3:$3,0),FALSE),"[enter country-specific value")</f>
        <v>0.25</v>
      </c>
      <c r="M277" s="211" cm="1">
        <f t="array" aca="1" ref="M277" ca="1">IF($G277="D",VLOOKUP($A277,DefaultParameters,MATCH(M$8,'Default Parameters'!$3:$3,0),FALSE),"[enter country-specific value")</f>
        <v>0.25</v>
      </c>
      <c r="N277" s="211" cm="1">
        <f t="array" aca="1" ref="N277" ca="1">IF($G277="D",VLOOKUP($A277,DefaultParameters,MATCH(N$8,'Default Parameters'!$3:$3,0),FALSE),"[enter country-specific value")</f>
        <v>0.25</v>
      </c>
      <c r="O277" s="211" cm="1">
        <f t="array" aca="1" ref="O277" ca="1">IF($G277="D",VLOOKUP($A277,DefaultParameters,MATCH(O$8,'Default Parameters'!$3:$3,0),FALSE),"[enter country-specific value")</f>
        <v>0.25</v>
      </c>
      <c r="P277" s="211" cm="1">
        <f t="array" aca="1" ref="P277" ca="1">IF($G277="D",VLOOKUP($A277,DefaultParameters,MATCH(P$8,'Default Parameters'!$3:$3,0),FALSE),"[enter country-specific value")</f>
        <v>0.25</v>
      </c>
      <c r="Q277" s="211" cm="1">
        <f t="array" aca="1" ref="Q277" ca="1">IF($G277="D",VLOOKUP($A277,DefaultParameters,MATCH(Q$8,'Default Parameters'!$3:$3,0),FALSE),"[enter country-specific value")</f>
        <v>0.25</v>
      </c>
      <c r="R277" s="211" cm="1">
        <f t="array" aca="1" ref="R277" ca="1">IF($G277="D",VLOOKUP($A277,DefaultParameters,MATCH(R$8,'Default Parameters'!$3:$3,0),FALSE),"[enter country-specific value")</f>
        <v>0.25</v>
      </c>
      <c r="S277" s="211" cm="1">
        <f t="array" aca="1" ref="S277" ca="1">IF($G277="D",VLOOKUP($A277,DefaultParameters,MATCH(S$8,'Default Parameters'!$3:$3,0),FALSE),"[enter country-specific value")</f>
        <v>0.25</v>
      </c>
      <c r="T277" s="211" cm="1">
        <f t="array" aca="1" ref="T277" ca="1">IF($G277="D",VLOOKUP($A277,DefaultParameters,MATCH(T$8,'Default Parameters'!$3:$3,0),FALSE),"[enter country-specific value")</f>
        <v>0.25</v>
      </c>
      <c r="U277" s="211" cm="1">
        <f t="array" aca="1" ref="U277" ca="1">IF($G277="D",VLOOKUP($A277,DefaultParameters,MATCH(U$8,'Default Parameters'!$3:$3,0),FALSE),"[enter country-specific value")</f>
        <v>0.25</v>
      </c>
      <c r="V277" s="211" cm="1">
        <f t="array" aca="1" ref="V277" ca="1">IF($G277="D",VLOOKUP($A277,DefaultParameters,MATCH(V$8,'Default Parameters'!$3:$3,0),FALSE),"[enter country-specific value")</f>
        <v>0.25</v>
      </c>
      <c r="W277" s="211" cm="1">
        <f t="array" aca="1" ref="W277" ca="1">IF($G277="D",VLOOKUP($A277,DefaultParameters,MATCH(W$8,'Default Parameters'!$3:$3,0),FALSE),"[enter country-specific value")</f>
        <v>0.25</v>
      </c>
      <c r="X277" s="211" cm="1">
        <f t="array" aca="1" ref="X277" ca="1">IF($G277="D",VLOOKUP($A277,DefaultParameters,MATCH(X$8,'Default Parameters'!$3:$3,0),FALSE),"[enter country-specific value")</f>
        <v>0.25</v>
      </c>
      <c r="Y277" s="211" cm="1">
        <f t="array" aca="1" ref="Y277" ca="1">IF($G277="D",VLOOKUP($A277,DefaultParameters,MATCH(Y$8,'Default Parameters'!$3:$3,0),FALSE),"[enter country-specific value")</f>
        <v>0.25</v>
      </c>
      <c r="Z277" s="211" cm="1">
        <f t="array" aca="1" ref="Z277" ca="1">IF($G277="D",VLOOKUP($A277,DefaultParameters,MATCH(Z$8,'Default Parameters'!$3:$3,0),FALSE),"[enter country-specific value")</f>
        <v>0.25</v>
      </c>
      <c r="AA277" s="211" cm="1">
        <f t="array" aca="1" ref="AA277" ca="1">IF($G277="D",VLOOKUP($A277,DefaultParameters,MATCH(AA$8,'Default Parameters'!$3:$3,0),FALSE),"[enter country-specific value")</f>
        <v>0.25</v>
      </c>
      <c r="AB277" s="211" cm="1">
        <f t="array" aca="1" ref="AB277" ca="1">IF($G277="D",VLOOKUP($A277,DefaultParameters,MATCH(AB$8,'Default Parameters'!$3:$3,0),FALSE),"[enter country-specific value")</f>
        <v>0.25</v>
      </c>
      <c r="AC277" s="211" cm="1">
        <f t="array" aca="1" ref="AC277" ca="1">IF($G277="D",VLOOKUP($A277,DefaultParameters,MATCH(AC$8,'Default Parameters'!$3:$3,0),FALSE),"[enter country-specific value")</f>
        <v>0.25</v>
      </c>
      <c r="AD277" s="211" cm="1">
        <f t="array" aca="1" ref="AD277" ca="1">IF($G277="D",VLOOKUP($A277,DefaultParameters,MATCH(AD$8,'Default Parameters'!$3:$3,0),FALSE),"[enter country-specific value")</f>
        <v>0.25</v>
      </c>
      <c r="AE277" s="211" cm="1">
        <f t="array" aca="1" ref="AE277" ca="1">IF($G277="D",VLOOKUP($A277,DefaultParameters,MATCH(AE$8,'Default Parameters'!$3:$3,0),FALSE),"[enter country-specific value")</f>
        <v>0.25</v>
      </c>
      <c r="AF277" s="211" cm="1">
        <f t="array" aca="1" ref="AF277" ca="1">IF($G277="D",VLOOKUP($A277,DefaultParameters,MATCH(AF$8,'Default Parameters'!$3:$3,0),FALSE),"[enter country-specific value")</f>
        <v>0.25</v>
      </c>
      <c r="AG277" s="211" cm="1">
        <f t="array" aca="1" ref="AG277" ca="1">IF($G277="D",VLOOKUP($A277,DefaultParameters,MATCH(AG$8,'Default Parameters'!$3:$3,0),FALSE),"[enter country-specific value")</f>
        <v>0.25</v>
      </c>
      <c r="AH277" s="211" cm="1">
        <f t="array" aca="1" ref="AH277" ca="1">IF($G277="D",VLOOKUP($A277,DefaultParameters,MATCH(AH$8,'Default Parameters'!$3:$3,0),FALSE),"[enter country-specific value")</f>
        <v>0.25</v>
      </c>
      <c r="AI277" s="211" cm="1">
        <f t="array" aca="1" ref="AI277" ca="1">IF($G277="D",VLOOKUP($A277,DefaultParameters,MATCH(AI$8,'Default Parameters'!$3:$3,0),FALSE),"[enter country-specific value")</f>
        <v>0.25</v>
      </c>
      <c r="AJ277" s="211" cm="1">
        <f t="array" aca="1" ref="AJ277" ca="1">IF($G277="D",VLOOKUP($A277,DefaultParameters,MATCH(AJ$8,'Default Parameters'!$3:$3,0),FALSE),"[enter country-specific value")</f>
        <v>0.25</v>
      </c>
      <c r="AK277" s="211" cm="1">
        <f t="array" aca="1" ref="AK277" ca="1">IF($G277="D",VLOOKUP($A277,DefaultParameters,MATCH(AK$8,'Default Parameters'!$3:$3,0),FALSE),"[enter country-specific value")</f>
        <v>0.25</v>
      </c>
      <c r="AL277" s="211" cm="1">
        <f t="array" aca="1" ref="AL277" ca="1">IF($G277="D",VLOOKUP($A277,DefaultParameters,MATCH(AL$8,'Default Parameters'!$3:$3,0),FALSE),"[enter country-specific value")</f>
        <v>0.25</v>
      </c>
      <c r="AM277" s="211" cm="1">
        <f t="array" aca="1" ref="AM277" ca="1">IF($G277="D",VLOOKUP($A277,DefaultParameters,MATCH(AM$8,'Default Parameters'!$3:$3,0),FALSE),"[enter country-specific value")</f>
        <v>0.25</v>
      </c>
      <c r="AN277" s="211" cm="1">
        <f t="array" aca="1" ref="AN277" ca="1">IF($G277="D",VLOOKUP($A277,DefaultParameters,MATCH(AN$8,'Default Parameters'!$3:$3,0),FALSE),"[enter country-specific value")</f>
        <v>0.25</v>
      </c>
      <c r="AO277" s="211" cm="1">
        <f t="array" aca="1" ref="AO277" ca="1">IF($G277="D",VLOOKUP($A277,DefaultParameters,MATCH(AO$8,'Default Parameters'!$3:$3,0),FALSE),"[enter country-specific value")</f>
        <v>0.25</v>
      </c>
      <c r="AP277" s="211"/>
      <c r="AQ277" s="211"/>
      <c r="AR277" s="211"/>
      <c r="AS277" s="211"/>
      <c r="AT277" s="211"/>
      <c r="AU277" s="188"/>
      <c r="AV277" s="43" t="e" cm="1">
        <f t="array" aca="1" ref="AV277" ca="1">IF($G277="D",VLOOKUP($A277,DefaultParameters,MATCH(AV$8,'Default Parameters'!$3:$3,0),FALSE),"[enter country-specific value")</f>
        <v>#N/A</v>
      </c>
    </row>
    <row r="278" spans="1:48" x14ac:dyDescent="0.25">
      <c r="A278" s="44" t="str">
        <f t="shared" si="68"/>
        <v>EF_NH3_storage_slurry_Sheep</v>
      </c>
      <c r="B278" s="2" t="s">
        <v>49</v>
      </c>
      <c r="C278" s="2" t="s">
        <v>209</v>
      </c>
      <c r="D278" s="77" t="str">
        <f t="shared" ca="1" si="65"/>
        <v>NH3-N</v>
      </c>
      <c r="E278" s="2" t="s">
        <v>79</v>
      </c>
      <c r="F278" s="77" t="str">
        <f t="shared" ca="1" si="66"/>
        <v>Fraction TAN</v>
      </c>
      <c r="G278" s="201" t="s">
        <v>124</v>
      </c>
      <c r="H278" s="2" t="s">
        <v>49</v>
      </c>
      <c r="I278" s="211" t="str">
        <f t="shared" ca="1" si="67"/>
        <v>No default, assumed to be 0</v>
      </c>
      <c r="J278" s="202"/>
      <c r="K278" s="211" cm="1">
        <f t="array" aca="1" ref="K278" ca="1">IF($G278="D",VLOOKUP($A278,DefaultParameters,MATCH(K$8,'Default Parameters'!$3:$3,0),FALSE),"[enter country-specific value")</f>
        <v>0</v>
      </c>
      <c r="L278" s="211" cm="1">
        <f t="array" aca="1" ref="L278" ca="1">IF($G278="D",VLOOKUP($A278,DefaultParameters,MATCH(L$8,'Default Parameters'!$3:$3,0),FALSE),"[enter country-specific value")</f>
        <v>0</v>
      </c>
      <c r="M278" s="211" cm="1">
        <f t="array" aca="1" ref="M278" ca="1">IF($G278="D",VLOOKUP($A278,DefaultParameters,MATCH(M$8,'Default Parameters'!$3:$3,0),FALSE),"[enter country-specific value")</f>
        <v>0</v>
      </c>
      <c r="N278" s="211" cm="1">
        <f t="array" aca="1" ref="N278" ca="1">IF($G278="D",VLOOKUP($A278,DefaultParameters,MATCH(N$8,'Default Parameters'!$3:$3,0),FALSE),"[enter country-specific value")</f>
        <v>0</v>
      </c>
      <c r="O278" s="211" cm="1">
        <f t="array" aca="1" ref="O278" ca="1">IF($G278="D",VLOOKUP($A278,DefaultParameters,MATCH(O$8,'Default Parameters'!$3:$3,0),FALSE),"[enter country-specific value")</f>
        <v>0</v>
      </c>
      <c r="P278" s="211" cm="1">
        <f t="array" aca="1" ref="P278" ca="1">IF($G278="D",VLOOKUP($A278,DefaultParameters,MATCH(P$8,'Default Parameters'!$3:$3,0),FALSE),"[enter country-specific value")</f>
        <v>0</v>
      </c>
      <c r="Q278" s="211" cm="1">
        <f t="array" aca="1" ref="Q278" ca="1">IF($G278="D",VLOOKUP($A278,DefaultParameters,MATCH(Q$8,'Default Parameters'!$3:$3,0),FALSE),"[enter country-specific value")</f>
        <v>0</v>
      </c>
      <c r="R278" s="211" cm="1">
        <f t="array" aca="1" ref="R278" ca="1">IF($G278="D",VLOOKUP($A278,DefaultParameters,MATCH(R$8,'Default Parameters'!$3:$3,0),FALSE),"[enter country-specific value")</f>
        <v>0</v>
      </c>
      <c r="S278" s="211" cm="1">
        <f t="array" aca="1" ref="S278" ca="1">IF($G278="D",VLOOKUP($A278,DefaultParameters,MATCH(S$8,'Default Parameters'!$3:$3,0),FALSE),"[enter country-specific value")</f>
        <v>0</v>
      </c>
      <c r="T278" s="211" cm="1">
        <f t="array" aca="1" ref="T278" ca="1">IF($G278="D",VLOOKUP($A278,DefaultParameters,MATCH(T$8,'Default Parameters'!$3:$3,0),FALSE),"[enter country-specific value")</f>
        <v>0</v>
      </c>
      <c r="U278" s="211" cm="1">
        <f t="array" aca="1" ref="U278" ca="1">IF($G278="D",VLOOKUP($A278,DefaultParameters,MATCH(U$8,'Default Parameters'!$3:$3,0),FALSE),"[enter country-specific value")</f>
        <v>0</v>
      </c>
      <c r="V278" s="211" cm="1">
        <f t="array" aca="1" ref="V278" ca="1">IF($G278="D",VLOOKUP($A278,DefaultParameters,MATCH(V$8,'Default Parameters'!$3:$3,0),FALSE),"[enter country-specific value")</f>
        <v>0</v>
      </c>
      <c r="W278" s="211" cm="1">
        <f t="array" aca="1" ref="W278" ca="1">IF($G278="D",VLOOKUP($A278,DefaultParameters,MATCH(W$8,'Default Parameters'!$3:$3,0),FALSE),"[enter country-specific value")</f>
        <v>0</v>
      </c>
      <c r="X278" s="211" cm="1">
        <f t="array" aca="1" ref="X278" ca="1">IF($G278="D",VLOOKUP($A278,DefaultParameters,MATCH(X$8,'Default Parameters'!$3:$3,0),FALSE),"[enter country-specific value")</f>
        <v>0</v>
      </c>
      <c r="Y278" s="211" cm="1">
        <f t="array" aca="1" ref="Y278" ca="1">IF($G278="D",VLOOKUP($A278,DefaultParameters,MATCH(Y$8,'Default Parameters'!$3:$3,0),FALSE),"[enter country-specific value")</f>
        <v>0</v>
      </c>
      <c r="Z278" s="211" cm="1">
        <f t="array" aca="1" ref="Z278" ca="1">IF($G278="D",VLOOKUP($A278,DefaultParameters,MATCH(Z$8,'Default Parameters'!$3:$3,0),FALSE),"[enter country-specific value")</f>
        <v>0</v>
      </c>
      <c r="AA278" s="211" cm="1">
        <f t="array" aca="1" ref="AA278" ca="1">IF($G278="D",VLOOKUP($A278,DefaultParameters,MATCH(AA$8,'Default Parameters'!$3:$3,0),FALSE),"[enter country-specific value")</f>
        <v>0</v>
      </c>
      <c r="AB278" s="211" cm="1">
        <f t="array" aca="1" ref="AB278" ca="1">IF($G278="D",VLOOKUP($A278,DefaultParameters,MATCH(AB$8,'Default Parameters'!$3:$3,0),FALSE),"[enter country-specific value")</f>
        <v>0</v>
      </c>
      <c r="AC278" s="211" cm="1">
        <f t="array" aca="1" ref="AC278" ca="1">IF($G278="D",VLOOKUP($A278,DefaultParameters,MATCH(AC$8,'Default Parameters'!$3:$3,0),FALSE),"[enter country-specific value")</f>
        <v>0</v>
      </c>
      <c r="AD278" s="211" cm="1">
        <f t="array" aca="1" ref="AD278" ca="1">IF($G278="D",VLOOKUP($A278,DefaultParameters,MATCH(AD$8,'Default Parameters'!$3:$3,0),FALSE),"[enter country-specific value")</f>
        <v>0</v>
      </c>
      <c r="AE278" s="211" cm="1">
        <f t="array" aca="1" ref="AE278" ca="1">IF($G278="D",VLOOKUP($A278,DefaultParameters,MATCH(AE$8,'Default Parameters'!$3:$3,0),FALSE),"[enter country-specific value")</f>
        <v>0</v>
      </c>
      <c r="AF278" s="211" cm="1">
        <f t="array" aca="1" ref="AF278" ca="1">IF($G278="D",VLOOKUP($A278,DefaultParameters,MATCH(AF$8,'Default Parameters'!$3:$3,0),FALSE),"[enter country-specific value")</f>
        <v>0</v>
      </c>
      <c r="AG278" s="211" cm="1">
        <f t="array" aca="1" ref="AG278" ca="1">IF($G278="D",VLOOKUP($A278,DefaultParameters,MATCH(AG$8,'Default Parameters'!$3:$3,0),FALSE),"[enter country-specific value")</f>
        <v>0</v>
      </c>
      <c r="AH278" s="211" cm="1">
        <f t="array" aca="1" ref="AH278" ca="1">IF($G278="D",VLOOKUP($A278,DefaultParameters,MATCH(AH$8,'Default Parameters'!$3:$3,0),FALSE),"[enter country-specific value")</f>
        <v>0</v>
      </c>
      <c r="AI278" s="211" cm="1">
        <f t="array" aca="1" ref="AI278" ca="1">IF($G278="D",VLOOKUP($A278,DefaultParameters,MATCH(AI$8,'Default Parameters'!$3:$3,0),FALSE),"[enter country-specific value")</f>
        <v>0</v>
      </c>
      <c r="AJ278" s="211" cm="1">
        <f t="array" aca="1" ref="AJ278" ca="1">IF($G278="D",VLOOKUP($A278,DefaultParameters,MATCH(AJ$8,'Default Parameters'!$3:$3,0),FALSE),"[enter country-specific value")</f>
        <v>0</v>
      </c>
      <c r="AK278" s="211" cm="1">
        <f t="array" aca="1" ref="AK278" ca="1">IF($G278="D",VLOOKUP($A278,DefaultParameters,MATCH(AK$8,'Default Parameters'!$3:$3,0),FALSE),"[enter country-specific value")</f>
        <v>0</v>
      </c>
      <c r="AL278" s="211" cm="1">
        <f t="array" aca="1" ref="AL278" ca="1">IF($G278="D",VLOOKUP($A278,DefaultParameters,MATCH(AL$8,'Default Parameters'!$3:$3,0),FALSE),"[enter country-specific value")</f>
        <v>0</v>
      </c>
      <c r="AM278" s="211" cm="1">
        <f t="array" aca="1" ref="AM278" ca="1">IF($G278="D",VLOOKUP($A278,DefaultParameters,MATCH(AM$8,'Default Parameters'!$3:$3,0),FALSE),"[enter country-specific value")</f>
        <v>0</v>
      </c>
      <c r="AN278" s="211" cm="1">
        <f t="array" aca="1" ref="AN278" ca="1">IF($G278="D",VLOOKUP($A278,DefaultParameters,MATCH(AN$8,'Default Parameters'!$3:$3,0),FALSE),"[enter country-specific value")</f>
        <v>0</v>
      </c>
      <c r="AO278" s="211" cm="1">
        <f t="array" aca="1" ref="AO278" ca="1">IF($G278="D",VLOOKUP($A278,DefaultParameters,MATCH(AO$8,'Default Parameters'!$3:$3,0),FALSE),"[enter country-specific value")</f>
        <v>0</v>
      </c>
      <c r="AP278" s="211"/>
      <c r="AQ278" s="211"/>
      <c r="AR278" s="211"/>
      <c r="AS278" s="211"/>
      <c r="AT278" s="211"/>
      <c r="AU278" s="188"/>
      <c r="AV278" s="43" t="e" cm="1">
        <f t="array" aca="1" ref="AV278" ca="1">IF($G278="D",VLOOKUP($A278,DefaultParameters,MATCH(AV$8,'Default Parameters'!$3:$3,0),FALSE),"[enter country-specific value")</f>
        <v>#N/A</v>
      </c>
    </row>
    <row r="279" spans="1:48" x14ac:dyDescent="0.25">
      <c r="A279" s="44" t="str">
        <f t="shared" si="68"/>
        <v>EF_NH3_storage_slurry_Swine (finishing pigs)</v>
      </c>
      <c r="B279" s="2" t="s">
        <v>49</v>
      </c>
      <c r="C279" s="2" t="s">
        <v>209</v>
      </c>
      <c r="D279" s="77" t="str">
        <f t="shared" ca="1" si="65"/>
        <v>NH3-N</v>
      </c>
      <c r="E279" s="2" t="s">
        <v>538</v>
      </c>
      <c r="F279" s="77" t="str">
        <f t="shared" ca="1" si="66"/>
        <v>Fraction TAN</v>
      </c>
      <c r="G279" s="201" t="s">
        <v>124</v>
      </c>
      <c r="H279" s="2" t="s">
        <v>49</v>
      </c>
      <c r="I279" s="211" t="str">
        <f t="shared" ca="1" si="67"/>
        <v>Table 3.9, 3B, EMEP/EEA Guidebook 2019</v>
      </c>
      <c r="J279" s="202"/>
      <c r="K279" s="211" cm="1">
        <f t="array" aca="1" ref="K279" ca="1">IF($G279="D",VLOOKUP($A279,DefaultParameters,MATCH(K$8,'Default Parameters'!$3:$3,0),FALSE),"[enter country-specific value")</f>
        <v>0.11</v>
      </c>
      <c r="L279" s="211" cm="1">
        <f t="array" aca="1" ref="L279" ca="1">IF($G279="D",VLOOKUP($A279,DefaultParameters,MATCH(L$8,'Default Parameters'!$3:$3,0),FALSE),"[enter country-specific value")</f>
        <v>0.11</v>
      </c>
      <c r="M279" s="211" cm="1">
        <f t="array" aca="1" ref="M279" ca="1">IF($G279="D",VLOOKUP($A279,DefaultParameters,MATCH(M$8,'Default Parameters'!$3:$3,0),FALSE),"[enter country-specific value")</f>
        <v>0.11</v>
      </c>
      <c r="N279" s="211" cm="1">
        <f t="array" aca="1" ref="N279" ca="1">IF($G279="D",VLOOKUP($A279,DefaultParameters,MATCH(N$8,'Default Parameters'!$3:$3,0),FALSE),"[enter country-specific value")</f>
        <v>0.11</v>
      </c>
      <c r="O279" s="211" cm="1">
        <f t="array" aca="1" ref="O279" ca="1">IF($G279="D",VLOOKUP($A279,DefaultParameters,MATCH(O$8,'Default Parameters'!$3:$3,0),FALSE),"[enter country-specific value")</f>
        <v>0.11</v>
      </c>
      <c r="P279" s="211" cm="1">
        <f t="array" aca="1" ref="P279" ca="1">IF($G279="D",VLOOKUP($A279,DefaultParameters,MATCH(P$8,'Default Parameters'!$3:$3,0),FALSE),"[enter country-specific value")</f>
        <v>0.11</v>
      </c>
      <c r="Q279" s="211" cm="1">
        <f t="array" aca="1" ref="Q279" ca="1">IF($G279="D",VLOOKUP($A279,DefaultParameters,MATCH(Q$8,'Default Parameters'!$3:$3,0),FALSE),"[enter country-specific value")</f>
        <v>0.11</v>
      </c>
      <c r="R279" s="211" cm="1">
        <f t="array" aca="1" ref="R279" ca="1">IF($G279="D",VLOOKUP($A279,DefaultParameters,MATCH(R$8,'Default Parameters'!$3:$3,0),FALSE),"[enter country-specific value")</f>
        <v>0.11</v>
      </c>
      <c r="S279" s="211" cm="1">
        <f t="array" aca="1" ref="S279" ca="1">IF($G279="D",VLOOKUP($A279,DefaultParameters,MATCH(S$8,'Default Parameters'!$3:$3,0),FALSE),"[enter country-specific value")</f>
        <v>0.11</v>
      </c>
      <c r="T279" s="211" cm="1">
        <f t="array" aca="1" ref="T279" ca="1">IF($G279="D",VLOOKUP($A279,DefaultParameters,MATCH(T$8,'Default Parameters'!$3:$3,0),FALSE),"[enter country-specific value")</f>
        <v>0.11</v>
      </c>
      <c r="U279" s="211" cm="1">
        <f t="array" aca="1" ref="U279" ca="1">IF($G279="D",VLOOKUP($A279,DefaultParameters,MATCH(U$8,'Default Parameters'!$3:$3,0),FALSE),"[enter country-specific value")</f>
        <v>0.11</v>
      </c>
      <c r="V279" s="211" cm="1">
        <f t="array" aca="1" ref="V279" ca="1">IF($G279="D",VLOOKUP($A279,DefaultParameters,MATCH(V$8,'Default Parameters'!$3:$3,0),FALSE),"[enter country-specific value")</f>
        <v>0.11</v>
      </c>
      <c r="W279" s="211" cm="1">
        <f t="array" aca="1" ref="W279" ca="1">IF($G279="D",VLOOKUP($A279,DefaultParameters,MATCH(W$8,'Default Parameters'!$3:$3,0),FALSE),"[enter country-specific value")</f>
        <v>0.11</v>
      </c>
      <c r="X279" s="211" cm="1">
        <f t="array" aca="1" ref="X279" ca="1">IF($G279="D",VLOOKUP($A279,DefaultParameters,MATCH(X$8,'Default Parameters'!$3:$3,0),FALSE),"[enter country-specific value")</f>
        <v>0.11</v>
      </c>
      <c r="Y279" s="211" cm="1">
        <f t="array" aca="1" ref="Y279" ca="1">IF($G279="D",VLOOKUP($A279,DefaultParameters,MATCH(Y$8,'Default Parameters'!$3:$3,0),FALSE),"[enter country-specific value")</f>
        <v>0.11</v>
      </c>
      <c r="Z279" s="211" cm="1">
        <f t="array" aca="1" ref="Z279" ca="1">IF($G279="D",VLOOKUP($A279,DefaultParameters,MATCH(Z$8,'Default Parameters'!$3:$3,0),FALSE),"[enter country-specific value")</f>
        <v>0.11</v>
      </c>
      <c r="AA279" s="211" cm="1">
        <f t="array" aca="1" ref="AA279" ca="1">IF($G279="D",VLOOKUP($A279,DefaultParameters,MATCH(AA$8,'Default Parameters'!$3:$3,0),FALSE),"[enter country-specific value")</f>
        <v>0.11</v>
      </c>
      <c r="AB279" s="211" cm="1">
        <f t="array" aca="1" ref="AB279" ca="1">IF($G279="D",VLOOKUP($A279,DefaultParameters,MATCH(AB$8,'Default Parameters'!$3:$3,0),FALSE),"[enter country-specific value")</f>
        <v>0.11</v>
      </c>
      <c r="AC279" s="211" cm="1">
        <f t="array" aca="1" ref="AC279" ca="1">IF($G279="D",VLOOKUP($A279,DefaultParameters,MATCH(AC$8,'Default Parameters'!$3:$3,0),FALSE),"[enter country-specific value")</f>
        <v>0.11</v>
      </c>
      <c r="AD279" s="211" cm="1">
        <f t="array" aca="1" ref="AD279" ca="1">IF($G279="D",VLOOKUP($A279,DefaultParameters,MATCH(AD$8,'Default Parameters'!$3:$3,0),FALSE),"[enter country-specific value")</f>
        <v>0.11</v>
      </c>
      <c r="AE279" s="211" cm="1">
        <f t="array" aca="1" ref="AE279" ca="1">IF($G279="D",VLOOKUP($A279,DefaultParameters,MATCH(AE$8,'Default Parameters'!$3:$3,0),FALSE),"[enter country-specific value")</f>
        <v>0.11</v>
      </c>
      <c r="AF279" s="211" cm="1">
        <f t="array" aca="1" ref="AF279" ca="1">IF($G279="D",VLOOKUP($A279,DefaultParameters,MATCH(AF$8,'Default Parameters'!$3:$3,0),FALSE),"[enter country-specific value")</f>
        <v>0.11</v>
      </c>
      <c r="AG279" s="211" cm="1">
        <f t="array" aca="1" ref="AG279" ca="1">IF($G279="D",VLOOKUP($A279,DefaultParameters,MATCH(AG$8,'Default Parameters'!$3:$3,0),FALSE),"[enter country-specific value")</f>
        <v>0.11</v>
      </c>
      <c r="AH279" s="211" cm="1">
        <f t="array" aca="1" ref="AH279" ca="1">IF($G279="D",VLOOKUP($A279,DefaultParameters,MATCH(AH$8,'Default Parameters'!$3:$3,0),FALSE),"[enter country-specific value")</f>
        <v>0.11</v>
      </c>
      <c r="AI279" s="211" cm="1">
        <f t="array" aca="1" ref="AI279" ca="1">IF($G279="D",VLOOKUP($A279,DefaultParameters,MATCH(AI$8,'Default Parameters'!$3:$3,0),FALSE),"[enter country-specific value")</f>
        <v>0.11</v>
      </c>
      <c r="AJ279" s="211" cm="1">
        <f t="array" aca="1" ref="AJ279" ca="1">IF($G279="D",VLOOKUP($A279,DefaultParameters,MATCH(AJ$8,'Default Parameters'!$3:$3,0),FALSE),"[enter country-specific value")</f>
        <v>0.11</v>
      </c>
      <c r="AK279" s="211" cm="1">
        <f t="array" aca="1" ref="AK279" ca="1">IF($G279="D",VLOOKUP($A279,DefaultParameters,MATCH(AK$8,'Default Parameters'!$3:$3,0),FALSE),"[enter country-specific value")</f>
        <v>0.11</v>
      </c>
      <c r="AL279" s="211" cm="1">
        <f t="array" aca="1" ref="AL279" ca="1">IF($G279="D",VLOOKUP($A279,DefaultParameters,MATCH(AL$8,'Default Parameters'!$3:$3,0),FALSE),"[enter country-specific value")</f>
        <v>0.11</v>
      </c>
      <c r="AM279" s="211" cm="1">
        <f t="array" aca="1" ref="AM279" ca="1">IF($G279="D",VLOOKUP($A279,DefaultParameters,MATCH(AM$8,'Default Parameters'!$3:$3,0),FALSE),"[enter country-specific value")</f>
        <v>0.11</v>
      </c>
      <c r="AN279" s="211" cm="1">
        <f t="array" aca="1" ref="AN279" ca="1">IF($G279="D",VLOOKUP($A279,DefaultParameters,MATCH(AN$8,'Default Parameters'!$3:$3,0),FALSE),"[enter country-specific value")</f>
        <v>0.11</v>
      </c>
      <c r="AO279" s="211" cm="1">
        <f t="array" aca="1" ref="AO279" ca="1">IF($G279="D",VLOOKUP($A279,DefaultParameters,MATCH(AO$8,'Default Parameters'!$3:$3,0),FALSE),"[enter country-specific value")</f>
        <v>0.11</v>
      </c>
      <c r="AP279" s="211"/>
      <c r="AQ279" s="211"/>
      <c r="AR279" s="211"/>
      <c r="AS279" s="211"/>
      <c r="AT279" s="211"/>
      <c r="AU279" s="188"/>
      <c r="AV279" s="43" t="e" cm="1">
        <f t="array" aca="1" ref="AV279" ca="1">IF($G279="D",VLOOKUP($A279,DefaultParameters,MATCH(AV$8,'Default Parameters'!$3:$3,0),FALSE),"[enter country-specific value")</f>
        <v>#N/A</v>
      </c>
    </row>
    <row r="280" spans="1:48" x14ac:dyDescent="0.25">
      <c r="A280" s="44" t="str">
        <f t="shared" si="68"/>
        <v>EF_NH3_storage_slurry_Swine (sows)</v>
      </c>
      <c r="B280" s="2" t="s">
        <v>49</v>
      </c>
      <c r="C280" s="2" t="s">
        <v>209</v>
      </c>
      <c r="D280" s="77" t="str">
        <f t="shared" ca="1" si="65"/>
        <v>NH3-N</v>
      </c>
      <c r="E280" s="2" t="s">
        <v>145</v>
      </c>
      <c r="F280" s="77" t="str">
        <f t="shared" ca="1" si="66"/>
        <v>Fraction TAN</v>
      </c>
      <c r="G280" s="201" t="s">
        <v>124</v>
      </c>
      <c r="H280" s="2" t="s">
        <v>49</v>
      </c>
      <c r="I280" s="211" t="str">
        <f t="shared" ca="1" si="67"/>
        <v>Table 3.9, 3B, EMEP/EEA Guidebook 2019</v>
      </c>
      <c r="J280" s="202"/>
      <c r="K280" s="211" cm="1">
        <f t="array" aca="1" ref="K280" ca="1">IF($G280="D",VLOOKUP($A280,DefaultParameters,MATCH(K$8,'Default Parameters'!$3:$3,0),FALSE),"[enter country-specific value")</f>
        <v>0.11</v>
      </c>
      <c r="L280" s="211" cm="1">
        <f t="array" aca="1" ref="L280" ca="1">IF($G280="D",VLOOKUP($A280,DefaultParameters,MATCH(L$8,'Default Parameters'!$3:$3,0),FALSE),"[enter country-specific value")</f>
        <v>0.11</v>
      </c>
      <c r="M280" s="211" cm="1">
        <f t="array" aca="1" ref="M280" ca="1">IF($G280="D",VLOOKUP($A280,DefaultParameters,MATCH(M$8,'Default Parameters'!$3:$3,0),FALSE),"[enter country-specific value")</f>
        <v>0.11</v>
      </c>
      <c r="N280" s="211" cm="1">
        <f t="array" aca="1" ref="N280" ca="1">IF($G280="D",VLOOKUP($A280,DefaultParameters,MATCH(N$8,'Default Parameters'!$3:$3,0),FALSE),"[enter country-specific value")</f>
        <v>0.11</v>
      </c>
      <c r="O280" s="211" cm="1">
        <f t="array" aca="1" ref="O280" ca="1">IF($G280="D",VLOOKUP($A280,DefaultParameters,MATCH(O$8,'Default Parameters'!$3:$3,0),FALSE),"[enter country-specific value")</f>
        <v>0.11</v>
      </c>
      <c r="P280" s="211" cm="1">
        <f t="array" aca="1" ref="P280" ca="1">IF($G280="D",VLOOKUP($A280,DefaultParameters,MATCH(P$8,'Default Parameters'!$3:$3,0),FALSE),"[enter country-specific value")</f>
        <v>0.11</v>
      </c>
      <c r="Q280" s="211" cm="1">
        <f t="array" aca="1" ref="Q280" ca="1">IF($G280="D",VLOOKUP($A280,DefaultParameters,MATCH(Q$8,'Default Parameters'!$3:$3,0),FALSE),"[enter country-specific value")</f>
        <v>0.11</v>
      </c>
      <c r="R280" s="211" cm="1">
        <f t="array" aca="1" ref="R280" ca="1">IF($G280="D",VLOOKUP($A280,DefaultParameters,MATCH(R$8,'Default Parameters'!$3:$3,0),FALSE),"[enter country-specific value")</f>
        <v>0.11</v>
      </c>
      <c r="S280" s="211" cm="1">
        <f t="array" aca="1" ref="S280" ca="1">IF($G280="D",VLOOKUP($A280,DefaultParameters,MATCH(S$8,'Default Parameters'!$3:$3,0),FALSE),"[enter country-specific value")</f>
        <v>0.11</v>
      </c>
      <c r="T280" s="211" cm="1">
        <f t="array" aca="1" ref="T280" ca="1">IF($G280="D",VLOOKUP($A280,DefaultParameters,MATCH(T$8,'Default Parameters'!$3:$3,0),FALSE),"[enter country-specific value")</f>
        <v>0.11</v>
      </c>
      <c r="U280" s="211" cm="1">
        <f t="array" aca="1" ref="U280" ca="1">IF($G280="D",VLOOKUP($A280,DefaultParameters,MATCH(U$8,'Default Parameters'!$3:$3,0),FALSE),"[enter country-specific value")</f>
        <v>0.11</v>
      </c>
      <c r="V280" s="211" cm="1">
        <f t="array" aca="1" ref="V280" ca="1">IF($G280="D",VLOOKUP($A280,DefaultParameters,MATCH(V$8,'Default Parameters'!$3:$3,0),FALSE),"[enter country-specific value")</f>
        <v>0.11</v>
      </c>
      <c r="W280" s="211" cm="1">
        <f t="array" aca="1" ref="W280" ca="1">IF($G280="D",VLOOKUP($A280,DefaultParameters,MATCH(W$8,'Default Parameters'!$3:$3,0),FALSE),"[enter country-specific value")</f>
        <v>0.11</v>
      </c>
      <c r="X280" s="211" cm="1">
        <f t="array" aca="1" ref="X280" ca="1">IF($G280="D",VLOOKUP($A280,DefaultParameters,MATCH(X$8,'Default Parameters'!$3:$3,0),FALSE),"[enter country-specific value")</f>
        <v>0.11</v>
      </c>
      <c r="Y280" s="211" cm="1">
        <f t="array" aca="1" ref="Y280" ca="1">IF($G280="D",VLOOKUP($A280,DefaultParameters,MATCH(Y$8,'Default Parameters'!$3:$3,0),FALSE),"[enter country-specific value")</f>
        <v>0.11</v>
      </c>
      <c r="Z280" s="211" cm="1">
        <f t="array" aca="1" ref="Z280" ca="1">IF($G280="D",VLOOKUP($A280,DefaultParameters,MATCH(Z$8,'Default Parameters'!$3:$3,0),FALSE),"[enter country-specific value")</f>
        <v>0.11</v>
      </c>
      <c r="AA280" s="211" cm="1">
        <f t="array" aca="1" ref="AA280" ca="1">IF($G280="D",VLOOKUP($A280,DefaultParameters,MATCH(AA$8,'Default Parameters'!$3:$3,0),FALSE),"[enter country-specific value")</f>
        <v>0.11</v>
      </c>
      <c r="AB280" s="211" cm="1">
        <f t="array" aca="1" ref="AB280" ca="1">IF($G280="D",VLOOKUP($A280,DefaultParameters,MATCH(AB$8,'Default Parameters'!$3:$3,0),FALSE),"[enter country-specific value")</f>
        <v>0.11</v>
      </c>
      <c r="AC280" s="211" cm="1">
        <f t="array" aca="1" ref="AC280" ca="1">IF($G280="D",VLOOKUP($A280,DefaultParameters,MATCH(AC$8,'Default Parameters'!$3:$3,0),FALSE),"[enter country-specific value")</f>
        <v>0.11</v>
      </c>
      <c r="AD280" s="211" cm="1">
        <f t="array" aca="1" ref="AD280" ca="1">IF($G280="D",VLOOKUP($A280,DefaultParameters,MATCH(AD$8,'Default Parameters'!$3:$3,0),FALSE),"[enter country-specific value")</f>
        <v>0.11</v>
      </c>
      <c r="AE280" s="211" cm="1">
        <f t="array" aca="1" ref="AE280" ca="1">IF($G280="D",VLOOKUP($A280,DefaultParameters,MATCH(AE$8,'Default Parameters'!$3:$3,0),FALSE),"[enter country-specific value")</f>
        <v>0.11</v>
      </c>
      <c r="AF280" s="211" cm="1">
        <f t="array" aca="1" ref="AF280" ca="1">IF($G280="D",VLOOKUP($A280,DefaultParameters,MATCH(AF$8,'Default Parameters'!$3:$3,0),FALSE),"[enter country-specific value")</f>
        <v>0.11</v>
      </c>
      <c r="AG280" s="211" cm="1">
        <f t="array" aca="1" ref="AG280" ca="1">IF($G280="D",VLOOKUP($A280,DefaultParameters,MATCH(AG$8,'Default Parameters'!$3:$3,0),FALSE),"[enter country-specific value")</f>
        <v>0.11</v>
      </c>
      <c r="AH280" s="211" cm="1">
        <f t="array" aca="1" ref="AH280" ca="1">IF($G280="D",VLOOKUP($A280,DefaultParameters,MATCH(AH$8,'Default Parameters'!$3:$3,0),FALSE),"[enter country-specific value")</f>
        <v>0.11</v>
      </c>
      <c r="AI280" s="211" cm="1">
        <f t="array" aca="1" ref="AI280" ca="1">IF($G280="D",VLOOKUP($A280,DefaultParameters,MATCH(AI$8,'Default Parameters'!$3:$3,0),FALSE),"[enter country-specific value")</f>
        <v>0.11</v>
      </c>
      <c r="AJ280" s="211" cm="1">
        <f t="array" aca="1" ref="AJ280" ca="1">IF($G280="D",VLOOKUP($A280,DefaultParameters,MATCH(AJ$8,'Default Parameters'!$3:$3,0),FALSE),"[enter country-specific value")</f>
        <v>0.11</v>
      </c>
      <c r="AK280" s="211" cm="1">
        <f t="array" aca="1" ref="AK280" ca="1">IF($G280="D",VLOOKUP($A280,DefaultParameters,MATCH(AK$8,'Default Parameters'!$3:$3,0),FALSE),"[enter country-specific value")</f>
        <v>0.11</v>
      </c>
      <c r="AL280" s="211" cm="1">
        <f t="array" aca="1" ref="AL280" ca="1">IF($G280="D",VLOOKUP($A280,DefaultParameters,MATCH(AL$8,'Default Parameters'!$3:$3,0),FALSE),"[enter country-specific value")</f>
        <v>0.11</v>
      </c>
      <c r="AM280" s="211" cm="1">
        <f t="array" aca="1" ref="AM280" ca="1">IF($G280="D",VLOOKUP($A280,DefaultParameters,MATCH(AM$8,'Default Parameters'!$3:$3,0),FALSE),"[enter country-specific value")</f>
        <v>0.11</v>
      </c>
      <c r="AN280" s="211" cm="1">
        <f t="array" aca="1" ref="AN280" ca="1">IF($G280="D",VLOOKUP($A280,DefaultParameters,MATCH(AN$8,'Default Parameters'!$3:$3,0),FALSE),"[enter country-specific value")</f>
        <v>0.11</v>
      </c>
      <c r="AO280" s="211" cm="1">
        <f t="array" aca="1" ref="AO280" ca="1">IF($G280="D",VLOOKUP($A280,DefaultParameters,MATCH(AO$8,'Default Parameters'!$3:$3,0),FALSE),"[enter country-specific value")</f>
        <v>0.11</v>
      </c>
      <c r="AP280" s="211"/>
      <c r="AQ280" s="211"/>
      <c r="AR280" s="211"/>
      <c r="AS280" s="211"/>
      <c r="AT280" s="211"/>
      <c r="AU280" s="188"/>
      <c r="AV280" s="211" t="e" cm="1">
        <f t="array" aca="1" ref="AV280" ca="1">IF($G280="D",VLOOKUP($A280,DefaultParameters,MATCH(AV$8,'Default Parameters'!$3:$3,0),FALSE),"[enter country-specific value")</f>
        <v>#N/A</v>
      </c>
    </row>
    <row r="281" spans="1:48" x14ac:dyDescent="0.25">
      <c r="A281" s="44" t="str">
        <f t="shared" si="68"/>
        <v>EF_NH3_storage_slurry_Buffalo</v>
      </c>
      <c r="B281" s="2" t="s">
        <v>49</v>
      </c>
      <c r="C281" s="2" t="s">
        <v>209</v>
      </c>
      <c r="D281" s="77" t="str">
        <f t="shared" ca="1" si="65"/>
        <v>NH3-N</v>
      </c>
      <c r="E281" s="2" t="s">
        <v>80</v>
      </c>
      <c r="F281" s="77" t="str">
        <f t="shared" ca="1" si="66"/>
        <v>Fraction TAN</v>
      </c>
      <c r="G281" s="201" t="s">
        <v>124</v>
      </c>
      <c r="H281" s="2" t="s">
        <v>49</v>
      </c>
      <c r="I281" s="211" t="str">
        <f t="shared" ca="1" si="67"/>
        <v>No default, assumed to be 0</v>
      </c>
      <c r="J281" s="202"/>
      <c r="K281" s="211" cm="1">
        <f t="array" aca="1" ref="K281" ca="1">IF($G281="D",VLOOKUP($A281,DefaultParameters,MATCH(K$8,'Default Parameters'!$3:$3,0),FALSE),"[enter country-specific value")</f>
        <v>0</v>
      </c>
      <c r="L281" s="211" cm="1">
        <f t="array" aca="1" ref="L281" ca="1">IF($G281="D",VLOOKUP($A281,DefaultParameters,MATCH(L$8,'Default Parameters'!$3:$3,0),FALSE),"[enter country-specific value")</f>
        <v>0</v>
      </c>
      <c r="M281" s="211" cm="1">
        <f t="array" aca="1" ref="M281" ca="1">IF($G281="D",VLOOKUP($A281,DefaultParameters,MATCH(M$8,'Default Parameters'!$3:$3,0),FALSE),"[enter country-specific value")</f>
        <v>0</v>
      </c>
      <c r="N281" s="211" cm="1">
        <f t="array" aca="1" ref="N281" ca="1">IF($G281="D",VLOOKUP($A281,DefaultParameters,MATCH(N$8,'Default Parameters'!$3:$3,0),FALSE),"[enter country-specific value")</f>
        <v>0</v>
      </c>
      <c r="O281" s="211" cm="1">
        <f t="array" aca="1" ref="O281" ca="1">IF($G281="D",VLOOKUP($A281,DefaultParameters,MATCH(O$8,'Default Parameters'!$3:$3,0),FALSE),"[enter country-specific value")</f>
        <v>0</v>
      </c>
      <c r="P281" s="211" cm="1">
        <f t="array" aca="1" ref="P281" ca="1">IF($G281="D",VLOOKUP($A281,DefaultParameters,MATCH(P$8,'Default Parameters'!$3:$3,0),FALSE),"[enter country-specific value")</f>
        <v>0</v>
      </c>
      <c r="Q281" s="211" cm="1">
        <f t="array" aca="1" ref="Q281" ca="1">IF($G281="D",VLOOKUP($A281,DefaultParameters,MATCH(Q$8,'Default Parameters'!$3:$3,0),FALSE),"[enter country-specific value")</f>
        <v>0</v>
      </c>
      <c r="R281" s="211" cm="1">
        <f t="array" aca="1" ref="R281" ca="1">IF($G281="D",VLOOKUP($A281,DefaultParameters,MATCH(R$8,'Default Parameters'!$3:$3,0),FALSE),"[enter country-specific value")</f>
        <v>0</v>
      </c>
      <c r="S281" s="211" cm="1">
        <f t="array" aca="1" ref="S281" ca="1">IF($G281="D",VLOOKUP($A281,DefaultParameters,MATCH(S$8,'Default Parameters'!$3:$3,0),FALSE),"[enter country-specific value")</f>
        <v>0</v>
      </c>
      <c r="T281" s="211" cm="1">
        <f t="array" aca="1" ref="T281" ca="1">IF($G281="D",VLOOKUP($A281,DefaultParameters,MATCH(T$8,'Default Parameters'!$3:$3,0),FALSE),"[enter country-specific value")</f>
        <v>0</v>
      </c>
      <c r="U281" s="211" cm="1">
        <f t="array" aca="1" ref="U281" ca="1">IF($G281="D",VLOOKUP($A281,DefaultParameters,MATCH(U$8,'Default Parameters'!$3:$3,0),FALSE),"[enter country-specific value")</f>
        <v>0</v>
      </c>
      <c r="V281" s="211" cm="1">
        <f t="array" aca="1" ref="V281" ca="1">IF($G281="D",VLOOKUP($A281,DefaultParameters,MATCH(V$8,'Default Parameters'!$3:$3,0),FALSE),"[enter country-specific value")</f>
        <v>0</v>
      </c>
      <c r="W281" s="211" cm="1">
        <f t="array" aca="1" ref="W281" ca="1">IF($G281="D",VLOOKUP($A281,DefaultParameters,MATCH(W$8,'Default Parameters'!$3:$3,0),FALSE),"[enter country-specific value")</f>
        <v>0</v>
      </c>
      <c r="X281" s="211" cm="1">
        <f t="array" aca="1" ref="X281" ca="1">IF($G281="D",VLOOKUP($A281,DefaultParameters,MATCH(X$8,'Default Parameters'!$3:$3,0),FALSE),"[enter country-specific value")</f>
        <v>0</v>
      </c>
      <c r="Y281" s="211" cm="1">
        <f t="array" aca="1" ref="Y281" ca="1">IF($G281="D",VLOOKUP($A281,DefaultParameters,MATCH(Y$8,'Default Parameters'!$3:$3,0),FALSE),"[enter country-specific value")</f>
        <v>0</v>
      </c>
      <c r="Z281" s="211" cm="1">
        <f t="array" aca="1" ref="Z281" ca="1">IF($G281="D",VLOOKUP($A281,DefaultParameters,MATCH(Z$8,'Default Parameters'!$3:$3,0),FALSE),"[enter country-specific value")</f>
        <v>0</v>
      </c>
      <c r="AA281" s="211" cm="1">
        <f t="array" aca="1" ref="AA281" ca="1">IF($G281="D",VLOOKUP($A281,DefaultParameters,MATCH(AA$8,'Default Parameters'!$3:$3,0),FALSE),"[enter country-specific value")</f>
        <v>0</v>
      </c>
      <c r="AB281" s="211" cm="1">
        <f t="array" aca="1" ref="AB281" ca="1">IF($G281="D",VLOOKUP($A281,DefaultParameters,MATCH(AB$8,'Default Parameters'!$3:$3,0),FALSE),"[enter country-specific value")</f>
        <v>0</v>
      </c>
      <c r="AC281" s="211" cm="1">
        <f t="array" aca="1" ref="AC281" ca="1">IF($G281="D",VLOOKUP($A281,DefaultParameters,MATCH(AC$8,'Default Parameters'!$3:$3,0),FALSE),"[enter country-specific value")</f>
        <v>0</v>
      </c>
      <c r="AD281" s="211" cm="1">
        <f t="array" aca="1" ref="AD281" ca="1">IF($G281="D",VLOOKUP($A281,DefaultParameters,MATCH(AD$8,'Default Parameters'!$3:$3,0),FALSE),"[enter country-specific value")</f>
        <v>0</v>
      </c>
      <c r="AE281" s="211" cm="1">
        <f t="array" aca="1" ref="AE281" ca="1">IF($G281="D",VLOOKUP($A281,DefaultParameters,MATCH(AE$8,'Default Parameters'!$3:$3,0),FALSE),"[enter country-specific value")</f>
        <v>0</v>
      </c>
      <c r="AF281" s="211" cm="1">
        <f t="array" aca="1" ref="AF281" ca="1">IF($G281="D",VLOOKUP($A281,DefaultParameters,MATCH(AF$8,'Default Parameters'!$3:$3,0),FALSE),"[enter country-specific value")</f>
        <v>0</v>
      </c>
      <c r="AG281" s="211" cm="1">
        <f t="array" aca="1" ref="AG281" ca="1">IF($G281="D",VLOOKUP($A281,DefaultParameters,MATCH(AG$8,'Default Parameters'!$3:$3,0),FALSE),"[enter country-specific value")</f>
        <v>0</v>
      </c>
      <c r="AH281" s="211" cm="1">
        <f t="array" aca="1" ref="AH281" ca="1">IF($G281="D",VLOOKUP($A281,DefaultParameters,MATCH(AH$8,'Default Parameters'!$3:$3,0),FALSE),"[enter country-specific value")</f>
        <v>0</v>
      </c>
      <c r="AI281" s="211" cm="1">
        <f t="array" aca="1" ref="AI281" ca="1">IF($G281="D",VLOOKUP($A281,DefaultParameters,MATCH(AI$8,'Default Parameters'!$3:$3,0),FALSE),"[enter country-specific value")</f>
        <v>0</v>
      </c>
      <c r="AJ281" s="211" cm="1">
        <f t="array" aca="1" ref="AJ281" ca="1">IF($G281="D",VLOOKUP($A281,DefaultParameters,MATCH(AJ$8,'Default Parameters'!$3:$3,0),FALSE),"[enter country-specific value")</f>
        <v>0</v>
      </c>
      <c r="AK281" s="211" cm="1">
        <f t="array" aca="1" ref="AK281" ca="1">IF($G281="D",VLOOKUP($A281,DefaultParameters,MATCH(AK$8,'Default Parameters'!$3:$3,0),FALSE),"[enter country-specific value")</f>
        <v>0</v>
      </c>
      <c r="AL281" s="211" cm="1">
        <f t="array" aca="1" ref="AL281" ca="1">IF($G281="D",VLOOKUP($A281,DefaultParameters,MATCH(AL$8,'Default Parameters'!$3:$3,0),FALSE),"[enter country-specific value")</f>
        <v>0</v>
      </c>
      <c r="AM281" s="211" cm="1">
        <f t="array" aca="1" ref="AM281" ca="1">IF($G281="D",VLOOKUP($A281,DefaultParameters,MATCH(AM$8,'Default Parameters'!$3:$3,0),FALSE),"[enter country-specific value")</f>
        <v>0</v>
      </c>
      <c r="AN281" s="211" cm="1">
        <f t="array" aca="1" ref="AN281" ca="1">IF($G281="D",VLOOKUP($A281,DefaultParameters,MATCH(AN$8,'Default Parameters'!$3:$3,0),FALSE),"[enter country-specific value")</f>
        <v>0</v>
      </c>
      <c r="AO281" s="211" cm="1">
        <f t="array" aca="1" ref="AO281" ca="1">IF($G281="D",VLOOKUP($A281,DefaultParameters,MATCH(AO$8,'Default Parameters'!$3:$3,0),FALSE),"[enter country-specific value")</f>
        <v>0</v>
      </c>
      <c r="AP281" s="211"/>
      <c r="AQ281" s="211"/>
      <c r="AR281" s="211"/>
      <c r="AS281" s="211"/>
      <c r="AT281" s="211"/>
      <c r="AU281" s="188"/>
      <c r="AV281" s="43" t="e" cm="1">
        <f t="array" aca="1" ref="AV281" ca="1">IF($G281="D",VLOOKUP($A281,DefaultParameters,MATCH(AV$8,'Default Parameters'!$3:$3,0),FALSE),"[enter country-specific value")</f>
        <v>#N/A</v>
      </c>
    </row>
    <row r="282" spans="1:48" x14ac:dyDescent="0.25">
      <c r="A282" s="44" t="str">
        <f t="shared" si="68"/>
        <v>EF_NH3_storage_slurry_Goats</v>
      </c>
      <c r="B282" s="2" t="s">
        <v>49</v>
      </c>
      <c r="C282" s="2" t="s">
        <v>209</v>
      </c>
      <c r="D282" s="77" t="str">
        <f t="shared" ca="1" si="65"/>
        <v>NH3-N</v>
      </c>
      <c r="E282" s="2" t="s">
        <v>81</v>
      </c>
      <c r="F282" s="77" t="str">
        <f t="shared" ca="1" si="66"/>
        <v>Fraction TAN</v>
      </c>
      <c r="G282" s="201" t="s">
        <v>124</v>
      </c>
      <c r="H282" s="2" t="s">
        <v>49</v>
      </c>
      <c r="I282" s="211" t="str">
        <f t="shared" ca="1" si="67"/>
        <v>No default, assumed to be 0</v>
      </c>
      <c r="J282" s="202"/>
      <c r="K282" s="211" cm="1">
        <f t="array" aca="1" ref="K282" ca="1">IF($G282="D",VLOOKUP($A282,DefaultParameters,MATCH(K$8,'Default Parameters'!$3:$3,0),FALSE),"[enter country-specific value")</f>
        <v>0</v>
      </c>
      <c r="L282" s="211" cm="1">
        <f t="array" aca="1" ref="L282" ca="1">IF($G282="D",VLOOKUP($A282,DefaultParameters,MATCH(L$8,'Default Parameters'!$3:$3,0),FALSE),"[enter country-specific value")</f>
        <v>0</v>
      </c>
      <c r="M282" s="211" cm="1">
        <f t="array" aca="1" ref="M282" ca="1">IF($G282="D",VLOOKUP($A282,DefaultParameters,MATCH(M$8,'Default Parameters'!$3:$3,0),FALSE),"[enter country-specific value")</f>
        <v>0</v>
      </c>
      <c r="N282" s="211" cm="1">
        <f t="array" aca="1" ref="N282" ca="1">IF($G282="D",VLOOKUP($A282,DefaultParameters,MATCH(N$8,'Default Parameters'!$3:$3,0),FALSE),"[enter country-specific value")</f>
        <v>0</v>
      </c>
      <c r="O282" s="211" cm="1">
        <f t="array" aca="1" ref="O282" ca="1">IF($G282="D",VLOOKUP($A282,DefaultParameters,MATCH(O$8,'Default Parameters'!$3:$3,0),FALSE),"[enter country-specific value")</f>
        <v>0</v>
      </c>
      <c r="P282" s="211" cm="1">
        <f t="array" aca="1" ref="P282" ca="1">IF($G282="D",VLOOKUP($A282,DefaultParameters,MATCH(P$8,'Default Parameters'!$3:$3,0),FALSE),"[enter country-specific value")</f>
        <v>0</v>
      </c>
      <c r="Q282" s="211" cm="1">
        <f t="array" aca="1" ref="Q282" ca="1">IF($G282="D",VLOOKUP($A282,DefaultParameters,MATCH(Q$8,'Default Parameters'!$3:$3,0),FALSE),"[enter country-specific value")</f>
        <v>0</v>
      </c>
      <c r="R282" s="211" cm="1">
        <f t="array" aca="1" ref="R282" ca="1">IF($G282="D",VLOOKUP($A282,DefaultParameters,MATCH(R$8,'Default Parameters'!$3:$3,0),FALSE),"[enter country-specific value")</f>
        <v>0</v>
      </c>
      <c r="S282" s="211" cm="1">
        <f t="array" aca="1" ref="S282" ca="1">IF($G282="D",VLOOKUP($A282,DefaultParameters,MATCH(S$8,'Default Parameters'!$3:$3,0),FALSE),"[enter country-specific value")</f>
        <v>0</v>
      </c>
      <c r="T282" s="211" cm="1">
        <f t="array" aca="1" ref="T282" ca="1">IF($G282="D",VLOOKUP($A282,DefaultParameters,MATCH(T$8,'Default Parameters'!$3:$3,0),FALSE),"[enter country-specific value")</f>
        <v>0</v>
      </c>
      <c r="U282" s="211" cm="1">
        <f t="array" aca="1" ref="U282" ca="1">IF($G282="D",VLOOKUP($A282,DefaultParameters,MATCH(U$8,'Default Parameters'!$3:$3,0),FALSE),"[enter country-specific value")</f>
        <v>0</v>
      </c>
      <c r="V282" s="211" cm="1">
        <f t="array" aca="1" ref="V282" ca="1">IF($G282="D",VLOOKUP($A282,DefaultParameters,MATCH(V$8,'Default Parameters'!$3:$3,0),FALSE),"[enter country-specific value")</f>
        <v>0</v>
      </c>
      <c r="W282" s="211" cm="1">
        <f t="array" aca="1" ref="W282" ca="1">IF($G282="D",VLOOKUP($A282,DefaultParameters,MATCH(W$8,'Default Parameters'!$3:$3,0),FALSE),"[enter country-specific value")</f>
        <v>0</v>
      </c>
      <c r="X282" s="211" cm="1">
        <f t="array" aca="1" ref="X282" ca="1">IF($G282="D",VLOOKUP($A282,DefaultParameters,MATCH(X$8,'Default Parameters'!$3:$3,0),FALSE),"[enter country-specific value")</f>
        <v>0</v>
      </c>
      <c r="Y282" s="211" cm="1">
        <f t="array" aca="1" ref="Y282" ca="1">IF($G282="D",VLOOKUP($A282,DefaultParameters,MATCH(Y$8,'Default Parameters'!$3:$3,0),FALSE),"[enter country-specific value")</f>
        <v>0</v>
      </c>
      <c r="Z282" s="211" cm="1">
        <f t="array" aca="1" ref="Z282" ca="1">IF($G282="D",VLOOKUP($A282,DefaultParameters,MATCH(Z$8,'Default Parameters'!$3:$3,0),FALSE),"[enter country-specific value")</f>
        <v>0</v>
      </c>
      <c r="AA282" s="211" cm="1">
        <f t="array" aca="1" ref="AA282" ca="1">IF($G282="D",VLOOKUP($A282,DefaultParameters,MATCH(AA$8,'Default Parameters'!$3:$3,0),FALSE),"[enter country-specific value")</f>
        <v>0</v>
      </c>
      <c r="AB282" s="211" cm="1">
        <f t="array" aca="1" ref="AB282" ca="1">IF($G282="D",VLOOKUP($A282,DefaultParameters,MATCH(AB$8,'Default Parameters'!$3:$3,0),FALSE),"[enter country-specific value")</f>
        <v>0</v>
      </c>
      <c r="AC282" s="211" cm="1">
        <f t="array" aca="1" ref="AC282" ca="1">IF($G282="D",VLOOKUP($A282,DefaultParameters,MATCH(AC$8,'Default Parameters'!$3:$3,0),FALSE),"[enter country-specific value")</f>
        <v>0</v>
      </c>
      <c r="AD282" s="211" cm="1">
        <f t="array" aca="1" ref="AD282" ca="1">IF($G282="D",VLOOKUP($A282,DefaultParameters,MATCH(AD$8,'Default Parameters'!$3:$3,0),FALSE),"[enter country-specific value")</f>
        <v>0</v>
      </c>
      <c r="AE282" s="211" cm="1">
        <f t="array" aca="1" ref="AE282" ca="1">IF($G282="D",VLOOKUP($A282,DefaultParameters,MATCH(AE$8,'Default Parameters'!$3:$3,0),FALSE),"[enter country-specific value")</f>
        <v>0</v>
      </c>
      <c r="AF282" s="211" cm="1">
        <f t="array" aca="1" ref="AF282" ca="1">IF($G282="D",VLOOKUP($A282,DefaultParameters,MATCH(AF$8,'Default Parameters'!$3:$3,0),FALSE),"[enter country-specific value")</f>
        <v>0</v>
      </c>
      <c r="AG282" s="211" cm="1">
        <f t="array" aca="1" ref="AG282" ca="1">IF($G282="D",VLOOKUP($A282,DefaultParameters,MATCH(AG$8,'Default Parameters'!$3:$3,0),FALSE),"[enter country-specific value")</f>
        <v>0</v>
      </c>
      <c r="AH282" s="211" cm="1">
        <f t="array" aca="1" ref="AH282" ca="1">IF($G282="D",VLOOKUP($A282,DefaultParameters,MATCH(AH$8,'Default Parameters'!$3:$3,0),FALSE),"[enter country-specific value")</f>
        <v>0</v>
      </c>
      <c r="AI282" s="211" cm="1">
        <f t="array" aca="1" ref="AI282" ca="1">IF($G282="D",VLOOKUP($A282,DefaultParameters,MATCH(AI$8,'Default Parameters'!$3:$3,0),FALSE),"[enter country-specific value")</f>
        <v>0</v>
      </c>
      <c r="AJ282" s="211" cm="1">
        <f t="array" aca="1" ref="AJ282" ca="1">IF($G282="D",VLOOKUP($A282,DefaultParameters,MATCH(AJ$8,'Default Parameters'!$3:$3,0),FALSE),"[enter country-specific value")</f>
        <v>0</v>
      </c>
      <c r="AK282" s="211" cm="1">
        <f t="array" aca="1" ref="AK282" ca="1">IF($G282="D",VLOOKUP($A282,DefaultParameters,MATCH(AK$8,'Default Parameters'!$3:$3,0),FALSE),"[enter country-specific value")</f>
        <v>0</v>
      </c>
      <c r="AL282" s="211" cm="1">
        <f t="array" aca="1" ref="AL282" ca="1">IF($G282="D",VLOOKUP($A282,DefaultParameters,MATCH(AL$8,'Default Parameters'!$3:$3,0),FALSE),"[enter country-specific value")</f>
        <v>0</v>
      </c>
      <c r="AM282" s="211" cm="1">
        <f t="array" aca="1" ref="AM282" ca="1">IF($G282="D",VLOOKUP($A282,DefaultParameters,MATCH(AM$8,'Default Parameters'!$3:$3,0),FALSE),"[enter country-specific value")</f>
        <v>0</v>
      </c>
      <c r="AN282" s="211" cm="1">
        <f t="array" aca="1" ref="AN282" ca="1">IF($G282="D",VLOOKUP($A282,DefaultParameters,MATCH(AN$8,'Default Parameters'!$3:$3,0),FALSE),"[enter country-specific value")</f>
        <v>0</v>
      </c>
      <c r="AO282" s="211" cm="1">
        <f t="array" aca="1" ref="AO282" ca="1">IF($G282="D",VLOOKUP($A282,DefaultParameters,MATCH(AO$8,'Default Parameters'!$3:$3,0),FALSE),"[enter country-specific value")</f>
        <v>0</v>
      </c>
      <c r="AP282" s="211"/>
      <c r="AQ282" s="211"/>
      <c r="AR282" s="211"/>
      <c r="AS282" s="211"/>
      <c r="AT282" s="211"/>
      <c r="AU282" s="188"/>
      <c r="AV282" s="43" t="e" cm="1">
        <f t="array" aca="1" ref="AV282" ca="1">IF($G282="D",VLOOKUP($A282,DefaultParameters,MATCH(AV$8,'Default Parameters'!$3:$3,0),FALSE),"[enter country-specific value")</f>
        <v>#N/A</v>
      </c>
    </row>
    <row r="283" spans="1:48" x14ac:dyDescent="0.25">
      <c r="A283" s="44" t="str">
        <f t="shared" si="68"/>
        <v>EF_NH3_storage_slurry_Horses</v>
      </c>
      <c r="B283" s="2" t="s">
        <v>49</v>
      </c>
      <c r="C283" s="2" t="s">
        <v>209</v>
      </c>
      <c r="D283" s="77" t="str">
        <f t="shared" ca="1" si="65"/>
        <v>NH3-N</v>
      </c>
      <c r="E283" s="2" t="s">
        <v>82</v>
      </c>
      <c r="F283" s="77" t="str">
        <f t="shared" ca="1" si="66"/>
        <v>Fraction TAN</v>
      </c>
      <c r="G283" s="201" t="s">
        <v>124</v>
      </c>
      <c r="H283" s="2" t="s">
        <v>49</v>
      </c>
      <c r="I283" s="211" t="str">
        <f t="shared" ca="1" si="67"/>
        <v>No default, assumed to be 0</v>
      </c>
      <c r="J283" s="176"/>
      <c r="K283" s="211" cm="1">
        <f t="array" aca="1" ref="K283" ca="1">IF($G283="D",VLOOKUP($A283,DefaultParameters,MATCH(K$8,'Default Parameters'!$3:$3,0),FALSE),"[enter country-specific value")</f>
        <v>0</v>
      </c>
      <c r="L283" s="211" cm="1">
        <f t="array" aca="1" ref="L283" ca="1">IF($G283="D",VLOOKUP($A283,DefaultParameters,MATCH(L$8,'Default Parameters'!$3:$3,0),FALSE),"[enter country-specific value")</f>
        <v>0</v>
      </c>
      <c r="M283" s="211" cm="1">
        <f t="array" aca="1" ref="M283" ca="1">IF($G283="D",VLOOKUP($A283,DefaultParameters,MATCH(M$8,'Default Parameters'!$3:$3,0),FALSE),"[enter country-specific value")</f>
        <v>0</v>
      </c>
      <c r="N283" s="211" cm="1">
        <f t="array" aca="1" ref="N283" ca="1">IF($G283="D",VLOOKUP($A283,DefaultParameters,MATCH(N$8,'Default Parameters'!$3:$3,0),FALSE),"[enter country-specific value")</f>
        <v>0</v>
      </c>
      <c r="O283" s="211" cm="1">
        <f t="array" aca="1" ref="O283" ca="1">IF($G283="D",VLOOKUP($A283,DefaultParameters,MATCH(O$8,'Default Parameters'!$3:$3,0),FALSE),"[enter country-specific value")</f>
        <v>0</v>
      </c>
      <c r="P283" s="211" cm="1">
        <f t="array" aca="1" ref="P283" ca="1">IF($G283="D",VLOOKUP($A283,DefaultParameters,MATCH(P$8,'Default Parameters'!$3:$3,0),FALSE),"[enter country-specific value")</f>
        <v>0</v>
      </c>
      <c r="Q283" s="211" cm="1">
        <f t="array" aca="1" ref="Q283" ca="1">IF($G283="D",VLOOKUP($A283,DefaultParameters,MATCH(Q$8,'Default Parameters'!$3:$3,0),FALSE),"[enter country-specific value")</f>
        <v>0</v>
      </c>
      <c r="R283" s="211" cm="1">
        <f t="array" aca="1" ref="R283" ca="1">IF($G283="D",VLOOKUP($A283,DefaultParameters,MATCH(R$8,'Default Parameters'!$3:$3,0),FALSE),"[enter country-specific value")</f>
        <v>0</v>
      </c>
      <c r="S283" s="211" cm="1">
        <f t="array" aca="1" ref="S283" ca="1">IF($G283="D",VLOOKUP($A283,DefaultParameters,MATCH(S$8,'Default Parameters'!$3:$3,0),FALSE),"[enter country-specific value")</f>
        <v>0</v>
      </c>
      <c r="T283" s="211" cm="1">
        <f t="array" aca="1" ref="T283" ca="1">IF($G283="D",VLOOKUP($A283,DefaultParameters,MATCH(T$8,'Default Parameters'!$3:$3,0),FALSE),"[enter country-specific value")</f>
        <v>0</v>
      </c>
      <c r="U283" s="211" cm="1">
        <f t="array" aca="1" ref="U283" ca="1">IF($G283="D",VLOOKUP($A283,DefaultParameters,MATCH(U$8,'Default Parameters'!$3:$3,0),FALSE),"[enter country-specific value")</f>
        <v>0</v>
      </c>
      <c r="V283" s="211" cm="1">
        <f t="array" aca="1" ref="V283" ca="1">IF($G283="D",VLOOKUP($A283,DefaultParameters,MATCH(V$8,'Default Parameters'!$3:$3,0),FALSE),"[enter country-specific value")</f>
        <v>0</v>
      </c>
      <c r="W283" s="211" cm="1">
        <f t="array" aca="1" ref="W283" ca="1">IF($G283="D",VLOOKUP($A283,DefaultParameters,MATCH(W$8,'Default Parameters'!$3:$3,0),FALSE),"[enter country-specific value")</f>
        <v>0</v>
      </c>
      <c r="X283" s="211" cm="1">
        <f t="array" aca="1" ref="X283" ca="1">IF($G283="D",VLOOKUP($A283,DefaultParameters,MATCH(X$8,'Default Parameters'!$3:$3,0),FALSE),"[enter country-specific value")</f>
        <v>0</v>
      </c>
      <c r="Y283" s="211" cm="1">
        <f t="array" aca="1" ref="Y283" ca="1">IF($G283="D",VLOOKUP($A283,DefaultParameters,MATCH(Y$8,'Default Parameters'!$3:$3,0),FALSE),"[enter country-specific value")</f>
        <v>0</v>
      </c>
      <c r="Z283" s="211" cm="1">
        <f t="array" aca="1" ref="Z283" ca="1">IF($G283="D",VLOOKUP($A283,DefaultParameters,MATCH(Z$8,'Default Parameters'!$3:$3,0),FALSE),"[enter country-specific value")</f>
        <v>0</v>
      </c>
      <c r="AA283" s="211" cm="1">
        <f t="array" aca="1" ref="AA283" ca="1">IF($G283="D",VLOOKUP($A283,DefaultParameters,MATCH(AA$8,'Default Parameters'!$3:$3,0),FALSE),"[enter country-specific value")</f>
        <v>0</v>
      </c>
      <c r="AB283" s="211" cm="1">
        <f t="array" aca="1" ref="AB283" ca="1">IF($G283="D",VLOOKUP($A283,DefaultParameters,MATCH(AB$8,'Default Parameters'!$3:$3,0),FALSE),"[enter country-specific value")</f>
        <v>0</v>
      </c>
      <c r="AC283" s="211" cm="1">
        <f t="array" aca="1" ref="AC283" ca="1">IF($G283="D",VLOOKUP($A283,DefaultParameters,MATCH(AC$8,'Default Parameters'!$3:$3,0),FALSE),"[enter country-specific value")</f>
        <v>0</v>
      </c>
      <c r="AD283" s="211" cm="1">
        <f t="array" aca="1" ref="AD283" ca="1">IF($G283="D",VLOOKUP($A283,DefaultParameters,MATCH(AD$8,'Default Parameters'!$3:$3,0),FALSE),"[enter country-specific value")</f>
        <v>0</v>
      </c>
      <c r="AE283" s="211" cm="1">
        <f t="array" aca="1" ref="AE283" ca="1">IF($G283="D",VLOOKUP($A283,DefaultParameters,MATCH(AE$8,'Default Parameters'!$3:$3,0),FALSE),"[enter country-specific value")</f>
        <v>0</v>
      </c>
      <c r="AF283" s="211" cm="1">
        <f t="array" aca="1" ref="AF283" ca="1">IF($G283="D",VLOOKUP($A283,DefaultParameters,MATCH(AF$8,'Default Parameters'!$3:$3,0),FALSE),"[enter country-specific value")</f>
        <v>0</v>
      </c>
      <c r="AG283" s="211" cm="1">
        <f t="array" aca="1" ref="AG283" ca="1">IF($G283="D",VLOOKUP($A283,DefaultParameters,MATCH(AG$8,'Default Parameters'!$3:$3,0),FALSE),"[enter country-specific value")</f>
        <v>0</v>
      </c>
      <c r="AH283" s="211" cm="1">
        <f t="array" aca="1" ref="AH283" ca="1">IF($G283="D",VLOOKUP($A283,DefaultParameters,MATCH(AH$8,'Default Parameters'!$3:$3,0),FALSE),"[enter country-specific value")</f>
        <v>0</v>
      </c>
      <c r="AI283" s="211" cm="1">
        <f t="array" aca="1" ref="AI283" ca="1">IF($G283="D",VLOOKUP($A283,DefaultParameters,MATCH(AI$8,'Default Parameters'!$3:$3,0),FALSE),"[enter country-specific value")</f>
        <v>0</v>
      </c>
      <c r="AJ283" s="211" cm="1">
        <f t="array" aca="1" ref="AJ283" ca="1">IF($G283="D",VLOOKUP($A283,DefaultParameters,MATCH(AJ$8,'Default Parameters'!$3:$3,0),FALSE),"[enter country-specific value")</f>
        <v>0</v>
      </c>
      <c r="AK283" s="211" cm="1">
        <f t="array" aca="1" ref="AK283" ca="1">IF($G283="D",VLOOKUP($A283,DefaultParameters,MATCH(AK$8,'Default Parameters'!$3:$3,0),FALSE),"[enter country-specific value")</f>
        <v>0</v>
      </c>
      <c r="AL283" s="211" cm="1">
        <f t="array" aca="1" ref="AL283" ca="1">IF($G283="D",VLOOKUP($A283,DefaultParameters,MATCH(AL$8,'Default Parameters'!$3:$3,0),FALSE),"[enter country-specific value")</f>
        <v>0</v>
      </c>
      <c r="AM283" s="211" cm="1">
        <f t="array" aca="1" ref="AM283" ca="1">IF($G283="D",VLOOKUP($A283,DefaultParameters,MATCH(AM$8,'Default Parameters'!$3:$3,0),FALSE),"[enter country-specific value")</f>
        <v>0</v>
      </c>
      <c r="AN283" s="211" cm="1">
        <f t="array" aca="1" ref="AN283" ca="1">IF($G283="D",VLOOKUP($A283,DefaultParameters,MATCH(AN$8,'Default Parameters'!$3:$3,0),FALSE),"[enter country-specific value")</f>
        <v>0</v>
      </c>
      <c r="AO283" s="211" cm="1">
        <f t="array" aca="1" ref="AO283" ca="1">IF($G283="D",VLOOKUP($A283,DefaultParameters,MATCH(AO$8,'Default Parameters'!$3:$3,0),FALSE),"[enter country-specific value")</f>
        <v>0</v>
      </c>
      <c r="AP283" s="211"/>
      <c r="AQ283" s="211"/>
      <c r="AR283" s="211"/>
      <c r="AS283" s="211"/>
      <c r="AT283" s="211"/>
      <c r="AU283" s="188"/>
      <c r="AV283" s="43" t="e" cm="1">
        <f t="array" aca="1" ref="AV283" ca="1">IF($G283="D",VLOOKUP($A283,DefaultParameters,MATCH(AV$8,'Default Parameters'!$3:$3,0),FALSE),"[enter country-specific value")</f>
        <v>#N/A</v>
      </c>
    </row>
    <row r="284" spans="1:48" x14ac:dyDescent="0.25">
      <c r="A284" s="44" t="str">
        <f t="shared" si="68"/>
        <v>EF_NH3_storage_slurry_Mules and asses</v>
      </c>
      <c r="B284" s="2" t="s">
        <v>49</v>
      </c>
      <c r="C284" s="2" t="s">
        <v>209</v>
      </c>
      <c r="D284" s="77" t="str">
        <f t="shared" ca="1" si="65"/>
        <v>NH3-N</v>
      </c>
      <c r="E284" s="2" t="s">
        <v>83</v>
      </c>
      <c r="F284" s="77" t="str">
        <f t="shared" ca="1" si="66"/>
        <v>Fraction TAN</v>
      </c>
      <c r="G284" s="201" t="s">
        <v>124</v>
      </c>
      <c r="H284" s="2" t="s">
        <v>49</v>
      </c>
      <c r="I284" s="211" t="str">
        <f t="shared" ca="1" si="67"/>
        <v>No default, assumed to be 0</v>
      </c>
      <c r="J284" s="202"/>
      <c r="K284" s="211" cm="1">
        <f t="array" aca="1" ref="K284" ca="1">IF($G284="D",VLOOKUP($A284,DefaultParameters,MATCH(K$8,'Default Parameters'!$3:$3,0),FALSE),"[enter country-specific value")</f>
        <v>0</v>
      </c>
      <c r="L284" s="211" cm="1">
        <f t="array" aca="1" ref="L284" ca="1">IF($G284="D",VLOOKUP($A284,DefaultParameters,MATCH(L$8,'Default Parameters'!$3:$3,0),FALSE),"[enter country-specific value")</f>
        <v>0</v>
      </c>
      <c r="M284" s="211" cm="1">
        <f t="array" aca="1" ref="M284" ca="1">IF($G284="D",VLOOKUP($A284,DefaultParameters,MATCH(M$8,'Default Parameters'!$3:$3,0),FALSE),"[enter country-specific value")</f>
        <v>0</v>
      </c>
      <c r="N284" s="211" cm="1">
        <f t="array" aca="1" ref="N284" ca="1">IF($G284="D",VLOOKUP($A284,DefaultParameters,MATCH(N$8,'Default Parameters'!$3:$3,0),FALSE),"[enter country-specific value")</f>
        <v>0</v>
      </c>
      <c r="O284" s="211" cm="1">
        <f t="array" aca="1" ref="O284" ca="1">IF($G284="D",VLOOKUP($A284,DefaultParameters,MATCH(O$8,'Default Parameters'!$3:$3,0),FALSE),"[enter country-specific value")</f>
        <v>0</v>
      </c>
      <c r="P284" s="211" cm="1">
        <f t="array" aca="1" ref="P284" ca="1">IF($G284="D",VLOOKUP($A284,DefaultParameters,MATCH(P$8,'Default Parameters'!$3:$3,0),FALSE),"[enter country-specific value")</f>
        <v>0</v>
      </c>
      <c r="Q284" s="211" cm="1">
        <f t="array" aca="1" ref="Q284" ca="1">IF($G284="D",VLOOKUP($A284,DefaultParameters,MATCH(Q$8,'Default Parameters'!$3:$3,0),FALSE),"[enter country-specific value")</f>
        <v>0</v>
      </c>
      <c r="R284" s="211" cm="1">
        <f t="array" aca="1" ref="R284" ca="1">IF($G284="D",VLOOKUP($A284,DefaultParameters,MATCH(R$8,'Default Parameters'!$3:$3,0),FALSE),"[enter country-specific value")</f>
        <v>0</v>
      </c>
      <c r="S284" s="211" cm="1">
        <f t="array" aca="1" ref="S284" ca="1">IF($G284="D",VLOOKUP($A284,DefaultParameters,MATCH(S$8,'Default Parameters'!$3:$3,0),FALSE),"[enter country-specific value")</f>
        <v>0</v>
      </c>
      <c r="T284" s="211" cm="1">
        <f t="array" aca="1" ref="T284" ca="1">IF($G284="D",VLOOKUP($A284,DefaultParameters,MATCH(T$8,'Default Parameters'!$3:$3,0),FALSE),"[enter country-specific value")</f>
        <v>0</v>
      </c>
      <c r="U284" s="211" cm="1">
        <f t="array" aca="1" ref="U284" ca="1">IF($G284="D",VLOOKUP($A284,DefaultParameters,MATCH(U$8,'Default Parameters'!$3:$3,0),FALSE),"[enter country-specific value")</f>
        <v>0</v>
      </c>
      <c r="V284" s="211" cm="1">
        <f t="array" aca="1" ref="V284" ca="1">IF($G284="D",VLOOKUP($A284,DefaultParameters,MATCH(V$8,'Default Parameters'!$3:$3,0),FALSE),"[enter country-specific value")</f>
        <v>0</v>
      </c>
      <c r="W284" s="211" cm="1">
        <f t="array" aca="1" ref="W284" ca="1">IF($G284="D",VLOOKUP($A284,DefaultParameters,MATCH(W$8,'Default Parameters'!$3:$3,0),FALSE),"[enter country-specific value")</f>
        <v>0</v>
      </c>
      <c r="X284" s="211" cm="1">
        <f t="array" aca="1" ref="X284" ca="1">IF($G284="D",VLOOKUP($A284,DefaultParameters,MATCH(X$8,'Default Parameters'!$3:$3,0),FALSE),"[enter country-specific value")</f>
        <v>0</v>
      </c>
      <c r="Y284" s="211" cm="1">
        <f t="array" aca="1" ref="Y284" ca="1">IF($G284="D",VLOOKUP($A284,DefaultParameters,MATCH(Y$8,'Default Parameters'!$3:$3,0),FALSE),"[enter country-specific value")</f>
        <v>0</v>
      </c>
      <c r="Z284" s="211" cm="1">
        <f t="array" aca="1" ref="Z284" ca="1">IF($G284="D",VLOOKUP($A284,DefaultParameters,MATCH(Z$8,'Default Parameters'!$3:$3,0),FALSE),"[enter country-specific value")</f>
        <v>0</v>
      </c>
      <c r="AA284" s="211" cm="1">
        <f t="array" aca="1" ref="AA284" ca="1">IF($G284="D",VLOOKUP($A284,DefaultParameters,MATCH(AA$8,'Default Parameters'!$3:$3,0),FALSE),"[enter country-specific value")</f>
        <v>0</v>
      </c>
      <c r="AB284" s="211" cm="1">
        <f t="array" aca="1" ref="AB284" ca="1">IF($G284="D",VLOOKUP($A284,DefaultParameters,MATCH(AB$8,'Default Parameters'!$3:$3,0),FALSE),"[enter country-specific value")</f>
        <v>0</v>
      </c>
      <c r="AC284" s="211" cm="1">
        <f t="array" aca="1" ref="AC284" ca="1">IF($G284="D",VLOOKUP($A284,DefaultParameters,MATCH(AC$8,'Default Parameters'!$3:$3,0),FALSE),"[enter country-specific value")</f>
        <v>0</v>
      </c>
      <c r="AD284" s="211" cm="1">
        <f t="array" aca="1" ref="AD284" ca="1">IF($G284="D",VLOOKUP($A284,DefaultParameters,MATCH(AD$8,'Default Parameters'!$3:$3,0),FALSE),"[enter country-specific value")</f>
        <v>0</v>
      </c>
      <c r="AE284" s="211" cm="1">
        <f t="array" aca="1" ref="AE284" ca="1">IF($G284="D",VLOOKUP($A284,DefaultParameters,MATCH(AE$8,'Default Parameters'!$3:$3,0),FALSE),"[enter country-specific value")</f>
        <v>0</v>
      </c>
      <c r="AF284" s="211" cm="1">
        <f t="array" aca="1" ref="AF284" ca="1">IF($G284="D",VLOOKUP($A284,DefaultParameters,MATCH(AF$8,'Default Parameters'!$3:$3,0),FALSE),"[enter country-specific value")</f>
        <v>0</v>
      </c>
      <c r="AG284" s="211" cm="1">
        <f t="array" aca="1" ref="AG284" ca="1">IF($G284="D",VLOOKUP($A284,DefaultParameters,MATCH(AG$8,'Default Parameters'!$3:$3,0),FALSE),"[enter country-specific value")</f>
        <v>0</v>
      </c>
      <c r="AH284" s="211" cm="1">
        <f t="array" aca="1" ref="AH284" ca="1">IF($G284="D",VLOOKUP($A284,DefaultParameters,MATCH(AH$8,'Default Parameters'!$3:$3,0),FALSE),"[enter country-specific value")</f>
        <v>0</v>
      </c>
      <c r="AI284" s="211" cm="1">
        <f t="array" aca="1" ref="AI284" ca="1">IF($G284="D",VLOOKUP($A284,DefaultParameters,MATCH(AI$8,'Default Parameters'!$3:$3,0),FALSE),"[enter country-specific value")</f>
        <v>0</v>
      </c>
      <c r="AJ284" s="211" cm="1">
        <f t="array" aca="1" ref="AJ284" ca="1">IF($G284="D",VLOOKUP($A284,DefaultParameters,MATCH(AJ$8,'Default Parameters'!$3:$3,0),FALSE),"[enter country-specific value")</f>
        <v>0</v>
      </c>
      <c r="AK284" s="211" cm="1">
        <f t="array" aca="1" ref="AK284" ca="1">IF($G284="D",VLOOKUP($A284,DefaultParameters,MATCH(AK$8,'Default Parameters'!$3:$3,0),FALSE),"[enter country-specific value")</f>
        <v>0</v>
      </c>
      <c r="AL284" s="211" cm="1">
        <f t="array" aca="1" ref="AL284" ca="1">IF($G284="D",VLOOKUP($A284,DefaultParameters,MATCH(AL$8,'Default Parameters'!$3:$3,0),FALSE),"[enter country-specific value")</f>
        <v>0</v>
      </c>
      <c r="AM284" s="211" cm="1">
        <f t="array" aca="1" ref="AM284" ca="1">IF($G284="D",VLOOKUP($A284,DefaultParameters,MATCH(AM$8,'Default Parameters'!$3:$3,0),FALSE),"[enter country-specific value")</f>
        <v>0</v>
      </c>
      <c r="AN284" s="211" cm="1">
        <f t="array" aca="1" ref="AN284" ca="1">IF($G284="D",VLOOKUP($A284,DefaultParameters,MATCH(AN$8,'Default Parameters'!$3:$3,0),FALSE),"[enter country-specific value")</f>
        <v>0</v>
      </c>
      <c r="AO284" s="211" cm="1">
        <f t="array" aca="1" ref="AO284" ca="1">IF($G284="D",VLOOKUP($A284,DefaultParameters,MATCH(AO$8,'Default Parameters'!$3:$3,0),FALSE),"[enter country-specific value")</f>
        <v>0</v>
      </c>
      <c r="AP284" s="211"/>
      <c r="AQ284" s="211"/>
      <c r="AR284" s="211"/>
      <c r="AS284" s="211"/>
      <c r="AT284" s="211"/>
      <c r="AU284" s="188"/>
      <c r="AV284" s="43" t="e" cm="1">
        <f t="array" aca="1" ref="AV284" ca="1">IF($G284="D",VLOOKUP($A284,DefaultParameters,MATCH(AV$8,'Default Parameters'!$3:$3,0),FALSE),"[enter country-specific value")</f>
        <v>#N/A</v>
      </c>
    </row>
    <row r="285" spans="1:48" x14ac:dyDescent="0.25">
      <c r="A285" s="44" t="str">
        <f t="shared" si="68"/>
        <v>EF_NH3_storage_slurry_Laying hens</v>
      </c>
      <c r="B285" s="2" t="s">
        <v>49</v>
      </c>
      <c r="C285" s="2" t="s">
        <v>209</v>
      </c>
      <c r="D285" s="77" t="str">
        <f t="shared" ca="1" si="65"/>
        <v>NH3-N</v>
      </c>
      <c r="E285" s="2" t="s">
        <v>85</v>
      </c>
      <c r="F285" s="77" t="str">
        <f t="shared" ca="1" si="66"/>
        <v>Fraction TAN</v>
      </c>
      <c r="G285" s="201" t="s">
        <v>124</v>
      </c>
      <c r="H285" s="2" t="s">
        <v>49</v>
      </c>
      <c r="I285" s="211" t="str">
        <f t="shared" ca="1" si="67"/>
        <v>Table 3.9, 3B, EMEP/EEA Guidebook 2019</v>
      </c>
      <c r="J285" s="176"/>
      <c r="K285" s="211" cm="1">
        <f t="array" aca="1" ref="K285" ca="1">IF($G285="D",VLOOKUP($A285,DefaultParameters,MATCH(K$8,'Default Parameters'!$3:$3,0),FALSE),"[enter country-specific value")</f>
        <v>0.14000000000000001</v>
      </c>
      <c r="L285" s="211" cm="1">
        <f t="array" aca="1" ref="L285" ca="1">IF($G285="D",VLOOKUP($A285,DefaultParameters,MATCH(L$8,'Default Parameters'!$3:$3,0),FALSE),"[enter country-specific value")</f>
        <v>0.14000000000000001</v>
      </c>
      <c r="M285" s="211" cm="1">
        <f t="array" aca="1" ref="M285" ca="1">IF($G285="D",VLOOKUP($A285,DefaultParameters,MATCH(M$8,'Default Parameters'!$3:$3,0),FALSE),"[enter country-specific value")</f>
        <v>0.14000000000000001</v>
      </c>
      <c r="N285" s="211" cm="1">
        <f t="array" aca="1" ref="N285" ca="1">IF($G285="D",VLOOKUP($A285,DefaultParameters,MATCH(N$8,'Default Parameters'!$3:$3,0),FALSE),"[enter country-specific value")</f>
        <v>0.14000000000000001</v>
      </c>
      <c r="O285" s="211" cm="1">
        <f t="array" aca="1" ref="O285" ca="1">IF($G285="D",VLOOKUP($A285,DefaultParameters,MATCH(O$8,'Default Parameters'!$3:$3,0),FALSE),"[enter country-specific value")</f>
        <v>0.14000000000000001</v>
      </c>
      <c r="P285" s="211" cm="1">
        <f t="array" aca="1" ref="P285" ca="1">IF($G285="D",VLOOKUP($A285,DefaultParameters,MATCH(P$8,'Default Parameters'!$3:$3,0),FALSE),"[enter country-specific value")</f>
        <v>0.14000000000000001</v>
      </c>
      <c r="Q285" s="211" cm="1">
        <f t="array" aca="1" ref="Q285" ca="1">IF($G285="D",VLOOKUP($A285,DefaultParameters,MATCH(Q$8,'Default Parameters'!$3:$3,0),FALSE),"[enter country-specific value")</f>
        <v>0.14000000000000001</v>
      </c>
      <c r="R285" s="211" cm="1">
        <f t="array" aca="1" ref="R285" ca="1">IF($G285="D",VLOOKUP($A285,DefaultParameters,MATCH(R$8,'Default Parameters'!$3:$3,0),FALSE),"[enter country-specific value")</f>
        <v>0.14000000000000001</v>
      </c>
      <c r="S285" s="211" cm="1">
        <f t="array" aca="1" ref="S285" ca="1">IF($G285="D",VLOOKUP($A285,DefaultParameters,MATCH(S$8,'Default Parameters'!$3:$3,0),FALSE),"[enter country-specific value")</f>
        <v>0.14000000000000001</v>
      </c>
      <c r="T285" s="211" cm="1">
        <f t="array" aca="1" ref="T285" ca="1">IF($G285="D",VLOOKUP($A285,DefaultParameters,MATCH(T$8,'Default Parameters'!$3:$3,0),FALSE),"[enter country-specific value")</f>
        <v>0.14000000000000001</v>
      </c>
      <c r="U285" s="211" cm="1">
        <f t="array" aca="1" ref="U285" ca="1">IF($G285="D",VLOOKUP($A285,DefaultParameters,MATCH(U$8,'Default Parameters'!$3:$3,0),FALSE),"[enter country-specific value")</f>
        <v>0.14000000000000001</v>
      </c>
      <c r="V285" s="211" cm="1">
        <f t="array" aca="1" ref="V285" ca="1">IF($G285="D",VLOOKUP($A285,DefaultParameters,MATCH(V$8,'Default Parameters'!$3:$3,0),FALSE),"[enter country-specific value")</f>
        <v>0.14000000000000001</v>
      </c>
      <c r="W285" s="211" cm="1">
        <f t="array" aca="1" ref="W285" ca="1">IF($G285="D",VLOOKUP($A285,DefaultParameters,MATCH(W$8,'Default Parameters'!$3:$3,0),FALSE),"[enter country-specific value")</f>
        <v>0.14000000000000001</v>
      </c>
      <c r="X285" s="211" cm="1">
        <f t="array" aca="1" ref="X285" ca="1">IF($G285="D",VLOOKUP($A285,DefaultParameters,MATCH(X$8,'Default Parameters'!$3:$3,0),FALSE),"[enter country-specific value")</f>
        <v>0.14000000000000001</v>
      </c>
      <c r="Y285" s="211" cm="1">
        <f t="array" aca="1" ref="Y285" ca="1">IF($G285="D",VLOOKUP($A285,DefaultParameters,MATCH(Y$8,'Default Parameters'!$3:$3,0),FALSE),"[enter country-specific value")</f>
        <v>0.14000000000000001</v>
      </c>
      <c r="Z285" s="211" cm="1">
        <f t="array" aca="1" ref="Z285" ca="1">IF($G285="D",VLOOKUP($A285,DefaultParameters,MATCH(Z$8,'Default Parameters'!$3:$3,0),FALSE),"[enter country-specific value")</f>
        <v>0.14000000000000001</v>
      </c>
      <c r="AA285" s="211" cm="1">
        <f t="array" aca="1" ref="AA285" ca="1">IF($G285="D",VLOOKUP($A285,DefaultParameters,MATCH(AA$8,'Default Parameters'!$3:$3,0),FALSE),"[enter country-specific value")</f>
        <v>0.14000000000000001</v>
      </c>
      <c r="AB285" s="211" cm="1">
        <f t="array" aca="1" ref="AB285" ca="1">IF($G285="D",VLOOKUP($A285,DefaultParameters,MATCH(AB$8,'Default Parameters'!$3:$3,0),FALSE),"[enter country-specific value")</f>
        <v>0.14000000000000001</v>
      </c>
      <c r="AC285" s="211" cm="1">
        <f t="array" aca="1" ref="AC285" ca="1">IF($G285="D",VLOOKUP($A285,DefaultParameters,MATCH(AC$8,'Default Parameters'!$3:$3,0),FALSE),"[enter country-specific value")</f>
        <v>0.14000000000000001</v>
      </c>
      <c r="AD285" s="211" cm="1">
        <f t="array" aca="1" ref="AD285" ca="1">IF($G285="D",VLOOKUP($A285,DefaultParameters,MATCH(AD$8,'Default Parameters'!$3:$3,0),FALSE),"[enter country-specific value")</f>
        <v>0.14000000000000001</v>
      </c>
      <c r="AE285" s="211" cm="1">
        <f t="array" aca="1" ref="AE285" ca="1">IF($G285="D",VLOOKUP($A285,DefaultParameters,MATCH(AE$8,'Default Parameters'!$3:$3,0),FALSE),"[enter country-specific value")</f>
        <v>0.14000000000000001</v>
      </c>
      <c r="AF285" s="211" cm="1">
        <f t="array" aca="1" ref="AF285" ca="1">IF($G285="D",VLOOKUP($A285,DefaultParameters,MATCH(AF$8,'Default Parameters'!$3:$3,0),FALSE),"[enter country-specific value")</f>
        <v>0.14000000000000001</v>
      </c>
      <c r="AG285" s="211" cm="1">
        <f t="array" aca="1" ref="AG285" ca="1">IF($G285="D",VLOOKUP($A285,DefaultParameters,MATCH(AG$8,'Default Parameters'!$3:$3,0),FALSE),"[enter country-specific value")</f>
        <v>0.14000000000000001</v>
      </c>
      <c r="AH285" s="211" cm="1">
        <f t="array" aca="1" ref="AH285" ca="1">IF($G285="D",VLOOKUP($A285,DefaultParameters,MATCH(AH$8,'Default Parameters'!$3:$3,0),FALSE),"[enter country-specific value")</f>
        <v>0.14000000000000001</v>
      </c>
      <c r="AI285" s="211" cm="1">
        <f t="array" aca="1" ref="AI285" ca="1">IF($G285="D",VLOOKUP($A285,DefaultParameters,MATCH(AI$8,'Default Parameters'!$3:$3,0),FALSE),"[enter country-specific value")</f>
        <v>0.14000000000000001</v>
      </c>
      <c r="AJ285" s="211" cm="1">
        <f t="array" aca="1" ref="AJ285" ca="1">IF($G285="D",VLOOKUP($A285,DefaultParameters,MATCH(AJ$8,'Default Parameters'!$3:$3,0),FALSE),"[enter country-specific value")</f>
        <v>0.14000000000000001</v>
      </c>
      <c r="AK285" s="211" cm="1">
        <f t="array" aca="1" ref="AK285" ca="1">IF($G285="D",VLOOKUP($A285,DefaultParameters,MATCH(AK$8,'Default Parameters'!$3:$3,0),FALSE),"[enter country-specific value")</f>
        <v>0.14000000000000001</v>
      </c>
      <c r="AL285" s="211" cm="1">
        <f t="array" aca="1" ref="AL285" ca="1">IF($G285="D",VLOOKUP($A285,DefaultParameters,MATCH(AL$8,'Default Parameters'!$3:$3,0),FALSE),"[enter country-specific value")</f>
        <v>0.14000000000000001</v>
      </c>
      <c r="AM285" s="211" cm="1">
        <f t="array" aca="1" ref="AM285" ca="1">IF($G285="D",VLOOKUP($A285,DefaultParameters,MATCH(AM$8,'Default Parameters'!$3:$3,0),FALSE),"[enter country-specific value")</f>
        <v>0.14000000000000001</v>
      </c>
      <c r="AN285" s="211" cm="1">
        <f t="array" aca="1" ref="AN285" ca="1">IF($G285="D",VLOOKUP($A285,DefaultParameters,MATCH(AN$8,'Default Parameters'!$3:$3,0),FALSE),"[enter country-specific value")</f>
        <v>0.14000000000000001</v>
      </c>
      <c r="AO285" s="211" cm="1">
        <f t="array" aca="1" ref="AO285" ca="1">IF($G285="D",VLOOKUP($A285,DefaultParameters,MATCH(AO$8,'Default Parameters'!$3:$3,0),FALSE),"[enter country-specific value")</f>
        <v>0.14000000000000001</v>
      </c>
      <c r="AP285" s="211"/>
      <c r="AQ285" s="211"/>
      <c r="AR285" s="211"/>
      <c r="AS285" s="211"/>
      <c r="AT285" s="211"/>
      <c r="AU285" s="188"/>
      <c r="AV285" s="43" t="e" cm="1">
        <f t="array" aca="1" ref="AV285" ca="1">IF($G285="D",VLOOKUP($A285,DefaultParameters,MATCH(AV$8,'Default Parameters'!$3:$3,0),FALSE),"[enter country-specific value")</f>
        <v>#N/A</v>
      </c>
    </row>
    <row r="286" spans="1:48" x14ac:dyDescent="0.25">
      <c r="A286" s="44" t="str">
        <f t="shared" si="68"/>
        <v>EF_NH3_storage_slurry_Broilers</v>
      </c>
      <c r="B286" s="2" t="s">
        <v>49</v>
      </c>
      <c r="C286" s="2" t="s">
        <v>209</v>
      </c>
      <c r="D286" s="77" t="str">
        <f t="shared" ca="1" si="65"/>
        <v>NH3-N</v>
      </c>
      <c r="E286" s="2" t="s">
        <v>84</v>
      </c>
      <c r="F286" s="77" t="str">
        <f t="shared" ca="1" si="66"/>
        <v>Fraction TAN</v>
      </c>
      <c r="G286" s="201" t="s">
        <v>124</v>
      </c>
      <c r="H286" s="2" t="s">
        <v>49</v>
      </c>
      <c r="I286" s="211" t="str">
        <f t="shared" ca="1" si="67"/>
        <v>No default, assumed to be 0</v>
      </c>
      <c r="J286" s="202"/>
      <c r="K286" s="211" cm="1">
        <f t="array" aca="1" ref="K286" ca="1">IF($G286="D",VLOOKUP($A286,DefaultParameters,MATCH(K$8,'Default Parameters'!$3:$3,0),FALSE),"[enter country-specific value")</f>
        <v>0</v>
      </c>
      <c r="L286" s="211" cm="1">
        <f t="array" aca="1" ref="L286" ca="1">IF($G286="D",VLOOKUP($A286,DefaultParameters,MATCH(L$8,'Default Parameters'!$3:$3,0),FALSE),"[enter country-specific value")</f>
        <v>0</v>
      </c>
      <c r="M286" s="211" cm="1">
        <f t="array" aca="1" ref="M286" ca="1">IF($G286="D",VLOOKUP($A286,DefaultParameters,MATCH(M$8,'Default Parameters'!$3:$3,0),FALSE),"[enter country-specific value")</f>
        <v>0</v>
      </c>
      <c r="N286" s="211" cm="1">
        <f t="array" aca="1" ref="N286" ca="1">IF($G286="D",VLOOKUP($A286,DefaultParameters,MATCH(N$8,'Default Parameters'!$3:$3,0),FALSE),"[enter country-specific value")</f>
        <v>0</v>
      </c>
      <c r="O286" s="211" cm="1">
        <f t="array" aca="1" ref="O286" ca="1">IF($G286="D",VLOOKUP($A286,DefaultParameters,MATCH(O$8,'Default Parameters'!$3:$3,0),FALSE),"[enter country-specific value")</f>
        <v>0</v>
      </c>
      <c r="P286" s="211" cm="1">
        <f t="array" aca="1" ref="P286" ca="1">IF($G286="D",VLOOKUP($A286,DefaultParameters,MATCH(P$8,'Default Parameters'!$3:$3,0),FALSE),"[enter country-specific value")</f>
        <v>0</v>
      </c>
      <c r="Q286" s="211" cm="1">
        <f t="array" aca="1" ref="Q286" ca="1">IF($G286="D",VLOOKUP($A286,DefaultParameters,MATCH(Q$8,'Default Parameters'!$3:$3,0),FALSE),"[enter country-specific value")</f>
        <v>0</v>
      </c>
      <c r="R286" s="211" cm="1">
        <f t="array" aca="1" ref="R286" ca="1">IF($G286="D",VLOOKUP($A286,DefaultParameters,MATCH(R$8,'Default Parameters'!$3:$3,0),FALSE),"[enter country-specific value")</f>
        <v>0</v>
      </c>
      <c r="S286" s="211" cm="1">
        <f t="array" aca="1" ref="S286" ca="1">IF($G286="D",VLOOKUP($A286,DefaultParameters,MATCH(S$8,'Default Parameters'!$3:$3,0),FALSE),"[enter country-specific value")</f>
        <v>0</v>
      </c>
      <c r="T286" s="211" cm="1">
        <f t="array" aca="1" ref="T286" ca="1">IF($G286="D",VLOOKUP($A286,DefaultParameters,MATCH(T$8,'Default Parameters'!$3:$3,0),FALSE),"[enter country-specific value")</f>
        <v>0</v>
      </c>
      <c r="U286" s="211" cm="1">
        <f t="array" aca="1" ref="U286" ca="1">IF($G286="D",VLOOKUP($A286,DefaultParameters,MATCH(U$8,'Default Parameters'!$3:$3,0),FALSE),"[enter country-specific value")</f>
        <v>0</v>
      </c>
      <c r="V286" s="211" cm="1">
        <f t="array" aca="1" ref="V286" ca="1">IF($G286="D",VLOOKUP($A286,DefaultParameters,MATCH(V$8,'Default Parameters'!$3:$3,0),FALSE),"[enter country-specific value")</f>
        <v>0</v>
      </c>
      <c r="W286" s="211" cm="1">
        <f t="array" aca="1" ref="W286" ca="1">IF($G286="D",VLOOKUP($A286,DefaultParameters,MATCH(W$8,'Default Parameters'!$3:$3,0),FALSE),"[enter country-specific value")</f>
        <v>0</v>
      </c>
      <c r="X286" s="211" cm="1">
        <f t="array" aca="1" ref="X286" ca="1">IF($G286="D",VLOOKUP($A286,DefaultParameters,MATCH(X$8,'Default Parameters'!$3:$3,0),FALSE),"[enter country-specific value")</f>
        <v>0</v>
      </c>
      <c r="Y286" s="211" cm="1">
        <f t="array" aca="1" ref="Y286" ca="1">IF($G286="D",VLOOKUP($A286,DefaultParameters,MATCH(Y$8,'Default Parameters'!$3:$3,0),FALSE),"[enter country-specific value")</f>
        <v>0</v>
      </c>
      <c r="Z286" s="211" cm="1">
        <f t="array" aca="1" ref="Z286" ca="1">IF($G286="D",VLOOKUP($A286,DefaultParameters,MATCH(Z$8,'Default Parameters'!$3:$3,0),FALSE),"[enter country-specific value")</f>
        <v>0</v>
      </c>
      <c r="AA286" s="211" cm="1">
        <f t="array" aca="1" ref="AA286" ca="1">IF($G286="D",VLOOKUP($A286,DefaultParameters,MATCH(AA$8,'Default Parameters'!$3:$3,0),FALSE),"[enter country-specific value")</f>
        <v>0</v>
      </c>
      <c r="AB286" s="211" cm="1">
        <f t="array" aca="1" ref="AB286" ca="1">IF($G286="D",VLOOKUP($A286,DefaultParameters,MATCH(AB$8,'Default Parameters'!$3:$3,0),FALSE),"[enter country-specific value")</f>
        <v>0</v>
      </c>
      <c r="AC286" s="211" cm="1">
        <f t="array" aca="1" ref="AC286" ca="1">IF($G286="D",VLOOKUP($A286,DefaultParameters,MATCH(AC$8,'Default Parameters'!$3:$3,0),FALSE),"[enter country-specific value")</f>
        <v>0</v>
      </c>
      <c r="AD286" s="211" cm="1">
        <f t="array" aca="1" ref="AD286" ca="1">IF($G286="D",VLOOKUP($A286,DefaultParameters,MATCH(AD$8,'Default Parameters'!$3:$3,0),FALSE),"[enter country-specific value")</f>
        <v>0</v>
      </c>
      <c r="AE286" s="211" cm="1">
        <f t="array" aca="1" ref="AE286" ca="1">IF($G286="D",VLOOKUP($A286,DefaultParameters,MATCH(AE$8,'Default Parameters'!$3:$3,0),FALSE),"[enter country-specific value")</f>
        <v>0</v>
      </c>
      <c r="AF286" s="211" cm="1">
        <f t="array" aca="1" ref="AF286" ca="1">IF($G286="D",VLOOKUP($A286,DefaultParameters,MATCH(AF$8,'Default Parameters'!$3:$3,0),FALSE),"[enter country-specific value")</f>
        <v>0</v>
      </c>
      <c r="AG286" s="211" cm="1">
        <f t="array" aca="1" ref="AG286" ca="1">IF($G286="D",VLOOKUP($A286,DefaultParameters,MATCH(AG$8,'Default Parameters'!$3:$3,0),FALSE),"[enter country-specific value")</f>
        <v>0</v>
      </c>
      <c r="AH286" s="211" cm="1">
        <f t="array" aca="1" ref="AH286" ca="1">IF($G286="D",VLOOKUP($A286,DefaultParameters,MATCH(AH$8,'Default Parameters'!$3:$3,0),FALSE),"[enter country-specific value")</f>
        <v>0</v>
      </c>
      <c r="AI286" s="211" cm="1">
        <f t="array" aca="1" ref="AI286" ca="1">IF($G286="D",VLOOKUP($A286,DefaultParameters,MATCH(AI$8,'Default Parameters'!$3:$3,0),FALSE),"[enter country-specific value")</f>
        <v>0</v>
      </c>
      <c r="AJ286" s="211" cm="1">
        <f t="array" aca="1" ref="AJ286" ca="1">IF($G286="D",VLOOKUP($A286,DefaultParameters,MATCH(AJ$8,'Default Parameters'!$3:$3,0),FALSE),"[enter country-specific value")</f>
        <v>0</v>
      </c>
      <c r="AK286" s="211" cm="1">
        <f t="array" aca="1" ref="AK286" ca="1">IF($G286="D",VLOOKUP($A286,DefaultParameters,MATCH(AK$8,'Default Parameters'!$3:$3,0),FALSE),"[enter country-specific value")</f>
        <v>0</v>
      </c>
      <c r="AL286" s="211" cm="1">
        <f t="array" aca="1" ref="AL286" ca="1">IF($G286="D",VLOOKUP($A286,DefaultParameters,MATCH(AL$8,'Default Parameters'!$3:$3,0),FALSE),"[enter country-specific value")</f>
        <v>0</v>
      </c>
      <c r="AM286" s="211" cm="1">
        <f t="array" aca="1" ref="AM286" ca="1">IF($G286="D",VLOOKUP($A286,DefaultParameters,MATCH(AM$8,'Default Parameters'!$3:$3,0),FALSE),"[enter country-specific value")</f>
        <v>0</v>
      </c>
      <c r="AN286" s="211" cm="1">
        <f t="array" aca="1" ref="AN286" ca="1">IF($G286="D",VLOOKUP($A286,DefaultParameters,MATCH(AN$8,'Default Parameters'!$3:$3,0),FALSE),"[enter country-specific value")</f>
        <v>0</v>
      </c>
      <c r="AO286" s="211" cm="1">
        <f t="array" aca="1" ref="AO286" ca="1">IF($G286="D",VLOOKUP($A286,DefaultParameters,MATCH(AO$8,'Default Parameters'!$3:$3,0),FALSE),"[enter country-specific value")</f>
        <v>0</v>
      </c>
      <c r="AP286" s="211"/>
      <c r="AQ286" s="211"/>
      <c r="AR286" s="211"/>
      <c r="AS286" s="211"/>
      <c r="AT286" s="211"/>
      <c r="AU286" s="188"/>
      <c r="AV286" s="43" t="e" cm="1">
        <f t="array" aca="1" ref="AV286" ca="1">IF($G286="D",VLOOKUP($A286,DefaultParameters,MATCH(AV$8,'Default Parameters'!$3:$3,0),FALSE),"[enter country-specific value")</f>
        <v>#N/A</v>
      </c>
    </row>
    <row r="287" spans="1:48" x14ac:dyDescent="0.25">
      <c r="A287" s="44" t="str">
        <f t="shared" si="68"/>
        <v>EF_NH3_storage_slurry_Turkeys</v>
      </c>
      <c r="B287" s="2" t="s">
        <v>49</v>
      </c>
      <c r="C287" s="2" t="s">
        <v>209</v>
      </c>
      <c r="D287" s="77" t="str">
        <f t="shared" ca="1" si="65"/>
        <v>NH3-N</v>
      </c>
      <c r="E287" s="2" t="s">
        <v>87</v>
      </c>
      <c r="F287" s="77" t="str">
        <f t="shared" ca="1" si="66"/>
        <v>Fraction TAN</v>
      </c>
      <c r="G287" s="201" t="s">
        <v>124</v>
      </c>
      <c r="H287" s="2" t="s">
        <v>49</v>
      </c>
      <c r="I287" s="211" t="str">
        <f t="shared" ca="1" si="67"/>
        <v>No default, assumed to be 0</v>
      </c>
      <c r="J287" s="202"/>
      <c r="K287" s="211" cm="1">
        <f t="array" aca="1" ref="K287" ca="1">IF($G287="D",VLOOKUP($A287,DefaultParameters,MATCH(K$8,'Default Parameters'!$3:$3,0),FALSE),"[enter country-specific value")</f>
        <v>0</v>
      </c>
      <c r="L287" s="211" cm="1">
        <f t="array" aca="1" ref="L287" ca="1">IF($G287="D",VLOOKUP($A287,DefaultParameters,MATCH(L$8,'Default Parameters'!$3:$3,0),FALSE),"[enter country-specific value")</f>
        <v>0</v>
      </c>
      <c r="M287" s="211" cm="1">
        <f t="array" aca="1" ref="M287" ca="1">IF($G287="D",VLOOKUP($A287,DefaultParameters,MATCH(M$8,'Default Parameters'!$3:$3,0),FALSE),"[enter country-specific value")</f>
        <v>0</v>
      </c>
      <c r="N287" s="211" cm="1">
        <f t="array" aca="1" ref="N287" ca="1">IF($G287="D",VLOOKUP($A287,DefaultParameters,MATCH(N$8,'Default Parameters'!$3:$3,0),FALSE),"[enter country-specific value")</f>
        <v>0</v>
      </c>
      <c r="O287" s="211" cm="1">
        <f t="array" aca="1" ref="O287" ca="1">IF($G287="D",VLOOKUP($A287,DefaultParameters,MATCH(O$8,'Default Parameters'!$3:$3,0),FALSE),"[enter country-specific value")</f>
        <v>0</v>
      </c>
      <c r="P287" s="211" cm="1">
        <f t="array" aca="1" ref="P287" ca="1">IF($G287="D",VLOOKUP($A287,DefaultParameters,MATCH(P$8,'Default Parameters'!$3:$3,0),FALSE),"[enter country-specific value")</f>
        <v>0</v>
      </c>
      <c r="Q287" s="211" cm="1">
        <f t="array" aca="1" ref="Q287" ca="1">IF($G287="D",VLOOKUP($A287,DefaultParameters,MATCH(Q$8,'Default Parameters'!$3:$3,0),FALSE),"[enter country-specific value")</f>
        <v>0</v>
      </c>
      <c r="R287" s="211" cm="1">
        <f t="array" aca="1" ref="R287" ca="1">IF($G287="D",VLOOKUP($A287,DefaultParameters,MATCH(R$8,'Default Parameters'!$3:$3,0),FALSE),"[enter country-specific value")</f>
        <v>0</v>
      </c>
      <c r="S287" s="211" cm="1">
        <f t="array" aca="1" ref="S287" ca="1">IF($G287="D",VLOOKUP($A287,DefaultParameters,MATCH(S$8,'Default Parameters'!$3:$3,0),FALSE),"[enter country-specific value")</f>
        <v>0</v>
      </c>
      <c r="T287" s="211" cm="1">
        <f t="array" aca="1" ref="T287" ca="1">IF($G287="D",VLOOKUP($A287,DefaultParameters,MATCH(T$8,'Default Parameters'!$3:$3,0),FALSE),"[enter country-specific value")</f>
        <v>0</v>
      </c>
      <c r="U287" s="211" cm="1">
        <f t="array" aca="1" ref="U287" ca="1">IF($G287="D",VLOOKUP($A287,DefaultParameters,MATCH(U$8,'Default Parameters'!$3:$3,0),FALSE),"[enter country-specific value")</f>
        <v>0</v>
      </c>
      <c r="V287" s="211" cm="1">
        <f t="array" aca="1" ref="V287" ca="1">IF($G287="D",VLOOKUP($A287,DefaultParameters,MATCH(V$8,'Default Parameters'!$3:$3,0),FALSE),"[enter country-specific value")</f>
        <v>0</v>
      </c>
      <c r="W287" s="211" cm="1">
        <f t="array" aca="1" ref="W287" ca="1">IF($G287="D",VLOOKUP($A287,DefaultParameters,MATCH(W$8,'Default Parameters'!$3:$3,0),FALSE),"[enter country-specific value")</f>
        <v>0</v>
      </c>
      <c r="X287" s="211" cm="1">
        <f t="array" aca="1" ref="X287" ca="1">IF($G287="D",VLOOKUP($A287,DefaultParameters,MATCH(X$8,'Default Parameters'!$3:$3,0),FALSE),"[enter country-specific value")</f>
        <v>0</v>
      </c>
      <c r="Y287" s="211" cm="1">
        <f t="array" aca="1" ref="Y287" ca="1">IF($G287="D",VLOOKUP($A287,DefaultParameters,MATCH(Y$8,'Default Parameters'!$3:$3,0),FALSE),"[enter country-specific value")</f>
        <v>0</v>
      </c>
      <c r="Z287" s="211" cm="1">
        <f t="array" aca="1" ref="Z287" ca="1">IF($G287="D",VLOOKUP($A287,DefaultParameters,MATCH(Z$8,'Default Parameters'!$3:$3,0),FALSE),"[enter country-specific value")</f>
        <v>0</v>
      </c>
      <c r="AA287" s="211" cm="1">
        <f t="array" aca="1" ref="AA287" ca="1">IF($G287="D",VLOOKUP($A287,DefaultParameters,MATCH(AA$8,'Default Parameters'!$3:$3,0),FALSE),"[enter country-specific value")</f>
        <v>0</v>
      </c>
      <c r="AB287" s="211" cm="1">
        <f t="array" aca="1" ref="AB287" ca="1">IF($G287="D",VLOOKUP($A287,DefaultParameters,MATCH(AB$8,'Default Parameters'!$3:$3,0),FALSE),"[enter country-specific value")</f>
        <v>0</v>
      </c>
      <c r="AC287" s="211" cm="1">
        <f t="array" aca="1" ref="AC287" ca="1">IF($G287="D",VLOOKUP($A287,DefaultParameters,MATCH(AC$8,'Default Parameters'!$3:$3,0),FALSE),"[enter country-specific value")</f>
        <v>0</v>
      </c>
      <c r="AD287" s="211" cm="1">
        <f t="array" aca="1" ref="AD287" ca="1">IF($G287="D",VLOOKUP($A287,DefaultParameters,MATCH(AD$8,'Default Parameters'!$3:$3,0),FALSE),"[enter country-specific value")</f>
        <v>0</v>
      </c>
      <c r="AE287" s="211" cm="1">
        <f t="array" aca="1" ref="AE287" ca="1">IF($G287="D",VLOOKUP($A287,DefaultParameters,MATCH(AE$8,'Default Parameters'!$3:$3,0),FALSE),"[enter country-specific value")</f>
        <v>0</v>
      </c>
      <c r="AF287" s="211" cm="1">
        <f t="array" aca="1" ref="AF287" ca="1">IF($G287="D",VLOOKUP($A287,DefaultParameters,MATCH(AF$8,'Default Parameters'!$3:$3,0),FALSE),"[enter country-specific value")</f>
        <v>0</v>
      </c>
      <c r="AG287" s="211" cm="1">
        <f t="array" aca="1" ref="AG287" ca="1">IF($G287="D",VLOOKUP($A287,DefaultParameters,MATCH(AG$8,'Default Parameters'!$3:$3,0),FALSE),"[enter country-specific value")</f>
        <v>0</v>
      </c>
      <c r="AH287" s="211" cm="1">
        <f t="array" aca="1" ref="AH287" ca="1">IF($G287="D",VLOOKUP($A287,DefaultParameters,MATCH(AH$8,'Default Parameters'!$3:$3,0),FALSE),"[enter country-specific value")</f>
        <v>0</v>
      </c>
      <c r="AI287" s="211" cm="1">
        <f t="array" aca="1" ref="AI287" ca="1">IF($G287="D",VLOOKUP($A287,DefaultParameters,MATCH(AI$8,'Default Parameters'!$3:$3,0),FALSE),"[enter country-specific value")</f>
        <v>0</v>
      </c>
      <c r="AJ287" s="211" cm="1">
        <f t="array" aca="1" ref="AJ287" ca="1">IF($G287="D",VLOOKUP($A287,DefaultParameters,MATCH(AJ$8,'Default Parameters'!$3:$3,0),FALSE),"[enter country-specific value")</f>
        <v>0</v>
      </c>
      <c r="AK287" s="211" cm="1">
        <f t="array" aca="1" ref="AK287" ca="1">IF($G287="D",VLOOKUP($A287,DefaultParameters,MATCH(AK$8,'Default Parameters'!$3:$3,0),FALSE),"[enter country-specific value")</f>
        <v>0</v>
      </c>
      <c r="AL287" s="211" cm="1">
        <f t="array" aca="1" ref="AL287" ca="1">IF($G287="D",VLOOKUP($A287,DefaultParameters,MATCH(AL$8,'Default Parameters'!$3:$3,0),FALSE),"[enter country-specific value")</f>
        <v>0</v>
      </c>
      <c r="AM287" s="211" cm="1">
        <f t="array" aca="1" ref="AM287" ca="1">IF($G287="D",VLOOKUP($A287,DefaultParameters,MATCH(AM$8,'Default Parameters'!$3:$3,0),FALSE),"[enter country-specific value")</f>
        <v>0</v>
      </c>
      <c r="AN287" s="211" cm="1">
        <f t="array" aca="1" ref="AN287" ca="1">IF($G287="D",VLOOKUP($A287,DefaultParameters,MATCH(AN$8,'Default Parameters'!$3:$3,0),FALSE),"[enter country-specific value")</f>
        <v>0</v>
      </c>
      <c r="AO287" s="211" cm="1">
        <f t="array" aca="1" ref="AO287" ca="1">IF($G287="D",VLOOKUP($A287,DefaultParameters,MATCH(AO$8,'Default Parameters'!$3:$3,0),FALSE),"[enter country-specific value")</f>
        <v>0</v>
      </c>
      <c r="AP287" s="211"/>
      <c r="AQ287" s="211"/>
      <c r="AR287" s="211"/>
      <c r="AS287" s="211"/>
      <c r="AT287" s="211"/>
      <c r="AU287" s="188"/>
      <c r="AV287" s="43" t="e" cm="1">
        <f t="array" aca="1" ref="AV287" ca="1">IF($G287="D",VLOOKUP($A287,DefaultParameters,MATCH(AV$8,'Default Parameters'!$3:$3,0),FALSE),"[enter country-specific value")</f>
        <v>#N/A</v>
      </c>
    </row>
    <row r="288" spans="1:48" x14ac:dyDescent="0.25">
      <c r="A288" s="44" t="str">
        <f t="shared" si="68"/>
        <v>EF_NH3_storage_slurry_Other poultry (ducks)</v>
      </c>
      <c r="B288" s="2" t="s">
        <v>49</v>
      </c>
      <c r="C288" s="2" t="s">
        <v>209</v>
      </c>
      <c r="D288" s="77" t="str">
        <f t="shared" ca="1" si="65"/>
        <v>NH3-N</v>
      </c>
      <c r="E288" s="2" t="s">
        <v>90</v>
      </c>
      <c r="F288" s="77" t="str">
        <f t="shared" ca="1" si="66"/>
        <v>Fraction TAN</v>
      </c>
      <c r="G288" s="201" t="s">
        <v>124</v>
      </c>
      <c r="H288" s="2" t="s">
        <v>49</v>
      </c>
      <c r="I288" s="211" t="str">
        <f t="shared" ca="1" si="67"/>
        <v>No default, assumed to be 0</v>
      </c>
      <c r="J288" s="202"/>
      <c r="K288" s="211" cm="1">
        <f t="array" aca="1" ref="K288" ca="1">IF($G288="D",VLOOKUP($A288,DefaultParameters,MATCH(K$8,'Default Parameters'!$3:$3,0),FALSE),"[enter country-specific value")</f>
        <v>0</v>
      </c>
      <c r="L288" s="211" cm="1">
        <f t="array" aca="1" ref="L288" ca="1">IF($G288="D",VLOOKUP($A288,DefaultParameters,MATCH(L$8,'Default Parameters'!$3:$3,0),FALSE),"[enter country-specific value")</f>
        <v>0</v>
      </c>
      <c r="M288" s="211" cm="1">
        <f t="array" aca="1" ref="M288" ca="1">IF($G288="D",VLOOKUP($A288,DefaultParameters,MATCH(M$8,'Default Parameters'!$3:$3,0),FALSE),"[enter country-specific value")</f>
        <v>0</v>
      </c>
      <c r="N288" s="211" cm="1">
        <f t="array" aca="1" ref="N288" ca="1">IF($G288="D",VLOOKUP($A288,DefaultParameters,MATCH(N$8,'Default Parameters'!$3:$3,0),FALSE),"[enter country-specific value")</f>
        <v>0</v>
      </c>
      <c r="O288" s="211" cm="1">
        <f t="array" aca="1" ref="O288" ca="1">IF($G288="D",VLOOKUP($A288,DefaultParameters,MATCH(O$8,'Default Parameters'!$3:$3,0),FALSE),"[enter country-specific value")</f>
        <v>0</v>
      </c>
      <c r="P288" s="211" cm="1">
        <f t="array" aca="1" ref="P288" ca="1">IF($G288="D",VLOOKUP($A288,DefaultParameters,MATCH(P$8,'Default Parameters'!$3:$3,0),FALSE),"[enter country-specific value")</f>
        <v>0</v>
      </c>
      <c r="Q288" s="211" cm="1">
        <f t="array" aca="1" ref="Q288" ca="1">IF($G288="D",VLOOKUP($A288,DefaultParameters,MATCH(Q$8,'Default Parameters'!$3:$3,0),FALSE),"[enter country-specific value")</f>
        <v>0</v>
      </c>
      <c r="R288" s="211" cm="1">
        <f t="array" aca="1" ref="R288" ca="1">IF($G288="D",VLOOKUP($A288,DefaultParameters,MATCH(R$8,'Default Parameters'!$3:$3,0),FALSE),"[enter country-specific value")</f>
        <v>0</v>
      </c>
      <c r="S288" s="211" cm="1">
        <f t="array" aca="1" ref="S288" ca="1">IF($G288="D",VLOOKUP($A288,DefaultParameters,MATCH(S$8,'Default Parameters'!$3:$3,0),FALSE),"[enter country-specific value")</f>
        <v>0</v>
      </c>
      <c r="T288" s="211" cm="1">
        <f t="array" aca="1" ref="T288" ca="1">IF($G288="D",VLOOKUP($A288,DefaultParameters,MATCH(T$8,'Default Parameters'!$3:$3,0),FALSE),"[enter country-specific value")</f>
        <v>0</v>
      </c>
      <c r="U288" s="211" cm="1">
        <f t="array" aca="1" ref="U288" ca="1">IF($G288="D",VLOOKUP($A288,DefaultParameters,MATCH(U$8,'Default Parameters'!$3:$3,0),FALSE),"[enter country-specific value")</f>
        <v>0</v>
      </c>
      <c r="V288" s="211" cm="1">
        <f t="array" aca="1" ref="V288" ca="1">IF($G288="D",VLOOKUP($A288,DefaultParameters,MATCH(V$8,'Default Parameters'!$3:$3,0),FALSE),"[enter country-specific value")</f>
        <v>0</v>
      </c>
      <c r="W288" s="211" cm="1">
        <f t="array" aca="1" ref="W288" ca="1">IF($G288="D",VLOOKUP($A288,DefaultParameters,MATCH(W$8,'Default Parameters'!$3:$3,0),FALSE),"[enter country-specific value")</f>
        <v>0</v>
      </c>
      <c r="X288" s="211" cm="1">
        <f t="array" aca="1" ref="X288" ca="1">IF($G288="D",VLOOKUP($A288,DefaultParameters,MATCH(X$8,'Default Parameters'!$3:$3,0),FALSE),"[enter country-specific value")</f>
        <v>0</v>
      </c>
      <c r="Y288" s="211" cm="1">
        <f t="array" aca="1" ref="Y288" ca="1">IF($G288="D",VLOOKUP($A288,DefaultParameters,MATCH(Y$8,'Default Parameters'!$3:$3,0),FALSE),"[enter country-specific value")</f>
        <v>0</v>
      </c>
      <c r="Z288" s="211" cm="1">
        <f t="array" aca="1" ref="Z288" ca="1">IF($G288="D",VLOOKUP($A288,DefaultParameters,MATCH(Z$8,'Default Parameters'!$3:$3,0),FALSE),"[enter country-specific value")</f>
        <v>0</v>
      </c>
      <c r="AA288" s="211" cm="1">
        <f t="array" aca="1" ref="AA288" ca="1">IF($G288="D",VLOOKUP($A288,DefaultParameters,MATCH(AA$8,'Default Parameters'!$3:$3,0),FALSE),"[enter country-specific value")</f>
        <v>0</v>
      </c>
      <c r="AB288" s="211" cm="1">
        <f t="array" aca="1" ref="AB288" ca="1">IF($G288="D",VLOOKUP($A288,DefaultParameters,MATCH(AB$8,'Default Parameters'!$3:$3,0),FALSE),"[enter country-specific value")</f>
        <v>0</v>
      </c>
      <c r="AC288" s="211" cm="1">
        <f t="array" aca="1" ref="AC288" ca="1">IF($G288="D",VLOOKUP($A288,DefaultParameters,MATCH(AC$8,'Default Parameters'!$3:$3,0),FALSE),"[enter country-specific value")</f>
        <v>0</v>
      </c>
      <c r="AD288" s="211" cm="1">
        <f t="array" aca="1" ref="AD288" ca="1">IF($G288="D",VLOOKUP($A288,DefaultParameters,MATCH(AD$8,'Default Parameters'!$3:$3,0),FALSE),"[enter country-specific value")</f>
        <v>0</v>
      </c>
      <c r="AE288" s="211" cm="1">
        <f t="array" aca="1" ref="AE288" ca="1">IF($G288="D",VLOOKUP($A288,DefaultParameters,MATCH(AE$8,'Default Parameters'!$3:$3,0),FALSE),"[enter country-specific value")</f>
        <v>0</v>
      </c>
      <c r="AF288" s="211" cm="1">
        <f t="array" aca="1" ref="AF288" ca="1">IF($G288="D",VLOOKUP($A288,DefaultParameters,MATCH(AF$8,'Default Parameters'!$3:$3,0),FALSE),"[enter country-specific value")</f>
        <v>0</v>
      </c>
      <c r="AG288" s="211" cm="1">
        <f t="array" aca="1" ref="AG288" ca="1">IF($G288="D",VLOOKUP($A288,DefaultParameters,MATCH(AG$8,'Default Parameters'!$3:$3,0),FALSE),"[enter country-specific value")</f>
        <v>0</v>
      </c>
      <c r="AH288" s="211" cm="1">
        <f t="array" aca="1" ref="AH288" ca="1">IF($G288="D",VLOOKUP($A288,DefaultParameters,MATCH(AH$8,'Default Parameters'!$3:$3,0),FALSE),"[enter country-specific value")</f>
        <v>0</v>
      </c>
      <c r="AI288" s="211" cm="1">
        <f t="array" aca="1" ref="AI288" ca="1">IF($G288="D",VLOOKUP($A288,DefaultParameters,MATCH(AI$8,'Default Parameters'!$3:$3,0),FALSE),"[enter country-specific value")</f>
        <v>0</v>
      </c>
      <c r="AJ288" s="211" cm="1">
        <f t="array" aca="1" ref="AJ288" ca="1">IF($G288="D",VLOOKUP($A288,DefaultParameters,MATCH(AJ$8,'Default Parameters'!$3:$3,0),FALSE),"[enter country-specific value")</f>
        <v>0</v>
      </c>
      <c r="AK288" s="211" cm="1">
        <f t="array" aca="1" ref="AK288" ca="1">IF($G288="D",VLOOKUP($A288,DefaultParameters,MATCH(AK$8,'Default Parameters'!$3:$3,0),FALSE),"[enter country-specific value")</f>
        <v>0</v>
      </c>
      <c r="AL288" s="211" cm="1">
        <f t="array" aca="1" ref="AL288" ca="1">IF($G288="D",VLOOKUP($A288,DefaultParameters,MATCH(AL$8,'Default Parameters'!$3:$3,0),FALSE),"[enter country-specific value")</f>
        <v>0</v>
      </c>
      <c r="AM288" s="211" cm="1">
        <f t="array" aca="1" ref="AM288" ca="1">IF($G288="D",VLOOKUP($A288,DefaultParameters,MATCH(AM$8,'Default Parameters'!$3:$3,0),FALSE),"[enter country-specific value")</f>
        <v>0</v>
      </c>
      <c r="AN288" s="211" cm="1">
        <f t="array" aca="1" ref="AN288" ca="1">IF($G288="D",VLOOKUP($A288,DefaultParameters,MATCH(AN$8,'Default Parameters'!$3:$3,0),FALSE),"[enter country-specific value")</f>
        <v>0</v>
      </c>
      <c r="AO288" s="211" cm="1">
        <f t="array" aca="1" ref="AO288" ca="1">IF($G288="D",VLOOKUP($A288,DefaultParameters,MATCH(AO$8,'Default Parameters'!$3:$3,0),FALSE),"[enter country-specific value")</f>
        <v>0</v>
      </c>
      <c r="AP288" s="211"/>
      <c r="AQ288" s="211"/>
      <c r="AR288" s="211"/>
      <c r="AS288" s="211"/>
      <c r="AT288" s="211"/>
      <c r="AU288" s="188"/>
      <c r="AV288" s="43" t="e" cm="1">
        <f t="array" aca="1" ref="AV288" ca="1">IF($G288="D",VLOOKUP($A288,DefaultParameters,MATCH(AV$8,'Default Parameters'!$3:$3,0),FALSE),"[enter country-specific value")</f>
        <v>#N/A</v>
      </c>
    </row>
    <row r="289" spans="1:48" x14ac:dyDescent="0.25">
      <c r="A289" s="44" t="str">
        <f t="shared" si="68"/>
        <v>EF_NH3_storage_slurry_Other poultry (geese)</v>
      </c>
      <c r="B289" s="2" t="s">
        <v>49</v>
      </c>
      <c r="C289" s="2" t="s">
        <v>209</v>
      </c>
      <c r="D289" s="77" t="str">
        <f t="shared" ca="1" si="65"/>
        <v>NH3-N</v>
      </c>
      <c r="E289" s="2" t="s">
        <v>88</v>
      </c>
      <c r="F289" s="77" t="str">
        <f t="shared" ca="1" si="66"/>
        <v>Fraction TAN</v>
      </c>
      <c r="G289" s="201" t="s">
        <v>124</v>
      </c>
      <c r="H289" s="2" t="s">
        <v>49</v>
      </c>
      <c r="I289" s="211" t="str">
        <f t="shared" ca="1" si="67"/>
        <v>No default, assumed to be 0</v>
      </c>
      <c r="J289" s="202"/>
      <c r="K289" s="211" cm="1">
        <f t="array" aca="1" ref="K289" ca="1">IF($G289="D",VLOOKUP($A289,DefaultParameters,MATCH(K$8,'Default Parameters'!$3:$3,0),FALSE),"[enter country-specific value")</f>
        <v>0</v>
      </c>
      <c r="L289" s="211" cm="1">
        <f t="array" aca="1" ref="L289" ca="1">IF($G289="D",VLOOKUP($A289,DefaultParameters,MATCH(L$8,'Default Parameters'!$3:$3,0),FALSE),"[enter country-specific value")</f>
        <v>0</v>
      </c>
      <c r="M289" s="211" cm="1">
        <f t="array" aca="1" ref="M289" ca="1">IF($G289="D",VLOOKUP($A289,DefaultParameters,MATCH(M$8,'Default Parameters'!$3:$3,0),FALSE),"[enter country-specific value")</f>
        <v>0</v>
      </c>
      <c r="N289" s="211" cm="1">
        <f t="array" aca="1" ref="N289" ca="1">IF($G289="D",VLOOKUP($A289,DefaultParameters,MATCH(N$8,'Default Parameters'!$3:$3,0),FALSE),"[enter country-specific value")</f>
        <v>0</v>
      </c>
      <c r="O289" s="211" cm="1">
        <f t="array" aca="1" ref="O289" ca="1">IF($G289="D",VLOOKUP($A289,DefaultParameters,MATCH(O$8,'Default Parameters'!$3:$3,0),FALSE),"[enter country-specific value")</f>
        <v>0</v>
      </c>
      <c r="P289" s="211" cm="1">
        <f t="array" aca="1" ref="P289" ca="1">IF($G289="D",VLOOKUP($A289,DefaultParameters,MATCH(P$8,'Default Parameters'!$3:$3,0),FALSE),"[enter country-specific value")</f>
        <v>0</v>
      </c>
      <c r="Q289" s="211" cm="1">
        <f t="array" aca="1" ref="Q289" ca="1">IF($G289="D",VLOOKUP($A289,DefaultParameters,MATCH(Q$8,'Default Parameters'!$3:$3,0),FALSE),"[enter country-specific value")</f>
        <v>0</v>
      </c>
      <c r="R289" s="211" cm="1">
        <f t="array" aca="1" ref="R289" ca="1">IF($G289="D",VLOOKUP($A289,DefaultParameters,MATCH(R$8,'Default Parameters'!$3:$3,0),FALSE),"[enter country-specific value")</f>
        <v>0</v>
      </c>
      <c r="S289" s="211" cm="1">
        <f t="array" aca="1" ref="S289" ca="1">IF($G289="D",VLOOKUP($A289,DefaultParameters,MATCH(S$8,'Default Parameters'!$3:$3,0),FALSE),"[enter country-specific value")</f>
        <v>0</v>
      </c>
      <c r="T289" s="211" cm="1">
        <f t="array" aca="1" ref="T289" ca="1">IF($G289="D",VLOOKUP($A289,DefaultParameters,MATCH(T$8,'Default Parameters'!$3:$3,0),FALSE),"[enter country-specific value")</f>
        <v>0</v>
      </c>
      <c r="U289" s="211" cm="1">
        <f t="array" aca="1" ref="U289" ca="1">IF($G289="D",VLOOKUP($A289,DefaultParameters,MATCH(U$8,'Default Parameters'!$3:$3,0),FALSE),"[enter country-specific value")</f>
        <v>0</v>
      </c>
      <c r="V289" s="211" cm="1">
        <f t="array" aca="1" ref="V289" ca="1">IF($G289="D",VLOOKUP($A289,DefaultParameters,MATCH(V$8,'Default Parameters'!$3:$3,0),FALSE),"[enter country-specific value")</f>
        <v>0</v>
      </c>
      <c r="W289" s="211" cm="1">
        <f t="array" aca="1" ref="W289" ca="1">IF($G289="D",VLOOKUP($A289,DefaultParameters,MATCH(W$8,'Default Parameters'!$3:$3,0),FALSE),"[enter country-specific value")</f>
        <v>0</v>
      </c>
      <c r="X289" s="211" cm="1">
        <f t="array" aca="1" ref="X289" ca="1">IF($G289="D",VLOOKUP($A289,DefaultParameters,MATCH(X$8,'Default Parameters'!$3:$3,0),FALSE),"[enter country-specific value")</f>
        <v>0</v>
      </c>
      <c r="Y289" s="211" cm="1">
        <f t="array" aca="1" ref="Y289" ca="1">IF($G289="D",VLOOKUP($A289,DefaultParameters,MATCH(Y$8,'Default Parameters'!$3:$3,0),FALSE),"[enter country-specific value")</f>
        <v>0</v>
      </c>
      <c r="Z289" s="211" cm="1">
        <f t="array" aca="1" ref="Z289" ca="1">IF($G289="D",VLOOKUP($A289,DefaultParameters,MATCH(Z$8,'Default Parameters'!$3:$3,0),FALSE),"[enter country-specific value")</f>
        <v>0</v>
      </c>
      <c r="AA289" s="211" cm="1">
        <f t="array" aca="1" ref="AA289" ca="1">IF($G289="D",VLOOKUP($A289,DefaultParameters,MATCH(AA$8,'Default Parameters'!$3:$3,0),FALSE),"[enter country-specific value")</f>
        <v>0</v>
      </c>
      <c r="AB289" s="211" cm="1">
        <f t="array" aca="1" ref="AB289" ca="1">IF($G289="D",VLOOKUP($A289,DefaultParameters,MATCH(AB$8,'Default Parameters'!$3:$3,0),FALSE),"[enter country-specific value")</f>
        <v>0</v>
      </c>
      <c r="AC289" s="211" cm="1">
        <f t="array" aca="1" ref="AC289" ca="1">IF($G289="D",VLOOKUP($A289,DefaultParameters,MATCH(AC$8,'Default Parameters'!$3:$3,0),FALSE),"[enter country-specific value")</f>
        <v>0</v>
      </c>
      <c r="AD289" s="211" cm="1">
        <f t="array" aca="1" ref="AD289" ca="1">IF($G289="D",VLOOKUP($A289,DefaultParameters,MATCH(AD$8,'Default Parameters'!$3:$3,0),FALSE),"[enter country-specific value")</f>
        <v>0</v>
      </c>
      <c r="AE289" s="211" cm="1">
        <f t="array" aca="1" ref="AE289" ca="1">IF($G289="D",VLOOKUP($A289,DefaultParameters,MATCH(AE$8,'Default Parameters'!$3:$3,0),FALSE),"[enter country-specific value")</f>
        <v>0</v>
      </c>
      <c r="AF289" s="211" cm="1">
        <f t="array" aca="1" ref="AF289" ca="1">IF($G289="D",VLOOKUP($A289,DefaultParameters,MATCH(AF$8,'Default Parameters'!$3:$3,0),FALSE),"[enter country-specific value")</f>
        <v>0</v>
      </c>
      <c r="AG289" s="211" cm="1">
        <f t="array" aca="1" ref="AG289" ca="1">IF($G289="D",VLOOKUP($A289,DefaultParameters,MATCH(AG$8,'Default Parameters'!$3:$3,0),FALSE),"[enter country-specific value")</f>
        <v>0</v>
      </c>
      <c r="AH289" s="211" cm="1">
        <f t="array" aca="1" ref="AH289" ca="1">IF($G289="D",VLOOKUP($A289,DefaultParameters,MATCH(AH$8,'Default Parameters'!$3:$3,0),FALSE),"[enter country-specific value")</f>
        <v>0</v>
      </c>
      <c r="AI289" s="211" cm="1">
        <f t="array" aca="1" ref="AI289" ca="1">IF($G289="D",VLOOKUP($A289,DefaultParameters,MATCH(AI$8,'Default Parameters'!$3:$3,0),FALSE),"[enter country-specific value")</f>
        <v>0</v>
      </c>
      <c r="AJ289" s="211" cm="1">
        <f t="array" aca="1" ref="AJ289" ca="1">IF($G289="D",VLOOKUP($A289,DefaultParameters,MATCH(AJ$8,'Default Parameters'!$3:$3,0),FALSE),"[enter country-specific value")</f>
        <v>0</v>
      </c>
      <c r="AK289" s="211" cm="1">
        <f t="array" aca="1" ref="AK289" ca="1">IF($G289="D",VLOOKUP($A289,DefaultParameters,MATCH(AK$8,'Default Parameters'!$3:$3,0),FALSE),"[enter country-specific value")</f>
        <v>0</v>
      </c>
      <c r="AL289" s="211" cm="1">
        <f t="array" aca="1" ref="AL289" ca="1">IF($G289="D",VLOOKUP($A289,DefaultParameters,MATCH(AL$8,'Default Parameters'!$3:$3,0),FALSE),"[enter country-specific value")</f>
        <v>0</v>
      </c>
      <c r="AM289" s="211" cm="1">
        <f t="array" aca="1" ref="AM289" ca="1">IF($G289="D",VLOOKUP($A289,DefaultParameters,MATCH(AM$8,'Default Parameters'!$3:$3,0),FALSE),"[enter country-specific value")</f>
        <v>0</v>
      </c>
      <c r="AN289" s="211" cm="1">
        <f t="array" aca="1" ref="AN289" ca="1">IF($G289="D",VLOOKUP($A289,DefaultParameters,MATCH(AN$8,'Default Parameters'!$3:$3,0),FALSE),"[enter country-specific value")</f>
        <v>0</v>
      </c>
      <c r="AO289" s="211" cm="1">
        <f t="array" aca="1" ref="AO289" ca="1">IF($G289="D",VLOOKUP($A289,DefaultParameters,MATCH(AO$8,'Default Parameters'!$3:$3,0),FALSE),"[enter country-specific value")</f>
        <v>0</v>
      </c>
      <c r="AP289" s="211"/>
      <c r="AQ289" s="211"/>
      <c r="AR289" s="211"/>
      <c r="AS289" s="211"/>
      <c r="AT289" s="211"/>
      <c r="AU289" s="188"/>
      <c r="AV289" s="43" t="e" cm="1">
        <f t="array" aca="1" ref="AV289" ca="1">IF($G289="D",VLOOKUP($A289,DefaultParameters,MATCH(AV$8,'Default Parameters'!$3:$3,0),FALSE),"[enter country-specific value")</f>
        <v>#N/A</v>
      </c>
    </row>
    <row r="290" spans="1:48" x14ac:dyDescent="0.25">
      <c r="A290" s="44" t="str">
        <f t="shared" si="68"/>
        <v>EF_NH3_storage_slurry_Other animals (fur animals)</v>
      </c>
      <c r="B290" s="2" t="s">
        <v>49</v>
      </c>
      <c r="C290" s="2" t="s">
        <v>209</v>
      </c>
      <c r="D290" s="77" t="str">
        <f t="shared" ca="1" si="65"/>
        <v>NH3-N</v>
      </c>
      <c r="E290" s="2" t="s">
        <v>108</v>
      </c>
      <c r="F290" s="77" t="str">
        <f t="shared" ca="1" si="66"/>
        <v>Fraction TAN</v>
      </c>
      <c r="G290" s="201" t="s">
        <v>124</v>
      </c>
      <c r="H290" s="2" t="s">
        <v>49</v>
      </c>
      <c r="I290" s="211" t="str">
        <f t="shared" ca="1" si="67"/>
        <v>No default, assumed to be 0</v>
      </c>
      <c r="J290" s="202"/>
      <c r="K290" s="211" cm="1">
        <f t="array" aca="1" ref="K290" ca="1">IF($G290="D",VLOOKUP($A290,DefaultParameters,MATCH(K$8,'Default Parameters'!$3:$3,0),FALSE),"[enter country-specific value")</f>
        <v>0</v>
      </c>
      <c r="L290" s="211" cm="1">
        <f t="array" aca="1" ref="L290" ca="1">IF($G290="D",VLOOKUP($A290,DefaultParameters,MATCH(L$8,'Default Parameters'!$3:$3,0),FALSE),"[enter country-specific value")</f>
        <v>0</v>
      </c>
      <c r="M290" s="211" cm="1">
        <f t="array" aca="1" ref="M290" ca="1">IF($G290="D",VLOOKUP($A290,DefaultParameters,MATCH(M$8,'Default Parameters'!$3:$3,0),FALSE),"[enter country-specific value")</f>
        <v>0</v>
      </c>
      <c r="N290" s="211" cm="1">
        <f t="array" aca="1" ref="N290" ca="1">IF($G290="D",VLOOKUP($A290,DefaultParameters,MATCH(N$8,'Default Parameters'!$3:$3,0),FALSE),"[enter country-specific value")</f>
        <v>0</v>
      </c>
      <c r="O290" s="211" cm="1">
        <f t="array" aca="1" ref="O290" ca="1">IF($G290="D",VLOOKUP($A290,DefaultParameters,MATCH(O$8,'Default Parameters'!$3:$3,0),FALSE),"[enter country-specific value")</f>
        <v>0</v>
      </c>
      <c r="P290" s="211" cm="1">
        <f t="array" aca="1" ref="P290" ca="1">IF($G290="D",VLOOKUP($A290,DefaultParameters,MATCH(P$8,'Default Parameters'!$3:$3,0),FALSE),"[enter country-specific value")</f>
        <v>0</v>
      </c>
      <c r="Q290" s="211" cm="1">
        <f t="array" aca="1" ref="Q290" ca="1">IF($G290="D",VLOOKUP($A290,DefaultParameters,MATCH(Q$8,'Default Parameters'!$3:$3,0),FALSE),"[enter country-specific value")</f>
        <v>0</v>
      </c>
      <c r="R290" s="211" cm="1">
        <f t="array" aca="1" ref="R290" ca="1">IF($G290="D",VLOOKUP($A290,DefaultParameters,MATCH(R$8,'Default Parameters'!$3:$3,0),FALSE),"[enter country-specific value")</f>
        <v>0</v>
      </c>
      <c r="S290" s="211" cm="1">
        <f t="array" aca="1" ref="S290" ca="1">IF($G290="D",VLOOKUP($A290,DefaultParameters,MATCH(S$8,'Default Parameters'!$3:$3,0),FALSE),"[enter country-specific value")</f>
        <v>0</v>
      </c>
      <c r="T290" s="211" cm="1">
        <f t="array" aca="1" ref="T290" ca="1">IF($G290="D",VLOOKUP($A290,DefaultParameters,MATCH(T$8,'Default Parameters'!$3:$3,0),FALSE),"[enter country-specific value")</f>
        <v>0</v>
      </c>
      <c r="U290" s="211" cm="1">
        <f t="array" aca="1" ref="U290" ca="1">IF($G290="D",VLOOKUP($A290,DefaultParameters,MATCH(U$8,'Default Parameters'!$3:$3,0),FALSE),"[enter country-specific value")</f>
        <v>0</v>
      </c>
      <c r="V290" s="211" cm="1">
        <f t="array" aca="1" ref="V290" ca="1">IF($G290="D",VLOOKUP($A290,DefaultParameters,MATCH(V$8,'Default Parameters'!$3:$3,0),FALSE),"[enter country-specific value")</f>
        <v>0</v>
      </c>
      <c r="W290" s="211" cm="1">
        <f t="array" aca="1" ref="W290" ca="1">IF($G290="D",VLOOKUP($A290,DefaultParameters,MATCH(W$8,'Default Parameters'!$3:$3,0),FALSE),"[enter country-specific value")</f>
        <v>0</v>
      </c>
      <c r="X290" s="211" cm="1">
        <f t="array" aca="1" ref="X290" ca="1">IF($G290="D",VLOOKUP($A290,DefaultParameters,MATCH(X$8,'Default Parameters'!$3:$3,0),FALSE),"[enter country-specific value")</f>
        <v>0</v>
      </c>
      <c r="Y290" s="211" cm="1">
        <f t="array" aca="1" ref="Y290" ca="1">IF($G290="D",VLOOKUP($A290,DefaultParameters,MATCH(Y$8,'Default Parameters'!$3:$3,0),FALSE),"[enter country-specific value")</f>
        <v>0</v>
      </c>
      <c r="Z290" s="211" cm="1">
        <f t="array" aca="1" ref="Z290" ca="1">IF($G290="D",VLOOKUP($A290,DefaultParameters,MATCH(Z$8,'Default Parameters'!$3:$3,0),FALSE),"[enter country-specific value")</f>
        <v>0</v>
      </c>
      <c r="AA290" s="211" cm="1">
        <f t="array" aca="1" ref="AA290" ca="1">IF($G290="D",VLOOKUP($A290,DefaultParameters,MATCH(AA$8,'Default Parameters'!$3:$3,0),FALSE),"[enter country-specific value")</f>
        <v>0</v>
      </c>
      <c r="AB290" s="211" cm="1">
        <f t="array" aca="1" ref="AB290" ca="1">IF($G290="D",VLOOKUP($A290,DefaultParameters,MATCH(AB$8,'Default Parameters'!$3:$3,0),FALSE),"[enter country-specific value")</f>
        <v>0</v>
      </c>
      <c r="AC290" s="211" cm="1">
        <f t="array" aca="1" ref="AC290" ca="1">IF($G290="D",VLOOKUP($A290,DefaultParameters,MATCH(AC$8,'Default Parameters'!$3:$3,0),FALSE),"[enter country-specific value")</f>
        <v>0</v>
      </c>
      <c r="AD290" s="211" cm="1">
        <f t="array" aca="1" ref="AD290" ca="1">IF($G290="D",VLOOKUP($A290,DefaultParameters,MATCH(AD$8,'Default Parameters'!$3:$3,0),FALSE),"[enter country-specific value")</f>
        <v>0</v>
      </c>
      <c r="AE290" s="211" cm="1">
        <f t="array" aca="1" ref="AE290" ca="1">IF($G290="D",VLOOKUP($A290,DefaultParameters,MATCH(AE$8,'Default Parameters'!$3:$3,0),FALSE),"[enter country-specific value")</f>
        <v>0</v>
      </c>
      <c r="AF290" s="211" cm="1">
        <f t="array" aca="1" ref="AF290" ca="1">IF($G290="D",VLOOKUP($A290,DefaultParameters,MATCH(AF$8,'Default Parameters'!$3:$3,0),FALSE),"[enter country-specific value")</f>
        <v>0</v>
      </c>
      <c r="AG290" s="211" cm="1">
        <f t="array" aca="1" ref="AG290" ca="1">IF($G290="D",VLOOKUP($A290,DefaultParameters,MATCH(AG$8,'Default Parameters'!$3:$3,0),FALSE),"[enter country-specific value")</f>
        <v>0</v>
      </c>
      <c r="AH290" s="211" cm="1">
        <f t="array" aca="1" ref="AH290" ca="1">IF($G290="D",VLOOKUP($A290,DefaultParameters,MATCH(AH$8,'Default Parameters'!$3:$3,0),FALSE),"[enter country-specific value")</f>
        <v>0</v>
      </c>
      <c r="AI290" s="211" cm="1">
        <f t="array" aca="1" ref="AI290" ca="1">IF($G290="D",VLOOKUP($A290,DefaultParameters,MATCH(AI$8,'Default Parameters'!$3:$3,0),FALSE),"[enter country-specific value")</f>
        <v>0</v>
      </c>
      <c r="AJ290" s="211" cm="1">
        <f t="array" aca="1" ref="AJ290" ca="1">IF($G290="D",VLOOKUP($A290,DefaultParameters,MATCH(AJ$8,'Default Parameters'!$3:$3,0),FALSE),"[enter country-specific value")</f>
        <v>0</v>
      </c>
      <c r="AK290" s="211" cm="1">
        <f t="array" aca="1" ref="AK290" ca="1">IF($G290="D",VLOOKUP($A290,DefaultParameters,MATCH(AK$8,'Default Parameters'!$3:$3,0),FALSE),"[enter country-specific value")</f>
        <v>0</v>
      </c>
      <c r="AL290" s="211" cm="1">
        <f t="array" aca="1" ref="AL290" ca="1">IF($G290="D",VLOOKUP($A290,DefaultParameters,MATCH(AL$8,'Default Parameters'!$3:$3,0),FALSE),"[enter country-specific value")</f>
        <v>0</v>
      </c>
      <c r="AM290" s="211" cm="1">
        <f t="array" aca="1" ref="AM290" ca="1">IF($G290="D",VLOOKUP($A290,DefaultParameters,MATCH(AM$8,'Default Parameters'!$3:$3,0),FALSE),"[enter country-specific value")</f>
        <v>0</v>
      </c>
      <c r="AN290" s="211" cm="1">
        <f t="array" aca="1" ref="AN290" ca="1">IF($G290="D",VLOOKUP($A290,DefaultParameters,MATCH(AN$8,'Default Parameters'!$3:$3,0),FALSE),"[enter country-specific value")</f>
        <v>0</v>
      </c>
      <c r="AO290" s="211" cm="1">
        <f t="array" aca="1" ref="AO290" ca="1">IF($G290="D",VLOOKUP($A290,DefaultParameters,MATCH(AO$8,'Default Parameters'!$3:$3,0),FALSE),"[enter country-specific value")</f>
        <v>0</v>
      </c>
      <c r="AP290" s="211"/>
      <c r="AQ290" s="211"/>
      <c r="AR290" s="211"/>
      <c r="AS290" s="211"/>
      <c r="AT290" s="211"/>
      <c r="AU290" s="188"/>
      <c r="AV290" s="43" t="e" cm="1">
        <f t="array" aca="1" ref="AV290" ca="1">IF($G290="D",VLOOKUP($A290,DefaultParameters,MATCH(AV$8,'Default Parameters'!$3:$3,0),FALSE),"[enter country-specific value")</f>
        <v>#N/A</v>
      </c>
    </row>
    <row r="291" spans="1:48" x14ac:dyDescent="0.25">
      <c r="A291" s="18" t="s">
        <v>208</v>
      </c>
      <c r="B291" s="18"/>
      <c r="C291" s="18"/>
      <c r="D291" s="18"/>
      <c r="E291" s="18"/>
      <c r="F291" s="18"/>
      <c r="G291" s="179"/>
      <c r="H291" s="18"/>
      <c r="I291" s="179"/>
      <c r="J291" s="179"/>
      <c r="K291" s="179"/>
      <c r="L291" s="179"/>
      <c r="M291" s="179"/>
      <c r="N291" s="179"/>
      <c r="O291" s="179"/>
      <c r="P291" s="179"/>
      <c r="Q291" s="179"/>
      <c r="R291" s="179"/>
      <c r="S291" s="179"/>
      <c r="T291" s="179"/>
      <c r="U291" s="179"/>
      <c r="V291" s="179"/>
      <c r="W291" s="179"/>
      <c r="X291" s="179"/>
      <c r="Y291" s="179"/>
      <c r="Z291" s="179"/>
      <c r="AA291" s="179"/>
      <c r="AB291" s="179"/>
      <c r="AC291" s="179"/>
      <c r="AD291" s="179"/>
      <c r="AE291" s="179"/>
      <c r="AF291" s="179"/>
      <c r="AG291" s="179"/>
      <c r="AH291" s="179"/>
      <c r="AI291" s="179"/>
      <c r="AJ291" s="179"/>
      <c r="AK291" s="179"/>
      <c r="AL291" s="179"/>
      <c r="AM291" s="179"/>
      <c r="AN291" s="179"/>
      <c r="AO291" s="179"/>
      <c r="AP291" s="179"/>
      <c r="AQ291" s="179"/>
      <c r="AR291" s="179"/>
      <c r="AS291" s="179"/>
      <c r="AT291" s="179"/>
      <c r="AU291" s="188"/>
      <c r="AV291" s="18"/>
    </row>
    <row r="292" spans="1:48" x14ac:dyDescent="0.25">
      <c r="A292" s="44" t="str">
        <f>C292&amp;"_"&amp;E292</f>
        <v>EF_NH3_storage_solid_Dairy cattle</v>
      </c>
      <c r="B292" s="2" t="s">
        <v>49</v>
      </c>
      <c r="C292" s="2" t="s">
        <v>207</v>
      </c>
      <c r="D292" s="77" t="str">
        <f t="shared" ref="D292:D307" ca="1" si="69">VLOOKUP(A292,DefaultParameters,4,0)</f>
        <v>NH3-N</v>
      </c>
      <c r="E292" s="2" t="s">
        <v>75</v>
      </c>
      <c r="F292" s="77" t="str">
        <f t="shared" ref="F292:F307" ca="1" si="70">VLOOKUP(A292,DefaultParameters,6,0)</f>
        <v>Fraction TAN</v>
      </c>
      <c r="G292" s="201" t="s">
        <v>124</v>
      </c>
      <c r="H292" s="2" t="s">
        <v>49</v>
      </c>
      <c r="I292" s="211" t="str">
        <f t="shared" ref="I292:I307" ca="1" si="71">IF($G292="CS","[enter country-specific source]",VLOOKUP(A292,DefaultParameters,8,0))</f>
        <v>Table 3.9, 3B, EMEP/EEA Guidebook 2019</v>
      </c>
      <c r="J292" s="176"/>
      <c r="K292" s="211" cm="1">
        <f t="array" aca="1" ref="K292" ca="1">IF($G292="D",VLOOKUP($A292,DefaultParameters,MATCH(K$8,'Default Parameters'!$3:$3,0),FALSE),"[enter country-specific value")</f>
        <v>0.32</v>
      </c>
      <c r="L292" s="211" cm="1">
        <f t="array" aca="1" ref="L292" ca="1">IF($G292="D",VLOOKUP($A292,DefaultParameters,MATCH(L$8,'Default Parameters'!$3:$3,0),FALSE),"[enter country-specific value")</f>
        <v>0.32</v>
      </c>
      <c r="M292" s="211" cm="1">
        <f t="array" aca="1" ref="M292" ca="1">IF($G292="D",VLOOKUP($A292,DefaultParameters,MATCH(M$8,'Default Parameters'!$3:$3,0),FALSE),"[enter country-specific value")</f>
        <v>0.32</v>
      </c>
      <c r="N292" s="211" cm="1">
        <f t="array" aca="1" ref="N292" ca="1">IF($G292="D",VLOOKUP($A292,DefaultParameters,MATCH(N$8,'Default Parameters'!$3:$3,0),FALSE),"[enter country-specific value")</f>
        <v>0.32</v>
      </c>
      <c r="O292" s="211" cm="1">
        <f t="array" aca="1" ref="O292" ca="1">IF($G292="D",VLOOKUP($A292,DefaultParameters,MATCH(O$8,'Default Parameters'!$3:$3,0),FALSE),"[enter country-specific value")</f>
        <v>0.32</v>
      </c>
      <c r="P292" s="211" cm="1">
        <f t="array" aca="1" ref="P292" ca="1">IF($G292="D",VLOOKUP($A292,DefaultParameters,MATCH(P$8,'Default Parameters'!$3:$3,0),FALSE),"[enter country-specific value")</f>
        <v>0.32</v>
      </c>
      <c r="Q292" s="211" cm="1">
        <f t="array" aca="1" ref="Q292" ca="1">IF($G292="D",VLOOKUP($A292,DefaultParameters,MATCH(Q$8,'Default Parameters'!$3:$3,0),FALSE),"[enter country-specific value")</f>
        <v>0.32</v>
      </c>
      <c r="R292" s="211" cm="1">
        <f t="array" aca="1" ref="R292" ca="1">IF($G292="D",VLOOKUP($A292,DefaultParameters,MATCH(R$8,'Default Parameters'!$3:$3,0),FALSE),"[enter country-specific value")</f>
        <v>0.32</v>
      </c>
      <c r="S292" s="211" cm="1">
        <f t="array" aca="1" ref="S292" ca="1">IF($G292="D",VLOOKUP($A292,DefaultParameters,MATCH(S$8,'Default Parameters'!$3:$3,0),FALSE),"[enter country-specific value")</f>
        <v>0.32</v>
      </c>
      <c r="T292" s="211" cm="1">
        <f t="array" aca="1" ref="T292" ca="1">IF($G292="D",VLOOKUP($A292,DefaultParameters,MATCH(T$8,'Default Parameters'!$3:$3,0),FALSE),"[enter country-specific value")</f>
        <v>0.32</v>
      </c>
      <c r="U292" s="211" cm="1">
        <f t="array" aca="1" ref="U292" ca="1">IF($G292="D",VLOOKUP($A292,DefaultParameters,MATCH(U$8,'Default Parameters'!$3:$3,0),FALSE),"[enter country-specific value")</f>
        <v>0.32</v>
      </c>
      <c r="V292" s="211" cm="1">
        <f t="array" aca="1" ref="V292" ca="1">IF($G292="D",VLOOKUP($A292,DefaultParameters,MATCH(V$8,'Default Parameters'!$3:$3,0),FALSE),"[enter country-specific value")</f>
        <v>0.32</v>
      </c>
      <c r="W292" s="211" cm="1">
        <f t="array" aca="1" ref="W292" ca="1">IF($G292="D",VLOOKUP($A292,DefaultParameters,MATCH(W$8,'Default Parameters'!$3:$3,0),FALSE),"[enter country-specific value")</f>
        <v>0.32</v>
      </c>
      <c r="X292" s="211" cm="1">
        <f t="array" aca="1" ref="X292" ca="1">IF($G292="D",VLOOKUP($A292,DefaultParameters,MATCH(X$8,'Default Parameters'!$3:$3,0),FALSE),"[enter country-specific value")</f>
        <v>0.32</v>
      </c>
      <c r="Y292" s="211" cm="1">
        <f t="array" aca="1" ref="Y292" ca="1">IF($G292="D",VLOOKUP($A292,DefaultParameters,MATCH(Y$8,'Default Parameters'!$3:$3,0),FALSE),"[enter country-specific value")</f>
        <v>0.32</v>
      </c>
      <c r="Z292" s="211" cm="1">
        <f t="array" aca="1" ref="Z292" ca="1">IF($G292="D",VLOOKUP($A292,DefaultParameters,MATCH(Z$8,'Default Parameters'!$3:$3,0),FALSE),"[enter country-specific value")</f>
        <v>0.32</v>
      </c>
      <c r="AA292" s="211" cm="1">
        <f t="array" aca="1" ref="AA292" ca="1">IF($G292="D",VLOOKUP($A292,DefaultParameters,MATCH(AA$8,'Default Parameters'!$3:$3,0),FALSE),"[enter country-specific value")</f>
        <v>0.32</v>
      </c>
      <c r="AB292" s="211" cm="1">
        <f t="array" aca="1" ref="AB292" ca="1">IF($G292="D",VLOOKUP($A292,DefaultParameters,MATCH(AB$8,'Default Parameters'!$3:$3,0),FALSE),"[enter country-specific value")</f>
        <v>0.32</v>
      </c>
      <c r="AC292" s="211" cm="1">
        <f t="array" aca="1" ref="AC292" ca="1">IF($G292="D",VLOOKUP($A292,DefaultParameters,MATCH(AC$8,'Default Parameters'!$3:$3,0),FALSE),"[enter country-specific value")</f>
        <v>0.32</v>
      </c>
      <c r="AD292" s="211" cm="1">
        <f t="array" aca="1" ref="AD292" ca="1">IF($G292="D",VLOOKUP($A292,DefaultParameters,MATCH(AD$8,'Default Parameters'!$3:$3,0),FALSE),"[enter country-specific value")</f>
        <v>0.32</v>
      </c>
      <c r="AE292" s="211" cm="1">
        <f t="array" aca="1" ref="AE292" ca="1">IF($G292="D",VLOOKUP($A292,DefaultParameters,MATCH(AE$8,'Default Parameters'!$3:$3,0),FALSE),"[enter country-specific value")</f>
        <v>0.32</v>
      </c>
      <c r="AF292" s="211" cm="1">
        <f t="array" aca="1" ref="AF292" ca="1">IF($G292="D",VLOOKUP($A292,DefaultParameters,MATCH(AF$8,'Default Parameters'!$3:$3,0),FALSE),"[enter country-specific value")</f>
        <v>0.32</v>
      </c>
      <c r="AG292" s="211" cm="1">
        <f t="array" aca="1" ref="AG292" ca="1">IF($G292="D",VLOOKUP($A292,DefaultParameters,MATCH(AG$8,'Default Parameters'!$3:$3,0),FALSE),"[enter country-specific value")</f>
        <v>0.32</v>
      </c>
      <c r="AH292" s="211" cm="1">
        <f t="array" aca="1" ref="AH292" ca="1">IF($G292="D",VLOOKUP($A292,DefaultParameters,MATCH(AH$8,'Default Parameters'!$3:$3,0),FALSE),"[enter country-specific value")</f>
        <v>0.32</v>
      </c>
      <c r="AI292" s="211" cm="1">
        <f t="array" aca="1" ref="AI292" ca="1">IF($G292="D",VLOOKUP($A292,DefaultParameters,MATCH(AI$8,'Default Parameters'!$3:$3,0),FALSE),"[enter country-specific value")</f>
        <v>0.32</v>
      </c>
      <c r="AJ292" s="211" cm="1">
        <f t="array" aca="1" ref="AJ292" ca="1">IF($G292="D",VLOOKUP($A292,DefaultParameters,MATCH(AJ$8,'Default Parameters'!$3:$3,0),FALSE),"[enter country-specific value")</f>
        <v>0.32</v>
      </c>
      <c r="AK292" s="211" cm="1">
        <f t="array" aca="1" ref="AK292" ca="1">IF($G292="D",VLOOKUP($A292,DefaultParameters,MATCH(AK$8,'Default Parameters'!$3:$3,0),FALSE),"[enter country-specific value")</f>
        <v>0.32</v>
      </c>
      <c r="AL292" s="211" cm="1">
        <f t="array" aca="1" ref="AL292" ca="1">IF($G292="D",VLOOKUP($A292,DefaultParameters,MATCH(AL$8,'Default Parameters'!$3:$3,0),FALSE),"[enter country-specific value")</f>
        <v>0.32</v>
      </c>
      <c r="AM292" s="211" cm="1">
        <f t="array" aca="1" ref="AM292" ca="1">IF($G292="D",VLOOKUP($A292,DefaultParameters,MATCH(AM$8,'Default Parameters'!$3:$3,0),FALSE),"[enter country-specific value")</f>
        <v>0.32</v>
      </c>
      <c r="AN292" s="211" cm="1">
        <f t="array" aca="1" ref="AN292" ca="1">IF($G292="D",VLOOKUP($A292,DefaultParameters,MATCH(AN$8,'Default Parameters'!$3:$3,0),FALSE),"[enter country-specific value")</f>
        <v>0.32</v>
      </c>
      <c r="AO292" s="211" cm="1">
        <f t="array" aca="1" ref="AO292" ca="1">IF($G292="D",VLOOKUP($A292,DefaultParameters,MATCH(AO$8,'Default Parameters'!$3:$3,0),FALSE),"[enter country-specific value")</f>
        <v>0.32</v>
      </c>
      <c r="AP292" s="211"/>
      <c r="AQ292" s="211"/>
      <c r="AR292" s="211"/>
      <c r="AS292" s="211"/>
      <c r="AT292" s="211"/>
      <c r="AU292" s="188"/>
      <c r="AV292" s="43" t="e" cm="1">
        <f t="array" aca="1" ref="AV292" ca="1">IF($G292="D",VLOOKUP($A292,DefaultParameters,MATCH(AV$8,'Default Parameters'!$3:$3,0),FALSE),"[enter country-specific value")</f>
        <v>#N/A</v>
      </c>
    </row>
    <row r="293" spans="1:48" x14ac:dyDescent="0.25">
      <c r="A293" s="44" t="str">
        <f t="shared" ref="A293:A307" si="72">C293&amp;"_"&amp;E293</f>
        <v>EF_NH3_storage_solid_Non-dairy cattle</v>
      </c>
      <c r="B293" s="2" t="s">
        <v>49</v>
      </c>
      <c r="C293" s="2" t="s">
        <v>207</v>
      </c>
      <c r="D293" s="77" t="str">
        <f t="shared" ca="1" si="69"/>
        <v>NH3-N</v>
      </c>
      <c r="E293" s="2" t="s">
        <v>77</v>
      </c>
      <c r="F293" s="77" t="str">
        <f t="shared" ca="1" si="70"/>
        <v>Fraction TAN</v>
      </c>
      <c r="G293" s="201" t="s">
        <v>124</v>
      </c>
      <c r="H293" s="2" t="s">
        <v>49</v>
      </c>
      <c r="I293" s="211" t="str">
        <f t="shared" ca="1" si="71"/>
        <v>Table 3.9, 3B, EMEP/EEA Guidebook 2019</v>
      </c>
      <c r="J293" s="176"/>
      <c r="K293" s="211" cm="1">
        <f t="array" aca="1" ref="K293" ca="1">IF($G293="D",VLOOKUP($A293,DefaultParameters,MATCH(K$8,'Default Parameters'!$3:$3,0),FALSE),"[enter country-specific value")</f>
        <v>0.32</v>
      </c>
      <c r="L293" s="211" cm="1">
        <f t="array" aca="1" ref="L293" ca="1">IF($G293="D",VLOOKUP($A293,DefaultParameters,MATCH(L$8,'Default Parameters'!$3:$3,0),FALSE),"[enter country-specific value")</f>
        <v>0.32</v>
      </c>
      <c r="M293" s="211" cm="1">
        <f t="array" aca="1" ref="M293" ca="1">IF($G293="D",VLOOKUP($A293,DefaultParameters,MATCH(M$8,'Default Parameters'!$3:$3,0),FALSE),"[enter country-specific value")</f>
        <v>0.32</v>
      </c>
      <c r="N293" s="211" cm="1">
        <f t="array" aca="1" ref="N293" ca="1">IF($G293="D",VLOOKUP($A293,DefaultParameters,MATCH(N$8,'Default Parameters'!$3:$3,0),FALSE),"[enter country-specific value")</f>
        <v>0.32</v>
      </c>
      <c r="O293" s="211" cm="1">
        <f t="array" aca="1" ref="O293" ca="1">IF($G293="D",VLOOKUP($A293,DefaultParameters,MATCH(O$8,'Default Parameters'!$3:$3,0),FALSE),"[enter country-specific value")</f>
        <v>0.32</v>
      </c>
      <c r="P293" s="211" cm="1">
        <f t="array" aca="1" ref="P293" ca="1">IF($G293="D",VLOOKUP($A293,DefaultParameters,MATCH(P$8,'Default Parameters'!$3:$3,0),FALSE),"[enter country-specific value")</f>
        <v>0.32</v>
      </c>
      <c r="Q293" s="211" cm="1">
        <f t="array" aca="1" ref="Q293" ca="1">IF($G293="D",VLOOKUP($A293,DefaultParameters,MATCH(Q$8,'Default Parameters'!$3:$3,0),FALSE),"[enter country-specific value")</f>
        <v>0.32</v>
      </c>
      <c r="R293" s="211" cm="1">
        <f t="array" aca="1" ref="R293" ca="1">IF($G293="D",VLOOKUP($A293,DefaultParameters,MATCH(R$8,'Default Parameters'!$3:$3,0),FALSE),"[enter country-specific value")</f>
        <v>0.32</v>
      </c>
      <c r="S293" s="211" cm="1">
        <f t="array" aca="1" ref="S293" ca="1">IF($G293="D",VLOOKUP($A293,DefaultParameters,MATCH(S$8,'Default Parameters'!$3:$3,0),FALSE),"[enter country-specific value")</f>
        <v>0.32</v>
      </c>
      <c r="T293" s="211" cm="1">
        <f t="array" aca="1" ref="T293" ca="1">IF($G293="D",VLOOKUP($A293,DefaultParameters,MATCH(T$8,'Default Parameters'!$3:$3,0),FALSE),"[enter country-specific value")</f>
        <v>0.32</v>
      </c>
      <c r="U293" s="211" cm="1">
        <f t="array" aca="1" ref="U293" ca="1">IF($G293="D",VLOOKUP($A293,DefaultParameters,MATCH(U$8,'Default Parameters'!$3:$3,0),FALSE),"[enter country-specific value")</f>
        <v>0.32</v>
      </c>
      <c r="V293" s="211" cm="1">
        <f t="array" aca="1" ref="V293" ca="1">IF($G293="D",VLOOKUP($A293,DefaultParameters,MATCH(V$8,'Default Parameters'!$3:$3,0),FALSE),"[enter country-specific value")</f>
        <v>0.32</v>
      </c>
      <c r="W293" s="211" cm="1">
        <f t="array" aca="1" ref="W293" ca="1">IF($G293="D",VLOOKUP($A293,DefaultParameters,MATCH(W$8,'Default Parameters'!$3:$3,0),FALSE),"[enter country-specific value")</f>
        <v>0.32</v>
      </c>
      <c r="X293" s="211" cm="1">
        <f t="array" aca="1" ref="X293" ca="1">IF($G293="D",VLOOKUP($A293,DefaultParameters,MATCH(X$8,'Default Parameters'!$3:$3,0),FALSE),"[enter country-specific value")</f>
        <v>0.32</v>
      </c>
      <c r="Y293" s="211" cm="1">
        <f t="array" aca="1" ref="Y293" ca="1">IF($G293="D",VLOOKUP($A293,DefaultParameters,MATCH(Y$8,'Default Parameters'!$3:$3,0),FALSE),"[enter country-specific value")</f>
        <v>0.32</v>
      </c>
      <c r="Z293" s="211" cm="1">
        <f t="array" aca="1" ref="Z293" ca="1">IF($G293="D",VLOOKUP($A293,DefaultParameters,MATCH(Z$8,'Default Parameters'!$3:$3,0),FALSE),"[enter country-specific value")</f>
        <v>0.32</v>
      </c>
      <c r="AA293" s="211" cm="1">
        <f t="array" aca="1" ref="AA293" ca="1">IF($G293="D",VLOOKUP($A293,DefaultParameters,MATCH(AA$8,'Default Parameters'!$3:$3,0),FALSE),"[enter country-specific value")</f>
        <v>0.32</v>
      </c>
      <c r="AB293" s="211" cm="1">
        <f t="array" aca="1" ref="AB293" ca="1">IF($G293="D",VLOOKUP($A293,DefaultParameters,MATCH(AB$8,'Default Parameters'!$3:$3,0),FALSE),"[enter country-specific value")</f>
        <v>0.32</v>
      </c>
      <c r="AC293" s="211" cm="1">
        <f t="array" aca="1" ref="AC293" ca="1">IF($G293="D",VLOOKUP($A293,DefaultParameters,MATCH(AC$8,'Default Parameters'!$3:$3,0),FALSE),"[enter country-specific value")</f>
        <v>0.32</v>
      </c>
      <c r="AD293" s="211" cm="1">
        <f t="array" aca="1" ref="AD293" ca="1">IF($G293="D",VLOOKUP($A293,DefaultParameters,MATCH(AD$8,'Default Parameters'!$3:$3,0),FALSE),"[enter country-specific value")</f>
        <v>0.32</v>
      </c>
      <c r="AE293" s="211" cm="1">
        <f t="array" aca="1" ref="AE293" ca="1">IF($G293="D",VLOOKUP($A293,DefaultParameters,MATCH(AE$8,'Default Parameters'!$3:$3,0),FALSE),"[enter country-specific value")</f>
        <v>0.32</v>
      </c>
      <c r="AF293" s="211" cm="1">
        <f t="array" aca="1" ref="AF293" ca="1">IF($G293="D",VLOOKUP($A293,DefaultParameters,MATCH(AF$8,'Default Parameters'!$3:$3,0),FALSE),"[enter country-specific value")</f>
        <v>0.32</v>
      </c>
      <c r="AG293" s="211" cm="1">
        <f t="array" aca="1" ref="AG293" ca="1">IF($G293="D",VLOOKUP($A293,DefaultParameters,MATCH(AG$8,'Default Parameters'!$3:$3,0),FALSE),"[enter country-specific value")</f>
        <v>0.32</v>
      </c>
      <c r="AH293" s="211" cm="1">
        <f t="array" aca="1" ref="AH293" ca="1">IF($G293="D",VLOOKUP($A293,DefaultParameters,MATCH(AH$8,'Default Parameters'!$3:$3,0),FALSE),"[enter country-specific value")</f>
        <v>0.32</v>
      </c>
      <c r="AI293" s="211" cm="1">
        <f t="array" aca="1" ref="AI293" ca="1">IF($G293="D",VLOOKUP($A293,DefaultParameters,MATCH(AI$8,'Default Parameters'!$3:$3,0),FALSE),"[enter country-specific value")</f>
        <v>0.32</v>
      </c>
      <c r="AJ293" s="211" cm="1">
        <f t="array" aca="1" ref="AJ293" ca="1">IF($G293="D",VLOOKUP($A293,DefaultParameters,MATCH(AJ$8,'Default Parameters'!$3:$3,0),FALSE),"[enter country-specific value")</f>
        <v>0.32</v>
      </c>
      <c r="AK293" s="211" cm="1">
        <f t="array" aca="1" ref="AK293" ca="1">IF($G293="D",VLOOKUP($A293,DefaultParameters,MATCH(AK$8,'Default Parameters'!$3:$3,0),FALSE),"[enter country-specific value")</f>
        <v>0.32</v>
      </c>
      <c r="AL293" s="211" cm="1">
        <f t="array" aca="1" ref="AL293" ca="1">IF($G293="D",VLOOKUP($A293,DefaultParameters,MATCH(AL$8,'Default Parameters'!$3:$3,0),FALSE),"[enter country-specific value")</f>
        <v>0.32</v>
      </c>
      <c r="AM293" s="211" cm="1">
        <f t="array" aca="1" ref="AM293" ca="1">IF($G293="D",VLOOKUP($A293,DefaultParameters,MATCH(AM$8,'Default Parameters'!$3:$3,0),FALSE),"[enter country-specific value")</f>
        <v>0.32</v>
      </c>
      <c r="AN293" s="211" cm="1">
        <f t="array" aca="1" ref="AN293" ca="1">IF($G293="D",VLOOKUP($A293,DefaultParameters,MATCH(AN$8,'Default Parameters'!$3:$3,0),FALSE),"[enter country-specific value")</f>
        <v>0.32</v>
      </c>
      <c r="AO293" s="211" cm="1">
        <f t="array" aca="1" ref="AO293" ca="1">IF($G293="D",VLOOKUP($A293,DefaultParameters,MATCH(AO$8,'Default Parameters'!$3:$3,0),FALSE),"[enter country-specific value")</f>
        <v>0.32</v>
      </c>
      <c r="AP293" s="211"/>
      <c r="AQ293" s="211"/>
      <c r="AR293" s="211"/>
      <c r="AS293" s="211"/>
      <c r="AT293" s="211"/>
      <c r="AU293" s="188"/>
      <c r="AV293" s="43" t="e" cm="1">
        <f t="array" aca="1" ref="AV293" ca="1">IF($G293="D",VLOOKUP($A293,DefaultParameters,MATCH(AV$8,'Default Parameters'!$3:$3,0),FALSE),"[enter country-specific value")</f>
        <v>#N/A</v>
      </c>
    </row>
    <row r="294" spans="1:48" x14ac:dyDescent="0.25">
      <c r="A294" s="44" t="str">
        <f t="shared" si="72"/>
        <v>EF_NH3_storage_solid_Non-dairy cattle (calves)</v>
      </c>
      <c r="B294" s="2" t="s">
        <v>49</v>
      </c>
      <c r="C294" s="2" t="s">
        <v>207</v>
      </c>
      <c r="D294" s="77" t="str">
        <f t="shared" ca="1" si="69"/>
        <v>NH3-N</v>
      </c>
      <c r="E294" s="2" t="s">
        <v>78</v>
      </c>
      <c r="F294" s="77" t="str">
        <f t="shared" ca="1" si="70"/>
        <v>Fraction TAN</v>
      </c>
      <c r="G294" s="201" t="s">
        <v>124</v>
      </c>
      <c r="H294" s="2" t="s">
        <v>49</v>
      </c>
      <c r="I294" s="211" t="str">
        <f t="shared" ca="1" si="71"/>
        <v>Table 3.9, 3B, EMEP/EEA Guidebook 2019 - no default, assuming the same as non-dairy cattle</v>
      </c>
      <c r="J294" s="202"/>
      <c r="K294" s="211" cm="1">
        <f t="array" aca="1" ref="K294" ca="1">IF($G294="D",VLOOKUP($A294,DefaultParameters,MATCH(K$8,'Default Parameters'!$3:$3,0),FALSE),"[enter country-specific value")</f>
        <v>0.32</v>
      </c>
      <c r="L294" s="211" cm="1">
        <f t="array" aca="1" ref="L294" ca="1">IF($G294="D",VLOOKUP($A294,DefaultParameters,MATCH(L$8,'Default Parameters'!$3:$3,0),FALSE),"[enter country-specific value")</f>
        <v>0.32</v>
      </c>
      <c r="M294" s="211" cm="1">
        <f t="array" aca="1" ref="M294" ca="1">IF($G294="D",VLOOKUP($A294,DefaultParameters,MATCH(M$8,'Default Parameters'!$3:$3,0),FALSE),"[enter country-specific value")</f>
        <v>0.32</v>
      </c>
      <c r="N294" s="211" cm="1">
        <f t="array" aca="1" ref="N294" ca="1">IF($G294="D",VLOOKUP($A294,DefaultParameters,MATCH(N$8,'Default Parameters'!$3:$3,0),FALSE),"[enter country-specific value")</f>
        <v>0.32</v>
      </c>
      <c r="O294" s="211" cm="1">
        <f t="array" aca="1" ref="O294" ca="1">IF($G294="D",VLOOKUP($A294,DefaultParameters,MATCH(O$8,'Default Parameters'!$3:$3,0),FALSE),"[enter country-specific value")</f>
        <v>0.32</v>
      </c>
      <c r="P294" s="211" cm="1">
        <f t="array" aca="1" ref="P294" ca="1">IF($G294="D",VLOOKUP($A294,DefaultParameters,MATCH(P$8,'Default Parameters'!$3:$3,0),FALSE),"[enter country-specific value")</f>
        <v>0.32</v>
      </c>
      <c r="Q294" s="211" cm="1">
        <f t="array" aca="1" ref="Q294" ca="1">IF($G294="D",VLOOKUP($A294,DefaultParameters,MATCH(Q$8,'Default Parameters'!$3:$3,0),FALSE),"[enter country-specific value")</f>
        <v>0.32</v>
      </c>
      <c r="R294" s="211" cm="1">
        <f t="array" aca="1" ref="R294" ca="1">IF($G294="D",VLOOKUP($A294,DefaultParameters,MATCH(R$8,'Default Parameters'!$3:$3,0),FALSE),"[enter country-specific value")</f>
        <v>0.32</v>
      </c>
      <c r="S294" s="211" cm="1">
        <f t="array" aca="1" ref="S294" ca="1">IF($G294="D",VLOOKUP($A294,DefaultParameters,MATCH(S$8,'Default Parameters'!$3:$3,0),FALSE),"[enter country-specific value")</f>
        <v>0.32</v>
      </c>
      <c r="T294" s="211" cm="1">
        <f t="array" aca="1" ref="T294" ca="1">IF($G294="D",VLOOKUP($A294,DefaultParameters,MATCH(T$8,'Default Parameters'!$3:$3,0),FALSE),"[enter country-specific value")</f>
        <v>0.32</v>
      </c>
      <c r="U294" s="211" cm="1">
        <f t="array" aca="1" ref="U294" ca="1">IF($G294="D",VLOOKUP($A294,DefaultParameters,MATCH(U$8,'Default Parameters'!$3:$3,0),FALSE),"[enter country-specific value")</f>
        <v>0.32</v>
      </c>
      <c r="V294" s="211" cm="1">
        <f t="array" aca="1" ref="V294" ca="1">IF($G294="D",VLOOKUP($A294,DefaultParameters,MATCH(V$8,'Default Parameters'!$3:$3,0),FALSE),"[enter country-specific value")</f>
        <v>0.32</v>
      </c>
      <c r="W294" s="211" cm="1">
        <f t="array" aca="1" ref="W294" ca="1">IF($G294="D",VLOOKUP($A294,DefaultParameters,MATCH(W$8,'Default Parameters'!$3:$3,0),FALSE),"[enter country-specific value")</f>
        <v>0.32</v>
      </c>
      <c r="X294" s="211" cm="1">
        <f t="array" aca="1" ref="X294" ca="1">IF($G294="D",VLOOKUP($A294,DefaultParameters,MATCH(X$8,'Default Parameters'!$3:$3,0),FALSE),"[enter country-specific value")</f>
        <v>0.32</v>
      </c>
      <c r="Y294" s="211" cm="1">
        <f t="array" aca="1" ref="Y294" ca="1">IF($G294="D",VLOOKUP($A294,DefaultParameters,MATCH(Y$8,'Default Parameters'!$3:$3,0),FALSE),"[enter country-specific value")</f>
        <v>0.32</v>
      </c>
      <c r="Z294" s="211" cm="1">
        <f t="array" aca="1" ref="Z294" ca="1">IF($G294="D",VLOOKUP($A294,DefaultParameters,MATCH(Z$8,'Default Parameters'!$3:$3,0),FALSE),"[enter country-specific value")</f>
        <v>0.32</v>
      </c>
      <c r="AA294" s="211" cm="1">
        <f t="array" aca="1" ref="AA294" ca="1">IF($G294="D",VLOOKUP($A294,DefaultParameters,MATCH(AA$8,'Default Parameters'!$3:$3,0),FALSE),"[enter country-specific value")</f>
        <v>0.32</v>
      </c>
      <c r="AB294" s="211" cm="1">
        <f t="array" aca="1" ref="AB294" ca="1">IF($G294="D",VLOOKUP($A294,DefaultParameters,MATCH(AB$8,'Default Parameters'!$3:$3,0),FALSE),"[enter country-specific value")</f>
        <v>0.32</v>
      </c>
      <c r="AC294" s="211" cm="1">
        <f t="array" aca="1" ref="AC294" ca="1">IF($G294="D",VLOOKUP($A294,DefaultParameters,MATCH(AC$8,'Default Parameters'!$3:$3,0),FALSE),"[enter country-specific value")</f>
        <v>0.32</v>
      </c>
      <c r="AD294" s="211" cm="1">
        <f t="array" aca="1" ref="AD294" ca="1">IF($G294="D",VLOOKUP($A294,DefaultParameters,MATCH(AD$8,'Default Parameters'!$3:$3,0),FALSE),"[enter country-specific value")</f>
        <v>0.32</v>
      </c>
      <c r="AE294" s="211" cm="1">
        <f t="array" aca="1" ref="AE294" ca="1">IF($G294="D",VLOOKUP($A294,DefaultParameters,MATCH(AE$8,'Default Parameters'!$3:$3,0),FALSE),"[enter country-specific value")</f>
        <v>0.32</v>
      </c>
      <c r="AF294" s="211" cm="1">
        <f t="array" aca="1" ref="AF294" ca="1">IF($G294="D",VLOOKUP($A294,DefaultParameters,MATCH(AF$8,'Default Parameters'!$3:$3,0),FALSE),"[enter country-specific value")</f>
        <v>0.32</v>
      </c>
      <c r="AG294" s="211" cm="1">
        <f t="array" aca="1" ref="AG294" ca="1">IF($G294="D",VLOOKUP($A294,DefaultParameters,MATCH(AG$8,'Default Parameters'!$3:$3,0),FALSE),"[enter country-specific value")</f>
        <v>0.32</v>
      </c>
      <c r="AH294" s="211" cm="1">
        <f t="array" aca="1" ref="AH294" ca="1">IF($G294="D",VLOOKUP($A294,DefaultParameters,MATCH(AH$8,'Default Parameters'!$3:$3,0),FALSE),"[enter country-specific value")</f>
        <v>0.32</v>
      </c>
      <c r="AI294" s="211" cm="1">
        <f t="array" aca="1" ref="AI294" ca="1">IF($G294="D",VLOOKUP($A294,DefaultParameters,MATCH(AI$8,'Default Parameters'!$3:$3,0),FALSE),"[enter country-specific value")</f>
        <v>0.32</v>
      </c>
      <c r="AJ294" s="211" cm="1">
        <f t="array" aca="1" ref="AJ294" ca="1">IF($G294="D",VLOOKUP($A294,DefaultParameters,MATCH(AJ$8,'Default Parameters'!$3:$3,0),FALSE),"[enter country-specific value")</f>
        <v>0.32</v>
      </c>
      <c r="AK294" s="211" cm="1">
        <f t="array" aca="1" ref="AK294" ca="1">IF($G294="D",VLOOKUP($A294,DefaultParameters,MATCH(AK$8,'Default Parameters'!$3:$3,0),FALSE),"[enter country-specific value")</f>
        <v>0.32</v>
      </c>
      <c r="AL294" s="211" cm="1">
        <f t="array" aca="1" ref="AL294" ca="1">IF($G294="D",VLOOKUP($A294,DefaultParameters,MATCH(AL$8,'Default Parameters'!$3:$3,0),FALSE),"[enter country-specific value")</f>
        <v>0.32</v>
      </c>
      <c r="AM294" s="211" cm="1">
        <f t="array" aca="1" ref="AM294" ca="1">IF($G294="D",VLOOKUP($A294,DefaultParameters,MATCH(AM$8,'Default Parameters'!$3:$3,0),FALSE),"[enter country-specific value")</f>
        <v>0.32</v>
      </c>
      <c r="AN294" s="211" cm="1">
        <f t="array" aca="1" ref="AN294" ca="1">IF($G294="D",VLOOKUP($A294,DefaultParameters,MATCH(AN$8,'Default Parameters'!$3:$3,0),FALSE),"[enter country-specific value")</f>
        <v>0.32</v>
      </c>
      <c r="AO294" s="211" cm="1">
        <f t="array" aca="1" ref="AO294" ca="1">IF($G294="D",VLOOKUP($A294,DefaultParameters,MATCH(AO$8,'Default Parameters'!$3:$3,0),FALSE),"[enter country-specific value")</f>
        <v>0.32</v>
      </c>
      <c r="AP294" s="211"/>
      <c r="AQ294" s="211"/>
      <c r="AR294" s="211"/>
      <c r="AS294" s="211"/>
      <c r="AT294" s="211"/>
      <c r="AU294" s="188"/>
      <c r="AV294" s="43" t="e" cm="1">
        <f t="array" aca="1" ref="AV294" ca="1">IF($G294="D",VLOOKUP($A294,DefaultParameters,MATCH(AV$8,'Default Parameters'!$3:$3,0),FALSE),"[enter country-specific value")</f>
        <v>#N/A</v>
      </c>
    </row>
    <row r="295" spans="1:48" x14ac:dyDescent="0.25">
      <c r="A295" s="44" t="str">
        <f t="shared" si="72"/>
        <v>EF_NH3_storage_solid_Sheep</v>
      </c>
      <c r="B295" s="2" t="s">
        <v>49</v>
      </c>
      <c r="C295" s="2" t="s">
        <v>207</v>
      </c>
      <c r="D295" s="77" t="str">
        <f t="shared" ca="1" si="69"/>
        <v>NH3-N</v>
      </c>
      <c r="E295" s="2" t="s">
        <v>79</v>
      </c>
      <c r="F295" s="77" t="str">
        <f t="shared" ca="1" si="70"/>
        <v>Fraction TAN</v>
      </c>
      <c r="G295" s="201" t="s">
        <v>124</v>
      </c>
      <c r="H295" s="2" t="s">
        <v>49</v>
      </c>
      <c r="I295" s="211" t="str">
        <f t="shared" ca="1" si="71"/>
        <v>Table 3.9, 3B, EMEP/EEA Guidebook 2019</v>
      </c>
      <c r="J295" s="202"/>
      <c r="K295" s="211" cm="1">
        <f t="array" aca="1" ref="K295" ca="1">IF($G295="D",VLOOKUP($A295,DefaultParameters,MATCH(K$8,'Default Parameters'!$3:$3,0),FALSE),"[enter country-specific value")</f>
        <v>0.32</v>
      </c>
      <c r="L295" s="211" cm="1">
        <f t="array" aca="1" ref="L295" ca="1">IF($G295="D",VLOOKUP($A295,DefaultParameters,MATCH(L$8,'Default Parameters'!$3:$3,0),FALSE),"[enter country-specific value")</f>
        <v>0.32</v>
      </c>
      <c r="M295" s="211" cm="1">
        <f t="array" aca="1" ref="M295" ca="1">IF($G295="D",VLOOKUP($A295,DefaultParameters,MATCH(M$8,'Default Parameters'!$3:$3,0),FALSE),"[enter country-specific value")</f>
        <v>0.32</v>
      </c>
      <c r="N295" s="211" cm="1">
        <f t="array" aca="1" ref="N295" ca="1">IF($G295="D",VLOOKUP($A295,DefaultParameters,MATCH(N$8,'Default Parameters'!$3:$3,0),FALSE),"[enter country-specific value")</f>
        <v>0.32</v>
      </c>
      <c r="O295" s="211" cm="1">
        <f t="array" aca="1" ref="O295" ca="1">IF($G295="D",VLOOKUP($A295,DefaultParameters,MATCH(O$8,'Default Parameters'!$3:$3,0),FALSE),"[enter country-specific value")</f>
        <v>0.32</v>
      </c>
      <c r="P295" s="211" cm="1">
        <f t="array" aca="1" ref="P295" ca="1">IF($G295="D",VLOOKUP($A295,DefaultParameters,MATCH(P$8,'Default Parameters'!$3:$3,0),FALSE),"[enter country-specific value")</f>
        <v>0.32</v>
      </c>
      <c r="Q295" s="211" cm="1">
        <f t="array" aca="1" ref="Q295" ca="1">IF($G295="D",VLOOKUP($A295,DefaultParameters,MATCH(Q$8,'Default Parameters'!$3:$3,0),FALSE),"[enter country-specific value")</f>
        <v>0.32</v>
      </c>
      <c r="R295" s="211" cm="1">
        <f t="array" aca="1" ref="R295" ca="1">IF($G295="D",VLOOKUP($A295,DefaultParameters,MATCH(R$8,'Default Parameters'!$3:$3,0),FALSE),"[enter country-specific value")</f>
        <v>0.32</v>
      </c>
      <c r="S295" s="211" cm="1">
        <f t="array" aca="1" ref="S295" ca="1">IF($G295="D",VLOOKUP($A295,DefaultParameters,MATCH(S$8,'Default Parameters'!$3:$3,0),FALSE),"[enter country-specific value")</f>
        <v>0.32</v>
      </c>
      <c r="T295" s="211" cm="1">
        <f t="array" aca="1" ref="T295" ca="1">IF($G295="D",VLOOKUP($A295,DefaultParameters,MATCH(T$8,'Default Parameters'!$3:$3,0),FALSE),"[enter country-specific value")</f>
        <v>0.32</v>
      </c>
      <c r="U295" s="211" cm="1">
        <f t="array" aca="1" ref="U295" ca="1">IF($G295="D",VLOOKUP($A295,DefaultParameters,MATCH(U$8,'Default Parameters'!$3:$3,0),FALSE),"[enter country-specific value")</f>
        <v>0.32</v>
      </c>
      <c r="V295" s="211" cm="1">
        <f t="array" aca="1" ref="V295" ca="1">IF($G295="D",VLOOKUP($A295,DefaultParameters,MATCH(V$8,'Default Parameters'!$3:$3,0),FALSE),"[enter country-specific value")</f>
        <v>0.32</v>
      </c>
      <c r="W295" s="211" cm="1">
        <f t="array" aca="1" ref="W295" ca="1">IF($G295="D",VLOOKUP($A295,DefaultParameters,MATCH(W$8,'Default Parameters'!$3:$3,0),FALSE),"[enter country-specific value")</f>
        <v>0.32</v>
      </c>
      <c r="X295" s="211" cm="1">
        <f t="array" aca="1" ref="X295" ca="1">IF($G295="D",VLOOKUP($A295,DefaultParameters,MATCH(X$8,'Default Parameters'!$3:$3,0),FALSE),"[enter country-specific value")</f>
        <v>0.32</v>
      </c>
      <c r="Y295" s="211" cm="1">
        <f t="array" aca="1" ref="Y295" ca="1">IF($G295="D",VLOOKUP($A295,DefaultParameters,MATCH(Y$8,'Default Parameters'!$3:$3,0),FALSE),"[enter country-specific value")</f>
        <v>0.32</v>
      </c>
      <c r="Z295" s="211" cm="1">
        <f t="array" aca="1" ref="Z295" ca="1">IF($G295="D",VLOOKUP($A295,DefaultParameters,MATCH(Z$8,'Default Parameters'!$3:$3,0),FALSE),"[enter country-specific value")</f>
        <v>0.32</v>
      </c>
      <c r="AA295" s="211" cm="1">
        <f t="array" aca="1" ref="AA295" ca="1">IF($G295="D",VLOOKUP($A295,DefaultParameters,MATCH(AA$8,'Default Parameters'!$3:$3,0),FALSE),"[enter country-specific value")</f>
        <v>0.32</v>
      </c>
      <c r="AB295" s="211" cm="1">
        <f t="array" aca="1" ref="AB295" ca="1">IF($G295="D",VLOOKUP($A295,DefaultParameters,MATCH(AB$8,'Default Parameters'!$3:$3,0),FALSE),"[enter country-specific value")</f>
        <v>0.32</v>
      </c>
      <c r="AC295" s="211" cm="1">
        <f t="array" aca="1" ref="AC295" ca="1">IF($G295="D",VLOOKUP($A295,DefaultParameters,MATCH(AC$8,'Default Parameters'!$3:$3,0),FALSE),"[enter country-specific value")</f>
        <v>0.32</v>
      </c>
      <c r="AD295" s="211" cm="1">
        <f t="array" aca="1" ref="AD295" ca="1">IF($G295="D",VLOOKUP($A295,DefaultParameters,MATCH(AD$8,'Default Parameters'!$3:$3,0),FALSE),"[enter country-specific value")</f>
        <v>0.32</v>
      </c>
      <c r="AE295" s="211" cm="1">
        <f t="array" aca="1" ref="AE295" ca="1">IF($G295="D",VLOOKUP($A295,DefaultParameters,MATCH(AE$8,'Default Parameters'!$3:$3,0),FALSE),"[enter country-specific value")</f>
        <v>0.32</v>
      </c>
      <c r="AF295" s="211" cm="1">
        <f t="array" aca="1" ref="AF295" ca="1">IF($G295="D",VLOOKUP($A295,DefaultParameters,MATCH(AF$8,'Default Parameters'!$3:$3,0),FALSE),"[enter country-specific value")</f>
        <v>0.32</v>
      </c>
      <c r="AG295" s="211" cm="1">
        <f t="array" aca="1" ref="AG295" ca="1">IF($G295="D",VLOOKUP($A295,DefaultParameters,MATCH(AG$8,'Default Parameters'!$3:$3,0),FALSE),"[enter country-specific value")</f>
        <v>0.32</v>
      </c>
      <c r="AH295" s="211" cm="1">
        <f t="array" aca="1" ref="AH295" ca="1">IF($G295="D",VLOOKUP($A295,DefaultParameters,MATCH(AH$8,'Default Parameters'!$3:$3,0),FALSE),"[enter country-specific value")</f>
        <v>0.32</v>
      </c>
      <c r="AI295" s="211" cm="1">
        <f t="array" aca="1" ref="AI295" ca="1">IF($G295="D",VLOOKUP($A295,DefaultParameters,MATCH(AI$8,'Default Parameters'!$3:$3,0),FALSE),"[enter country-specific value")</f>
        <v>0.32</v>
      </c>
      <c r="AJ295" s="211" cm="1">
        <f t="array" aca="1" ref="AJ295" ca="1">IF($G295="D",VLOOKUP($A295,DefaultParameters,MATCH(AJ$8,'Default Parameters'!$3:$3,0),FALSE),"[enter country-specific value")</f>
        <v>0.32</v>
      </c>
      <c r="AK295" s="211" cm="1">
        <f t="array" aca="1" ref="AK295" ca="1">IF($G295="D",VLOOKUP($A295,DefaultParameters,MATCH(AK$8,'Default Parameters'!$3:$3,0),FALSE),"[enter country-specific value")</f>
        <v>0.32</v>
      </c>
      <c r="AL295" s="211" cm="1">
        <f t="array" aca="1" ref="AL295" ca="1">IF($G295="D",VLOOKUP($A295,DefaultParameters,MATCH(AL$8,'Default Parameters'!$3:$3,0),FALSE),"[enter country-specific value")</f>
        <v>0.32</v>
      </c>
      <c r="AM295" s="211" cm="1">
        <f t="array" aca="1" ref="AM295" ca="1">IF($G295="D",VLOOKUP($A295,DefaultParameters,MATCH(AM$8,'Default Parameters'!$3:$3,0),FALSE),"[enter country-specific value")</f>
        <v>0.32</v>
      </c>
      <c r="AN295" s="211" cm="1">
        <f t="array" aca="1" ref="AN295" ca="1">IF($G295="D",VLOOKUP($A295,DefaultParameters,MATCH(AN$8,'Default Parameters'!$3:$3,0),FALSE),"[enter country-specific value")</f>
        <v>0.32</v>
      </c>
      <c r="AO295" s="211" cm="1">
        <f t="array" aca="1" ref="AO295" ca="1">IF($G295="D",VLOOKUP($A295,DefaultParameters,MATCH(AO$8,'Default Parameters'!$3:$3,0),FALSE),"[enter country-specific value")</f>
        <v>0.32</v>
      </c>
      <c r="AP295" s="211"/>
      <c r="AQ295" s="211"/>
      <c r="AR295" s="211"/>
      <c r="AS295" s="211"/>
      <c r="AT295" s="211"/>
      <c r="AU295" s="188"/>
      <c r="AV295" s="43" t="e" cm="1">
        <f t="array" aca="1" ref="AV295" ca="1">IF($G295="D",VLOOKUP($A295,DefaultParameters,MATCH(AV$8,'Default Parameters'!$3:$3,0),FALSE),"[enter country-specific value")</f>
        <v>#N/A</v>
      </c>
    </row>
    <row r="296" spans="1:48" x14ac:dyDescent="0.25">
      <c r="A296" s="44" t="str">
        <f t="shared" si="72"/>
        <v>EF_NH3_storage_solid_Swine (finishing pigs)</v>
      </c>
      <c r="B296" s="2" t="s">
        <v>49</v>
      </c>
      <c r="C296" s="2" t="s">
        <v>207</v>
      </c>
      <c r="D296" s="77" t="str">
        <f t="shared" ca="1" si="69"/>
        <v>NH3-N</v>
      </c>
      <c r="E296" s="2" t="s">
        <v>538</v>
      </c>
      <c r="F296" s="77" t="str">
        <f t="shared" ca="1" si="70"/>
        <v>Fraction TAN</v>
      </c>
      <c r="G296" s="201" t="s">
        <v>124</v>
      </c>
      <c r="H296" s="2" t="s">
        <v>49</v>
      </c>
      <c r="I296" s="211" t="str">
        <f t="shared" ca="1" si="71"/>
        <v>Table 3.9, 3B, EMEP/EEA Guidebook 2019</v>
      </c>
      <c r="J296" s="202"/>
      <c r="K296" s="211" cm="1">
        <f t="array" aca="1" ref="K296" ca="1">IF($G296="D",VLOOKUP($A296,DefaultParameters,MATCH(K$8,'Default Parameters'!$3:$3,0),FALSE),"[enter country-specific value")</f>
        <v>0.28999999999999998</v>
      </c>
      <c r="L296" s="211" cm="1">
        <f t="array" aca="1" ref="L296" ca="1">IF($G296="D",VLOOKUP($A296,DefaultParameters,MATCH(L$8,'Default Parameters'!$3:$3,0),FALSE),"[enter country-specific value")</f>
        <v>0.28999999999999998</v>
      </c>
      <c r="M296" s="211" cm="1">
        <f t="array" aca="1" ref="M296" ca="1">IF($G296="D",VLOOKUP($A296,DefaultParameters,MATCH(M$8,'Default Parameters'!$3:$3,0),FALSE),"[enter country-specific value")</f>
        <v>0.28999999999999998</v>
      </c>
      <c r="N296" s="211" cm="1">
        <f t="array" aca="1" ref="N296" ca="1">IF($G296="D",VLOOKUP($A296,DefaultParameters,MATCH(N$8,'Default Parameters'!$3:$3,0),FALSE),"[enter country-specific value")</f>
        <v>0.28999999999999998</v>
      </c>
      <c r="O296" s="211" cm="1">
        <f t="array" aca="1" ref="O296" ca="1">IF($G296="D",VLOOKUP($A296,DefaultParameters,MATCH(O$8,'Default Parameters'!$3:$3,0),FALSE),"[enter country-specific value")</f>
        <v>0.28999999999999998</v>
      </c>
      <c r="P296" s="211" cm="1">
        <f t="array" aca="1" ref="P296" ca="1">IF($G296="D",VLOOKUP($A296,DefaultParameters,MATCH(P$8,'Default Parameters'!$3:$3,0),FALSE),"[enter country-specific value")</f>
        <v>0.28999999999999998</v>
      </c>
      <c r="Q296" s="211" cm="1">
        <f t="array" aca="1" ref="Q296" ca="1">IF($G296="D",VLOOKUP($A296,DefaultParameters,MATCH(Q$8,'Default Parameters'!$3:$3,0),FALSE),"[enter country-specific value")</f>
        <v>0.28999999999999998</v>
      </c>
      <c r="R296" s="211" cm="1">
        <f t="array" aca="1" ref="R296" ca="1">IF($G296="D",VLOOKUP($A296,DefaultParameters,MATCH(R$8,'Default Parameters'!$3:$3,0),FALSE),"[enter country-specific value")</f>
        <v>0.28999999999999998</v>
      </c>
      <c r="S296" s="211" cm="1">
        <f t="array" aca="1" ref="S296" ca="1">IF($G296="D",VLOOKUP($A296,DefaultParameters,MATCH(S$8,'Default Parameters'!$3:$3,0),FALSE),"[enter country-specific value")</f>
        <v>0.28999999999999998</v>
      </c>
      <c r="T296" s="211" cm="1">
        <f t="array" aca="1" ref="T296" ca="1">IF($G296="D",VLOOKUP($A296,DefaultParameters,MATCH(T$8,'Default Parameters'!$3:$3,0),FALSE),"[enter country-specific value")</f>
        <v>0.28999999999999998</v>
      </c>
      <c r="U296" s="211" cm="1">
        <f t="array" aca="1" ref="U296" ca="1">IF($G296="D",VLOOKUP($A296,DefaultParameters,MATCH(U$8,'Default Parameters'!$3:$3,0),FALSE),"[enter country-specific value")</f>
        <v>0.28999999999999998</v>
      </c>
      <c r="V296" s="211" cm="1">
        <f t="array" aca="1" ref="V296" ca="1">IF($G296="D",VLOOKUP($A296,DefaultParameters,MATCH(V$8,'Default Parameters'!$3:$3,0),FALSE),"[enter country-specific value")</f>
        <v>0.28999999999999998</v>
      </c>
      <c r="W296" s="211" cm="1">
        <f t="array" aca="1" ref="W296" ca="1">IF($G296="D",VLOOKUP($A296,DefaultParameters,MATCH(W$8,'Default Parameters'!$3:$3,0),FALSE),"[enter country-specific value")</f>
        <v>0.28999999999999998</v>
      </c>
      <c r="X296" s="211" cm="1">
        <f t="array" aca="1" ref="X296" ca="1">IF($G296="D",VLOOKUP($A296,DefaultParameters,MATCH(X$8,'Default Parameters'!$3:$3,0),FALSE),"[enter country-specific value")</f>
        <v>0.28999999999999998</v>
      </c>
      <c r="Y296" s="211" cm="1">
        <f t="array" aca="1" ref="Y296" ca="1">IF($G296="D",VLOOKUP($A296,DefaultParameters,MATCH(Y$8,'Default Parameters'!$3:$3,0),FALSE),"[enter country-specific value")</f>
        <v>0.28999999999999998</v>
      </c>
      <c r="Z296" s="211" cm="1">
        <f t="array" aca="1" ref="Z296" ca="1">IF($G296="D",VLOOKUP($A296,DefaultParameters,MATCH(Z$8,'Default Parameters'!$3:$3,0),FALSE),"[enter country-specific value")</f>
        <v>0.28999999999999998</v>
      </c>
      <c r="AA296" s="211" cm="1">
        <f t="array" aca="1" ref="AA296" ca="1">IF($G296="D",VLOOKUP($A296,DefaultParameters,MATCH(AA$8,'Default Parameters'!$3:$3,0),FALSE),"[enter country-specific value")</f>
        <v>0.28999999999999998</v>
      </c>
      <c r="AB296" s="211" cm="1">
        <f t="array" aca="1" ref="AB296" ca="1">IF($G296="D",VLOOKUP($A296,DefaultParameters,MATCH(AB$8,'Default Parameters'!$3:$3,0),FALSE),"[enter country-specific value")</f>
        <v>0.28999999999999998</v>
      </c>
      <c r="AC296" s="211" cm="1">
        <f t="array" aca="1" ref="AC296" ca="1">IF($G296="D",VLOOKUP($A296,DefaultParameters,MATCH(AC$8,'Default Parameters'!$3:$3,0),FALSE),"[enter country-specific value")</f>
        <v>0.28999999999999998</v>
      </c>
      <c r="AD296" s="211" cm="1">
        <f t="array" aca="1" ref="AD296" ca="1">IF($G296="D",VLOOKUP($A296,DefaultParameters,MATCH(AD$8,'Default Parameters'!$3:$3,0),FALSE),"[enter country-specific value")</f>
        <v>0.28999999999999998</v>
      </c>
      <c r="AE296" s="211" cm="1">
        <f t="array" aca="1" ref="AE296" ca="1">IF($G296="D",VLOOKUP($A296,DefaultParameters,MATCH(AE$8,'Default Parameters'!$3:$3,0),FALSE),"[enter country-specific value")</f>
        <v>0.28999999999999998</v>
      </c>
      <c r="AF296" s="211" cm="1">
        <f t="array" aca="1" ref="AF296" ca="1">IF($G296="D",VLOOKUP($A296,DefaultParameters,MATCH(AF$8,'Default Parameters'!$3:$3,0),FALSE),"[enter country-specific value")</f>
        <v>0.28999999999999998</v>
      </c>
      <c r="AG296" s="211" cm="1">
        <f t="array" aca="1" ref="AG296" ca="1">IF($G296="D",VLOOKUP($A296,DefaultParameters,MATCH(AG$8,'Default Parameters'!$3:$3,0),FALSE),"[enter country-specific value")</f>
        <v>0.28999999999999998</v>
      </c>
      <c r="AH296" s="211" cm="1">
        <f t="array" aca="1" ref="AH296" ca="1">IF($G296="D",VLOOKUP($A296,DefaultParameters,MATCH(AH$8,'Default Parameters'!$3:$3,0),FALSE),"[enter country-specific value")</f>
        <v>0.28999999999999998</v>
      </c>
      <c r="AI296" s="211" cm="1">
        <f t="array" aca="1" ref="AI296" ca="1">IF($G296="D",VLOOKUP($A296,DefaultParameters,MATCH(AI$8,'Default Parameters'!$3:$3,0),FALSE),"[enter country-specific value")</f>
        <v>0.28999999999999998</v>
      </c>
      <c r="AJ296" s="211" cm="1">
        <f t="array" aca="1" ref="AJ296" ca="1">IF($G296="D",VLOOKUP($A296,DefaultParameters,MATCH(AJ$8,'Default Parameters'!$3:$3,0),FALSE),"[enter country-specific value")</f>
        <v>0.28999999999999998</v>
      </c>
      <c r="AK296" s="211" cm="1">
        <f t="array" aca="1" ref="AK296" ca="1">IF($G296="D",VLOOKUP($A296,DefaultParameters,MATCH(AK$8,'Default Parameters'!$3:$3,0),FALSE),"[enter country-specific value")</f>
        <v>0.28999999999999998</v>
      </c>
      <c r="AL296" s="211" cm="1">
        <f t="array" aca="1" ref="AL296" ca="1">IF($G296="D",VLOOKUP($A296,DefaultParameters,MATCH(AL$8,'Default Parameters'!$3:$3,0),FALSE),"[enter country-specific value")</f>
        <v>0.28999999999999998</v>
      </c>
      <c r="AM296" s="211" cm="1">
        <f t="array" aca="1" ref="AM296" ca="1">IF($G296="D",VLOOKUP($A296,DefaultParameters,MATCH(AM$8,'Default Parameters'!$3:$3,0),FALSE),"[enter country-specific value")</f>
        <v>0.28999999999999998</v>
      </c>
      <c r="AN296" s="211" cm="1">
        <f t="array" aca="1" ref="AN296" ca="1">IF($G296="D",VLOOKUP($A296,DefaultParameters,MATCH(AN$8,'Default Parameters'!$3:$3,0),FALSE),"[enter country-specific value")</f>
        <v>0.28999999999999998</v>
      </c>
      <c r="AO296" s="211" cm="1">
        <f t="array" aca="1" ref="AO296" ca="1">IF($G296="D",VLOOKUP($A296,DefaultParameters,MATCH(AO$8,'Default Parameters'!$3:$3,0),FALSE),"[enter country-specific value")</f>
        <v>0.28999999999999998</v>
      </c>
      <c r="AP296" s="211"/>
      <c r="AQ296" s="211"/>
      <c r="AR296" s="211"/>
      <c r="AS296" s="211"/>
      <c r="AT296" s="211"/>
      <c r="AU296" s="188"/>
      <c r="AV296" s="43" t="e" cm="1">
        <f t="array" aca="1" ref="AV296" ca="1">IF($G296="D",VLOOKUP($A296,DefaultParameters,MATCH(AV$8,'Default Parameters'!$3:$3,0),FALSE),"[enter country-specific value")</f>
        <v>#N/A</v>
      </c>
    </row>
    <row r="297" spans="1:48" x14ac:dyDescent="0.25">
      <c r="A297" s="44" t="str">
        <f t="shared" si="72"/>
        <v>EF_NH3_storage_solid_Swine (sows)</v>
      </c>
      <c r="B297" s="2" t="s">
        <v>49</v>
      </c>
      <c r="C297" s="2" t="s">
        <v>207</v>
      </c>
      <c r="D297" s="77" t="str">
        <f t="shared" ca="1" si="69"/>
        <v>NH3-N</v>
      </c>
      <c r="E297" s="2" t="s">
        <v>145</v>
      </c>
      <c r="F297" s="77" t="str">
        <f t="shared" ca="1" si="70"/>
        <v>Fraction TAN</v>
      </c>
      <c r="G297" s="201" t="s">
        <v>124</v>
      </c>
      <c r="H297" s="2" t="s">
        <v>49</v>
      </c>
      <c r="I297" s="211" t="str">
        <f t="shared" ca="1" si="71"/>
        <v>Table 3.9, 3B, EMEP/EEA Guidebook 2019</v>
      </c>
      <c r="J297" s="202"/>
      <c r="K297" s="211" cm="1">
        <f t="array" aca="1" ref="K297" ca="1">IF($G297="D",VLOOKUP($A297,DefaultParameters,MATCH(K$8,'Default Parameters'!$3:$3,0),FALSE),"[enter country-specific value")</f>
        <v>0.28999999999999998</v>
      </c>
      <c r="L297" s="211" cm="1">
        <f t="array" aca="1" ref="L297" ca="1">IF($G297="D",VLOOKUP($A297,DefaultParameters,MATCH(L$8,'Default Parameters'!$3:$3,0),FALSE),"[enter country-specific value")</f>
        <v>0.28999999999999998</v>
      </c>
      <c r="M297" s="211" cm="1">
        <f t="array" aca="1" ref="M297" ca="1">IF($G297="D",VLOOKUP($A297,DefaultParameters,MATCH(M$8,'Default Parameters'!$3:$3,0),FALSE),"[enter country-specific value")</f>
        <v>0.28999999999999998</v>
      </c>
      <c r="N297" s="211" cm="1">
        <f t="array" aca="1" ref="N297" ca="1">IF($G297="D",VLOOKUP($A297,DefaultParameters,MATCH(N$8,'Default Parameters'!$3:$3,0),FALSE),"[enter country-specific value")</f>
        <v>0.28999999999999998</v>
      </c>
      <c r="O297" s="211" cm="1">
        <f t="array" aca="1" ref="O297" ca="1">IF($G297="D",VLOOKUP($A297,DefaultParameters,MATCH(O$8,'Default Parameters'!$3:$3,0),FALSE),"[enter country-specific value")</f>
        <v>0.28999999999999998</v>
      </c>
      <c r="P297" s="211" cm="1">
        <f t="array" aca="1" ref="P297" ca="1">IF($G297="D",VLOOKUP($A297,DefaultParameters,MATCH(P$8,'Default Parameters'!$3:$3,0),FALSE),"[enter country-specific value")</f>
        <v>0.28999999999999998</v>
      </c>
      <c r="Q297" s="211" cm="1">
        <f t="array" aca="1" ref="Q297" ca="1">IF($G297="D",VLOOKUP($A297,DefaultParameters,MATCH(Q$8,'Default Parameters'!$3:$3,0),FALSE),"[enter country-specific value")</f>
        <v>0.28999999999999998</v>
      </c>
      <c r="R297" s="211" cm="1">
        <f t="array" aca="1" ref="R297" ca="1">IF($G297="D",VLOOKUP($A297,DefaultParameters,MATCH(R$8,'Default Parameters'!$3:$3,0),FALSE),"[enter country-specific value")</f>
        <v>0.28999999999999998</v>
      </c>
      <c r="S297" s="211" cm="1">
        <f t="array" aca="1" ref="S297" ca="1">IF($G297="D",VLOOKUP($A297,DefaultParameters,MATCH(S$8,'Default Parameters'!$3:$3,0),FALSE),"[enter country-specific value")</f>
        <v>0.28999999999999998</v>
      </c>
      <c r="T297" s="211" cm="1">
        <f t="array" aca="1" ref="T297" ca="1">IF($G297="D",VLOOKUP($A297,DefaultParameters,MATCH(T$8,'Default Parameters'!$3:$3,0),FALSE),"[enter country-specific value")</f>
        <v>0.28999999999999998</v>
      </c>
      <c r="U297" s="211" cm="1">
        <f t="array" aca="1" ref="U297" ca="1">IF($G297="D",VLOOKUP($A297,DefaultParameters,MATCH(U$8,'Default Parameters'!$3:$3,0),FALSE),"[enter country-specific value")</f>
        <v>0.28999999999999998</v>
      </c>
      <c r="V297" s="211" cm="1">
        <f t="array" aca="1" ref="V297" ca="1">IF($G297="D",VLOOKUP($A297,DefaultParameters,MATCH(V$8,'Default Parameters'!$3:$3,0),FALSE),"[enter country-specific value")</f>
        <v>0.28999999999999998</v>
      </c>
      <c r="W297" s="211" cm="1">
        <f t="array" aca="1" ref="W297" ca="1">IF($G297="D",VLOOKUP($A297,DefaultParameters,MATCH(W$8,'Default Parameters'!$3:$3,0),FALSE),"[enter country-specific value")</f>
        <v>0.28999999999999998</v>
      </c>
      <c r="X297" s="211" cm="1">
        <f t="array" aca="1" ref="X297" ca="1">IF($G297="D",VLOOKUP($A297,DefaultParameters,MATCH(X$8,'Default Parameters'!$3:$3,0),FALSE),"[enter country-specific value")</f>
        <v>0.28999999999999998</v>
      </c>
      <c r="Y297" s="211" cm="1">
        <f t="array" aca="1" ref="Y297" ca="1">IF($G297="D",VLOOKUP($A297,DefaultParameters,MATCH(Y$8,'Default Parameters'!$3:$3,0),FALSE),"[enter country-specific value")</f>
        <v>0.28999999999999998</v>
      </c>
      <c r="Z297" s="211" cm="1">
        <f t="array" aca="1" ref="Z297" ca="1">IF($G297="D",VLOOKUP($A297,DefaultParameters,MATCH(Z$8,'Default Parameters'!$3:$3,0),FALSE),"[enter country-specific value")</f>
        <v>0.28999999999999998</v>
      </c>
      <c r="AA297" s="211" cm="1">
        <f t="array" aca="1" ref="AA297" ca="1">IF($G297="D",VLOOKUP($A297,DefaultParameters,MATCH(AA$8,'Default Parameters'!$3:$3,0),FALSE),"[enter country-specific value")</f>
        <v>0.28999999999999998</v>
      </c>
      <c r="AB297" s="211" cm="1">
        <f t="array" aca="1" ref="AB297" ca="1">IF($G297="D",VLOOKUP($A297,DefaultParameters,MATCH(AB$8,'Default Parameters'!$3:$3,0),FALSE),"[enter country-specific value")</f>
        <v>0.28999999999999998</v>
      </c>
      <c r="AC297" s="211" cm="1">
        <f t="array" aca="1" ref="AC297" ca="1">IF($G297="D",VLOOKUP($A297,DefaultParameters,MATCH(AC$8,'Default Parameters'!$3:$3,0),FALSE),"[enter country-specific value")</f>
        <v>0.28999999999999998</v>
      </c>
      <c r="AD297" s="211" cm="1">
        <f t="array" aca="1" ref="AD297" ca="1">IF($G297="D",VLOOKUP($A297,DefaultParameters,MATCH(AD$8,'Default Parameters'!$3:$3,0),FALSE),"[enter country-specific value")</f>
        <v>0.28999999999999998</v>
      </c>
      <c r="AE297" s="211" cm="1">
        <f t="array" aca="1" ref="AE297" ca="1">IF($G297="D",VLOOKUP($A297,DefaultParameters,MATCH(AE$8,'Default Parameters'!$3:$3,0),FALSE),"[enter country-specific value")</f>
        <v>0.28999999999999998</v>
      </c>
      <c r="AF297" s="211" cm="1">
        <f t="array" aca="1" ref="AF297" ca="1">IF($G297="D",VLOOKUP($A297,DefaultParameters,MATCH(AF$8,'Default Parameters'!$3:$3,0),FALSE),"[enter country-specific value")</f>
        <v>0.28999999999999998</v>
      </c>
      <c r="AG297" s="211" cm="1">
        <f t="array" aca="1" ref="AG297" ca="1">IF($G297="D",VLOOKUP($A297,DefaultParameters,MATCH(AG$8,'Default Parameters'!$3:$3,0),FALSE),"[enter country-specific value")</f>
        <v>0.28999999999999998</v>
      </c>
      <c r="AH297" s="211" cm="1">
        <f t="array" aca="1" ref="AH297" ca="1">IF($G297="D",VLOOKUP($A297,DefaultParameters,MATCH(AH$8,'Default Parameters'!$3:$3,0),FALSE),"[enter country-specific value")</f>
        <v>0.28999999999999998</v>
      </c>
      <c r="AI297" s="211" cm="1">
        <f t="array" aca="1" ref="AI297" ca="1">IF($G297="D",VLOOKUP($A297,DefaultParameters,MATCH(AI$8,'Default Parameters'!$3:$3,0),FALSE),"[enter country-specific value")</f>
        <v>0.28999999999999998</v>
      </c>
      <c r="AJ297" s="211" cm="1">
        <f t="array" aca="1" ref="AJ297" ca="1">IF($G297="D",VLOOKUP($A297,DefaultParameters,MATCH(AJ$8,'Default Parameters'!$3:$3,0),FALSE),"[enter country-specific value")</f>
        <v>0.28999999999999998</v>
      </c>
      <c r="AK297" s="211" cm="1">
        <f t="array" aca="1" ref="AK297" ca="1">IF($G297="D",VLOOKUP($A297,DefaultParameters,MATCH(AK$8,'Default Parameters'!$3:$3,0),FALSE),"[enter country-specific value")</f>
        <v>0.28999999999999998</v>
      </c>
      <c r="AL297" s="211" cm="1">
        <f t="array" aca="1" ref="AL297" ca="1">IF($G297="D",VLOOKUP($A297,DefaultParameters,MATCH(AL$8,'Default Parameters'!$3:$3,0),FALSE),"[enter country-specific value")</f>
        <v>0.28999999999999998</v>
      </c>
      <c r="AM297" s="211" cm="1">
        <f t="array" aca="1" ref="AM297" ca="1">IF($G297="D",VLOOKUP($A297,DefaultParameters,MATCH(AM$8,'Default Parameters'!$3:$3,0),FALSE),"[enter country-specific value")</f>
        <v>0.28999999999999998</v>
      </c>
      <c r="AN297" s="211" cm="1">
        <f t="array" aca="1" ref="AN297" ca="1">IF($G297="D",VLOOKUP($A297,DefaultParameters,MATCH(AN$8,'Default Parameters'!$3:$3,0),FALSE),"[enter country-specific value")</f>
        <v>0.28999999999999998</v>
      </c>
      <c r="AO297" s="211" cm="1">
        <f t="array" aca="1" ref="AO297" ca="1">IF($G297="D",VLOOKUP($A297,DefaultParameters,MATCH(AO$8,'Default Parameters'!$3:$3,0),FALSE),"[enter country-specific value")</f>
        <v>0.28999999999999998</v>
      </c>
      <c r="AP297" s="211"/>
      <c r="AQ297" s="211"/>
      <c r="AR297" s="211"/>
      <c r="AS297" s="211"/>
      <c r="AT297" s="211"/>
      <c r="AU297" s="188"/>
      <c r="AV297" s="211" t="e" cm="1">
        <f t="array" aca="1" ref="AV297" ca="1">IF($G297="D",VLOOKUP($A297,DefaultParameters,MATCH(AV$8,'Default Parameters'!$3:$3,0),FALSE),"[enter country-specific value")</f>
        <v>#N/A</v>
      </c>
    </row>
    <row r="298" spans="1:48" x14ac:dyDescent="0.25">
      <c r="A298" s="44" t="str">
        <f t="shared" si="72"/>
        <v>EF_NH3_storage_solid_Buffalo</v>
      </c>
      <c r="B298" s="2" t="s">
        <v>49</v>
      </c>
      <c r="C298" s="2" t="s">
        <v>207</v>
      </c>
      <c r="D298" s="77" t="str">
        <f t="shared" ca="1" si="69"/>
        <v>NH3-N</v>
      </c>
      <c r="E298" s="2" t="s">
        <v>80</v>
      </c>
      <c r="F298" s="77" t="str">
        <f t="shared" ca="1" si="70"/>
        <v>Fraction TAN</v>
      </c>
      <c r="G298" s="201" t="s">
        <v>124</v>
      </c>
      <c r="H298" s="2" t="s">
        <v>49</v>
      </c>
      <c r="I298" s="211" t="str">
        <f t="shared" ca="1" si="71"/>
        <v>Table 3.9, 3B, EMEP/EEA Guidebook 2019</v>
      </c>
      <c r="J298" s="202"/>
      <c r="K298" s="211" cm="1">
        <f t="array" aca="1" ref="K298" ca="1">IF($G298="D",VLOOKUP($A298,DefaultParameters,MATCH(K$8,'Default Parameters'!$3:$3,0),FALSE),"[enter country-specific value")</f>
        <v>0.17</v>
      </c>
      <c r="L298" s="211" cm="1">
        <f t="array" aca="1" ref="L298" ca="1">IF($G298="D",VLOOKUP($A298,DefaultParameters,MATCH(L$8,'Default Parameters'!$3:$3,0),FALSE),"[enter country-specific value")</f>
        <v>0.17</v>
      </c>
      <c r="M298" s="211" cm="1">
        <f t="array" aca="1" ref="M298" ca="1">IF($G298="D",VLOOKUP($A298,DefaultParameters,MATCH(M$8,'Default Parameters'!$3:$3,0),FALSE),"[enter country-specific value")</f>
        <v>0.17</v>
      </c>
      <c r="N298" s="211" cm="1">
        <f t="array" aca="1" ref="N298" ca="1">IF($G298="D",VLOOKUP($A298,DefaultParameters,MATCH(N$8,'Default Parameters'!$3:$3,0),FALSE),"[enter country-specific value")</f>
        <v>0.17</v>
      </c>
      <c r="O298" s="211" cm="1">
        <f t="array" aca="1" ref="O298" ca="1">IF($G298="D",VLOOKUP($A298,DefaultParameters,MATCH(O$8,'Default Parameters'!$3:$3,0),FALSE),"[enter country-specific value")</f>
        <v>0.17</v>
      </c>
      <c r="P298" s="211" cm="1">
        <f t="array" aca="1" ref="P298" ca="1">IF($G298="D",VLOOKUP($A298,DefaultParameters,MATCH(P$8,'Default Parameters'!$3:$3,0),FALSE),"[enter country-specific value")</f>
        <v>0.17</v>
      </c>
      <c r="Q298" s="211" cm="1">
        <f t="array" aca="1" ref="Q298" ca="1">IF($G298="D",VLOOKUP($A298,DefaultParameters,MATCH(Q$8,'Default Parameters'!$3:$3,0),FALSE),"[enter country-specific value")</f>
        <v>0.17</v>
      </c>
      <c r="R298" s="211" cm="1">
        <f t="array" aca="1" ref="R298" ca="1">IF($G298="D",VLOOKUP($A298,DefaultParameters,MATCH(R$8,'Default Parameters'!$3:$3,0),FALSE),"[enter country-specific value")</f>
        <v>0.17</v>
      </c>
      <c r="S298" s="211" cm="1">
        <f t="array" aca="1" ref="S298" ca="1">IF($G298="D",VLOOKUP($A298,DefaultParameters,MATCH(S$8,'Default Parameters'!$3:$3,0),FALSE),"[enter country-specific value")</f>
        <v>0.17</v>
      </c>
      <c r="T298" s="211" cm="1">
        <f t="array" aca="1" ref="T298" ca="1">IF($G298="D",VLOOKUP($A298,DefaultParameters,MATCH(T$8,'Default Parameters'!$3:$3,0),FALSE),"[enter country-specific value")</f>
        <v>0.17</v>
      </c>
      <c r="U298" s="211" cm="1">
        <f t="array" aca="1" ref="U298" ca="1">IF($G298="D",VLOOKUP($A298,DefaultParameters,MATCH(U$8,'Default Parameters'!$3:$3,0),FALSE),"[enter country-specific value")</f>
        <v>0.17</v>
      </c>
      <c r="V298" s="211" cm="1">
        <f t="array" aca="1" ref="V298" ca="1">IF($G298="D",VLOOKUP($A298,DefaultParameters,MATCH(V$8,'Default Parameters'!$3:$3,0),FALSE),"[enter country-specific value")</f>
        <v>0.17</v>
      </c>
      <c r="W298" s="211" cm="1">
        <f t="array" aca="1" ref="W298" ca="1">IF($G298="D",VLOOKUP($A298,DefaultParameters,MATCH(W$8,'Default Parameters'!$3:$3,0),FALSE),"[enter country-specific value")</f>
        <v>0.17</v>
      </c>
      <c r="X298" s="211" cm="1">
        <f t="array" aca="1" ref="X298" ca="1">IF($G298="D",VLOOKUP($A298,DefaultParameters,MATCH(X$8,'Default Parameters'!$3:$3,0),FALSE),"[enter country-specific value")</f>
        <v>0.17</v>
      </c>
      <c r="Y298" s="211" cm="1">
        <f t="array" aca="1" ref="Y298" ca="1">IF($G298="D",VLOOKUP($A298,DefaultParameters,MATCH(Y$8,'Default Parameters'!$3:$3,0),FALSE),"[enter country-specific value")</f>
        <v>0.17</v>
      </c>
      <c r="Z298" s="211" cm="1">
        <f t="array" aca="1" ref="Z298" ca="1">IF($G298="D",VLOOKUP($A298,DefaultParameters,MATCH(Z$8,'Default Parameters'!$3:$3,0),FALSE),"[enter country-specific value")</f>
        <v>0.17</v>
      </c>
      <c r="AA298" s="211" cm="1">
        <f t="array" aca="1" ref="AA298" ca="1">IF($G298="D",VLOOKUP($A298,DefaultParameters,MATCH(AA$8,'Default Parameters'!$3:$3,0),FALSE),"[enter country-specific value")</f>
        <v>0.17</v>
      </c>
      <c r="AB298" s="211" cm="1">
        <f t="array" aca="1" ref="AB298" ca="1">IF($G298="D",VLOOKUP($A298,DefaultParameters,MATCH(AB$8,'Default Parameters'!$3:$3,0),FALSE),"[enter country-specific value")</f>
        <v>0.17</v>
      </c>
      <c r="AC298" s="211" cm="1">
        <f t="array" aca="1" ref="AC298" ca="1">IF($G298="D",VLOOKUP($A298,DefaultParameters,MATCH(AC$8,'Default Parameters'!$3:$3,0),FALSE),"[enter country-specific value")</f>
        <v>0.17</v>
      </c>
      <c r="AD298" s="211" cm="1">
        <f t="array" aca="1" ref="AD298" ca="1">IF($G298="D",VLOOKUP($A298,DefaultParameters,MATCH(AD$8,'Default Parameters'!$3:$3,0),FALSE),"[enter country-specific value")</f>
        <v>0.17</v>
      </c>
      <c r="AE298" s="211" cm="1">
        <f t="array" aca="1" ref="AE298" ca="1">IF($G298="D",VLOOKUP($A298,DefaultParameters,MATCH(AE$8,'Default Parameters'!$3:$3,0),FALSE),"[enter country-specific value")</f>
        <v>0.17</v>
      </c>
      <c r="AF298" s="211" cm="1">
        <f t="array" aca="1" ref="AF298" ca="1">IF($G298="D",VLOOKUP($A298,DefaultParameters,MATCH(AF$8,'Default Parameters'!$3:$3,0),FALSE),"[enter country-specific value")</f>
        <v>0.17</v>
      </c>
      <c r="AG298" s="211" cm="1">
        <f t="array" aca="1" ref="AG298" ca="1">IF($G298="D",VLOOKUP($A298,DefaultParameters,MATCH(AG$8,'Default Parameters'!$3:$3,0),FALSE),"[enter country-specific value")</f>
        <v>0.17</v>
      </c>
      <c r="AH298" s="211" cm="1">
        <f t="array" aca="1" ref="AH298" ca="1">IF($G298="D",VLOOKUP($A298,DefaultParameters,MATCH(AH$8,'Default Parameters'!$3:$3,0),FALSE),"[enter country-specific value")</f>
        <v>0.17</v>
      </c>
      <c r="AI298" s="211" cm="1">
        <f t="array" aca="1" ref="AI298" ca="1">IF($G298="D",VLOOKUP($A298,DefaultParameters,MATCH(AI$8,'Default Parameters'!$3:$3,0),FALSE),"[enter country-specific value")</f>
        <v>0.17</v>
      </c>
      <c r="AJ298" s="211" cm="1">
        <f t="array" aca="1" ref="AJ298" ca="1">IF($G298="D",VLOOKUP($A298,DefaultParameters,MATCH(AJ$8,'Default Parameters'!$3:$3,0),FALSE),"[enter country-specific value")</f>
        <v>0.17</v>
      </c>
      <c r="AK298" s="211" cm="1">
        <f t="array" aca="1" ref="AK298" ca="1">IF($G298="D",VLOOKUP($A298,DefaultParameters,MATCH(AK$8,'Default Parameters'!$3:$3,0),FALSE),"[enter country-specific value")</f>
        <v>0.17</v>
      </c>
      <c r="AL298" s="211" cm="1">
        <f t="array" aca="1" ref="AL298" ca="1">IF($G298="D",VLOOKUP($A298,DefaultParameters,MATCH(AL$8,'Default Parameters'!$3:$3,0),FALSE),"[enter country-specific value")</f>
        <v>0.17</v>
      </c>
      <c r="AM298" s="211" cm="1">
        <f t="array" aca="1" ref="AM298" ca="1">IF($G298="D",VLOOKUP($A298,DefaultParameters,MATCH(AM$8,'Default Parameters'!$3:$3,0),FALSE),"[enter country-specific value")</f>
        <v>0.17</v>
      </c>
      <c r="AN298" s="211" cm="1">
        <f t="array" aca="1" ref="AN298" ca="1">IF($G298="D",VLOOKUP($A298,DefaultParameters,MATCH(AN$8,'Default Parameters'!$3:$3,0),FALSE),"[enter country-specific value")</f>
        <v>0.17</v>
      </c>
      <c r="AO298" s="211" cm="1">
        <f t="array" aca="1" ref="AO298" ca="1">IF($G298="D",VLOOKUP($A298,DefaultParameters,MATCH(AO$8,'Default Parameters'!$3:$3,0),FALSE),"[enter country-specific value")</f>
        <v>0.17</v>
      </c>
      <c r="AP298" s="211"/>
      <c r="AQ298" s="211"/>
      <c r="AR298" s="211"/>
      <c r="AS298" s="211"/>
      <c r="AT298" s="211"/>
      <c r="AU298" s="188"/>
      <c r="AV298" s="43" t="e" cm="1">
        <f t="array" aca="1" ref="AV298" ca="1">IF($G298="D",VLOOKUP($A298,DefaultParameters,MATCH(AV$8,'Default Parameters'!$3:$3,0),FALSE),"[enter country-specific value")</f>
        <v>#N/A</v>
      </c>
    </row>
    <row r="299" spans="1:48" x14ac:dyDescent="0.25">
      <c r="A299" s="44" t="str">
        <f t="shared" si="72"/>
        <v>EF_NH3_storage_solid_Goats</v>
      </c>
      <c r="B299" s="2" t="s">
        <v>49</v>
      </c>
      <c r="C299" s="2" t="s">
        <v>207</v>
      </c>
      <c r="D299" s="77" t="str">
        <f t="shared" ca="1" si="69"/>
        <v>NH3-N</v>
      </c>
      <c r="E299" s="2" t="s">
        <v>81</v>
      </c>
      <c r="F299" s="77" t="str">
        <f t="shared" ca="1" si="70"/>
        <v>Fraction TAN</v>
      </c>
      <c r="G299" s="201" t="s">
        <v>124</v>
      </c>
      <c r="H299" s="2" t="s">
        <v>49</v>
      </c>
      <c r="I299" s="211" t="str">
        <f t="shared" ca="1" si="71"/>
        <v>Table 3.9, 3B, EMEP/EEA Guidebook 2019</v>
      </c>
      <c r="J299" s="202"/>
      <c r="K299" s="211" cm="1">
        <f t="array" aca="1" ref="K299" ca="1">IF($G299="D",VLOOKUP($A299,DefaultParameters,MATCH(K$8,'Default Parameters'!$3:$3,0),FALSE),"[enter country-specific value")</f>
        <v>0.28000000000000003</v>
      </c>
      <c r="L299" s="211" cm="1">
        <f t="array" aca="1" ref="L299" ca="1">IF($G299="D",VLOOKUP($A299,DefaultParameters,MATCH(L$8,'Default Parameters'!$3:$3,0),FALSE),"[enter country-specific value")</f>
        <v>0.28000000000000003</v>
      </c>
      <c r="M299" s="211" cm="1">
        <f t="array" aca="1" ref="M299" ca="1">IF($G299="D",VLOOKUP($A299,DefaultParameters,MATCH(M$8,'Default Parameters'!$3:$3,0),FALSE),"[enter country-specific value")</f>
        <v>0.28000000000000003</v>
      </c>
      <c r="N299" s="211" cm="1">
        <f t="array" aca="1" ref="N299" ca="1">IF($G299="D",VLOOKUP($A299,DefaultParameters,MATCH(N$8,'Default Parameters'!$3:$3,0),FALSE),"[enter country-specific value")</f>
        <v>0.28000000000000003</v>
      </c>
      <c r="O299" s="211" cm="1">
        <f t="array" aca="1" ref="O299" ca="1">IF($G299="D",VLOOKUP($A299,DefaultParameters,MATCH(O$8,'Default Parameters'!$3:$3,0),FALSE),"[enter country-specific value")</f>
        <v>0.28000000000000003</v>
      </c>
      <c r="P299" s="211" cm="1">
        <f t="array" aca="1" ref="P299" ca="1">IF($G299="D",VLOOKUP($A299,DefaultParameters,MATCH(P$8,'Default Parameters'!$3:$3,0),FALSE),"[enter country-specific value")</f>
        <v>0.28000000000000003</v>
      </c>
      <c r="Q299" s="211" cm="1">
        <f t="array" aca="1" ref="Q299" ca="1">IF($G299="D",VLOOKUP($A299,DefaultParameters,MATCH(Q$8,'Default Parameters'!$3:$3,0),FALSE),"[enter country-specific value")</f>
        <v>0.28000000000000003</v>
      </c>
      <c r="R299" s="211" cm="1">
        <f t="array" aca="1" ref="R299" ca="1">IF($G299="D",VLOOKUP($A299,DefaultParameters,MATCH(R$8,'Default Parameters'!$3:$3,0),FALSE),"[enter country-specific value")</f>
        <v>0.28000000000000003</v>
      </c>
      <c r="S299" s="211" cm="1">
        <f t="array" aca="1" ref="S299" ca="1">IF($G299="D",VLOOKUP($A299,DefaultParameters,MATCH(S$8,'Default Parameters'!$3:$3,0),FALSE),"[enter country-specific value")</f>
        <v>0.28000000000000003</v>
      </c>
      <c r="T299" s="211" cm="1">
        <f t="array" aca="1" ref="T299" ca="1">IF($G299="D",VLOOKUP($A299,DefaultParameters,MATCH(T$8,'Default Parameters'!$3:$3,0),FALSE),"[enter country-specific value")</f>
        <v>0.28000000000000003</v>
      </c>
      <c r="U299" s="211" cm="1">
        <f t="array" aca="1" ref="U299" ca="1">IF($G299="D",VLOOKUP($A299,DefaultParameters,MATCH(U$8,'Default Parameters'!$3:$3,0),FALSE),"[enter country-specific value")</f>
        <v>0.28000000000000003</v>
      </c>
      <c r="V299" s="211" cm="1">
        <f t="array" aca="1" ref="V299" ca="1">IF($G299="D",VLOOKUP($A299,DefaultParameters,MATCH(V$8,'Default Parameters'!$3:$3,0),FALSE),"[enter country-specific value")</f>
        <v>0.28000000000000003</v>
      </c>
      <c r="W299" s="211" cm="1">
        <f t="array" aca="1" ref="W299" ca="1">IF($G299="D",VLOOKUP($A299,DefaultParameters,MATCH(W$8,'Default Parameters'!$3:$3,0),FALSE),"[enter country-specific value")</f>
        <v>0.28000000000000003</v>
      </c>
      <c r="X299" s="211" cm="1">
        <f t="array" aca="1" ref="X299" ca="1">IF($G299="D",VLOOKUP($A299,DefaultParameters,MATCH(X$8,'Default Parameters'!$3:$3,0),FALSE),"[enter country-specific value")</f>
        <v>0.28000000000000003</v>
      </c>
      <c r="Y299" s="211" cm="1">
        <f t="array" aca="1" ref="Y299" ca="1">IF($G299="D",VLOOKUP($A299,DefaultParameters,MATCH(Y$8,'Default Parameters'!$3:$3,0),FALSE),"[enter country-specific value")</f>
        <v>0.28000000000000003</v>
      </c>
      <c r="Z299" s="211" cm="1">
        <f t="array" aca="1" ref="Z299" ca="1">IF($G299="D",VLOOKUP($A299,DefaultParameters,MATCH(Z$8,'Default Parameters'!$3:$3,0),FALSE),"[enter country-specific value")</f>
        <v>0.28000000000000003</v>
      </c>
      <c r="AA299" s="211" cm="1">
        <f t="array" aca="1" ref="AA299" ca="1">IF($G299="D",VLOOKUP($A299,DefaultParameters,MATCH(AA$8,'Default Parameters'!$3:$3,0),FALSE),"[enter country-specific value")</f>
        <v>0.28000000000000003</v>
      </c>
      <c r="AB299" s="211" cm="1">
        <f t="array" aca="1" ref="AB299" ca="1">IF($G299="D",VLOOKUP($A299,DefaultParameters,MATCH(AB$8,'Default Parameters'!$3:$3,0),FALSE),"[enter country-specific value")</f>
        <v>0.28000000000000003</v>
      </c>
      <c r="AC299" s="211" cm="1">
        <f t="array" aca="1" ref="AC299" ca="1">IF($G299="D",VLOOKUP($A299,DefaultParameters,MATCH(AC$8,'Default Parameters'!$3:$3,0),FALSE),"[enter country-specific value")</f>
        <v>0.28000000000000003</v>
      </c>
      <c r="AD299" s="211" cm="1">
        <f t="array" aca="1" ref="AD299" ca="1">IF($G299="D",VLOOKUP($A299,DefaultParameters,MATCH(AD$8,'Default Parameters'!$3:$3,0),FALSE),"[enter country-specific value")</f>
        <v>0.28000000000000003</v>
      </c>
      <c r="AE299" s="211" cm="1">
        <f t="array" aca="1" ref="AE299" ca="1">IF($G299="D",VLOOKUP($A299,DefaultParameters,MATCH(AE$8,'Default Parameters'!$3:$3,0),FALSE),"[enter country-specific value")</f>
        <v>0.28000000000000003</v>
      </c>
      <c r="AF299" s="211" cm="1">
        <f t="array" aca="1" ref="AF299" ca="1">IF($G299="D",VLOOKUP($A299,DefaultParameters,MATCH(AF$8,'Default Parameters'!$3:$3,0),FALSE),"[enter country-specific value")</f>
        <v>0.28000000000000003</v>
      </c>
      <c r="AG299" s="211" cm="1">
        <f t="array" aca="1" ref="AG299" ca="1">IF($G299="D",VLOOKUP($A299,DefaultParameters,MATCH(AG$8,'Default Parameters'!$3:$3,0),FALSE),"[enter country-specific value")</f>
        <v>0.28000000000000003</v>
      </c>
      <c r="AH299" s="211" cm="1">
        <f t="array" aca="1" ref="AH299" ca="1">IF($G299="D",VLOOKUP($A299,DefaultParameters,MATCH(AH$8,'Default Parameters'!$3:$3,0),FALSE),"[enter country-specific value")</f>
        <v>0.28000000000000003</v>
      </c>
      <c r="AI299" s="211" cm="1">
        <f t="array" aca="1" ref="AI299" ca="1">IF($G299="D",VLOOKUP($A299,DefaultParameters,MATCH(AI$8,'Default Parameters'!$3:$3,0),FALSE),"[enter country-specific value")</f>
        <v>0.28000000000000003</v>
      </c>
      <c r="AJ299" s="211" cm="1">
        <f t="array" aca="1" ref="AJ299" ca="1">IF($G299="D",VLOOKUP($A299,DefaultParameters,MATCH(AJ$8,'Default Parameters'!$3:$3,0),FALSE),"[enter country-specific value")</f>
        <v>0.28000000000000003</v>
      </c>
      <c r="AK299" s="211" cm="1">
        <f t="array" aca="1" ref="AK299" ca="1">IF($G299="D",VLOOKUP($A299,DefaultParameters,MATCH(AK$8,'Default Parameters'!$3:$3,0),FALSE),"[enter country-specific value")</f>
        <v>0.28000000000000003</v>
      </c>
      <c r="AL299" s="211" cm="1">
        <f t="array" aca="1" ref="AL299" ca="1">IF($G299="D",VLOOKUP($A299,DefaultParameters,MATCH(AL$8,'Default Parameters'!$3:$3,0),FALSE),"[enter country-specific value")</f>
        <v>0.28000000000000003</v>
      </c>
      <c r="AM299" s="211" cm="1">
        <f t="array" aca="1" ref="AM299" ca="1">IF($G299="D",VLOOKUP($A299,DefaultParameters,MATCH(AM$8,'Default Parameters'!$3:$3,0),FALSE),"[enter country-specific value")</f>
        <v>0.28000000000000003</v>
      </c>
      <c r="AN299" s="211" cm="1">
        <f t="array" aca="1" ref="AN299" ca="1">IF($G299="D",VLOOKUP($A299,DefaultParameters,MATCH(AN$8,'Default Parameters'!$3:$3,0),FALSE),"[enter country-specific value")</f>
        <v>0.28000000000000003</v>
      </c>
      <c r="AO299" s="211" cm="1">
        <f t="array" aca="1" ref="AO299" ca="1">IF($G299="D",VLOOKUP($A299,DefaultParameters,MATCH(AO$8,'Default Parameters'!$3:$3,0),FALSE),"[enter country-specific value")</f>
        <v>0.28000000000000003</v>
      </c>
      <c r="AP299" s="211"/>
      <c r="AQ299" s="211"/>
      <c r="AR299" s="211"/>
      <c r="AS299" s="211"/>
      <c r="AT299" s="211"/>
      <c r="AU299" s="188"/>
      <c r="AV299" s="43" t="e" cm="1">
        <f t="array" aca="1" ref="AV299" ca="1">IF($G299="D",VLOOKUP($A299,DefaultParameters,MATCH(AV$8,'Default Parameters'!$3:$3,0),FALSE),"[enter country-specific value")</f>
        <v>#N/A</v>
      </c>
    </row>
    <row r="300" spans="1:48" x14ac:dyDescent="0.25">
      <c r="A300" s="44" t="str">
        <f t="shared" si="72"/>
        <v>EF_NH3_storage_solid_Horses</v>
      </c>
      <c r="B300" s="2" t="s">
        <v>49</v>
      </c>
      <c r="C300" s="2" t="s">
        <v>207</v>
      </c>
      <c r="D300" s="77" t="str">
        <f t="shared" ca="1" si="69"/>
        <v>NH3-N</v>
      </c>
      <c r="E300" s="2" t="s">
        <v>82</v>
      </c>
      <c r="F300" s="77" t="str">
        <f t="shared" ca="1" si="70"/>
        <v>Fraction TAN</v>
      </c>
      <c r="G300" s="201" t="s">
        <v>124</v>
      </c>
      <c r="H300" s="2" t="s">
        <v>49</v>
      </c>
      <c r="I300" s="211" t="str">
        <f t="shared" ca="1" si="71"/>
        <v>Table 3.9, 3B, EMEP/EEA Guidebook 2019</v>
      </c>
      <c r="J300" s="176"/>
      <c r="K300" s="211" cm="1">
        <f t="array" aca="1" ref="K300" ca="1">IF($G300="D",VLOOKUP($A300,DefaultParameters,MATCH(K$8,'Default Parameters'!$3:$3,0),FALSE),"[enter country-specific value")</f>
        <v>0.35</v>
      </c>
      <c r="L300" s="211" cm="1">
        <f t="array" aca="1" ref="L300" ca="1">IF($G300="D",VLOOKUP($A300,DefaultParameters,MATCH(L$8,'Default Parameters'!$3:$3,0),FALSE),"[enter country-specific value")</f>
        <v>0.35</v>
      </c>
      <c r="M300" s="211" cm="1">
        <f t="array" aca="1" ref="M300" ca="1">IF($G300="D",VLOOKUP($A300,DefaultParameters,MATCH(M$8,'Default Parameters'!$3:$3,0),FALSE),"[enter country-specific value")</f>
        <v>0.35</v>
      </c>
      <c r="N300" s="211" cm="1">
        <f t="array" aca="1" ref="N300" ca="1">IF($G300="D",VLOOKUP($A300,DefaultParameters,MATCH(N$8,'Default Parameters'!$3:$3,0),FALSE),"[enter country-specific value")</f>
        <v>0.35</v>
      </c>
      <c r="O300" s="211" cm="1">
        <f t="array" aca="1" ref="O300" ca="1">IF($G300="D",VLOOKUP($A300,DefaultParameters,MATCH(O$8,'Default Parameters'!$3:$3,0),FALSE),"[enter country-specific value")</f>
        <v>0.35</v>
      </c>
      <c r="P300" s="211" cm="1">
        <f t="array" aca="1" ref="P300" ca="1">IF($G300="D",VLOOKUP($A300,DefaultParameters,MATCH(P$8,'Default Parameters'!$3:$3,0),FALSE),"[enter country-specific value")</f>
        <v>0.35</v>
      </c>
      <c r="Q300" s="211" cm="1">
        <f t="array" aca="1" ref="Q300" ca="1">IF($G300="D",VLOOKUP($A300,DefaultParameters,MATCH(Q$8,'Default Parameters'!$3:$3,0),FALSE),"[enter country-specific value")</f>
        <v>0.35</v>
      </c>
      <c r="R300" s="211" cm="1">
        <f t="array" aca="1" ref="R300" ca="1">IF($G300="D",VLOOKUP($A300,DefaultParameters,MATCH(R$8,'Default Parameters'!$3:$3,0),FALSE),"[enter country-specific value")</f>
        <v>0.35</v>
      </c>
      <c r="S300" s="211" cm="1">
        <f t="array" aca="1" ref="S300" ca="1">IF($G300="D",VLOOKUP($A300,DefaultParameters,MATCH(S$8,'Default Parameters'!$3:$3,0),FALSE),"[enter country-specific value")</f>
        <v>0.35</v>
      </c>
      <c r="T300" s="211" cm="1">
        <f t="array" aca="1" ref="T300" ca="1">IF($G300="D",VLOOKUP($A300,DefaultParameters,MATCH(T$8,'Default Parameters'!$3:$3,0),FALSE),"[enter country-specific value")</f>
        <v>0.35</v>
      </c>
      <c r="U300" s="211" cm="1">
        <f t="array" aca="1" ref="U300" ca="1">IF($G300="D",VLOOKUP($A300,DefaultParameters,MATCH(U$8,'Default Parameters'!$3:$3,0),FALSE),"[enter country-specific value")</f>
        <v>0.35</v>
      </c>
      <c r="V300" s="211" cm="1">
        <f t="array" aca="1" ref="V300" ca="1">IF($G300="D",VLOOKUP($A300,DefaultParameters,MATCH(V$8,'Default Parameters'!$3:$3,0),FALSE),"[enter country-specific value")</f>
        <v>0.35</v>
      </c>
      <c r="W300" s="211" cm="1">
        <f t="array" aca="1" ref="W300" ca="1">IF($G300="D",VLOOKUP($A300,DefaultParameters,MATCH(W$8,'Default Parameters'!$3:$3,0),FALSE),"[enter country-specific value")</f>
        <v>0.35</v>
      </c>
      <c r="X300" s="211" cm="1">
        <f t="array" aca="1" ref="X300" ca="1">IF($G300="D",VLOOKUP($A300,DefaultParameters,MATCH(X$8,'Default Parameters'!$3:$3,0),FALSE),"[enter country-specific value")</f>
        <v>0.35</v>
      </c>
      <c r="Y300" s="211" cm="1">
        <f t="array" aca="1" ref="Y300" ca="1">IF($G300="D",VLOOKUP($A300,DefaultParameters,MATCH(Y$8,'Default Parameters'!$3:$3,0),FALSE),"[enter country-specific value")</f>
        <v>0.35</v>
      </c>
      <c r="Z300" s="211" cm="1">
        <f t="array" aca="1" ref="Z300" ca="1">IF($G300="D",VLOOKUP($A300,DefaultParameters,MATCH(Z$8,'Default Parameters'!$3:$3,0),FALSE),"[enter country-specific value")</f>
        <v>0.35</v>
      </c>
      <c r="AA300" s="211" cm="1">
        <f t="array" aca="1" ref="AA300" ca="1">IF($G300="D",VLOOKUP($A300,DefaultParameters,MATCH(AA$8,'Default Parameters'!$3:$3,0),FALSE),"[enter country-specific value")</f>
        <v>0.35</v>
      </c>
      <c r="AB300" s="211" cm="1">
        <f t="array" aca="1" ref="AB300" ca="1">IF($G300="D",VLOOKUP($A300,DefaultParameters,MATCH(AB$8,'Default Parameters'!$3:$3,0),FALSE),"[enter country-specific value")</f>
        <v>0.35</v>
      </c>
      <c r="AC300" s="211" cm="1">
        <f t="array" aca="1" ref="AC300" ca="1">IF($G300="D",VLOOKUP($A300,DefaultParameters,MATCH(AC$8,'Default Parameters'!$3:$3,0),FALSE),"[enter country-specific value")</f>
        <v>0.35</v>
      </c>
      <c r="AD300" s="211" cm="1">
        <f t="array" aca="1" ref="AD300" ca="1">IF($G300="D",VLOOKUP($A300,DefaultParameters,MATCH(AD$8,'Default Parameters'!$3:$3,0),FALSE),"[enter country-specific value")</f>
        <v>0.35</v>
      </c>
      <c r="AE300" s="211" cm="1">
        <f t="array" aca="1" ref="AE300" ca="1">IF($G300="D",VLOOKUP($A300,DefaultParameters,MATCH(AE$8,'Default Parameters'!$3:$3,0),FALSE),"[enter country-specific value")</f>
        <v>0.35</v>
      </c>
      <c r="AF300" s="211" cm="1">
        <f t="array" aca="1" ref="AF300" ca="1">IF($G300="D",VLOOKUP($A300,DefaultParameters,MATCH(AF$8,'Default Parameters'!$3:$3,0),FALSE),"[enter country-specific value")</f>
        <v>0.35</v>
      </c>
      <c r="AG300" s="211" cm="1">
        <f t="array" aca="1" ref="AG300" ca="1">IF($G300="D",VLOOKUP($A300,DefaultParameters,MATCH(AG$8,'Default Parameters'!$3:$3,0),FALSE),"[enter country-specific value")</f>
        <v>0.35</v>
      </c>
      <c r="AH300" s="211" cm="1">
        <f t="array" aca="1" ref="AH300" ca="1">IF($G300="D",VLOOKUP($A300,DefaultParameters,MATCH(AH$8,'Default Parameters'!$3:$3,0),FALSE),"[enter country-specific value")</f>
        <v>0.35</v>
      </c>
      <c r="AI300" s="211" cm="1">
        <f t="array" aca="1" ref="AI300" ca="1">IF($G300="D",VLOOKUP($A300,DefaultParameters,MATCH(AI$8,'Default Parameters'!$3:$3,0),FALSE),"[enter country-specific value")</f>
        <v>0.35</v>
      </c>
      <c r="AJ300" s="211" cm="1">
        <f t="array" aca="1" ref="AJ300" ca="1">IF($G300="D",VLOOKUP($A300,DefaultParameters,MATCH(AJ$8,'Default Parameters'!$3:$3,0),FALSE),"[enter country-specific value")</f>
        <v>0.35</v>
      </c>
      <c r="AK300" s="211" cm="1">
        <f t="array" aca="1" ref="AK300" ca="1">IF($G300="D",VLOOKUP($A300,DefaultParameters,MATCH(AK$8,'Default Parameters'!$3:$3,0),FALSE),"[enter country-specific value")</f>
        <v>0.35</v>
      </c>
      <c r="AL300" s="211" cm="1">
        <f t="array" aca="1" ref="AL300" ca="1">IF($G300="D",VLOOKUP($A300,DefaultParameters,MATCH(AL$8,'Default Parameters'!$3:$3,0),FALSE),"[enter country-specific value")</f>
        <v>0.35</v>
      </c>
      <c r="AM300" s="211" cm="1">
        <f t="array" aca="1" ref="AM300" ca="1">IF($G300="D",VLOOKUP($A300,DefaultParameters,MATCH(AM$8,'Default Parameters'!$3:$3,0),FALSE),"[enter country-specific value")</f>
        <v>0.35</v>
      </c>
      <c r="AN300" s="211" cm="1">
        <f t="array" aca="1" ref="AN300" ca="1">IF($G300="D",VLOOKUP($A300,DefaultParameters,MATCH(AN$8,'Default Parameters'!$3:$3,0),FALSE),"[enter country-specific value")</f>
        <v>0.35</v>
      </c>
      <c r="AO300" s="211" cm="1">
        <f t="array" aca="1" ref="AO300" ca="1">IF($G300="D",VLOOKUP($A300,DefaultParameters,MATCH(AO$8,'Default Parameters'!$3:$3,0),FALSE),"[enter country-specific value")</f>
        <v>0.35</v>
      </c>
      <c r="AP300" s="211"/>
      <c r="AQ300" s="211"/>
      <c r="AR300" s="211"/>
      <c r="AS300" s="211"/>
      <c r="AT300" s="211"/>
      <c r="AU300" s="188"/>
      <c r="AV300" s="43" t="e" cm="1">
        <f t="array" aca="1" ref="AV300" ca="1">IF($G300="D",VLOOKUP($A300,DefaultParameters,MATCH(AV$8,'Default Parameters'!$3:$3,0),FALSE),"[enter country-specific value")</f>
        <v>#N/A</v>
      </c>
    </row>
    <row r="301" spans="1:48" x14ac:dyDescent="0.25">
      <c r="A301" s="44" t="str">
        <f t="shared" si="72"/>
        <v>EF_NH3_storage_solid_Mules and asses</v>
      </c>
      <c r="B301" s="2" t="s">
        <v>49</v>
      </c>
      <c r="C301" s="2" t="s">
        <v>207</v>
      </c>
      <c r="D301" s="77" t="str">
        <f t="shared" ca="1" si="69"/>
        <v>NH3-N</v>
      </c>
      <c r="E301" s="2" t="s">
        <v>83</v>
      </c>
      <c r="F301" s="77" t="str">
        <f t="shared" ca="1" si="70"/>
        <v>Fraction TAN</v>
      </c>
      <c r="G301" s="201" t="s">
        <v>124</v>
      </c>
      <c r="H301" s="2" t="s">
        <v>49</v>
      </c>
      <c r="I301" s="211" t="str">
        <f t="shared" ca="1" si="71"/>
        <v>Table 3.9, 3B, EMEP/EEA Guidebook 2019</v>
      </c>
      <c r="J301" s="202"/>
      <c r="K301" s="211" cm="1">
        <f t="array" aca="1" ref="K301" ca="1">IF($G301="D",VLOOKUP($A301,DefaultParameters,MATCH(K$8,'Default Parameters'!$3:$3,0),FALSE),"[enter country-specific value")</f>
        <v>0.35</v>
      </c>
      <c r="L301" s="211" cm="1">
        <f t="array" aca="1" ref="L301" ca="1">IF($G301="D",VLOOKUP($A301,DefaultParameters,MATCH(L$8,'Default Parameters'!$3:$3,0),FALSE),"[enter country-specific value")</f>
        <v>0.35</v>
      </c>
      <c r="M301" s="211" cm="1">
        <f t="array" aca="1" ref="M301" ca="1">IF($G301="D",VLOOKUP($A301,DefaultParameters,MATCH(M$8,'Default Parameters'!$3:$3,0),FALSE),"[enter country-specific value")</f>
        <v>0.35</v>
      </c>
      <c r="N301" s="211" cm="1">
        <f t="array" aca="1" ref="N301" ca="1">IF($G301="D",VLOOKUP($A301,DefaultParameters,MATCH(N$8,'Default Parameters'!$3:$3,0),FALSE),"[enter country-specific value")</f>
        <v>0.35</v>
      </c>
      <c r="O301" s="211" cm="1">
        <f t="array" aca="1" ref="O301" ca="1">IF($G301="D",VLOOKUP($A301,DefaultParameters,MATCH(O$8,'Default Parameters'!$3:$3,0),FALSE),"[enter country-specific value")</f>
        <v>0.35</v>
      </c>
      <c r="P301" s="211" cm="1">
        <f t="array" aca="1" ref="P301" ca="1">IF($G301="D",VLOOKUP($A301,DefaultParameters,MATCH(P$8,'Default Parameters'!$3:$3,0),FALSE),"[enter country-specific value")</f>
        <v>0.35</v>
      </c>
      <c r="Q301" s="211" cm="1">
        <f t="array" aca="1" ref="Q301" ca="1">IF($G301="D",VLOOKUP($A301,DefaultParameters,MATCH(Q$8,'Default Parameters'!$3:$3,0),FALSE),"[enter country-specific value")</f>
        <v>0.35</v>
      </c>
      <c r="R301" s="211" cm="1">
        <f t="array" aca="1" ref="R301" ca="1">IF($G301="D",VLOOKUP($A301,DefaultParameters,MATCH(R$8,'Default Parameters'!$3:$3,0),FALSE),"[enter country-specific value")</f>
        <v>0.35</v>
      </c>
      <c r="S301" s="211" cm="1">
        <f t="array" aca="1" ref="S301" ca="1">IF($G301="D",VLOOKUP($A301,DefaultParameters,MATCH(S$8,'Default Parameters'!$3:$3,0),FALSE),"[enter country-specific value")</f>
        <v>0.35</v>
      </c>
      <c r="T301" s="211" cm="1">
        <f t="array" aca="1" ref="T301" ca="1">IF($G301="D",VLOOKUP($A301,DefaultParameters,MATCH(T$8,'Default Parameters'!$3:$3,0),FALSE),"[enter country-specific value")</f>
        <v>0.35</v>
      </c>
      <c r="U301" s="211" cm="1">
        <f t="array" aca="1" ref="U301" ca="1">IF($G301="D",VLOOKUP($A301,DefaultParameters,MATCH(U$8,'Default Parameters'!$3:$3,0),FALSE),"[enter country-specific value")</f>
        <v>0.35</v>
      </c>
      <c r="V301" s="211" cm="1">
        <f t="array" aca="1" ref="V301" ca="1">IF($G301="D",VLOOKUP($A301,DefaultParameters,MATCH(V$8,'Default Parameters'!$3:$3,0),FALSE),"[enter country-specific value")</f>
        <v>0.35</v>
      </c>
      <c r="W301" s="211" cm="1">
        <f t="array" aca="1" ref="W301" ca="1">IF($G301="D",VLOOKUP($A301,DefaultParameters,MATCH(W$8,'Default Parameters'!$3:$3,0),FALSE),"[enter country-specific value")</f>
        <v>0.35</v>
      </c>
      <c r="X301" s="211" cm="1">
        <f t="array" aca="1" ref="X301" ca="1">IF($G301="D",VLOOKUP($A301,DefaultParameters,MATCH(X$8,'Default Parameters'!$3:$3,0),FALSE),"[enter country-specific value")</f>
        <v>0.35</v>
      </c>
      <c r="Y301" s="211" cm="1">
        <f t="array" aca="1" ref="Y301" ca="1">IF($G301="D",VLOOKUP($A301,DefaultParameters,MATCH(Y$8,'Default Parameters'!$3:$3,0),FALSE),"[enter country-specific value")</f>
        <v>0.35</v>
      </c>
      <c r="Z301" s="211" cm="1">
        <f t="array" aca="1" ref="Z301" ca="1">IF($G301="D",VLOOKUP($A301,DefaultParameters,MATCH(Z$8,'Default Parameters'!$3:$3,0),FALSE),"[enter country-specific value")</f>
        <v>0.35</v>
      </c>
      <c r="AA301" s="211" cm="1">
        <f t="array" aca="1" ref="AA301" ca="1">IF($G301="D",VLOOKUP($A301,DefaultParameters,MATCH(AA$8,'Default Parameters'!$3:$3,0),FALSE),"[enter country-specific value")</f>
        <v>0.35</v>
      </c>
      <c r="AB301" s="211" cm="1">
        <f t="array" aca="1" ref="AB301" ca="1">IF($G301="D",VLOOKUP($A301,DefaultParameters,MATCH(AB$8,'Default Parameters'!$3:$3,0),FALSE),"[enter country-specific value")</f>
        <v>0.35</v>
      </c>
      <c r="AC301" s="211" cm="1">
        <f t="array" aca="1" ref="AC301" ca="1">IF($G301="D",VLOOKUP($A301,DefaultParameters,MATCH(AC$8,'Default Parameters'!$3:$3,0),FALSE),"[enter country-specific value")</f>
        <v>0.35</v>
      </c>
      <c r="AD301" s="211" cm="1">
        <f t="array" aca="1" ref="AD301" ca="1">IF($G301="D",VLOOKUP($A301,DefaultParameters,MATCH(AD$8,'Default Parameters'!$3:$3,0),FALSE),"[enter country-specific value")</f>
        <v>0.35</v>
      </c>
      <c r="AE301" s="211" cm="1">
        <f t="array" aca="1" ref="AE301" ca="1">IF($G301="D",VLOOKUP($A301,DefaultParameters,MATCH(AE$8,'Default Parameters'!$3:$3,0),FALSE),"[enter country-specific value")</f>
        <v>0.35</v>
      </c>
      <c r="AF301" s="211" cm="1">
        <f t="array" aca="1" ref="AF301" ca="1">IF($G301="D",VLOOKUP($A301,DefaultParameters,MATCH(AF$8,'Default Parameters'!$3:$3,0),FALSE),"[enter country-specific value")</f>
        <v>0.35</v>
      </c>
      <c r="AG301" s="211" cm="1">
        <f t="array" aca="1" ref="AG301" ca="1">IF($G301="D",VLOOKUP($A301,DefaultParameters,MATCH(AG$8,'Default Parameters'!$3:$3,0),FALSE),"[enter country-specific value")</f>
        <v>0.35</v>
      </c>
      <c r="AH301" s="211" cm="1">
        <f t="array" aca="1" ref="AH301" ca="1">IF($G301="D",VLOOKUP($A301,DefaultParameters,MATCH(AH$8,'Default Parameters'!$3:$3,0),FALSE),"[enter country-specific value")</f>
        <v>0.35</v>
      </c>
      <c r="AI301" s="211" cm="1">
        <f t="array" aca="1" ref="AI301" ca="1">IF($G301="D",VLOOKUP($A301,DefaultParameters,MATCH(AI$8,'Default Parameters'!$3:$3,0),FALSE),"[enter country-specific value")</f>
        <v>0.35</v>
      </c>
      <c r="AJ301" s="211" cm="1">
        <f t="array" aca="1" ref="AJ301" ca="1">IF($G301="D",VLOOKUP($A301,DefaultParameters,MATCH(AJ$8,'Default Parameters'!$3:$3,0),FALSE),"[enter country-specific value")</f>
        <v>0.35</v>
      </c>
      <c r="AK301" s="211" cm="1">
        <f t="array" aca="1" ref="AK301" ca="1">IF($G301="D",VLOOKUP($A301,DefaultParameters,MATCH(AK$8,'Default Parameters'!$3:$3,0),FALSE),"[enter country-specific value")</f>
        <v>0.35</v>
      </c>
      <c r="AL301" s="211" cm="1">
        <f t="array" aca="1" ref="AL301" ca="1">IF($G301="D",VLOOKUP($A301,DefaultParameters,MATCH(AL$8,'Default Parameters'!$3:$3,0),FALSE),"[enter country-specific value")</f>
        <v>0.35</v>
      </c>
      <c r="AM301" s="211" cm="1">
        <f t="array" aca="1" ref="AM301" ca="1">IF($G301="D",VLOOKUP($A301,DefaultParameters,MATCH(AM$8,'Default Parameters'!$3:$3,0),FALSE),"[enter country-specific value")</f>
        <v>0.35</v>
      </c>
      <c r="AN301" s="211" cm="1">
        <f t="array" aca="1" ref="AN301" ca="1">IF($G301="D",VLOOKUP($A301,DefaultParameters,MATCH(AN$8,'Default Parameters'!$3:$3,0),FALSE),"[enter country-specific value")</f>
        <v>0.35</v>
      </c>
      <c r="AO301" s="211" cm="1">
        <f t="array" aca="1" ref="AO301" ca="1">IF($G301="D",VLOOKUP($A301,DefaultParameters,MATCH(AO$8,'Default Parameters'!$3:$3,0),FALSE),"[enter country-specific value")</f>
        <v>0.35</v>
      </c>
      <c r="AP301" s="211"/>
      <c r="AQ301" s="211"/>
      <c r="AR301" s="211"/>
      <c r="AS301" s="211"/>
      <c r="AT301" s="211"/>
      <c r="AU301" s="188"/>
      <c r="AV301" s="43" t="e" cm="1">
        <f t="array" aca="1" ref="AV301" ca="1">IF($G301="D",VLOOKUP($A301,DefaultParameters,MATCH(AV$8,'Default Parameters'!$3:$3,0),FALSE),"[enter country-specific value")</f>
        <v>#N/A</v>
      </c>
    </row>
    <row r="302" spans="1:48" x14ac:dyDescent="0.25">
      <c r="A302" s="44" t="str">
        <f t="shared" si="72"/>
        <v>EF_NH3_storage_solid_Laying hens</v>
      </c>
      <c r="B302" s="2" t="s">
        <v>49</v>
      </c>
      <c r="C302" s="2" t="s">
        <v>207</v>
      </c>
      <c r="D302" s="77" t="str">
        <f t="shared" ca="1" si="69"/>
        <v>NH3-N</v>
      </c>
      <c r="E302" s="2" t="s">
        <v>85</v>
      </c>
      <c r="F302" s="77" t="str">
        <f t="shared" ca="1" si="70"/>
        <v>Fraction TAN</v>
      </c>
      <c r="G302" s="201" t="s">
        <v>124</v>
      </c>
      <c r="H302" s="2" t="s">
        <v>49</v>
      </c>
      <c r="I302" s="211" t="str">
        <f t="shared" ca="1" si="71"/>
        <v>Table 3.9, 3B, EMEP/EEA Guidebook 2019</v>
      </c>
      <c r="J302" s="176"/>
      <c r="K302" s="211" cm="1">
        <f t="array" aca="1" ref="K302" ca="1">IF($G302="D",VLOOKUP($A302,DefaultParameters,MATCH(K$8,'Default Parameters'!$3:$3,0),FALSE),"[enter country-specific value")</f>
        <v>0.08</v>
      </c>
      <c r="L302" s="211" cm="1">
        <f t="array" aca="1" ref="L302" ca="1">IF($G302="D",VLOOKUP($A302,DefaultParameters,MATCH(L$8,'Default Parameters'!$3:$3,0),FALSE),"[enter country-specific value")</f>
        <v>0.08</v>
      </c>
      <c r="M302" s="211" cm="1">
        <f t="array" aca="1" ref="M302" ca="1">IF($G302="D",VLOOKUP($A302,DefaultParameters,MATCH(M$8,'Default Parameters'!$3:$3,0),FALSE),"[enter country-specific value")</f>
        <v>0.08</v>
      </c>
      <c r="N302" s="211" cm="1">
        <f t="array" aca="1" ref="N302" ca="1">IF($G302="D",VLOOKUP($A302,DefaultParameters,MATCH(N$8,'Default Parameters'!$3:$3,0),FALSE),"[enter country-specific value")</f>
        <v>0.08</v>
      </c>
      <c r="O302" s="211" cm="1">
        <f t="array" aca="1" ref="O302" ca="1">IF($G302="D",VLOOKUP($A302,DefaultParameters,MATCH(O$8,'Default Parameters'!$3:$3,0),FALSE),"[enter country-specific value")</f>
        <v>0.08</v>
      </c>
      <c r="P302" s="211" cm="1">
        <f t="array" aca="1" ref="P302" ca="1">IF($G302="D",VLOOKUP($A302,DefaultParameters,MATCH(P$8,'Default Parameters'!$3:$3,0),FALSE),"[enter country-specific value")</f>
        <v>0.08</v>
      </c>
      <c r="Q302" s="211" cm="1">
        <f t="array" aca="1" ref="Q302" ca="1">IF($G302="D",VLOOKUP($A302,DefaultParameters,MATCH(Q$8,'Default Parameters'!$3:$3,0),FALSE),"[enter country-specific value")</f>
        <v>0.08</v>
      </c>
      <c r="R302" s="211" cm="1">
        <f t="array" aca="1" ref="R302" ca="1">IF($G302="D",VLOOKUP($A302,DefaultParameters,MATCH(R$8,'Default Parameters'!$3:$3,0),FALSE),"[enter country-specific value")</f>
        <v>0.08</v>
      </c>
      <c r="S302" s="211" cm="1">
        <f t="array" aca="1" ref="S302" ca="1">IF($G302="D",VLOOKUP($A302,DefaultParameters,MATCH(S$8,'Default Parameters'!$3:$3,0),FALSE),"[enter country-specific value")</f>
        <v>0.08</v>
      </c>
      <c r="T302" s="211" cm="1">
        <f t="array" aca="1" ref="T302" ca="1">IF($G302="D",VLOOKUP($A302,DefaultParameters,MATCH(T$8,'Default Parameters'!$3:$3,0),FALSE),"[enter country-specific value")</f>
        <v>0.08</v>
      </c>
      <c r="U302" s="211" cm="1">
        <f t="array" aca="1" ref="U302" ca="1">IF($G302="D",VLOOKUP($A302,DefaultParameters,MATCH(U$8,'Default Parameters'!$3:$3,0),FALSE),"[enter country-specific value")</f>
        <v>0.08</v>
      </c>
      <c r="V302" s="211" cm="1">
        <f t="array" aca="1" ref="V302" ca="1">IF($G302="D",VLOOKUP($A302,DefaultParameters,MATCH(V$8,'Default Parameters'!$3:$3,0),FALSE),"[enter country-specific value")</f>
        <v>0.08</v>
      </c>
      <c r="W302" s="211" cm="1">
        <f t="array" aca="1" ref="W302" ca="1">IF($G302="D",VLOOKUP($A302,DefaultParameters,MATCH(W$8,'Default Parameters'!$3:$3,0),FALSE),"[enter country-specific value")</f>
        <v>0.08</v>
      </c>
      <c r="X302" s="211" cm="1">
        <f t="array" aca="1" ref="X302" ca="1">IF($G302="D",VLOOKUP($A302,DefaultParameters,MATCH(X$8,'Default Parameters'!$3:$3,0),FALSE),"[enter country-specific value")</f>
        <v>0.08</v>
      </c>
      <c r="Y302" s="211" cm="1">
        <f t="array" aca="1" ref="Y302" ca="1">IF($G302="D",VLOOKUP($A302,DefaultParameters,MATCH(Y$8,'Default Parameters'!$3:$3,0),FALSE),"[enter country-specific value")</f>
        <v>0.08</v>
      </c>
      <c r="Z302" s="211" cm="1">
        <f t="array" aca="1" ref="Z302" ca="1">IF($G302="D",VLOOKUP($A302,DefaultParameters,MATCH(Z$8,'Default Parameters'!$3:$3,0),FALSE),"[enter country-specific value")</f>
        <v>0.08</v>
      </c>
      <c r="AA302" s="211" cm="1">
        <f t="array" aca="1" ref="AA302" ca="1">IF($G302="D",VLOOKUP($A302,DefaultParameters,MATCH(AA$8,'Default Parameters'!$3:$3,0),FALSE),"[enter country-specific value")</f>
        <v>0.08</v>
      </c>
      <c r="AB302" s="211" cm="1">
        <f t="array" aca="1" ref="AB302" ca="1">IF($G302="D",VLOOKUP($A302,DefaultParameters,MATCH(AB$8,'Default Parameters'!$3:$3,0),FALSE),"[enter country-specific value")</f>
        <v>0.08</v>
      </c>
      <c r="AC302" s="211" cm="1">
        <f t="array" aca="1" ref="AC302" ca="1">IF($G302="D",VLOOKUP($A302,DefaultParameters,MATCH(AC$8,'Default Parameters'!$3:$3,0),FALSE),"[enter country-specific value")</f>
        <v>0.08</v>
      </c>
      <c r="AD302" s="211" cm="1">
        <f t="array" aca="1" ref="AD302" ca="1">IF($G302="D",VLOOKUP($A302,DefaultParameters,MATCH(AD$8,'Default Parameters'!$3:$3,0),FALSE),"[enter country-specific value")</f>
        <v>0.08</v>
      </c>
      <c r="AE302" s="211" cm="1">
        <f t="array" aca="1" ref="AE302" ca="1">IF($G302="D",VLOOKUP($A302,DefaultParameters,MATCH(AE$8,'Default Parameters'!$3:$3,0),FALSE),"[enter country-specific value")</f>
        <v>0.08</v>
      </c>
      <c r="AF302" s="211" cm="1">
        <f t="array" aca="1" ref="AF302" ca="1">IF($G302="D",VLOOKUP($A302,DefaultParameters,MATCH(AF$8,'Default Parameters'!$3:$3,0),FALSE),"[enter country-specific value")</f>
        <v>0.08</v>
      </c>
      <c r="AG302" s="211" cm="1">
        <f t="array" aca="1" ref="AG302" ca="1">IF($G302="D",VLOOKUP($A302,DefaultParameters,MATCH(AG$8,'Default Parameters'!$3:$3,0),FALSE),"[enter country-specific value")</f>
        <v>0.08</v>
      </c>
      <c r="AH302" s="211" cm="1">
        <f t="array" aca="1" ref="AH302" ca="1">IF($G302="D",VLOOKUP($A302,DefaultParameters,MATCH(AH$8,'Default Parameters'!$3:$3,0),FALSE),"[enter country-specific value")</f>
        <v>0.08</v>
      </c>
      <c r="AI302" s="211" cm="1">
        <f t="array" aca="1" ref="AI302" ca="1">IF($G302="D",VLOOKUP($A302,DefaultParameters,MATCH(AI$8,'Default Parameters'!$3:$3,0),FALSE),"[enter country-specific value")</f>
        <v>0.08</v>
      </c>
      <c r="AJ302" s="211" cm="1">
        <f t="array" aca="1" ref="AJ302" ca="1">IF($G302="D",VLOOKUP($A302,DefaultParameters,MATCH(AJ$8,'Default Parameters'!$3:$3,0),FALSE),"[enter country-specific value")</f>
        <v>0.08</v>
      </c>
      <c r="AK302" s="211" cm="1">
        <f t="array" aca="1" ref="AK302" ca="1">IF($G302="D",VLOOKUP($A302,DefaultParameters,MATCH(AK$8,'Default Parameters'!$3:$3,0),FALSE),"[enter country-specific value")</f>
        <v>0.08</v>
      </c>
      <c r="AL302" s="211" cm="1">
        <f t="array" aca="1" ref="AL302" ca="1">IF($G302="D",VLOOKUP($A302,DefaultParameters,MATCH(AL$8,'Default Parameters'!$3:$3,0),FALSE),"[enter country-specific value")</f>
        <v>0.08</v>
      </c>
      <c r="AM302" s="211" cm="1">
        <f t="array" aca="1" ref="AM302" ca="1">IF($G302="D",VLOOKUP($A302,DefaultParameters,MATCH(AM$8,'Default Parameters'!$3:$3,0),FALSE),"[enter country-specific value")</f>
        <v>0.08</v>
      </c>
      <c r="AN302" s="211" cm="1">
        <f t="array" aca="1" ref="AN302" ca="1">IF($G302="D",VLOOKUP($A302,DefaultParameters,MATCH(AN$8,'Default Parameters'!$3:$3,0),FALSE),"[enter country-specific value")</f>
        <v>0.08</v>
      </c>
      <c r="AO302" s="211" cm="1">
        <f t="array" aca="1" ref="AO302" ca="1">IF($G302="D",VLOOKUP($A302,DefaultParameters,MATCH(AO$8,'Default Parameters'!$3:$3,0),FALSE),"[enter country-specific value")</f>
        <v>0.08</v>
      </c>
      <c r="AP302" s="211"/>
      <c r="AQ302" s="211"/>
      <c r="AR302" s="211"/>
      <c r="AS302" s="211"/>
      <c r="AT302" s="211"/>
      <c r="AU302" s="188"/>
      <c r="AV302" s="43" t="e" cm="1">
        <f t="array" aca="1" ref="AV302" ca="1">IF($G302="D",VLOOKUP($A302,DefaultParameters,MATCH(AV$8,'Default Parameters'!$3:$3,0),FALSE),"[enter country-specific value")</f>
        <v>#N/A</v>
      </c>
    </row>
    <row r="303" spans="1:48" x14ac:dyDescent="0.25">
      <c r="A303" s="44" t="str">
        <f t="shared" si="72"/>
        <v>EF_NH3_storage_solid_Broilers</v>
      </c>
      <c r="B303" s="2" t="s">
        <v>49</v>
      </c>
      <c r="C303" s="2" t="s">
        <v>207</v>
      </c>
      <c r="D303" s="77" t="str">
        <f t="shared" ca="1" si="69"/>
        <v>NH3-N</v>
      </c>
      <c r="E303" s="2" t="s">
        <v>84</v>
      </c>
      <c r="F303" s="77" t="str">
        <f t="shared" ca="1" si="70"/>
        <v>Fraction TAN</v>
      </c>
      <c r="G303" s="201" t="s">
        <v>124</v>
      </c>
      <c r="H303" s="2" t="s">
        <v>49</v>
      </c>
      <c r="I303" s="211" t="str">
        <f t="shared" ca="1" si="71"/>
        <v>Table 3.9, 3B, EMEP/EEA Guidebook 2019</v>
      </c>
      <c r="J303" s="202"/>
      <c r="K303" s="211" cm="1">
        <f t="array" aca="1" ref="K303" ca="1">IF($G303="D",VLOOKUP($A303,DefaultParameters,MATCH(K$8,'Default Parameters'!$3:$3,0),FALSE),"[enter country-specific value")</f>
        <v>0.3</v>
      </c>
      <c r="L303" s="211" cm="1">
        <f t="array" aca="1" ref="L303" ca="1">IF($G303="D",VLOOKUP($A303,DefaultParameters,MATCH(L$8,'Default Parameters'!$3:$3,0),FALSE),"[enter country-specific value")</f>
        <v>0.3</v>
      </c>
      <c r="M303" s="211" cm="1">
        <f t="array" aca="1" ref="M303" ca="1">IF($G303="D",VLOOKUP($A303,DefaultParameters,MATCH(M$8,'Default Parameters'!$3:$3,0),FALSE),"[enter country-specific value")</f>
        <v>0.3</v>
      </c>
      <c r="N303" s="211" cm="1">
        <f t="array" aca="1" ref="N303" ca="1">IF($G303="D",VLOOKUP($A303,DefaultParameters,MATCH(N$8,'Default Parameters'!$3:$3,0),FALSE),"[enter country-specific value")</f>
        <v>0.3</v>
      </c>
      <c r="O303" s="211" cm="1">
        <f t="array" aca="1" ref="O303" ca="1">IF($G303="D",VLOOKUP($A303,DefaultParameters,MATCH(O$8,'Default Parameters'!$3:$3,0),FALSE),"[enter country-specific value")</f>
        <v>0.3</v>
      </c>
      <c r="P303" s="211" cm="1">
        <f t="array" aca="1" ref="P303" ca="1">IF($G303="D",VLOOKUP($A303,DefaultParameters,MATCH(P$8,'Default Parameters'!$3:$3,0),FALSE),"[enter country-specific value")</f>
        <v>0.3</v>
      </c>
      <c r="Q303" s="211" cm="1">
        <f t="array" aca="1" ref="Q303" ca="1">IF($G303="D",VLOOKUP($A303,DefaultParameters,MATCH(Q$8,'Default Parameters'!$3:$3,0),FALSE),"[enter country-specific value")</f>
        <v>0.3</v>
      </c>
      <c r="R303" s="211" cm="1">
        <f t="array" aca="1" ref="R303" ca="1">IF($G303="D",VLOOKUP($A303,DefaultParameters,MATCH(R$8,'Default Parameters'!$3:$3,0),FALSE),"[enter country-specific value")</f>
        <v>0.3</v>
      </c>
      <c r="S303" s="211" cm="1">
        <f t="array" aca="1" ref="S303" ca="1">IF($G303="D",VLOOKUP($A303,DefaultParameters,MATCH(S$8,'Default Parameters'!$3:$3,0),FALSE),"[enter country-specific value")</f>
        <v>0.3</v>
      </c>
      <c r="T303" s="211" cm="1">
        <f t="array" aca="1" ref="T303" ca="1">IF($G303="D",VLOOKUP($A303,DefaultParameters,MATCH(T$8,'Default Parameters'!$3:$3,0),FALSE),"[enter country-specific value")</f>
        <v>0.3</v>
      </c>
      <c r="U303" s="211" cm="1">
        <f t="array" aca="1" ref="U303" ca="1">IF($G303="D",VLOOKUP($A303,DefaultParameters,MATCH(U$8,'Default Parameters'!$3:$3,0),FALSE),"[enter country-specific value")</f>
        <v>0.3</v>
      </c>
      <c r="V303" s="211" cm="1">
        <f t="array" aca="1" ref="V303" ca="1">IF($G303="D",VLOOKUP($A303,DefaultParameters,MATCH(V$8,'Default Parameters'!$3:$3,0),FALSE),"[enter country-specific value")</f>
        <v>0.3</v>
      </c>
      <c r="W303" s="211" cm="1">
        <f t="array" aca="1" ref="W303" ca="1">IF($G303="D",VLOOKUP($A303,DefaultParameters,MATCH(W$8,'Default Parameters'!$3:$3,0),FALSE),"[enter country-specific value")</f>
        <v>0.3</v>
      </c>
      <c r="X303" s="211" cm="1">
        <f t="array" aca="1" ref="X303" ca="1">IF($G303="D",VLOOKUP($A303,DefaultParameters,MATCH(X$8,'Default Parameters'!$3:$3,0),FALSE),"[enter country-specific value")</f>
        <v>0.3</v>
      </c>
      <c r="Y303" s="211" cm="1">
        <f t="array" aca="1" ref="Y303" ca="1">IF($G303="D",VLOOKUP($A303,DefaultParameters,MATCH(Y$8,'Default Parameters'!$3:$3,0),FALSE),"[enter country-specific value")</f>
        <v>0.3</v>
      </c>
      <c r="Z303" s="211" cm="1">
        <f t="array" aca="1" ref="Z303" ca="1">IF($G303="D",VLOOKUP($A303,DefaultParameters,MATCH(Z$8,'Default Parameters'!$3:$3,0),FALSE),"[enter country-specific value")</f>
        <v>0.3</v>
      </c>
      <c r="AA303" s="211" cm="1">
        <f t="array" aca="1" ref="AA303" ca="1">IF($G303="D",VLOOKUP($A303,DefaultParameters,MATCH(AA$8,'Default Parameters'!$3:$3,0),FALSE),"[enter country-specific value")</f>
        <v>0.3</v>
      </c>
      <c r="AB303" s="211" cm="1">
        <f t="array" aca="1" ref="AB303" ca="1">IF($G303="D",VLOOKUP($A303,DefaultParameters,MATCH(AB$8,'Default Parameters'!$3:$3,0),FALSE),"[enter country-specific value")</f>
        <v>0.3</v>
      </c>
      <c r="AC303" s="211" cm="1">
        <f t="array" aca="1" ref="AC303" ca="1">IF($G303="D",VLOOKUP($A303,DefaultParameters,MATCH(AC$8,'Default Parameters'!$3:$3,0),FALSE),"[enter country-specific value")</f>
        <v>0.3</v>
      </c>
      <c r="AD303" s="211" cm="1">
        <f t="array" aca="1" ref="AD303" ca="1">IF($G303="D",VLOOKUP($A303,DefaultParameters,MATCH(AD$8,'Default Parameters'!$3:$3,0),FALSE),"[enter country-specific value")</f>
        <v>0.3</v>
      </c>
      <c r="AE303" s="211" cm="1">
        <f t="array" aca="1" ref="AE303" ca="1">IF($G303="D",VLOOKUP($A303,DefaultParameters,MATCH(AE$8,'Default Parameters'!$3:$3,0),FALSE),"[enter country-specific value")</f>
        <v>0.3</v>
      </c>
      <c r="AF303" s="211" cm="1">
        <f t="array" aca="1" ref="AF303" ca="1">IF($G303="D",VLOOKUP($A303,DefaultParameters,MATCH(AF$8,'Default Parameters'!$3:$3,0),FALSE),"[enter country-specific value")</f>
        <v>0.3</v>
      </c>
      <c r="AG303" s="211" cm="1">
        <f t="array" aca="1" ref="AG303" ca="1">IF($G303="D",VLOOKUP($A303,DefaultParameters,MATCH(AG$8,'Default Parameters'!$3:$3,0),FALSE),"[enter country-specific value")</f>
        <v>0.3</v>
      </c>
      <c r="AH303" s="211" cm="1">
        <f t="array" aca="1" ref="AH303" ca="1">IF($G303="D",VLOOKUP($A303,DefaultParameters,MATCH(AH$8,'Default Parameters'!$3:$3,0),FALSE),"[enter country-specific value")</f>
        <v>0.3</v>
      </c>
      <c r="AI303" s="211" cm="1">
        <f t="array" aca="1" ref="AI303" ca="1">IF($G303="D",VLOOKUP($A303,DefaultParameters,MATCH(AI$8,'Default Parameters'!$3:$3,0),FALSE),"[enter country-specific value")</f>
        <v>0.3</v>
      </c>
      <c r="AJ303" s="211" cm="1">
        <f t="array" aca="1" ref="AJ303" ca="1">IF($G303="D",VLOOKUP($A303,DefaultParameters,MATCH(AJ$8,'Default Parameters'!$3:$3,0),FALSE),"[enter country-specific value")</f>
        <v>0.3</v>
      </c>
      <c r="AK303" s="211" cm="1">
        <f t="array" aca="1" ref="AK303" ca="1">IF($G303="D",VLOOKUP($A303,DefaultParameters,MATCH(AK$8,'Default Parameters'!$3:$3,0),FALSE),"[enter country-specific value")</f>
        <v>0.3</v>
      </c>
      <c r="AL303" s="211" cm="1">
        <f t="array" aca="1" ref="AL303" ca="1">IF($G303="D",VLOOKUP($A303,DefaultParameters,MATCH(AL$8,'Default Parameters'!$3:$3,0),FALSE),"[enter country-specific value")</f>
        <v>0.3</v>
      </c>
      <c r="AM303" s="211" cm="1">
        <f t="array" aca="1" ref="AM303" ca="1">IF($G303="D",VLOOKUP($A303,DefaultParameters,MATCH(AM$8,'Default Parameters'!$3:$3,0),FALSE),"[enter country-specific value")</f>
        <v>0.3</v>
      </c>
      <c r="AN303" s="211" cm="1">
        <f t="array" aca="1" ref="AN303" ca="1">IF($G303="D",VLOOKUP($A303,DefaultParameters,MATCH(AN$8,'Default Parameters'!$3:$3,0),FALSE),"[enter country-specific value")</f>
        <v>0.3</v>
      </c>
      <c r="AO303" s="211" cm="1">
        <f t="array" aca="1" ref="AO303" ca="1">IF($G303="D",VLOOKUP($A303,DefaultParameters,MATCH(AO$8,'Default Parameters'!$3:$3,0),FALSE),"[enter country-specific value")</f>
        <v>0.3</v>
      </c>
      <c r="AP303" s="211"/>
      <c r="AQ303" s="211"/>
      <c r="AR303" s="211"/>
      <c r="AS303" s="211"/>
      <c r="AT303" s="211"/>
      <c r="AU303" s="188"/>
      <c r="AV303" s="43" t="e" cm="1">
        <f t="array" aca="1" ref="AV303" ca="1">IF($G303="D",VLOOKUP($A303,DefaultParameters,MATCH(AV$8,'Default Parameters'!$3:$3,0),FALSE),"[enter country-specific value")</f>
        <v>#N/A</v>
      </c>
    </row>
    <row r="304" spans="1:48" x14ac:dyDescent="0.25">
      <c r="A304" s="44" t="str">
        <f t="shared" si="72"/>
        <v>EF_NH3_storage_solid_Turkeys</v>
      </c>
      <c r="B304" s="2" t="s">
        <v>49</v>
      </c>
      <c r="C304" s="2" t="s">
        <v>207</v>
      </c>
      <c r="D304" s="77" t="str">
        <f t="shared" ca="1" si="69"/>
        <v>NH3-N</v>
      </c>
      <c r="E304" s="2" t="s">
        <v>87</v>
      </c>
      <c r="F304" s="77" t="str">
        <f t="shared" ca="1" si="70"/>
        <v>Fraction TAN</v>
      </c>
      <c r="G304" s="201" t="s">
        <v>124</v>
      </c>
      <c r="H304" s="2" t="s">
        <v>49</v>
      </c>
      <c r="I304" s="211" t="str">
        <f t="shared" ca="1" si="71"/>
        <v>Table 3.9, 3B, EMEP/EEA Guidebook 2019</v>
      </c>
      <c r="J304" s="202"/>
      <c r="K304" s="211" cm="1">
        <f t="array" aca="1" ref="K304" ca="1">IF($G304="D",VLOOKUP($A304,DefaultParameters,MATCH(K$8,'Default Parameters'!$3:$3,0),FALSE),"[enter country-specific value")</f>
        <v>0.24</v>
      </c>
      <c r="L304" s="211" cm="1">
        <f t="array" aca="1" ref="L304" ca="1">IF($G304="D",VLOOKUP($A304,DefaultParameters,MATCH(L$8,'Default Parameters'!$3:$3,0),FALSE),"[enter country-specific value")</f>
        <v>0.24</v>
      </c>
      <c r="M304" s="211" cm="1">
        <f t="array" aca="1" ref="M304" ca="1">IF($G304="D",VLOOKUP($A304,DefaultParameters,MATCH(M$8,'Default Parameters'!$3:$3,0),FALSE),"[enter country-specific value")</f>
        <v>0.24</v>
      </c>
      <c r="N304" s="211" cm="1">
        <f t="array" aca="1" ref="N304" ca="1">IF($G304="D",VLOOKUP($A304,DefaultParameters,MATCH(N$8,'Default Parameters'!$3:$3,0),FALSE),"[enter country-specific value")</f>
        <v>0.24</v>
      </c>
      <c r="O304" s="211" cm="1">
        <f t="array" aca="1" ref="O304" ca="1">IF($G304="D",VLOOKUP($A304,DefaultParameters,MATCH(O$8,'Default Parameters'!$3:$3,0),FALSE),"[enter country-specific value")</f>
        <v>0.24</v>
      </c>
      <c r="P304" s="211" cm="1">
        <f t="array" aca="1" ref="P304" ca="1">IF($G304="D",VLOOKUP($A304,DefaultParameters,MATCH(P$8,'Default Parameters'!$3:$3,0),FALSE),"[enter country-specific value")</f>
        <v>0.24</v>
      </c>
      <c r="Q304" s="211" cm="1">
        <f t="array" aca="1" ref="Q304" ca="1">IF($G304="D",VLOOKUP($A304,DefaultParameters,MATCH(Q$8,'Default Parameters'!$3:$3,0),FALSE),"[enter country-specific value")</f>
        <v>0.24</v>
      </c>
      <c r="R304" s="211" cm="1">
        <f t="array" aca="1" ref="R304" ca="1">IF($G304="D",VLOOKUP($A304,DefaultParameters,MATCH(R$8,'Default Parameters'!$3:$3,0),FALSE),"[enter country-specific value")</f>
        <v>0.24</v>
      </c>
      <c r="S304" s="211" cm="1">
        <f t="array" aca="1" ref="S304" ca="1">IF($G304="D",VLOOKUP($A304,DefaultParameters,MATCH(S$8,'Default Parameters'!$3:$3,0),FALSE),"[enter country-specific value")</f>
        <v>0.24</v>
      </c>
      <c r="T304" s="211" cm="1">
        <f t="array" aca="1" ref="T304" ca="1">IF($G304="D",VLOOKUP($A304,DefaultParameters,MATCH(T$8,'Default Parameters'!$3:$3,0),FALSE),"[enter country-specific value")</f>
        <v>0.24</v>
      </c>
      <c r="U304" s="211" cm="1">
        <f t="array" aca="1" ref="U304" ca="1">IF($G304="D",VLOOKUP($A304,DefaultParameters,MATCH(U$8,'Default Parameters'!$3:$3,0),FALSE),"[enter country-specific value")</f>
        <v>0.24</v>
      </c>
      <c r="V304" s="211" cm="1">
        <f t="array" aca="1" ref="V304" ca="1">IF($G304="D",VLOOKUP($A304,DefaultParameters,MATCH(V$8,'Default Parameters'!$3:$3,0),FALSE),"[enter country-specific value")</f>
        <v>0.24</v>
      </c>
      <c r="W304" s="211" cm="1">
        <f t="array" aca="1" ref="W304" ca="1">IF($G304="D",VLOOKUP($A304,DefaultParameters,MATCH(W$8,'Default Parameters'!$3:$3,0),FALSE),"[enter country-specific value")</f>
        <v>0.24</v>
      </c>
      <c r="X304" s="211" cm="1">
        <f t="array" aca="1" ref="X304" ca="1">IF($G304="D",VLOOKUP($A304,DefaultParameters,MATCH(X$8,'Default Parameters'!$3:$3,0),FALSE),"[enter country-specific value")</f>
        <v>0.24</v>
      </c>
      <c r="Y304" s="211" cm="1">
        <f t="array" aca="1" ref="Y304" ca="1">IF($G304="D",VLOOKUP($A304,DefaultParameters,MATCH(Y$8,'Default Parameters'!$3:$3,0),FALSE),"[enter country-specific value")</f>
        <v>0.24</v>
      </c>
      <c r="Z304" s="211" cm="1">
        <f t="array" aca="1" ref="Z304" ca="1">IF($G304="D",VLOOKUP($A304,DefaultParameters,MATCH(Z$8,'Default Parameters'!$3:$3,0),FALSE),"[enter country-specific value")</f>
        <v>0.24</v>
      </c>
      <c r="AA304" s="211" cm="1">
        <f t="array" aca="1" ref="AA304" ca="1">IF($G304="D",VLOOKUP($A304,DefaultParameters,MATCH(AA$8,'Default Parameters'!$3:$3,0),FALSE),"[enter country-specific value")</f>
        <v>0.24</v>
      </c>
      <c r="AB304" s="211" cm="1">
        <f t="array" aca="1" ref="AB304" ca="1">IF($G304="D",VLOOKUP($A304,DefaultParameters,MATCH(AB$8,'Default Parameters'!$3:$3,0),FALSE),"[enter country-specific value")</f>
        <v>0.24</v>
      </c>
      <c r="AC304" s="211" cm="1">
        <f t="array" aca="1" ref="AC304" ca="1">IF($G304="D",VLOOKUP($A304,DefaultParameters,MATCH(AC$8,'Default Parameters'!$3:$3,0),FALSE),"[enter country-specific value")</f>
        <v>0.24</v>
      </c>
      <c r="AD304" s="211" cm="1">
        <f t="array" aca="1" ref="AD304" ca="1">IF($G304="D",VLOOKUP($A304,DefaultParameters,MATCH(AD$8,'Default Parameters'!$3:$3,0),FALSE),"[enter country-specific value")</f>
        <v>0.24</v>
      </c>
      <c r="AE304" s="211" cm="1">
        <f t="array" aca="1" ref="AE304" ca="1">IF($G304="D",VLOOKUP($A304,DefaultParameters,MATCH(AE$8,'Default Parameters'!$3:$3,0),FALSE),"[enter country-specific value")</f>
        <v>0.24</v>
      </c>
      <c r="AF304" s="211" cm="1">
        <f t="array" aca="1" ref="AF304" ca="1">IF($G304="D",VLOOKUP($A304,DefaultParameters,MATCH(AF$8,'Default Parameters'!$3:$3,0),FALSE),"[enter country-specific value")</f>
        <v>0.24</v>
      </c>
      <c r="AG304" s="211" cm="1">
        <f t="array" aca="1" ref="AG304" ca="1">IF($G304="D",VLOOKUP($A304,DefaultParameters,MATCH(AG$8,'Default Parameters'!$3:$3,0),FALSE),"[enter country-specific value")</f>
        <v>0.24</v>
      </c>
      <c r="AH304" s="211" cm="1">
        <f t="array" aca="1" ref="AH304" ca="1">IF($G304="D",VLOOKUP($A304,DefaultParameters,MATCH(AH$8,'Default Parameters'!$3:$3,0),FALSE),"[enter country-specific value")</f>
        <v>0.24</v>
      </c>
      <c r="AI304" s="211" cm="1">
        <f t="array" aca="1" ref="AI304" ca="1">IF($G304="D",VLOOKUP($A304,DefaultParameters,MATCH(AI$8,'Default Parameters'!$3:$3,0),FALSE),"[enter country-specific value")</f>
        <v>0.24</v>
      </c>
      <c r="AJ304" s="211" cm="1">
        <f t="array" aca="1" ref="AJ304" ca="1">IF($G304="D",VLOOKUP($A304,DefaultParameters,MATCH(AJ$8,'Default Parameters'!$3:$3,0),FALSE),"[enter country-specific value")</f>
        <v>0.24</v>
      </c>
      <c r="AK304" s="211" cm="1">
        <f t="array" aca="1" ref="AK304" ca="1">IF($G304="D",VLOOKUP($A304,DefaultParameters,MATCH(AK$8,'Default Parameters'!$3:$3,0),FALSE),"[enter country-specific value")</f>
        <v>0.24</v>
      </c>
      <c r="AL304" s="211" cm="1">
        <f t="array" aca="1" ref="AL304" ca="1">IF($G304="D",VLOOKUP($A304,DefaultParameters,MATCH(AL$8,'Default Parameters'!$3:$3,0),FALSE),"[enter country-specific value")</f>
        <v>0.24</v>
      </c>
      <c r="AM304" s="211" cm="1">
        <f t="array" aca="1" ref="AM304" ca="1">IF($G304="D",VLOOKUP($A304,DefaultParameters,MATCH(AM$8,'Default Parameters'!$3:$3,0),FALSE),"[enter country-specific value")</f>
        <v>0.24</v>
      </c>
      <c r="AN304" s="211" cm="1">
        <f t="array" aca="1" ref="AN304" ca="1">IF($G304="D",VLOOKUP($A304,DefaultParameters,MATCH(AN$8,'Default Parameters'!$3:$3,0),FALSE),"[enter country-specific value")</f>
        <v>0.24</v>
      </c>
      <c r="AO304" s="211" cm="1">
        <f t="array" aca="1" ref="AO304" ca="1">IF($G304="D",VLOOKUP($A304,DefaultParameters,MATCH(AO$8,'Default Parameters'!$3:$3,0),FALSE),"[enter country-specific value")</f>
        <v>0.24</v>
      </c>
      <c r="AP304" s="211"/>
      <c r="AQ304" s="211"/>
      <c r="AR304" s="211"/>
      <c r="AS304" s="211"/>
      <c r="AT304" s="211"/>
      <c r="AU304" s="188"/>
      <c r="AV304" s="43" t="e" cm="1">
        <f t="array" aca="1" ref="AV304" ca="1">IF($G304="D",VLOOKUP($A304,DefaultParameters,MATCH(AV$8,'Default Parameters'!$3:$3,0),FALSE),"[enter country-specific value")</f>
        <v>#N/A</v>
      </c>
    </row>
    <row r="305" spans="1:48" x14ac:dyDescent="0.25">
      <c r="A305" s="44" t="str">
        <f t="shared" si="72"/>
        <v>EF_NH3_storage_solid_Other poultry (ducks)</v>
      </c>
      <c r="B305" s="2" t="s">
        <v>49</v>
      </c>
      <c r="C305" s="2" t="s">
        <v>207</v>
      </c>
      <c r="D305" s="77" t="str">
        <f t="shared" ca="1" si="69"/>
        <v>NH3-N</v>
      </c>
      <c r="E305" s="2" t="s">
        <v>90</v>
      </c>
      <c r="F305" s="77" t="str">
        <f t="shared" ca="1" si="70"/>
        <v>Fraction TAN</v>
      </c>
      <c r="G305" s="201" t="s">
        <v>124</v>
      </c>
      <c r="H305" s="2" t="s">
        <v>49</v>
      </c>
      <c r="I305" s="211" t="str">
        <f t="shared" ca="1" si="71"/>
        <v>Table 3.9, 3B, EMEP/EEA Guidebook 2019</v>
      </c>
      <c r="J305" s="202"/>
      <c r="K305" s="211" cm="1">
        <f t="array" aca="1" ref="K305" ca="1">IF($G305="D",VLOOKUP($A305,DefaultParameters,MATCH(K$8,'Default Parameters'!$3:$3,0),FALSE),"[enter country-specific value")</f>
        <v>0.24</v>
      </c>
      <c r="L305" s="211" cm="1">
        <f t="array" aca="1" ref="L305" ca="1">IF($G305="D",VLOOKUP($A305,DefaultParameters,MATCH(L$8,'Default Parameters'!$3:$3,0),FALSE),"[enter country-specific value")</f>
        <v>0.24</v>
      </c>
      <c r="M305" s="211" cm="1">
        <f t="array" aca="1" ref="M305" ca="1">IF($G305="D",VLOOKUP($A305,DefaultParameters,MATCH(M$8,'Default Parameters'!$3:$3,0),FALSE),"[enter country-specific value")</f>
        <v>0.24</v>
      </c>
      <c r="N305" s="211" cm="1">
        <f t="array" aca="1" ref="N305" ca="1">IF($G305="D",VLOOKUP($A305,DefaultParameters,MATCH(N$8,'Default Parameters'!$3:$3,0),FALSE),"[enter country-specific value")</f>
        <v>0.24</v>
      </c>
      <c r="O305" s="211" cm="1">
        <f t="array" aca="1" ref="O305" ca="1">IF($G305="D",VLOOKUP($A305,DefaultParameters,MATCH(O$8,'Default Parameters'!$3:$3,0),FALSE),"[enter country-specific value")</f>
        <v>0.24</v>
      </c>
      <c r="P305" s="211" cm="1">
        <f t="array" aca="1" ref="P305" ca="1">IF($G305="D",VLOOKUP($A305,DefaultParameters,MATCH(P$8,'Default Parameters'!$3:$3,0),FALSE),"[enter country-specific value")</f>
        <v>0.24</v>
      </c>
      <c r="Q305" s="211" cm="1">
        <f t="array" aca="1" ref="Q305" ca="1">IF($G305="D",VLOOKUP($A305,DefaultParameters,MATCH(Q$8,'Default Parameters'!$3:$3,0),FALSE),"[enter country-specific value")</f>
        <v>0.24</v>
      </c>
      <c r="R305" s="211" cm="1">
        <f t="array" aca="1" ref="R305" ca="1">IF($G305="D",VLOOKUP($A305,DefaultParameters,MATCH(R$8,'Default Parameters'!$3:$3,0),FALSE),"[enter country-specific value")</f>
        <v>0.24</v>
      </c>
      <c r="S305" s="211" cm="1">
        <f t="array" aca="1" ref="S305" ca="1">IF($G305="D",VLOOKUP($A305,DefaultParameters,MATCH(S$8,'Default Parameters'!$3:$3,0),FALSE),"[enter country-specific value")</f>
        <v>0.24</v>
      </c>
      <c r="T305" s="211" cm="1">
        <f t="array" aca="1" ref="T305" ca="1">IF($G305="D",VLOOKUP($A305,DefaultParameters,MATCH(T$8,'Default Parameters'!$3:$3,0),FALSE),"[enter country-specific value")</f>
        <v>0.24</v>
      </c>
      <c r="U305" s="211" cm="1">
        <f t="array" aca="1" ref="U305" ca="1">IF($G305="D",VLOOKUP($A305,DefaultParameters,MATCH(U$8,'Default Parameters'!$3:$3,0),FALSE),"[enter country-specific value")</f>
        <v>0.24</v>
      </c>
      <c r="V305" s="211" cm="1">
        <f t="array" aca="1" ref="V305" ca="1">IF($G305="D",VLOOKUP($A305,DefaultParameters,MATCH(V$8,'Default Parameters'!$3:$3,0),FALSE),"[enter country-specific value")</f>
        <v>0.24</v>
      </c>
      <c r="W305" s="211" cm="1">
        <f t="array" aca="1" ref="W305" ca="1">IF($G305="D",VLOOKUP($A305,DefaultParameters,MATCH(W$8,'Default Parameters'!$3:$3,0),FALSE),"[enter country-specific value")</f>
        <v>0.24</v>
      </c>
      <c r="X305" s="211" cm="1">
        <f t="array" aca="1" ref="X305" ca="1">IF($G305="D",VLOOKUP($A305,DefaultParameters,MATCH(X$8,'Default Parameters'!$3:$3,0),FALSE),"[enter country-specific value")</f>
        <v>0.24</v>
      </c>
      <c r="Y305" s="211" cm="1">
        <f t="array" aca="1" ref="Y305" ca="1">IF($G305="D",VLOOKUP($A305,DefaultParameters,MATCH(Y$8,'Default Parameters'!$3:$3,0),FALSE),"[enter country-specific value")</f>
        <v>0.24</v>
      </c>
      <c r="Z305" s="211" cm="1">
        <f t="array" aca="1" ref="Z305" ca="1">IF($G305="D",VLOOKUP($A305,DefaultParameters,MATCH(Z$8,'Default Parameters'!$3:$3,0),FALSE),"[enter country-specific value")</f>
        <v>0.24</v>
      </c>
      <c r="AA305" s="211" cm="1">
        <f t="array" aca="1" ref="AA305" ca="1">IF($G305="D",VLOOKUP($A305,DefaultParameters,MATCH(AA$8,'Default Parameters'!$3:$3,0),FALSE),"[enter country-specific value")</f>
        <v>0.24</v>
      </c>
      <c r="AB305" s="211" cm="1">
        <f t="array" aca="1" ref="AB305" ca="1">IF($G305="D",VLOOKUP($A305,DefaultParameters,MATCH(AB$8,'Default Parameters'!$3:$3,0),FALSE),"[enter country-specific value")</f>
        <v>0.24</v>
      </c>
      <c r="AC305" s="211" cm="1">
        <f t="array" aca="1" ref="AC305" ca="1">IF($G305="D",VLOOKUP($A305,DefaultParameters,MATCH(AC$8,'Default Parameters'!$3:$3,0),FALSE),"[enter country-specific value")</f>
        <v>0.24</v>
      </c>
      <c r="AD305" s="211" cm="1">
        <f t="array" aca="1" ref="AD305" ca="1">IF($G305="D",VLOOKUP($A305,DefaultParameters,MATCH(AD$8,'Default Parameters'!$3:$3,0),FALSE),"[enter country-specific value")</f>
        <v>0.24</v>
      </c>
      <c r="AE305" s="211" cm="1">
        <f t="array" aca="1" ref="AE305" ca="1">IF($G305="D",VLOOKUP($A305,DefaultParameters,MATCH(AE$8,'Default Parameters'!$3:$3,0),FALSE),"[enter country-specific value")</f>
        <v>0.24</v>
      </c>
      <c r="AF305" s="211" cm="1">
        <f t="array" aca="1" ref="AF305" ca="1">IF($G305="D",VLOOKUP($A305,DefaultParameters,MATCH(AF$8,'Default Parameters'!$3:$3,0),FALSE),"[enter country-specific value")</f>
        <v>0.24</v>
      </c>
      <c r="AG305" s="211" cm="1">
        <f t="array" aca="1" ref="AG305" ca="1">IF($G305="D",VLOOKUP($A305,DefaultParameters,MATCH(AG$8,'Default Parameters'!$3:$3,0),FALSE),"[enter country-specific value")</f>
        <v>0.24</v>
      </c>
      <c r="AH305" s="211" cm="1">
        <f t="array" aca="1" ref="AH305" ca="1">IF($G305="D",VLOOKUP($A305,DefaultParameters,MATCH(AH$8,'Default Parameters'!$3:$3,0),FALSE),"[enter country-specific value")</f>
        <v>0.24</v>
      </c>
      <c r="AI305" s="211" cm="1">
        <f t="array" aca="1" ref="AI305" ca="1">IF($G305="D",VLOOKUP($A305,DefaultParameters,MATCH(AI$8,'Default Parameters'!$3:$3,0),FALSE),"[enter country-specific value")</f>
        <v>0.24</v>
      </c>
      <c r="AJ305" s="211" cm="1">
        <f t="array" aca="1" ref="AJ305" ca="1">IF($G305="D",VLOOKUP($A305,DefaultParameters,MATCH(AJ$8,'Default Parameters'!$3:$3,0),FALSE),"[enter country-specific value")</f>
        <v>0.24</v>
      </c>
      <c r="AK305" s="211" cm="1">
        <f t="array" aca="1" ref="AK305" ca="1">IF($G305="D",VLOOKUP($A305,DefaultParameters,MATCH(AK$8,'Default Parameters'!$3:$3,0),FALSE),"[enter country-specific value")</f>
        <v>0.24</v>
      </c>
      <c r="AL305" s="211" cm="1">
        <f t="array" aca="1" ref="AL305" ca="1">IF($G305="D",VLOOKUP($A305,DefaultParameters,MATCH(AL$8,'Default Parameters'!$3:$3,0),FALSE),"[enter country-specific value")</f>
        <v>0.24</v>
      </c>
      <c r="AM305" s="211" cm="1">
        <f t="array" aca="1" ref="AM305" ca="1">IF($G305="D",VLOOKUP($A305,DefaultParameters,MATCH(AM$8,'Default Parameters'!$3:$3,0),FALSE),"[enter country-specific value")</f>
        <v>0.24</v>
      </c>
      <c r="AN305" s="211" cm="1">
        <f t="array" aca="1" ref="AN305" ca="1">IF($G305="D",VLOOKUP($A305,DefaultParameters,MATCH(AN$8,'Default Parameters'!$3:$3,0),FALSE),"[enter country-specific value")</f>
        <v>0.24</v>
      </c>
      <c r="AO305" s="211" cm="1">
        <f t="array" aca="1" ref="AO305" ca="1">IF($G305="D",VLOOKUP($A305,DefaultParameters,MATCH(AO$8,'Default Parameters'!$3:$3,0),FALSE),"[enter country-specific value")</f>
        <v>0.24</v>
      </c>
      <c r="AP305" s="211"/>
      <c r="AQ305" s="211"/>
      <c r="AR305" s="211"/>
      <c r="AS305" s="211"/>
      <c r="AT305" s="211"/>
      <c r="AU305" s="188"/>
      <c r="AV305" s="43" t="e" cm="1">
        <f t="array" aca="1" ref="AV305" ca="1">IF($G305="D",VLOOKUP($A305,DefaultParameters,MATCH(AV$8,'Default Parameters'!$3:$3,0),FALSE),"[enter country-specific value")</f>
        <v>#N/A</v>
      </c>
    </row>
    <row r="306" spans="1:48" x14ac:dyDescent="0.25">
      <c r="A306" s="44" t="str">
        <f t="shared" si="72"/>
        <v>EF_NH3_storage_solid_Other poultry (geese)</v>
      </c>
      <c r="B306" s="2" t="s">
        <v>49</v>
      </c>
      <c r="C306" s="2" t="s">
        <v>207</v>
      </c>
      <c r="D306" s="77" t="str">
        <f t="shared" ca="1" si="69"/>
        <v>NH3-N</v>
      </c>
      <c r="E306" s="2" t="s">
        <v>88</v>
      </c>
      <c r="F306" s="77" t="str">
        <f t="shared" ca="1" si="70"/>
        <v>Fraction TAN</v>
      </c>
      <c r="G306" s="201" t="s">
        <v>124</v>
      </c>
      <c r="H306" s="2" t="s">
        <v>49</v>
      </c>
      <c r="I306" s="211" t="str">
        <f t="shared" ca="1" si="71"/>
        <v>Table 3.9, 3B, EMEP/EEA Guidebook 2019</v>
      </c>
      <c r="J306" s="202"/>
      <c r="K306" s="211" cm="1">
        <f t="array" aca="1" ref="K306" ca="1">IF($G306="D",VLOOKUP($A306,DefaultParameters,MATCH(K$8,'Default Parameters'!$3:$3,0),FALSE),"[enter country-specific value")</f>
        <v>0.16</v>
      </c>
      <c r="L306" s="211" cm="1">
        <f t="array" aca="1" ref="L306" ca="1">IF($G306="D",VLOOKUP($A306,DefaultParameters,MATCH(L$8,'Default Parameters'!$3:$3,0),FALSE),"[enter country-specific value")</f>
        <v>0.16</v>
      </c>
      <c r="M306" s="211" cm="1">
        <f t="array" aca="1" ref="M306" ca="1">IF($G306="D",VLOOKUP($A306,DefaultParameters,MATCH(M$8,'Default Parameters'!$3:$3,0),FALSE),"[enter country-specific value")</f>
        <v>0.16</v>
      </c>
      <c r="N306" s="211" cm="1">
        <f t="array" aca="1" ref="N306" ca="1">IF($G306="D",VLOOKUP($A306,DefaultParameters,MATCH(N$8,'Default Parameters'!$3:$3,0),FALSE),"[enter country-specific value")</f>
        <v>0.16</v>
      </c>
      <c r="O306" s="211" cm="1">
        <f t="array" aca="1" ref="O306" ca="1">IF($G306="D",VLOOKUP($A306,DefaultParameters,MATCH(O$8,'Default Parameters'!$3:$3,0),FALSE),"[enter country-specific value")</f>
        <v>0.16</v>
      </c>
      <c r="P306" s="211" cm="1">
        <f t="array" aca="1" ref="P306" ca="1">IF($G306="D",VLOOKUP($A306,DefaultParameters,MATCH(P$8,'Default Parameters'!$3:$3,0),FALSE),"[enter country-specific value")</f>
        <v>0.16</v>
      </c>
      <c r="Q306" s="211" cm="1">
        <f t="array" aca="1" ref="Q306" ca="1">IF($G306="D",VLOOKUP($A306,DefaultParameters,MATCH(Q$8,'Default Parameters'!$3:$3,0),FALSE),"[enter country-specific value")</f>
        <v>0.16</v>
      </c>
      <c r="R306" s="211" cm="1">
        <f t="array" aca="1" ref="R306" ca="1">IF($G306="D",VLOOKUP($A306,DefaultParameters,MATCH(R$8,'Default Parameters'!$3:$3,0),FALSE),"[enter country-specific value")</f>
        <v>0.16</v>
      </c>
      <c r="S306" s="211" cm="1">
        <f t="array" aca="1" ref="S306" ca="1">IF($G306="D",VLOOKUP($A306,DefaultParameters,MATCH(S$8,'Default Parameters'!$3:$3,0),FALSE),"[enter country-specific value")</f>
        <v>0.16</v>
      </c>
      <c r="T306" s="211" cm="1">
        <f t="array" aca="1" ref="T306" ca="1">IF($G306="D",VLOOKUP($A306,DefaultParameters,MATCH(T$8,'Default Parameters'!$3:$3,0),FALSE),"[enter country-specific value")</f>
        <v>0.16</v>
      </c>
      <c r="U306" s="211" cm="1">
        <f t="array" aca="1" ref="U306" ca="1">IF($G306="D",VLOOKUP($A306,DefaultParameters,MATCH(U$8,'Default Parameters'!$3:$3,0),FALSE),"[enter country-specific value")</f>
        <v>0.16</v>
      </c>
      <c r="V306" s="211" cm="1">
        <f t="array" aca="1" ref="V306" ca="1">IF($G306="D",VLOOKUP($A306,DefaultParameters,MATCH(V$8,'Default Parameters'!$3:$3,0),FALSE),"[enter country-specific value")</f>
        <v>0.16</v>
      </c>
      <c r="W306" s="211" cm="1">
        <f t="array" aca="1" ref="W306" ca="1">IF($G306="D",VLOOKUP($A306,DefaultParameters,MATCH(W$8,'Default Parameters'!$3:$3,0),FALSE),"[enter country-specific value")</f>
        <v>0.16</v>
      </c>
      <c r="X306" s="211" cm="1">
        <f t="array" aca="1" ref="X306" ca="1">IF($G306="D",VLOOKUP($A306,DefaultParameters,MATCH(X$8,'Default Parameters'!$3:$3,0),FALSE),"[enter country-specific value")</f>
        <v>0.16</v>
      </c>
      <c r="Y306" s="211" cm="1">
        <f t="array" aca="1" ref="Y306" ca="1">IF($G306="D",VLOOKUP($A306,DefaultParameters,MATCH(Y$8,'Default Parameters'!$3:$3,0),FALSE),"[enter country-specific value")</f>
        <v>0.16</v>
      </c>
      <c r="Z306" s="211" cm="1">
        <f t="array" aca="1" ref="Z306" ca="1">IF($G306="D",VLOOKUP($A306,DefaultParameters,MATCH(Z$8,'Default Parameters'!$3:$3,0),FALSE),"[enter country-specific value")</f>
        <v>0.16</v>
      </c>
      <c r="AA306" s="211" cm="1">
        <f t="array" aca="1" ref="AA306" ca="1">IF($G306="D",VLOOKUP($A306,DefaultParameters,MATCH(AA$8,'Default Parameters'!$3:$3,0),FALSE),"[enter country-specific value")</f>
        <v>0.16</v>
      </c>
      <c r="AB306" s="211" cm="1">
        <f t="array" aca="1" ref="AB306" ca="1">IF($G306="D",VLOOKUP($A306,DefaultParameters,MATCH(AB$8,'Default Parameters'!$3:$3,0),FALSE),"[enter country-specific value")</f>
        <v>0.16</v>
      </c>
      <c r="AC306" s="211" cm="1">
        <f t="array" aca="1" ref="AC306" ca="1">IF($G306="D",VLOOKUP($A306,DefaultParameters,MATCH(AC$8,'Default Parameters'!$3:$3,0),FALSE),"[enter country-specific value")</f>
        <v>0.16</v>
      </c>
      <c r="AD306" s="211" cm="1">
        <f t="array" aca="1" ref="AD306" ca="1">IF($G306="D",VLOOKUP($A306,DefaultParameters,MATCH(AD$8,'Default Parameters'!$3:$3,0),FALSE),"[enter country-specific value")</f>
        <v>0.16</v>
      </c>
      <c r="AE306" s="211" cm="1">
        <f t="array" aca="1" ref="AE306" ca="1">IF($G306="D",VLOOKUP($A306,DefaultParameters,MATCH(AE$8,'Default Parameters'!$3:$3,0),FALSE),"[enter country-specific value")</f>
        <v>0.16</v>
      </c>
      <c r="AF306" s="211" cm="1">
        <f t="array" aca="1" ref="AF306" ca="1">IF($G306="D",VLOOKUP($A306,DefaultParameters,MATCH(AF$8,'Default Parameters'!$3:$3,0),FALSE),"[enter country-specific value")</f>
        <v>0.16</v>
      </c>
      <c r="AG306" s="211" cm="1">
        <f t="array" aca="1" ref="AG306" ca="1">IF($G306="D",VLOOKUP($A306,DefaultParameters,MATCH(AG$8,'Default Parameters'!$3:$3,0),FALSE),"[enter country-specific value")</f>
        <v>0.16</v>
      </c>
      <c r="AH306" s="211" cm="1">
        <f t="array" aca="1" ref="AH306" ca="1">IF($G306="D",VLOOKUP($A306,DefaultParameters,MATCH(AH$8,'Default Parameters'!$3:$3,0),FALSE),"[enter country-specific value")</f>
        <v>0.16</v>
      </c>
      <c r="AI306" s="211" cm="1">
        <f t="array" aca="1" ref="AI306" ca="1">IF($G306="D",VLOOKUP($A306,DefaultParameters,MATCH(AI$8,'Default Parameters'!$3:$3,0),FALSE),"[enter country-specific value")</f>
        <v>0.16</v>
      </c>
      <c r="AJ306" s="211" cm="1">
        <f t="array" aca="1" ref="AJ306" ca="1">IF($G306="D",VLOOKUP($A306,DefaultParameters,MATCH(AJ$8,'Default Parameters'!$3:$3,0),FALSE),"[enter country-specific value")</f>
        <v>0.16</v>
      </c>
      <c r="AK306" s="211" cm="1">
        <f t="array" aca="1" ref="AK306" ca="1">IF($G306="D",VLOOKUP($A306,DefaultParameters,MATCH(AK$8,'Default Parameters'!$3:$3,0),FALSE),"[enter country-specific value")</f>
        <v>0.16</v>
      </c>
      <c r="AL306" s="211" cm="1">
        <f t="array" aca="1" ref="AL306" ca="1">IF($G306="D",VLOOKUP($A306,DefaultParameters,MATCH(AL$8,'Default Parameters'!$3:$3,0),FALSE),"[enter country-specific value")</f>
        <v>0.16</v>
      </c>
      <c r="AM306" s="211" cm="1">
        <f t="array" aca="1" ref="AM306" ca="1">IF($G306="D",VLOOKUP($A306,DefaultParameters,MATCH(AM$8,'Default Parameters'!$3:$3,0),FALSE),"[enter country-specific value")</f>
        <v>0.16</v>
      </c>
      <c r="AN306" s="211" cm="1">
        <f t="array" aca="1" ref="AN306" ca="1">IF($G306="D",VLOOKUP($A306,DefaultParameters,MATCH(AN$8,'Default Parameters'!$3:$3,0),FALSE),"[enter country-specific value")</f>
        <v>0.16</v>
      </c>
      <c r="AO306" s="211" cm="1">
        <f t="array" aca="1" ref="AO306" ca="1">IF($G306="D",VLOOKUP($A306,DefaultParameters,MATCH(AO$8,'Default Parameters'!$3:$3,0),FALSE),"[enter country-specific value")</f>
        <v>0.16</v>
      </c>
      <c r="AP306" s="211"/>
      <c r="AQ306" s="211"/>
      <c r="AR306" s="211"/>
      <c r="AS306" s="211"/>
      <c r="AT306" s="211"/>
      <c r="AU306" s="188"/>
      <c r="AV306" s="43" t="e" cm="1">
        <f t="array" aca="1" ref="AV306" ca="1">IF($G306="D",VLOOKUP($A306,DefaultParameters,MATCH(AV$8,'Default Parameters'!$3:$3,0),FALSE),"[enter country-specific value")</f>
        <v>#N/A</v>
      </c>
    </row>
    <row r="307" spans="1:48" x14ac:dyDescent="0.25">
      <c r="A307" s="44" t="str">
        <f t="shared" si="72"/>
        <v>EF_NH3_storage_solid_Other animals (fur animals)</v>
      </c>
      <c r="B307" s="2" t="s">
        <v>49</v>
      </c>
      <c r="C307" s="2" t="s">
        <v>207</v>
      </c>
      <c r="D307" s="77" t="str">
        <f t="shared" ca="1" si="69"/>
        <v>NH3-N</v>
      </c>
      <c r="E307" s="2" t="s">
        <v>108</v>
      </c>
      <c r="F307" s="77" t="str">
        <f t="shared" ca="1" si="70"/>
        <v>Fraction TAN</v>
      </c>
      <c r="G307" s="201" t="s">
        <v>124</v>
      </c>
      <c r="H307" s="2" t="s">
        <v>49</v>
      </c>
      <c r="I307" s="211" t="str">
        <f t="shared" ca="1" si="71"/>
        <v>Table 3.9, 3B, EMEP/EEA Guidebook 2019</v>
      </c>
      <c r="J307" s="202"/>
      <c r="K307" s="211" cm="1">
        <f t="array" aca="1" ref="K307" ca="1">IF($G307="D",VLOOKUP($A307,DefaultParameters,MATCH(K$8,'Default Parameters'!$3:$3,0),FALSE),"[enter country-specific value")</f>
        <v>0.09</v>
      </c>
      <c r="L307" s="211" cm="1">
        <f t="array" aca="1" ref="L307" ca="1">IF($G307="D",VLOOKUP($A307,DefaultParameters,MATCH(L$8,'Default Parameters'!$3:$3,0),FALSE),"[enter country-specific value")</f>
        <v>0.09</v>
      </c>
      <c r="M307" s="211" cm="1">
        <f t="array" aca="1" ref="M307" ca="1">IF($G307="D",VLOOKUP($A307,DefaultParameters,MATCH(M$8,'Default Parameters'!$3:$3,0),FALSE),"[enter country-specific value")</f>
        <v>0.09</v>
      </c>
      <c r="N307" s="211" cm="1">
        <f t="array" aca="1" ref="N307" ca="1">IF($G307="D",VLOOKUP($A307,DefaultParameters,MATCH(N$8,'Default Parameters'!$3:$3,0),FALSE),"[enter country-specific value")</f>
        <v>0.09</v>
      </c>
      <c r="O307" s="211" cm="1">
        <f t="array" aca="1" ref="O307" ca="1">IF($G307="D",VLOOKUP($A307,DefaultParameters,MATCH(O$8,'Default Parameters'!$3:$3,0),FALSE),"[enter country-specific value")</f>
        <v>0.09</v>
      </c>
      <c r="P307" s="211" cm="1">
        <f t="array" aca="1" ref="P307" ca="1">IF($G307="D",VLOOKUP($A307,DefaultParameters,MATCH(P$8,'Default Parameters'!$3:$3,0),FALSE),"[enter country-specific value")</f>
        <v>0.09</v>
      </c>
      <c r="Q307" s="211" cm="1">
        <f t="array" aca="1" ref="Q307" ca="1">IF($G307="D",VLOOKUP($A307,DefaultParameters,MATCH(Q$8,'Default Parameters'!$3:$3,0),FALSE),"[enter country-specific value")</f>
        <v>0.09</v>
      </c>
      <c r="R307" s="211" cm="1">
        <f t="array" aca="1" ref="R307" ca="1">IF($G307="D",VLOOKUP($A307,DefaultParameters,MATCH(R$8,'Default Parameters'!$3:$3,0),FALSE),"[enter country-specific value")</f>
        <v>0.09</v>
      </c>
      <c r="S307" s="211" cm="1">
        <f t="array" aca="1" ref="S307" ca="1">IF($G307="D",VLOOKUP($A307,DefaultParameters,MATCH(S$8,'Default Parameters'!$3:$3,0),FALSE),"[enter country-specific value")</f>
        <v>0.09</v>
      </c>
      <c r="T307" s="211" cm="1">
        <f t="array" aca="1" ref="T307" ca="1">IF($G307="D",VLOOKUP($A307,DefaultParameters,MATCH(T$8,'Default Parameters'!$3:$3,0),FALSE),"[enter country-specific value")</f>
        <v>0.09</v>
      </c>
      <c r="U307" s="211" cm="1">
        <f t="array" aca="1" ref="U307" ca="1">IF($G307="D",VLOOKUP($A307,DefaultParameters,MATCH(U$8,'Default Parameters'!$3:$3,0),FALSE),"[enter country-specific value")</f>
        <v>0.09</v>
      </c>
      <c r="V307" s="211" cm="1">
        <f t="array" aca="1" ref="V307" ca="1">IF($G307="D",VLOOKUP($A307,DefaultParameters,MATCH(V$8,'Default Parameters'!$3:$3,0),FALSE),"[enter country-specific value")</f>
        <v>0.09</v>
      </c>
      <c r="W307" s="211" cm="1">
        <f t="array" aca="1" ref="W307" ca="1">IF($G307="D",VLOOKUP($A307,DefaultParameters,MATCH(W$8,'Default Parameters'!$3:$3,0),FALSE),"[enter country-specific value")</f>
        <v>0.09</v>
      </c>
      <c r="X307" s="211" cm="1">
        <f t="array" aca="1" ref="X307" ca="1">IF($G307="D",VLOOKUP($A307,DefaultParameters,MATCH(X$8,'Default Parameters'!$3:$3,0),FALSE),"[enter country-specific value")</f>
        <v>0.09</v>
      </c>
      <c r="Y307" s="211" cm="1">
        <f t="array" aca="1" ref="Y307" ca="1">IF($G307="D",VLOOKUP($A307,DefaultParameters,MATCH(Y$8,'Default Parameters'!$3:$3,0),FALSE),"[enter country-specific value")</f>
        <v>0.09</v>
      </c>
      <c r="Z307" s="211" cm="1">
        <f t="array" aca="1" ref="Z307" ca="1">IF($G307="D",VLOOKUP($A307,DefaultParameters,MATCH(Z$8,'Default Parameters'!$3:$3,0),FALSE),"[enter country-specific value")</f>
        <v>0.09</v>
      </c>
      <c r="AA307" s="211" cm="1">
        <f t="array" aca="1" ref="AA307" ca="1">IF($G307="D",VLOOKUP($A307,DefaultParameters,MATCH(AA$8,'Default Parameters'!$3:$3,0),FALSE),"[enter country-specific value")</f>
        <v>0.09</v>
      </c>
      <c r="AB307" s="211" cm="1">
        <f t="array" aca="1" ref="AB307" ca="1">IF($G307="D",VLOOKUP($A307,DefaultParameters,MATCH(AB$8,'Default Parameters'!$3:$3,0),FALSE),"[enter country-specific value")</f>
        <v>0.09</v>
      </c>
      <c r="AC307" s="211" cm="1">
        <f t="array" aca="1" ref="AC307" ca="1">IF($G307="D",VLOOKUP($A307,DefaultParameters,MATCH(AC$8,'Default Parameters'!$3:$3,0),FALSE),"[enter country-specific value")</f>
        <v>0.09</v>
      </c>
      <c r="AD307" s="211" cm="1">
        <f t="array" aca="1" ref="AD307" ca="1">IF($G307="D",VLOOKUP($A307,DefaultParameters,MATCH(AD$8,'Default Parameters'!$3:$3,0),FALSE),"[enter country-specific value")</f>
        <v>0.09</v>
      </c>
      <c r="AE307" s="211" cm="1">
        <f t="array" aca="1" ref="AE307" ca="1">IF($G307="D",VLOOKUP($A307,DefaultParameters,MATCH(AE$8,'Default Parameters'!$3:$3,0),FALSE),"[enter country-specific value")</f>
        <v>0.09</v>
      </c>
      <c r="AF307" s="211" cm="1">
        <f t="array" aca="1" ref="AF307" ca="1">IF($G307="D",VLOOKUP($A307,DefaultParameters,MATCH(AF$8,'Default Parameters'!$3:$3,0),FALSE),"[enter country-specific value")</f>
        <v>0.09</v>
      </c>
      <c r="AG307" s="211" cm="1">
        <f t="array" aca="1" ref="AG307" ca="1">IF($G307="D",VLOOKUP($A307,DefaultParameters,MATCH(AG$8,'Default Parameters'!$3:$3,0),FALSE),"[enter country-specific value")</f>
        <v>0.09</v>
      </c>
      <c r="AH307" s="211" cm="1">
        <f t="array" aca="1" ref="AH307" ca="1">IF($G307="D",VLOOKUP($A307,DefaultParameters,MATCH(AH$8,'Default Parameters'!$3:$3,0),FALSE),"[enter country-specific value")</f>
        <v>0.09</v>
      </c>
      <c r="AI307" s="211" cm="1">
        <f t="array" aca="1" ref="AI307" ca="1">IF($G307="D",VLOOKUP($A307,DefaultParameters,MATCH(AI$8,'Default Parameters'!$3:$3,0),FALSE),"[enter country-specific value")</f>
        <v>0.09</v>
      </c>
      <c r="AJ307" s="211" cm="1">
        <f t="array" aca="1" ref="AJ307" ca="1">IF($G307="D",VLOOKUP($A307,DefaultParameters,MATCH(AJ$8,'Default Parameters'!$3:$3,0),FALSE),"[enter country-specific value")</f>
        <v>0.09</v>
      </c>
      <c r="AK307" s="211" cm="1">
        <f t="array" aca="1" ref="AK307" ca="1">IF($G307="D",VLOOKUP($A307,DefaultParameters,MATCH(AK$8,'Default Parameters'!$3:$3,0),FALSE),"[enter country-specific value")</f>
        <v>0.09</v>
      </c>
      <c r="AL307" s="211" cm="1">
        <f t="array" aca="1" ref="AL307" ca="1">IF($G307="D",VLOOKUP($A307,DefaultParameters,MATCH(AL$8,'Default Parameters'!$3:$3,0),FALSE),"[enter country-specific value")</f>
        <v>0.09</v>
      </c>
      <c r="AM307" s="211" cm="1">
        <f t="array" aca="1" ref="AM307" ca="1">IF($G307="D",VLOOKUP($A307,DefaultParameters,MATCH(AM$8,'Default Parameters'!$3:$3,0),FALSE),"[enter country-specific value")</f>
        <v>0.09</v>
      </c>
      <c r="AN307" s="211" cm="1">
        <f t="array" aca="1" ref="AN307" ca="1">IF($G307="D",VLOOKUP($A307,DefaultParameters,MATCH(AN$8,'Default Parameters'!$3:$3,0),FALSE),"[enter country-specific value")</f>
        <v>0.09</v>
      </c>
      <c r="AO307" s="211" cm="1">
        <f t="array" aca="1" ref="AO307" ca="1">IF($G307="D",VLOOKUP($A307,DefaultParameters,MATCH(AO$8,'Default Parameters'!$3:$3,0),FALSE),"[enter country-specific value")</f>
        <v>0.09</v>
      </c>
      <c r="AP307" s="211"/>
      <c r="AQ307" s="211"/>
      <c r="AR307" s="211"/>
      <c r="AS307" s="211"/>
      <c r="AT307" s="211"/>
      <c r="AU307" s="188"/>
      <c r="AV307" s="43" t="e" cm="1">
        <f t="array" aca="1" ref="AV307" ca="1">IF($G307="D",VLOOKUP($A307,DefaultParameters,MATCH(AV$8,'Default Parameters'!$3:$3,0),FALSE),"[enter country-specific value")</f>
        <v>#N/A</v>
      </c>
    </row>
    <row r="308" spans="1:48" x14ac:dyDescent="0.25">
      <c r="A308" s="18" t="s">
        <v>321</v>
      </c>
      <c r="B308" s="18"/>
      <c r="C308" s="18"/>
      <c r="D308" s="18"/>
      <c r="E308" s="18"/>
      <c r="F308" s="18"/>
      <c r="G308" s="179"/>
      <c r="H308" s="18"/>
      <c r="I308" s="179"/>
      <c r="J308" s="179"/>
      <c r="K308" s="179"/>
      <c r="L308" s="179"/>
      <c r="M308" s="179"/>
      <c r="N308" s="179"/>
      <c r="O308" s="179"/>
      <c r="P308" s="179"/>
      <c r="Q308" s="179"/>
      <c r="R308" s="179"/>
      <c r="S308" s="179"/>
      <c r="T308" s="179"/>
      <c r="U308" s="179"/>
      <c r="V308" s="179"/>
      <c r="W308" s="179"/>
      <c r="X308" s="179"/>
      <c r="Y308" s="179"/>
      <c r="Z308" s="179"/>
      <c r="AA308" s="179"/>
      <c r="AB308" s="179"/>
      <c r="AC308" s="179"/>
      <c r="AD308" s="179"/>
      <c r="AE308" s="179"/>
      <c r="AF308" s="179"/>
      <c r="AG308" s="179"/>
      <c r="AH308" s="179"/>
      <c r="AI308" s="179"/>
      <c r="AJ308" s="179"/>
      <c r="AK308" s="179"/>
      <c r="AL308" s="179"/>
      <c r="AM308" s="179"/>
      <c r="AN308" s="179"/>
      <c r="AO308" s="179"/>
      <c r="AP308" s="179"/>
      <c r="AQ308" s="179"/>
      <c r="AR308" s="179"/>
      <c r="AS308" s="179"/>
      <c r="AT308" s="179"/>
      <c r="AU308" s="188"/>
      <c r="AV308" s="18"/>
    </row>
    <row r="309" spans="1:48" x14ac:dyDescent="0.25">
      <c r="A309" s="44" t="str">
        <f>C309&amp;"_"&amp;E309</f>
        <v>EF_NH3_applic_slurry_Dairy cattle</v>
      </c>
      <c r="B309" s="2" t="s">
        <v>49</v>
      </c>
      <c r="C309" s="2" t="s">
        <v>322</v>
      </c>
      <c r="D309" s="77" t="str">
        <f t="shared" ref="D309:D324" ca="1" si="73">VLOOKUP(A309,DefaultParameters,4,0)</f>
        <v>NH3-N</v>
      </c>
      <c r="E309" s="2" t="s">
        <v>75</v>
      </c>
      <c r="F309" s="77" t="str">
        <f t="shared" ref="F309:F324" ca="1" si="74">VLOOKUP(A309,DefaultParameters,6,0)</f>
        <v>Fraction TAN</v>
      </c>
      <c r="G309" s="201" t="s">
        <v>124</v>
      </c>
      <c r="H309" s="2" t="s">
        <v>49</v>
      </c>
      <c r="I309" s="211" t="str">
        <f t="shared" ref="I309:I324" ca="1" si="75">IF($G309="CS","[enter country-specific source]",VLOOKUP(A309,DefaultParameters,8,0))</f>
        <v>Table 3.9, 3B, EMEP/EEA Guidebook 2019</v>
      </c>
      <c r="J309" s="176"/>
      <c r="K309" s="211" cm="1">
        <f t="array" aca="1" ref="K309" ca="1">IF($G309="D",VLOOKUP($A309,DefaultParameters,MATCH(K$8,'Default Parameters'!$3:$3,0),FALSE),"[enter country-specific value")</f>
        <v>0.55000000000000004</v>
      </c>
      <c r="L309" s="211" cm="1">
        <f t="array" aca="1" ref="L309" ca="1">IF($G309="D",VLOOKUP($A309,DefaultParameters,MATCH(L$8,'Default Parameters'!$3:$3,0),FALSE),"[enter country-specific value")</f>
        <v>0.55000000000000004</v>
      </c>
      <c r="M309" s="211" cm="1">
        <f t="array" aca="1" ref="M309" ca="1">IF($G309="D",VLOOKUP($A309,DefaultParameters,MATCH(M$8,'Default Parameters'!$3:$3,0),FALSE),"[enter country-specific value")</f>
        <v>0.55000000000000004</v>
      </c>
      <c r="N309" s="211" cm="1">
        <f t="array" aca="1" ref="N309" ca="1">IF($G309="D",VLOOKUP($A309,DefaultParameters,MATCH(N$8,'Default Parameters'!$3:$3,0),FALSE),"[enter country-specific value")</f>
        <v>0.55000000000000004</v>
      </c>
      <c r="O309" s="211" cm="1">
        <f t="array" aca="1" ref="O309" ca="1">IF($G309="D",VLOOKUP($A309,DefaultParameters,MATCH(O$8,'Default Parameters'!$3:$3,0),FALSE),"[enter country-specific value")</f>
        <v>0.55000000000000004</v>
      </c>
      <c r="P309" s="211" cm="1">
        <f t="array" aca="1" ref="P309" ca="1">IF($G309="D",VLOOKUP($A309,DefaultParameters,MATCH(P$8,'Default Parameters'!$3:$3,0),FALSE),"[enter country-specific value")</f>
        <v>0.55000000000000004</v>
      </c>
      <c r="Q309" s="211" cm="1">
        <f t="array" aca="1" ref="Q309" ca="1">IF($G309="D",VLOOKUP($A309,DefaultParameters,MATCH(Q$8,'Default Parameters'!$3:$3,0),FALSE),"[enter country-specific value")</f>
        <v>0.55000000000000004</v>
      </c>
      <c r="R309" s="211" cm="1">
        <f t="array" aca="1" ref="R309" ca="1">IF($G309="D",VLOOKUP($A309,DefaultParameters,MATCH(R$8,'Default Parameters'!$3:$3,0),FALSE),"[enter country-specific value")</f>
        <v>0.55000000000000004</v>
      </c>
      <c r="S309" s="211" cm="1">
        <f t="array" aca="1" ref="S309" ca="1">IF($G309="D",VLOOKUP($A309,DefaultParameters,MATCH(S$8,'Default Parameters'!$3:$3,0),FALSE),"[enter country-specific value")</f>
        <v>0.55000000000000004</v>
      </c>
      <c r="T309" s="211" cm="1">
        <f t="array" aca="1" ref="T309" ca="1">IF($G309="D",VLOOKUP($A309,DefaultParameters,MATCH(T$8,'Default Parameters'!$3:$3,0),FALSE),"[enter country-specific value")</f>
        <v>0.55000000000000004</v>
      </c>
      <c r="U309" s="211" cm="1">
        <f t="array" aca="1" ref="U309" ca="1">IF($G309="D",VLOOKUP($A309,DefaultParameters,MATCH(U$8,'Default Parameters'!$3:$3,0),FALSE),"[enter country-specific value")</f>
        <v>0.55000000000000004</v>
      </c>
      <c r="V309" s="211" cm="1">
        <f t="array" aca="1" ref="V309" ca="1">IF($G309="D",VLOOKUP($A309,DefaultParameters,MATCH(V$8,'Default Parameters'!$3:$3,0),FALSE),"[enter country-specific value")</f>
        <v>0.55000000000000004</v>
      </c>
      <c r="W309" s="211" cm="1">
        <f t="array" aca="1" ref="W309" ca="1">IF($G309="D",VLOOKUP($A309,DefaultParameters,MATCH(W$8,'Default Parameters'!$3:$3,0),FALSE),"[enter country-specific value")</f>
        <v>0.55000000000000004</v>
      </c>
      <c r="X309" s="211" cm="1">
        <f t="array" aca="1" ref="X309" ca="1">IF($G309="D",VLOOKUP($A309,DefaultParameters,MATCH(X$8,'Default Parameters'!$3:$3,0),FALSE),"[enter country-specific value")</f>
        <v>0.55000000000000004</v>
      </c>
      <c r="Y309" s="211" cm="1">
        <f t="array" aca="1" ref="Y309" ca="1">IF($G309="D",VLOOKUP($A309,DefaultParameters,MATCH(Y$8,'Default Parameters'!$3:$3,0),FALSE),"[enter country-specific value")</f>
        <v>0.55000000000000004</v>
      </c>
      <c r="Z309" s="211" cm="1">
        <f t="array" aca="1" ref="Z309" ca="1">IF($G309="D",VLOOKUP($A309,DefaultParameters,MATCH(Z$8,'Default Parameters'!$3:$3,0),FALSE),"[enter country-specific value")</f>
        <v>0.55000000000000004</v>
      </c>
      <c r="AA309" s="211" cm="1">
        <f t="array" aca="1" ref="AA309" ca="1">IF($G309="D",VLOOKUP($A309,DefaultParameters,MATCH(AA$8,'Default Parameters'!$3:$3,0),FALSE),"[enter country-specific value")</f>
        <v>0.55000000000000004</v>
      </c>
      <c r="AB309" s="211" cm="1">
        <f t="array" aca="1" ref="AB309" ca="1">IF($G309="D",VLOOKUP($A309,DefaultParameters,MATCH(AB$8,'Default Parameters'!$3:$3,0),FALSE),"[enter country-specific value")</f>
        <v>0.55000000000000004</v>
      </c>
      <c r="AC309" s="211" cm="1">
        <f t="array" aca="1" ref="AC309" ca="1">IF($G309="D",VLOOKUP($A309,DefaultParameters,MATCH(AC$8,'Default Parameters'!$3:$3,0),FALSE),"[enter country-specific value")</f>
        <v>0.55000000000000004</v>
      </c>
      <c r="AD309" s="211" cm="1">
        <f t="array" aca="1" ref="AD309" ca="1">IF($G309="D",VLOOKUP($A309,DefaultParameters,MATCH(AD$8,'Default Parameters'!$3:$3,0),FALSE),"[enter country-specific value")</f>
        <v>0.55000000000000004</v>
      </c>
      <c r="AE309" s="211" cm="1">
        <f t="array" aca="1" ref="AE309" ca="1">IF($G309="D",VLOOKUP($A309,DefaultParameters,MATCH(AE$8,'Default Parameters'!$3:$3,0),FALSE),"[enter country-specific value")</f>
        <v>0.55000000000000004</v>
      </c>
      <c r="AF309" s="211" cm="1">
        <f t="array" aca="1" ref="AF309" ca="1">IF($G309="D",VLOOKUP($A309,DefaultParameters,MATCH(AF$8,'Default Parameters'!$3:$3,0),FALSE),"[enter country-specific value")</f>
        <v>0.55000000000000004</v>
      </c>
      <c r="AG309" s="211" cm="1">
        <f t="array" aca="1" ref="AG309" ca="1">IF($G309="D",VLOOKUP($A309,DefaultParameters,MATCH(AG$8,'Default Parameters'!$3:$3,0),FALSE),"[enter country-specific value")</f>
        <v>0.55000000000000004</v>
      </c>
      <c r="AH309" s="211" cm="1">
        <f t="array" aca="1" ref="AH309" ca="1">IF($G309="D",VLOOKUP($A309,DefaultParameters,MATCH(AH$8,'Default Parameters'!$3:$3,0),FALSE),"[enter country-specific value")</f>
        <v>0.55000000000000004</v>
      </c>
      <c r="AI309" s="211" cm="1">
        <f t="array" aca="1" ref="AI309" ca="1">IF($G309="D",VLOOKUP($A309,DefaultParameters,MATCH(AI$8,'Default Parameters'!$3:$3,0),FALSE),"[enter country-specific value")</f>
        <v>0.55000000000000004</v>
      </c>
      <c r="AJ309" s="211" cm="1">
        <f t="array" aca="1" ref="AJ309" ca="1">IF($G309="D",VLOOKUP($A309,DefaultParameters,MATCH(AJ$8,'Default Parameters'!$3:$3,0),FALSE),"[enter country-specific value")</f>
        <v>0.55000000000000004</v>
      </c>
      <c r="AK309" s="211" cm="1">
        <f t="array" aca="1" ref="AK309" ca="1">IF($G309="D",VLOOKUP($A309,DefaultParameters,MATCH(AK$8,'Default Parameters'!$3:$3,0),FALSE),"[enter country-specific value")</f>
        <v>0.55000000000000004</v>
      </c>
      <c r="AL309" s="211" cm="1">
        <f t="array" aca="1" ref="AL309" ca="1">IF($G309="D",VLOOKUP($A309,DefaultParameters,MATCH(AL$8,'Default Parameters'!$3:$3,0),FALSE),"[enter country-specific value")</f>
        <v>0.55000000000000004</v>
      </c>
      <c r="AM309" s="211" cm="1">
        <f t="array" aca="1" ref="AM309" ca="1">IF($G309="D",VLOOKUP($A309,DefaultParameters,MATCH(AM$8,'Default Parameters'!$3:$3,0),FALSE),"[enter country-specific value")</f>
        <v>0.55000000000000004</v>
      </c>
      <c r="AN309" s="211" cm="1">
        <f t="array" aca="1" ref="AN309" ca="1">IF($G309="D",VLOOKUP($A309,DefaultParameters,MATCH(AN$8,'Default Parameters'!$3:$3,0),FALSE),"[enter country-specific value")</f>
        <v>0.55000000000000004</v>
      </c>
      <c r="AO309" s="211" cm="1">
        <f t="array" aca="1" ref="AO309" ca="1">IF($G309="D",VLOOKUP($A309,DefaultParameters,MATCH(AO$8,'Default Parameters'!$3:$3,0),FALSE),"[enter country-specific value")</f>
        <v>0.55000000000000004</v>
      </c>
      <c r="AP309" s="211"/>
      <c r="AQ309" s="211"/>
      <c r="AR309" s="211"/>
      <c r="AS309" s="211"/>
      <c r="AT309" s="211"/>
      <c r="AU309" s="188"/>
      <c r="AV309" s="43" t="e" cm="1">
        <f t="array" aca="1" ref="AV309" ca="1">IF($G309="D",VLOOKUP($A309,DefaultParameters,MATCH(AV$8,'Default Parameters'!$3:$3,0),FALSE),"[enter country-specific value")</f>
        <v>#N/A</v>
      </c>
    </row>
    <row r="310" spans="1:48" x14ac:dyDescent="0.25">
      <c r="A310" s="44" t="str">
        <f t="shared" ref="A310:A324" si="76">C310&amp;"_"&amp;E310</f>
        <v>EF_NH3_applic_slurry_Non-dairy cattle</v>
      </c>
      <c r="B310" s="2" t="s">
        <v>49</v>
      </c>
      <c r="C310" s="2" t="s">
        <v>322</v>
      </c>
      <c r="D310" s="77" t="str">
        <f t="shared" ca="1" si="73"/>
        <v>NH3-N</v>
      </c>
      <c r="E310" s="2" t="s">
        <v>77</v>
      </c>
      <c r="F310" s="77" t="str">
        <f t="shared" ca="1" si="74"/>
        <v>Fraction TAN</v>
      </c>
      <c r="G310" s="201" t="s">
        <v>124</v>
      </c>
      <c r="H310" s="2" t="s">
        <v>49</v>
      </c>
      <c r="I310" s="211" t="str">
        <f t="shared" ca="1" si="75"/>
        <v>Table 3.9, 3B, EMEP/EEA Guidebook 2019</v>
      </c>
      <c r="J310" s="176"/>
      <c r="K310" s="211" cm="1">
        <f t="array" aca="1" ref="K310" ca="1">IF($G310="D",VLOOKUP($A310,DefaultParameters,MATCH(K$8,'Default Parameters'!$3:$3,0),FALSE),"[enter country-specific value")</f>
        <v>0.55000000000000004</v>
      </c>
      <c r="L310" s="211" cm="1">
        <f t="array" aca="1" ref="L310" ca="1">IF($G310="D",VLOOKUP($A310,DefaultParameters,MATCH(L$8,'Default Parameters'!$3:$3,0),FALSE),"[enter country-specific value")</f>
        <v>0.55000000000000004</v>
      </c>
      <c r="M310" s="211" cm="1">
        <f t="array" aca="1" ref="M310" ca="1">IF($G310="D",VLOOKUP($A310,DefaultParameters,MATCH(M$8,'Default Parameters'!$3:$3,0),FALSE),"[enter country-specific value")</f>
        <v>0.55000000000000004</v>
      </c>
      <c r="N310" s="211" cm="1">
        <f t="array" aca="1" ref="N310" ca="1">IF($G310="D",VLOOKUP($A310,DefaultParameters,MATCH(N$8,'Default Parameters'!$3:$3,0),FALSE),"[enter country-specific value")</f>
        <v>0.55000000000000004</v>
      </c>
      <c r="O310" s="211" cm="1">
        <f t="array" aca="1" ref="O310" ca="1">IF($G310="D",VLOOKUP($A310,DefaultParameters,MATCH(O$8,'Default Parameters'!$3:$3,0),FALSE),"[enter country-specific value")</f>
        <v>0.55000000000000004</v>
      </c>
      <c r="P310" s="211" cm="1">
        <f t="array" aca="1" ref="P310" ca="1">IF($G310="D",VLOOKUP($A310,DefaultParameters,MATCH(P$8,'Default Parameters'!$3:$3,0),FALSE),"[enter country-specific value")</f>
        <v>0.55000000000000004</v>
      </c>
      <c r="Q310" s="211" cm="1">
        <f t="array" aca="1" ref="Q310" ca="1">IF($G310="D",VLOOKUP($A310,DefaultParameters,MATCH(Q$8,'Default Parameters'!$3:$3,0),FALSE),"[enter country-specific value")</f>
        <v>0.55000000000000004</v>
      </c>
      <c r="R310" s="211" cm="1">
        <f t="array" aca="1" ref="R310" ca="1">IF($G310="D",VLOOKUP($A310,DefaultParameters,MATCH(R$8,'Default Parameters'!$3:$3,0),FALSE),"[enter country-specific value")</f>
        <v>0.55000000000000004</v>
      </c>
      <c r="S310" s="211" cm="1">
        <f t="array" aca="1" ref="S310" ca="1">IF($G310="D",VLOOKUP($A310,DefaultParameters,MATCH(S$8,'Default Parameters'!$3:$3,0),FALSE),"[enter country-specific value")</f>
        <v>0.55000000000000004</v>
      </c>
      <c r="T310" s="211" cm="1">
        <f t="array" aca="1" ref="T310" ca="1">IF($G310="D",VLOOKUP($A310,DefaultParameters,MATCH(T$8,'Default Parameters'!$3:$3,0),FALSE),"[enter country-specific value")</f>
        <v>0.55000000000000004</v>
      </c>
      <c r="U310" s="211" cm="1">
        <f t="array" aca="1" ref="U310" ca="1">IF($G310="D",VLOOKUP($A310,DefaultParameters,MATCH(U$8,'Default Parameters'!$3:$3,0),FALSE),"[enter country-specific value")</f>
        <v>0.55000000000000004</v>
      </c>
      <c r="V310" s="211" cm="1">
        <f t="array" aca="1" ref="V310" ca="1">IF($G310="D",VLOOKUP($A310,DefaultParameters,MATCH(V$8,'Default Parameters'!$3:$3,0),FALSE),"[enter country-specific value")</f>
        <v>0.55000000000000004</v>
      </c>
      <c r="W310" s="211" cm="1">
        <f t="array" aca="1" ref="W310" ca="1">IF($G310="D",VLOOKUP($A310,DefaultParameters,MATCH(W$8,'Default Parameters'!$3:$3,0),FALSE),"[enter country-specific value")</f>
        <v>0.55000000000000004</v>
      </c>
      <c r="X310" s="211" cm="1">
        <f t="array" aca="1" ref="X310" ca="1">IF($G310="D",VLOOKUP($A310,DefaultParameters,MATCH(X$8,'Default Parameters'!$3:$3,0),FALSE),"[enter country-specific value")</f>
        <v>0.55000000000000004</v>
      </c>
      <c r="Y310" s="211" cm="1">
        <f t="array" aca="1" ref="Y310" ca="1">IF($G310="D",VLOOKUP($A310,DefaultParameters,MATCH(Y$8,'Default Parameters'!$3:$3,0),FALSE),"[enter country-specific value")</f>
        <v>0.55000000000000004</v>
      </c>
      <c r="Z310" s="211" cm="1">
        <f t="array" aca="1" ref="Z310" ca="1">IF($G310="D",VLOOKUP($A310,DefaultParameters,MATCH(Z$8,'Default Parameters'!$3:$3,0),FALSE),"[enter country-specific value")</f>
        <v>0.55000000000000004</v>
      </c>
      <c r="AA310" s="211" cm="1">
        <f t="array" aca="1" ref="AA310" ca="1">IF($G310="D",VLOOKUP($A310,DefaultParameters,MATCH(AA$8,'Default Parameters'!$3:$3,0),FALSE),"[enter country-specific value")</f>
        <v>0.55000000000000004</v>
      </c>
      <c r="AB310" s="211" cm="1">
        <f t="array" aca="1" ref="AB310" ca="1">IF($G310="D",VLOOKUP($A310,DefaultParameters,MATCH(AB$8,'Default Parameters'!$3:$3,0),FALSE),"[enter country-specific value")</f>
        <v>0.55000000000000004</v>
      </c>
      <c r="AC310" s="211" cm="1">
        <f t="array" aca="1" ref="AC310" ca="1">IF($G310="D",VLOOKUP($A310,DefaultParameters,MATCH(AC$8,'Default Parameters'!$3:$3,0),FALSE),"[enter country-specific value")</f>
        <v>0.55000000000000004</v>
      </c>
      <c r="AD310" s="211" cm="1">
        <f t="array" aca="1" ref="AD310" ca="1">IF($G310="D",VLOOKUP($A310,DefaultParameters,MATCH(AD$8,'Default Parameters'!$3:$3,0),FALSE),"[enter country-specific value")</f>
        <v>0.55000000000000004</v>
      </c>
      <c r="AE310" s="211" cm="1">
        <f t="array" aca="1" ref="AE310" ca="1">IF($G310="D",VLOOKUP($A310,DefaultParameters,MATCH(AE$8,'Default Parameters'!$3:$3,0),FALSE),"[enter country-specific value")</f>
        <v>0.55000000000000004</v>
      </c>
      <c r="AF310" s="211" cm="1">
        <f t="array" aca="1" ref="AF310" ca="1">IF($G310="D",VLOOKUP($A310,DefaultParameters,MATCH(AF$8,'Default Parameters'!$3:$3,0),FALSE),"[enter country-specific value")</f>
        <v>0.55000000000000004</v>
      </c>
      <c r="AG310" s="211" cm="1">
        <f t="array" aca="1" ref="AG310" ca="1">IF($G310="D",VLOOKUP($A310,DefaultParameters,MATCH(AG$8,'Default Parameters'!$3:$3,0),FALSE),"[enter country-specific value")</f>
        <v>0.55000000000000004</v>
      </c>
      <c r="AH310" s="211" cm="1">
        <f t="array" aca="1" ref="AH310" ca="1">IF($G310="D",VLOOKUP($A310,DefaultParameters,MATCH(AH$8,'Default Parameters'!$3:$3,0),FALSE),"[enter country-specific value")</f>
        <v>0.55000000000000004</v>
      </c>
      <c r="AI310" s="211" cm="1">
        <f t="array" aca="1" ref="AI310" ca="1">IF($G310="D",VLOOKUP($A310,DefaultParameters,MATCH(AI$8,'Default Parameters'!$3:$3,0),FALSE),"[enter country-specific value")</f>
        <v>0.55000000000000004</v>
      </c>
      <c r="AJ310" s="211" cm="1">
        <f t="array" aca="1" ref="AJ310" ca="1">IF($G310="D",VLOOKUP($A310,DefaultParameters,MATCH(AJ$8,'Default Parameters'!$3:$3,0),FALSE),"[enter country-specific value")</f>
        <v>0.55000000000000004</v>
      </c>
      <c r="AK310" s="211" cm="1">
        <f t="array" aca="1" ref="AK310" ca="1">IF($G310="D",VLOOKUP($A310,DefaultParameters,MATCH(AK$8,'Default Parameters'!$3:$3,0),FALSE),"[enter country-specific value")</f>
        <v>0.55000000000000004</v>
      </c>
      <c r="AL310" s="211" cm="1">
        <f t="array" aca="1" ref="AL310" ca="1">IF($G310="D",VLOOKUP($A310,DefaultParameters,MATCH(AL$8,'Default Parameters'!$3:$3,0),FALSE),"[enter country-specific value")</f>
        <v>0.55000000000000004</v>
      </c>
      <c r="AM310" s="211" cm="1">
        <f t="array" aca="1" ref="AM310" ca="1">IF($G310="D",VLOOKUP($A310,DefaultParameters,MATCH(AM$8,'Default Parameters'!$3:$3,0),FALSE),"[enter country-specific value")</f>
        <v>0.55000000000000004</v>
      </c>
      <c r="AN310" s="211" cm="1">
        <f t="array" aca="1" ref="AN310" ca="1">IF($G310="D",VLOOKUP($A310,DefaultParameters,MATCH(AN$8,'Default Parameters'!$3:$3,0),FALSE),"[enter country-specific value")</f>
        <v>0.55000000000000004</v>
      </c>
      <c r="AO310" s="211" cm="1">
        <f t="array" aca="1" ref="AO310" ca="1">IF($G310="D",VLOOKUP($A310,DefaultParameters,MATCH(AO$8,'Default Parameters'!$3:$3,0),FALSE),"[enter country-specific value")</f>
        <v>0.55000000000000004</v>
      </c>
      <c r="AP310" s="211"/>
      <c r="AQ310" s="211"/>
      <c r="AR310" s="211"/>
      <c r="AS310" s="211"/>
      <c r="AT310" s="211"/>
      <c r="AU310" s="188"/>
      <c r="AV310" s="43" t="e" cm="1">
        <f t="array" aca="1" ref="AV310" ca="1">IF($G310="D",VLOOKUP($A310,DefaultParameters,MATCH(AV$8,'Default Parameters'!$3:$3,0),FALSE),"[enter country-specific value")</f>
        <v>#N/A</v>
      </c>
    </row>
    <row r="311" spans="1:48" x14ac:dyDescent="0.25">
      <c r="A311" s="44" t="str">
        <f t="shared" si="76"/>
        <v>EF_NH3_applic_slurry_Non-dairy cattle (calves)</v>
      </c>
      <c r="B311" s="2" t="s">
        <v>49</v>
      </c>
      <c r="C311" s="2" t="s">
        <v>322</v>
      </c>
      <c r="D311" s="77" t="str">
        <f t="shared" ca="1" si="73"/>
        <v>NH3-N</v>
      </c>
      <c r="E311" s="2" t="s">
        <v>78</v>
      </c>
      <c r="F311" s="77" t="str">
        <f t="shared" ca="1" si="74"/>
        <v>Fraction TAN</v>
      </c>
      <c r="G311" s="201" t="s">
        <v>124</v>
      </c>
      <c r="H311" s="2" t="s">
        <v>49</v>
      </c>
      <c r="I311" s="211" t="str">
        <f t="shared" ca="1" si="75"/>
        <v>Table 3.9, 3B, EMEP/EEA Guidebook 2019 - no default, assuming the same as non-dairy cattle</v>
      </c>
      <c r="J311" s="202"/>
      <c r="K311" s="211" cm="1">
        <f t="array" aca="1" ref="K311" ca="1">IF($G311="D",VLOOKUP($A311,DefaultParameters,MATCH(K$8,'Default Parameters'!$3:$3,0),FALSE),"[enter country-specific value")</f>
        <v>0.55000000000000004</v>
      </c>
      <c r="L311" s="211" cm="1">
        <f t="array" aca="1" ref="L311" ca="1">IF($G311="D",VLOOKUP($A311,DefaultParameters,MATCH(L$8,'Default Parameters'!$3:$3,0),FALSE),"[enter country-specific value")</f>
        <v>0.55000000000000004</v>
      </c>
      <c r="M311" s="211" cm="1">
        <f t="array" aca="1" ref="M311" ca="1">IF($G311="D",VLOOKUP($A311,DefaultParameters,MATCH(M$8,'Default Parameters'!$3:$3,0),FALSE),"[enter country-specific value")</f>
        <v>0.55000000000000004</v>
      </c>
      <c r="N311" s="211" cm="1">
        <f t="array" aca="1" ref="N311" ca="1">IF($G311="D",VLOOKUP($A311,DefaultParameters,MATCH(N$8,'Default Parameters'!$3:$3,0),FALSE),"[enter country-specific value")</f>
        <v>0.55000000000000004</v>
      </c>
      <c r="O311" s="211" cm="1">
        <f t="array" aca="1" ref="O311" ca="1">IF($G311="D",VLOOKUP($A311,DefaultParameters,MATCH(O$8,'Default Parameters'!$3:$3,0),FALSE),"[enter country-specific value")</f>
        <v>0.55000000000000004</v>
      </c>
      <c r="P311" s="211" cm="1">
        <f t="array" aca="1" ref="P311" ca="1">IF($G311="D",VLOOKUP($A311,DefaultParameters,MATCH(P$8,'Default Parameters'!$3:$3,0),FALSE),"[enter country-specific value")</f>
        <v>0.55000000000000004</v>
      </c>
      <c r="Q311" s="211" cm="1">
        <f t="array" aca="1" ref="Q311" ca="1">IF($G311="D",VLOOKUP($A311,DefaultParameters,MATCH(Q$8,'Default Parameters'!$3:$3,0),FALSE),"[enter country-specific value")</f>
        <v>0.55000000000000004</v>
      </c>
      <c r="R311" s="211" cm="1">
        <f t="array" aca="1" ref="R311" ca="1">IF($G311="D",VLOOKUP($A311,DefaultParameters,MATCH(R$8,'Default Parameters'!$3:$3,0),FALSE),"[enter country-specific value")</f>
        <v>0.55000000000000004</v>
      </c>
      <c r="S311" s="211" cm="1">
        <f t="array" aca="1" ref="S311" ca="1">IF($G311="D",VLOOKUP($A311,DefaultParameters,MATCH(S$8,'Default Parameters'!$3:$3,0),FALSE),"[enter country-specific value")</f>
        <v>0.55000000000000004</v>
      </c>
      <c r="T311" s="211" cm="1">
        <f t="array" aca="1" ref="T311" ca="1">IF($G311="D",VLOOKUP($A311,DefaultParameters,MATCH(T$8,'Default Parameters'!$3:$3,0),FALSE),"[enter country-specific value")</f>
        <v>0.55000000000000004</v>
      </c>
      <c r="U311" s="211" cm="1">
        <f t="array" aca="1" ref="U311" ca="1">IF($G311="D",VLOOKUP($A311,DefaultParameters,MATCH(U$8,'Default Parameters'!$3:$3,0),FALSE),"[enter country-specific value")</f>
        <v>0.55000000000000004</v>
      </c>
      <c r="V311" s="211" cm="1">
        <f t="array" aca="1" ref="V311" ca="1">IF($G311="D",VLOOKUP($A311,DefaultParameters,MATCH(V$8,'Default Parameters'!$3:$3,0),FALSE),"[enter country-specific value")</f>
        <v>0.55000000000000004</v>
      </c>
      <c r="W311" s="211" cm="1">
        <f t="array" aca="1" ref="W311" ca="1">IF($G311="D",VLOOKUP($A311,DefaultParameters,MATCH(W$8,'Default Parameters'!$3:$3,0),FALSE),"[enter country-specific value")</f>
        <v>0.55000000000000004</v>
      </c>
      <c r="X311" s="211" cm="1">
        <f t="array" aca="1" ref="X311" ca="1">IF($G311="D",VLOOKUP($A311,DefaultParameters,MATCH(X$8,'Default Parameters'!$3:$3,0),FALSE),"[enter country-specific value")</f>
        <v>0.55000000000000004</v>
      </c>
      <c r="Y311" s="211" cm="1">
        <f t="array" aca="1" ref="Y311" ca="1">IF($G311="D",VLOOKUP($A311,DefaultParameters,MATCH(Y$8,'Default Parameters'!$3:$3,0),FALSE),"[enter country-specific value")</f>
        <v>0.55000000000000004</v>
      </c>
      <c r="Z311" s="211" cm="1">
        <f t="array" aca="1" ref="Z311" ca="1">IF($G311="D",VLOOKUP($A311,DefaultParameters,MATCH(Z$8,'Default Parameters'!$3:$3,0),FALSE),"[enter country-specific value")</f>
        <v>0.55000000000000004</v>
      </c>
      <c r="AA311" s="211" cm="1">
        <f t="array" aca="1" ref="AA311" ca="1">IF($G311="D",VLOOKUP($A311,DefaultParameters,MATCH(AA$8,'Default Parameters'!$3:$3,0),FALSE),"[enter country-specific value")</f>
        <v>0.55000000000000004</v>
      </c>
      <c r="AB311" s="211" cm="1">
        <f t="array" aca="1" ref="AB311" ca="1">IF($G311="D",VLOOKUP($A311,DefaultParameters,MATCH(AB$8,'Default Parameters'!$3:$3,0),FALSE),"[enter country-specific value")</f>
        <v>0.55000000000000004</v>
      </c>
      <c r="AC311" s="211" cm="1">
        <f t="array" aca="1" ref="AC311" ca="1">IF($G311="D",VLOOKUP($A311,DefaultParameters,MATCH(AC$8,'Default Parameters'!$3:$3,0),FALSE),"[enter country-specific value")</f>
        <v>0.55000000000000004</v>
      </c>
      <c r="AD311" s="211" cm="1">
        <f t="array" aca="1" ref="AD311" ca="1">IF($G311="D",VLOOKUP($A311,DefaultParameters,MATCH(AD$8,'Default Parameters'!$3:$3,0),FALSE),"[enter country-specific value")</f>
        <v>0.55000000000000004</v>
      </c>
      <c r="AE311" s="211" cm="1">
        <f t="array" aca="1" ref="AE311" ca="1">IF($G311="D",VLOOKUP($A311,DefaultParameters,MATCH(AE$8,'Default Parameters'!$3:$3,0),FALSE),"[enter country-specific value")</f>
        <v>0.55000000000000004</v>
      </c>
      <c r="AF311" s="211" cm="1">
        <f t="array" aca="1" ref="AF311" ca="1">IF($G311="D",VLOOKUP($A311,DefaultParameters,MATCH(AF$8,'Default Parameters'!$3:$3,0),FALSE),"[enter country-specific value")</f>
        <v>0.55000000000000004</v>
      </c>
      <c r="AG311" s="211" cm="1">
        <f t="array" aca="1" ref="AG311" ca="1">IF($G311="D",VLOOKUP($A311,DefaultParameters,MATCH(AG$8,'Default Parameters'!$3:$3,0),FALSE),"[enter country-specific value")</f>
        <v>0.55000000000000004</v>
      </c>
      <c r="AH311" s="211" cm="1">
        <f t="array" aca="1" ref="AH311" ca="1">IF($G311="D",VLOOKUP($A311,DefaultParameters,MATCH(AH$8,'Default Parameters'!$3:$3,0),FALSE),"[enter country-specific value")</f>
        <v>0.55000000000000004</v>
      </c>
      <c r="AI311" s="211" cm="1">
        <f t="array" aca="1" ref="AI311" ca="1">IF($G311="D",VLOOKUP($A311,DefaultParameters,MATCH(AI$8,'Default Parameters'!$3:$3,0),FALSE),"[enter country-specific value")</f>
        <v>0.55000000000000004</v>
      </c>
      <c r="AJ311" s="211" cm="1">
        <f t="array" aca="1" ref="AJ311" ca="1">IF($G311="D",VLOOKUP($A311,DefaultParameters,MATCH(AJ$8,'Default Parameters'!$3:$3,0),FALSE),"[enter country-specific value")</f>
        <v>0.55000000000000004</v>
      </c>
      <c r="AK311" s="211" cm="1">
        <f t="array" aca="1" ref="AK311" ca="1">IF($G311="D",VLOOKUP($A311,DefaultParameters,MATCH(AK$8,'Default Parameters'!$3:$3,0),FALSE),"[enter country-specific value")</f>
        <v>0.55000000000000004</v>
      </c>
      <c r="AL311" s="211" cm="1">
        <f t="array" aca="1" ref="AL311" ca="1">IF($G311="D",VLOOKUP($A311,DefaultParameters,MATCH(AL$8,'Default Parameters'!$3:$3,0),FALSE),"[enter country-specific value")</f>
        <v>0.55000000000000004</v>
      </c>
      <c r="AM311" s="211" cm="1">
        <f t="array" aca="1" ref="AM311" ca="1">IF($G311="D",VLOOKUP($A311,DefaultParameters,MATCH(AM$8,'Default Parameters'!$3:$3,0),FALSE),"[enter country-specific value")</f>
        <v>0.55000000000000004</v>
      </c>
      <c r="AN311" s="211" cm="1">
        <f t="array" aca="1" ref="AN311" ca="1">IF($G311="D",VLOOKUP($A311,DefaultParameters,MATCH(AN$8,'Default Parameters'!$3:$3,0),FALSE),"[enter country-specific value")</f>
        <v>0.55000000000000004</v>
      </c>
      <c r="AO311" s="211" cm="1">
        <f t="array" aca="1" ref="AO311" ca="1">IF($G311="D",VLOOKUP($A311,DefaultParameters,MATCH(AO$8,'Default Parameters'!$3:$3,0),FALSE),"[enter country-specific value")</f>
        <v>0.55000000000000004</v>
      </c>
      <c r="AP311" s="211"/>
      <c r="AQ311" s="211"/>
      <c r="AR311" s="211"/>
      <c r="AS311" s="211"/>
      <c r="AT311" s="211"/>
      <c r="AU311" s="188"/>
      <c r="AV311" s="43" t="e" cm="1">
        <f t="array" aca="1" ref="AV311" ca="1">IF($G311="D",VLOOKUP($A311,DefaultParameters,MATCH(AV$8,'Default Parameters'!$3:$3,0),FALSE),"[enter country-specific value")</f>
        <v>#N/A</v>
      </c>
    </row>
    <row r="312" spans="1:48" x14ac:dyDescent="0.25">
      <c r="A312" s="44" t="str">
        <f t="shared" si="76"/>
        <v>EF_NH3_applic_slurry_Sheep</v>
      </c>
      <c r="B312" s="2" t="s">
        <v>49</v>
      </c>
      <c r="C312" s="2" t="s">
        <v>322</v>
      </c>
      <c r="D312" s="77" t="str">
        <f t="shared" ca="1" si="73"/>
        <v>NH3-N</v>
      </c>
      <c r="E312" s="2" t="s">
        <v>79</v>
      </c>
      <c r="F312" s="77" t="str">
        <f t="shared" ca="1" si="74"/>
        <v>Fraction TAN</v>
      </c>
      <c r="G312" s="201" t="s">
        <v>124</v>
      </c>
      <c r="H312" s="2" t="s">
        <v>49</v>
      </c>
      <c r="I312" s="211" t="str">
        <f t="shared" ca="1" si="75"/>
        <v>No default, assumed to be 0</v>
      </c>
      <c r="J312" s="202"/>
      <c r="K312" s="211" cm="1">
        <f t="array" aca="1" ref="K312" ca="1">IF($G312="D",VLOOKUP($A312,DefaultParameters,MATCH(K$8,'Default Parameters'!$3:$3,0),FALSE),"[enter country-specific value")</f>
        <v>0</v>
      </c>
      <c r="L312" s="211" cm="1">
        <f t="array" aca="1" ref="L312" ca="1">IF($G312="D",VLOOKUP($A312,DefaultParameters,MATCH(L$8,'Default Parameters'!$3:$3,0),FALSE),"[enter country-specific value")</f>
        <v>0</v>
      </c>
      <c r="M312" s="211" cm="1">
        <f t="array" aca="1" ref="M312" ca="1">IF($G312="D",VLOOKUP($A312,DefaultParameters,MATCH(M$8,'Default Parameters'!$3:$3,0),FALSE),"[enter country-specific value")</f>
        <v>0</v>
      </c>
      <c r="N312" s="211" cm="1">
        <f t="array" aca="1" ref="N312" ca="1">IF($G312="D",VLOOKUP($A312,DefaultParameters,MATCH(N$8,'Default Parameters'!$3:$3,0),FALSE),"[enter country-specific value")</f>
        <v>0</v>
      </c>
      <c r="O312" s="211" cm="1">
        <f t="array" aca="1" ref="O312" ca="1">IF($G312="D",VLOOKUP($A312,DefaultParameters,MATCH(O$8,'Default Parameters'!$3:$3,0),FALSE),"[enter country-specific value")</f>
        <v>0</v>
      </c>
      <c r="P312" s="211" cm="1">
        <f t="array" aca="1" ref="P312" ca="1">IF($G312="D",VLOOKUP($A312,DefaultParameters,MATCH(P$8,'Default Parameters'!$3:$3,0),FALSE),"[enter country-specific value")</f>
        <v>0</v>
      </c>
      <c r="Q312" s="211" cm="1">
        <f t="array" aca="1" ref="Q312" ca="1">IF($G312="D",VLOOKUP($A312,DefaultParameters,MATCH(Q$8,'Default Parameters'!$3:$3,0),FALSE),"[enter country-specific value")</f>
        <v>0</v>
      </c>
      <c r="R312" s="211" cm="1">
        <f t="array" aca="1" ref="R312" ca="1">IF($G312="D",VLOOKUP($A312,DefaultParameters,MATCH(R$8,'Default Parameters'!$3:$3,0),FALSE),"[enter country-specific value")</f>
        <v>0</v>
      </c>
      <c r="S312" s="211" cm="1">
        <f t="array" aca="1" ref="S312" ca="1">IF($G312="D",VLOOKUP($A312,DefaultParameters,MATCH(S$8,'Default Parameters'!$3:$3,0),FALSE),"[enter country-specific value")</f>
        <v>0</v>
      </c>
      <c r="T312" s="211" cm="1">
        <f t="array" aca="1" ref="T312" ca="1">IF($G312="D",VLOOKUP($A312,DefaultParameters,MATCH(T$8,'Default Parameters'!$3:$3,0),FALSE),"[enter country-specific value")</f>
        <v>0</v>
      </c>
      <c r="U312" s="211" cm="1">
        <f t="array" aca="1" ref="U312" ca="1">IF($G312="D",VLOOKUP($A312,DefaultParameters,MATCH(U$8,'Default Parameters'!$3:$3,0),FALSE),"[enter country-specific value")</f>
        <v>0</v>
      </c>
      <c r="V312" s="211" cm="1">
        <f t="array" aca="1" ref="V312" ca="1">IF($G312="D",VLOOKUP($A312,DefaultParameters,MATCH(V$8,'Default Parameters'!$3:$3,0),FALSE),"[enter country-specific value")</f>
        <v>0</v>
      </c>
      <c r="W312" s="211" cm="1">
        <f t="array" aca="1" ref="W312" ca="1">IF($G312="D",VLOOKUP($A312,DefaultParameters,MATCH(W$8,'Default Parameters'!$3:$3,0),FALSE),"[enter country-specific value")</f>
        <v>0</v>
      </c>
      <c r="X312" s="211" cm="1">
        <f t="array" aca="1" ref="X312" ca="1">IF($G312="D",VLOOKUP($A312,DefaultParameters,MATCH(X$8,'Default Parameters'!$3:$3,0),FALSE),"[enter country-specific value")</f>
        <v>0</v>
      </c>
      <c r="Y312" s="211" cm="1">
        <f t="array" aca="1" ref="Y312" ca="1">IF($G312="D",VLOOKUP($A312,DefaultParameters,MATCH(Y$8,'Default Parameters'!$3:$3,0),FALSE),"[enter country-specific value")</f>
        <v>0</v>
      </c>
      <c r="Z312" s="211" cm="1">
        <f t="array" aca="1" ref="Z312" ca="1">IF($G312="D",VLOOKUP($A312,DefaultParameters,MATCH(Z$8,'Default Parameters'!$3:$3,0),FALSE),"[enter country-specific value")</f>
        <v>0</v>
      </c>
      <c r="AA312" s="211" cm="1">
        <f t="array" aca="1" ref="AA312" ca="1">IF($G312="D",VLOOKUP($A312,DefaultParameters,MATCH(AA$8,'Default Parameters'!$3:$3,0),FALSE),"[enter country-specific value")</f>
        <v>0</v>
      </c>
      <c r="AB312" s="211" cm="1">
        <f t="array" aca="1" ref="AB312" ca="1">IF($G312="D",VLOOKUP($A312,DefaultParameters,MATCH(AB$8,'Default Parameters'!$3:$3,0),FALSE),"[enter country-specific value")</f>
        <v>0</v>
      </c>
      <c r="AC312" s="211" cm="1">
        <f t="array" aca="1" ref="AC312" ca="1">IF($G312="D",VLOOKUP($A312,DefaultParameters,MATCH(AC$8,'Default Parameters'!$3:$3,0),FALSE),"[enter country-specific value")</f>
        <v>0</v>
      </c>
      <c r="AD312" s="211" cm="1">
        <f t="array" aca="1" ref="AD312" ca="1">IF($G312="D",VLOOKUP($A312,DefaultParameters,MATCH(AD$8,'Default Parameters'!$3:$3,0),FALSE),"[enter country-specific value")</f>
        <v>0</v>
      </c>
      <c r="AE312" s="211" cm="1">
        <f t="array" aca="1" ref="AE312" ca="1">IF($G312="D",VLOOKUP($A312,DefaultParameters,MATCH(AE$8,'Default Parameters'!$3:$3,0),FALSE),"[enter country-specific value")</f>
        <v>0</v>
      </c>
      <c r="AF312" s="211" cm="1">
        <f t="array" aca="1" ref="AF312" ca="1">IF($G312="D",VLOOKUP($A312,DefaultParameters,MATCH(AF$8,'Default Parameters'!$3:$3,0),FALSE),"[enter country-specific value")</f>
        <v>0</v>
      </c>
      <c r="AG312" s="211" cm="1">
        <f t="array" aca="1" ref="AG312" ca="1">IF($G312="D",VLOOKUP($A312,DefaultParameters,MATCH(AG$8,'Default Parameters'!$3:$3,0),FALSE),"[enter country-specific value")</f>
        <v>0</v>
      </c>
      <c r="AH312" s="211" cm="1">
        <f t="array" aca="1" ref="AH312" ca="1">IF($G312="D",VLOOKUP($A312,DefaultParameters,MATCH(AH$8,'Default Parameters'!$3:$3,0),FALSE),"[enter country-specific value")</f>
        <v>0</v>
      </c>
      <c r="AI312" s="211" cm="1">
        <f t="array" aca="1" ref="AI312" ca="1">IF($G312="D",VLOOKUP($A312,DefaultParameters,MATCH(AI$8,'Default Parameters'!$3:$3,0),FALSE),"[enter country-specific value")</f>
        <v>0</v>
      </c>
      <c r="AJ312" s="211" cm="1">
        <f t="array" aca="1" ref="AJ312" ca="1">IF($G312="D",VLOOKUP($A312,DefaultParameters,MATCH(AJ$8,'Default Parameters'!$3:$3,0),FALSE),"[enter country-specific value")</f>
        <v>0</v>
      </c>
      <c r="AK312" s="211" cm="1">
        <f t="array" aca="1" ref="AK312" ca="1">IF($G312="D",VLOOKUP($A312,DefaultParameters,MATCH(AK$8,'Default Parameters'!$3:$3,0),FALSE),"[enter country-specific value")</f>
        <v>0</v>
      </c>
      <c r="AL312" s="211" cm="1">
        <f t="array" aca="1" ref="AL312" ca="1">IF($G312="D",VLOOKUP($A312,DefaultParameters,MATCH(AL$8,'Default Parameters'!$3:$3,0),FALSE),"[enter country-specific value")</f>
        <v>0</v>
      </c>
      <c r="AM312" s="211" cm="1">
        <f t="array" aca="1" ref="AM312" ca="1">IF($G312="D",VLOOKUP($A312,DefaultParameters,MATCH(AM$8,'Default Parameters'!$3:$3,0),FALSE),"[enter country-specific value")</f>
        <v>0</v>
      </c>
      <c r="AN312" s="211" cm="1">
        <f t="array" aca="1" ref="AN312" ca="1">IF($G312="D",VLOOKUP($A312,DefaultParameters,MATCH(AN$8,'Default Parameters'!$3:$3,0),FALSE),"[enter country-specific value")</f>
        <v>0</v>
      </c>
      <c r="AO312" s="211" cm="1">
        <f t="array" aca="1" ref="AO312" ca="1">IF($G312="D",VLOOKUP($A312,DefaultParameters,MATCH(AO$8,'Default Parameters'!$3:$3,0),FALSE),"[enter country-specific value")</f>
        <v>0</v>
      </c>
      <c r="AP312" s="211"/>
      <c r="AQ312" s="211"/>
      <c r="AR312" s="211"/>
      <c r="AS312" s="211"/>
      <c r="AT312" s="211"/>
      <c r="AU312" s="188"/>
      <c r="AV312" s="43" t="e" cm="1">
        <f t="array" aca="1" ref="AV312" ca="1">IF($G312="D",VLOOKUP($A312,DefaultParameters,MATCH(AV$8,'Default Parameters'!$3:$3,0),FALSE),"[enter country-specific value")</f>
        <v>#N/A</v>
      </c>
    </row>
    <row r="313" spans="1:48" x14ac:dyDescent="0.25">
      <c r="A313" s="44" t="str">
        <f t="shared" si="76"/>
        <v>EF_NH3_applic_slurry_Swine (finishing pigs)</v>
      </c>
      <c r="B313" s="2" t="s">
        <v>49</v>
      </c>
      <c r="C313" s="2" t="s">
        <v>322</v>
      </c>
      <c r="D313" s="77" t="str">
        <f t="shared" ca="1" si="73"/>
        <v>NH3-N</v>
      </c>
      <c r="E313" s="2" t="s">
        <v>538</v>
      </c>
      <c r="F313" s="77" t="str">
        <f t="shared" ca="1" si="74"/>
        <v>Fraction TAN</v>
      </c>
      <c r="G313" s="201" t="s">
        <v>124</v>
      </c>
      <c r="H313" s="2" t="s">
        <v>49</v>
      </c>
      <c r="I313" s="211" t="str">
        <f t="shared" ca="1" si="75"/>
        <v>Table 3.9, 3B, EMEP/EEA Guidebook 2019</v>
      </c>
      <c r="J313" s="202"/>
      <c r="K313" s="211" cm="1">
        <f t="array" aca="1" ref="K313" ca="1">IF($G313="D",VLOOKUP($A313,DefaultParameters,MATCH(K$8,'Default Parameters'!$3:$3,0),FALSE),"[enter country-specific value")</f>
        <v>0.4</v>
      </c>
      <c r="L313" s="211" cm="1">
        <f t="array" aca="1" ref="L313" ca="1">IF($G313="D",VLOOKUP($A313,DefaultParameters,MATCH(L$8,'Default Parameters'!$3:$3,0),FALSE),"[enter country-specific value")</f>
        <v>0.4</v>
      </c>
      <c r="M313" s="211" cm="1">
        <f t="array" aca="1" ref="M313" ca="1">IF($G313="D",VLOOKUP($A313,DefaultParameters,MATCH(M$8,'Default Parameters'!$3:$3,0),FALSE),"[enter country-specific value")</f>
        <v>0.4</v>
      </c>
      <c r="N313" s="211" cm="1">
        <f t="array" aca="1" ref="N313" ca="1">IF($G313="D",VLOOKUP($A313,DefaultParameters,MATCH(N$8,'Default Parameters'!$3:$3,0),FALSE),"[enter country-specific value")</f>
        <v>0.4</v>
      </c>
      <c r="O313" s="211" cm="1">
        <f t="array" aca="1" ref="O313" ca="1">IF($G313="D",VLOOKUP($A313,DefaultParameters,MATCH(O$8,'Default Parameters'!$3:$3,0),FALSE),"[enter country-specific value")</f>
        <v>0.4</v>
      </c>
      <c r="P313" s="211" cm="1">
        <f t="array" aca="1" ref="P313" ca="1">IF($G313="D",VLOOKUP($A313,DefaultParameters,MATCH(P$8,'Default Parameters'!$3:$3,0),FALSE),"[enter country-specific value")</f>
        <v>0.4</v>
      </c>
      <c r="Q313" s="211" cm="1">
        <f t="array" aca="1" ref="Q313" ca="1">IF($G313="D",VLOOKUP($A313,DefaultParameters,MATCH(Q$8,'Default Parameters'!$3:$3,0),FALSE),"[enter country-specific value")</f>
        <v>0.4</v>
      </c>
      <c r="R313" s="211" cm="1">
        <f t="array" aca="1" ref="R313" ca="1">IF($G313="D",VLOOKUP($A313,DefaultParameters,MATCH(R$8,'Default Parameters'!$3:$3,0),FALSE),"[enter country-specific value")</f>
        <v>0.4</v>
      </c>
      <c r="S313" s="211" cm="1">
        <f t="array" aca="1" ref="S313" ca="1">IF($G313="D",VLOOKUP($A313,DefaultParameters,MATCH(S$8,'Default Parameters'!$3:$3,0),FALSE),"[enter country-specific value")</f>
        <v>0.4</v>
      </c>
      <c r="T313" s="211" cm="1">
        <f t="array" aca="1" ref="T313" ca="1">IF($G313="D",VLOOKUP($A313,DefaultParameters,MATCH(T$8,'Default Parameters'!$3:$3,0),FALSE),"[enter country-specific value")</f>
        <v>0.4</v>
      </c>
      <c r="U313" s="211" cm="1">
        <f t="array" aca="1" ref="U313" ca="1">IF($G313="D",VLOOKUP($A313,DefaultParameters,MATCH(U$8,'Default Parameters'!$3:$3,0),FALSE),"[enter country-specific value")</f>
        <v>0.4</v>
      </c>
      <c r="V313" s="211" cm="1">
        <f t="array" aca="1" ref="V313" ca="1">IF($G313="D",VLOOKUP($A313,DefaultParameters,MATCH(V$8,'Default Parameters'!$3:$3,0),FALSE),"[enter country-specific value")</f>
        <v>0.4</v>
      </c>
      <c r="W313" s="211" cm="1">
        <f t="array" aca="1" ref="W313" ca="1">IF($G313="D",VLOOKUP($A313,DefaultParameters,MATCH(W$8,'Default Parameters'!$3:$3,0),FALSE),"[enter country-specific value")</f>
        <v>0.4</v>
      </c>
      <c r="X313" s="211" cm="1">
        <f t="array" aca="1" ref="X313" ca="1">IF($G313="D",VLOOKUP($A313,DefaultParameters,MATCH(X$8,'Default Parameters'!$3:$3,0),FALSE),"[enter country-specific value")</f>
        <v>0.4</v>
      </c>
      <c r="Y313" s="211" cm="1">
        <f t="array" aca="1" ref="Y313" ca="1">IF($G313="D",VLOOKUP($A313,DefaultParameters,MATCH(Y$8,'Default Parameters'!$3:$3,0),FALSE),"[enter country-specific value")</f>
        <v>0.4</v>
      </c>
      <c r="Z313" s="211" cm="1">
        <f t="array" aca="1" ref="Z313" ca="1">IF($G313="D",VLOOKUP($A313,DefaultParameters,MATCH(Z$8,'Default Parameters'!$3:$3,0),FALSE),"[enter country-specific value")</f>
        <v>0.4</v>
      </c>
      <c r="AA313" s="211" cm="1">
        <f t="array" aca="1" ref="AA313" ca="1">IF($G313="D",VLOOKUP($A313,DefaultParameters,MATCH(AA$8,'Default Parameters'!$3:$3,0),FALSE),"[enter country-specific value")</f>
        <v>0.4</v>
      </c>
      <c r="AB313" s="211" cm="1">
        <f t="array" aca="1" ref="AB313" ca="1">IF($G313="D",VLOOKUP($A313,DefaultParameters,MATCH(AB$8,'Default Parameters'!$3:$3,0),FALSE),"[enter country-specific value")</f>
        <v>0.4</v>
      </c>
      <c r="AC313" s="211" cm="1">
        <f t="array" aca="1" ref="AC313" ca="1">IF($G313="D",VLOOKUP($A313,DefaultParameters,MATCH(AC$8,'Default Parameters'!$3:$3,0),FALSE),"[enter country-specific value")</f>
        <v>0.4</v>
      </c>
      <c r="AD313" s="211" cm="1">
        <f t="array" aca="1" ref="AD313" ca="1">IF($G313="D",VLOOKUP($A313,DefaultParameters,MATCH(AD$8,'Default Parameters'!$3:$3,0),FALSE),"[enter country-specific value")</f>
        <v>0.4</v>
      </c>
      <c r="AE313" s="211" cm="1">
        <f t="array" aca="1" ref="AE313" ca="1">IF($G313="D",VLOOKUP($A313,DefaultParameters,MATCH(AE$8,'Default Parameters'!$3:$3,0),FALSE),"[enter country-specific value")</f>
        <v>0.4</v>
      </c>
      <c r="AF313" s="211" cm="1">
        <f t="array" aca="1" ref="AF313" ca="1">IF($G313="D",VLOOKUP($A313,DefaultParameters,MATCH(AF$8,'Default Parameters'!$3:$3,0),FALSE),"[enter country-specific value")</f>
        <v>0.4</v>
      </c>
      <c r="AG313" s="211" cm="1">
        <f t="array" aca="1" ref="AG313" ca="1">IF($G313="D",VLOOKUP($A313,DefaultParameters,MATCH(AG$8,'Default Parameters'!$3:$3,0),FALSE),"[enter country-specific value")</f>
        <v>0.4</v>
      </c>
      <c r="AH313" s="211" cm="1">
        <f t="array" aca="1" ref="AH313" ca="1">IF($G313="D",VLOOKUP($A313,DefaultParameters,MATCH(AH$8,'Default Parameters'!$3:$3,0),FALSE),"[enter country-specific value")</f>
        <v>0.4</v>
      </c>
      <c r="AI313" s="211" cm="1">
        <f t="array" aca="1" ref="AI313" ca="1">IF($G313="D",VLOOKUP($A313,DefaultParameters,MATCH(AI$8,'Default Parameters'!$3:$3,0),FALSE),"[enter country-specific value")</f>
        <v>0.4</v>
      </c>
      <c r="AJ313" s="211" cm="1">
        <f t="array" aca="1" ref="AJ313" ca="1">IF($G313="D",VLOOKUP($A313,DefaultParameters,MATCH(AJ$8,'Default Parameters'!$3:$3,0),FALSE),"[enter country-specific value")</f>
        <v>0.4</v>
      </c>
      <c r="AK313" s="211" cm="1">
        <f t="array" aca="1" ref="AK313" ca="1">IF($G313="D",VLOOKUP($A313,DefaultParameters,MATCH(AK$8,'Default Parameters'!$3:$3,0),FALSE),"[enter country-specific value")</f>
        <v>0.4</v>
      </c>
      <c r="AL313" s="211" cm="1">
        <f t="array" aca="1" ref="AL313" ca="1">IF($G313="D",VLOOKUP($A313,DefaultParameters,MATCH(AL$8,'Default Parameters'!$3:$3,0),FALSE),"[enter country-specific value")</f>
        <v>0.4</v>
      </c>
      <c r="AM313" s="211" cm="1">
        <f t="array" aca="1" ref="AM313" ca="1">IF($G313="D",VLOOKUP($A313,DefaultParameters,MATCH(AM$8,'Default Parameters'!$3:$3,0),FALSE),"[enter country-specific value")</f>
        <v>0.4</v>
      </c>
      <c r="AN313" s="211" cm="1">
        <f t="array" aca="1" ref="AN313" ca="1">IF($G313="D",VLOOKUP($A313,DefaultParameters,MATCH(AN$8,'Default Parameters'!$3:$3,0),FALSE),"[enter country-specific value")</f>
        <v>0.4</v>
      </c>
      <c r="AO313" s="211" cm="1">
        <f t="array" aca="1" ref="AO313" ca="1">IF($G313="D",VLOOKUP($A313,DefaultParameters,MATCH(AO$8,'Default Parameters'!$3:$3,0),FALSE),"[enter country-specific value")</f>
        <v>0.4</v>
      </c>
      <c r="AP313" s="211"/>
      <c r="AQ313" s="211"/>
      <c r="AR313" s="211"/>
      <c r="AS313" s="211"/>
      <c r="AT313" s="211"/>
      <c r="AU313" s="188"/>
      <c r="AV313" s="43" t="e" cm="1">
        <f t="array" aca="1" ref="AV313" ca="1">IF($G313="D",VLOOKUP($A313,DefaultParameters,MATCH(AV$8,'Default Parameters'!$3:$3,0),FALSE),"[enter country-specific value")</f>
        <v>#N/A</v>
      </c>
    </row>
    <row r="314" spans="1:48" x14ac:dyDescent="0.25">
      <c r="A314" s="44" t="str">
        <f t="shared" si="76"/>
        <v>EF_NH3_applic_slurry_Swine (sows)</v>
      </c>
      <c r="B314" s="2" t="s">
        <v>49</v>
      </c>
      <c r="C314" s="2" t="s">
        <v>322</v>
      </c>
      <c r="D314" s="77" t="str">
        <f t="shared" ca="1" si="73"/>
        <v>NH3-N</v>
      </c>
      <c r="E314" s="2" t="s">
        <v>145</v>
      </c>
      <c r="F314" s="77" t="str">
        <f t="shared" ca="1" si="74"/>
        <v>Fraction TAN</v>
      </c>
      <c r="G314" s="201" t="s">
        <v>124</v>
      </c>
      <c r="H314" s="2" t="s">
        <v>49</v>
      </c>
      <c r="I314" s="211" t="str">
        <f t="shared" ca="1" si="75"/>
        <v>Table 3.9, 3B, EMEP/EEA Guidebook 2019</v>
      </c>
      <c r="J314" s="202"/>
      <c r="K314" s="211" cm="1">
        <f t="array" aca="1" ref="K314" ca="1">IF($G314="D",VLOOKUP($A314,DefaultParameters,MATCH(K$8,'Default Parameters'!$3:$3,0),FALSE),"[enter country-specific value")</f>
        <v>0.28999999999999998</v>
      </c>
      <c r="L314" s="211" cm="1">
        <f t="array" aca="1" ref="L314" ca="1">IF($G314="D",VLOOKUP($A314,DefaultParameters,MATCH(L$8,'Default Parameters'!$3:$3,0),FALSE),"[enter country-specific value")</f>
        <v>0.28999999999999998</v>
      </c>
      <c r="M314" s="211" cm="1">
        <f t="array" aca="1" ref="M314" ca="1">IF($G314="D",VLOOKUP($A314,DefaultParameters,MATCH(M$8,'Default Parameters'!$3:$3,0),FALSE),"[enter country-specific value")</f>
        <v>0.28999999999999998</v>
      </c>
      <c r="N314" s="211" cm="1">
        <f t="array" aca="1" ref="N314" ca="1">IF($G314="D",VLOOKUP($A314,DefaultParameters,MATCH(N$8,'Default Parameters'!$3:$3,0),FALSE),"[enter country-specific value")</f>
        <v>0.28999999999999998</v>
      </c>
      <c r="O314" s="211" cm="1">
        <f t="array" aca="1" ref="O314" ca="1">IF($G314="D",VLOOKUP($A314,DefaultParameters,MATCH(O$8,'Default Parameters'!$3:$3,0),FALSE),"[enter country-specific value")</f>
        <v>0.28999999999999998</v>
      </c>
      <c r="P314" s="211" cm="1">
        <f t="array" aca="1" ref="P314" ca="1">IF($G314="D",VLOOKUP($A314,DefaultParameters,MATCH(P$8,'Default Parameters'!$3:$3,0),FALSE),"[enter country-specific value")</f>
        <v>0.28999999999999998</v>
      </c>
      <c r="Q314" s="211" cm="1">
        <f t="array" aca="1" ref="Q314" ca="1">IF($G314="D",VLOOKUP($A314,DefaultParameters,MATCH(Q$8,'Default Parameters'!$3:$3,0),FALSE),"[enter country-specific value")</f>
        <v>0.28999999999999998</v>
      </c>
      <c r="R314" s="211" cm="1">
        <f t="array" aca="1" ref="R314" ca="1">IF($G314="D",VLOOKUP($A314,DefaultParameters,MATCH(R$8,'Default Parameters'!$3:$3,0),FALSE),"[enter country-specific value")</f>
        <v>0.28999999999999998</v>
      </c>
      <c r="S314" s="211" cm="1">
        <f t="array" aca="1" ref="S314" ca="1">IF($G314="D",VLOOKUP($A314,DefaultParameters,MATCH(S$8,'Default Parameters'!$3:$3,0),FALSE),"[enter country-specific value")</f>
        <v>0.28999999999999998</v>
      </c>
      <c r="T314" s="211" cm="1">
        <f t="array" aca="1" ref="T314" ca="1">IF($G314="D",VLOOKUP($A314,DefaultParameters,MATCH(T$8,'Default Parameters'!$3:$3,0),FALSE),"[enter country-specific value")</f>
        <v>0.28999999999999998</v>
      </c>
      <c r="U314" s="211" cm="1">
        <f t="array" aca="1" ref="U314" ca="1">IF($G314="D",VLOOKUP($A314,DefaultParameters,MATCH(U$8,'Default Parameters'!$3:$3,0),FALSE),"[enter country-specific value")</f>
        <v>0.28999999999999998</v>
      </c>
      <c r="V314" s="211" cm="1">
        <f t="array" aca="1" ref="V314" ca="1">IF($G314="D",VLOOKUP($A314,DefaultParameters,MATCH(V$8,'Default Parameters'!$3:$3,0),FALSE),"[enter country-specific value")</f>
        <v>0.28999999999999998</v>
      </c>
      <c r="W314" s="211" cm="1">
        <f t="array" aca="1" ref="W314" ca="1">IF($G314="D",VLOOKUP($A314,DefaultParameters,MATCH(W$8,'Default Parameters'!$3:$3,0),FALSE),"[enter country-specific value")</f>
        <v>0.28999999999999998</v>
      </c>
      <c r="X314" s="211" cm="1">
        <f t="array" aca="1" ref="X314" ca="1">IF($G314="D",VLOOKUP($A314,DefaultParameters,MATCH(X$8,'Default Parameters'!$3:$3,0),FALSE),"[enter country-specific value")</f>
        <v>0.28999999999999998</v>
      </c>
      <c r="Y314" s="211" cm="1">
        <f t="array" aca="1" ref="Y314" ca="1">IF($G314="D",VLOOKUP($A314,DefaultParameters,MATCH(Y$8,'Default Parameters'!$3:$3,0),FALSE),"[enter country-specific value")</f>
        <v>0.28999999999999998</v>
      </c>
      <c r="Z314" s="211" cm="1">
        <f t="array" aca="1" ref="Z314" ca="1">IF($G314="D",VLOOKUP($A314,DefaultParameters,MATCH(Z$8,'Default Parameters'!$3:$3,0),FALSE),"[enter country-specific value")</f>
        <v>0.28999999999999998</v>
      </c>
      <c r="AA314" s="211" cm="1">
        <f t="array" aca="1" ref="AA314" ca="1">IF($G314="D",VLOOKUP($A314,DefaultParameters,MATCH(AA$8,'Default Parameters'!$3:$3,0),FALSE),"[enter country-specific value")</f>
        <v>0.28999999999999998</v>
      </c>
      <c r="AB314" s="211" cm="1">
        <f t="array" aca="1" ref="AB314" ca="1">IF($G314="D",VLOOKUP($A314,DefaultParameters,MATCH(AB$8,'Default Parameters'!$3:$3,0),FALSE),"[enter country-specific value")</f>
        <v>0.28999999999999998</v>
      </c>
      <c r="AC314" s="211" cm="1">
        <f t="array" aca="1" ref="AC314" ca="1">IF($G314="D",VLOOKUP($A314,DefaultParameters,MATCH(AC$8,'Default Parameters'!$3:$3,0),FALSE),"[enter country-specific value")</f>
        <v>0.28999999999999998</v>
      </c>
      <c r="AD314" s="211" cm="1">
        <f t="array" aca="1" ref="AD314" ca="1">IF($G314="D",VLOOKUP($A314,DefaultParameters,MATCH(AD$8,'Default Parameters'!$3:$3,0),FALSE),"[enter country-specific value")</f>
        <v>0.28999999999999998</v>
      </c>
      <c r="AE314" s="211" cm="1">
        <f t="array" aca="1" ref="AE314" ca="1">IF($G314="D",VLOOKUP($A314,DefaultParameters,MATCH(AE$8,'Default Parameters'!$3:$3,0),FALSE),"[enter country-specific value")</f>
        <v>0.28999999999999998</v>
      </c>
      <c r="AF314" s="211" cm="1">
        <f t="array" aca="1" ref="AF314" ca="1">IF($G314="D",VLOOKUP($A314,DefaultParameters,MATCH(AF$8,'Default Parameters'!$3:$3,0),FALSE),"[enter country-specific value")</f>
        <v>0.28999999999999998</v>
      </c>
      <c r="AG314" s="211" cm="1">
        <f t="array" aca="1" ref="AG314" ca="1">IF($G314="D",VLOOKUP($A314,DefaultParameters,MATCH(AG$8,'Default Parameters'!$3:$3,0),FALSE),"[enter country-specific value")</f>
        <v>0.28999999999999998</v>
      </c>
      <c r="AH314" s="211" cm="1">
        <f t="array" aca="1" ref="AH314" ca="1">IF($G314="D",VLOOKUP($A314,DefaultParameters,MATCH(AH$8,'Default Parameters'!$3:$3,0),FALSE),"[enter country-specific value")</f>
        <v>0.28999999999999998</v>
      </c>
      <c r="AI314" s="211" cm="1">
        <f t="array" aca="1" ref="AI314" ca="1">IF($G314="D",VLOOKUP($A314,DefaultParameters,MATCH(AI$8,'Default Parameters'!$3:$3,0),FALSE),"[enter country-specific value")</f>
        <v>0.28999999999999998</v>
      </c>
      <c r="AJ314" s="211" cm="1">
        <f t="array" aca="1" ref="AJ314" ca="1">IF($G314="D",VLOOKUP($A314,DefaultParameters,MATCH(AJ$8,'Default Parameters'!$3:$3,0),FALSE),"[enter country-specific value")</f>
        <v>0.28999999999999998</v>
      </c>
      <c r="AK314" s="211" cm="1">
        <f t="array" aca="1" ref="AK314" ca="1">IF($G314="D",VLOOKUP($A314,DefaultParameters,MATCH(AK$8,'Default Parameters'!$3:$3,0),FALSE),"[enter country-specific value")</f>
        <v>0.28999999999999998</v>
      </c>
      <c r="AL314" s="211" cm="1">
        <f t="array" aca="1" ref="AL314" ca="1">IF($G314="D",VLOOKUP($A314,DefaultParameters,MATCH(AL$8,'Default Parameters'!$3:$3,0),FALSE),"[enter country-specific value")</f>
        <v>0.28999999999999998</v>
      </c>
      <c r="AM314" s="211" cm="1">
        <f t="array" aca="1" ref="AM314" ca="1">IF($G314="D",VLOOKUP($A314,DefaultParameters,MATCH(AM$8,'Default Parameters'!$3:$3,0),FALSE),"[enter country-specific value")</f>
        <v>0.28999999999999998</v>
      </c>
      <c r="AN314" s="211" cm="1">
        <f t="array" aca="1" ref="AN314" ca="1">IF($G314="D",VLOOKUP($A314,DefaultParameters,MATCH(AN$8,'Default Parameters'!$3:$3,0),FALSE),"[enter country-specific value")</f>
        <v>0.28999999999999998</v>
      </c>
      <c r="AO314" s="211" cm="1">
        <f t="array" aca="1" ref="AO314" ca="1">IF($G314="D",VLOOKUP($A314,DefaultParameters,MATCH(AO$8,'Default Parameters'!$3:$3,0),FALSE),"[enter country-specific value")</f>
        <v>0.28999999999999998</v>
      </c>
      <c r="AP314" s="211"/>
      <c r="AQ314" s="211"/>
      <c r="AR314" s="211"/>
      <c r="AS314" s="211"/>
      <c r="AT314" s="211"/>
      <c r="AU314" s="188"/>
      <c r="AV314" s="211" t="e" cm="1">
        <f t="array" aca="1" ref="AV314" ca="1">IF($G314="D",VLOOKUP($A314,DefaultParameters,MATCH(AV$8,'Default Parameters'!$3:$3,0),FALSE),"[enter country-specific value")</f>
        <v>#N/A</v>
      </c>
    </row>
    <row r="315" spans="1:48" x14ac:dyDescent="0.25">
      <c r="A315" s="44" t="str">
        <f t="shared" si="76"/>
        <v>EF_NH3_applic_slurry_Buffalo</v>
      </c>
      <c r="B315" s="2" t="s">
        <v>49</v>
      </c>
      <c r="C315" s="2" t="s">
        <v>322</v>
      </c>
      <c r="D315" s="77" t="str">
        <f t="shared" ca="1" si="73"/>
        <v>NH3-N</v>
      </c>
      <c r="E315" s="2" t="s">
        <v>80</v>
      </c>
      <c r="F315" s="77" t="str">
        <f t="shared" ca="1" si="74"/>
        <v>Fraction TAN</v>
      </c>
      <c r="G315" s="201" t="s">
        <v>124</v>
      </c>
      <c r="H315" s="2" t="s">
        <v>49</v>
      </c>
      <c r="I315" s="211" t="str">
        <f t="shared" ca="1" si="75"/>
        <v>No default, assumed to be 0</v>
      </c>
      <c r="J315" s="202"/>
      <c r="K315" s="211" cm="1">
        <f t="array" aca="1" ref="K315" ca="1">IF($G315="D",VLOOKUP($A315,DefaultParameters,MATCH(K$8,'Default Parameters'!$3:$3,0),FALSE),"[enter country-specific value")</f>
        <v>0</v>
      </c>
      <c r="L315" s="211" cm="1">
        <f t="array" aca="1" ref="L315" ca="1">IF($G315="D",VLOOKUP($A315,DefaultParameters,MATCH(L$8,'Default Parameters'!$3:$3,0),FALSE),"[enter country-specific value")</f>
        <v>0</v>
      </c>
      <c r="M315" s="211" cm="1">
        <f t="array" aca="1" ref="M315" ca="1">IF($G315="D",VLOOKUP($A315,DefaultParameters,MATCH(M$8,'Default Parameters'!$3:$3,0),FALSE),"[enter country-specific value")</f>
        <v>0</v>
      </c>
      <c r="N315" s="211" cm="1">
        <f t="array" aca="1" ref="N315" ca="1">IF($G315="D",VLOOKUP($A315,DefaultParameters,MATCH(N$8,'Default Parameters'!$3:$3,0),FALSE),"[enter country-specific value")</f>
        <v>0</v>
      </c>
      <c r="O315" s="211" cm="1">
        <f t="array" aca="1" ref="O315" ca="1">IF($G315="D",VLOOKUP($A315,DefaultParameters,MATCH(O$8,'Default Parameters'!$3:$3,0),FALSE),"[enter country-specific value")</f>
        <v>0</v>
      </c>
      <c r="P315" s="211" cm="1">
        <f t="array" aca="1" ref="P315" ca="1">IF($G315="D",VLOOKUP($A315,DefaultParameters,MATCH(P$8,'Default Parameters'!$3:$3,0),FALSE),"[enter country-specific value")</f>
        <v>0</v>
      </c>
      <c r="Q315" s="211" cm="1">
        <f t="array" aca="1" ref="Q315" ca="1">IF($G315="D",VLOOKUP($A315,DefaultParameters,MATCH(Q$8,'Default Parameters'!$3:$3,0),FALSE),"[enter country-specific value")</f>
        <v>0</v>
      </c>
      <c r="R315" s="211" cm="1">
        <f t="array" aca="1" ref="R315" ca="1">IF($G315="D",VLOOKUP($A315,DefaultParameters,MATCH(R$8,'Default Parameters'!$3:$3,0),FALSE),"[enter country-specific value")</f>
        <v>0</v>
      </c>
      <c r="S315" s="211" cm="1">
        <f t="array" aca="1" ref="S315" ca="1">IF($G315="D",VLOOKUP($A315,DefaultParameters,MATCH(S$8,'Default Parameters'!$3:$3,0),FALSE),"[enter country-specific value")</f>
        <v>0</v>
      </c>
      <c r="T315" s="211" cm="1">
        <f t="array" aca="1" ref="T315" ca="1">IF($G315="D",VLOOKUP($A315,DefaultParameters,MATCH(T$8,'Default Parameters'!$3:$3,0),FALSE),"[enter country-specific value")</f>
        <v>0</v>
      </c>
      <c r="U315" s="211" cm="1">
        <f t="array" aca="1" ref="U315" ca="1">IF($G315="D",VLOOKUP($A315,DefaultParameters,MATCH(U$8,'Default Parameters'!$3:$3,0),FALSE),"[enter country-specific value")</f>
        <v>0</v>
      </c>
      <c r="V315" s="211" cm="1">
        <f t="array" aca="1" ref="V315" ca="1">IF($G315="D",VLOOKUP($A315,DefaultParameters,MATCH(V$8,'Default Parameters'!$3:$3,0),FALSE),"[enter country-specific value")</f>
        <v>0</v>
      </c>
      <c r="W315" s="211" cm="1">
        <f t="array" aca="1" ref="W315" ca="1">IF($G315="D",VLOOKUP($A315,DefaultParameters,MATCH(W$8,'Default Parameters'!$3:$3,0),FALSE),"[enter country-specific value")</f>
        <v>0</v>
      </c>
      <c r="X315" s="211" cm="1">
        <f t="array" aca="1" ref="X315" ca="1">IF($G315="D",VLOOKUP($A315,DefaultParameters,MATCH(X$8,'Default Parameters'!$3:$3,0),FALSE),"[enter country-specific value")</f>
        <v>0</v>
      </c>
      <c r="Y315" s="211" cm="1">
        <f t="array" aca="1" ref="Y315" ca="1">IF($G315="D",VLOOKUP($A315,DefaultParameters,MATCH(Y$8,'Default Parameters'!$3:$3,0),FALSE),"[enter country-specific value")</f>
        <v>0</v>
      </c>
      <c r="Z315" s="211" cm="1">
        <f t="array" aca="1" ref="Z315" ca="1">IF($G315="D",VLOOKUP($A315,DefaultParameters,MATCH(Z$8,'Default Parameters'!$3:$3,0),FALSE),"[enter country-specific value")</f>
        <v>0</v>
      </c>
      <c r="AA315" s="211" cm="1">
        <f t="array" aca="1" ref="AA315" ca="1">IF($G315="D",VLOOKUP($A315,DefaultParameters,MATCH(AA$8,'Default Parameters'!$3:$3,0),FALSE),"[enter country-specific value")</f>
        <v>0</v>
      </c>
      <c r="AB315" s="211" cm="1">
        <f t="array" aca="1" ref="AB315" ca="1">IF($G315="D",VLOOKUP($A315,DefaultParameters,MATCH(AB$8,'Default Parameters'!$3:$3,0),FALSE),"[enter country-specific value")</f>
        <v>0</v>
      </c>
      <c r="AC315" s="211" cm="1">
        <f t="array" aca="1" ref="AC315" ca="1">IF($G315="D",VLOOKUP($A315,DefaultParameters,MATCH(AC$8,'Default Parameters'!$3:$3,0),FALSE),"[enter country-specific value")</f>
        <v>0</v>
      </c>
      <c r="AD315" s="211" cm="1">
        <f t="array" aca="1" ref="AD315" ca="1">IF($G315="D",VLOOKUP($A315,DefaultParameters,MATCH(AD$8,'Default Parameters'!$3:$3,0),FALSE),"[enter country-specific value")</f>
        <v>0</v>
      </c>
      <c r="AE315" s="211" cm="1">
        <f t="array" aca="1" ref="AE315" ca="1">IF($G315="D",VLOOKUP($A315,DefaultParameters,MATCH(AE$8,'Default Parameters'!$3:$3,0),FALSE),"[enter country-specific value")</f>
        <v>0</v>
      </c>
      <c r="AF315" s="211" cm="1">
        <f t="array" aca="1" ref="AF315" ca="1">IF($G315="D",VLOOKUP($A315,DefaultParameters,MATCH(AF$8,'Default Parameters'!$3:$3,0),FALSE),"[enter country-specific value")</f>
        <v>0</v>
      </c>
      <c r="AG315" s="211" cm="1">
        <f t="array" aca="1" ref="AG315" ca="1">IF($G315="D",VLOOKUP($A315,DefaultParameters,MATCH(AG$8,'Default Parameters'!$3:$3,0),FALSE),"[enter country-specific value")</f>
        <v>0</v>
      </c>
      <c r="AH315" s="211" cm="1">
        <f t="array" aca="1" ref="AH315" ca="1">IF($G315="D",VLOOKUP($A315,DefaultParameters,MATCH(AH$8,'Default Parameters'!$3:$3,0),FALSE),"[enter country-specific value")</f>
        <v>0</v>
      </c>
      <c r="AI315" s="211" cm="1">
        <f t="array" aca="1" ref="AI315" ca="1">IF($G315="D",VLOOKUP($A315,DefaultParameters,MATCH(AI$8,'Default Parameters'!$3:$3,0),FALSE),"[enter country-specific value")</f>
        <v>0</v>
      </c>
      <c r="AJ315" s="211" cm="1">
        <f t="array" aca="1" ref="AJ315" ca="1">IF($G315="D",VLOOKUP($A315,DefaultParameters,MATCH(AJ$8,'Default Parameters'!$3:$3,0),FALSE),"[enter country-specific value")</f>
        <v>0</v>
      </c>
      <c r="AK315" s="211" cm="1">
        <f t="array" aca="1" ref="AK315" ca="1">IF($G315="D",VLOOKUP($A315,DefaultParameters,MATCH(AK$8,'Default Parameters'!$3:$3,0),FALSE),"[enter country-specific value")</f>
        <v>0</v>
      </c>
      <c r="AL315" s="211" cm="1">
        <f t="array" aca="1" ref="AL315" ca="1">IF($G315="D",VLOOKUP($A315,DefaultParameters,MATCH(AL$8,'Default Parameters'!$3:$3,0),FALSE),"[enter country-specific value")</f>
        <v>0</v>
      </c>
      <c r="AM315" s="211" cm="1">
        <f t="array" aca="1" ref="AM315" ca="1">IF($G315="D",VLOOKUP($A315,DefaultParameters,MATCH(AM$8,'Default Parameters'!$3:$3,0),FALSE),"[enter country-specific value")</f>
        <v>0</v>
      </c>
      <c r="AN315" s="211" cm="1">
        <f t="array" aca="1" ref="AN315" ca="1">IF($G315="D",VLOOKUP($A315,DefaultParameters,MATCH(AN$8,'Default Parameters'!$3:$3,0),FALSE),"[enter country-specific value")</f>
        <v>0</v>
      </c>
      <c r="AO315" s="211" cm="1">
        <f t="array" aca="1" ref="AO315" ca="1">IF($G315="D",VLOOKUP($A315,DefaultParameters,MATCH(AO$8,'Default Parameters'!$3:$3,0),FALSE),"[enter country-specific value")</f>
        <v>0</v>
      </c>
      <c r="AP315" s="211"/>
      <c r="AQ315" s="211"/>
      <c r="AR315" s="211"/>
      <c r="AS315" s="211"/>
      <c r="AT315" s="211"/>
      <c r="AU315" s="188"/>
      <c r="AV315" s="43" t="e" cm="1">
        <f t="array" aca="1" ref="AV315" ca="1">IF($G315="D",VLOOKUP($A315,DefaultParameters,MATCH(AV$8,'Default Parameters'!$3:$3,0),FALSE),"[enter country-specific value")</f>
        <v>#N/A</v>
      </c>
    </row>
    <row r="316" spans="1:48" x14ac:dyDescent="0.25">
      <c r="A316" s="44" t="str">
        <f t="shared" si="76"/>
        <v>EF_NH3_applic_slurry_Goats</v>
      </c>
      <c r="B316" s="2" t="s">
        <v>49</v>
      </c>
      <c r="C316" s="2" t="s">
        <v>322</v>
      </c>
      <c r="D316" s="77" t="str">
        <f t="shared" ca="1" si="73"/>
        <v>NH3-N</v>
      </c>
      <c r="E316" s="2" t="s">
        <v>81</v>
      </c>
      <c r="F316" s="77" t="str">
        <f t="shared" ca="1" si="74"/>
        <v>Fraction TAN</v>
      </c>
      <c r="G316" s="201" t="s">
        <v>124</v>
      </c>
      <c r="H316" s="2" t="s">
        <v>49</v>
      </c>
      <c r="I316" s="211" t="str">
        <f t="shared" ca="1" si="75"/>
        <v>No default, assumed to be 0</v>
      </c>
      <c r="J316" s="202"/>
      <c r="K316" s="211" cm="1">
        <f t="array" aca="1" ref="K316" ca="1">IF($G316="D",VLOOKUP($A316,DefaultParameters,MATCH(K$8,'Default Parameters'!$3:$3,0),FALSE),"[enter country-specific value")</f>
        <v>0</v>
      </c>
      <c r="L316" s="211" cm="1">
        <f t="array" aca="1" ref="L316" ca="1">IF($G316="D",VLOOKUP($A316,DefaultParameters,MATCH(L$8,'Default Parameters'!$3:$3,0),FALSE),"[enter country-specific value")</f>
        <v>0</v>
      </c>
      <c r="M316" s="211" cm="1">
        <f t="array" aca="1" ref="M316" ca="1">IF($G316="D",VLOOKUP($A316,DefaultParameters,MATCH(M$8,'Default Parameters'!$3:$3,0),FALSE),"[enter country-specific value")</f>
        <v>0</v>
      </c>
      <c r="N316" s="211" cm="1">
        <f t="array" aca="1" ref="N316" ca="1">IF($G316="D",VLOOKUP($A316,DefaultParameters,MATCH(N$8,'Default Parameters'!$3:$3,0),FALSE),"[enter country-specific value")</f>
        <v>0</v>
      </c>
      <c r="O316" s="211" cm="1">
        <f t="array" aca="1" ref="O316" ca="1">IF($G316="D",VLOOKUP($A316,DefaultParameters,MATCH(O$8,'Default Parameters'!$3:$3,0),FALSE),"[enter country-specific value")</f>
        <v>0</v>
      </c>
      <c r="P316" s="211" cm="1">
        <f t="array" aca="1" ref="P316" ca="1">IF($G316="D",VLOOKUP($A316,DefaultParameters,MATCH(P$8,'Default Parameters'!$3:$3,0),FALSE),"[enter country-specific value")</f>
        <v>0</v>
      </c>
      <c r="Q316" s="211" cm="1">
        <f t="array" aca="1" ref="Q316" ca="1">IF($G316="D",VLOOKUP($A316,DefaultParameters,MATCH(Q$8,'Default Parameters'!$3:$3,0),FALSE),"[enter country-specific value")</f>
        <v>0</v>
      </c>
      <c r="R316" s="211" cm="1">
        <f t="array" aca="1" ref="R316" ca="1">IF($G316="D",VLOOKUP($A316,DefaultParameters,MATCH(R$8,'Default Parameters'!$3:$3,0),FALSE),"[enter country-specific value")</f>
        <v>0</v>
      </c>
      <c r="S316" s="211" cm="1">
        <f t="array" aca="1" ref="S316" ca="1">IF($G316="D",VLOOKUP($A316,DefaultParameters,MATCH(S$8,'Default Parameters'!$3:$3,0),FALSE),"[enter country-specific value")</f>
        <v>0</v>
      </c>
      <c r="T316" s="211" cm="1">
        <f t="array" aca="1" ref="T316" ca="1">IF($G316="D",VLOOKUP($A316,DefaultParameters,MATCH(T$8,'Default Parameters'!$3:$3,0),FALSE),"[enter country-specific value")</f>
        <v>0</v>
      </c>
      <c r="U316" s="211" cm="1">
        <f t="array" aca="1" ref="U316" ca="1">IF($G316="D",VLOOKUP($A316,DefaultParameters,MATCH(U$8,'Default Parameters'!$3:$3,0),FALSE),"[enter country-specific value")</f>
        <v>0</v>
      </c>
      <c r="V316" s="211" cm="1">
        <f t="array" aca="1" ref="V316" ca="1">IF($G316="D",VLOOKUP($A316,DefaultParameters,MATCH(V$8,'Default Parameters'!$3:$3,0),FALSE),"[enter country-specific value")</f>
        <v>0</v>
      </c>
      <c r="W316" s="211" cm="1">
        <f t="array" aca="1" ref="W316" ca="1">IF($G316="D",VLOOKUP($A316,DefaultParameters,MATCH(W$8,'Default Parameters'!$3:$3,0),FALSE),"[enter country-specific value")</f>
        <v>0</v>
      </c>
      <c r="X316" s="211" cm="1">
        <f t="array" aca="1" ref="X316" ca="1">IF($G316="D",VLOOKUP($A316,DefaultParameters,MATCH(X$8,'Default Parameters'!$3:$3,0),FALSE),"[enter country-specific value")</f>
        <v>0</v>
      </c>
      <c r="Y316" s="211" cm="1">
        <f t="array" aca="1" ref="Y316" ca="1">IF($G316="D",VLOOKUP($A316,DefaultParameters,MATCH(Y$8,'Default Parameters'!$3:$3,0),FALSE),"[enter country-specific value")</f>
        <v>0</v>
      </c>
      <c r="Z316" s="211" cm="1">
        <f t="array" aca="1" ref="Z316" ca="1">IF($G316="D",VLOOKUP($A316,DefaultParameters,MATCH(Z$8,'Default Parameters'!$3:$3,0),FALSE),"[enter country-specific value")</f>
        <v>0</v>
      </c>
      <c r="AA316" s="211" cm="1">
        <f t="array" aca="1" ref="AA316" ca="1">IF($G316="D",VLOOKUP($A316,DefaultParameters,MATCH(AA$8,'Default Parameters'!$3:$3,0),FALSE),"[enter country-specific value")</f>
        <v>0</v>
      </c>
      <c r="AB316" s="211" cm="1">
        <f t="array" aca="1" ref="AB316" ca="1">IF($G316="D",VLOOKUP($A316,DefaultParameters,MATCH(AB$8,'Default Parameters'!$3:$3,0),FALSE),"[enter country-specific value")</f>
        <v>0</v>
      </c>
      <c r="AC316" s="211" cm="1">
        <f t="array" aca="1" ref="AC316" ca="1">IF($G316="D",VLOOKUP($A316,DefaultParameters,MATCH(AC$8,'Default Parameters'!$3:$3,0),FALSE),"[enter country-specific value")</f>
        <v>0</v>
      </c>
      <c r="AD316" s="211" cm="1">
        <f t="array" aca="1" ref="AD316" ca="1">IF($G316="D",VLOOKUP($A316,DefaultParameters,MATCH(AD$8,'Default Parameters'!$3:$3,0),FALSE),"[enter country-specific value")</f>
        <v>0</v>
      </c>
      <c r="AE316" s="211" cm="1">
        <f t="array" aca="1" ref="AE316" ca="1">IF($G316="D",VLOOKUP($A316,DefaultParameters,MATCH(AE$8,'Default Parameters'!$3:$3,0),FALSE),"[enter country-specific value")</f>
        <v>0</v>
      </c>
      <c r="AF316" s="211" cm="1">
        <f t="array" aca="1" ref="AF316" ca="1">IF($G316="D",VLOOKUP($A316,DefaultParameters,MATCH(AF$8,'Default Parameters'!$3:$3,0),FALSE),"[enter country-specific value")</f>
        <v>0</v>
      </c>
      <c r="AG316" s="211" cm="1">
        <f t="array" aca="1" ref="AG316" ca="1">IF($G316="D",VLOOKUP($A316,DefaultParameters,MATCH(AG$8,'Default Parameters'!$3:$3,0),FALSE),"[enter country-specific value")</f>
        <v>0</v>
      </c>
      <c r="AH316" s="211" cm="1">
        <f t="array" aca="1" ref="AH316" ca="1">IF($G316="D",VLOOKUP($A316,DefaultParameters,MATCH(AH$8,'Default Parameters'!$3:$3,0),FALSE),"[enter country-specific value")</f>
        <v>0</v>
      </c>
      <c r="AI316" s="211" cm="1">
        <f t="array" aca="1" ref="AI316" ca="1">IF($G316="D",VLOOKUP($A316,DefaultParameters,MATCH(AI$8,'Default Parameters'!$3:$3,0),FALSE),"[enter country-specific value")</f>
        <v>0</v>
      </c>
      <c r="AJ316" s="211" cm="1">
        <f t="array" aca="1" ref="AJ316" ca="1">IF($G316="D",VLOOKUP($A316,DefaultParameters,MATCH(AJ$8,'Default Parameters'!$3:$3,0),FALSE),"[enter country-specific value")</f>
        <v>0</v>
      </c>
      <c r="AK316" s="211" cm="1">
        <f t="array" aca="1" ref="AK316" ca="1">IF($G316="D",VLOOKUP($A316,DefaultParameters,MATCH(AK$8,'Default Parameters'!$3:$3,0),FALSE),"[enter country-specific value")</f>
        <v>0</v>
      </c>
      <c r="AL316" s="211" cm="1">
        <f t="array" aca="1" ref="AL316" ca="1">IF($G316="D",VLOOKUP($A316,DefaultParameters,MATCH(AL$8,'Default Parameters'!$3:$3,0),FALSE),"[enter country-specific value")</f>
        <v>0</v>
      </c>
      <c r="AM316" s="211" cm="1">
        <f t="array" aca="1" ref="AM316" ca="1">IF($G316="D",VLOOKUP($A316,DefaultParameters,MATCH(AM$8,'Default Parameters'!$3:$3,0),FALSE),"[enter country-specific value")</f>
        <v>0</v>
      </c>
      <c r="AN316" s="211" cm="1">
        <f t="array" aca="1" ref="AN316" ca="1">IF($G316="D",VLOOKUP($A316,DefaultParameters,MATCH(AN$8,'Default Parameters'!$3:$3,0),FALSE),"[enter country-specific value")</f>
        <v>0</v>
      </c>
      <c r="AO316" s="211" cm="1">
        <f t="array" aca="1" ref="AO316" ca="1">IF($G316="D",VLOOKUP($A316,DefaultParameters,MATCH(AO$8,'Default Parameters'!$3:$3,0),FALSE),"[enter country-specific value")</f>
        <v>0</v>
      </c>
      <c r="AP316" s="211"/>
      <c r="AQ316" s="211"/>
      <c r="AR316" s="211"/>
      <c r="AS316" s="211"/>
      <c r="AT316" s="211"/>
      <c r="AU316" s="188"/>
      <c r="AV316" s="43" t="e" cm="1">
        <f t="array" aca="1" ref="AV316" ca="1">IF($G316="D",VLOOKUP($A316,DefaultParameters,MATCH(AV$8,'Default Parameters'!$3:$3,0),FALSE),"[enter country-specific value")</f>
        <v>#N/A</v>
      </c>
    </row>
    <row r="317" spans="1:48" x14ac:dyDescent="0.25">
      <c r="A317" s="44" t="str">
        <f t="shared" si="76"/>
        <v>EF_NH3_applic_slurry_Horses</v>
      </c>
      <c r="B317" s="2" t="s">
        <v>49</v>
      </c>
      <c r="C317" s="2" t="s">
        <v>322</v>
      </c>
      <c r="D317" s="77" t="str">
        <f t="shared" ca="1" si="73"/>
        <v>NH3-N</v>
      </c>
      <c r="E317" s="2" t="s">
        <v>82</v>
      </c>
      <c r="F317" s="77" t="str">
        <f t="shared" ca="1" si="74"/>
        <v>Fraction TAN</v>
      </c>
      <c r="G317" s="201" t="s">
        <v>124</v>
      </c>
      <c r="H317" s="2" t="s">
        <v>49</v>
      </c>
      <c r="I317" s="211" t="str">
        <f t="shared" ca="1" si="75"/>
        <v>No default, assumed to be 0</v>
      </c>
      <c r="J317" s="176"/>
      <c r="K317" s="211" cm="1">
        <f t="array" aca="1" ref="K317" ca="1">IF($G317="D",VLOOKUP($A317,DefaultParameters,MATCH(K$8,'Default Parameters'!$3:$3,0),FALSE),"[enter country-specific value")</f>
        <v>0</v>
      </c>
      <c r="L317" s="211" cm="1">
        <f t="array" aca="1" ref="L317" ca="1">IF($G317="D",VLOOKUP($A317,DefaultParameters,MATCH(L$8,'Default Parameters'!$3:$3,0),FALSE),"[enter country-specific value")</f>
        <v>0</v>
      </c>
      <c r="M317" s="211" cm="1">
        <f t="array" aca="1" ref="M317" ca="1">IF($G317="D",VLOOKUP($A317,DefaultParameters,MATCH(M$8,'Default Parameters'!$3:$3,0),FALSE),"[enter country-specific value")</f>
        <v>0</v>
      </c>
      <c r="N317" s="211" cm="1">
        <f t="array" aca="1" ref="N317" ca="1">IF($G317="D",VLOOKUP($A317,DefaultParameters,MATCH(N$8,'Default Parameters'!$3:$3,0),FALSE),"[enter country-specific value")</f>
        <v>0</v>
      </c>
      <c r="O317" s="211" cm="1">
        <f t="array" aca="1" ref="O317" ca="1">IF($G317="D",VLOOKUP($A317,DefaultParameters,MATCH(O$8,'Default Parameters'!$3:$3,0),FALSE),"[enter country-specific value")</f>
        <v>0</v>
      </c>
      <c r="P317" s="211" cm="1">
        <f t="array" aca="1" ref="P317" ca="1">IF($G317="D",VLOOKUP($A317,DefaultParameters,MATCH(P$8,'Default Parameters'!$3:$3,0),FALSE),"[enter country-specific value")</f>
        <v>0</v>
      </c>
      <c r="Q317" s="211" cm="1">
        <f t="array" aca="1" ref="Q317" ca="1">IF($G317="D",VLOOKUP($A317,DefaultParameters,MATCH(Q$8,'Default Parameters'!$3:$3,0),FALSE),"[enter country-specific value")</f>
        <v>0</v>
      </c>
      <c r="R317" s="211" cm="1">
        <f t="array" aca="1" ref="R317" ca="1">IF($G317="D",VLOOKUP($A317,DefaultParameters,MATCH(R$8,'Default Parameters'!$3:$3,0),FALSE),"[enter country-specific value")</f>
        <v>0</v>
      </c>
      <c r="S317" s="211" cm="1">
        <f t="array" aca="1" ref="S317" ca="1">IF($G317="D",VLOOKUP($A317,DefaultParameters,MATCH(S$8,'Default Parameters'!$3:$3,0),FALSE),"[enter country-specific value")</f>
        <v>0</v>
      </c>
      <c r="T317" s="211" cm="1">
        <f t="array" aca="1" ref="T317" ca="1">IF($G317="D",VLOOKUP($A317,DefaultParameters,MATCH(T$8,'Default Parameters'!$3:$3,0),FALSE),"[enter country-specific value")</f>
        <v>0</v>
      </c>
      <c r="U317" s="211" cm="1">
        <f t="array" aca="1" ref="U317" ca="1">IF($G317="D",VLOOKUP($A317,DefaultParameters,MATCH(U$8,'Default Parameters'!$3:$3,0),FALSE),"[enter country-specific value")</f>
        <v>0</v>
      </c>
      <c r="V317" s="211" cm="1">
        <f t="array" aca="1" ref="V317" ca="1">IF($G317="D",VLOOKUP($A317,DefaultParameters,MATCH(V$8,'Default Parameters'!$3:$3,0),FALSE),"[enter country-specific value")</f>
        <v>0</v>
      </c>
      <c r="W317" s="211" cm="1">
        <f t="array" aca="1" ref="W317" ca="1">IF($G317="D",VLOOKUP($A317,DefaultParameters,MATCH(W$8,'Default Parameters'!$3:$3,0),FALSE),"[enter country-specific value")</f>
        <v>0</v>
      </c>
      <c r="X317" s="211" cm="1">
        <f t="array" aca="1" ref="X317" ca="1">IF($G317="D",VLOOKUP($A317,DefaultParameters,MATCH(X$8,'Default Parameters'!$3:$3,0),FALSE),"[enter country-specific value")</f>
        <v>0</v>
      </c>
      <c r="Y317" s="211" cm="1">
        <f t="array" aca="1" ref="Y317" ca="1">IF($G317="D",VLOOKUP($A317,DefaultParameters,MATCH(Y$8,'Default Parameters'!$3:$3,0),FALSE),"[enter country-specific value")</f>
        <v>0</v>
      </c>
      <c r="Z317" s="211" cm="1">
        <f t="array" aca="1" ref="Z317" ca="1">IF($G317="D",VLOOKUP($A317,DefaultParameters,MATCH(Z$8,'Default Parameters'!$3:$3,0),FALSE),"[enter country-specific value")</f>
        <v>0</v>
      </c>
      <c r="AA317" s="211" cm="1">
        <f t="array" aca="1" ref="AA317" ca="1">IF($G317="D",VLOOKUP($A317,DefaultParameters,MATCH(AA$8,'Default Parameters'!$3:$3,0),FALSE),"[enter country-specific value")</f>
        <v>0</v>
      </c>
      <c r="AB317" s="211" cm="1">
        <f t="array" aca="1" ref="AB317" ca="1">IF($G317="D",VLOOKUP($A317,DefaultParameters,MATCH(AB$8,'Default Parameters'!$3:$3,0),FALSE),"[enter country-specific value")</f>
        <v>0</v>
      </c>
      <c r="AC317" s="211" cm="1">
        <f t="array" aca="1" ref="AC317" ca="1">IF($G317="D",VLOOKUP($A317,DefaultParameters,MATCH(AC$8,'Default Parameters'!$3:$3,0),FALSE),"[enter country-specific value")</f>
        <v>0</v>
      </c>
      <c r="AD317" s="211" cm="1">
        <f t="array" aca="1" ref="AD317" ca="1">IF($G317="D",VLOOKUP($A317,DefaultParameters,MATCH(AD$8,'Default Parameters'!$3:$3,0),FALSE),"[enter country-specific value")</f>
        <v>0</v>
      </c>
      <c r="AE317" s="211" cm="1">
        <f t="array" aca="1" ref="AE317" ca="1">IF($G317="D",VLOOKUP($A317,DefaultParameters,MATCH(AE$8,'Default Parameters'!$3:$3,0),FALSE),"[enter country-specific value")</f>
        <v>0</v>
      </c>
      <c r="AF317" s="211" cm="1">
        <f t="array" aca="1" ref="AF317" ca="1">IF($G317="D",VLOOKUP($A317,DefaultParameters,MATCH(AF$8,'Default Parameters'!$3:$3,0),FALSE),"[enter country-specific value")</f>
        <v>0</v>
      </c>
      <c r="AG317" s="211" cm="1">
        <f t="array" aca="1" ref="AG317" ca="1">IF($G317="D",VLOOKUP($A317,DefaultParameters,MATCH(AG$8,'Default Parameters'!$3:$3,0),FALSE),"[enter country-specific value")</f>
        <v>0</v>
      </c>
      <c r="AH317" s="211" cm="1">
        <f t="array" aca="1" ref="AH317" ca="1">IF($G317="D",VLOOKUP($A317,DefaultParameters,MATCH(AH$8,'Default Parameters'!$3:$3,0),FALSE),"[enter country-specific value")</f>
        <v>0</v>
      </c>
      <c r="AI317" s="211" cm="1">
        <f t="array" aca="1" ref="AI317" ca="1">IF($G317="D",VLOOKUP($A317,DefaultParameters,MATCH(AI$8,'Default Parameters'!$3:$3,0),FALSE),"[enter country-specific value")</f>
        <v>0</v>
      </c>
      <c r="AJ317" s="211" cm="1">
        <f t="array" aca="1" ref="AJ317" ca="1">IF($G317="D",VLOOKUP($A317,DefaultParameters,MATCH(AJ$8,'Default Parameters'!$3:$3,0),FALSE),"[enter country-specific value")</f>
        <v>0</v>
      </c>
      <c r="AK317" s="211" cm="1">
        <f t="array" aca="1" ref="AK317" ca="1">IF($G317="D",VLOOKUP($A317,DefaultParameters,MATCH(AK$8,'Default Parameters'!$3:$3,0),FALSE),"[enter country-specific value")</f>
        <v>0</v>
      </c>
      <c r="AL317" s="211" cm="1">
        <f t="array" aca="1" ref="AL317" ca="1">IF($G317="D",VLOOKUP($A317,DefaultParameters,MATCH(AL$8,'Default Parameters'!$3:$3,0),FALSE),"[enter country-specific value")</f>
        <v>0</v>
      </c>
      <c r="AM317" s="211" cm="1">
        <f t="array" aca="1" ref="AM317" ca="1">IF($G317="D",VLOOKUP($A317,DefaultParameters,MATCH(AM$8,'Default Parameters'!$3:$3,0),FALSE),"[enter country-specific value")</f>
        <v>0</v>
      </c>
      <c r="AN317" s="211" cm="1">
        <f t="array" aca="1" ref="AN317" ca="1">IF($G317="D",VLOOKUP($A317,DefaultParameters,MATCH(AN$8,'Default Parameters'!$3:$3,0),FALSE),"[enter country-specific value")</f>
        <v>0</v>
      </c>
      <c r="AO317" s="211" cm="1">
        <f t="array" aca="1" ref="AO317" ca="1">IF($G317="D",VLOOKUP($A317,DefaultParameters,MATCH(AO$8,'Default Parameters'!$3:$3,0),FALSE),"[enter country-specific value")</f>
        <v>0</v>
      </c>
      <c r="AP317" s="211"/>
      <c r="AQ317" s="211"/>
      <c r="AR317" s="211"/>
      <c r="AS317" s="211"/>
      <c r="AT317" s="211"/>
      <c r="AU317" s="188"/>
      <c r="AV317" s="43" t="e" cm="1">
        <f t="array" aca="1" ref="AV317" ca="1">IF($G317="D",VLOOKUP($A317,DefaultParameters,MATCH(AV$8,'Default Parameters'!$3:$3,0),FALSE),"[enter country-specific value")</f>
        <v>#N/A</v>
      </c>
    </row>
    <row r="318" spans="1:48" x14ac:dyDescent="0.25">
      <c r="A318" s="44" t="str">
        <f t="shared" si="76"/>
        <v>EF_NH3_applic_slurry_Mules and asses</v>
      </c>
      <c r="B318" s="2" t="s">
        <v>49</v>
      </c>
      <c r="C318" s="2" t="s">
        <v>322</v>
      </c>
      <c r="D318" s="77" t="str">
        <f t="shared" ca="1" si="73"/>
        <v>NH3-N</v>
      </c>
      <c r="E318" s="2" t="s">
        <v>83</v>
      </c>
      <c r="F318" s="77" t="str">
        <f t="shared" ca="1" si="74"/>
        <v>Fraction TAN</v>
      </c>
      <c r="G318" s="201" t="s">
        <v>124</v>
      </c>
      <c r="H318" s="2" t="s">
        <v>49</v>
      </c>
      <c r="I318" s="211" t="str">
        <f t="shared" ca="1" si="75"/>
        <v>No default, assumed to be 0</v>
      </c>
      <c r="J318" s="202"/>
      <c r="K318" s="211" cm="1">
        <f t="array" aca="1" ref="K318" ca="1">IF($G318="D",VLOOKUP($A318,DefaultParameters,MATCH(K$8,'Default Parameters'!$3:$3,0),FALSE),"[enter country-specific value")</f>
        <v>0</v>
      </c>
      <c r="L318" s="211" cm="1">
        <f t="array" aca="1" ref="L318" ca="1">IF($G318="D",VLOOKUP($A318,DefaultParameters,MATCH(L$8,'Default Parameters'!$3:$3,0),FALSE),"[enter country-specific value")</f>
        <v>0</v>
      </c>
      <c r="M318" s="211" cm="1">
        <f t="array" aca="1" ref="M318" ca="1">IF($G318="D",VLOOKUP($A318,DefaultParameters,MATCH(M$8,'Default Parameters'!$3:$3,0),FALSE),"[enter country-specific value")</f>
        <v>0</v>
      </c>
      <c r="N318" s="211" cm="1">
        <f t="array" aca="1" ref="N318" ca="1">IF($G318="D",VLOOKUP($A318,DefaultParameters,MATCH(N$8,'Default Parameters'!$3:$3,0),FALSE),"[enter country-specific value")</f>
        <v>0</v>
      </c>
      <c r="O318" s="211" cm="1">
        <f t="array" aca="1" ref="O318" ca="1">IF($G318="D",VLOOKUP($A318,DefaultParameters,MATCH(O$8,'Default Parameters'!$3:$3,0),FALSE),"[enter country-specific value")</f>
        <v>0</v>
      </c>
      <c r="P318" s="211" cm="1">
        <f t="array" aca="1" ref="P318" ca="1">IF($G318="D",VLOOKUP($A318,DefaultParameters,MATCH(P$8,'Default Parameters'!$3:$3,0),FALSE),"[enter country-specific value")</f>
        <v>0</v>
      </c>
      <c r="Q318" s="211" cm="1">
        <f t="array" aca="1" ref="Q318" ca="1">IF($G318="D",VLOOKUP($A318,DefaultParameters,MATCH(Q$8,'Default Parameters'!$3:$3,0),FALSE),"[enter country-specific value")</f>
        <v>0</v>
      </c>
      <c r="R318" s="211" cm="1">
        <f t="array" aca="1" ref="R318" ca="1">IF($G318="D",VLOOKUP($A318,DefaultParameters,MATCH(R$8,'Default Parameters'!$3:$3,0),FALSE),"[enter country-specific value")</f>
        <v>0</v>
      </c>
      <c r="S318" s="211" cm="1">
        <f t="array" aca="1" ref="S318" ca="1">IF($G318="D",VLOOKUP($A318,DefaultParameters,MATCH(S$8,'Default Parameters'!$3:$3,0),FALSE),"[enter country-specific value")</f>
        <v>0</v>
      </c>
      <c r="T318" s="211" cm="1">
        <f t="array" aca="1" ref="T318" ca="1">IF($G318="D",VLOOKUP($A318,DefaultParameters,MATCH(T$8,'Default Parameters'!$3:$3,0),FALSE),"[enter country-specific value")</f>
        <v>0</v>
      </c>
      <c r="U318" s="211" cm="1">
        <f t="array" aca="1" ref="U318" ca="1">IF($G318="D",VLOOKUP($A318,DefaultParameters,MATCH(U$8,'Default Parameters'!$3:$3,0),FALSE),"[enter country-specific value")</f>
        <v>0</v>
      </c>
      <c r="V318" s="211" cm="1">
        <f t="array" aca="1" ref="V318" ca="1">IF($G318="D",VLOOKUP($A318,DefaultParameters,MATCH(V$8,'Default Parameters'!$3:$3,0),FALSE),"[enter country-specific value")</f>
        <v>0</v>
      </c>
      <c r="W318" s="211" cm="1">
        <f t="array" aca="1" ref="W318" ca="1">IF($G318="D",VLOOKUP($A318,DefaultParameters,MATCH(W$8,'Default Parameters'!$3:$3,0),FALSE),"[enter country-specific value")</f>
        <v>0</v>
      </c>
      <c r="X318" s="211" cm="1">
        <f t="array" aca="1" ref="X318" ca="1">IF($G318="D",VLOOKUP($A318,DefaultParameters,MATCH(X$8,'Default Parameters'!$3:$3,0),FALSE),"[enter country-specific value")</f>
        <v>0</v>
      </c>
      <c r="Y318" s="211" cm="1">
        <f t="array" aca="1" ref="Y318" ca="1">IF($G318="D",VLOOKUP($A318,DefaultParameters,MATCH(Y$8,'Default Parameters'!$3:$3,0),FALSE),"[enter country-specific value")</f>
        <v>0</v>
      </c>
      <c r="Z318" s="211" cm="1">
        <f t="array" aca="1" ref="Z318" ca="1">IF($G318="D",VLOOKUP($A318,DefaultParameters,MATCH(Z$8,'Default Parameters'!$3:$3,0),FALSE),"[enter country-specific value")</f>
        <v>0</v>
      </c>
      <c r="AA318" s="211" cm="1">
        <f t="array" aca="1" ref="AA318" ca="1">IF($G318="D",VLOOKUP($A318,DefaultParameters,MATCH(AA$8,'Default Parameters'!$3:$3,0),FALSE),"[enter country-specific value")</f>
        <v>0</v>
      </c>
      <c r="AB318" s="211" cm="1">
        <f t="array" aca="1" ref="AB318" ca="1">IF($G318="D",VLOOKUP($A318,DefaultParameters,MATCH(AB$8,'Default Parameters'!$3:$3,0),FALSE),"[enter country-specific value")</f>
        <v>0</v>
      </c>
      <c r="AC318" s="211" cm="1">
        <f t="array" aca="1" ref="AC318" ca="1">IF($G318="D",VLOOKUP($A318,DefaultParameters,MATCH(AC$8,'Default Parameters'!$3:$3,0),FALSE),"[enter country-specific value")</f>
        <v>0</v>
      </c>
      <c r="AD318" s="211" cm="1">
        <f t="array" aca="1" ref="AD318" ca="1">IF($G318="D",VLOOKUP($A318,DefaultParameters,MATCH(AD$8,'Default Parameters'!$3:$3,0),FALSE),"[enter country-specific value")</f>
        <v>0</v>
      </c>
      <c r="AE318" s="211" cm="1">
        <f t="array" aca="1" ref="AE318" ca="1">IF($G318="D",VLOOKUP($A318,DefaultParameters,MATCH(AE$8,'Default Parameters'!$3:$3,0),FALSE),"[enter country-specific value")</f>
        <v>0</v>
      </c>
      <c r="AF318" s="211" cm="1">
        <f t="array" aca="1" ref="AF318" ca="1">IF($G318="D",VLOOKUP($A318,DefaultParameters,MATCH(AF$8,'Default Parameters'!$3:$3,0),FALSE),"[enter country-specific value")</f>
        <v>0</v>
      </c>
      <c r="AG318" s="211" cm="1">
        <f t="array" aca="1" ref="AG318" ca="1">IF($G318="D",VLOOKUP($A318,DefaultParameters,MATCH(AG$8,'Default Parameters'!$3:$3,0),FALSE),"[enter country-specific value")</f>
        <v>0</v>
      </c>
      <c r="AH318" s="211" cm="1">
        <f t="array" aca="1" ref="AH318" ca="1">IF($G318="D",VLOOKUP($A318,DefaultParameters,MATCH(AH$8,'Default Parameters'!$3:$3,0),FALSE),"[enter country-specific value")</f>
        <v>0</v>
      </c>
      <c r="AI318" s="211" cm="1">
        <f t="array" aca="1" ref="AI318" ca="1">IF($G318="D",VLOOKUP($A318,DefaultParameters,MATCH(AI$8,'Default Parameters'!$3:$3,0),FALSE),"[enter country-specific value")</f>
        <v>0</v>
      </c>
      <c r="AJ318" s="211" cm="1">
        <f t="array" aca="1" ref="AJ318" ca="1">IF($G318="D",VLOOKUP($A318,DefaultParameters,MATCH(AJ$8,'Default Parameters'!$3:$3,0),FALSE),"[enter country-specific value")</f>
        <v>0</v>
      </c>
      <c r="AK318" s="211" cm="1">
        <f t="array" aca="1" ref="AK318" ca="1">IF($G318="D",VLOOKUP($A318,DefaultParameters,MATCH(AK$8,'Default Parameters'!$3:$3,0),FALSE),"[enter country-specific value")</f>
        <v>0</v>
      </c>
      <c r="AL318" s="211" cm="1">
        <f t="array" aca="1" ref="AL318" ca="1">IF($G318="D",VLOOKUP($A318,DefaultParameters,MATCH(AL$8,'Default Parameters'!$3:$3,0),FALSE),"[enter country-specific value")</f>
        <v>0</v>
      </c>
      <c r="AM318" s="211" cm="1">
        <f t="array" aca="1" ref="AM318" ca="1">IF($G318="D",VLOOKUP($A318,DefaultParameters,MATCH(AM$8,'Default Parameters'!$3:$3,0),FALSE),"[enter country-specific value")</f>
        <v>0</v>
      </c>
      <c r="AN318" s="211" cm="1">
        <f t="array" aca="1" ref="AN318" ca="1">IF($G318="D",VLOOKUP($A318,DefaultParameters,MATCH(AN$8,'Default Parameters'!$3:$3,0),FALSE),"[enter country-specific value")</f>
        <v>0</v>
      </c>
      <c r="AO318" s="211" cm="1">
        <f t="array" aca="1" ref="AO318" ca="1">IF($G318="D",VLOOKUP($A318,DefaultParameters,MATCH(AO$8,'Default Parameters'!$3:$3,0),FALSE),"[enter country-specific value")</f>
        <v>0</v>
      </c>
      <c r="AP318" s="211"/>
      <c r="AQ318" s="211"/>
      <c r="AR318" s="211"/>
      <c r="AS318" s="211"/>
      <c r="AT318" s="211"/>
      <c r="AU318" s="188"/>
      <c r="AV318" s="43" t="e" cm="1">
        <f t="array" aca="1" ref="AV318" ca="1">IF($G318="D",VLOOKUP($A318,DefaultParameters,MATCH(AV$8,'Default Parameters'!$3:$3,0),FALSE),"[enter country-specific value")</f>
        <v>#N/A</v>
      </c>
    </row>
    <row r="319" spans="1:48" x14ac:dyDescent="0.25">
      <c r="A319" s="44" t="str">
        <f t="shared" si="76"/>
        <v>EF_NH3_applic_slurry_Laying hens</v>
      </c>
      <c r="B319" s="2" t="s">
        <v>49</v>
      </c>
      <c r="C319" s="2" t="s">
        <v>322</v>
      </c>
      <c r="D319" s="77" t="str">
        <f t="shared" ca="1" si="73"/>
        <v>NH3-N</v>
      </c>
      <c r="E319" s="2" t="s">
        <v>85</v>
      </c>
      <c r="F319" s="77" t="str">
        <f t="shared" ca="1" si="74"/>
        <v>Fraction TAN</v>
      </c>
      <c r="G319" s="201" t="s">
        <v>124</v>
      </c>
      <c r="H319" s="2" t="s">
        <v>49</v>
      </c>
      <c r="I319" s="211" t="str">
        <f t="shared" ca="1" si="75"/>
        <v>Table 3.9, 3B, EMEP/EEA Guidebook 2019</v>
      </c>
      <c r="J319" s="176"/>
      <c r="K319" s="211" cm="1">
        <f t="array" aca="1" ref="K319" ca="1">IF($G319="D",VLOOKUP($A319,DefaultParameters,MATCH(K$8,'Default Parameters'!$3:$3,0),FALSE),"[enter country-specific value")</f>
        <v>0.69</v>
      </c>
      <c r="L319" s="211" cm="1">
        <f t="array" aca="1" ref="L319" ca="1">IF($G319="D",VLOOKUP($A319,DefaultParameters,MATCH(L$8,'Default Parameters'!$3:$3,0),FALSE),"[enter country-specific value")</f>
        <v>0.69</v>
      </c>
      <c r="M319" s="211" cm="1">
        <f t="array" aca="1" ref="M319" ca="1">IF($G319="D",VLOOKUP($A319,DefaultParameters,MATCH(M$8,'Default Parameters'!$3:$3,0),FALSE),"[enter country-specific value")</f>
        <v>0.69</v>
      </c>
      <c r="N319" s="211" cm="1">
        <f t="array" aca="1" ref="N319" ca="1">IF($G319="D",VLOOKUP($A319,DefaultParameters,MATCH(N$8,'Default Parameters'!$3:$3,0),FALSE),"[enter country-specific value")</f>
        <v>0.69</v>
      </c>
      <c r="O319" s="211" cm="1">
        <f t="array" aca="1" ref="O319" ca="1">IF($G319="D",VLOOKUP($A319,DefaultParameters,MATCH(O$8,'Default Parameters'!$3:$3,0),FALSE),"[enter country-specific value")</f>
        <v>0.69</v>
      </c>
      <c r="P319" s="211" cm="1">
        <f t="array" aca="1" ref="P319" ca="1">IF($G319="D",VLOOKUP($A319,DefaultParameters,MATCH(P$8,'Default Parameters'!$3:$3,0),FALSE),"[enter country-specific value")</f>
        <v>0.69</v>
      </c>
      <c r="Q319" s="211" cm="1">
        <f t="array" aca="1" ref="Q319" ca="1">IF($G319="D",VLOOKUP($A319,DefaultParameters,MATCH(Q$8,'Default Parameters'!$3:$3,0),FALSE),"[enter country-specific value")</f>
        <v>0.69</v>
      </c>
      <c r="R319" s="211" cm="1">
        <f t="array" aca="1" ref="R319" ca="1">IF($G319="D",VLOOKUP($A319,DefaultParameters,MATCH(R$8,'Default Parameters'!$3:$3,0),FALSE),"[enter country-specific value")</f>
        <v>0.69</v>
      </c>
      <c r="S319" s="211" cm="1">
        <f t="array" aca="1" ref="S319" ca="1">IF($G319="D",VLOOKUP($A319,DefaultParameters,MATCH(S$8,'Default Parameters'!$3:$3,0),FALSE),"[enter country-specific value")</f>
        <v>0.69</v>
      </c>
      <c r="T319" s="211" cm="1">
        <f t="array" aca="1" ref="T319" ca="1">IF($G319="D",VLOOKUP($A319,DefaultParameters,MATCH(T$8,'Default Parameters'!$3:$3,0),FALSE),"[enter country-specific value")</f>
        <v>0.69</v>
      </c>
      <c r="U319" s="211" cm="1">
        <f t="array" aca="1" ref="U319" ca="1">IF($G319="D",VLOOKUP($A319,DefaultParameters,MATCH(U$8,'Default Parameters'!$3:$3,0),FALSE),"[enter country-specific value")</f>
        <v>0.69</v>
      </c>
      <c r="V319" s="211" cm="1">
        <f t="array" aca="1" ref="V319" ca="1">IF($G319="D",VLOOKUP($A319,DefaultParameters,MATCH(V$8,'Default Parameters'!$3:$3,0),FALSE),"[enter country-specific value")</f>
        <v>0.69</v>
      </c>
      <c r="W319" s="211" cm="1">
        <f t="array" aca="1" ref="W319" ca="1">IF($G319="D",VLOOKUP($A319,DefaultParameters,MATCH(W$8,'Default Parameters'!$3:$3,0),FALSE),"[enter country-specific value")</f>
        <v>0.69</v>
      </c>
      <c r="X319" s="211" cm="1">
        <f t="array" aca="1" ref="X319" ca="1">IF($G319="D",VLOOKUP($A319,DefaultParameters,MATCH(X$8,'Default Parameters'!$3:$3,0),FALSE),"[enter country-specific value")</f>
        <v>0.69</v>
      </c>
      <c r="Y319" s="211" cm="1">
        <f t="array" aca="1" ref="Y319" ca="1">IF($G319="D",VLOOKUP($A319,DefaultParameters,MATCH(Y$8,'Default Parameters'!$3:$3,0),FALSE),"[enter country-specific value")</f>
        <v>0.69</v>
      </c>
      <c r="Z319" s="211" cm="1">
        <f t="array" aca="1" ref="Z319" ca="1">IF($G319="D",VLOOKUP($A319,DefaultParameters,MATCH(Z$8,'Default Parameters'!$3:$3,0),FALSE),"[enter country-specific value")</f>
        <v>0.69</v>
      </c>
      <c r="AA319" s="211" cm="1">
        <f t="array" aca="1" ref="AA319" ca="1">IF($G319="D",VLOOKUP($A319,DefaultParameters,MATCH(AA$8,'Default Parameters'!$3:$3,0),FALSE),"[enter country-specific value")</f>
        <v>0.69</v>
      </c>
      <c r="AB319" s="211" cm="1">
        <f t="array" aca="1" ref="AB319" ca="1">IF($G319="D",VLOOKUP($A319,DefaultParameters,MATCH(AB$8,'Default Parameters'!$3:$3,0),FALSE),"[enter country-specific value")</f>
        <v>0.69</v>
      </c>
      <c r="AC319" s="211" cm="1">
        <f t="array" aca="1" ref="AC319" ca="1">IF($G319="D",VLOOKUP($A319,DefaultParameters,MATCH(AC$8,'Default Parameters'!$3:$3,0),FALSE),"[enter country-specific value")</f>
        <v>0.69</v>
      </c>
      <c r="AD319" s="211" cm="1">
        <f t="array" aca="1" ref="AD319" ca="1">IF($G319="D",VLOOKUP($A319,DefaultParameters,MATCH(AD$8,'Default Parameters'!$3:$3,0),FALSE),"[enter country-specific value")</f>
        <v>0.69</v>
      </c>
      <c r="AE319" s="211" cm="1">
        <f t="array" aca="1" ref="AE319" ca="1">IF($G319="D",VLOOKUP($A319,DefaultParameters,MATCH(AE$8,'Default Parameters'!$3:$3,0),FALSE),"[enter country-specific value")</f>
        <v>0.69</v>
      </c>
      <c r="AF319" s="211" cm="1">
        <f t="array" aca="1" ref="AF319" ca="1">IF($G319="D",VLOOKUP($A319,DefaultParameters,MATCH(AF$8,'Default Parameters'!$3:$3,0),FALSE),"[enter country-specific value")</f>
        <v>0.69</v>
      </c>
      <c r="AG319" s="211" cm="1">
        <f t="array" aca="1" ref="AG319" ca="1">IF($G319="D",VLOOKUP($A319,DefaultParameters,MATCH(AG$8,'Default Parameters'!$3:$3,0),FALSE),"[enter country-specific value")</f>
        <v>0.69</v>
      </c>
      <c r="AH319" s="211" cm="1">
        <f t="array" aca="1" ref="AH319" ca="1">IF($G319="D",VLOOKUP($A319,DefaultParameters,MATCH(AH$8,'Default Parameters'!$3:$3,0),FALSE),"[enter country-specific value")</f>
        <v>0.69</v>
      </c>
      <c r="AI319" s="211" cm="1">
        <f t="array" aca="1" ref="AI319" ca="1">IF($G319="D",VLOOKUP($A319,DefaultParameters,MATCH(AI$8,'Default Parameters'!$3:$3,0),FALSE),"[enter country-specific value")</f>
        <v>0.69</v>
      </c>
      <c r="AJ319" s="211" cm="1">
        <f t="array" aca="1" ref="AJ319" ca="1">IF($G319="D",VLOOKUP($A319,DefaultParameters,MATCH(AJ$8,'Default Parameters'!$3:$3,0),FALSE),"[enter country-specific value")</f>
        <v>0.69</v>
      </c>
      <c r="AK319" s="211" cm="1">
        <f t="array" aca="1" ref="AK319" ca="1">IF($G319="D",VLOOKUP($A319,DefaultParameters,MATCH(AK$8,'Default Parameters'!$3:$3,0),FALSE),"[enter country-specific value")</f>
        <v>0.69</v>
      </c>
      <c r="AL319" s="211" cm="1">
        <f t="array" aca="1" ref="AL319" ca="1">IF($G319="D",VLOOKUP($A319,DefaultParameters,MATCH(AL$8,'Default Parameters'!$3:$3,0),FALSE),"[enter country-specific value")</f>
        <v>0.69</v>
      </c>
      <c r="AM319" s="211" cm="1">
        <f t="array" aca="1" ref="AM319" ca="1">IF($G319="D",VLOOKUP($A319,DefaultParameters,MATCH(AM$8,'Default Parameters'!$3:$3,0),FALSE),"[enter country-specific value")</f>
        <v>0.69</v>
      </c>
      <c r="AN319" s="211" cm="1">
        <f t="array" aca="1" ref="AN319" ca="1">IF($G319="D",VLOOKUP($A319,DefaultParameters,MATCH(AN$8,'Default Parameters'!$3:$3,0),FALSE),"[enter country-specific value")</f>
        <v>0.69</v>
      </c>
      <c r="AO319" s="211" cm="1">
        <f t="array" aca="1" ref="AO319" ca="1">IF($G319="D",VLOOKUP($A319,DefaultParameters,MATCH(AO$8,'Default Parameters'!$3:$3,0),FALSE),"[enter country-specific value")</f>
        <v>0.69</v>
      </c>
      <c r="AP319" s="211"/>
      <c r="AQ319" s="211"/>
      <c r="AR319" s="211"/>
      <c r="AS319" s="211"/>
      <c r="AT319" s="211"/>
      <c r="AU319" s="188"/>
      <c r="AV319" s="43" t="e" cm="1">
        <f t="array" aca="1" ref="AV319" ca="1">IF($G319="D",VLOOKUP($A319,DefaultParameters,MATCH(AV$8,'Default Parameters'!$3:$3,0),FALSE),"[enter country-specific value")</f>
        <v>#N/A</v>
      </c>
    </row>
    <row r="320" spans="1:48" x14ac:dyDescent="0.25">
      <c r="A320" s="44" t="str">
        <f t="shared" si="76"/>
        <v>EF_NH3_applic_slurry_Broilers</v>
      </c>
      <c r="B320" s="2" t="s">
        <v>49</v>
      </c>
      <c r="C320" s="2" t="s">
        <v>322</v>
      </c>
      <c r="D320" s="77" t="str">
        <f t="shared" ca="1" si="73"/>
        <v>NH3-N</v>
      </c>
      <c r="E320" s="2" t="s">
        <v>84</v>
      </c>
      <c r="F320" s="77" t="str">
        <f t="shared" ca="1" si="74"/>
        <v>Fraction TAN</v>
      </c>
      <c r="G320" s="201" t="s">
        <v>124</v>
      </c>
      <c r="H320" s="2" t="s">
        <v>49</v>
      </c>
      <c r="I320" s="211" t="str">
        <f t="shared" ca="1" si="75"/>
        <v>No default, assumed to be 0</v>
      </c>
      <c r="J320" s="202"/>
      <c r="K320" s="211" cm="1">
        <f t="array" aca="1" ref="K320" ca="1">IF($G320="D",VLOOKUP($A320,DefaultParameters,MATCH(K$8,'Default Parameters'!$3:$3,0),FALSE),"[enter country-specific value")</f>
        <v>0</v>
      </c>
      <c r="L320" s="211" cm="1">
        <f t="array" aca="1" ref="L320" ca="1">IF($G320="D",VLOOKUP($A320,DefaultParameters,MATCH(L$8,'Default Parameters'!$3:$3,0),FALSE),"[enter country-specific value")</f>
        <v>0</v>
      </c>
      <c r="M320" s="211" cm="1">
        <f t="array" aca="1" ref="M320" ca="1">IF($G320="D",VLOOKUP($A320,DefaultParameters,MATCH(M$8,'Default Parameters'!$3:$3,0),FALSE),"[enter country-specific value")</f>
        <v>0</v>
      </c>
      <c r="N320" s="211" cm="1">
        <f t="array" aca="1" ref="N320" ca="1">IF($G320="D",VLOOKUP($A320,DefaultParameters,MATCH(N$8,'Default Parameters'!$3:$3,0),FALSE),"[enter country-specific value")</f>
        <v>0</v>
      </c>
      <c r="O320" s="211" cm="1">
        <f t="array" aca="1" ref="O320" ca="1">IF($G320="D",VLOOKUP($A320,DefaultParameters,MATCH(O$8,'Default Parameters'!$3:$3,0),FALSE),"[enter country-specific value")</f>
        <v>0</v>
      </c>
      <c r="P320" s="211" cm="1">
        <f t="array" aca="1" ref="P320" ca="1">IF($G320="D",VLOOKUP($A320,DefaultParameters,MATCH(P$8,'Default Parameters'!$3:$3,0),FALSE),"[enter country-specific value")</f>
        <v>0</v>
      </c>
      <c r="Q320" s="211" cm="1">
        <f t="array" aca="1" ref="Q320" ca="1">IF($G320="D",VLOOKUP($A320,DefaultParameters,MATCH(Q$8,'Default Parameters'!$3:$3,0),FALSE),"[enter country-specific value")</f>
        <v>0</v>
      </c>
      <c r="R320" s="211" cm="1">
        <f t="array" aca="1" ref="R320" ca="1">IF($G320="D",VLOOKUP($A320,DefaultParameters,MATCH(R$8,'Default Parameters'!$3:$3,0),FALSE),"[enter country-specific value")</f>
        <v>0</v>
      </c>
      <c r="S320" s="211" cm="1">
        <f t="array" aca="1" ref="S320" ca="1">IF($G320="D",VLOOKUP($A320,DefaultParameters,MATCH(S$8,'Default Parameters'!$3:$3,0),FALSE),"[enter country-specific value")</f>
        <v>0</v>
      </c>
      <c r="T320" s="211" cm="1">
        <f t="array" aca="1" ref="T320" ca="1">IF($G320="D",VLOOKUP($A320,DefaultParameters,MATCH(T$8,'Default Parameters'!$3:$3,0),FALSE),"[enter country-specific value")</f>
        <v>0</v>
      </c>
      <c r="U320" s="211" cm="1">
        <f t="array" aca="1" ref="U320" ca="1">IF($G320="D",VLOOKUP($A320,DefaultParameters,MATCH(U$8,'Default Parameters'!$3:$3,0),FALSE),"[enter country-specific value")</f>
        <v>0</v>
      </c>
      <c r="V320" s="211" cm="1">
        <f t="array" aca="1" ref="V320" ca="1">IF($G320="D",VLOOKUP($A320,DefaultParameters,MATCH(V$8,'Default Parameters'!$3:$3,0),FALSE),"[enter country-specific value")</f>
        <v>0</v>
      </c>
      <c r="W320" s="211" cm="1">
        <f t="array" aca="1" ref="W320" ca="1">IF($G320="D",VLOOKUP($A320,DefaultParameters,MATCH(W$8,'Default Parameters'!$3:$3,0),FALSE),"[enter country-specific value")</f>
        <v>0</v>
      </c>
      <c r="X320" s="211" cm="1">
        <f t="array" aca="1" ref="X320" ca="1">IF($G320="D",VLOOKUP($A320,DefaultParameters,MATCH(X$8,'Default Parameters'!$3:$3,0),FALSE),"[enter country-specific value")</f>
        <v>0</v>
      </c>
      <c r="Y320" s="211" cm="1">
        <f t="array" aca="1" ref="Y320" ca="1">IF($G320="D",VLOOKUP($A320,DefaultParameters,MATCH(Y$8,'Default Parameters'!$3:$3,0),FALSE),"[enter country-specific value")</f>
        <v>0</v>
      </c>
      <c r="Z320" s="211" cm="1">
        <f t="array" aca="1" ref="Z320" ca="1">IF($G320="D",VLOOKUP($A320,DefaultParameters,MATCH(Z$8,'Default Parameters'!$3:$3,0),FALSE),"[enter country-specific value")</f>
        <v>0</v>
      </c>
      <c r="AA320" s="211" cm="1">
        <f t="array" aca="1" ref="AA320" ca="1">IF($G320="D",VLOOKUP($A320,DefaultParameters,MATCH(AA$8,'Default Parameters'!$3:$3,0),FALSE),"[enter country-specific value")</f>
        <v>0</v>
      </c>
      <c r="AB320" s="211" cm="1">
        <f t="array" aca="1" ref="AB320" ca="1">IF($G320="D",VLOOKUP($A320,DefaultParameters,MATCH(AB$8,'Default Parameters'!$3:$3,0),FALSE),"[enter country-specific value")</f>
        <v>0</v>
      </c>
      <c r="AC320" s="211" cm="1">
        <f t="array" aca="1" ref="AC320" ca="1">IF($G320="D",VLOOKUP($A320,DefaultParameters,MATCH(AC$8,'Default Parameters'!$3:$3,0),FALSE),"[enter country-specific value")</f>
        <v>0</v>
      </c>
      <c r="AD320" s="211" cm="1">
        <f t="array" aca="1" ref="AD320" ca="1">IF($G320="D",VLOOKUP($A320,DefaultParameters,MATCH(AD$8,'Default Parameters'!$3:$3,0),FALSE),"[enter country-specific value")</f>
        <v>0</v>
      </c>
      <c r="AE320" s="211" cm="1">
        <f t="array" aca="1" ref="AE320" ca="1">IF($G320="D",VLOOKUP($A320,DefaultParameters,MATCH(AE$8,'Default Parameters'!$3:$3,0),FALSE),"[enter country-specific value")</f>
        <v>0</v>
      </c>
      <c r="AF320" s="211" cm="1">
        <f t="array" aca="1" ref="AF320" ca="1">IF($G320="D",VLOOKUP($A320,DefaultParameters,MATCH(AF$8,'Default Parameters'!$3:$3,0),FALSE),"[enter country-specific value")</f>
        <v>0</v>
      </c>
      <c r="AG320" s="211" cm="1">
        <f t="array" aca="1" ref="AG320" ca="1">IF($G320="D",VLOOKUP($A320,DefaultParameters,MATCH(AG$8,'Default Parameters'!$3:$3,0),FALSE),"[enter country-specific value")</f>
        <v>0</v>
      </c>
      <c r="AH320" s="211" cm="1">
        <f t="array" aca="1" ref="AH320" ca="1">IF($G320="D",VLOOKUP($A320,DefaultParameters,MATCH(AH$8,'Default Parameters'!$3:$3,0),FALSE),"[enter country-specific value")</f>
        <v>0</v>
      </c>
      <c r="AI320" s="211" cm="1">
        <f t="array" aca="1" ref="AI320" ca="1">IF($G320="D",VLOOKUP($A320,DefaultParameters,MATCH(AI$8,'Default Parameters'!$3:$3,0),FALSE),"[enter country-specific value")</f>
        <v>0</v>
      </c>
      <c r="AJ320" s="211" cm="1">
        <f t="array" aca="1" ref="AJ320" ca="1">IF($G320="D",VLOOKUP($A320,DefaultParameters,MATCH(AJ$8,'Default Parameters'!$3:$3,0),FALSE),"[enter country-specific value")</f>
        <v>0</v>
      </c>
      <c r="AK320" s="211" cm="1">
        <f t="array" aca="1" ref="AK320" ca="1">IF($G320="D",VLOOKUP($A320,DefaultParameters,MATCH(AK$8,'Default Parameters'!$3:$3,0),FALSE),"[enter country-specific value")</f>
        <v>0</v>
      </c>
      <c r="AL320" s="211" cm="1">
        <f t="array" aca="1" ref="AL320" ca="1">IF($G320="D",VLOOKUP($A320,DefaultParameters,MATCH(AL$8,'Default Parameters'!$3:$3,0),FALSE),"[enter country-specific value")</f>
        <v>0</v>
      </c>
      <c r="AM320" s="211" cm="1">
        <f t="array" aca="1" ref="AM320" ca="1">IF($G320="D",VLOOKUP($A320,DefaultParameters,MATCH(AM$8,'Default Parameters'!$3:$3,0),FALSE),"[enter country-specific value")</f>
        <v>0</v>
      </c>
      <c r="AN320" s="211" cm="1">
        <f t="array" aca="1" ref="AN320" ca="1">IF($G320="D",VLOOKUP($A320,DefaultParameters,MATCH(AN$8,'Default Parameters'!$3:$3,0),FALSE),"[enter country-specific value")</f>
        <v>0</v>
      </c>
      <c r="AO320" s="211" cm="1">
        <f t="array" aca="1" ref="AO320" ca="1">IF($G320="D",VLOOKUP($A320,DefaultParameters,MATCH(AO$8,'Default Parameters'!$3:$3,0),FALSE),"[enter country-specific value")</f>
        <v>0</v>
      </c>
      <c r="AP320" s="211"/>
      <c r="AQ320" s="211"/>
      <c r="AR320" s="211"/>
      <c r="AS320" s="211"/>
      <c r="AT320" s="211"/>
      <c r="AU320" s="188"/>
      <c r="AV320" s="43" t="e" cm="1">
        <f t="array" aca="1" ref="AV320" ca="1">IF($G320="D",VLOOKUP($A320,DefaultParameters,MATCH(AV$8,'Default Parameters'!$3:$3,0),FALSE),"[enter country-specific value")</f>
        <v>#N/A</v>
      </c>
    </row>
    <row r="321" spans="1:48" x14ac:dyDescent="0.25">
      <c r="A321" s="44" t="str">
        <f t="shared" si="76"/>
        <v>EF_NH3_applic_slurry_Turkeys</v>
      </c>
      <c r="B321" s="2" t="s">
        <v>49</v>
      </c>
      <c r="C321" s="2" t="s">
        <v>322</v>
      </c>
      <c r="D321" s="77" t="str">
        <f t="shared" ca="1" si="73"/>
        <v>NH3-N</v>
      </c>
      <c r="E321" s="2" t="s">
        <v>87</v>
      </c>
      <c r="F321" s="77" t="str">
        <f t="shared" ca="1" si="74"/>
        <v>Fraction TAN</v>
      </c>
      <c r="G321" s="201" t="s">
        <v>124</v>
      </c>
      <c r="H321" s="2" t="s">
        <v>49</v>
      </c>
      <c r="I321" s="211" t="str">
        <f t="shared" ca="1" si="75"/>
        <v>No default, assumed to be 0</v>
      </c>
      <c r="J321" s="202"/>
      <c r="K321" s="211" cm="1">
        <f t="array" aca="1" ref="K321" ca="1">IF($G321="D",VLOOKUP($A321,DefaultParameters,MATCH(K$8,'Default Parameters'!$3:$3,0),FALSE),"[enter country-specific value")</f>
        <v>0</v>
      </c>
      <c r="L321" s="211" cm="1">
        <f t="array" aca="1" ref="L321" ca="1">IF($G321="D",VLOOKUP($A321,DefaultParameters,MATCH(L$8,'Default Parameters'!$3:$3,0),FALSE),"[enter country-specific value")</f>
        <v>0</v>
      </c>
      <c r="M321" s="211" cm="1">
        <f t="array" aca="1" ref="M321" ca="1">IF($G321="D",VLOOKUP($A321,DefaultParameters,MATCH(M$8,'Default Parameters'!$3:$3,0),FALSE),"[enter country-specific value")</f>
        <v>0</v>
      </c>
      <c r="N321" s="211" cm="1">
        <f t="array" aca="1" ref="N321" ca="1">IF($G321="D",VLOOKUP($A321,DefaultParameters,MATCH(N$8,'Default Parameters'!$3:$3,0),FALSE),"[enter country-specific value")</f>
        <v>0</v>
      </c>
      <c r="O321" s="211" cm="1">
        <f t="array" aca="1" ref="O321" ca="1">IF($G321="D",VLOOKUP($A321,DefaultParameters,MATCH(O$8,'Default Parameters'!$3:$3,0),FALSE),"[enter country-specific value")</f>
        <v>0</v>
      </c>
      <c r="P321" s="211" cm="1">
        <f t="array" aca="1" ref="P321" ca="1">IF($G321="D",VLOOKUP($A321,DefaultParameters,MATCH(P$8,'Default Parameters'!$3:$3,0),FALSE),"[enter country-specific value")</f>
        <v>0</v>
      </c>
      <c r="Q321" s="211" cm="1">
        <f t="array" aca="1" ref="Q321" ca="1">IF($G321="D",VLOOKUP($A321,DefaultParameters,MATCH(Q$8,'Default Parameters'!$3:$3,0),FALSE),"[enter country-specific value")</f>
        <v>0</v>
      </c>
      <c r="R321" s="211" cm="1">
        <f t="array" aca="1" ref="R321" ca="1">IF($G321="D",VLOOKUP($A321,DefaultParameters,MATCH(R$8,'Default Parameters'!$3:$3,0),FALSE),"[enter country-specific value")</f>
        <v>0</v>
      </c>
      <c r="S321" s="211" cm="1">
        <f t="array" aca="1" ref="S321" ca="1">IF($G321="D",VLOOKUP($A321,DefaultParameters,MATCH(S$8,'Default Parameters'!$3:$3,0),FALSE),"[enter country-specific value")</f>
        <v>0</v>
      </c>
      <c r="T321" s="211" cm="1">
        <f t="array" aca="1" ref="T321" ca="1">IF($G321="D",VLOOKUP($A321,DefaultParameters,MATCH(T$8,'Default Parameters'!$3:$3,0),FALSE),"[enter country-specific value")</f>
        <v>0</v>
      </c>
      <c r="U321" s="211" cm="1">
        <f t="array" aca="1" ref="U321" ca="1">IF($G321="D",VLOOKUP($A321,DefaultParameters,MATCH(U$8,'Default Parameters'!$3:$3,0),FALSE),"[enter country-specific value")</f>
        <v>0</v>
      </c>
      <c r="V321" s="211" cm="1">
        <f t="array" aca="1" ref="V321" ca="1">IF($G321="D",VLOOKUP($A321,DefaultParameters,MATCH(V$8,'Default Parameters'!$3:$3,0),FALSE),"[enter country-specific value")</f>
        <v>0</v>
      </c>
      <c r="W321" s="211" cm="1">
        <f t="array" aca="1" ref="W321" ca="1">IF($G321="D",VLOOKUP($A321,DefaultParameters,MATCH(W$8,'Default Parameters'!$3:$3,0),FALSE),"[enter country-specific value")</f>
        <v>0</v>
      </c>
      <c r="X321" s="211" cm="1">
        <f t="array" aca="1" ref="X321" ca="1">IF($G321="D",VLOOKUP($A321,DefaultParameters,MATCH(X$8,'Default Parameters'!$3:$3,0),FALSE),"[enter country-specific value")</f>
        <v>0</v>
      </c>
      <c r="Y321" s="211" cm="1">
        <f t="array" aca="1" ref="Y321" ca="1">IF($G321="D",VLOOKUP($A321,DefaultParameters,MATCH(Y$8,'Default Parameters'!$3:$3,0),FALSE),"[enter country-specific value")</f>
        <v>0</v>
      </c>
      <c r="Z321" s="211" cm="1">
        <f t="array" aca="1" ref="Z321" ca="1">IF($G321="D",VLOOKUP($A321,DefaultParameters,MATCH(Z$8,'Default Parameters'!$3:$3,0),FALSE),"[enter country-specific value")</f>
        <v>0</v>
      </c>
      <c r="AA321" s="211" cm="1">
        <f t="array" aca="1" ref="AA321" ca="1">IF($G321="D",VLOOKUP($A321,DefaultParameters,MATCH(AA$8,'Default Parameters'!$3:$3,0),FALSE),"[enter country-specific value")</f>
        <v>0</v>
      </c>
      <c r="AB321" s="211" cm="1">
        <f t="array" aca="1" ref="AB321" ca="1">IF($G321="D",VLOOKUP($A321,DefaultParameters,MATCH(AB$8,'Default Parameters'!$3:$3,0),FALSE),"[enter country-specific value")</f>
        <v>0</v>
      </c>
      <c r="AC321" s="211" cm="1">
        <f t="array" aca="1" ref="AC321" ca="1">IF($G321="D",VLOOKUP($A321,DefaultParameters,MATCH(AC$8,'Default Parameters'!$3:$3,0),FALSE),"[enter country-specific value")</f>
        <v>0</v>
      </c>
      <c r="AD321" s="211" cm="1">
        <f t="array" aca="1" ref="AD321" ca="1">IF($G321="D",VLOOKUP($A321,DefaultParameters,MATCH(AD$8,'Default Parameters'!$3:$3,0),FALSE),"[enter country-specific value")</f>
        <v>0</v>
      </c>
      <c r="AE321" s="211" cm="1">
        <f t="array" aca="1" ref="AE321" ca="1">IF($G321="D",VLOOKUP($A321,DefaultParameters,MATCH(AE$8,'Default Parameters'!$3:$3,0),FALSE),"[enter country-specific value")</f>
        <v>0</v>
      </c>
      <c r="AF321" s="211" cm="1">
        <f t="array" aca="1" ref="AF321" ca="1">IF($G321="D",VLOOKUP($A321,DefaultParameters,MATCH(AF$8,'Default Parameters'!$3:$3,0),FALSE),"[enter country-specific value")</f>
        <v>0</v>
      </c>
      <c r="AG321" s="211" cm="1">
        <f t="array" aca="1" ref="AG321" ca="1">IF($G321="D",VLOOKUP($A321,DefaultParameters,MATCH(AG$8,'Default Parameters'!$3:$3,0),FALSE),"[enter country-specific value")</f>
        <v>0</v>
      </c>
      <c r="AH321" s="211" cm="1">
        <f t="array" aca="1" ref="AH321" ca="1">IF($G321="D",VLOOKUP($A321,DefaultParameters,MATCH(AH$8,'Default Parameters'!$3:$3,0),FALSE),"[enter country-specific value")</f>
        <v>0</v>
      </c>
      <c r="AI321" s="211" cm="1">
        <f t="array" aca="1" ref="AI321" ca="1">IF($G321="D",VLOOKUP($A321,DefaultParameters,MATCH(AI$8,'Default Parameters'!$3:$3,0),FALSE),"[enter country-specific value")</f>
        <v>0</v>
      </c>
      <c r="AJ321" s="211" cm="1">
        <f t="array" aca="1" ref="AJ321" ca="1">IF($G321="D",VLOOKUP($A321,DefaultParameters,MATCH(AJ$8,'Default Parameters'!$3:$3,0),FALSE),"[enter country-specific value")</f>
        <v>0</v>
      </c>
      <c r="AK321" s="211" cm="1">
        <f t="array" aca="1" ref="AK321" ca="1">IF($G321="D",VLOOKUP($A321,DefaultParameters,MATCH(AK$8,'Default Parameters'!$3:$3,0),FALSE),"[enter country-specific value")</f>
        <v>0</v>
      </c>
      <c r="AL321" s="211" cm="1">
        <f t="array" aca="1" ref="AL321" ca="1">IF($G321="D",VLOOKUP($A321,DefaultParameters,MATCH(AL$8,'Default Parameters'!$3:$3,0),FALSE),"[enter country-specific value")</f>
        <v>0</v>
      </c>
      <c r="AM321" s="211" cm="1">
        <f t="array" aca="1" ref="AM321" ca="1">IF($G321="D",VLOOKUP($A321,DefaultParameters,MATCH(AM$8,'Default Parameters'!$3:$3,0),FALSE),"[enter country-specific value")</f>
        <v>0</v>
      </c>
      <c r="AN321" s="211" cm="1">
        <f t="array" aca="1" ref="AN321" ca="1">IF($G321="D",VLOOKUP($A321,DefaultParameters,MATCH(AN$8,'Default Parameters'!$3:$3,0),FALSE),"[enter country-specific value")</f>
        <v>0</v>
      </c>
      <c r="AO321" s="211" cm="1">
        <f t="array" aca="1" ref="AO321" ca="1">IF($G321="D",VLOOKUP($A321,DefaultParameters,MATCH(AO$8,'Default Parameters'!$3:$3,0),FALSE),"[enter country-specific value")</f>
        <v>0</v>
      </c>
      <c r="AP321" s="211"/>
      <c r="AQ321" s="211"/>
      <c r="AR321" s="211"/>
      <c r="AS321" s="211"/>
      <c r="AT321" s="211"/>
      <c r="AU321" s="188"/>
      <c r="AV321" s="43" t="e" cm="1">
        <f t="array" aca="1" ref="AV321" ca="1">IF($G321="D",VLOOKUP($A321,DefaultParameters,MATCH(AV$8,'Default Parameters'!$3:$3,0),FALSE),"[enter country-specific value")</f>
        <v>#N/A</v>
      </c>
    </row>
    <row r="322" spans="1:48" x14ac:dyDescent="0.25">
      <c r="A322" s="44" t="str">
        <f t="shared" si="76"/>
        <v>EF_NH3_applic_slurry_Other poultry (ducks)</v>
      </c>
      <c r="B322" s="2" t="s">
        <v>49</v>
      </c>
      <c r="C322" s="2" t="s">
        <v>322</v>
      </c>
      <c r="D322" s="77" t="str">
        <f t="shared" ca="1" si="73"/>
        <v>NH3-N</v>
      </c>
      <c r="E322" s="2" t="s">
        <v>90</v>
      </c>
      <c r="F322" s="77" t="str">
        <f t="shared" ca="1" si="74"/>
        <v>Fraction TAN</v>
      </c>
      <c r="G322" s="201" t="s">
        <v>124</v>
      </c>
      <c r="H322" s="2" t="s">
        <v>49</v>
      </c>
      <c r="I322" s="211" t="str">
        <f t="shared" ca="1" si="75"/>
        <v>No default, assumed to be 0</v>
      </c>
      <c r="J322" s="202"/>
      <c r="K322" s="211" cm="1">
        <f t="array" aca="1" ref="K322" ca="1">IF($G322="D",VLOOKUP($A322,DefaultParameters,MATCH(K$8,'Default Parameters'!$3:$3,0),FALSE),"[enter country-specific value")</f>
        <v>0</v>
      </c>
      <c r="L322" s="211" cm="1">
        <f t="array" aca="1" ref="L322" ca="1">IF($G322="D",VLOOKUP($A322,DefaultParameters,MATCH(L$8,'Default Parameters'!$3:$3,0),FALSE),"[enter country-specific value")</f>
        <v>0</v>
      </c>
      <c r="M322" s="211" cm="1">
        <f t="array" aca="1" ref="M322" ca="1">IF($G322="D",VLOOKUP($A322,DefaultParameters,MATCH(M$8,'Default Parameters'!$3:$3,0),FALSE),"[enter country-specific value")</f>
        <v>0</v>
      </c>
      <c r="N322" s="211" cm="1">
        <f t="array" aca="1" ref="N322" ca="1">IF($G322="D",VLOOKUP($A322,DefaultParameters,MATCH(N$8,'Default Parameters'!$3:$3,0),FALSE),"[enter country-specific value")</f>
        <v>0</v>
      </c>
      <c r="O322" s="211" cm="1">
        <f t="array" aca="1" ref="O322" ca="1">IF($G322="D",VLOOKUP($A322,DefaultParameters,MATCH(O$8,'Default Parameters'!$3:$3,0),FALSE),"[enter country-specific value")</f>
        <v>0</v>
      </c>
      <c r="P322" s="211" cm="1">
        <f t="array" aca="1" ref="P322" ca="1">IF($G322="D",VLOOKUP($A322,DefaultParameters,MATCH(P$8,'Default Parameters'!$3:$3,0),FALSE),"[enter country-specific value")</f>
        <v>0</v>
      </c>
      <c r="Q322" s="211" cm="1">
        <f t="array" aca="1" ref="Q322" ca="1">IF($G322="D",VLOOKUP($A322,DefaultParameters,MATCH(Q$8,'Default Parameters'!$3:$3,0),FALSE),"[enter country-specific value")</f>
        <v>0</v>
      </c>
      <c r="R322" s="211" cm="1">
        <f t="array" aca="1" ref="R322" ca="1">IF($G322="D",VLOOKUP($A322,DefaultParameters,MATCH(R$8,'Default Parameters'!$3:$3,0),FALSE),"[enter country-specific value")</f>
        <v>0</v>
      </c>
      <c r="S322" s="211" cm="1">
        <f t="array" aca="1" ref="S322" ca="1">IF($G322="D",VLOOKUP($A322,DefaultParameters,MATCH(S$8,'Default Parameters'!$3:$3,0),FALSE),"[enter country-specific value")</f>
        <v>0</v>
      </c>
      <c r="T322" s="211" cm="1">
        <f t="array" aca="1" ref="T322" ca="1">IF($G322="D",VLOOKUP($A322,DefaultParameters,MATCH(T$8,'Default Parameters'!$3:$3,0),FALSE),"[enter country-specific value")</f>
        <v>0</v>
      </c>
      <c r="U322" s="211" cm="1">
        <f t="array" aca="1" ref="U322" ca="1">IF($G322="D",VLOOKUP($A322,DefaultParameters,MATCH(U$8,'Default Parameters'!$3:$3,0),FALSE),"[enter country-specific value")</f>
        <v>0</v>
      </c>
      <c r="V322" s="211" cm="1">
        <f t="array" aca="1" ref="V322" ca="1">IF($G322="D",VLOOKUP($A322,DefaultParameters,MATCH(V$8,'Default Parameters'!$3:$3,0),FALSE),"[enter country-specific value")</f>
        <v>0</v>
      </c>
      <c r="W322" s="211" cm="1">
        <f t="array" aca="1" ref="W322" ca="1">IF($G322="D",VLOOKUP($A322,DefaultParameters,MATCH(W$8,'Default Parameters'!$3:$3,0),FALSE),"[enter country-specific value")</f>
        <v>0</v>
      </c>
      <c r="X322" s="211" cm="1">
        <f t="array" aca="1" ref="X322" ca="1">IF($G322="D",VLOOKUP($A322,DefaultParameters,MATCH(X$8,'Default Parameters'!$3:$3,0),FALSE),"[enter country-specific value")</f>
        <v>0</v>
      </c>
      <c r="Y322" s="211" cm="1">
        <f t="array" aca="1" ref="Y322" ca="1">IF($G322="D",VLOOKUP($A322,DefaultParameters,MATCH(Y$8,'Default Parameters'!$3:$3,0),FALSE),"[enter country-specific value")</f>
        <v>0</v>
      </c>
      <c r="Z322" s="211" cm="1">
        <f t="array" aca="1" ref="Z322" ca="1">IF($G322="D",VLOOKUP($A322,DefaultParameters,MATCH(Z$8,'Default Parameters'!$3:$3,0),FALSE),"[enter country-specific value")</f>
        <v>0</v>
      </c>
      <c r="AA322" s="211" cm="1">
        <f t="array" aca="1" ref="AA322" ca="1">IF($G322="D",VLOOKUP($A322,DefaultParameters,MATCH(AA$8,'Default Parameters'!$3:$3,0),FALSE),"[enter country-specific value")</f>
        <v>0</v>
      </c>
      <c r="AB322" s="211" cm="1">
        <f t="array" aca="1" ref="AB322" ca="1">IF($G322="D",VLOOKUP($A322,DefaultParameters,MATCH(AB$8,'Default Parameters'!$3:$3,0),FALSE),"[enter country-specific value")</f>
        <v>0</v>
      </c>
      <c r="AC322" s="211" cm="1">
        <f t="array" aca="1" ref="AC322" ca="1">IF($G322="D",VLOOKUP($A322,DefaultParameters,MATCH(AC$8,'Default Parameters'!$3:$3,0),FALSE),"[enter country-specific value")</f>
        <v>0</v>
      </c>
      <c r="AD322" s="211" cm="1">
        <f t="array" aca="1" ref="AD322" ca="1">IF($G322="D",VLOOKUP($A322,DefaultParameters,MATCH(AD$8,'Default Parameters'!$3:$3,0),FALSE),"[enter country-specific value")</f>
        <v>0</v>
      </c>
      <c r="AE322" s="211" cm="1">
        <f t="array" aca="1" ref="AE322" ca="1">IF($G322="D",VLOOKUP($A322,DefaultParameters,MATCH(AE$8,'Default Parameters'!$3:$3,0),FALSE),"[enter country-specific value")</f>
        <v>0</v>
      </c>
      <c r="AF322" s="211" cm="1">
        <f t="array" aca="1" ref="AF322" ca="1">IF($G322="D",VLOOKUP($A322,DefaultParameters,MATCH(AF$8,'Default Parameters'!$3:$3,0),FALSE),"[enter country-specific value")</f>
        <v>0</v>
      </c>
      <c r="AG322" s="211" cm="1">
        <f t="array" aca="1" ref="AG322" ca="1">IF($G322="D",VLOOKUP($A322,DefaultParameters,MATCH(AG$8,'Default Parameters'!$3:$3,0),FALSE),"[enter country-specific value")</f>
        <v>0</v>
      </c>
      <c r="AH322" s="211" cm="1">
        <f t="array" aca="1" ref="AH322" ca="1">IF($G322="D",VLOOKUP($A322,DefaultParameters,MATCH(AH$8,'Default Parameters'!$3:$3,0),FALSE),"[enter country-specific value")</f>
        <v>0</v>
      </c>
      <c r="AI322" s="211" cm="1">
        <f t="array" aca="1" ref="AI322" ca="1">IF($G322="D",VLOOKUP($A322,DefaultParameters,MATCH(AI$8,'Default Parameters'!$3:$3,0),FALSE),"[enter country-specific value")</f>
        <v>0</v>
      </c>
      <c r="AJ322" s="211" cm="1">
        <f t="array" aca="1" ref="AJ322" ca="1">IF($G322="D",VLOOKUP($A322,DefaultParameters,MATCH(AJ$8,'Default Parameters'!$3:$3,0),FALSE),"[enter country-specific value")</f>
        <v>0</v>
      </c>
      <c r="AK322" s="211" cm="1">
        <f t="array" aca="1" ref="AK322" ca="1">IF($G322="D",VLOOKUP($A322,DefaultParameters,MATCH(AK$8,'Default Parameters'!$3:$3,0),FALSE),"[enter country-specific value")</f>
        <v>0</v>
      </c>
      <c r="AL322" s="211" cm="1">
        <f t="array" aca="1" ref="AL322" ca="1">IF($G322="D",VLOOKUP($A322,DefaultParameters,MATCH(AL$8,'Default Parameters'!$3:$3,0),FALSE),"[enter country-specific value")</f>
        <v>0</v>
      </c>
      <c r="AM322" s="211" cm="1">
        <f t="array" aca="1" ref="AM322" ca="1">IF($G322="D",VLOOKUP($A322,DefaultParameters,MATCH(AM$8,'Default Parameters'!$3:$3,0),FALSE),"[enter country-specific value")</f>
        <v>0</v>
      </c>
      <c r="AN322" s="211" cm="1">
        <f t="array" aca="1" ref="AN322" ca="1">IF($G322="D",VLOOKUP($A322,DefaultParameters,MATCH(AN$8,'Default Parameters'!$3:$3,0),FALSE),"[enter country-specific value")</f>
        <v>0</v>
      </c>
      <c r="AO322" s="211" cm="1">
        <f t="array" aca="1" ref="AO322" ca="1">IF($G322="D",VLOOKUP($A322,DefaultParameters,MATCH(AO$8,'Default Parameters'!$3:$3,0),FALSE),"[enter country-specific value")</f>
        <v>0</v>
      </c>
      <c r="AP322" s="211"/>
      <c r="AQ322" s="211"/>
      <c r="AR322" s="211"/>
      <c r="AS322" s="211"/>
      <c r="AT322" s="211"/>
      <c r="AU322" s="188"/>
      <c r="AV322" s="43" t="e" cm="1">
        <f t="array" aca="1" ref="AV322" ca="1">IF($G322="D",VLOOKUP($A322,DefaultParameters,MATCH(AV$8,'Default Parameters'!$3:$3,0),FALSE),"[enter country-specific value")</f>
        <v>#N/A</v>
      </c>
    </row>
    <row r="323" spans="1:48" x14ac:dyDescent="0.25">
      <c r="A323" s="44" t="str">
        <f t="shared" si="76"/>
        <v>EF_NH3_applic_slurry_Other poultry (geese)</v>
      </c>
      <c r="B323" s="2" t="s">
        <v>49</v>
      </c>
      <c r="C323" s="2" t="s">
        <v>322</v>
      </c>
      <c r="D323" s="77" t="str">
        <f t="shared" ca="1" si="73"/>
        <v>NH3-N</v>
      </c>
      <c r="E323" s="2" t="s">
        <v>88</v>
      </c>
      <c r="F323" s="77" t="str">
        <f t="shared" ca="1" si="74"/>
        <v>Fraction TAN</v>
      </c>
      <c r="G323" s="201" t="s">
        <v>124</v>
      </c>
      <c r="H323" s="2" t="s">
        <v>49</v>
      </c>
      <c r="I323" s="211" t="str">
        <f t="shared" ca="1" si="75"/>
        <v>No default, assumed to be 0</v>
      </c>
      <c r="J323" s="202"/>
      <c r="K323" s="211" cm="1">
        <f t="array" aca="1" ref="K323" ca="1">IF($G323="D",VLOOKUP($A323,DefaultParameters,MATCH(K$8,'Default Parameters'!$3:$3,0),FALSE),"[enter country-specific value")</f>
        <v>0</v>
      </c>
      <c r="L323" s="211" cm="1">
        <f t="array" aca="1" ref="L323" ca="1">IF($G323="D",VLOOKUP($A323,DefaultParameters,MATCH(L$8,'Default Parameters'!$3:$3,0),FALSE),"[enter country-specific value")</f>
        <v>0</v>
      </c>
      <c r="M323" s="211" cm="1">
        <f t="array" aca="1" ref="M323" ca="1">IF($G323="D",VLOOKUP($A323,DefaultParameters,MATCH(M$8,'Default Parameters'!$3:$3,0),FALSE),"[enter country-specific value")</f>
        <v>0</v>
      </c>
      <c r="N323" s="211" cm="1">
        <f t="array" aca="1" ref="N323" ca="1">IF($G323="D",VLOOKUP($A323,DefaultParameters,MATCH(N$8,'Default Parameters'!$3:$3,0),FALSE),"[enter country-specific value")</f>
        <v>0</v>
      </c>
      <c r="O323" s="211" cm="1">
        <f t="array" aca="1" ref="O323" ca="1">IF($G323="D",VLOOKUP($A323,DefaultParameters,MATCH(O$8,'Default Parameters'!$3:$3,0),FALSE),"[enter country-specific value")</f>
        <v>0</v>
      </c>
      <c r="P323" s="211" cm="1">
        <f t="array" aca="1" ref="P323" ca="1">IF($G323="D",VLOOKUP($A323,DefaultParameters,MATCH(P$8,'Default Parameters'!$3:$3,0),FALSE),"[enter country-specific value")</f>
        <v>0</v>
      </c>
      <c r="Q323" s="211" cm="1">
        <f t="array" aca="1" ref="Q323" ca="1">IF($G323="D",VLOOKUP($A323,DefaultParameters,MATCH(Q$8,'Default Parameters'!$3:$3,0),FALSE),"[enter country-specific value")</f>
        <v>0</v>
      </c>
      <c r="R323" s="211" cm="1">
        <f t="array" aca="1" ref="R323" ca="1">IF($G323="D",VLOOKUP($A323,DefaultParameters,MATCH(R$8,'Default Parameters'!$3:$3,0),FALSE),"[enter country-specific value")</f>
        <v>0</v>
      </c>
      <c r="S323" s="211" cm="1">
        <f t="array" aca="1" ref="S323" ca="1">IF($G323="D",VLOOKUP($A323,DefaultParameters,MATCH(S$8,'Default Parameters'!$3:$3,0),FALSE),"[enter country-specific value")</f>
        <v>0</v>
      </c>
      <c r="T323" s="211" cm="1">
        <f t="array" aca="1" ref="T323" ca="1">IF($G323="D",VLOOKUP($A323,DefaultParameters,MATCH(T$8,'Default Parameters'!$3:$3,0),FALSE),"[enter country-specific value")</f>
        <v>0</v>
      </c>
      <c r="U323" s="211" cm="1">
        <f t="array" aca="1" ref="U323" ca="1">IF($G323="D",VLOOKUP($A323,DefaultParameters,MATCH(U$8,'Default Parameters'!$3:$3,0),FALSE),"[enter country-specific value")</f>
        <v>0</v>
      </c>
      <c r="V323" s="211" cm="1">
        <f t="array" aca="1" ref="V323" ca="1">IF($G323="D",VLOOKUP($A323,DefaultParameters,MATCH(V$8,'Default Parameters'!$3:$3,0),FALSE),"[enter country-specific value")</f>
        <v>0</v>
      </c>
      <c r="W323" s="211" cm="1">
        <f t="array" aca="1" ref="W323" ca="1">IF($G323="D",VLOOKUP($A323,DefaultParameters,MATCH(W$8,'Default Parameters'!$3:$3,0),FALSE),"[enter country-specific value")</f>
        <v>0</v>
      </c>
      <c r="X323" s="211" cm="1">
        <f t="array" aca="1" ref="X323" ca="1">IF($G323="D",VLOOKUP($A323,DefaultParameters,MATCH(X$8,'Default Parameters'!$3:$3,0),FALSE),"[enter country-specific value")</f>
        <v>0</v>
      </c>
      <c r="Y323" s="211" cm="1">
        <f t="array" aca="1" ref="Y323" ca="1">IF($G323="D",VLOOKUP($A323,DefaultParameters,MATCH(Y$8,'Default Parameters'!$3:$3,0),FALSE),"[enter country-specific value")</f>
        <v>0</v>
      </c>
      <c r="Z323" s="211" cm="1">
        <f t="array" aca="1" ref="Z323" ca="1">IF($G323="D",VLOOKUP($A323,DefaultParameters,MATCH(Z$8,'Default Parameters'!$3:$3,0),FALSE),"[enter country-specific value")</f>
        <v>0</v>
      </c>
      <c r="AA323" s="211" cm="1">
        <f t="array" aca="1" ref="AA323" ca="1">IF($G323="D",VLOOKUP($A323,DefaultParameters,MATCH(AA$8,'Default Parameters'!$3:$3,0),FALSE),"[enter country-specific value")</f>
        <v>0</v>
      </c>
      <c r="AB323" s="211" cm="1">
        <f t="array" aca="1" ref="AB323" ca="1">IF($G323="D",VLOOKUP($A323,DefaultParameters,MATCH(AB$8,'Default Parameters'!$3:$3,0),FALSE),"[enter country-specific value")</f>
        <v>0</v>
      </c>
      <c r="AC323" s="211" cm="1">
        <f t="array" aca="1" ref="AC323" ca="1">IF($G323="D",VLOOKUP($A323,DefaultParameters,MATCH(AC$8,'Default Parameters'!$3:$3,0),FALSE),"[enter country-specific value")</f>
        <v>0</v>
      </c>
      <c r="AD323" s="211" cm="1">
        <f t="array" aca="1" ref="AD323" ca="1">IF($G323="D",VLOOKUP($A323,DefaultParameters,MATCH(AD$8,'Default Parameters'!$3:$3,0),FALSE),"[enter country-specific value")</f>
        <v>0</v>
      </c>
      <c r="AE323" s="211" cm="1">
        <f t="array" aca="1" ref="AE323" ca="1">IF($G323="D",VLOOKUP($A323,DefaultParameters,MATCH(AE$8,'Default Parameters'!$3:$3,0),FALSE),"[enter country-specific value")</f>
        <v>0</v>
      </c>
      <c r="AF323" s="211" cm="1">
        <f t="array" aca="1" ref="AF323" ca="1">IF($G323="D",VLOOKUP($A323,DefaultParameters,MATCH(AF$8,'Default Parameters'!$3:$3,0),FALSE),"[enter country-specific value")</f>
        <v>0</v>
      </c>
      <c r="AG323" s="211" cm="1">
        <f t="array" aca="1" ref="AG323" ca="1">IF($G323="D",VLOOKUP($A323,DefaultParameters,MATCH(AG$8,'Default Parameters'!$3:$3,0),FALSE),"[enter country-specific value")</f>
        <v>0</v>
      </c>
      <c r="AH323" s="211" cm="1">
        <f t="array" aca="1" ref="AH323" ca="1">IF($G323="D",VLOOKUP($A323,DefaultParameters,MATCH(AH$8,'Default Parameters'!$3:$3,0),FALSE),"[enter country-specific value")</f>
        <v>0</v>
      </c>
      <c r="AI323" s="211" cm="1">
        <f t="array" aca="1" ref="AI323" ca="1">IF($G323="D",VLOOKUP($A323,DefaultParameters,MATCH(AI$8,'Default Parameters'!$3:$3,0),FALSE),"[enter country-specific value")</f>
        <v>0</v>
      </c>
      <c r="AJ323" s="211" cm="1">
        <f t="array" aca="1" ref="AJ323" ca="1">IF($G323="D",VLOOKUP($A323,DefaultParameters,MATCH(AJ$8,'Default Parameters'!$3:$3,0),FALSE),"[enter country-specific value")</f>
        <v>0</v>
      </c>
      <c r="AK323" s="211" cm="1">
        <f t="array" aca="1" ref="AK323" ca="1">IF($G323="D",VLOOKUP($A323,DefaultParameters,MATCH(AK$8,'Default Parameters'!$3:$3,0),FALSE),"[enter country-specific value")</f>
        <v>0</v>
      </c>
      <c r="AL323" s="211" cm="1">
        <f t="array" aca="1" ref="AL323" ca="1">IF($G323="D",VLOOKUP($A323,DefaultParameters,MATCH(AL$8,'Default Parameters'!$3:$3,0),FALSE),"[enter country-specific value")</f>
        <v>0</v>
      </c>
      <c r="AM323" s="211" cm="1">
        <f t="array" aca="1" ref="AM323" ca="1">IF($G323="D",VLOOKUP($A323,DefaultParameters,MATCH(AM$8,'Default Parameters'!$3:$3,0),FALSE),"[enter country-specific value")</f>
        <v>0</v>
      </c>
      <c r="AN323" s="211" cm="1">
        <f t="array" aca="1" ref="AN323" ca="1">IF($G323="D",VLOOKUP($A323,DefaultParameters,MATCH(AN$8,'Default Parameters'!$3:$3,0),FALSE),"[enter country-specific value")</f>
        <v>0</v>
      </c>
      <c r="AO323" s="211" cm="1">
        <f t="array" aca="1" ref="AO323" ca="1">IF($G323="D",VLOOKUP($A323,DefaultParameters,MATCH(AO$8,'Default Parameters'!$3:$3,0),FALSE),"[enter country-specific value")</f>
        <v>0</v>
      </c>
      <c r="AP323" s="211"/>
      <c r="AQ323" s="211"/>
      <c r="AR323" s="211"/>
      <c r="AS323" s="211"/>
      <c r="AT323" s="211"/>
      <c r="AU323" s="188"/>
      <c r="AV323" s="43" t="e" cm="1">
        <f t="array" aca="1" ref="AV323" ca="1">IF($G323="D",VLOOKUP($A323,DefaultParameters,MATCH(AV$8,'Default Parameters'!$3:$3,0),FALSE),"[enter country-specific value")</f>
        <v>#N/A</v>
      </c>
    </row>
    <row r="324" spans="1:48" x14ac:dyDescent="0.25">
      <c r="A324" s="44" t="str">
        <f t="shared" si="76"/>
        <v>EF_NH3_applic_slurry_Other animals (fur animals)</v>
      </c>
      <c r="B324" s="2" t="s">
        <v>49</v>
      </c>
      <c r="C324" s="2" t="s">
        <v>322</v>
      </c>
      <c r="D324" s="77" t="str">
        <f t="shared" ca="1" si="73"/>
        <v>NH3-N</v>
      </c>
      <c r="E324" s="2" t="s">
        <v>108</v>
      </c>
      <c r="F324" s="77" t="str">
        <f t="shared" ca="1" si="74"/>
        <v>Fraction TAN</v>
      </c>
      <c r="G324" s="201" t="s">
        <v>124</v>
      </c>
      <c r="H324" s="2" t="s">
        <v>49</v>
      </c>
      <c r="I324" s="211" t="str">
        <f t="shared" ca="1" si="75"/>
        <v>No default, assumed to be 0</v>
      </c>
      <c r="J324" s="202"/>
      <c r="K324" s="211" cm="1">
        <f t="array" aca="1" ref="K324" ca="1">IF($G324="D",VLOOKUP($A324,DefaultParameters,MATCH(K$8,'Default Parameters'!$3:$3,0),FALSE),"[enter country-specific value")</f>
        <v>0</v>
      </c>
      <c r="L324" s="211" cm="1">
        <f t="array" aca="1" ref="L324" ca="1">IF($G324="D",VLOOKUP($A324,DefaultParameters,MATCH(L$8,'Default Parameters'!$3:$3,0),FALSE),"[enter country-specific value")</f>
        <v>0</v>
      </c>
      <c r="M324" s="211" cm="1">
        <f t="array" aca="1" ref="M324" ca="1">IF($G324="D",VLOOKUP($A324,DefaultParameters,MATCH(M$8,'Default Parameters'!$3:$3,0),FALSE),"[enter country-specific value")</f>
        <v>0</v>
      </c>
      <c r="N324" s="211" cm="1">
        <f t="array" aca="1" ref="N324" ca="1">IF($G324="D",VLOOKUP($A324,DefaultParameters,MATCH(N$8,'Default Parameters'!$3:$3,0),FALSE),"[enter country-specific value")</f>
        <v>0</v>
      </c>
      <c r="O324" s="211" cm="1">
        <f t="array" aca="1" ref="O324" ca="1">IF($G324="D",VLOOKUP($A324,DefaultParameters,MATCH(O$8,'Default Parameters'!$3:$3,0),FALSE),"[enter country-specific value")</f>
        <v>0</v>
      </c>
      <c r="P324" s="211" cm="1">
        <f t="array" aca="1" ref="P324" ca="1">IF($G324="D",VLOOKUP($A324,DefaultParameters,MATCH(P$8,'Default Parameters'!$3:$3,0),FALSE),"[enter country-specific value")</f>
        <v>0</v>
      </c>
      <c r="Q324" s="211" cm="1">
        <f t="array" aca="1" ref="Q324" ca="1">IF($G324="D",VLOOKUP($A324,DefaultParameters,MATCH(Q$8,'Default Parameters'!$3:$3,0),FALSE),"[enter country-specific value")</f>
        <v>0</v>
      </c>
      <c r="R324" s="211" cm="1">
        <f t="array" aca="1" ref="R324" ca="1">IF($G324="D",VLOOKUP($A324,DefaultParameters,MATCH(R$8,'Default Parameters'!$3:$3,0),FALSE),"[enter country-specific value")</f>
        <v>0</v>
      </c>
      <c r="S324" s="211" cm="1">
        <f t="array" aca="1" ref="S324" ca="1">IF($G324="D",VLOOKUP($A324,DefaultParameters,MATCH(S$8,'Default Parameters'!$3:$3,0),FALSE),"[enter country-specific value")</f>
        <v>0</v>
      </c>
      <c r="T324" s="211" cm="1">
        <f t="array" aca="1" ref="T324" ca="1">IF($G324="D",VLOOKUP($A324,DefaultParameters,MATCH(T$8,'Default Parameters'!$3:$3,0),FALSE),"[enter country-specific value")</f>
        <v>0</v>
      </c>
      <c r="U324" s="211" cm="1">
        <f t="array" aca="1" ref="U324" ca="1">IF($G324="D",VLOOKUP($A324,DefaultParameters,MATCH(U$8,'Default Parameters'!$3:$3,0),FALSE),"[enter country-specific value")</f>
        <v>0</v>
      </c>
      <c r="V324" s="211" cm="1">
        <f t="array" aca="1" ref="V324" ca="1">IF($G324="D",VLOOKUP($A324,DefaultParameters,MATCH(V$8,'Default Parameters'!$3:$3,0),FALSE),"[enter country-specific value")</f>
        <v>0</v>
      </c>
      <c r="W324" s="211" cm="1">
        <f t="array" aca="1" ref="W324" ca="1">IF($G324="D",VLOOKUP($A324,DefaultParameters,MATCH(W$8,'Default Parameters'!$3:$3,0),FALSE),"[enter country-specific value")</f>
        <v>0</v>
      </c>
      <c r="X324" s="211" cm="1">
        <f t="array" aca="1" ref="X324" ca="1">IF($G324="D",VLOOKUP($A324,DefaultParameters,MATCH(X$8,'Default Parameters'!$3:$3,0),FALSE),"[enter country-specific value")</f>
        <v>0</v>
      </c>
      <c r="Y324" s="211" cm="1">
        <f t="array" aca="1" ref="Y324" ca="1">IF($G324="D",VLOOKUP($A324,DefaultParameters,MATCH(Y$8,'Default Parameters'!$3:$3,0),FALSE),"[enter country-specific value")</f>
        <v>0</v>
      </c>
      <c r="Z324" s="211" cm="1">
        <f t="array" aca="1" ref="Z324" ca="1">IF($G324="D",VLOOKUP($A324,DefaultParameters,MATCH(Z$8,'Default Parameters'!$3:$3,0),FALSE),"[enter country-specific value")</f>
        <v>0</v>
      </c>
      <c r="AA324" s="211" cm="1">
        <f t="array" aca="1" ref="AA324" ca="1">IF($G324="D",VLOOKUP($A324,DefaultParameters,MATCH(AA$8,'Default Parameters'!$3:$3,0),FALSE),"[enter country-specific value")</f>
        <v>0</v>
      </c>
      <c r="AB324" s="211" cm="1">
        <f t="array" aca="1" ref="AB324" ca="1">IF($G324="D",VLOOKUP($A324,DefaultParameters,MATCH(AB$8,'Default Parameters'!$3:$3,0),FALSE),"[enter country-specific value")</f>
        <v>0</v>
      </c>
      <c r="AC324" s="211" cm="1">
        <f t="array" aca="1" ref="AC324" ca="1">IF($G324="D",VLOOKUP($A324,DefaultParameters,MATCH(AC$8,'Default Parameters'!$3:$3,0),FALSE),"[enter country-specific value")</f>
        <v>0</v>
      </c>
      <c r="AD324" s="211" cm="1">
        <f t="array" aca="1" ref="AD324" ca="1">IF($G324="D",VLOOKUP($A324,DefaultParameters,MATCH(AD$8,'Default Parameters'!$3:$3,0),FALSE),"[enter country-specific value")</f>
        <v>0</v>
      </c>
      <c r="AE324" s="211" cm="1">
        <f t="array" aca="1" ref="AE324" ca="1">IF($G324="D",VLOOKUP($A324,DefaultParameters,MATCH(AE$8,'Default Parameters'!$3:$3,0),FALSE),"[enter country-specific value")</f>
        <v>0</v>
      </c>
      <c r="AF324" s="211" cm="1">
        <f t="array" aca="1" ref="AF324" ca="1">IF($G324="D",VLOOKUP($A324,DefaultParameters,MATCH(AF$8,'Default Parameters'!$3:$3,0),FALSE),"[enter country-specific value")</f>
        <v>0</v>
      </c>
      <c r="AG324" s="211" cm="1">
        <f t="array" aca="1" ref="AG324" ca="1">IF($G324="D",VLOOKUP($A324,DefaultParameters,MATCH(AG$8,'Default Parameters'!$3:$3,0),FALSE),"[enter country-specific value")</f>
        <v>0</v>
      </c>
      <c r="AH324" s="211" cm="1">
        <f t="array" aca="1" ref="AH324" ca="1">IF($G324="D",VLOOKUP($A324,DefaultParameters,MATCH(AH$8,'Default Parameters'!$3:$3,0),FALSE),"[enter country-specific value")</f>
        <v>0</v>
      </c>
      <c r="AI324" s="211" cm="1">
        <f t="array" aca="1" ref="AI324" ca="1">IF($G324="D",VLOOKUP($A324,DefaultParameters,MATCH(AI$8,'Default Parameters'!$3:$3,0),FALSE),"[enter country-specific value")</f>
        <v>0</v>
      </c>
      <c r="AJ324" s="211" cm="1">
        <f t="array" aca="1" ref="AJ324" ca="1">IF($G324="D",VLOOKUP($A324,DefaultParameters,MATCH(AJ$8,'Default Parameters'!$3:$3,0),FALSE),"[enter country-specific value")</f>
        <v>0</v>
      </c>
      <c r="AK324" s="211" cm="1">
        <f t="array" aca="1" ref="AK324" ca="1">IF($G324="D",VLOOKUP($A324,DefaultParameters,MATCH(AK$8,'Default Parameters'!$3:$3,0),FALSE),"[enter country-specific value")</f>
        <v>0</v>
      </c>
      <c r="AL324" s="211" cm="1">
        <f t="array" aca="1" ref="AL324" ca="1">IF($G324="D",VLOOKUP($A324,DefaultParameters,MATCH(AL$8,'Default Parameters'!$3:$3,0),FALSE),"[enter country-specific value")</f>
        <v>0</v>
      </c>
      <c r="AM324" s="211" cm="1">
        <f t="array" aca="1" ref="AM324" ca="1">IF($G324="D",VLOOKUP($A324,DefaultParameters,MATCH(AM$8,'Default Parameters'!$3:$3,0),FALSE),"[enter country-specific value")</f>
        <v>0</v>
      </c>
      <c r="AN324" s="211" cm="1">
        <f t="array" aca="1" ref="AN324" ca="1">IF($G324="D",VLOOKUP($A324,DefaultParameters,MATCH(AN$8,'Default Parameters'!$3:$3,0),FALSE),"[enter country-specific value")</f>
        <v>0</v>
      </c>
      <c r="AO324" s="211" cm="1">
        <f t="array" aca="1" ref="AO324" ca="1">IF($G324="D",VLOOKUP($A324,DefaultParameters,MATCH(AO$8,'Default Parameters'!$3:$3,0),FALSE),"[enter country-specific value")</f>
        <v>0</v>
      </c>
      <c r="AP324" s="211"/>
      <c r="AQ324" s="211"/>
      <c r="AR324" s="211"/>
      <c r="AS324" s="211"/>
      <c r="AT324" s="211"/>
      <c r="AU324" s="188"/>
      <c r="AV324" s="43" t="e" cm="1">
        <f t="array" aca="1" ref="AV324" ca="1">IF($G324="D",VLOOKUP($A324,DefaultParameters,MATCH(AV$8,'Default Parameters'!$3:$3,0),FALSE),"[enter country-specific value")</f>
        <v>#N/A</v>
      </c>
    </row>
    <row r="325" spans="1:48" x14ac:dyDescent="0.25">
      <c r="A325" s="18" t="s">
        <v>324</v>
      </c>
      <c r="B325" s="18"/>
      <c r="C325" s="18"/>
      <c r="D325" s="18"/>
      <c r="E325" s="18"/>
      <c r="F325" s="18"/>
      <c r="G325" s="179"/>
      <c r="H325" s="18"/>
      <c r="I325" s="179"/>
      <c r="J325" s="179"/>
      <c r="K325" s="179"/>
      <c r="L325" s="179"/>
      <c r="M325" s="179"/>
      <c r="N325" s="179"/>
      <c r="O325" s="179"/>
      <c r="P325" s="179"/>
      <c r="Q325" s="179"/>
      <c r="R325" s="179"/>
      <c r="S325" s="179"/>
      <c r="T325" s="179"/>
      <c r="U325" s="179"/>
      <c r="V325" s="179"/>
      <c r="W325" s="179"/>
      <c r="X325" s="179"/>
      <c r="Y325" s="179"/>
      <c r="Z325" s="179"/>
      <c r="AA325" s="179"/>
      <c r="AB325" s="179"/>
      <c r="AC325" s="179"/>
      <c r="AD325" s="179"/>
      <c r="AE325" s="179"/>
      <c r="AF325" s="179"/>
      <c r="AG325" s="179"/>
      <c r="AH325" s="179"/>
      <c r="AI325" s="179"/>
      <c r="AJ325" s="179"/>
      <c r="AK325" s="179"/>
      <c r="AL325" s="179"/>
      <c r="AM325" s="179"/>
      <c r="AN325" s="179"/>
      <c r="AO325" s="179"/>
      <c r="AP325" s="179"/>
      <c r="AQ325" s="179"/>
      <c r="AR325" s="179"/>
      <c r="AS325" s="179"/>
      <c r="AT325" s="179"/>
      <c r="AU325" s="188"/>
      <c r="AV325" s="18"/>
    </row>
    <row r="326" spans="1:48" x14ac:dyDescent="0.25">
      <c r="A326" s="44" t="str">
        <f>C326&amp;"_"&amp;E326</f>
        <v>EF_NH3_applic_solid_Dairy cattle</v>
      </c>
      <c r="B326" s="2" t="s">
        <v>49</v>
      </c>
      <c r="C326" s="2" t="s">
        <v>323</v>
      </c>
      <c r="D326" s="77" t="str">
        <f t="shared" ref="D326:D341" ca="1" si="77">VLOOKUP(A326,DefaultParameters,4,0)</f>
        <v>NH3-N</v>
      </c>
      <c r="E326" s="2" t="s">
        <v>75</v>
      </c>
      <c r="F326" s="77" t="str">
        <f t="shared" ref="F326:F341" ca="1" si="78">VLOOKUP(A326,DefaultParameters,6,0)</f>
        <v>Fraction TAN</v>
      </c>
      <c r="G326" s="201" t="s">
        <v>124</v>
      </c>
      <c r="H326" s="2" t="s">
        <v>49</v>
      </c>
      <c r="I326" s="211" t="str">
        <f t="shared" ref="I326:I341" ca="1" si="79">IF($G326="CS","[enter country-specific source]",VLOOKUP(A326,DefaultParameters,8,0))</f>
        <v>Table 3.9, 3B, EMEP/EEA Guidebook 2019</v>
      </c>
      <c r="J326" s="176"/>
      <c r="K326" s="211" cm="1">
        <f t="array" aca="1" ref="K326" ca="1">IF($G326="D",VLOOKUP($A326,DefaultParameters,MATCH(K$8,'Default Parameters'!$3:$3,0),FALSE),"[enter country-specific value")</f>
        <v>0.68</v>
      </c>
      <c r="L326" s="211" cm="1">
        <f t="array" aca="1" ref="L326" ca="1">IF($G326="D",VLOOKUP($A326,DefaultParameters,MATCH(L$8,'Default Parameters'!$3:$3,0),FALSE),"[enter country-specific value")</f>
        <v>0.68</v>
      </c>
      <c r="M326" s="211" cm="1">
        <f t="array" aca="1" ref="M326" ca="1">IF($G326="D",VLOOKUP($A326,DefaultParameters,MATCH(M$8,'Default Parameters'!$3:$3,0),FALSE),"[enter country-specific value")</f>
        <v>0.68</v>
      </c>
      <c r="N326" s="211" cm="1">
        <f t="array" aca="1" ref="N326" ca="1">IF($G326="D",VLOOKUP($A326,DefaultParameters,MATCH(N$8,'Default Parameters'!$3:$3,0),FALSE),"[enter country-specific value")</f>
        <v>0.68</v>
      </c>
      <c r="O326" s="211" cm="1">
        <f t="array" aca="1" ref="O326" ca="1">IF($G326="D",VLOOKUP($A326,DefaultParameters,MATCH(O$8,'Default Parameters'!$3:$3,0),FALSE),"[enter country-specific value")</f>
        <v>0.68</v>
      </c>
      <c r="P326" s="211" cm="1">
        <f t="array" aca="1" ref="P326" ca="1">IF($G326="D",VLOOKUP($A326,DefaultParameters,MATCH(P$8,'Default Parameters'!$3:$3,0),FALSE),"[enter country-specific value")</f>
        <v>0.68</v>
      </c>
      <c r="Q326" s="211" cm="1">
        <f t="array" aca="1" ref="Q326" ca="1">IF($G326="D",VLOOKUP($A326,DefaultParameters,MATCH(Q$8,'Default Parameters'!$3:$3,0),FALSE),"[enter country-specific value")</f>
        <v>0.68</v>
      </c>
      <c r="R326" s="211" cm="1">
        <f t="array" aca="1" ref="R326" ca="1">IF($G326="D",VLOOKUP($A326,DefaultParameters,MATCH(R$8,'Default Parameters'!$3:$3,0),FALSE),"[enter country-specific value")</f>
        <v>0.68</v>
      </c>
      <c r="S326" s="211" cm="1">
        <f t="array" aca="1" ref="S326" ca="1">IF($G326="D",VLOOKUP($A326,DefaultParameters,MATCH(S$8,'Default Parameters'!$3:$3,0),FALSE),"[enter country-specific value")</f>
        <v>0.68</v>
      </c>
      <c r="T326" s="211" cm="1">
        <f t="array" aca="1" ref="T326" ca="1">IF($G326="D",VLOOKUP($A326,DefaultParameters,MATCH(T$8,'Default Parameters'!$3:$3,0),FALSE),"[enter country-specific value")</f>
        <v>0.68</v>
      </c>
      <c r="U326" s="211" cm="1">
        <f t="array" aca="1" ref="U326" ca="1">IF($G326="D",VLOOKUP($A326,DefaultParameters,MATCH(U$8,'Default Parameters'!$3:$3,0),FALSE),"[enter country-specific value")</f>
        <v>0.68</v>
      </c>
      <c r="V326" s="211" cm="1">
        <f t="array" aca="1" ref="V326" ca="1">IF($G326="D",VLOOKUP($A326,DefaultParameters,MATCH(V$8,'Default Parameters'!$3:$3,0),FALSE),"[enter country-specific value")</f>
        <v>0.68</v>
      </c>
      <c r="W326" s="211" cm="1">
        <f t="array" aca="1" ref="W326" ca="1">IF($G326="D",VLOOKUP($A326,DefaultParameters,MATCH(W$8,'Default Parameters'!$3:$3,0),FALSE),"[enter country-specific value")</f>
        <v>0.68</v>
      </c>
      <c r="X326" s="211" cm="1">
        <f t="array" aca="1" ref="X326" ca="1">IF($G326="D",VLOOKUP($A326,DefaultParameters,MATCH(X$8,'Default Parameters'!$3:$3,0),FALSE),"[enter country-specific value")</f>
        <v>0.68</v>
      </c>
      <c r="Y326" s="211" cm="1">
        <f t="array" aca="1" ref="Y326" ca="1">IF($G326="D",VLOOKUP($A326,DefaultParameters,MATCH(Y$8,'Default Parameters'!$3:$3,0),FALSE),"[enter country-specific value")</f>
        <v>0.68</v>
      </c>
      <c r="Z326" s="211" cm="1">
        <f t="array" aca="1" ref="Z326" ca="1">IF($G326="D",VLOOKUP($A326,DefaultParameters,MATCH(Z$8,'Default Parameters'!$3:$3,0),FALSE),"[enter country-specific value")</f>
        <v>0.68</v>
      </c>
      <c r="AA326" s="211" cm="1">
        <f t="array" aca="1" ref="AA326" ca="1">IF($G326="D",VLOOKUP($A326,DefaultParameters,MATCH(AA$8,'Default Parameters'!$3:$3,0),FALSE),"[enter country-specific value")</f>
        <v>0.68</v>
      </c>
      <c r="AB326" s="211" cm="1">
        <f t="array" aca="1" ref="AB326" ca="1">IF($G326="D",VLOOKUP($A326,DefaultParameters,MATCH(AB$8,'Default Parameters'!$3:$3,0),FALSE),"[enter country-specific value")</f>
        <v>0.68</v>
      </c>
      <c r="AC326" s="211" cm="1">
        <f t="array" aca="1" ref="AC326" ca="1">IF($G326="D",VLOOKUP($A326,DefaultParameters,MATCH(AC$8,'Default Parameters'!$3:$3,0),FALSE),"[enter country-specific value")</f>
        <v>0.68</v>
      </c>
      <c r="AD326" s="211" cm="1">
        <f t="array" aca="1" ref="AD326" ca="1">IF($G326="D",VLOOKUP($A326,DefaultParameters,MATCH(AD$8,'Default Parameters'!$3:$3,0),FALSE),"[enter country-specific value")</f>
        <v>0.68</v>
      </c>
      <c r="AE326" s="211" cm="1">
        <f t="array" aca="1" ref="AE326" ca="1">IF($G326="D",VLOOKUP($A326,DefaultParameters,MATCH(AE$8,'Default Parameters'!$3:$3,0),FALSE),"[enter country-specific value")</f>
        <v>0.68</v>
      </c>
      <c r="AF326" s="211" cm="1">
        <f t="array" aca="1" ref="AF326" ca="1">IF($G326="D",VLOOKUP($A326,DefaultParameters,MATCH(AF$8,'Default Parameters'!$3:$3,0),FALSE),"[enter country-specific value")</f>
        <v>0.68</v>
      </c>
      <c r="AG326" s="211" cm="1">
        <f t="array" aca="1" ref="AG326" ca="1">IF($G326="D",VLOOKUP($A326,DefaultParameters,MATCH(AG$8,'Default Parameters'!$3:$3,0),FALSE),"[enter country-specific value")</f>
        <v>0.68</v>
      </c>
      <c r="AH326" s="211" cm="1">
        <f t="array" aca="1" ref="AH326" ca="1">IF($G326="D",VLOOKUP($A326,DefaultParameters,MATCH(AH$8,'Default Parameters'!$3:$3,0),FALSE),"[enter country-specific value")</f>
        <v>0.68</v>
      </c>
      <c r="AI326" s="211" cm="1">
        <f t="array" aca="1" ref="AI326" ca="1">IF($G326="D",VLOOKUP($A326,DefaultParameters,MATCH(AI$8,'Default Parameters'!$3:$3,0),FALSE),"[enter country-specific value")</f>
        <v>0.68</v>
      </c>
      <c r="AJ326" s="211" cm="1">
        <f t="array" aca="1" ref="AJ326" ca="1">IF($G326="D",VLOOKUP($A326,DefaultParameters,MATCH(AJ$8,'Default Parameters'!$3:$3,0),FALSE),"[enter country-specific value")</f>
        <v>0.68</v>
      </c>
      <c r="AK326" s="211" cm="1">
        <f t="array" aca="1" ref="AK326" ca="1">IF($G326="D",VLOOKUP($A326,DefaultParameters,MATCH(AK$8,'Default Parameters'!$3:$3,0),FALSE),"[enter country-specific value")</f>
        <v>0.68</v>
      </c>
      <c r="AL326" s="211" cm="1">
        <f t="array" aca="1" ref="AL326" ca="1">IF($G326="D",VLOOKUP($A326,DefaultParameters,MATCH(AL$8,'Default Parameters'!$3:$3,0),FALSE),"[enter country-specific value")</f>
        <v>0.68</v>
      </c>
      <c r="AM326" s="211" cm="1">
        <f t="array" aca="1" ref="AM326" ca="1">IF($G326="D",VLOOKUP($A326,DefaultParameters,MATCH(AM$8,'Default Parameters'!$3:$3,0),FALSE),"[enter country-specific value")</f>
        <v>0.68</v>
      </c>
      <c r="AN326" s="211" cm="1">
        <f t="array" aca="1" ref="AN326" ca="1">IF($G326="D",VLOOKUP($A326,DefaultParameters,MATCH(AN$8,'Default Parameters'!$3:$3,0),FALSE),"[enter country-specific value")</f>
        <v>0.68</v>
      </c>
      <c r="AO326" s="211" cm="1">
        <f t="array" aca="1" ref="AO326" ca="1">IF($G326="D",VLOOKUP($A326,DefaultParameters,MATCH(AO$8,'Default Parameters'!$3:$3,0),FALSE),"[enter country-specific value")</f>
        <v>0.68</v>
      </c>
      <c r="AP326" s="211"/>
      <c r="AQ326" s="211"/>
      <c r="AR326" s="211"/>
      <c r="AS326" s="211"/>
      <c r="AT326" s="211"/>
      <c r="AU326" s="188"/>
      <c r="AV326" s="43" t="e" cm="1">
        <f t="array" aca="1" ref="AV326" ca="1">IF($G326="D",VLOOKUP($A326,DefaultParameters,MATCH(AV$8,'Default Parameters'!$3:$3,0),FALSE),"[enter country-specific value")</f>
        <v>#N/A</v>
      </c>
    </row>
    <row r="327" spans="1:48" x14ac:dyDescent="0.25">
      <c r="A327" s="44" t="str">
        <f t="shared" ref="A327:A341" si="80">C327&amp;"_"&amp;E327</f>
        <v>EF_NH3_applic_solid_Non-dairy cattle</v>
      </c>
      <c r="B327" s="2" t="s">
        <v>49</v>
      </c>
      <c r="C327" s="2" t="s">
        <v>323</v>
      </c>
      <c r="D327" s="77" t="str">
        <f t="shared" ca="1" si="77"/>
        <v>NH3-N</v>
      </c>
      <c r="E327" s="2" t="s">
        <v>77</v>
      </c>
      <c r="F327" s="77" t="str">
        <f t="shared" ca="1" si="78"/>
        <v>Fraction TAN</v>
      </c>
      <c r="G327" s="201" t="s">
        <v>124</v>
      </c>
      <c r="H327" s="2" t="s">
        <v>49</v>
      </c>
      <c r="I327" s="211" t="str">
        <f t="shared" ca="1" si="79"/>
        <v>Table 3.9, 3B, EMEP/EEA Guidebook 2019</v>
      </c>
      <c r="J327" s="176"/>
      <c r="K327" s="211" cm="1">
        <f t="array" aca="1" ref="K327" ca="1">IF($G327="D",VLOOKUP($A327,DefaultParameters,MATCH(K$8,'Default Parameters'!$3:$3,0),FALSE),"[enter country-specific value")</f>
        <v>0.68</v>
      </c>
      <c r="L327" s="211" cm="1">
        <f t="array" aca="1" ref="L327" ca="1">IF($G327="D",VLOOKUP($A327,DefaultParameters,MATCH(L$8,'Default Parameters'!$3:$3,0),FALSE),"[enter country-specific value")</f>
        <v>0.68</v>
      </c>
      <c r="M327" s="211" cm="1">
        <f t="array" aca="1" ref="M327" ca="1">IF($G327="D",VLOOKUP($A327,DefaultParameters,MATCH(M$8,'Default Parameters'!$3:$3,0),FALSE),"[enter country-specific value")</f>
        <v>0.68</v>
      </c>
      <c r="N327" s="211" cm="1">
        <f t="array" aca="1" ref="N327" ca="1">IF($G327="D",VLOOKUP($A327,DefaultParameters,MATCH(N$8,'Default Parameters'!$3:$3,0),FALSE),"[enter country-specific value")</f>
        <v>0.68</v>
      </c>
      <c r="O327" s="211" cm="1">
        <f t="array" aca="1" ref="O327" ca="1">IF($G327="D",VLOOKUP($A327,DefaultParameters,MATCH(O$8,'Default Parameters'!$3:$3,0),FALSE),"[enter country-specific value")</f>
        <v>0.68</v>
      </c>
      <c r="P327" s="211" cm="1">
        <f t="array" aca="1" ref="P327" ca="1">IF($G327="D",VLOOKUP($A327,DefaultParameters,MATCH(P$8,'Default Parameters'!$3:$3,0),FALSE),"[enter country-specific value")</f>
        <v>0.68</v>
      </c>
      <c r="Q327" s="211" cm="1">
        <f t="array" aca="1" ref="Q327" ca="1">IF($G327="D",VLOOKUP($A327,DefaultParameters,MATCH(Q$8,'Default Parameters'!$3:$3,0),FALSE),"[enter country-specific value")</f>
        <v>0.68</v>
      </c>
      <c r="R327" s="211" cm="1">
        <f t="array" aca="1" ref="R327" ca="1">IF($G327="D",VLOOKUP($A327,DefaultParameters,MATCH(R$8,'Default Parameters'!$3:$3,0),FALSE),"[enter country-specific value")</f>
        <v>0.68</v>
      </c>
      <c r="S327" s="211" cm="1">
        <f t="array" aca="1" ref="S327" ca="1">IF($G327="D",VLOOKUP($A327,DefaultParameters,MATCH(S$8,'Default Parameters'!$3:$3,0),FALSE),"[enter country-specific value")</f>
        <v>0.68</v>
      </c>
      <c r="T327" s="211" cm="1">
        <f t="array" aca="1" ref="T327" ca="1">IF($G327="D",VLOOKUP($A327,DefaultParameters,MATCH(T$8,'Default Parameters'!$3:$3,0),FALSE),"[enter country-specific value")</f>
        <v>0.68</v>
      </c>
      <c r="U327" s="211" cm="1">
        <f t="array" aca="1" ref="U327" ca="1">IF($G327="D",VLOOKUP($A327,DefaultParameters,MATCH(U$8,'Default Parameters'!$3:$3,0),FALSE),"[enter country-specific value")</f>
        <v>0.68</v>
      </c>
      <c r="V327" s="211" cm="1">
        <f t="array" aca="1" ref="V327" ca="1">IF($G327="D",VLOOKUP($A327,DefaultParameters,MATCH(V$8,'Default Parameters'!$3:$3,0),FALSE),"[enter country-specific value")</f>
        <v>0.68</v>
      </c>
      <c r="W327" s="211" cm="1">
        <f t="array" aca="1" ref="W327" ca="1">IF($G327="D",VLOOKUP($A327,DefaultParameters,MATCH(W$8,'Default Parameters'!$3:$3,0),FALSE),"[enter country-specific value")</f>
        <v>0.68</v>
      </c>
      <c r="X327" s="211" cm="1">
        <f t="array" aca="1" ref="X327" ca="1">IF($G327="D",VLOOKUP($A327,DefaultParameters,MATCH(X$8,'Default Parameters'!$3:$3,0),FALSE),"[enter country-specific value")</f>
        <v>0.68</v>
      </c>
      <c r="Y327" s="211" cm="1">
        <f t="array" aca="1" ref="Y327" ca="1">IF($G327="D",VLOOKUP($A327,DefaultParameters,MATCH(Y$8,'Default Parameters'!$3:$3,0),FALSE),"[enter country-specific value")</f>
        <v>0.68</v>
      </c>
      <c r="Z327" s="211" cm="1">
        <f t="array" aca="1" ref="Z327" ca="1">IF($G327="D",VLOOKUP($A327,DefaultParameters,MATCH(Z$8,'Default Parameters'!$3:$3,0),FALSE),"[enter country-specific value")</f>
        <v>0.68</v>
      </c>
      <c r="AA327" s="211" cm="1">
        <f t="array" aca="1" ref="AA327" ca="1">IF($G327="D",VLOOKUP($A327,DefaultParameters,MATCH(AA$8,'Default Parameters'!$3:$3,0),FALSE),"[enter country-specific value")</f>
        <v>0.68</v>
      </c>
      <c r="AB327" s="211" cm="1">
        <f t="array" aca="1" ref="AB327" ca="1">IF($G327="D",VLOOKUP($A327,DefaultParameters,MATCH(AB$8,'Default Parameters'!$3:$3,0),FALSE),"[enter country-specific value")</f>
        <v>0.68</v>
      </c>
      <c r="AC327" s="211" cm="1">
        <f t="array" aca="1" ref="AC327" ca="1">IF($G327="D",VLOOKUP($A327,DefaultParameters,MATCH(AC$8,'Default Parameters'!$3:$3,0),FALSE),"[enter country-specific value")</f>
        <v>0.68</v>
      </c>
      <c r="AD327" s="211" cm="1">
        <f t="array" aca="1" ref="AD327" ca="1">IF($G327="D",VLOOKUP($A327,DefaultParameters,MATCH(AD$8,'Default Parameters'!$3:$3,0),FALSE),"[enter country-specific value")</f>
        <v>0.68</v>
      </c>
      <c r="AE327" s="211" cm="1">
        <f t="array" aca="1" ref="AE327" ca="1">IF($G327="D",VLOOKUP($A327,DefaultParameters,MATCH(AE$8,'Default Parameters'!$3:$3,0),FALSE),"[enter country-specific value")</f>
        <v>0.68</v>
      </c>
      <c r="AF327" s="211" cm="1">
        <f t="array" aca="1" ref="AF327" ca="1">IF($G327="D",VLOOKUP($A327,DefaultParameters,MATCH(AF$8,'Default Parameters'!$3:$3,0),FALSE),"[enter country-specific value")</f>
        <v>0.68</v>
      </c>
      <c r="AG327" s="211" cm="1">
        <f t="array" aca="1" ref="AG327" ca="1">IF($G327="D",VLOOKUP($A327,DefaultParameters,MATCH(AG$8,'Default Parameters'!$3:$3,0),FALSE),"[enter country-specific value")</f>
        <v>0.68</v>
      </c>
      <c r="AH327" s="211" cm="1">
        <f t="array" aca="1" ref="AH327" ca="1">IF($G327="D",VLOOKUP($A327,DefaultParameters,MATCH(AH$8,'Default Parameters'!$3:$3,0),FALSE),"[enter country-specific value")</f>
        <v>0.68</v>
      </c>
      <c r="AI327" s="211" cm="1">
        <f t="array" aca="1" ref="AI327" ca="1">IF($G327="D",VLOOKUP($A327,DefaultParameters,MATCH(AI$8,'Default Parameters'!$3:$3,0),FALSE),"[enter country-specific value")</f>
        <v>0.68</v>
      </c>
      <c r="AJ327" s="211" cm="1">
        <f t="array" aca="1" ref="AJ327" ca="1">IF($G327="D",VLOOKUP($A327,DefaultParameters,MATCH(AJ$8,'Default Parameters'!$3:$3,0),FALSE),"[enter country-specific value")</f>
        <v>0.68</v>
      </c>
      <c r="AK327" s="211" cm="1">
        <f t="array" aca="1" ref="AK327" ca="1">IF($G327="D",VLOOKUP($A327,DefaultParameters,MATCH(AK$8,'Default Parameters'!$3:$3,0),FALSE),"[enter country-specific value")</f>
        <v>0.68</v>
      </c>
      <c r="AL327" s="211" cm="1">
        <f t="array" aca="1" ref="AL327" ca="1">IF($G327="D",VLOOKUP($A327,DefaultParameters,MATCH(AL$8,'Default Parameters'!$3:$3,0),FALSE),"[enter country-specific value")</f>
        <v>0.68</v>
      </c>
      <c r="AM327" s="211" cm="1">
        <f t="array" aca="1" ref="AM327" ca="1">IF($G327="D",VLOOKUP($A327,DefaultParameters,MATCH(AM$8,'Default Parameters'!$3:$3,0),FALSE),"[enter country-specific value")</f>
        <v>0.68</v>
      </c>
      <c r="AN327" s="211" cm="1">
        <f t="array" aca="1" ref="AN327" ca="1">IF($G327="D",VLOOKUP($A327,DefaultParameters,MATCH(AN$8,'Default Parameters'!$3:$3,0),FALSE),"[enter country-specific value")</f>
        <v>0.68</v>
      </c>
      <c r="AO327" s="211" cm="1">
        <f t="array" aca="1" ref="AO327" ca="1">IF($G327="D",VLOOKUP($A327,DefaultParameters,MATCH(AO$8,'Default Parameters'!$3:$3,0),FALSE),"[enter country-specific value")</f>
        <v>0.68</v>
      </c>
      <c r="AP327" s="211"/>
      <c r="AQ327" s="211"/>
      <c r="AR327" s="211"/>
      <c r="AS327" s="211"/>
      <c r="AT327" s="211"/>
      <c r="AU327" s="188"/>
      <c r="AV327" s="43" t="e" cm="1">
        <f t="array" aca="1" ref="AV327" ca="1">IF($G327="D",VLOOKUP($A327,DefaultParameters,MATCH(AV$8,'Default Parameters'!$3:$3,0),FALSE),"[enter country-specific value")</f>
        <v>#N/A</v>
      </c>
    </row>
    <row r="328" spans="1:48" x14ac:dyDescent="0.25">
      <c r="A328" s="44" t="str">
        <f t="shared" si="80"/>
        <v>EF_NH3_applic_solid_Non-dairy cattle (calves)</v>
      </c>
      <c r="B328" s="2" t="s">
        <v>49</v>
      </c>
      <c r="C328" s="2" t="s">
        <v>323</v>
      </c>
      <c r="D328" s="77" t="str">
        <f t="shared" ca="1" si="77"/>
        <v>NH3-N</v>
      </c>
      <c r="E328" s="2" t="s">
        <v>78</v>
      </c>
      <c r="F328" s="77" t="str">
        <f t="shared" ca="1" si="78"/>
        <v>Fraction TAN</v>
      </c>
      <c r="G328" s="201" t="s">
        <v>124</v>
      </c>
      <c r="H328" s="2" t="s">
        <v>49</v>
      </c>
      <c r="I328" s="211" t="str">
        <f t="shared" ca="1" si="79"/>
        <v>Table 3.9, 3B, EMEP/EEA Guidebook 2019 - no default, assuming the same as non-dairy cattle</v>
      </c>
      <c r="J328" s="202"/>
      <c r="K328" s="211" cm="1">
        <f t="array" aca="1" ref="K328" ca="1">IF($G328="D",VLOOKUP($A328,DefaultParameters,MATCH(K$8,'Default Parameters'!$3:$3,0),FALSE),"[enter country-specific value")</f>
        <v>0.68</v>
      </c>
      <c r="L328" s="211" cm="1">
        <f t="array" aca="1" ref="L328" ca="1">IF($G328="D",VLOOKUP($A328,DefaultParameters,MATCH(L$8,'Default Parameters'!$3:$3,0),FALSE),"[enter country-specific value")</f>
        <v>0.68</v>
      </c>
      <c r="M328" s="211" cm="1">
        <f t="array" aca="1" ref="M328" ca="1">IF($G328="D",VLOOKUP($A328,DefaultParameters,MATCH(M$8,'Default Parameters'!$3:$3,0),FALSE),"[enter country-specific value")</f>
        <v>0.68</v>
      </c>
      <c r="N328" s="211" cm="1">
        <f t="array" aca="1" ref="N328" ca="1">IF($G328="D",VLOOKUP($A328,DefaultParameters,MATCH(N$8,'Default Parameters'!$3:$3,0),FALSE),"[enter country-specific value")</f>
        <v>0.68</v>
      </c>
      <c r="O328" s="211" cm="1">
        <f t="array" aca="1" ref="O328" ca="1">IF($G328="D",VLOOKUP($A328,DefaultParameters,MATCH(O$8,'Default Parameters'!$3:$3,0),FALSE),"[enter country-specific value")</f>
        <v>0.68</v>
      </c>
      <c r="P328" s="211" cm="1">
        <f t="array" aca="1" ref="P328" ca="1">IF($G328="D",VLOOKUP($A328,DefaultParameters,MATCH(P$8,'Default Parameters'!$3:$3,0),FALSE),"[enter country-specific value")</f>
        <v>0.68</v>
      </c>
      <c r="Q328" s="211" cm="1">
        <f t="array" aca="1" ref="Q328" ca="1">IF($G328="D",VLOOKUP($A328,DefaultParameters,MATCH(Q$8,'Default Parameters'!$3:$3,0),FALSE),"[enter country-specific value")</f>
        <v>0.68</v>
      </c>
      <c r="R328" s="211" cm="1">
        <f t="array" aca="1" ref="R328" ca="1">IF($G328="D",VLOOKUP($A328,DefaultParameters,MATCH(R$8,'Default Parameters'!$3:$3,0),FALSE),"[enter country-specific value")</f>
        <v>0.68</v>
      </c>
      <c r="S328" s="211" cm="1">
        <f t="array" aca="1" ref="S328" ca="1">IF($G328="D",VLOOKUP($A328,DefaultParameters,MATCH(S$8,'Default Parameters'!$3:$3,0),FALSE),"[enter country-specific value")</f>
        <v>0.68</v>
      </c>
      <c r="T328" s="211" cm="1">
        <f t="array" aca="1" ref="T328" ca="1">IF($G328="D",VLOOKUP($A328,DefaultParameters,MATCH(T$8,'Default Parameters'!$3:$3,0),FALSE),"[enter country-specific value")</f>
        <v>0.68</v>
      </c>
      <c r="U328" s="211" cm="1">
        <f t="array" aca="1" ref="U328" ca="1">IF($G328="D",VLOOKUP($A328,DefaultParameters,MATCH(U$8,'Default Parameters'!$3:$3,0),FALSE),"[enter country-specific value")</f>
        <v>0.68</v>
      </c>
      <c r="V328" s="211" cm="1">
        <f t="array" aca="1" ref="V328" ca="1">IF($G328="D",VLOOKUP($A328,DefaultParameters,MATCH(V$8,'Default Parameters'!$3:$3,0),FALSE),"[enter country-specific value")</f>
        <v>0.68</v>
      </c>
      <c r="W328" s="211" cm="1">
        <f t="array" aca="1" ref="W328" ca="1">IF($G328="D",VLOOKUP($A328,DefaultParameters,MATCH(W$8,'Default Parameters'!$3:$3,0),FALSE),"[enter country-specific value")</f>
        <v>0.68</v>
      </c>
      <c r="X328" s="211" cm="1">
        <f t="array" aca="1" ref="X328" ca="1">IF($G328="D",VLOOKUP($A328,DefaultParameters,MATCH(X$8,'Default Parameters'!$3:$3,0),FALSE),"[enter country-specific value")</f>
        <v>0.68</v>
      </c>
      <c r="Y328" s="211" cm="1">
        <f t="array" aca="1" ref="Y328" ca="1">IF($G328="D",VLOOKUP($A328,DefaultParameters,MATCH(Y$8,'Default Parameters'!$3:$3,0),FALSE),"[enter country-specific value")</f>
        <v>0.68</v>
      </c>
      <c r="Z328" s="211" cm="1">
        <f t="array" aca="1" ref="Z328" ca="1">IF($G328="D",VLOOKUP($A328,DefaultParameters,MATCH(Z$8,'Default Parameters'!$3:$3,0),FALSE),"[enter country-specific value")</f>
        <v>0.68</v>
      </c>
      <c r="AA328" s="211" cm="1">
        <f t="array" aca="1" ref="AA328" ca="1">IF($G328="D",VLOOKUP($A328,DefaultParameters,MATCH(AA$8,'Default Parameters'!$3:$3,0),FALSE),"[enter country-specific value")</f>
        <v>0.68</v>
      </c>
      <c r="AB328" s="211" cm="1">
        <f t="array" aca="1" ref="AB328" ca="1">IF($G328="D",VLOOKUP($A328,DefaultParameters,MATCH(AB$8,'Default Parameters'!$3:$3,0),FALSE),"[enter country-specific value")</f>
        <v>0.68</v>
      </c>
      <c r="AC328" s="211" cm="1">
        <f t="array" aca="1" ref="AC328" ca="1">IF($G328="D",VLOOKUP($A328,DefaultParameters,MATCH(AC$8,'Default Parameters'!$3:$3,0),FALSE),"[enter country-specific value")</f>
        <v>0.68</v>
      </c>
      <c r="AD328" s="211" cm="1">
        <f t="array" aca="1" ref="AD328" ca="1">IF($G328="D",VLOOKUP($A328,DefaultParameters,MATCH(AD$8,'Default Parameters'!$3:$3,0),FALSE),"[enter country-specific value")</f>
        <v>0.68</v>
      </c>
      <c r="AE328" s="211" cm="1">
        <f t="array" aca="1" ref="AE328" ca="1">IF($G328="D",VLOOKUP($A328,DefaultParameters,MATCH(AE$8,'Default Parameters'!$3:$3,0),FALSE),"[enter country-specific value")</f>
        <v>0.68</v>
      </c>
      <c r="AF328" s="211" cm="1">
        <f t="array" aca="1" ref="AF328" ca="1">IF($G328="D",VLOOKUP($A328,DefaultParameters,MATCH(AF$8,'Default Parameters'!$3:$3,0),FALSE),"[enter country-specific value")</f>
        <v>0.68</v>
      </c>
      <c r="AG328" s="211" cm="1">
        <f t="array" aca="1" ref="AG328" ca="1">IF($G328="D",VLOOKUP($A328,DefaultParameters,MATCH(AG$8,'Default Parameters'!$3:$3,0),FALSE),"[enter country-specific value")</f>
        <v>0.68</v>
      </c>
      <c r="AH328" s="211" cm="1">
        <f t="array" aca="1" ref="AH328" ca="1">IF($G328="D",VLOOKUP($A328,DefaultParameters,MATCH(AH$8,'Default Parameters'!$3:$3,0),FALSE),"[enter country-specific value")</f>
        <v>0.68</v>
      </c>
      <c r="AI328" s="211" cm="1">
        <f t="array" aca="1" ref="AI328" ca="1">IF($G328="D",VLOOKUP($A328,DefaultParameters,MATCH(AI$8,'Default Parameters'!$3:$3,0),FALSE),"[enter country-specific value")</f>
        <v>0.68</v>
      </c>
      <c r="AJ328" s="211" cm="1">
        <f t="array" aca="1" ref="AJ328" ca="1">IF($G328="D",VLOOKUP($A328,DefaultParameters,MATCH(AJ$8,'Default Parameters'!$3:$3,0),FALSE),"[enter country-specific value")</f>
        <v>0.68</v>
      </c>
      <c r="AK328" s="211" cm="1">
        <f t="array" aca="1" ref="AK328" ca="1">IF($G328="D",VLOOKUP($A328,DefaultParameters,MATCH(AK$8,'Default Parameters'!$3:$3,0),FALSE),"[enter country-specific value")</f>
        <v>0.68</v>
      </c>
      <c r="AL328" s="211" cm="1">
        <f t="array" aca="1" ref="AL328" ca="1">IF($G328="D",VLOOKUP($A328,DefaultParameters,MATCH(AL$8,'Default Parameters'!$3:$3,0),FALSE),"[enter country-specific value")</f>
        <v>0.68</v>
      </c>
      <c r="AM328" s="211" cm="1">
        <f t="array" aca="1" ref="AM328" ca="1">IF($G328="D",VLOOKUP($A328,DefaultParameters,MATCH(AM$8,'Default Parameters'!$3:$3,0),FALSE),"[enter country-specific value")</f>
        <v>0.68</v>
      </c>
      <c r="AN328" s="211" cm="1">
        <f t="array" aca="1" ref="AN328" ca="1">IF($G328="D",VLOOKUP($A328,DefaultParameters,MATCH(AN$8,'Default Parameters'!$3:$3,0),FALSE),"[enter country-specific value")</f>
        <v>0.68</v>
      </c>
      <c r="AO328" s="211" cm="1">
        <f t="array" aca="1" ref="AO328" ca="1">IF($G328="D",VLOOKUP($A328,DefaultParameters,MATCH(AO$8,'Default Parameters'!$3:$3,0),FALSE),"[enter country-specific value")</f>
        <v>0.68</v>
      </c>
      <c r="AP328" s="211"/>
      <c r="AQ328" s="211"/>
      <c r="AR328" s="211"/>
      <c r="AS328" s="211"/>
      <c r="AT328" s="211"/>
      <c r="AU328" s="188"/>
      <c r="AV328" s="43" t="e" cm="1">
        <f t="array" aca="1" ref="AV328" ca="1">IF($G328="D",VLOOKUP($A328,DefaultParameters,MATCH(AV$8,'Default Parameters'!$3:$3,0),FALSE),"[enter country-specific value")</f>
        <v>#N/A</v>
      </c>
    </row>
    <row r="329" spans="1:48" x14ac:dyDescent="0.25">
      <c r="A329" s="44" t="str">
        <f t="shared" si="80"/>
        <v>EF_NH3_applic_solid_Sheep</v>
      </c>
      <c r="B329" s="2" t="s">
        <v>49</v>
      </c>
      <c r="C329" s="2" t="s">
        <v>323</v>
      </c>
      <c r="D329" s="77" t="str">
        <f t="shared" ca="1" si="77"/>
        <v>NH3-N</v>
      </c>
      <c r="E329" s="2" t="s">
        <v>79</v>
      </c>
      <c r="F329" s="77" t="str">
        <f t="shared" ca="1" si="78"/>
        <v>Fraction TAN</v>
      </c>
      <c r="G329" s="201" t="s">
        <v>124</v>
      </c>
      <c r="H329" s="2" t="s">
        <v>49</v>
      </c>
      <c r="I329" s="211" t="str">
        <f t="shared" ca="1" si="79"/>
        <v>Table 3.9, 3B, EMEP/EEA Guidebook 2019</v>
      </c>
      <c r="J329" s="202"/>
      <c r="K329" s="211" cm="1">
        <f t="array" aca="1" ref="K329" ca="1">IF($G329="D",VLOOKUP($A329,DefaultParameters,MATCH(K$8,'Default Parameters'!$3:$3,0),FALSE),"[enter country-specific value")</f>
        <v>0.9</v>
      </c>
      <c r="L329" s="211" cm="1">
        <f t="array" aca="1" ref="L329" ca="1">IF($G329="D",VLOOKUP($A329,DefaultParameters,MATCH(L$8,'Default Parameters'!$3:$3,0),FALSE),"[enter country-specific value")</f>
        <v>0.9</v>
      </c>
      <c r="M329" s="211" cm="1">
        <f t="array" aca="1" ref="M329" ca="1">IF($G329="D",VLOOKUP($A329,DefaultParameters,MATCH(M$8,'Default Parameters'!$3:$3,0),FALSE),"[enter country-specific value")</f>
        <v>0.9</v>
      </c>
      <c r="N329" s="211" cm="1">
        <f t="array" aca="1" ref="N329" ca="1">IF($G329="D",VLOOKUP($A329,DefaultParameters,MATCH(N$8,'Default Parameters'!$3:$3,0),FALSE),"[enter country-specific value")</f>
        <v>0.9</v>
      </c>
      <c r="O329" s="211" cm="1">
        <f t="array" aca="1" ref="O329" ca="1">IF($G329="D",VLOOKUP($A329,DefaultParameters,MATCH(O$8,'Default Parameters'!$3:$3,0),FALSE),"[enter country-specific value")</f>
        <v>0.9</v>
      </c>
      <c r="P329" s="211" cm="1">
        <f t="array" aca="1" ref="P329" ca="1">IF($G329="D",VLOOKUP($A329,DefaultParameters,MATCH(P$8,'Default Parameters'!$3:$3,0),FALSE),"[enter country-specific value")</f>
        <v>0.9</v>
      </c>
      <c r="Q329" s="211" cm="1">
        <f t="array" aca="1" ref="Q329" ca="1">IF($G329="D",VLOOKUP($A329,DefaultParameters,MATCH(Q$8,'Default Parameters'!$3:$3,0),FALSE),"[enter country-specific value")</f>
        <v>0.9</v>
      </c>
      <c r="R329" s="211" cm="1">
        <f t="array" aca="1" ref="R329" ca="1">IF($G329="D",VLOOKUP($A329,DefaultParameters,MATCH(R$8,'Default Parameters'!$3:$3,0),FALSE),"[enter country-specific value")</f>
        <v>0.9</v>
      </c>
      <c r="S329" s="211" cm="1">
        <f t="array" aca="1" ref="S329" ca="1">IF($G329="D",VLOOKUP($A329,DefaultParameters,MATCH(S$8,'Default Parameters'!$3:$3,0),FALSE),"[enter country-specific value")</f>
        <v>0.9</v>
      </c>
      <c r="T329" s="211" cm="1">
        <f t="array" aca="1" ref="T329" ca="1">IF($G329="D",VLOOKUP($A329,DefaultParameters,MATCH(T$8,'Default Parameters'!$3:$3,0),FALSE),"[enter country-specific value")</f>
        <v>0.9</v>
      </c>
      <c r="U329" s="211" cm="1">
        <f t="array" aca="1" ref="U329" ca="1">IF($G329="D",VLOOKUP($A329,DefaultParameters,MATCH(U$8,'Default Parameters'!$3:$3,0),FALSE),"[enter country-specific value")</f>
        <v>0.9</v>
      </c>
      <c r="V329" s="211" cm="1">
        <f t="array" aca="1" ref="V329" ca="1">IF($G329="D",VLOOKUP($A329,DefaultParameters,MATCH(V$8,'Default Parameters'!$3:$3,0),FALSE),"[enter country-specific value")</f>
        <v>0.9</v>
      </c>
      <c r="W329" s="211" cm="1">
        <f t="array" aca="1" ref="W329" ca="1">IF($G329="D",VLOOKUP($A329,DefaultParameters,MATCH(W$8,'Default Parameters'!$3:$3,0),FALSE),"[enter country-specific value")</f>
        <v>0.9</v>
      </c>
      <c r="X329" s="211" cm="1">
        <f t="array" aca="1" ref="X329" ca="1">IF($G329="D",VLOOKUP($A329,DefaultParameters,MATCH(X$8,'Default Parameters'!$3:$3,0),FALSE),"[enter country-specific value")</f>
        <v>0.9</v>
      </c>
      <c r="Y329" s="211" cm="1">
        <f t="array" aca="1" ref="Y329" ca="1">IF($G329="D",VLOOKUP($A329,DefaultParameters,MATCH(Y$8,'Default Parameters'!$3:$3,0),FALSE),"[enter country-specific value")</f>
        <v>0.9</v>
      </c>
      <c r="Z329" s="211" cm="1">
        <f t="array" aca="1" ref="Z329" ca="1">IF($G329="D",VLOOKUP($A329,DefaultParameters,MATCH(Z$8,'Default Parameters'!$3:$3,0),FALSE),"[enter country-specific value")</f>
        <v>0.9</v>
      </c>
      <c r="AA329" s="211" cm="1">
        <f t="array" aca="1" ref="AA329" ca="1">IF($G329="D",VLOOKUP($A329,DefaultParameters,MATCH(AA$8,'Default Parameters'!$3:$3,0),FALSE),"[enter country-specific value")</f>
        <v>0.9</v>
      </c>
      <c r="AB329" s="211" cm="1">
        <f t="array" aca="1" ref="AB329" ca="1">IF($G329="D",VLOOKUP($A329,DefaultParameters,MATCH(AB$8,'Default Parameters'!$3:$3,0),FALSE),"[enter country-specific value")</f>
        <v>0.9</v>
      </c>
      <c r="AC329" s="211" cm="1">
        <f t="array" aca="1" ref="AC329" ca="1">IF($G329="D",VLOOKUP($A329,DefaultParameters,MATCH(AC$8,'Default Parameters'!$3:$3,0),FALSE),"[enter country-specific value")</f>
        <v>0.9</v>
      </c>
      <c r="AD329" s="211" cm="1">
        <f t="array" aca="1" ref="AD329" ca="1">IF($G329="D",VLOOKUP($A329,DefaultParameters,MATCH(AD$8,'Default Parameters'!$3:$3,0),FALSE),"[enter country-specific value")</f>
        <v>0.9</v>
      </c>
      <c r="AE329" s="211" cm="1">
        <f t="array" aca="1" ref="AE329" ca="1">IF($G329="D",VLOOKUP($A329,DefaultParameters,MATCH(AE$8,'Default Parameters'!$3:$3,0),FALSE),"[enter country-specific value")</f>
        <v>0.9</v>
      </c>
      <c r="AF329" s="211" cm="1">
        <f t="array" aca="1" ref="AF329" ca="1">IF($G329="D",VLOOKUP($A329,DefaultParameters,MATCH(AF$8,'Default Parameters'!$3:$3,0),FALSE),"[enter country-specific value")</f>
        <v>0.9</v>
      </c>
      <c r="AG329" s="211" cm="1">
        <f t="array" aca="1" ref="AG329" ca="1">IF($G329="D",VLOOKUP($A329,DefaultParameters,MATCH(AG$8,'Default Parameters'!$3:$3,0),FALSE),"[enter country-specific value")</f>
        <v>0.9</v>
      </c>
      <c r="AH329" s="211" cm="1">
        <f t="array" aca="1" ref="AH329" ca="1">IF($G329="D",VLOOKUP($A329,DefaultParameters,MATCH(AH$8,'Default Parameters'!$3:$3,0),FALSE),"[enter country-specific value")</f>
        <v>0.9</v>
      </c>
      <c r="AI329" s="211" cm="1">
        <f t="array" aca="1" ref="AI329" ca="1">IF($G329="D",VLOOKUP($A329,DefaultParameters,MATCH(AI$8,'Default Parameters'!$3:$3,0),FALSE),"[enter country-specific value")</f>
        <v>0.9</v>
      </c>
      <c r="AJ329" s="211" cm="1">
        <f t="array" aca="1" ref="AJ329" ca="1">IF($G329="D",VLOOKUP($A329,DefaultParameters,MATCH(AJ$8,'Default Parameters'!$3:$3,0),FALSE),"[enter country-specific value")</f>
        <v>0.9</v>
      </c>
      <c r="AK329" s="211" cm="1">
        <f t="array" aca="1" ref="AK329" ca="1">IF($G329="D",VLOOKUP($A329,DefaultParameters,MATCH(AK$8,'Default Parameters'!$3:$3,0),FALSE),"[enter country-specific value")</f>
        <v>0.9</v>
      </c>
      <c r="AL329" s="211" cm="1">
        <f t="array" aca="1" ref="AL329" ca="1">IF($G329="D",VLOOKUP($A329,DefaultParameters,MATCH(AL$8,'Default Parameters'!$3:$3,0),FALSE),"[enter country-specific value")</f>
        <v>0.9</v>
      </c>
      <c r="AM329" s="211" cm="1">
        <f t="array" aca="1" ref="AM329" ca="1">IF($G329="D",VLOOKUP($A329,DefaultParameters,MATCH(AM$8,'Default Parameters'!$3:$3,0),FALSE),"[enter country-specific value")</f>
        <v>0.9</v>
      </c>
      <c r="AN329" s="211" cm="1">
        <f t="array" aca="1" ref="AN329" ca="1">IF($G329="D",VLOOKUP($A329,DefaultParameters,MATCH(AN$8,'Default Parameters'!$3:$3,0),FALSE),"[enter country-specific value")</f>
        <v>0.9</v>
      </c>
      <c r="AO329" s="211" cm="1">
        <f t="array" aca="1" ref="AO329" ca="1">IF($G329="D",VLOOKUP($A329,DefaultParameters,MATCH(AO$8,'Default Parameters'!$3:$3,0),FALSE),"[enter country-specific value")</f>
        <v>0.9</v>
      </c>
      <c r="AP329" s="211"/>
      <c r="AQ329" s="211"/>
      <c r="AR329" s="211"/>
      <c r="AS329" s="211"/>
      <c r="AT329" s="211"/>
      <c r="AU329" s="188"/>
      <c r="AV329" s="43" t="e" cm="1">
        <f t="array" aca="1" ref="AV329" ca="1">IF($G329="D",VLOOKUP($A329,DefaultParameters,MATCH(AV$8,'Default Parameters'!$3:$3,0),FALSE),"[enter country-specific value")</f>
        <v>#N/A</v>
      </c>
    </row>
    <row r="330" spans="1:48" x14ac:dyDescent="0.25">
      <c r="A330" s="44" t="str">
        <f t="shared" si="80"/>
        <v>EF_NH3_applic_solid_Swine (finishing pigs)</v>
      </c>
      <c r="B330" s="2" t="s">
        <v>49</v>
      </c>
      <c r="C330" s="2" t="s">
        <v>323</v>
      </c>
      <c r="D330" s="77" t="str">
        <f t="shared" ca="1" si="77"/>
        <v>NH3-N</v>
      </c>
      <c r="E330" s="2" t="s">
        <v>538</v>
      </c>
      <c r="F330" s="77" t="str">
        <f t="shared" ca="1" si="78"/>
        <v>Fraction TAN</v>
      </c>
      <c r="G330" s="201" t="s">
        <v>124</v>
      </c>
      <c r="H330" s="2" t="s">
        <v>49</v>
      </c>
      <c r="I330" s="211" t="str">
        <f t="shared" ca="1" si="79"/>
        <v>Table 3.9, 3B, EMEP/EEA Guidebook 2019</v>
      </c>
      <c r="J330" s="202"/>
      <c r="K330" s="211" cm="1">
        <f t="array" aca="1" ref="K330" ca="1">IF($G330="D",VLOOKUP($A330,DefaultParameters,MATCH(K$8,'Default Parameters'!$3:$3,0),FALSE),"[enter country-specific value")</f>
        <v>0.45</v>
      </c>
      <c r="L330" s="211" cm="1">
        <f t="array" aca="1" ref="L330" ca="1">IF($G330="D",VLOOKUP($A330,DefaultParameters,MATCH(L$8,'Default Parameters'!$3:$3,0),FALSE),"[enter country-specific value")</f>
        <v>0.45</v>
      </c>
      <c r="M330" s="211" cm="1">
        <f t="array" aca="1" ref="M330" ca="1">IF($G330="D",VLOOKUP($A330,DefaultParameters,MATCH(M$8,'Default Parameters'!$3:$3,0),FALSE),"[enter country-specific value")</f>
        <v>0.45</v>
      </c>
      <c r="N330" s="211" cm="1">
        <f t="array" aca="1" ref="N330" ca="1">IF($G330="D",VLOOKUP($A330,DefaultParameters,MATCH(N$8,'Default Parameters'!$3:$3,0),FALSE),"[enter country-specific value")</f>
        <v>0.45</v>
      </c>
      <c r="O330" s="211" cm="1">
        <f t="array" aca="1" ref="O330" ca="1">IF($G330="D",VLOOKUP($A330,DefaultParameters,MATCH(O$8,'Default Parameters'!$3:$3,0),FALSE),"[enter country-specific value")</f>
        <v>0.45</v>
      </c>
      <c r="P330" s="211" cm="1">
        <f t="array" aca="1" ref="P330" ca="1">IF($G330="D",VLOOKUP($A330,DefaultParameters,MATCH(P$8,'Default Parameters'!$3:$3,0),FALSE),"[enter country-specific value")</f>
        <v>0.45</v>
      </c>
      <c r="Q330" s="211" cm="1">
        <f t="array" aca="1" ref="Q330" ca="1">IF($G330="D",VLOOKUP($A330,DefaultParameters,MATCH(Q$8,'Default Parameters'!$3:$3,0),FALSE),"[enter country-specific value")</f>
        <v>0.45</v>
      </c>
      <c r="R330" s="211" cm="1">
        <f t="array" aca="1" ref="R330" ca="1">IF($G330="D",VLOOKUP($A330,DefaultParameters,MATCH(R$8,'Default Parameters'!$3:$3,0),FALSE),"[enter country-specific value")</f>
        <v>0.45</v>
      </c>
      <c r="S330" s="211" cm="1">
        <f t="array" aca="1" ref="S330" ca="1">IF($G330="D",VLOOKUP($A330,DefaultParameters,MATCH(S$8,'Default Parameters'!$3:$3,0),FALSE),"[enter country-specific value")</f>
        <v>0.45</v>
      </c>
      <c r="T330" s="211" cm="1">
        <f t="array" aca="1" ref="T330" ca="1">IF($G330="D",VLOOKUP($A330,DefaultParameters,MATCH(T$8,'Default Parameters'!$3:$3,0),FALSE),"[enter country-specific value")</f>
        <v>0.45</v>
      </c>
      <c r="U330" s="211" cm="1">
        <f t="array" aca="1" ref="U330" ca="1">IF($G330="D",VLOOKUP($A330,DefaultParameters,MATCH(U$8,'Default Parameters'!$3:$3,0),FALSE),"[enter country-specific value")</f>
        <v>0.45</v>
      </c>
      <c r="V330" s="211" cm="1">
        <f t="array" aca="1" ref="V330" ca="1">IF($G330="D",VLOOKUP($A330,DefaultParameters,MATCH(V$8,'Default Parameters'!$3:$3,0),FALSE),"[enter country-specific value")</f>
        <v>0.45</v>
      </c>
      <c r="W330" s="211" cm="1">
        <f t="array" aca="1" ref="W330" ca="1">IF($G330="D",VLOOKUP($A330,DefaultParameters,MATCH(W$8,'Default Parameters'!$3:$3,0),FALSE),"[enter country-specific value")</f>
        <v>0.45</v>
      </c>
      <c r="X330" s="211" cm="1">
        <f t="array" aca="1" ref="X330" ca="1">IF($G330="D",VLOOKUP($A330,DefaultParameters,MATCH(X$8,'Default Parameters'!$3:$3,0),FALSE),"[enter country-specific value")</f>
        <v>0.45</v>
      </c>
      <c r="Y330" s="211" cm="1">
        <f t="array" aca="1" ref="Y330" ca="1">IF($G330="D",VLOOKUP($A330,DefaultParameters,MATCH(Y$8,'Default Parameters'!$3:$3,0),FALSE),"[enter country-specific value")</f>
        <v>0.45</v>
      </c>
      <c r="Z330" s="211" cm="1">
        <f t="array" aca="1" ref="Z330" ca="1">IF($G330="D",VLOOKUP($A330,DefaultParameters,MATCH(Z$8,'Default Parameters'!$3:$3,0),FALSE),"[enter country-specific value")</f>
        <v>0.45</v>
      </c>
      <c r="AA330" s="211" cm="1">
        <f t="array" aca="1" ref="AA330" ca="1">IF($G330="D",VLOOKUP($A330,DefaultParameters,MATCH(AA$8,'Default Parameters'!$3:$3,0),FALSE),"[enter country-specific value")</f>
        <v>0.45</v>
      </c>
      <c r="AB330" s="211" cm="1">
        <f t="array" aca="1" ref="AB330" ca="1">IF($G330="D",VLOOKUP($A330,DefaultParameters,MATCH(AB$8,'Default Parameters'!$3:$3,0),FALSE),"[enter country-specific value")</f>
        <v>0.45</v>
      </c>
      <c r="AC330" s="211" cm="1">
        <f t="array" aca="1" ref="AC330" ca="1">IF($G330="D",VLOOKUP($A330,DefaultParameters,MATCH(AC$8,'Default Parameters'!$3:$3,0),FALSE),"[enter country-specific value")</f>
        <v>0.45</v>
      </c>
      <c r="AD330" s="211" cm="1">
        <f t="array" aca="1" ref="AD330" ca="1">IF($G330="D",VLOOKUP($A330,DefaultParameters,MATCH(AD$8,'Default Parameters'!$3:$3,0),FALSE),"[enter country-specific value")</f>
        <v>0.45</v>
      </c>
      <c r="AE330" s="211" cm="1">
        <f t="array" aca="1" ref="AE330" ca="1">IF($G330="D",VLOOKUP($A330,DefaultParameters,MATCH(AE$8,'Default Parameters'!$3:$3,0),FALSE),"[enter country-specific value")</f>
        <v>0.45</v>
      </c>
      <c r="AF330" s="211" cm="1">
        <f t="array" aca="1" ref="AF330" ca="1">IF($G330="D",VLOOKUP($A330,DefaultParameters,MATCH(AF$8,'Default Parameters'!$3:$3,0),FALSE),"[enter country-specific value")</f>
        <v>0.45</v>
      </c>
      <c r="AG330" s="211" cm="1">
        <f t="array" aca="1" ref="AG330" ca="1">IF($G330="D",VLOOKUP($A330,DefaultParameters,MATCH(AG$8,'Default Parameters'!$3:$3,0),FALSE),"[enter country-specific value")</f>
        <v>0.45</v>
      </c>
      <c r="AH330" s="211" cm="1">
        <f t="array" aca="1" ref="AH330" ca="1">IF($G330="D",VLOOKUP($A330,DefaultParameters,MATCH(AH$8,'Default Parameters'!$3:$3,0),FALSE),"[enter country-specific value")</f>
        <v>0.45</v>
      </c>
      <c r="AI330" s="211" cm="1">
        <f t="array" aca="1" ref="AI330" ca="1">IF($G330="D",VLOOKUP($A330,DefaultParameters,MATCH(AI$8,'Default Parameters'!$3:$3,0),FALSE),"[enter country-specific value")</f>
        <v>0.45</v>
      </c>
      <c r="AJ330" s="211" cm="1">
        <f t="array" aca="1" ref="AJ330" ca="1">IF($G330="D",VLOOKUP($A330,DefaultParameters,MATCH(AJ$8,'Default Parameters'!$3:$3,0),FALSE),"[enter country-specific value")</f>
        <v>0.45</v>
      </c>
      <c r="AK330" s="211" cm="1">
        <f t="array" aca="1" ref="AK330" ca="1">IF($G330="D",VLOOKUP($A330,DefaultParameters,MATCH(AK$8,'Default Parameters'!$3:$3,0),FALSE),"[enter country-specific value")</f>
        <v>0.45</v>
      </c>
      <c r="AL330" s="211" cm="1">
        <f t="array" aca="1" ref="AL330" ca="1">IF($G330="D",VLOOKUP($A330,DefaultParameters,MATCH(AL$8,'Default Parameters'!$3:$3,0),FALSE),"[enter country-specific value")</f>
        <v>0.45</v>
      </c>
      <c r="AM330" s="211" cm="1">
        <f t="array" aca="1" ref="AM330" ca="1">IF($G330="D",VLOOKUP($A330,DefaultParameters,MATCH(AM$8,'Default Parameters'!$3:$3,0),FALSE),"[enter country-specific value")</f>
        <v>0.45</v>
      </c>
      <c r="AN330" s="211" cm="1">
        <f t="array" aca="1" ref="AN330" ca="1">IF($G330="D",VLOOKUP($A330,DefaultParameters,MATCH(AN$8,'Default Parameters'!$3:$3,0),FALSE),"[enter country-specific value")</f>
        <v>0.45</v>
      </c>
      <c r="AO330" s="211" cm="1">
        <f t="array" aca="1" ref="AO330" ca="1">IF($G330="D",VLOOKUP($A330,DefaultParameters,MATCH(AO$8,'Default Parameters'!$3:$3,0),FALSE),"[enter country-specific value")</f>
        <v>0.45</v>
      </c>
      <c r="AP330" s="211"/>
      <c r="AQ330" s="211"/>
      <c r="AR330" s="211"/>
      <c r="AS330" s="211"/>
      <c r="AT330" s="211"/>
      <c r="AU330" s="188"/>
      <c r="AV330" s="43" t="e" cm="1">
        <f t="array" aca="1" ref="AV330" ca="1">IF($G330="D",VLOOKUP($A330,DefaultParameters,MATCH(AV$8,'Default Parameters'!$3:$3,0),FALSE),"[enter country-specific value")</f>
        <v>#N/A</v>
      </c>
    </row>
    <row r="331" spans="1:48" x14ac:dyDescent="0.25">
      <c r="A331" s="44" t="str">
        <f t="shared" si="80"/>
        <v>EF_NH3_applic_solid_Swine (sows)</v>
      </c>
      <c r="B331" s="2" t="s">
        <v>49</v>
      </c>
      <c r="C331" s="2" t="s">
        <v>323</v>
      </c>
      <c r="D331" s="77" t="str">
        <f t="shared" ca="1" si="77"/>
        <v>NH3-N</v>
      </c>
      <c r="E331" s="2" t="s">
        <v>145</v>
      </c>
      <c r="F331" s="77" t="str">
        <f t="shared" ca="1" si="78"/>
        <v>Fraction TAN</v>
      </c>
      <c r="G331" s="201" t="s">
        <v>124</v>
      </c>
      <c r="H331" s="2" t="s">
        <v>49</v>
      </c>
      <c r="I331" s="211" t="str">
        <f t="shared" ca="1" si="79"/>
        <v>Table 3.9, 3B, EMEP/EEA Guidebook 2019</v>
      </c>
      <c r="J331" s="202"/>
      <c r="K331" s="211" cm="1">
        <f t="array" aca="1" ref="K331" ca="1">IF($G331="D",VLOOKUP($A331,DefaultParameters,MATCH(K$8,'Default Parameters'!$3:$3,0),FALSE),"[enter country-specific value")</f>
        <v>0.45</v>
      </c>
      <c r="L331" s="211" cm="1">
        <f t="array" aca="1" ref="L331" ca="1">IF($G331="D",VLOOKUP($A331,DefaultParameters,MATCH(L$8,'Default Parameters'!$3:$3,0),FALSE),"[enter country-specific value")</f>
        <v>0.45</v>
      </c>
      <c r="M331" s="211" cm="1">
        <f t="array" aca="1" ref="M331" ca="1">IF($G331="D",VLOOKUP($A331,DefaultParameters,MATCH(M$8,'Default Parameters'!$3:$3,0),FALSE),"[enter country-specific value")</f>
        <v>0.45</v>
      </c>
      <c r="N331" s="211" cm="1">
        <f t="array" aca="1" ref="N331" ca="1">IF($G331="D",VLOOKUP($A331,DefaultParameters,MATCH(N$8,'Default Parameters'!$3:$3,0),FALSE),"[enter country-specific value")</f>
        <v>0.45</v>
      </c>
      <c r="O331" s="211" cm="1">
        <f t="array" aca="1" ref="O331" ca="1">IF($G331="D",VLOOKUP($A331,DefaultParameters,MATCH(O$8,'Default Parameters'!$3:$3,0),FALSE),"[enter country-specific value")</f>
        <v>0.45</v>
      </c>
      <c r="P331" s="211" cm="1">
        <f t="array" aca="1" ref="P331" ca="1">IF($G331="D",VLOOKUP($A331,DefaultParameters,MATCH(P$8,'Default Parameters'!$3:$3,0),FALSE),"[enter country-specific value")</f>
        <v>0.45</v>
      </c>
      <c r="Q331" s="211" cm="1">
        <f t="array" aca="1" ref="Q331" ca="1">IF($G331="D",VLOOKUP($A331,DefaultParameters,MATCH(Q$8,'Default Parameters'!$3:$3,0),FALSE),"[enter country-specific value")</f>
        <v>0.45</v>
      </c>
      <c r="R331" s="211" cm="1">
        <f t="array" aca="1" ref="R331" ca="1">IF($G331="D",VLOOKUP($A331,DefaultParameters,MATCH(R$8,'Default Parameters'!$3:$3,0),FALSE),"[enter country-specific value")</f>
        <v>0.45</v>
      </c>
      <c r="S331" s="211" cm="1">
        <f t="array" aca="1" ref="S331" ca="1">IF($G331="D",VLOOKUP($A331,DefaultParameters,MATCH(S$8,'Default Parameters'!$3:$3,0),FALSE),"[enter country-specific value")</f>
        <v>0.45</v>
      </c>
      <c r="T331" s="211" cm="1">
        <f t="array" aca="1" ref="T331" ca="1">IF($G331="D",VLOOKUP($A331,DefaultParameters,MATCH(T$8,'Default Parameters'!$3:$3,0),FALSE),"[enter country-specific value")</f>
        <v>0.45</v>
      </c>
      <c r="U331" s="211" cm="1">
        <f t="array" aca="1" ref="U331" ca="1">IF($G331="D",VLOOKUP($A331,DefaultParameters,MATCH(U$8,'Default Parameters'!$3:$3,0),FALSE),"[enter country-specific value")</f>
        <v>0.45</v>
      </c>
      <c r="V331" s="211" cm="1">
        <f t="array" aca="1" ref="V331" ca="1">IF($G331="D",VLOOKUP($A331,DefaultParameters,MATCH(V$8,'Default Parameters'!$3:$3,0),FALSE),"[enter country-specific value")</f>
        <v>0.45</v>
      </c>
      <c r="W331" s="211" cm="1">
        <f t="array" aca="1" ref="W331" ca="1">IF($G331="D",VLOOKUP($A331,DefaultParameters,MATCH(W$8,'Default Parameters'!$3:$3,0),FALSE),"[enter country-specific value")</f>
        <v>0.45</v>
      </c>
      <c r="X331" s="211" cm="1">
        <f t="array" aca="1" ref="X331" ca="1">IF($G331="D",VLOOKUP($A331,DefaultParameters,MATCH(X$8,'Default Parameters'!$3:$3,0),FALSE),"[enter country-specific value")</f>
        <v>0.45</v>
      </c>
      <c r="Y331" s="211" cm="1">
        <f t="array" aca="1" ref="Y331" ca="1">IF($G331="D",VLOOKUP($A331,DefaultParameters,MATCH(Y$8,'Default Parameters'!$3:$3,0),FALSE),"[enter country-specific value")</f>
        <v>0.45</v>
      </c>
      <c r="Z331" s="211" cm="1">
        <f t="array" aca="1" ref="Z331" ca="1">IF($G331="D",VLOOKUP($A331,DefaultParameters,MATCH(Z$8,'Default Parameters'!$3:$3,0),FALSE),"[enter country-specific value")</f>
        <v>0.45</v>
      </c>
      <c r="AA331" s="211" cm="1">
        <f t="array" aca="1" ref="AA331" ca="1">IF($G331="D",VLOOKUP($A331,DefaultParameters,MATCH(AA$8,'Default Parameters'!$3:$3,0),FALSE),"[enter country-specific value")</f>
        <v>0.45</v>
      </c>
      <c r="AB331" s="211" cm="1">
        <f t="array" aca="1" ref="AB331" ca="1">IF($G331="D",VLOOKUP($A331,DefaultParameters,MATCH(AB$8,'Default Parameters'!$3:$3,0),FALSE),"[enter country-specific value")</f>
        <v>0.45</v>
      </c>
      <c r="AC331" s="211" cm="1">
        <f t="array" aca="1" ref="AC331" ca="1">IF($G331="D",VLOOKUP($A331,DefaultParameters,MATCH(AC$8,'Default Parameters'!$3:$3,0),FALSE),"[enter country-specific value")</f>
        <v>0.45</v>
      </c>
      <c r="AD331" s="211" cm="1">
        <f t="array" aca="1" ref="AD331" ca="1">IF($G331="D",VLOOKUP($A331,DefaultParameters,MATCH(AD$8,'Default Parameters'!$3:$3,0),FALSE),"[enter country-specific value")</f>
        <v>0.45</v>
      </c>
      <c r="AE331" s="211" cm="1">
        <f t="array" aca="1" ref="AE331" ca="1">IF($G331="D",VLOOKUP($A331,DefaultParameters,MATCH(AE$8,'Default Parameters'!$3:$3,0),FALSE),"[enter country-specific value")</f>
        <v>0.45</v>
      </c>
      <c r="AF331" s="211" cm="1">
        <f t="array" aca="1" ref="AF331" ca="1">IF($G331="D",VLOOKUP($A331,DefaultParameters,MATCH(AF$8,'Default Parameters'!$3:$3,0),FALSE),"[enter country-specific value")</f>
        <v>0.45</v>
      </c>
      <c r="AG331" s="211" cm="1">
        <f t="array" aca="1" ref="AG331" ca="1">IF($G331="D",VLOOKUP($A331,DefaultParameters,MATCH(AG$8,'Default Parameters'!$3:$3,0),FALSE),"[enter country-specific value")</f>
        <v>0.45</v>
      </c>
      <c r="AH331" s="211" cm="1">
        <f t="array" aca="1" ref="AH331" ca="1">IF($G331="D",VLOOKUP($A331,DefaultParameters,MATCH(AH$8,'Default Parameters'!$3:$3,0),FALSE),"[enter country-specific value")</f>
        <v>0.45</v>
      </c>
      <c r="AI331" s="211" cm="1">
        <f t="array" aca="1" ref="AI331" ca="1">IF($G331="D",VLOOKUP($A331,DefaultParameters,MATCH(AI$8,'Default Parameters'!$3:$3,0),FALSE),"[enter country-specific value")</f>
        <v>0.45</v>
      </c>
      <c r="AJ331" s="211" cm="1">
        <f t="array" aca="1" ref="AJ331" ca="1">IF($G331="D",VLOOKUP($A331,DefaultParameters,MATCH(AJ$8,'Default Parameters'!$3:$3,0),FALSE),"[enter country-specific value")</f>
        <v>0.45</v>
      </c>
      <c r="AK331" s="211" cm="1">
        <f t="array" aca="1" ref="AK331" ca="1">IF($G331="D",VLOOKUP($A331,DefaultParameters,MATCH(AK$8,'Default Parameters'!$3:$3,0),FALSE),"[enter country-specific value")</f>
        <v>0.45</v>
      </c>
      <c r="AL331" s="211" cm="1">
        <f t="array" aca="1" ref="AL331" ca="1">IF($G331="D",VLOOKUP($A331,DefaultParameters,MATCH(AL$8,'Default Parameters'!$3:$3,0),FALSE),"[enter country-specific value")</f>
        <v>0.45</v>
      </c>
      <c r="AM331" s="211" cm="1">
        <f t="array" aca="1" ref="AM331" ca="1">IF($G331="D",VLOOKUP($A331,DefaultParameters,MATCH(AM$8,'Default Parameters'!$3:$3,0),FALSE),"[enter country-specific value")</f>
        <v>0.45</v>
      </c>
      <c r="AN331" s="211" cm="1">
        <f t="array" aca="1" ref="AN331" ca="1">IF($G331="D",VLOOKUP($A331,DefaultParameters,MATCH(AN$8,'Default Parameters'!$3:$3,0),FALSE),"[enter country-specific value")</f>
        <v>0.45</v>
      </c>
      <c r="AO331" s="211" cm="1">
        <f t="array" aca="1" ref="AO331" ca="1">IF($G331="D",VLOOKUP($A331,DefaultParameters,MATCH(AO$8,'Default Parameters'!$3:$3,0),FALSE),"[enter country-specific value")</f>
        <v>0.45</v>
      </c>
      <c r="AP331" s="211"/>
      <c r="AQ331" s="211"/>
      <c r="AR331" s="211"/>
      <c r="AS331" s="211"/>
      <c r="AT331" s="211"/>
      <c r="AU331" s="188"/>
      <c r="AV331" s="211" t="e" cm="1">
        <f t="array" aca="1" ref="AV331" ca="1">IF($G331="D",VLOOKUP($A331,DefaultParameters,MATCH(AV$8,'Default Parameters'!$3:$3,0),FALSE),"[enter country-specific value")</f>
        <v>#N/A</v>
      </c>
    </row>
    <row r="332" spans="1:48" x14ac:dyDescent="0.25">
      <c r="A332" s="44" t="str">
        <f t="shared" si="80"/>
        <v>EF_NH3_applic_solid_Buffalo</v>
      </c>
      <c r="B332" s="2" t="s">
        <v>49</v>
      </c>
      <c r="C332" s="2" t="s">
        <v>323</v>
      </c>
      <c r="D332" s="77" t="str">
        <f t="shared" ca="1" si="77"/>
        <v>NH3-N</v>
      </c>
      <c r="E332" s="2" t="s">
        <v>80</v>
      </c>
      <c r="F332" s="77" t="str">
        <f t="shared" ca="1" si="78"/>
        <v>Fraction TAN</v>
      </c>
      <c r="G332" s="201" t="s">
        <v>124</v>
      </c>
      <c r="H332" s="2" t="s">
        <v>49</v>
      </c>
      <c r="I332" s="211" t="str">
        <f t="shared" ca="1" si="79"/>
        <v>Table 3.9, 3B, EMEP/EEA Guidebook 2019</v>
      </c>
      <c r="J332" s="202"/>
      <c r="K332" s="211" cm="1">
        <f t="array" aca="1" ref="K332" ca="1">IF($G332="D",VLOOKUP($A332,DefaultParameters,MATCH(K$8,'Default Parameters'!$3:$3,0),FALSE),"[enter country-specific value")</f>
        <v>0.55000000000000004</v>
      </c>
      <c r="L332" s="211" cm="1">
        <f t="array" aca="1" ref="L332" ca="1">IF($G332="D",VLOOKUP($A332,DefaultParameters,MATCH(L$8,'Default Parameters'!$3:$3,0),FALSE),"[enter country-specific value")</f>
        <v>0.55000000000000004</v>
      </c>
      <c r="M332" s="211" cm="1">
        <f t="array" aca="1" ref="M332" ca="1">IF($G332="D",VLOOKUP($A332,DefaultParameters,MATCH(M$8,'Default Parameters'!$3:$3,0),FALSE),"[enter country-specific value")</f>
        <v>0.55000000000000004</v>
      </c>
      <c r="N332" s="211" cm="1">
        <f t="array" aca="1" ref="N332" ca="1">IF($G332="D",VLOOKUP($A332,DefaultParameters,MATCH(N$8,'Default Parameters'!$3:$3,0),FALSE),"[enter country-specific value")</f>
        <v>0.55000000000000004</v>
      </c>
      <c r="O332" s="211" cm="1">
        <f t="array" aca="1" ref="O332" ca="1">IF($G332="D",VLOOKUP($A332,DefaultParameters,MATCH(O$8,'Default Parameters'!$3:$3,0),FALSE),"[enter country-specific value")</f>
        <v>0.55000000000000004</v>
      </c>
      <c r="P332" s="211" cm="1">
        <f t="array" aca="1" ref="P332" ca="1">IF($G332="D",VLOOKUP($A332,DefaultParameters,MATCH(P$8,'Default Parameters'!$3:$3,0),FALSE),"[enter country-specific value")</f>
        <v>0.55000000000000004</v>
      </c>
      <c r="Q332" s="211" cm="1">
        <f t="array" aca="1" ref="Q332" ca="1">IF($G332="D",VLOOKUP($A332,DefaultParameters,MATCH(Q$8,'Default Parameters'!$3:$3,0),FALSE),"[enter country-specific value")</f>
        <v>0.55000000000000004</v>
      </c>
      <c r="R332" s="211" cm="1">
        <f t="array" aca="1" ref="R332" ca="1">IF($G332="D",VLOOKUP($A332,DefaultParameters,MATCH(R$8,'Default Parameters'!$3:$3,0),FALSE),"[enter country-specific value")</f>
        <v>0.55000000000000004</v>
      </c>
      <c r="S332" s="211" cm="1">
        <f t="array" aca="1" ref="S332" ca="1">IF($G332="D",VLOOKUP($A332,DefaultParameters,MATCH(S$8,'Default Parameters'!$3:$3,0),FALSE),"[enter country-specific value")</f>
        <v>0.55000000000000004</v>
      </c>
      <c r="T332" s="211" cm="1">
        <f t="array" aca="1" ref="T332" ca="1">IF($G332="D",VLOOKUP($A332,DefaultParameters,MATCH(T$8,'Default Parameters'!$3:$3,0),FALSE),"[enter country-specific value")</f>
        <v>0.55000000000000004</v>
      </c>
      <c r="U332" s="211" cm="1">
        <f t="array" aca="1" ref="U332" ca="1">IF($G332="D",VLOOKUP($A332,DefaultParameters,MATCH(U$8,'Default Parameters'!$3:$3,0),FALSE),"[enter country-specific value")</f>
        <v>0.55000000000000004</v>
      </c>
      <c r="V332" s="211" cm="1">
        <f t="array" aca="1" ref="V332" ca="1">IF($G332="D",VLOOKUP($A332,DefaultParameters,MATCH(V$8,'Default Parameters'!$3:$3,0),FALSE),"[enter country-specific value")</f>
        <v>0.55000000000000004</v>
      </c>
      <c r="W332" s="211" cm="1">
        <f t="array" aca="1" ref="W332" ca="1">IF($G332="D",VLOOKUP($A332,DefaultParameters,MATCH(W$8,'Default Parameters'!$3:$3,0),FALSE),"[enter country-specific value")</f>
        <v>0.55000000000000004</v>
      </c>
      <c r="X332" s="211" cm="1">
        <f t="array" aca="1" ref="X332" ca="1">IF($G332="D",VLOOKUP($A332,DefaultParameters,MATCH(X$8,'Default Parameters'!$3:$3,0),FALSE),"[enter country-specific value")</f>
        <v>0.55000000000000004</v>
      </c>
      <c r="Y332" s="211" cm="1">
        <f t="array" aca="1" ref="Y332" ca="1">IF($G332="D",VLOOKUP($A332,DefaultParameters,MATCH(Y$8,'Default Parameters'!$3:$3,0),FALSE),"[enter country-specific value")</f>
        <v>0.55000000000000004</v>
      </c>
      <c r="Z332" s="211" cm="1">
        <f t="array" aca="1" ref="Z332" ca="1">IF($G332="D",VLOOKUP($A332,DefaultParameters,MATCH(Z$8,'Default Parameters'!$3:$3,0),FALSE),"[enter country-specific value")</f>
        <v>0.55000000000000004</v>
      </c>
      <c r="AA332" s="211" cm="1">
        <f t="array" aca="1" ref="AA332" ca="1">IF($G332="D",VLOOKUP($A332,DefaultParameters,MATCH(AA$8,'Default Parameters'!$3:$3,0),FALSE),"[enter country-specific value")</f>
        <v>0.55000000000000004</v>
      </c>
      <c r="AB332" s="211" cm="1">
        <f t="array" aca="1" ref="AB332" ca="1">IF($G332="D",VLOOKUP($A332,DefaultParameters,MATCH(AB$8,'Default Parameters'!$3:$3,0),FALSE),"[enter country-specific value")</f>
        <v>0.55000000000000004</v>
      </c>
      <c r="AC332" s="211" cm="1">
        <f t="array" aca="1" ref="AC332" ca="1">IF($G332="D",VLOOKUP($A332,DefaultParameters,MATCH(AC$8,'Default Parameters'!$3:$3,0),FALSE),"[enter country-specific value")</f>
        <v>0.55000000000000004</v>
      </c>
      <c r="AD332" s="211" cm="1">
        <f t="array" aca="1" ref="AD332" ca="1">IF($G332="D",VLOOKUP($A332,DefaultParameters,MATCH(AD$8,'Default Parameters'!$3:$3,0),FALSE),"[enter country-specific value")</f>
        <v>0.55000000000000004</v>
      </c>
      <c r="AE332" s="211" cm="1">
        <f t="array" aca="1" ref="AE332" ca="1">IF($G332="D",VLOOKUP($A332,DefaultParameters,MATCH(AE$8,'Default Parameters'!$3:$3,0),FALSE),"[enter country-specific value")</f>
        <v>0.55000000000000004</v>
      </c>
      <c r="AF332" s="211" cm="1">
        <f t="array" aca="1" ref="AF332" ca="1">IF($G332="D",VLOOKUP($A332,DefaultParameters,MATCH(AF$8,'Default Parameters'!$3:$3,0),FALSE),"[enter country-specific value")</f>
        <v>0.55000000000000004</v>
      </c>
      <c r="AG332" s="211" cm="1">
        <f t="array" aca="1" ref="AG332" ca="1">IF($G332="D",VLOOKUP($A332,DefaultParameters,MATCH(AG$8,'Default Parameters'!$3:$3,0),FALSE),"[enter country-specific value")</f>
        <v>0.55000000000000004</v>
      </c>
      <c r="AH332" s="211" cm="1">
        <f t="array" aca="1" ref="AH332" ca="1">IF($G332="D",VLOOKUP($A332,DefaultParameters,MATCH(AH$8,'Default Parameters'!$3:$3,0),FALSE),"[enter country-specific value")</f>
        <v>0.55000000000000004</v>
      </c>
      <c r="AI332" s="211" cm="1">
        <f t="array" aca="1" ref="AI332" ca="1">IF($G332="D",VLOOKUP($A332,DefaultParameters,MATCH(AI$8,'Default Parameters'!$3:$3,0),FALSE),"[enter country-specific value")</f>
        <v>0.55000000000000004</v>
      </c>
      <c r="AJ332" s="211" cm="1">
        <f t="array" aca="1" ref="AJ332" ca="1">IF($G332="D",VLOOKUP($A332,DefaultParameters,MATCH(AJ$8,'Default Parameters'!$3:$3,0),FALSE),"[enter country-specific value")</f>
        <v>0.55000000000000004</v>
      </c>
      <c r="AK332" s="211" cm="1">
        <f t="array" aca="1" ref="AK332" ca="1">IF($G332="D",VLOOKUP($A332,DefaultParameters,MATCH(AK$8,'Default Parameters'!$3:$3,0),FALSE),"[enter country-specific value")</f>
        <v>0.55000000000000004</v>
      </c>
      <c r="AL332" s="211" cm="1">
        <f t="array" aca="1" ref="AL332" ca="1">IF($G332="D",VLOOKUP($A332,DefaultParameters,MATCH(AL$8,'Default Parameters'!$3:$3,0),FALSE),"[enter country-specific value")</f>
        <v>0.55000000000000004</v>
      </c>
      <c r="AM332" s="211" cm="1">
        <f t="array" aca="1" ref="AM332" ca="1">IF($G332="D",VLOOKUP($A332,DefaultParameters,MATCH(AM$8,'Default Parameters'!$3:$3,0),FALSE),"[enter country-specific value")</f>
        <v>0.55000000000000004</v>
      </c>
      <c r="AN332" s="211" cm="1">
        <f t="array" aca="1" ref="AN332" ca="1">IF($G332="D",VLOOKUP($A332,DefaultParameters,MATCH(AN$8,'Default Parameters'!$3:$3,0),FALSE),"[enter country-specific value")</f>
        <v>0.55000000000000004</v>
      </c>
      <c r="AO332" s="211" cm="1">
        <f t="array" aca="1" ref="AO332" ca="1">IF($G332="D",VLOOKUP($A332,DefaultParameters,MATCH(AO$8,'Default Parameters'!$3:$3,0),FALSE),"[enter country-specific value")</f>
        <v>0.55000000000000004</v>
      </c>
      <c r="AP332" s="211"/>
      <c r="AQ332" s="211"/>
      <c r="AR332" s="211"/>
      <c r="AS332" s="211"/>
      <c r="AT332" s="211"/>
      <c r="AU332" s="188"/>
      <c r="AV332" s="43" t="e" cm="1">
        <f t="array" aca="1" ref="AV332" ca="1">IF($G332="D",VLOOKUP($A332,DefaultParameters,MATCH(AV$8,'Default Parameters'!$3:$3,0),FALSE),"[enter country-specific value")</f>
        <v>#N/A</v>
      </c>
    </row>
    <row r="333" spans="1:48" x14ac:dyDescent="0.25">
      <c r="A333" s="44" t="str">
        <f t="shared" si="80"/>
        <v>EF_NH3_applic_solid_Goats</v>
      </c>
      <c r="B333" s="2" t="s">
        <v>49</v>
      </c>
      <c r="C333" s="2" t="s">
        <v>323</v>
      </c>
      <c r="D333" s="77" t="str">
        <f t="shared" ca="1" si="77"/>
        <v>NH3-N</v>
      </c>
      <c r="E333" s="2" t="s">
        <v>81</v>
      </c>
      <c r="F333" s="77" t="str">
        <f t="shared" ca="1" si="78"/>
        <v>Fraction TAN</v>
      </c>
      <c r="G333" s="201" t="s">
        <v>124</v>
      </c>
      <c r="H333" s="2" t="s">
        <v>49</v>
      </c>
      <c r="I333" s="211" t="str">
        <f t="shared" ca="1" si="79"/>
        <v>Table 3.9, 3B, EMEP/EEA Guidebook 2019</v>
      </c>
      <c r="J333" s="202"/>
      <c r="K333" s="211" cm="1">
        <f t="array" aca="1" ref="K333" ca="1">IF($G333="D",VLOOKUP($A333,DefaultParameters,MATCH(K$8,'Default Parameters'!$3:$3,0),FALSE),"[enter country-specific value")</f>
        <v>0.9</v>
      </c>
      <c r="L333" s="211" cm="1">
        <f t="array" aca="1" ref="L333" ca="1">IF($G333="D",VLOOKUP($A333,DefaultParameters,MATCH(L$8,'Default Parameters'!$3:$3,0),FALSE),"[enter country-specific value")</f>
        <v>0.9</v>
      </c>
      <c r="M333" s="211" cm="1">
        <f t="array" aca="1" ref="M333" ca="1">IF($G333="D",VLOOKUP($A333,DefaultParameters,MATCH(M$8,'Default Parameters'!$3:$3,0),FALSE),"[enter country-specific value")</f>
        <v>0.9</v>
      </c>
      <c r="N333" s="211" cm="1">
        <f t="array" aca="1" ref="N333" ca="1">IF($G333="D",VLOOKUP($A333,DefaultParameters,MATCH(N$8,'Default Parameters'!$3:$3,0),FALSE),"[enter country-specific value")</f>
        <v>0.9</v>
      </c>
      <c r="O333" s="211" cm="1">
        <f t="array" aca="1" ref="O333" ca="1">IF($G333="D",VLOOKUP($A333,DefaultParameters,MATCH(O$8,'Default Parameters'!$3:$3,0),FALSE),"[enter country-specific value")</f>
        <v>0.9</v>
      </c>
      <c r="P333" s="211" cm="1">
        <f t="array" aca="1" ref="P333" ca="1">IF($G333="D",VLOOKUP($A333,DefaultParameters,MATCH(P$8,'Default Parameters'!$3:$3,0),FALSE),"[enter country-specific value")</f>
        <v>0.9</v>
      </c>
      <c r="Q333" s="211" cm="1">
        <f t="array" aca="1" ref="Q333" ca="1">IF($G333="D",VLOOKUP($A333,DefaultParameters,MATCH(Q$8,'Default Parameters'!$3:$3,0),FALSE),"[enter country-specific value")</f>
        <v>0.9</v>
      </c>
      <c r="R333" s="211" cm="1">
        <f t="array" aca="1" ref="R333" ca="1">IF($G333="D",VLOOKUP($A333,DefaultParameters,MATCH(R$8,'Default Parameters'!$3:$3,0),FALSE),"[enter country-specific value")</f>
        <v>0.9</v>
      </c>
      <c r="S333" s="211" cm="1">
        <f t="array" aca="1" ref="S333" ca="1">IF($G333="D",VLOOKUP($A333,DefaultParameters,MATCH(S$8,'Default Parameters'!$3:$3,0),FALSE),"[enter country-specific value")</f>
        <v>0.9</v>
      </c>
      <c r="T333" s="211" cm="1">
        <f t="array" aca="1" ref="T333" ca="1">IF($G333="D",VLOOKUP($A333,DefaultParameters,MATCH(T$8,'Default Parameters'!$3:$3,0),FALSE),"[enter country-specific value")</f>
        <v>0.9</v>
      </c>
      <c r="U333" s="211" cm="1">
        <f t="array" aca="1" ref="U333" ca="1">IF($G333="D",VLOOKUP($A333,DefaultParameters,MATCH(U$8,'Default Parameters'!$3:$3,0),FALSE),"[enter country-specific value")</f>
        <v>0.9</v>
      </c>
      <c r="V333" s="211" cm="1">
        <f t="array" aca="1" ref="V333" ca="1">IF($G333="D",VLOOKUP($A333,DefaultParameters,MATCH(V$8,'Default Parameters'!$3:$3,0),FALSE),"[enter country-specific value")</f>
        <v>0.9</v>
      </c>
      <c r="W333" s="211" cm="1">
        <f t="array" aca="1" ref="W333" ca="1">IF($G333="D",VLOOKUP($A333,DefaultParameters,MATCH(W$8,'Default Parameters'!$3:$3,0),FALSE),"[enter country-specific value")</f>
        <v>0.9</v>
      </c>
      <c r="X333" s="211" cm="1">
        <f t="array" aca="1" ref="X333" ca="1">IF($G333="D",VLOOKUP($A333,DefaultParameters,MATCH(X$8,'Default Parameters'!$3:$3,0),FALSE),"[enter country-specific value")</f>
        <v>0.9</v>
      </c>
      <c r="Y333" s="211" cm="1">
        <f t="array" aca="1" ref="Y333" ca="1">IF($G333="D",VLOOKUP($A333,DefaultParameters,MATCH(Y$8,'Default Parameters'!$3:$3,0),FALSE),"[enter country-specific value")</f>
        <v>0.9</v>
      </c>
      <c r="Z333" s="211" cm="1">
        <f t="array" aca="1" ref="Z333" ca="1">IF($G333="D",VLOOKUP($A333,DefaultParameters,MATCH(Z$8,'Default Parameters'!$3:$3,0),FALSE),"[enter country-specific value")</f>
        <v>0.9</v>
      </c>
      <c r="AA333" s="211" cm="1">
        <f t="array" aca="1" ref="AA333" ca="1">IF($G333="D",VLOOKUP($A333,DefaultParameters,MATCH(AA$8,'Default Parameters'!$3:$3,0),FALSE),"[enter country-specific value")</f>
        <v>0.9</v>
      </c>
      <c r="AB333" s="211" cm="1">
        <f t="array" aca="1" ref="AB333" ca="1">IF($G333="D",VLOOKUP($A333,DefaultParameters,MATCH(AB$8,'Default Parameters'!$3:$3,0),FALSE),"[enter country-specific value")</f>
        <v>0.9</v>
      </c>
      <c r="AC333" s="211" cm="1">
        <f t="array" aca="1" ref="AC333" ca="1">IF($G333="D",VLOOKUP($A333,DefaultParameters,MATCH(AC$8,'Default Parameters'!$3:$3,0),FALSE),"[enter country-specific value")</f>
        <v>0.9</v>
      </c>
      <c r="AD333" s="211" cm="1">
        <f t="array" aca="1" ref="AD333" ca="1">IF($G333="D",VLOOKUP($A333,DefaultParameters,MATCH(AD$8,'Default Parameters'!$3:$3,0),FALSE),"[enter country-specific value")</f>
        <v>0.9</v>
      </c>
      <c r="AE333" s="211" cm="1">
        <f t="array" aca="1" ref="AE333" ca="1">IF($G333="D",VLOOKUP($A333,DefaultParameters,MATCH(AE$8,'Default Parameters'!$3:$3,0),FALSE),"[enter country-specific value")</f>
        <v>0.9</v>
      </c>
      <c r="AF333" s="211" cm="1">
        <f t="array" aca="1" ref="AF333" ca="1">IF($G333="D",VLOOKUP($A333,DefaultParameters,MATCH(AF$8,'Default Parameters'!$3:$3,0),FALSE),"[enter country-specific value")</f>
        <v>0.9</v>
      </c>
      <c r="AG333" s="211" cm="1">
        <f t="array" aca="1" ref="AG333" ca="1">IF($G333="D",VLOOKUP($A333,DefaultParameters,MATCH(AG$8,'Default Parameters'!$3:$3,0),FALSE),"[enter country-specific value")</f>
        <v>0.9</v>
      </c>
      <c r="AH333" s="211" cm="1">
        <f t="array" aca="1" ref="AH333" ca="1">IF($G333="D",VLOOKUP($A333,DefaultParameters,MATCH(AH$8,'Default Parameters'!$3:$3,0),FALSE),"[enter country-specific value")</f>
        <v>0.9</v>
      </c>
      <c r="AI333" s="211" cm="1">
        <f t="array" aca="1" ref="AI333" ca="1">IF($G333="D",VLOOKUP($A333,DefaultParameters,MATCH(AI$8,'Default Parameters'!$3:$3,0),FALSE),"[enter country-specific value")</f>
        <v>0.9</v>
      </c>
      <c r="AJ333" s="211" cm="1">
        <f t="array" aca="1" ref="AJ333" ca="1">IF($G333="D",VLOOKUP($A333,DefaultParameters,MATCH(AJ$8,'Default Parameters'!$3:$3,0),FALSE),"[enter country-specific value")</f>
        <v>0.9</v>
      </c>
      <c r="AK333" s="211" cm="1">
        <f t="array" aca="1" ref="AK333" ca="1">IF($G333="D",VLOOKUP($A333,DefaultParameters,MATCH(AK$8,'Default Parameters'!$3:$3,0),FALSE),"[enter country-specific value")</f>
        <v>0.9</v>
      </c>
      <c r="AL333" s="211" cm="1">
        <f t="array" aca="1" ref="AL333" ca="1">IF($G333="D",VLOOKUP($A333,DefaultParameters,MATCH(AL$8,'Default Parameters'!$3:$3,0),FALSE),"[enter country-specific value")</f>
        <v>0.9</v>
      </c>
      <c r="AM333" s="211" cm="1">
        <f t="array" aca="1" ref="AM333" ca="1">IF($G333="D",VLOOKUP($A333,DefaultParameters,MATCH(AM$8,'Default Parameters'!$3:$3,0),FALSE),"[enter country-specific value")</f>
        <v>0.9</v>
      </c>
      <c r="AN333" s="211" cm="1">
        <f t="array" aca="1" ref="AN333" ca="1">IF($G333="D",VLOOKUP($A333,DefaultParameters,MATCH(AN$8,'Default Parameters'!$3:$3,0),FALSE),"[enter country-specific value")</f>
        <v>0.9</v>
      </c>
      <c r="AO333" s="211" cm="1">
        <f t="array" aca="1" ref="AO333" ca="1">IF($G333="D",VLOOKUP($A333,DefaultParameters,MATCH(AO$8,'Default Parameters'!$3:$3,0),FALSE),"[enter country-specific value")</f>
        <v>0.9</v>
      </c>
      <c r="AP333" s="211"/>
      <c r="AQ333" s="211"/>
      <c r="AR333" s="211"/>
      <c r="AS333" s="211"/>
      <c r="AT333" s="211"/>
      <c r="AU333" s="188"/>
      <c r="AV333" s="43" t="e" cm="1">
        <f t="array" aca="1" ref="AV333" ca="1">IF($G333="D",VLOOKUP($A333,DefaultParameters,MATCH(AV$8,'Default Parameters'!$3:$3,0),FALSE),"[enter country-specific value")</f>
        <v>#N/A</v>
      </c>
    </row>
    <row r="334" spans="1:48" x14ac:dyDescent="0.25">
      <c r="A334" s="44" t="str">
        <f t="shared" si="80"/>
        <v>EF_NH3_applic_solid_Horses</v>
      </c>
      <c r="B334" s="2" t="s">
        <v>49</v>
      </c>
      <c r="C334" s="2" t="s">
        <v>323</v>
      </c>
      <c r="D334" s="77" t="str">
        <f t="shared" ca="1" si="77"/>
        <v>NH3-N</v>
      </c>
      <c r="E334" s="2" t="s">
        <v>82</v>
      </c>
      <c r="F334" s="77" t="str">
        <f t="shared" ca="1" si="78"/>
        <v>Fraction TAN</v>
      </c>
      <c r="G334" s="201" t="s">
        <v>124</v>
      </c>
      <c r="H334" s="2" t="s">
        <v>49</v>
      </c>
      <c r="I334" s="211" t="str">
        <f t="shared" ca="1" si="79"/>
        <v>Table 3.9, 3B, EMEP/EEA Guidebook 2019</v>
      </c>
      <c r="J334" s="176"/>
      <c r="K334" s="211" cm="1">
        <f t="array" aca="1" ref="K334" ca="1">IF($G334="D",VLOOKUP($A334,DefaultParameters,MATCH(K$8,'Default Parameters'!$3:$3,0),FALSE),"[enter country-specific value")</f>
        <v>0.9</v>
      </c>
      <c r="L334" s="211" cm="1">
        <f t="array" aca="1" ref="L334" ca="1">IF($G334="D",VLOOKUP($A334,DefaultParameters,MATCH(L$8,'Default Parameters'!$3:$3,0),FALSE),"[enter country-specific value")</f>
        <v>0.9</v>
      </c>
      <c r="M334" s="211" cm="1">
        <f t="array" aca="1" ref="M334" ca="1">IF($G334="D",VLOOKUP($A334,DefaultParameters,MATCH(M$8,'Default Parameters'!$3:$3,0),FALSE),"[enter country-specific value")</f>
        <v>0.9</v>
      </c>
      <c r="N334" s="211" cm="1">
        <f t="array" aca="1" ref="N334" ca="1">IF($G334="D",VLOOKUP($A334,DefaultParameters,MATCH(N$8,'Default Parameters'!$3:$3,0),FALSE),"[enter country-specific value")</f>
        <v>0.9</v>
      </c>
      <c r="O334" s="211" cm="1">
        <f t="array" aca="1" ref="O334" ca="1">IF($G334="D",VLOOKUP($A334,DefaultParameters,MATCH(O$8,'Default Parameters'!$3:$3,0),FALSE),"[enter country-specific value")</f>
        <v>0.9</v>
      </c>
      <c r="P334" s="211" cm="1">
        <f t="array" aca="1" ref="P334" ca="1">IF($G334="D",VLOOKUP($A334,DefaultParameters,MATCH(P$8,'Default Parameters'!$3:$3,0),FALSE),"[enter country-specific value")</f>
        <v>0.9</v>
      </c>
      <c r="Q334" s="211" cm="1">
        <f t="array" aca="1" ref="Q334" ca="1">IF($G334="D",VLOOKUP($A334,DefaultParameters,MATCH(Q$8,'Default Parameters'!$3:$3,0),FALSE),"[enter country-specific value")</f>
        <v>0.9</v>
      </c>
      <c r="R334" s="211" cm="1">
        <f t="array" aca="1" ref="R334" ca="1">IF($G334="D",VLOOKUP($A334,DefaultParameters,MATCH(R$8,'Default Parameters'!$3:$3,0),FALSE),"[enter country-specific value")</f>
        <v>0.9</v>
      </c>
      <c r="S334" s="211" cm="1">
        <f t="array" aca="1" ref="S334" ca="1">IF($G334="D",VLOOKUP($A334,DefaultParameters,MATCH(S$8,'Default Parameters'!$3:$3,0),FALSE),"[enter country-specific value")</f>
        <v>0.9</v>
      </c>
      <c r="T334" s="211" cm="1">
        <f t="array" aca="1" ref="T334" ca="1">IF($G334="D",VLOOKUP($A334,DefaultParameters,MATCH(T$8,'Default Parameters'!$3:$3,0),FALSE),"[enter country-specific value")</f>
        <v>0.9</v>
      </c>
      <c r="U334" s="211" cm="1">
        <f t="array" aca="1" ref="U334" ca="1">IF($G334="D",VLOOKUP($A334,DefaultParameters,MATCH(U$8,'Default Parameters'!$3:$3,0),FALSE),"[enter country-specific value")</f>
        <v>0.9</v>
      </c>
      <c r="V334" s="211" cm="1">
        <f t="array" aca="1" ref="V334" ca="1">IF($G334="D",VLOOKUP($A334,DefaultParameters,MATCH(V$8,'Default Parameters'!$3:$3,0),FALSE),"[enter country-specific value")</f>
        <v>0.9</v>
      </c>
      <c r="W334" s="211" cm="1">
        <f t="array" aca="1" ref="W334" ca="1">IF($G334="D",VLOOKUP($A334,DefaultParameters,MATCH(W$8,'Default Parameters'!$3:$3,0),FALSE),"[enter country-specific value")</f>
        <v>0.9</v>
      </c>
      <c r="X334" s="211" cm="1">
        <f t="array" aca="1" ref="X334" ca="1">IF($G334="D",VLOOKUP($A334,DefaultParameters,MATCH(X$8,'Default Parameters'!$3:$3,0),FALSE),"[enter country-specific value")</f>
        <v>0.9</v>
      </c>
      <c r="Y334" s="211" cm="1">
        <f t="array" aca="1" ref="Y334" ca="1">IF($G334="D",VLOOKUP($A334,DefaultParameters,MATCH(Y$8,'Default Parameters'!$3:$3,0),FALSE),"[enter country-specific value")</f>
        <v>0.9</v>
      </c>
      <c r="Z334" s="211" cm="1">
        <f t="array" aca="1" ref="Z334" ca="1">IF($G334="D",VLOOKUP($A334,DefaultParameters,MATCH(Z$8,'Default Parameters'!$3:$3,0),FALSE),"[enter country-specific value")</f>
        <v>0.9</v>
      </c>
      <c r="AA334" s="211" cm="1">
        <f t="array" aca="1" ref="AA334" ca="1">IF($G334="D",VLOOKUP($A334,DefaultParameters,MATCH(AA$8,'Default Parameters'!$3:$3,0),FALSE),"[enter country-specific value")</f>
        <v>0.9</v>
      </c>
      <c r="AB334" s="211" cm="1">
        <f t="array" aca="1" ref="AB334" ca="1">IF($G334="D",VLOOKUP($A334,DefaultParameters,MATCH(AB$8,'Default Parameters'!$3:$3,0),FALSE),"[enter country-specific value")</f>
        <v>0.9</v>
      </c>
      <c r="AC334" s="211" cm="1">
        <f t="array" aca="1" ref="AC334" ca="1">IF($G334="D",VLOOKUP($A334,DefaultParameters,MATCH(AC$8,'Default Parameters'!$3:$3,0),FALSE),"[enter country-specific value")</f>
        <v>0.9</v>
      </c>
      <c r="AD334" s="211" cm="1">
        <f t="array" aca="1" ref="AD334" ca="1">IF($G334="D",VLOOKUP($A334,DefaultParameters,MATCH(AD$8,'Default Parameters'!$3:$3,0),FALSE),"[enter country-specific value")</f>
        <v>0.9</v>
      </c>
      <c r="AE334" s="211" cm="1">
        <f t="array" aca="1" ref="AE334" ca="1">IF($G334="D",VLOOKUP($A334,DefaultParameters,MATCH(AE$8,'Default Parameters'!$3:$3,0),FALSE),"[enter country-specific value")</f>
        <v>0.9</v>
      </c>
      <c r="AF334" s="211" cm="1">
        <f t="array" aca="1" ref="AF334" ca="1">IF($G334="D",VLOOKUP($A334,DefaultParameters,MATCH(AF$8,'Default Parameters'!$3:$3,0),FALSE),"[enter country-specific value")</f>
        <v>0.9</v>
      </c>
      <c r="AG334" s="211" cm="1">
        <f t="array" aca="1" ref="AG334" ca="1">IF($G334="D",VLOOKUP($A334,DefaultParameters,MATCH(AG$8,'Default Parameters'!$3:$3,0),FALSE),"[enter country-specific value")</f>
        <v>0.9</v>
      </c>
      <c r="AH334" s="211" cm="1">
        <f t="array" aca="1" ref="AH334" ca="1">IF($G334="D",VLOOKUP($A334,DefaultParameters,MATCH(AH$8,'Default Parameters'!$3:$3,0),FALSE),"[enter country-specific value")</f>
        <v>0.9</v>
      </c>
      <c r="AI334" s="211" cm="1">
        <f t="array" aca="1" ref="AI334" ca="1">IF($G334="D",VLOOKUP($A334,DefaultParameters,MATCH(AI$8,'Default Parameters'!$3:$3,0),FALSE),"[enter country-specific value")</f>
        <v>0.9</v>
      </c>
      <c r="AJ334" s="211" cm="1">
        <f t="array" aca="1" ref="AJ334" ca="1">IF($G334="D",VLOOKUP($A334,DefaultParameters,MATCH(AJ$8,'Default Parameters'!$3:$3,0),FALSE),"[enter country-specific value")</f>
        <v>0.9</v>
      </c>
      <c r="AK334" s="211" cm="1">
        <f t="array" aca="1" ref="AK334" ca="1">IF($G334="D",VLOOKUP($A334,DefaultParameters,MATCH(AK$8,'Default Parameters'!$3:$3,0),FALSE),"[enter country-specific value")</f>
        <v>0.9</v>
      </c>
      <c r="AL334" s="211" cm="1">
        <f t="array" aca="1" ref="AL334" ca="1">IF($G334="D",VLOOKUP($A334,DefaultParameters,MATCH(AL$8,'Default Parameters'!$3:$3,0),FALSE),"[enter country-specific value")</f>
        <v>0.9</v>
      </c>
      <c r="AM334" s="211" cm="1">
        <f t="array" aca="1" ref="AM334" ca="1">IF($G334="D",VLOOKUP($A334,DefaultParameters,MATCH(AM$8,'Default Parameters'!$3:$3,0),FALSE),"[enter country-specific value")</f>
        <v>0.9</v>
      </c>
      <c r="AN334" s="211" cm="1">
        <f t="array" aca="1" ref="AN334" ca="1">IF($G334="D",VLOOKUP($A334,DefaultParameters,MATCH(AN$8,'Default Parameters'!$3:$3,0),FALSE),"[enter country-specific value")</f>
        <v>0.9</v>
      </c>
      <c r="AO334" s="211" cm="1">
        <f t="array" aca="1" ref="AO334" ca="1">IF($G334="D",VLOOKUP($A334,DefaultParameters,MATCH(AO$8,'Default Parameters'!$3:$3,0),FALSE),"[enter country-specific value")</f>
        <v>0.9</v>
      </c>
      <c r="AP334" s="211"/>
      <c r="AQ334" s="211"/>
      <c r="AR334" s="211"/>
      <c r="AS334" s="211"/>
      <c r="AT334" s="211"/>
      <c r="AU334" s="188"/>
      <c r="AV334" s="43" t="e" cm="1">
        <f t="array" aca="1" ref="AV334" ca="1">IF($G334="D",VLOOKUP($A334,DefaultParameters,MATCH(AV$8,'Default Parameters'!$3:$3,0),FALSE),"[enter country-specific value")</f>
        <v>#N/A</v>
      </c>
    </row>
    <row r="335" spans="1:48" x14ac:dyDescent="0.25">
      <c r="A335" s="44" t="str">
        <f t="shared" si="80"/>
        <v>EF_NH3_applic_solid_Mules and asses</v>
      </c>
      <c r="B335" s="2" t="s">
        <v>49</v>
      </c>
      <c r="C335" s="2" t="s">
        <v>323</v>
      </c>
      <c r="D335" s="77" t="str">
        <f t="shared" ca="1" si="77"/>
        <v>NH3-N</v>
      </c>
      <c r="E335" s="2" t="s">
        <v>83</v>
      </c>
      <c r="F335" s="77" t="str">
        <f t="shared" ca="1" si="78"/>
        <v>Fraction TAN</v>
      </c>
      <c r="G335" s="201" t="s">
        <v>124</v>
      </c>
      <c r="H335" s="2" t="s">
        <v>49</v>
      </c>
      <c r="I335" s="211" t="str">
        <f t="shared" ca="1" si="79"/>
        <v>Table 3.9, 3B, EMEP/EEA Guidebook 2019</v>
      </c>
      <c r="J335" s="202"/>
      <c r="K335" s="211" cm="1">
        <f t="array" aca="1" ref="K335" ca="1">IF($G335="D",VLOOKUP($A335,DefaultParameters,MATCH(K$8,'Default Parameters'!$3:$3,0),FALSE),"[enter country-specific value")</f>
        <v>0.9</v>
      </c>
      <c r="L335" s="211" cm="1">
        <f t="array" aca="1" ref="L335" ca="1">IF($G335="D",VLOOKUP($A335,DefaultParameters,MATCH(L$8,'Default Parameters'!$3:$3,0),FALSE),"[enter country-specific value")</f>
        <v>0.9</v>
      </c>
      <c r="M335" s="211" cm="1">
        <f t="array" aca="1" ref="M335" ca="1">IF($G335="D",VLOOKUP($A335,DefaultParameters,MATCH(M$8,'Default Parameters'!$3:$3,0),FALSE),"[enter country-specific value")</f>
        <v>0.9</v>
      </c>
      <c r="N335" s="211" cm="1">
        <f t="array" aca="1" ref="N335" ca="1">IF($G335="D",VLOOKUP($A335,DefaultParameters,MATCH(N$8,'Default Parameters'!$3:$3,0),FALSE),"[enter country-specific value")</f>
        <v>0.9</v>
      </c>
      <c r="O335" s="211" cm="1">
        <f t="array" aca="1" ref="O335" ca="1">IF($G335="D",VLOOKUP($A335,DefaultParameters,MATCH(O$8,'Default Parameters'!$3:$3,0),FALSE),"[enter country-specific value")</f>
        <v>0.9</v>
      </c>
      <c r="P335" s="211" cm="1">
        <f t="array" aca="1" ref="P335" ca="1">IF($G335="D",VLOOKUP($A335,DefaultParameters,MATCH(P$8,'Default Parameters'!$3:$3,0),FALSE),"[enter country-specific value")</f>
        <v>0.9</v>
      </c>
      <c r="Q335" s="211" cm="1">
        <f t="array" aca="1" ref="Q335" ca="1">IF($G335="D",VLOOKUP($A335,DefaultParameters,MATCH(Q$8,'Default Parameters'!$3:$3,0),FALSE),"[enter country-specific value")</f>
        <v>0.9</v>
      </c>
      <c r="R335" s="211" cm="1">
        <f t="array" aca="1" ref="R335" ca="1">IF($G335="D",VLOOKUP($A335,DefaultParameters,MATCH(R$8,'Default Parameters'!$3:$3,0),FALSE),"[enter country-specific value")</f>
        <v>0.9</v>
      </c>
      <c r="S335" s="211" cm="1">
        <f t="array" aca="1" ref="S335" ca="1">IF($G335="D",VLOOKUP($A335,DefaultParameters,MATCH(S$8,'Default Parameters'!$3:$3,0),FALSE),"[enter country-specific value")</f>
        <v>0.9</v>
      </c>
      <c r="T335" s="211" cm="1">
        <f t="array" aca="1" ref="T335" ca="1">IF($G335="D",VLOOKUP($A335,DefaultParameters,MATCH(T$8,'Default Parameters'!$3:$3,0),FALSE),"[enter country-specific value")</f>
        <v>0.9</v>
      </c>
      <c r="U335" s="211" cm="1">
        <f t="array" aca="1" ref="U335" ca="1">IF($G335="D",VLOOKUP($A335,DefaultParameters,MATCH(U$8,'Default Parameters'!$3:$3,0),FALSE),"[enter country-specific value")</f>
        <v>0.9</v>
      </c>
      <c r="V335" s="211" cm="1">
        <f t="array" aca="1" ref="V335" ca="1">IF($G335="D",VLOOKUP($A335,DefaultParameters,MATCH(V$8,'Default Parameters'!$3:$3,0),FALSE),"[enter country-specific value")</f>
        <v>0.9</v>
      </c>
      <c r="W335" s="211" cm="1">
        <f t="array" aca="1" ref="W335" ca="1">IF($G335="D",VLOOKUP($A335,DefaultParameters,MATCH(W$8,'Default Parameters'!$3:$3,0),FALSE),"[enter country-specific value")</f>
        <v>0.9</v>
      </c>
      <c r="X335" s="211" cm="1">
        <f t="array" aca="1" ref="X335" ca="1">IF($G335="D",VLOOKUP($A335,DefaultParameters,MATCH(X$8,'Default Parameters'!$3:$3,0),FALSE),"[enter country-specific value")</f>
        <v>0.9</v>
      </c>
      <c r="Y335" s="211" cm="1">
        <f t="array" aca="1" ref="Y335" ca="1">IF($G335="D",VLOOKUP($A335,DefaultParameters,MATCH(Y$8,'Default Parameters'!$3:$3,0),FALSE),"[enter country-specific value")</f>
        <v>0.9</v>
      </c>
      <c r="Z335" s="211" cm="1">
        <f t="array" aca="1" ref="Z335" ca="1">IF($G335="D",VLOOKUP($A335,DefaultParameters,MATCH(Z$8,'Default Parameters'!$3:$3,0),FALSE),"[enter country-specific value")</f>
        <v>0.9</v>
      </c>
      <c r="AA335" s="211" cm="1">
        <f t="array" aca="1" ref="AA335" ca="1">IF($G335="D",VLOOKUP($A335,DefaultParameters,MATCH(AA$8,'Default Parameters'!$3:$3,0),FALSE),"[enter country-specific value")</f>
        <v>0.9</v>
      </c>
      <c r="AB335" s="211" cm="1">
        <f t="array" aca="1" ref="AB335" ca="1">IF($G335="D",VLOOKUP($A335,DefaultParameters,MATCH(AB$8,'Default Parameters'!$3:$3,0),FALSE),"[enter country-specific value")</f>
        <v>0.9</v>
      </c>
      <c r="AC335" s="211" cm="1">
        <f t="array" aca="1" ref="AC335" ca="1">IF($G335="D",VLOOKUP($A335,DefaultParameters,MATCH(AC$8,'Default Parameters'!$3:$3,0),FALSE),"[enter country-specific value")</f>
        <v>0.9</v>
      </c>
      <c r="AD335" s="211" cm="1">
        <f t="array" aca="1" ref="AD335" ca="1">IF($G335="D",VLOOKUP($A335,DefaultParameters,MATCH(AD$8,'Default Parameters'!$3:$3,0),FALSE),"[enter country-specific value")</f>
        <v>0.9</v>
      </c>
      <c r="AE335" s="211" cm="1">
        <f t="array" aca="1" ref="AE335" ca="1">IF($G335="D",VLOOKUP($A335,DefaultParameters,MATCH(AE$8,'Default Parameters'!$3:$3,0),FALSE),"[enter country-specific value")</f>
        <v>0.9</v>
      </c>
      <c r="AF335" s="211" cm="1">
        <f t="array" aca="1" ref="AF335" ca="1">IF($G335="D",VLOOKUP($A335,DefaultParameters,MATCH(AF$8,'Default Parameters'!$3:$3,0),FALSE),"[enter country-specific value")</f>
        <v>0.9</v>
      </c>
      <c r="AG335" s="211" cm="1">
        <f t="array" aca="1" ref="AG335" ca="1">IF($G335="D",VLOOKUP($A335,DefaultParameters,MATCH(AG$8,'Default Parameters'!$3:$3,0),FALSE),"[enter country-specific value")</f>
        <v>0.9</v>
      </c>
      <c r="AH335" s="211" cm="1">
        <f t="array" aca="1" ref="AH335" ca="1">IF($G335="D",VLOOKUP($A335,DefaultParameters,MATCH(AH$8,'Default Parameters'!$3:$3,0),FALSE),"[enter country-specific value")</f>
        <v>0.9</v>
      </c>
      <c r="AI335" s="211" cm="1">
        <f t="array" aca="1" ref="AI335" ca="1">IF($G335="D",VLOOKUP($A335,DefaultParameters,MATCH(AI$8,'Default Parameters'!$3:$3,0),FALSE),"[enter country-specific value")</f>
        <v>0.9</v>
      </c>
      <c r="AJ335" s="211" cm="1">
        <f t="array" aca="1" ref="AJ335" ca="1">IF($G335="D",VLOOKUP($A335,DefaultParameters,MATCH(AJ$8,'Default Parameters'!$3:$3,0),FALSE),"[enter country-specific value")</f>
        <v>0.9</v>
      </c>
      <c r="AK335" s="211" cm="1">
        <f t="array" aca="1" ref="AK335" ca="1">IF($G335="D",VLOOKUP($A335,DefaultParameters,MATCH(AK$8,'Default Parameters'!$3:$3,0),FALSE),"[enter country-specific value")</f>
        <v>0.9</v>
      </c>
      <c r="AL335" s="211" cm="1">
        <f t="array" aca="1" ref="AL335" ca="1">IF($G335="D",VLOOKUP($A335,DefaultParameters,MATCH(AL$8,'Default Parameters'!$3:$3,0),FALSE),"[enter country-specific value")</f>
        <v>0.9</v>
      </c>
      <c r="AM335" s="211" cm="1">
        <f t="array" aca="1" ref="AM335" ca="1">IF($G335="D",VLOOKUP($A335,DefaultParameters,MATCH(AM$8,'Default Parameters'!$3:$3,0),FALSE),"[enter country-specific value")</f>
        <v>0.9</v>
      </c>
      <c r="AN335" s="211" cm="1">
        <f t="array" aca="1" ref="AN335" ca="1">IF($G335="D",VLOOKUP($A335,DefaultParameters,MATCH(AN$8,'Default Parameters'!$3:$3,0),FALSE),"[enter country-specific value")</f>
        <v>0.9</v>
      </c>
      <c r="AO335" s="211" cm="1">
        <f t="array" aca="1" ref="AO335" ca="1">IF($G335="D",VLOOKUP($A335,DefaultParameters,MATCH(AO$8,'Default Parameters'!$3:$3,0),FALSE),"[enter country-specific value")</f>
        <v>0.9</v>
      </c>
      <c r="AP335" s="211"/>
      <c r="AQ335" s="211"/>
      <c r="AR335" s="211"/>
      <c r="AS335" s="211"/>
      <c r="AT335" s="211"/>
      <c r="AU335" s="188"/>
      <c r="AV335" s="43" t="e" cm="1">
        <f t="array" aca="1" ref="AV335" ca="1">IF($G335="D",VLOOKUP($A335,DefaultParameters,MATCH(AV$8,'Default Parameters'!$3:$3,0),FALSE),"[enter country-specific value")</f>
        <v>#N/A</v>
      </c>
    </row>
    <row r="336" spans="1:48" x14ac:dyDescent="0.25">
      <c r="A336" s="44" t="str">
        <f t="shared" si="80"/>
        <v>EF_NH3_applic_solid_Laying hens</v>
      </c>
      <c r="B336" s="2" t="s">
        <v>49</v>
      </c>
      <c r="C336" s="2" t="s">
        <v>323</v>
      </c>
      <c r="D336" s="77" t="str">
        <f t="shared" ca="1" si="77"/>
        <v>NH3-N</v>
      </c>
      <c r="E336" s="2" t="s">
        <v>85</v>
      </c>
      <c r="F336" s="77" t="str">
        <f t="shared" ca="1" si="78"/>
        <v>Fraction TAN</v>
      </c>
      <c r="G336" s="201" t="s">
        <v>124</v>
      </c>
      <c r="H336" s="2" t="s">
        <v>49</v>
      </c>
      <c r="I336" s="211" t="str">
        <f t="shared" ca="1" si="79"/>
        <v>Table 3.9, 3B, EMEP/EEA Guidebook 2019</v>
      </c>
      <c r="J336" s="176"/>
      <c r="K336" s="211" cm="1">
        <f t="array" aca="1" ref="K336" ca="1">IF($G336="D",VLOOKUP($A336,DefaultParameters,MATCH(K$8,'Default Parameters'!$3:$3,0),FALSE),"[enter country-specific value")</f>
        <v>0.45</v>
      </c>
      <c r="L336" s="211" cm="1">
        <f t="array" aca="1" ref="L336" ca="1">IF($G336="D",VLOOKUP($A336,DefaultParameters,MATCH(L$8,'Default Parameters'!$3:$3,0),FALSE),"[enter country-specific value")</f>
        <v>0.45</v>
      </c>
      <c r="M336" s="211" cm="1">
        <f t="array" aca="1" ref="M336" ca="1">IF($G336="D",VLOOKUP($A336,DefaultParameters,MATCH(M$8,'Default Parameters'!$3:$3,0),FALSE),"[enter country-specific value")</f>
        <v>0.45</v>
      </c>
      <c r="N336" s="211" cm="1">
        <f t="array" aca="1" ref="N336" ca="1">IF($G336="D",VLOOKUP($A336,DefaultParameters,MATCH(N$8,'Default Parameters'!$3:$3,0),FALSE),"[enter country-specific value")</f>
        <v>0.45</v>
      </c>
      <c r="O336" s="211" cm="1">
        <f t="array" aca="1" ref="O336" ca="1">IF($G336="D",VLOOKUP($A336,DefaultParameters,MATCH(O$8,'Default Parameters'!$3:$3,0),FALSE),"[enter country-specific value")</f>
        <v>0.45</v>
      </c>
      <c r="P336" s="211" cm="1">
        <f t="array" aca="1" ref="P336" ca="1">IF($G336="D",VLOOKUP($A336,DefaultParameters,MATCH(P$8,'Default Parameters'!$3:$3,0),FALSE),"[enter country-specific value")</f>
        <v>0.45</v>
      </c>
      <c r="Q336" s="211" cm="1">
        <f t="array" aca="1" ref="Q336" ca="1">IF($G336="D",VLOOKUP($A336,DefaultParameters,MATCH(Q$8,'Default Parameters'!$3:$3,0),FALSE),"[enter country-specific value")</f>
        <v>0.45</v>
      </c>
      <c r="R336" s="211" cm="1">
        <f t="array" aca="1" ref="R336" ca="1">IF($G336="D",VLOOKUP($A336,DefaultParameters,MATCH(R$8,'Default Parameters'!$3:$3,0),FALSE),"[enter country-specific value")</f>
        <v>0.45</v>
      </c>
      <c r="S336" s="211" cm="1">
        <f t="array" aca="1" ref="S336" ca="1">IF($G336="D",VLOOKUP($A336,DefaultParameters,MATCH(S$8,'Default Parameters'!$3:$3,0),FALSE),"[enter country-specific value")</f>
        <v>0.45</v>
      </c>
      <c r="T336" s="211" cm="1">
        <f t="array" aca="1" ref="T336" ca="1">IF($G336="D",VLOOKUP($A336,DefaultParameters,MATCH(T$8,'Default Parameters'!$3:$3,0),FALSE),"[enter country-specific value")</f>
        <v>0.45</v>
      </c>
      <c r="U336" s="211" cm="1">
        <f t="array" aca="1" ref="U336" ca="1">IF($G336="D",VLOOKUP($A336,DefaultParameters,MATCH(U$8,'Default Parameters'!$3:$3,0),FALSE),"[enter country-specific value")</f>
        <v>0.45</v>
      </c>
      <c r="V336" s="211" cm="1">
        <f t="array" aca="1" ref="V336" ca="1">IF($G336="D",VLOOKUP($A336,DefaultParameters,MATCH(V$8,'Default Parameters'!$3:$3,0),FALSE),"[enter country-specific value")</f>
        <v>0.45</v>
      </c>
      <c r="W336" s="211" cm="1">
        <f t="array" aca="1" ref="W336" ca="1">IF($G336="D",VLOOKUP($A336,DefaultParameters,MATCH(W$8,'Default Parameters'!$3:$3,0),FALSE),"[enter country-specific value")</f>
        <v>0.45</v>
      </c>
      <c r="X336" s="211" cm="1">
        <f t="array" aca="1" ref="X336" ca="1">IF($G336="D",VLOOKUP($A336,DefaultParameters,MATCH(X$8,'Default Parameters'!$3:$3,0),FALSE),"[enter country-specific value")</f>
        <v>0.45</v>
      </c>
      <c r="Y336" s="211" cm="1">
        <f t="array" aca="1" ref="Y336" ca="1">IF($G336="D",VLOOKUP($A336,DefaultParameters,MATCH(Y$8,'Default Parameters'!$3:$3,0),FALSE),"[enter country-specific value")</f>
        <v>0.45</v>
      </c>
      <c r="Z336" s="211" cm="1">
        <f t="array" aca="1" ref="Z336" ca="1">IF($G336="D",VLOOKUP($A336,DefaultParameters,MATCH(Z$8,'Default Parameters'!$3:$3,0),FALSE),"[enter country-specific value")</f>
        <v>0.45</v>
      </c>
      <c r="AA336" s="211" cm="1">
        <f t="array" aca="1" ref="AA336" ca="1">IF($G336="D",VLOOKUP($A336,DefaultParameters,MATCH(AA$8,'Default Parameters'!$3:$3,0),FALSE),"[enter country-specific value")</f>
        <v>0.45</v>
      </c>
      <c r="AB336" s="211" cm="1">
        <f t="array" aca="1" ref="AB336" ca="1">IF($G336="D",VLOOKUP($A336,DefaultParameters,MATCH(AB$8,'Default Parameters'!$3:$3,0),FALSE),"[enter country-specific value")</f>
        <v>0.45</v>
      </c>
      <c r="AC336" s="211" cm="1">
        <f t="array" aca="1" ref="AC336" ca="1">IF($G336="D",VLOOKUP($A336,DefaultParameters,MATCH(AC$8,'Default Parameters'!$3:$3,0),FALSE),"[enter country-specific value")</f>
        <v>0.45</v>
      </c>
      <c r="AD336" s="211" cm="1">
        <f t="array" aca="1" ref="AD336" ca="1">IF($G336="D",VLOOKUP($A336,DefaultParameters,MATCH(AD$8,'Default Parameters'!$3:$3,0),FALSE),"[enter country-specific value")</f>
        <v>0.45</v>
      </c>
      <c r="AE336" s="211" cm="1">
        <f t="array" aca="1" ref="AE336" ca="1">IF($G336="D",VLOOKUP($A336,DefaultParameters,MATCH(AE$8,'Default Parameters'!$3:$3,0),FALSE),"[enter country-specific value")</f>
        <v>0.45</v>
      </c>
      <c r="AF336" s="211" cm="1">
        <f t="array" aca="1" ref="AF336" ca="1">IF($G336="D",VLOOKUP($A336,DefaultParameters,MATCH(AF$8,'Default Parameters'!$3:$3,0),FALSE),"[enter country-specific value")</f>
        <v>0.45</v>
      </c>
      <c r="AG336" s="211" cm="1">
        <f t="array" aca="1" ref="AG336" ca="1">IF($G336="D",VLOOKUP($A336,DefaultParameters,MATCH(AG$8,'Default Parameters'!$3:$3,0),FALSE),"[enter country-specific value")</f>
        <v>0.45</v>
      </c>
      <c r="AH336" s="211" cm="1">
        <f t="array" aca="1" ref="AH336" ca="1">IF($G336="D",VLOOKUP($A336,DefaultParameters,MATCH(AH$8,'Default Parameters'!$3:$3,0),FALSE),"[enter country-specific value")</f>
        <v>0.45</v>
      </c>
      <c r="AI336" s="211" cm="1">
        <f t="array" aca="1" ref="AI336" ca="1">IF($G336="D",VLOOKUP($A336,DefaultParameters,MATCH(AI$8,'Default Parameters'!$3:$3,0),FALSE),"[enter country-specific value")</f>
        <v>0.45</v>
      </c>
      <c r="AJ336" s="211" cm="1">
        <f t="array" aca="1" ref="AJ336" ca="1">IF($G336="D",VLOOKUP($A336,DefaultParameters,MATCH(AJ$8,'Default Parameters'!$3:$3,0),FALSE),"[enter country-specific value")</f>
        <v>0.45</v>
      </c>
      <c r="AK336" s="211" cm="1">
        <f t="array" aca="1" ref="AK336" ca="1">IF($G336="D",VLOOKUP($A336,DefaultParameters,MATCH(AK$8,'Default Parameters'!$3:$3,0),FALSE),"[enter country-specific value")</f>
        <v>0.45</v>
      </c>
      <c r="AL336" s="211" cm="1">
        <f t="array" aca="1" ref="AL336" ca="1">IF($G336="D",VLOOKUP($A336,DefaultParameters,MATCH(AL$8,'Default Parameters'!$3:$3,0),FALSE),"[enter country-specific value")</f>
        <v>0.45</v>
      </c>
      <c r="AM336" s="211" cm="1">
        <f t="array" aca="1" ref="AM336" ca="1">IF($G336="D",VLOOKUP($A336,DefaultParameters,MATCH(AM$8,'Default Parameters'!$3:$3,0),FALSE),"[enter country-specific value")</f>
        <v>0.45</v>
      </c>
      <c r="AN336" s="211" cm="1">
        <f t="array" aca="1" ref="AN336" ca="1">IF($G336="D",VLOOKUP($A336,DefaultParameters,MATCH(AN$8,'Default Parameters'!$3:$3,0),FALSE),"[enter country-specific value")</f>
        <v>0.45</v>
      </c>
      <c r="AO336" s="211" cm="1">
        <f t="array" aca="1" ref="AO336" ca="1">IF($G336="D",VLOOKUP($A336,DefaultParameters,MATCH(AO$8,'Default Parameters'!$3:$3,0),FALSE),"[enter country-specific value")</f>
        <v>0.45</v>
      </c>
      <c r="AP336" s="211"/>
      <c r="AQ336" s="211"/>
      <c r="AR336" s="211"/>
      <c r="AS336" s="211"/>
      <c r="AT336" s="211"/>
      <c r="AU336" s="188"/>
      <c r="AV336" s="43" t="e" cm="1">
        <f t="array" aca="1" ref="AV336" ca="1">IF($G336="D",VLOOKUP($A336,DefaultParameters,MATCH(AV$8,'Default Parameters'!$3:$3,0),FALSE),"[enter country-specific value")</f>
        <v>#N/A</v>
      </c>
    </row>
    <row r="337" spans="1:48" x14ac:dyDescent="0.25">
      <c r="A337" s="44" t="str">
        <f t="shared" si="80"/>
        <v>EF_NH3_applic_solid_Broilers</v>
      </c>
      <c r="B337" s="2" t="s">
        <v>49</v>
      </c>
      <c r="C337" s="2" t="s">
        <v>323</v>
      </c>
      <c r="D337" s="77" t="str">
        <f t="shared" ca="1" si="77"/>
        <v>NH3-N</v>
      </c>
      <c r="E337" s="2" t="s">
        <v>84</v>
      </c>
      <c r="F337" s="77" t="str">
        <f t="shared" ca="1" si="78"/>
        <v>Fraction TAN</v>
      </c>
      <c r="G337" s="201" t="s">
        <v>124</v>
      </c>
      <c r="H337" s="2" t="s">
        <v>49</v>
      </c>
      <c r="I337" s="211" t="str">
        <f t="shared" ca="1" si="79"/>
        <v>Table 3.9, 3B, EMEP/EEA Guidebook 2019</v>
      </c>
      <c r="J337" s="202"/>
      <c r="K337" s="211" cm="1">
        <f t="array" aca="1" ref="K337" ca="1">IF($G337="D",VLOOKUP($A337,DefaultParameters,MATCH(K$8,'Default Parameters'!$3:$3,0),FALSE),"[enter country-specific value")</f>
        <v>0.38</v>
      </c>
      <c r="L337" s="211" cm="1">
        <f t="array" aca="1" ref="L337" ca="1">IF($G337="D",VLOOKUP($A337,DefaultParameters,MATCH(L$8,'Default Parameters'!$3:$3,0),FALSE),"[enter country-specific value")</f>
        <v>0.38</v>
      </c>
      <c r="M337" s="211" cm="1">
        <f t="array" aca="1" ref="M337" ca="1">IF($G337="D",VLOOKUP($A337,DefaultParameters,MATCH(M$8,'Default Parameters'!$3:$3,0),FALSE),"[enter country-specific value")</f>
        <v>0.38</v>
      </c>
      <c r="N337" s="211" cm="1">
        <f t="array" aca="1" ref="N337" ca="1">IF($G337="D",VLOOKUP($A337,DefaultParameters,MATCH(N$8,'Default Parameters'!$3:$3,0),FALSE),"[enter country-specific value")</f>
        <v>0.38</v>
      </c>
      <c r="O337" s="211" cm="1">
        <f t="array" aca="1" ref="O337" ca="1">IF($G337="D",VLOOKUP($A337,DefaultParameters,MATCH(O$8,'Default Parameters'!$3:$3,0),FALSE),"[enter country-specific value")</f>
        <v>0.38</v>
      </c>
      <c r="P337" s="211" cm="1">
        <f t="array" aca="1" ref="P337" ca="1">IF($G337="D",VLOOKUP($A337,DefaultParameters,MATCH(P$8,'Default Parameters'!$3:$3,0),FALSE),"[enter country-specific value")</f>
        <v>0.38</v>
      </c>
      <c r="Q337" s="211" cm="1">
        <f t="array" aca="1" ref="Q337" ca="1">IF($G337="D",VLOOKUP($A337,DefaultParameters,MATCH(Q$8,'Default Parameters'!$3:$3,0),FALSE),"[enter country-specific value")</f>
        <v>0.38</v>
      </c>
      <c r="R337" s="211" cm="1">
        <f t="array" aca="1" ref="R337" ca="1">IF($G337="D",VLOOKUP($A337,DefaultParameters,MATCH(R$8,'Default Parameters'!$3:$3,0),FALSE),"[enter country-specific value")</f>
        <v>0.38</v>
      </c>
      <c r="S337" s="211" cm="1">
        <f t="array" aca="1" ref="S337" ca="1">IF($G337="D",VLOOKUP($A337,DefaultParameters,MATCH(S$8,'Default Parameters'!$3:$3,0),FALSE),"[enter country-specific value")</f>
        <v>0.38</v>
      </c>
      <c r="T337" s="211" cm="1">
        <f t="array" aca="1" ref="T337" ca="1">IF($G337="D",VLOOKUP($A337,DefaultParameters,MATCH(T$8,'Default Parameters'!$3:$3,0),FALSE),"[enter country-specific value")</f>
        <v>0.38</v>
      </c>
      <c r="U337" s="211" cm="1">
        <f t="array" aca="1" ref="U337" ca="1">IF($G337="D",VLOOKUP($A337,DefaultParameters,MATCH(U$8,'Default Parameters'!$3:$3,0),FALSE),"[enter country-specific value")</f>
        <v>0.38</v>
      </c>
      <c r="V337" s="211" cm="1">
        <f t="array" aca="1" ref="V337" ca="1">IF($G337="D",VLOOKUP($A337,DefaultParameters,MATCH(V$8,'Default Parameters'!$3:$3,0),FALSE),"[enter country-specific value")</f>
        <v>0.38</v>
      </c>
      <c r="W337" s="211" cm="1">
        <f t="array" aca="1" ref="W337" ca="1">IF($G337="D",VLOOKUP($A337,DefaultParameters,MATCH(W$8,'Default Parameters'!$3:$3,0),FALSE),"[enter country-specific value")</f>
        <v>0.38</v>
      </c>
      <c r="X337" s="211" cm="1">
        <f t="array" aca="1" ref="X337" ca="1">IF($G337="D",VLOOKUP($A337,DefaultParameters,MATCH(X$8,'Default Parameters'!$3:$3,0),FALSE),"[enter country-specific value")</f>
        <v>0.38</v>
      </c>
      <c r="Y337" s="211" cm="1">
        <f t="array" aca="1" ref="Y337" ca="1">IF($G337="D",VLOOKUP($A337,DefaultParameters,MATCH(Y$8,'Default Parameters'!$3:$3,0),FALSE),"[enter country-specific value")</f>
        <v>0.38</v>
      </c>
      <c r="Z337" s="211" cm="1">
        <f t="array" aca="1" ref="Z337" ca="1">IF($G337="D",VLOOKUP($A337,DefaultParameters,MATCH(Z$8,'Default Parameters'!$3:$3,0),FALSE),"[enter country-specific value")</f>
        <v>0.38</v>
      </c>
      <c r="AA337" s="211" cm="1">
        <f t="array" aca="1" ref="AA337" ca="1">IF($G337="D",VLOOKUP($A337,DefaultParameters,MATCH(AA$8,'Default Parameters'!$3:$3,0),FALSE),"[enter country-specific value")</f>
        <v>0.38</v>
      </c>
      <c r="AB337" s="211" cm="1">
        <f t="array" aca="1" ref="AB337" ca="1">IF($G337="D",VLOOKUP($A337,DefaultParameters,MATCH(AB$8,'Default Parameters'!$3:$3,0),FALSE),"[enter country-specific value")</f>
        <v>0.38</v>
      </c>
      <c r="AC337" s="211" cm="1">
        <f t="array" aca="1" ref="AC337" ca="1">IF($G337="D",VLOOKUP($A337,DefaultParameters,MATCH(AC$8,'Default Parameters'!$3:$3,0),FALSE),"[enter country-specific value")</f>
        <v>0.38</v>
      </c>
      <c r="AD337" s="211" cm="1">
        <f t="array" aca="1" ref="AD337" ca="1">IF($G337="D",VLOOKUP($A337,DefaultParameters,MATCH(AD$8,'Default Parameters'!$3:$3,0),FALSE),"[enter country-specific value")</f>
        <v>0.38</v>
      </c>
      <c r="AE337" s="211" cm="1">
        <f t="array" aca="1" ref="AE337" ca="1">IF($G337="D",VLOOKUP($A337,DefaultParameters,MATCH(AE$8,'Default Parameters'!$3:$3,0),FALSE),"[enter country-specific value")</f>
        <v>0.38</v>
      </c>
      <c r="AF337" s="211" cm="1">
        <f t="array" aca="1" ref="AF337" ca="1">IF($G337="D",VLOOKUP($A337,DefaultParameters,MATCH(AF$8,'Default Parameters'!$3:$3,0),FALSE),"[enter country-specific value")</f>
        <v>0.38</v>
      </c>
      <c r="AG337" s="211" cm="1">
        <f t="array" aca="1" ref="AG337" ca="1">IF($G337="D",VLOOKUP($A337,DefaultParameters,MATCH(AG$8,'Default Parameters'!$3:$3,0),FALSE),"[enter country-specific value")</f>
        <v>0.38</v>
      </c>
      <c r="AH337" s="211" cm="1">
        <f t="array" aca="1" ref="AH337" ca="1">IF($G337="D",VLOOKUP($A337,DefaultParameters,MATCH(AH$8,'Default Parameters'!$3:$3,0),FALSE),"[enter country-specific value")</f>
        <v>0.38</v>
      </c>
      <c r="AI337" s="211" cm="1">
        <f t="array" aca="1" ref="AI337" ca="1">IF($G337="D",VLOOKUP($A337,DefaultParameters,MATCH(AI$8,'Default Parameters'!$3:$3,0),FALSE),"[enter country-specific value")</f>
        <v>0.38</v>
      </c>
      <c r="AJ337" s="211" cm="1">
        <f t="array" aca="1" ref="AJ337" ca="1">IF($G337="D",VLOOKUP($A337,DefaultParameters,MATCH(AJ$8,'Default Parameters'!$3:$3,0),FALSE),"[enter country-specific value")</f>
        <v>0.38</v>
      </c>
      <c r="AK337" s="211" cm="1">
        <f t="array" aca="1" ref="AK337" ca="1">IF($G337="D",VLOOKUP($A337,DefaultParameters,MATCH(AK$8,'Default Parameters'!$3:$3,0),FALSE),"[enter country-specific value")</f>
        <v>0.38</v>
      </c>
      <c r="AL337" s="211" cm="1">
        <f t="array" aca="1" ref="AL337" ca="1">IF($G337="D",VLOOKUP($A337,DefaultParameters,MATCH(AL$8,'Default Parameters'!$3:$3,0),FALSE),"[enter country-specific value")</f>
        <v>0.38</v>
      </c>
      <c r="AM337" s="211" cm="1">
        <f t="array" aca="1" ref="AM337" ca="1">IF($G337="D",VLOOKUP($A337,DefaultParameters,MATCH(AM$8,'Default Parameters'!$3:$3,0),FALSE),"[enter country-specific value")</f>
        <v>0.38</v>
      </c>
      <c r="AN337" s="211" cm="1">
        <f t="array" aca="1" ref="AN337" ca="1">IF($G337="D",VLOOKUP($A337,DefaultParameters,MATCH(AN$8,'Default Parameters'!$3:$3,0),FALSE),"[enter country-specific value")</f>
        <v>0.38</v>
      </c>
      <c r="AO337" s="211" cm="1">
        <f t="array" aca="1" ref="AO337" ca="1">IF($G337="D",VLOOKUP($A337,DefaultParameters,MATCH(AO$8,'Default Parameters'!$3:$3,0),FALSE),"[enter country-specific value")</f>
        <v>0.38</v>
      </c>
      <c r="AP337" s="211"/>
      <c r="AQ337" s="211"/>
      <c r="AR337" s="211"/>
      <c r="AS337" s="211"/>
      <c r="AT337" s="211"/>
      <c r="AU337" s="188"/>
      <c r="AV337" s="43" t="e" cm="1">
        <f t="array" aca="1" ref="AV337" ca="1">IF($G337="D",VLOOKUP($A337,DefaultParameters,MATCH(AV$8,'Default Parameters'!$3:$3,0),FALSE),"[enter country-specific value")</f>
        <v>#N/A</v>
      </c>
    </row>
    <row r="338" spans="1:48" x14ac:dyDescent="0.25">
      <c r="A338" s="44" t="str">
        <f t="shared" si="80"/>
        <v>EF_NH3_applic_solid_Turkeys</v>
      </c>
      <c r="B338" s="2" t="s">
        <v>49</v>
      </c>
      <c r="C338" s="2" t="s">
        <v>323</v>
      </c>
      <c r="D338" s="77" t="str">
        <f t="shared" ca="1" si="77"/>
        <v>NH3-N</v>
      </c>
      <c r="E338" s="2" t="s">
        <v>87</v>
      </c>
      <c r="F338" s="77" t="str">
        <f t="shared" ca="1" si="78"/>
        <v>Fraction TAN</v>
      </c>
      <c r="G338" s="201" t="s">
        <v>124</v>
      </c>
      <c r="H338" s="2" t="s">
        <v>49</v>
      </c>
      <c r="I338" s="211" t="str">
        <f t="shared" ca="1" si="79"/>
        <v>Table 3.9, 3B, EMEP/EEA Guidebook 2019</v>
      </c>
      <c r="J338" s="202"/>
      <c r="K338" s="211" cm="1">
        <f t="array" aca="1" ref="K338" ca="1">IF($G338="D",VLOOKUP($A338,DefaultParameters,MATCH(K$8,'Default Parameters'!$3:$3,0),FALSE),"[enter country-specific value")</f>
        <v>0.54</v>
      </c>
      <c r="L338" s="211" cm="1">
        <f t="array" aca="1" ref="L338" ca="1">IF($G338="D",VLOOKUP($A338,DefaultParameters,MATCH(L$8,'Default Parameters'!$3:$3,0),FALSE),"[enter country-specific value")</f>
        <v>0.54</v>
      </c>
      <c r="M338" s="211" cm="1">
        <f t="array" aca="1" ref="M338" ca="1">IF($G338="D",VLOOKUP($A338,DefaultParameters,MATCH(M$8,'Default Parameters'!$3:$3,0),FALSE),"[enter country-specific value")</f>
        <v>0.54</v>
      </c>
      <c r="N338" s="211" cm="1">
        <f t="array" aca="1" ref="N338" ca="1">IF($G338="D",VLOOKUP($A338,DefaultParameters,MATCH(N$8,'Default Parameters'!$3:$3,0),FALSE),"[enter country-specific value")</f>
        <v>0.54</v>
      </c>
      <c r="O338" s="211" cm="1">
        <f t="array" aca="1" ref="O338" ca="1">IF($G338="D",VLOOKUP($A338,DefaultParameters,MATCH(O$8,'Default Parameters'!$3:$3,0),FALSE),"[enter country-specific value")</f>
        <v>0.54</v>
      </c>
      <c r="P338" s="211" cm="1">
        <f t="array" aca="1" ref="P338" ca="1">IF($G338="D",VLOOKUP($A338,DefaultParameters,MATCH(P$8,'Default Parameters'!$3:$3,0),FALSE),"[enter country-specific value")</f>
        <v>0.54</v>
      </c>
      <c r="Q338" s="211" cm="1">
        <f t="array" aca="1" ref="Q338" ca="1">IF($G338="D",VLOOKUP($A338,DefaultParameters,MATCH(Q$8,'Default Parameters'!$3:$3,0),FALSE),"[enter country-specific value")</f>
        <v>0.54</v>
      </c>
      <c r="R338" s="211" cm="1">
        <f t="array" aca="1" ref="R338" ca="1">IF($G338="D",VLOOKUP($A338,DefaultParameters,MATCH(R$8,'Default Parameters'!$3:$3,0),FALSE),"[enter country-specific value")</f>
        <v>0.54</v>
      </c>
      <c r="S338" s="211" cm="1">
        <f t="array" aca="1" ref="S338" ca="1">IF($G338="D",VLOOKUP($A338,DefaultParameters,MATCH(S$8,'Default Parameters'!$3:$3,0),FALSE),"[enter country-specific value")</f>
        <v>0.54</v>
      </c>
      <c r="T338" s="211" cm="1">
        <f t="array" aca="1" ref="T338" ca="1">IF($G338="D",VLOOKUP($A338,DefaultParameters,MATCH(T$8,'Default Parameters'!$3:$3,0),FALSE),"[enter country-specific value")</f>
        <v>0.54</v>
      </c>
      <c r="U338" s="211" cm="1">
        <f t="array" aca="1" ref="U338" ca="1">IF($G338="D",VLOOKUP($A338,DefaultParameters,MATCH(U$8,'Default Parameters'!$3:$3,0),FALSE),"[enter country-specific value")</f>
        <v>0.54</v>
      </c>
      <c r="V338" s="211" cm="1">
        <f t="array" aca="1" ref="V338" ca="1">IF($G338="D",VLOOKUP($A338,DefaultParameters,MATCH(V$8,'Default Parameters'!$3:$3,0),FALSE),"[enter country-specific value")</f>
        <v>0.54</v>
      </c>
      <c r="W338" s="211" cm="1">
        <f t="array" aca="1" ref="W338" ca="1">IF($G338="D",VLOOKUP($A338,DefaultParameters,MATCH(W$8,'Default Parameters'!$3:$3,0),FALSE),"[enter country-specific value")</f>
        <v>0.54</v>
      </c>
      <c r="X338" s="211" cm="1">
        <f t="array" aca="1" ref="X338" ca="1">IF($G338="D",VLOOKUP($A338,DefaultParameters,MATCH(X$8,'Default Parameters'!$3:$3,0),FALSE),"[enter country-specific value")</f>
        <v>0.54</v>
      </c>
      <c r="Y338" s="211" cm="1">
        <f t="array" aca="1" ref="Y338" ca="1">IF($G338="D",VLOOKUP($A338,DefaultParameters,MATCH(Y$8,'Default Parameters'!$3:$3,0),FALSE),"[enter country-specific value")</f>
        <v>0.54</v>
      </c>
      <c r="Z338" s="211" cm="1">
        <f t="array" aca="1" ref="Z338" ca="1">IF($G338="D",VLOOKUP($A338,DefaultParameters,MATCH(Z$8,'Default Parameters'!$3:$3,0),FALSE),"[enter country-specific value")</f>
        <v>0.54</v>
      </c>
      <c r="AA338" s="211" cm="1">
        <f t="array" aca="1" ref="AA338" ca="1">IF($G338="D",VLOOKUP($A338,DefaultParameters,MATCH(AA$8,'Default Parameters'!$3:$3,0),FALSE),"[enter country-specific value")</f>
        <v>0.54</v>
      </c>
      <c r="AB338" s="211" cm="1">
        <f t="array" aca="1" ref="AB338" ca="1">IF($G338="D",VLOOKUP($A338,DefaultParameters,MATCH(AB$8,'Default Parameters'!$3:$3,0),FALSE),"[enter country-specific value")</f>
        <v>0.54</v>
      </c>
      <c r="AC338" s="211" cm="1">
        <f t="array" aca="1" ref="AC338" ca="1">IF($G338="D",VLOOKUP($A338,DefaultParameters,MATCH(AC$8,'Default Parameters'!$3:$3,0),FALSE),"[enter country-specific value")</f>
        <v>0.54</v>
      </c>
      <c r="AD338" s="211" cm="1">
        <f t="array" aca="1" ref="AD338" ca="1">IF($G338="D",VLOOKUP($A338,DefaultParameters,MATCH(AD$8,'Default Parameters'!$3:$3,0),FALSE),"[enter country-specific value")</f>
        <v>0.54</v>
      </c>
      <c r="AE338" s="211" cm="1">
        <f t="array" aca="1" ref="AE338" ca="1">IF($G338="D",VLOOKUP($A338,DefaultParameters,MATCH(AE$8,'Default Parameters'!$3:$3,0),FALSE),"[enter country-specific value")</f>
        <v>0.54</v>
      </c>
      <c r="AF338" s="211" cm="1">
        <f t="array" aca="1" ref="AF338" ca="1">IF($G338="D",VLOOKUP($A338,DefaultParameters,MATCH(AF$8,'Default Parameters'!$3:$3,0),FALSE),"[enter country-specific value")</f>
        <v>0.54</v>
      </c>
      <c r="AG338" s="211" cm="1">
        <f t="array" aca="1" ref="AG338" ca="1">IF($G338="D",VLOOKUP($A338,DefaultParameters,MATCH(AG$8,'Default Parameters'!$3:$3,0),FALSE),"[enter country-specific value")</f>
        <v>0.54</v>
      </c>
      <c r="AH338" s="211" cm="1">
        <f t="array" aca="1" ref="AH338" ca="1">IF($G338="D",VLOOKUP($A338,DefaultParameters,MATCH(AH$8,'Default Parameters'!$3:$3,0),FALSE),"[enter country-specific value")</f>
        <v>0.54</v>
      </c>
      <c r="AI338" s="211" cm="1">
        <f t="array" aca="1" ref="AI338" ca="1">IF($G338="D",VLOOKUP($A338,DefaultParameters,MATCH(AI$8,'Default Parameters'!$3:$3,0),FALSE),"[enter country-specific value")</f>
        <v>0.54</v>
      </c>
      <c r="AJ338" s="211" cm="1">
        <f t="array" aca="1" ref="AJ338" ca="1">IF($G338="D",VLOOKUP($A338,DefaultParameters,MATCH(AJ$8,'Default Parameters'!$3:$3,0),FALSE),"[enter country-specific value")</f>
        <v>0.54</v>
      </c>
      <c r="AK338" s="211" cm="1">
        <f t="array" aca="1" ref="AK338" ca="1">IF($G338="D",VLOOKUP($A338,DefaultParameters,MATCH(AK$8,'Default Parameters'!$3:$3,0),FALSE),"[enter country-specific value")</f>
        <v>0.54</v>
      </c>
      <c r="AL338" s="211" cm="1">
        <f t="array" aca="1" ref="AL338" ca="1">IF($G338="D",VLOOKUP($A338,DefaultParameters,MATCH(AL$8,'Default Parameters'!$3:$3,0),FALSE),"[enter country-specific value")</f>
        <v>0.54</v>
      </c>
      <c r="AM338" s="211" cm="1">
        <f t="array" aca="1" ref="AM338" ca="1">IF($G338="D",VLOOKUP($A338,DefaultParameters,MATCH(AM$8,'Default Parameters'!$3:$3,0),FALSE),"[enter country-specific value")</f>
        <v>0.54</v>
      </c>
      <c r="AN338" s="211" cm="1">
        <f t="array" aca="1" ref="AN338" ca="1">IF($G338="D",VLOOKUP($A338,DefaultParameters,MATCH(AN$8,'Default Parameters'!$3:$3,0),FALSE),"[enter country-specific value")</f>
        <v>0.54</v>
      </c>
      <c r="AO338" s="211" cm="1">
        <f t="array" aca="1" ref="AO338" ca="1">IF($G338="D",VLOOKUP($A338,DefaultParameters,MATCH(AO$8,'Default Parameters'!$3:$3,0),FALSE),"[enter country-specific value")</f>
        <v>0.54</v>
      </c>
      <c r="AP338" s="211"/>
      <c r="AQ338" s="211"/>
      <c r="AR338" s="211"/>
      <c r="AS338" s="211"/>
      <c r="AT338" s="211"/>
      <c r="AU338" s="188"/>
      <c r="AV338" s="43" t="e" cm="1">
        <f t="array" aca="1" ref="AV338" ca="1">IF($G338="D",VLOOKUP($A338,DefaultParameters,MATCH(AV$8,'Default Parameters'!$3:$3,0),FALSE),"[enter country-specific value")</f>
        <v>#N/A</v>
      </c>
    </row>
    <row r="339" spans="1:48" x14ac:dyDescent="0.25">
      <c r="A339" s="44" t="str">
        <f t="shared" si="80"/>
        <v>EF_NH3_applic_solid_Other poultry (ducks)</v>
      </c>
      <c r="B339" s="2" t="s">
        <v>49</v>
      </c>
      <c r="C339" s="2" t="s">
        <v>323</v>
      </c>
      <c r="D339" s="77" t="str">
        <f t="shared" ca="1" si="77"/>
        <v>NH3-N</v>
      </c>
      <c r="E339" s="2" t="s">
        <v>90</v>
      </c>
      <c r="F339" s="77" t="str">
        <f t="shared" ca="1" si="78"/>
        <v>Fraction TAN</v>
      </c>
      <c r="G339" s="201" t="s">
        <v>124</v>
      </c>
      <c r="H339" s="2" t="s">
        <v>49</v>
      </c>
      <c r="I339" s="211" t="str">
        <f t="shared" ca="1" si="79"/>
        <v>Table 3.9, 3B, EMEP/EEA Guidebook 2019</v>
      </c>
      <c r="J339" s="202"/>
      <c r="K339" s="211" cm="1">
        <f t="array" aca="1" ref="K339" ca="1">IF($G339="D",VLOOKUP($A339,DefaultParameters,MATCH(K$8,'Default Parameters'!$3:$3,0),FALSE),"[enter country-specific value")</f>
        <v>0.54</v>
      </c>
      <c r="L339" s="211" cm="1">
        <f t="array" aca="1" ref="L339" ca="1">IF($G339="D",VLOOKUP($A339,DefaultParameters,MATCH(L$8,'Default Parameters'!$3:$3,0),FALSE),"[enter country-specific value")</f>
        <v>0.54</v>
      </c>
      <c r="M339" s="211" cm="1">
        <f t="array" aca="1" ref="M339" ca="1">IF($G339="D",VLOOKUP($A339,DefaultParameters,MATCH(M$8,'Default Parameters'!$3:$3,0),FALSE),"[enter country-specific value")</f>
        <v>0.54</v>
      </c>
      <c r="N339" s="211" cm="1">
        <f t="array" aca="1" ref="N339" ca="1">IF($G339="D",VLOOKUP($A339,DefaultParameters,MATCH(N$8,'Default Parameters'!$3:$3,0),FALSE),"[enter country-specific value")</f>
        <v>0.54</v>
      </c>
      <c r="O339" s="211" cm="1">
        <f t="array" aca="1" ref="O339" ca="1">IF($G339="D",VLOOKUP($A339,DefaultParameters,MATCH(O$8,'Default Parameters'!$3:$3,0),FALSE),"[enter country-specific value")</f>
        <v>0.54</v>
      </c>
      <c r="P339" s="211" cm="1">
        <f t="array" aca="1" ref="P339" ca="1">IF($G339="D",VLOOKUP($A339,DefaultParameters,MATCH(P$8,'Default Parameters'!$3:$3,0),FALSE),"[enter country-specific value")</f>
        <v>0.54</v>
      </c>
      <c r="Q339" s="211" cm="1">
        <f t="array" aca="1" ref="Q339" ca="1">IF($G339="D",VLOOKUP($A339,DefaultParameters,MATCH(Q$8,'Default Parameters'!$3:$3,0),FALSE),"[enter country-specific value")</f>
        <v>0.54</v>
      </c>
      <c r="R339" s="211" cm="1">
        <f t="array" aca="1" ref="R339" ca="1">IF($G339="D",VLOOKUP($A339,DefaultParameters,MATCH(R$8,'Default Parameters'!$3:$3,0),FALSE),"[enter country-specific value")</f>
        <v>0.54</v>
      </c>
      <c r="S339" s="211" cm="1">
        <f t="array" aca="1" ref="S339" ca="1">IF($G339="D",VLOOKUP($A339,DefaultParameters,MATCH(S$8,'Default Parameters'!$3:$3,0),FALSE),"[enter country-specific value")</f>
        <v>0.54</v>
      </c>
      <c r="T339" s="211" cm="1">
        <f t="array" aca="1" ref="T339" ca="1">IF($G339="D",VLOOKUP($A339,DefaultParameters,MATCH(T$8,'Default Parameters'!$3:$3,0),FALSE),"[enter country-specific value")</f>
        <v>0.54</v>
      </c>
      <c r="U339" s="211" cm="1">
        <f t="array" aca="1" ref="U339" ca="1">IF($G339="D",VLOOKUP($A339,DefaultParameters,MATCH(U$8,'Default Parameters'!$3:$3,0),FALSE),"[enter country-specific value")</f>
        <v>0.54</v>
      </c>
      <c r="V339" s="211" cm="1">
        <f t="array" aca="1" ref="V339" ca="1">IF($G339="D",VLOOKUP($A339,DefaultParameters,MATCH(V$8,'Default Parameters'!$3:$3,0),FALSE),"[enter country-specific value")</f>
        <v>0.54</v>
      </c>
      <c r="W339" s="211" cm="1">
        <f t="array" aca="1" ref="W339" ca="1">IF($G339="D",VLOOKUP($A339,DefaultParameters,MATCH(W$8,'Default Parameters'!$3:$3,0),FALSE),"[enter country-specific value")</f>
        <v>0.54</v>
      </c>
      <c r="X339" s="211" cm="1">
        <f t="array" aca="1" ref="X339" ca="1">IF($G339="D",VLOOKUP($A339,DefaultParameters,MATCH(X$8,'Default Parameters'!$3:$3,0),FALSE),"[enter country-specific value")</f>
        <v>0.54</v>
      </c>
      <c r="Y339" s="211" cm="1">
        <f t="array" aca="1" ref="Y339" ca="1">IF($G339="D",VLOOKUP($A339,DefaultParameters,MATCH(Y$8,'Default Parameters'!$3:$3,0),FALSE),"[enter country-specific value")</f>
        <v>0.54</v>
      </c>
      <c r="Z339" s="211" cm="1">
        <f t="array" aca="1" ref="Z339" ca="1">IF($G339="D",VLOOKUP($A339,DefaultParameters,MATCH(Z$8,'Default Parameters'!$3:$3,0),FALSE),"[enter country-specific value")</f>
        <v>0.54</v>
      </c>
      <c r="AA339" s="211" cm="1">
        <f t="array" aca="1" ref="AA339" ca="1">IF($G339="D",VLOOKUP($A339,DefaultParameters,MATCH(AA$8,'Default Parameters'!$3:$3,0),FALSE),"[enter country-specific value")</f>
        <v>0.54</v>
      </c>
      <c r="AB339" s="211" cm="1">
        <f t="array" aca="1" ref="AB339" ca="1">IF($G339="D",VLOOKUP($A339,DefaultParameters,MATCH(AB$8,'Default Parameters'!$3:$3,0),FALSE),"[enter country-specific value")</f>
        <v>0.54</v>
      </c>
      <c r="AC339" s="211" cm="1">
        <f t="array" aca="1" ref="AC339" ca="1">IF($G339="D",VLOOKUP($A339,DefaultParameters,MATCH(AC$8,'Default Parameters'!$3:$3,0),FALSE),"[enter country-specific value")</f>
        <v>0.54</v>
      </c>
      <c r="AD339" s="211" cm="1">
        <f t="array" aca="1" ref="AD339" ca="1">IF($G339="D",VLOOKUP($A339,DefaultParameters,MATCH(AD$8,'Default Parameters'!$3:$3,0),FALSE),"[enter country-specific value")</f>
        <v>0.54</v>
      </c>
      <c r="AE339" s="211" cm="1">
        <f t="array" aca="1" ref="AE339" ca="1">IF($G339="D",VLOOKUP($A339,DefaultParameters,MATCH(AE$8,'Default Parameters'!$3:$3,0),FALSE),"[enter country-specific value")</f>
        <v>0.54</v>
      </c>
      <c r="AF339" s="211" cm="1">
        <f t="array" aca="1" ref="AF339" ca="1">IF($G339="D",VLOOKUP($A339,DefaultParameters,MATCH(AF$8,'Default Parameters'!$3:$3,0),FALSE),"[enter country-specific value")</f>
        <v>0.54</v>
      </c>
      <c r="AG339" s="211" cm="1">
        <f t="array" aca="1" ref="AG339" ca="1">IF($G339="D",VLOOKUP($A339,DefaultParameters,MATCH(AG$8,'Default Parameters'!$3:$3,0),FALSE),"[enter country-specific value")</f>
        <v>0.54</v>
      </c>
      <c r="AH339" s="211" cm="1">
        <f t="array" aca="1" ref="AH339" ca="1">IF($G339="D",VLOOKUP($A339,DefaultParameters,MATCH(AH$8,'Default Parameters'!$3:$3,0),FALSE),"[enter country-specific value")</f>
        <v>0.54</v>
      </c>
      <c r="AI339" s="211" cm="1">
        <f t="array" aca="1" ref="AI339" ca="1">IF($G339="D",VLOOKUP($A339,DefaultParameters,MATCH(AI$8,'Default Parameters'!$3:$3,0),FALSE),"[enter country-specific value")</f>
        <v>0.54</v>
      </c>
      <c r="AJ339" s="211" cm="1">
        <f t="array" aca="1" ref="AJ339" ca="1">IF($G339="D",VLOOKUP($A339,DefaultParameters,MATCH(AJ$8,'Default Parameters'!$3:$3,0),FALSE),"[enter country-specific value")</f>
        <v>0.54</v>
      </c>
      <c r="AK339" s="211" cm="1">
        <f t="array" aca="1" ref="AK339" ca="1">IF($G339="D",VLOOKUP($A339,DefaultParameters,MATCH(AK$8,'Default Parameters'!$3:$3,0),FALSE),"[enter country-specific value")</f>
        <v>0.54</v>
      </c>
      <c r="AL339" s="211" cm="1">
        <f t="array" aca="1" ref="AL339" ca="1">IF($G339="D",VLOOKUP($A339,DefaultParameters,MATCH(AL$8,'Default Parameters'!$3:$3,0),FALSE),"[enter country-specific value")</f>
        <v>0.54</v>
      </c>
      <c r="AM339" s="211" cm="1">
        <f t="array" aca="1" ref="AM339" ca="1">IF($G339="D",VLOOKUP($A339,DefaultParameters,MATCH(AM$8,'Default Parameters'!$3:$3,0),FALSE),"[enter country-specific value")</f>
        <v>0.54</v>
      </c>
      <c r="AN339" s="211" cm="1">
        <f t="array" aca="1" ref="AN339" ca="1">IF($G339="D",VLOOKUP($A339,DefaultParameters,MATCH(AN$8,'Default Parameters'!$3:$3,0),FALSE),"[enter country-specific value")</f>
        <v>0.54</v>
      </c>
      <c r="AO339" s="211" cm="1">
        <f t="array" aca="1" ref="AO339" ca="1">IF($G339="D",VLOOKUP($A339,DefaultParameters,MATCH(AO$8,'Default Parameters'!$3:$3,0),FALSE),"[enter country-specific value")</f>
        <v>0.54</v>
      </c>
      <c r="AP339" s="211"/>
      <c r="AQ339" s="211"/>
      <c r="AR339" s="211"/>
      <c r="AS339" s="211"/>
      <c r="AT339" s="211"/>
      <c r="AU339" s="188"/>
      <c r="AV339" s="43" t="e" cm="1">
        <f t="array" aca="1" ref="AV339" ca="1">IF($G339="D",VLOOKUP($A339,DefaultParameters,MATCH(AV$8,'Default Parameters'!$3:$3,0),FALSE),"[enter country-specific value")</f>
        <v>#N/A</v>
      </c>
    </row>
    <row r="340" spans="1:48" x14ac:dyDescent="0.25">
      <c r="A340" s="44" t="str">
        <f t="shared" si="80"/>
        <v>EF_NH3_applic_solid_Other poultry (geese)</v>
      </c>
      <c r="B340" s="2" t="s">
        <v>49</v>
      </c>
      <c r="C340" s="2" t="s">
        <v>323</v>
      </c>
      <c r="D340" s="77" t="str">
        <f t="shared" ca="1" si="77"/>
        <v>NH3-N</v>
      </c>
      <c r="E340" s="2" t="s">
        <v>88</v>
      </c>
      <c r="F340" s="77" t="str">
        <f t="shared" ca="1" si="78"/>
        <v>Fraction TAN</v>
      </c>
      <c r="G340" s="201" t="s">
        <v>124</v>
      </c>
      <c r="H340" s="2" t="s">
        <v>49</v>
      </c>
      <c r="I340" s="211" t="str">
        <f t="shared" ca="1" si="79"/>
        <v>Table 3.9, 3B, EMEP/EEA Guidebook 2019</v>
      </c>
      <c r="J340" s="202"/>
      <c r="K340" s="211" cm="1">
        <f t="array" aca="1" ref="K340" ca="1">IF($G340="D",VLOOKUP($A340,DefaultParameters,MATCH(K$8,'Default Parameters'!$3:$3,0),FALSE),"[enter country-specific value")</f>
        <v>0.45</v>
      </c>
      <c r="L340" s="211" cm="1">
        <f t="array" aca="1" ref="L340" ca="1">IF($G340="D",VLOOKUP($A340,DefaultParameters,MATCH(L$8,'Default Parameters'!$3:$3,0),FALSE),"[enter country-specific value")</f>
        <v>0.45</v>
      </c>
      <c r="M340" s="211" cm="1">
        <f t="array" aca="1" ref="M340" ca="1">IF($G340="D",VLOOKUP($A340,DefaultParameters,MATCH(M$8,'Default Parameters'!$3:$3,0),FALSE),"[enter country-specific value")</f>
        <v>0.45</v>
      </c>
      <c r="N340" s="211" cm="1">
        <f t="array" aca="1" ref="N340" ca="1">IF($G340="D",VLOOKUP($A340,DefaultParameters,MATCH(N$8,'Default Parameters'!$3:$3,0),FALSE),"[enter country-specific value")</f>
        <v>0.45</v>
      </c>
      <c r="O340" s="211" cm="1">
        <f t="array" aca="1" ref="O340" ca="1">IF($G340="D",VLOOKUP($A340,DefaultParameters,MATCH(O$8,'Default Parameters'!$3:$3,0),FALSE),"[enter country-specific value")</f>
        <v>0.45</v>
      </c>
      <c r="P340" s="211" cm="1">
        <f t="array" aca="1" ref="P340" ca="1">IF($G340="D",VLOOKUP($A340,DefaultParameters,MATCH(P$8,'Default Parameters'!$3:$3,0),FALSE),"[enter country-specific value")</f>
        <v>0.45</v>
      </c>
      <c r="Q340" s="211" cm="1">
        <f t="array" aca="1" ref="Q340" ca="1">IF($G340="D",VLOOKUP($A340,DefaultParameters,MATCH(Q$8,'Default Parameters'!$3:$3,0),FALSE),"[enter country-specific value")</f>
        <v>0.45</v>
      </c>
      <c r="R340" s="211" cm="1">
        <f t="array" aca="1" ref="R340" ca="1">IF($G340="D",VLOOKUP($A340,DefaultParameters,MATCH(R$8,'Default Parameters'!$3:$3,0),FALSE),"[enter country-specific value")</f>
        <v>0.45</v>
      </c>
      <c r="S340" s="211" cm="1">
        <f t="array" aca="1" ref="S340" ca="1">IF($G340="D",VLOOKUP($A340,DefaultParameters,MATCH(S$8,'Default Parameters'!$3:$3,0),FALSE),"[enter country-specific value")</f>
        <v>0.45</v>
      </c>
      <c r="T340" s="211" cm="1">
        <f t="array" aca="1" ref="T340" ca="1">IF($G340="D",VLOOKUP($A340,DefaultParameters,MATCH(T$8,'Default Parameters'!$3:$3,0),FALSE),"[enter country-specific value")</f>
        <v>0.45</v>
      </c>
      <c r="U340" s="211" cm="1">
        <f t="array" aca="1" ref="U340" ca="1">IF($G340="D",VLOOKUP($A340,DefaultParameters,MATCH(U$8,'Default Parameters'!$3:$3,0),FALSE),"[enter country-specific value")</f>
        <v>0.45</v>
      </c>
      <c r="V340" s="211" cm="1">
        <f t="array" aca="1" ref="V340" ca="1">IF($G340="D",VLOOKUP($A340,DefaultParameters,MATCH(V$8,'Default Parameters'!$3:$3,0),FALSE),"[enter country-specific value")</f>
        <v>0.45</v>
      </c>
      <c r="W340" s="211" cm="1">
        <f t="array" aca="1" ref="W340" ca="1">IF($G340="D",VLOOKUP($A340,DefaultParameters,MATCH(W$8,'Default Parameters'!$3:$3,0),FALSE),"[enter country-specific value")</f>
        <v>0.45</v>
      </c>
      <c r="X340" s="211" cm="1">
        <f t="array" aca="1" ref="X340" ca="1">IF($G340="D",VLOOKUP($A340,DefaultParameters,MATCH(X$8,'Default Parameters'!$3:$3,0),FALSE),"[enter country-specific value")</f>
        <v>0.45</v>
      </c>
      <c r="Y340" s="211" cm="1">
        <f t="array" aca="1" ref="Y340" ca="1">IF($G340="D",VLOOKUP($A340,DefaultParameters,MATCH(Y$8,'Default Parameters'!$3:$3,0),FALSE),"[enter country-specific value")</f>
        <v>0.45</v>
      </c>
      <c r="Z340" s="211" cm="1">
        <f t="array" aca="1" ref="Z340" ca="1">IF($G340="D",VLOOKUP($A340,DefaultParameters,MATCH(Z$8,'Default Parameters'!$3:$3,0),FALSE),"[enter country-specific value")</f>
        <v>0.45</v>
      </c>
      <c r="AA340" s="211" cm="1">
        <f t="array" aca="1" ref="AA340" ca="1">IF($G340="D",VLOOKUP($A340,DefaultParameters,MATCH(AA$8,'Default Parameters'!$3:$3,0),FALSE),"[enter country-specific value")</f>
        <v>0.45</v>
      </c>
      <c r="AB340" s="211" cm="1">
        <f t="array" aca="1" ref="AB340" ca="1">IF($G340="D",VLOOKUP($A340,DefaultParameters,MATCH(AB$8,'Default Parameters'!$3:$3,0),FALSE),"[enter country-specific value")</f>
        <v>0.45</v>
      </c>
      <c r="AC340" s="211" cm="1">
        <f t="array" aca="1" ref="AC340" ca="1">IF($G340="D",VLOOKUP($A340,DefaultParameters,MATCH(AC$8,'Default Parameters'!$3:$3,0),FALSE),"[enter country-specific value")</f>
        <v>0.45</v>
      </c>
      <c r="AD340" s="211" cm="1">
        <f t="array" aca="1" ref="AD340" ca="1">IF($G340="D",VLOOKUP($A340,DefaultParameters,MATCH(AD$8,'Default Parameters'!$3:$3,0),FALSE),"[enter country-specific value")</f>
        <v>0.45</v>
      </c>
      <c r="AE340" s="211" cm="1">
        <f t="array" aca="1" ref="AE340" ca="1">IF($G340="D",VLOOKUP($A340,DefaultParameters,MATCH(AE$8,'Default Parameters'!$3:$3,0),FALSE),"[enter country-specific value")</f>
        <v>0.45</v>
      </c>
      <c r="AF340" s="211" cm="1">
        <f t="array" aca="1" ref="AF340" ca="1">IF($G340="D",VLOOKUP($A340,DefaultParameters,MATCH(AF$8,'Default Parameters'!$3:$3,0),FALSE),"[enter country-specific value")</f>
        <v>0.45</v>
      </c>
      <c r="AG340" s="211" cm="1">
        <f t="array" aca="1" ref="AG340" ca="1">IF($G340="D",VLOOKUP($A340,DefaultParameters,MATCH(AG$8,'Default Parameters'!$3:$3,0),FALSE),"[enter country-specific value")</f>
        <v>0.45</v>
      </c>
      <c r="AH340" s="211" cm="1">
        <f t="array" aca="1" ref="AH340" ca="1">IF($G340="D",VLOOKUP($A340,DefaultParameters,MATCH(AH$8,'Default Parameters'!$3:$3,0),FALSE),"[enter country-specific value")</f>
        <v>0.45</v>
      </c>
      <c r="AI340" s="211" cm="1">
        <f t="array" aca="1" ref="AI340" ca="1">IF($G340="D",VLOOKUP($A340,DefaultParameters,MATCH(AI$8,'Default Parameters'!$3:$3,0),FALSE),"[enter country-specific value")</f>
        <v>0.45</v>
      </c>
      <c r="AJ340" s="211" cm="1">
        <f t="array" aca="1" ref="AJ340" ca="1">IF($G340="D",VLOOKUP($A340,DefaultParameters,MATCH(AJ$8,'Default Parameters'!$3:$3,0),FALSE),"[enter country-specific value")</f>
        <v>0.45</v>
      </c>
      <c r="AK340" s="211" cm="1">
        <f t="array" aca="1" ref="AK340" ca="1">IF($G340="D",VLOOKUP($A340,DefaultParameters,MATCH(AK$8,'Default Parameters'!$3:$3,0),FALSE),"[enter country-specific value")</f>
        <v>0.45</v>
      </c>
      <c r="AL340" s="211" cm="1">
        <f t="array" aca="1" ref="AL340" ca="1">IF($G340="D",VLOOKUP($A340,DefaultParameters,MATCH(AL$8,'Default Parameters'!$3:$3,0),FALSE),"[enter country-specific value")</f>
        <v>0.45</v>
      </c>
      <c r="AM340" s="211" cm="1">
        <f t="array" aca="1" ref="AM340" ca="1">IF($G340="D",VLOOKUP($A340,DefaultParameters,MATCH(AM$8,'Default Parameters'!$3:$3,0),FALSE),"[enter country-specific value")</f>
        <v>0.45</v>
      </c>
      <c r="AN340" s="211" cm="1">
        <f t="array" aca="1" ref="AN340" ca="1">IF($G340="D",VLOOKUP($A340,DefaultParameters,MATCH(AN$8,'Default Parameters'!$3:$3,0),FALSE),"[enter country-specific value")</f>
        <v>0.45</v>
      </c>
      <c r="AO340" s="211" cm="1">
        <f t="array" aca="1" ref="AO340" ca="1">IF($G340="D",VLOOKUP($A340,DefaultParameters,MATCH(AO$8,'Default Parameters'!$3:$3,0),FALSE),"[enter country-specific value")</f>
        <v>0.45</v>
      </c>
      <c r="AP340" s="211"/>
      <c r="AQ340" s="211"/>
      <c r="AR340" s="211"/>
      <c r="AS340" s="211"/>
      <c r="AT340" s="211"/>
      <c r="AU340" s="188"/>
      <c r="AV340" s="43" t="e" cm="1">
        <f t="array" aca="1" ref="AV340" ca="1">IF($G340="D",VLOOKUP($A340,DefaultParameters,MATCH(AV$8,'Default Parameters'!$3:$3,0),FALSE),"[enter country-specific value")</f>
        <v>#N/A</v>
      </c>
    </row>
    <row r="341" spans="1:48" x14ac:dyDescent="0.25">
      <c r="A341" s="44" t="str">
        <f t="shared" si="80"/>
        <v>EF_NH3_applic_solid_Other animals (fur animals)</v>
      </c>
      <c r="B341" s="2" t="s">
        <v>49</v>
      </c>
      <c r="C341" s="2" t="s">
        <v>323</v>
      </c>
      <c r="D341" s="77" t="str">
        <f t="shared" ca="1" si="77"/>
        <v>NH3-N</v>
      </c>
      <c r="E341" s="2" t="s">
        <v>108</v>
      </c>
      <c r="F341" s="77" t="str">
        <f t="shared" ca="1" si="78"/>
        <v>Fraction TAN</v>
      </c>
      <c r="G341" s="201" t="s">
        <v>124</v>
      </c>
      <c r="H341" s="2" t="s">
        <v>49</v>
      </c>
      <c r="I341" s="211" t="str">
        <f t="shared" ca="1" si="79"/>
        <v>Table 3.9, 3B, EMEP/EEA Guidebook 2019, no default (NA) - assumed to be 0</v>
      </c>
      <c r="J341" s="202"/>
      <c r="K341" s="211" cm="1">
        <f t="array" aca="1" ref="K341" ca="1">IF($G341="D",VLOOKUP($A341,DefaultParameters,MATCH(K$8,'Default Parameters'!$3:$3,0),FALSE),"[enter country-specific value")</f>
        <v>0</v>
      </c>
      <c r="L341" s="211" cm="1">
        <f t="array" aca="1" ref="L341" ca="1">IF($G341="D",VLOOKUP($A341,DefaultParameters,MATCH(L$8,'Default Parameters'!$3:$3,0),FALSE),"[enter country-specific value")</f>
        <v>0</v>
      </c>
      <c r="M341" s="211" cm="1">
        <f t="array" aca="1" ref="M341" ca="1">IF($G341="D",VLOOKUP($A341,DefaultParameters,MATCH(M$8,'Default Parameters'!$3:$3,0),FALSE),"[enter country-specific value")</f>
        <v>0</v>
      </c>
      <c r="N341" s="211" cm="1">
        <f t="array" aca="1" ref="N341" ca="1">IF($G341="D",VLOOKUP($A341,DefaultParameters,MATCH(N$8,'Default Parameters'!$3:$3,0),FALSE),"[enter country-specific value")</f>
        <v>0</v>
      </c>
      <c r="O341" s="211" cm="1">
        <f t="array" aca="1" ref="O341" ca="1">IF($G341="D",VLOOKUP($A341,DefaultParameters,MATCH(O$8,'Default Parameters'!$3:$3,0),FALSE),"[enter country-specific value")</f>
        <v>0</v>
      </c>
      <c r="P341" s="211" cm="1">
        <f t="array" aca="1" ref="P341" ca="1">IF($G341="D",VLOOKUP($A341,DefaultParameters,MATCH(P$8,'Default Parameters'!$3:$3,0),FALSE),"[enter country-specific value")</f>
        <v>0</v>
      </c>
      <c r="Q341" s="211" cm="1">
        <f t="array" aca="1" ref="Q341" ca="1">IF($G341="D",VLOOKUP($A341,DefaultParameters,MATCH(Q$8,'Default Parameters'!$3:$3,0),FALSE),"[enter country-specific value")</f>
        <v>0</v>
      </c>
      <c r="R341" s="211" cm="1">
        <f t="array" aca="1" ref="R341" ca="1">IF($G341="D",VLOOKUP($A341,DefaultParameters,MATCH(R$8,'Default Parameters'!$3:$3,0),FALSE),"[enter country-specific value")</f>
        <v>0</v>
      </c>
      <c r="S341" s="211" cm="1">
        <f t="array" aca="1" ref="S341" ca="1">IF($G341="D",VLOOKUP($A341,DefaultParameters,MATCH(S$8,'Default Parameters'!$3:$3,0),FALSE),"[enter country-specific value")</f>
        <v>0</v>
      </c>
      <c r="T341" s="211" cm="1">
        <f t="array" aca="1" ref="T341" ca="1">IF($G341="D",VLOOKUP($A341,DefaultParameters,MATCH(T$8,'Default Parameters'!$3:$3,0),FALSE),"[enter country-specific value")</f>
        <v>0</v>
      </c>
      <c r="U341" s="211" cm="1">
        <f t="array" aca="1" ref="U341" ca="1">IF($G341="D",VLOOKUP($A341,DefaultParameters,MATCH(U$8,'Default Parameters'!$3:$3,0),FALSE),"[enter country-specific value")</f>
        <v>0</v>
      </c>
      <c r="V341" s="211" cm="1">
        <f t="array" aca="1" ref="V341" ca="1">IF($G341="D",VLOOKUP($A341,DefaultParameters,MATCH(V$8,'Default Parameters'!$3:$3,0),FALSE),"[enter country-specific value")</f>
        <v>0</v>
      </c>
      <c r="W341" s="211" cm="1">
        <f t="array" aca="1" ref="W341" ca="1">IF($G341="D",VLOOKUP($A341,DefaultParameters,MATCH(W$8,'Default Parameters'!$3:$3,0),FALSE),"[enter country-specific value")</f>
        <v>0</v>
      </c>
      <c r="X341" s="211" cm="1">
        <f t="array" aca="1" ref="X341" ca="1">IF($G341="D",VLOOKUP($A341,DefaultParameters,MATCH(X$8,'Default Parameters'!$3:$3,0),FALSE),"[enter country-specific value")</f>
        <v>0</v>
      </c>
      <c r="Y341" s="211" cm="1">
        <f t="array" aca="1" ref="Y341" ca="1">IF($G341="D",VLOOKUP($A341,DefaultParameters,MATCH(Y$8,'Default Parameters'!$3:$3,0),FALSE),"[enter country-specific value")</f>
        <v>0</v>
      </c>
      <c r="Z341" s="211" cm="1">
        <f t="array" aca="1" ref="Z341" ca="1">IF($G341="D",VLOOKUP($A341,DefaultParameters,MATCH(Z$8,'Default Parameters'!$3:$3,0),FALSE),"[enter country-specific value")</f>
        <v>0</v>
      </c>
      <c r="AA341" s="211" cm="1">
        <f t="array" aca="1" ref="AA341" ca="1">IF($G341="D",VLOOKUP($A341,DefaultParameters,MATCH(AA$8,'Default Parameters'!$3:$3,0),FALSE),"[enter country-specific value")</f>
        <v>0</v>
      </c>
      <c r="AB341" s="211" cm="1">
        <f t="array" aca="1" ref="AB341" ca="1">IF($G341="D",VLOOKUP($A341,DefaultParameters,MATCH(AB$8,'Default Parameters'!$3:$3,0),FALSE),"[enter country-specific value")</f>
        <v>0</v>
      </c>
      <c r="AC341" s="211" cm="1">
        <f t="array" aca="1" ref="AC341" ca="1">IF($G341="D",VLOOKUP($A341,DefaultParameters,MATCH(AC$8,'Default Parameters'!$3:$3,0),FALSE),"[enter country-specific value")</f>
        <v>0</v>
      </c>
      <c r="AD341" s="211" cm="1">
        <f t="array" aca="1" ref="AD341" ca="1">IF($G341="D",VLOOKUP($A341,DefaultParameters,MATCH(AD$8,'Default Parameters'!$3:$3,0),FALSE),"[enter country-specific value")</f>
        <v>0</v>
      </c>
      <c r="AE341" s="211" cm="1">
        <f t="array" aca="1" ref="AE341" ca="1">IF($G341="D",VLOOKUP($A341,DefaultParameters,MATCH(AE$8,'Default Parameters'!$3:$3,0),FALSE),"[enter country-specific value")</f>
        <v>0</v>
      </c>
      <c r="AF341" s="211" cm="1">
        <f t="array" aca="1" ref="AF341" ca="1">IF($G341="D",VLOOKUP($A341,DefaultParameters,MATCH(AF$8,'Default Parameters'!$3:$3,0),FALSE),"[enter country-specific value")</f>
        <v>0</v>
      </c>
      <c r="AG341" s="211" cm="1">
        <f t="array" aca="1" ref="AG341" ca="1">IF($G341="D",VLOOKUP($A341,DefaultParameters,MATCH(AG$8,'Default Parameters'!$3:$3,0),FALSE),"[enter country-specific value")</f>
        <v>0</v>
      </c>
      <c r="AH341" s="211" cm="1">
        <f t="array" aca="1" ref="AH341" ca="1">IF($G341="D",VLOOKUP($A341,DefaultParameters,MATCH(AH$8,'Default Parameters'!$3:$3,0),FALSE),"[enter country-specific value")</f>
        <v>0</v>
      </c>
      <c r="AI341" s="211" cm="1">
        <f t="array" aca="1" ref="AI341" ca="1">IF($G341="D",VLOOKUP($A341,DefaultParameters,MATCH(AI$8,'Default Parameters'!$3:$3,0),FALSE),"[enter country-specific value")</f>
        <v>0</v>
      </c>
      <c r="AJ341" s="211" cm="1">
        <f t="array" aca="1" ref="AJ341" ca="1">IF($G341="D",VLOOKUP($A341,DefaultParameters,MATCH(AJ$8,'Default Parameters'!$3:$3,0),FALSE),"[enter country-specific value")</f>
        <v>0</v>
      </c>
      <c r="AK341" s="211" cm="1">
        <f t="array" aca="1" ref="AK341" ca="1">IF($G341="D",VLOOKUP($A341,DefaultParameters,MATCH(AK$8,'Default Parameters'!$3:$3,0),FALSE),"[enter country-specific value")</f>
        <v>0</v>
      </c>
      <c r="AL341" s="211" cm="1">
        <f t="array" aca="1" ref="AL341" ca="1">IF($G341="D",VLOOKUP($A341,DefaultParameters,MATCH(AL$8,'Default Parameters'!$3:$3,0),FALSE),"[enter country-specific value")</f>
        <v>0</v>
      </c>
      <c r="AM341" s="211" cm="1">
        <f t="array" aca="1" ref="AM341" ca="1">IF($G341="D",VLOOKUP($A341,DefaultParameters,MATCH(AM$8,'Default Parameters'!$3:$3,0),FALSE),"[enter country-specific value")</f>
        <v>0</v>
      </c>
      <c r="AN341" s="211" cm="1">
        <f t="array" aca="1" ref="AN341" ca="1">IF($G341="D",VLOOKUP($A341,DefaultParameters,MATCH(AN$8,'Default Parameters'!$3:$3,0),FALSE),"[enter country-specific value")</f>
        <v>0</v>
      </c>
      <c r="AO341" s="211" cm="1">
        <f t="array" aca="1" ref="AO341" ca="1">IF($G341="D",VLOOKUP($A341,DefaultParameters,MATCH(AO$8,'Default Parameters'!$3:$3,0),FALSE),"[enter country-specific value")</f>
        <v>0</v>
      </c>
      <c r="AP341" s="211"/>
      <c r="AQ341" s="211"/>
      <c r="AR341" s="211"/>
      <c r="AS341" s="211"/>
      <c r="AT341" s="211"/>
      <c r="AU341" s="188"/>
      <c r="AV341" s="43" t="e" cm="1">
        <f t="array" aca="1" ref="AV341" ca="1">IF($G341="D",VLOOKUP($A341,DefaultParameters,MATCH(AV$8,'Default Parameters'!$3:$3,0),FALSE),"[enter country-specific value")</f>
        <v>#N/A</v>
      </c>
    </row>
    <row r="342" spans="1:48" x14ac:dyDescent="0.25">
      <c r="A342" s="18" t="s">
        <v>232</v>
      </c>
      <c r="B342" s="18"/>
      <c r="C342" s="18"/>
      <c r="D342" s="18"/>
      <c r="E342" s="18"/>
      <c r="F342" s="18"/>
      <c r="G342" s="179"/>
      <c r="H342" s="18"/>
      <c r="I342" s="179"/>
      <c r="J342" s="179"/>
      <c r="K342" s="179"/>
      <c r="L342" s="179"/>
      <c r="M342" s="179"/>
      <c r="N342" s="179"/>
      <c r="O342" s="179"/>
      <c r="P342" s="179"/>
      <c r="Q342" s="179"/>
      <c r="R342" s="179"/>
      <c r="S342" s="179"/>
      <c r="T342" s="179"/>
      <c r="U342" s="179"/>
      <c r="V342" s="179"/>
      <c r="W342" s="179"/>
      <c r="X342" s="179"/>
      <c r="Y342" s="179"/>
      <c r="Z342" s="179"/>
      <c r="AA342" s="179"/>
      <c r="AB342" s="179"/>
      <c r="AC342" s="179"/>
      <c r="AD342" s="179"/>
      <c r="AE342" s="179"/>
      <c r="AF342" s="179"/>
      <c r="AG342" s="179"/>
      <c r="AH342" s="179"/>
      <c r="AI342" s="179"/>
      <c r="AJ342" s="179"/>
      <c r="AK342" s="179"/>
      <c r="AL342" s="179"/>
      <c r="AM342" s="179"/>
      <c r="AN342" s="179"/>
      <c r="AO342" s="179"/>
      <c r="AP342" s="179"/>
      <c r="AQ342" s="179"/>
      <c r="AR342" s="179"/>
      <c r="AS342" s="179"/>
      <c r="AT342" s="179"/>
      <c r="AU342" s="188"/>
      <c r="AV342" s="18"/>
    </row>
    <row r="343" spans="1:48" x14ac:dyDescent="0.25">
      <c r="A343" s="44" t="str">
        <f>C343&amp;"_"&amp;E343</f>
        <v>EF_NH3_grazing_Dairy cattle</v>
      </c>
      <c r="B343" s="2" t="s">
        <v>49</v>
      </c>
      <c r="C343" s="2" t="s">
        <v>231</v>
      </c>
      <c r="D343" s="77" t="str">
        <f t="shared" ref="D343:D358" ca="1" si="81">VLOOKUP(A343,DefaultParameters,4,0)</f>
        <v>NH3-N</v>
      </c>
      <c r="E343" s="2" t="s">
        <v>75</v>
      </c>
      <c r="F343" s="77" t="str">
        <f t="shared" ref="F343:F358" ca="1" si="82">VLOOKUP(A343,DefaultParameters,6,0)</f>
        <v>Fraction TAN</v>
      </c>
      <c r="G343" s="201" t="s">
        <v>124</v>
      </c>
      <c r="H343" s="2" t="s">
        <v>49</v>
      </c>
      <c r="I343" s="211" t="str">
        <f t="shared" ref="I343:I358" ca="1" si="83">IF($G343="CS","[enter country-specific source]",VLOOKUP(A343,DefaultParameters,8,0))</f>
        <v>Table 3.9, 3B, EMEP/EEA Guidebook 2019</v>
      </c>
      <c r="J343" s="176"/>
      <c r="K343" s="211" cm="1">
        <f t="array" aca="1" ref="K343" ca="1">IF($G343="D",VLOOKUP($A343,DefaultParameters,MATCH(K$8,'Default Parameters'!$3:$3,0),FALSE),"[enter country-specific value")</f>
        <v>0.14000000000000001</v>
      </c>
      <c r="L343" s="211" cm="1">
        <f t="array" aca="1" ref="L343" ca="1">IF($G343="D",VLOOKUP($A343,DefaultParameters,MATCH(L$8,'Default Parameters'!$3:$3,0),FALSE),"[enter country-specific value")</f>
        <v>0.14000000000000001</v>
      </c>
      <c r="M343" s="211" cm="1">
        <f t="array" aca="1" ref="M343" ca="1">IF($G343="D",VLOOKUP($A343,DefaultParameters,MATCH(M$8,'Default Parameters'!$3:$3,0),FALSE),"[enter country-specific value")</f>
        <v>0.14000000000000001</v>
      </c>
      <c r="N343" s="211" cm="1">
        <f t="array" aca="1" ref="N343" ca="1">IF($G343="D",VLOOKUP($A343,DefaultParameters,MATCH(N$8,'Default Parameters'!$3:$3,0),FALSE),"[enter country-specific value")</f>
        <v>0.14000000000000001</v>
      </c>
      <c r="O343" s="211" cm="1">
        <f t="array" aca="1" ref="O343" ca="1">IF($G343="D",VLOOKUP($A343,DefaultParameters,MATCH(O$8,'Default Parameters'!$3:$3,0),FALSE),"[enter country-specific value")</f>
        <v>0.14000000000000001</v>
      </c>
      <c r="P343" s="211" cm="1">
        <f t="array" aca="1" ref="P343" ca="1">IF($G343="D",VLOOKUP($A343,DefaultParameters,MATCH(P$8,'Default Parameters'!$3:$3,0),FALSE),"[enter country-specific value")</f>
        <v>0.14000000000000001</v>
      </c>
      <c r="Q343" s="211" cm="1">
        <f t="array" aca="1" ref="Q343" ca="1">IF($G343="D",VLOOKUP($A343,DefaultParameters,MATCH(Q$8,'Default Parameters'!$3:$3,0),FALSE),"[enter country-specific value")</f>
        <v>0.14000000000000001</v>
      </c>
      <c r="R343" s="211" cm="1">
        <f t="array" aca="1" ref="R343" ca="1">IF($G343="D",VLOOKUP($A343,DefaultParameters,MATCH(R$8,'Default Parameters'!$3:$3,0),FALSE),"[enter country-specific value")</f>
        <v>0.14000000000000001</v>
      </c>
      <c r="S343" s="211" cm="1">
        <f t="array" aca="1" ref="S343" ca="1">IF($G343="D",VLOOKUP($A343,DefaultParameters,MATCH(S$8,'Default Parameters'!$3:$3,0),FALSE),"[enter country-specific value")</f>
        <v>0.14000000000000001</v>
      </c>
      <c r="T343" s="211" cm="1">
        <f t="array" aca="1" ref="T343" ca="1">IF($G343="D",VLOOKUP($A343,DefaultParameters,MATCH(T$8,'Default Parameters'!$3:$3,0),FALSE),"[enter country-specific value")</f>
        <v>0.14000000000000001</v>
      </c>
      <c r="U343" s="211" cm="1">
        <f t="array" aca="1" ref="U343" ca="1">IF($G343="D",VLOOKUP($A343,DefaultParameters,MATCH(U$8,'Default Parameters'!$3:$3,0),FALSE),"[enter country-specific value")</f>
        <v>0.14000000000000001</v>
      </c>
      <c r="V343" s="211" cm="1">
        <f t="array" aca="1" ref="V343" ca="1">IF($G343="D",VLOOKUP($A343,DefaultParameters,MATCH(V$8,'Default Parameters'!$3:$3,0),FALSE),"[enter country-specific value")</f>
        <v>0.14000000000000001</v>
      </c>
      <c r="W343" s="211" cm="1">
        <f t="array" aca="1" ref="W343" ca="1">IF($G343="D",VLOOKUP($A343,DefaultParameters,MATCH(W$8,'Default Parameters'!$3:$3,0),FALSE),"[enter country-specific value")</f>
        <v>0.14000000000000001</v>
      </c>
      <c r="X343" s="211" cm="1">
        <f t="array" aca="1" ref="X343" ca="1">IF($G343="D",VLOOKUP($A343,DefaultParameters,MATCH(X$8,'Default Parameters'!$3:$3,0),FALSE),"[enter country-specific value")</f>
        <v>0.14000000000000001</v>
      </c>
      <c r="Y343" s="211" cm="1">
        <f t="array" aca="1" ref="Y343" ca="1">IF($G343="D",VLOOKUP($A343,DefaultParameters,MATCH(Y$8,'Default Parameters'!$3:$3,0),FALSE),"[enter country-specific value")</f>
        <v>0.14000000000000001</v>
      </c>
      <c r="Z343" s="211" cm="1">
        <f t="array" aca="1" ref="Z343" ca="1">IF($G343="D",VLOOKUP($A343,DefaultParameters,MATCH(Z$8,'Default Parameters'!$3:$3,0),FALSE),"[enter country-specific value")</f>
        <v>0.14000000000000001</v>
      </c>
      <c r="AA343" s="211" cm="1">
        <f t="array" aca="1" ref="AA343" ca="1">IF($G343="D",VLOOKUP($A343,DefaultParameters,MATCH(AA$8,'Default Parameters'!$3:$3,0),FALSE),"[enter country-specific value")</f>
        <v>0.14000000000000001</v>
      </c>
      <c r="AB343" s="211" cm="1">
        <f t="array" aca="1" ref="AB343" ca="1">IF($G343="D",VLOOKUP($A343,DefaultParameters,MATCH(AB$8,'Default Parameters'!$3:$3,0),FALSE),"[enter country-specific value")</f>
        <v>0.14000000000000001</v>
      </c>
      <c r="AC343" s="211" cm="1">
        <f t="array" aca="1" ref="AC343" ca="1">IF($G343="D",VLOOKUP($A343,DefaultParameters,MATCH(AC$8,'Default Parameters'!$3:$3,0),FALSE),"[enter country-specific value")</f>
        <v>0.14000000000000001</v>
      </c>
      <c r="AD343" s="211" cm="1">
        <f t="array" aca="1" ref="AD343" ca="1">IF($G343="D",VLOOKUP($A343,DefaultParameters,MATCH(AD$8,'Default Parameters'!$3:$3,0),FALSE),"[enter country-specific value")</f>
        <v>0.14000000000000001</v>
      </c>
      <c r="AE343" s="211" cm="1">
        <f t="array" aca="1" ref="AE343" ca="1">IF($G343="D",VLOOKUP($A343,DefaultParameters,MATCH(AE$8,'Default Parameters'!$3:$3,0),FALSE),"[enter country-specific value")</f>
        <v>0.14000000000000001</v>
      </c>
      <c r="AF343" s="211" cm="1">
        <f t="array" aca="1" ref="AF343" ca="1">IF($G343="D",VLOOKUP($A343,DefaultParameters,MATCH(AF$8,'Default Parameters'!$3:$3,0),FALSE),"[enter country-specific value")</f>
        <v>0.14000000000000001</v>
      </c>
      <c r="AG343" s="211" cm="1">
        <f t="array" aca="1" ref="AG343" ca="1">IF($G343="D",VLOOKUP($A343,DefaultParameters,MATCH(AG$8,'Default Parameters'!$3:$3,0),FALSE),"[enter country-specific value")</f>
        <v>0.14000000000000001</v>
      </c>
      <c r="AH343" s="211" cm="1">
        <f t="array" aca="1" ref="AH343" ca="1">IF($G343="D",VLOOKUP($A343,DefaultParameters,MATCH(AH$8,'Default Parameters'!$3:$3,0),FALSE),"[enter country-specific value")</f>
        <v>0.14000000000000001</v>
      </c>
      <c r="AI343" s="211" cm="1">
        <f t="array" aca="1" ref="AI343" ca="1">IF($G343="D",VLOOKUP($A343,DefaultParameters,MATCH(AI$8,'Default Parameters'!$3:$3,0),FALSE),"[enter country-specific value")</f>
        <v>0.14000000000000001</v>
      </c>
      <c r="AJ343" s="211" cm="1">
        <f t="array" aca="1" ref="AJ343" ca="1">IF($G343="D",VLOOKUP($A343,DefaultParameters,MATCH(AJ$8,'Default Parameters'!$3:$3,0),FALSE),"[enter country-specific value")</f>
        <v>0.14000000000000001</v>
      </c>
      <c r="AK343" s="211" cm="1">
        <f t="array" aca="1" ref="AK343" ca="1">IF($G343="D",VLOOKUP($A343,DefaultParameters,MATCH(AK$8,'Default Parameters'!$3:$3,0),FALSE),"[enter country-specific value")</f>
        <v>0.14000000000000001</v>
      </c>
      <c r="AL343" s="211" cm="1">
        <f t="array" aca="1" ref="AL343" ca="1">IF($G343="D",VLOOKUP($A343,DefaultParameters,MATCH(AL$8,'Default Parameters'!$3:$3,0),FALSE),"[enter country-specific value")</f>
        <v>0.14000000000000001</v>
      </c>
      <c r="AM343" s="211" cm="1">
        <f t="array" aca="1" ref="AM343" ca="1">IF($G343="D",VLOOKUP($A343,DefaultParameters,MATCH(AM$8,'Default Parameters'!$3:$3,0),FALSE),"[enter country-specific value")</f>
        <v>0.14000000000000001</v>
      </c>
      <c r="AN343" s="211" cm="1">
        <f t="array" aca="1" ref="AN343" ca="1">IF($G343="D",VLOOKUP($A343,DefaultParameters,MATCH(AN$8,'Default Parameters'!$3:$3,0),FALSE),"[enter country-specific value")</f>
        <v>0.14000000000000001</v>
      </c>
      <c r="AO343" s="211" cm="1">
        <f t="array" aca="1" ref="AO343" ca="1">IF($G343="D",VLOOKUP($A343,DefaultParameters,MATCH(AO$8,'Default Parameters'!$3:$3,0),FALSE),"[enter country-specific value")</f>
        <v>0.14000000000000001</v>
      </c>
      <c r="AP343" s="211"/>
      <c r="AQ343" s="211"/>
      <c r="AR343" s="211"/>
      <c r="AS343" s="211"/>
      <c r="AT343" s="211"/>
      <c r="AU343" s="188"/>
      <c r="AV343" s="43" t="e" cm="1">
        <f t="array" aca="1" ref="AV343" ca="1">IF($G343="D",VLOOKUP($A343,DefaultParameters,MATCH(AV$8,'Default Parameters'!$3:$3,0),FALSE),"[enter country-specific value")</f>
        <v>#N/A</v>
      </c>
    </row>
    <row r="344" spans="1:48" x14ac:dyDescent="0.25">
      <c r="A344" s="44" t="str">
        <f t="shared" ref="A344:A358" si="84">C344&amp;"_"&amp;E344</f>
        <v>EF_NH3_grazing_Non-dairy cattle</v>
      </c>
      <c r="B344" s="2" t="s">
        <v>49</v>
      </c>
      <c r="C344" s="2" t="s">
        <v>231</v>
      </c>
      <c r="D344" s="77" t="str">
        <f t="shared" ca="1" si="81"/>
        <v>NH3-N</v>
      </c>
      <c r="E344" s="2" t="s">
        <v>77</v>
      </c>
      <c r="F344" s="77" t="str">
        <f t="shared" ca="1" si="82"/>
        <v>Fraction TAN</v>
      </c>
      <c r="G344" s="201" t="s">
        <v>124</v>
      </c>
      <c r="H344" s="2" t="s">
        <v>49</v>
      </c>
      <c r="I344" s="211" t="str">
        <f t="shared" ca="1" si="83"/>
        <v>Table 3.9, 3B, EMEP/EEA Guidebook 2019</v>
      </c>
      <c r="J344" s="176"/>
      <c r="K344" s="211" cm="1">
        <f t="array" aca="1" ref="K344" ca="1">IF($G344="D",VLOOKUP($A344,DefaultParameters,MATCH(K$8,'Default Parameters'!$3:$3,0),FALSE),"[enter country-specific value")</f>
        <v>0.14000000000000001</v>
      </c>
      <c r="L344" s="211" cm="1">
        <f t="array" aca="1" ref="L344" ca="1">IF($G344="D",VLOOKUP($A344,DefaultParameters,MATCH(L$8,'Default Parameters'!$3:$3,0),FALSE),"[enter country-specific value")</f>
        <v>0.14000000000000001</v>
      </c>
      <c r="M344" s="211" cm="1">
        <f t="array" aca="1" ref="M344" ca="1">IF($G344="D",VLOOKUP($A344,DefaultParameters,MATCH(M$8,'Default Parameters'!$3:$3,0),FALSE),"[enter country-specific value")</f>
        <v>0.14000000000000001</v>
      </c>
      <c r="N344" s="211" cm="1">
        <f t="array" aca="1" ref="N344" ca="1">IF($G344="D",VLOOKUP($A344,DefaultParameters,MATCH(N$8,'Default Parameters'!$3:$3,0),FALSE),"[enter country-specific value")</f>
        <v>0.14000000000000001</v>
      </c>
      <c r="O344" s="211" cm="1">
        <f t="array" aca="1" ref="O344" ca="1">IF($G344="D",VLOOKUP($A344,DefaultParameters,MATCH(O$8,'Default Parameters'!$3:$3,0),FALSE),"[enter country-specific value")</f>
        <v>0.14000000000000001</v>
      </c>
      <c r="P344" s="211" cm="1">
        <f t="array" aca="1" ref="P344" ca="1">IF($G344="D",VLOOKUP($A344,DefaultParameters,MATCH(P$8,'Default Parameters'!$3:$3,0),FALSE),"[enter country-specific value")</f>
        <v>0.14000000000000001</v>
      </c>
      <c r="Q344" s="211" cm="1">
        <f t="array" aca="1" ref="Q344" ca="1">IF($G344="D",VLOOKUP($A344,DefaultParameters,MATCH(Q$8,'Default Parameters'!$3:$3,0),FALSE),"[enter country-specific value")</f>
        <v>0.14000000000000001</v>
      </c>
      <c r="R344" s="211" cm="1">
        <f t="array" aca="1" ref="R344" ca="1">IF($G344="D",VLOOKUP($A344,DefaultParameters,MATCH(R$8,'Default Parameters'!$3:$3,0),FALSE),"[enter country-specific value")</f>
        <v>0.14000000000000001</v>
      </c>
      <c r="S344" s="211" cm="1">
        <f t="array" aca="1" ref="S344" ca="1">IF($G344="D",VLOOKUP($A344,DefaultParameters,MATCH(S$8,'Default Parameters'!$3:$3,0),FALSE),"[enter country-specific value")</f>
        <v>0.14000000000000001</v>
      </c>
      <c r="T344" s="211" cm="1">
        <f t="array" aca="1" ref="T344" ca="1">IF($G344="D",VLOOKUP($A344,DefaultParameters,MATCH(T$8,'Default Parameters'!$3:$3,0),FALSE),"[enter country-specific value")</f>
        <v>0.14000000000000001</v>
      </c>
      <c r="U344" s="211" cm="1">
        <f t="array" aca="1" ref="U344" ca="1">IF($G344="D",VLOOKUP($A344,DefaultParameters,MATCH(U$8,'Default Parameters'!$3:$3,0),FALSE),"[enter country-specific value")</f>
        <v>0.14000000000000001</v>
      </c>
      <c r="V344" s="211" cm="1">
        <f t="array" aca="1" ref="V344" ca="1">IF($G344="D",VLOOKUP($A344,DefaultParameters,MATCH(V$8,'Default Parameters'!$3:$3,0),FALSE),"[enter country-specific value")</f>
        <v>0.14000000000000001</v>
      </c>
      <c r="W344" s="211" cm="1">
        <f t="array" aca="1" ref="W344" ca="1">IF($G344="D",VLOOKUP($A344,DefaultParameters,MATCH(W$8,'Default Parameters'!$3:$3,0),FALSE),"[enter country-specific value")</f>
        <v>0.14000000000000001</v>
      </c>
      <c r="X344" s="211" cm="1">
        <f t="array" aca="1" ref="X344" ca="1">IF($G344="D",VLOOKUP($A344,DefaultParameters,MATCH(X$8,'Default Parameters'!$3:$3,0),FALSE),"[enter country-specific value")</f>
        <v>0.14000000000000001</v>
      </c>
      <c r="Y344" s="211" cm="1">
        <f t="array" aca="1" ref="Y344" ca="1">IF($G344="D",VLOOKUP($A344,DefaultParameters,MATCH(Y$8,'Default Parameters'!$3:$3,0),FALSE),"[enter country-specific value")</f>
        <v>0.14000000000000001</v>
      </c>
      <c r="Z344" s="211" cm="1">
        <f t="array" aca="1" ref="Z344" ca="1">IF($G344="D",VLOOKUP($A344,DefaultParameters,MATCH(Z$8,'Default Parameters'!$3:$3,0),FALSE),"[enter country-specific value")</f>
        <v>0.14000000000000001</v>
      </c>
      <c r="AA344" s="211" cm="1">
        <f t="array" aca="1" ref="AA344" ca="1">IF($G344="D",VLOOKUP($A344,DefaultParameters,MATCH(AA$8,'Default Parameters'!$3:$3,0),FALSE),"[enter country-specific value")</f>
        <v>0.14000000000000001</v>
      </c>
      <c r="AB344" s="211" cm="1">
        <f t="array" aca="1" ref="AB344" ca="1">IF($G344="D",VLOOKUP($A344,DefaultParameters,MATCH(AB$8,'Default Parameters'!$3:$3,0),FALSE),"[enter country-specific value")</f>
        <v>0.14000000000000001</v>
      </c>
      <c r="AC344" s="211" cm="1">
        <f t="array" aca="1" ref="AC344" ca="1">IF($G344="D",VLOOKUP($A344,DefaultParameters,MATCH(AC$8,'Default Parameters'!$3:$3,0),FALSE),"[enter country-specific value")</f>
        <v>0.14000000000000001</v>
      </c>
      <c r="AD344" s="211" cm="1">
        <f t="array" aca="1" ref="AD344" ca="1">IF($G344="D",VLOOKUP($A344,DefaultParameters,MATCH(AD$8,'Default Parameters'!$3:$3,0),FALSE),"[enter country-specific value")</f>
        <v>0.14000000000000001</v>
      </c>
      <c r="AE344" s="211" cm="1">
        <f t="array" aca="1" ref="AE344" ca="1">IF($G344="D",VLOOKUP($A344,DefaultParameters,MATCH(AE$8,'Default Parameters'!$3:$3,0),FALSE),"[enter country-specific value")</f>
        <v>0.14000000000000001</v>
      </c>
      <c r="AF344" s="211" cm="1">
        <f t="array" aca="1" ref="AF344" ca="1">IF($G344="D",VLOOKUP($A344,DefaultParameters,MATCH(AF$8,'Default Parameters'!$3:$3,0),FALSE),"[enter country-specific value")</f>
        <v>0.14000000000000001</v>
      </c>
      <c r="AG344" s="211" cm="1">
        <f t="array" aca="1" ref="AG344" ca="1">IF($G344="D",VLOOKUP($A344,DefaultParameters,MATCH(AG$8,'Default Parameters'!$3:$3,0),FALSE),"[enter country-specific value")</f>
        <v>0.14000000000000001</v>
      </c>
      <c r="AH344" s="211" cm="1">
        <f t="array" aca="1" ref="AH344" ca="1">IF($G344="D",VLOOKUP($A344,DefaultParameters,MATCH(AH$8,'Default Parameters'!$3:$3,0),FALSE),"[enter country-specific value")</f>
        <v>0.14000000000000001</v>
      </c>
      <c r="AI344" s="211" cm="1">
        <f t="array" aca="1" ref="AI344" ca="1">IF($G344="D",VLOOKUP($A344,DefaultParameters,MATCH(AI$8,'Default Parameters'!$3:$3,0),FALSE),"[enter country-specific value")</f>
        <v>0.14000000000000001</v>
      </c>
      <c r="AJ344" s="211" cm="1">
        <f t="array" aca="1" ref="AJ344" ca="1">IF($G344="D",VLOOKUP($A344,DefaultParameters,MATCH(AJ$8,'Default Parameters'!$3:$3,0),FALSE),"[enter country-specific value")</f>
        <v>0.14000000000000001</v>
      </c>
      <c r="AK344" s="211" cm="1">
        <f t="array" aca="1" ref="AK344" ca="1">IF($G344="D",VLOOKUP($A344,DefaultParameters,MATCH(AK$8,'Default Parameters'!$3:$3,0),FALSE),"[enter country-specific value")</f>
        <v>0.14000000000000001</v>
      </c>
      <c r="AL344" s="211" cm="1">
        <f t="array" aca="1" ref="AL344" ca="1">IF($G344="D",VLOOKUP($A344,DefaultParameters,MATCH(AL$8,'Default Parameters'!$3:$3,0),FALSE),"[enter country-specific value")</f>
        <v>0.14000000000000001</v>
      </c>
      <c r="AM344" s="211" cm="1">
        <f t="array" aca="1" ref="AM344" ca="1">IF($G344="D",VLOOKUP($A344,DefaultParameters,MATCH(AM$8,'Default Parameters'!$3:$3,0),FALSE),"[enter country-specific value")</f>
        <v>0.14000000000000001</v>
      </c>
      <c r="AN344" s="211" cm="1">
        <f t="array" aca="1" ref="AN344" ca="1">IF($G344="D",VLOOKUP($A344,DefaultParameters,MATCH(AN$8,'Default Parameters'!$3:$3,0),FALSE),"[enter country-specific value")</f>
        <v>0.14000000000000001</v>
      </c>
      <c r="AO344" s="211" cm="1">
        <f t="array" aca="1" ref="AO344" ca="1">IF($G344="D",VLOOKUP($A344,DefaultParameters,MATCH(AO$8,'Default Parameters'!$3:$3,0),FALSE),"[enter country-specific value")</f>
        <v>0.14000000000000001</v>
      </c>
      <c r="AP344" s="211"/>
      <c r="AQ344" s="211"/>
      <c r="AR344" s="211"/>
      <c r="AS344" s="211"/>
      <c r="AT344" s="211"/>
      <c r="AU344" s="188"/>
      <c r="AV344" s="43" t="e" cm="1">
        <f t="array" aca="1" ref="AV344" ca="1">IF($G344="D",VLOOKUP($A344,DefaultParameters,MATCH(AV$8,'Default Parameters'!$3:$3,0),FALSE),"[enter country-specific value")</f>
        <v>#N/A</v>
      </c>
    </row>
    <row r="345" spans="1:48" x14ac:dyDescent="0.25">
      <c r="A345" s="44" t="str">
        <f t="shared" si="84"/>
        <v>EF_NH3_grazing_Non-dairy cattle (calves)</v>
      </c>
      <c r="B345" s="2" t="s">
        <v>49</v>
      </c>
      <c r="C345" s="2" t="s">
        <v>231</v>
      </c>
      <c r="D345" s="77" t="str">
        <f t="shared" ca="1" si="81"/>
        <v>NH3-N</v>
      </c>
      <c r="E345" s="2" t="s">
        <v>78</v>
      </c>
      <c r="F345" s="77" t="str">
        <f t="shared" ca="1" si="82"/>
        <v>Fraction TAN</v>
      </c>
      <c r="G345" s="201" t="s">
        <v>124</v>
      </c>
      <c r="H345" s="2" t="s">
        <v>49</v>
      </c>
      <c r="I345" s="211" t="str">
        <f t="shared" ca="1" si="83"/>
        <v>Table 3.9, 3B, EMEP/EEA Guidebook 2019 - no default, assuming the same as non-dairy cattle</v>
      </c>
      <c r="J345" s="202"/>
      <c r="K345" s="211" cm="1">
        <f t="array" aca="1" ref="K345" ca="1">IF($G345="D",VLOOKUP($A345,DefaultParameters,MATCH(K$8,'Default Parameters'!$3:$3,0),FALSE),"[enter country-specific value")</f>
        <v>0.14000000000000001</v>
      </c>
      <c r="L345" s="211" cm="1">
        <f t="array" aca="1" ref="L345" ca="1">IF($G345="D",VLOOKUP($A345,DefaultParameters,MATCH(L$8,'Default Parameters'!$3:$3,0),FALSE),"[enter country-specific value")</f>
        <v>0.14000000000000001</v>
      </c>
      <c r="M345" s="211" cm="1">
        <f t="array" aca="1" ref="M345" ca="1">IF($G345="D",VLOOKUP($A345,DefaultParameters,MATCH(M$8,'Default Parameters'!$3:$3,0),FALSE),"[enter country-specific value")</f>
        <v>0.14000000000000001</v>
      </c>
      <c r="N345" s="211" cm="1">
        <f t="array" aca="1" ref="N345" ca="1">IF($G345="D",VLOOKUP($A345,DefaultParameters,MATCH(N$8,'Default Parameters'!$3:$3,0),FALSE),"[enter country-specific value")</f>
        <v>0.14000000000000001</v>
      </c>
      <c r="O345" s="211" cm="1">
        <f t="array" aca="1" ref="O345" ca="1">IF($G345="D",VLOOKUP($A345,DefaultParameters,MATCH(O$8,'Default Parameters'!$3:$3,0),FALSE),"[enter country-specific value")</f>
        <v>0.14000000000000001</v>
      </c>
      <c r="P345" s="211" cm="1">
        <f t="array" aca="1" ref="P345" ca="1">IF($G345="D",VLOOKUP($A345,DefaultParameters,MATCH(P$8,'Default Parameters'!$3:$3,0),FALSE),"[enter country-specific value")</f>
        <v>0.14000000000000001</v>
      </c>
      <c r="Q345" s="211" cm="1">
        <f t="array" aca="1" ref="Q345" ca="1">IF($G345="D",VLOOKUP($A345,DefaultParameters,MATCH(Q$8,'Default Parameters'!$3:$3,0),FALSE),"[enter country-specific value")</f>
        <v>0.14000000000000001</v>
      </c>
      <c r="R345" s="211" cm="1">
        <f t="array" aca="1" ref="R345" ca="1">IF($G345="D",VLOOKUP($A345,DefaultParameters,MATCH(R$8,'Default Parameters'!$3:$3,0),FALSE),"[enter country-specific value")</f>
        <v>0.14000000000000001</v>
      </c>
      <c r="S345" s="211" cm="1">
        <f t="array" aca="1" ref="S345" ca="1">IF($G345="D",VLOOKUP($A345,DefaultParameters,MATCH(S$8,'Default Parameters'!$3:$3,0),FALSE),"[enter country-specific value")</f>
        <v>0.14000000000000001</v>
      </c>
      <c r="T345" s="211" cm="1">
        <f t="array" aca="1" ref="T345" ca="1">IF($G345="D",VLOOKUP($A345,DefaultParameters,MATCH(T$8,'Default Parameters'!$3:$3,0),FALSE),"[enter country-specific value")</f>
        <v>0.14000000000000001</v>
      </c>
      <c r="U345" s="211" cm="1">
        <f t="array" aca="1" ref="U345" ca="1">IF($G345="D",VLOOKUP($A345,DefaultParameters,MATCH(U$8,'Default Parameters'!$3:$3,0),FALSE),"[enter country-specific value")</f>
        <v>0.14000000000000001</v>
      </c>
      <c r="V345" s="211" cm="1">
        <f t="array" aca="1" ref="V345" ca="1">IF($G345="D",VLOOKUP($A345,DefaultParameters,MATCH(V$8,'Default Parameters'!$3:$3,0),FALSE),"[enter country-specific value")</f>
        <v>0.14000000000000001</v>
      </c>
      <c r="W345" s="211" cm="1">
        <f t="array" aca="1" ref="W345" ca="1">IF($G345="D",VLOOKUP($A345,DefaultParameters,MATCH(W$8,'Default Parameters'!$3:$3,0),FALSE),"[enter country-specific value")</f>
        <v>0.14000000000000001</v>
      </c>
      <c r="X345" s="211" cm="1">
        <f t="array" aca="1" ref="X345" ca="1">IF($G345="D",VLOOKUP($A345,DefaultParameters,MATCH(X$8,'Default Parameters'!$3:$3,0),FALSE),"[enter country-specific value")</f>
        <v>0.14000000000000001</v>
      </c>
      <c r="Y345" s="211" cm="1">
        <f t="array" aca="1" ref="Y345" ca="1">IF($G345="D",VLOOKUP($A345,DefaultParameters,MATCH(Y$8,'Default Parameters'!$3:$3,0),FALSE),"[enter country-specific value")</f>
        <v>0.14000000000000001</v>
      </c>
      <c r="Z345" s="211" cm="1">
        <f t="array" aca="1" ref="Z345" ca="1">IF($G345="D",VLOOKUP($A345,DefaultParameters,MATCH(Z$8,'Default Parameters'!$3:$3,0),FALSE),"[enter country-specific value")</f>
        <v>0.14000000000000001</v>
      </c>
      <c r="AA345" s="211" cm="1">
        <f t="array" aca="1" ref="AA345" ca="1">IF($G345="D",VLOOKUP($A345,DefaultParameters,MATCH(AA$8,'Default Parameters'!$3:$3,0),FALSE),"[enter country-specific value")</f>
        <v>0.14000000000000001</v>
      </c>
      <c r="AB345" s="211" cm="1">
        <f t="array" aca="1" ref="AB345" ca="1">IF($G345="D",VLOOKUP($A345,DefaultParameters,MATCH(AB$8,'Default Parameters'!$3:$3,0),FALSE),"[enter country-specific value")</f>
        <v>0.14000000000000001</v>
      </c>
      <c r="AC345" s="211" cm="1">
        <f t="array" aca="1" ref="AC345" ca="1">IF($G345="D",VLOOKUP($A345,DefaultParameters,MATCH(AC$8,'Default Parameters'!$3:$3,0),FALSE),"[enter country-specific value")</f>
        <v>0.14000000000000001</v>
      </c>
      <c r="AD345" s="211" cm="1">
        <f t="array" aca="1" ref="AD345" ca="1">IF($G345="D",VLOOKUP($A345,DefaultParameters,MATCH(AD$8,'Default Parameters'!$3:$3,0),FALSE),"[enter country-specific value")</f>
        <v>0.14000000000000001</v>
      </c>
      <c r="AE345" s="211" cm="1">
        <f t="array" aca="1" ref="AE345" ca="1">IF($G345="D",VLOOKUP($A345,DefaultParameters,MATCH(AE$8,'Default Parameters'!$3:$3,0),FALSE),"[enter country-specific value")</f>
        <v>0.14000000000000001</v>
      </c>
      <c r="AF345" s="211" cm="1">
        <f t="array" aca="1" ref="AF345" ca="1">IF($G345="D",VLOOKUP($A345,DefaultParameters,MATCH(AF$8,'Default Parameters'!$3:$3,0),FALSE),"[enter country-specific value")</f>
        <v>0.14000000000000001</v>
      </c>
      <c r="AG345" s="211" cm="1">
        <f t="array" aca="1" ref="AG345" ca="1">IF($G345="D",VLOOKUP($A345,DefaultParameters,MATCH(AG$8,'Default Parameters'!$3:$3,0),FALSE),"[enter country-specific value")</f>
        <v>0.14000000000000001</v>
      </c>
      <c r="AH345" s="211" cm="1">
        <f t="array" aca="1" ref="AH345" ca="1">IF($G345="D",VLOOKUP($A345,DefaultParameters,MATCH(AH$8,'Default Parameters'!$3:$3,0),FALSE),"[enter country-specific value")</f>
        <v>0.14000000000000001</v>
      </c>
      <c r="AI345" s="211" cm="1">
        <f t="array" aca="1" ref="AI345" ca="1">IF($G345="D",VLOOKUP($A345,DefaultParameters,MATCH(AI$8,'Default Parameters'!$3:$3,0),FALSE),"[enter country-specific value")</f>
        <v>0.14000000000000001</v>
      </c>
      <c r="AJ345" s="211" cm="1">
        <f t="array" aca="1" ref="AJ345" ca="1">IF($G345="D",VLOOKUP($A345,DefaultParameters,MATCH(AJ$8,'Default Parameters'!$3:$3,0),FALSE),"[enter country-specific value")</f>
        <v>0.14000000000000001</v>
      </c>
      <c r="AK345" s="211" cm="1">
        <f t="array" aca="1" ref="AK345" ca="1">IF($G345="D",VLOOKUP($A345,DefaultParameters,MATCH(AK$8,'Default Parameters'!$3:$3,0),FALSE),"[enter country-specific value")</f>
        <v>0.14000000000000001</v>
      </c>
      <c r="AL345" s="211" cm="1">
        <f t="array" aca="1" ref="AL345" ca="1">IF($G345="D",VLOOKUP($A345,DefaultParameters,MATCH(AL$8,'Default Parameters'!$3:$3,0),FALSE),"[enter country-specific value")</f>
        <v>0.14000000000000001</v>
      </c>
      <c r="AM345" s="211" cm="1">
        <f t="array" aca="1" ref="AM345" ca="1">IF($G345="D",VLOOKUP($A345,DefaultParameters,MATCH(AM$8,'Default Parameters'!$3:$3,0),FALSE),"[enter country-specific value")</f>
        <v>0.14000000000000001</v>
      </c>
      <c r="AN345" s="211" cm="1">
        <f t="array" aca="1" ref="AN345" ca="1">IF($G345="D",VLOOKUP($A345,DefaultParameters,MATCH(AN$8,'Default Parameters'!$3:$3,0),FALSE),"[enter country-specific value")</f>
        <v>0.14000000000000001</v>
      </c>
      <c r="AO345" s="211" cm="1">
        <f t="array" aca="1" ref="AO345" ca="1">IF($G345="D",VLOOKUP($A345,DefaultParameters,MATCH(AO$8,'Default Parameters'!$3:$3,0),FALSE),"[enter country-specific value")</f>
        <v>0.14000000000000001</v>
      </c>
      <c r="AP345" s="211"/>
      <c r="AQ345" s="211"/>
      <c r="AR345" s="211"/>
      <c r="AS345" s="211"/>
      <c r="AT345" s="211"/>
      <c r="AU345" s="188"/>
      <c r="AV345" s="43" t="e" cm="1">
        <f t="array" aca="1" ref="AV345" ca="1">IF($G345="D",VLOOKUP($A345,DefaultParameters,MATCH(AV$8,'Default Parameters'!$3:$3,0),FALSE),"[enter country-specific value")</f>
        <v>#N/A</v>
      </c>
    </row>
    <row r="346" spans="1:48" x14ac:dyDescent="0.25">
      <c r="A346" s="44" t="str">
        <f t="shared" si="84"/>
        <v>EF_NH3_grazing_Sheep</v>
      </c>
      <c r="B346" s="2" t="s">
        <v>49</v>
      </c>
      <c r="C346" s="2" t="s">
        <v>231</v>
      </c>
      <c r="D346" s="77" t="str">
        <f t="shared" ca="1" si="81"/>
        <v>NH3-N</v>
      </c>
      <c r="E346" s="2" t="s">
        <v>79</v>
      </c>
      <c r="F346" s="77" t="str">
        <f t="shared" ca="1" si="82"/>
        <v>Fraction TAN</v>
      </c>
      <c r="G346" s="201" t="s">
        <v>124</v>
      </c>
      <c r="H346" s="2" t="s">
        <v>49</v>
      </c>
      <c r="I346" s="211" t="str">
        <f t="shared" ca="1" si="83"/>
        <v>Table 3.9, 3B, EMEP/EEA Guidebook 2019</v>
      </c>
      <c r="J346" s="202"/>
      <c r="K346" s="211" cm="1">
        <f t="array" aca="1" ref="K346" ca="1">IF($G346="D",VLOOKUP($A346,DefaultParameters,MATCH(K$8,'Default Parameters'!$3:$3,0),FALSE),"[enter country-specific value")</f>
        <v>0.09</v>
      </c>
      <c r="L346" s="211" cm="1">
        <f t="array" aca="1" ref="L346" ca="1">IF($G346="D",VLOOKUP($A346,DefaultParameters,MATCH(L$8,'Default Parameters'!$3:$3,0),FALSE),"[enter country-specific value")</f>
        <v>0.09</v>
      </c>
      <c r="M346" s="211" cm="1">
        <f t="array" aca="1" ref="M346" ca="1">IF($G346="D",VLOOKUP($A346,DefaultParameters,MATCH(M$8,'Default Parameters'!$3:$3,0),FALSE),"[enter country-specific value")</f>
        <v>0.09</v>
      </c>
      <c r="N346" s="211" cm="1">
        <f t="array" aca="1" ref="N346" ca="1">IF($G346="D",VLOOKUP($A346,DefaultParameters,MATCH(N$8,'Default Parameters'!$3:$3,0),FALSE),"[enter country-specific value")</f>
        <v>0.09</v>
      </c>
      <c r="O346" s="211" cm="1">
        <f t="array" aca="1" ref="O346" ca="1">IF($G346="D",VLOOKUP($A346,DefaultParameters,MATCH(O$8,'Default Parameters'!$3:$3,0),FALSE),"[enter country-specific value")</f>
        <v>0.09</v>
      </c>
      <c r="P346" s="211" cm="1">
        <f t="array" aca="1" ref="P346" ca="1">IF($G346="D",VLOOKUP($A346,DefaultParameters,MATCH(P$8,'Default Parameters'!$3:$3,0),FALSE),"[enter country-specific value")</f>
        <v>0.09</v>
      </c>
      <c r="Q346" s="211" cm="1">
        <f t="array" aca="1" ref="Q346" ca="1">IF($G346="D",VLOOKUP($A346,DefaultParameters,MATCH(Q$8,'Default Parameters'!$3:$3,0),FALSE),"[enter country-specific value")</f>
        <v>0.09</v>
      </c>
      <c r="R346" s="211" cm="1">
        <f t="array" aca="1" ref="R346" ca="1">IF($G346="D",VLOOKUP($A346,DefaultParameters,MATCH(R$8,'Default Parameters'!$3:$3,0),FALSE),"[enter country-specific value")</f>
        <v>0.09</v>
      </c>
      <c r="S346" s="211" cm="1">
        <f t="array" aca="1" ref="S346" ca="1">IF($G346="D",VLOOKUP($A346,DefaultParameters,MATCH(S$8,'Default Parameters'!$3:$3,0),FALSE),"[enter country-specific value")</f>
        <v>0.09</v>
      </c>
      <c r="T346" s="211" cm="1">
        <f t="array" aca="1" ref="T346" ca="1">IF($G346="D",VLOOKUP($A346,DefaultParameters,MATCH(T$8,'Default Parameters'!$3:$3,0),FALSE),"[enter country-specific value")</f>
        <v>0.09</v>
      </c>
      <c r="U346" s="211" cm="1">
        <f t="array" aca="1" ref="U346" ca="1">IF($G346="D",VLOOKUP($A346,DefaultParameters,MATCH(U$8,'Default Parameters'!$3:$3,0),FALSE),"[enter country-specific value")</f>
        <v>0.09</v>
      </c>
      <c r="V346" s="211" cm="1">
        <f t="array" aca="1" ref="V346" ca="1">IF($G346="D",VLOOKUP($A346,DefaultParameters,MATCH(V$8,'Default Parameters'!$3:$3,0),FALSE),"[enter country-specific value")</f>
        <v>0.09</v>
      </c>
      <c r="W346" s="211" cm="1">
        <f t="array" aca="1" ref="W346" ca="1">IF($G346="D",VLOOKUP($A346,DefaultParameters,MATCH(W$8,'Default Parameters'!$3:$3,0),FALSE),"[enter country-specific value")</f>
        <v>0.09</v>
      </c>
      <c r="X346" s="211" cm="1">
        <f t="array" aca="1" ref="X346" ca="1">IF($G346="D",VLOOKUP($A346,DefaultParameters,MATCH(X$8,'Default Parameters'!$3:$3,0),FALSE),"[enter country-specific value")</f>
        <v>0.09</v>
      </c>
      <c r="Y346" s="211" cm="1">
        <f t="array" aca="1" ref="Y346" ca="1">IF($G346="D",VLOOKUP($A346,DefaultParameters,MATCH(Y$8,'Default Parameters'!$3:$3,0),FALSE),"[enter country-specific value")</f>
        <v>0.09</v>
      </c>
      <c r="Z346" s="211" cm="1">
        <f t="array" aca="1" ref="Z346" ca="1">IF($G346="D",VLOOKUP($A346,DefaultParameters,MATCH(Z$8,'Default Parameters'!$3:$3,0),FALSE),"[enter country-specific value")</f>
        <v>0.09</v>
      </c>
      <c r="AA346" s="211" cm="1">
        <f t="array" aca="1" ref="AA346" ca="1">IF($G346="D",VLOOKUP($A346,DefaultParameters,MATCH(AA$8,'Default Parameters'!$3:$3,0),FALSE),"[enter country-specific value")</f>
        <v>0.09</v>
      </c>
      <c r="AB346" s="211" cm="1">
        <f t="array" aca="1" ref="AB346" ca="1">IF($G346="D",VLOOKUP($A346,DefaultParameters,MATCH(AB$8,'Default Parameters'!$3:$3,0),FALSE),"[enter country-specific value")</f>
        <v>0.09</v>
      </c>
      <c r="AC346" s="211" cm="1">
        <f t="array" aca="1" ref="AC346" ca="1">IF($G346="D",VLOOKUP($A346,DefaultParameters,MATCH(AC$8,'Default Parameters'!$3:$3,0),FALSE),"[enter country-specific value")</f>
        <v>0.09</v>
      </c>
      <c r="AD346" s="211" cm="1">
        <f t="array" aca="1" ref="AD346" ca="1">IF($G346="D",VLOOKUP($A346,DefaultParameters,MATCH(AD$8,'Default Parameters'!$3:$3,0),FALSE),"[enter country-specific value")</f>
        <v>0.09</v>
      </c>
      <c r="AE346" s="211" cm="1">
        <f t="array" aca="1" ref="AE346" ca="1">IF($G346="D",VLOOKUP($A346,DefaultParameters,MATCH(AE$8,'Default Parameters'!$3:$3,0),FALSE),"[enter country-specific value")</f>
        <v>0.09</v>
      </c>
      <c r="AF346" s="211" cm="1">
        <f t="array" aca="1" ref="AF346" ca="1">IF($G346="D",VLOOKUP($A346,DefaultParameters,MATCH(AF$8,'Default Parameters'!$3:$3,0),FALSE),"[enter country-specific value")</f>
        <v>0.09</v>
      </c>
      <c r="AG346" s="211" cm="1">
        <f t="array" aca="1" ref="AG346" ca="1">IF($G346="D",VLOOKUP($A346,DefaultParameters,MATCH(AG$8,'Default Parameters'!$3:$3,0),FALSE),"[enter country-specific value")</f>
        <v>0.09</v>
      </c>
      <c r="AH346" s="211" cm="1">
        <f t="array" aca="1" ref="AH346" ca="1">IF($G346="D",VLOOKUP($A346,DefaultParameters,MATCH(AH$8,'Default Parameters'!$3:$3,0),FALSE),"[enter country-specific value")</f>
        <v>0.09</v>
      </c>
      <c r="AI346" s="211" cm="1">
        <f t="array" aca="1" ref="AI346" ca="1">IF($G346="D",VLOOKUP($A346,DefaultParameters,MATCH(AI$8,'Default Parameters'!$3:$3,0),FALSE),"[enter country-specific value")</f>
        <v>0.09</v>
      </c>
      <c r="AJ346" s="211" cm="1">
        <f t="array" aca="1" ref="AJ346" ca="1">IF($G346="D",VLOOKUP($A346,DefaultParameters,MATCH(AJ$8,'Default Parameters'!$3:$3,0),FALSE),"[enter country-specific value")</f>
        <v>0.09</v>
      </c>
      <c r="AK346" s="211" cm="1">
        <f t="array" aca="1" ref="AK346" ca="1">IF($G346="D",VLOOKUP($A346,DefaultParameters,MATCH(AK$8,'Default Parameters'!$3:$3,0),FALSE),"[enter country-specific value")</f>
        <v>0.09</v>
      </c>
      <c r="AL346" s="211" cm="1">
        <f t="array" aca="1" ref="AL346" ca="1">IF($G346="D",VLOOKUP($A346,DefaultParameters,MATCH(AL$8,'Default Parameters'!$3:$3,0),FALSE),"[enter country-specific value")</f>
        <v>0.09</v>
      </c>
      <c r="AM346" s="211" cm="1">
        <f t="array" aca="1" ref="AM346" ca="1">IF($G346="D",VLOOKUP($A346,DefaultParameters,MATCH(AM$8,'Default Parameters'!$3:$3,0),FALSE),"[enter country-specific value")</f>
        <v>0.09</v>
      </c>
      <c r="AN346" s="211" cm="1">
        <f t="array" aca="1" ref="AN346" ca="1">IF($G346="D",VLOOKUP($A346,DefaultParameters,MATCH(AN$8,'Default Parameters'!$3:$3,0),FALSE),"[enter country-specific value")</f>
        <v>0.09</v>
      </c>
      <c r="AO346" s="211" cm="1">
        <f t="array" aca="1" ref="AO346" ca="1">IF($G346="D",VLOOKUP($A346,DefaultParameters,MATCH(AO$8,'Default Parameters'!$3:$3,0),FALSE),"[enter country-specific value")</f>
        <v>0.09</v>
      </c>
      <c r="AP346" s="211"/>
      <c r="AQ346" s="211"/>
      <c r="AR346" s="211"/>
      <c r="AS346" s="211"/>
      <c r="AT346" s="211"/>
      <c r="AU346" s="188"/>
      <c r="AV346" s="43" t="e" cm="1">
        <f t="array" aca="1" ref="AV346" ca="1">IF($G346="D",VLOOKUP($A346,DefaultParameters,MATCH(AV$8,'Default Parameters'!$3:$3,0),FALSE),"[enter country-specific value")</f>
        <v>#N/A</v>
      </c>
    </row>
    <row r="347" spans="1:48" x14ac:dyDescent="0.25">
      <c r="A347" s="44" t="str">
        <f t="shared" si="84"/>
        <v>EF_NH3_grazing_Swine (finishing pigs)</v>
      </c>
      <c r="B347" s="2" t="s">
        <v>49</v>
      </c>
      <c r="C347" s="2" t="s">
        <v>231</v>
      </c>
      <c r="D347" s="77" t="str">
        <f t="shared" ca="1" si="81"/>
        <v>NH3-N</v>
      </c>
      <c r="E347" s="2" t="s">
        <v>538</v>
      </c>
      <c r="F347" s="77" t="str">
        <f t="shared" ca="1" si="82"/>
        <v>Fraction TAN</v>
      </c>
      <c r="G347" s="201" t="s">
        <v>124</v>
      </c>
      <c r="H347" s="2" t="s">
        <v>49</v>
      </c>
      <c r="I347" s="211" t="str">
        <f t="shared" ca="1" si="83"/>
        <v>No default, assumed to be 0</v>
      </c>
      <c r="J347" s="202"/>
      <c r="K347" s="211" cm="1">
        <f t="array" aca="1" ref="K347" ca="1">IF($G347="D",VLOOKUP($A347,DefaultParameters,MATCH(K$8,'Default Parameters'!$3:$3,0),FALSE),"[enter country-specific value")</f>
        <v>0</v>
      </c>
      <c r="L347" s="211" cm="1">
        <f t="array" aca="1" ref="L347" ca="1">IF($G347="D",VLOOKUP($A347,DefaultParameters,MATCH(L$8,'Default Parameters'!$3:$3,0),FALSE),"[enter country-specific value")</f>
        <v>0</v>
      </c>
      <c r="M347" s="211" cm="1">
        <f t="array" aca="1" ref="M347" ca="1">IF($G347="D",VLOOKUP($A347,DefaultParameters,MATCH(M$8,'Default Parameters'!$3:$3,0),FALSE),"[enter country-specific value")</f>
        <v>0</v>
      </c>
      <c r="N347" s="211" cm="1">
        <f t="array" aca="1" ref="N347" ca="1">IF($G347="D",VLOOKUP($A347,DefaultParameters,MATCH(N$8,'Default Parameters'!$3:$3,0),FALSE),"[enter country-specific value")</f>
        <v>0</v>
      </c>
      <c r="O347" s="211" cm="1">
        <f t="array" aca="1" ref="O347" ca="1">IF($G347="D",VLOOKUP($A347,DefaultParameters,MATCH(O$8,'Default Parameters'!$3:$3,0),FALSE),"[enter country-specific value")</f>
        <v>0</v>
      </c>
      <c r="P347" s="211" cm="1">
        <f t="array" aca="1" ref="P347" ca="1">IF($G347="D",VLOOKUP($A347,DefaultParameters,MATCH(P$8,'Default Parameters'!$3:$3,0),FALSE),"[enter country-specific value")</f>
        <v>0</v>
      </c>
      <c r="Q347" s="211" cm="1">
        <f t="array" aca="1" ref="Q347" ca="1">IF($G347="D",VLOOKUP($A347,DefaultParameters,MATCH(Q$8,'Default Parameters'!$3:$3,0),FALSE),"[enter country-specific value")</f>
        <v>0</v>
      </c>
      <c r="R347" s="211" cm="1">
        <f t="array" aca="1" ref="R347" ca="1">IF($G347="D",VLOOKUP($A347,DefaultParameters,MATCH(R$8,'Default Parameters'!$3:$3,0),FALSE),"[enter country-specific value")</f>
        <v>0</v>
      </c>
      <c r="S347" s="211" cm="1">
        <f t="array" aca="1" ref="S347" ca="1">IF($G347="D",VLOOKUP($A347,DefaultParameters,MATCH(S$8,'Default Parameters'!$3:$3,0),FALSE),"[enter country-specific value")</f>
        <v>0</v>
      </c>
      <c r="T347" s="211" cm="1">
        <f t="array" aca="1" ref="T347" ca="1">IF($G347="D",VLOOKUP($A347,DefaultParameters,MATCH(T$8,'Default Parameters'!$3:$3,0),FALSE),"[enter country-specific value")</f>
        <v>0</v>
      </c>
      <c r="U347" s="211" cm="1">
        <f t="array" aca="1" ref="U347" ca="1">IF($G347="D",VLOOKUP($A347,DefaultParameters,MATCH(U$8,'Default Parameters'!$3:$3,0),FALSE),"[enter country-specific value")</f>
        <v>0</v>
      </c>
      <c r="V347" s="211" cm="1">
        <f t="array" aca="1" ref="V347" ca="1">IF($G347="D",VLOOKUP($A347,DefaultParameters,MATCH(V$8,'Default Parameters'!$3:$3,0),FALSE),"[enter country-specific value")</f>
        <v>0</v>
      </c>
      <c r="W347" s="211" cm="1">
        <f t="array" aca="1" ref="W347" ca="1">IF($G347="D",VLOOKUP($A347,DefaultParameters,MATCH(W$8,'Default Parameters'!$3:$3,0),FALSE),"[enter country-specific value")</f>
        <v>0</v>
      </c>
      <c r="X347" s="211" cm="1">
        <f t="array" aca="1" ref="X347" ca="1">IF($G347="D",VLOOKUP($A347,DefaultParameters,MATCH(X$8,'Default Parameters'!$3:$3,0),FALSE),"[enter country-specific value")</f>
        <v>0</v>
      </c>
      <c r="Y347" s="211" cm="1">
        <f t="array" aca="1" ref="Y347" ca="1">IF($G347="D",VLOOKUP($A347,DefaultParameters,MATCH(Y$8,'Default Parameters'!$3:$3,0),FALSE),"[enter country-specific value")</f>
        <v>0</v>
      </c>
      <c r="Z347" s="211" cm="1">
        <f t="array" aca="1" ref="Z347" ca="1">IF($G347="D",VLOOKUP($A347,DefaultParameters,MATCH(Z$8,'Default Parameters'!$3:$3,0),FALSE),"[enter country-specific value")</f>
        <v>0</v>
      </c>
      <c r="AA347" s="211" cm="1">
        <f t="array" aca="1" ref="AA347" ca="1">IF($G347="D",VLOOKUP($A347,DefaultParameters,MATCH(AA$8,'Default Parameters'!$3:$3,0),FALSE),"[enter country-specific value")</f>
        <v>0</v>
      </c>
      <c r="AB347" s="211" cm="1">
        <f t="array" aca="1" ref="AB347" ca="1">IF($G347="D",VLOOKUP($A347,DefaultParameters,MATCH(AB$8,'Default Parameters'!$3:$3,0),FALSE),"[enter country-specific value")</f>
        <v>0</v>
      </c>
      <c r="AC347" s="211" cm="1">
        <f t="array" aca="1" ref="AC347" ca="1">IF($G347="D",VLOOKUP($A347,DefaultParameters,MATCH(AC$8,'Default Parameters'!$3:$3,0),FALSE),"[enter country-specific value")</f>
        <v>0</v>
      </c>
      <c r="AD347" s="211" cm="1">
        <f t="array" aca="1" ref="AD347" ca="1">IF($G347="D",VLOOKUP($A347,DefaultParameters,MATCH(AD$8,'Default Parameters'!$3:$3,0),FALSE),"[enter country-specific value")</f>
        <v>0</v>
      </c>
      <c r="AE347" s="211" cm="1">
        <f t="array" aca="1" ref="AE347" ca="1">IF($G347="D",VLOOKUP($A347,DefaultParameters,MATCH(AE$8,'Default Parameters'!$3:$3,0),FALSE),"[enter country-specific value")</f>
        <v>0</v>
      </c>
      <c r="AF347" s="211" cm="1">
        <f t="array" aca="1" ref="AF347" ca="1">IF($G347="D",VLOOKUP($A347,DefaultParameters,MATCH(AF$8,'Default Parameters'!$3:$3,0),FALSE),"[enter country-specific value")</f>
        <v>0</v>
      </c>
      <c r="AG347" s="211" cm="1">
        <f t="array" aca="1" ref="AG347" ca="1">IF($G347="D",VLOOKUP($A347,DefaultParameters,MATCH(AG$8,'Default Parameters'!$3:$3,0),FALSE),"[enter country-specific value")</f>
        <v>0</v>
      </c>
      <c r="AH347" s="211" cm="1">
        <f t="array" aca="1" ref="AH347" ca="1">IF($G347="D",VLOOKUP($A347,DefaultParameters,MATCH(AH$8,'Default Parameters'!$3:$3,0),FALSE),"[enter country-specific value")</f>
        <v>0</v>
      </c>
      <c r="AI347" s="211" cm="1">
        <f t="array" aca="1" ref="AI347" ca="1">IF($G347="D",VLOOKUP($A347,DefaultParameters,MATCH(AI$8,'Default Parameters'!$3:$3,0),FALSE),"[enter country-specific value")</f>
        <v>0</v>
      </c>
      <c r="AJ347" s="211" cm="1">
        <f t="array" aca="1" ref="AJ347" ca="1">IF($G347="D",VLOOKUP($A347,DefaultParameters,MATCH(AJ$8,'Default Parameters'!$3:$3,0),FALSE),"[enter country-specific value")</f>
        <v>0</v>
      </c>
      <c r="AK347" s="211" cm="1">
        <f t="array" aca="1" ref="AK347" ca="1">IF($G347="D",VLOOKUP($A347,DefaultParameters,MATCH(AK$8,'Default Parameters'!$3:$3,0),FALSE),"[enter country-specific value")</f>
        <v>0</v>
      </c>
      <c r="AL347" s="211" cm="1">
        <f t="array" aca="1" ref="AL347" ca="1">IF($G347="D",VLOOKUP($A347,DefaultParameters,MATCH(AL$8,'Default Parameters'!$3:$3,0),FALSE),"[enter country-specific value")</f>
        <v>0</v>
      </c>
      <c r="AM347" s="211" cm="1">
        <f t="array" aca="1" ref="AM347" ca="1">IF($G347="D",VLOOKUP($A347,DefaultParameters,MATCH(AM$8,'Default Parameters'!$3:$3,0),FALSE),"[enter country-specific value")</f>
        <v>0</v>
      </c>
      <c r="AN347" s="211" cm="1">
        <f t="array" aca="1" ref="AN347" ca="1">IF($G347="D",VLOOKUP($A347,DefaultParameters,MATCH(AN$8,'Default Parameters'!$3:$3,0),FALSE),"[enter country-specific value")</f>
        <v>0</v>
      </c>
      <c r="AO347" s="211" cm="1">
        <f t="array" aca="1" ref="AO347" ca="1">IF($G347="D",VLOOKUP($A347,DefaultParameters,MATCH(AO$8,'Default Parameters'!$3:$3,0),FALSE),"[enter country-specific value")</f>
        <v>0</v>
      </c>
      <c r="AP347" s="211"/>
      <c r="AQ347" s="211"/>
      <c r="AR347" s="211"/>
      <c r="AS347" s="211"/>
      <c r="AT347" s="211"/>
      <c r="AU347" s="188"/>
      <c r="AV347" s="43" t="e" cm="1">
        <f t="array" aca="1" ref="AV347" ca="1">IF($G347="D",VLOOKUP($A347,DefaultParameters,MATCH(AV$8,'Default Parameters'!$3:$3,0),FALSE),"[enter country-specific value")</f>
        <v>#N/A</v>
      </c>
    </row>
    <row r="348" spans="1:48" x14ac:dyDescent="0.25">
      <c r="A348" s="44" t="str">
        <f t="shared" si="84"/>
        <v>EF_NH3_grazing_Swine (sows)</v>
      </c>
      <c r="B348" s="2" t="s">
        <v>49</v>
      </c>
      <c r="C348" s="2" t="s">
        <v>231</v>
      </c>
      <c r="D348" s="77" t="str">
        <f t="shared" ca="1" si="81"/>
        <v>NH3-N</v>
      </c>
      <c r="E348" s="2" t="s">
        <v>145</v>
      </c>
      <c r="F348" s="77" t="str">
        <f t="shared" ca="1" si="82"/>
        <v>Fraction TAN</v>
      </c>
      <c r="G348" s="201" t="s">
        <v>124</v>
      </c>
      <c r="H348" s="2" t="s">
        <v>49</v>
      </c>
      <c r="I348" s="211" t="str">
        <f t="shared" ca="1" si="83"/>
        <v>Table 3.9, 3B, EMEP/EEA Guidebook 2019</v>
      </c>
      <c r="J348" s="202"/>
      <c r="K348" s="211" cm="1">
        <f t="array" aca="1" ref="K348" ca="1">IF($G348="D",VLOOKUP($A348,DefaultParameters,MATCH(K$8,'Default Parameters'!$3:$3,0),FALSE),"[enter country-specific value")</f>
        <v>0.31</v>
      </c>
      <c r="L348" s="211" cm="1">
        <f t="array" aca="1" ref="L348" ca="1">IF($G348="D",VLOOKUP($A348,DefaultParameters,MATCH(L$8,'Default Parameters'!$3:$3,0),FALSE),"[enter country-specific value")</f>
        <v>0.31</v>
      </c>
      <c r="M348" s="211" cm="1">
        <f t="array" aca="1" ref="M348" ca="1">IF($G348="D",VLOOKUP($A348,DefaultParameters,MATCH(M$8,'Default Parameters'!$3:$3,0),FALSE),"[enter country-specific value")</f>
        <v>0.31</v>
      </c>
      <c r="N348" s="211" cm="1">
        <f t="array" aca="1" ref="N348" ca="1">IF($G348="D",VLOOKUP($A348,DefaultParameters,MATCH(N$8,'Default Parameters'!$3:$3,0),FALSE),"[enter country-specific value")</f>
        <v>0.31</v>
      </c>
      <c r="O348" s="211" cm="1">
        <f t="array" aca="1" ref="O348" ca="1">IF($G348="D",VLOOKUP($A348,DefaultParameters,MATCH(O$8,'Default Parameters'!$3:$3,0),FALSE),"[enter country-specific value")</f>
        <v>0.31</v>
      </c>
      <c r="P348" s="211" cm="1">
        <f t="array" aca="1" ref="P348" ca="1">IF($G348="D",VLOOKUP($A348,DefaultParameters,MATCH(P$8,'Default Parameters'!$3:$3,0),FALSE),"[enter country-specific value")</f>
        <v>0.31</v>
      </c>
      <c r="Q348" s="211" cm="1">
        <f t="array" aca="1" ref="Q348" ca="1">IF($G348="D",VLOOKUP($A348,DefaultParameters,MATCH(Q$8,'Default Parameters'!$3:$3,0),FALSE),"[enter country-specific value")</f>
        <v>0.31</v>
      </c>
      <c r="R348" s="211" cm="1">
        <f t="array" aca="1" ref="R348" ca="1">IF($G348="D",VLOOKUP($A348,DefaultParameters,MATCH(R$8,'Default Parameters'!$3:$3,0),FALSE),"[enter country-specific value")</f>
        <v>0.31</v>
      </c>
      <c r="S348" s="211" cm="1">
        <f t="array" aca="1" ref="S348" ca="1">IF($G348="D",VLOOKUP($A348,DefaultParameters,MATCH(S$8,'Default Parameters'!$3:$3,0),FALSE),"[enter country-specific value")</f>
        <v>0.31</v>
      </c>
      <c r="T348" s="211" cm="1">
        <f t="array" aca="1" ref="T348" ca="1">IF($G348="D",VLOOKUP($A348,DefaultParameters,MATCH(T$8,'Default Parameters'!$3:$3,0),FALSE),"[enter country-specific value")</f>
        <v>0.31</v>
      </c>
      <c r="U348" s="211" cm="1">
        <f t="array" aca="1" ref="U348" ca="1">IF($G348="D",VLOOKUP($A348,DefaultParameters,MATCH(U$8,'Default Parameters'!$3:$3,0),FALSE),"[enter country-specific value")</f>
        <v>0.31</v>
      </c>
      <c r="V348" s="211" cm="1">
        <f t="array" aca="1" ref="V348" ca="1">IF($G348="D",VLOOKUP($A348,DefaultParameters,MATCH(V$8,'Default Parameters'!$3:$3,0),FALSE),"[enter country-specific value")</f>
        <v>0.31</v>
      </c>
      <c r="W348" s="211" cm="1">
        <f t="array" aca="1" ref="W348" ca="1">IF($G348="D",VLOOKUP($A348,DefaultParameters,MATCH(W$8,'Default Parameters'!$3:$3,0),FALSE),"[enter country-specific value")</f>
        <v>0.31</v>
      </c>
      <c r="X348" s="211" cm="1">
        <f t="array" aca="1" ref="X348" ca="1">IF($G348="D",VLOOKUP($A348,DefaultParameters,MATCH(X$8,'Default Parameters'!$3:$3,0),FALSE),"[enter country-specific value")</f>
        <v>0.31</v>
      </c>
      <c r="Y348" s="211" cm="1">
        <f t="array" aca="1" ref="Y348" ca="1">IF($G348="D",VLOOKUP($A348,DefaultParameters,MATCH(Y$8,'Default Parameters'!$3:$3,0),FALSE),"[enter country-specific value")</f>
        <v>0.31</v>
      </c>
      <c r="Z348" s="211" cm="1">
        <f t="array" aca="1" ref="Z348" ca="1">IF($G348="D",VLOOKUP($A348,DefaultParameters,MATCH(Z$8,'Default Parameters'!$3:$3,0),FALSE),"[enter country-specific value")</f>
        <v>0.31</v>
      </c>
      <c r="AA348" s="211" cm="1">
        <f t="array" aca="1" ref="AA348" ca="1">IF($G348="D",VLOOKUP($A348,DefaultParameters,MATCH(AA$8,'Default Parameters'!$3:$3,0),FALSE),"[enter country-specific value")</f>
        <v>0.31</v>
      </c>
      <c r="AB348" s="211" cm="1">
        <f t="array" aca="1" ref="AB348" ca="1">IF($G348="D",VLOOKUP($A348,DefaultParameters,MATCH(AB$8,'Default Parameters'!$3:$3,0),FALSE),"[enter country-specific value")</f>
        <v>0.31</v>
      </c>
      <c r="AC348" s="211" cm="1">
        <f t="array" aca="1" ref="AC348" ca="1">IF($G348="D",VLOOKUP($A348,DefaultParameters,MATCH(AC$8,'Default Parameters'!$3:$3,0),FALSE),"[enter country-specific value")</f>
        <v>0.31</v>
      </c>
      <c r="AD348" s="211" cm="1">
        <f t="array" aca="1" ref="AD348" ca="1">IF($G348="D",VLOOKUP($A348,DefaultParameters,MATCH(AD$8,'Default Parameters'!$3:$3,0),FALSE),"[enter country-specific value")</f>
        <v>0.31</v>
      </c>
      <c r="AE348" s="211" cm="1">
        <f t="array" aca="1" ref="AE348" ca="1">IF($G348="D",VLOOKUP($A348,DefaultParameters,MATCH(AE$8,'Default Parameters'!$3:$3,0),FALSE),"[enter country-specific value")</f>
        <v>0.31</v>
      </c>
      <c r="AF348" s="211" cm="1">
        <f t="array" aca="1" ref="AF348" ca="1">IF($G348="D",VLOOKUP($A348,DefaultParameters,MATCH(AF$8,'Default Parameters'!$3:$3,0),FALSE),"[enter country-specific value")</f>
        <v>0.31</v>
      </c>
      <c r="AG348" s="211" cm="1">
        <f t="array" aca="1" ref="AG348" ca="1">IF($G348="D",VLOOKUP($A348,DefaultParameters,MATCH(AG$8,'Default Parameters'!$3:$3,0),FALSE),"[enter country-specific value")</f>
        <v>0.31</v>
      </c>
      <c r="AH348" s="211" cm="1">
        <f t="array" aca="1" ref="AH348" ca="1">IF($G348="D",VLOOKUP($A348,DefaultParameters,MATCH(AH$8,'Default Parameters'!$3:$3,0),FALSE),"[enter country-specific value")</f>
        <v>0.31</v>
      </c>
      <c r="AI348" s="211" cm="1">
        <f t="array" aca="1" ref="AI348" ca="1">IF($G348="D",VLOOKUP($A348,DefaultParameters,MATCH(AI$8,'Default Parameters'!$3:$3,0),FALSE),"[enter country-specific value")</f>
        <v>0.31</v>
      </c>
      <c r="AJ348" s="211" cm="1">
        <f t="array" aca="1" ref="AJ348" ca="1">IF($G348="D",VLOOKUP($A348,DefaultParameters,MATCH(AJ$8,'Default Parameters'!$3:$3,0),FALSE),"[enter country-specific value")</f>
        <v>0.31</v>
      </c>
      <c r="AK348" s="211" cm="1">
        <f t="array" aca="1" ref="AK348" ca="1">IF($G348="D",VLOOKUP($A348,DefaultParameters,MATCH(AK$8,'Default Parameters'!$3:$3,0),FALSE),"[enter country-specific value")</f>
        <v>0.31</v>
      </c>
      <c r="AL348" s="211" cm="1">
        <f t="array" aca="1" ref="AL348" ca="1">IF($G348="D",VLOOKUP($A348,DefaultParameters,MATCH(AL$8,'Default Parameters'!$3:$3,0),FALSE),"[enter country-specific value")</f>
        <v>0.31</v>
      </c>
      <c r="AM348" s="211" cm="1">
        <f t="array" aca="1" ref="AM348" ca="1">IF($G348="D",VLOOKUP($A348,DefaultParameters,MATCH(AM$8,'Default Parameters'!$3:$3,0),FALSE),"[enter country-specific value")</f>
        <v>0.31</v>
      </c>
      <c r="AN348" s="211" cm="1">
        <f t="array" aca="1" ref="AN348" ca="1">IF($G348="D",VLOOKUP($A348,DefaultParameters,MATCH(AN$8,'Default Parameters'!$3:$3,0),FALSE),"[enter country-specific value")</f>
        <v>0.31</v>
      </c>
      <c r="AO348" s="211" cm="1">
        <f t="array" aca="1" ref="AO348" ca="1">IF($G348="D",VLOOKUP($A348,DefaultParameters,MATCH(AO$8,'Default Parameters'!$3:$3,0),FALSE),"[enter country-specific value")</f>
        <v>0.31</v>
      </c>
      <c r="AP348" s="211"/>
      <c r="AQ348" s="211"/>
      <c r="AR348" s="211"/>
      <c r="AS348" s="211"/>
      <c r="AT348" s="211"/>
      <c r="AU348" s="188"/>
      <c r="AV348" s="211" t="e" cm="1">
        <f t="array" aca="1" ref="AV348" ca="1">IF($G348="D",VLOOKUP($A348,DefaultParameters,MATCH(AV$8,'Default Parameters'!$3:$3,0),FALSE),"[enter country-specific value")</f>
        <v>#N/A</v>
      </c>
    </row>
    <row r="349" spans="1:48" x14ac:dyDescent="0.25">
      <c r="A349" s="44" t="str">
        <f t="shared" si="84"/>
        <v>EF_NH3_grazing_Buffalo</v>
      </c>
      <c r="B349" s="2" t="s">
        <v>49</v>
      </c>
      <c r="C349" s="2" t="s">
        <v>231</v>
      </c>
      <c r="D349" s="77" t="str">
        <f t="shared" ca="1" si="81"/>
        <v>NH3-N</v>
      </c>
      <c r="E349" s="2" t="s">
        <v>80</v>
      </c>
      <c r="F349" s="77" t="str">
        <f t="shared" ca="1" si="82"/>
        <v>Fraction TAN</v>
      </c>
      <c r="G349" s="201" t="s">
        <v>124</v>
      </c>
      <c r="H349" s="2" t="s">
        <v>49</v>
      </c>
      <c r="I349" s="211" t="str">
        <f t="shared" ca="1" si="83"/>
        <v>Table 3.9, 3B, EMEP/EEA Guidebook 2019</v>
      </c>
      <c r="J349" s="202"/>
      <c r="K349" s="211" cm="1">
        <f t="array" aca="1" ref="K349" ca="1">IF($G349="D",VLOOKUP($A349,DefaultParameters,MATCH(K$8,'Default Parameters'!$3:$3,0),FALSE),"[enter country-specific value")</f>
        <v>0.14000000000000001</v>
      </c>
      <c r="L349" s="211" cm="1">
        <f t="array" aca="1" ref="L349" ca="1">IF($G349="D",VLOOKUP($A349,DefaultParameters,MATCH(L$8,'Default Parameters'!$3:$3,0),FALSE),"[enter country-specific value")</f>
        <v>0.14000000000000001</v>
      </c>
      <c r="M349" s="211" cm="1">
        <f t="array" aca="1" ref="M349" ca="1">IF($G349="D",VLOOKUP($A349,DefaultParameters,MATCH(M$8,'Default Parameters'!$3:$3,0),FALSE),"[enter country-specific value")</f>
        <v>0.14000000000000001</v>
      </c>
      <c r="N349" s="211" cm="1">
        <f t="array" aca="1" ref="N349" ca="1">IF($G349="D",VLOOKUP($A349,DefaultParameters,MATCH(N$8,'Default Parameters'!$3:$3,0),FALSE),"[enter country-specific value")</f>
        <v>0.14000000000000001</v>
      </c>
      <c r="O349" s="211" cm="1">
        <f t="array" aca="1" ref="O349" ca="1">IF($G349="D",VLOOKUP($A349,DefaultParameters,MATCH(O$8,'Default Parameters'!$3:$3,0),FALSE),"[enter country-specific value")</f>
        <v>0.14000000000000001</v>
      </c>
      <c r="P349" s="211" cm="1">
        <f t="array" aca="1" ref="P349" ca="1">IF($G349="D",VLOOKUP($A349,DefaultParameters,MATCH(P$8,'Default Parameters'!$3:$3,0),FALSE),"[enter country-specific value")</f>
        <v>0.14000000000000001</v>
      </c>
      <c r="Q349" s="211" cm="1">
        <f t="array" aca="1" ref="Q349" ca="1">IF($G349="D",VLOOKUP($A349,DefaultParameters,MATCH(Q$8,'Default Parameters'!$3:$3,0),FALSE),"[enter country-specific value")</f>
        <v>0.14000000000000001</v>
      </c>
      <c r="R349" s="211" cm="1">
        <f t="array" aca="1" ref="R349" ca="1">IF($G349="D",VLOOKUP($A349,DefaultParameters,MATCH(R$8,'Default Parameters'!$3:$3,0),FALSE),"[enter country-specific value")</f>
        <v>0.14000000000000001</v>
      </c>
      <c r="S349" s="211" cm="1">
        <f t="array" aca="1" ref="S349" ca="1">IF($G349="D",VLOOKUP($A349,DefaultParameters,MATCH(S$8,'Default Parameters'!$3:$3,0),FALSE),"[enter country-specific value")</f>
        <v>0.14000000000000001</v>
      </c>
      <c r="T349" s="211" cm="1">
        <f t="array" aca="1" ref="T349" ca="1">IF($G349="D",VLOOKUP($A349,DefaultParameters,MATCH(T$8,'Default Parameters'!$3:$3,0),FALSE),"[enter country-specific value")</f>
        <v>0.14000000000000001</v>
      </c>
      <c r="U349" s="211" cm="1">
        <f t="array" aca="1" ref="U349" ca="1">IF($G349="D",VLOOKUP($A349,DefaultParameters,MATCH(U$8,'Default Parameters'!$3:$3,0),FALSE),"[enter country-specific value")</f>
        <v>0.14000000000000001</v>
      </c>
      <c r="V349" s="211" cm="1">
        <f t="array" aca="1" ref="V349" ca="1">IF($G349="D",VLOOKUP($A349,DefaultParameters,MATCH(V$8,'Default Parameters'!$3:$3,0),FALSE),"[enter country-specific value")</f>
        <v>0.14000000000000001</v>
      </c>
      <c r="W349" s="211" cm="1">
        <f t="array" aca="1" ref="W349" ca="1">IF($G349="D",VLOOKUP($A349,DefaultParameters,MATCH(W$8,'Default Parameters'!$3:$3,0),FALSE),"[enter country-specific value")</f>
        <v>0.14000000000000001</v>
      </c>
      <c r="X349" s="211" cm="1">
        <f t="array" aca="1" ref="X349" ca="1">IF($G349="D",VLOOKUP($A349,DefaultParameters,MATCH(X$8,'Default Parameters'!$3:$3,0),FALSE),"[enter country-specific value")</f>
        <v>0.14000000000000001</v>
      </c>
      <c r="Y349" s="211" cm="1">
        <f t="array" aca="1" ref="Y349" ca="1">IF($G349="D",VLOOKUP($A349,DefaultParameters,MATCH(Y$8,'Default Parameters'!$3:$3,0),FALSE),"[enter country-specific value")</f>
        <v>0.14000000000000001</v>
      </c>
      <c r="Z349" s="211" cm="1">
        <f t="array" aca="1" ref="Z349" ca="1">IF($G349="D",VLOOKUP($A349,DefaultParameters,MATCH(Z$8,'Default Parameters'!$3:$3,0),FALSE),"[enter country-specific value")</f>
        <v>0.14000000000000001</v>
      </c>
      <c r="AA349" s="211" cm="1">
        <f t="array" aca="1" ref="AA349" ca="1">IF($G349="D",VLOOKUP($A349,DefaultParameters,MATCH(AA$8,'Default Parameters'!$3:$3,0),FALSE),"[enter country-specific value")</f>
        <v>0.14000000000000001</v>
      </c>
      <c r="AB349" s="211" cm="1">
        <f t="array" aca="1" ref="AB349" ca="1">IF($G349="D",VLOOKUP($A349,DefaultParameters,MATCH(AB$8,'Default Parameters'!$3:$3,0),FALSE),"[enter country-specific value")</f>
        <v>0.14000000000000001</v>
      </c>
      <c r="AC349" s="211" cm="1">
        <f t="array" aca="1" ref="AC349" ca="1">IF($G349="D",VLOOKUP($A349,DefaultParameters,MATCH(AC$8,'Default Parameters'!$3:$3,0),FALSE),"[enter country-specific value")</f>
        <v>0.14000000000000001</v>
      </c>
      <c r="AD349" s="211" cm="1">
        <f t="array" aca="1" ref="AD349" ca="1">IF($G349="D",VLOOKUP($A349,DefaultParameters,MATCH(AD$8,'Default Parameters'!$3:$3,0),FALSE),"[enter country-specific value")</f>
        <v>0.14000000000000001</v>
      </c>
      <c r="AE349" s="211" cm="1">
        <f t="array" aca="1" ref="AE349" ca="1">IF($G349="D",VLOOKUP($A349,DefaultParameters,MATCH(AE$8,'Default Parameters'!$3:$3,0),FALSE),"[enter country-specific value")</f>
        <v>0.14000000000000001</v>
      </c>
      <c r="AF349" s="211" cm="1">
        <f t="array" aca="1" ref="AF349" ca="1">IF($G349="D",VLOOKUP($A349,DefaultParameters,MATCH(AF$8,'Default Parameters'!$3:$3,0),FALSE),"[enter country-specific value")</f>
        <v>0.14000000000000001</v>
      </c>
      <c r="AG349" s="211" cm="1">
        <f t="array" aca="1" ref="AG349" ca="1">IF($G349="D",VLOOKUP($A349,DefaultParameters,MATCH(AG$8,'Default Parameters'!$3:$3,0),FALSE),"[enter country-specific value")</f>
        <v>0.14000000000000001</v>
      </c>
      <c r="AH349" s="211" cm="1">
        <f t="array" aca="1" ref="AH349" ca="1">IF($G349="D",VLOOKUP($A349,DefaultParameters,MATCH(AH$8,'Default Parameters'!$3:$3,0),FALSE),"[enter country-specific value")</f>
        <v>0.14000000000000001</v>
      </c>
      <c r="AI349" s="211" cm="1">
        <f t="array" aca="1" ref="AI349" ca="1">IF($G349="D",VLOOKUP($A349,DefaultParameters,MATCH(AI$8,'Default Parameters'!$3:$3,0),FALSE),"[enter country-specific value")</f>
        <v>0.14000000000000001</v>
      </c>
      <c r="AJ349" s="211" cm="1">
        <f t="array" aca="1" ref="AJ349" ca="1">IF($G349="D",VLOOKUP($A349,DefaultParameters,MATCH(AJ$8,'Default Parameters'!$3:$3,0),FALSE),"[enter country-specific value")</f>
        <v>0.14000000000000001</v>
      </c>
      <c r="AK349" s="211" cm="1">
        <f t="array" aca="1" ref="AK349" ca="1">IF($G349="D",VLOOKUP($A349,DefaultParameters,MATCH(AK$8,'Default Parameters'!$3:$3,0),FALSE),"[enter country-specific value")</f>
        <v>0.14000000000000001</v>
      </c>
      <c r="AL349" s="211" cm="1">
        <f t="array" aca="1" ref="AL349" ca="1">IF($G349="D",VLOOKUP($A349,DefaultParameters,MATCH(AL$8,'Default Parameters'!$3:$3,0),FALSE),"[enter country-specific value")</f>
        <v>0.14000000000000001</v>
      </c>
      <c r="AM349" s="211" cm="1">
        <f t="array" aca="1" ref="AM349" ca="1">IF($G349="D",VLOOKUP($A349,DefaultParameters,MATCH(AM$8,'Default Parameters'!$3:$3,0),FALSE),"[enter country-specific value")</f>
        <v>0.14000000000000001</v>
      </c>
      <c r="AN349" s="211" cm="1">
        <f t="array" aca="1" ref="AN349" ca="1">IF($G349="D",VLOOKUP($A349,DefaultParameters,MATCH(AN$8,'Default Parameters'!$3:$3,0),FALSE),"[enter country-specific value")</f>
        <v>0.14000000000000001</v>
      </c>
      <c r="AO349" s="211" cm="1">
        <f t="array" aca="1" ref="AO349" ca="1">IF($G349="D",VLOOKUP($A349,DefaultParameters,MATCH(AO$8,'Default Parameters'!$3:$3,0),FALSE),"[enter country-specific value")</f>
        <v>0.14000000000000001</v>
      </c>
      <c r="AP349" s="211"/>
      <c r="AQ349" s="211"/>
      <c r="AR349" s="211"/>
      <c r="AS349" s="211"/>
      <c r="AT349" s="211"/>
      <c r="AU349" s="188"/>
      <c r="AV349" s="43" t="e" cm="1">
        <f t="array" aca="1" ref="AV349" ca="1">IF($G349="D",VLOOKUP($A349,DefaultParameters,MATCH(AV$8,'Default Parameters'!$3:$3,0),FALSE),"[enter country-specific value")</f>
        <v>#N/A</v>
      </c>
    </row>
    <row r="350" spans="1:48" x14ac:dyDescent="0.25">
      <c r="A350" s="44" t="str">
        <f t="shared" si="84"/>
        <v>EF_NH3_grazing_Goats</v>
      </c>
      <c r="B350" s="2" t="s">
        <v>49</v>
      </c>
      <c r="C350" s="2" t="s">
        <v>231</v>
      </c>
      <c r="D350" s="77" t="str">
        <f t="shared" ca="1" si="81"/>
        <v>NH3-N</v>
      </c>
      <c r="E350" s="2" t="s">
        <v>81</v>
      </c>
      <c r="F350" s="77" t="str">
        <f t="shared" ca="1" si="82"/>
        <v>Fraction TAN</v>
      </c>
      <c r="G350" s="201" t="s">
        <v>124</v>
      </c>
      <c r="H350" s="2" t="s">
        <v>49</v>
      </c>
      <c r="I350" s="211" t="str">
        <f t="shared" ca="1" si="83"/>
        <v>Table 3.9, 3B, EMEP/EEA Guidebook 2019</v>
      </c>
      <c r="J350" s="202"/>
      <c r="K350" s="211" cm="1">
        <f t="array" aca="1" ref="K350" ca="1">IF($G350="D",VLOOKUP($A350,DefaultParameters,MATCH(K$8,'Default Parameters'!$3:$3,0),FALSE),"[enter country-specific value")</f>
        <v>0.09</v>
      </c>
      <c r="L350" s="211" cm="1">
        <f t="array" aca="1" ref="L350" ca="1">IF($G350="D",VLOOKUP($A350,DefaultParameters,MATCH(L$8,'Default Parameters'!$3:$3,0),FALSE),"[enter country-specific value")</f>
        <v>0.09</v>
      </c>
      <c r="M350" s="211" cm="1">
        <f t="array" aca="1" ref="M350" ca="1">IF($G350="D",VLOOKUP($A350,DefaultParameters,MATCH(M$8,'Default Parameters'!$3:$3,0),FALSE),"[enter country-specific value")</f>
        <v>0.09</v>
      </c>
      <c r="N350" s="211" cm="1">
        <f t="array" aca="1" ref="N350" ca="1">IF($G350="D",VLOOKUP($A350,DefaultParameters,MATCH(N$8,'Default Parameters'!$3:$3,0),FALSE),"[enter country-specific value")</f>
        <v>0.09</v>
      </c>
      <c r="O350" s="211" cm="1">
        <f t="array" aca="1" ref="O350" ca="1">IF($G350="D",VLOOKUP($A350,DefaultParameters,MATCH(O$8,'Default Parameters'!$3:$3,0),FALSE),"[enter country-specific value")</f>
        <v>0.09</v>
      </c>
      <c r="P350" s="211" cm="1">
        <f t="array" aca="1" ref="P350" ca="1">IF($G350="D",VLOOKUP($A350,DefaultParameters,MATCH(P$8,'Default Parameters'!$3:$3,0),FALSE),"[enter country-specific value")</f>
        <v>0.09</v>
      </c>
      <c r="Q350" s="211" cm="1">
        <f t="array" aca="1" ref="Q350" ca="1">IF($G350="D",VLOOKUP($A350,DefaultParameters,MATCH(Q$8,'Default Parameters'!$3:$3,0),FALSE),"[enter country-specific value")</f>
        <v>0.09</v>
      </c>
      <c r="R350" s="211" cm="1">
        <f t="array" aca="1" ref="R350" ca="1">IF($G350="D",VLOOKUP($A350,DefaultParameters,MATCH(R$8,'Default Parameters'!$3:$3,0),FALSE),"[enter country-specific value")</f>
        <v>0.09</v>
      </c>
      <c r="S350" s="211" cm="1">
        <f t="array" aca="1" ref="S350" ca="1">IF($G350="D",VLOOKUP($A350,DefaultParameters,MATCH(S$8,'Default Parameters'!$3:$3,0),FALSE),"[enter country-specific value")</f>
        <v>0.09</v>
      </c>
      <c r="T350" s="211" cm="1">
        <f t="array" aca="1" ref="T350" ca="1">IF($G350="D",VLOOKUP($A350,DefaultParameters,MATCH(T$8,'Default Parameters'!$3:$3,0),FALSE),"[enter country-specific value")</f>
        <v>0.09</v>
      </c>
      <c r="U350" s="211" cm="1">
        <f t="array" aca="1" ref="U350" ca="1">IF($G350="D",VLOOKUP($A350,DefaultParameters,MATCH(U$8,'Default Parameters'!$3:$3,0),FALSE),"[enter country-specific value")</f>
        <v>0.09</v>
      </c>
      <c r="V350" s="211" cm="1">
        <f t="array" aca="1" ref="V350" ca="1">IF($G350="D",VLOOKUP($A350,DefaultParameters,MATCH(V$8,'Default Parameters'!$3:$3,0),FALSE),"[enter country-specific value")</f>
        <v>0.09</v>
      </c>
      <c r="W350" s="211" cm="1">
        <f t="array" aca="1" ref="W350" ca="1">IF($G350="D",VLOOKUP($A350,DefaultParameters,MATCH(W$8,'Default Parameters'!$3:$3,0),FALSE),"[enter country-specific value")</f>
        <v>0.09</v>
      </c>
      <c r="X350" s="211" cm="1">
        <f t="array" aca="1" ref="X350" ca="1">IF($G350="D",VLOOKUP($A350,DefaultParameters,MATCH(X$8,'Default Parameters'!$3:$3,0),FALSE),"[enter country-specific value")</f>
        <v>0.09</v>
      </c>
      <c r="Y350" s="211" cm="1">
        <f t="array" aca="1" ref="Y350" ca="1">IF($G350="D",VLOOKUP($A350,DefaultParameters,MATCH(Y$8,'Default Parameters'!$3:$3,0),FALSE),"[enter country-specific value")</f>
        <v>0.09</v>
      </c>
      <c r="Z350" s="211" cm="1">
        <f t="array" aca="1" ref="Z350" ca="1">IF($G350="D",VLOOKUP($A350,DefaultParameters,MATCH(Z$8,'Default Parameters'!$3:$3,0),FALSE),"[enter country-specific value")</f>
        <v>0.09</v>
      </c>
      <c r="AA350" s="211" cm="1">
        <f t="array" aca="1" ref="AA350" ca="1">IF($G350="D",VLOOKUP($A350,DefaultParameters,MATCH(AA$8,'Default Parameters'!$3:$3,0),FALSE),"[enter country-specific value")</f>
        <v>0.09</v>
      </c>
      <c r="AB350" s="211" cm="1">
        <f t="array" aca="1" ref="AB350" ca="1">IF($G350="D",VLOOKUP($A350,DefaultParameters,MATCH(AB$8,'Default Parameters'!$3:$3,0),FALSE),"[enter country-specific value")</f>
        <v>0.09</v>
      </c>
      <c r="AC350" s="211" cm="1">
        <f t="array" aca="1" ref="AC350" ca="1">IF($G350="D",VLOOKUP($A350,DefaultParameters,MATCH(AC$8,'Default Parameters'!$3:$3,0),FALSE),"[enter country-specific value")</f>
        <v>0.09</v>
      </c>
      <c r="AD350" s="211" cm="1">
        <f t="array" aca="1" ref="AD350" ca="1">IF($G350="D",VLOOKUP($A350,DefaultParameters,MATCH(AD$8,'Default Parameters'!$3:$3,0),FALSE),"[enter country-specific value")</f>
        <v>0.09</v>
      </c>
      <c r="AE350" s="211" cm="1">
        <f t="array" aca="1" ref="AE350" ca="1">IF($G350="D",VLOOKUP($A350,DefaultParameters,MATCH(AE$8,'Default Parameters'!$3:$3,0),FALSE),"[enter country-specific value")</f>
        <v>0.09</v>
      </c>
      <c r="AF350" s="211" cm="1">
        <f t="array" aca="1" ref="AF350" ca="1">IF($G350="D",VLOOKUP($A350,DefaultParameters,MATCH(AF$8,'Default Parameters'!$3:$3,0),FALSE),"[enter country-specific value")</f>
        <v>0.09</v>
      </c>
      <c r="AG350" s="211" cm="1">
        <f t="array" aca="1" ref="AG350" ca="1">IF($G350="D",VLOOKUP($A350,DefaultParameters,MATCH(AG$8,'Default Parameters'!$3:$3,0),FALSE),"[enter country-specific value")</f>
        <v>0.09</v>
      </c>
      <c r="AH350" s="211" cm="1">
        <f t="array" aca="1" ref="AH350" ca="1">IF($G350="D",VLOOKUP($A350,DefaultParameters,MATCH(AH$8,'Default Parameters'!$3:$3,0),FALSE),"[enter country-specific value")</f>
        <v>0.09</v>
      </c>
      <c r="AI350" s="211" cm="1">
        <f t="array" aca="1" ref="AI350" ca="1">IF($G350="D",VLOOKUP($A350,DefaultParameters,MATCH(AI$8,'Default Parameters'!$3:$3,0),FALSE),"[enter country-specific value")</f>
        <v>0.09</v>
      </c>
      <c r="AJ350" s="211" cm="1">
        <f t="array" aca="1" ref="AJ350" ca="1">IF($G350="D",VLOOKUP($A350,DefaultParameters,MATCH(AJ$8,'Default Parameters'!$3:$3,0),FALSE),"[enter country-specific value")</f>
        <v>0.09</v>
      </c>
      <c r="AK350" s="211" cm="1">
        <f t="array" aca="1" ref="AK350" ca="1">IF($G350="D",VLOOKUP($A350,DefaultParameters,MATCH(AK$8,'Default Parameters'!$3:$3,0),FALSE),"[enter country-specific value")</f>
        <v>0.09</v>
      </c>
      <c r="AL350" s="211" cm="1">
        <f t="array" aca="1" ref="AL350" ca="1">IF($G350="D",VLOOKUP($A350,DefaultParameters,MATCH(AL$8,'Default Parameters'!$3:$3,0),FALSE),"[enter country-specific value")</f>
        <v>0.09</v>
      </c>
      <c r="AM350" s="211" cm="1">
        <f t="array" aca="1" ref="AM350" ca="1">IF($G350="D",VLOOKUP($A350,DefaultParameters,MATCH(AM$8,'Default Parameters'!$3:$3,0),FALSE),"[enter country-specific value")</f>
        <v>0.09</v>
      </c>
      <c r="AN350" s="211" cm="1">
        <f t="array" aca="1" ref="AN350" ca="1">IF($G350="D",VLOOKUP($A350,DefaultParameters,MATCH(AN$8,'Default Parameters'!$3:$3,0),FALSE),"[enter country-specific value")</f>
        <v>0.09</v>
      </c>
      <c r="AO350" s="211" cm="1">
        <f t="array" aca="1" ref="AO350" ca="1">IF($G350="D",VLOOKUP($A350,DefaultParameters,MATCH(AO$8,'Default Parameters'!$3:$3,0),FALSE),"[enter country-specific value")</f>
        <v>0.09</v>
      </c>
      <c r="AP350" s="211"/>
      <c r="AQ350" s="211"/>
      <c r="AR350" s="211"/>
      <c r="AS350" s="211"/>
      <c r="AT350" s="211"/>
      <c r="AU350" s="188"/>
      <c r="AV350" s="43" t="e" cm="1">
        <f t="array" aca="1" ref="AV350" ca="1">IF($G350="D",VLOOKUP($A350,DefaultParameters,MATCH(AV$8,'Default Parameters'!$3:$3,0),FALSE),"[enter country-specific value")</f>
        <v>#N/A</v>
      </c>
    </row>
    <row r="351" spans="1:48" x14ac:dyDescent="0.25">
      <c r="A351" s="44" t="str">
        <f t="shared" si="84"/>
        <v>EF_NH3_grazing_Horses</v>
      </c>
      <c r="B351" s="2" t="s">
        <v>49</v>
      </c>
      <c r="C351" s="2" t="s">
        <v>231</v>
      </c>
      <c r="D351" s="77" t="str">
        <f t="shared" ca="1" si="81"/>
        <v>NH3-N</v>
      </c>
      <c r="E351" s="2" t="s">
        <v>82</v>
      </c>
      <c r="F351" s="77" t="str">
        <f t="shared" ca="1" si="82"/>
        <v>Fraction TAN</v>
      </c>
      <c r="G351" s="201" t="s">
        <v>124</v>
      </c>
      <c r="H351" s="2" t="s">
        <v>49</v>
      </c>
      <c r="I351" s="211" t="str">
        <f t="shared" ca="1" si="83"/>
        <v>Table 3.9, 3B, EMEP/EEA Guidebook 2019</v>
      </c>
      <c r="J351" s="176"/>
      <c r="K351" s="211" cm="1">
        <f t="array" aca="1" ref="K351" ca="1">IF($G351="D",VLOOKUP($A351,DefaultParameters,MATCH(K$8,'Default Parameters'!$3:$3,0),FALSE),"[enter country-specific value")</f>
        <v>0.35</v>
      </c>
      <c r="L351" s="211" cm="1">
        <f t="array" aca="1" ref="L351" ca="1">IF($G351="D",VLOOKUP($A351,DefaultParameters,MATCH(L$8,'Default Parameters'!$3:$3,0),FALSE),"[enter country-specific value")</f>
        <v>0.35</v>
      </c>
      <c r="M351" s="211" cm="1">
        <f t="array" aca="1" ref="M351" ca="1">IF($G351="D",VLOOKUP($A351,DefaultParameters,MATCH(M$8,'Default Parameters'!$3:$3,0),FALSE),"[enter country-specific value")</f>
        <v>0.35</v>
      </c>
      <c r="N351" s="211" cm="1">
        <f t="array" aca="1" ref="N351" ca="1">IF($G351="D",VLOOKUP($A351,DefaultParameters,MATCH(N$8,'Default Parameters'!$3:$3,0),FALSE),"[enter country-specific value")</f>
        <v>0.35</v>
      </c>
      <c r="O351" s="211" cm="1">
        <f t="array" aca="1" ref="O351" ca="1">IF($G351="D",VLOOKUP($A351,DefaultParameters,MATCH(O$8,'Default Parameters'!$3:$3,0),FALSE),"[enter country-specific value")</f>
        <v>0.35</v>
      </c>
      <c r="P351" s="211" cm="1">
        <f t="array" aca="1" ref="P351" ca="1">IF($G351="D",VLOOKUP($A351,DefaultParameters,MATCH(P$8,'Default Parameters'!$3:$3,0),FALSE),"[enter country-specific value")</f>
        <v>0.35</v>
      </c>
      <c r="Q351" s="211" cm="1">
        <f t="array" aca="1" ref="Q351" ca="1">IF($G351="D",VLOOKUP($A351,DefaultParameters,MATCH(Q$8,'Default Parameters'!$3:$3,0),FALSE),"[enter country-specific value")</f>
        <v>0.35</v>
      </c>
      <c r="R351" s="211" cm="1">
        <f t="array" aca="1" ref="R351" ca="1">IF($G351="D",VLOOKUP($A351,DefaultParameters,MATCH(R$8,'Default Parameters'!$3:$3,0),FALSE),"[enter country-specific value")</f>
        <v>0.35</v>
      </c>
      <c r="S351" s="211" cm="1">
        <f t="array" aca="1" ref="S351" ca="1">IF($G351="D",VLOOKUP($A351,DefaultParameters,MATCH(S$8,'Default Parameters'!$3:$3,0),FALSE),"[enter country-specific value")</f>
        <v>0.35</v>
      </c>
      <c r="T351" s="211" cm="1">
        <f t="array" aca="1" ref="T351" ca="1">IF($G351="D",VLOOKUP($A351,DefaultParameters,MATCH(T$8,'Default Parameters'!$3:$3,0),FALSE),"[enter country-specific value")</f>
        <v>0.35</v>
      </c>
      <c r="U351" s="211" cm="1">
        <f t="array" aca="1" ref="U351" ca="1">IF($G351="D",VLOOKUP($A351,DefaultParameters,MATCH(U$8,'Default Parameters'!$3:$3,0),FALSE),"[enter country-specific value")</f>
        <v>0.35</v>
      </c>
      <c r="V351" s="211" cm="1">
        <f t="array" aca="1" ref="V351" ca="1">IF($G351="D",VLOOKUP($A351,DefaultParameters,MATCH(V$8,'Default Parameters'!$3:$3,0),FALSE),"[enter country-specific value")</f>
        <v>0.35</v>
      </c>
      <c r="W351" s="211" cm="1">
        <f t="array" aca="1" ref="W351" ca="1">IF($G351="D",VLOOKUP($A351,DefaultParameters,MATCH(W$8,'Default Parameters'!$3:$3,0),FALSE),"[enter country-specific value")</f>
        <v>0.35</v>
      </c>
      <c r="X351" s="211" cm="1">
        <f t="array" aca="1" ref="X351" ca="1">IF($G351="D",VLOOKUP($A351,DefaultParameters,MATCH(X$8,'Default Parameters'!$3:$3,0),FALSE),"[enter country-specific value")</f>
        <v>0.35</v>
      </c>
      <c r="Y351" s="211" cm="1">
        <f t="array" aca="1" ref="Y351" ca="1">IF($G351="D",VLOOKUP($A351,DefaultParameters,MATCH(Y$8,'Default Parameters'!$3:$3,0),FALSE),"[enter country-specific value")</f>
        <v>0.35</v>
      </c>
      <c r="Z351" s="211" cm="1">
        <f t="array" aca="1" ref="Z351" ca="1">IF($G351="D",VLOOKUP($A351,DefaultParameters,MATCH(Z$8,'Default Parameters'!$3:$3,0),FALSE),"[enter country-specific value")</f>
        <v>0.35</v>
      </c>
      <c r="AA351" s="211" cm="1">
        <f t="array" aca="1" ref="AA351" ca="1">IF($G351="D",VLOOKUP($A351,DefaultParameters,MATCH(AA$8,'Default Parameters'!$3:$3,0),FALSE),"[enter country-specific value")</f>
        <v>0.35</v>
      </c>
      <c r="AB351" s="211" cm="1">
        <f t="array" aca="1" ref="AB351" ca="1">IF($G351="D",VLOOKUP($A351,DefaultParameters,MATCH(AB$8,'Default Parameters'!$3:$3,0),FALSE),"[enter country-specific value")</f>
        <v>0.35</v>
      </c>
      <c r="AC351" s="211" cm="1">
        <f t="array" aca="1" ref="AC351" ca="1">IF($G351="D",VLOOKUP($A351,DefaultParameters,MATCH(AC$8,'Default Parameters'!$3:$3,0),FALSE),"[enter country-specific value")</f>
        <v>0.35</v>
      </c>
      <c r="AD351" s="211" cm="1">
        <f t="array" aca="1" ref="AD351" ca="1">IF($G351="D",VLOOKUP($A351,DefaultParameters,MATCH(AD$8,'Default Parameters'!$3:$3,0),FALSE),"[enter country-specific value")</f>
        <v>0.35</v>
      </c>
      <c r="AE351" s="211" cm="1">
        <f t="array" aca="1" ref="AE351" ca="1">IF($G351="D",VLOOKUP($A351,DefaultParameters,MATCH(AE$8,'Default Parameters'!$3:$3,0),FALSE),"[enter country-specific value")</f>
        <v>0.35</v>
      </c>
      <c r="AF351" s="211" cm="1">
        <f t="array" aca="1" ref="AF351" ca="1">IF($G351="D",VLOOKUP($A351,DefaultParameters,MATCH(AF$8,'Default Parameters'!$3:$3,0),FALSE),"[enter country-specific value")</f>
        <v>0.35</v>
      </c>
      <c r="AG351" s="211" cm="1">
        <f t="array" aca="1" ref="AG351" ca="1">IF($G351="D",VLOOKUP($A351,DefaultParameters,MATCH(AG$8,'Default Parameters'!$3:$3,0),FALSE),"[enter country-specific value")</f>
        <v>0.35</v>
      </c>
      <c r="AH351" s="211" cm="1">
        <f t="array" aca="1" ref="AH351" ca="1">IF($G351="D",VLOOKUP($A351,DefaultParameters,MATCH(AH$8,'Default Parameters'!$3:$3,0),FALSE),"[enter country-specific value")</f>
        <v>0.35</v>
      </c>
      <c r="AI351" s="211" cm="1">
        <f t="array" aca="1" ref="AI351" ca="1">IF($G351="D",VLOOKUP($A351,DefaultParameters,MATCH(AI$8,'Default Parameters'!$3:$3,0),FALSE),"[enter country-specific value")</f>
        <v>0.35</v>
      </c>
      <c r="AJ351" s="211" cm="1">
        <f t="array" aca="1" ref="AJ351" ca="1">IF($G351="D",VLOOKUP($A351,DefaultParameters,MATCH(AJ$8,'Default Parameters'!$3:$3,0),FALSE),"[enter country-specific value")</f>
        <v>0.35</v>
      </c>
      <c r="AK351" s="211" cm="1">
        <f t="array" aca="1" ref="AK351" ca="1">IF($G351="D",VLOOKUP($A351,DefaultParameters,MATCH(AK$8,'Default Parameters'!$3:$3,0),FALSE),"[enter country-specific value")</f>
        <v>0.35</v>
      </c>
      <c r="AL351" s="211" cm="1">
        <f t="array" aca="1" ref="AL351" ca="1">IF($G351="D",VLOOKUP($A351,DefaultParameters,MATCH(AL$8,'Default Parameters'!$3:$3,0),FALSE),"[enter country-specific value")</f>
        <v>0.35</v>
      </c>
      <c r="AM351" s="211" cm="1">
        <f t="array" aca="1" ref="AM351" ca="1">IF($G351="D",VLOOKUP($A351,DefaultParameters,MATCH(AM$8,'Default Parameters'!$3:$3,0),FALSE),"[enter country-specific value")</f>
        <v>0.35</v>
      </c>
      <c r="AN351" s="211" cm="1">
        <f t="array" aca="1" ref="AN351" ca="1">IF($G351="D",VLOOKUP($A351,DefaultParameters,MATCH(AN$8,'Default Parameters'!$3:$3,0),FALSE),"[enter country-specific value")</f>
        <v>0.35</v>
      </c>
      <c r="AO351" s="211" cm="1">
        <f t="array" aca="1" ref="AO351" ca="1">IF($G351="D",VLOOKUP($A351,DefaultParameters,MATCH(AO$8,'Default Parameters'!$3:$3,0),FALSE),"[enter country-specific value")</f>
        <v>0.35</v>
      </c>
      <c r="AP351" s="211"/>
      <c r="AQ351" s="211"/>
      <c r="AR351" s="211"/>
      <c r="AS351" s="211"/>
      <c r="AT351" s="211"/>
      <c r="AU351" s="188"/>
      <c r="AV351" s="43" t="e" cm="1">
        <f t="array" aca="1" ref="AV351" ca="1">IF($G351="D",VLOOKUP($A351,DefaultParameters,MATCH(AV$8,'Default Parameters'!$3:$3,0),FALSE),"[enter country-specific value")</f>
        <v>#N/A</v>
      </c>
    </row>
    <row r="352" spans="1:48" x14ac:dyDescent="0.25">
      <c r="A352" s="44" t="str">
        <f t="shared" si="84"/>
        <v>EF_NH3_grazing_Mules and asses</v>
      </c>
      <c r="B352" s="2" t="s">
        <v>49</v>
      </c>
      <c r="C352" s="2" t="s">
        <v>231</v>
      </c>
      <c r="D352" s="77" t="str">
        <f t="shared" ca="1" si="81"/>
        <v>NH3-N</v>
      </c>
      <c r="E352" s="2" t="s">
        <v>83</v>
      </c>
      <c r="F352" s="77" t="str">
        <f t="shared" ca="1" si="82"/>
        <v>Fraction TAN</v>
      </c>
      <c r="G352" s="201" t="s">
        <v>124</v>
      </c>
      <c r="H352" s="2" t="s">
        <v>49</v>
      </c>
      <c r="I352" s="211" t="str">
        <f t="shared" ca="1" si="83"/>
        <v>Table 3.9, 3B, EMEP/EEA Guidebook 2019</v>
      </c>
      <c r="J352" s="202"/>
      <c r="K352" s="211" cm="1">
        <f t="array" aca="1" ref="K352" ca="1">IF($G352="D",VLOOKUP($A352,DefaultParameters,MATCH(K$8,'Default Parameters'!$3:$3,0),FALSE),"[enter country-specific value")</f>
        <v>0.35</v>
      </c>
      <c r="L352" s="211" cm="1">
        <f t="array" aca="1" ref="L352" ca="1">IF($G352="D",VLOOKUP($A352,DefaultParameters,MATCH(L$8,'Default Parameters'!$3:$3,0),FALSE),"[enter country-specific value")</f>
        <v>0.35</v>
      </c>
      <c r="M352" s="211" cm="1">
        <f t="array" aca="1" ref="M352" ca="1">IF($G352="D",VLOOKUP($A352,DefaultParameters,MATCH(M$8,'Default Parameters'!$3:$3,0),FALSE),"[enter country-specific value")</f>
        <v>0.35</v>
      </c>
      <c r="N352" s="211" cm="1">
        <f t="array" aca="1" ref="N352" ca="1">IF($G352="D",VLOOKUP($A352,DefaultParameters,MATCH(N$8,'Default Parameters'!$3:$3,0),FALSE),"[enter country-specific value")</f>
        <v>0.35</v>
      </c>
      <c r="O352" s="211" cm="1">
        <f t="array" aca="1" ref="O352" ca="1">IF($G352="D",VLOOKUP($A352,DefaultParameters,MATCH(O$8,'Default Parameters'!$3:$3,0),FALSE),"[enter country-specific value")</f>
        <v>0.35</v>
      </c>
      <c r="P352" s="211" cm="1">
        <f t="array" aca="1" ref="P352" ca="1">IF($G352="D",VLOOKUP($A352,DefaultParameters,MATCH(P$8,'Default Parameters'!$3:$3,0),FALSE),"[enter country-specific value")</f>
        <v>0.35</v>
      </c>
      <c r="Q352" s="211" cm="1">
        <f t="array" aca="1" ref="Q352" ca="1">IF($G352="D",VLOOKUP($A352,DefaultParameters,MATCH(Q$8,'Default Parameters'!$3:$3,0),FALSE),"[enter country-specific value")</f>
        <v>0.35</v>
      </c>
      <c r="R352" s="211" cm="1">
        <f t="array" aca="1" ref="R352" ca="1">IF($G352="D",VLOOKUP($A352,DefaultParameters,MATCH(R$8,'Default Parameters'!$3:$3,0),FALSE),"[enter country-specific value")</f>
        <v>0.35</v>
      </c>
      <c r="S352" s="211" cm="1">
        <f t="array" aca="1" ref="S352" ca="1">IF($G352="D",VLOOKUP($A352,DefaultParameters,MATCH(S$8,'Default Parameters'!$3:$3,0),FALSE),"[enter country-specific value")</f>
        <v>0.35</v>
      </c>
      <c r="T352" s="211" cm="1">
        <f t="array" aca="1" ref="T352" ca="1">IF($G352="D",VLOOKUP($A352,DefaultParameters,MATCH(T$8,'Default Parameters'!$3:$3,0),FALSE),"[enter country-specific value")</f>
        <v>0.35</v>
      </c>
      <c r="U352" s="211" cm="1">
        <f t="array" aca="1" ref="U352" ca="1">IF($G352="D",VLOOKUP($A352,DefaultParameters,MATCH(U$8,'Default Parameters'!$3:$3,0),FALSE),"[enter country-specific value")</f>
        <v>0.35</v>
      </c>
      <c r="V352" s="211" cm="1">
        <f t="array" aca="1" ref="V352" ca="1">IF($G352="D",VLOOKUP($A352,DefaultParameters,MATCH(V$8,'Default Parameters'!$3:$3,0),FALSE),"[enter country-specific value")</f>
        <v>0.35</v>
      </c>
      <c r="W352" s="211" cm="1">
        <f t="array" aca="1" ref="W352" ca="1">IF($G352="D",VLOOKUP($A352,DefaultParameters,MATCH(W$8,'Default Parameters'!$3:$3,0),FALSE),"[enter country-specific value")</f>
        <v>0.35</v>
      </c>
      <c r="X352" s="211" cm="1">
        <f t="array" aca="1" ref="X352" ca="1">IF($G352="D",VLOOKUP($A352,DefaultParameters,MATCH(X$8,'Default Parameters'!$3:$3,0),FALSE),"[enter country-specific value")</f>
        <v>0.35</v>
      </c>
      <c r="Y352" s="211" cm="1">
        <f t="array" aca="1" ref="Y352" ca="1">IF($G352="D",VLOOKUP($A352,DefaultParameters,MATCH(Y$8,'Default Parameters'!$3:$3,0),FALSE),"[enter country-specific value")</f>
        <v>0.35</v>
      </c>
      <c r="Z352" s="211" cm="1">
        <f t="array" aca="1" ref="Z352" ca="1">IF($G352="D",VLOOKUP($A352,DefaultParameters,MATCH(Z$8,'Default Parameters'!$3:$3,0),FALSE),"[enter country-specific value")</f>
        <v>0.35</v>
      </c>
      <c r="AA352" s="211" cm="1">
        <f t="array" aca="1" ref="AA352" ca="1">IF($G352="D",VLOOKUP($A352,DefaultParameters,MATCH(AA$8,'Default Parameters'!$3:$3,0),FALSE),"[enter country-specific value")</f>
        <v>0.35</v>
      </c>
      <c r="AB352" s="211" cm="1">
        <f t="array" aca="1" ref="AB352" ca="1">IF($G352="D",VLOOKUP($A352,DefaultParameters,MATCH(AB$8,'Default Parameters'!$3:$3,0),FALSE),"[enter country-specific value")</f>
        <v>0.35</v>
      </c>
      <c r="AC352" s="211" cm="1">
        <f t="array" aca="1" ref="AC352" ca="1">IF($G352="D",VLOOKUP($A352,DefaultParameters,MATCH(AC$8,'Default Parameters'!$3:$3,0),FALSE),"[enter country-specific value")</f>
        <v>0.35</v>
      </c>
      <c r="AD352" s="211" cm="1">
        <f t="array" aca="1" ref="AD352" ca="1">IF($G352="D",VLOOKUP($A352,DefaultParameters,MATCH(AD$8,'Default Parameters'!$3:$3,0),FALSE),"[enter country-specific value")</f>
        <v>0.35</v>
      </c>
      <c r="AE352" s="211" cm="1">
        <f t="array" aca="1" ref="AE352" ca="1">IF($G352="D",VLOOKUP($A352,DefaultParameters,MATCH(AE$8,'Default Parameters'!$3:$3,0),FALSE),"[enter country-specific value")</f>
        <v>0.35</v>
      </c>
      <c r="AF352" s="211" cm="1">
        <f t="array" aca="1" ref="AF352" ca="1">IF($G352="D",VLOOKUP($A352,DefaultParameters,MATCH(AF$8,'Default Parameters'!$3:$3,0),FALSE),"[enter country-specific value")</f>
        <v>0.35</v>
      </c>
      <c r="AG352" s="211" cm="1">
        <f t="array" aca="1" ref="AG352" ca="1">IF($G352="D",VLOOKUP($A352,DefaultParameters,MATCH(AG$8,'Default Parameters'!$3:$3,0),FALSE),"[enter country-specific value")</f>
        <v>0.35</v>
      </c>
      <c r="AH352" s="211" cm="1">
        <f t="array" aca="1" ref="AH352" ca="1">IF($G352="D",VLOOKUP($A352,DefaultParameters,MATCH(AH$8,'Default Parameters'!$3:$3,0),FALSE),"[enter country-specific value")</f>
        <v>0.35</v>
      </c>
      <c r="AI352" s="211" cm="1">
        <f t="array" aca="1" ref="AI352" ca="1">IF($G352="D",VLOOKUP($A352,DefaultParameters,MATCH(AI$8,'Default Parameters'!$3:$3,0),FALSE),"[enter country-specific value")</f>
        <v>0.35</v>
      </c>
      <c r="AJ352" s="211" cm="1">
        <f t="array" aca="1" ref="AJ352" ca="1">IF($G352="D",VLOOKUP($A352,DefaultParameters,MATCH(AJ$8,'Default Parameters'!$3:$3,0),FALSE),"[enter country-specific value")</f>
        <v>0.35</v>
      </c>
      <c r="AK352" s="211" cm="1">
        <f t="array" aca="1" ref="AK352" ca="1">IF($G352="D",VLOOKUP($A352,DefaultParameters,MATCH(AK$8,'Default Parameters'!$3:$3,0),FALSE),"[enter country-specific value")</f>
        <v>0.35</v>
      </c>
      <c r="AL352" s="211" cm="1">
        <f t="array" aca="1" ref="AL352" ca="1">IF($G352="D",VLOOKUP($A352,DefaultParameters,MATCH(AL$8,'Default Parameters'!$3:$3,0),FALSE),"[enter country-specific value")</f>
        <v>0.35</v>
      </c>
      <c r="AM352" s="211" cm="1">
        <f t="array" aca="1" ref="AM352" ca="1">IF($G352="D",VLOOKUP($A352,DefaultParameters,MATCH(AM$8,'Default Parameters'!$3:$3,0),FALSE),"[enter country-specific value")</f>
        <v>0.35</v>
      </c>
      <c r="AN352" s="211" cm="1">
        <f t="array" aca="1" ref="AN352" ca="1">IF($G352="D",VLOOKUP($A352,DefaultParameters,MATCH(AN$8,'Default Parameters'!$3:$3,0),FALSE),"[enter country-specific value")</f>
        <v>0.35</v>
      </c>
      <c r="AO352" s="211" cm="1">
        <f t="array" aca="1" ref="AO352" ca="1">IF($G352="D",VLOOKUP($A352,DefaultParameters,MATCH(AO$8,'Default Parameters'!$3:$3,0),FALSE),"[enter country-specific value")</f>
        <v>0.35</v>
      </c>
      <c r="AP352" s="211"/>
      <c r="AQ352" s="211"/>
      <c r="AR352" s="211"/>
      <c r="AS352" s="211"/>
      <c r="AT352" s="211"/>
      <c r="AU352" s="188"/>
      <c r="AV352" s="43" t="e" cm="1">
        <f t="array" aca="1" ref="AV352" ca="1">IF($G352="D",VLOOKUP($A352,DefaultParameters,MATCH(AV$8,'Default Parameters'!$3:$3,0),FALSE),"[enter country-specific value")</f>
        <v>#N/A</v>
      </c>
    </row>
    <row r="353" spans="1:51" x14ac:dyDescent="0.25">
      <c r="A353" s="44" t="str">
        <f t="shared" si="84"/>
        <v>EF_NH3_grazing_Laying hens</v>
      </c>
      <c r="B353" s="2" t="s">
        <v>49</v>
      </c>
      <c r="C353" s="2" t="s">
        <v>231</v>
      </c>
      <c r="D353" s="77" t="str">
        <f t="shared" ca="1" si="81"/>
        <v>NH3-N</v>
      </c>
      <c r="E353" s="2" t="s">
        <v>85</v>
      </c>
      <c r="F353" s="77" t="str">
        <f t="shared" ca="1" si="82"/>
        <v>Fraction TAN</v>
      </c>
      <c r="G353" s="201" t="s">
        <v>124</v>
      </c>
      <c r="H353" s="2" t="s">
        <v>49</v>
      </c>
      <c r="I353" s="211" t="str">
        <f t="shared" ca="1" si="83"/>
        <v>No default, assumed to be 0</v>
      </c>
      <c r="J353" s="176"/>
      <c r="K353" s="211" cm="1">
        <f t="array" aca="1" ref="K353" ca="1">IF($G353="D",VLOOKUP($A353,DefaultParameters,MATCH(K$8,'Default Parameters'!$3:$3,0),FALSE),"[enter country-specific value")</f>
        <v>0</v>
      </c>
      <c r="L353" s="211" cm="1">
        <f t="array" aca="1" ref="L353" ca="1">IF($G353="D",VLOOKUP($A353,DefaultParameters,MATCH(L$8,'Default Parameters'!$3:$3,0),FALSE),"[enter country-specific value")</f>
        <v>0</v>
      </c>
      <c r="M353" s="211" cm="1">
        <f t="array" aca="1" ref="M353" ca="1">IF($G353="D",VLOOKUP($A353,DefaultParameters,MATCH(M$8,'Default Parameters'!$3:$3,0),FALSE),"[enter country-specific value")</f>
        <v>0</v>
      </c>
      <c r="N353" s="211" cm="1">
        <f t="array" aca="1" ref="N353" ca="1">IF($G353="D",VLOOKUP($A353,DefaultParameters,MATCH(N$8,'Default Parameters'!$3:$3,0),FALSE),"[enter country-specific value")</f>
        <v>0</v>
      </c>
      <c r="O353" s="211" cm="1">
        <f t="array" aca="1" ref="O353" ca="1">IF($G353="D",VLOOKUP($A353,DefaultParameters,MATCH(O$8,'Default Parameters'!$3:$3,0),FALSE),"[enter country-specific value")</f>
        <v>0</v>
      </c>
      <c r="P353" s="211" cm="1">
        <f t="array" aca="1" ref="P353" ca="1">IF($G353="D",VLOOKUP($A353,DefaultParameters,MATCH(P$8,'Default Parameters'!$3:$3,0),FALSE),"[enter country-specific value")</f>
        <v>0</v>
      </c>
      <c r="Q353" s="211" cm="1">
        <f t="array" aca="1" ref="Q353" ca="1">IF($G353="D",VLOOKUP($A353,DefaultParameters,MATCH(Q$8,'Default Parameters'!$3:$3,0),FALSE),"[enter country-specific value")</f>
        <v>0</v>
      </c>
      <c r="R353" s="211" cm="1">
        <f t="array" aca="1" ref="R353" ca="1">IF($G353="D",VLOOKUP($A353,DefaultParameters,MATCH(R$8,'Default Parameters'!$3:$3,0),FALSE),"[enter country-specific value")</f>
        <v>0</v>
      </c>
      <c r="S353" s="211" cm="1">
        <f t="array" aca="1" ref="S353" ca="1">IF($G353="D",VLOOKUP($A353,DefaultParameters,MATCH(S$8,'Default Parameters'!$3:$3,0),FALSE),"[enter country-specific value")</f>
        <v>0</v>
      </c>
      <c r="T353" s="211" cm="1">
        <f t="array" aca="1" ref="T353" ca="1">IF($G353="D",VLOOKUP($A353,DefaultParameters,MATCH(T$8,'Default Parameters'!$3:$3,0),FALSE),"[enter country-specific value")</f>
        <v>0</v>
      </c>
      <c r="U353" s="211" cm="1">
        <f t="array" aca="1" ref="U353" ca="1">IF($G353="D",VLOOKUP($A353,DefaultParameters,MATCH(U$8,'Default Parameters'!$3:$3,0),FALSE),"[enter country-specific value")</f>
        <v>0</v>
      </c>
      <c r="V353" s="211" cm="1">
        <f t="array" aca="1" ref="V353" ca="1">IF($G353="D",VLOOKUP($A353,DefaultParameters,MATCH(V$8,'Default Parameters'!$3:$3,0),FALSE),"[enter country-specific value")</f>
        <v>0</v>
      </c>
      <c r="W353" s="211" cm="1">
        <f t="array" aca="1" ref="W353" ca="1">IF($G353="D",VLOOKUP($A353,DefaultParameters,MATCH(W$8,'Default Parameters'!$3:$3,0),FALSE),"[enter country-specific value")</f>
        <v>0</v>
      </c>
      <c r="X353" s="211" cm="1">
        <f t="array" aca="1" ref="X353" ca="1">IF($G353="D",VLOOKUP($A353,DefaultParameters,MATCH(X$8,'Default Parameters'!$3:$3,0),FALSE),"[enter country-specific value")</f>
        <v>0</v>
      </c>
      <c r="Y353" s="211" cm="1">
        <f t="array" aca="1" ref="Y353" ca="1">IF($G353="D",VLOOKUP($A353,DefaultParameters,MATCH(Y$8,'Default Parameters'!$3:$3,0),FALSE),"[enter country-specific value")</f>
        <v>0</v>
      </c>
      <c r="Z353" s="211" cm="1">
        <f t="array" aca="1" ref="Z353" ca="1">IF($G353="D",VLOOKUP($A353,DefaultParameters,MATCH(Z$8,'Default Parameters'!$3:$3,0),FALSE),"[enter country-specific value")</f>
        <v>0</v>
      </c>
      <c r="AA353" s="211" cm="1">
        <f t="array" aca="1" ref="AA353" ca="1">IF($G353="D",VLOOKUP($A353,DefaultParameters,MATCH(AA$8,'Default Parameters'!$3:$3,0),FALSE),"[enter country-specific value")</f>
        <v>0</v>
      </c>
      <c r="AB353" s="211" cm="1">
        <f t="array" aca="1" ref="AB353" ca="1">IF($G353="D",VLOOKUP($A353,DefaultParameters,MATCH(AB$8,'Default Parameters'!$3:$3,0),FALSE),"[enter country-specific value")</f>
        <v>0</v>
      </c>
      <c r="AC353" s="211" cm="1">
        <f t="array" aca="1" ref="AC353" ca="1">IF($G353="D",VLOOKUP($A353,DefaultParameters,MATCH(AC$8,'Default Parameters'!$3:$3,0),FALSE),"[enter country-specific value")</f>
        <v>0</v>
      </c>
      <c r="AD353" s="211" cm="1">
        <f t="array" aca="1" ref="AD353" ca="1">IF($G353="D",VLOOKUP($A353,DefaultParameters,MATCH(AD$8,'Default Parameters'!$3:$3,0),FALSE),"[enter country-specific value")</f>
        <v>0</v>
      </c>
      <c r="AE353" s="211" cm="1">
        <f t="array" aca="1" ref="AE353" ca="1">IF($G353="D",VLOOKUP($A353,DefaultParameters,MATCH(AE$8,'Default Parameters'!$3:$3,0),FALSE),"[enter country-specific value")</f>
        <v>0</v>
      </c>
      <c r="AF353" s="211" cm="1">
        <f t="array" aca="1" ref="AF353" ca="1">IF($G353="D",VLOOKUP($A353,DefaultParameters,MATCH(AF$8,'Default Parameters'!$3:$3,0),FALSE),"[enter country-specific value")</f>
        <v>0</v>
      </c>
      <c r="AG353" s="211" cm="1">
        <f t="array" aca="1" ref="AG353" ca="1">IF($G353="D",VLOOKUP($A353,DefaultParameters,MATCH(AG$8,'Default Parameters'!$3:$3,0),FALSE),"[enter country-specific value")</f>
        <v>0</v>
      </c>
      <c r="AH353" s="211" cm="1">
        <f t="array" aca="1" ref="AH353" ca="1">IF($G353="D",VLOOKUP($A353,DefaultParameters,MATCH(AH$8,'Default Parameters'!$3:$3,0),FALSE),"[enter country-specific value")</f>
        <v>0</v>
      </c>
      <c r="AI353" s="211" cm="1">
        <f t="array" aca="1" ref="AI353" ca="1">IF($G353="D",VLOOKUP($A353,DefaultParameters,MATCH(AI$8,'Default Parameters'!$3:$3,0),FALSE),"[enter country-specific value")</f>
        <v>0</v>
      </c>
      <c r="AJ353" s="211" cm="1">
        <f t="array" aca="1" ref="AJ353" ca="1">IF($G353="D",VLOOKUP($A353,DefaultParameters,MATCH(AJ$8,'Default Parameters'!$3:$3,0),FALSE),"[enter country-specific value")</f>
        <v>0</v>
      </c>
      <c r="AK353" s="211" cm="1">
        <f t="array" aca="1" ref="AK353" ca="1">IF($G353="D",VLOOKUP($A353,DefaultParameters,MATCH(AK$8,'Default Parameters'!$3:$3,0),FALSE),"[enter country-specific value")</f>
        <v>0</v>
      </c>
      <c r="AL353" s="211" cm="1">
        <f t="array" aca="1" ref="AL353" ca="1">IF($G353="D",VLOOKUP($A353,DefaultParameters,MATCH(AL$8,'Default Parameters'!$3:$3,0),FALSE),"[enter country-specific value")</f>
        <v>0</v>
      </c>
      <c r="AM353" s="211" cm="1">
        <f t="array" aca="1" ref="AM353" ca="1">IF($G353="D",VLOOKUP($A353,DefaultParameters,MATCH(AM$8,'Default Parameters'!$3:$3,0),FALSE),"[enter country-specific value")</f>
        <v>0</v>
      </c>
      <c r="AN353" s="211" cm="1">
        <f t="array" aca="1" ref="AN353" ca="1">IF($G353="D",VLOOKUP($A353,DefaultParameters,MATCH(AN$8,'Default Parameters'!$3:$3,0),FALSE),"[enter country-specific value")</f>
        <v>0</v>
      </c>
      <c r="AO353" s="211" cm="1">
        <f t="array" aca="1" ref="AO353" ca="1">IF($G353="D",VLOOKUP($A353,DefaultParameters,MATCH(AO$8,'Default Parameters'!$3:$3,0),FALSE),"[enter country-specific value")</f>
        <v>0</v>
      </c>
      <c r="AP353" s="211"/>
      <c r="AQ353" s="211"/>
      <c r="AR353" s="211"/>
      <c r="AS353" s="211"/>
      <c r="AT353" s="211"/>
      <c r="AU353" s="188"/>
      <c r="AV353" s="43" t="e" cm="1">
        <f t="array" aca="1" ref="AV353" ca="1">IF($G353="D",VLOOKUP($A353,DefaultParameters,MATCH(AV$8,'Default Parameters'!$3:$3,0),FALSE),"[enter country-specific value")</f>
        <v>#N/A</v>
      </c>
    </row>
    <row r="354" spans="1:51" x14ac:dyDescent="0.25">
      <c r="A354" s="44" t="str">
        <f t="shared" si="84"/>
        <v>EF_NH3_grazing_Broilers</v>
      </c>
      <c r="B354" s="2" t="s">
        <v>49</v>
      </c>
      <c r="C354" s="2" t="s">
        <v>231</v>
      </c>
      <c r="D354" s="77" t="str">
        <f t="shared" ca="1" si="81"/>
        <v>NH3-N</v>
      </c>
      <c r="E354" s="2" t="s">
        <v>84</v>
      </c>
      <c r="F354" s="77" t="str">
        <f t="shared" ca="1" si="82"/>
        <v>Fraction TAN</v>
      </c>
      <c r="G354" s="201" t="s">
        <v>124</v>
      </c>
      <c r="H354" s="2" t="s">
        <v>49</v>
      </c>
      <c r="I354" s="211" t="str">
        <f t="shared" ca="1" si="83"/>
        <v>No default, assumed to be 0</v>
      </c>
      <c r="J354" s="202"/>
      <c r="K354" s="211" cm="1">
        <f t="array" aca="1" ref="K354" ca="1">IF($G354="D",VLOOKUP($A354,DefaultParameters,MATCH(K$8,'Default Parameters'!$3:$3,0),FALSE),"[enter country-specific value")</f>
        <v>0</v>
      </c>
      <c r="L354" s="211" cm="1">
        <f t="array" aca="1" ref="L354" ca="1">IF($G354="D",VLOOKUP($A354,DefaultParameters,MATCH(L$8,'Default Parameters'!$3:$3,0),FALSE),"[enter country-specific value")</f>
        <v>0</v>
      </c>
      <c r="M354" s="211" cm="1">
        <f t="array" aca="1" ref="M354" ca="1">IF($G354="D",VLOOKUP($A354,DefaultParameters,MATCH(M$8,'Default Parameters'!$3:$3,0),FALSE),"[enter country-specific value")</f>
        <v>0</v>
      </c>
      <c r="N354" s="211" cm="1">
        <f t="array" aca="1" ref="N354" ca="1">IF($G354="D",VLOOKUP($A354,DefaultParameters,MATCH(N$8,'Default Parameters'!$3:$3,0),FALSE),"[enter country-specific value")</f>
        <v>0</v>
      </c>
      <c r="O354" s="211" cm="1">
        <f t="array" aca="1" ref="O354" ca="1">IF($G354="D",VLOOKUP($A354,DefaultParameters,MATCH(O$8,'Default Parameters'!$3:$3,0),FALSE),"[enter country-specific value")</f>
        <v>0</v>
      </c>
      <c r="P354" s="211" cm="1">
        <f t="array" aca="1" ref="P354" ca="1">IF($G354="D",VLOOKUP($A354,DefaultParameters,MATCH(P$8,'Default Parameters'!$3:$3,0),FALSE),"[enter country-specific value")</f>
        <v>0</v>
      </c>
      <c r="Q354" s="211" cm="1">
        <f t="array" aca="1" ref="Q354" ca="1">IF($G354="D",VLOOKUP($A354,DefaultParameters,MATCH(Q$8,'Default Parameters'!$3:$3,0),FALSE),"[enter country-specific value")</f>
        <v>0</v>
      </c>
      <c r="R354" s="211" cm="1">
        <f t="array" aca="1" ref="R354" ca="1">IF($G354="D",VLOOKUP($A354,DefaultParameters,MATCH(R$8,'Default Parameters'!$3:$3,0),FALSE),"[enter country-specific value")</f>
        <v>0</v>
      </c>
      <c r="S354" s="211" cm="1">
        <f t="array" aca="1" ref="S354" ca="1">IF($G354="D",VLOOKUP($A354,DefaultParameters,MATCH(S$8,'Default Parameters'!$3:$3,0),FALSE),"[enter country-specific value")</f>
        <v>0</v>
      </c>
      <c r="T354" s="211" cm="1">
        <f t="array" aca="1" ref="T354" ca="1">IF($G354="D",VLOOKUP($A354,DefaultParameters,MATCH(T$8,'Default Parameters'!$3:$3,0),FALSE),"[enter country-specific value")</f>
        <v>0</v>
      </c>
      <c r="U354" s="211" cm="1">
        <f t="array" aca="1" ref="U354" ca="1">IF($G354="D",VLOOKUP($A354,DefaultParameters,MATCH(U$8,'Default Parameters'!$3:$3,0),FALSE),"[enter country-specific value")</f>
        <v>0</v>
      </c>
      <c r="V354" s="211" cm="1">
        <f t="array" aca="1" ref="V354" ca="1">IF($G354="D",VLOOKUP($A354,DefaultParameters,MATCH(V$8,'Default Parameters'!$3:$3,0),FALSE),"[enter country-specific value")</f>
        <v>0</v>
      </c>
      <c r="W354" s="211" cm="1">
        <f t="array" aca="1" ref="W354" ca="1">IF($G354="D",VLOOKUP($A354,DefaultParameters,MATCH(W$8,'Default Parameters'!$3:$3,0),FALSE),"[enter country-specific value")</f>
        <v>0</v>
      </c>
      <c r="X354" s="211" cm="1">
        <f t="array" aca="1" ref="X354" ca="1">IF($G354="D",VLOOKUP($A354,DefaultParameters,MATCH(X$8,'Default Parameters'!$3:$3,0),FALSE),"[enter country-specific value")</f>
        <v>0</v>
      </c>
      <c r="Y354" s="211" cm="1">
        <f t="array" aca="1" ref="Y354" ca="1">IF($G354="D",VLOOKUP($A354,DefaultParameters,MATCH(Y$8,'Default Parameters'!$3:$3,0),FALSE),"[enter country-specific value")</f>
        <v>0</v>
      </c>
      <c r="Z354" s="211" cm="1">
        <f t="array" aca="1" ref="Z354" ca="1">IF($G354="D",VLOOKUP($A354,DefaultParameters,MATCH(Z$8,'Default Parameters'!$3:$3,0),FALSE),"[enter country-specific value")</f>
        <v>0</v>
      </c>
      <c r="AA354" s="211" cm="1">
        <f t="array" aca="1" ref="AA354" ca="1">IF($G354="D",VLOOKUP($A354,DefaultParameters,MATCH(AA$8,'Default Parameters'!$3:$3,0),FALSE),"[enter country-specific value")</f>
        <v>0</v>
      </c>
      <c r="AB354" s="211" cm="1">
        <f t="array" aca="1" ref="AB354" ca="1">IF($G354="D",VLOOKUP($A354,DefaultParameters,MATCH(AB$8,'Default Parameters'!$3:$3,0),FALSE),"[enter country-specific value")</f>
        <v>0</v>
      </c>
      <c r="AC354" s="211" cm="1">
        <f t="array" aca="1" ref="AC354" ca="1">IF($G354="D",VLOOKUP($A354,DefaultParameters,MATCH(AC$8,'Default Parameters'!$3:$3,0),FALSE),"[enter country-specific value")</f>
        <v>0</v>
      </c>
      <c r="AD354" s="211" cm="1">
        <f t="array" aca="1" ref="AD354" ca="1">IF($G354="D",VLOOKUP($A354,DefaultParameters,MATCH(AD$8,'Default Parameters'!$3:$3,0),FALSE),"[enter country-specific value")</f>
        <v>0</v>
      </c>
      <c r="AE354" s="211" cm="1">
        <f t="array" aca="1" ref="AE354" ca="1">IF($G354="D",VLOOKUP($A354,DefaultParameters,MATCH(AE$8,'Default Parameters'!$3:$3,0),FALSE),"[enter country-specific value")</f>
        <v>0</v>
      </c>
      <c r="AF354" s="211" cm="1">
        <f t="array" aca="1" ref="AF354" ca="1">IF($G354="D",VLOOKUP($A354,DefaultParameters,MATCH(AF$8,'Default Parameters'!$3:$3,0),FALSE),"[enter country-specific value")</f>
        <v>0</v>
      </c>
      <c r="AG354" s="211" cm="1">
        <f t="array" aca="1" ref="AG354" ca="1">IF($G354="D",VLOOKUP($A354,DefaultParameters,MATCH(AG$8,'Default Parameters'!$3:$3,0),FALSE),"[enter country-specific value")</f>
        <v>0</v>
      </c>
      <c r="AH354" s="211" cm="1">
        <f t="array" aca="1" ref="AH354" ca="1">IF($G354="D",VLOOKUP($A354,DefaultParameters,MATCH(AH$8,'Default Parameters'!$3:$3,0),FALSE),"[enter country-specific value")</f>
        <v>0</v>
      </c>
      <c r="AI354" s="211" cm="1">
        <f t="array" aca="1" ref="AI354" ca="1">IF($G354="D",VLOOKUP($A354,DefaultParameters,MATCH(AI$8,'Default Parameters'!$3:$3,0),FALSE),"[enter country-specific value")</f>
        <v>0</v>
      </c>
      <c r="AJ354" s="211" cm="1">
        <f t="array" aca="1" ref="AJ354" ca="1">IF($G354="D",VLOOKUP($A354,DefaultParameters,MATCH(AJ$8,'Default Parameters'!$3:$3,0),FALSE),"[enter country-specific value")</f>
        <v>0</v>
      </c>
      <c r="AK354" s="211" cm="1">
        <f t="array" aca="1" ref="AK354" ca="1">IF($G354="D",VLOOKUP($A354,DefaultParameters,MATCH(AK$8,'Default Parameters'!$3:$3,0),FALSE),"[enter country-specific value")</f>
        <v>0</v>
      </c>
      <c r="AL354" s="211" cm="1">
        <f t="array" aca="1" ref="AL354" ca="1">IF($G354="D",VLOOKUP($A354,DefaultParameters,MATCH(AL$8,'Default Parameters'!$3:$3,0),FALSE),"[enter country-specific value")</f>
        <v>0</v>
      </c>
      <c r="AM354" s="211" cm="1">
        <f t="array" aca="1" ref="AM354" ca="1">IF($G354="D",VLOOKUP($A354,DefaultParameters,MATCH(AM$8,'Default Parameters'!$3:$3,0),FALSE),"[enter country-specific value")</f>
        <v>0</v>
      </c>
      <c r="AN354" s="211" cm="1">
        <f t="array" aca="1" ref="AN354" ca="1">IF($G354="D",VLOOKUP($A354,DefaultParameters,MATCH(AN$8,'Default Parameters'!$3:$3,0),FALSE),"[enter country-specific value")</f>
        <v>0</v>
      </c>
      <c r="AO354" s="211" cm="1">
        <f t="array" aca="1" ref="AO354" ca="1">IF($G354="D",VLOOKUP($A354,DefaultParameters,MATCH(AO$8,'Default Parameters'!$3:$3,0),FALSE),"[enter country-specific value")</f>
        <v>0</v>
      </c>
      <c r="AP354" s="211"/>
      <c r="AQ354" s="211"/>
      <c r="AR354" s="211"/>
      <c r="AS354" s="211"/>
      <c r="AT354" s="211"/>
      <c r="AU354" s="188"/>
      <c r="AV354" s="43" t="e" cm="1">
        <f t="array" aca="1" ref="AV354" ca="1">IF($G354="D",VLOOKUP($A354,DefaultParameters,MATCH(AV$8,'Default Parameters'!$3:$3,0),FALSE),"[enter country-specific value")</f>
        <v>#N/A</v>
      </c>
    </row>
    <row r="355" spans="1:51" x14ac:dyDescent="0.25">
      <c r="A355" s="44" t="str">
        <f t="shared" si="84"/>
        <v>EF_NH3_grazing_Turkeys</v>
      </c>
      <c r="B355" s="2" t="s">
        <v>49</v>
      </c>
      <c r="C355" s="2" t="s">
        <v>231</v>
      </c>
      <c r="D355" s="77" t="str">
        <f t="shared" ca="1" si="81"/>
        <v>NH3-N</v>
      </c>
      <c r="E355" s="2" t="s">
        <v>87</v>
      </c>
      <c r="F355" s="77" t="str">
        <f t="shared" ca="1" si="82"/>
        <v>Fraction TAN</v>
      </c>
      <c r="G355" s="201" t="s">
        <v>124</v>
      </c>
      <c r="H355" s="2" t="s">
        <v>49</v>
      </c>
      <c r="I355" s="211" t="str">
        <f t="shared" ca="1" si="83"/>
        <v>No default, assumed to be 0</v>
      </c>
      <c r="J355" s="202"/>
      <c r="K355" s="211" cm="1">
        <f t="array" aca="1" ref="K355" ca="1">IF($G355="D",VLOOKUP($A355,DefaultParameters,MATCH(K$8,'Default Parameters'!$3:$3,0),FALSE),"[enter country-specific value")</f>
        <v>0</v>
      </c>
      <c r="L355" s="211" cm="1">
        <f t="array" aca="1" ref="L355" ca="1">IF($G355="D",VLOOKUP($A355,DefaultParameters,MATCH(L$8,'Default Parameters'!$3:$3,0),FALSE),"[enter country-specific value")</f>
        <v>0</v>
      </c>
      <c r="M355" s="211" cm="1">
        <f t="array" aca="1" ref="M355" ca="1">IF($G355="D",VLOOKUP($A355,DefaultParameters,MATCH(M$8,'Default Parameters'!$3:$3,0),FALSE),"[enter country-specific value")</f>
        <v>0</v>
      </c>
      <c r="N355" s="211" cm="1">
        <f t="array" aca="1" ref="N355" ca="1">IF($G355="D",VLOOKUP($A355,DefaultParameters,MATCH(N$8,'Default Parameters'!$3:$3,0),FALSE),"[enter country-specific value")</f>
        <v>0</v>
      </c>
      <c r="O355" s="211" cm="1">
        <f t="array" aca="1" ref="O355" ca="1">IF($G355="D",VLOOKUP($A355,DefaultParameters,MATCH(O$8,'Default Parameters'!$3:$3,0),FALSE),"[enter country-specific value")</f>
        <v>0</v>
      </c>
      <c r="P355" s="211" cm="1">
        <f t="array" aca="1" ref="P355" ca="1">IF($G355="D",VLOOKUP($A355,DefaultParameters,MATCH(P$8,'Default Parameters'!$3:$3,0),FALSE),"[enter country-specific value")</f>
        <v>0</v>
      </c>
      <c r="Q355" s="211" cm="1">
        <f t="array" aca="1" ref="Q355" ca="1">IF($G355="D",VLOOKUP($A355,DefaultParameters,MATCH(Q$8,'Default Parameters'!$3:$3,0),FALSE),"[enter country-specific value")</f>
        <v>0</v>
      </c>
      <c r="R355" s="211" cm="1">
        <f t="array" aca="1" ref="R355" ca="1">IF($G355="D",VLOOKUP($A355,DefaultParameters,MATCH(R$8,'Default Parameters'!$3:$3,0),FALSE),"[enter country-specific value")</f>
        <v>0</v>
      </c>
      <c r="S355" s="211" cm="1">
        <f t="array" aca="1" ref="S355" ca="1">IF($G355="D",VLOOKUP($A355,DefaultParameters,MATCH(S$8,'Default Parameters'!$3:$3,0),FALSE),"[enter country-specific value")</f>
        <v>0</v>
      </c>
      <c r="T355" s="211" cm="1">
        <f t="array" aca="1" ref="T355" ca="1">IF($G355="D",VLOOKUP($A355,DefaultParameters,MATCH(T$8,'Default Parameters'!$3:$3,0),FALSE),"[enter country-specific value")</f>
        <v>0</v>
      </c>
      <c r="U355" s="211" cm="1">
        <f t="array" aca="1" ref="U355" ca="1">IF($G355="D",VLOOKUP($A355,DefaultParameters,MATCH(U$8,'Default Parameters'!$3:$3,0),FALSE),"[enter country-specific value")</f>
        <v>0</v>
      </c>
      <c r="V355" s="211" cm="1">
        <f t="array" aca="1" ref="V355" ca="1">IF($G355="D",VLOOKUP($A355,DefaultParameters,MATCH(V$8,'Default Parameters'!$3:$3,0),FALSE),"[enter country-specific value")</f>
        <v>0</v>
      </c>
      <c r="W355" s="211" cm="1">
        <f t="array" aca="1" ref="W355" ca="1">IF($G355="D",VLOOKUP($A355,DefaultParameters,MATCH(W$8,'Default Parameters'!$3:$3,0),FALSE),"[enter country-specific value")</f>
        <v>0</v>
      </c>
      <c r="X355" s="211" cm="1">
        <f t="array" aca="1" ref="X355" ca="1">IF($G355="D",VLOOKUP($A355,DefaultParameters,MATCH(X$8,'Default Parameters'!$3:$3,0),FALSE),"[enter country-specific value")</f>
        <v>0</v>
      </c>
      <c r="Y355" s="211" cm="1">
        <f t="array" aca="1" ref="Y355" ca="1">IF($G355="D",VLOOKUP($A355,DefaultParameters,MATCH(Y$8,'Default Parameters'!$3:$3,0),FALSE),"[enter country-specific value")</f>
        <v>0</v>
      </c>
      <c r="Z355" s="211" cm="1">
        <f t="array" aca="1" ref="Z355" ca="1">IF($G355="D",VLOOKUP($A355,DefaultParameters,MATCH(Z$8,'Default Parameters'!$3:$3,0),FALSE),"[enter country-specific value")</f>
        <v>0</v>
      </c>
      <c r="AA355" s="211" cm="1">
        <f t="array" aca="1" ref="AA355" ca="1">IF($G355="D",VLOOKUP($A355,DefaultParameters,MATCH(AA$8,'Default Parameters'!$3:$3,0),FALSE),"[enter country-specific value")</f>
        <v>0</v>
      </c>
      <c r="AB355" s="211" cm="1">
        <f t="array" aca="1" ref="AB355" ca="1">IF($G355="D",VLOOKUP($A355,DefaultParameters,MATCH(AB$8,'Default Parameters'!$3:$3,0),FALSE),"[enter country-specific value")</f>
        <v>0</v>
      </c>
      <c r="AC355" s="211" cm="1">
        <f t="array" aca="1" ref="AC355" ca="1">IF($G355="D",VLOOKUP($A355,DefaultParameters,MATCH(AC$8,'Default Parameters'!$3:$3,0),FALSE),"[enter country-specific value")</f>
        <v>0</v>
      </c>
      <c r="AD355" s="211" cm="1">
        <f t="array" aca="1" ref="AD355" ca="1">IF($G355="D",VLOOKUP($A355,DefaultParameters,MATCH(AD$8,'Default Parameters'!$3:$3,0),FALSE),"[enter country-specific value")</f>
        <v>0</v>
      </c>
      <c r="AE355" s="211" cm="1">
        <f t="array" aca="1" ref="AE355" ca="1">IF($G355="D",VLOOKUP($A355,DefaultParameters,MATCH(AE$8,'Default Parameters'!$3:$3,0),FALSE),"[enter country-specific value")</f>
        <v>0</v>
      </c>
      <c r="AF355" s="211" cm="1">
        <f t="array" aca="1" ref="AF355" ca="1">IF($G355="D",VLOOKUP($A355,DefaultParameters,MATCH(AF$8,'Default Parameters'!$3:$3,0),FALSE),"[enter country-specific value")</f>
        <v>0</v>
      </c>
      <c r="AG355" s="211" cm="1">
        <f t="array" aca="1" ref="AG355" ca="1">IF($G355="D",VLOOKUP($A355,DefaultParameters,MATCH(AG$8,'Default Parameters'!$3:$3,0),FALSE),"[enter country-specific value")</f>
        <v>0</v>
      </c>
      <c r="AH355" s="211" cm="1">
        <f t="array" aca="1" ref="AH355" ca="1">IF($G355="D",VLOOKUP($A355,DefaultParameters,MATCH(AH$8,'Default Parameters'!$3:$3,0),FALSE),"[enter country-specific value")</f>
        <v>0</v>
      </c>
      <c r="AI355" s="211" cm="1">
        <f t="array" aca="1" ref="AI355" ca="1">IF($G355="D",VLOOKUP($A355,DefaultParameters,MATCH(AI$8,'Default Parameters'!$3:$3,0),FALSE),"[enter country-specific value")</f>
        <v>0</v>
      </c>
      <c r="AJ355" s="211" cm="1">
        <f t="array" aca="1" ref="AJ355" ca="1">IF($G355="D",VLOOKUP($A355,DefaultParameters,MATCH(AJ$8,'Default Parameters'!$3:$3,0),FALSE),"[enter country-specific value")</f>
        <v>0</v>
      </c>
      <c r="AK355" s="211" cm="1">
        <f t="array" aca="1" ref="AK355" ca="1">IF($G355="D",VLOOKUP($A355,DefaultParameters,MATCH(AK$8,'Default Parameters'!$3:$3,0),FALSE),"[enter country-specific value")</f>
        <v>0</v>
      </c>
      <c r="AL355" s="211" cm="1">
        <f t="array" aca="1" ref="AL355" ca="1">IF($G355="D",VLOOKUP($A355,DefaultParameters,MATCH(AL$8,'Default Parameters'!$3:$3,0),FALSE),"[enter country-specific value")</f>
        <v>0</v>
      </c>
      <c r="AM355" s="211" cm="1">
        <f t="array" aca="1" ref="AM355" ca="1">IF($G355="D",VLOOKUP($A355,DefaultParameters,MATCH(AM$8,'Default Parameters'!$3:$3,0),FALSE),"[enter country-specific value")</f>
        <v>0</v>
      </c>
      <c r="AN355" s="211" cm="1">
        <f t="array" aca="1" ref="AN355" ca="1">IF($G355="D",VLOOKUP($A355,DefaultParameters,MATCH(AN$8,'Default Parameters'!$3:$3,0),FALSE),"[enter country-specific value")</f>
        <v>0</v>
      </c>
      <c r="AO355" s="211" cm="1">
        <f t="array" aca="1" ref="AO355" ca="1">IF($G355="D",VLOOKUP($A355,DefaultParameters,MATCH(AO$8,'Default Parameters'!$3:$3,0),FALSE),"[enter country-specific value")</f>
        <v>0</v>
      </c>
      <c r="AP355" s="211"/>
      <c r="AQ355" s="211"/>
      <c r="AR355" s="211"/>
      <c r="AS355" s="211"/>
      <c r="AT355" s="211"/>
      <c r="AU355" s="188"/>
      <c r="AV355" s="43" t="e" cm="1">
        <f t="array" aca="1" ref="AV355" ca="1">IF($G355="D",VLOOKUP($A355,DefaultParameters,MATCH(AV$8,'Default Parameters'!$3:$3,0),FALSE),"[enter country-specific value")</f>
        <v>#N/A</v>
      </c>
    </row>
    <row r="356" spans="1:51" x14ac:dyDescent="0.25">
      <c r="A356" s="44" t="str">
        <f t="shared" si="84"/>
        <v>EF_NH3_grazing_Other poultry (ducks)</v>
      </c>
      <c r="B356" s="2" t="s">
        <v>49</v>
      </c>
      <c r="C356" s="2" t="s">
        <v>231</v>
      </c>
      <c r="D356" s="77" t="str">
        <f t="shared" ca="1" si="81"/>
        <v>NH3-N</v>
      </c>
      <c r="E356" s="2" t="s">
        <v>90</v>
      </c>
      <c r="F356" s="77" t="str">
        <f t="shared" ca="1" si="82"/>
        <v>Fraction TAN</v>
      </c>
      <c r="G356" s="201" t="s">
        <v>124</v>
      </c>
      <c r="H356" s="2" t="s">
        <v>49</v>
      </c>
      <c r="I356" s="211" t="str">
        <f t="shared" ca="1" si="83"/>
        <v>No default, assumed to be 0</v>
      </c>
      <c r="J356" s="202"/>
      <c r="K356" s="211" cm="1">
        <f t="array" aca="1" ref="K356" ca="1">IF($G356="D",VLOOKUP($A356,DefaultParameters,MATCH(K$8,'Default Parameters'!$3:$3,0),FALSE),"[enter country-specific value")</f>
        <v>0</v>
      </c>
      <c r="L356" s="211" cm="1">
        <f t="array" aca="1" ref="L356" ca="1">IF($G356="D",VLOOKUP($A356,DefaultParameters,MATCH(L$8,'Default Parameters'!$3:$3,0),FALSE),"[enter country-specific value")</f>
        <v>0</v>
      </c>
      <c r="M356" s="211" cm="1">
        <f t="array" aca="1" ref="M356" ca="1">IF($G356="D",VLOOKUP($A356,DefaultParameters,MATCH(M$8,'Default Parameters'!$3:$3,0),FALSE),"[enter country-specific value")</f>
        <v>0</v>
      </c>
      <c r="N356" s="211" cm="1">
        <f t="array" aca="1" ref="N356" ca="1">IF($G356="D",VLOOKUP($A356,DefaultParameters,MATCH(N$8,'Default Parameters'!$3:$3,0),FALSE),"[enter country-specific value")</f>
        <v>0</v>
      </c>
      <c r="O356" s="211" cm="1">
        <f t="array" aca="1" ref="O356" ca="1">IF($G356="D",VLOOKUP($A356,DefaultParameters,MATCH(O$8,'Default Parameters'!$3:$3,0),FALSE),"[enter country-specific value")</f>
        <v>0</v>
      </c>
      <c r="P356" s="211" cm="1">
        <f t="array" aca="1" ref="P356" ca="1">IF($G356="D",VLOOKUP($A356,DefaultParameters,MATCH(P$8,'Default Parameters'!$3:$3,0),FALSE),"[enter country-specific value")</f>
        <v>0</v>
      </c>
      <c r="Q356" s="211" cm="1">
        <f t="array" aca="1" ref="Q356" ca="1">IF($G356="D",VLOOKUP($A356,DefaultParameters,MATCH(Q$8,'Default Parameters'!$3:$3,0),FALSE),"[enter country-specific value")</f>
        <v>0</v>
      </c>
      <c r="R356" s="211" cm="1">
        <f t="array" aca="1" ref="R356" ca="1">IF($G356="D",VLOOKUP($A356,DefaultParameters,MATCH(R$8,'Default Parameters'!$3:$3,0),FALSE),"[enter country-specific value")</f>
        <v>0</v>
      </c>
      <c r="S356" s="211" cm="1">
        <f t="array" aca="1" ref="S356" ca="1">IF($G356="D",VLOOKUP($A356,DefaultParameters,MATCH(S$8,'Default Parameters'!$3:$3,0),FALSE),"[enter country-specific value")</f>
        <v>0</v>
      </c>
      <c r="T356" s="211" cm="1">
        <f t="array" aca="1" ref="T356" ca="1">IF($G356="D",VLOOKUP($A356,DefaultParameters,MATCH(T$8,'Default Parameters'!$3:$3,0),FALSE),"[enter country-specific value")</f>
        <v>0</v>
      </c>
      <c r="U356" s="211" cm="1">
        <f t="array" aca="1" ref="U356" ca="1">IF($G356="D",VLOOKUP($A356,DefaultParameters,MATCH(U$8,'Default Parameters'!$3:$3,0),FALSE),"[enter country-specific value")</f>
        <v>0</v>
      </c>
      <c r="V356" s="211" cm="1">
        <f t="array" aca="1" ref="V356" ca="1">IF($G356="D",VLOOKUP($A356,DefaultParameters,MATCH(V$8,'Default Parameters'!$3:$3,0),FALSE),"[enter country-specific value")</f>
        <v>0</v>
      </c>
      <c r="W356" s="211" cm="1">
        <f t="array" aca="1" ref="W356" ca="1">IF($G356="D",VLOOKUP($A356,DefaultParameters,MATCH(W$8,'Default Parameters'!$3:$3,0),FALSE),"[enter country-specific value")</f>
        <v>0</v>
      </c>
      <c r="X356" s="211" cm="1">
        <f t="array" aca="1" ref="X356" ca="1">IF($G356="D",VLOOKUP($A356,DefaultParameters,MATCH(X$8,'Default Parameters'!$3:$3,0),FALSE),"[enter country-specific value")</f>
        <v>0</v>
      </c>
      <c r="Y356" s="211" cm="1">
        <f t="array" aca="1" ref="Y356" ca="1">IF($G356="D",VLOOKUP($A356,DefaultParameters,MATCH(Y$8,'Default Parameters'!$3:$3,0),FALSE),"[enter country-specific value")</f>
        <v>0</v>
      </c>
      <c r="Z356" s="211" cm="1">
        <f t="array" aca="1" ref="Z356" ca="1">IF($G356="D",VLOOKUP($A356,DefaultParameters,MATCH(Z$8,'Default Parameters'!$3:$3,0),FALSE),"[enter country-specific value")</f>
        <v>0</v>
      </c>
      <c r="AA356" s="211" cm="1">
        <f t="array" aca="1" ref="AA356" ca="1">IF($G356="D",VLOOKUP($A356,DefaultParameters,MATCH(AA$8,'Default Parameters'!$3:$3,0),FALSE),"[enter country-specific value")</f>
        <v>0</v>
      </c>
      <c r="AB356" s="211" cm="1">
        <f t="array" aca="1" ref="AB356" ca="1">IF($G356="D",VLOOKUP($A356,DefaultParameters,MATCH(AB$8,'Default Parameters'!$3:$3,0),FALSE),"[enter country-specific value")</f>
        <v>0</v>
      </c>
      <c r="AC356" s="211" cm="1">
        <f t="array" aca="1" ref="AC356" ca="1">IF($G356="D",VLOOKUP($A356,DefaultParameters,MATCH(AC$8,'Default Parameters'!$3:$3,0),FALSE),"[enter country-specific value")</f>
        <v>0</v>
      </c>
      <c r="AD356" s="211" cm="1">
        <f t="array" aca="1" ref="AD356" ca="1">IF($G356="D",VLOOKUP($A356,DefaultParameters,MATCH(AD$8,'Default Parameters'!$3:$3,0),FALSE),"[enter country-specific value")</f>
        <v>0</v>
      </c>
      <c r="AE356" s="211" cm="1">
        <f t="array" aca="1" ref="AE356" ca="1">IF($G356="D",VLOOKUP($A356,DefaultParameters,MATCH(AE$8,'Default Parameters'!$3:$3,0),FALSE),"[enter country-specific value")</f>
        <v>0</v>
      </c>
      <c r="AF356" s="211" cm="1">
        <f t="array" aca="1" ref="AF356" ca="1">IF($G356="D",VLOOKUP($A356,DefaultParameters,MATCH(AF$8,'Default Parameters'!$3:$3,0),FALSE),"[enter country-specific value")</f>
        <v>0</v>
      </c>
      <c r="AG356" s="211" cm="1">
        <f t="array" aca="1" ref="AG356" ca="1">IF($G356="D",VLOOKUP($A356,DefaultParameters,MATCH(AG$8,'Default Parameters'!$3:$3,0),FALSE),"[enter country-specific value")</f>
        <v>0</v>
      </c>
      <c r="AH356" s="211" cm="1">
        <f t="array" aca="1" ref="AH356" ca="1">IF($G356="D",VLOOKUP($A356,DefaultParameters,MATCH(AH$8,'Default Parameters'!$3:$3,0),FALSE),"[enter country-specific value")</f>
        <v>0</v>
      </c>
      <c r="AI356" s="211" cm="1">
        <f t="array" aca="1" ref="AI356" ca="1">IF($G356="D",VLOOKUP($A356,DefaultParameters,MATCH(AI$8,'Default Parameters'!$3:$3,0),FALSE),"[enter country-specific value")</f>
        <v>0</v>
      </c>
      <c r="AJ356" s="211" cm="1">
        <f t="array" aca="1" ref="AJ356" ca="1">IF($G356="D",VLOOKUP($A356,DefaultParameters,MATCH(AJ$8,'Default Parameters'!$3:$3,0),FALSE),"[enter country-specific value")</f>
        <v>0</v>
      </c>
      <c r="AK356" s="211" cm="1">
        <f t="array" aca="1" ref="AK356" ca="1">IF($G356="D",VLOOKUP($A356,DefaultParameters,MATCH(AK$8,'Default Parameters'!$3:$3,0),FALSE),"[enter country-specific value")</f>
        <v>0</v>
      </c>
      <c r="AL356" s="211" cm="1">
        <f t="array" aca="1" ref="AL356" ca="1">IF($G356="D",VLOOKUP($A356,DefaultParameters,MATCH(AL$8,'Default Parameters'!$3:$3,0),FALSE),"[enter country-specific value")</f>
        <v>0</v>
      </c>
      <c r="AM356" s="211" cm="1">
        <f t="array" aca="1" ref="AM356" ca="1">IF($G356="D",VLOOKUP($A356,DefaultParameters,MATCH(AM$8,'Default Parameters'!$3:$3,0),FALSE),"[enter country-specific value")</f>
        <v>0</v>
      </c>
      <c r="AN356" s="211" cm="1">
        <f t="array" aca="1" ref="AN356" ca="1">IF($G356="D",VLOOKUP($A356,DefaultParameters,MATCH(AN$8,'Default Parameters'!$3:$3,0),FALSE),"[enter country-specific value")</f>
        <v>0</v>
      </c>
      <c r="AO356" s="211" cm="1">
        <f t="array" aca="1" ref="AO356" ca="1">IF($G356="D",VLOOKUP($A356,DefaultParameters,MATCH(AO$8,'Default Parameters'!$3:$3,0),FALSE),"[enter country-specific value")</f>
        <v>0</v>
      </c>
      <c r="AP356" s="211"/>
      <c r="AQ356" s="211"/>
      <c r="AR356" s="211"/>
      <c r="AS356" s="211"/>
      <c r="AT356" s="211"/>
      <c r="AU356" s="188"/>
      <c r="AV356" s="43" t="e" cm="1">
        <f t="array" aca="1" ref="AV356" ca="1">IF($G356="D",VLOOKUP($A356,DefaultParameters,MATCH(AV$8,'Default Parameters'!$3:$3,0),FALSE),"[enter country-specific value")</f>
        <v>#N/A</v>
      </c>
    </row>
    <row r="357" spans="1:51" x14ac:dyDescent="0.25">
      <c r="A357" s="44" t="str">
        <f t="shared" si="84"/>
        <v>EF_NH3_grazing_Other poultry (geese)</v>
      </c>
      <c r="B357" s="2" t="s">
        <v>49</v>
      </c>
      <c r="C357" s="2" t="s">
        <v>231</v>
      </c>
      <c r="D357" s="77" t="str">
        <f t="shared" ca="1" si="81"/>
        <v>NH3-N</v>
      </c>
      <c r="E357" s="2" t="s">
        <v>88</v>
      </c>
      <c r="F357" s="77" t="str">
        <f t="shared" ca="1" si="82"/>
        <v>Fraction TAN</v>
      </c>
      <c r="G357" s="201" t="s">
        <v>124</v>
      </c>
      <c r="H357" s="2" t="s">
        <v>49</v>
      </c>
      <c r="I357" s="211" t="str">
        <f t="shared" ca="1" si="83"/>
        <v>No default, assumed to be 0</v>
      </c>
      <c r="J357" s="202"/>
      <c r="K357" s="211" cm="1">
        <f t="array" aca="1" ref="K357" ca="1">IF($G357="D",VLOOKUP($A357,DefaultParameters,MATCH(K$8,'Default Parameters'!$3:$3,0),FALSE),"[enter country-specific value")</f>
        <v>0</v>
      </c>
      <c r="L357" s="211" cm="1">
        <f t="array" aca="1" ref="L357" ca="1">IF($G357="D",VLOOKUP($A357,DefaultParameters,MATCH(L$8,'Default Parameters'!$3:$3,0),FALSE),"[enter country-specific value")</f>
        <v>0</v>
      </c>
      <c r="M357" s="211" cm="1">
        <f t="array" aca="1" ref="M357" ca="1">IF($G357="D",VLOOKUP($A357,DefaultParameters,MATCH(M$8,'Default Parameters'!$3:$3,0),FALSE),"[enter country-specific value")</f>
        <v>0</v>
      </c>
      <c r="N357" s="211" cm="1">
        <f t="array" aca="1" ref="N357" ca="1">IF($G357="D",VLOOKUP($A357,DefaultParameters,MATCH(N$8,'Default Parameters'!$3:$3,0),FALSE),"[enter country-specific value")</f>
        <v>0</v>
      </c>
      <c r="O357" s="211" cm="1">
        <f t="array" aca="1" ref="O357" ca="1">IF($G357="D",VLOOKUP($A357,DefaultParameters,MATCH(O$8,'Default Parameters'!$3:$3,0),FALSE),"[enter country-specific value")</f>
        <v>0</v>
      </c>
      <c r="P357" s="211" cm="1">
        <f t="array" aca="1" ref="P357" ca="1">IF($G357="D",VLOOKUP($A357,DefaultParameters,MATCH(P$8,'Default Parameters'!$3:$3,0),FALSE),"[enter country-specific value")</f>
        <v>0</v>
      </c>
      <c r="Q357" s="211" cm="1">
        <f t="array" aca="1" ref="Q357" ca="1">IF($G357="D",VLOOKUP($A357,DefaultParameters,MATCH(Q$8,'Default Parameters'!$3:$3,0),FALSE),"[enter country-specific value")</f>
        <v>0</v>
      </c>
      <c r="R357" s="211" cm="1">
        <f t="array" aca="1" ref="R357" ca="1">IF($G357="D",VLOOKUP($A357,DefaultParameters,MATCH(R$8,'Default Parameters'!$3:$3,0),FALSE),"[enter country-specific value")</f>
        <v>0</v>
      </c>
      <c r="S357" s="211" cm="1">
        <f t="array" aca="1" ref="S357" ca="1">IF($G357="D",VLOOKUP($A357,DefaultParameters,MATCH(S$8,'Default Parameters'!$3:$3,0),FALSE),"[enter country-specific value")</f>
        <v>0</v>
      </c>
      <c r="T357" s="211" cm="1">
        <f t="array" aca="1" ref="T357" ca="1">IF($G357="D",VLOOKUP($A357,DefaultParameters,MATCH(T$8,'Default Parameters'!$3:$3,0),FALSE),"[enter country-specific value")</f>
        <v>0</v>
      </c>
      <c r="U357" s="211" cm="1">
        <f t="array" aca="1" ref="U357" ca="1">IF($G357="D",VLOOKUP($A357,DefaultParameters,MATCH(U$8,'Default Parameters'!$3:$3,0),FALSE),"[enter country-specific value")</f>
        <v>0</v>
      </c>
      <c r="V357" s="211" cm="1">
        <f t="array" aca="1" ref="V357" ca="1">IF($G357="D",VLOOKUP($A357,DefaultParameters,MATCH(V$8,'Default Parameters'!$3:$3,0),FALSE),"[enter country-specific value")</f>
        <v>0</v>
      </c>
      <c r="W357" s="211" cm="1">
        <f t="array" aca="1" ref="W357" ca="1">IF($G357="D",VLOOKUP($A357,DefaultParameters,MATCH(W$8,'Default Parameters'!$3:$3,0),FALSE),"[enter country-specific value")</f>
        <v>0</v>
      </c>
      <c r="X357" s="211" cm="1">
        <f t="array" aca="1" ref="X357" ca="1">IF($G357="D",VLOOKUP($A357,DefaultParameters,MATCH(X$8,'Default Parameters'!$3:$3,0),FALSE),"[enter country-specific value")</f>
        <v>0</v>
      </c>
      <c r="Y357" s="211" cm="1">
        <f t="array" aca="1" ref="Y357" ca="1">IF($G357="D",VLOOKUP($A357,DefaultParameters,MATCH(Y$8,'Default Parameters'!$3:$3,0),FALSE),"[enter country-specific value")</f>
        <v>0</v>
      </c>
      <c r="Z357" s="211" cm="1">
        <f t="array" aca="1" ref="Z357" ca="1">IF($G357="D",VLOOKUP($A357,DefaultParameters,MATCH(Z$8,'Default Parameters'!$3:$3,0),FALSE),"[enter country-specific value")</f>
        <v>0</v>
      </c>
      <c r="AA357" s="211" cm="1">
        <f t="array" aca="1" ref="AA357" ca="1">IF($G357="D",VLOOKUP($A357,DefaultParameters,MATCH(AA$8,'Default Parameters'!$3:$3,0),FALSE),"[enter country-specific value")</f>
        <v>0</v>
      </c>
      <c r="AB357" s="211" cm="1">
        <f t="array" aca="1" ref="AB357" ca="1">IF($G357="D",VLOOKUP($A357,DefaultParameters,MATCH(AB$8,'Default Parameters'!$3:$3,0),FALSE),"[enter country-specific value")</f>
        <v>0</v>
      </c>
      <c r="AC357" s="211" cm="1">
        <f t="array" aca="1" ref="AC357" ca="1">IF($G357="D",VLOOKUP($A357,DefaultParameters,MATCH(AC$8,'Default Parameters'!$3:$3,0),FALSE),"[enter country-specific value")</f>
        <v>0</v>
      </c>
      <c r="AD357" s="211" cm="1">
        <f t="array" aca="1" ref="AD357" ca="1">IF($G357="D",VLOOKUP($A357,DefaultParameters,MATCH(AD$8,'Default Parameters'!$3:$3,0),FALSE),"[enter country-specific value")</f>
        <v>0</v>
      </c>
      <c r="AE357" s="211" cm="1">
        <f t="array" aca="1" ref="AE357" ca="1">IF($G357="D",VLOOKUP($A357,DefaultParameters,MATCH(AE$8,'Default Parameters'!$3:$3,0),FALSE),"[enter country-specific value")</f>
        <v>0</v>
      </c>
      <c r="AF357" s="211" cm="1">
        <f t="array" aca="1" ref="AF357" ca="1">IF($G357="D",VLOOKUP($A357,DefaultParameters,MATCH(AF$8,'Default Parameters'!$3:$3,0),FALSE),"[enter country-specific value")</f>
        <v>0</v>
      </c>
      <c r="AG357" s="211" cm="1">
        <f t="array" aca="1" ref="AG357" ca="1">IF($G357="D",VLOOKUP($A357,DefaultParameters,MATCH(AG$8,'Default Parameters'!$3:$3,0),FALSE),"[enter country-specific value")</f>
        <v>0</v>
      </c>
      <c r="AH357" s="211" cm="1">
        <f t="array" aca="1" ref="AH357" ca="1">IF($G357="D",VLOOKUP($A357,DefaultParameters,MATCH(AH$8,'Default Parameters'!$3:$3,0),FALSE),"[enter country-specific value")</f>
        <v>0</v>
      </c>
      <c r="AI357" s="211" cm="1">
        <f t="array" aca="1" ref="AI357" ca="1">IF($G357="D",VLOOKUP($A357,DefaultParameters,MATCH(AI$8,'Default Parameters'!$3:$3,0),FALSE),"[enter country-specific value")</f>
        <v>0</v>
      </c>
      <c r="AJ357" s="211" cm="1">
        <f t="array" aca="1" ref="AJ357" ca="1">IF($G357="D",VLOOKUP($A357,DefaultParameters,MATCH(AJ$8,'Default Parameters'!$3:$3,0),FALSE),"[enter country-specific value")</f>
        <v>0</v>
      </c>
      <c r="AK357" s="211" cm="1">
        <f t="array" aca="1" ref="AK357" ca="1">IF($G357="D",VLOOKUP($A357,DefaultParameters,MATCH(AK$8,'Default Parameters'!$3:$3,0),FALSE),"[enter country-specific value")</f>
        <v>0</v>
      </c>
      <c r="AL357" s="211" cm="1">
        <f t="array" aca="1" ref="AL357" ca="1">IF($G357="D",VLOOKUP($A357,DefaultParameters,MATCH(AL$8,'Default Parameters'!$3:$3,0),FALSE),"[enter country-specific value")</f>
        <v>0</v>
      </c>
      <c r="AM357" s="211" cm="1">
        <f t="array" aca="1" ref="AM357" ca="1">IF($G357="D",VLOOKUP($A357,DefaultParameters,MATCH(AM$8,'Default Parameters'!$3:$3,0),FALSE),"[enter country-specific value")</f>
        <v>0</v>
      </c>
      <c r="AN357" s="211" cm="1">
        <f t="array" aca="1" ref="AN357" ca="1">IF($G357="D",VLOOKUP($A357,DefaultParameters,MATCH(AN$8,'Default Parameters'!$3:$3,0),FALSE),"[enter country-specific value")</f>
        <v>0</v>
      </c>
      <c r="AO357" s="211" cm="1">
        <f t="array" aca="1" ref="AO357" ca="1">IF($G357="D",VLOOKUP($A357,DefaultParameters,MATCH(AO$8,'Default Parameters'!$3:$3,0),FALSE),"[enter country-specific value")</f>
        <v>0</v>
      </c>
      <c r="AP357" s="211"/>
      <c r="AQ357" s="211"/>
      <c r="AR357" s="211"/>
      <c r="AS357" s="211"/>
      <c r="AT357" s="211"/>
      <c r="AU357" s="188"/>
      <c r="AV357" s="43" t="e" cm="1">
        <f t="array" aca="1" ref="AV357" ca="1">IF($G357="D",VLOOKUP($A357,DefaultParameters,MATCH(AV$8,'Default Parameters'!$3:$3,0),FALSE),"[enter country-specific value")</f>
        <v>#N/A</v>
      </c>
    </row>
    <row r="358" spans="1:51" x14ac:dyDescent="0.25">
      <c r="A358" s="44" t="str">
        <f t="shared" si="84"/>
        <v>EF_NH3_grazing_Other animals (fur animals)</v>
      </c>
      <c r="B358" s="2" t="s">
        <v>49</v>
      </c>
      <c r="C358" s="2" t="s">
        <v>231</v>
      </c>
      <c r="D358" s="77" t="str">
        <f t="shared" ca="1" si="81"/>
        <v>NH3-N</v>
      </c>
      <c r="E358" s="2" t="s">
        <v>108</v>
      </c>
      <c r="F358" s="77" t="str">
        <f t="shared" ca="1" si="82"/>
        <v>Fraction TAN</v>
      </c>
      <c r="G358" s="201" t="s">
        <v>124</v>
      </c>
      <c r="H358" s="2" t="s">
        <v>49</v>
      </c>
      <c r="I358" s="211" t="str">
        <f t="shared" ca="1" si="83"/>
        <v>No default, assumed to be 0</v>
      </c>
      <c r="J358" s="202"/>
      <c r="K358" s="211" cm="1">
        <f t="array" aca="1" ref="K358" ca="1">IF($G358="D",VLOOKUP($A358,DefaultParameters,MATCH(K$8,'Default Parameters'!$3:$3,0),FALSE),"[enter country-specific value")</f>
        <v>0</v>
      </c>
      <c r="L358" s="211" cm="1">
        <f t="array" aca="1" ref="L358" ca="1">IF($G358="D",VLOOKUP($A358,DefaultParameters,MATCH(L$8,'Default Parameters'!$3:$3,0),FALSE),"[enter country-specific value")</f>
        <v>0</v>
      </c>
      <c r="M358" s="211" cm="1">
        <f t="array" aca="1" ref="M358" ca="1">IF($G358="D",VLOOKUP($A358,DefaultParameters,MATCH(M$8,'Default Parameters'!$3:$3,0),FALSE),"[enter country-specific value")</f>
        <v>0</v>
      </c>
      <c r="N358" s="211" cm="1">
        <f t="array" aca="1" ref="N358" ca="1">IF($G358="D",VLOOKUP($A358,DefaultParameters,MATCH(N$8,'Default Parameters'!$3:$3,0),FALSE),"[enter country-specific value")</f>
        <v>0</v>
      </c>
      <c r="O358" s="211" cm="1">
        <f t="array" aca="1" ref="O358" ca="1">IF($G358="D",VLOOKUP($A358,DefaultParameters,MATCH(O$8,'Default Parameters'!$3:$3,0),FALSE),"[enter country-specific value")</f>
        <v>0</v>
      </c>
      <c r="P358" s="211" cm="1">
        <f t="array" aca="1" ref="P358" ca="1">IF($G358="D",VLOOKUP($A358,DefaultParameters,MATCH(P$8,'Default Parameters'!$3:$3,0),FALSE),"[enter country-specific value")</f>
        <v>0</v>
      </c>
      <c r="Q358" s="211" cm="1">
        <f t="array" aca="1" ref="Q358" ca="1">IF($G358="D",VLOOKUP($A358,DefaultParameters,MATCH(Q$8,'Default Parameters'!$3:$3,0),FALSE),"[enter country-specific value")</f>
        <v>0</v>
      </c>
      <c r="R358" s="211" cm="1">
        <f t="array" aca="1" ref="R358" ca="1">IF($G358="D",VLOOKUP($A358,DefaultParameters,MATCH(R$8,'Default Parameters'!$3:$3,0),FALSE),"[enter country-specific value")</f>
        <v>0</v>
      </c>
      <c r="S358" s="211" cm="1">
        <f t="array" aca="1" ref="S358" ca="1">IF($G358="D",VLOOKUP($A358,DefaultParameters,MATCH(S$8,'Default Parameters'!$3:$3,0),FALSE),"[enter country-specific value")</f>
        <v>0</v>
      </c>
      <c r="T358" s="211" cm="1">
        <f t="array" aca="1" ref="T358" ca="1">IF($G358="D",VLOOKUP($A358,DefaultParameters,MATCH(T$8,'Default Parameters'!$3:$3,0),FALSE),"[enter country-specific value")</f>
        <v>0</v>
      </c>
      <c r="U358" s="211" cm="1">
        <f t="array" aca="1" ref="U358" ca="1">IF($G358="D",VLOOKUP($A358,DefaultParameters,MATCH(U$8,'Default Parameters'!$3:$3,0),FALSE),"[enter country-specific value")</f>
        <v>0</v>
      </c>
      <c r="V358" s="211" cm="1">
        <f t="array" aca="1" ref="V358" ca="1">IF($G358="D",VLOOKUP($A358,DefaultParameters,MATCH(V$8,'Default Parameters'!$3:$3,0),FALSE),"[enter country-specific value")</f>
        <v>0</v>
      </c>
      <c r="W358" s="211" cm="1">
        <f t="array" aca="1" ref="W358" ca="1">IF($G358="D",VLOOKUP($A358,DefaultParameters,MATCH(W$8,'Default Parameters'!$3:$3,0),FALSE),"[enter country-specific value")</f>
        <v>0</v>
      </c>
      <c r="X358" s="211" cm="1">
        <f t="array" aca="1" ref="X358" ca="1">IF($G358="D",VLOOKUP($A358,DefaultParameters,MATCH(X$8,'Default Parameters'!$3:$3,0),FALSE),"[enter country-specific value")</f>
        <v>0</v>
      </c>
      <c r="Y358" s="211" cm="1">
        <f t="array" aca="1" ref="Y358" ca="1">IF($G358="D",VLOOKUP($A358,DefaultParameters,MATCH(Y$8,'Default Parameters'!$3:$3,0),FALSE),"[enter country-specific value")</f>
        <v>0</v>
      </c>
      <c r="Z358" s="211" cm="1">
        <f t="array" aca="1" ref="Z358" ca="1">IF($G358="D",VLOOKUP($A358,DefaultParameters,MATCH(Z$8,'Default Parameters'!$3:$3,0),FALSE),"[enter country-specific value")</f>
        <v>0</v>
      </c>
      <c r="AA358" s="211" cm="1">
        <f t="array" aca="1" ref="AA358" ca="1">IF($G358="D",VLOOKUP($A358,DefaultParameters,MATCH(AA$8,'Default Parameters'!$3:$3,0),FALSE),"[enter country-specific value")</f>
        <v>0</v>
      </c>
      <c r="AB358" s="211" cm="1">
        <f t="array" aca="1" ref="AB358" ca="1">IF($G358="D",VLOOKUP($A358,DefaultParameters,MATCH(AB$8,'Default Parameters'!$3:$3,0),FALSE),"[enter country-specific value")</f>
        <v>0</v>
      </c>
      <c r="AC358" s="211" cm="1">
        <f t="array" aca="1" ref="AC358" ca="1">IF($G358="D",VLOOKUP($A358,DefaultParameters,MATCH(AC$8,'Default Parameters'!$3:$3,0),FALSE),"[enter country-specific value")</f>
        <v>0</v>
      </c>
      <c r="AD358" s="211" cm="1">
        <f t="array" aca="1" ref="AD358" ca="1">IF($G358="D",VLOOKUP($A358,DefaultParameters,MATCH(AD$8,'Default Parameters'!$3:$3,0),FALSE),"[enter country-specific value")</f>
        <v>0</v>
      </c>
      <c r="AE358" s="211" cm="1">
        <f t="array" aca="1" ref="AE358" ca="1">IF($G358="D",VLOOKUP($A358,DefaultParameters,MATCH(AE$8,'Default Parameters'!$3:$3,0),FALSE),"[enter country-specific value")</f>
        <v>0</v>
      </c>
      <c r="AF358" s="211" cm="1">
        <f t="array" aca="1" ref="AF358" ca="1">IF($G358="D",VLOOKUP($A358,DefaultParameters,MATCH(AF$8,'Default Parameters'!$3:$3,0),FALSE),"[enter country-specific value")</f>
        <v>0</v>
      </c>
      <c r="AG358" s="211" cm="1">
        <f t="array" aca="1" ref="AG358" ca="1">IF($G358="D",VLOOKUP($A358,DefaultParameters,MATCH(AG$8,'Default Parameters'!$3:$3,0),FALSE),"[enter country-specific value")</f>
        <v>0</v>
      </c>
      <c r="AH358" s="211" cm="1">
        <f t="array" aca="1" ref="AH358" ca="1">IF($G358="D",VLOOKUP($A358,DefaultParameters,MATCH(AH$8,'Default Parameters'!$3:$3,0),FALSE),"[enter country-specific value")</f>
        <v>0</v>
      </c>
      <c r="AI358" s="211" cm="1">
        <f t="array" aca="1" ref="AI358" ca="1">IF($G358="D",VLOOKUP($A358,DefaultParameters,MATCH(AI$8,'Default Parameters'!$3:$3,0),FALSE),"[enter country-specific value")</f>
        <v>0</v>
      </c>
      <c r="AJ358" s="211" cm="1">
        <f t="array" aca="1" ref="AJ358" ca="1">IF($G358="D",VLOOKUP($A358,DefaultParameters,MATCH(AJ$8,'Default Parameters'!$3:$3,0),FALSE),"[enter country-specific value")</f>
        <v>0</v>
      </c>
      <c r="AK358" s="211" cm="1">
        <f t="array" aca="1" ref="AK358" ca="1">IF($G358="D",VLOOKUP($A358,DefaultParameters,MATCH(AK$8,'Default Parameters'!$3:$3,0),FALSE),"[enter country-specific value")</f>
        <v>0</v>
      </c>
      <c r="AL358" s="211" cm="1">
        <f t="array" aca="1" ref="AL358" ca="1">IF($G358="D",VLOOKUP($A358,DefaultParameters,MATCH(AL$8,'Default Parameters'!$3:$3,0),FALSE),"[enter country-specific value")</f>
        <v>0</v>
      </c>
      <c r="AM358" s="211" cm="1">
        <f t="array" aca="1" ref="AM358" ca="1">IF($G358="D",VLOOKUP($A358,DefaultParameters,MATCH(AM$8,'Default Parameters'!$3:$3,0),FALSE),"[enter country-specific value")</f>
        <v>0</v>
      </c>
      <c r="AN358" s="211" cm="1">
        <f t="array" aca="1" ref="AN358" ca="1">IF($G358="D",VLOOKUP($A358,DefaultParameters,MATCH(AN$8,'Default Parameters'!$3:$3,0),FALSE),"[enter country-specific value")</f>
        <v>0</v>
      </c>
      <c r="AO358" s="211" cm="1">
        <f t="array" aca="1" ref="AO358" ca="1">IF($G358="D",VLOOKUP($A358,DefaultParameters,MATCH(AO$8,'Default Parameters'!$3:$3,0),FALSE),"[enter country-specific value")</f>
        <v>0</v>
      </c>
      <c r="AP358" s="211"/>
      <c r="AQ358" s="211"/>
      <c r="AR358" s="211"/>
      <c r="AS358" s="211"/>
      <c r="AT358" s="211"/>
      <c r="AU358" s="188"/>
      <c r="AV358" s="43" t="e" cm="1">
        <f t="array" aca="1" ref="AV358" ca="1">IF($G358="D",VLOOKUP($A358,DefaultParameters,MATCH(AV$8,'Default Parameters'!$3:$3,0),FALSE),"[enter country-specific value")</f>
        <v>#N/A</v>
      </c>
      <c r="AW358" s="1"/>
      <c r="AX358" s="1"/>
      <c r="AY358" s="1"/>
    </row>
    <row r="359" spans="1:51" x14ac:dyDescent="0.25">
      <c r="A359" s="18" t="s">
        <v>214</v>
      </c>
      <c r="B359" s="18"/>
      <c r="C359" s="18"/>
      <c r="D359" s="18"/>
      <c r="E359" s="18"/>
      <c r="F359" s="18"/>
      <c r="G359" s="179"/>
      <c r="H359" s="18"/>
      <c r="I359" s="179"/>
      <c r="J359" s="179"/>
      <c r="K359" s="179"/>
      <c r="L359" s="179"/>
      <c r="M359" s="179"/>
      <c r="N359" s="179"/>
      <c r="O359" s="179"/>
      <c r="P359" s="179"/>
      <c r="Q359" s="179"/>
      <c r="R359" s="179"/>
      <c r="S359" s="179"/>
      <c r="T359" s="179"/>
      <c r="U359" s="179"/>
      <c r="V359" s="179"/>
      <c r="W359" s="179"/>
      <c r="X359" s="179"/>
      <c r="Y359" s="179"/>
      <c r="Z359" s="179"/>
      <c r="AA359" s="179"/>
      <c r="AB359" s="179"/>
      <c r="AC359" s="179"/>
      <c r="AD359" s="179"/>
      <c r="AE359" s="179"/>
      <c r="AF359" s="179"/>
      <c r="AG359" s="179"/>
      <c r="AH359" s="179"/>
      <c r="AI359" s="179"/>
      <c r="AJ359" s="179"/>
      <c r="AK359" s="179"/>
      <c r="AL359" s="179"/>
      <c r="AM359" s="179"/>
      <c r="AN359" s="179"/>
      <c r="AO359" s="179"/>
      <c r="AP359" s="179"/>
      <c r="AQ359" s="179"/>
      <c r="AR359" s="179"/>
      <c r="AS359" s="179"/>
      <c r="AT359" s="179"/>
      <c r="AU359" s="188"/>
      <c r="AV359" s="18"/>
      <c r="AW359" s="1"/>
      <c r="AX359" s="153"/>
      <c r="AY359" s="1"/>
    </row>
    <row r="360" spans="1:51" x14ac:dyDescent="0.25">
      <c r="A360" s="44" t="str">
        <f>C360&amp;"_"&amp;E360</f>
        <v>EF_NO_storage_slurry_Dairy cattle</v>
      </c>
      <c r="B360" s="2" t="s">
        <v>49</v>
      </c>
      <c r="C360" s="2" t="s">
        <v>212</v>
      </c>
      <c r="D360" s="77" t="str">
        <f t="shared" ref="D360:D389" ca="1" si="85">VLOOKUP(C360,DefaultParameters,4,0)</f>
        <v>NO-N</v>
      </c>
      <c r="E360" s="2" t="s">
        <v>75</v>
      </c>
      <c r="F360" s="77" t="str">
        <f t="shared" ref="F360:F389" ca="1" si="86">VLOOKUP(C360,DefaultParameters,6,0)</f>
        <v>Fraction TAN</v>
      </c>
      <c r="G360" s="201" t="s">
        <v>124</v>
      </c>
      <c r="H360" s="2" t="s">
        <v>49</v>
      </c>
      <c r="I360" s="211" t="str">
        <f t="shared" ref="I360:I389" ca="1" si="87">IF($G360="CS","[enter country-specific source]",VLOOKUP(C360,DefaultParameters,8,0))</f>
        <v>Table 3.10, 3B, EMEP/EEA Guidebook 2019</v>
      </c>
      <c r="J360" s="176"/>
      <c r="K360" s="211" cm="1">
        <f t="array" aca="1" ref="K360" ca="1">IF($G360="D",VLOOKUP($C360,DefaultParameters,MATCH(K$8,'Default Parameters'!$3:$3,0),FALSE),"[enter country-specific value")</f>
        <v>1E-4</v>
      </c>
      <c r="L360" s="211" cm="1">
        <f t="array" aca="1" ref="L360" ca="1">IF($G360="D",VLOOKUP($C360,DefaultParameters,MATCH(L$8,'Default Parameters'!$3:$3,0),FALSE),"[enter country-specific value")</f>
        <v>1E-4</v>
      </c>
      <c r="M360" s="211" cm="1">
        <f t="array" aca="1" ref="M360" ca="1">IF($G360="D",VLOOKUP($C360,DefaultParameters,MATCH(M$8,'Default Parameters'!$3:$3,0),FALSE),"[enter country-specific value")</f>
        <v>1E-4</v>
      </c>
      <c r="N360" s="211" cm="1">
        <f t="array" aca="1" ref="N360" ca="1">IF($G360="D",VLOOKUP($C360,DefaultParameters,MATCH(N$8,'Default Parameters'!$3:$3,0),FALSE),"[enter country-specific value")</f>
        <v>1E-4</v>
      </c>
      <c r="O360" s="211" cm="1">
        <f t="array" aca="1" ref="O360" ca="1">IF($G360="D",VLOOKUP($C360,DefaultParameters,MATCH(O$8,'Default Parameters'!$3:$3,0),FALSE),"[enter country-specific value")</f>
        <v>1E-4</v>
      </c>
      <c r="P360" s="211" cm="1">
        <f t="array" aca="1" ref="P360" ca="1">IF($G360="D",VLOOKUP($C360,DefaultParameters,MATCH(P$8,'Default Parameters'!$3:$3,0),FALSE),"[enter country-specific value")</f>
        <v>1E-4</v>
      </c>
      <c r="Q360" s="211" cm="1">
        <f t="array" aca="1" ref="Q360" ca="1">IF($G360="D",VLOOKUP($C360,DefaultParameters,MATCH(Q$8,'Default Parameters'!$3:$3,0),FALSE),"[enter country-specific value")</f>
        <v>1E-4</v>
      </c>
      <c r="R360" s="211" cm="1">
        <f t="array" aca="1" ref="R360" ca="1">IF($G360="D",VLOOKUP($C360,DefaultParameters,MATCH(R$8,'Default Parameters'!$3:$3,0),FALSE),"[enter country-specific value")</f>
        <v>1E-4</v>
      </c>
      <c r="S360" s="211" cm="1">
        <f t="array" aca="1" ref="S360" ca="1">IF($G360="D",VLOOKUP($C360,DefaultParameters,MATCH(S$8,'Default Parameters'!$3:$3,0),FALSE),"[enter country-specific value")</f>
        <v>1E-4</v>
      </c>
      <c r="T360" s="211" cm="1">
        <f t="array" aca="1" ref="T360" ca="1">IF($G360="D",VLOOKUP($C360,DefaultParameters,MATCH(T$8,'Default Parameters'!$3:$3,0),FALSE),"[enter country-specific value")</f>
        <v>1E-4</v>
      </c>
      <c r="U360" s="211" cm="1">
        <f t="array" aca="1" ref="U360" ca="1">IF($G360="D",VLOOKUP($C360,DefaultParameters,MATCH(U$8,'Default Parameters'!$3:$3,0),FALSE),"[enter country-specific value")</f>
        <v>1E-4</v>
      </c>
      <c r="V360" s="211" cm="1">
        <f t="array" aca="1" ref="V360" ca="1">IF($G360="D",VLOOKUP($C360,DefaultParameters,MATCH(V$8,'Default Parameters'!$3:$3,0),FALSE),"[enter country-specific value")</f>
        <v>1E-4</v>
      </c>
      <c r="W360" s="211" cm="1">
        <f t="array" aca="1" ref="W360" ca="1">IF($G360="D",VLOOKUP($C360,DefaultParameters,MATCH(W$8,'Default Parameters'!$3:$3,0),FALSE),"[enter country-specific value")</f>
        <v>1E-4</v>
      </c>
      <c r="X360" s="211" cm="1">
        <f t="array" aca="1" ref="X360" ca="1">IF($G360="D",VLOOKUP($C360,DefaultParameters,MATCH(X$8,'Default Parameters'!$3:$3,0),FALSE),"[enter country-specific value")</f>
        <v>1E-4</v>
      </c>
      <c r="Y360" s="211" cm="1">
        <f t="array" aca="1" ref="Y360" ca="1">IF($G360="D",VLOOKUP($C360,DefaultParameters,MATCH(Y$8,'Default Parameters'!$3:$3,0),FALSE),"[enter country-specific value")</f>
        <v>1E-4</v>
      </c>
      <c r="Z360" s="211" cm="1">
        <f t="array" aca="1" ref="Z360" ca="1">IF($G360="D",VLOOKUP($C360,DefaultParameters,MATCH(Z$8,'Default Parameters'!$3:$3,0),FALSE),"[enter country-specific value")</f>
        <v>1E-4</v>
      </c>
      <c r="AA360" s="211" cm="1">
        <f t="array" aca="1" ref="AA360" ca="1">IF($G360="D",VLOOKUP($C360,DefaultParameters,MATCH(AA$8,'Default Parameters'!$3:$3,0),FALSE),"[enter country-specific value")</f>
        <v>1E-4</v>
      </c>
      <c r="AB360" s="211" cm="1">
        <f t="array" aca="1" ref="AB360" ca="1">IF($G360="D",VLOOKUP($C360,DefaultParameters,MATCH(AB$8,'Default Parameters'!$3:$3,0),FALSE),"[enter country-specific value")</f>
        <v>1E-4</v>
      </c>
      <c r="AC360" s="211" cm="1">
        <f t="array" aca="1" ref="AC360" ca="1">IF($G360="D",VLOOKUP($C360,DefaultParameters,MATCH(AC$8,'Default Parameters'!$3:$3,0),FALSE),"[enter country-specific value")</f>
        <v>1E-4</v>
      </c>
      <c r="AD360" s="211" cm="1">
        <f t="array" aca="1" ref="AD360" ca="1">IF($G360="D",VLOOKUP($C360,DefaultParameters,MATCH(AD$8,'Default Parameters'!$3:$3,0),FALSE),"[enter country-specific value")</f>
        <v>1E-4</v>
      </c>
      <c r="AE360" s="211" cm="1">
        <f t="array" aca="1" ref="AE360" ca="1">IF($G360="D",VLOOKUP($C360,DefaultParameters,MATCH(AE$8,'Default Parameters'!$3:$3,0),FALSE),"[enter country-specific value")</f>
        <v>1E-4</v>
      </c>
      <c r="AF360" s="211" cm="1">
        <f t="array" aca="1" ref="AF360" ca="1">IF($G360="D",VLOOKUP($C360,DefaultParameters,MATCH(AF$8,'Default Parameters'!$3:$3,0),FALSE),"[enter country-specific value")</f>
        <v>1E-4</v>
      </c>
      <c r="AG360" s="211" cm="1">
        <f t="array" aca="1" ref="AG360" ca="1">IF($G360="D",VLOOKUP($C360,DefaultParameters,MATCH(AG$8,'Default Parameters'!$3:$3,0),FALSE),"[enter country-specific value")</f>
        <v>1E-4</v>
      </c>
      <c r="AH360" s="211" cm="1">
        <f t="array" aca="1" ref="AH360" ca="1">IF($G360="D",VLOOKUP($C360,DefaultParameters,MATCH(AH$8,'Default Parameters'!$3:$3,0),FALSE),"[enter country-specific value")</f>
        <v>1E-4</v>
      </c>
      <c r="AI360" s="211" cm="1">
        <f t="array" aca="1" ref="AI360" ca="1">IF($G360="D",VLOOKUP($C360,DefaultParameters,MATCH(AI$8,'Default Parameters'!$3:$3,0),FALSE),"[enter country-specific value")</f>
        <v>1E-4</v>
      </c>
      <c r="AJ360" s="211" cm="1">
        <f t="array" aca="1" ref="AJ360" ca="1">IF($G360="D",VLOOKUP($C360,DefaultParameters,MATCH(AJ$8,'Default Parameters'!$3:$3,0),FALSE),"[enter country-specific value")</f>
        <v>1E-4</v>
      </c>
      <c r="AK360" s="211" cm="1">
        <f t="array" aca="1" ref="AK360" ca="1">IF($G360="D",VLOOKUP($C360,DefaultParameters,MATCH(AK$8,'Default Parameters'!$3:$3,0),FALSE),"[enter country-specific value")</f>
        <v>1E-4</v>
      </c>
      <c r="AL360" s="211" cm="1">
        <f t="array" aca="1" ref="AL360" ca="1">IF($G360="D",VLOOKUP($C360,DefaultParameters,MATCH(AL$8,'Default Parameters'!$3:$3,0),FALSE),"[enter country-specific value")</f>
        <v>1E-4</v>
      </c>
      <c r="AM360" s="211" cm="1">
        <f t="array" aca="1" ref="AM360" ca="1">IF($G360="D",VLOOKUP($C360,DefaultParameters,MATCH(AM$8,'Default Parameters'!$3:$3,0),FALSE),"[enter country-specific value")</f>
        <v>1E-4</v>
      </c>
      <c r="AN360" s="211" cm="1">
        <f t="array" aca="1" ref="AN360" ca="1">IF($G360="D",VLOOKUP($C360,DefaultParameters,MATCH(AN$8,'Default Parameters'!$3:$3,0),FALSE),"[enter country-specific value")</f>
        <v>1E-4</v>
      </c>
      <c r="AO360" s="211" cm="1">
        <f t="array" aca="1" ref="AO360" ca="1">IF($G360="D",VLOOKUP($C360,DefaultParameters,MATCH(AO$8,'Default Parameters'!$3:$3,0),FALSE),"[enter country-specific value")</f>
        <v>1E-4</v>
      </c>
      <c r="AP360" s="211"/>
      <c r="AQ360" s="211"/>
      <c r="AR360" s="211"/>
      <c r="AS360" s="211"/>
      <c r="AT360" s="211"/>
      <c r="AU360" s="188"/>
      <c r="AV360" s="43" t="e" cm="1">
        <f t="array" aca="1" ref="AV360" ca="1">IF($G360="D",VLOOKUP($C360,DefaultParameters,MATCH(AV$8,'Default Parameters'!$3:$3,0),FALSE),"[enter country-specific value")</f>
        <v>#N/A</v>
      </c>
      <c r="AW360" s="1"/>
      <c r="AX360" s="1"/>
      <c r="AY360" s="1"/>
    </row>
    <row r="361" spans="1:51" x14ac:dyDescent="0.25">
      <c r="A361" s="44" t="str">
        <f t="shared" ref="A361:A375" si="88">C361&amp;"_"&amp;E361</f>
        <v>EF_NO_storage_slurry_Non-dairy cattle</v>
      </c>
      <c r="B361" s="2" t="s">
        <v>49</v>
      </c>
      <c r="C361" s="2" t="s">
        <v>212</v>
      </c>
      <c r="D361" s="77" t="str">
        <f t="shared" ca="1" si="85"/>
        <v>NO-N</v>
      </c>
      <c r="E361" s="2" t="s">
        <v>77</v>
      </c>
      <c r="F361" s="77" t="str">
        <f t="shared" ca="1" si="86"/>
        <v>Fraction TAN</v>
      </c>
      <c r="G361" s="201" t="s">
        <v>124</v>
      </c>
      <c r="H361" s="2" t="s">
        <v>49</v>
      </c>
      <c r="I361" s="211" t="str">
        <f t="shared" ca="1" si="87"/>
        <v>Table 3.10, 3B, EMEP/EEA Guidebook 2019</v>
      </c>
      <c r="J361" s="176"/>
      <c r="K361" s="211" cm="1">
        <f t="array" aca="1" ref="K361" ca="1">IF($G361="D",VLOOKUP($C361,DefaultParameters,MATCH(K$8,'Default Parameters'!$3:$3,0),FALSE),"[enter country-specific value")</f>
        <v>1E-4</v>
      </c>
      <c r="L361" s="211" cm="1">
        <f t="array" aca="1" ref="L361" ca="1">IF($G361="D",VLOOKUP($C361,DefaultParameters,MATCH(L$8,'Default Parameters'!$3:$3,0),FALSE),"[enter country-specific value")</f>
        <v>1E-4</v>
      </c>
      <c r="M361" s="211" cm="1">
        <f t="array" aca="1" ref="M361" ca="1">IF($G361="D",VLOOKUP($C361,DefaultParameters,MATCH(M$8,'Default Parameters'!$3:$3,0),FALSE),"[enter country-specific value")</f>
        <v>1E-4</v>
      </c>
      <c r="N361" s="211" cm="1">
        <f t="array" aca="1" ref="N361" ca="1">IF($G361="D",VLOOKUP($C361,DefaultParameters,MATCH(N$8,'Default Parameters'!$3:$3,0),FALSE),"[enter country-specific value")</f>
        <v>1E-4</v>
      </c>
      <c r="O361" s="211" cm="1">
        <f t="array" aca="1" ref="O361" ca="1">IF($G361="D",VLOOKUP($C361,DefaultParameters,MATCH(O$8,'Default Parameters'!$3:$3,0),FALSE),"[enter country-specific value")</f>
        <v>1E-4</v>
      </c>
      <c r="P361" s="211" cm="1">
        <f t="array" aca="1" ref="P361" ca="1">IF($G361="D",VLOOKUP($C361,DefaultParameters,MATCH(P$8,'Default Parameters'!$3:$3,0),FALSE),"[enter country-specific value")</f>
        <v>1E-4</v>
      </c>
      <c r="Q361" s="211" cm="1">
        <f t="array" aca="1" ref="Q361" ca="1">IF($G361="D",VLOOKUP($C361,DefaultParameters,MATCH(Q$8,'Default Parameters'!$3:$3,0),FALSE),"[enter country-specific value")</f>
        <v>1E-4</v>
      </c>
      <c r="R361" s="211" cm="1">
        <f t="array" aca="1" ref="R361" ca="1">IF($G361="D",VLOOKUP($C361,DefaultParameters,MATCH(R$8,'Default Parameters'!$3:$3,0),FALSE),"[enter country-specific value")</f>
        <v>1E-4</v>
      </c>
      <c r="S361" s="211" cm="1">
        <f t="array" aca="1" ref="S361" ca="1">IF($G361="D",VLOOKUP($C361,DefaultParameters,MATCH(S$8,'Default Parameters'!$3:$3,0),FALSE),"[enter country-specific value")</f>
        <v>1E-4</v>
      </c>
      <c r="T361" s="211" cm="1">
        <f t="array" aca="1" ref="T361" ca="1">IF($G361="D",VLOOKUP($C361,DefaultParameters,MATCH(T$8,'Default Parameters'!$3:$3,0),FALSE),"[enter country-specific value")</f>
        <v>1E-4</v>
      </c>
      <c r="U361" s="211" cm="1">
        <f t="array" aca="1" ref="U361" ca="1">IF($G361="D",VLOOKUP($C361,DefaultParameters,MATCH(U$8,'Default Parameters'!$3:$3,0),FALSE),"[enter country-specific value")</f>
        <v>1E-4</v>
      </c>
      <c r="V361" s="211" cm="1">
        <f t="array" aca="1" ref="V361" ca="1">IF($G361="D",VLOOKUP($C361,DefaultParameters,MATCH(V$8,'Default Parameters'!$3:$3,0),FALSE),"[enter country-specific value")</f>
        <v>1E-4</v>
      </c>
      <c r="W361" s="211" cm="1">
        <f t="array" aca="1" ref="W361" ca="1">IF($G361="D",VLOOKUP($C361,DefaultParameters,MATCH(W$8,'Default Parameters'!$3:$3,0),FALSE),"[enter country-specific value")</f>
        <v>1E-4</v>
      </c>
      <c r="X361" s="211" cm="1">
        <f t="array" aca="1" ref="X361" ca="1">IF($G361="D",VLOOKUP($C361,DefaultParameters,MATCH(X$8,'Default Parameters'!$3:$3,0),FALSE),"[enter country-specific value")</f>
        <v>1E-4</v>
      </c>
      <c r="Y361" s="211" cm="1">
        <f t="array" aca="1" ref="Y361" ca="1">IF($G361="D",VLOOKUP($C361,DefaultParameters,MATCH(Y$8,'Default Parameters'!$3:$3,0),FALSE),"[enter country-specific value")</f>
        <v>1E-4</v>
      </c>
      <c r="Z361" s="211" cm="1">
        <f t="array" aca="1" ref="Z361" ca="1">IF($G361="D",VLOOKUP($C361,DefaultParameters,MATCH(Z$8,'Default Parameters'!$3:$3,0),FALSE),"[enter country-specific value")</f>
        <v>1E-4</v>
      </c>
      <c r="AA361" s="211" cm="1">
        <f t="array" aca="1" ref="AA361" ca="1">IF($G361="D",VLOOKUP($C361,DefaultParameters,MATCH(AA$8,'Default Parameters'!$3:$3,0),FALSE),"[enter country-specific value")</f>
        <v>1E-4</v>
      </c>
      <c r="AB361" s="211" cm="1">
        <f t="array" aca="1" ref="AB361" ca="1">IF($G361="D",VLOOKUP($C361,DefaultParameters,MATCH(AB$8,'Default Parameters'!$3:$3,0),FALSE),"[enter country-specific value")</f>
        <v>1E-4</v>
      </c>
      <c r="AC361" s="211" cm="1">
        <f t="array" aca="1" ref="AC361" ca="1">IF($G361="D",VLOOKUP($C361,DefaultParameters,MATCH(AC$8,'Default Parameters'!$3:$3,0),FALSE),"[enter country-specific value")</f>
        <v>1E-4</v>
      </c>
      <c r="AD361" s="211" cm="1">
        <f t="array" aca="1" ref="AD361" ca="1">IF($G361="D",VLOOKUP($C361,DefaultParameters,MATCH(AD$8,'Default Parameters'!$3:$3,0),FALSE),"[enter country-specific value")</f>
        <v>1E-4</v>
      </c>
      <c r="AE361" s="211" cm="1">
        <f t="array" aca="1" ref="AE361" ca="1">IF($G361="D",VLOOKUP($C361,DefaultParameters,MATCH(AE$8,'Default Parameters'!$3:$3,0),FALSE),"[enter country-specific value")</f>
        <v>1E-4</v>
      </c>
      <c r="AF361" s="211" cm="1">
        <f t="array" aca="1" ref="AF361" ca="1">IF($G361="D",VLOOKUP($C361,DefaultParameters,MATCH(AF$8,'Default Parameters'!$3:$3,0),FALSE),"[enter country-specific value")</f>
        <v>1E-4</v>
      </c>
      <c r="AG361" s="211" cm="1">
        <f t="array" aca="1" ref="AG361" ca="1">IF($G361="D",VLOOKUP($C361,DefaultParameters,MATCH(AG$8,'Default Parameters'!$3:$3,0),FALSE),"[enter country-specific value")</f>
        <v>1E-4</v>
      </c>
      <c r="AH361" s="211" cm="1">
        <f t="array" aca="1" ref="AH361" ca="1">IF($G361="D",VLOOKUP($C361,DefaultParameters,MATCH(AH$8,'Default Parameters'!$3:$3,0),FALSE),"[enter country-specific value")</f>
        <v>1E-4</v>
      </c>
      <c r="AI361" s="211" cm="1">
        <f t="array" aca="1" ref="AI361" ca="1">IF($G361="D",VLOOKUP($C361,DefaultParameters,MATCH(AI$8,'Default Parameters'!$3:$3,0),FALSE),"[enter country-specific value")</f>
        <v>1E-4</v>
      </c>
      <c r="AJ361" s="211" cm="1">
        <f t="array" aca="1" ref="AJ361" ca="1">IF($G361="D",VLOOKUP($C361,DefaultParameters,MATCH(AJ$8,'Default Parameters'!$3:$3,0),FALSE),"[enter country-specific value")</f>
        <v>1E-4</v>
      </c>
      <c r="AK361" s="211" cm="1">
        <f t="array" aca="1" ref="AK361" ca="1">IF($G361="D",VLOOKUP($C361,DefaultParameters,MATCH(AK$8,'Default Parameters'!$3:$3,0),FALSE),"[enter country-specific value")</f>
        <v>1E-4</v>
      </c>
      <c r="AL361" s="211" cm="1">
        <f t="array" aca="1" ref="AL361" ca="1">IF($G361="D",VLOOKUP($C361,DefaultParameters,MATCH(AL$8,'Default Parameters'!$3:$3,0),FALSE),"[enter country-specific value")</f>
        <v>1E-4</v>
      </c>
      <c r="AM361" s="211" cm="1">
        <f t="array" aca="1" ref="AM361" ca="1">IF($G361="D",VLOOKUP($C361,DefaultParameters,MATCH(AM$8,'Default Parameters'!$3:$3,0),FALSE),"[enter country-specific value")</f>
        <v>1E-4</v>
      </c>
      <c r="AN361" s="211" cm="1">
        <f t="array" aca="1" ref="AN361" ca="1">IF($G361="D",VLOOKUP($C361,DefaultParameters,MATCH(AN$8,'Default Parameters'!$3:$3,0),FALSE),"[enter country-specific value")</f>
        <v>1E-4</v>
      </c>
      <c r="AO361" s="211" cm="1">
        <f t="array" aca="1" ref="AO361" ca="1">IF($G361="D",VLOOKUP($C361,DefaultParameters,MATCH(AO$8,'Default Parameters'!$3:$3,0),FALSE),"[enter country-specific value")</f>
        <v>1E-4</v>
      </c>
      <c r="AP361" s="211"/>
      <c r="AQ361" s="211"/>
      <c r="AR361" s="211"/>
      <c r="AS361" s="211"/>
      <c r="AT361" s="211"/>
      <c r="AU361" s="188"/>
      <c r="AV361" s="43" t="e" cm="1">
        <f t="array" aca="1" ref="AV361" ca="1">IF($G361="D",VLOOKUP($C361,DefaultParameters,MATCH(AV$8,'Default Parameters'!$3:$3,0),FALSE),"[enter country-specific value")</f>
        <v>#N/A</v>
      </c>
      <c r="AW361" s="1"/>
      <c r="AX361" s="1"/>
      <c r="AY361" s="1"/>
    </row>
    <row r="362" spans="1:51" x14ac:dyDescent="0.25">
      <c r="A362" s="44" t="str">
        <f t="shared" si="88"/>
        <v>EF_NO_storage_slurry_Non-dairy cattle (calves)</v>
      </c>
      <c r="B362" s="2" t="s">
        <v>49</v>
      </c>
      <c r="C362" s="2" t="s">
        <v>212</v>
      </c>
      <c r="D362" s="77" t="str">
        <f t="shared" ca="1" si="85"/>
        <v>NO-N</v>
      </c>
      <c r="E362" s="2" t="s">
        <v>78</v>
      </c>
      <c r="F362" s="77" t="str">
        <f t="shared" ca="1" si="86"/>
        <v>Fraction TAN</v>
      </c>
      <c r="G362" s="201" t="s">
        <v>124</v>
      </c>
      <c r="H362" s="2" t="s">
        <v>49</v>
      </c>
      <c r="I362" s="211" t="str">
        <f t="shared" ca="1" si="87"/>
        <v>Table 3.10, 3B, EMEP/EEA Guidebook 2019</v>
      </c>
      <c r="J362" s="202"/>
      <c r="K362" s="211" cm="1">
        <f t="array" aca="1" ref="K362" ca="1">IF($G362="D",VLOOKUP($C362,DefaultParameters,MATCH(K$8,'Default Parameters'!$3:$3,0),FALSE),"[enter country-specific value")</f>
        <v>1E-4</v>
      </c>
      <c r="L362" s="211" cm="1">
        <f t="array" aca="1" ref="L362" ca="1">IF($G362="D",VLOOKUP($C362,DefaultParameters,MATCH(L$8,'Default Parameters'!$3:$3,0),FALSE),"[enter country-specific value")</f>
        <v>1E-4</v>
      </c>
      <c r="M362" s="211" cm="1">
        <f t="array" aca="1" ref="M362" ca="1">IF($G362="D",VLOOKUP($C362,DefaultParameters,MATCH(M$8,'Default Parameters'!$3:$3,0),FALSE),"[enter country-specific value")</f>
        <v>1E-4</v>
      </c>
      <c r="N362" s="211" cm="1">
        <f t="array" aca="1" ref="N362" ca="1">IF($G362="D",VLOOKUP($C362,DefaultParameters,MATCH(N$8,'Default Parameters'!$3:$3,0),FALSE),"[enter country-specific value")</f>
        <v>1E-4</v>
      </c>
      <c r="O362" s="211" cm="1">
        <f t="array" aca="1" ref="O362" ca="1">IF($G362="D",VLOOKUP($C362,DefaultParameters,MATCH(O$8,'Default Parameters'!$3:$3,0),FALSE),"[enter country-specific value")</f>
        <v>1E-4</v>
      </c>
      <c r="P362" s="211" cm="1">
        <f t="array" aca="1" ref="P362" ca="1">IF($G362="D",VLOOKUP($C362,DefaultParameters,MATCH(P$8,'Default Parameters'!$3:$3,0),FALSE),"[enter country-specific value")</f>
        <v>1E-4</v>
      </c>
      <c r="Q362" s="211" cm="1">
        <f t="array" aca="1" ref="Q362" ca="1">IF($G362="D",VLOOKUP($C362,DefaultParameters,MATCH(Q$8,'Default Parameters'!$3:$3,0),FALSE),"[enter country-specific value")</f>
        <v>1E-4</v>
      </c>
      <c r="R362" s="211" cm="1">
        <f t="array" aca="1" ref="R362" ca="1">IF($G362="D",VLOOKUP($C362,DefaultParameters,MATCH(R$8,'Default Parameters'!$3:$3,0),FALSE),"[enter country-specific value")</f>
        <v>1E-4</v>
      </c>
      <c r="S362" s="211" cm="1">
        <f t="array" aca="1" ref="S362" ca="1">IF($G362="D",VLOOKUP($C362,DefaultParameters,MATCH(S$8,'Default Parameters'!$3:$3,0),FALSE),"[enter country-specific value")</f>
        <v>1E-4</v>
      </c>
      <c r="T362" s="211" cm="1">
        <f t="array" aca="1" ref="T362" ca="1">IF($G362="D",VLOOKUP($C362,DefaultParameters,MATCH(T$8,'Default Parameters'!$3:$3,0),FALSE),"[enter country-specific value")</f>
        <v>1E-4</v>
      </c>
      <c r="U362" s="211" cm="1">
        <f t="array" aca="1" ref="U362" ca="1">IF($G362="D",VLOOKUP($C362,DefaultParameters,MATCH(U$8,'Default Parameters'!$3:$3,0),FALSE),"[enter country-specific value")</f>
        <v>1E-4</v>
      </c>
      <c r="V362" s="211" cm="1">
        <f t="array" aca="1" ref="V362" ca="1">IF($G362="D",VLOOKUP($C362,DefaultParameters,MATCH(V$8,'Default Parameters'!$3:$3,0),FALSE),"[enter country-specific value")</f>
        <v>1E-4</v>
      </c>
      <c r="W362" s="211" cm="1">
        <f t="array" aca="1" ref="W362" ca="1">IF($G362="D",VLOOKUP($C362,DefaultParameters,MATCH(W$8,'Default Parameters'!$3:$3,0),FALSE),"[enter country-specific value")</f>
        <v>1E-4</v>
      </c>
      <c r="X362" s="211" cm="1">
        <f t="array" aca="1" ref="X362" ca="1">IF($G362="D",VLOOKUP($C362,DefaultParameters,MATCH(X$8,'Default Parameters'!$3:$3,0),FALSE),"[enter country-specific value")</f>
        <v>1E-4</v>
      </c>
      <c r="Y362" s="211" cm="1">
        <f t="array" aca="1" ref="Y362" ca="1">IF($G362="D",VLOOKUP($C362,DefaultParameters,MATCH(Y$8,'Default Parameters'!$3:$3,0),FALSE),"[enter country-specific value")</f>
        <v>1E-4</v>
      </c>
      <c r="Z362" s="211" cm="1">
        <f t="array" aca="1" ref="Z362" ca="1">IF($G362="D",VLOOKUP($C362,DefaultParameters,MATCH(Z$8,'Default Parameters'!$3:$3,0),FALSE),"[enter country-specific value")</f>
        <v>1E-4</v>
      </c>
      <c r="AA362" s="211" cm="1">
        <f t="array" aca="1" ref="AA362" ca="1">IF($G362="D",VLOOKUP($C362,DefaultParameters,MATCH(AA$8,'Default Parameters'!$3:$3,0),FALSE),"[enter country-specific value")</f>
        <v>1E-4</v>
      </c>
      <c r="AB362" s="211" cm="1">
        <f t="array" aca="1" ref="AB362" ca="1">IF($G362="D",VLOOKUP($C362,DefaultParameters,MATCH(AB$8,'Default Parameters'!$3:$3,0),FALSE),"[enter country-specific value")</f>
        <v>1E-4</v>
      </c>
      <c r="AC362" s="211" cm="1">
        <f t="array" aca="1" ref="AC362" ca="1">IF($G362="D",VLOOKUP($C362,DefaultParameters,MATCH(AC$8,'Default Parameters'!$3:$3,0),FALSE),"[enter country-specific value")</f>
        <v>1E-4</v>
      </c>
      <c r="AD362" s="211" cm="1">
        <f t="array" aca="1" ref="AD362" ca="1">IF($G362="D",VLOOKUP($C362,DefaultParameters,MATCH(AD$8,'Default Parameters'!$3:$3,0),FALSE),"[enter country-specific value")</f>
        <v>1E-4</v>
      </c>
      <c r="AE362" s="211" cm="1">
        <f t="array" aca="1" ref="AE362" ca="1">IF($G362="D",VLOOKUP($C362,DefaultParameters,MATCH(AE$8,'Default Parameters'!$3:$3,0),FALSE),"[enter country-specific value")</f>
        <v>1E-4</v>
      </c>
      <c r="AF362" s="211" cm="1">
        <f t="array" aca="1" ref="AF362" ca="1">IF($G362="D",VLOOKUP($C362,DefaultParameters,MATCH(AF$8,'Default Parameters'!$3:$3,0),FALSE),"[enter country-specific value")</f>
        <v>1E-4</v>
      </c>
      <c r="AG362" s="211" cm="1">
        <f t="array" aca="1" ref="AG362" ca="1">IF($G362="D",VLOOKUP($C362,DefaultParameters,MATCH(AG$8,'Default Parameters'!$3:$3,0),FALSE),"[enter country-specific value")</f>
        <v>1E-4</v>
      </c>
      <c r="AH362" s="211" cm="1">
        <f t="array" aca="1" ref="AH362" ca="1">IF($G362="D",VLOOKUP($C362,DefaultParameters,MATCH(AH$8,'Default Parameters'!$3:$3,0),FALSE),"[enter country-specific value")</f>
        <v>1E-4</v>
      </c>
      <c r="AI362" s="211" cm="1">
        <f t="array" aca="1" ref="AI362" ca="1">IF($G362="D",VLOOKUP($C362,DefaultParameters,MATCH(AI$8,'Default Parameters'!$3:$3,0),FALSE),"[enter country-specific value")</f>
        <v>1E-4</v>
      </c>
      <c r="AJ362" s="211" cm="1">
        <f t="array" aca="1" ref="AJ362" ca="1">IF($G362="D",VLOOKUP($C362,DefaultParameters,MATCH(AJ$8,'Default Parameters'!$3:$3,0),FALSE),"[enter country-specific value")</f>
        <v>1E-4</v>
      </c>
      <c r="AK362" s="211" cm="1">
        <f t="array" aca="1" ref="AK362" ca="1">IF($G362="D",VLOOKUP($C362,DefaultParameters,MATCH(AK$8,'Default Parameters'!$3:$3,0),FALSE),"[enter country-specific value")</f>
        <v>1E-4</v>
      </c>
      <c r="AL362" s="211" cm="1">
        <f t="array" aca="1" ref="AL362" ca="1">IF($G362="D",VLOOKUP($C362,DefaultParameters,MATCH(AL$8,'Default Parameters'!$3:$3,0),FALSE),"[enter country-specific value")</f>
        <v>1E-4</v>
      </c>
      <c r="AM362" s="211" cm="1">
        <f t="array" aca="1" ref="AM362" ca="1">IF($G362="D",VLOOKUP($C362,DefaultParameters,MATCH(AM$8,'Default Parameters'!$3:$3,0),FALSE),"[enter country-specific value")</f>
        <v>1E-4</v>
      </c>
      <c r="AN362" s="211" cm="1">
        <f t="array" aca="1" ref="AN362" ca="1">IF($G362="D",VLOOKUP($C362,DefaultParameters,MATCH(AN$8,'Default Parameters'!$3:$3,0),FALSE),"[enter country-specific value")</f>
        <v>1E-4</v>
      </c>
      <c r="AO362" s="211" cm="1">
        <f t="array" aca="1" ref="AO362" ca="1">IF($G362="D",VLOOKUP($C362,DefaultParameters,MATCH(AO$8,'Default Parameters'!$3:$3,0),FALSE),"[enter country-specific value")</f>
        <v>1E-4</v>
      </c>
      <c r="AP362" s="211"/>
      <c r="AQ362" s="211"/>
      <c r="AR362" s="211"/>
      <c r="AS362" s="211"/>
      <c r="AT362" s="211"/>
      <c r="AU362" s="188"/>
      <c r="AV362" s="43" t="e" cm="1">
        <f t="array" aca="1" ref="AV362" ca="1">IF($G362="D",VLOOKUP($C362,DefaultParameters,MATCH(AV$8,'Default Parameters'!$3:$3,0),FALSE),"[enter country-specific value")</f>
        <v>#N/A</v>
      </c>
      <c r="AW362" s="1"/>
      <c r="AX362" s="1"/>
      <c r="AY362" s="1"/>
    </row>
    <row r="363" spans="1:51" x14ac:dyDescent="0.25">
      <c r="A363" s="44" t="str">
        <f t="shared" si="88"/>
        <v>EF_NO_storage_slurry_Sheep</v>
      </c>
      <c r="B363" s="2" t="s">
        <v>49</v>
      </c>
      <c r="C363" s="2" t="s">
        <v>212</v>
      </c>
      <c r="D363" s="77" t="str">
        <f t="shared" ca="1" si="85"/>
        <v>NO-N</v>
      </c>
      <c r="E363" s="2" t="s">
        <v>79</v>
      </c>
      <c r="F363" s="77" t="str">
        <f t="shared" ca="1" si="86"/>
        <v>Fraction TAN</v>
      </c>
      <c r="G363" s="201" t="s">
        <v>124</v>
      </c>
      <c r="H363" s="2" t="s">
        <v>49</v>
      </c>
      <c r="I363" s="211" t="str">
        <f t="shared" ca="1" si="87"/>
        <v>Table 3.10, 3B, EMEP/EEA Guidebook 2019</v>
      </c>
      <c r="J363" s="202"/>
      <c r="K363" s="211" cm="1">
        <f t="array" aca="1" ref="K363" ca="1">IF($G363="D",VLOOKUP($C363,DefaultParameters,MATCH(K$8,'Default Parameters'!$3:$3,0),FALSE),"[enter country-specific value")</f>
        <v>1E-4</v>
      </c>
      <c r="L363" s="211" cm="1">
        <f t="array" aca="1" ref="L363" ca="1">IF($G363="D",VLOOKUP($C363,DefaultParameters,MATCH(L$8,'Default Parameters'!$3:$3,0),FALSE),"[enter country-specific value")</f>
        <v>1E-4</v>
      </c>
      <c r="M363" s="211" cm="1">
        <f t="array" aca="1" ref="M363" ca="1">IF($G363="D",VLOOKUP($C363,DefaultParameters,MATCH(M$8,'Default Parameters'!$3:$3,0),FALSE),"[enter country-specific value")</f>
        <v>1E-4</v>
      </c>
      <c r="N363" s="211" cm="1">
        <f t="array" aca="1" ref="N363" ca="1">IF($G363="D",VLOOKUP($C363,DefaultParameters,MATCH(N$8,'Default Parameters'!$3:$3,0),FALSE),"[enter country-specific value")</f>
        <v>1E-4</v>
      </c>
      <c r="O363" s="211" cm="1">
        <f t="array" aca="1" ref="O363" ca="1">IF($G363="D",VLOOKUP($C363,DefaultParameters,MATCH(O$8,'Default Parameters'!$3:$3,0),FALSE),"[enter country-specific value")</f>
        <v>1E-4</v>
      </c>
      <c r="P363" s="211" cm="1">
        <f t="array" aca="1" ref="P363" ca="1">IF($G363="D",VLOOKUP($C363,DefaultParameters,MATCH(P$8,'Default Parameters'!$3:$3,0),FALSE),"[enter country-specific value")</f>
        <v>1E-4</v>
      </c>
      <c r="Q363" s="211" cm="1">
        <f t="array" aca="1" ref="Q363" ca="1">IF($G363="D",VLOOKUP($C363,DefaultParameters,MATCH(Q$8,'Default Parameters'!$3:$3,0),FALSE),"[enter country-specific value")</f>
        <v>1E-4</v>
      </c>
      <c r="R363" s="211" cm="1">
        <f t="array" aca="1" ref="R363" ca="1">IF($G363="D",VLOOKUP($C363,DefaultParameters,MATCH(R$8,'Default Parameters'!$3:$3,0),FALSE),"[enter country-specific value")</f>
        <v>1E-4</v>
      </c>
      <c r="S363" s="211" cm="1">
        <f t="array" aca="1" ref="S363" ca="1">IF($G363="D",VLOOKUP($C363,DefaultParameters,MATCH(S$8,'Default Parameters'!$3:$3,0),FALSE),"[enter country-specific value")</f>
        <v>1E-4</v>
      </c>
      <c r="T363" s="211" cm="1">
        <f t="array" aca="1" ref="T363" ca="1">IF($G363="D",VLOOKUP($C363,DefaultParameters,MATCH(T$8,'Default Parameters'!$3:$3,0),FALSE),"[enter country-specific value")</f>
        <v>1E-4</v>
      </c>
      <c r="U363" s="211" cm="1">
        <f t="array" aca="1" ref="U363" ca="1">IF($G363="D",VLOOKUP($C363,DefaultParameters,MATCH(U$8,'Default Parameters'!$3:$3,0),FALSE),"[enter country-specific value")</f>
        <v>1E-4</v>
      </c>
      <c r="V363" s="211" cm="1">
        <f t="array" aca="1" ref="V363" ca="1">IF($G363="D",VLOOKUP($C363,DefaultParameters,MATCH(V$8,'Default Parameters'!$3:$3,0),FALSE),"[enter country-specific value")</f>
        <v>1E-4</v>
      </c>
      <c r="W363" s="211" cm="1">
        <f t="array" aca="1" ref="W363" ca="1">IF($G363="D",VLOOKUP($C363,DefaultParameters,MATCH(W$8,'Default Parameters'!$3:$3,0),FALSE),"[enter country-specific value")</f>
        <v>1E-4</v>
      </c>
      <c r="X363" s="211" cm="1">
        <f t="array" aca="1" ref="X363" ca="1">IF($G363="D",VLOOKUP($C363,DefaultParameters,MATCH(X$8,'Default Parameters'!$3:$3,0),FALSE),"[enter country-specific value")</f>
        <v>1E-4</v>
      </c>
      <c r="Y363" s="211" cm="1">
        <f t="array" aca="1" ref="Y363" ca="1">IF($G363="D",VLOOKUP($C363,DefaultParameters,MATCH(Y$8,'Default Parameters'!$3:$3,0),FALSE),"[enter country-specific value")</f>
        <v>1E-4</v>
      </c>
      <c r="Z363" s="211" cm="1">
        <f t="array" aca="1" ref="Z363" ca="1">IF($G363="D",VLOOKUP($C363,DefaultParameters,MATCH(Z$8,'Default Parameters'!$3:$3,0),FALSE),"[enter country-specific value")</f>
        <v>1E-4</v>
      </c>
      <c r="AA363" s="211" cm="1">
        <f t="array" aca="1" ref="AA363" ca="1">IF($G363="D",VLOOKUP($C363,DefaultParameters,MATCH(AA$8,'Default Parameters'!$3:$3,0),FALSE),"[enter country-specific value")</f>
        <v>1E-4</v>
      </c>
      <c r="AB363" s="211" cm="1">
        <f t="array" aca="1" ref="AB363" ca="1">IF($G363="D",VLOOKUP($C363,DefaultParameters,MATCH(AB$8,'Default Parameters'!$3:$3,0),FALSE),"[enter country-specific value")</f>
        <v>1E-4</v>
      </c>
      <c r="AC363" s="211" cm="1">
        <f t="array" aca="1" ref="AC363" ca="1">IF($G363="D",VLOOKUP($C363,DefaultParameters,MATCH(AC$8,'Default Parameters'!$3:$3,0),FALSE),"[enter country-specific value")</f>
        <v>1E-4</v>
      </c>
      <c r="AD363" s="211" cm="1">
        <f t="array" aca="1" ref="AD363" ca="1">IF($G363="D",VLOOKUP($C363,DefaultParameters,MATCH(AD$8,'Default Parameters'!$3:$3,0),FALSE),"[enter country-specific value")</f>
        <v>1E-4</v>
      </c>
      <c r="AE363" s="211" cm="1">
        <f t="array" aca="1" ref="AE363" ca="1">IF($G363="D",VLOOKUP($C363,DefaultParameters,MATCH(AE$8,'Default Parameters'!$3:$3,0),FALSE),"[enter country-specific value")</f>
        <v>1E-4</v>
      </c>
      <c r="AF363" s="211" cm="1">
        <f t="array" aca="1" ref="AF363" ca="1">IF($G363="D",VLOOKUP($C363,DefaultParameters,MATCH(AF$8,'Default Parameters'!$3:$3,0),FALSE),"[enter country-specific value")</f>
        <v>1E-4</v>
      </c>
      <c r="AG363" s="211" cm="1">
        <f t="array" aca="1" ref="AG363" ca="1">IF($G363="D",VLOOKUP($C363,DefaultParameters,MATCH(AG$8,'Default Parameters'!$3:$3,0),FALSE),"[enter country-specific value")</f>
        <v>1E-4</v>
      </c>
      <c r="AH363" s="211" cm="1">
        <f t="array" aca="1" ref="AH363" ca="1">IF($G363="D",VLOOKUP($C363,DefaultParameters,MATCH(AH$8,'Default Parameters'!$3:$3,0),FALSE),"[enter country-specific value")</f>
        <v>1E-4</v>
      </c>
      <c r="AI363" s="211" cm="1">
        <f t="array" aca="1" ref="AI363" ca="1">IF($G363="D",VLOOKUP($C363,DefaultParameters,MATCH(AI$8,'Default Parameters'!$3:$3,0),FALSE),"[enter country-specific value")</f>
        <v>1E-4</v>
      </c>
      <c r="AJ363" s="211" cm="1">
        <f t="array" aca="1" ref="AJ363" ca="1">IF($G363="D",VLOOKUP($C363,DefaultParameters,MATCH(AJ$8,'Default Parameters'!$3:$3,0),FALSE),"[enter country-specific value")</f>
        <v>1E-4</v>
      </c>
      <c r="AK363" s="211" cm="1">
        <f t="array" aca="1" ref="AK363" ca="1">IF($G363="D",VLOOKUP($C363,DefaultParameters,MATCH(AK$8,'Default Parameters'!$3:$3,0),FALSE),"[enter country-specific value")</f>
        <v>1E-4</v>
      </c>
      <c r="AL363" s="211" cm="1">
        <f t="array" aca="1" ref="AL363" ca="1">IF($G363="D",VLOOKUP($C363,DefaultParameters,MATCH(AL$8,'Default Parameters'!$3:$3,0),FALSE),"[enter country-specific value")</f>
        <v>1E-4</v>
      </c>
      <c r="AM363" s="211" cm="1">
        <f t="array" aca="1" ref="AM363" ca="1">IF($G363="D",VLOOKUP($C363,DefaultParameters,MATCH(AM$8,'Default Parameters'!$3:$3,0),FALSE),"[enter country-specific value")</f>
        <v>1E-4</v>
      </c>
      <c r="AN363" s="211" cm="1">
        <f t="array" aca="1" ref="AN363" ca="1">IF($G363="D",VLOOKUP($C363,DefaultParameters,MATCH(AN$8,'Default Parameters'!$3:$3,0),FALSE),"[enter country-specific value")</f>
        <v>1E-4</v>
      </c>
      <c r="AO363" s="211" cm="1">
        <f t="array" aca="1" ref="AO363" ca="1">IF($G363="D",VLOOKUP($C363,DefaultParameters,MATCH(AO$8,'Default Parameters'!$3:$3,0),FALSE),"[enter country-specific value")</f>
        <v>1E-4</v>
      </c>
      <c r="AP363" s="211"/>
      <c r="AQ363" s="211"/>
      <c r="AR363" s="211"/>
      <c r="AS363" s="211"/>
      <c r="AT363" s="211"/>
      <c r="AU363" s="188"/>
      <c r="AV363" s="43" t="e" cm="1">
        <f t="array" aca="1" ref="AV363" ca="1">IF($G363="D",VLOOKUP($C363,DefaultParameters,MATCH(AV$8,'Default Parameters'!$3:$3,0),FALSE),"[enter country-specific value")</f>
        <v>#N/A</v>
      </c>
    </row>
    <row r="364" spans="1:51" x14ac:dyDescent="0.25">
      <c r="A364" s="44" t="str">
        <f t="shared" si="88"/>
        <v>EF_NO_storage_slurry_Swine (finishing pigs)</v>
      </c>
      <c r="B364" s="2" t="s">
        <v>49</v>
      </c>
      <c r="C364" s="2" t="s">
        <v>212</v>
      </c>
      <c r="D364" s="77" t="str">
        <f t="shared" ca="1" si="85"/>
        <v>NO-N</v>
      </c>
      <c r="E364" s="2" t="s">
        <v>538</v>
      </c>
      <c r="F364" s="77" t="str">
        <f t="shared" ca="1" si="86"/>
        <v>Fraction TAN</v>
      </c>
      <c r="G364" s="201" t="s">
        <v>124</v>
      </c>
      <c r="H364" s="2" t="s">
        <v>49</v>
      </c>
      <c r="I364" s="211" t="str">
        <f t="shared" ca="1" si="87"/>
        <v>Table 3.10, 3B, EMEP/EEA Guidebook 2019</v>
      </c>
      <c r="J364" s="202"/>
      <c r="K364" s="211" cm="1">
        <f t="array" aca="1" ref="K364" ca="1">IF($G364="D",VLOOKUP($C364,DefaultParameters,MATCH(K$8,'Default Parameters'!$3:$3,0),FALSE),"[enter country-specific value")</f>
        <v>1E-4</v>
      </c>
      <c r="L364" s="211" cm="1">
        <f t="array" aca="1" ref="L364" ca="1">IF($G364="D",VLOOKUP($C364,DefaultParameters,MATCH(L$8,'Default Parameters'!$3:$3,0),FALSE),"[enter country-specific value")</f>
        <v>1E-4</v>
      </c>
      <c r="M364" s="211" cm="1">
        <f t="array" aca="1" ref="M364" ca="1">IF($G364="D",VLOOKUP($C364,DefaultParameters,MATCH(M$8,'Default Parameters'!$3:$3,0),FALSE),"[enter country-specific value")</f>
        <v>1E-4</v>
      </c>
      <c r="N364" s="211" cm="1">
        <f t="array" aca="1" ref="N364" ca="1">IF($G364="D",VLOOKUP($C364,DefaultParameters,MATCH(N$8,'Default Parameters'!$3:$3,0),FALSE),"[enter country-specific value")</f>
        <v>1E-4</v>
      </c>
      <c r="O364" s="211" cm="1">
        <f t="array" aca="1" ref="O364" ca="1">IF($G364="D",VLOOKUP($C364,DefaultParameters,MATCH(O$8,'Default Parameters'!$3:$3,0),FALSE),"[enter country-specific value")</f>
        <v>1E-4</v>
      </c>
      <c r="P364" s="211" cm="1">
        <f t="array" aca="1" ref="P364" ca="1">IF($G364="D",VLOOKUP($C364,DefaultParameters,MATCH(P$8,'Default Parameters'!$3:$3,0),FALSE),"[enter country-specific value")</f>
        <v>1E-4</v>
      </c>
      <c r="Q364" s="211" cm="1">
        <f t="array" aca="1" ref="Q364" ca="1">IF($G364="D",VLOOKUP($C364,DefaultParameters,MATCH(Q$8,'Default Parameters'!$3:$3,0),FALSE),"[enter country-specific value")</f>
        <v>1E-4</v>
      </c>
      <c r="R364" s="211" cm="1">
        <f t="array" aca="1" ref="R364" ca="1">IF($G364="D",VLOOKUP($C364,DefaultParameters,MATCH(R$8,'Default Parameters'!$3:$3,0),FALSE),"[enter country-specific value")</f>
        <v>1E-4</v>
      </c>
      <c r="S364" s="211" cm="1">
        <f t="array" aca="1" ref="S364" ca="1">IF($G364="D",VLOOKUP($C364,DefaultParameters,MATCH(S$8,'Default Parameters'!$3:$3,0),FALSE),"[enter country-specific value")</f>
        <v>1E-4</v>
      </c>
      <c r="T364" s="211" cm="1">
        <f t="array" aca="1" ref="T364" ca="1">IF($G364="D",VLOOKUP($C364,DefaultParameters,MATCH(T$8,'Default Parameters'!$3:$3,0),FALSE),"[enter country-specific value")</f>
        <v>1E-4</v>
      </c>
      <c r="U364" s="211" cm="1">
        <f t="array" aca="1" ref="U364" ca="1">IF($G364="D",VLOOKUP($C364,DefaultParameters,MATCH(U$8,'Default Parameters'!$3:$3,0),FALSE),"[enter country-specific value")</f>
        <v>1E-4</v>
      </c>
      <c r="V364" s="211" cm="1">
        <f t="array" aca="1" ref="V364" ca="1">IF($G364="D",VLOOKUP($C364,DefaultParameters,MATCH(V$8,'Default Parameters'!$3:$3,0),FALSE),"[enter country-specific value")</f>
        <v>1E-4</v>
      </c>
      <c r="W364" s="211" cm="1">
        <f t="array" aca="1" ref="W364" ca="1">IF($G364="D",VLOOKUP($C364,DefaultParameters,MATCH(W$8,'Default Parameters'!$3:$3,0),FALSE),"[enter country-specific value")</f>
        <v>1E-4</v>
      </c>
      <c r="X364" s="211" cm="1">
        <f t="array" aca="1" ref="X364" ca="1">IF($G364="D",VLOOKUP($C364,DefaultParameters,MATCH(X$8,'Default Parameters'!$3:$3,0),FALSE),"[enter country-specific value")</f>
        <v>1E-4</v>
      </c>
      <c r="Y364" s="211" cm="1">
        <f t="array" aca="1" ref="Y364" ca="1">IF($G364="D",VLOOKUP($C364,DefaultParameters,MATCH(Y$8,'Default Parameters'!$3:$3,0),FALSE),"[enter country-specific value")</f>
        <v>1E-4</v>
      </c>
      <c r="Z364" s="211" cm="1">
        <f t="array" aca="1" ref="Z364" ca="1">IF($G364="D",VLOOKUP($C364,DefaultParameters,MATCH(Z$8,'Default Parameters'!$3:$3,0),FALSE),"[enter country-specific value")</f>
        <v>1E-4</v>
      </c>
      <c r="AA364" s="211" cm="1">
        <f t="array" aca="1" ref="AA364" ca="1">IF($G364="D",VLOOKUP($C364,DefaultParameters,MATCH(AA$8,'Default Parameters'!$3:$3,0),FALSE),"[enter country-specific value")</f>
        <v>1E-4</v>
      </c>
      <c r="AB364" s="211" cm="1">
        <f t="array" aca="1" ref="AB364" ca="1">IF($G364="D",VLOOKUP($C364,DefaultParameters,MATCH(AB$8,'Default Parameters'!$3:$3,0),FALSE),"[enter country-specific value")</f>
        <v>1E-4</v>
      </c>
      <c r="AC364" s="211" cm="1">
        <f t="array" aca="1" ref="AC364" ca="1">IF($G364="D",VLOOKUP($C364,DefaultParameters,MATCH(AC$8,'Default Parameters'!$3:$3,0),FALSE),"[enter country-specific value")</f>
        <v>1E-4</v>
      </c>
      <c r="AD364" s="211" cm="1">
        <f t="array" aca="1" ref="AD364" ca="1">IF($G364="D",VLOOKUP($C364,DefaultParameters,MATCH(AD$8,'Default Parameters'!$3:$3,0),FALSE),"[enter country-specific value")</f>
        <v>1E-4</v>
      </c>
      <c r="AE364" s="211" cm="1">
        <f t="array" aca="1" ref="AE364" ca="1">IF($G364="D",VLOOKUP($C364,DefaultParameters,MATCH(AE$8,'Default Parameters'!$3:$3,0),FALSE),"[enter country-specific value")</f>
        <v>1E-4</v>
      </c>
      <c r="AF364" s="211" cm="1">
        <f t="array" aca="1" ref="AF364" ca="1">IF($G364="D",VLOOKUP($C364,DefaultParameters,MATCH(AF$8,'Default Parameters'!$3:$3,0),FALSE),"[enter country-specific value")</f>
        <v>1E-4</v>
      </c>
      <c r="AG364" s="211" cm="1">
        <f t="array" aca="1" ref="AG364" ca="1">IF($G364="D",VLOOKUP($C364,DefaultParameters,MATCH(AG$8,'Default Parameters'!$3:$3,0),FALSE),"[enter country-specific value")</f>
        <v>1E-4</v>
      </c>
      <c r="AH364" s="211" cm="1">
        <f t="array" aca="1" ref="AH364" ca="1">IF($G364="D",VLOOKUP($C364,DefaultParameters,MATCH(AH$8,'Default Parameters'!$3:$3,0),FALSE),"[enter country-specific value")</f>
        <v>1E-4</v>
      </c>
      <c r="AI364" s="211" cm="1">
        <f t="array" aca="1" ref="AI364" ca="1">IF($G364="D",VLOOKUP($C364,DefaultParameters,MATCH(AI$8,'Default Parameters'!$3:$3,0),FALSE),"[enter country-specific value")</f>
        <v>1E-4</v>
      </c>
      <c r="AJ364" s="211" cm="1">
        <f t="array" aca="1" ref="AJ364" ca="1">IF($G364="D",VLOOKUP($C364,DefaultParameters,MATCH(AJ$8,'Default Parameters'!$3:$3,0),FALSE),"[enter country-specific value")</f>
        <v>1E-4</v>
      </c>
      <c r="AK364" s="211" cm="1">
        <f t="array" aca="1" ref="AK364" ca="1">IF($G364="D",VLOOKUP($C364,DefaultParameters,MATCH(AK$8,'Default Parameters'!$3:$3,0),FALSE),"[enter country-specific value")</f>
        <v>1E-4</v>
      </c>
      <c r="AL364" s="211" cm="1">
        <f t="array" aca="1" ref="AL364" ca="1">IF($G364="D",VLOOKUP($C364,DefaultParameters,MATCH(AL$8,'Default Parameters'!$3:$3,0),FALSE),"[enter country-specific value")</f>
        <v>1E-4</v>
      </c>
      <c r="AM364" s="211" cm="1">
        <f t="array" aca="1" ref="AM364" ca="1">IF($G364="D",VLOOKUP($C364,DefaultParameters,MATCH(AM$8,'Default Parameters'!$3:$3,0),FALSE),"[enter country-specific value")</f>
        <v>1E-4</v>
      </c>
      <c r="AN364" s="211" cm="1">
        <f t="array" aca="1" ref="AN364" ca="1">IF($G364="D",VLOOKUP($C364,DefaultParameters,MATCH(AN$8,'Default Parameters'!$3:$3,0),FALSE),"[enter country-specific value")</f>
        <v>1E-4</v>
      </c>
      <c r="AO364" s="211" cm="1">
        <f t="array" aca="1" ref="AO364" ca="1">IF($G364="D",VLOOKUP($C364,DefaultParameters,MATCH(AO$8,'Default Parameters'!$3:$3,0),FALSE),"[enter country-specific value")</f>
        <v>1E-4</v>
      </c>
      <c r="AP364" s="211"/>
      <c r="AQ364" s="211"/>
      <c r="AR364" s="211"/>
      <c r="AS364" s="211"/>
      <c r="AT364" s="211"/>
      <c r="AU364" s="188"/>
      <c r="AV364" s="43" t="e" cm="1">
        <f t="array" aca="1" ref="AV364" ca="1">IF($G364="D",VLOOKUP($C364,DefaultParameters,MATCH(AV$8,'Default Parameters'!$3:$3,0),FALSE),"[enter country-specific value")</f>
        <v>#N/A</v>
      </c>
    </row>
    <row r="365" spans="1:51" x14ac:dyDescent="0.25">
      <c r="A365" s="44" t="str">
        <f t="shared" si="88"/>
        <v>EF_NO_storage_slurry_Swine (sows)</v>
      </c>
      <c r="B365" s="2" t="s">
        <v>49</v>
      </c>
      <c r="C365" s="2" t="s">
        <v>212</v>
      </c>
      <c r="D365" s="77" t="str">
        <f t="shared" ca="1" si="85"/>
        <v>NO-N</v>
      </c>
      <c r="E365" s="2" t="s">
        <v>145</v>
      </c>
      <c r="F365" s="77" t="str">
        <f t="shared" ca="1" si="86"/>
        <v>Fraction TAN</v>
      </c>
      <c r="G365" s="201" t="s">
        <v>124</v>
      </c>
      <c r="H365" s="2" t="s">
        <v>49</v>
      </c>
      <c r="I365" s="211" t="str">
        <f t="shared" ca="1" si="87"/>
        <v>Table 3.10, 3B, EMEP/EEA Guidebook 2019</v>
      </c>
      <c r="J365" s="202"/>
      <c r="K365" s="211" cm="1">
        <f t="array" aca="1" ref="K365" ca="1">IF($G365="D",VLOOKUP($C365,DefaultParameters,MATCH(K$8,'Default Parameters'!$3:$3,0),FALSE),"[enter country-specific value")</f>
        <v>1E-4</v>
      </c>
      <c r="L365" s="211" cm="1">
        <f t="array" aca="1" ref="L365" ca="1">IF($G365="D",VLOOKUP($C365,DefaultParameters,MATCH(L$8,'Default Parameters'!$3:$3,0),FALSE),"[enter country-specific value")</f>
        <v>1E-4</v>
      </c>
      <c r="M365" s="211" cm="1">
        <f t="array" aca="1" ref="M365" ca="1">IF($G365="D",VLOOKUP($C365,DefaultParameters,MATCH(M$8,'Default Parameters'!$3:$3,0),FALSE),"[enter country-specific value")</f>
        <v>1E-4</v>
      </c>
      <c r="N365" s="211" cm="1">
        <f t="array" aca="1" ref="N365" ca="1">IF($G365="D",VLOOKUP($C365,DefaultParameters,MATCH(N$8,'Default Parameters'!$3:$3,0),FALSE),"[enter country-specific value")</f>
        <v>1E-4</v>
      </c>
      <c r="O365" s="211" cm="1">
        <f t="array" aca="1" ref="O365" ca="1">IF($G365="D",VLOOKUP($C365,DefaultParameters,MATCH(O$8,'Default Parameters'!$3:$3,0),FALSE),"[enter country-specific value")</f>
        <v>1E-4</v>
      </c>
      <c r="P365" s="211" cm="1">
        <f t="array" aca="1" ref="P365" ca="1">IF($G365="D",VLOOKUP($C365,DefaultParameters,MATCH(P$8,'Default Parameters'!$3:$3,0),FALSE),"[enter country-specific value")</f>
        <v>1E-4</v>
      </c>
      <c r="Q365" s="211" cm="1">
        <f t="array" aca="1" ref="Q365" ca="1">IF($G365="D",VLOOKUP($C365,DefaultParameters,MATCH(Q$8,'Default Parameters'!$3:$3,0),FALSE),"[enter country-specific value")</f>
        <v>1E-4</v>
      </c>
      <c r="R365" s="211" cm="1">
        <f t="array" aca="1" ref="R365" ca="1">IF($G365="D",VLOOKUP($C365,DefaultParameters,MATCH(R$8,'Default Parameters'!$3:$3,0),FALSE),"[enter country-specific value")</f>
        <v>1E-4</v>
      </c>
      <c r="S365" s="211" cm="1">
        <f t="array" aca="1" ref="S365" ca="1">IF($G365="D",VLOOKUP($C365,DefaultParameters,MATCH(S$8,'Default Parameters'!$3:$3,0),FALSE),"[enter country-specific value")</f>
        <v>1E-4</v>
      </c>
      <c r="T365" s="211" cm="1">
        <f t="array" aca="1" ref="T365" ca="1">IF($G365="D",VLOOKUP($C365,DefaultParameters,MATCH(T$8,'Default Parameters'!$3:$3,0),FALSE),"[enter country-specific value")</f>
        <v>1E-4</v>
      </c>
      <c r="U365" s="211" cm="1">
        <f t="array" aca="1" ref="U365" ca="1">IF($G365="D",VLOOKUP($C365,DefaultParameters,MATCH(U$8,'Default Parameters'!$3:$3,0),FALSE),"[enter country-specific value")</f>
        <v>1E-4</v>
      </c>
      <c r="V365" s="211" cm="1">
        <f t="array" aca="1" ref="V365" ca="1">IF($G365="D",VLOOKUP($C365,DefaultParameters,MATCH(V$8,'Default Parameters'!$3:$3,0),FALSE),"[enter country-specific value")</f>
        <v>1E-4</v>
      </c>
      <c r="W365" s="211" cm="1">
        <f t="array" aca="1" ref="W365" ca="1">IF($G365="D",VLOOKUP($C365,DefaultParameters,MATCH(W$8,'Default Parameters'!$3:$3,0),FALSE),"[enter country-specific value")</f>
        <v>1E-4</v>
      </c>
      <c r="X365" s="211" cm="1">
        <f t="array" aca="1" ref="X365" ca="1">IF($G365="D",VLOOKUP($C365,DefaultParameters,MATCH(X$8,'Default Parameters'!$3:$3,0),FALSE),"[enter country-specific value")</f>
        <v>1E-4</v>
      </c>
      <c r="Y365" s="211" cm="1">
        <f t="array" aca="1" ref="Y365" ca="1">IF($G365="D",VLOOKUP($C365,DefaultParameters,MATCH(Y$8,'Default Parameters'!$3:$3,0),FALSE),"[enter country-specific value")</f>
        <v>1E-4</v>
      </c>
      <c r="Z365" s="211" cm="1">
        <f t="array" aca="1" ref="Z365" ca="1">IF($G365="D",VLOOKUP($C365,DefaultParameters,MATCH(Z$8,'Default Parameters'!$3:$3,0),FALSE),"[enter country-specific value")</f>
        <v>1E-4</v>
      </c>
      <c r="AA365" s="211" cm="1">
        <f t="array" aca="1" ref="AA365" ca="1">IF($G365="D",VLOOKUP($C365,DefaultParameters,MATCH(AA$8,'Default Parameters'!$3:$3,0),FALSE),"[enter country-specific value")</f>
        <v>1E-4</v>
      </c>
      <c r="AB365" s="211" cm="1">
        <f t="array" aca="1" ref="AB365" ca="1">IF($G365="D",VLOOKUP($C365,DefaultParameters,MATCH(AB$8,'Default Parameters'!$3:$3,0),FALSE),"[enter country-specific value")</f>
        <v>1E-4</v>
      </c>
      <c r="AC365" s="211" cm="1">
        <f t="array" aca="1" ref="AC365" ca="1">IF($G365="D",VLOOKUP($C365,DefaultParameters,MATCH(AC$8,'Default Parameters'!$3:$3,0),FALSE),"[enter country-specific value")</f>
        <v>1E-4</v>
      </c>
      <c r="AD365" s="211" cm="1">
        <f t="array" aca="1" ref="AD365" ca="1">IF($G365="D",VLOOKUP($C365,DefaultParameters,MATCH(AD$8,'Default Parameters'!$3:$3,0),FALSE),"[enter country-specific value")</f>
        <v>1E-4</v>
      </c>
      <c r="AE365" s="211" cm="1">
        <f t="array" aca="1" ref="AE365" ca="1">IF($G365="D",VLOOKUP($C365,DefaultParameters,MATCH(AE$8,'Default Parameters'!$3:$3,0),FALSE),"[enter country-specific value")</f>
        <v>1E-4</v>
      </c>
      <c r="AF365" s="211" cm="1">
        <f t="array" aca="1" ref="AF365" ca="1">IF($G365="D",VLOOKUP($C365,DefaultParameters,MATCH(AF$8,'Default Parameters'!$3:$3,0),FALSE),"[enter country-specific value")</f>
        <v>1E-4</v>
      </c>
      <c r="AG365" s="211" cm="1">
        <f t="array" aca="1" ref="AG365" ca="1">IF($G365="D",VLOOKUP($C365,DefaultParameters,MATCH(AG$8,'Default Parameters'!$3:$3,0),FALSE),"[enter country-specific value")</f>
        <v>1E-4</v>
      </c>
      <c r="AH365" s="211" cm="1">
        <f t="array" aca="1" ref="AH365" ca="1">IF($G365="D",VLOOKUP($C365,DefaultParameters,MATCH(AH$8,'Default Parameters'!$3:$3,0),FALSE),"[enter country-specific value")</f>
        <v>1E-4</v>
      </c>
      <c r="AI365" s="211" cm="1">
        <f t="array" aca="1" ref="AI365" ca="1">IF($G365="D",VLOOKUP($C365,DefaultParameters,MATCH(AI$8,'Default Parameters'!$3:$3,0),FALSE),"[enter country-specific value")</f>
        <v>1E-4</v>
      </c>
      <c r="AJ365" s="211" cm="1">
        <f t="array" aca="1" ref="AJ365" ca="1">IF($G365="D",VLOOKUP($C365,DefaultParameters,MATCH(AJ$8,'Default Parameters'!$3:$3,0),FALSE),"[enter country-specific value")</f>
        <v>1E-4</v>
      </c>
      <c r="AK365" s="211" cm="1">
        <f t="array" aca="1" ref="AK365" ca="1">IF($G365="D",VLOOKUP($C365,DefaultParameters,MATCH(AK$8,'Default Parameters'!$3:$3,0),FALSE),"[enter country-specific value")</f>
        <v>1E-4</v>
      </c>
      <c r="AL365" s="211" cm="1">
        <f t="array" aca="1" ref="AL365" ca="1">IF($G365="D",VLOOKUP($C365,DefaultParameters,MATCH(AL$8,'Default Parameters'!$3:$3,0),FALSE),"[enter country-specific value")</f>
        <v>1E-4</v>
      </c>
      <c r="AM365" s="211" cm="1">
        <f t="array" aca="1" ref="AM365" ca="1">IF($G365="D",VLOOKUP($C365,DefaultParameters,MATCH(AM$8,'Default Parameters'!$3:$3,0),FALSE),"[enter country-specific value")</f>
        <v>1E-4</v>
      </c>
      <c r="AN365" s="211" cm="1">
        <f t="array" aca="1" ref="AN365" ca="1">IF($G365="D",VLOOKUP($C365,DefaultParameters,MATCH(AN$8,'Default Parameters'!$3:$3,0),FALSE),"[enter country-specific value")</f>
        <v>1E-4</v>
      </c>
      <c r="AO365" s="211" cm="1">
        <f t="array" aca="1" ref="AO365" ca="1">IF($G365="D",VLOOKUP($C365,DefaultParameters,MATCH(AO$8,'Default Parameters'!$3:$3,0),FALSE),"[enter country-specific value")</f>
        <v>1E-4</v>
      </c>
      <c r="AP365" s="211"/>
      <c r="AQ365" s="211"/>
      <c r="AR365" s="211"/>
      <c r="AS365" s="211"/>
      <c r="AT365" s="211"/>
      <c r="AU365" s="188"/>
      <c r="AV365" s="211" t="e" cm="1">
        <f t="array" aca="1" ref="AV365" ca="1">IF($G365="D",VLOOKUP($C365,DefaultParameters,MATCH(AV$8,'Default Parameters'!$3:$3,0),FALSE),"[enter country-specific value")</f>
        <v>#N/A</v>
      </c>
    </row>
    <row r="366" spans="1:51" x14ac:dyDescent="0.25">
      <c r="A366" s="44" t="str">
        <f t="shared" si="88"/>
        <v>EF_NO_storage_slurry_Buffalo</v>
      </c>
      <c r="B366" s="2" t="s">
        <v>49</v>
      </c>
      <c r="C366" s="2" t="s">
        <v>212</v>
      </c>
      <c r="D366" s="77" t="str">
        <f t="shared" ca="1" si="85"/>
        <v>NO-N</v>
      </c>
      <c r="E366" s="2" t="s">
        <v>80</v>
      </c>
      <c r="F366" s="77" t="str">
        <f t="shared" ca="1" si="86"/>
        <v>Fraction TAN</v>
      </c>
      <c r="G366" s="201" t="s">
        <v>124</v>
      </c>
      <c r="H366" s="2" t="s">
        <v>49</v>
      </c>
      <c r="I366" s="211" t="str">
        <f t="shared" ca="1" si="87"/>
        <v>Table 3.10, 3B, EMEP/EEA Guidebook 2019</v>
      </c>
      <c r="J366" s="202"/>
      <c r="K366" s="211" cm="1">
        <f t="array" aca="1" ref="K366" ca="1">IF($G366="D",VLOOKUP($C366,DefaultParameters,MATCH(K$8,'Default Parameters'!$3:$3,0),FALSE),"[enter country-specific value")</f>
        <v>1E-4</v>
      </c>
      <c r="L366" s="211" cm="1">
        <f t="array" aca="1" ref="L366" ca="1">IF($G366="D",VLOOKUP($C366,DefaultParameters,MATCH(L$8,'Default Parameters'!$3:$3,0),FALSE),"[enter country-specific value")</f>
        <v>1E-4</v>
      </c>
      <c r="M366" s="211" cm="1">
        <f t="array" aca="1" ref="M366" ca="1">IF($G366="D",VLOOKUP($C366,DefaultParameters,MATCH(M$8,'Default Parameters'!$3:$3,0),FALSE),"[enter country-specific value")</f>
        <v>1E-4</v>
      </c>
      <c r="N366" s="211" cm="1">
        <f t="array" aca="1" ref="N366" ca="1">IF($G366="D",VLOOKUP($C366,DefaultParameters,MATCH(N$8,'Default Parameters'!$3:$3,0),FALSE),"[enter country-specific value")</f>
        <v>1E-4</v>
      </c>
      <c r="O366" s="211" cm="1">
        <f t="array" aca="1" ref="O366" ca="1">IF($G366="D",VLOOKUP($C366,DefaultParameters,MATCH(O$8,'Default Parameters'!$3:$3,0),FALSE),"[enter country-specific value")</f>
        <v>1E-4</v>
      </c>
      <c r="P366" s="211" cm="1">
        <f t="array" aca="1" ref="P366" ca="1">IF($G366="D",VLOOKUP($C366,DefaultParameters,MATCH(P$8,'Default Parameters'!$3:$3,0),FALSE),"[enter country-specific value")</f>
        <v>1E-4</v>
      </c>
      <c r="Q366" s="211" cm="1">
        <f t="array" aca="1" ref="Q366" ca="1">IF($G366="D",VLOOKUP($C366,DefaultParameters,MATCH(Q$8,'Default Parameters'!$3:$3,0),FALSE),"[enter country-specific value")</f>
        <v>1E-4</v>
      </c>
      <c r="R366" s="211" cm="1">
        <f t="array" aca="1" ref="R366" ca="1">IF($G366="D",VLOOKUP($C366,DefaultParameters,MATCH(R$8,'Default Parameters'!$3:$3,0),FALSE),"[enter country-specific value")</f>
        <v>1E-4</v>
      </c>
      <c r="S366" s="211" cm="1">
        <f t="array" aca="1" ref="S366" ca="1">IF($G366="D",VLOOKUP($C366,DefaultParameters,MATCH(S$8,'Default Parameters'!$3:$3,0),FALSE),"[enter country-specific value")</f>
        <v>1E-4</v>
      </c>
      <c r="T366" s="211" cm="1">
        <f t="array" aca="1" ref="T366" ca="1">IF($G366="D",VLOOKUP($C366,DefaultParameters,MATCH(T$8,'Default Parameters'!$3:$3,0),FALSE),"[enter country-specific value")</f>
        <v>1E-4</v>
      </c>
      <c r="U366" s="211" cm="1">
        <f t="array" aca="1" ref="U366" ca="1">IF($G366="D",VLOOKUP($C366,DefaultParameters,MATCH(U$8,'Default Parameters'!$3:$3,0),FALSE),"[enter country-specific value")</f>
        <v>1E-4</v>
      </c>
      <c r="V366" s="211" cm="1">
        <f t="array" aca="1" ref="V366" ca="1">IF($G366="D",VLOOKUP($C366,DefaultParameters,MATCH(V$8,'Default Parameters'!$3:$3,0),FALSE),"[enter country-specific value")</f>
        <v>1E-4</v>
      </c>
      <c r="W366" s="211" cm="1">
        <f t="array" aca="1" ref="W366" ca="1">IF($G366="D",VLOOKUP($C366,DefaultParameters,MATCH(W$8,'Default Parameters'!$3:$3,0),FALSE),"[enter country-specific value")</f>
        <v>1E-4</v>
      </c>
      <c r="X366" s="211" cm="1">
        <f t="array" aca="1" ref="X366" ca="1">IF($G366="D",VLOOKUP($C366,DefaultParameters,MATCH(X$8,'Default Parameters'!$3:$3,0),FALSE),"[enter country-specific value")</f>
        <v>1E-4</v>
      </c>
      <c r="Y366" s="211" cm="1">
        <f t="array" aca="1" ref="Y366" ca="1">IF($G366="D",VLOOKUP($C366,DefaultParameters,MATCH(Y$8,'Default Parameters'!$3:$3,0),FALSE),"[enter country-specific value")</f>
        <v>1E-4</v>
      </c>
      <c r="Z366" s="211" cm="1">
        <f t="array" aca="1" ref="Z366" ca="1">IF($G366="D",VLOOKUP($C366,DefaultParameters,MATCH(Z$8,'Default Parameters'!$3:$3,0),FALSE),"[enter country-specific value")</f>
        <v>1E-4</v>
      </c>
      <c r="AA366" s="211" cm="1">
        <f t="array" aca="1" ref="AA366" ca="1">IF($G366="D",VLOOKUP($C366,DefaultParameters,MATCH(AA$8,'Default Parameters'!$3:$3,0),FALSE),"[enter country-specific value")</f>
        <v>1E-4</v>
      </c>
      <c r="AB366" s="211" cm="1">
        <f t="array" aca="1" ref="AB366" ca="1">IF($G366="D",VLOOKUP($C366,DefaultParameters,MATCH(AB$8,'Default Parameters'!$3:$3,0),FALSE),"[enter country-specific value")</f>
        <v>1E-4</v>
      </c>
      <c r="AC366" s="211" cm="1">
        <f t="array" aca="1" ref="AC366" ca="1">IF($G366="D",VLOOKUP($C366,DefaultParameters,MATCH(AC$8,'Default Parameters'!$3:$3,0),FALSE),"[enter country-specific value")</f>
        <v>1E-4</v>
      </c>
      <c r="AD366" s="211" cm="1">
        <f t="array" aca="1" ref="AD366" ca="1">IF($G366="D",VLOOKUP($C366,DefaultParameters,MATCH(AD$8,'Default Parameters'!$3:$3,0),FALSE),"[enter country-specific value")</f>
        <v>1E-4</v>
      </c>
      <c r="AE366" s="211" cm="1">
        <f t="array" aca="1" ref="AE366" ca="1">IF($G366="D",VLOOKUP($C366,DefaultParameters,MATCH(AE$8,'Default Parameters'!$3:$3,0),FALSE),"[enter country-specific value")</f>
        <v>1E-4</v>
      </c>
      <c r="AF366" s="211" cm="1">
        <f t="array" aca="1" ref="AF366" ca="1">IF($G366="D",VLOOKUP($C366,DefaultParameters,MATCH(AF$8,'Default Parameters'!$3:$3,0),FALSE),"[enter country-specific value")</f>
        <v>1E-4</v>
      </c>
      <c r="AG366" s="211" cm="1">
        <f t="array" aca="1" ref="AG366" ca="1">IF($G366="D",VLOOKUP($C366,DefaultParameters,MATCH(AG$8,'Default Parameters'!$3:$3,0),FALSE),"[enter country-specific value")</f>
        <v>1E-4</v>
      </c>
      <c r="AH366" s="211" cm="1">
        <f t="array" aca="1" ref="AH366" ca="1">IF($G366="D",VLOOKUP($C366,DefaultParameters,MATCH(AH$8,'Default Parameters'!$3:$3,0),FALSE),"[enter country-specific value")</f>
        <v>1E-4</v>
      </c>
      <c r="AI366" s="211" cm="1">
        <f t="array" aca="1" ref="AI366" ca="1">IF($G366="D",VLOOKUP($C366,DefaultParameters,MATCH(AI$8,'Default Parameters'!$3:$3,0),FALSE),"[enter country-specific value")</f>
        <v>1E-4</v>
      </c>
      <c r="AJ366" s="211" cm="1">
        <f t="array" aca="1" ref="AJ366" ca="1">IF($G366="D",VLOOKUP($C366,DefaultParameters,MATCH(AJ$8,'Default Parameters'!$3:$3,0),FALSE),"[enter country-specific value")</f>
        <v>1E-4</v>
      </c>
      <c r="AK366" s="211" cm="1">
        <f t="array" aca="1" ref="AK366" ca="1">IF($G366="D",VLOOKUP($C366,DefaultParameters,MATCH(AK$8,'Default Parameters'!$3:$3,0),FALSE),"[enter country-specific value")</f>
        <v>1E-4</v>
      </c>
      <c r="AL366" s="211" cm="1">
        <f t="array" aca="1" ref="AL366" ca="1">IF($G366="D",VLOOKUP($C366,DefaultParameters,MATCH(AL$8,'Default Parameters'!$3:$3,0),FALSE),"[enter country-specific value")</f>
        <v>1E-4</v>
      </c>
      <c r="AM366" s="211" cm="1">
        <f t="array" aca="1" ref="AM366" ca="1">IF($G366="D",VLOOKUP($C366,DefaultParameters,MATCH(AM$8,'Default Parameters'!$3:$3,0),FALSE),"[enter country-specific value")</f>
        <v>1E-4</v>
      </c>
      <c r="AN366" s="211" cm="1">
        <f t="array" aca="1" ref="AN366" ca="1">IF($G366="D",VLOOKUP($C366,DefaultParameters,MATCH(AN$8,'Default Parameters'!$3:$3,0),FALSE),"[enter country-specific value")</f>
        <v>1E-4</v>
      </c>
      <c r="AO366" s="211" cm="1">
        <f t="array" aca="1" ref="AO366" ca="1">IF($G366="D",VLOOKUP($C366,DefaultParameters,MATCH(AO$8,'Default Parameters'!$3:$3,0),FALSE),"[enter country-specific value")</f>
        <v>1E-4</v>
      </c>
      <c r="AP366" s="211"/>
      <c r="AQ366" s="211"/>
      <c r="AR366" s="211"/>
      <c r="AS366" s="211"/>
      <c r="AT366" s="211"/>
      <c r="AU366" s="188"/>
      <c r="AV366" s="43" t="e" cm="1">
        <f t="array" aca="1" ref="AV366" ca="1">IF($G366="D",VLOOKUP($C366,DefaultParameters,MATCH(AV$8,'Default Parameters'!$3:$3,0),FALSE),"[enter country-specific value")</f>
        <v>#N/A</v>
      </c>
    </row>
    <row r="367" spans="1:51" x14ac:dyDescent="0.25">
      <c r="A367" s="44" t="str">
        <f t="shared" si="88"/>
        <v>EF_NO_storage_slurry_Goats</v>
      </c>
      <c r="B367" s="2" t="s">
        <v>49</v>
      </c>
      <c r="C367" s="2" t="s">
        <v>212</v>
      </c>
      <c r="D367" s="77" t="str">
        <f t="shared" ca="1" si="85"/>
        <v>NO-N</v>
      </c>
      <c r="E367" s="2" t="s">
        <v>81</v>
      </c>
      <c r="F367" s="77" t="str">
        <f t="shared" ca="1" si="86"/>
        <v>Fraction TAN</v>
      </c>
      <c r="G367" s="201" t="s">
        <v>124</v>
      </c>
      <c r="H367" s="2" t="s">
        <v>49</v>
      </c>
      <c r="I367" s="211" t="str">
        <f t="shared" ca="1" si="87"/>
        <v>Table 3.10, 3B, EMEP/EEA Guidebook 2019</v>
      </c>
      <c r="J367" s="202"/>
      <c r="K367" s="211" cm="1">
        <f t="array" aca="1" ref="K367" ca="1">IF($G367="D",VLOOKUP($C367,DefaultParameters,MATCH(K$8,'Default Parameters'!$3:$3,0),FALSE),"[enter country-specific value")</f>
        <v>1E-4</v>
      </c>
      <c r="L367" s="211" cm="1">
        <f t="array" aca="1" ref="L367" ca="1">IF($G367="D",VLOOKUP($C367,DefaultParameters,MATCH(L$8,'Default Parameters'!$3:$3,0),FALSE),"[enter country-specific value")</f>
        <v>1E-4</v>
      </c>
      <c r="M367" s="211" cm="1">
        <f t="array" aca="1" ref="M367" ca="1">IF($G367="D",VLOOKUP($C367,DefaultParameters,MATCH(M$8,'Default Parameters'!$3:$3,0),FALSE),"[enter country-specific value")</f>
        <v>1E-4</v>
      </c>
      <c r="N367" s="211" cm="1">
        <f t="array" aca="1" ref="N367" ca="1">IF($G367="D",VLOOKUP($C367,DefaultParameters,MATCH(N$8,'Default Parameters'!$3:$3,0),FALSE),"[enter country-specific value")</f>
        <v>1E-4</v>
      </c>
      <c r="O367" s="211" cm="1">
        <f t="array" aca="1" ref="O367" ca="1">IF($G367="D",VLOOKUP($C367,DefaultParameters,MATCH(O$8,'Default Parameters'!$3:$3,0),FALSE),"[enter country-specific value")</f>
        <v>1E-4</v>
      </c>
      <c r="P367" s="211" cm="1">
        <f t="array" aca="1" ref="P367" ca="1">IF($G367="D",VLOOKUP($C367,DefaultParameters,MATCH(P$8,'Default Parameters'!$3:$3,0),FALSE),"[enter country-specific value")</f>
        <v>1E-4</v>
      </c>
      <c r="Q367" s="211" cm="1">
        <f t="array" aca="1" ref="Q367" ca="1">IF($G367="D",VLOOKUP($C367,DefaultParameters,MATCH(Q$8,'Default Parameters'!$3:$3,0),FALSE),"[enter country-specific value")</f>
        <v>1E-4</v>
      </c>
      <c r="R367" s="211" cm="1">
        <f t="array" aca="1" ref="R367" ca="1">IF($G367="D",VLOOKUP($C367,DefaultParameters,MATCH(R$8,'Default Parameters'!$3:$3,0),FALSE),"[enter country-specific value")</f>
        <v>1E-4</v>
      </c>
      <c r="S367" s="211" cm="1">
        <f t="array" aca="1" ref="S367" ca="1">IF($G367="D",VLOOKUP($C367,DefaultParameters,MATCH(S$8,'Default Parameters'!$3:$3,0),FALSE),"[enter country-specific value")</f>
        <v>1E-4</v>
      </c>
      <c r="T367" s="211" cm="1">
        <f t="array" aca="1" ref="T367" ca="1">IF($G367="D",VLOOKUP($C367,DefaultParameters,MATCH(T$8,'Default Parameters'!$3:$3,0),FALSE),"[enter country-specific value")</f>
        <v>1E-4</v>
      </c>
      <c r="U367" s="211" cm="1">
        <f t="array" aca="1" ref="U367" ca="1">IF($G367="D",VLOOKUP($C367,DefaultParameters,MATCH(U$8,'Default Parameters'!$3:$3,0),FALSE),"[enter country-specific value")</f>
        <v>1E-4</v>
      </c>
      <c r="V367" s="211" cm="1">
        <f t="array" aca="1" ref="V367" ca="1">IF($G367="D",VLOOKUP($C367,DefaultParameters,MATCH(V$8,'Default Parameters'!$3:$3,0),FALSE),"[enter country-specific value")</f>
        <v>1E-4</v>
      </c>
      <c r="W367" s="211" cm="1">
        <f t="array" aca="1" ref="W367" ca="1">IF($G367="D",VLOOKUP($C367,DefaultParameters,MATCH(W$8,'Default Parameters'!$3:$3,0),FALSE),"[enter country-specific value")</f>
        <v>1E-4</v>
      </c>
      <c r="X367" s="211" cm="1">
        <f t="array" aca="1" ref="X367" ca="1">IF($G367="D",VLOOKUP($C367,DefaultParameters,MATCH(X$8,'Default Parameters'!$3:$3,0),FALSE),"[enter country-specific value")</f>
        <v>1E-4</v>
      </c>
      <c r="Y367" s="211" cm="1">
        <f t="array" aca="1" ref="Y367" ca="1">IF($G367="D",VLOOKUP($C367,DefaultParameters,MATCH(Y$8,'Default Parameters'!$3:$3,0),FALSE),"[enter country-specific value")</f>
        <v>1E-4</v>
      </c>
      <c r="Z367" s="211" cm="1">
        <f t="array" aca="1" ref="Z367" ca="1">IF($G367="D",VLOOKUP($C367,DefaultParameters,MATCH(Z$8,'Default Parameters'!$3:$3,0),FALSE),"[enter country-specific value")</f>
        <v>1E-4</v>
      </c>
      <c r="AA367" s="211" cm="1">
        <f t="array" aca="1" ref="AA367" ca="1">IF($G367="D",VLOOKUP($C367,DefaultParameters,MATCH(AA$8,'Default Parameters'!$3:$3,0),FALSE),"[enter country-specific value")</f>
        <v>1E-4</v>
      </c>
      <c r="AB367" s="211" cm="1">
        <f t="array" aca="1" ref="AB367" ca="1">IF($G367="D",VLOOKUP($C367,DefaultParameters,MATCH(AB$8,'Default Parameters'!$3:$3,0),FALSE),"[enter country-specific value")</f>
        <v>1E-4</v>
      </c>
      <c r="AC367" s="211" cm="1">
        <f t="array" aca="1" ref="AC367" ca="1">IF($G367="D",VLOOKUP($C367,DefaultParameters,MATCH(AC$8,'Default Parameters'!$3:$3,0),FALSE),"[enter country-specific value")</f>
        <v>1E-4</v>
      </c>
      <c r="AD367" s="211" cm="1">
        <f t="array" aca="1" ref="AD367" ca="1">IF($G367="D",VLOOKUP($C367,DefaultParameters,MATCH(AD$8,'Default Parameters'!$3:$3,0),FALSE),"[enter country-specific value")</f>
        <v>1E-4</v>
      </c>
      <c r="AE367" s="211" cm="1">
        <f t="array" aca="1" ref="AE367" ca="1">IF($G367="D",VLOOKUP($C367,DefaultParameters,MATCH(AE$8,'Default Parameters'!$3:$3,0),FALSE),"[enter country-specific value")</f>
        <v>1E-4</v>
      </c>
      <c r="AF367" s="211" cm="1">
        <f t="array" aca="1" ref="AF367" ca="1">IF($G367="D",VLOOKUP($C367,DefaultParameters,MATCH(AF$8,'Default Parameters'!$3:$3,0),FALSE),"[enter country-specific value")</f>
        <v>1E-4</v>
      </c>
      <c r="AG367" s="211" cm="1">
        <f t="array" aca="1" ref="AG367" ca="1">IF($G367="D",VLOOKUP($C367,DefaultParameters,MATCH(AG$8,'Default Parameters'!$3:$3,0),FALSE),"[enter country-specific value")</f>
        <v>1E-4</v>
      </c>
      <c r="AH367" s="211" cm="1">
        <f t="array" aca="1" ref="AH367" ca="1">IF($G367="D",VLOOKUP($C367,DefaultParameters,MATCH(AH$8,'Default Parameters'!$3:$3,0),FALSE),"[enter country-specific value")</f>
        <v>1E-4</v>
      </c>
      <c r="AI367" s="211" cm="1">
        <f t="array" aca="1" ref="AI367" ca="1">IF($G367="D",VLOOKUP($C367,DefaultParameters,MATCH(AI$8,'Default Parameters'!$3:$3,0),FALSE),"[enter country-specific value")</f>
        <v>1E-4</v>
      </c>
      <c r="AJ367" s="211" cm="1">
        <f t="array" aca="1" ref="AJ367" ca="1">IF($G367="D",VLOOKUP($C367,DefaultParameters,MATCH(AJ$8,'Default Parameters'!$3:$3,0),FALSE),"[enter country-specific value")</f>
        <v>1E-4</v>
      </c>
      <c r="AK367" s="211" cm="1">
        <f t="array" aca="1" ref="AK367" ca="1">IF($G367="D",VLOOKUP($C367,DefaultParameters,MATCH(AK$8,'Default Parameters'!$3:$3,0),FALSE),"[enter country-specific value")</f>
        <v>1E-4</v>
      </c>
      <c r="AL367" s="211" cm="1">
        <f t="array" aca="1" ref="AL367" ca="1">IF($G367="D",VLOOKUP($C367,DefaultParameters,MATCH(AL$8,'Default Parameters'!$3:$3,0),FALSE),"[enter country-specific value")</f>
        <v>1E-4</v>
      </c>
      <c r="AM367" s="211" cm="1">
        <f t="array" aca="1" ref="AM367" ca="1">IF($G367="D",VLOOKUP($C367,DefaultParameters,MATCH(AM$8,'Default Parameters'!$3:$3,0),FALSE),"[enter country-specific value")</f>
        <v>1E-4</v>
      </c>
      <c r="AN367" s="211" cm="1">
        <f t="array" aca="1" ref="AN367" ca="1">IF($G367="D",VLOOKUP($C367,DefaultParameters,MATCH(AN$8,'Default Parameters'!$3:$3,0),FALSE),"[enter country-specific value")</f>
        <v>1E-4</v>
      </c>
      <c r="AO367" s="211" cm="1">
        <f t="array" aca="1" ref="AO367" ca="1">IF($G367="D",VLOOKUP($C367,DefaultParameters,MATCH(AO$8,'Default Parameters'!$3:$3,0),FALSE),"[enter country-specific value")</f>
        <v>1E-4</v>
      </c>
      <c r="AP367" s="211"/>
      <c r="AQ367" s="211"/>
      <c r="AR367" s="211"/>
      <c r="AS367" s="211"/>
      <c r="AT367" s="211"/>
      <c r="AU367" s="188"/>
      <c r="AV367" s="43" t="e" cm="1">
        <f t="array" aca="1" ref="AV367" ca="1">IF($G367="D",VLOOKUP($C367,DefaultParameters,MATCH(AV$8,'Default Parameters'!$3:$3,0),FALSE),"[enter country-specific value")</f>
        <v>#N/A</v>
      </c>
    </row>
    <row r="368" spans="1:51" x14ac:dyDescent="0.25">
      <c r="A368" s="44" t="str">
        <f t="shared" si="88"/>
        <v>EF_NO_storage_slurry_Horses</v>
      </c>
      <c r="B368" s="2" t="s">
        <v>49</v>
      </c>
      <c r="C368" s="2" t="s">
        <v>212</v>
      </c>
      <c r="D368" s="77" t="str">
        <f t="shared" ca="1" si="85"/>
        <v>NO-N</v>
      </c>
      <c r="E368" s="2" t="s">
        <v>82</v>
      </c>
      <c r="F368" s="77" t="str">
        <f t="shared" ca="1" si="86"/>
        <v>Fraction TAN</v>
      </c>
      <c r="G368" s="201" t="s">
        <v>124</v>
      </c>
      <c r="H368" s="2" t="s">
        <v>49</v>
      </c>
      <c r="I368" s="211" t="str">
        <f t="shared" ca="1" si="87"/>
        <v>Table 3.10, 3B, EMEP/EEA Guidebook 2019</v>
      </c>
      <c r="J368" s="176"/>
      <c r="K368" s="211" cm="1">
        <f t="array" aca="1" ref="K368" ca="1">IF($G368="D",VLOOKUP($C368,DefaultParameters,MATCH(K$8,'Default Parameters'!$3:$3,0),FALSE),"[enter country-specific value")</f>
        <v>1E-4</v>
      </c>
      <c r="L368" s="211" cm="1">
        <f t="array" aca="1" ref="L368" ca="1">IF($G368="D",VLOOKUP($C368,DefaultParameters,MATCH(L$8,'Default Parameters'!$3:$3,0),FALSE),"[enter country-specific value")</f>
        <v>1E-4</v>
      </c>
      <c r="M368" s="211" cm="1">
        <f t="array" aca="1" ref="M368" ca="1">IF($G368="D",VLOOKUP($C368,DefaultParameters,MATCH(M$8,'Default Parameters'!$3:$3,0),FALSE),"[enter country-specific value")</f>
        <v>1E-4</v>
      </c>
      <c r="N368" s="211" cm="1">
        <f t="array" aca="1" ref="N368" ca="1">IF($G368="D",VLOOKUP($C368,DefaultParameters,MATCH(N$8,'Default Parameters'!$3:$3,0),FALSE),"[enter country-specific value")</f>
        <v>1E-4</v>
      </c>
      <c r="O368" s="211" cm="1">
        <f t="array" aca="1" ref="O368" ca="1">IF($G368="D",VLOOKUP($C368,DefaultParameters,MATCH(O$8,'Default Parameters'!$3:$3,0),FALSE),"[enter country-specific value")</f>
        <v>1E-4</v>
      </c>
      <c r="P368" s="211" cm="1">
        <f t="array" aca="1" ref="P368" ca="1">IF($G368="D",VLOOKUP($C368,DefaultParameters,MATCH(P$8,'Default Parameters'!$3:$3,0),FALSE),"[enter country-specific value")</f>
        <v>1E-4</v>
      </c>
      <c r="Q368" s="211" cm="1">
        <f t="array" aca="1" ref="Q368" ca="1">IF($G368="D",VLOOKUP($C368,DefaultParameters,MATCH(Q$8,'Default Parameters'!$3:$3,0),FALSE),"[enter country-specific value")</f>
        <v>1E-4</v>
      </c>
      <c r="R368" s="211" cm="1">
        <f t="array" aca="1" ref="R368" ca="1">IF($G368="D",VLOOKUP($C368,DefaultParameters,MATCH(R$8,'Default Parameters'!$3:$3,0),FALSE),"[enter country-specific value")</f>
        <v>1E-4</v>
      </c>
      <c r="S368" s="211" cm="1">
        <f t="array" aca="1" ref="S368" ca="1">IF($G368="D",VLOOKUP($C368,DefaultParameters,MATCH(S$8,'Default Parameters'!$3:$3,0),FALSE),"[enter country-specific value")</f>
        <v>1E-4</v>
      </c>
      <c r="T368" s="211" cm="1">
        <f t="array" aca="1" ref="T368" ca="1">IF($G368="D",VLOOKUP($C368,DefaultParameters,MATCH(T$8,'Default Parameters'!$3:$3,0),FALSE),"[enter country-specific value")</f>
        <v>1E-4</v>
      </c>
      <c r="U368" s="211" cm="1">
        <f t="array" aca="1" ref="U368" ca="1">IF($G368="D",VLOOKUP($C368,DefaultParameters,MATCH(U$8,'Default Parameters'!$3:$3,0),FALSE),"[enter country-specific value")</f>
        <v>1E-4</v>
      </c>
      <c r="V368" s="211" cm="1">
        <f t="array" aca="1" ref="V368" ca="1">IF($G368="D",VLOOKUP($C368,DefaultParameters,MATCH(V$8,'Default Parameters'!$3:$3,0),FALSE),"[enter country-specific value")</f>
        <v>1E-4</v>
      </c>
      <c r="W368" s="211" cm="1">
        <f t="array" aca="1" ref="W368" ca="1">IF($G368="D",VLOOKUP($C368,DefaultParameters,MATCH(W$8,'Default Parameters'!$3:$3,0),FALSE),"[enter country-specific value")</f>
        <v>1E-4</v>
      </c>
      <c r="X368" s="211" cm="1">
        <f t="array" aca="1" ref="X368" ca="1">IF($G368="D",VLOOKUP($C368,DefaultParameters,MATCH(X$8,'Default Parameters'!$3:$3,0),FALSE),"[enter country-specific value")</f>
        <v>1E-4</v>
      </c>
      <c r="Y368" s="211" cm="1">
        <f t="array" aca="1" ref="Y368" ca="1">IF($G368="D",VLOOKUP($C368,DefaultParameters,MATCH(Y$8,'Default Parameters'!$3:$3,0),FALSE),"[enter country-specific value")</f>
        <v>1E-4</v>
      </c>
      <c r="Z368" s="211" cm="1">
        <f t="array" aca="1" ref="Z368" ca="1">IF($G368="D",VLOOKUP($C368,DefaultParameters,MATCH(Z$8,'Default Parameters'!$3:$3,0),FALSE),"[enter country-specific value")</f>
        <v>1E-4</v>
      </c>
      <c r="AA368" s="211" cm="1">
        <f t="array" aca="1" ref="AA368" ca="1">IF($G368="D",VLOOKUP($C368,DefaultParameters,MATCH(AA$8,'Default Parameters'!$3:$3,0),FALSE),"[enter country-specific value")</f>
        <v>1E-4</v>
      </c>
      <c r="AB368" s="211" cm="1">
        <f t="array" aca="1" ref="AB368" ca="1">IF($G368="D",VLOOKUP($C368,DefaultParameters,MATCH(AB$8,'Default Parameters'!$3:$3,0),FALSE),"[enter country-specific value")</f>
        <v>1E-4</v>
      </c>
      <c r="AC368" s="211" cm="1">
        <f t="array" aca="1" ref="AC368" ca="1">IF($G368="D",VLOOKUP($C368,DefaultParameters,MATCH(AC$8,'Default Parameters'!$3:$3,0),FALSE),"[enter country-specific value")</f>
        <v>1E-4</v>
      </c>
      <c r="AD368" s="211" cm="1">
        <f t="array" aca="1" ref="AD368" ca="1">IF($G368="D",VLOOKUP($C368,DefaultParameters,MATCH(AD$8,'Default Parameters'!$3:$3,0),FALSE),"[enter country-specific value")</f>
        <v>1E-4</v>
      </c>
      <c r="AE368" s="211" cm="1">
        <f t="array" aca="1" ref="AE368" ca="1">IF($G368="D",VLOOKUP($C368,DefaultParameters,MATCH(AE$8,'Default Parameters'!$3:$3,0),FALSE),"[enter country-specific value")</f>
        <v>1E-4</v>
      </c>
      <c r="AF368" s="211" cm="1">
        <f t="array" aca="1" ref="AF368" ca="1">IF($G368="D",VLOOKUP($C368,DefaultParameters,MATCH(AF$8,'Default Parameters'!$3:$3,0),FALSE),"[enter country-specific value")</f>
        <v>1E-4</v>
      </c>
      <c r="AG368" s="211" cm="1">
        <f t="array" aca="1" ref="AG368" ca="1">IF($G368="D",VLOOKUP($C368,DefaultParameters,MATCH(AG$8,'Default Parameters'!$3:$3,0),FALSE),"[enter country-specific value")</f>
        <v>1E-4</v>
      </c>
      <c r="AH368" s="211" cm="1">
        <f t="array" aca="1" ref="AH368" ca="1">IF($G368="D",VLOOKUP($C368,DefaultParameters,MATCH(AH$8,'Default Parameters'!$3:$3,0),FALSE),"[enter country-specific value")</f>
        <v>1E-4</v>
      </c>
      <c r="AI368" s="211" cm="1">
        <f t="array" aca="1" ref="AI368" ca="1">IF($G368="D",VLOOKUP($C368,DefaultParameters,MATCH(AI$8,'Default Parameters'!$3:$3,0),FALSE),"[enter country-specific value")</f>
        <v>1E-4</v>
      </c>
      <c r="AJ368" s="211" cm="1">
        <f t="array" aca="1" ref="AJ368" ca="1">IF($G368="D",VLOOKUP($C368,DefaultParameters,MATCH(AJ$8,'Default Parameters'!$3:$3,0),FALSE),"[enter country-specific value")</f>
        <v>1E-4</v>
      </c>
      <c r="AK368" s="211" cm="1">
        <f t="array" aca="1" ref="AK368" ca="1">IF($G368="D",VLOOKUP($C368,DefaultParameters,MATCH(AK$8,'Default Parameters'!$3:$3,0),FALSE),"[enter country-specific value")</f>
        <v>1E-4</v>
      </c>
      <c r="AL368" s="211" cm="1">
        <f t="array" aca="1" ref="AL368" ca="1">IF($G368="D",VLOOKUP($C368,DefaultParameters,MATCH(AL$8,'Default Parameters'!$3:$3,0),FALSE),"[enter country-specific value")</f>
        <v>1E-4</v>
      </c>
      <c r="AM368" s="211" cm="1">
        <f t="array" aca="1" ref="AM368" ca="1">IF($G368="D",VLOOKUP($C368,DefaultParameters,MATCH(AM$8,'Default Parameters'!$3:$3,0),FALSE),"[enter country-specific value")</f>
        <v>1E-4</v>
      </c>
      <c r="AN368" s="211" cm="1">
        <f t="array" aca="1" ref="AN368" ca="1">IF($G368="D",VLOOKUP($C368,DefaultParameters,MATCH(AN$8,'Default Parameters'!$3:$3,0),FALSE),"[enter country-specific value")</f>
        <v>1E-4</v>
      </c>
      <c r="AO368" s="211" cm="1">
        <f t="array" aca="1" ref="AO368" ca="1">IF($G368="D",VLOOKUP($C368,DefaultParameters,MATCH(AO$8,'Default Parameters'!$3:$3,0),FALSE),"[enter country-specific value")</f>
        <v>1E-4</v>
      </c>
      <c r="AP368" s="211"/>
      <c r="AQ368" s="211"/>
      <c r="AR368" s="211"/>
      <c r="AS368" s="211"/>
      <c r="AT368" s="211"/>
      <c r="AU368" s="188"/>
      <c r="AV368" s="43" t="e" cm="1">
        <f t="array" aca="1" ref="AV368" ca="1">IF($G368="D",VLOOKUP($C368,DefaultParameters,MATCH(AV$8,'Default Parameters'!$3:$3,0),FALSE),"[enter country-specific value")</f>
        <v>#N/A</v>
      </c>
    </row>
    <row r="369" spans="1:48" x14ac:dyDescent="0.25">
      <c r="A369" s="44" t="str">
        <f t="shared" si="88"/>
        <v>EF_NO_storage_slurry_Mules and asses</v>
      </c>
      <c r="B369" s="2" t="s">
        <v>49</v>
      </c>
      <c r="C369" s="2" t="s">
        <v>212</v>
      </c>
      <c r="D369" s="77" t="str">
        <f t="shared" ca="1" si="85"/>
        <v>NO-N</v>
      </c>
      <c r="E369" s="2" t="s">
        <v>83</v>
      </c>
      <c r="F369" s="77" t="str">
        <f t="shared" ca="1" si="86"/>
        <v>Fraction TAN</v>
      </c>
      <c r="G369" s="201" t="s">
        <v>124</v>
      </c>
      <c r="H369" s="2" t="s">
        <v>49</v>
      </c>
      <c r="I369" s="211" t="str">
        <f t="shared" ca="1" si="87"/>
        <v>Table 3.10, 3B, EMEP/EEA Guidebook 2019</v>
      </c>
      <c r="J369" s="202"/>
      <c r="K369" s="211" cm="1">
        <f t="array" aca="1" ref="K369" ca="1">IF($G369="D",VLOOKUP($C369,DefaultParameters,MATCH(K$8,'Default Parameters'!$3:$3,0),FALSE),"[enter country-specific value")</f>
        <v>1E-4</v>
      </c>
      <c r="L369" s="211" cm="1">
        <f t="array" aca="1" ref="L369" ca="1">IF($G369="D",VLOOKUP($C369,DefaultParameters,MATCH(L$8,'Default Parameters'!$3:$3,0),FALSE),"[enter country-specific value")</f>
        <v>1E-4</v>
      </c>
      <c r="M369" s="211" cm="1">
        <f t="array" aca="1" ref="M369" ca="1">IF($G369="D",VLOOKUP($C369,DefaultParameters,MATCH(M$8,'Default Parameters'!$3:$3,0),FALSE),"[enter country-specific value")</f>
        <v>1E-4</v>
      </c>
      <c r="N369" s="211" cm="1">
        <f t="array" aca="1" ref="N369" ca="1">IF($G369="D",VLOOKUP($C369,DefaultParameters,MATCH(N$8,'Default Parameters'!$3:$3,0),FALSE),"[enter country-specific value")</f>
        <v>1E-4</v>
      </c>
      <c r="O369" s="211" cm="1">
        <f t="array" aca="1" ref="O369" ca="1">IF($G369="D",VLOOKUP($C369,DefaultParameters,MATCH(O$8,'Default Parameters'!$3:$3,0),FALSE),"[enter country-specific value")</f>
        <v>1E-4</v>
      </c>
      <c r="P369" s="211" cm="1">
        <f t="array" aca="1" ref="P369" ca="1">IF($G369="D",VLOOKUP($C369,DefaultParameters,MATCH(P$8,'Default Parameters'!$3:$3,0),FALSE),"[enter country-specific value")</f>
        <v>1E-4</v>
      </c>
      <c r="Q369" s="211" cm="1">
        <f t="array" aca="1" ref="Q369" ca="1">IF($G369="D",VLOOKUP($C369,DefaultParameters,MATCH(Q$8,'Default Parameters'!$3:$3,0),FALSE),"[enter country-specific value")</f>
        <v>1E-4</v>
      </c>
      <c r="R369" s="211" cm="1">
        <f t="array" aca="1" ref="R369" ca="1">IF($G369="D",VLOOKUP($C369,DefaultParameters,MATCH(R$8,'Default Parameters'!$3:$3,0),FALSE),"[enter country-specific value")</f>
        <v>1E-4</v>
      </c>
      <c r="S369" s="211" cm="1">
        <f t="array" aca="1" ref="S369" ca="1">IF($G369="D",VLOOKUP($C369,DefaultParameters,MATCH(S$8,'Default Parameters'!$3:$3,0),FALSE),"[enter country-specific value")</f>
        <v>1E-4</v>
      </c>
      <c r="T369" s="211" cm="1">
        <f t="array" aca="1" ref="T369" ca="1">IF($G369="D",VLOOKUP($C369,DefaultParameters,MATCH(T$8,'Default Parameters'!$3:$3,0),FALSE),"[enter country-specific value")</f>
        <v>1E-4</v>
      </c>
      <c r="U369" s="211" cm="1">
        <f t="array" aca="1" ref="U369" ca="1">IF($G369="D",VLOOKUP($C369,DefaultParameters,MATCH(U$8,'Default Parameters'!$3:$3,0),FALSE),"[enter country-specific value")</f>
        <v>1E-4</v>
      </c>
      <c r="V369" s="211" cm="1">
        <f t="array" aca="1" ref="V369" ca="1">IF($G369="D",VLOOKUP($C369,DefaultParameters,MATCH(V$8,'Default Parameters'!$3:$3,0),FALSE),"[enter country-specific value")</f>
        <v>1E-4</v>
      </c>
      <c r="W369" s="211" cm="1">
        <f t="array" aca="1" ref="W369" ca="1">IF($G369="D",VLOOKUP($C369,DefaultParameters,MATCH(W$8,'Default Parameters'!$3:$3,0),FALSE),"[enter country-specific value")</f>
        <v>1E-4</v>
      </c>
      <c r="X369" s="211" cm="1">
        <f t="array" aca="1" ref="X369" ca="1">IF($G369="D",VLOOKUP($C369,DefaultParameters,MATCH(X$8,'Default Parameters'!$3:$3,0),FALSE),"[enter country-specific value")</f>
        <v>1E-4</v>
      </c>
      <c r="Y369" s="211" cm="1">
        <f t="array" aca="1" ref="Y369" ca="1">IF($G369="D",VLOOKUP($C369,DefaultParameters,MATCH(Y$8,'Default Parameters'!$3:$3,0),FALSE),"[enter country-specific value")</f>
        <v>1E-4</v>
      </c>
      <c r="Z369" s="211" cm="1">
        <f t="array" aca="1" ref="Z369" ca="1">IF($G369="D",VLOOKUP($C369,DefaultParameters,MATCH(Z$8,'Default Parameters'!$3:$3,0),FALSE),"[enter country-specific value")</f>
        <v>1E-4</v>
      </c>
      <c r="AA369" s="211" cm="1">
        <f t="array" aca="1" ref="AA369" ca="1">IF($G369="D",VLOOKUP($C369,DefaultParameters,MATCH(AA$8,'Default Parameters'!$3:$3,0),FALSE),"[enter country-specific value")</f>
        <v>1E-4</v>
      </c>
      <c r="AB369" s="211" cm="1">
        <f t="array" aca="1" ref="AB369" ca="1">IF($G369="D",VLOOKUP($C369,DefaultParameters,MATCH(AB$8,'Default Parameters'!$3:$3,0),FALSE),"[enter country-specific value")</f>
        <v>1E-4</v>
      </c>
      <c r="AC369" s="211" cm="1">
        <f t="array" aca="1" ref="AC369" ca="1">IF($G369="D",VLOOKUP($C369,DefaultParameters,MATCH(AC$8,'Default Parameters'!$3:$3,0),FALSE),"[enter country-specific value")</f>
        <v>1E-4</v>
      </c>
      <c r="AD369" s="211" cm="1">
        <f t="array" aca="1" ref="AD369" ca="1">IF($G369="D",VLOOKUP($C369,DefaultParameters,MATCH(AD$8,'Default Parameters'!$3:$3,0),FALSE),"[enter country-specific value")</f>
        <v>1E-4</v>
      </c>
      <c r="AE369" s="211" cm="1">
        <f t="array" aca="1" ref="AE369" ca="1">IF($G369="D",VLOOKUP($C369,DefaultParameters,MATCH(AE$8,'Default Parameters'!$3:$3,0),FALSE),"[enter country-specific value")</f>
        <v>1E-4</v>
      </c>
      <c r="AF369" s="211" cm="1">
        <f t="array" aca="1" ref="AF369" ca="1">IF($G369="D",VLOOKUP($C369,DefaultParameters,MATCH(AF$8,'Default Parameters'!$3:$3,0),FALSE),"[enter country-specific value")</f>
        <v>1E-4</v>
      </c>
      <c r="AG369" s="211" cm="1">
        <f t="array" aca="1" ref="AG369" ca="1">IF($G369="D",VLOOKUP($C369,DefaultParameters,MATCH(AG$8,'Default Parameters'!$3:$3,0),FALSE),"[enter country-specific value")</f>
        <v>1E-4</v>
      </c>
      <c r="AH369" s="211" cm="1">
        <f t="array" aca="1" ref="AH369" ca="1">IF($G369="D",VLOOKUP($C369,DefaultParameters,MATCH(AH$8,'Default Parameters'!$3:$3,0),FALSE),"[enter country-specific value")</f>
        <v>1E-4</v>
      </c>
      <c r="AI369" s="211" cm="1">
        <f t="array" aca="1" ref="AI369" ca="1">IF($G369="D",VLOOKUP($C369,DefaultParameters,MATCH(AI$8,'Default Parameters'!$3:$3,0),FALSE),"[enter country-specific value")</f>
        <v>1E-4</v>
      </c>
      <c r="AJ369" s="211" cm="1">
        <f t="array" aca="1" ref="AJ369" ca="1">IF($G369="D",VLOOKUP($C369,DefaultParameters,MATCH(AJ$8,'Default Parameters'!$3:$3,0),FALSE),"[enter country-specific value")</f>
        <v>1E-4</v>
      </c>
      <c r="AK369" s="211" cm="1">
        <f t="array" aca="1" ref="AK369" ca="1">IF($G369="D",VLOOKUP($C369,DefaultParameters,MATCH(AK$8,'Default Parameters'!$3:$3,0),FALSE),"[enter country-specific value")</f>
        <v>1E-4</v>
      </c>
      <c r="AL369" s="211" cm="1">
        <f t="array" aca="1" ref="AL369" ca="1">IF($G369="D",VLOOKUP($C369,DefaultParameters,MATCH(AL$8,'Default Parameters'!$3:$3,0),FALSE),"[enter country-specific value")</f>
        <v>1E-4</v>
      </c>
      <c r="AM369" s="211" cm="1">
        <f t="array" aca="1" ref="AM369" ca="1">IF($G369="D",VLOOKUP($C369,DefaultParameters,MATCH(AM$8,'Default Parameters'!$3:$3,0),FALSE),"[enter country-specific value")</f>
        <v>1E-4</v>
      </c>
      <c r="AN369" s="211" cm="1">
        <f t="array" aca="1" ref="AN369" ca="1">IF($G369="D",VLOOKUP($C369,DefaultParameters,MATCH(AN$8,'Default Parameters'!$3:$3,0),FALSE),"[enter country-specific value")</f>
        <v>1E-4</v>
      </c>
      <c r="AO369" s="211" cm="1">
        <f t="array" aca="1" ref="AO369" ca="1">IF($G369="D",VLOOKUP($C369,DefaultParameters,MATCH(AO$8,'Default Parameters'!$3:$3,0),FALSE),"[enter country-specific value")</f>
        <v>1E-4</v>
      </c>
      <c r="AP369" s="211"/>
      <c r="AQ369" s="211"/>
      <c r="AR369" s="211"/>
      <c r="AS369" s="211"/>
      <c r="AT369" s="211"/>
      <c r="AU369" s="188"/>
      <c r="AV369" s="43" t="e" cm="1">
        <f t="array" aca="1" ref="AV369" ca="1">IF($G369="D",VLOOKUP($C369,DefaultParameters,MATCH(AV$8,'Default Parameters'!$3:$3,0),FALSE),"[enter country-specific value")</f>
        <v>#N/A</v>
      </c>
    </row>
    <row r="370" spans="1:48" x14ac:dyDescent="0.25">
      <c r="A370" s="44" t="str">
        <f t="shared" si="88"/>
        <v>EF_NO_storage_slurry_Laying hens</v>
      </c>
      <c r="B370" s="2" t="s">
        <v>49</v>
      </c>
      <c r="C370" s="2" t="s">
        <v>212</v>
      </c>
      <c r="D370" s="77" t="str">
        <f t="shared" ca="1" si="85"/>
        <v>NO-N</v>
      </c>
      <c r="E370" s="2" t="s">
        <v>85</v>
      </c>
      <c r="F370" s="77" t="str">
        <f t="shared" ca="1" si="86"/>
        <v>Fraction TAN</v>
      </c>
      <c r="G370" s="201" t="s">
        <v>124</v>
      </c>
      <c r="H370" s="2" t="s">
        <v>49</v>
      </c>
      <c r="I370" s="211" t="str">
        <f t="shared" ca="1" si="87"/>
        <v>Table 3.10, 3B, EMEP/EEA Guidebook 2019</v>
      </c>
      <c r="J370" s="176"/>
      <c r="K370" s="211" cm="1">
        <f t="array" aca="1" ref="K370" ca="1">IF($G370="D",VLOOKUP($C370,DefaultParameters,MATCH(K$8,'Default Parameters'!$3:$3,0),FALSE),"[enter country-specific value")</f>
        <v>1E-4</v>
      </c>
      <c r="L370" s="211" cm="1">
        <f t="array" aca="1" ref="L370" ca="1">IF($G370="D",VLOOKUP($C370,DefaultParameters,MATCH(L$8,'Default Parameters'!$3:$3,0),FALSE),"[enter country-specific value")</f>
        <v>1E-4</v>
      </c>
      <c r="M370" s="211" cm="1">
        <f t="array" aca="1" ref="M370" ca="1">IF($G370="D",VLOOKUP($C370,DefaultParameters,MATCH(M$8,'Default Parameters'!$3:$3,0),FALSE),"[enter country-specific value")</f>
        <v>1E-4</v>
      </c>
      <c r="N370" s="211" cm="1">
        <f t="array" aca="1" ref="N370" ca="1">IF($G370="D",VLOOKUP($C370,DefaultParameters,MATCH(N$8,'Default Parameters'!$3:$3,0),FALSE),"[enter country-specific value")</f>
        <v>1E-4</v>
      </c>
      <c r="O370" s="211" cm="1">
        <f t="array" aca="1" ref="O370" ca="1">IF($G370="D",VLOOKUP($C370,DefaultParameters,MATCH(O$8,'Default Parameters'!$3:$3,0),FALSE),"[enter country-specific value")</f>
        <v>1E-4</v>
      </c>
      <c r="P370" s="211" cm="1">
        <f t="array" aca="1" ref="P370" ca="1">IF($G370="D",VLOOKUP($C370,DefaultParameters,MATCH(P$8,'Default Parameters'!$3:$3,0),FALSE),"[enter country-specific value")</f>
        <v>1E-4</v>
      </c>
      <c r="Q370" s="211" cm="1">
        <f t="array" aca="1" ref="Q370" ca="1">IF($G370="D",VLOOKUP($C370,DefaultParameters,MATCH(Q$8,'Default Parameters'!$3:$3,0),FALSE),"[enter country-specific value")</f>
        <v>1E-4</v>
      </c>
      <c r="R370" s="211" cm="1">
        <f t="array" aca="1" ref="R370" ca="1">IF($G370="D",VLOOKUP($C370,DefaultParameters,MATCH(R$8,'Default Parameters'!$3:$3,0),FALSE),"[enter country-specific value")</f>
        <v>1E-4</v>
      </c>
      <c r="S370" s="211" cm="1">
        <f t="array" aca="1" ref="S370" ca="1">IF($G370="D",VLOOKUP($C370,DefaultParameters,MATCH(S$8,'Default Parameters'!$3:$3,0),FALSE),"[enter country-specific value")</f>
        <v>1E-4</v>
      </c>
      <c r="T370" s="211" cm="1">
        <f t="array" aca="1" ref="T370" ca="1">IF($G370="D",VLOOKUP($C370,DefaultParameters,MATCH(T$8,'Default Parameters'!$3:$3,0),FALSE),"[enter country-specific value")</f>
        <v>1E-4</v>
      </c>
      <c r="U370" s="211" cm="1">
        <f t="array" aca="1" ref="U370" ca="1">IF($G370="D",VLOOKUP($C370,DefaultParameters,MATCH(U$8,'Default Parameters'!$3:$3,0),FALSE),"[enter country-specific value")</f>
        <v>1E-4</v>
      </c>
      <c r="V370" s="211" cm="1">
        <f t="array" aca="1" ref="V370" ca="1">IF($G370="D",VLOOKUP($C370,DefaultParameters,MATCH(V$8,'Default Parameters'!$3:$3,0),FALSE),"[enter country-specific value")</f>
        <v>1E-4</v>
      </c>
      <c r="W370" s="211" cm="1">
        <f t="array" aca="1" ref="W370" ca="1">IF($G370="D",VLOOKUP($C370,DefaultParameters,MATCH(W$8,'Default Parameters'!$3:$3,0),FALSE),"[enter country-specific value")</f>
        <v>1E-4</v>
      </c>
      <c r="X370" s="211" cm="1">
        <f t="array" aca="1" ref="X370" ca="1">IF($G370="D",VLOOKUP($C370,DefaultParameters,MATCH(X$8,'Default Parameters'!$3:$3,0),FALSE),"[enter country-specific value")</f>
        <v>1E-4</v>
      </c>
      <c r="Y370" s="211" cm="1">
        <f t="array" aca="1" ref="Y370" ca="1">IF($G370="D",VLOOKUP($C370,DefaultParameters,MATCH(Y$8,'Default Parameters'!$3:$3,0),FALSE),"[enter country-specific value")</f>
        <v>1E-4</v>
      </c>
      <c r="Z370" s="211" cm="1">
        <f t="array" aca="1" ref="Z370" ca="1">IF($G370="D",VLOOKUP($C370,DefaultParameters,MATCH(Z$8,'Default Parameters'!$3:$3,0),FALSE),"[enter country-specific value")</f>
        <v>1E-4</v>
      </c>
      <c r="AA370" s="211" cm="1">
        <f t="array" aca="1" ref="AA370" ca="1">IF($G370="D",VLOOKUP($C370,DefaultParameters,MATCH(AA$8,'Default Parameters'!$3:$3,0),FALSE),"[enter country-specific value")</f>
        <v>1E-4</v>
      </c>
      <c r="AB370" s="211" cm="1">
        <f t="array" aca="1" ref="AB370" ca="1">IF($G370="D",VLOOKUP($C370,DefaultParameters,MATCH(AB$8,'Default Parameters'!$3:$3,0),FALSE),"[enter country-specific value")</f>
        <v>1E-4</v>
      </c>
      <c r="AC370" s="211" cm="1">
        <f t="array" aca="1" ref="AC370" ca="1">IF($G370="D",VLOOKUP($C370,DefaultParameters,MATCH(AC$8,'Default Parameters'!$3:$3,0),FALSE),"[enter country-specific value")</f>
        <v>1E-4</v>
      </c>
      <c r="AD370" s="211" cm="1">
        <f t="array" aca="1" ref="AD370" ca="1">IF($G370="D",VLOOKUP($C370,DefaultParameters,MATCH(AD$8,'Default Parameters'!$3:$3,0),FALSE),"[enter country-specific value")</f>
        <v>1E-4</v>
      </c>
      <c r="AE370" s="211" cm="1">
        <f t="array" aca="1" ref="AE370" ca="1">IF($G370="D",VLOOKUP($C370,DefaultParameters,MATCH(AE$8,'Default Parameters'!$3:$3,0),FALSE),"[enter country-specific value")</f>
        <v>1E-4</v>
      </c>
      <c r="AF370" s="211" cm="1">
        <f t="array" aca="1" ref="AF370" ca="1">IF($G370="D",VLOOKUP($C370,DefaultParameters,MATCH(AF$8,'Default Parameters'!$3:$3,0),FALSE),"[enter country-specific value")</f>
        <v>1E-4</v>
      </c>
      <c r="AG370" s="211" cm="1">
        <f t="array" aca="1" ref="AG370" ca="1">IF($G370="D",VLOOKUP($C370,DefaultParameters,MATCH(AG$8,'Default Parameters'!$3:$3,0),FALSE),"[enter country-specific value")</f>
        <v>1E-4</v>
      </c>
      <c r="AH370" s="211" cm="1">
        <f t="array" aca="1" ref="AH370" ca="1">IF($G370="D",VLOOKUP($C370,DefaultParameters,MATCH(AH$8,'Default Parameters'!$3:$3,0),FALSE),"[enter country-specific value")</f>
        <v>1E-4</v>
      </c>
      <c r="AI370" s="211" cm="1">
        <f t="array" aca="1" ref="AI370" ca="1">IF($G370="D",VLOOKUP($C370,DefaultParameters,MATCH(AI$8,'Default Parameters'!$3:$3,0),FALSE),"[enter country-specific value")</f>
        <v>1E-4</v>
      </c>
      <c r="AJ370" s="211" cm="1">
        <f t="array" aca="1" ref="AJ370" ca="1">IF($G370="D",VLOOKUP($C370,DefaultParameters,MATCH(AJ$8,'Default Parameters'!$3:$3,0),FALSE),"[enter country-specific value")</f>
        <v>1E-4</v>
      </c>
      <c r="AK370" s="211" cm="1">
        <f t="array" aca="1" ref="AK370" ca="1">IF($G370="D",VLOOKUP($C370,DefaultParameters,MATCH(AK$8,'Default Parameters'!$3:$3,0),FALSE),"[enter country-specific value")</f>
        <v>1E-4</v>
      </c>
      <c r="AL370" s="211" cm="1">
        <f t="array" aca="1" ref="AL370" ca="1">IF($G370="D",VLOOKUP($C370,DefaultParameters,MATCH(AL$8,'Default Parameters'!$3:$3,0),FALSE),"[enter country-specific value")</f>
        <v>1E-4</v>
      </c>
      <c r="AM370" s="211" cm="1">
        <f t="array" aca="1" ref="AM370" ca="1">IF($G370="D",VLOOKUP($C370,DefaultParameters,MATCH(AM$8,'Default Parameters'!$3:$3,0),FALSE),"[enter country-specific value")</f>
        <v>1E-4</v>
      </c>
      <c r="AN370" s="211" cm="1">
        <f t="array" aca="1" ref="AN370" ca="1">IF($G370="D",VLOOKUP($C370,DefaultParameters,MATCH(AN$8,'Default Parameters'!$3:$3,0),FALSE),"[enter country-specific value")</f>
        <v>1E-4</v>
      </c>
      <c r="AO370" s="211" cm="1">
        <f t="array" aca="1" ref="AO370" ca="1">IF($G370="D",VLOOKUP($C370,DefaultParameters,MATCH(AO$8,'Default Parameters'!$3:$3,0),FALSE),"[enter country-specific value")</f>
        <v>1E-4</v>
      </c>
      <c r="AP370" s="211"/>
      <c r="AQ370" s="211"/>
      <c r="AR370" s="211"/>
      <c r="AS370" s="211"/>
      <c r="AT370" s="211"/>
      <c r="AU370" s="188"/>
      <c r="AV370" s="43" t="e" cm="1">
        <f t="array" aca="1" ref="AV370" ca="1">IF($G370="D",VLOOKUP($C370,DefaultParameters,MATCH(AV$8,'Default Parameters'!$3:$3,0),FALSE),"[enter country-specific value")</f>
        <v>#N/A</v>
      </c>
    </row>
    <row r="371" spans="1:48" x14ac:dyDescent="0.25">
      <c r="A371" s="44" t="str">
        <f t="shared" si="88"/>
        <v>EF_NO_storage_slurry_Broilers</v>
      </c>
      <c r="B371" s="2" t="s">
        <v>49</v>
      </c>
      <c r="C371" s="2" t="s">
        <v>212</v>
      </c>
      <c r="D371" s="77" t="str">
        <f t="shared" ca="1" si="85"/>
        <v>NO-N</v>
      </c>
      <c r="E371" s="2" t="s">
        <v>84</v>
      </c>
      <c r="F371" s="77" t="str">
        <f t="shared" ca="1" si="86"/>
        <v>Fraction TAN</v>
      </c>
      <c r="G371" s="201" t="s">
        <v>124</v>
      </c>
      <c r="H371" s="2" t="s">
        <v>49</v>
      </c>
      <c r="I371" s="211" t="str">
        <f t="shared" ca="1" si="87"/>
        <v>Table 3.10, 3B, EMEP/EEA Guidebook 2019</v>
      </c>
      <c r="J371" s="202"/>
      <c r="K371" s="211" cm="1">
        <f t="array" aca="1" ref="K371" ca="1">IF($G371="D",VLOOKUP($C371,DefaultParameters,MATCH(K$8,'Default Parameters'!$3:$3,0),FALSE),"[enter country-specific value")</f>
        <v>1E-4</v>
      </c>
      <c r="L371" s="211" cm="1">
        <f t="array" aca="1" ref="L371" ca="1">IF($G371="D",VLOOKUP($C371,DefaultParameters,MATCH(L$8,'Default Parameters'!$3:$3,0),FALSE),"[enter country-specific value")</f>
        <v>1E-4</v>
      </c>
      <c r="M371" s="211" cm="1">
        <f t="array" aca="1" ref="M371" ca="1">IF($G371="D",VLOOKUP($C371,DefaultParameters,MATCH(M$8,'Default Parameters'!$3:$3,0),FALSE),"[enter country-specific value")</f>
        <v>1E-4</v>
      </c>
      <c r="N371" s="211" cm="1">
        <f t="array" aca="1" ref="N371" ca="1">IF($G371="D",VLOOKUP($C371,DefaultParameters,MATCH(N$8,'Default Parameters'!$3:$3,0),FALSE),"[enter country-specific value")</f>
        <v>1E-4</v>
      </c>
      <c r="O371" s="211" cm="1">
        <f t="array" aca="1" ref="O371" ca="1">IF($G371="D",VLOOKUP($C371,DefaultParameters,MATCH(O$8,'Default Parameters'!$3:$3,0),FALSE),"[enter country-specific value")</f>
        <v>1E-4</v>
      </c>
      <c r="P371" s="211" cm="1">
        <f t="array" aca="1" ref="P371" ca="1">IF($G371="D",VLOOKUP($C371,DefaultParameters,MATCH(P$8,'Default Parameters'!$3:$3,0),FALSE),"[enter country-specific value")</f>
        <v>1E-4</v>
      </c>
      <c r="Q371" s="211" cm="1">
        <f t="array" aca="1" ref="Q371" ca="1">IF($G371="D",VLOOKUP($C371,DefaultParameters,MATCH(Q$8,'Default Parameters'!$3:$3,0),FALSE),"[enter country-specific value")</f>
        <v>1E-4</v>
      </c>
      <c r="R371" s="211" cm="1">
        <f t="array" aca="1" ref="R371" ca="1">IF($G371="D",VLOOKUP($C371,DefaultParameters,MATCH(R$8,'Default Parameters'!$3:$3,0),FALSE),"[enter country-specific value")</f>
        <v>1E-4</v>
      </c>
      <c r="S371" s="211" cm="1">
        <f t="array" aca="1" ref="S371" ca="1">IF($G371="D",VLOOKUP($C371,DefaultParameters,MATCH(S$8,'Default Parameters'!$3:$3,0),FALSE),"[enter country-specific value")</f>
        <v>1E-4</v>
      </c>
      <c r="T371" s="211" cm="1">
        <f t="array" aca="1" ref="T371" ca="1">IF($G371="D",VLOOKUP($C371,DefaultParameters,MATCH(T$8,'Default Parameters'!$3:$3,0),FALSE),"[enter country-specific value")</f>
        <v>1E-4</v>
      </c>
      <c r="U371" s="211" cm="1">
        <f t="array" aca="1" ref="U371" ca="1">IF($G371="D",VLOOKUP($C371,DefaultParameters,MATCH(U$8,'Default Parameters'!$3:$3,0),FALSE),"[enter country-specific value")</f>
        <v>1E-4</v>
      </c>
      <c r="V371" s="211" cm="1">
        <f t="array" aca="1" ref="V371" ca="1">IF($G371="D",VLOOKUP($C371,DefaultParameters,MATCH(V$8,'Default Parameters'!$3:$3,0),FALSE),"[enter country-specific value")</f>
        <v>1E-4</v>
      </c>
      <c r="W371" s="211" cm="1">
        <f t="array" aca="1" ref="W371" ca="1">IF($G371="D",VLOOKUP($C371,DefaultParameters,MATCH(W$8,'Default Parameters'!$3:$3,0),FALSE),"[enter country-specific value")</f>
        <v>1E-4</v>
      </c>
      <c r="X371" s="211" cm="1">
        <f t="array" aca="1" ref="X371" ca="1">IF($G371="D",VLOOKUP($C371,DefaultParameters,MATCH(X$8,'Default Parameters'!$3:$3,0),FALSE),"[enter country-specific value")</f>
        <v>1E-4</v>
      </c>
      <c r="Y371" s="211" cm="1">
        <f t="array" aca="1" ref="Y371" ca="1">IF($G371="D",VLOOKUP($C371,DefaultParameters,MATCH(Y$8,'Default Parameters'!$3:$3,0),FALSE),"[enter country-specific value")</f>
        <v>1E-4</v>
      </c>
      <c r="Z371" s="211" cm="1">
        <f t="array" aca="1" ref="Z371" ca="1">IF($G371="D",VLOOKUP($C371,DefaultParameters,MATCH(Z$8,'Default Parameters'!$3:$3,0),FALSE),"[enter country-specific value")</f>
        <v>1E-4</v>
      </c>
      <c r="AA371" s="211" cm="1">
        <f t="array" aca="1" ref="AA371" ca="1">IF($G371="D",VLOOKUP($C371,DefaultParameters,MATCH(AA$8,'Default Parameters'!$3:$3,0),FALSE),"[enter country-specific value")</f>
        <v>1E-4</v>
      </c>
      <c r="AB371" s="211" cm="1">
        <f t="array" aca="1" ref="AB371" ca="1">IF($G371="D",VLOOKUP($C371,DefaultParameters,MATCH(AB$8,'Default Parameters'!$3:$3,0),FALSE),"[enter country-specific value")</f>
        <v>1E-4</v>
      </c>
      <c r="AC371" s="211" cm="1">
        <f t="array" aca="1" ref="AC371" ca="1">IF($G371="D",VLOOKUP($C371,DefaultParameters,MATCH(AC$8,'Default Parameters'!$3:$3,0),FALSE),"[enter country-specific value")</f>
        <v>1E-4</v>
      </c>
      <c r="AD371" s="211" cm="1">
        <f t="array" aca="1" ref="AD371" ca="1">IF($G371="D",VLOOKUP($C371,DefaultParameters,MATCH(AD$8,'Default Parameters'!$3:$3,0),FALSE),"[enter country-specific value")</f>
        <v>1E-4</v>
      </c>
      <c r="AE371" s="211" cm="1">
        <f t="array" aca="1" ref="AE371" ca="1">IF($G371="D",VLOOKUP($C371,DefaultParameters,MATCH(AE$8,'Default Parameters'!$3:$3,0),FALSE),"[enter country-specific value")</f>
        <v>1E-4</v>
      </c>
      <c r="AF371" s="211" cm="1">
        <f t="array" aca="1" ref="AF371" ca="1">IF($G371="D",VLOOKUP($C371,DefaultParameters,MATCH(AF$8,'Default Parameters'!$3:$3,0),FALSE),"[enter country-specific value")</f>
        <v>1E-4</v>
      </c>
      <c r="AG371" s="211" cm="1">
        <f t="array" aca="1" ref="AG371" ca="1">IF($G371="D",VLOOKUP($C371,DefaultParameters,MATCH(AG$8,'Default Parameters'!$3:$3,0),FALSE),"[enter country-specific value")</f>
        <v>1E-4</v>
      </c>
      <c r="AH371" s="211" cm="1">
        <f t="array" aca="1" ref="AH371" ca="1">IF($G371="D",VLOOKUP($C371,DefaultParameters,MATCH(AH$8,'Default Parameters'!$3:$3,0),FALSE),"[enter country-specific value")</f>
        <v>1E-4</v>
      </c>
      <c r="AI371" s="211" cm="1">
        <f t="array" aca="1" ref="AI371" ca="1">IF($G371="D",VLOOKUP($C371,DefaultParameters,MATCH(AI$8,'Default Parameters'!$3:$3,0),FALSE),"[enter country-specific value")</f>
        <v>1E-4</v>
      </c>
      <c r="AJ371" s="211" cm="1">
        <f t="array" aca="1" ref="AJ371" ca="1">IF($G371="D",VLOOKUP($C371,DefaultParameters,MATCH(AJ$8,'Default Parameters'!$3:$3,0),FALSE),"[enter country-specific value")</f>
        <v>1E-4</v>
      </c>
      <c r="AK371" s="211" cm="1">
        <f t="array" aca="1" ref="AK371" ca="1">IF($G371="D",VLOOKUP($C371,DefaultParameters,MATCH(AK$8,'Default Parameters'!$3:$3,0),FALSE),"[enter country-specific value")</f>
        <v>1E-4</v>
      </c>
      <c r="AL371" s="211" cm="1">
        <f t="array" aca="1" ref="AL371" ca="1">IF($G371="D",VLOOKUP($C371,DefaultParameters,MATCH(AL$8,'Default Parameters'!$3:$3,0),FALSE),"[enter country-specific value")</f>
        <v>1E-4</v>
      </c>
      <c r="AM371" s="211" cm="1">
        <f t="array" aca="1" ref="AM371" ca="1">IF($G371="D",VLOOKUP($C371,DefaultParameters,MATCH(AM$8,'Default Parameters'!$3:$3,0),FALSE),"[enter country-specific value")</f>
        <v>1E-4</v>
      </c>
      <c r="AN371" s="211" cm="1">
        <f t="array" aca="1" ref="AN371" ca="1">IF($G371="D",VLOOKUP($C371,DefaultParameters,MATCH(AN$8,'Default Parameters'!$3:$3,0),FALSE),"[enter country-specific value")</f>
        <v>1E-4</v>
      </c>
      <c r="AO371" s="211" cm="1">
        <f t="array" aca="1" ref="AO371" ca="1">IF($G371="D",VLOOKUP($C371,DefaultParameters,MATCH(AO$8,'Default Parameters'!$3:$3,0),FALSE),"[enter country-specific value")</f>
        <v>1E-4</v>
      </c>
      <c r="AP371" s="211"/>
      <c r="AQ371" s="211"/>
      <c r="AR371" s="211"/>
      <c r="AS371" s="211"/>
      <c r="AT371" s="211"/>
      <c r="AU371" s="188"/>
      <c r="AV371" s="43" t="e" cm="1">
        <f t="array" aca="1" ref="AV371" ca="1">IF($G371="D",VLOOKUP($C371,DefaultParameters,MATCH(AV$8,'Default Parameters'!$3:$3,0),FALSE),"[enter country-specific value")</f>
        <v>#N/A</v>
      </c>
    </row>
    <row r="372" spans="1:48" x14ac:dyDescent="0.25">
      <c r="A372" s="44" t="str">
        <f t="shared" si="88"/>
        <v>EF_NO_storage_slurry_Turkeys</v>
      </c>
      <c r="B372" s="2" t="s">
        <v>49</v>
      </c>
      <c r="C372" s="2" t="s">
        <v>212</v>
      </c>
      <c r="D372" s="77" t="str">
        <f t="shared" ca="1" si="85"/>
        <v>NO-N</v>
      </c>
      <c r="E372" s="2" t="s">
        <v>87</v>
      </c>
      <c r="F372" s="77" t="str">
        <f t="shared" ca="1" si="86"/>
        <v>Fraction TAN</v>
      </c>
      <c r="G372" s="201" t="s">
        <v>124</v>
      </c>
      <c r="H372" s="2" t="s">
        <v>49</v>
      </c>
      <c r="I372" s="211" t="str">
        <f t="shared" ca="1" si="87"/>
        <v>Table 3.10, 3B, EMEP/EEA Guidebook 2019</v>
      </c>
      <c r="J372" s="202"/>
      <c r="K372" s="211" cm="1">
        <f t="array" aca="1" ref="K372" ca="1">IF($G372="D",VLOOKUP($C372,DefaultParameters,MATCH(K$8,'Default Parameters'!$3:$3,0),FALSE),"[enter country-specific value")</f>
        <v>1E-4</v>
      </c>
      <c r="L372" s="211" cm="1">
        <f t="array" aca="1" ref="L372" ca="1">IF($G372="D",VLOOKUP($C372,DefaultParameters,MATCH(L$8,'Default Parameters'!$3:$3,0),FALSE),"[enter country-specific value")</f>
        <v>1E-4</v>
      </c>
      <c r="M372" s="211" cm="1">
        <f t="array" aca="1" ref="M372" ca="1">IF($G372="D",VLOOKUP($C372,DefaultParameters,MATCH(M$8,'Default Parameters'!$3:$3,0),FALSE),"[enter country-specific value")</f>
        <v>1E-4</v>
      </c>
      <c r="N372" s="211" cm="1">
        <f t="array" aca="1" ref="N372" ca="1">IF($G372="D",VLOOKUP($C372,DefaultParameters,MATCH(N$8,'Default Parameters'!$3:$3,0),FALSE),"[enter country-specific value")</f>
        <v>1E-4</v>
      </c>
      <c r="O372" s="211" cm="1">
        <f t="array" aca="1" ref="O372" ca="1">IF($G372="D",VLOOKUP($C372,DefaultParameters,MATCH(O$8,'Default Parameters'!$3:$3,0),FALSE),"[enter country-specific value")</f>
        <v>1E-4</v>
      </c>
      <c r="P372" s="211" cm="1">
        <f t="array" aca="1" ref="P372" ca="1">IF($G372="D",VLOOKUP($C372,DefaultParameters,MATCH(P$8,'Default Parameters'!$3:$3,0),FALSE),"[enter country-specific value")</f>
        <v>1E-4</v>
      </c>
      <c r="Q372" s="211" cm="1">
        <f t="array" aca="1" ref="Q372" ca="1">IF($G372="D",VLOOKUP($C372,DefaultParameters,MATCH(Q$8,'Default Parameters'!$3:$3,0),FALSE),"[enter country-specific value")</f>
        <v>1E-4</v>
      </c>
      <c r="R372" s="211" cm="1">
        <f t="array" aca="1" ref="R372" ca="1">IF($G372="D",VLOOKUP($C372,DefaultParameters,MATCH(R$8,'Default Parameters'!$3:$3,0),FALSE),"[enter country-specific value")</f>
        <v>1E-4</v>
      </c>
      <c r="S372" s="211" cm="1">
        <f t="array" aca="1" ref="S372" ca="1">IF($G372="D",VLOOKUP($C372,DefaultParameters,MATCH(S$8,'Default Parameters'!$3:$3,0),FALSE),"[enter country-specific value")</f>
        <v>1E-4</v>
      </c>
      <c r="T372" s="211" cm="1">
        <f t="array" aca="1" ref="T372" ca="1">IF($G372="D",VLOOKUP($C372,DefaultParameters,MATCH(T$8,'Default Parameters'!$3:$3,0),FALSE),"[enter country-specific value")</f>
        <v>1E-4</v>
      </c>
      <c r="U372" s="211" cm="1">
        <f t="array" aca="1" ref="U372" ca="1">IF($G372="D",VLOOKUP($C372,DefaultParameters,MATCH(U$8,'Default Parameters'!$3:$3,0),FALSE),"[enter country-specific value")</f>
        <v>1E-4</v>
      </c>
      <c r="V372" s="211" cm="1">
        <f t="array" aca="1" ref="V372" ca="1">IF($G372="D",VLOOKUP($C372,DefaultParameters,MATCH(V$8,'Default Parameters'!$3:$3,0),FALSE),"[enter country-specific value")</f>
        <v>1E-4</v>
      </c>
      <c r="W372" s="211" cm="1">
        <f t="array" aca="1" ref="W372" ca="1">IF($G372="D",VLOOKUP($C372,DefaultParameters,MATCH(W$8,'Default Parameters'!$3:$3,0),FALSE),"[enter country-specific value")</f>
        <v>1E-4</v>
      </c>
      <c r="X372" s="211" cm="1">
        <f t="array" aca="1" ref="X372" ca="1">IF($G372="D",VLOOKUP($C372,DefaultParameters,MATCH(X$8,'Default Parameters'!$3:$3,0),FALSE),"[enter country-specific value")</f>
        <v>1E-4</v>
      </c>
      <c r="Y372" s="211" cm="1">
        <f t="array" aca="1" ref="Y372" ca="1">IF($G372="D",VLOOKUP($C372,DefaultParameters,MATCH(Y$8,'Default Parameters'!$3:$3,0),FALSE),"[enter country-specific value")</f>
        <v>1E-4</v>
      </c>
      <c r="Z372" s="211" cm="1">
        <f t="array" aca="1" ref="Z372" ca="1">IF($G372="D",VLOOKUP($C372,DefaultParameters,MATCH(Z$8,'Default Parameters'!$3:$3,0),FALSE),"[enter country-specific value")</f>
        <v>1E-4</v>
      </c>
      <c r="AA372" s="211" cm="1">
        <f t="array" aca="1" ref="AA372" ca="1">IF($G372="D",VLOOKUP($C372,DefaultParameters,MATCH(AA$8,'Default Parameters'!$3:$3,0),FALSE),"[enter country-specific value")</f>
        <v>1E-4</v>
      </c>
      <c r="AB372" s="211" cm="1">
        <f t="array" aca="1" ref="AB372" ca="1">IF($G372="D",VLOOKUP($C372,DefaultParameters,MATCH(AB$8,'Default Parameters'!$3:$3,0),FALSE),"[enter country-specific value")</f>
        <v>1E-4</v>
      </c>
      <c r="AC372" s="211" cm="1">
        <f t="array" aca="1" ref="AC372" ca="1">IF($G372="D",VLOOKUP($C372,DefaultParameters,MATCH(AC$8,'Default Parameters'!$3:$3,0),FALSE),"[enter country-specific value")</f>
        <v>1E-4</v>
      </c>
      <c r="AD372" s="211" cm="1">
        <f t="array" aca="1" ref="AD372" ca="1">IF($G372="D",VLOOKUP($C372,DefaultParameters,MATCH(AD$8,'Default Parameters'!$3:$3,0),FALSE),"[enter country-specific value")</f>
        <v>1E-4</v>
      </c>
      <c r="AE372" s="211" cm="1">
        <f t="array" aca="1" ref="AE372" ca="1">IF($G372="D",VLOOKUP($C372,DefaultParameters,MATCH(AE$8,'Default Parameters'!$3:$3,0),FALSE),"[enter country-specific value")</f>
        <v>1E-4</v>
      </c>
      <c r="AF372" s="211" cm="1">
        <f t="array" aca="1" ref="AF372" ca="1">IF($G372="D",VLOOKUP($C372,DefaultParameters,MATCH(AF$8,'Default Parameters'!$3:$3,0),FALSE),"[enter country-specific value")</f>
        <v>1E-4</v>
      </c>
      <c r="AG372" s="211" cm="1">
        <f t="array" aca="1" ref="AG372" ca="1">IF($G372="D",VLOOKUP($C372,DefaultParameters,MATCH(AG$8,'Default Parameters'!$3:$3,0),FALSE),"[enter country-specific value")</f>
        <v>1E-4</v>
      </c>
      <c r="AH372" s="211" cm="1">
        <f t="array" aca="1" ref="AH372" ca="1">IF($G372="D",VLOOKUP($C372,DefaultParameters,MATCH(AH$8,'Default Parameters'!$3:$3,0),FALSE),"[enter country-specific value")</f>
        <v>1E-4</v>
      </c>
      <c r="AI372" s="211" cm="1">
        <f t="array" aca="1" ref="AI372" ca="1">IF($G372="D",VLOOKUP($C372,DefaultParameters,MATCH(AI$8,'Default Parameters'!$3:$3,0),FALSE),"[enter country-specific value")</f>
        <v>1E-4</v>
      </c>
      <c r="AJ372" s="211" cm="1">
        <f t="array" aca="1" ref="AJ372" ca="1">IF($G372="D",VLOOKUP($C372,DefaultParameters,MATCH(AJ$8,'Default Parameters'!$3:$3,0),FALSE),"[enter country-specific value")</f>
        <v>1E-4</v>
      </c>
      <c r="AK372" s="211" cm="1">
        <f t="array" aca="1" ref="AK372" ca="1">IF($G372="D",VLOOKUP($C372,DefaultParameters,MATCH(AK$8,'Default Parameters'!$3:$3,0),FALSE),"[enter country-specific value")</f>
        <v>1E-4</v>
      </c>
      <c r="AL372" s="211" cm="1">
        <f t="array" aca="1" ref="AL372" ca="1">IF($G372="D",VLOOKUP($C372,DefaultParameters,MATCH(AL$8,'Default Parameters'!$3:$3,0),FALSE),"[enter country-specific value")</f>
        <v>1E-4</v>
      </c>
      <c r="AM372" s="211" cm="1">
        <f t="array" aca="1" ref="AM372" ca="1">IF($G372="D",VLOOKUP($C372,DefaultParameters,MATCH(AM$8,'Default Parameters'!$3:$3,0),FALSE),"[enter country-specific value")</f>
        <v>1E-4</v>
      </c>
      <c r="AN372" s="211" cm="1">
        <f t="array" aca="1" ref="AN372" ca="1">IF($G372="D",VLOOKUP($C372,DefaultParameters,MATCH(AN$8,'Default Parameters'!$3:$3,0),FALSE),"[enter country-specific value")</f>
        <v>1E-4</v>
      </c>
      <c r="AO372" s="211" cm="1">
        <f t="array" aca="1" ref="AO372" ca="1">IF($G372="D",VLOOKUP($C372,DefaultParameters,MATCH(AO$8,'Default Parameters'!$3:$3,0),FALSE),"[enter country-specific value")</f>
        <v>1E-4</v>
      </c>
      <c r="AP372" s="211"/>
      <c r="AQ372" s="211"/>
      <c r="AR372" s="211"/>
      <c r="AS372" s="211"/>
      <c r="AT372" s="211"/>
      <c r="AU372" s="188"/>
      <c r="AV372" s="43" t="e" cm="1">
        <f t="array" aca="1" ref="AV372" ca="1">IF($G372="D",VLOOKUP($C372,DefaultParameters,MATCH(AV$8,'Default Parameters'!$3:$3,0),FALSE),"[enter country-specific value")</f>
        <v>#N/A</v>
      </c>
    </row>
    <row r="373" spans="1:48" x14ac:dyDescent="0.25">
      <c r="A373" s="44" t="str">
        <f t="shared" si="88"/>
        <v>EF_NO_storage_slurry_Other poultry (ducks)</v>
      </c>
      <c r="B373" s="2" t="s">
        <v>49</v>
      </c>
      <c r="C373" s="2" t="s">
        <v>212</v>
      </c>
      <c r="D373" s="77" t="str">
        <f t="shared" ca="1" si="85"/>
        <v>NO-N</v>
      </c>
      <c r="E373" s="2" t="s">
        <v>90</v>
      </c>
      <c r="F373" s="77" t="str">
        <f t="shared" ca="1" si="86"/>
        <v>Fraction TAN</v>
      </c>
      <c r="G373" s="201" t="s">
        <v>124</v>
      </c>
      <c r="H373" s="2" t="s">
        <v>49</v>
      </c>
      <c r="I373" s="211" t="str">
        <f t="shared" ca="1" si="87"/>
        <v>Table 3.10, 3B, EMEP/EEA Guidebook 2019</v>
      </c>
      <c r="J373" s="202"/>
      <c r="K373" s="211" cm="1">
        <f t="array" aca="1" ref="K373" ca="1">IF($G373="D",VLOOKUP($C373,DefaultParameters,MATCH(K$8,'Default Parameters'!$3:$3,0),FALSE),"[enter country-specific value")</f>
        <v>1E-4</v>
      </c>
      <c r="L373" s="211" cm="1">
        <f t="array" aca="1" ref="L373" ca="1">IF($G373="D",VLOOKUP($C373,DefaultParameters,MATCH(L$8,'Default Parameters'!$3:$3,0),FALSE),"[enter country-specific value")</f>
        <v>1E-4</v>
      </c>
      <c r="M373" s="211" cm="1">
        <f t="array" aca="1" ref="M373" ca="1">IF($G373="D",VLOOKUP($C373,DefaultParameters,MATCH(M$8,'Default Parameters'!$3:$3,0),FALSE),"[enter country-specific value")</f>
        <v>1E-4</v>
      </c>
      <c r="N373" s="211" cm="1">
        <f t="array" aca="1" ref="N373" ca="1">IF($G373="D",VLOOKUP($C373,DefaultParameters,MATCH(N$8,'Default Parameters'!$3:$3,0),FALSE),"[enter country-specific value")</f>
        <v>1E-4</v>
      </c>
      <c r="O373" s="211" cm="1">
        <f t="array" aca="1" ref="O373" ca="1">IF($G373="D",VLOOKUP($C373,DefaultParameters,MATCH(O$8,'Default Parameters'!$3:$3,0),FALSE),"[enter country-specific value")</f>
        <v>1E-4</v>
      </c>
      <c r="P373" s="211" cm="1">
        <f t="array" aca="1" ref="P373" ca="1">IF($G373="D",VLOOKUP($C373,DefaultParameters,MATCH(P$8,'Default Parameters'!$3:$3,0),FALSE),"[enter country-specific value")</f>
        <v>1E-4</v>
      </c>
      <c r="Q373" s="211" cm="1">
        <f t="array" aca="1" ref="Q373" ca="1">IF($G373="D",VLOOKUP($C373,DefaultParameters,MATCH(Q$8,'Default Parameters'!$3:$3,0),FALSE),"[enter country-specific value")</f>
        <v>1E-4</v>
      </c>
      <c r="R373" s="211" cm="1">
        <f t="array" aca="1" ref="R373" ca="1">IF($G373="D",VLOOKUP($C373,DefaultParameters,MATCH(R$8,'Default Parameters'!$3:$3,0),FALSE),"[enter country-specific value")</f>
        <v>1E-4</v>
      </c>
      <c r="S373" s="211" cm="1">
        <f t="array" aca="1" ref="S373" ca="1">IF($G373="D",VLOOKUP($C373,DefaultParameters,MATCH(S$8,'Default Parameters'!$3:$3,0),FALSE),"[enter country-specific value")</f>
        <v>1E-4</v>
      </c>
      <c r="T373" s="211" cm="1">
        <f t="array" aca="1" ref="T373" ca="1">IF($G373="D",VLOOKUP($C373,DefaultParameters,MATCH(T$8,'Default Parameters'!$3:$3,0),FALSE),"[enter country-specific value")</f>
        <v>1E-4</v>
      </c>
      <c r="U373" s="211" cm="1">
        <f t="array" aca="1" ref="U373" ca="1">IF($G373="D",VLOOKUP($C373,DefaultParameters,MATCH(U$8,'Default Parameters'!$3:$3,0),FALSE),"[enter country-specific value")</f>
        <v>1E-4</v>
      </c>
      <c r="V373" s="211" cm="1">
        <f t="array" aca="1" ref="V373" ca="1">IF($G373="D",VLOOKUP($C373,DefaultParameters,MATCH(V$8,'Default Parameters'!$3:$3,0),FALSE),"[enter country-specific value")</f>
        <v>1E-4</v>
      </c>
      <c r="W373" s="211" cm="1">
        <f t="array" aca="1" ref="W373" ca="1">IF($G373="D",VLOOKUP($C373,DefaultParameters,MATCH(W$8,'Default Parameters'!$3:$3,0),FALSE),"[enter country-specific value")</f>
        <v>1E-4</v>
      </c>
      <c r="X373" s="211" cm="1">
        <f t="array" aca="1" ref="X373" ca="1">IF($G373="D",VLOOKUP($C373,DefaultParameters,MATCH(X$8,'Default Parameters'!$3:$3,0),FALSE),"[enter country-specific value")</f>
        <v>1E-4</v>
      </c>
      <c r="Y373" s="211" cm="1">
        <f t="array" aca="1" ref="Y373" ca="1">IF($G373="D",VLOOKUP($C373,DefaultParameters,MATCH(Y$8,'Default Parameters'!$3:$3,0),FALSE),"[enter country-specific value")</f>
        <v>1E-4</v>
      </c>
      <c r="Z373" s="211" cm="1">
        <f t="array" aca="1" ref="Z373" ca="1">IF($G373="D",VLOOKUP($C373,DefaultParameters,MATCH(Z$8,'Default Parameters'!$3:$3,0),FALSE),"[enter country-specific value")</f>
        <v>1E-4</v>
      </c>
      <c r="AA373" s="211" cm="1">
        <f t="array" aca="1" ref="AA373" ca="1">IF($G373="D",VLOOKUP($C373,DefaultParameters,MATCH(AA$8,'Default Parameters'!$3:$3,0),FALSE),"[enter country-specific value")</f>
        <v>1E-4</v>
      </c>
      <c r="AB373" s="211" cm="1">
        <f t="array" aca="1" ref="AB373" ca="1">IF($G373="D",VLOOKUP($C373,DefaultParameters,MATCH(AB$8,'Default Parameters'!$3:$3,0),FALSE),"[enter country-specific value")</f>
        <v>1E-4</v>
      </c>
      <c r="AC373" s="211" cm="1">
        <f t="array" aca="1" ref="AC373" ca="1">IF($G373="D",VLOOKUP($C373,DefaultParameters,MATCH(AC$8,'Default Parameters'!$3:$3,0),FALSE),"[enter country-specific value")</f>
        <v>1E-4</v>
      </c>
      <c r="AD373" s="211" cm="1">
        <f t="array" aca="1" ref="AD373" ca="1">IF($G373="D",VLOOKUP($C373,DefaultParameters,MATCH(AD$8,'Default Parameters'!$3:$3,0),FALSE),"[enter country-specific value")</f>
        <v>1E-4</v>
      </c>
      <c r="AE373" s="211" cm="1">
        <f t="array" aca="1" ref="AE373" ca="1">IF($G373="D",VLOOKUP($C373,DefaultParameters,MATCH(AE$8,'Default Parameters'!$3:$3,0),FALSE),"[enter country-specific value")</f>
        <v>1E-4</v>
      </c>
      <c r="AF373" s="211" cm="1">
        <f t="array" aca="1" ref="AF373" ca="1">IF($G373="D",VLOOKUP($C373,DefaultParameters,MATCH(AF$8,'Default Parameters'!$3:$3,0),FALSE),"[enter country-specific value")</f>
        <v>1E-4</v>
      </c>
      <c r="AG373" s="211" cm="1">
        <f t="array" aca="1" ref="AG373" ca="1">IF($G373="D",VLOOKUP($C373,DefaultParameters,MATCH(AG$8,'Default Parameters'!$3:$3,0),FALSE),"[enter country-specific value")</f>
        <v>1E-4</v>
      </c>
      <c r="AH373" s="211" cm="1">
        <f t="array" aca="1" ref="AH373" ca="1">IF($G373="D",VLOOKUP($C373,DefaultParameters,MATCH(AH$8,'Default Parameters'!$3:$3,0),FALSE),"[enter country-specific value")</f>
        <v>1E-4</v>
      </c>
      <c r="AI373" s="211" cm="1">
        <f t="array" aca="1" ref="AI373" ca="1">IF($G373="D",VLOOKUP($C373,DefaultParameters,MATCH(AI$8,'Default Parameters'!$3:$3,0),FALSE),"[enter country-specific value")</f>
        <v>1E-4</v>
      </c>
      <c r="AJ373" s="211" cm="1">
        <f t="array" aca="1" ref="AJ373" ca="1">IF($G373="D",VLOOKUP($C373,DefaultParameters,MATCH(AJ$8,'Default Parameters'!$3:$3,0),FALSE),"[enter country-specific value")</f>
        <v>1E-4</v>
      </c>
      <c r="AK373" s="211" cm="1">
        <f t="array" aca="1" ref="AK373" ca="1">IF($G373="D",VLOOKUP($C373,DefaultParameters,MATCH(AK$8,'Default Parameters'!$3:$3,0),FALSE),"[enter country-specific value")</f>
        <v>1E-4</v>
      </c>
      <c r="AL373" s="211" cm="1">
        <f t="array" aca="1" ref="AL373" ca="1">IF($G373="D",VLOOKUP($C373,DefaultParameters,MATCH(AL$8,'Default Parameters'!$3:$3,0),FALSE),"[enter country-specific value")</f>
        <v>1E-4</v>
      </c>
      <c r="AM373" s="211" cm="1">
        <f t="array" aca="1" ref="AM373" ca="1">IF($G373="D",VLOOKUP($C373,DefaultParameters,MATCH(AM$8,'Default Parameters'!$3:$3,0),FALSE),"[enter country-specific value")</f>
        <v>1E-4</v>
      </c>
      <c r="AN373" s="211" cm="1">
        <f t="array" aca="1" ref="AN373" ca="1">IF($G373="D",VLOOKUP($C373,DefaultParameters,MATCH(AN$8,'Default Parameters'!$3:$3,0),FALSE),"[enter country-specific value")</f>
        <v>1E-4</v>
      </c>
      <c r="AO373" s="211" cm="1">
        <f t="array" aca="1" ref="AO373" ca="1">IF($G373="D",VLOOKUP($C373,DefaultParameters,MATCH(AO$8,'Default Parameters'!$3:$3,0),FALSE),"[enter country-specific value")</f>
        <v>1E-4</v>
      </c>
      <c r="AP373" s="211"/>
      <c r="AQ373" s="211"/>
      <c r="AR373" s="211"/>
      <c r="AS373" s="211"/>
      <c r="AT373" s="211"/>
      <c r="AU373" s="188"/>
      <c r="AV373" s="43" t="e" cm="1">
        <f t="array" aca="1" ref="AV373" ca="1">IF($G373="D",VLOOKUP($C373,DefaultParameters,MATCH(AV$8,'Default Parameters'!$3:$3,0),FALSE),"[enter country-specific value")</f>
        <v>#N/A</v>
      </c>
    </row>
    <row r="374" spans="1:48" x14ac:dyDescent="0.25">
      <c r="A374" s="44" t="str">
        <f t="shared" si="88"/>
        <v>EF_NO_storage_slurry_Other poultry (geese)</v>
      </c>
      <c r="B374" s="2" t="s">
        <v>49</v>
      </c>
      <c r="C374" s="2" t="s">
        <v>212</v>
      </c>
      <c r="D374" s="77" t="str">
        <f t="shared" ca="1" si="85"/>
        <v>NO-N</v>
      </c>
      <c r="E374" s="2" t="s">
        <v>88</v>
      </c>
      <c r="F374" s="77" t="str">
        <f t="shared" ca="1" si="86"/>
        <v>Fraction TAN</v>
      </c>
      <c r="G374" s="201" t="s">
        <v>124</v>
      </c>
      <c r="H374" s="2" t="s">
        <v>49</v>
      </c>
      <c r="I374" s="211" t="str">
        <f t="shared" ca="1" si="87"/>
        <v>Table 3.10, 3B, EMEP/EEA Guidebook 2019</v>
      </c>
      <c r="J374" s="202"/>
      <c r="K374" s="211" cm="1">
        <f t="array" aca="1" ref="K374" ca="1">IF($G374="D",VLOOKUP($C374,DefaultParameters,MATCH(K$8,'Default Parameters'!$3:$3,0),FALSE),"[enter country-specific value")</f>
        <v>1E-4</v>
      </c>
      <c r="L374" s="211" cm="1">
        <f t="array" aca="1" ref="L374" ca="1">IF($G374="D",VLOOKUP($C374,DefaultParameters,MATCH(L$8,'Default Parameters'!$3:$3,0),FALSE),"[enter country-specific value")</f>
        <v>1E-4</v>
      </c>
      <c r="M374" s="211" cm="1">
        <f t="array" aca="1" ref="M374" ca="1">IF($G374="D",VLOOKUP($C374,DefaultParameters,MATCH(M$8,'Default Parameters'!$3:$3,0),FALSE),"[enter country-specific value")</f>
        <v>1E-4</v>
      </c>
      <c r="N374" s="211" cm="1">
        <f t="array" aca="1" ref="N374" ca="1">IF($G374="D",VLOOKUP($C374,DefaultParameters,MATCH(N$8,'Default Parameters'!$3:$3,0),FALSE),"[enter country-specific value")</f>
        <v>1E-4</v>
      </c>
      <c r="O374" s="211" cm="1">
        <f t="array" aca="1" ref="O374" ca="1">IF($G374="D",VLOOKUP($C374,DefaultParameters,MATCH(O$8,'Default Parameters'!$3:$3,0),FALSE),"[enter country-specific value")</f>
        <v>1E-4</v>
      </c>
      <c r="P374" s="211" cm="1">
        <f t="array" aca="1" ref="P374" ca="1">IF($G374="D",VLOOKUP($C374,DefaultParameters,MATCH(P$8,'Default Parameters'!$3:$3,0),FALSE),"[enter country-specific value")</f>
        <v>1E-4</v>
      </c>
      <c r="Q374" s="211" cm="1">
        <f t="array" aca="1" ref="Q374" ca="1">IF($G374="D",VLOOKUP($C374,DefaultParameters,MATCH(Q$8,'Default Parameters'!$3:$3,0),FALSE),"[enter country-specific value")</f>
        <v>1E-4</v>
      </c>
      <c r="R374" s="211" cm="1">
        <f t="array" aca="1" ref="R374" ca="1">IF($G374="D",VLOOKUP($C374,DefaultParameters,MATCH(R$8,'Default Parameters'!$3:$3,0),FALSE),"[enter country-specific value")</f>
        <v>1E-4</v>
      </c>
      <c r="S374" s="211" cm="1">
        <f t="array" aca="1" ref="S374" ca="1">IF($G374="D",VLOOKUP($C374,DefaultParameters,MATCH(S$8,'Default Parameters'!$3:$3,0),FALSE),"[enter country-specific value")</f>
        <v>1E-4</v>
      </c>
      <c r="T374" s="211" cm="1">
        <f t="array" aca="1" ref="T374" ca="1">IF($G374="D",VLOOKUP($C374,DefaultParameters,MATCH(T$8,'Default Parameters'!$3:$3,0),FALSE),"[enter country-specific value")</f>
        <v>1E-4</v>
      </c>
      <c r="U374" s="211" cm="1">
        <f t="array" aca="1" ref="U374" ca="1">IF($G374="D",VLOOKUP($C374,DefaultParameters,MATCH(U$8,'Default Parameters'!$3:$3,0),FALSE),"[enter country-specific value")</f>
        <v>1E-4</v>
      </c>
      <c r="V374" s="211" cm="1">
        <f t="array" aca="1" ref="V374" ca="1">IF($G374="D",VLOOKUP($C374,DefaultParameters,MATCH(V$8,'Default Parameters'!$3:$3,0),FALSE),"[enter country-specific value")</f>
        <v>1E-4</v>
      </c>
      <c r="W374" s="211" cm="1">
        <f t="array" aca="1" ref="W374" ca="1">IF($G374="D",VLOOKUP($C374,DefaultParameters,MATCH(W$8,'Default Parameters'!$3:$3,0),FALSE),"[enter country-specific value")</f>
        <v>1E-4</v>
      </c>
      <c r="X374" s="211" cm="1">
        <f t="array" aca="1" ref="X374" ca="1">IF($G374="D",VLOOKUP($C374,DefaultParameters,MATCH(X$8,'Default Parameters'!$3:$3,0),FALSE),"[enter country-specific value")</f>
        <v>1E-4</v>
      </c>
      <c r="Y374" s="211" cm="1">
        <f t="array" aca="1" ref="Y374" ca="1">IF($G374="D",VLOOKUP($C374,DefaultParameters,MATCH(Y$8,'Default Parameters'!$3:$3,0),FALSE),"[enter country-specific value")</f>
        <v>1E-4</v>
      </c>
      <c r="Z374" s="211" cm="1">
        <f t="array" aca="1" ref="Z374" ca="1">IF($G374="D",VLOOKUP($C374,DefaultParameters,MATCH(Z$8,'Default Parameters'!$3:$3,0),FALSE),"[enter country-specific value")</f>
        <v>1E-4</v>
      </c>
      <c r="AA374" s="211" cm="1">
        <f t="array" aca="1" ref="AA374" ca="1">IF($G374="D",VLOOKUP($C374,DefaultParameters,MATCH(AA$8,'Default Parameters'!$3:$3,0),FALSE),"[enter country-specific value")</f>
        <v>1E-4</v>
      </c>
      <c r="AB374" s="211" cm="1">
        <f t="array" aca="1" ref="AB374" ca="1">IF($G374="D",VLOOKUP($C374,DefaultParameters,MATCH(AB$8,'Default Parameters'!$3:$3,0),FALSE),"[enter country-specific value")</f>
        <v>1E-4</v>
      </c>
      <c r="AC374" s="211" cm="1">
        <f t="array" aca="1" ref="AC374" ca="1">IF($G374="D",VLOOKUP($C374,DefaultParameters,MATCH(AC$8,'Default Parameters'!$3:$3,0),FALSE),"[enter country-specific value")</f>
        <v>1E-4</v>
      </c>
      <c r="AD374" s="211" cm="1">
        <f t="array" aca="1" ref="AD374" ca="1">IF($G374="D",VLOOKUP($C374,DefaultParameters,MATCH(AD$8,'Default Parameters'!$3:$3,0),FALSE),"[enter country-specific value")</f>
        <v>1E-4</v>
      </c>
      <c r="AE374" s="211" cm="1">
        <f t="array" aca="1" ref="AE374" ca="1">IF($G374="D",VLOOKUP($C374,DefaultParameters,MATCH(AE$8,'Default Parameters'!$3:$3,0),FALSE),"[enter country-specific value")</f>
        <v>1E-4</v>
      </c>
      <c r="AF374" s="211" cm="1">
        <f t="array" aca="1" ref="AF374" ca="1">IF($G374="D",VLOOKUP($C374,DefaultParameters,MATCH(AF$8,'Default Parameters'!$3:$3,0),FALSE),"[enter country-specific value")</f>
        <v>1E-4</v>
      </c>
      <c r="AG374" s="211" cm="1">
        <f t="array" aca="1" ref="AG374" ca="1">IF($G374="D",VLOOKUP($C374,DefaultParameters,MATCH(AG$8,'Default Parameters'!$3:$3,0),FALSE),"[enter country-specific value")</f>
        <v>1E-4</v>
      </c>
      <c r="AH374" s="211" cm="1">
        <f t="array" aca="1" ref="AH374" ca="1">IF($G374="D",VLOOKUP($C374,DefaultParameters,MATCH(AH$8,'Default Parameters'!$3:$3,0),FALSE),"[enter country-specific value")</f>
        <v>1E-4</v>
      </c>
      <c r="AI374" s="211" cm="1">
        <f t="array" aca="1" ref="AI374" ca="1">IF($G374="D",VLOOKUP($C374,DefaultParameters,MATCH(AI$8,'Default Parameters'!$3:$3,0),FALSE),"[enter country-specific value")</f>
        <v>1E-4</v>
      </c>
      <c r="AJ374" s="211" cm="1">
        <f t="array" aca="1" ref="AJ374" ca="1">IF($G374="D",VLOOKUP($C374,DefaultParameters,MATCH(AJ$8,'Default Parameters'!$3:$3,0),FALSE),"[enter country-specific value")</f>
        <v>1E-4</v>
      </c>
      <c r="AK374" s="211" cm="1">
        <f t="array" aca="1" ref="AK374" ca="1">IF($G374="D",VLOOKUP($C374,DefaultParameters,MATCH(AK$8,'Default Parameters'!$3:$3,0),FALSE),"[enter country-specific value")</f>
        <v>1E-4</v>
      </c>
      <c r="AL374" s="211" cm="1">
        <f t="array" aca="1" ref="AL374" ca="1">IF($G374="D",VLOOKUP($C374,DefaultParameters,MATCH(AL$8,'Default Parameters'!$3:$3,0),FALSE),"[enter country-specific value")</f>
        <v>1E-4</v>
      </c>
      <c r="AM374" s="211" cm="1">
        <f t="array" aca="1" ref="AM374" ca="1">IF($G374="D",VLOOKUP($C374,DefaultParameters,MATCH(AM$8,'Default Parameters'!$3:$3,0),FALSE),"[enter country-specific value")</f>
        <v>1E-4</v>
      </c>
      <c r="AN374" s="211" cm="1">
        <f t="array" aca="1" ref="AN374" ca="1">IF($G374="D",VLOOKUP($C374,DefaultParameters,MATCH(AN$8,'Default Parameters'!$3:$3,0),FALSE),"[enter country-specific value")</f>
        <v>1E-4</v>
      </c>
      <c r="AO374" s="211" cm="1">
        <f t="array" aca="1" ref="AO374" ca="1">IF($G374="D",VLOOKUP($C374,DefaultParameters,MATCH(AO$8,'Default Parameters'!$3:$3,0),FALSE),"[enter country-specific value")</f>
        <v>1E-4</v>
      </c>
      <c r="AP374" s="211"/>
      <c r="AQ374" s="211"/>
      <c r="AR374" s="211"/>
      <c r="AS374" s="211"/>
      <c r="AT374" s="211"/>
      <c r="AU374" s="188"/>
      <c r="AV374" s="43" t="e" cm="1">
        <f t="array" aca="1" ref="AV374" ca="1">IF($G374="D",VLOOKUP($C374,DefaultParameters,MATCH(AV$8,'Default Parameters'!$3:$3,0),FALSE),"[enter country-specific value")</f>
        <v>#N/A</v>
      </c>
    </row>
    <row r="375" spans="1:48" x14ac:dyDescent="0.25">
      <c r="A375" s="44" t="str">
        <f t="shared" si="88"/>
        <v>EF_NO_storage_slurry_Other animals (fur animals)</v>
      </c>
      <c r="B375" s="2" t="s">
        <v>49</v>
      </c>
      <c r="C375" s="2" t="s">
        <v>212</v>
      </c>
      <c r="D375" s="77" t="str">
        <f t="shared" ca="1" si="85"/>
        <v>NO-N</v>
      </c>
      <c r="E375" s="2" t="s">
        <v>108</v>
      </c>
      <c r="F375" s="77" t="str">
        <f t="shared" ca="1" si="86"/>
        <v>Fraction TAN</v>
      </c>
      <c r="G375" s="201" t="s">
        <v>124</v>
      </c>
      <c r="H375" s="2" t="s">
        <v>49</v>
      </c>
      <c r="I375" s="211" t="str">
        <f t="shared" ca="1" si="87"/>
        <v>Table 3.10, 3B, EMEP/EEA Guidebook 2019</v>
      </c>
      <c r="J375" s="202"/>
      <c r="K375" s="211" cm="1">
        <f t="array" aca="1" ref="K375" ca="1">IF($G375="D",VLOOKUP($C375,DefaultParameters,MATCH(K$8,'Default Parameters'!$3:$3,0),FALSE),"[enter country-specific value")</f>
        <v>1E-4</v>
      </c>
      <c r="L375" s="211" cm="1">
        <f t="array" aca="1" ref="L375" ca="1">IF($G375="D",VLOOKUP($C375,DefaultParameters,MATCH(L$8,'Default Parameters'!$3:$3,0),FALSE),"[enter country-specific value")</f>
        <v>1E-4</v>
      </c>
      <c r="M375" s="211" cm="1">
        <f t="array" aca="1" ref="M375" ca="1">IF($G375="D",VLOOKUP($C375,DefaultParameters,MATCH(M$8,'Default Parameters'!$3:$3,0),FALSE),"[enter country-specific value")</f>
        <v>1E-4</v>
      </c>
      <c r="N375" s="211" cm="1">
        <f t="array" aca="1" ref="N375" ca="1">IF($G375="D",VLOOKUP($C375,DefaultParameters,MATCH(N$8,'Default Parameters'!$3:$3,0),FALSE),"[enter country-specific value")</f>
        <v>1E-4</v>
      </c>
      <c r="O375" s="211" cm="1">
        <f t="array" aca="1" ref="O375" ca="1">IF($G375="D",VLOOKUP($C375,DefaultParameters,MATCH(O$8,'Default Parameters'!$3:$3,0),FALSE),"[enter country-specific value")</f>
        <v>1E-4</v>
      </c>
      <c r="P375" s="211" cm="1">
        <f t="array" aca="1" ref="P375" ca="1">IF($G375="D",VLOOKUP($C375,DefaultParameters,MATCH(P$8,'Default Parameters'!$3:$3,0),FALSE),"[enter country-specific value")</f>
        <v>1E-4</v>
      </c>
      <c r="Q375" s="211" cm="1">
        <f t="array" aca="1" ref="Q375" ca="1">IF($G375="D",VLOOKUP($C375,DefaultParameters,MATCH(Q$8,'Default Parameters'!$3:$3,0),FALSE),"[enter country-specific value")</f>
        <v>1E-4</v>
      </c>
      <c r="R375" s="211" cm="1">
        <f t="array" aca="1" ref="R375" ca="1">IF($G375="D",VLOOKUP($C375,DefaultParameters,MATCH(R$8,'Default Parameters'!$3:$3,0),FALSE),"[enter country-specific value")</f>
        <v>1E-4</v>
      </c>
      <c r="S375" s="211" cm="1">
        <f t="array" aca="1" ref="S375" ca="1">IF($G375="D",VLOOKUP($C375,DefaultParameters,MATCH(S$8,'Default Parameters'!$3:$3,0),FALSE),"[enter country-specific value")</f>
        <v>1E-4</v>
      </c>
      <c r="T375" s="211" cm="1">
        <f t="array" aca="1" ref="T375" ca="1">IF($G375="D",VLOOKUP($C375,DefaultParameters,MATCH(T$8,'Default Parameters'!$3:$3,0),FALSE),"[enter country-specific value")</f>
        <v>1E-4</v>
      </c>
      <c r="U375" s="211" cm="1">
        <f t="array" aca="1" ref="U375" ca="1">IF($G375="D",VLOOKUP($C375,DefaultParameters,MATCH(U$8,'Default Parameters'!$3:$3,0),FALSE),"[enter country-specific value")</f>
        <v>1E-4</v>
      </c>
      <c r="V375" s="211" cm="1">
        <f t="array" aca="1" ref="V375" ca="1">IF($G375="D",VLOOKUP($C375,DefaultParameters,MATCH(V$8,'Default Parameters'!$3:$3,0),FALSE),"[enter country-specific value")</f>
        <v>1E-4</v>
      </c>
      <c r="W375" s="211" cm="1">
        <f t="array" aca="1" ref="W375" ca="1">IF($G375="D",VLOOKUP($C375,DefaultParameters,MATCH(W$8,'Default Parameters'!$3:$3,0),FALSE),"[enter country-specific value")</f>
        <v>1E-4</v>
      </c>
      <c r="X375" s="211" cm="1">
        <f t="array" aca="1" ref="X375" ca="1">IF($G375="D",VLOOKUP($C375,DefaultParameters,MATCH(X$8,'Default Parameters'!$3:$3,0),FALSE),"[enter country-specific value")</f>
        <v>1E-4</v>
      </c>
      <c r="Y375" s="211" cm="1">
        <f t="array" aca="1" ref="Y375" ca="1">IF($G375="D",VLOOKUP($C375,DefaultParameters,MATCH(Y$8,'Default Parameters'!$3:$3,0),FALSE),"[enter country-specific value")</f>
        <v>1E-4</v>
      </c>
      <c r="Z375" s="211" cm="1">
        <f t="array" aca="1" ref="Z375" ca="1">IF($G375="D",VLOOKUP($C375,DefaultParameters,MATCH(Z$8,'Default Parameters'!$3:$3,0),FALSE),"[enter country-specific value")</f>
        <v>1E-4</v>
      </c>
      <c r="AA375" s="211" cm="1">
        <f t="array" aca="1" ref="AA375" ca="1">IF($G375="D",VLOOKUP($C375,DefaultParameters,MATCH(AA$8,'Default Parameters'!$3:$3,0),FALSE),"[enter country-specific value")</f>
        <v>1E-4</v>
      </c>
      <c r="AB375" s="211" cm="1">
        <f t="array" aca="1" ref="AB375" ca="1">IF($G375="D",VLOOKUP($C375,DefaultParameters,MATCH(AB$8,'Default Parameters'!$3:$3,0),FALSE),"[enter country-specific value")</f>
        <v>1E-4</v>
      </c>
      <c r="AC375" s="211" cm="1">
        <f t="array" aca="1" ref="AC375" ca="1">IF($G375="D",VLOOKUP($C375,DefaultParameters,MATCH(AC$8,'Default Parameters'!$3:$3,0),FALSE),"[enter country-specific value")</f>
        <v>1E-4</v>
      </c>
      <c r="AD375" s="211" cm="1">
        <f t="array" aca="1" ref="AD375" ca="1">IF($G375="D",VLOOKUP($C375,DefaultParameters,MATCH(AD$8,'Default Parameters'!$3:$3,0),FALSE),"[enter country-specific value")</f>
        <v>1E-4</v>
      </c>
      <c r="AE375" s="211" cm="1">
        <f t="array" aca="1" ref="AE375" ca="1">IF($G375="D",VLOOKUP($C375,DefaultParameters,MATCH(AE$8,'Default Parameters'!$3:$3,0),FALSE),"[enter country-specific value")</f>
        <v>1E-4</v>
      </c>
      <c r="AF375" s="211" cm="1">
        <f t="array" aca="1" ref="AF375" ca="1">IF($G375="D",VLOOKUP($C375,DefaultParameters,MATCH(AF$8,'Default Parameters'!$3:$3,0),FALSE),"[enter country-specific value")</f>
        <v>1E-4</v>
      </c>
      <c r="AG375" s="211" cm="1">
        <f t="array" aca="1" ref="AG375" ca="1">IF($G375="D",VLOOKUP($C375,DefaultParameters,MATCH(AG$8,'Default Parameters'!$3:$3,0),FALSE),"[enter country-specific value")</f>
        <v>1E-4</v>
      </c>
      <c r="AH375" s="211" cm="1">
        <f t="array" aca="1" ref="AH375" ca="1">IF($G375="D",VLOOKUP($C375,DefaultParameters,MATCH(AH$8,'Default Parameters'!$3:$3,0),FALSE),"[enter country-specific value")</f>
        <v>1E-4</v>
      </c>
      <c r="AI375" s="211" cm="1">
        <f t="array" aca="1" ref="AI375" ca="1">IF($G375="D",VLOOKUP($C375,DefaultParameters,MATCH(AI$8,'Default Parameters'!$3:$3,0),FALSE),"[enter country-specific value")</f>
        <v>1E-4</v>
      </c>
      <c r="AJ375" s="211" cm="1">
        <f t="array" aca="1" ref="AJ375" ca="1">IF($G375="D",VLOOKUP($C375,DefaultParameters,MATCH(AJ$8,'Default Parameters'!$3:$3,0),FALSE),"[enter country-specific value")</f>
        <v>1E-4</v>
      </c>
      <c r="AK375" s="211" cm="1">
        <f t="array" aca="1" ref="AK375" ca="1">IF($G375="D",VLOOKUP($C375,DefaultParameters,MATCH(AK$8,'Default Parameters'!$3:$3,0),FALSE),"[enter country-specific value")</f>
        <v>1E-4</v>
      </c>
      <c r="AL375" s="211" cm="1">
        <f t="array" aca="1" ref="AL375" ca="1">IF($G375="D",VLOOKUP($C375,DefaultParameters,MATCH(AL$8,'Default Parameters'!$3:$3,0),FALSE),"[enter country-specific value")</f>
        <v>1E-4</v>
      </c>
      <c r="AM375" s="211" cm="1">
        <f t="array" aca="1" ref="AM375" ca="1">IF($G375="D",VLOOKUP($C375,DefaultParameters,MATCH(AM$8,'Default Parameters'!$3:$3,0),FALSE),"[enter country-specific value")</f>
        <v>1E-4</v>
      </c>
      <c r="AN375" s="211" cm="1">
        <f t="array" aca="1" ref="AN375" ca="1">IF($G375="D",VLOOKUP($C375,DefaultParameters,MATCH(AN$8,'Default Parameters'!$3:$3,0),FALSE),"[enter country-specific value")</f>
        <v>1E-4</v>
      </c>
      <c r="AO375" s="211" cm="1">
        <f t="array" aca="1" ref="AO375" ca="1">IF($G375="D",VLOOKUP($C375,DefaultParameters,MATCH(AO$8,'Default Parameters'!$3:$3,0),FALSE),"[enter country-specific value")</f>
        <v>1E-4</v>
      </c>
      <c r="AP375" s="211"/>
      <c r="AQ375" s="211"/>
      <c r="AR375" s="211"/>
      <c r="AS375" s="211"/>
      <c r="AT375" s="211"/>
      <c r="AU375" s="188"/>
      <c r="AV375" s="43" t="e" cm="1">
        <f t="array" aca="1" ref="AV375" ca="1">IF($G375="D",VLOOKUP($C375,DefaultParameters,MATCH(AV$8,'Default Parameters'!$3:$3,0),FALSE),"[enter country-specific value")</f>
        <v>#N/A</v>
      </c>
    </row>
    <row r="376" spans="1:48" x14ac:dyDescent="0.25">
      <c r="A376" s="44" t="str">
        <f>C376&amp;"_"&amp;E376</f>
        <v>EF_N2_storage_slurry_Dairy cattle</v>
      </c>
      <c r="B376" s="2" t="s">
        <v>49</v>
      </c>
      <c r="C376" s="2" t="s">
        <v>213</v>
      </c>
      <c r="D376" s="77" t="str">
        <f t="shared" ca="1" si="85"/>
        <v>N2-N</v>
      </c>
      <c r="E376" s="2" t="s">
        <v>75</v>
      </c>
      <c r="F376" s="77" t="str">
        <f t="shared" ca="1" si="86"/>
        <v>Fraction TAN</v>
      </c>
      <c r="G376" s="201" t="s">
        <v>124</v>
      </c>
      <c r="H376" s="2" t="s">
        <v>49</v>
      </c>
      <c r="I376" s="211" t="str">
        <f t="shared" ca="1" si="87"/>
        <v>Table 3.10, 3B, EMEP/EEA Guidebook 2019</v>
      </c>
      <c r="J376" s="176"/>
      <c r="K376" s="211" cm="1">
        <f t="array" aca="1" ref="K376" ca="1">IF($G376="D",VLOOKUP($C376,DefaultParameters,MATCH(K$8,'Default Parameters'!$3:$3,0),FALSE),"[enter country-specific value")</f>
        <v>3.0000000000000001E-3</v>
      </c>
      <c r="L376" s="211" cm="1">
        <f t="array" aca="1" ref="L376" ca="1">IF($G376="D",VLOOKUP($C376,DefaultParameters,MATCH(L$8,'Default Parameters'!$3:$3,0),FALSE),"[enter country-specific value")</f>
        <v>3.0000000000000001E-3</v>
      </c>
      <c r="M376" s="211" cm="1">
        <f t="array" aca="1" ref="M376" ca="1">IF($G376="D",VLOOKUP($C376,DefaultParameters,MATCH(M$8,'Default Parameters'!$3:$3,0),FALSE),"[enter country-specific value")</f>
        <v>3.0000000000000001E-3</v>
      </c>
      <c r="N376" s="211" cm="1">
        <f t="array" aca="1" ref="N376" ca="1">IF($G376="D",VLOOKUP($C376,DefaultParameters,MATCH(N$8,'Default Parameters'!$3:$3,0),FALSE),"[enter country-specific value")</f>
        <v>3.0000000000000001E-3</v>
      </c>
      <c r="O376" s="211" cm="1">
        <f t="array" aca="1" ref="O376" ca="1">IF($G376="D",VLOOKUP($C376,DefaultParameters,MATCH(O$8,'Default Parameters'!$3:$3,0),FALSE),"[enter country-specific value")</f>
        <v>3.0000000000000001E-3</v>
      </c>
      <c r="P376" s="211" cm="1">
        <f t="array" aca="1" ref="P376" ca="1">IF($G376="D",VLOOKUP($C376,DefaultParameters,MATCH(P$8,'Default Parameters'!$3:$3,0),FALSE),"[enter country-specific value")</f>
        <v>3.0000000000000001E-3</v>
      </c>
      <c r="Q376" s="211" cm="1">
        <f t="array" aca="1" ref="Q376" ca="1">IF($G376="D",VLOOKUP($C376,DefaultParameters,MATCH(Q$8,'Default Parameters'!$3:$3,0),FALSE),"[enter country-specific value")</f>
        <v>3.0000000000000001E-3</v>
      </c>
      <c r="R376" s="211" cm="1">
        <f t="array" aca="1" ref="R376" ca="1">IF($G376="D",VLOOKUP($C376,DefaultParameters,MATCH(R$8,'Default Parameters'!$3:$3,0),FALSE),"[enter country-specific value")</f>
        <v>3.0000000000000001E-3</v>
      </c>
      <c r="S376" s="211" cm="1">
        <f t="array" aca="1" ref="S376" ca="1">IF($G376="D",VLOOKUP($C376,DefaultParameters,MATCH(S$8,'Default Parameters'!$3:$3,0),FALSE),"[enter country-specific value")</f>
        <v>3.0000000000000001E-3</v>
      </c>
      <c r="T376" s="211" cm="1">
        <f t="array" aca="1" ref="T376" ca="1">IF($G376="D",VLOOKUP($C376,DefaultParameters,MATCH(T$8,'Default Parameters'!$3:$3,0),FALSE),"[enter country-specific value")</f>
        <v>3.0000000000000001E-3</v>
      </c>
      <c r="U376" s="211" cm="1">
        <f t="array" aca="1" ref="U376" ca="1">IF($G376="D",VLOOKUP($C376,DefaultParameters,MATCH(U$8,'Default Parameters'!$3:$3,0),FALSE),"[enter country-specific value")</f>
        <v>3.0000000000000001E-3</v>
      </c>
      <c r="V376" s="211" cm="1">
        <f t="array" aca="1" ref="V376" ca="1">IF($G376="D",VLOOKUP($C376,DefaultParameters,MATCH(V$8,'Default Parameters'!$3:$3,0),FALSE),"[enter country-specific value")</f>
        <v>3.0000000000000001E-3</v>
      </c>
      <c r="W376" s="211" cm="1">
        <f t="array" aca="1" ref="W376" ca="1">IF($G376="D",VLOOKUP($C376,DefaultParameters,MATCH(W$8,'Default Parameters'!$3:$3,0),FALSE),"[enter country-specific value")</f>
        <v>3.0000000000000001E-3</v>
      </c>
      <c r="X376" s="211" cm="1">
        <f t="array" aca="1" ref="X376" ca="1">IF($G376="D",VLOOKUP($C376,DefaultParameters,MATCH(X$8,'Default Parameters'!$3:$3,0),FALSE),"[enter country-specific value")</f>
        <v>3.0000000000000001E-3</v>
      </c>
      <c r="Y376" s="211" cm="1">
        <f t="array" aca="1" ref="Y376" ca="1">IF($G376="D",VLOOKUP($C376,DefaultParameters,MATCH(Y$8,'Default Parameters'!$3:$3,0),FALSE),"[enter country-specific value")</f>
        <v>3.0000000000000001E-3</v>
      </c>
      <c r="Z376" s="211" cm="1">
        <f t="array" aca="1" ref="Z376" ca="1">IF($G376="D",VLOOKUP($C376,DefaultParameters,MATCH(Z$8,'Default Parameters'!$3:$3,0),FALSE),"[enter country-specific value")</f>
        <v>3.0000000000000001E-3</v>
      </c>
      <c r="AA376" s="211" cm="1">
        <f t="array" aca="1" ref="AA376" ca="1">IF($G376="D",VLOOKUP($C376,DefaultParameters,MATCH(AA$8,'Default Parameters'!$3:$3,0),FALSE),"[enter country-specific value")</f>
        <v>3.0000000000000001E-3</v>
      </c>
      <c r="AB376" s="211" cm="1">
        <f t="array" aca="1" ref="AB376" ca="1">IF($G376="D",VLOOKUP($C376,DefaultParameters,MATCH(AB$8,'Default Parameters'!$3:$3,0),FALSE),"[enter country-specific value")</f>
        <v>3.0000000000000001E-3</v>
      </c>
      <c r="AC376" s="211" cm="1">
        <f t="array" aca="1" ref="AC376" ca="1">IF($G376="D",VLOOKUP($C376,DefaultParameters,MATCH(AC$8,'Default Parameters'!$3:$3,0),FALSE),"[enter country-specific value")</f>
        <v>3.0000000000000001E-3</v>
      </c>
      <c r="AD376" s="211" cm="1">
        <f t="array" aca="1" ref="AD376" ca="1">IF($G376="D",VLOOKUP($C376,DefaultParameters,MATCH(AD$8,'Default Parameters'!$3:$3,0),FALSE),"[enter country-specific value")</f>
        <v>3.0000000000000001E-3</v>
      </c>
      <c r="AE376" s="211" cm="1">
        <f t="array" aca="1" ref="AE376" ca="1">IF($G376="D",VLOOKUP($C376,DefaultParameters,MATCH(AE$8,'Default Parameters'!$3:$3,0),FALSE),"[enter country-specific value")</f>
        <v>3.0000000000000001E-3</v>
      </c>
      <c r="AF376" s="211" cm="1">
        <f t="array" aca="1" ref="AF376" ca="1">IF($G376="D",VLOOKUP($C376,DefaultParameters,MATCH(AF$8,'Default Parameters'!$3:$3,0),FALSE),"[enter country-specific value")</f>
        <v>3.0000000000000001E-3</v>
      </c>
      <c r="AG376" s="211" cm="1">
        <f t="array" aca="1" ref="AG376" ca="1">IF($G376="D",VLOOKUP($C376,DefaultParameters,MATCH(AG$8,'Default Parameters'!$3:$3,0),FALSE),"[enter country-specific value")</f>
        <v>3.0000000000000001E-3</v>
      </c>
      <c r="AH376" s="211" cm="1">
        <f t="array" aca="1" ref="AH376" ca="1">IF($G376="D",VLOOKUP($C376,DefaultParameters,MATCH(AH$8,'Default Parameters'!$3:$3,0),FALSE),"[enter country-specific value")</f>
        <v>3.0000000000000001E-3</v>
      </c>
      <c r="AI376" s="211" cm="1">
        <f t="array" aca="1" ref="AI376" ca="1">IF($G376="D",VLOOKUP($C376,DefaultParameters,MATCH(AI$8,'Default Parameters'!$3:$3,0),FALSE),"[enter country-specific value")</f>
        <v>3.0000000000000001E-3</v>
      </c>
      <c r="AJ376" s="211" cm="1">
        <f t="array" aca="1" ref="AJ376" ca="1">IF($G376="D",VLOOKUP($C376,DefaultParameters,MATCH(AJ$8,'Default Parameters'!$3:$3,0),FALSE),"[enter country-specific value")</f>
        <v>3.0000000000000001E-3</v>
      </c>
      <c r="AK376" s="211" cm="1">
        <f t="array" aca="1" ref="AK376" ca="1">IF($G376="D",VLOOKUP($C376,DefaultParameters,MATCH(AK$8,'Default Parameters'!$3:$3,0),FALSE),"[enter country-specific value")</f>
        <v>3.0000000000000001E-3</v>
      </c>
      <c r="AL376" s="211" cm="1">
        <f t="array" aca="1" ref="AL376" ca="1">IF($G376="D",VLOOKUP($C376,DefaultParameters,MATCH(AL$8,'Default Parameters'!$3:$3,0),FALSE),"[enter country-specific value")</f>
        <v>3.0000000000000001E-3</v>
      </c>
      <c r="AM376" s="211" cm="1">
        <f t="array" aca="1" ref="AM376" ca="1">IF($G376="D",VLOOKUP($C376,DefaultParameters,MATCH(AM$8,'Default Parameters'!$3:$3,0),FALSE),"[enter country-specific value")</f>
        <v>3.0000000000000001E-3</v>
      </c>
      <c r="AN376" s="211" cm="1">
        <f t="array" aca="1" ref="AN376" ca="1">IF($G376="D",VLOOKUP($C376,DefaultParameters,MATCH(AN$8,'Default Parameters'!$3:$3,0),FALSE),"[enter country-specific value")</f>
        <v>3.0000000000000001E-3</v>
      </c>
      <c r="AO376" s="211" cm="1">
        <f t="array" aca="1" ref="AO376" ca="1">IF($G376="D",VLOOKUP($C376,DefaultParameters,MATCH(AO$8,'Default Parameters'!$3:$3,0),FALSE),"[enter country-specific value")</f>
        <v>3.0000000000000001E-3</v>
      </c>
      <c r="AP376" s="211"/>
      <c r="AQ376" s="211"/>
      <c r="AR376" s="211"/>
      <c r="AS376" s="211"/>
      <c r="AT376" s="211"/>
      <c r="AU376" s="188"/>
      <c r="AV376" s="43" t="e" cm="1">
        <f t="array" aca="1" ref="AV376" ca="1">IF($G376="D",VLOOKUP($C376,DefaultParameters,MATCH(AV$8,'Default Parameters'!$3:$3,0),FALSE),"[enter country-specific value")</f>
        <v>#N/A</v>
      </c>
    </row>
    <row r="377" spans="1:48" x14ac:dyDescent="0.25">
      <c r="A377" s="44" t="str">
        <f t="shared" ref="A377:A391" si="89">C377&amp;"_"&amp;E377</f>
        <v>EF_N2_storage_slurry_Non-dairy cattle</v>
      </c>
      <c r="B377" s="2" t="s">
        <v>49</v>
      </c>
      <c r="C377" s="2" t="s">
        <v>213</v>
      </c>
      <c r="D377" s="77" t="str">
        <f t="shared" ca="1" si="85"/>
        <v>N2-N</v>
      </c>
      <c r="E377" s="2" t="s">
        <v>77</v>
      </c>
      <c r="F377" s="77" t="str">
        <f t="shared" ca="1" si="86"/>
        <v>Fraction TAN</v>
      </c>
      <c r="G377" s="201" t="s">
        <v>124</v>
      </c>
      <c r="H377" s="2" t="s">
        <v>49</v>
      </c>
      <c r="I377" s="211" t="str">
        <f t="shared" ca="1" si="87"/>
        <v>Table 3.10, 3B, EMEP/EEA Guidebook 2019</v>
      </c>
      <c r="J377" s="176"/>
      <c r="K377" s="211" cm="1">
        <f t="array" aca="1" ref="K377" ca="1">IF($G377="D",VLOOKUP($C377,DefaultParameters,MATCH(K$8,'Default Parameters'!$3:$3,0),FALSE),"[enter country-specific value")</f>
        <v>3.0000000000000001E-3</v>
      </c>
      <c r="L377" s="211" cm="1">
        <f t="array" aca="1" ref="L377" ca="1">IF($G377="D",VLOOKUP($C377,DefaultParameters,MATCH(L$8,'Default Parameters'!$3:$3,0),FALSE),"[enter country-specific value")</f>
        <v>3.0000000000000001E-3</v>
      </c>
      <c r="M377" s="211" cm="1">
        <f t="array" aca="1" ref="M377" ca="1">IF($G377="D",VLOOKUP($C377,DefaultParameters,MATCH(M$8,'Default Parameters'!$3:$3,0),FALSE),"[enter country-specific value")</f>
        <v>3.0000000000000001E-3</v>
      </c>
      <c r="N377" s="211" cm="1">
        <f t="array" aca="1" ref="N377" ca="1">IF($G377="D",VLOOKUP($C377,DefaultParameters,MATCH(N$8,'Default Parameters'!$3:$3,0),FALSE),"[enter country-specific value")</f>
        <v>3.0000000000000001E-3</v>
      </c>
      <c r="O377" s="211" cm="1">
        <f t="array" aca="1" ref="O377" ca="1">IF($G377="D",VLOOKUP($C377,DefaultParameters,MATCH(O$8,'Default Parameters'!$3:$3,0),FALSE),"[enter country-specific value")</f>
        <v>3.0000000000000001E-3</v>
      </c>
      <c r="P377" s="211" cm="1">
        <f t="array" aca="1" ref="P377" ca="1">IF($G377="D",VLOOKUP($C377,DefaultParameters,MATCH(P$8,'Default Parameters'!$3:$3,0),FALSE),"[enter country-specific value")</f>
        <v>3.0000000000000001E-3</v>
      </c>
      <c r="Q377" s="211" cm="1">
        <f t="array" aca="1" ref="Q377" ca="1">IF($G377="D",VLOOKUP($C377,DefaultParameters,MATCH(Q$8,'Default Parameters'!$3:$3,0),FALSE),"[enter country-specific value")</f>
        <v>3.0000000000000001E-3</v>
      </c>
      <c r="R377" s="211" cm="1">
        <f t="array" aca="1" ref="R377" ca="1">IF($G377="D",VLOOKUP($C377,DefaultParameters,MATCH(R$8,'Default Parameters'!$3:$3,0),FALSE),"[enter country-specific value")</f>
        <v>3.0000000000000001E-3</v>
      </c>
      <c r="S377" s="211" cm="1">
        <f t="array" aca="1" ref="S377" ca="1">IF($G377="D",VLOOKUP($C377,DefaultParameters,MATCH(S$8,'Default Parameters'!$3:$3,0),FALSE),"[enter country-specific value")</f>
        <v>3.0000000000000001E-3</v>
      </c>
      <c r="T377" s="211" cm="1">
        <f t="array" aca="1" ref="T377" ca="1">IF($G377="D",VLOOKUP($C377,DefaultParameters,MATCH(T$8,'Default Parameters'!$3:$3,0),FALSE),"[enter country-specific value")</f>
        <v>3.0000000000000001E-3</v>
      </c>
      <c r="U377" s="211" cm="1">
        <f t="array" aca="1" ref="U377" ca="1">IF($G377="D",VLOOKUP($C377,DefaultParameters,MATCH(U$8,'Default Parameters'!$3:$3,0),FALSE),"[enter country-specific value")</f>
        <v>3.0000000000000001E-3</v>
      </c>
      <c r="V377" s="211" cm="1">
        <f t="array" aca="1" ref="V377" ca="1">IF($G377="D",VLOOKUP($C377,DefaultParameters,MATCH(V$8,'Default Parameters'!$3:$3,0),FALSE),"[enter country-specific value")</f>
        <v>3.0000000000000001E-3</v>
      </c>
      <c r="W377" s="211" cm="1">
        <f t="array" aca="1" ref="W377" ca="1">IF($G377="D",VLOOKUP($C377,DefaultParameters,MATCH(W$8,'Default Parameters'!$3:$3,0),FALSE),"[enter country-specific value")</f>
        <v>3.0000000000000001E-3</v>
      </c>
      <c r="X377" s="211" cm="1">
        <f t="array" aca="1" ref="X377" ca="1">IF($G377="D",VLOOKUP($C377,DefaultParameters,MATCH(X$8,'Default Parameters'!$3:$3,0),FALSE),"[enter country-specific value")</f>
        <v>3.0000000000000001E-3</v>
      </c>
      <c r="Y377" s="211" cm="1">
        <f t="array" aca="1" ref="Y377" ca="1">IF($G377="D",VLOOKUP($C377,DefaultParameters,MATCH(Y$8,'Default Parameters'!$3:$3,0),FALSE),"[enter country-specific value")</f>
        <v>3.0000000000000001E-3</v>
      </c>
      <c r="Z377" s="211" cm="1">
        <f t="array" aca="1" ref="Z377" ca="1">IF($G377="D",VLOOKUP($C377,DefaultParameters,MATCH(Z$8,'Default Parameters'!$3:$3,0),FALSE),"[enter country-specific value")</f>
        <v>3.0000000000000001E-3</v>
      </c>
      <c r="AA377" s="211" cm="1">
        <f t="array" aca="1" ref="AA377" ca="1">IF($G377="D",VLOOKUP($C377,DefaultParameters,MATCH(AA$8,'Default Parameters'!$3:$3,0),FALSE),"[enter country-specific value")</f>
        <v>3.0000000000000001E-3</v>
      </c>
      <c r="AB377" s="211" cm="1">
        <f t="array" aca="1" ref="AB377" ca="1">IF($G377="D",VLOOKUP($C377,DefaultParameters,MATCH(AB$8,'Default Parameters'!$3:$3,0),FALSE),"[enter country-specific value")</f>
        <v>3.0000000000000001E-3</v>
      </c>
      <c r="AC377" s="211" cm="1">
        <f t="array" aca="1" ref="AC377" ca="1">IF($G377="D",VLOOKUP($C377,DefaultParameters,MATCH(AC$8,'Default Parameters'!$3:$3,0),FALSE),"[enter country-specific value")</f>
        <v>3.0000000000000001E-3</v>
      </c>
      <c r="AD377" s="211" cm="1">
        <f t="array" aca="1" ref="AD377" ca="1">IF($G377="D",VLOOKUP($C377,DefaultParameters,MATCH(AD$8,'Default Parameters'!$3:$3,0),FALSE),"[enter country-specific value")</f>
        <v>3.0000000000000001E-3</v>
      </c>
      <c r="AE377" s="211" cm="1">
        <f t="array" aca="1" ref="AE377" ca="1">IF($G377="D",VLOOKUP($C377,DefaultParameters,MATCH(AE$8,'Default Parameters'!$3:$3,0),FALSE),"[enter country-specific value")</f>
        <v>3.0000000000000001E-3</v>
      </c>
      <c r="AF377" s="211" cm="1">
        <f t="array" aca="1" ref="AF377" ca="1">IF($G377="D",VLOOKUP($C377,DefaultParameters,MATCH(AF$8,'Default Parameters'!$3:$3,0),FALSE),"[enter country-specific value")</f>
        <v>3.0000000000000001E-3</v>
      </c>
      <c r="AG377" s="211" cm="1">
        <f t="array" aca="1" ref="AG377" ca="1">IF($G377="D",VLOOKUP($C377,DefaultParameters,MATCH(AG$8,'Default Parameters'!$3:$3,0),FALSE),"[enter country-specific value")</f>
        <v>3.0000000000000001E-3</v>
      </c>
      <c r="AH377" s="211" cm="1">
        <f t="array" aca="1" ref="AH377" ca="1">IF($G377="D",VLOOKUP($C377,DefaultParameters,MATCH(AH$8,'Default Parameters'!$3:$3,0),FALSE),"[enter country-specific value")</f>
        <v>3.0000000000000001E-3</v>
      </c>
      <c r="AI377" s="211" cm="1">
        <f t="array" aca="1" ref="AI377" ca="1">IF($G377="D",VLOOKUP($C377,DefaultParameters,MATCH(AI$8,'Default Parameters'!$3:$3,0),FALSE),"[enter country-specific value")</f>
        <v>3.0000000000000001E-3</v>
      </c>
      <c r="AJ377" s="211" cm="1">
        <f t="array" aca="1" ref="AJ377" ca="1">IF($G377="D",VLOOKUP($C377,DefaultParameters,MATCH(AJ$8,'Default Parameters'!$3:$3,0),FALSE),"[enter country-specific value")</f>
        <v>3.0000000000000001E-3</v>
      </c>
      <c r="AK377" s="211" cm="1">
        <f t="array" aca="1" ref="AK377" ca="1">IF($G377="D",VLOOKUP($C377,DefaultParameters,MATCH(AK$8,'Default Parameters'!$3:$3,0),FALSE),"[enter country-specific value")</f>
        <v>3.0000000000000001E-3</v>
      </c>
      <c r="AL377" s="211" cm="1">
        <f t="array" aca="1" ref="AL377" ca="1">IF($G377="D",VLOOKUP($C377,DefaultParameters,MATCH(AL$8,'Default Parameters'!$3:$3,0),FALSE),"[enter country-specific value")</f>
        <v>3.0000000000000001E-3</v>
      </c>
      <c r="AM377" s="211" cm="1">
        <f t="array" aca="1" ref="AM377" ca="1">IF($G377="D",VLOOKUP($C377,DefaultParameters,MATCH(AM$8,'Default Parameters'!$3:$3,0),FALSE),"[enter country-specific value")</f>
        <v>3.0000000000000001E-3</v>
      </c>
      <c r="AN377" s="211" cm="1">
        <f t="array" aca="1" ref="AN377" ca="1">IF($G377="D",VLOOKUP($C377,DefaultParameters,MATCH(AN$8,'Default Parameters'!$3:$3,0),FALSE),"[enter country-specific value")</f>
        <v>3.0000000000000001E-3</v>
      </c>
      <c r="AO377" s="211" cm="1">
        <f t="array" aca="1" ref="AO377" ca="1">IF($G377="D",VLOOKUP($C377,DefaultParameters,MATCH(AO$8,'Default Parameters'!$3:$3,0),FALSE),"[enter country-specific value")</f>
        <v>3.0000000000000001E-3</v>
      </c>
      <c r="AP377" s="211"/>
      <c r="AQ377" s="211"/>
      <c r="AR377" s="211"/>
      <c r="AS377" s="211"/>
      <c r="AT377" s="211"/>
      <c r="AU377" s="188"/>
      <c r="AV377" s="43" t="e" cm="1">
        <f t="array" aca="1" ref="AV377" ca="1">IF($G377="D",VLOOKUP($C377,DefaultParameters,MATCH(AV$8,'Default Parameters'!$3:$3,0),FALSE),"[enter country-specific value")</f>
        <v>#N/A</v>
      </c>
    </row>
    <row r="378" spans="1:48" x14ac:dyDescent="0.25">
      <c r="A378" s="44" t="str">
        <f t="shared" si="89"/>
        <v>EF_N2_storage_slurry_Non-dairy cattle (calves)</v>
      </c>
      <c r="B378" s="2" t="s">
        <v>49</v>
      </c>
      <c r="C378" s="2" t="s">
        <v>213</v>
      </c>
      <c r="D378" s="77" t="str">
        <f t="shared" ca="1" si="85"/>
        <v>N2-N</v>
      </c>
      <c r="E378" s="2" t="s">
        <v>78</v>
      </c>
      <c r="F378" s="77" t="str">
        <f t="shared" ca="1" si="86"/>
        <v>Fraction TAN</v>
      </c>
      <c r="G378" s="201" t="s">
        <v>124</v>
      </c>
      <c r="H378" s="2" t="s">
        <v>49</v>
      </c>
      <c r="I378" s="211" t="str">
        <f t="shared" ca="1" si="87"/>
        <v>Table 3.10, 3B, EMEP/EEA Guidebook 2019</v>
      </c>
      <c r="J378" s="202"/>
      <c r="K378" s="211" cm="1">
        <f t="array" aca="1" ref="K378" ca="1">IF($G378="D",VLOOKUP($C378,DefaultParameters,MATCH(K$8,'Default Parameters'!$3:$3,0),FALSE),"[enter country-specific value")</f>
        <v>3.0000000000000001E-3</v>
      </c>
      <c r="L378" s="211" cm="1">
        <f t="array" aca="1" ref="L378" ca="1">IF($G378="D",VLOOKUP($C378,DefaultParameters,MATCH(L$8,'Default Parameters'!$3:$3,0),FALSE),"[enter country-specific value")</f>
        <v>3.0000000000000001E-3</v>
      </c>
      <c r="M378" s="211" cm="1">
        <f t="array" aca="1" ref="M378" ca="1">IF($G378="D",VLOOKUP($C378,DefaultParameters,MATCH(M$8,'Default Parameters'!$3:$3,0),FALSE),"[enter country-specific value")</f>
        <v>3.0000000000000001E-3</v>
      </c>
      <c r="N378" s="211" cm="1">
        <f t="array" aca="1" ref="N378" ca="1">IF($G378="D",VLOOKUP($C378,DefaultParameters,MATCH(N$8,'Default Parameters'!$3:$3,0),FALSE),"[enter country-specific value")</f>
        <v>3.0000000000000001E-3</v>
      </c>
      <c r="O378" s="211" cm="1">
        <f t="array" aca="1" ref="O378" ca="1">IF($G378="D",VLOOKUP($C378,DefaultParameters,MATCH(O$8,'Default Parameters'!$3:$3,0),FALSE),"[enter country-specific value")</f>
        <v>3.0000000000000001E-3</v>
      </c>
      <c r="P378" s="211" cm="1">
        <f t="array" aca="1" ref="P378" ca="1">IF($G378="D",VLOOKUP($C378,DefaultParameters,MATCH(P$8,'Default Parameters'!$3:$3,0),FALSE),"[enter country-specific value")</f>
        <v>3.0000000000000001E-3</v>
      </c>
      <c r="Q378" s="211" cm="1">
        <f t="array" aca="1" ref="Q378" ca="1">IF($G378="D",VLOOKUP($C378,DefaultParameters,MATCH(Q$8,'Default Parameters'!$3:$3,0),FALSE),"[enter country-specific value")</f>
        <v>3.0000000000000001E-3</v>
      </c>
      <c r="R378" s="211" cm="1">
        <f t="array" aca="1" ref="R378" ca="1">IF($G378="D",VLOOKUP($C378,DefaultParameters,MATCH(R$8,'Default Parameters'!$3:$3,0),FALSE),"[enter country-specific value")</f>
        <v>3.0000000000000001E-3</v>
      </c>
      <c r="S378" s="211" cm="1">
        <f t="array" aca="1" ref="S378" ca="1">IF($G378="D",VLOOKUP($C378,DefaultParameters,MATCH(S$8,'Default Parameters'!$3:$3,0),FALSE),"[enter country-specific value")</f>
        <v>3.0000000000000001E-3</v>
      </c>
      <c r="T378" s="211" cm="1">
        <f t="array" aca="1" ref="T378" ca="1">IF($G378="D",VLOOKUP($C378,DefaultParameters,MATCH(T$8,'Default Parameters'!$3:$3,0),FALSE),"[enter country-specific value")</f>
        <v>3.0000000000000001E-3</v>
      </c>
      <c r="U378" s="211" cm="1">
        <f t="array" aca="1" ref="U378" ca="1">IF($G378="D",VLOOKUP($C378,DefaultParameters,MATCH(U$8,'Default Parameters'!$3:$3,0),FALSE),"[enter country-specific value")</f>
        <v>3.0000000000000001E-3</v>
      </c>
      <c r="V378" s="211" cm="1">
        <f t="array" aca="1" ref="V378" ca="1">IF($G378="D",VLOOKUP($C378,DefaultParameters,MATCH(V$8,'Default Parameters'!$3:$3,0),FALSE),"[enter country-specific value")</f>
        <v>3.0000000000000001E-3</v>
      </c>
      <c r="W378" s="211" cm="1">
        <f t="array" aca="1" ref="W378" ca="1">IF($G378="D",VLOOKUP($C378,DefaultParameters,MATCH(W$8,'Default Parameters'!$3:$3,0),FALSE),"[enter country-specific value")</f>
        <v>3.0000000000000001E-3</v>
      </c>
      <c r="X378" s="211" cm="1">
        <f t="array" aca="1" ref="X378" ca="1">IF($G378="D",VLOOKUP($C378,DefaultParameters,MATCH(X$8,'Default Parameters'!$3:$3,0),FALSE),"[enter country-specific value")</f>
        <v>3.0000000000000001E-3</v>
      </c>
      <c r="Y378" s="211" cm="1">
        <f t="array" aca="1" ref="Y378" ca="1">IF($G378="D",VLOOKUP($C378,DefaultParameters,MATCH(Y$8,'Default Parameters'!$3:$3,0),FALSE),"[enter country-specific value")</f>
        <v>3.0000000000000001E-3</v>
      </c>
      <c r="Z378" s="211" cm="1">
        <f t="array" aca="1" ref="Z378" ca="1">IF($G378="D",VLOOKUP($C378,DefaultParameters,MATCH(Z$8,'Default Parameters'!$3:$3,0),FALSE),"[enter country-specific value")</f>
        <v>3.0000000000000001E-3</v>
      </c>
      <c r="AA378" s="211" cm="1">
        <f t="array" aca="1" ref="AA378" ca="1">IF($G378="D",VLOOKUP($C378,DefaultParameters,MATCH(AA$8,'Default Parameters'!$3:$3,0),FALSE),"[enter country-specific value")</f>
        <v>3.0000000000000001E-3</v>
      </c>
      <c r="AB378" s="211" cm="1">
        <f t="array" aca="1" ref="AB378" ca="1">IF($G378="D",VLOOKUP($C378,DefaultParameters,MATCH(AB$8,'Default Parameters'!$3:$3,0),FALSE),"[enter country-specific value")</f>
        <v>3.0000000000000001E-3</v>
      </c>
      <c r="AC378" s="211" cm="1">
        <f t="array" aca="1" ref="AC378" ca="1">IF($G378="D",VLOOKUP($C378,DefaultParameters,MATCH(AC$8,'Default Parameters'!$3:$3,0),FALSE),"[enter country-specific value")</f>
        <v>3.0000000000000001E-3</v>
      </c>
      <c r="AD378" s="211" cm="1">
        <f t="array" aca="1" ref="AD378" ca="1">IF($G378="D",VLOOKUP($C378,DefaultParameters,MATCH(AD$8,'Default Parameters'!$3:$3,0),FALSE),"[enter country-specific value")</f>
        <v>3.0000000000000001E-3</v>
      </c>
      <c r="AE378" s="211" cm="1">
        <f t="array" aca="1" ref="AE378" ca="1">IF($G378="D",VLOOKUP($C378,DefaultParameters,MATCH(AE$8,'Default Parameters'!$3:$3,0),FALSE),"[enter country-specific value")</f>
        <v>3.0000000000000001E-3</v>
      </c>
      <c r="AF378" s="211" cm="1">
        <f t="array" aca="1" ref="AF378" ca="1">IF($G378="D",VLOOKUP($C378,DefaultParameters,MATCH(AF$8,'Default Parameters'!$3:$3,0),FALSE),"[enter country-specific value")</f>
        <v>3.0000000000000001E-3</v>
      </c>
      <c r="AG378" s="211" cm="1">
        <f t="array" aca="1" ref="AG378" ca="1">IF($G378="D",VLOOKUP($C378,DefaultParameters,MATCH(AG$8,'Default Parameters'!$3:$3,0),FALSE),"[enter country-specific value")</f>
        <v>3.0000000000000001E-3</v>
      </c>
      <c r="AH378" s="211" cm="1">
        <f t="array" aca="1" ref="AH378" ca="1">IF($G378="D",VLOOKUP($C378,DefaultParameters,MATCH(AH$8,'Default Parameters'!$3:$3,0),FALSE),"[enter country-specific value")</f>
        <v>3.0000000000000001E-3</v>
      </c>
      <c r="AI378" s="211" cm="1">
        <f t="array" aca="1" ref="AI378" ca="1">IF($G378="D",VLOOKUP($C378,DefaultParameters,MATCH(AI$8,'Default Parameters'!$3:$3,0),FALSE),"[enter country-specific value")</f>
        <v>3.0000000000000001E-3</v>
      </c>
      <c r="AJ378" s="211" cm="1">
        <f t="array" aca="1" ref="AJ378" ca="1">IF($G378="D",VLOOKUP($C378,DefaultParameters,MATCH(AJ$8,'Default Parameters'!$3:$3,0),FALSE),"[enter country-specific value")</f>
        <v>3.0000000000000001E-3</v>
      </c>
      <c r="AK378" s="211" cm="1">
        <f t="array" aca="1" ref="AK378" ca="1">IF($G378="D",VLOOKUP($C378,DefaultParameters,MATCH(AK$8,'Default Parameters'!$3:$3,0),FALSE),"[enter country-specific value")</f>
        <v>3.0000000000000001E-3</v>
      </c>
      <c r="AL378" s="211" cm="1">
        <f t="array" aca="1" ref="AL378" ca="1">IF($G378="D",VLOOKUP($C378,DefaultParameters,MATCH(AL$8,'Default Parameters'!$3:$3,0),FALSE),"[enter country-specific value")</f>
        <v>3.0000000000000001E-3</v>
      </c>
      <c r="AM378" s="211" cm="1">
        <f t="array" aca="1" ref="AM378" ca="1">IF($G378="D",VLOOKUP($C378,DefaultParameters,MATCH(AM$8,'Default Parameters'!$3:$3,0),FALSE),"[enter country-specific value")</f>
        <v>3.0000000000000001E-3</v>
      </c>
      <c r="AN378" s="211" cm="1">
        <f t="array" aca="1" ref="AN378" ca="1">IF($G378="D",VLOOKUP($C378,DefaultParameters,MATCH(AN$8,'Default Parameters'!$3:$3,0),FALSE),"[enter country-specific value")</f>
        <v>3.0000000000000001E-3</v>
      </c>
      <c r="AO378" s="211" cm="1">
        <f t="array" aca="1" ref="AO378" ca="1">IF($G378="D",VLOOKUP($C378,DefaultParameters,MATCH(AO$8,'Default Parameters'!$3:$3,0),FALSE),"[enter country-specific value")</f>
        <v>3.0000000000000001E-3</v>
      </c>
      <c r="AP378" s="211"/>
      <c r="AQ378" s="211"/>
      <c r="AR378" s="211"/>
      <c r="AS378" s="211"/>
      <c r="AT378" s="211"/>
      <c r="AU378" s="188"/>
      <c r="AV378" s="43" t="e" cm="1">
        <f t="array" aca="1" ref="AV378" ca="1">IF($G378="D",VLOOKUP($C378,DefaultParameters,MATCH(AV$8,'Default Parameters'!$3:$3,0),FALSE),"[enter country-specific value")</f>
        <v>#N/A</v>
      </c>
    </row>
    <row r="379" spans="1:48" x14ac:dyDescent="0.25">
      <c r="A379" s="44" t="str">
        <f t="shared" si="89"/>
        <v>EF_N2_storage_slurry_Sheep</v>
      </c>
      <c r="B379" s="2" t="s">
        <v>49</v>
      </c>
      <c r="C379" s="2" t="s">
        <v>213</v>
      </c>
      <c r="D379" s="77" t="str">
        <f t="shared" ca="1" si="85"/>
        <v>N2-N</v>
      </c>
      <c r="E379" s="2" t="s">
        <v>79</v>
      </c>
      <c r="F379" s="77" t="str">
        <f t="shared" ca="1" si="86"/>
        <v>Fraction TAN</v>
      </c>
      <c r="G379" s="201" t="s">
        <v>124</v>
      </c>
      <c r="H379" s="2" t="s">
        <v>49</v>
      </c>
      <c r="I379" s="211" t="str">
        <f t="shared" ca="1" si="87"/>
        <v>Table 3.10, 3B, EMEP/EEA Guidebook 2019</v>
      </c>
      <c r="J379" s="202"/>
      <c r="K379" s="211" cm="1">
        <f t="array" aca="1" ref="K379" ca="1">IF($G379="D",VLOOKUP($C379,DefaultParameters,MATCH(K$8,'Default Parameters'!$3:$3,0),FALSE),"[enter country-specific value")</f>
        <v>3.0000000000000001E-3</v>
      </c>
      <c r="L379" s="211" cm="1">
        <f t="array" aca="1" ref="L379" ca="1">IF($G379="D",VLOOKUP($C379,DefaultParameters,MATCH(L$8,'Default Parameters'!$3:$3,0),FALSE),"[enter country-specific value")</f>
        <v>3.0000000000000001E-3</v>
      </c>
      <c r="M379" s="211" cm="1">
        <f t="array" aca="1" ref="M379" ca="1">IF($G379="D",VLOOKUP($C379,DefaultParameters,MATCH(M$8,'Default Parameters'!$3:$3,0),FALSE),"[enter country-specific value")</f>
        <v>3.0000000000000001E-3</v>
      </c>
      <c r="N379" s="211" cm="1">
        <f t="array" aca="1" ref="N379" ca="1">IF($G379="D",VLOOKUP($C379,DefaultParameters,MATCH(N$8,'Default Parameters'!$3:$3,0),FALSE),"[enter country-specific value")</f>
        <v>3.0000000000000001E-3</v>
      </c>
      <c r="O379" s="211" cm="1">
        <f t="array" aca="1" ref="O379" ca="1">IF($G379="D",VLOOKUP($C379,DefaultParameters,MATCH(O$8,'Default Parameters'!$3:$3,0),FALSE),"[enter country-specific value")</f>
        <v>3.0000000000000001E-3</v>
      </c>
      <c r="P379" s="211" cm="1">
        <f t="array" aca="1" ref="P379" ca="1">IF($G379="D",VLOOKUP($C379,DefaultParameters,MATCH(P$8,'Default Parameters'!$3:$3,0),FALSE),"[enter country-specific value")</f>
        <v>3.0000000000000001E-3</v>
      </c>
      <c r="Q379" s="211" cm="1">
        <f t="array" aca="1" ref="Q379" ca="1">IF($G379="D",VLOOKUP($C379,DefaultParameters,MATCH(Q$8,'Default Parameters'!$3:$3,0),FALSE),"[enter country-specific value")</f>
        <v>3.0000000000000001E-3</v>
      </c>
      <c r="R379" s="211" cm="1">
        <f t="array" aca="1" ref="R379" ca="1">IF($G379="D",VLOOKUP($C379,DefaultParameters,MATCH(R$8,'Default Parameters'!$3:$3,0),FALSE),"[enter country-specific value")</f>
        <v>3.0000000000000001E-3</v>
      </c>
      <c r="S379" s="211" cm="1">
        <f t="array" aca="1" ref="S379" ca="1">IF($G379="D",VLOOKUP($C379,DefaultParameters,MATCH(S$8,'Default Parameters'!$3:$3,0),FALSE),"[enter country-specific value")</f>
        <v>3.0000000000000001E-3</v>
      </c>
      <c r="T379" s="211" cm="1">
        <f t="array" aca="1" ref="T379" ca="1">IF($G379="D",VLOOKUP($C379,DefaultParameters,MATCH(T$8,'Default Parameters'!$3:$3,0),FALSE),"[enter country-specific value")</f>
        <v>3.0000000000000001E-3</v>
      </c>
      <c r="U379" s="211" cm="1">
        <f t="array" aca="1" ref="U379" ca="1">IF($G379="D",VLOOKUP($C379,DefaultParameters,MATCH(U$8,'Default Parameters'!$3:$3,0),FALSE),"[enter country-specific value")</f>
        <v>3.0000000000000001E-3</v>
      </c>
      <c r="V379" s="211" cm="1">
        <f t="array" aca="1" ref="V379" ca="1">IF($G379="D",VLOOKUP($C379,DefaultParameters,MATCH(V$8,'Default Parameters'!$3:$3,0),FALSE),"[enter country-specific value")</f>
        <v>3.0000000000000001E-3</v>
      </c>
      <c r="W379" s="211" cm="1">
        <f t="array" aca="1" ref="W379" ca="1">IF($G379="D",VLOOKUP($C379,DefaultParameters,MATCH(W$8,'Default Parameters'!$3:$3,0),FALSE),"[enter country-specific value")</f>
        <v>3.0000000000000001E-3</v>
      </c>
      <c r="X379" s="211" cm="1">
        <f t="array" aca="1" ref="X379" ca="1">IF($G379="D",VLOOKUP($C379,DefaultParameters,MATCH(X$8,'Default Parameters'!$3:$3,0),FALSE),"[enter country-specific value")</f>
        <v>3.0000000000000001E-3</v>
      </c>
      <c r="Y379" s="211" cm="1">
        <f t="array" aca="1" ref="Y379" ca="1">IF($G379="D",VLOOKUP($C379,DefaultParameters,MATCH(Y$8,'Default Parameters'!$3:$3,0),FALSE),"[enter country-specific value")</f>
        <v>3.0000000000000001E-3</v>
      </c>
      <c r="Z379" s="211" cm="1">
        <f t="array" aca="1" ref="Z379" ca="1">IF($G379="D",VLOOKUP($C379,DefaultParameters,MATCH(Z$8,'Default Parameters'!$3:$3,0),FALSE),"[enter country-specific value")</f>
        <v>3.0000000000000001E-3</v>
      </c>
      <c r="AA379" s="211" cm="1">
        <f t="array" aca="1" ref="AA379" ca="1">IF($G379="D",VLOOKUP($C379,DefaultParameters,MATCH(AA$8,'Default Parameters'!$3:$3,0),FALSE),"[enter country-specific value")</f>
        <v>3.0000000000000001E-3</v>
      </c>
      <c r="AB379" s="211" cm="1">
        <f t="array" aca="1" ref="AB379" ca="1">IF($G379="D",VLOOKUP($C379,DefaultParameters,MATCH(AB$8,'Default Parameters'!$3:$3,0),FALSE),"[enter country-specific value")</f>
        <v>3.0000000000000001E-3</v>
      </c>
      <c r="AC379" s="211" cm="1">
        <f t="array" aca="1" ref="AC379" ca="1">IF($G379="D",VLOOKUP($C379,DefaultParameters,MATCH(AC$8,'Default Parameters'!$3:$3,0),FALSE),"[enter country-specific value")</f>
        <v>3.0000000000000001E-3</v>
      </c>
      <c r="AD379" s="211" cm="1">
        <f t="array" aca="1" ref="AD379" ca="1">IF($G379="D",VLOOKUP($C379,DefaultParameters,MATCH(AD$8,'Default Parameters'!$3:$3,0),FALSE),"[enter country-specific value")</f>
        <v>3.0000000000000001E-3</v>
      </c>
      <c r="AE379" s="211" cm="1">
        <f t="array" aca="1" ref="AE379" ca="1">IF($G379="D",VLOOKUP($C379,DefaultParameters,MATCH(AE$8,'Default Parameters'!$3:$3,0),FALSE),"[enter country-specific value")</f>
        <v>3.0000000000000001E-3</v>
      </c>
      <c r="AF379" s="211" cm="1">
        <f t="array" aca="1" ref="AF379" ca="1">IF($G379="D",VLOOKUP($C379,DefaultParameters,MATCH(AF$8,'Default Parameters'!$3:$3,0),FALSE),"[enter country-specific value")</f>
        <v>3.0000000000000001E-3</v>
      </c>
      <c r="AG379" s="211" cm="1">
        <f t="array" aca="1" ref="AG379" ca="1">IF($G379="D",VLOOKUP($C379,DefaultParameters,MATCH(AG$8,'Default Parameters'!$3:$3,0),FALSE),"[enter country-specific value")</f>
        <v>3.0000000000000001E-3</v>
      </c>
      <c r="AH379" s="211" cm="1">
        <f t="array" aca="1" ref="AH379" ca="1">IF($G379="D",VLOOKUP($C379,DefaultParameters,MATCH(AH$8,'Default Parameters'!$3:$3,0),FALSE),"[enter country-specific value")</f>
        <v>3.0000000000000001E-3</v>
      </c>
      <c r="AI379" s="211" cm="1">
        <f t="array" aca="1" ref="AI379" ca="1">IF($G379="D",VLOOKUP($C379,DefaultParameters,MATCH(AI$8,'Default Parameters'!$3:$3,0),FALSE),"[enter country-specific value")</f>
        <v>3.0000000000000001E-3</v>
      </c>
      <c r="AJ379" s="211" cm="1">
        <f t="array" aca="1" ref="AJ379" ca="1">IF($G379="D",VLOOKUP($C379,DefaultParameters,MATCH(AJ$8,'Default Parameters'!$3:$3,0),FALSE),"[enter country-specific value")</f>
        <v>3.0000000000000001E-3</v>
      </c>
      <c r="AK379" s="211" cm="1">
        <f t="array" aca="1" ref="AK379" ca="1">IF($G379="D",VLOOKUP($C379,DefaultParameters,MATCH(AK$8,'Default Parameters'!$3:$3,0),FALSE),"[enter country-specific value")</f>
        <v>3.0000000000000001E-3</v>
      </c>
      <c r="AL379" s="211" cm="1">
        <f t="array" aca="1" ref="AL379" ca="1">IF($G379="D",VLOOKUP($C379,DefaultParameters,MATCH(AL$8,'Default Parameters'!$3:$3,0),FALSE),"[enter country-specific value")</f>
        <v>3.0000000000000001E-3</v>
      </c>
      <c r="AM379" s="211" cm="1">
        <f t="array" aca="1" ref="AM379" ca="1">IF($G379="D",VLOOKUP($C379,DefaultParameters,MATCH(AM$8,'Default Parameters'!$3:$3,0),FALSE),"[enter country-specific value")</f>
        <v>3.0000000000000001E-3</v>
      </c>
      <c r="AN379" s="211" cm="1">
        <f t="array" aca="1" ref="AN379" ca="1">IF($G379="D",VLOOKUP($C379,DefaultParameters,MATCH(AN$8,'Default Parameters'!$3:$3,0),FALSE),"[enter country-specific value")</f>
        <v>3.0000000000000001E-3</v>
      </c>
      <c r="AO379" s="211" cm="1">
        <f t="array" aca="1" ref="AO379" ca="1">IF($G379="D",VLOOKUP($C379,DefaultParameters,MATCH(AO$8,'Default Parameters'!$3:$3,0),FALSE),"[enter country-specific value")</f>
        <v>3.0000000000000001E-3</v>
      </c>
      <c r="AP379" s="211"/>
      <c r="AQ379" s="211"/>
      <c r="AR379" s="211"/>
      <c r="AS379" s="211"/>
      <c r="AT379" s="211"/>
      <c r="AU379" s="188"/>
      <c r="AV379" s="43" t="e" cm="1">
        <f t="array" aca="1" ref="AV379" ca="1">IF($G379="D",VLOOKUP($C379,DefaultParameters,MATCH(AV$8,'Default Parameters'!$3:$3,0),FALSE),"[enter country-specific value")</f>
        <v>#N/A</v>
      </c>
    </row>
    <row r="380" spans="1:48" x14ac:dyDescent="0.25">
      <c r="A380" s="44" t="str">
        <f t="shared" si="89"/>
        <v>EF_N2_storage_slurry_Swine (finishing pigs)</v>
      </c>
      <c r="B380" s="2" t="s">
        <v>49</v>
      </c>
      <c r="C380" s="2" t="s">
        <v>213</v>
      </c>
      <c r="D380" s="77" t="str">
        <f t="shared" ca="1" si="85"/>
        <v>N2-N</v>
      </c>
      <c r="E380" s="2" t="s">
        <v>538</v>
      </c>
      <c r="F380" s="77" t="str">
        <f t="shared" ca="1" si="86"/>
        <v>Fraction TAN</v>
      </c>
      <c r="G380" s="201" t="s">
        <v>124</v>
      </c>
      <c r="H380" s="2" t="s">
        <v>49</v>
      </c>
      <c r="I380" s="211" t="str">
        <f t="shared" ca="1" si="87"/>
        <v>Table 3.10, 3B, EMEP/EEA Guidebook 2019</v>
      </c>
      <c r="J380" s="202"/>
      <c r="K380" s="211" cm="1">
        <f t="array" aca="1" ref="K380" ca="1">IF($G380="D",VLOOKUP($C380,DefaultParameters,MATCH(K$8,'Default Parameters'!$3:$3,0),FALSE),"[enter country-specific value")</f>
        <v>3.0000000000000001E-3</v>
      </c>
      <c r="L380" s="211" cm="1">
        <f t="array" aca="1" ref="L380" ca="1">IF($G380="D",VLOOKUP($C380,DefaultParameters,MATCH(L$8,'Default Parameters'!$3:$3,0),FALSE),"[enter country-specific value")</f>
        <v>3.0000000000000001E-3</v>
      </c>
      <c r="M380" s="211" cm="1">
        <f t="array" aca="1" ref="M380" ca="1">IF($G380="D",VLOOKUP($C380,DefaultParameters,MATCH(M$8,'Default Parameters'!$3:$3,0),FALSE),"[enter country-specific value")</f>
        <v>3.0000000000000001E-3</v>
      </c>
      <c r="N380" s="211" cm="1">
        <f t="array" aca="1" ref="N380" ca="1">IF($G380="D",VLOOKUP($C380,DefaultParameters,MATCH(N$8,'Default Parameters'!$3:$3,0),FALSE),"[enter country-specific value")</f>
        <v>3.0000000000000001E-3</v>
      </c>
      <c r="O380" s="211" cm="1">
        <f t="array" aca="1" ref="O380" ca="1">IF($G380="D",VLOOKUP($C380,DefaultParameters,MATCH(O$8,'Default Parameters'!$3:$3,0),FALSE),"[enter country-specific value")</f>
        <v>3.0000000000000001E-3</v>
      </c>
      <c r="P380" s="211" cm="1">
        <f t="array" aca="1" ref="P380" ca="1">IF($G380="D",VLOOKUP($C380,DefaultParameters,MATCH(P$8,'Default Parameters'!$3:$3,0),FALSE),"[enter country-specific value")</f>
        <v>3.0000000000000001E-3</v>
      </c>
      <c r="Q380" s="211" cm="1">
        <f t="array" aca="1" ref="Q380" ca="1">IF($G380="D",VLOOKUP($C380,DefaultParameters,MATCH(Q$8,'Default Parameters'!$3:$3,0),FALSE),"[enter country-specific value")</f>
        <v>3.0000000000000001E-3</v>
      </c>
      <c r="R380" s="211" cm="1">
        <f t="array" aca="1" ref="R380" ca="1">IF($G380="D",VLOOKUP($C380,DefaultParameters,MATCH(R$8,'Default Parameters'!$3:$3,0),FALSE),"[enter country-specific value")</f>
        <v>3.0000000000000001E-3</v>
      </c>
      <c r="S380" s="211" cm="1">
        <f t="array" aca="1" ref="S380" ca="1">IF($G380="D",VLOOKUP($C380,DefaultParameters,MATCH(S$8,'Default Parameters'!$3:$3,0),FALSE),"[enter country-specific value")</f>
        <v>3.0000000000000001E-3</v>
      </c>
      <c r="T380" s="211" cm="1">
        <f t="array" aca="1" ref="T380" ca="1">IF($G380="D",VLOOKUP($C380,DefaultParameters,MATCH(T$8,'Default Parameters'!$3:$3,0),FALSE),"[enter country-specific value")</f>
        <v>3.0000000000000001E-3</v>
      </c>
      <c r="U380" s="211" cm="1">
        <f t="array" aca="1" ref="U380" ca="1">IF($G380="D",VLOOKUP($C380,DefaultParameters,MATCH(U$8,'Default Parameters'!$3:$3,0),FALSE),"[enter country-specific value")</f>
        <v>3.0000000000000001E-3</v>
      </c>
      <c r="V380" s="211" cm="1">
        <f t="array" aca="1" ref="V380" ca="1">IF($G380="D",VLOOKUP($C380,DefaultParameters,MATCH(V$8,'Default Parameters'!$3:$3,0),FALSE),"[enter country-specific value")</f>
        <v>3.0000000000000001E-3</v>
      </c>
      <c r="W380" s="211" cm="1">
        <f t="array" aca="1" ref="W380" ca="1">IF($G380="D",VLOOKUP($C380,DefaultParameters,MATCH(W$8,'Default Parameters'!$3:$3,0),FALSE),"[enter country-specific value")</f>
        <v>3.0000000000000001E-3</v>
      </c>
      <c r="X380" s="211" cm="1">
        <f t="array" aca="1" ref="X380" ca="1">IF($G380="D",VLOOKUP($C380,DefaultParameters,MATCH(X$8,'Default Parameters'!$3:$3,0),FALSE),"[enter country-specific value")</f>
        <v>3.0000000000000001E-3</v>
      </c>
      <c r="Y380" s="211" cm="1">
        <f t="array" aca="1" ref="Y380" ca="1">IF($G380="D",VLOOKUP($C380,DefaultParameters,MATCH(Y$8,'Default Parameters'!$3:$3,0),FALSE),"[enter country-specific value")</f>
        <v>3.0000000000000001E-3</v>
      </c>
      <c r="Z380" s="211" cm="1">
        <f t="array" aca="1" ref="Z380" ca="1">IF($G380="D",VLOOKUP($C380,DefaultParameters,MATCH(Z$8,'Default Parameters'!$3:$3,0),FALSE),"[enter country-specific value")</f>
        <v>3.0000000000000001E-3</v>
      </c>
      <c r="AA380" s="211" cm="1">
        <f t="array" aca="1" ref="AA380" ca="1">IF($G380="D",VLOOKUP($C380,DefaultParameters,MATCH(AA$8,'Default Parameters'!$3:$3,0),FALSE),"[enter country-specific value")</f>
        <v>3.0000000000000001E-3</v>
      </c>
      <c r="AB380" s="211" cm="1">
        <f t="array" aca="1" ref="AB380" ca="1">IF($G380="D",VLOOKUP($C380,DefaultParameters,MATCH(AB$8,'Default Parameters'!$3:$3,0),FALSE),"[enter country-specific value")</f>
        <v>3.0000000000000001E-3</v>
      </c>
      <c r="AC380" s="211" cm="1">
        <f t="array" aca="1" ref="AC380" ca="1">IF($G380="D",VLOOKUP($C380,DefaultParameters,MATCH(AC$8,'Default Parameters'!$3:$3,0),FALSE),"[enter country-specific value")</f>
        <v>3.0000000000000001E-3</v>
      </c>
      <c r="AD380" s="211" cm="1">
        <f t="array" aca="1" ref="AD380" ca="1">IF($G380="D",VLOOKUP($C380,DefaultParameters,MATCH(AD$8,'Default Parameters'!$3:$3,0),FALSE),"[enter country-specific value")</f>
        <v>3.0000000000000001E-3</v>
      </c>
      <c r="AE380" s="211" cm="1">
        <f t="array" aca="1" ref="AE380" ca="1">IF($G380="D",VLOOKUP($C380,DefaultParameters,MATCH(AE$8,'Default Parameters'!$3:$3,0),FALSE),"[enter country-specific value")</f>
        <v>3.0000000000000001E-3</v>
      </c>
      <c r="AF380" s="211" cm="1">
        <f t="array" aca="1" ref="AF380" ca="1">IF($G380="D",VLOOKUP($C380,DefaultParameters,MATCH(AF$8,'Default Parameters'!$3:$3,0),FALSE),"[enter country-specific value")</f>
        <v>3.0000000000000001E-3</v>
      </c>
      <c r="AG380" s="211" cm="1">
        <f t="array" aca="1" ref="AG380" ca="1">IF($G380="D",VLOOKUP($C380,DefaultParameters,MATCH(AG$8,'Default Parameters'!$3:$3,0),FALSE),"[enter country-specific value")</f>
        <v>3.0000000000000001E-3</v>
      </c>
      <c r="AH380" s="211" cm="1">
        <f t="array" aca="1" ref="AH380" ca="1">IF($G380="D",VLOOKUP($C380,DefaultParameters,MATCH(AH$8,'Default Parameters'!$3:$3,0),FALSE),"[enter country-specific value")</f>
        <v>3.0000000000000001E-3</v>
      </c>
      <c r="AI380" s="211" cm="1">
        <f t="array" aca="1" ref="AI380" ca="1">IF($G380="D",VLOOKUP($C380,DefaultParameters,MATCH(AI$8,'Default Parameters'!$3:$3,0),FALSE),"[enter country-specific value")</f>
        <v>3.0000000000000001E-3</v>
      </c>
      <c r="AJ380" s="211" cm="1">
        <f t="array" aca="1" ref="AJ380" ca="1">IF($G380="D",VLOOKUP($C380,DefaultParameters,MATCH(AJ$8,'Default Parameters'!$3:$3,0),FALSE),"[enter country-specific value")</f>
        <v>3.0000000000000001E-3</v>
      </c>
      <c r="AK380" s="211" cm="1">
        <f t="array" aca="1" ref="AK380" ca="1">IF($G380="D",VLOOKUP($C380,DefaultParameters,MATCH(AK$8,'Default Parameters'!$3:$3,0),FALSE),"[enter country-specific value")</f>
        <v>3.0000000000000001E-3</v>
      </c>
      <c r="AL380" s="211" cm="1">
        <f t="array" aca="1" ref="AL380" ca="1">IF($G380="D",VLOOKUP($C380,DefaultParameters,MATCH(AL$8,'Default Parameters'!$3:$3,0),FALSE),"[enter country-specific value")</f>
        <v>3.0000000000000001E-3</v>
      </c>
      <c r="AM380" s="211" cm="1">
        <f t="array" aca="1" ref="AM380" ca="1">IF($G380="D",VLOOKUP($C380,DefaultParameters,MATCH(AM$8,'Default Parameters'!$3:$3,0),FALSE),"[enter country-specific value")</f>
        <v>3.0000000000000001E-3</v>
      </c>
      <c r="AN380" s="211" cm="1">
        <f t="array" aca="1" ref="AN380" ca="1">IF($G380="D",VLOOKUP($C380,DefaultParameters,MATCH(AN$8,'Default Parameters'!$3:$3,0),FALSE),"[enter country-specific value")</f>
        <v>3.0000000000000001E-3</v>
      </c>
      <c r="AO380" s="211" cm="1">
        <f t="array" aca="1" ref="AO380" ca="1">IF($G380="D",VLOOKUP($C380,DefaultParameters,MATCH(AO$8,'Default Parameters'!$3:$3,0),FALSE),"[enter country-specific value")</f>
        <v>3.0000000000000001E-3</v>
      </c>
      <c r="AP380" s="211"/>
      <c r="AQ380" s="211"/>
      <c r="AR380" s="211"/>
      <c r="AS380" s="211"/>
      <c r="AT380" s="211"/>
      <c r="AU380" s="188"/>
      <c r="AV380" s="43" t="e" cm="1">
        <f t="array" aca="1" ref="AV380" ca="1">IF($G380="D",VLOOKUP($C380,DefaultParameters,MATCH(AV$8,'Default Parameters'!$3:$3,0),FALSE),"[enter country-specific value")</f>
        <v>#N/A</v>
      </c>
    </row>
    <row r="381" spans="1:48" x14ac:dyDescent="0.25">
      <c r="A381" s="44" t="str">
        <f t="shared" si="89"/>
        <v>EF_N2_storage_slurry_Swine (sows)</v>
      </c>
      <c r="B381" s="2" t="s">
        <v>49</v>
      </c>
      <c r="C381" s="2" t="s">
        <v>213</v>
      </c>
      <c r="D381" s="77" t="str">
        <f t="shared" ca="1" si="85"/>
        <v>N2-N</v>
      </c>
      <c r="E381" s="2" t="s">
        <v>145</v>
      </c>
      <c r="F381" s="77" t="str">
        <f t="shared" ca="1" si="86"/>
        <v>Fraction TAN</v>
      </c>
      <c r="G381" s="201" t="s">
        <v>124</v>
      </c>
      <c r="H381" s="2" t="s">
        <v>49</v>
      </c>
      <c r="I381" s="211" t="str">
        <f t="shared" ca="1" si="87"/>
        <v>Table 3.10, 3B, EMEP/EEA Guidebook 2019</v>
      </c>
      <c r="J381" s="202"/>
      <c r="K381" s="211" cm="1">
        <f t="array" aca="1" ref="K381" ca="1">IF($G381="D",VLOOKUP($C381,DefaultParameters,MATCH(K$8,'Default Parameters'!$3:$3,0),FALSE),"[enter country-specific value")</f>
        <v>3.0000000000000001E-3</v>
      </c>
      <c r="L381" s="211" cm="1">
        <f t="array" aca="1" ref="L381" ca="1">IF($G381="D",VLOOKUP($C381,DefaultParameters,MATCH(L$8,'Default Parameters'!$3:$3,0),FALSE),"[enter country-specific value")</f>
        <v>3.0000000000000001E-3</v>
      </c>
      <c r="M381" s="211" cm="1">
        <f t="array" aca="1" ref="M381" ca="1">IF($G381="D",VLOOKUP($C381,DefaultParameters,MATCH(M$8,'Default Parameters'!$3:$3,0),FALSE),"[enter country-specific value")</f>
        <v>3.0000000000000001E-3</v>
      </c>
      <c r="N381" s="211" cm="1">
        <f t="array" aca="1" ref="N381" ca="1">IF($G381="D",VLOOKUP($C381,DefaultParameters,MATCH(N$8,'Default Parameters'!$3:$3,0),FALSE),"[enter country-specific value")</f>
        <v>3.0000000000000001E-3</v>
      </c>
      <c r="O381" s="211" cm="1">
        <f t="array" aca="1" ref="O381" ca="1">IF($G381="D",VLOOKUP($C381,DefaultParameters,MATCH(O$8,'Default Parameters'!$3:$3,0),FALSE),"[enter country-specific value")</f>
        <v>3.0000000000000001E-3</v>
      </c>
      <c r="P381" s="211" cm="1">
        <f t="array" aca="1" ref="P381" ca="1">IF($G381="D",VLOOKUP($C381,DefaultParameters,MATCH(P$8,'Default Parameters'!$3:$3,0),FALSE),"[enter country-specific value")</f>
        <v>3.0000000000000001E-3</v>
      </c>
      <c r="Q381" s="211" cm="1">
        <f t="array" aca="1" ref="Q381" ca="1">IF($G381="D",VLOOKUP($C381,DefaultParameters,MATCH(Q$8,'Default Parameters'!$3:$3,0),FALSE),"[enter country-specific value")</f>
        <v>3.0000000000000001E-3</v>
      </c>
      <c r="R381" s="211" cm="1">
        <f t="array" aca="1" ref="R381" ca="1">IF($G381="D",VLOOKUP($C381,DefaultParameters,MATCH(R$8,'Default Parameters'!$3:$3,0),FALSE),"[enter country-specific value")</f>
        <v>3.0000000000000001E-3</v>
      </c>
      <c r="S381" s="211" cm="1">
        <f t="array" aca="1" ref="S381" ca="1">IF($G381="D",VLOOKUP($C381,DefaultParameters,MATCH(S$8,'Default Parameters'!$3:$3,0),FALSE),"[enter country-specific value")</f>
        <v>3.0000000000000001E-3</v>
      </c>
      <c r="T381" s="211" cm="1">
        <f t="array" aca="1" ref="T381" ca="1">IF($G381="D",VLOOKUP($C381,DefaultParameters,MATCH(T$8,'Default Parameters'!$3:$3,0),FALSE),"[enter country-specific value")</f>
        <v>3.0000000000000001E-3</v>
      </c>
      <c r="U381" s="211" cm="1">
        <f t="array" aca="1" ref="U381" ca="1">IF($G381="D",VLOOKUP($C381,DefaultParameters,MATCH(U$8,'Default Parameters'!$3:$3,0),FALSE),"[enter country-specific value")</f>
        <v>3.0000000000000001E-3</v>
      </c>
      <c r="V381" s="211" cm="1">
        <f t="array" aca="1" ref="V381" ca="1">IF($G381="D",VLOOKUP($C381,DefaultParameters,MATCH(V$8,'Default Parameters'!$3:$3,0),FALSE),"[enter country-specific value")</f>
        <v>3.0000000000000001E-3</v>
      </c>
      <c r="W381" s="211" cm="1">
        <f t="array" aca="1" ref="W381" ca="1">IF($G381="D",VLOOKUP($C381,DefaultParameters,MATCH(W$8,'Default Parameters'!$3:$3,0),FALSE),"[enter country-specific value")</f>
        <v>3.0000000000000001E-3</v>
      </c>
      <c r="X381" s="211" cm="1">
        <f t="array" aca="1" ref="X381" ca="1">IF($G381="D",VLOOKUP($C381,DefaultParameters,MATCH(X$8,'Default Parameters'!$3:$3,0),FALSE),"[enter country-specific value")</f>
        <v>3.0000000000000001E-3</v>
      </c>
      <c r="Y381" s="211" cm="1">
        <f t="array" aca="1" ref="Y381" ca="1">IF($G381="D",VLOOKUP($C381,DefaultParameters,MATCH(Y$8,'Default Parameters'!$3:$3,0),FALSE),"[enter country-specific value")</f>
        <v>3.0000000000000001E-3</v>
      </c>
      <c r="Z381" s="211" cm="1">
        <f t="array" aca="1" ref="Z381" ca="1">IF($G381="D",VLOOKUP($C381,DefaultParameters,MATCH(Z$8,'Default Parameters'!$3:$3,0),FALSE),"[enter country-specific value")</f>
        <v>3.0000000000000001E-3</v>
      </c>
      <c r="AA381" s="211" cm="1">
        <f t="array" aca="1" ref="AA381" ca="1">IF($G381="D",VLOOKUP($C381,DefaultParameters,MATCH(AA$8,'Default Parameters'!$3:$3,0),FALSE),"[enter country-specific value")</f>
        <v>3.0000000000000001E-3</v>
      </c>
      <c r="AB381" s="211" cm="1">
        <f t="array" aca="1" ref="AB381" ca="1">IF($G381="D",VLOOKUP($C381,DefaultParameters,MATCH(AB$8,'Default Parameters'!$3:$3,0),FALSE),"[enter country-specific value")</f>
        <v>3.0000000000000001E-3</v>
      </c>
      <c r="AC381" s="211" cm="1">
        <f t="array" aca="1" ref="AC381" ca="1">IF($G381="D",VLOOKUP($C381,DefaultParameters,MATCH(AC$8,'Default Parameters'!$3:$3,0),FALSE),"[enter country-specific value")</f>
        <v>3.0000000000000001E-3</v>
      </c>
      <c r="AD381" s="211" cm="1">
        <f t="array" aca="1" ref="AD381" ca="1">IF($G381="D",VLOOKUP($C381,DefaultParameters,MATCH(AD$8,'Default Parameters'!$3:$3,0),FALSE),"[enter country-specific value")</f>
        <v>3.0000000000000001E-3</v>
      </c>
      <c r="AE381" s="211" cm="1">
        <f t="array" aca="1" ref="AE381" ca="1">IF($G381="D",VLOOKUP($C381,DefaultParameters,MATCH(AE$8,'Default Parameters'!$3:$3,0),FALSE),"[enter country-specific value")</f>
        <v>3.0000000000000001E-3</v>
      </c>
      <c r="AF381" s="211" cm="1">
        <f t="array" aca="1" ref="AF381" ca="1">IF($G381="D",VLOOKUP($C381,DefaultParameters,MATCH(AF$8,'Default Parameters'!$3:$3,0),FALSE),"[enter country-specific value")</f>
        <v>3.0000000000000001E-3</v>
      </c>
      <c r="AG381" s="211" cm="1">
        <f t="array" aca="1" ref="AG381" ca="1">IF($G381="D",VLOOKUP($C381,DefaultParameters,MATCH(AG$8,'Default Parameters'!$3:$3,0),FALSE),"[enter country-specific value")</f>
        <v>3.0000000000000001E-3</v>
      </c>
      <c r="AH381" s="211" cm="1">
        <f t="array" aca="1" ref="AH381" ca="1">IF($G381="D",VLOOKUP($C381,DefaultParameters,MATCH(AH$8,'Default Parameters'!$3:$3,0),FALSE),"[enter country-specific value")</f>
        <v>3.0000000000000001E-3</v>
      </c>
      <c r="AI381" s="211" cm="1">
        <f t="array" aca="1" ref="AI381" ca="1">IF($G381="D",VLOOKUP($C381,DefaultParameters,MATCH(AI$8,'Default Parameters'!$3:$3,0),FALSE),"[enter country-specific value")</f>
        <v>3.0000000000000001E-3</v>
      </c>
      <c r="AJ381" s="211" cm="1">
        <f t="array" aca="1" ref="AJ381" ca="1">IF($G381="D",VLOOKUP($C381,DefaultParameters,MATCH(AJ$8,'Default Parameters'!$3:$3,0),FALSE),"[enter country-specific value")</f>
        <v>3.0000000000000001E-3</v>
      </c>
      <c r="AK381" s="211" cm="1">
        <f t="array" aca="1" ref="AK381" ca="1">IF($G381="D",VLOOKUP($C381,DefaultParameters,MATCH(AK$8,'Default Parameters'!$3:$3,0),FALSE),"[enter country-specific value")</f>
        <v>3.0000000000000001E-3</v>
      </c>
      <c r="AL381" s="211" cm="1">
        <f t="array" aca="1" ref="AL381" ca="1">IF($G381="D",VLOOKUP($C381,DefaultParameters,MATCH(AL$8,'Default Parameters'!$3:$3,0),FALSE),"[enter country-specific value")</f>
        <v>3.0000000000000001E-3</v>
      </c>
      <c r="AM381" s="211" cm="1">
        <f t="array" aca="1" ref="AM381" ca="1">IF($G381="D",VLOOKUP($C381,DefaultParameters,MATCH(AM$8,'Default Parameters'!$3:$3,0),FALSE),"[enter country-specific value")</f>
        <v>3.0000000000000001E-3</v>
      </c>
      <c r="AN381" s="211" cm="1">
        <f t="array" aca="1" ref="AN381" ca="1">IF($G381="D",VLOOKUP($C381,DefaultParameters,MATCH(AN$8,'Default Parameters'!$3:$3,0),FALSE),"[enter country-specific value")</f>
        <v>3.0000000000000001E-3</v>
      </c>
      <c r="AO381" s="211" cm="1">
        <f t="array" aca="1" ref="AO381" ca="1">IF($G381="D",VLOOKUP($C381,DefaultParameters,MATCH(AO$8,'Default Parameters'!$3:$3,0),FALSE),"[enter country-specific value")</f>
        <v>3.0000000000000001E-3</v>
      </c>
      <c r="AP381" s="211"/>
      <c r="AQ381" s="211"/>
      <c r="AR381" s="211"/>
      <c r="AS381" s="211"/>
      <c r="AT381" s="211"/>
      <c r="AU381" s="188"/>
      <c r="AV381" s="211" t="e" cm="1">
        <f t="array" aca="1" ref="AV381" ca="1">IF($G381="D",VLOOKUP($C381,DefaultParameters,MATCH(AV$8,'Default Parameters'!$3:$3,0),FALSE),"[enter country-specific value")</f>
        <v>#N/A</v>
      </c>
    </row>
    <row r="382" spans="1:48" x14ac:dyDescent="0.25">
      <c r="A382" s="44" t="str">
        <f t="shared" si="89"/>
        <v>EF_N2_storage_slurry_Buffalo</v>
      </c>
      <c r="B382" s="2" t="s">
        <v>49</v>
      </c>
      <c r="C382" s="2" t="s">
        <v>213</v>
      </c>
      <c r="D382" s="77" t="str">
        <f t="shared" ca="1" si="85"/>
        <v>N2-N</v>
      </c>
      <c r="E382" s="2" t="s">
        <v>80</v>
      </c>
      <c r="F382" s="77" t="str">
        <f t="shared" ca="1" si="86"/>
        <v>Fraction TAN</v>
      </c>
      <c r="G382" s="201" t="s">
        <v>124</v>
      </c>
      <c r="H382" s="2" t="s">
        <v>49</v>
      </c>
      <c r="I382" s="211" t="str">
        <f t="shared" ca="1" si="87"/>
        <v>Table 3.10, 3B, EMEP/EEA Guidebook 2019</v>
      </c>
      <c r="J382" s="202"/>
      <c r="K382" s="211" cm="1">
        <f t="array" aca="1" ref="K382" ca="1">IF($G382="D",VLOOKUP($C382,DefaultParameters,MATCH(K$8,'Default Parameters'!$3:$3,0),FALSE),"[enter country-specific value")</f>
        <v>3.0000000000000001E-3</v>
      </c>
      <c r="L382" s="211" cm="1">
        <f t="array" aca="1" ref="L382" ca="1">IF($G382="D",VLOOKUP($C382,DefaultParameters,MATCH(L$8,'Default Parameters'!$3:$3,0),FALSE),"[enter country-specific value")</f>
        <v>3.0000000000000001E-3</v>
      </c>
      <c r="M382" s="211" cm="1">
        <f t="array" aca="1" ref="M382" ca="1">IF($G382="D",VLOOKUP($C382,DefaultParameters,MATCH(M$8,'Default Parameters'!$3:$3,0),FALSE),"[enter country-specific value")</f>
        <v>3.0000000000000001E-3</v>
      </c>
      <c r="N382" s="211" cm="1">
        <f t="array" aca="1" ref="N382" ca="1">IF($G382="D",VLOOKUP($C382,DefaultParameters,MATCH(N$8,'Default Parameters'!$3:$3,0),FALSE),"[enter country-specific value")</f>
        <v>3.0000000000000001E-3</v>
      </c>
      <c r="O382" s="211" cm="1">
        <f t="array" aca="1" ref="O382" ca="1">IF($G382="D",VLOOKUP($C382,DefaultParameters,MATCH(O$8,'Default Parameters'!$3:$3,0),FALSE),"[enter country-specific value")</f>
        <v>3.0000000000000001E-3</v>
      </c>
      <c r="P382" s="211" cm="1">
        <f t="array" aca="1" ref="P382" ca="1">IF($G382="D",VLOOKUP($C382,DefaultParameters,MATCH(P$8,'Default Parameters'!$3:$3,0),FALSE),"[enter country-specific value")</f>
        <v>3.0000000000000001E-3</v>
      </c>
      <c r="Q382" s="211" cm="1">
        <f t="array" aca="1" ref="Q382" ca="1">IF($G382="D",VLOOKUP($C382,DefaultParameters,MATCH(Q$8,'Default Parameters'!$3:$3,0),FALSE),"[enter country-specific value")</f>
        <v>3.0000000000000001E-3</v>
      </c>
      <c r="R382" s="211" cm="1">
        <f t="array" aca="1" ref="R382" ca="1">IF($G382="D",VLOOKUP($C382,DefaultParameters,MATCH(R$8,'Default Parameters'!$3:$3,0),FALSE),"[enter country-specific value")</f>
        <v>3.0000000000000001E-3</v>
      </c>
      <c r="S382" s="211" cm="1">
        <f t="array" aca="1" ref="S382" ca="1">IF($G382="D",VLOOKUP($C382,DefaultParameters,MATCH(S$8,'Default Parameters'!$3:$3,0),FALSE),"[enter country-specific value")</f>
        <v>3.0000000000000001E-3</v>
      </c>
      <c r="T382" s="211" cm="1">
        <f t="array" aca="1" ref="T382" ca="1">IF($G382="D",VLOOKUP($C382,DefaultParameters,MATCH(T$8,'Default Parameters'!$3:$3,0),FALSE),"[enter country-specific value")</f>
        <v>3.0000000000000001E-3</v>
      </c>
      <c r="U382" s="211" cm="1">
        <f t="array" aca="1" ref="U382" ca="1">IF($G382="D",VLOOKUP($C382,DefaultParameters,MATCH(U$8,'Default Parameters'!$3:$3,0),FALSE),"[enter country-specific value")</f>
        <v>3.0000000000000001E-3</v>
      </c>
      <c r="V382" s="211" cm="1">
        <f t="array" aca="1" ref="V382" ca="1">IF($G382="D",VLOOKUP($C382,DefaultParameters,MATCH(V$8,'Default Parameters'!$3:$3,0),FALSE),"[enter country-specific value")</f>
        <v>3.0000000000000001E-3</v>
      </c>
      <c r="W382" s="211" cm="1">
        <f t="array" aca="1" ref="W382" ca="1">IF($G382="D",VLOOKUP($C382,DefaultParameters,MATCH(W$8,'Default Parameters'!$3:$3,0),FALSE),"[enter country-specific value")</f>
        <v>3.0000000000000001E-3</v>
      </c>
      <c r="X382" s="211" cm="1">
        <f t="array" aca="1" ref="X382" ca="1">IF($G382="D",VLOOKUP($C382,DefaultParameters,MATCH(X$8,'Default Parameters'!$3:$3,0),FALSE),"[enter country-specific value")</f>
        <v>3.0000000000000001E-3</v>
      </c>
      <c r="Y382" s="211" cm="1">
        <f t="array" aca="1" ref="Y382" ca="1">IF($G382="D",VLOOKUP($C382,DefaultParameters,MATCH(Y$8,'Default Parameters'!$3:$3,0),FALSE),"[enter country-specific value")</f>
        <v>3.0000000000000001E-3</v>
      </c>
      <c r="Z382" s="211" cm="1">
        <f t="array" aca="1" ref="Z382" ca="1">IF($G382="D",VLOOKUP($C382,DefaultParameters,MATCH(Z$8,'Default Parameters'!$3:$3,0),FALSE),"[enter country-specific value")</f>
        <v>3.0000000000000001E-3</v>
      </c>
      <c r="AA382" s="211" cm="1">
        <f t="array" aca="1" ref="AA382" ca="1">IF($G382="D",VLOOKUP($C382,DefaultParameters,MATCH(AA$8,'Default Parameters'!$3:$3,0),FALSE),"[enter country-specific value")</f>
        <v>3.0000000000000001E-3</v>
      </c>
      <c r="AB382" s="211" cm="1">
        <f t="array" aca="1" ref="AB382" ca="1">IF($G382="D",VLOOKUP($C382,DefaultParameters,MATCH(AB$8,'Default Parameters'!$3:$3,0),FALSE),"[enter country-specific value")</f>
        <v>3.0000000000000001E-3</v>
      </c>
      <c r="AC382" s="211" cm="1">
        <f t="array" aca="1" ref="AC382" ca="1">IF($G382="D",VLOOKUP($C382,DefaultParameters,MATCH(AC$8,'Default Parameters'!$3:$3,0),FALSE),"[enter country-specific value")</f>
        <v>3.0000000000000001E-3</v>
      </c>
      <c r="AD382" s="211" cm="1">
        <f t="array" aca="1" ref="AD382" ca="1">IF($G382="D",VLOOKUP($C382,DefaultParameters,MATCH(AD$8,'Default Parameters'!$3:$3,0),FALSE),"[enter country-specific value")</f>
        <v>3.0000000000000001E-3</v>
      </c>
      <c r="AE382" s="211" cm="1">
        <f t="array" aca="1" ref="AE382" ca="1">IF($G382="D",VLOOKUP($C382,DefaultParameters,MATCH(AE$8,'Default Parameters'!$3:$3,0),FALSE),"[enter country-specific value")</f>
        <v>3.0000000000000001E-3</v>
      </c>
      <c r="AF382" s="211" cm="1">
        <f t="array" aca="1" ref="AF382" ca="1">IF($G382="D",VLOOKUP($C382,DefaultParameters,MATCH(AF$8,'Default Parameters'!$3:$3,0),FALSE),"[enter country-specific value")</f>
        <v>3.0000000000000001E-3</v>
      </c>
      <c r="AG382" s="211" cm="1">
        <f t="array" aca="1" ref="AG382" ca="1">IF($G382="D",VLOOKUP($C382,DefaultParameters,MATCH(AG$8,'Default Parameters'!$3:$3,0),FALSE),"[enter country-specific value")</f>
        <v>3.0000000000000001E-3</v>
      </c>
      <c r="AH382" s="211" cm="1">
        <f t="array" aca="1" ref="AH382" ca="1">IF($G382="D",VLOOKUP($C382,DefaultParameters,MATCH(AH$8,'Default Parameters'!$3:$3,0),FALSE),"[enter country-specific value")</f>
        <v>3.0000000000000001E-3</v>
      </c>
      <c r="AI382" s="211" cm="1">
        <f t="array" aca="1" ref="AI382" ca="1">IF($G382="D",VLOOKUP($C382,DefaultParameters,MATCH(AI$8,'Default Parameters'!$3:$3,0),FALSE),"[enter country-specific value")</f>
        <v>3.0000000000000001E-3</v>
      </c>
      <c r="AJ382" s="211" cm="1">
        <f t="array" aca="1" ref="AJ382" ca="1">IF($G382="D",VLOOKUP($C382,DefaultParameters,MATCH(AJ$8,'Default Parameters'!$3:$3,0),FALSE),"[enter country-specific value")</f>
        <v>3.0000000000000001E-3</v>
      </c>
      <c r="AK382" s="211" cm="1">
        <f t="array" aca="1" ref="AK382" ca="1">IF($G382="D",VLOOKUP($C382,DefaultParameters,MATCH(AK$8,'Default Parameters'!$3:$3,0),FALSE),"[enter country-specific value")</f>
        <v>3.0000000000000001E-3</v>
      </c>
      <c r="AL382" s="211" cm="1">
        <f t="array" aca="1" ref="AL382" ca="1">IF($G382="D",VLOOKUP($C382,DefaultParameters,MATCH(AL$8,'Default Parameters'!$3:$3,0),FALSE),"[enter country-specific value")</f>
        <v>3.0000000000000001E-3</v>
      </c>
      <c r="AM382" s="211" cm="1">
        <f t="array" aca="1" ref="AM382" ca="1">IF($G382="D",VLOOKUP($C382,DefaultParameters,MATCH(AM$8,'Default Parameters'!$3:$3,0),FALSE),"[enter country-specific value")</f>
        <v>3.0000000000000001E-3</v>
      </c>
      <c r="AN382" s="211" cm="1">
        <f t="array" aca="1" ref="AN382" ca="1">IF($G382="D",VLOOKUP($C382,DefaultParameters,MATCH(AN$8,'Default Parameters'!$3:$3,0),FALSE),"[enter country-specific value")</f>
        <v>3.0000000000000001E-3</v>
      </c>
      <c r="AO382" s="211" cm="1">
        <f t="array" aca="1" ref="AO382" ca="1">IF($G382="D",VLOOKUP($C382,DefaultParameters,MATCH(AO$8,'Default Parameters'!$3:$3,0),FALSE),"[enter country-specific value")</f>
        <v>3.0000000000000001E-3</v>
      </c>
      <c r="AP382" s="211"/>
      <c r="AQ382" s="211"/>
      <c r="AR382" s="211"/>
      <c r="AS382" s="211"/>
      <c r="AT382" s="211"/>
      <c r="AU382" s="188"/>
      <c r="AV382" s="43" t="e" cm="1">
        <f t="array" aca="1" ref="AV382" ca="1">IF($G382="D",VLOOKUP($C382,DefaultParameters,MATCH(AV$8,'Default Parameters'!$3:$3,0),FALSE),"[enter country-specific value")</f>
        <v>#N/A</v>
      </c>
    </row>
    <row r="383" spans="1:48" x14ac:dyDescent="0.25">
      <c r="A383" s="44" t="str">
        <f t="shared" si="89"/>
        <v>EF_N2_storage_slurry_Goats</v>
      </c>
      <c r="B383" s="2" t="s">
        <v>49</v>
      </c>
      <c r="C383" s="2" t="s">
        <v>213</v>
      </c>
      <c r="D383" s="77" t="str">
        <f t="shared" ca="1" si="85"/>
        <v>N2-N</v>
      </c>
      <c r="E383" s="2" t="s">
        <v>81</v>
      </c>
      <c r="F383" s="77" t="str">
        <f t="shared" ca="1" si="86"/>
        <v>Fraction TAN</v>
      </c>
      <c r="G383" s="201" t="s">
        <v>124</v>
      </c>
      <c r="H383" s="2" t="s">
        <v>49</v>
      </c>
      <c r="I383" s="211" t="str">
        <f t="shared" ca="1" si="87"/>
        <v>Table 3.10, 3B, EMEP/EEA Guidebook 2019</v>
      </c>
      <c r="J383" s="202"/>
      <c r="K383" s="211" cm="1">
        <f t="array" aca="1" ref="K383" ca="1">IF($G383="D",VLOOKUP($C383,DefaultParameters,MATCH(K$8,'Default Parameters'!$3:$3,0),FALSE),"[enter country-specific value")</f>
        <v>3.0000000000000001E-3</v>
      </c>
      <c r="L383" s="211" cm="1">
        <f t="array" aca="1" ref="L383" ca="1">IF($G383="D",VLOOKUP($C383,DefaultParameters,MATCH(L$8,'Default Parameters'!$3:$3,0),FALSE),"[enter country-specific value")</f>
        <v>3.0000000000000001E-3</v>
      </c>
      <c r="M383" s="211" cm="1">
        <f t="array" aca="1" ref="M383" ca="1">IF($G383="D",VLOOKUP($C383,DefaultParameters,MATCH(M$8,'Default Parameters'!$3:$3,0),FALSE),"[enter country-specific value")</f>
        <v>3.0000000000000001E-3</v>
      </c>
      <c r="N383" s="211" cm="1">
        <f t="array" aca="1" ref="N383" ca="1">IF($G383="D",VLOOKUP($C383,DefaultParameters,MATCH(N$8,'Default Parameters'!$3:$3,0),FALSE),"[enter country-specific value")</f>
        <v>3.0000000000000001E-3</v>
      </c>
      <c r="O383" s="211" cm="1">
        <f t="array" aca="1" ref="O383" ca="1">IF($G383="D",VLOOKUP($C383,DefaultParameters,MATCH(O$8,'Default Parameters'!$3:$3,0),FALSE),"[enter country-specific value")</f>
        <v>3.0000000000000001E-3</v>
      </c>
      <c r="P383" s="211" cm="1">
        <f t="array" aca="1" ref="P383" ca="1">IF($G383="D",VLOOKUP($C383,DefaultParameters,MATCH(P$8,'Default Parameters'!$3:$3,0),FALSE),"[enter country-specific value")</f>
        <v>3.0000000000000001E-3</v>
      </c>
      <c r="Q383" s="211" cm="1">
        <f t="array" aca="1" ref="Q383" ca="1">IF($G383="D",VLOOKUP($C383,DefaultParameters,MATCH(Q$8,'Default Parameters'!$3:$3,0),FALSE),"[enter country-specific value")</f>
        <v>3.0000000000000001E-3</v>
      </c>
      <c r="R383" s="211" cm="1">
        <f t="array" aca="1" ref="R383" ca="1">IF($G383="D",VLOOKUP($C383,DefaultParameters,MATCH(R$8,'Default Parameters'!$3:$3,0),FALSE),"[enter country-specific value")</f>
        <v>3.0000000000000001E-3</v>
      </c>
      <c r="S383" s="211" cm="1">
        <f t="array" aca="1" ref="S383" ca="1">IF($G383="D",VLOOKUP($C383,DefaultParameters,MATCH(S$8,'Default Parameters'!$3:$3,0),FALSE),"[enter country-specific value")</f>
        <v>3.0000000000000001E-3</v>
      </c>
      <c r="T383" s="211" cm="1">
        <f t="array" aca="1" ref="T383" ca="1">IF($G383="D",VLOOKUP($C383,DefaultParameters,MATCH(T$8,'Default Parameters'!$3:$3,0),FALSE),"[enter country-specific value")</f>
        <v>3.0000000000000001E-3</v>
      </c>
      <c r="U383" s="211" cm="1">
        <f t="array" aca="1" ref="U383" ca="1">IF($G383="D",VLOOKUP($C383,DefaultParameters,MATCH(U$8,'Default Parameters'!$3:$3,0),FALSE),"[enter country-specific value")</f>
        <v>3.0000000000000001E-3</v>
      </c>
      <c r="V383" s="211" cm="1">
        <f t="array" aca="1" ref="V383" ca="1">IF($G383="D",VLOOKUP($C383,DefaultParameters,MATCH(V$8,'Default Parameters'!$3:$3,0),FALSE),"[enter country-specific value")</f>
        <v>3.0000000000000001E-3</v>
      </c>
      <c r="W383" s="211" cm="1">
        <f t="array" aca="1" ref="W383" ca="1">IF($G383="D",VLOOKUP($C383,DefaultParameters,MATCH(W$8,'Default Parameters'!$3:$3,0),FALSE),"[enter country-specific value")</f>
        <v>3.0000000000000001E-3</v>
      </c>
      <c r="X383" s="211" cm="1">
        <f t="array" aca="1" ref="X383" ca="1">IF($G383="D",VLOOKUP($C383,DefaultParameters,MATCH(X$8,'Default Parameters'!$3:$3,0),FALSE),"[enter country-specific value")</f>
        <v>3.0000000000000001E-3</v>
      </c>
      <c r="Y383" s="211" cm="1">
        <f t="array" aca="1" ref="Y383" ca="1">IF($G383="D",VLOOKUP($C383,DefaultParameters,MATCH(Y$8,'Default Parameters'!$3:$3,0),FALSE),"[enter country-specific value")</f>
        <v>3.0000000000000001E-3</v>
      </c>
      <c r="Z383" s="211" cm="1">
        <f t="array" aca="1" ref="Z383" ca="1">IF($G383="D",VLOOKUP($C383,DefaultParameters,MATCH(Z$8,'Default Parameters'!$3:$3,0),FALSE),"[enter country-specific value")</f>
        <v>3.0000000000000001E-3</v>
      </c>
      <c r="AA383" s="211" cm="1">
        <f t="array" aca="1" ref="AA383" ca="1">IF($G383="D",VLOOKUP($C383,DefaultParameters,MATCH(AA$8,'Default Parameters'!$3:$3,0),FALSE),"[enter country-specific value")</f>
        <v>3.0000000000000001E-3</v>
      </c>
      <c r="AB383" s="211" cm="1">
        <f t="array" aca="1" ref="AB383" ca="1">IF($G383="D",VLOOKUP($C383,DefaultParameters,MATCH(AB$8,'Default Parameters'!$3:$3,0),FALSE),"[enter country-specific value")</f>
        <v>3.0000000000000001E-3</v>
      </c>
      <c r="AC383" s="211" cm="1">
        <f t="array" aca="1" ref="AC383" ca="1">IF($G383="D",VLOOKUP($C383,DefaultParameters,MATCH(AC$8,'Default Parameters'!$3:$3,0),FALSE),"[enter country-specific value")</f>
        <v>3.0000000000000001E-3</v>
      </c>
      <c r="AD383" s="211" cm="1">
        <f t="array" aca="1" ref="AD383" ca="1">IF($G383="D",VLOOKUP($C383,DefaultParameters,MATCH(AD$8,'Default Parameters'!$3:$3,0),FALSE),"[enter country-specific value")</f>
        <v>3.0000000000000001E-3</v>
      </c>
      <c r="AE383" s="211" cm="1">
        <f t="array" aca="1" ref="AE383" ca="1">IF($G383="D",VLOOKUP($C383,DefaultParameters,MATCH(AE$8,'Default Parameters'!$3:$3,0),FALSE),"[enter country-specific value")</f>
        <v>3.0000000000000001E-3</v>
      </c>
      <c r="AF383" s="211" cm="1">
        <f t="array" aca="1" ref="AF383" ca="1">IF($G383="D",VLOOKUP($C383,DefaultParameters,MATCH(AF$8,'Default Parameters'!$3:$3,0),FALSE),"[enter country-specific value")</f>
        <v>3.0000000000000001E-3</v>
      </c>
      <c r="AG383" s="211" cm="1">
        <f t="array" aca="1" ref="AG383" ca="1">IF($G383="D",VLOOKUP($C383,DefaultParameters,MATCH(AG$8,'Default Parameters'!$3:$3,0),FALSE),"[enter country-specific value")</f>
        <v>3.0000000000000001E-3</v>
      </c>
      <c r="AH383" s="211" cm="1">
        <f t="array" aca="1" ref="AH383" ca="1">IF($G383="D",VLOOKUP($C383,DefaultParameters,MATCH(AH$8,'Default Parameters'!$3:$3,0),FALSE),"[enter country-specific value")</f>
        <v>3.0000000000000001E-3</v>
      </c>
      <c r="AI383" s="211" cm="1">
        <f t="array" aca="1" ref="AI383" ca="1">IF($G383="D",VLOOKUP($C383,DefaultParameters,MATCH(AI$8,'Default Parameters'!$3:$3,0),FALSE),"[enter country-specific value")</f>
        <v>3.0000000000000001E-3</v>
      </c>
      <c r="AJ383" s="211" cm="1">
        <f t="array" aca="1" ref="AJ383" ca="1">IF($G383="D",VLOOKUP($C383,DefaultParameters,MATCH(AJ$8,'Default Parameters'!$3:$3,0),FALSE),"[enter country-specific value")</f>
        <v>3.0000000000000001E-3</v>
      </c>
      <c r="AK383" s="211" cm="1">
        <f t="array" aca="1" ref="AK383" ca="1">IF($G383="D",VLOOKUP($C383,DefaultParameters,MATCH(AK$8,'Default Parameters'!$3:$3,0),FALSE),"[enter country-specific value")</f>
        <v>3.0000000000000001E-3</v>
      </c>
      <c r="AL383" s="211" cm="1">
        <f t="array" aca="1" ref="AL383" ca="1">IF($G383="D",VLOOKUP($C383,DefaultParameters,MATCH(AL$8,'Default Parameters'!$3:$3,0),FALSE),"[enter country-specific value")</f>
        <v>3.0000000000000001E-3</v>
      </c>
      <c r="AM383" s="211" cm="1">
        <f t="array" aca="1" ref="AM383" ca="1">IF($G383="D",VLOOKUP($C383,DefaultParameters,MATCH(AM$8,'Default Parameters'!$3:$3,0),FALSE),"[enter country-specific value")</f>
        <v>3.0000000000000001E-3</v>
      </c>
      <c r="AN383" s="211" cm="1">
        <f t="array" aca="1" ref="AN383" ca="1">IF($G383="D",VLOOKUP($C383,DefaultParameters,MATCH(AN$8,'Default Parameters'!$3:$3,0),FALSE),"[enter country-specific value")</f>
        <v>3.0000000000000001E-3</v>
      </c>
      <c r="AO383" s="211" cm="1">
        <f t="array" aca="1" ref="AO383" ca="1">IF($G383="D",VLOOKUP($C383,DefaultParameters,MATCH(AO$8,'Default Parameters'!$3:$3,0),FALSE),"[enter country-specific value")</f>
        <v>3.0000000000000001E-3</v>
      </c>
      <c r="AP383" s="211"/>
      <c r="AQ383" s="211"/>
      <c r="AR383" s="211"/>
      <c r="AS383" s="211"/>
      <c r="AT383" s="211"/>
      <c r="AU383" s="188"/>
      <c r="AV383" s="43" t="e" cm="1">
        <f t="array" aca="1" ref="AV383" ca="1">IF($G383="D",VLOOKUP($C383,DefaultParameters,MATCH(AV$8,'Default Parameters'!$3:$3,0),FALSE),"[enter country-specific value")</f>
        <v>#N/A</v>
      </c>
    </row>
    <row r="384" spans="1:48" x14ac:dyDescent="0.25">
      <c r="A384" s="44" t="str">
        <f t="shared" si="89"/>
        <v>EF_N2_storage_slurry_Horses</v>
      </c>
      <c r="B384" s="2" t="s">
        <v>49</v>
      </c>
      <c r="C384" s="2" t="s">
        <v>213</v>
      </c>
      <c r="D384" s="77" t="str">
        <f t="shared" ca="1" si="85"/>
        <v>N2-N</v>
      </c>
      <c r="E384" s="2" t="s">
        <v>82</v>
      </c>
      <c r="F384" s="77" t="str">
        <f t="shared" ca="1" si="86"/>
        <v>Fraction TAN</v>
      </c>
      <c r="G384" s="201" t="s">
        <v>124</v>
      </c>
      <c r="H384" s="2" t="s">
        <v>49</v>
      </c>
      <c r="I384" s="211" t="str">
        <f t="shared" ca="1" si="87"/>
        <v>Table 3.10, 3B, EMEP/EEA Guidebook 2019</v>
      </c>
      <c r="J384" s="176"/>
      <c r="K384" s="211" cm="1">
        <f t="array" aca="1" ref="K384" ca="1">IF($G384="D",VLOOKUP($C384,DefaultParameters,MATCH(K$8,'Default Parameters'!$3:$3,0),FALSE),"[enter country-specific value")</f>
        <v>3.0000000000000001E-3</v>
      </c>
      <c r="L384" s="211" cm="1">
        <f t="array" aca="1" ref="L384" ca="1">IF($G384="D",VLOOKUP($C384,DefaultParameters,MATCH(L$8,'Default Parameters'!$3:$3,0),FALSE),"[enter country-specific value")</f>
        <v>3.0000000000000001E-3</v>
      </c>
      <c r="M384" s="211" cm="1">
        <f t="array" aca="1" ref="M384" ca="1">IF($G384="D",VLOOKUP($C384,DefaultParameters,MATCH(M$8,'Default Parameters'!$3:$3,0),FALSE),"[enter country-specific value")</f>
        <v>3.0000000000000001E-3</v>
      </c>
      <c r="N384" s="211" cm="1">
        <f t="array" aca="1" ref="N384" ca="1">IF($G384="D",VLOOKUP($C384,DefaultParameters,MATCH(N$8,'Default Parameters'!$3:$3,0),FALSE),"[enter country-specific value")</f>
        <v>3.0000000000000001E-3</v>
      </c>
      <c r="O384" s="211" cm="1">
        <f t="array" aca="1" ref="O384" ca="1">IF($G384="D",VLOOKUP($C384,DefaultParameters,MATCH(O$8,'Default Parameters'!$3:$3,0),FALSE),"[enter country-specific value")</f>
        <v>3.0000000000000001E-3</v>
      </c>
      <c r="P384" s="211" cm="1">
        <f t="array" aca="1" ref="P384" ca="1">IF($G384="D",VLOOKUP($C384,DefaultParameters,MATCH(P$8,'Default Parameters'!$3:$3,0),FALSE),"[enter country-specific value")</f>
        <v>3.0000000000000001E-3</v>
      </c>
      <c r="Q384" s="211" cm="1">
        <f t="array" aca="1" ref="Q384" ca="1">IF($G384="D",VLOOKUP($C384,DefaultParameters,MATCH(Q$8,'Default Parameters'!$3:$3,0),FALSE),"[enter country-specific value")</f>
        <v>3.0000000000000001E-3</v>
      </c>
      <c r="R384" s="211" cm="1">
        <f t="array" aca="1" ref="R384" ca="1">IF($G384="D",VLOOKUP($C384,DefaultParameters,MATCH(R$8,'Default Parameters'!$3:$3,0),FALSE),"[enter country-specific value")</f>
        <v>3.0000000000000001E-3</v>
      </c>
      <c r="S384" s="211" cm="1">
        <f t="array" aca="1" ref="S384" ca="1">IF($G384="D",VLOOKUP($C384,DefaultParameters,MATCH(S$8,'Default Parameters'!$3:$3,0),FALSE),"[enter country-specific value")</f>
        <v>3.0000000000000001E-3</v>
      </c>
      <c r="T384" s="211" cm="1">
        <f t="array" aca="1" ref="T384" ca="1">IF($G384="D",VLOOKUP($C384,DefaultParameters,MATCH(T$8,'Default Parameters'!$3:$3,0),FALSE),"[enter country-specific value")</f>
        <v>3.0000000000000001E-3</v>
      </c>
      <c r="U384" s="211" cm="1">
        <f t="array" aca="1" ref="U384" ca="1">IF($G384="D",VLOOKUP($C384,DefaultParameters,MATCH(U$8,'Default Parameters'!$3:$3,0),FALSE),"[enter country-specific value")</f>
        <v>3.0000000000000001E-3</v>
      </c>
      <c r="V384" s="211" cm="1">
        <f t="array" aca="1" ref="V384" ca="1">IF($G384="D",VLOOKUP($C384,DefaultParameters,MATCH(V$8,'Default Parameters'!$3:$3,0),FALSE),"[enter country-specific value")</f>
        <v>3.0000000000000001E-3</v>
      </c>
      <c r="W384" s="211" cm="1">
        <f t="array" aca="1" ref="W384" ca="1">IF($G384="D",VLOOKUP($C384,DefaultParameters,MATCH(W$8,'Default Parameters'!$3:$3,0),FALSE),"[enter country-specific value")</f>
        <v>3.0000000000000001E-3</v>
      </c>
      <c r="X384" s="211" cm="1">
        <f t="array" aca="1" ref="X384" ca="1">IF($G384="D",VLOOKUP($C384,DefaultParameters,MATCH(X$8,'Default Parameters'!$3:$3,0),FALSE),"[enter country-specific value")</f>
        <v>3.0000000000000001E-3</v>
      </c>
      <c r="Y384" s="211" cm="1">
        <f t="array" aca="1" ref="Y384" ca="1">IF($G384="D",VLOOKUP($C384,DefaultParameters,MATCH(Y$8,'Default Parameters'!$3:$3,0),FALSE),"[enter country-specific value")</f>
        <v>3.0000000000000001E-3</v>
      </c>
      <c r="Z384" s="211" cm="1">
        <f t="array" aca="1" ref="Z384" ca="1">IF($G384="D",VLOOKUP($C384,DefaultParameters,MATCH(Z$8,'Default Parameters'!$3:$3,0),FALSE),"[enter country-specific value")</f>
        <v>3.0000000000000001E-3</v>
      </c>
      <c r="AA384" s="211" cm="1">
        <f t="array" aca="1" ref="AA384" ca="1">IF($G384="D",VLOOKUP($C384,DefaultParameters,MATCH(AA$8,'Default Parameters'!$3:$3,0),FALSE),"[enter country-specific value")</f>
        <v>3.0000000000000001E-3</v>
      </c>
      <c r="AB384" s="211" cm="1">
        <f t="array" aca="1" ref="AB384" ca="1">IF($G384="D",VLOOKUP($C384,DefaultParameters,MATCH(AB$8,'Default Parameters'!$3:$3,0),FALSE),"[enter country-specific value")</f>
        <v>3.0000000000000001E-3</v>
      </c>
      <c r="AC384" s="211" cm="1">
        <f t="array" aca="1" ref="AC384" ca="1">IF($G384="D",VLOOKUP($C384,DefaultParameters,MATCH(AC$8,'Default Parameters'!$3:$3,0),FALSE),"[enter country-specific value")</f>
        <v>3.0000000000000001E-3</v>
      </c>
      <c r="AD384" s="211" cm="1">
        <f t="array" aca="1" ref="AD384" ca="1">IF($G384="D",VLOOKUP($C384,DefaultParameters,MATCH(AD$8,'Default Parameters'!$3:$3,0),FALSE),"[enter country-specific value")</f>
        <v>3.0000000000000001E-3</v>
      </c>
      <c r="AE384" s="211" cm="1">
        <f t="array" aca="1" ref="AE384" ca="1">IF($G384="D",VLOOKUP($C384,DefaultParameters,MATCH(AE$8,'Default Parameters'!$3:$3,0),FALSE),"[enter country-specific value")</f>
        <v>3.0000000000000001E-3</v>
      </c>
      <c r="AF384" s="211" cm="1">
        <f t="array" aca="1" ref="AF384" ca="1">IF($G384="D",VLOOKUP($C384,DefaultParameters,MATCH(AF$8,'Default Parameters'!$3:$3,0),FALSE),"[enter country-specific value")</f>
        <v>3.0000000000000001E-3</v>
      </c>
      <c r="AG384" s="211" cm="1">
        <f t="array" aca="1" ref="AG384" ca="1">IF($G384="D",VLOOKUP($C384,DefaultParameters,MATCH(AG$8,'Default Parameters'!$3:$3,0),FALSE),"[enter country-specific value")</f>
        <v>3.0000000000000001E-3</v>
      </c>
      <c r="AH384" s="211" cm="1">
        <f t="array" aca="1" ref="AH384" ca="1">IF($G384="D",VLOOKUP($C384,DefaultParameters,MATCH(AH$8,'Default Parameters'!$3:$3,0),FALSE),"[enter country-specific value")</f>
        <v>3.0000000000000001E-3</v>
      </c>
      <c r="AI384" s="211" cm="1">
        <f t="array" aca="1" ref="AI384" ca="1">IF($G384="D",VLOOKUP($C384,DefaultParameters,MATCH(AI$8,'Default Parameters'!$3:$3,0),FALSE),"[enter country-specific value")</f>
        <v>3.0000000000000001E-3</v>
      </c>
      <c r="AJ384" s="211" cm="1">
        <f t="array" aca="1" ref="AJ384" ca="1">IF($G384="D",VLOOKUP($C384,DefaultParameters,MATCH(AJ$8,'Default Parameters'!$3:$3,0),FALSE),"[enter country-specific value")</f>
        <v>3.0000000000000001E-3</v>
      </c>
      <c r="AK384" s="211" cm="1">
        <f t="array" aca="1" ref="AK384" ca="1">IF($G384="D",VLOOKUP($C384,DefaultParameters,MATCH(AK$8,'Default Parameters'!$3:$3,0),FALSE),"[enter country-specific value")</f>
        <v>3.0000000000000001E-3</v>
      </c>
      <c r="AL384" s="211" cm="1">
        <f t="array" aca="1" ref="AL384" ca="1">IF($G384="D",VLOOKUP($C384,DefaultParameters,MATCH(AL$8,'Default Parameters'!$3:$3,0),FALSE),"[enter country-specific value")</f>
        <v>3.0000000000000001E-3</v>
      </c>
      <c r="AM384" s="211" cm="1">
        <f t="array" aca="1" ref="AM384" ca="1">IF($G384="D",VLOOKUP($C384,DefaultParameters,MATCH(AM$8,'Default Parameters'!$3:$3,0),FALSE),"[enter country-specific value")</f>
        <v>3.0000000000000001E-3</v>
      </c>
      <c r="AN384" s="211" cm="1">
        <f t="array" aca="1" ref="AN384" ca="1">IF($G384="D",VLOOKUP($C384,DefaultParameters,MATCH(AN$8,'Default Parameters'!$3:$3,0),FALSE),"[enter country-specific value")</f>
        <v>3.0000000000000001E-3</v>
      </c>
      <c r="AO384" s="211" cm="1">
        <f t="array" aca="1" ref="AO384" ca="1">IF($G384="D",VLOOKUP($C384,DefaultParameters,MATCH(AO$8,'Default Parameters'!$3:$3,0),FALSE),"[enter country-specific value")</f>
        <v>3.0000000000000001E-3</v>
      </c>
      <c r="AP384" s="211"/>
      <c r="AQ384" s="211"/>
      <c r="AR384" s="211"/>
      <c r="AS384" s="211"/>
      <c r="AT384" s="211"/>
      <c r="AU384" s="188"/>
      <c r="AV384" s="43" t="e" cm="1">
        <f t="array" aca="1" ref="AV384" ca="1">IF($G384="D",VLOOKUP($C384,DefaultParameters,MATCH(AV$8,'Default Parameters'!$3:$3,0),FALSE),"[enter country-specific value")</f>
        <v>#N/A</v>
      </c>
    </row>
    <row r="385" spans="1:48" x14ac:dyDescent="0.25">
      <c r="A385" s="44" t="str">
        <f t="shared" si="89"/>
        <v>EF_N2_storage_slurry_Mules and asses</v>
      </c>
      <c r="B385" s="2" t="s">
        <v>49</v>
      </c>
      <c r="C385" s="2" t="s">
        <v>213</v>
      </c>
      <c r="D385" s="77" t="str">
        <f t="shared" ca="1" si="85"/>
        <v>N2-N</v>
      </c>
      <c r="E385" s="2" t="s">
        <v>83</v>
      </c>
      <c r="F385" s="77" t="str">
        <f t="shared" ca="1" si="86"/>
        <v>Fraction TAN</v>
      </c>
      <c r="G385" s="201" t="s">
        <v>124</v>
      </c>
      <c r="H385" s="2" t="s">
        <v>49</v>
      </c>
      <c r="I385" s="211" t="str">
        <f t="shared" ca="1" si="87"/>
        <v>Table 3.10, 3B, EMEP/EEA Guidebook 2019</v>
      </c>
      <c r="J385" s="202"/>
      <c r="K385" s="211" cm="1">
        <f t="array" aca="1" ref="K385" ca="1">IF($G385="D",VLOOKUP($C385,DefaultParameters,MATCH(K$8,'Default Parameters'!$3:$3,0),FALSE),"[enter country-specific value")</f>
        <v>3.0000000000000001E-3</v>
      </c>
      <c r="L385" s="211" cm="1">
        <f t="array" aca="1" ref="L385" ca="1">IF($G385="D",VLOOKUP($C385,DefaultParameters,MATCH(L$8,'Default Parameters'!$3:$3,0),FALSE),"[enter country-specific value")</f>
        <v>3.0000000000000001E-3</v>
      </c>
      <c r="M385" s="211" cm="1">
        <f t="array" aca="1" ref="M385" ca="1">IF($G385="D",VLOOKUP($C385,DefaultParameters,MATCH(M$8,'Default Parameters'!$3:$3,0),FALSE),"[enter country-specific value")</f>
        <v>3.0000000000000001E-3</v>
      </c>
      <c r="N385" s="211" cm="1">
        <f t="array" aca="1" ref="N385" ca="1">IF($G385="D",VLOOKUP($C385,DefaultParameters,MATCH(N$8,'Default Parameters'!$3:$3,0),FALSE),"[enter country-specific value")</f>
        <v>3.0000000000000001E-3</v>
      </c>
      <c r="O385" s="211" cm="1">
        <f t="array" aca="1" ref="O385" ca="1">IF($G385="D",VLOOKUP($C385,DefaultParameters,MATCH(O$8,'Default Parameters'!$3:$3,0),FALSE),"[enter country-specific value")</f>
        <v>3.0000000000000001E-3</v>
      </c>
      <c r="P385" s="211" cm="1">
        <f t="array" aca="1" ref="P385" ca="1">IF($G385="D",VLOOKUP($C385,DefaultParameters,MATCH(P$8,'Default Parameters'!$3:$3,0),FALSE),"[enter country-specific value")</f>
        <v>3.0000000000000001E-3</v>
      </c>
      <c r="Q385" s="211" cm="1">
        <f t="array" aca="1" ref="Q385" ca="1">IF($G385="D",VLOOKUP($C385,DefaultParameters,MATCH(Q$8,'Default Parameters'!$3:$3,0),FALSE),"[enter country-specific value")</f>
        <v>3.0000000000000001E-3</v>
      </c>
      <c r="R385" s="211" cm="1">
        <f t="array" aca="1" ref="R385" ca="1">IF($G385="D",VLOOKUP($C385,DefaultParameters,MATCH(R$8,'Default Parameters'!$3:$3,0),FALSE),"[enter country-specific value")</f>
        <v>3.0000000000000001E-3</v>
      </c>
      <c r="S385" s="211" cm="1">
        <f t="array" aca="1" ref="S385" ca="1">IF($G385="D",VLOOKUP($C385,DefaultParameters,MATCH(S$8,'Default Parameters'!$3:$3,0),FALSE),"[enter country-specific value")</f>
        <v>3.0000000000000001E-3</v>
      </c>
      <c r="T385" s="211" cm="1">
        <f t="array" aca="1" ref="T385" ca="1">IF($G385="D",VLOOKUP($C385,DefaultParameters,MATCH(T$8,'Default Parameters'!$3:$3,0),FALSE),"[enter country-specific value")</f>
        <v>3.0000000000000001E-3</v>
      </c>
      <c r="U385" s="211" cm="1">
        <f t="array" aca="1" ref="U385" ca="1">IF($G385="D",VLOOKUP($C385,DefaultParameters,MATCH(U$8,'Default Parameters'!$3:$3,0),FALSE),"[enter country-specific value")</f>
        <v>3.0000000000000001E-3</v>
      </c>
      <c r="V385" s="211" cm="1">
        <f t="array" aca="1" ref="V385" ca="1">IF($G385="D",VLOOKUP($C385,DefaultParameters,MATCH(V$8,'Default Parameters'!$3:$3,0),FALSE),"[enter country-specific value")</f>
        <v>3.0000000000000001E-3</v>
      </c>
      <c r="W385" s="211" cm="1">
        <f t="array" aca="1" ref="W385" ca="1">IF($G385="D",VLOOKUP($C385,DefaultParameters,MATCH(W$8,'Default Parameters'!$3:$3,0),FALSE),"[enter country-specific value")</f>
        <v>3.0000000000000001E-3</v>
      </c>
      <c r="X385" s="211" cm="1">
        <f t="array" aca="1" ref="X385" ca="1">IF($G385="D",VLOOKUP($C385,DefaultParameters,MATCH(X$8,'Default Parameters'!$3:$3,0),FALSE),"[enter country-specific value")</f>
        <v>3.0000000000000001E-3</v>
      </c>
      <c r="Y385" s="211" cm="1">
        <f t="array" aca="1" ref="Y385" ca="1">IF($G385="D",VLOOKUP($C385,DefaultParameters,MATCH(Y$8,'Default Parameters'!$3:$3,0),FALSE),"[enter country-specific value")</f>
        <v>3.0000000000000001E-3</v>
      </c>
      <c r="Z385" s="211" cm="1">
        <f t="array" aca="1" ref="Z385" ca="1">IF($G385="D",VLOOKUP($C385,DefaultParameters,MATCH(Z$8,'Default Parameters'!$3:$3,0),FALSE),"[enter country-specific value")</f>
        <v>3.0000000000000001E-3</v>
      </c>
      <c r="AA385" s="211" cm="1">
        <f t="array" aca="1" ref="AA385" ca="1">IF($G385="D",VLOOKUP($C385,DefaultParameters,MATCH(AA$8,'Default Parameters'!$3:$3,0),FALSE),"[enter country-specific value")</f>
        <v>3.0000000000000001E-3</v>
      </c>
      <c r="AB385" s="211" cm="1">
        <f t="array" aca="1" ref="AB385" ca="1">IF($G385="D",VLOOKUP($C385,DefaultParameters,MATCH(AB$8,'Default Parameters'!$3:$3,0),FALSE),"[enter country-specific value")</f>
        <v>3.0000000000000001E-3</v>
      </c>
      <c r="AC385" s="211" cm="1">
        <f t="array" aca="1" ref="AC385" ca="1">IF($G385="D",VLOOKUP($C385,DefaultParameters,MATCH(AC$8,'Default Parameters'!$3:$3,0),FALSE),"[enter country-specific value")</f>
        <v>3.0000000000000001E-3</v>
      </c>
      <c r="AD385" s="211" cm="1">
        <f t="array" aca="1" ref="AD385" ca="1">IF($G385="D",VLOOKUP($C385,DefaultParameters,MATCH(AD$8,'Default Parameters'!$3:$3,0),FALSE),"[enter country-specific value")</f>
        <v>3.0000000000000001E-3</v>
      </c>
      <c r="AE385" s="211" cm="1">
        <f t="array" aca="1" ref="AE385" ca="1">IF($G385="D",VLOOKUP($C385,DefaultParameters,MATCH(AE$8,'Default Parameters'!$3:$3,0),FALSE),"[enter country-specific value")</f>
        <v>3.0000000000000001E-3</v>
      </c>
      <c r="AF385" s="211" cm="1">
        <f t="array" aca="1" ref="AF385" ca="1">IF($G385="D",VLOOKUP($C385,DefaultParameters,MATCH(AF$8,'Default Parameters'!$3:$3,0),FALSE),"[enter country-specific value")</f>
        <v>3.0000000000000001E-3</v>
      </c>
      <c r="AG385" s="211" cm="1">
        <f t="array" aca="1" ref="AG385" ca="1">IF($G385="D",VLOOKUP($C385,DefaultParameters,MATCH(AG$8,'Default Parameters'!$3:$3,0),FALSE),"[enter country-specific value")</f>
        <v>3.0000000000000001E-3</v>
      </c>
      <c r="AH385" s="211" cm="1">
        <f t="array" aca="1" ref="AH385" ca="1">IF($G385="D",VLOOKUP($C385,DefaultParameters,MATCH(AH$8,'Default Parameters'!$3:$3,0),FALSE),"[enter country-specific value")</f>
        <v>3.0000000000000001E-3</v>
      </c>
      <c r="AI385" s="211" cm="1">
        <f t="array" aca="1" ref="AI385" ca="1">IF($G385="D",VLOOKUP($C385,DefaultParameters,MATCH(AI$8,'Default Parameters'!$3:$3,0),FALSE),"[enter country-specific value")</f>
        <v>3.0000000000000001E-3</v>
      </c>
      <c r="AJ385" s="211" cm="1">
        <f t="array" aca="1" ref="AJ385" ca="1">IF($G385="D",VLOOKUP($C385,DefaultParameters,MATCH(AJ$8,'Default Parameters'!$3:$3,0),FALSE),"[enter country-specific value")</f>
        <v>3.0000000000000001E-3</v>
      </c>
      <c r="AK385" s="211" cm="1">
        <f t="array" aca="1" ref="AK385" ca="1">IF($G385="D",VLOOKUP($C385,DefaultParameters,MATCH(AK$8,'Default Parameters'!$3:$3,0),FALSE),"[enter country-specific value")</f>
        <v>3.0000000000000001E-3</v>
      </c>
      <c r="AL385" s="211" cm="1">
        <f t="array" aca="1" ref="AL385" ca="1">IF($G385="D",VLOOKUP($C385,DefaultParameters,MATCH(AL$8,'Default Parameters'!$3:$3,0),FALSE),"[enter country-specific value")</f>
        <v>3.0000000000000001E-3</v>
      </c>
      <c r="AM385" s="211" cm="1">
        <f t="array" aca="1" ref="AM385" ca="1">IF($G385="D",VLOOKUP($C385,DefaultParameters,MATCH(AM$8,'Default Parameters'!$3:$3,0),FALSE),"[enter country-specific value")</f>
        <v>3.0000000000000001E-3</v>
      </c>
      <c r="AN385" s="211" cm="1">
        <f t="array" aca="1" ref="AN385" ca="1">IF($G385="D",VLOOKUP($C385,DefaultParameters,MATCH(AN$8,'Default Parameters'!$3:$3,0),FALSE),"[enter country-specific value")</f>
        <v>3.0000000000000001E-3</v>
      </c>
      <c r="AO385" s="211" cm="1">
        <f t="array" aca="1" ref="AO385" ca="1">IF($G385="D",VLOOKUP($C385,DefaultParameters,MATCH(AO$8,'Default Parameters'!$3:$3,0),FALSE),"[enter country-specific value")</f>
        <v>3.0000000000000001E-3</v>
      </c>
      <c r="AP385" s="211"/>
      <c r="AQ385" s="211"/>
      <c r="AR385" s="211"/>
      <c r="AS385" s="211"/>
      <c r="AT385" s="211"/>
      <c r="AU385" s="188"/>
      <c r="AV385" s="43" t="e" cm="1">
        <f t="array" aca="1" ref="AV385" ca="1">IF($G385="D",VLOOKUP($C385,DefaultParameters,MATCH(AV$8,'Default Parameters'!$3:$3,0),FALSE),"[enter country-specific value")</f>
        <v>#N/A</v>
      </c>
    </row>
    <row r="386" spans="1:48" x14ac:dyDescent="0.25">
      <c r="A386" s="44" t="str">
        <f t="shared" si="89"/>
        <v>EF_N2_storage_slurry_Laying hens</v>
      </c>
      <c r="B386" s="2" t="s">
        <v>49</v>
      </c>
      <c r="C386" s="2" t="s">
        <v>213</v>
      </c>
      <c r="D386" s="77" t="str">
        <f t="shared" ca="1" si="85"/>
        <v>N2-N</v>
      </c>
      <c r="E386" s="2" t="s">
        <v>85</v>
      </c>
      <c r="F386" s="77" t="str">
        <f t="shared" ca="1" si="86"/>
        <v>Fraction TAN</v>
      </c>
      <c r="G386" s="201" t="s">
        <v>124</v>
      </c>
      <c r="H386" s="2" t="s">
        <v>49</v>
      </c>
      <c r="I386" s="211" t="str">
        <f t="shared" ca="1" si="87"/>
        <v>Table 3.10, 3B, EMEP/EEA Guidebook 2019</v>
      </c>
      <c r="J386" s="176"/>
      <c r="K386" s="211" cm="1">
        <f t="array" aca="1" ref="K386" ca="1">IF($G386="D",VLOOKUP($C386,DefaultParameters,MATCH(K$8,'Default Parameters'!$3:$3,0),FALSE),"[enter country-specific value")</f>
        <v>3.0000000000000001E-3</v>
      </c>
      <c r="L386" s="211" cm="1">
        <f t="array" aca="1" ref="L386" ca="1">IF($G386="D",VLOOKUP($C386,DefaultParameters,MATCH(L$8,'Default Parameters'!$3:$3,0),FALSE),"[enter country-specific value")</f>
        <v>3.0000000000000001E-3</v>
      </c>
      <c r="M386" s="211" cm="1">
        <f t="array" aca="1" ref="M386" ca="1">IF($G386="D",VLOOKUP($C386,DefaultParameters,MATCH(M$8,'Default Parameters'!$3:$3,0),FALSE),"[enter country-specific value")</f>
        <v>3.0000000000000001E-3</v>
      </c>
      <c r="N386" s="211" cm="1">
        <f t="array" aca="1" ref="N386" ca="1">IF($G386="D",VLOOKUP($C386,DefaultParameters,MATCH(N$8,'Default Parameters'!$3:$3,0),FALSE),"[enter country-specific value")</f>
        <v>3.0000000000000001E-3</v>
      </c>
      <c r="O386" s="211" cm="1">
        <f t="array" aca="1" ref="O386" ca="1">IF($G386="D",VLOOKUP($C386,DefaultParameters,MATCH(O$8,'Default Parameters'!$3:$3,0),FALSE),"[enter country-specific value")</f>
        <v>3.0000000000000001E-3</v>
      </c>
      <c r="P386" s="211" cm="1">
        <f t="array" aca="1" ref="P386" ca="1">IF($G386="D",VLOOKUP($C386,DefaultParameters,MATCH(P$8,'Default Parameters'!$3:$3,0),FALSE),"[enter country-specific value")</f>
        <v>3.0000000000000001E-3</v>
      </c>
      <c r="Q386" s="211" cm="1">
        <f t="array" aca="1" ref="Q386" ca="1">IF($G386="D",VLOOKUP($C386,DefaultParameters,MATCH(Q$8,'Default Parameters'!$3:$3,0),FALSE),"[enter country-specific value")</f>
        <v>3.0000000000000001E-3</v>
      </c>
      <c r="R386" s="211" cm="1">
        <f t="array" aca="1" ref="R386" ca="1">IF($G386="D",VLOOKUP($C386,DefaultParameters,MATCH(R$8,'Default Parameters'!$3:$3,0),FALSE),"[enter country-specific value")</f>
        <v>3.0000000000000001E-3</v>
      </c>
      <c r="S386" s="211" cm="1">
        <f t="array" aca="1" ref="S386" ca="1">IF($G386="D",VLOOKUP($C386,DefaultParameters,MATCH(S$8,'Default Parameters'!$3:$3,0),FALSE),"[enter country-specific value")</f>
        <v>3.0000000000000001E-3</v>
      </c>
      <c r="T386" s="211" cm="1">
        <f t="array" aca="1" ref="T386" ca="1">IF($G386="D",VLOOKUP($C386,DefaultParameters,MATCH(T$8,'Default Parameters'!$3:$3,0),FALSE),"[enter country-specific value")</f>
        <v>3.0000000000000001E-3</v>
      </c>
      <c r="U386" s="211" cm="1">
        <f t="array" aca="1" ref="U386" ca="1">IF($G386="D",VLOOKUP($C386,DefaultParameters,MATCH(U$8,'Default Parameters'!$3:$3,0),FALSE),"[enter country-specific value")</f>
        <v>3.0000000000000001E-3</v>
      </c>
      <c r="V386" s="211" cm="1">
        <f t="array" aca="1" ref="V386" ca="1">IF($G386="D",VLOOKUP($C386,DefaultParameters,MATCH(V$8,'Default Parameters'!$3:$3,0),FALSE),"[enter country-specific value")</f>
        <v>3.0000000000000001E-3</v>
      </c>
      <c r="W386" s="211" cm="1">
        <f t="array" aca="1" ref="W386" ca="1">IF($G386="D",VLOOKUP($C386,DefaultParameters,MATCH(W$8,'Default Parameters'!$3:$3,0),FALSE),"[enter country-specific value")</f>
        <v>3.0000000000000001E-3</v>
      </c>
      <c r="X386" s="211" cm="1">
        <f t="array" aca="1" ref="X386" ca="1">IF($G386="D",VLOOKUP($C386,DefaultParameters,MATCH(X$8,'Default Parameters'!$3:$3,0),FALSE),"[enter country-specific value")</f>
        <v>3.0000000000000001E-3</v>
      </c>
      <c r="Y386" s="211" cm="1">
        <f t="array" aca="1" ref="Y386" ca="1">IF($G386="D",VLOOKUP($C386,DefaultParameters,MATCH(Y$8,'Default Parameters'!$3:$3,0),FALSE),"[enter country-specific value")</f>
        <v>3.0000000000000001E-3</v>
      </c>
      <c r="Z386" s="211" cm="1">
        <f t="array" aca="1" ref="Z386" ca="1">IF($G386="D",VLOOKUP($C386,DefaultParameters,MATCH(Z$8,'Default Parameters'!$3:$3,0),FALSE),"[enter country-specific value")</f>
        <v>3.0000000000000001E-3</v>
      </c>
      <c r="AA386" s="211" cm="1">
        <f t="array" aca="1" ref="AA386" ca="1">IF($G386="D",VLOOKUP($C386,DefaultParameters,MATCH(AA$8,'Default Parameters'!$3:$3,0),FALSE),"[enter country-specific value")</f>
        <v>3.0000000000000001E-3</v>
      </c>
      <c r="AB386" s="211" cm="1">
        <f t="array" aca="1" ref="AB386" ca="1">IF($G386="D",VLOOKUP($C386,DefaultParameters,MATCH(AB$8,'Default Parameters'!$3:$3,0),FALSE),"[enter country-specific value")</f>
        <v>3.0000000000000001E-3</v>
      </c>
      <c r="AC386" s="211" cm="1">
        <f t="array" aca="1" ref="AC386" ca="1">IF($G386="D",VLOOKUP($C386,DefaultParameters,MATCH(AC$8,'Default Parameters'!$3:$3,0),FALSE),"[enter country-specific value")</f>
        <v>3.0000000000000001E-3</v>
      </c>
      <c r="AD386" s="211" cm="1">
        <f t="array" aca="1" ref="AD386" ca="1">IF($G386="D",VLOOKUP($C386,DefaultParameters,MATCH(AD$8,'Default Parameters'!$3:$3,0),FALSE),"[enter country-specific value")</f>
        <v>3.0000000000000001E-3</v>
      </c>
      <c r="AE386" s="211" cm="1">
        <f t="array" aca="1" ref="AE386" ca="1">IF($G386="D",VLOOKUP($C386,DefaultParameters,MATCH(AE$8,'Default Parameters'!$3:$3,0),FALSE),"[enter country-specific value")</f>
        <v>3.0000000000000001E-3</v>
      </c>
      <c r="AF386" s="211" cm="1">
        <f t="array" aca="1" ref="AF386" ca="1">IF($G386="D",VLOOKUP($C386,DefaultParameters,MATCH(AF$8,'Default Parameters'!$3:$3,0),FALSE),"[enter country-specific value")</f>
        <v>3.0000000000000001E-3</v>
      </c>
      <c r="AG386" s="211" cm="1">
        <f t="array" aca="1" ref="AG386" ca="1">IF($G386="D",VLOOKUP($C386,DefaultParameters,MATCH(AG$8,'Default Parameters'!$3:$3,0),FALSE),"[enter country-specific value")</f>
        <v>3.0000000000000001E-3</v>
      </c>
      <c r="AH386" s="211" cm="1">
        <f t="array" aca="1" ref="AH386" ca="1">IF($G386="D",VLOOKUP($C386,DefaultParameters,MATCH(AH$8,'Default Parameters'!$3:$3,0),FALSE),"[enter country-specific value")</f>
        <v>3.0000000000000001E-3</v>
      </c>
      <c r="AI386" s="211" cm="1">
        <f t="array" aca="1" ref="AI386" ca="1">IF($G386="D",VLOOKUP($C386,DefaultParameters,MATCH(AI$8,'Default Parameters'!$3:$3,0),FALSE),"[enter country-specific value")</f>
        <v>3.0000000000000001E-3</v>
      </c>
      <c r="AJ386" s="211" cm="1">
        <f t="array" aca="1" ref="AJ386" ca="1">IF($G386="D",VLOOKUP($C386,DefaultParameters,MATCH(AJ$8,'Default Parameters'!$3:$3,0),FALSE),"[enter country-specific value")</f>
        <v>3.0000000000000001E-3</v>
      </c>
      <c r="AK386" s="211" cm="1">
        <f t="array" aca="1" ref="AK386" ca="1">IF($G386="D",VLOOKUP($C386,DefaultParameters,MATCH(AK$8,'Default Parameters'!$3:$3,0),FALSE),"[enter country-specific value")</f>
        <v>3.0000000000000001E-3</v>
      </c>
      <c r="AL386" s="211" cm="1">
        <f t="array" aca="1" ref="AL386" ca="1">IF($G386="D",VLOOKUP($C386,DefaultParameters,MATCH(AL$8,'Default Parameters'!$3:$3,0),FALSE),"[enter country-specific value")</f>
        <v>3.0000000000000001E-3</v>
      </c>
      <c r="AM386" s="211" cm="1">
        <f t="array" aca="1" ref="AM386" ca="1">IF($G386="D",VLOOKUP($C386,DefaultParameters,MATCH(AM$8,'Default Parameters'!$3:$3,0),FALSE),"[enter country-specific value")</f>
        <v>3.0000000000000001E-3</v>
      </c>
      <c r="AN386" s="211" cm="1">
        <f t="array" aca="1" ref="AN386" ca="1">IF($G386="D",VLOOKUP($C386,DefaultParameters,MATCH(AN$8,'Default Parameters'!$3:$3,0),FALSE),"[enter country-specific value")</f>
        <v>3.0000000000000001E-3</v>
      </c>
      <c r="AO386" s="211" cm="1">
        <f t="array" aca="1" ref="AO386" ca="1">IF($G386="D",VLOOKUP($C386,DefaultParameters,MATCH(AO$8,'Default Parameters'!$3:$3,0),FALSE),"[enter country-specific value")</f>
        <v>3.0000000000000001E-3</v>
      </c>
      <c r="AP386" s="211"/>
      <c r="AQ386" s="211"/>
      <c r="AR386" s="211"/>
      <c r="AS386" s="211"/>
      <c r="AT386" s="211"/>
      <c r="AU386" s="188"/>
      <c r="AV386" s="43" t="e" cm="1">
        <f t="array" aca="1" ref="AV386" ca="1">IF($G386="D",VLOOKUP($C386,DefaultParameters,MATCH(AV$8,'Default Parameters'!$3:$3,0),FALSE),"[enter country-specific value")</f>
        <v>#N/A</v>
      </c>
    </row>
    <row r="387" spans="1:48" x14ac:dyDescent="0.25">
      <c r="A387" s="44" t="str">
        <f t="shared" si="89"/>
        <v>EF_N2_storage_slurry_Broilers</v>
      </c>
      <c r="B387" s="2" t="s">
        <v>49</v>
      </c>
      <c r="C387" s="2" t="s">
        <v>213</v>
      </c>
      <c r="D387" s="77" t="str">
        <f t="shared" ca="1" si="85"/>
        <v>N2-N</v>
      </c>
      <c r="E387" s="2" t="s">
        <v>84</v>
      </c>
      <c r="F387" s="77" t="str">
        <f t="shared" ca="1" si="86"/>
        <v>Fraction TAN</v>
      </c>
      <c r="G387" s="201" t="s">
        <v>124</v>
      </c>
      <c r="H387" s="2" t="s">
        <v>49</v>
      </c>
      <c r="I387" s="211" t="str">
        <f t="shared" ca="1" si="87"/>
        <v>Table 3.10, 3B, EMEP/EEA Guidebook 2019</v>
      </c>
      <c r="J387" s="202"/>
      <c r="K387" s="211" cm="1">
        <f t="array" aca="1" ref="K387" ca="1">IF($G387="D",VLOOKUP($C387,DefaultParameters,MATCH(K$8,'Default Parameters'!$3:$3,0),FALSE),"[enter country-specific value")</f>
        <v>3.0000000000000001E-3</v>
      </c>
      <c r="L387" s="211" cm="1">
        <f t="array" aca="1" ref="L387" ca="1">IF($G387="D",VLOOKUP($C387,DefaultParameters,MATCH(L$8,'Default Parameters'!$3:$3,0),FALSE),"[enter country-specific value")</f>
        <v>3.0000000000000001E-3</v>
      </c>
      <c r="M387" s="211" cm="1">
        <f t="array" aca="1" ref="M387" ca="1">IF($G387="D",VLOOKUP($C387,DefaultParameters,MATCH(M$8,'Default Parameters'!$3:$3,0),FALSE),"[enter country-specific value")</f>
        <v>3.0000000000000001E-3</v>
      </c>
      <c r="N387" s="211" cm="1">
        <f t="array" aca="1" ref="N387" ca="1">IF($G387="D",VLOOKUP($C387,DefaultParameters,MATCH(N$8,'Default Parameters'!$3:$3,0),FALSE),"[enter country-specific value")</f>
        <v>3.0000000000000001E-3</v>
      </c>
      <c r="O387" s="211" cm="1">
        <f t="array" aca="1" ref="O387" ca="1">IF($G387="D",VLOOKUP($C387,DefaultParameters,MATCH(O$8,'Default Parameters'!$3:$3,0),FALSE),"[enter country-specific value")</f>
        <v>3.0000000000000001E-3</v>
      </c>
      <c r="P387" s="211" cm="1">
        <f t="array" aca="1" ref="P387" ca="1">IF($G387="D",VLOOKUP($C387,DefaultParameters,MATCH(P$8,'Default Parameters'!$3:$3,0),FALSE),"[enter country-specific value")</f>
        <v>3.0000000000000001E-3</v>
      </c>
      <c r="Q387" s="211" cm="1">
        <f t="array" aca="1" ref="Q387" ca="1">IF($G387="D",VLOOKUP($C387,DefaultParameters,MATCH(Q$8,'Default Parameters'!$3:$3,0),FALSE),"[enter country-specific value")</f>
        <v>3.0000000000000001E-3</v>
      </c>
      <c r="R387" s="211" cm="1">
        <f t="array" aca="1" ref="R387" ca="1">IF($G387="D",VLOOKUP($C387,DefaultParameters,MATCH(R$8,'Default Parameters'!$3:$3,0),FALSE),"[enter country-specific value")</f>
        <v>3.0000000000000001E-3</v>
      </c>
      <c r="S387" s="211" cm="1">
        <f t="array" aca="1" ref="S387" ca="1">IF($G387="D",VLOOKUP($C387,DefaultParameters,MATCH(S$8,'Default Parameters'!$3:$3,0),FALSE),"[enter country-specific value")</f>
        <v>3.0000000000000001E-3</v>
      </c>
      <c r="T387" s="211" cm="1">
        <f t="array" aca="1" ref="T387" ca="1">IF($G387="D",VLOOKUP($C387,DefaultParameters,MATCH(T$8,'Default Parameters'!$3:$3,0),FALSE),"[enter country-specific value")</f>
        <v>3.0000000000000001E-3</v>
      </c>
      <c r="U387" s="211" cm="1">
        <f t="array" aca="1" ref="U387" ca="1">IF($G387="D",VLOOKUP($C387,DefaultParameters,MATCH(U$8,'Default Parameters'!$3:$3,0),FALSE),"[enter country-specific value")</f>
        <v>3.0000000000000001E-3</v>
      </c>
      <c r="V387" s="211" cm="1">
        <f t="array" aca="1" ref="V387" ca="1">IF($G387="D",VLOOKUP($C387,DefaultParameters,MATCH(V$8,'Default Parameters'!$3:$3,0),FALSE),"[enter country-specific value")</f>
        <v>3.0000000000000001E-3</v>
      </c>
      <c r="W387" s="211" cm="1">
        <f t="array" aca="1" ref="W387" ca="1">IF($G387="D",VLOOKUP($C387,DefaultParameters,MATCH(W$8,'Default Parameters'!$3:$3,0),FALSE),"[enter country-specific value")</f>
        <v>3.0000000000000001E-3</v>
      </c>
      <c r="X387" s="211" cm="1">
        <f t="array" aca="1" ref="X387" ca="1">IF($G387="D",VLOOKUP($C387,DefaultParameters,MATCH(X$8,'Default Parameters'!$3:$3,0),FALSE),"[enter country-specific value")</f>
        <v>3.0000000000000001E-3</v>
      </c>
      <c r="Y387" s="211" cm="1">
        <f t="array" aca="1" ref="Y387" ca="1">IF($G387="D",VLOOKUP($C387,DefaultParameters,MATCH(Y$8,'Default Parameters'!$3:$3,0),FALSE),"[enter country-specific value")</f>
        <v>3.0000000000000001E-3</v>
      </c>
      <c r="Z387" s="211" cm="1">
        <f t="array" aca="1" ref="Z387" ca="1">IF($G387="D",VLOOKUP($C387,DefaultParameters,MATCH(Z$8,'Default Parameters'!$3:$3,0),FALSE),"[enter country-specific value")</f>
        <v>3.0000000000000001E-3</v>
      </c>
      <c r="AA387" s="211" cm="1">
        <f t="array" aca="1" ref="AA387" ca="1">IF($G387="D",VLOOKUP($C387,DefaultParameters,MATCH(AA$8,'Default Parameters'!$3:$3,0),FALSE),"[enter country-specific value")</f>
        <v>3.0000000000000001E-3</v>
      </c>
      <c r="AB387" s="211" cm="1">
        <f t="array" aca="1" ref="AB387" ca="1">IF($G387="D",VLOOKUP($C387,DefaultParameters,MATCH(AB$8,'Default Parameters'!$3:$3,0),FALSE),"[enter country-specific value")</f>
        <v>3.0000000000000001E-3</v>
      </c>
      <c r="AC387" s="211" cm="1">
        <f t="array" aca="1" ref="AC387" ca="1">IF($G387="D",VLOOKUP($C387,DefaultParameters,MATCH(AC$8,'Default Parameters'!$3:$3,0),FALSE),"[enter country-specific value")</f>
        <v>3.0000000000000001E-3</v>
      </c>
      <c r="AD387" s="211" cm="1">
        <f t="array" aca="1" ref="AD387" ca="1">IF($G387="D",VLOOKUP($C387,DefaultParameters,MATCH(AD$8,'Default Parameters'!$3:$3,0),FALSE),"[enter country-specific value")</f>
        <v>3.0000000000000001E-3</v>
      </c>
      <c r="AE387" s="211" cm="1">
        <f t="array" aca="1" ref="AE387" ca="1">IF($G387="D",VLOOKUP($C387,DefaultParameters,MATCH(AE$8,'Default Parameters'!$3:$3,0),FALSE),"[enter country-specific value")</f>
        <v>3.0000000000000001E-3</v>
      </c>
      <c r="AF387" s="211" cm="1">
        <f t="array" aca="1" ref="AF387" ca="1">IF($G387="D",VLOOKUP($C387,DefaultParameters,MATCH(AF$8,'Default Parameters'!$3:$3,0),FALSE),"[enter country-specific value")</f>
        <v>3.0000000000000001E-3</v>
      </c>
      <c r="AG387" s="211" cm="1">
        <f t="array" aca="1" ref="AG387" ca="1">IF($G387="D",VLOOKUP($C387,DefaultParameters,MATCH(AG$8,'Default Parameters'!$3:$3,0),FALSE),"[enter country-specific value")</f>
        <v>3.0000000000000001E-3</v>
      </c>
      <c r="AH387" s="211" cm="1">
        <f t="array" aca="1" ref="AH387" ca="1">IF($G387="D",VLOOKUP($C387,DefaultParameters,MATCH(AH$8,'Default Parameters'!$3:$3,0),FALSE),"[enter country-specific value")</f>
        <v>3.0000000000000001E-3</v>
      </c>
      <c r="AI387" s="211" cm="1">
        <f t="array" aca="1" ref="AI387" ca="1">IF($G387="D",VLOOKUP($C387,DefaultParameters,MATCH(AI$8,'Default Parameters'!$3:$3,0),FALSE),"[enter country-specific value")</f>
        <v>3.0000000000000001E-3</v>
      </c>
      <c r="AJ387" s="211" cm="1">
        <f t="array" aca="1" ref="AJ387" ca="1">IF($G387="D",VLOOKUP($C387,DefaultParameters,MATCH(AJ$8,'Default Parameters'!$3:$3,0),FALSE),"[enter country-specific value")</f>
        <v>3.0000000000000001E-3</v>
      </c>
      <c r="AK387" s="211" cm="1">
        <f t="array" aca="1" ref="AK387" ca="1">IF($G387="D",VLOOKUP($C387,DefaultParameters,MATCH(AK$8,'Default Parameters'!$3:$3,0),FALSE),"[enter country-specific value")</f>
        <v>3.0000000000000001E-3</v>
      </c>
      <c r="AL387" s="211" cm="1">
        <f t="array" aca="1" ref="AL387" ca="1">IF($G387="D",VLOOKUP($C387,DefaultParameters,MATCH(AL$8,'Default Parameters'!$3:$3,0),FALSE),"[enter country-specific value")</f>
        <v>3.0000000000000001E-3</v>
      </c>
      <c r="AM387" s="211" cm="1">
        <f t="array" aca="1" ref="AM387" ca="1">IF($G387="D",VLOOKUP($C387,DefaultParameters,MATCH(AM$8,'Default Parameters'!$3:$3,0),FALSE),"[enter country-specific value")</f>
        <v>3.0000000000000001E-3</v>
      </c>
      <c r="AN387" s="211" cm="1">
        <f t="array" aca="1" ref="AN387" ca="1">IF($G387="D",VLOOKUP($C387,DefaultParameters,MATCH(AN$8,'Default Parameters'!$3:$3,0),FALSE),"[enter country-specific value")</f>
        <v>3.0000000000000001E-3</v>
      </c>
      <c r="AO387" s="211" cm="1">
        <f t="array" aca="1" ref="AO387" ca="1">IF($G387="D",VLOOKUP($C387,DefaultParameters,MATCH(AO$8,'Default Parameters'!$3:$3,0),FALSE),"[enter country-specific value")</f>
        <v>3.0000000000000001E-3</v>
      </c>
      <c r="AP387" s="211"/>
      <c r="AQ387" s="211"/>
      <c r="AR387" s="211"/>
      <c r="AS387" s="211"/>
      <c r="AT387" s="211"/>
      <c r="AU387" s="188"/>
      <c r="AV387" s="43" t="e" cm="1">
        <f t="array" aca="1" ref="AV387" ca="1">IF($G387="D",VLOOKUP($C387,DefaultParameters,MATCH(AV$8,'Default Parameters'!$3:$3,0),FALSE),"[enter country-specific value")</f>
        <v>#N/A</v>
      </c>
    </row>
    <row r="388" spans="1:48" x14ac:dyDescent="0.25">
      <c r="A388" s="44" t="str">
        <f t="shared" si="89"/>
        <v>EF_N2_storage_slurry_Turkeys</v>
      </c>
      <c r="B388" s="2" t="s">
        <v>49</v>
      </c>
      <c r="C388" s="2" t="s">
        <v>213</v>
      </c>
      <c r="D388" s="77" t="str">
        <f t="shared" ca="1" si="85"/>
        <v>N2-N</v>
      </c>
      <c r="E388" s="2" t="s">
        <v>87</v>
      </c>
      <c r="F388" s="77" t="str">
        <f t="shared" ca="1" si="86"/>
        <v>Fraction TAN</v>
      </c>
      <c r="G388" s="201" t="s">
        <v>124</v>
      </c>
      <c r="H388" s="2" t="s">
        <v>49</v>
      </c>
      <c r="I388" s="211" t="str">
        <f t="shared" ca="1" si="87"/>
        <v>Table 3.10, 3B, EMEP/EEA Guidebook 2019</v>
      </c>
      <c r="J388" s="202"/>
      <c r="K388" s="211" cm="1">
        <f t="array" aca="1" ref="K388" ca="1">IF($G388="D",VLOOKUP($C388,DefaultParameters,MATCH(K$8,'Default Parameters'!$3:$3,0),FALSE),"[enter country-specific value")</f>
        <v>3.0000000000000001E-3</v>
      </c>
      <c r="L388" s="211" cm="1">
        <f t="array" aca="1" ref="L388" ca="1">IF($G388="D",VLOOKUP($C388,DefaultParameters,MATCH(L$8,'Default Parameters'!$3:$3,0),FALSE),"[enter country-specific value")</f>
        <v>3.0000000000000001E-3</v>
      </c>
      <c r="M388" s="211" cm="1">
        <f t="array" aca="1" ref="M388" ca="1">IF($G388="D",VLOOKUP($C388,DefaultParameters,MATCH(M$8,'Default Parameters'!$3:$3,0),FALSE),"[enter country-specific value")</f>
        <v>3.0000000000000001E-3</v>
      </c>
      <c r="N388" s="211" cm="1">
        <f t="array" aca="1" ref="N388" ca="1">IF($G388="D",VLOOKUP($C388,DefaultParameters,MATCH(N$8,'Default Parameters'!$3:$3,0),FALSE),"[enter country-specific value")</f>
        <v>3.0000000000000001E-3</v>
      </c>
      <c r="O388" s="211" cm="1">
        <f t="array" aca="1" ref="O388" ca="1">IF($G388="D",VLOOKUP($C388,DefaultParameters,MATCH(O$8,'Default Parameters'!$3:$3,0),FALSE),"[enter country-specific value")</f>
        <v>3.0000000000000001E-3</v>
      </c>
      <c r="P388" s="211" cm="1">
        <f t="array" aca="1" ref="P388" ca="1">IF($G388="D",VLOOKUP($C388,DefaultParameters,MATCH(P$8,'Default Parameters'!$3:$3,0),FALSE),"[enter country-specific value")</f>
        <v>3.0000000000000001E-3</v>
      </c>
      <c r="Q388" s="211" cm="1">
        <f t="array" aca="1" ref="Q388" ca="1">IF($G388="D",VLOOKUP($C388,DefaultParameters,MATCH(Q$8,'Default Parameters'!$3:$3,0),FALSE),"[enter country-specific value")</f>
        <v>3.0000000000000001E-3</v>
      </c>
      <c r="R388" s="211" cm="1">
        <f t="array" aca="1" ref="R388" ca="1">IF($G388="D",VLOOKUP($C388,DefaultParameters,MATCH(R$8,'Default Parameters'!$3:$3,0),FALSE),"[enter country-specific value")</f>
        <v>3.0000000000000001E-3</v>
      </c>
      <c r="S388" s="211" cm="1">
        <f t="array" aca="1" ref="S388" ca="1">IF($G388="D",VLOOKUP($C388,DefaultParameters,MATCH(S$8,'Default Parameters'!$3:$3,0),FALSE),"[enter country-specific value")</f>
        <v>3.0000000000000001E-3</v>
      </c>
      <c r="T388" s="211" cm="1">
        <f t="array" aca="1" ref="T388" ca="1">IF($G388="D",VLOOKUP($C388,DefaultParameters,MATCH(T$8,'Default Parameters'!$3:$3,0),FALSE),"[enter country-specific value")</f>
        <v>3.0000000000000001E-3</v>
      </c>
      <c r="U388" s="211" cm="1">
        <f t="array" aca="1" ref="U388" ca="1">IF($G388="D",VLOOKUP($C388,DefaultParameters,MATCH(U$8,'Default Parameters'!$3:$3,0),FALSE),"[enter country-specific value")</f>
        <v>3.0000000000000001E-3</v>
      </c>
      <c r="V388" s="211" cm="1">
        <f t="array" aca="1" ref="V388" ca="1">IF($G388="D",VLOOKUP($C388,DefaultParameters,MATCH(V$8,'Default Parameters'!$3:$3,0),FALSE),"[enter country-specific value")</f>
        <v>3.0000000000000001E-3</v>
      </c>
      <c r="W388" s="211" cm="1">
        <f t="array" aca="1" ref="W388" ca="1">IF($G388="D",VLOOKUP($C388,DefaultParameters,MATCH(W$8,'Default Parameters'!$3:$3,0),FALSE),"[enter country-specific value")</f>
        <v>3.0000000000000001E-3</v>
      </c>
      <c r="X388" s="211" cm="1">
        <f t="array" aca="1" ref="X388" ca="1">IF($G388="D",VLOOKUP($C388,DefaultParameters,MATCH(X$8,'Default Parameters'!$3:$3,0),FALSE),"[enter country-specific value")</f>
        <v>3.0000000000000001E-3</v>
      </c>
      <c r="Y388" s="211" cm="1">
        <f t="array" aca="1" ref="Y388" ca="1">IF($G388="D",VLOOKUP($C388,DefaultParameters,MATCH(Y$8,'Default Parameters'!$3:$3,0),FALSE),"[enter country-specific value")</f>
        <v>3.0000000000000001E-3</v>
      </c>
      <c r="Z388" s="211" cm="1">
        <f t="array" aca="1" ref="Z388" ca="1">IF($G388="D",VLOOKUP($C388,DefaultParameters,MATCH(Z$8,'Default Parameters'!$3:$3,0),FALSE),"[enter country-specific value")</f>
        <v>3.0000000000000001E-3</v>
      </c>
      <c r="AA388" s="211" cm="1">
        <f t="array" aca="1" ref="AA388" ca="1">IF($G388="D",VLOOKUP($C388,DefaultParameters,MATCH(AA$8,'Default Parameters'!$3:$3,0),FALSE),"[enter country-specific value")</f>
        <v>3.0000000000000001E-3</v>
      </c>
      <c r="AB388" s="211" cm="1">
        <f t="array" aca="1" ref="AB388" ca="1">IF($G388="D",VLOOKUP($C388,DefaultParameters,MATCH(AB$8,'Default Parameters'!$3:$3,0),FALSE),"[enter country-specific value")</f>
        <v>3.0000000000000001E-3</v>
      </c>
      <c r="AC388" s="211" cm="1">
        <f t="array" aca="1" ref="AC388" ca="1">IF($G388="D",VLOOKUP($C388,DefaultParameters,MATCH(AC$8,'Default Parameters'!$3:$3,0),FALSE),"[enter country-specific value")</f>
        <v>3.0000000000000001E-3</v>
      </c>
      <c r="AD388" s="211" cm="1">
        <f t="array" aca="1" ref="AD388" ca="1">IF($G388="D",VLOOKUP($C388,DefaultParameters,MATCH(AD$8,'Default Parameters'!$3:$3,0),FALSE),"[enter country-specific value")</f>
        <v>3.0000000000000001E-3</v>
      </c>
      <c r="AE388" s="211" cm="1">
        <f t="array" aca="1" ref="AE388" ca="1">IF($G388="D",VLOOKUP($C388,DefaultParameters,MATCH(AE$8,'Default Parameters'!$3:$3,0),FALSE),"[enter country-specific value")</f>
        <v>3.0000000000000001E-3</v>
      </c>
      <c r="AF388" s="211" cm="1">
        <f t="array" aca="1" ref="AF388" ca="1">IF($G388="D",VLOOKUP($C388,DefaultParameters,MATCH(AF$8,'Default Parameters'!$3:$3,0),FALSE),"[enter country-specific value")</f>
        <v>3.0000000000000001E-3</v>
      </c>
      <c r="AG388" s="211" cm="1">
        <f t="array" aca="1" ref="AG388" ca="1">IF($G388="D",VLOOKUP($C388,DefaultParameters,MATCH(AG$8,'Default Parameters'!$3:$3,0),FALSE),"[enter country-specific value")</f>
        <v>3.0000000000000001E-3</v>
      </c>
      <c r="AH388" s="211" cm="1">
        <f t="array" aca="1" ref="AH388" ca="1">IF($G388="D",VLOOKUP($C388,DefaultParameters,MATCH(AH$8,'Default Parameters'!$3:$3,0),FALSE),"[enter country-specific value")</f>
        <v>3.0000000000000001E-3</v>
      </c>
      <c r="AI388" s="211" cm="1">
        <f t="array" aca="1" ref="AI388" ca="1">IF($G388="D",VLOOKUP($C388,DefaultParameters,MATCH(AI$8,'Default Parameters'!$3:$3,0),FALSE),"[enter country-specific value")</f>
        <v>3.0000000000000001E-3</v>
      </c>
      <c r="AJ388" s="211" cm="1">
        <f t="array" aca="1" ref="AJ388" ca="1">IF($G388="D",VLOOKUP($C388,DefaultParameters,MATCH(AJ$8,'Default Parameters'!$3:$3,0),FALSE),"[enter country-specific value")</f>
        <v>3.0000000000000001E-3</v>
      </c>
      <c r="AK388" s="211" cm="1">
        <f t="array" aca="1" ref="AK388" ca="1">IF($G388="D",VLOOKUP($C388,DefaultParameters,MATCH(AK$8,'Default Parameters'!$3:$3,0),FALSE),"[enter country-specific value")</f>
        <v>3.0000000000000001E-3</v>
      </c>
      <c r="AL388" s="211" cm="1">
        <f t="array" aca="1" ref="AL388" ca="1">IF($G388="D",VLOOKUP($C388,DefaultParameters,MATCH(AL$8,'Default Parameters'!$3:$3,0),FALSE),"[enter country-specific value")</f>
        <v>3.0000000000000001E-3</v>
      </c>
      <c r="AM388" s="211" cm="1">
        <f t="array" aca="1" ref="AM388" ca="1">IF($G388="D",VLOOKUP($C388,DefaultParameters,MATCH(AM$8,'Default Parameters'!$3:$3,0),FALSE),"[enter country-specific value")</f>
        <v>3.0000000000000001E-3</v>
      </c>
      <c r="AN388" s="211" cm="1">
        <f t="array" aca="1" ref="AN388" ca="1">IF($G388="D",VLOOKUP($C388,DefaultParameters,MATCH(AN$8,'Default Parameters'!$3:$3,0),FALSE),"[enter country-specific value")</f>
        <v>3.0000000000000001E-3</v>
      </c>
      <c r="AO388" s="211" cm="1">
        <f t="array" aca="1" ref="AO388" ca="1">IF($G388="D",VLOOKUP($C388,DefaultParameters,MATCH(AO$8,'Default Parameters'!$3:$3,0),FALSE),"[enter country-specific value")</f>
        <v>3.0000000000000001E-3</v>
      </c>
      <c r="AP388" s="211"/>
      <c r="AQ388" s="211"/>
      <c r="AR388" s="211"/>
      <c r="AS388" s="211"/>
      <c r="AT388" s="211"/>
      <c r="AU388" s="188"/>
      <c r="AV388" s="43" t="e" cm="1">
        <f t="array" aca="1" ref="AV388" ca="1">IF($G388="D",VLOOKUP($C388,DefaultParameters,MATCH(AV$8,'Default Parameters'!$3:$3,0),FALSE),"[enter country-specific value")</f>
        <v>#N/A</v>
      </c>
    </row>
    <row r="389" spans="1:48" x14ac:dyDescent="0.25">
      <c r="A389" s="44" t="str">
        <f t="shared" si="89"/>
        <v>EF_N2_storage_slurry_Other poultry (ducks)</v>
      </c>
      <c r="B389" s="2" t="s">
        <v>49</v>
      </c>
      <c r="C389" s="2" t="s">
        <v>213</v>
      </c>
      <c r="D389" s="77" t="str">
        <f t="shared" ca="1" si="85"/>
        <v>N2-N</v>
      </c>
      <c r="E389" s="2" t="s">
        <v>90</v>
      </c>
      <c r="F389" s="77" t="str">
        <f t="shared" ca="1" si="86"/>
        <v>Fraction TAN</v>
      </c>
      <c r="G389" s="201" t="s">
        <v>124</v>
      </c>
      <c r="H389" s="2" t="s">
        <v>49</v>
      </c>
      <c r="I389" s="211" t="str">
        <f t="shared" ca="1" si="87"/>
        <v>Table 3.10, 3B, EMEP/EEA Guidebook 2019</v>
      </c>
      <c r="J389" s="202"/>
      <c r="K389" s="211" cm="1">
        <f t="array" aca="1" ref="K389" ca="1">IF($G389="D",VLOOKUP($C389,DefaultParameters,MATCH(K$8,'Default Parameters'!$3:$3,0),FALSE),"[enter country-specific value")</f>
        <v>3.0000000000000001E-3</v>
      </c>
      <c r="L389" s="211" cm="1">
        <f t="array" aca="1" ref="L389" ca="1">IF($G389="D",VLOOKUP($C389,DefaultParameters,MATCH(L$8,'Default Parameters'!$3:$3,0),FALSE),"[enter country-specific value")</f>
        <v>3.0000000000000001E-3</v>
      </c>
      <c r="M389" s="211" cm="1">
        <f t="array" aca="1" ref="M389" ca="1">IF($G389="D",VLOOKUP($C389,DefaultParameters,MATCH(M$8,'Default Parameters'!$3:$3,0),FALSE),"[enter country-specific value")</f>
        <v>3.0000000000000001E-3</v>
      </c>
      <c r="N389" s="211" cm="1">
        <f t="array" aca="1" ref="N389" ca="1">IF($G389="D",VLOOKUP($C389,DefaultParameters,MATCH(N$8,'Default Parameters'!$3:$3,0),FALSE),"[enter country-specific value")</f>
        <v>3.0000000000000001E-3</v>
      </c>
      <c r="O389" s="211" cm="1">
        <f t="array" aca="1" ref="O389" ca="1">IF($G389="D",VLOOKUP($C389,DefaultParameters,MATCH(O$8,'Default Parameters'!$3:$3,0),FALSE),"[enter country-specific value")</f>
        <v>3.0000000000000001E-3</v>
      </c>
      <c r="P389" s="211" cm="1">
        <f t="array" aca="1" ref="P389" ca="1">IF($G389="D",VLOOKUP($C389,DefaultParameters,MATCH(P$8,'Default Parameters'!$3:$3,0),FALSE),"[enter country-specific value")</f>
        <v>3.0000000000000001E-3</v>
      </c>
      <c r="Q389" s="211" cm="1">
        <f t="array" aca="1" ref="Q389" ca="1">IF($G389="D",VLOOKUP($C389,DefaultParameters,MATCH(Q$8,'Default Parameters'!$3:$3,0),FALSE),"[enter country-specific value")</f>
        <v>3.0000000000000001E-3</v>
      </c>
      <c r="R389" s="211" cm="1">
        <f t="array" aca="1" ref="R389" ca="1">IF($G389="D",VLOOKUP($C389,DefaultParameters,MATCH(R$8,'Default Parameters'!$3:$3,0),FALSE),"[enter country-specific value")</f>
        <v>3.0000000000000001E-3</v>
      </c>
      <c r="S389" s="211" cm="1">
        <f t="array" aca="1" ref="S389" ca="1">IF($G389="D",VLOOKUP($C389,DefaultParameters,MATCH(S$8,'Default Parameters'!$3:$3,0),FALSE),"[enter country-specific value")</f>
        <v>3.0000000000000001E-3</v>
      </c>
      <c r="T389" s="211" cm="1">
        <f t="array" aca="1" ref="T389" ca="1">IF($G389="D",VLOOKUP($C389,DefaultParameters,MATCH(T$8,'Default Parameters'!$3:$3,0),FALSE),"[enter country-specific value")</f>
        <v>3.0000000000000001E-3</v>
      </c>
      <c r="U389" s="211" cm="1">
        <f t="array" aca="1" ref="U389" ca="1">IF($G389="D",VLOOKUP($C389,DefaultParameters,MATCH(U$8,'Default Parameters'!$3:$3,0),FALSE),"[enter country-specific value")</f>
        <v>3.0000000000000001E-3</v>
      </c>
      <c r="V389" s="211" cm="1">
        <f t="array" aca="1" ref="V389" ca="1">IF($G389="D",VLOOKUP($C389,DefaultParameters,MATCH(V$8,'Default Parameters'!$3:$3,0),FALSE),"[enter country-specific value")</f>
        <v>3.0000000000000001E-3</v>
      </c>
      <c r="W389" s="211" cm="1">
        <f t="array" aca="1" ref="W389" ca="1">IF($G389="D",VLOOKUP($C389,DefaultParameters,MATCH(W$8,'Default Parameters'!$3:$3,0),FALSE),"[enter country-specific value")</f>
        <v>3.0000000000000001E-3</v>
      </c>
      <c r="X389" s="211" cm="1">
        <f t="array" aca="1" ref="X389" ca="1">IF($G389="D",VLOOKUP($C389,DefaultParameters,MATCH(X$8,'Default Parameters'!$3:$3,0),FALSE),"[enter country-specific value")</f>
        <v>3.0000000000000001E-3</v>
      </c>
      <c r="Y389" s="211" cm="1">
        <f t="array" aca="1" ref="Y389" ca="1">IF($G389="D",VLOOKUP($C389,DefaultParameters,MATCH(Y$8,'Default Parameters'!$3:$3,0),FALSE),"[enter country-specific value")</f>
        <v>3.0000000000000001E-3</v>
      </c>
      <c r="Z389" s="211" cm="1">
        <f t="array" aca="1" ref="Z389" ca="1">IF($G389="D",VLOOKUP($C389,DefaultParameters,MATCH(Z$8,'Default Parameters'!$3:$3,0),FALSE),"[enter country-specific value")</f>
        <v>3.0000000000000001E-3</v>
      </c>
      <c r="AA389" s="211" cm="1">
        <f t="array" aca="1" ref="AA389" ca="1">IF($G389="D",VLOOKUP($C389,DefaultParameters,MATCH(AA$8,'Default Parameters'!$3:$3,0),FALSE),"[enter country-specific value")</f>
        <v>3.0000000000000001E-3</v>
      </c>
      <c r="AB389" s="211" cm="1">
        <f t="array" aca="1" ref="AB389" ca="1">IF($G389="D",VLOOKUP($C389,DefaultParameters,MATCH(AB$8,'Default Parameters'!$3:$3,0),FALSE),"[enter country-specific value")</f>
        <v>3.0000000000000001E-3</v>
      </c>
      <c r="AC389" s="211" cm="1">
        <f t="array" aca="1" ref="AC389" ca="1">IF($G389="D",VLOOKUP($C389,DefaultParameters,MATCH(AC$8,'Default Parameters'!$3:$3,0),FALSE),"[enter country-specific value")</f>
        <v>3.0000000000000001E-3</v>
      </c>
      <c r="AD389" s="211" cm="1">
        <f t="array" aca="1" ref="AD389" ca="1">IF($G389="D",VLOOKUP($C389,DefaultParameters,MATCH(AD$8,'Default Parameters'!$3:$3,0),FALSE),"[enter country-specific value")</f>
        <v>3.0000000000000001E-3</v>
      </c>
      <c r="AE389" s="211" cm="1">
        <f t="array" aca="1" ref="AE389" ca="1">IF($G389="D",VLOOKUP($C389,DefaultParameters,MATCH(AE$8,'Default Parameters'!$3:$3,0),FALSE),"[enter country-specific value")</f>
        <v>3.0000000000000001E-3</v>
      </c>
      <c r="AF389" s="211" cm="1">
        <f t="array" aca="1" ref="AF389" ca="1">IF($G389="D",VLOOKUP($C389,DefaultParameters,MATCH(AF$8,'Default Parameters'!$3:$3,0),FALSE),"[enter country-specific value")</f>
        <v>3.0000000000000001E-3</v>
      </c>
      <c r="AG389" s="211" cm="1">
        <f t="array" aca="1" ref="AG389" ca="1">IF($G389="D",VLOOKUP($C389,DefaultParameters,MATCH(AG$8,'Default Parameters'!$3:$3,0),FALSE),"[enter country-specific value")</f>
        <v>3.0000000000000001E-3</v>
      </c>
      <c r="AH389" s="211" cm="1">
        <f t="array" aca="1" ref="AH389" ca="1">IF($G389="D",VLOOKUP($C389,DefaultParameters,MATCH(AH$8,'Default Parameters'!$3:$3,0),FALSE),"[enter country-specific value")</f>
        <v>3.0000000000000001E-3</v>
      </c>
      <c r="AI389" s="211" cm="1">
        <f t="array" aca="1" ref="AI389" ca="1">IF($G389="D",VLOOKUP($C389,DefaultParameters,MATCH(AI$8,'Default Parameters'!$3:$3,0),FALSE),"[enter country-specific value")</f>
        <v>3.0000000000000001E-3</v>
      </c>
      <c r="AJ389" s="211" cm="1">
        <f t="array" aca="1" ref="AJ389" ca="1">IF($G389="D",VLOOKUP($C389,DefaultParameters,MATCH(AJ$8,'Default Parameters'!$3:$3,0),FALSE),"[enter country-specific value")</f>
        <v>3.0000000000000001E-3</v>
      </c>
      <c r="AK389" s="211" cm="1">
        <f t="array" aca="1" ref="AK389" ca="1">IF($G389="D",VLOOKUP($C389,DefaultParameters,MATCH(AK$8,'Default Parameters'!$3:$3,0),FALSE),"[enter country-specific value")</f>
        <v>3.0000000000000001E-3</v>
      </c>
      <c r="AL389" s="211" cm="1">
        <f t="array" aca="1" ref="AL389" ca="1">IF($G389="D",VLOOKUP($C389,DefaultParameters,MATCH(AL$8,'Default Parameters'!$3:$3,0),FALSE),"[enter country-specific value")</f>
        <v>3.0000000000000001E-3</v>
      </c>
      <c r="AM389" s="211" cm="1">
        <f t="array" aca="1" ref="AM389" ca="1">IF($G389="D",VLOOKUP($C389,DefaultParameters,MATCH(AM$8,'Default Parameters'!$3:$3,0),FALSE),"[enter country-specific value")</f>
        <v>3.0000000000000001E-3</v>
      </c>
      <c r="AN389" s="211" cm="1">
        <f t="array" aca="1" ref="AN389" ca="1">IF($G389="D",VLOOKUP($C389,DefaultParameters,MATCH(AN$8,'Default Parameters'!$3:$3,0),FALSE),"[enter country-specific value")</f>
        <v>3.0000000000000001E-3</v>
      </c>
      <c r="AO389" s="211" cm="1">
        <f t="array" aca="1" ref="AO389" ca="1">IF($G389="D",VLOOKUP($C389,DefaultParameters,MATCH(AO$8,'Default Parameters'!$3:$3,0),FALSE),"[enter country-specific value")</f>
        <v>3.0000000000000001E-3</v>
      </c>
      <c r="AP389" s="211"/>
      <c r="AQ389" s="211"/>
      <c r="AR389" s="211"/>
      <c r="AS389" s="211"/>
      <c r="AT389" s="211"/>
      <c r="AU389" s="188"/>
      <c r="AV389" s="43" t="e" cm="1">
        <f t="array" aca="1" ref="AV389" ca="1">IF($G389="D",VLOOKUP($C389,DefaultParameters,MATCH(AV$8,'Default Parameters'!$3:$3,0),FALSE),"[enter country-specific value")</f>
        <v>#N/A</v>
      </c>
    </row>
    <row r="390" spans="1:48" x14ac:dyDescent="0.25">
      <c r="A390" s="44" t="str">
        <f t="shared" si="89"/>
        <v>EF_N2_storage_slurry_Other poultry (geese)</v>
      </c>
      <c r="B390" s="2" t="s">
        <v>49</v>
      </c>
      <c r="C390" s="2" t="s">
        <v>213</v>
      </c>
      <c r="D390" s="77" t="str">
        <f t="shared" ref="D390:D419" ca="1" si="90">VLOOKUP(C390,DefaultParameters,4,0)</f>
        <v>N2-N</v>
      </c>
      <c r="E390" s="2" t="s">
        <v>88</v>
      </c>
      <c r="F390" s="77" t="str">
        <f t="shared" ref="F390:F423" ca="1" si="91">VLOOKUP(C390,DefaultParameters,6,0)</f>
        <v>Fraction TAN</v>
      </c>
      <c r="G390" s="201" t="s">
        <v>124</v>
      </c>
      <c r="H390" s="2" t="s">
        <v>49</v>
      </c>
      <c r="I390" s="211" t="str">
        <f t="shared" ref="I390:I423" ca="1" si="92">IF($G390="CS","[enter country-specific source]",VLOOKUP(C390,DefaultParameters,8,0))</f>
        <v>Table 3.10, 3B, EMEP/EEA Guidebook 2019</v>
      </c>
      <c r="J390" s="202"/>
      <c r="K390" s="211" cm="1">
        <f t="array" aca="1" ref="K390" ca="1">IF($G390="D",VLOOKUP($C390,DefaultParameters,MATCH(K$8,'Default Parameters'!$3:$3,0),FALSE),"[enter country-specific value")</f>
        <v>3.0000000000000001E-3</v>
      </c>
      <c r="L390" s="211" cm="1">
        <f t="array" aca="1" ref="L390" ca="1">IF($G390="D",VLOOKUP($C390,DefaultParameters,MATCH(L$8,'Default Parameters'!$3:$3,0),FALSE),"[enter country-specific value")</f>
        <v>3.0000000000000001E-3</v>
      </c>
      <c r="M390" s="211" cm="1">
        <f t="array" aca="1" ref="M390" ca="1">IF($G390="D",VLOOKUP($C390,DefaultParameters,MATCH(M$8,'Default Parameters'!$3:$3,0),FALSE),"[enter country-specific value")</f>
        <v>3.0000000000000001E-3</v>
      </c>
      <c r="N390" s="211" cm="1">
        <f t="array" aca="1" ref="N390" ca="1">IF($G390="D",VLOOKUP($C390,DefaultParameters,MATCH(N$8,'Default Parameters'!$3:$3,0),FALSE),"[enter country-specific value")</f>
        <v>3.0000000000000001E-3</v>
      </c>
      <c r="O390" s="211" cm="1">
        <f t="array" aca="1" ref="O390" ca="1">IF($G390="D",VLOOKUP($C390,DefaultParameters,MATCH(O$8,'Default Parameters'!$3:$3,0),FALSE),"[enter country-specific value")</f>
        <v>3.0000000000000001E-3</v>
      </c>
      <c r="P390" s="211" cm="1">
        <f t="array" aca="1" ref="P390" ca="1">IF($G390="D",VLOOKUP($C390,DefaultParameters,MATCH(P$8,'Default Parameters'!$3:$3,0),FALSE),"[enter country-specific value")</f>
        <v>3.0000000000000001E-3</v>
      </c>
      <c r="Q390" s="211" cm="1">
        <f t="array" aca="1" ref="Q390" ca="1">IF($G390="D",VLOOKUP($C390,DefaultParameters,MATCH(Q$8,'Default Parameters'!$3:$3,0),FALSE),"[enter country-specific value")</f>
        <v>3.0000000000000001E-3</v>
      </c>
      <c r="R390" s="211" cm="1">
        <f t="array" aca="1" ref="R390" ca="1">IF($G390="D",VLOOKUP($C390,DefaultParameters,MATCH(R$8,'Default Parameters'!$3:$3,0),FALSE),"[enter country-specific value")</f>
        <v>3.0000000000000001E-3</v>
      </c>
      <c r="S390" s="211" cm="1">
        <f t="array" aca="1" ref="S390" ca="1">IF($G390="D",VLOOKUP($C390,DefaultParameters,MATCH(S$8,'Default Parameters'!$3:$3,0),FALSE),"[enter country-specific value")</f>
        <v>3.0000000000000001E-3</v>
      </c>
      <c r="T390" s="211" cm="1">
        <f t="array" aca="1" ref="T390" ca="1">IF($G390="D",VLOOKUP($C390,DefaultParameters,MATCH(T$8,'Default Parameters'!$3:$3,0),FALSE),"[enter country-specific value")</f>
        <v>3.0000000000000001E-3</v>
      </c>
      <c r="U390" s="211" cm="1">
        <f t="array" aca="1" ref="U390" ca="1">IF($G390="D",VLOOKUP($C390,DefaultParameters,MATCH(U$8,'Default Parameters'!$3:$3,0),FALSE),"[enter country-specific value")</f>
        <v>3.0000000000000001E-3</v>
      </c>
      <c r="V390" s="211" cm="1">
        <f t="array" aca="1" ref="V390" ca="1">IF($G390="D",VLOOKUP($C390,DefaultParameters,MATCH(V$8,'Default Parameters'!$3:$3,0),FALSE),"[enter country-specific value")</f>
        <v>3.0000000000000001E-3</v>
      </c>
      <c r="W390" s="211" cm="1">
        <f t="array" aca="1" ref="W390" ca="1">IF($G390="D",VLOOKUP($C390,DefaultParameters,MATCH(W$8,'Default Parameters'!$3:$3,0),FALSE),"[enter country-specific value")</f>
        <v>3.0000000000000001E-3</v>
      </c>
      <c r="X390" s="211" cm="1">
        <f t="array" aca="1" ref="X390" ca="1">IF($G390="D",VLOOKUP($C390,DefaultParameters,MATCH(X$8,'Default Parameters'!$3:$3,0),FALSE),"[enter country-specific value")</f>
        <v>3.0000000000000001E-3</v>
      </c>
      <c r="Y390" s="211" cm="1">
        <f t="array" aca="1" ref="Y390" ca="1">IF($G390="D",VLOOKUP($C390,DefaultParameters,MATCH(Y$8,'Default Parameters'!$3:$3,0),FALSE),"[enter country-specific value")</f>
        <v>3.0000000000000001E-3</v>
      </c>
      <c r="Z390" s="211" cm="1">
        <f t="array" aca="1" ref="Z390" ca="1">IF($G390="D",VLOOKUP($C390,DefaultParameters,MATCH(Z$8,'Default Parameters'!$3:$3,0),FALSE),"[enter country-specific value")</f>
        <v>3.0000000000000001E-3</v>
      </c>
      <c r="AA390" s="211" cm="1">
        <f t="array" aca="1" ref="AA390" ca="1">IF($G390="D",VLOOKUP($C390,DefaultParameters,MATCH(AA$8,'Default Parameters'!$3:$3,0),FALSE),"[enter country-specific value")</f>
        <v>3.0000000000000001E-3</v>
      </c>
      <c r="AB390" s="211" cm="1">
        <f t="array" aca="1" ref="AB390" ca="1">IF($G390="D",VLOOKUP($C390,DefaultParameters,MATCH(AB$8,'Default Parameters'!$3:$3,0),FALSE),"[enter country-specific value")</f>
        <v>3.0000000000000001E-3</v>
      </c>
      <c r="AC390" s="211" cm="1">
        <f t="array" aca="1" ref="AC390" ca="1">IF($G390="D",VLOOKUP($C390,DefaultParameters,MATCH(AC$8,'Default Parameters'!$3:$3,0),FALSE),"[enter country-specific value")</f>
        <v>3.0000000000000001E-3</v>
      </c>
      <c r="AD390" s="211" cm="1">
        <f t="array" aca="1" ref="AD390" ca="1">IF($G390="D",VLOOKUP($C390,DefaultParameters,MATCH(AD$8,'Default Parameters'!$3:$3,0),FALSE),"[enter country-specific value")</f>
        <v>3.0000000000000001E-3</v>
      </c>
      <c r="AE390" s="211" cm="1">
        <f t="array" aca="1" ref="AE390" ca="1">IF($G390="D",VLOOKUP($C390,DefaultParameters,MATCH(AE$8,'Default Parameters'!$3:$3,0),FALSE),"[enter country-specific value")</f>
        <v>3.0000000000000001E-3</v>
      </c>
      <c r="AF390" s="211" cm="1">
        <f t="array" aca="1" ref="AF390" ca="1">IF($G390="D",VLOOKUP($C390,DefaultParameters,MATCH(AF$8,'Default Parameters'!$3:$3,0),FALSE),"[enter country-specific value")</f>
        <v>3.0000000000000001E-3</v>
      </c>
      <c r="AG390" s="211" cm="1">
        <f t="array" aca="1" ref="AG390" ca="1">IF($G390="D",VLOOKUP($C390,DefaultParameters,MATCH(AG$8,'Default Parameters'!$3:$3,0),FALSE),"[enter country-specific value")</f>
        <v>3.0000000000000001E-3</v>
      </c>
      <c r="AH390" s="211" cm="1">
        <f t="array" aca="1" ref="AH390" ca="1">IF($G390="D",VLOOKUP($C390,DefaultParameters,MATCH(AH$8,'Default Parameters'!$3:$3,0),FALSE),"[enter country-specific value")</f>
        <v>3.0000000000000001E-3</v>
      </c>
      <c r="AI390" s="211" cm="1">
        <f t="array" aca="1" ref="AI390" ca="1">IF($G390="D",VLOOKUP($C390,DefaultParameters,MATCH(AI$8,'Default Parameters'!$3:$3,0),FALSE),"[enter country-specific value")</f>
        <v>3.0000000000000001E-3</v>
      </c>
      <c r="AJ390" s="211" cm="1">
        <f t="array" aca="1" ref="AJ390" ca="1">IF($G390="D",VLOOKUP($C390,DefaultParameters,MATCH(AJ$8,'Default Parameters'!$3:$3,0),FALSE),"[enter country-specific value")</f>
        <v>3.0000000000000001E-3</v>
      </c>
      <c r="AK390" s="211" cm="1">
        <f t="array" aca="1" ref="AK390" ca="1">IF($G390="D",VLOOKUP($C390,DefaultParameters,MATCH(AK$8,'Default Parameters'!$3:$3,0),FALSE),"[enter country-specific value")</f>
        <v>3.0000000000000001E-3</v>
      </c>
      <c r="AL390" s="211" cm="1">
        <f t="array" aca="1" ref="AL390" ca="1">IF($G390="D",VLOOKUP($C390,DefaultParameters,MATCH(AL$8,'Default Parameters'!$3:$3,0),FALSE),"[enter country-specific value")</f>
        <v>3.0000000000000001E-3</v>
      </c>
      <c r="AM390" s="211" cm="1">
        <f t="array" aca="1" ref="AM390" ca="1">IF($G390="D",VLOOKUP($C390,DefaultParameters,MATCH(AM$8,'Default Parameters'!$3:$3,0),FALSE),"[enter country-specific value")</f>
        <v>3.0000000000000001E-3</v>
      </c>
      <c r="AN390" s="211" cm="1">
        <f t="array" aca="1" ref="AN390" ca="1">IF($G390="D",VLOOKUP($C390,DefaultParameters,MATCH(AN$8,'Default Parameters'!$3:$3,0),FALSE),"[enter country-specific value")</f>
        <v>3.0000000000000001E-3</v>
      </c>
      <c r="AO390" s="211" cm="1">
        <f t="array" aca="1" ref="AO390" ca="1">IF($G390="D",VLOOKUP($C390,DefaultParameters,MATCH(AO$8,'Default Parameters'!$3:$3,0),FALSE),"[enter country-specific value")</f>
        <v>3.0000000000000001E-3</v>
      </c>
      <c r="AP390" s="211"/>
      <c r="AQ390" s="211"/>
      <c r="AR390" s="211"/>
      <c r="AS390" s="211"/>
      <c r="AT390" s="211"/>
      <c r="AU390" s="188"/>
      <c r="AV390" s="43" t="e" cm="1">
        <f t="array" aca="1" ref="AV390" ca="1">IF($G390="D",VLOOKUP($C390,DefaultParameters,MATCH(AV$8,'Default Parameters'!$3:$3,0),FALSE),"[enter country-specific value")</f>
        <v>#N/A</v>
      </c>
    </row>
    <row r="391" spans="1:48" x14ac:dyDescent="0.25">
      <c r="A391" s="44" t="str">
        <f t="shared" si="89"/>
        <v>EF_N2_storage_slurry_Other animals (fur animals)</v>
      </c>
      <c r="B391" s="2" t="s">
        <v>49</v>
      </c>
      <c r="C391" s="2" t="s">
        <v>213</v>
      </c>
      <c r="D391" s="77" t="str">
        <f t="shared" ca="1" si="90"/>
        <v>N2-N</v>
      </c>
      <c r="E391" s="2" t="s">
        <v>108</v>
      </c>
      <c r="F391" s="77" t="str">
        <f t="shared" ca="1" si="91"/>
        <v>Fraction TAN</v>
      </c>
      <c r="G391" s="201" t="s">
        <v>124</v>
      </c>
      <c r="H391" s="2" t="s">
        <v>49</v>
      </c>
      <c r="I391" s="211" t="str">
        <f t="shared" ca="1" si="92"/>
        <v>Table 3.10, 3B, EMEP/EEA Guidebook 2019</v>
      </c>
      <c r="J391" s="202"/>
      <c r="K391" s="211" cm="1">
        <f t="array" aca="1" ref="K391" ca="1">IF($G391="D",VLOOKUP($C391,DefaultParameters,MATCH(K$8,'Default Parameters'!$3:$3,0),FALSE),"[enter country-specific value")</f>
        <v>3.0000000000000001E-3</v>
      </c>
      <c r="L391" s="211" cm="1">
        <f t="array" aca="1" ref="L391" ca="1">IF($G391="D",VLOOKUP($C391,DefaultParameters,MATCH(L$8,'Default Parameters'!$3:$3,0),FALSE),"[enter country-specific value")</f>
        <v>3.0000000000000001E-3</v>
      </c>
      <c r="M391" s="211" cm="1">
        <f t="array" aca="1" ref="M391" ca="1">IF($G391="D",VLOOKUP($C391,DefaultParameters,MATCH(M$8,'Default Parameters'!$3:$3,0),FALSE),"[enter country-specific value")</f>
        <v>3.0000000000000001E-3</v>
      </c>
      <c r="N391" s="211" cm="1">
        <f t="array" aca="1" ref="N391" ca="1">IF($G391="D",VLOOKUP($C391,DefaultParameters,MATCH(N$8,'Default Parameters'!$3:$3,0),FALSE),"[enter country-specific value")</f>
        <v>3.0000000000000001E-3</v>
      </c>
      <c r="O391" s="211" cm="1">
        <f t="array" aca="1" ref="O391" ca="1">IF($G391="D",VLOOKUP($C391,DefaultParameters,MATCH(O$8,'Default Parameters'!$3:$3,0),FALSE),"[enter country-specific value")</f>
        <v>3.0000000000000001E-3</v>
      </c>
      <c r="P391" s="211" cm="1">
        <f t="array" aca="1" ref="P391" ca="1">IF($G391="D",VLOOKUP($C391,DefaultParameters,MATCH(P$8,'Default Parameters'!$3:$3,0),FALSE),"[enter country-specific value")</f>
        <v>3.0000000000000001E-3</v>
      </c>
      <c r="Q391" s="211" cm="1">
        <f t="array" aca="1" ref="Q391" ca="1">IF($G391="D",VLOOKUP($C391,DefaultParameters,MATCH(Q$8,'Default Parameters'!$3:$3,0),FALSE),"[enter country-specific value")</f>
        <v>3.0000000000000001E-3</v>
      </c>
      <c r="R391" s="211" cm="1">
        <f t="array" aca="1" ref="R391" ca="1">IF($G391="D",VLOOKUP($C391,DefaultParameters,MATCH(R$8,'Default Parameters'!$3:$3,0),FALSE),"[enter country-specific value")</f>
        <v>3.0000000000000001E-3</v>
      </c>
      <c r="S391" s="211" cm="1">
        <f t="array" aca="1" ref="S391" ca="1">IF($G391="D",VLOOKUP($C391,DefaultParameters,MATCH(S$8,'Default Parameters'!$3:$3,0),FALSE),"[enter country-specific value")</f>
        <v>3.0000000000000001E-3</v>
      </c>
      <c r="T391" s="211" cm="1">
        <f t="array" aca="1" ref="T391" ca="1">IF($G391="D",VLOOKUP($C391,DefaultParameters,MATCH(T$8,'Default Parameters'!$3:$3,0),FALSE),"[enter country-specific value")</f>
        <v>3.0000000000000001E-3</v>
      </c>
      <c r="U391" s="211" cm="1">
        <f t="array" aca="1" ref="U391" ca="1">IF($G391="D",VLOOKUP($C391,DefaultParameters,MATCH(U$8,'Default Parameters'!$3:$3,0),FALSE),"[enter country-specific value")</f>
        <v>3.0000000000000001E-3</v>
      </c>
      <c r="V391" s="211" cm="1">
        <f t="array" aca="1" ref="V391" ca="1">IF($G391="D",VLOOKUP($C391,DefaultParameters,MATCH(V$8,'Default Parameters'!$3:$3,0),FALSE),"[enter country-specific value")</f>
        <v>3.0000000000000001E-3</v>
      </c>
      <c r="W391" s="211" cm="1">
        <f t="array" aca="1" ref="W391" ca="1">IF($G391="D",VLOOKUP($C391,DefaultParameters,MATCH(W$8,'Default Parameters'!$3:$3,0),FALSE),"[enter country-specific value")</f>
        <v>3.0000000000000001E-3</v>
      </c>
      <c r="X391" s="211" cm="1">
        <f t="array" aca="1" ref="X391" ca="1">IF($G391="D",VLOOKUP($C391,DefaultParameters,MATCH(X$8,'Default Parameters'!$3:$3,0),FALSE),"[enter country-specific value")</f>
        <v>3.0000000000000001E-3</v>
      </c>
      <c r="Y391" s="211" cm="1">
        <f t="array" aca="1" ref="Y391" ca="1">IF($G391="D",VLOOKUP($C391,DefaultParameters,MATCH(Y$8,'Default Parameters'!$3:$3,0),FALSE),"[enter country-specific value")</f>
        <v>3.0000000000000001E-3</v>
      </c>
      <c r="Z391" s="211" cm="1">
        <f t="array" aca="1" ref="Z391" ca="1">IF($G391="D",VLOOKUP($C391,DefaultParameters,MATCH(Z$8,'Default Parameters'!$3:$3,0),FALSE),"[enter country-specific value")</f>
        <v>3.0000000000000001E-3</v>
      </c>
      <c r="AA391" s="211" cm="1">
        <f t="array" aca="1" ref="AA391" ca="1">IF($G391="D",VLOOKUP($C391,DefaultParameters,MATCH(AA$8,'Default Parameters'!$3:$3,0),FALSE),"[enter country-specific value")</f>
        <v>3.0000000000000001E-3</v>
      </c>
      <c r="AB391" s="211" cm="1">
        <f t="array" aca="1" ref="AB391" ca="1">IF($G391="D",VLOOKUP($C391,DefaultParameters,MATCH(AB$8,'Default Parameters'!$3:$3,0),FALSE),"[enter country-specific value")</f>
        <v>3.0000000000000001E-3</v>
      </c>
      <c r="AC391" s="211" cm="1">
        <f t="array" aca="1" ref="AC391" ca="1">IF($G391="D",VLOOKUP($C391,DefaultParameters,MATCH(AC$8,'Default Parameters'!$3:$3,0),FALSE),"[enter country-specific value")</f>
        <v>3.0000000000000001E-3</v>
      </c>
      <c r="AD391" s="211" cm="1">
        <f t="array" aca="1" ref="AD391" ca="1">IF($G391="D",VLOOKUP($C391,DefaultParameters,MATCH(AD$8,'Default Parameters'!$3:$3,0),FALSE),"[enter country-specific value")</f>
        <v>3.0000000000000001E-3</v>
      </c>
      <c r="AE391" s="211" cm="1">
        <f t="array" aca="1" ref="AE391" ca="1">IF($G391="D",VLOOKUP($C391,DefaultParameters,MATCH(AE$8,'Default Parameters'!$3:$3,0),FALSE),"[enter country-specific value")</f>
        <v>3.0000000000000001E-3</v>
      </c>
      <c r="AF391" s="211" cm="1">
        <f t="array" aca="1" ref="AF391" ca="1">IF($G391="D",VLOOKUP($C391,DefaultParameters,MATCH(AF$8,'Default Parameters'!$3:$3,0),FALSE),"[enter country-specific value")</f>
        <v>3.0000000000000001E-3</v>
      </c>
      <c r="AG391" s="211" cm="1">
        <f t="array" aca="1" ref="AG391" ca="1">IF($G391="D",VLOOKUP($C391,DefaultParameters,MATCH(AG$8,'Default Parameters'!$3:$3,0),FALSE),"[enter country-specific value")</f>
        <v>3.0000000000000001E-3</v>
      </c>
      <c r="AH391" s="211" cm="1">
        <f t="array" aca="1" ref="AH391" ca="1">IF($G391="D",VLOOKUP($C391,DefaultParameters,MATCH(AH$8,'Default Parameters'!$3:$3,0),FALSE),"[enter country-specific value")</f>
        <v>3.0000000000000001E-3</v>
      </c>
      <c r="AI391" s="211" cm="1">
        <f t="array" aca="1" ref="AI391" ca="1">IF($G391="D",VLOOKUP($C391,DefaultParameters,MATCH(AI$8,'Default Parameters'!$3:$3,0),FALSE),"[enter country-specific value")</f>
        <v>3.0000000000000001E-3</v>
      </c>
      <c r="AJ391" s="211" cm="1">
        <f t="array" aca="1" ref="AJ391" ca="1">IF($G391="D",VLOOKUP($C391,DefaultParameters,MATCH(AJ$8,'Default Parameters'!$3:$3,0),FALSE),"[enter country-specific value")</f>
        <v>3.0000000000000001E-3</v>
      </c>
      <c r="AK391" s="211" cm="1">
        <f t="array" aca="1" ref="AK391" ca="1">IF($G391="D",VLOOKUP($C391,DefaultParameters,MATCH(AK$8,'Default Parameters'!$3:$3,0),FALSE),"[enter country-specific value")</f>
        <v>3.0000000000000001E-3</v>
      </c>
      <c r="AL391" s="211" cm="1">
        <f t="array" aca="1" ref="AL391" ca="1">IF($G391="D",VLOOKUP($C391,DefaultParameters,MATCH(AL$8,'Default Parameters'!$3:$3,0),FALSE),"[enter country-specific value")</f>
        <v>3.0000000000000001E-3</v>
      </c>
      <c r="AM391" s="211" cm="1">
        <f t="array" aca="1" ref="AM391" ca="1">IF($G391="D",VLOOKUP($C391,DefaultParameters,MATCH(AM$8,'Default Parameters'!$3:$3,0),FALSE),"[enter country-specific value")</f>
        <v>3.0000000000000001E-3</v>
      </c>
      <c r="AN391" s="211" cm="1">
        <f t="array" aca="1" ref="AN391" ca="1">IF($G391="D",VLOOKUP($C391,DefaultParameters,MATCH(AN$8,'Default Parameters'!$3:$3,0),FALSE),"[enter country-specific value")</f>
        <v>3.0000000000000001E-3</v>
      </c>
      <c r="AO391" s="211" cm="1">
        <f t="array" aca="1" ref="AO391" ca="1">IF($G391="D",VLOOKUP($C391,DefaultParameters,MATCH(AO$8,'Default Parameters'!$3:$3,0),FALSE),"[enter country-specific value")</f>
        <v>3.0000000000000001E-3</v>
      </c>
      <c r="AP391" s="211"/>
      <c r="AQ391" s="211"/>
      <c r="AR391" s="211"/>
      <c r="AS391" s="211"/>
      <c r="AT391" s="211"/>
      <c r="AU391" s="188"/>
      <c r="AV391" s="43" t="e" cm="1">
        <f t="array" aca="1" ref="AV391" ca="1">IF($G391="D",VLOOKUP($C391,DefaultParameters,MATCH(AV$8,'Default Parameters'!$3:$3,0),FALSE),"[enter country-specific value")</f>
        <v>#N/A</v>
      </c>
    </row>
    <row r="392" spans="1:48" x14ac:dyDescent="0.25">
      <c r="A392" s="44" t="str">
        <f>C392&amp;"_"&amp;E392</f>
        <v>EF_NO_storage_solid_Dairy cattle</v>
      </c>
      <c r="B392" s="2" t="s">
        <v>49</v>
      </c>
      <c r="C392" s="2" t="s">
        <v>210</v>
      </c>
      <c r="D392" s="77" t="str">
        <f t="shared" ca="1" si="90"/>
        <v>NO-N</v>
      </c>
      <c r="E392" s="2" t="s">
        <v>75</v>
      </c>
      <c r="F392" s="77" t="str">
        <f t="shared" ca="1" si="91"/>
        <v>Fraction TAN</v>
      </c>
      <c r="G392" s="201" t="s">
        <v>124</v>
      </c>
      <c r="H392" s="2" t="s">
        <v>49</v>
      </c>
      <c r="I392" s="211" t="str">
        <f t="shared" ca="1" si="92"/>
        <v>Table 3.10, 3B, EMEP/EEA Guidebook 2019</v>
      </c>
      <c r="J392" s="176"/>
      <c r="K392" s="211" cm="1">
        <f t="array" aca="1" ref="K392" ca="1">IF($G392="D",VLOOKUP($C392,DefaultParameters,MATCH(K$8,'Default Parameters'!$3:$3,0),FALSE),"[enter country-specific value")</f>
        <v>0.01</v>
      </c>
      <c r="L392" s="211" cm="1">
        <f t="array" aca="1" ref="L392" ca="1">IF($G392="D",VLOOKUP($C392,DefaultParameters,MATCH(L$8,'Default Parameters'!$3:$3,0),FALSE),"[enter country-specific value")</f>
        <v>0.01</v>
      </c>
      <c r="M392" s="211" cm="1">
        <f t="array" aca="1" ref="M392" ca="1">IF($G392="D",VLOOKUP($C392,DefaultParameters,MATCH(M$8,'Default Parameters'!$3:$3,0),FALSE),"[enter country-specific value")</f>
        <v>0.01</v>
      </c>
      <c r="N392" s="211" cm="1">
        <f t="array" aca="1" ref="N392" ca="1">IF($G392="D",VLOOKUP($C392,DefaultParameters,MATCH(N$8,'Default Parameters'!$3:$3,0),FALSE),"[enter country-specific value")</f>
        <v>0.01</v>
      </c>
      <c r="O392" s="211" cm="1">
        <f t="array" aca="1" ref="O392" ca="1">IF($G392="D",VLOOKUP($C392,DefaultParameters,MATCH(O$8,'Default Parameters'!$3:$3,0),FALSE),"[enter country-specific value")</f>
        <v>0.01</v>
      </c>
      <c r="P392" s="211" cm="1">
        <f t="array" aca="1" ref="P392" ca="1">IF($G392="D",VLOOKUP($C392,DefaultParameters,MATCH(P$8,'Default Parameters'!$3:$3,0),FALSE),"[enter country-specific value")</f>
        <v>0.01</v>
      </c>
      <c r="Q392" s="211" cm="1">
        <f t="array" aca="1" ref="Q392" ca="1">IF($G392="D",VLOOKUP($C392,DefaultParameters,MATCH(Q$8,'Default Parameters'!$3:$3,0),FALSE),"[enter country-specific value")</f>
        <v>0.01</v>
      </c>
      <c r="R392" s="211" cm="1">
        <f t="array" aca="1" ref="R392" ca="1">IF($G392="D",VLOOKUP($C392,DefaultParameters,MATCH(R$8,'Default Parameters'!$3:$3,0),FALSE),"[enter country-specific value")</f>
        <v>0.01</v>
      </c>
      <c r="S392" s="211" cm="1">
        <f t="array" aca="1" ref="S392" ca="1">IF($G392="D",VLOOKUP($C392,DefaultParameters,MATCH(S$8,'Default Parameters'!$3:$3,0),FALSE),"[enter country-specific value")</f>
        <v>0.01</v>
      </c>
      <c r="T392" s="211" cm="1">
        <f t="array" aca="1" ref="T392" ca="1">IF($G392="D",VLOOKUP($C392,DefaultParameters,MATCH(T$8,'Default Parameters'!$3:$3,0),FALSE),"[enter country-specific value")</f>
        <v>0.01</v>
      </c>
      <c r="U392" s="211" cm="1">
        <f t="array" aca="1" ref="U392" ca="1">IF($G392="D",VLOOKUP($C392,DefaultParameters,MATCH(U$8,'Default Parameters'!$3:$3,0),FALSE),"[enter country-specific value")</f>
        <v>0.01</v>
      </c>
      <c r="V392" s="211" cm="1">
        <f t="array" aca="1" ref="V392" ca="1">IF($G392="D",VLOOKUP($C392,DefaultParameters,MATCH(V$8,'Default Parameters'!$3:$3,0),FALSE),"[enter country-specific value")</f>
        <v>0.01</v>
      </c>
      <c r="W392" s="211" cm="1">
        <f t="array" aca="1" ref="W392" ca="1">IF($G392="D",VLOOKUP($C392,DefaultParameters,MATCH(W$8,'Default Parameters'!$3:$3,0),FALSE),"[enter country-specific value")</f>
        <v>0.01</v>
      </c>
      <c r="X392" s="211" cm="1">
        <f t="array" aca="1" ref="X392" ca="1">IF($G392="D",VLOOKUP($C392,DefaultParameters,MATCH(X$8,'Default Parameters'!$3:$3,0),FALSE),"[enter country-specific value")</f>
        <v>0.01</v>
      </c>
      <c r="Y392" s="211" cm="1">
        <f t="array" aca="1" ref="Y392" ca="1">IF($G392="D",VLOOKUP($C392,DefaultParameters,MATCH(Y$8,'Default Parameters'!$3:$3,0),FALSE),"[enter country-specific value")</f>
        <v>0.01</v>
      </c>
      <c r="Z392" s="211" cm="1">
        <f t="array" aca="1" ref="Z392" ca="1">IF($G392="D",VLOOKUP($C392,DefaultParameters,MATCH(Z$8,'Default Parameters'!$3:$3,0),FALSE),"[enter country-specific value")</f>
        <v>0.01</v>
      </c>
      <c r="AA392" s="211" cm="1">
        <f t="array" aca="1" ref="AA392" ca="1">IF($G392="D",VLOOKUP($C392,DefaultParameters,MATCH(AA$8,'Default Parameters'!$3:$3,0),FALSE),"[enter country-specific value")</f>
        <v>0.01</v>
      </c>
      <c r="AB392" s="211" cm="1">
        <f t="array" aca="1" ref="AB392" ca="1">IF($G392="D",VLOOKUP($C392,DefaultParameters,MATCH(AB$8,'Default Parameters'!$3:$3,0),FALSE),"[enter country-specific value")</f>
        <v>0.01</v>
      </c>
      <c r="AC392" s="211" cm="1">
        <f t="array" aca="1" ref="AC392" ca="1">IF($G392="D",VLOOKUP($C392,DefaultParameters,MATCH(AC$8,'Default Parameters'!$3:$3,0),FALSE),"[enter country-specific value")</f>
        <v>0.01</v>
      </c>
      <c r="AD392" s="211" cm="1">
        <f t="array" aca="1" ref="AD392" ca="1">IF($G392="D",VLOOKUP($C392,DefaultParameters,MATCH(AD$8,'Default Parameters'!$3:$3,0),FALSE),"[enter country-specific value")</f>
        <v>0.01</v>
      </c>
      <c r="AE392" s="211" cm="1">
        <f t="array" aca="1" ref="AE392" ca="1">IF($G392="D",VLOOKUP($C392,DefaultParameters,MATCH(AE$8,'Default Parameters'!$3:$3,0),FALSE),"[enter country-specific value")</f>
        <v>0.01</v>
      </c>
      <c r="AF392" s="211" cm="1">
        <f t="array" aca="1" ref="AF392" ca="1">IF($G392="D",VLOOKUP($C392,DefaultParameters,MATCH(AF$8,'Default Parameters'!$3:$3,0),FALSE),"[enter country-specific value")</f>
        <v>0.01</v>
      </c>
      <c r="AG392" s="211" cm="1">
        <f t="array" aca="1" ref="AG392" ca="1">IF($G392="D",VLOOKUP($C392,DefaultParameters,MATCH(AG$8,'Default Parameters'!$3:$3,0),FALSE),"[enter country-specific value")</f>
        <v>0.01</v>
      </c>
      <c r="AH392" s="211" cm="1">
        <f t="array" aca="1" ref="AH392" ca="1">IF($G392="D",VLOOKUP($C392,DefaultParameters,MATCH(AH$8,'Default Parameters'!$3:$3,0),FALSE),"[enter country-specific value")</f>
        <v>0.01</v>
      </c>
      <c r="AI392" s="211" cm="1">
        <f t="array" aca="1" ref="AI392" ca="1">IF($G392="D",VLOOKUP($C392,DefaultParameters,MATCH(AI$8,'Default Parameters'!$3:$3,0),FALSE),"[enter country-specific value")</f>
        <v>0.01</v>
      </c>
      <c r="AJ392" s="211" cm="1">
        <f t="array" aca="1" ref="AJ392" ca="1">IF($G392="D",VLOOKUP($C392,DefaultParameters,MATCH(AJ$8,'Default Parameters'!$3:$3,0),FALSE),"[enter country-specific value")</f>
        <v>0.01</v>
      </c>
      <c r="AK392" s="211" cm="1">
        <f t="array" aca="1" ref="AK392" ca="1">IF($G392="D",VLOOKUP($C392,DefaultParameters,MATCH(AK$8,'Default Parameters'!$3:$3,0),FALSE),"[enter country-specific value")</f>
        <v>0.01</v>
      </c>
      <c r="AL392" s="211" cm="1">
        <f t="array" aca="1" ref="AL392" ca="1">IF($G392="D",VLOOKUP($C392,DefaultParameters,MATCH(AL$8,'Default Parameters'!$3:$3,0),FALSE),"[enter country-specific value")</f>
        <v>0.01</v>
      </c>
      <c r="AM392" s="211" cm="1">
        <f t="array" aca="1" ref="AM392" ca="1">IF($G392="D",VLOOKUP($C392,DefaultParameters,MATCH(AM$8,'Default Parameters'!$3:$3,0),FALSE),"[enter country-specific value")</f>
        <v>0.01</v>
      </c>
      <c r="AN392" s="211" cm="1">
        <f t="array" aca="1" ref="AN392" ca="1">IF($G392="D",VLOOKUP($C392,DefaultParameters,MATCH(AN$8,'Default Parameters'!$3:$3,0),FALSE),"[enter country-specific value")</f>
        <v>0.01</v>
      </c>
      <c r="AO392" s="211" cm="1">
        <f t="array" aca="1" ref="AO392" ca="1">IF($G392="D",VLOOKUP($C392,DefaultParameters,MATCH(AO$8,'Default Parameters'!$3:$3,0),FALSE),"[enter country-specific value")</f>
        <v>0.01</v>
      </c>
      <c r="AP392" s="211"/>
      <c r="AQ392" s="211"/>
      <c r="AR392" s="211"/>
      <c r="AS392" s="211"/>
      <c r="AT392" s="211"/>
      <c r="AU392" s="188"/>
      <c r="AV392" s="43" t="e" cm="1">
        <f t="array" aca="1" ref="AV392" ca="1">IF($G392="D",VLOOKUP($C392,DefaultParameters,MATCH(AV$8,'Default Parameters'!$3:$3,0),FALSE),"[enter country-specific value")</f>
        <v>#N/A</v>
      </c>
    </row>
    <row r="393" spans="1:48" x14ac:dyDescent="0.25">
      <c r="A393" s="44" t="str">
        <f t="shared" ref="A393:A407" si="93">C393&amp;"_"&amp;E393</f>
        <v>EF_NO_storage_solid_Non-dairy cattle</v>
      </c>
      <c r="B393" s="2" t="s">
        <v>49</v>
      </c>
      <c r="C393" s="2" t="s">
        <v>210</v>
      </c>
      <c r="D393" s="77" t="str">
        <f t="shared" ca="1" si="90"/>
        <v>NO-N</v>
      </c>
      <c r="E393" s="2" t="s">
        <v>77</v>
      </c>
      <c r="F393" s="77" t="str">
        <f t="shared" ca="1" si="91"/>
        <v>Fraction TAN</v>
      </c>
      <c r="G393" s="201" t="s">
        <v>124</v>
      </c>
      <c r="H393" s="2" t="s">
        <v>49</v>
      </c>
      <c r="I393" s="211" t="str">
        <f t="shared" ca="1" si="92"/>
        <v>Table 3.10, 3B, EMEP/EEA Guidebook 2019</v>
      </c>
      <c r="J393" s="176"/>
      <c r="K393" s="211" cm="1">
        <f t="array" aca="1" ref="K393" ca="1">IF($G393="D",VLOOKUP($C393,DefaultParameters,MATCH(K$8,'Default Parameters'!$3:$3,0),FALSE),"[enter country-specific value")</f>
        <v>0.01</v>
      </c>
      <c r="L393" s="211" cm="1">
        <f t="array" aca="1" ref="L393" ca="1">IF($G393="D",VLOOKUP($C393,DefaultParameters,MATCH(L$8,'Default Parameters'!$3:$3,0),FALSE),"[enter country-specific value")</f>
        <v>0.01</v>
      </c>
      <c r="M393" s="211" cm="1">
        <f t="array" aca="1" ref="M393" ca="1">IF($G393="D",VLOOKUP($C393,DefaultParameters,MATCH(M$8,'Default Parameters'!$3:$3,0),FALSE),"[enter country-specific value")</f>
        <v>0.01</v>
      </c>
      <c r="N393" s="211" cm="1">
        <f t="array" aca="1" ref="N393" ca="1">IF($G393="D",VLOOKUP($C393,DefaultParameters,MATCH(N$8,'Default Parameters'!$3:$3,0),FALSE),"[enter country-specific value")</f>
        <v>0.01</v>
      </c>
      <c r="O393" s="211" cm="1">
        <f t="array" aca="1" ref="O393" ca="1">IF($G393="D",VLOOKUP($C393,DefaultParameters,MATCH(O$8,'Default Parameters'!$3:$3,0),FALSE),"[enter country-specific value")</f>
        <v>0.01</v>
      </c>
      <c r="P393" s="211" cm="1">
        <f t="array" aca="1" ref="P393" ca="1">IF($G393="D",VLOOKUP($C393,DefaultParameters,MATCH(P$8,'Default Parameters'!$3:$3,0),FALSE),"[enter country-specific value")</f>
        <v>0.01</v>
      </c>
      <c r="Q393" s="211" cm="1">
        <f t="array" aca="1" ref="Q393" ca="1">IF($G393="D",VLOOKUP($C393,DefaultParameters,MATCH(Q$8,'Default Parameters'!$3:$3,0),FALSE),"[enter country-specific value")</f>
        <v>0.01</v>
      </c>
      <c r="R393" s="211" cm="1">
        <f t="array" aca="1" ref="R393" ca="1">IF($G393="D",VLOOKUP($C393,DefaultParameters,MATCH(R$8,'Default Parameters'!$3:$3,0),FALSE),"[enter country-specific value")</f>
        <v>0.01</v>
      </c>
      <c r="S393" s="211" cm="1">
        <f t="array" aca="1" ref="S393" ca="1">IF($G393="D",VLOOKUP($C393,DefaultParameters,MATCH(S$8,'Default Parameters'!$3:$3,0),FALSE),"[enter country-specific value")</f>
        <v>0.01</v>
      </c>
      <c r="T393" s="211" cm="1">
        <f t="array" aca="1" ref="T393" ca="1">IF($G393="D",VLOOKUP($C393,DefaultParameters,MATCH(T$8,'Default Parameters'!$3:$3,0),FALSE),"[enter country-specific value")</f>
        <v>0.01</v>
      </c>
      <c r="U393" s="211" cm="1">
        <f t="array" aca="1" ref="U393" ca="1">IF($G393="D",VLOOKUP($C393,DefaultParameters,MATCH(U$8,'Default Parameters'!$3:$3,0),FALSE),"[enter country-specific value")</f>
        <v>0.01</v>
      </c>
      <c r="V393" s="211" cm="1">
        <f t="array" aca="1" ref="V393" ca="1">IF($G393="D",VLOOKUP($C393,DefaultParameters,MATCH(V$8,'Default Parameters'!$3:$3,0),FALSE),"[enter country-specific value")</f>
        <v>0.01</v>
      </c>
      <c r="W393" s="211" cm="1">
        <f t="array" aca="1" ref="W393" ca="1">IF($G393="D",VLOOKUP($C393,DefaultParameters,MATCH(W$8,'Default Parameters'!$3:$3,0),FALSE),"[enter country-specific value")</f>
        <v>0.01</v>
      </c>
      <c r="X393" s="211" cm="1">
        <f t="array" aca="1" ref="X393" ca="1">IF($G393="D",VLOOKUP($C393,DefaultParameters,MATCH(X$8,'Default Parameters'!$3:$3,0),FALSE),"[enter country-specific value")</f>
        <v>0.01</v>
      </c>
      <c r="Y393" s="211" cm="1">
        <f t="array" aca="1" ref="Y393" ca="1">IF($G393="D",VLOOKUP($C393,DefaultParameters,MATCH(Y$8,'Default Parameters'!$3:$3,0),FALSE),"[enter country-specific value")</f>
        <v>0.01</v>
      </c>
      <c r="Z393" s="211" cm="1">
        <f t="array" aca="1" ref="Z393" ca="1">IF($G393="D",VLOOKUP($C393,DefaultParameters,MATCH(Z$8,'Default Parameters'!$3:$3,0),FALSE),"[enter country-specific value")</f>
        <v>0.01</v>
      </c>
      <c r="AA393" s="211" cm="1">
        <f t="array" aca="1" ref="AA393" ca="1">IF($G393="D",VLOOKUP($C393,DefaultParameters,MATCH(AA$8,'Default Parameters'!$3:$3,0),FALSE),"[enter country-specific value")</f>
        <v>0.01</v>
      </c>
      <c r="AB393" s="211" cm="1">
        <f t="array" aca="1" ref="AB393" ca="1">IF($G393="D",VLOOKUP($C393,DefaultParameters,MATCH(AB$8,'Default Parameters'!$3:$3,0),FALSE),"[enter country-specific value")</f>
        <v>0.01</v>
      </c>
      <c r="AC393" s="211" cm="1">
        <f t="array" aca="1" ref="AC393" ca="1">IF($G393="D",VLOOKUP($C393,DefaultParameters,MATCH(AC$8,'Default Parameters'!$3:$3,0),FALSE),"[enter country-specific value")</f>
        <v>0.01</v>
      </c>
      <c r="AD393" s="211" cm="1">
        <f t="array" aca="1" ref="AD393" ca="1">IF($G393="D",VLOOKUP($C393,DefaultParameters,MATCH(AD$8,'Default Parameters'!$3:$3,0),FALSE),"[enter country-specific value")</f>
        <v>0.01</v>
      </c>
      <c r="AE393" s="211" cm="1">
        <f t="array" aca="1" ref="AE393" ca="1">IF($G393="D",VLOOKUP($C393,DefaultParameters,MATCH(AE$8,'Default Parameters'!$3:$3,0),FALSE),"[enter country-specific value")</f>
        <v>0.01</v>
      </c>
      <c r="AF393" s="211" cm="1">
        <f t="array" aca="1" ref="AF393" ca="1">IF($G393="D",VLOOKUP($C393,DefaultParameters,MATCH(AF$8,'Default Parameters'!$3:$3,0),FALSE),"[enter country-specific value")</f>
        <v>0.01</v>
      </c>
      <c r="AG393" s="211" cm="1">
        <f t="array" aca="1" ref="AG393" ca="1">IF($G393="D",VLOOKUP($C393,DefaultParameters,MATCH(AG$8,'Default Parameters'!$3:$3,0),FALSE),"[enter country-specific value")</f>
        <v>0.01</v>
      </c>
      <c r="AH393" s="211" cm="1">
        <f t="array" aca="1" ref="AH393" ca="1">IF($G393="D",VLOOKUP($C393,DefaultParameters,MATCH(AH$8,'Default Parameters'!$3:$3,0),FALSE),"[enter country-specific value")</f>
        <v>0.01</v>
      </c>
      <c r="AI393" s="211" cm="1">
        <f t="array" aca="1" ref="AI393" ca="1">IF($G393="D",VLOOKUP($C393,DefaultParameters,MATCH(AI$8,'Default Parameters'!$3:$3,0),FALSE),"[enter country-specific value")</f>
        <v>0.01</v>
      </c>
      <c r="AJ393" s="211" cm="1">
        <f t="array" aca="1" ref="AJ393" ca="1">IF($G393="D",VLOOKUP($C393,DefaultParameters,MATCH(AJ$8,'Default Parameters'!$3:$3,0),FALSE),"[enter country-specific value")</f>
        <v>0.01</v>
      </c>
      <c r="AK393" s="211" cm="1">
        <f t="array" aca="1" ref="AK393" ca="1">IF($G393="D",VLOOKUP($C393,DefaultParameters,MATCH(AK$8,'Default Parameters'!$3:$3,0),FALSE),"[enter country-specific value")</f>
        <v>0.01</v>
      </c>
      <c r="AL393" s="211" cm="1">
        <f t="array" aca="1" ref="AL393" ca="1">IF($G393="D",VLOOKUP($C393,DefaultParameters,MATCH(AL$8,'Default Parameters'!$3:$3,0),FALSE),"[enter country-specific value")</f>
        <v>0.01</v>
      </c>
      <c r="AM393" s="211" cm="1">
        <f t="array" aca="1" ref="AM393" ca="1">IF($G393="D",VLOOKUP($C393,DefaultParameters,MATCH(AM$8,'Default Parameters'!$3:$3,0),FALSE),"[enter country-specific value")</f>
        <v>0.01</v>
      </c>
      <c r="AN393" s="211" cm="1">
        <f t="array" aca="1" ref="AN393" ca="1">IF($G393="D",VLOOKUP($C393,DefaultParameters,MATCH(AN$8,'Default Parameters'!$3:$3,0),FALSE),"[enter country-specific value")</f>
        <v>0.01</v>
      </c>
      <c r="AO393" s="211" cm="1">
        <f t="array" aca="1" ref="AO393" ca="1">IF($G393="D",VLOOKUP($C393,DefaultParameters,MATCH(AO$8,'Default Parameters'!$3:$3,0),FALSE),"[enter country-specific value")</f>
        <v>0.01</v>
      </c>
      <c r="AP393" s="211"/>
      <c r="AQ393" s="211"/>
      <c r="AR393" s="211"/>
      <c r="AS393" s="211"/>
      <c r="AT393" s="211"/>
      <c r="AU393" s="188"/>
      <c r="AV393" s="43" t="e" cm="1">
        <f t="array" aca="1" ref="AV393" ca="1">IF($G393="D",VLOOKUP($C393,DefaultParameters,MATCH(AV$8,'Default Parameters'!$3:$3,0),FALSE),"[enter country-specific value")</f>
        <v>#N/A</v>
      </c>
    </row>
    <row r="394" spans="1:48" x14ac:dyDescent="0.25">
      <c r="A394" s="44" t="str">
        <f t="shared" si="93"/>
        <v>EF_NO_storage_solid_Non-dairy cattle (calves)</v>
      </c>
      <c r="B394" s="2" t="s">
        <v>49</v>
      </c>
      <c r="C394" s="2" t="s">
        <v>210</v>
      </c>
      <c r="D394" s="77" t="str">
        <f t="shared" ca="1" si="90"/>
        <v>NO-N</v>
      </c>
      <c r="E394" s="2" t="s">
        <v>78</v>
      </c>
      <c r="F394" s="77" t="str">
        <f t="shared" ca="1" si="91"/>
        <v>Fraction TAN</v>
      </c>
      <c r="G394" s="201" t="s">
        <v>124</v>
      </c>
      <c r="H394" s="2" t="s">
        <v>49</v>
      </c>
      <c r="I394" s="211" t="str">
        <f t="shared" ca="1" si="92"/>
        <v>Table 3.10, 3B, EMEP/EEA Guidebook 2019</v>
      </c>
      <c r="J394" s="202"/>
      <c r="K394" s="211" cm="1">
        <f t="array" aca="1" ref="K394" ca="1">IF($G394="D",VLOOKUP($C394,DefaultParameters,MATCH(K$8,'Default Parameters'!$3:$3,0),FALSE),"[enter country-specific value")</f>
        <v>0.01</v>
      </c>
      <c r="L394" s="211" cm="1">
        <f t="array" aca="1" ref="L394" ca="1">IF($G394="D",VLOOKUP($C394,DefaultParameters,MATCH(L$8,'Default Parameters'!$3:$3,0),FALSE),"[enter country-specific value")</f>
        <v>0.01</v>
      </c>
      <c r="M394" s="211" cm="1">
        <f t="array" aca="1" ref="M394" ca="1">IF($G394="D",VLOOKUP($C394,DefaultParameters,MATCH(M$8,'Default Parameters'!$3:$3,0),FALSE),"[enter country-specific value")</f>
        <v>0.01</v>
      </c>
      <c r="N394" s="211" cm="1">
        <f t="array" aca="1" ref="N394" ca="1">IF($G394="D",VLOOKUP($C394,DefaultParameters,MATCH(N$8,'Default Parameters'!$3:$3,0),FALSE),"[enter country-specific value")</f>
        <v>0.01</v>
      </c>
      <c r="O394" s="211" cm="1">
        <f t="array" aca="1" ref="O394" ca="1">IF($G394="D",VLOOKUP($C394,DefaultParameters,MATCH(O$8,'Default Parameters'!$3:$3,0),FALSE),"[enter country-specific value")</f>
        <v>0.01</v>
      </c>
      <c r="P394" s="211" cm="1">
        <f t="array" aca="1" ref="P394" ca="1">IF($G394="D",VLOOKUP($C394,DefaultParameters,MATCH(P$8,'Default Parameters'!$3:$3,0),FALSE),"[enter country-specific value")</f>
        <v>0.01</v>
      </c>
      <c r="Q394" s="211" cm="1">
        <f t="array" aca="1" ref="Q394" ca="1">IF($G394="D",VLOOKUP($C394,DefaultParameters,MATCH(Q$8,'Default Parameters'!$3:$3,0),FALSE),"[enter country-specific value")</f>
        <v>0.01</v>
      </c>
      <c r="R394" s="211" cm="1">
        <f t="array" aca="1" ref="R394" ca="1">IF($G394="D",VLOOKUP($C394,DefaultParameters,MATCH(R$8,'Default Parameters'!$3:$3,0),FALSE),"[enter country-specific value")</f>
        <v>0.01</v>
      </c>
      <c r="S394" s="211" cm="1">
        <f t="array" aca="1" ref="S394" ca="1">IF($G394="D",VLOOKUP($C394,DefaultParameters,MATCH(S$8,'Default Parameters'!$3:$3,0),FALSE),"[enter country-specific value")</f>
        <v>0.01</v>
      </c>
      <c r="T394" s="211" cm="1">
        <f t="array" aca="1" ref="T394" ca="1">IF($G394="D",VLOOKUP($C394,DefaultParameters,MATCH(T$8,'Default Parameters'!$3:$3,0),FALSE),"[enter country-specific value")</f>
        <v>0.01</v>
      </c>
      <c r="U394" s="211" cm="1">
        <f t="array" aca="1" ref="U394" ca="1">IF($G394="D",VLOOKUP($C394,DefaultParameters,MATCH(U$8,'Default Parameters'!$3:$3,0),FALSE),"[enter country-specific value")</f>
        <v>0.01</v>
      </c>
      <c r="V394" s="211" cm="1">
        <f t="array" aca="1" ref="V394" ca="1">IF($G394="D",VLOOKUP($C394,DefaultParameters,MATCH(V$8,'Default Parameters'!$3:$3,0),FALSE),"[enter country-specific value")</f>
        <v>0.01</v>
      </c>
      <c r="W394" s="211" cm="1">
        <f t="array" aca="1" ref="W394" ca="1">IF($G394="D",VLOOKUP($C394,DefaultParameters,MATCH(W$8,'Default Parameters'!$3:$3,0),FALSE),"[enter country-specific value")</f>
        <v>0.01</v>
      </c>
      <c r="X394" s="211" cm="1">
        <f t="array" aca="1" ref="X394" ca="1">IF($G394="D",VLOOKUP($C394,DefaultParameters,MATCH(X$8,'Default Parameters'!$3:$3,0),FALSE),"[enter country-specific value")</f>
        <v>0.01</v>
      </c>
      <c r="Y394" s="211" cm="1">
        <f t="array" aca="1" ref="Y394" ca="1">IF($G394="D",VLOOKUP($C394,DefaultParameters,MATCH(Y$8,'Default Parameters'!$3:$3,0),FALSE),"[enter country-specific value")</f>
        <v>0.01</v>
      </c>
      <c r="Z394" s="211" cm="1">
        <f t="array" aca="1" ref="Z394" ca="1">IF($G394="D",VLOOKUP($C394,DefaultParameters,MATCH(Z$8,'Default Parameters'!$3:$3,0),FALSE),"[enter country-specific value")</f>
        <v>0.01</v>
      </c>
      <c r="AA394" s="211" cm="1">
        <f t="array" aca="1" ref="AA394" ca="1">IF($G394="D",VLOOKUP($C394,DefaultParameters,MATCH(AA$8,'Default Parameters'!$3:$3,0),FALSE),"[enter country-specific value")</f>
        <v>0.01</v>
      </c>
      <c r="AB394" s="211" cm="1">
        <f t="array" aca="1" ref="AB394" ca="1">IF($G394="D",VLOOKUP($C394,DefaultParameters,MATCH(AB$8,'Default Parameters'!$3:$3,0),FALSE),"[enter country-specific value")</f>
        <v>0.01</v>
      </c>
      <c r="AC394" s="211" cm="1">
        <f t="array" aca="1" ref="AC394" ca="1">IF($G394="D",VLOOKUP($C394,DefaultParameters,MATCH(AC$8,'Default Parameters'!$3:$3,0),FALSE),"[enter country-specific value")</f>
        <v>0.01</v>
      </c>
      <c r="AD394" s="211" cm="1">
        <f t="array" aca="1" ref="AD394" ca="1">IF($G394="D",VLOOKUP($C394,DefaultParameters,MATCH(AD$8,'Default Parameters'!$3:$3,0),FALSE),"[enter country-specific value")</f>
        <v>0.01</v>
      </c>
      <c r="AE394" s="211" cm="1">
        <f t="array" aca="1" ref="AE394" ca="1">IF($G394="D",VLOOKUP($C394,DefaultParameters,MATCH(AE$8,'Default Parameters'!$3:$3,0),FALSE),"[enter country-specific value")</f>
        <v>0.01</v>
      </c>
      <c r="AF394" s="211" cm="1">
        <f t="array" aca="1" ref="AF394" ca="1">IF($G394="D",VLOOKUP($C394,DefaultParameters,MATCH(AF$8,'Default Parameters'!$3:$3,0),FALSE),"[enter country-specific value")</f>
        <v>0.01</v>
      </c>
      <c r="AG394" s="211" cm="1">
        <f t="array" aca="1" ref="AG394" ca="1">IF($G394="D",VLOOKUP($C394,DefaultParameters,MATCH(AG$8,'Default Parameters'!$3:$3,0),FALSE),"[enter country-specific value")</f>
        <v>0.01</v>
      </c>
      <c r="AH394" s="211" cm="1">
        <f t="array" aca="1" ref="AH394" ca="1">IF($G394="D",VLOOKUP($C394,DefaultParameters,MATCH(AH$8,'Default Parameters'!$3:$3,0),FALSE),"[enter country-specific value")</f>
        <v>0.01</v>
      </c>
      <c r="AI394" s="211" cm="1">
        <f t="array" aca="1" ref="AI394" ca="1">IF($G394="D",VLOOKUP($C394,DefaultParameters,MATCH(AI$8,'Default Parameters'!$3:$3,0),FALSE),"[enter country-specific value")</f>
        <v>0.01</v>
      </c>
      <c r="AJ394" s="211" cm="1">
        <f t="array" aca="1" ref="AJ394" ca="1">IF($G394="D",VLOOKUP($C394,DefaultParameters,MATCH(AJ$8,'Default Parameters'!$3:$3,0),FALSE),"[enter country-specific value")</f>
        <v>0.01</v>
      </c>
      <c r="AK394" s="211" cm="1">
        <f t="array" aca="1" ref="AK394" ca="1">IF($G394="D",VLOOKUP($C394,DefaultParameters,MATCH(AK$8,'Default Parameters'!$3:$3,0),FALSE),"[enter country-specific value")</f>
        <v>0.01</v>
      </c>
      <c r="AL394" s="211" cm="1">
        <f t="array" aca="1" ref="AL394" ca="1">IF($G394="D",VLOOKUP($C394,DefaultParameters,MATCH(AL$8,'Default Parameters'!$3:$3,0),FALSE),"[enter country-specific value")</f>
        <v>0.01</v>
      </c>
      <c r="AM394" s="211" cm="1">
        <f t="array" aca="1" ref="AM394" ca="1">IF($G394="D",VLOOKUP($C394,DefaultParameters,MATCH(AM$8,'Default Parameters'!$3:$3,0),FALSE),"[enter country-specific value")</f>
        <v>0.01</v>
      </c>
      <c r="AN394" s="211" cm="1">
        <f t="array" aca="1" ref="AN394" ca="1">IF($G394="D",VLOOKUP($C394,DefaultParameters,MATCH(AN$8,'Default Parameters'!$3:$3,0),FALSE),"[enter country-specific value")</f>
        <v>0.01</v>
      </c>
      <c r="AO394" s="211" cm="1">
        <f t="array" aca="1" ref="AO394" ca="1">IF($G394="D",VLOOKUP($C394,DefaultParameters,MATCH(AO$8,'Default Parameters'!$3:$3,0),FALSE),"[enter country-specific value")</f>
        <v>0.01</v>
      </c>
      <c r="AP394" s="211"/>
      <c r="AQ394" s="211"/>
      <c r="AR394" s="211"/>
      <c r="AS394" s="211"/>
      <c r="AT394" s="211"/>
      <c r="AU394" s="188"/>
      <c r="AV394" s="43" t="e" cm="1">
        <f t="array" aca="1" ref="AV394" ca="1">IF($G394="D",VLOOKUP($C394,DefaultParameters,MATCH(AV$8,'Default Parameters'!$3:$3,0),FALSE),"[enter country-specific value")</f>
        <v>#N/A</v>
      </c>
    </row>
    <row r="395" spans="1:48" x14ac:dyDescent="0.25">
      <c r="A395" s="44" t="str">
        <f t="shared" si="93"/>
        <v>EF_NO_storage_solid_Sheep</v>
      </c>
      <c r="B395" s="2" t="s">
        <v>49</v>
      </c>
      <c r="C395" s="2" t="s">
        <v>210</v>
      </c>
      <c r="D395" s="77" t="str">
        <f t="shared" ca="1" si="90"/>
        <v>NO-N</v>
      </c>
      <c r="E395" s="2" t="s">
        <v>79</v>
      </c>
      <c r="F395" s="77" t="str">
        <f t="shared" ca="1" si="91"/>
        <v>Fraction TAN</v>
      </c>
      <c r="G395" s="201" t="s">
        <v>124</v>
      </c>
      <c r="H395" s="2" t="s">
        <v>49</v>
      </c>
      <c r="I395" s="211" t="str">
        <f t="shared" ca="1" si="92"/>
        <v>Table 3.10, 3B, EMEP/EEA Guidebook 2019</v>
      </c>
      <c r="J395" s="202"/>
      <c r="K395" s="211" cm="1">
        <f t="array" aca="1" ref="K395" ca="1">IF($G395="D",VLOOKUP($C395,DefaultParameters,MATCH(K$8,'Default Parameters'!$3:$3,0),FALSE),"[enter country-specific value")</f>
        <v>0.01</v>
      </c>
      <c r="L395" s="211" cm="1">
        <f t="array" aca="1" ref="L395" ca="1">IF($G395="D",VLOOKUP($C395,DefaultParameters,MATCH(L$8,'Default Parameters'!$3:$3,0),FALSE),"[enter country-specific value")</f>
        <v>0.01</v>
      </c>
      <c r="M395" s="211" cm="1">
        <f t="array" aca="1" ref="M395" ca="1">IF($G395="D",VLOOKUP($C395,DefaultParameters,MATCH(M$8,'Default Parameters'!$3:$3,0),FALSE),"[enter country-specific value")</f>
        <v>0.01</v>
      </c>
      <c r="N395" s="211" cm="1">
        <f t="array" aca="1" ref="N395" ca="1">IF($G395="D",VLOOKUP($C395,DefaultParameters,MATCH(N$8,'Default Parameters'!$3:$3,0),FALSE),"[enter country-specific value")</f>
        <v>0.01</v>
      </c>
      <c r="O395" s="211" cm="1">
        <f t="array" aca="1" ref="O395" ca="1">IF($G395="D",VLOOKUP($C395,DefaultParameters,MATCH(O$8,'Default Parameters'!$3:$3,0),FALSE),"[enter country-specific value")</f>
        <v>0.01</v>
      </c>
      <c r="P395" s="211" cm="1">
        <f t="array" aca="1" ref="P395" ca="1">IF($G395="D",VLOOKUP($C395,DefaultParameters,MATCH(P$8,'Default Parameters'!$3:$3,0),FALSE),"[enter country-specific value")</f>
        <v>0.01</v>
      </c>
      <c r="Q395" s="211" cm="1">
        <f t="array" aca="1" ref="Q395" ca="1">IF($G395="D",VLOOKUP($C395,DefaultParameters,MATCH(Q$8,'Default Parameters'!$3:$3,0),FALSE),"[enter country-specific value")</f>
        <v>0.01</v>
      </c>
      <c r="R395" s="211" cm="1">
        <f t="array" aca="1" ref="R395" ca="1">IF($G395="D",VLOOKUP($C395,DefaultParameters,MATCH(R$8,'Default Parameters'!$3:$3,0),FALSE),"[enter country-specific value")</f>
        <v>0.01</v>
      </c>
      <c r="S395" s="211" cm="1">
        <f t="array" aca="1" ref="S395" ca="1">IF($G395="D",VLOOKUP($C395,DefaultParameters,MATCH(S$8,'Default Parameters'!$3:$3,0),FALSE),"[enter country-specific value")</f>
        <v>0.01</v>
      </c>
      <c r="T395" s="211" cm="1">
        <f t="array" aca="1" ref="T395" ca="1">IF($G395="D",VLOOKUP($C395,DefaultParameters,MATCH(T$8,'Default Parameters'!$3:$3,0),FALSE),"[enter country-specific value")</f>
        <v>0.01</v>
      </c>
      <c r="U395" s="211" cm="1">
        <f t="array" aca="1" ref="U395" ca="1">IF($G395="D",VLOOKUP($C395,DefaultParameters,MATCH(U$8,'Default Parameters'!$3:$3,0),FALSE),"[enter country-specific value")</f>
        <v>0.01</v>
      </c>
      <c r="V395" s="211" cm="1">
        <f t="array" aca="1" ref="V395" ca="1">IF($G395="D",VLOOKUP($C395,DefaultParameters,MATCH(V$8,'Default Parameters'!$3:$3,0),FALSE),"[enter country-specific value")</f>
        <v>0.01</v>
      </c>
      <c r="W395" s="211" cm="1">
        <f t="array" aca="1" ref="W395" ca="1">IF($G395="D",VLOOKUP($C395,DefaultParameters,MATCH(W$8,'Default Parameters'!$3:$3,0),FALSE),"[enter country-specific value")</f>
        <v>0.01</v>
      </c>
      <c r="X395" s="211" cm="1">
        <f t="array" aca="1" ref="X395" ca="1">IF($G395="D",VLOOKUP($C395,DefaultParameters,MATCH(X$8,'Default Parameters'!$3:$3,0),FALSE),"[enter country-specific value")</f>
        <v>0.01</v>
      </c>
      <c r="Y395" s="211" cm="1">
        <f t="array" aca="1" ref="Y395" ca="1">IF($G395="D",VLOOKUP($C395,DefaultParameters,MATCH(Y$8,'Default Parameters'!$3:$3,0),FALSE),"[enter country-specific value")</f>
        <v>0.01</v>
      </c>
      <c r="Z395" s="211" cm="1">
        <f t="array" aca="1" ref="Z395" ca="1">IF($G395="D",VLOOKUP($C395,DefaultParameters,MATCH(Z$8,'Default Parameters'!$3:$3,0),FALSE),"[enter country-specific value")</f>
        <v>0.01</v>
      </c>
      <c r="AA395" s="211" cm="1">
        <f t="array" aca="1" ref="AA395" ca="1">IF($G395="D",VLOOKUP($C395,DefaultParameters,MATCH(AA$8,'Default Parameters'!$3:$3,0),FALSE),"[enter country-specific value")</f>
        <v>0.01</v>
      </c>
      <c r="AB395" s="211" cm="1">
        <f t="array" aca="1" ref="AB395" ca="1">IF($G395="D",VLOOKUP($C395,DefaultParameters,MATCH(AB$8,'Default Parameters'!$3:$3,0),FALSE),"[enter country-specific value")</f>
        <v>0.01</v>
      </c>
      <c r="AC395" s="211" cm="1">
        <f t="array" aca="1" ref="AC395" ca="1">IF($G395="D",VLOOKUP($C395,DefaultParameters,MATCH(AC$8,'Default Parameters'!$3:$3,0),FALSE),"[enter country-specific value")</f>
        <v>0.01</v>
      </c>
      <c r="AD395" s="211" cm="1">
        <f t="array" aca="1" ref="AD395" ca="1">IF($G395="D",VLOOKUP($C395,DefaultParameters,MATCH(AD$8,'Default Parameters'!$3:$3,0),FALSE),"[enter country-specific value")</f>
        <v>0.01</v>
      </c>
      <c r="AE395" s="211" cm="1">
        <f t="array" aca="1" ref="AE395" ca="1">IF($G395="D",VLOOKUP($C395,DefaultParameters,MATCH(AE$8,'Default Parameters'!$3:$3,0),FALSE),"[enter country-specific value")</f>
        <v>0.01</v>
      </c>
      <c r="AF395" s="211" cm="1">
        <f t="array" aca="1" ref="AF395" ca="1">IF($G395="D",VLOOKUP($C395,DefaultParameters,MATCH(AF$8,'Default Parameters'!$3:$3,0),FALSE),"[enter country-specific value")</f>
        <v>0.01</v>
      </c>
      <c r="AG395" s="211" cm="1">
        <f t="array" aca="1" ref="AG395" ca="1">IF($G395="D",VLOOKUP($C395,DefaultParameters,MATCH(AG$8,'Default Parameters'!$3:$3,0),FALSE),"[enter country-specific value")</f>
        <v>0.01</v>
      </c>
      <c r="AH395" s="211" cm="1">
        <f t="array" aca="1" ref="AH395" ca="1">IF($G395="D",VLOOKUP($C395,DefaultParameters,MATCH(AH$8,'Default Parameters'!$3:$3,0),FALSE),"[enter country-specific value")</f>
        <v>0.01</v>
      </c>
      <c r="AI395" s="211" cm="1">
        <f t="array" aca="1" ref="AI395" ca="1">IF($G395="D",VLOOKUP($C395,DefaultParameters,MATCH(AI$8,'Default Parameters'!$3:$3,0),FALSE),"[enter country-specific value")</f>
        <v>0.01</v>
      </c>
      <c r="AJ395" s="211" cm="1">
        <f t="array" aca="1" ref="AJ395" ca="1">IF($G395="D",VLOOKUP($C395,DefaultParameters,MATCH(AJ$8,'Default Parameters'!$3:$3,0),FALSE),"[enter country-specific value")</f>
        <v>0.01</v>
      </c>
      <c r="AK395" s="211" cm="1">
        <f t="array" aca="1" ref="AK395" ca="1">IF($G395="D",VLOOKUP($C395,DefaultParameters,MATCH(AK$8,'Default Parameters'!$3:$3,0),FALSE),"[enter country-specific value")</f>
        <v>0.01</v>
      </c>
      <c r="AL395" s="211" cm="1">
        <f t="array" aca="1" ref="AL395" ca="1">IF($G395="D",VLOOKUP($C395,DefaultParameters,MATCH(AL$8,'Default Parameters'!$3:$3,0),FALSE),"[enter country-specific value")</f>
        <v>0.01</v>
      </c>
      <c r="AM395" s="211" cm="1">
        <f t="array" aca="1" ref="AM395" ca="1">IF($G395="D",VLOOKUP($C395,DefaultParameters,MATCH(AM$8,'Default Parameters'!$3:$3,0),FALSE),"[enter country-specific value")</f>
        <v>0.01</v>
      </c>
      <c r="AN395" s="211" cm="1">
        <f t="array" aca="1" ref="AN395" ca="1">IF($G395="D",VLOOKUP($C395,DefaultParameters,MATCH(AN$8,'Default Parameters'!$3:$3,0),FALSE),"[enter country-specific value")</f>
        <v>0.01</v>
      </c>
      <c r="AO395" s="211" cm="1">
        <f t="array" aca="1" ref="AO395" ca="1">IF($G395="D",VLOOKUP($C395,DefaultParameters,MATCH(AO$8,'Default Parameters'!$3:$3,0),FALSE),"[enter country-specific value")</f>
        <v>0.01</v>
      </c>
      <c r="AP395" s="211"/>
      <c r="AQ395" s="211"/>
      <c r="AR395" s="211"/>
      <c r="AS395" s="211"/>
      <c r="AT395" s="211"/>
      <c r="AU395" s="188"/>
      <c r="AV395" s="43" t="e" cm="1">
        <f t="array" aca="1" ref="AV395" ca="1">IF($G395="D",VLOOKUP($C395,DefaultParameters,MATCH(AV$8,'Default Parameters'!$3:$3,0),FALSE),"[enter country-specific value")</f>
        <v>#N/A</v>
      </c>
    </row>
    <row r="396" spans="1:48" x14ac:dyDescent="0.25">
      <c r="A396" s="44" t="str">
        <f t="shared" si="93"/>
        <v>EF_NO_storage_solid_Swine (finishing pigs)</v>
      </c>
      <c r="B396" s="2" t="s">
        <v>49</v>
      </c>
      <c r="C396" s="2" t="s">
        <v>210</v>
      </c>
      <c r="D396" s="77" t="str">
        <f t="shared" ca="1" si="90"/>
        <v>NO-N</v>
      </c>
      <c r="E396" s="2" t="s">
        <v>538</v>
      </c>
      <c r="F396" s="77" t="str">
        <f t="shared" ca="1" si="91"/>
        <v>Fraction TAN</v>
      </c>
      <c r="G396" s="201" t="s">
        <v>124</v>
      </c>
      <c r="H396" s="2" t="s">
        <v>49</v>
      </c>
      <c r="I396" s="211" t="str">
        <f t="shared" ca="1" si="92"/>
        <v>Table 3.10, 3B, EMEP/EEA Guidebook 2019</v>
      </c>
      <c r="J396" s="202"/>
      <c r="K396" s="211" cm="1">
        <f t="array" aca="1" ref="K396" ca="1">IF($G396="D",VLOOKUP($C396,DefaultParameters,MATCH(K$8,'Default Parameters'!$3:$3,0),FALSE),"[enter country-specific value")</f>
        <v>0.01</v>
      </c>
      <c r="L396" s="211" cm="1">
        <f t="array" aca="1" ref="L396" ca="1">IF($G396="D",VLOOKUP($C396,DefaultParameters,MATCH(L$8,'Default Parameters'!$3:$3,0),FALSE),"[enter country-specific value")</f>
        <v>0.01</v>
      </c>
      <c r="M396" s="211" cm="1">
        <f t="array" aca="1" ref="M396" ca="1">IF($G396="D",VLOOKUP($C396,DefaultParameters,MATCH(M$8,'Default Parameters'!$3:$3,0),FALSE),"[enter country-specific value")</f>
        <v>0.01</v>
      </c>
      <c r="N396" s="211" cm="1">
        <f t="array" aca="1" ref="N396" ca="1">IF($G396="D",VLOOKUP($C396,DefaultParameters,MATCH(N$8,'Default Parameters'!$3:$3,0),FALSE),"[enter country-specific value")</f>
        <v>0.01</v>
      </c>
      <c r="O396" s="211" cm="1">
        <f t="array" aca="1" ref="O396" ca="1">IF($G396="D",VLOOKUP($C396,DefaultParameters,MATCH(O$8,'Default Parameters'!$3:$3,0),FALSE),"[enter country-specific value")</f>
        <v>0.01</v>
      </c>
      <c r="P396" s="211" cm="1">
        <f t="array" aca="1" ref="P396" ca="1">IF($G396="D",VLOOKUP($C396,DefaultParameters,MATCH(P$8,'Default Parameters'!$3:$3,0),FALSE),"[enter country-specific value")</f>
        <v>0.01</v>
      </c>
      <c r="Q396" s="211" cm="1">
        <f t="array" aca="1" ref="Q396" ca="1">IF($G396="D",VLOOKUP($C396,DefaultParameters,MATCH(Q$8,'Default Parameters'!$3:$3,0),FALSE),"[enter country-specific value")</f>
        <v>0.01</v>
      </c>
      <c r="R396" s="211" cm="1">
        <f t="array" aca="1" ref="R396" ca="1">IF($G396="D",VLOOKUP($C396,DefaultParameters,MATCH(R$8,'Default Parameters'!$3:$3,0),FALSE),"[enter country-specific value")</f>
        <v>0.01</v>
      </c>
      <c r="S396" s="211" cm="1">
        <f t="array" aca="1" ref="S396" ca="1">IF($G396="D",VLOOKUP($C396,DefaultParameters,MATCH(S$8,'Default Parameters'!$3:$3,0),FALSE),"[enter country-specific value")</f>
        <v>0.01</v>
      </c>
      <c r="T396" s="211" cm="1">
        <f t="array" aca="1" ref="T396" ca="1">IF($G396="D",VLOOKUP($C396,DefaultParameters,MATCH(T$8,'Default Parameters'!$3:$3,0),FALSE),"[enter country-specific value")</f>
        <v>0.01</v>
      </c>
      <c r="U396" s="211" cm="1">
        <f t="array" aca="1" ref="U396" ca="1">IF($G396="D",VLOOKUP($C396,DefaultParameters,MATCH(U$8,'Default Parameters'!$3:$3,0),FALSE),"[enter country-specific value")</f>
        <v>0.01</v>
      </c>
      <c r="V396" s="211" cm="1">
        <f t="array" aca="1" ref="V396" ca="1">IF($G396="D",VLOOKUP($C396,DefaultParameters,MATCH(V$8,'Default Parameters'!$3:$3,0),FALSE),"[enter country-specific value")</f>
        <v>0.01</v>
      </c>
      <c r="W396" s="211" cm="1">
        <f t="array" aca="1" ref="W396" ca="1">IF($G396="D",VLOOKUP($C396,DefaultParameters,MATCH(W$8,'Default Parameters'!$3:$3,0),FALSE),"[enter country-specific value")</f>
        <v>0.01</v>
      </c>
      <c r="X396" s="211" cm="1">
        <f t="array" aca="1" ref="X396" ca="1">IF($G396="D",VLOOKUP($C396,DefaultParameters,MATCH(X$8,'Default Parameters'!$3:$3,0),FALSE),"[enter country-specific value")</f>
        <v>0.01</v>
      </c>
      <c r="Y396" s="211" cm="1">
        <f t="array" aca="1" ref="Y396" ca="1">IF($G396="D",VLOOKUP($C396,DefaultParameters,MATCH(Y$8,'Default Parameters'!$3:$3,0),FALSE),"[enter country-specific value")</f>
        <v>0.01</v>
      </c>
      <c r="Z396" s="211" cm="1">
        <f t="array" aca="1" ref="Z396" ca="1">IF($G396="D",VLOOKUP($C396,DefaultParameters,MATCH(Z$8,'Default Parameters'!$3:$3,0),FALSE),"[enter country-specific value")</f>
        <v>0.01</v>
      </c>
      <c r="AA396" s="211" cm="1">
        <f t="array" aca="1" ref="AA396" ca="1">IF($G396="D",VLOOKUP($C396,DefaultParameters,MATCH(AA$8,'Default Parameters'!$3:$3,0),FALSE),"[enter country-specific value")</f>
        <v>0.01</v>
      </c>
      <c r="AB396" s="211" cm="1">
        <f t="array" aca="1" ref="AB396" ca="1">IF($G396="D",VLOOKUP($C396,DefaultParameters,MATCH(AB$8,'Default Parameters'!$3:$3,0),FALSE),"[enter country-specific value")</f>
        <v>0.01</v>
      </c>
      <c r="AC396" s="211" cm="1">
        <f t="array" aca="1" ref="AC396" ca="1">IF($G396="D",VLOOKUP($C396,DefaultParameters,MATCH(AC$8,'Default Parameters'!$3:$3,0),FALSE),"[enter country-specific value")</f>
        <v>0.01</v>
      </c>
      <c r="AD396" s="211" cm="1">
        <f t="array" aca="1" ref="AD396" ca="1">IF($G396="D",VLOOKUP($C396,DefaultParameters,MATCH(AD$8,'Default Parameters'!$3:$3,0),FALSE),"[enter country-specific value")</f>
        <v>0.01</v>
      </c>
      <c r="AE396" s="211" cm="1">
        <f t="array" aca="1" ref="AE396" ca="1">IF($G396="D",VLOOKUP($C396,DefaultParameters,MATCH(AE$8,'Default Parameters'!$3:$3,0),FALSE),"[enter country-specific value")</f>
        <v>0.01</v>
      </c>
      <c r="AF396" s="211" cm="1">
        <f t="array" aca="1" ref="AF396" ca="1">IF($G396="D",VLOOKUP($C396,DefaultParameters,MATCH(AF$8,'Default Parameters'!$3:$3,0),FALSE),"[enter country-specific value")</f>
        <v>0.01</v>
      </c>
      <c r="AG396" s="211" cm="1">
        <f t="array" aca="1" ref="AG396" ca="1">IF($G396="D",VLOOKUP($C396,DefaultParameters,MATCH(AG$8,'Default Parameters'!$3:$3,0),FALSE),"[enter country-specific value")</f>
        <v>0.01</v>
      </c>
      <c r="AH396" s="211" cm="1">
        <f t="array" aca="1" ref="AH396" ca="1">IF($G396="D",VLOOKUP($C396,DefaultParameters,MATCH(AH$8,'Default Parameters'!$3:$3,0),FALSE),"[enter country-specific value")</f>
        <v>0.01</v>
      </c>
      <c r="AI396" s="211" cm="1">
        <f t="array" aca="1" ref="AI396" ca="1">IF($G396="D",VLOOKUP($C396,DefaultParameters,MATCH(AI$8,'Default Parameters'!$3:$3,0),FALSE),"[enter country-specific value")</f>
        <v>0.01</v>
      </c>
      <c r="AJ396" s="211" cm="1">
        <f t="array" aca="1" ref="AJ396" ca="1">IF($G396="D",VLOOKUP($C396,DefaultParameters,MATCH(AJ$8,'Default Parameters'!$3:$3,0),FALSE),"[enter country-specific value")</f>
        <v>0.01</v>
      </c>
      <c r="AK396" s="211" cm="1">
        <f t="array" aca="1" ref="AK396" ca="1">IF($G396="D",VLOOKUP($C396,DefaultParameters,MATCH(AK$8,'Default Parameters'!$3:$3,0),FALSE),"[enter country-specific value")</f>
        <v>0.01</v>
      </c>
      <c r="AL396" s="211" cm="1">
        <f t="array" aca="1" ref="AL396" ca="1">IF($G396="D",VLOOKUP($C396,DefaultParameters,MATCH(AL$8,'Default Parameters'!$3:$3,0),FALSE),"[enter country-specific value")</f>
        <v>0.01</v>
      </c>
      <c r="AM396" s="211" cm="1">
        <f t="array" aca="1" ref="AM396" ca="1">IF($G396="D",VLOOKUP($C396,DefaultParameters,MATCH(AM$8,'Default Parameters'!$3:$3,0),FALSE),"[enter country-specific value")</f>
        <v>0.01</v>
      </c>
      <c r="AN396" s="211" cm="1">
        <f t="array" aca="1" ref="AN396" ca="1">IF($G396="D",VLOOKUP($C396,DefaultParameters,MATCH(AN$8,'Default Parameters'!$3:$3,0),FALSE),"[enter country-specific value")</f>
        <v>0.01</v>
      </c>
      <c r="AO396" s="211" cm="1">
        <f t="array" aca="1" ref="AO396" ca="1">IF($G396="D",VLOOKUP($C396,DefaultParameters,MATCH(AO$8,'Default Parameters'!$3:$3,0),FALSE),"[enter country-specific value")</f>
        <v>0.01</v>
      </c>
      <c r="AP396" s="211"/>
      <c r="AQ396" s="211"/>
      <c r="AR396" s="211"/>
      <c r="AS396" s="211"/>
      <c r="AT396" s="211"/>
      <c r="AU396" s="188"/>
      <c r="AV396" s="43" t="e" cm="1">
        <f t="array" aca="1" ref="AV396" ca="1">IF($G396="D",VLOOKUP($C396,DefaultParameters,MATCH(AV$8,'Default Parameters'!$3:$3,0),FALSE),"[enter country-specific value")</f>
        <v>#N/A</v>
      </c>
    </row>
    <row r="397" spans="1:48" x14ac:dyDescent="0.25">
      <c r="A397" s="44" t="str">
        <f t="shared" si="93"/>
        <v>EF_NO_storage_solid_Swine (sows)</v>
      </c>
      <c r="B397" s="2" t="s">
        <v>49</v>
      </c>
      <c r="C397" s="2" t="s">
        <v>210</v>
      </c>
      <c r="D397" s="77" t="str">
        <f t="shared" ca="1" si="90"/>
        <v>NO-N</v>
      </c>
      <c r="E397" s="2" t="s">
        <v>145</v>
      </c>
      <c r="F397" s="77" t="str">
        <f t="shared" ca="1" si="91"/>
        <v>Fraction TAN</v>
      </c>
      <c r="G397" s="201" t="s">
        <v>124</v>
      </c>
      <c r="H397" s="2" t="s">
        <v>49</v>
      </c>
      <c r="I397" s="211" t="str">
        <f t="shared" ca="1" si="92"/>
        <v>Table 3.10, 3B, EMEP/EEA Guidebook 2019</v>
      </c>
      <c r="J397" s="202"/>
      <c r="K397" s="211" cm="1">
        <f t="array" aca="1" ref="K397" ca="1">IF($G397="D",VLOOKUP($C397,DefaultParameters,MATCH(K$8,'Default Parameters'!$3:$3,0),FALSE),"[enter country-specific value")</f>
        <v>0.01</v>
      </c>
      <c r="L397" s="211" cm="1">
        <f t="array" aca="1" ref="L397" ca="1">IF($G397="D",VLOOKUP($C397,DefaultParameters,MATCH(L$8,'Default Parameters'!$3:$3,0),FALSE),"[enter country-specific value")</f>
        <v>0.01</v>
      </c>
      <c r="M397" s="211" cm="1">
        <f t="array" aca="1" ref="M397" ca="1">IF($G397="D",VLOOKUP($C397,DefaultParameters,MATCH(M$8,'Default Parameters'!$3:$3,0),FALSE),"[enter country-specific value")</f>
        <v>0.01</v>
      </c>
      <c r="N397" s="211" cm="1">
        <f t="array" aca="1" ref="N397" ca="1">IF($G397="D",VLOOKUP($C397,DefaultParameters,MATCH(N$8,'Default Parameters'!$3:$3,0),FALSE),"[enter country-specific value")</f>
        <v>0.01</v>
      </c>
      <c r="O397" s="211" cm="1">
        <f t="array" aca="1" ref="O397" ca="1">IF($G397="D",VLOOKUP($C397,DefaultParameters,MATCH(O$8,'Default Parameters'!$3:$3,0),FALSE),"[enter country-specific value")</f>
        <v>0.01</v>
      </c>
      <c r="P397" s="211" cm="1">
        <f t="array" aca="1" ref="P397" ca="1">IF($G397="D",VLOOKUP($C397,DefaultParameters,MATCH(P$8,'Default Parameters'!$3:$3,0),FALSE),"[enter country-specific value")</f>
        <v>0.01</v>
      </c>
      <c r="Q397" s="211" cm="1">
        <f t="array" aca="1" ref="Q397" ca="1">IF($G397="D",VLOOKUP($C397,DefaultParameters,MATCH(Q$8,'Default Parameters'!$3:$3,0),FALSE),"[enter country-specific value")</f>
        <v>0.01</v>
      </c>
      <c r="R397" s="211" cm="1">
        <f t="array" aca="1" ref="R397" ca="1">IF($G397="D",VLOOKUP($C397,DefaultParameters,MATCH(R$8,'Default Parameters'!$3:$3,0),FALSE),"[enter country-specific value")</f>
        <v>0.01</v>
      </c>
      <c r="S397" s="211" cm="1">
        <f t="array" aca="1" ref="S397" ca="1">IF($G397="D",VLOOKUP($C397,DefaultParameters,MATCH(S$8,'Default Parameters'!$3:$3,0),FALSE),"[enter country-specific value")</f>
        <v>0.01</v>
      </c>
      <c r="T397" s="211" cm="1">
        <f t="array" aca="1" ref="T397" ca="1">IF($G397="D",VLOOKUP($C397,DefaultParameters,MATCH(T$8,'Default Parameters'!$3:$3,0),FALSE),"[enter country-specific value")</f>
        <v>0.01</v>
      </c>
      <c r="U397" s="211" cm="1">
        <f t="array" aca="1" ref="U397" ca="1">IF($G397="D",VLOOKUP($C397,DefaultParameters,MATCH(U$8,'Default Parameters'!$3:$3,0),FALSE),"[enter country-specific value")</f>
        <v>0.01</v>
      </c>
      <c r="V397" s="211" cm="1">
        <f t="array" aca="1" ref="V397" ca="1">IF($G397="D",VLOOKUP($C397,DefaultParameters,MATCH(V$8,'Default Parameters'!$3:$3,0),FALSE),"[enter country-specific value")</f>
        <v>0.01</v>
      </c>
      <c r="W397" s="211" cm="1">
        <f t="array" aca="1" ref="W397" ca="1">IF($G397="D",VLOOKUP($C397,DefaultParameters,MATCH(W$8,'Default Parameters'!$3:$3,0),FALSE),"[enter country-specific value")</f>
        <v>0.01</v>
      </c>
      <c r="X397" s="211" cm="1">
        <f t="array" aca="1" ref="X397" ca="1">IF($G397="D",VLOOKUP($C397,DefaultParameters,MATCH(X$8,'Default Parameters'!$3:$3,0),FALSE),"[enter country-specific value")</f>
        <v>0.01</v>
      </c>
      <c r="Y397" s="211" cm="1">
        <f t="array" aca="1" ref="Y397" ca="1">IF($G397="D",VLOOKUP($C397,DefaultParameters,MATCH(Y$8,'Default Parameters'!$3:$3,0),FALSE),"[enter country-specific value")</f>
        <v>0.01</v>
      </c>
      <c r="Z397" s="211" cm="1">
        <f t="array" aca="1" ref="Z397" ca="1">IF($G397="D",VLOOKUP($C397,DefaultParameters,MATCH(Z$8,'Default Parameters'!$3:$3,0),FALSE),"[enter country-specific value")</f>
        <v>0.01</v>
      </c>
      <c r="AA397" s="211" cm="1">
        <f t="array" aca="1" ref="AA397" ca="1">IF($G397="D",VLOOKUP($C397,DefaultParameters,MATCH(AA$8,'Default Parameters'!$3:$3,0),FALSE),"[enter country-specific value")</f>
        <v>0.01</v>
      </c>
      <c r="AB397" s="211" cm="1">
        <f t="array" aca="1" ref="AB397" ca="1">IF($G397="D",VLOOKUP($C397,DefaultParameters,MATCH(AB$8,'Default Parameters'!$3:$3,0),FALSE),"[enter country-specific value")</f>
        <v>0.01</v>
      </c>
      <c r="AC397" s="211" cm="1">
        <f t="array" aca="1" ref="AC397" ca="1">IF($G397="D",VLOOKUP($C397,DefaultParameters,MATCH(AC$8,'Default Parameters'!$3:$3,0),FALSE),"[enter country-specific value")</f>
        <v>0.01</v>
      </c>
      <c r="AD397" s="211" cm="1">
        <f t="array" aca="1" ref="AD397" ca="1">IF($G397="D",VLOOKUP($C397,DefaultParameters,MATCH(AD$8,'Default Parameters'!$3:$3,0),FALSE),"[enter country-specific value")</f>
        <v>0.01</v>
      </c>
      <c r="AE397" s="211" cm="1">
        <f t="array" aca="1" ref="AE397" ca="1">IF($G397="D",VLOOKUP($C397,DefaultParameters,MATCH(AE$8,'Default Parameters'!$3:$3,0),FALSE),"[enter country-specific value")</f>
        <v>0.01</v>
      </c>
      <c r="AF397" s="211" cm="1">
        <f t="array" aca="1" ref="AF397" ca="1">IF($G397="D",VLOOKUP($C397,DefaultParameters,MATCH(AF$8,'Default Parameters'!$3:$3,0),FALSE),"[enter country-specific value")</f>
        <v>0.01</v>
      </c>
      <c r="AG397" s="211" cm="1">
        <f t="array" aca="1" ref="AG397" ca="1">IF($G397="D",VLOOKUP($C397,DefaultParameters,MATCH(AG$8,'Default Parameters'!$3:$3,0),FALSE),"[enter country-specific value")</f>
        <v>0.01</v>
      </c>
      <c r="AH397" s="211" cm="1">
        <f t="array" aca="1" ref="AH397" ca="1">IF($G397="D",VLOOKUP($C397,DefaultParameters,MATCH(AH$8,'Default Parameters'!$3:$3,0),FALSE),"[enter country-specific value")</f>
        <v>0.01</v>
      </c>
      <c r="AI397" s="211" cm="1">
        <f t="array" aca="1" ref="AI397" ca="1">IF($G397="D",VLOOKUP($C397,DefaultParameters,MATCH(AI$8,'Default Parameters'!$3:$3,0),FALSE),"[enter country-specific value")</f>
        <v>0.01</v>
      </c>
      <c r="AJ397" s="211" cm="1">
        <f t="array" aca="1" ref="AJ397" ca="1">IF($G397="D",VLOOKUP($C397,DefaultParameters,MATCH(AJ$8,'Default Parameters'!$3:$3,0),FALSE),"[enter country-specific value")</f>
        <v>0.01</v>
      </c>
      <c r="AK397" s="211" cm="1">
        <f t="array" aca="1" ref="AK397" ca="1">IF($G397="D",VLOOKUP($C397,DefaultParameters,MATCH(AK$8,'Default Parameters'!$3:$3,0),FALSE),"[enter country-specific value")</f>
        <v>0.01</v>
      </c>
      <c r="AL397" s="211" cm="1">
        <f t="array" aca="1" ref="AL397" ca="1">IF($G397="D",VLOOKUP($C397,DefaultParameters,MATCH(AL$8,'Default Parameters'!$3:$3,0),FALSE),"[enter country-specific value")</f>
        <v>0.01</v>
      </c>
      <c r="AM397" s="211" cm="1">
        <f t="array" aca="1" ref="AM397" ca="1">IF($G397="D",VLOOKUP($C397,DefaultParameters,MATCH(AM$8,'Default Parameters'!$3:$3,0),FALSE),"[enter country-specific value")</f>
        <v>0.01</v>
      </c>
      <c r="AN397" s="211" cm="1">
        <f t="array" aca="1" ref="AN397" ca="1">IF($G397="D",VLOOKUP($C397,DefaultParameters,MATCH(AN$8,'Default Parameters'!$3:$3,0),FALSE),"[enter country-specific value")</f>
        <v>0.01</v>
      </c>
      <c r="AO397" s="211" cm="1">
        <f t="array" aca="1" ref="AO397" ca="1">IF($G397="D",VLOOKUP($C397,DefaultParameters,MATCH(AO$8,'Default Parameters'!$3:$3,0),FALSE),"[enter country-specific value")</f>
        <v>0.01</v>
      </c>
      <c r="AP397" s="211"/>
      <c r="AQ397" s="211"/>
      <c r="AR397" s="211"/>
      <c r="AS397" s="211"/>
      <c r="AT397" s="211"/>
      <c r="AU397" s="188"/>
      <c r="AV397" s="211" t="e" cm="1">
        <f t="array" aca="1" ref="AV397" ca="1">IF($G397="D",VLOOKUP($C397,DefaultParameters,MATCH(AV$8,'Default Parameters'!$3:$3,0),FALSE),"[enter country-specific value")</f>
        <v>#N/A</v>
      </c>
    </row>
    <row r="398" spans="1:48" x14ac:dyDescent="0.25">
      <c r="A398" s="44" t="str">
        <f t="shared" si="93"/>
        <v>EF_NO_storage_solid_Buffalo</v>
      </c>
      <c r="B398" s="2" t="s">
        <v>49</v>
      </c>
      <c r="C398" s="2" t="s">
        <v>210</v>
      </c>
      <c r="D398" s="77" t="str">
        <f t="shared" ca="1" si="90"/>
        <v>NO-N</v>
      </c>
      <c r="E398" s="2" t="s">
        <v>80</v>
      </c>
      <c r="F398" s="77" t="str">
        <f t="shared" ca="1" si="91"/>
        <v>Fraction TAN</v>
      </c>
      <c r="G398" s="201" t="s">
        <v>124</v>
      </c>
      <c r="H398" s="2" t="s">
        <v>49</v>
      </c>
      <c r="I398" s="211" t="str">
        <f t="shared" ca="1" si="92"/>
        <v>Table 3.10, 3B, EMEP/EEA Guidebook 2019</v>
      </c>
      <c r="J398" s="202"/>
      <c r="K398" s="211" cm="1">
        <f t="array" aca="1" ref="K398" ca="1">IF($G398="D",VLOOKUP($C398,DefaultParameters,MATCH(K$8,'Default Parameters'!$3:$3,0),FALSE),"[enter country-specific value")</f>
        <v>0.01</v>
      </c>
      <c r="L398" s="211" cm="1">
        <f t="array" aca="1" ref="L398" ca="1">IF($G398="D",VLOOKUP($C398,DefaultParameters,MATCH(L$8,'Default Parameters'!$3:$3,0),FALSE),"[enter country-specific value")</f>
        <v>0.01</v>
      </c>
      <c r="M398" s="211" cm="1">
        <f t="array" aca="1" ref="M398" ca="1">IF($G398="D",VLOOKUP($C398,DefaultParameters,MATCH(M$8,'Default Parameters'!$3:$3,0),FALSE),"[enter country-specific value")</f>
        <v>0.01</v>
      </c>
      <c r="N398" s="211" cm="1">
        <f t="array" aca="1" ref="N398" ca="1">IF($G398="D",VLOOKUP($C398,DefaultParameters,MATCH(N$8,'Default Parameters'!$3:$3,0),FALSE),"[enter country-specific value")</f>
        <v>0.01</v>
      </c>
      <c r="O398" s="211" cm="1">
        <f t="array" aca="1" ref="O398" ca="1">IF($G398="D",VLOOKUP($C398,DefaultParameters,MATCH(O$8,'Default Parameters'!$3:$3,0),FALSE),"[enter country-specific value")</f>
        <v>0.01</v>
      </c>
      <c r="P398" s="211" cm="1">
        <f t="array" aca="1" ref="P398" ca="1">IF($G398="D",VLOOKUP($C398,DefaultParameters,MATCH(P$8,'Default Parameters'!$3:$3,0),FALSE),"[enter country-specific value")</f>
        <v>0.01</v>
      </c>
      <c r="Q398" s="211" cm="1">
        <f t="array" aca="1" ref="Q398" ca="1">IF($G398="D",VLOOKUP($C398,DefaultParameters,MATCH(Q$8,'Default Parameters'!$3:$3,0),FALSE),"[enter country-specific value")</f>
        <v>0.01</v>
      </c>
      <c r="R398" s="211" cm="1">
        <f t="array" aca="1" ref="R398" ca="1">IF($G398="D",VLOOKUP($C398,DefaultParameters,MATCH(R$8,'Default Parameters'!$3:$3,0),FALSE),"[enter country-specific value")</f>
        <v>0.01</v>
      </c>
      <c r="S398" s="211" cm="1">
        <f t="array" aca="1" ref="S398" ca="1">IF($G398="D",VLOOKUP($C398,DefaultParameters,MATCH(S$8,'Default Parameters'!$3:$3,0),FALSE),"[enter country-specific value")</f>
        <v>0.01</v>
      </c>
      <c r="T398" s="211" cm="1">
        <f t="array" aca="1" ref="T398" ca="1">IF($G398="D",VLOOKUP($C398,DefaultParameters,MATCH(T$8,'Default Parameters'!$3:$3,0),FALSE),"[enter country-specific value")</f>
        <v>0.01</v>
      </c>
      <c r="U398" s="211" cm="1">
        <f t="array" aca="1" ref="U398" ca="1">IF($G398="D",VLOOKUP($C398,DefaultParameters,MATCH(U$8,'Default Parameters'!$3:$3,0),FALSE),"[enter country-specific value")</f>
        <v>0.01</v>
      </c>
      <c r="V398" s="211" cm="1">
        <f t="array" aca="1" ref="V398" ca="1">IF($G398="D",VLOOKUP($C398,DefaultParameters,MATCH(V$8,'Default Parameters'!$3:$3,0),FALSE),"[enter country-specific value")</f>
        <v>0.01</v>
      </c>
      <c r="W398" s="211" cm="1">
        <f t="array" aca="1" ref="W398" ca="1">IF($G398="D",VLOOKUP($C398,DefaultParameters,MATCH(W$8,'Default Parameters'!$3:$3,0),FALSE),"[enter country-specific value")</f>
        <v>0.01</v>
      </c>
      <c r="X398" s="211" cm="1">
        <f t="array" aca="1" ref="X398" ca="1">IF($G398="D",VLOOKUP($C398,DefaultParameters,MATCH(X$8,'Default Parameters'!$3:$3,0),FALSE),"[enter country-specific value")</f>
        <v>0.01</v>
      </c>
      <c r="Y398" s="211" cm="1">
        <f t="array" aca="1" ref="Y398" ca="1">IF($G398="D",VLOOKUP($C398,DefaultParameters,MATCH(Y$8,'Default Parameters'!$3:$3,0),FALSE),"[enter country-specific value")</f>
        <v>0.01</v>
      </c>
      <c r="Z398" s="211" cm="1">
        <f t="array" aca="1" ref="Z398" ca="1">IF($G398="D",VLOOKUP($C398,DefaultParameters,MATCH(Z$8,'Default Parameters'!$3:$3,0),FALSE),"[enter country-specific value")</f>
        <v>0.01</v>
      </c>
      <c r="AA398" s="211" cm="1">
        <f t="array" aca="1" ref="AA398" ca="1">IF($G398="D",VLOOKUP($C398,DefaultParameters,MATCH(AA$8,'Default Parameters'!$3:$3,0),FALSE),"[enter country-specific value")</f>
        <v>0.01</v>
      </c>
      <c r="AB398" s="211" cm="1">
        <f t="array" aca="1" ref="AB398" ca="1">IF($G398="D",VLOOKUP($C398,DefaultParameters,MATCH(AB$8,'Default Parameters'!$3:$3,0),FALSE),"[enter country-specific value")</f>
        <v>0.01</v>
      </c>
      <c r="AC398" s="211" cm="1">
        <f t="array" aca="1" ref="AC398" ca="1">IF($G398="D",VLOOKUP($C398,DefaultParameters,MATCH(AC$8,'Default Parameters'!$3:$3,0),FALSE),"[enter country-specific value")</f>
        <v>0.01</v>
      </c>
      <c r="AD398" s="211" cm="1">
        <f t="array" aca="1" ref="AD398" ca="1">IF($G398="D",VLOOKUP($C398,DefaultParameters,MATCH(AD$8,'Default Parameters'!$3:$3,0),FALSE),"[enter country-specific value")</f>
        <v>0.01</v>
      </c>
      <c r="AE398" s="211" cm="1">
        <f t="array" aca="1" ref="AE398" ca="1">IF($G398="D",VLOOKUP($C398,DefaultParameters,MATCH(AE$8,'Default Parameters'!$3:$3,0),FALSE),"[enter country-specific value")</f>
        <v>0.01</v>
      </c>
      <c r="AF398" s="211" cm="1">
        <f t="array" aca="1" ref="AF398" ca="1">IF($G398="D",VLOOKUP($C398,DefaultParameters,MATCH(AF$8,'Default Parameters'!$3:$3,0),FALSE),"[enter country-specific value")</f>
        <v>0.01</v>
      </c>
      <c r="AG398" s="211" cm="1">
        <f t="array" aca="1" ref="AG398" ca="1">IF($G398="D",VLOOKUP($C398,DefaultParameters,MATCH(AG$8,'Default Parameters'!$3:$3,0),FALSE),"[enter country-specific value")</f>
        <v>0.01</v>
      </c>
      <c r="AH398" s="211" cm="1">
        <f t="array" aca="1" ref="AH398" ca="1">IF($G398="D",VLOOKUP($C398,DefaultParameters,MATCH(AH$8,'Default Parameters'!$3:$3,0),FALSE),"[enter country-specific value")</f>
        <v>0.01</v>
      </c>
      <c r="AI398" s="211" cm="1">
        <f t="array" aca="1" ref="AI398" ca="1">IF($G398="D",VLOOKUP($C398,DefaultParameters,MATCH(AI$8,'Default Parameters'!$3:$3,0),FALSE),"[enter country-specific value")</f>
        <v>0.01</v>
      </c>
      <c r="AJ398" s="211" cm="1">
        <f t="array" aca="1" ref="AJ398" ca="1">IF($G398="D",VLOOKUP($C398,DefaultParameters,MATCH(AJ$8,'Default Parameters'!$3:$3,0),FALSE),"[enter country-specific value")</f>
        <v>0.01</v>
      </c>
      <c r="AK398" s="211" cm="1">
        <f t="array" aca="1" ref="AK398" ca="1">IF($G398="D",VLOOKUP($C398,DefaultParameters,MATCH(AK$8,'Default Parameters'!$3:$3,0),FALSE),"[enter country-specific value")</f>
        <v>0.01</v>
      </c>
      <c r="AL398" s="211" cm="1">
        <f t="array" aca="1" ref="AL398" ca="1">IF($G398="D",VLOOKUP($C398,DefaultParameters,MATCH(AL$8,'Default Parameters'!$3:$3,0),FALSE),"[enter country-specific value")</f>
        <v>0.01</v>
      </c>
      <c r="AM398" s="211" cm="1">
        <f t="array" aca="1" ref="AM398" ca="1">IF($G398="D",VLOOKUP($C398,DefaultParameters,MATCH(AM$8,'Default Parameters'!$3:$3,0),FALSE),"[enter country-specific value")</f>
        <v>0.01</v>
      </c>
      <c r="AN398" s="211" cm="1">
        <f t="array" aca="1" ref="AN398" ca="1">IF($G398="D",VLOOKUP($C398,DefaultParameters,MATCH(AN$8,'Default Parameters'!$3:$3,0),FALSE),"[enter country-specific value")</f>
        <v>0.01</v>
      </c>
      <c r="AO398" s="211" cm="1">
        <f t="array" aca="1" ref="AO398" ca="1">IF($G398="D",VLOOKUP($C398,DefaultParameters,MATCH(AO$8,'Default Parameters'!$3:$3,0),FALSE),"[enter country-specific value")</f>
        <v>0.01</v>
      </c>
      <c r="AP398" s="211"/>
      <c r="AQ398" s="211"/>
      <c r="AR398" s="211"/>
      <c r="AS398" s="211"/>
      <c r="AT398" s="211"/>
      <c r="AU398" s="188"/>
      <c r="AV398" s="43" t="e" cm="1">
        <f t="array" aca="1" ref="AV398" ca="1">IF($G398="D",VLOOKUP($C398,DefaultParameters,MATCH(AV$8,'Default Parameters'!$3:$3,0),FALSE),"[enter country-specific value")</f>
        <v>#N/A</v>
      </c>
    </row>
    <row r="399" spans="1:48" x14ac:dyDescent="0.25">
      <c r="A399" s="44" t="str">
        <f t="shared" si="93"/>
        <v>EF_NO_storage_solid_Goats</v>
      </c>
      <c r="B399" s="2" t="s">
        <v>49</v>
      </c>
      <c r="C399" s="2" t="s">
        <v>210</v>
      </c>
      <c r="D399" s="77" t="str">
        <f t="shared" ca="1" si="90"/>
        <v>NO-N</v>
      </c>
      <c r="E399" s="2" t="s">
        <v>81</v>
      </c>
      <c r="F399" s="77" t="str">
        <f t="shared" ca="1" si="91"/>
        <v>Fraction TAN</v>
      </c>
      <c r="G399" s="201" t="s">
        <v>124</v>
      </c>
      <c r="H399" s="2" t="s">
        <v>49</v>
      </c>
      <c r="I399" s="211" t="str">
        <f t="shared" ca="1" si="92"/>
        <v>Table 3.10, 3B, EMEP/EEA Guidebook 2019</v>
      </c>
      <c r="J399" s="202"/>
      <c r="K399" s="211" cm="1">
        <f t="array" aca="1" ref="K399" ca="1">IF($G399="D",VLOOKUP($C399,DefaultParameters,MATCH(K$8,'Default Parameters'!$3:$3,0),FALSE),"[enter country-specific value")</f>
        <v>0.01</v>
      </c>
      <c r="L399" s="211" cm="1">
        <f t="array" aca="1" ref="L399" ca="1">IF($G399="D",VLOOKUP($C399,DefaultParameters,MATCH(L$8,'Default Parameters'!$3:$3,0),FALSE),"[enter country-specific value")</f>
        <v>0.01</v>
      </c>
      <c r="M399" s="211" cm="1">
        <f t="array" aca="1" ref="M399" ca="1">IF($G399="D",VLOOKUP($C399,DefaultParameters,MATCH(M$8,'Default Parameters'!$3:$3,0),FALSE),"[enter country-specific value")</f>
        <v>0.01</v>
      </c>
      <c r="N399" s="211" cm="1">
        <f t="array" aca="1" ref="N399" ca="1">IF($G399="D",VLOOKUP($C399,DefaultParameters,MATCH(N$8,'Default Parameters'!$3:$3,0),FALSE),"[enter country-specific value")</f>
        <v>0.01</v>
      </c>
      <c r="O399" s="211" cm="1">
        <f t="array" aca="1" ref="O399" ca="1">IF($G399="D",VLOOKUP($C399,DefaultParameters,MATCH(O$8,'Default Parameters'!$3:$3,0),FALSE),"[enter country-specific value")</f>
        <v>0.01</v>
      </c>
      <c r="P399" s="211" cm="1">
        <f t="array" aca="1" ref="P399" ca="1">IF($G399="D",VLOOKUP($C399,DefaultParameters,MATCH(P$8,'Default Parameters'!$3:$3,0),FALSE),"[enter country-specific value")</f>
        <v>0.01</v>
      </c>
      <c r="Q399" s="211" cm="1">
        <f t="array" aca="1" ref="Q399" ca="1">IF($G399="D",VLOOKUP($C399,DefaultParameters,MATCH(Q$8,'Default Parameters'!$3:$3,0),FALSE),"[enter country-specific value")</f>
        <v>0.01</v>
      </c>
      <c r="R399" s="211" cm="1">
        <f t="array" aca="1" ref="R399" ca="1">IF($G399="D",VLOOKUP($C399,DefaultParameters,MATCH(R$8,'Default Parameters'!$3:$3,0),FALSE),"[enter country-specific value")</f>
        <v>0.01</v>
      </c>
      <c r="S399" s="211" cm="1">
        <f t="array" aca="1" ref="S399" ca="1">IF($G399="D",VLOOKUP($C399,DefaultParameters,MATCH(S$8,'Default Parameters'!$3:$3,0),FALSE),"[enter country-specific value")</f>
        <v>0.01</v>
      </c>
      <c r="T399" s="211" cm="1">
        <f t="array" aca="1" ref="T399" ca="1">IF($G399="D",VLOOKUP($C399,DefaultParameters,MATCH(T$8,'Default Parameters'!$3:$3,0),FALSE),"[enter country-specific value")</f>
        <v>0.01</v>
      </c>
      <c r="U399" s="211" cm="1">
        <f t="array" aca="1" ref="U399" ca="1">IF($G399="D",VLOOKUP($C399,DefaultParameters,MATCH(U$8,'Default Parameters'!$3:$3,0),FALSE),"[enter country-specific value")</f>
        <v>0.01</v>
      </c>
      <c r="V399" s="211" cm="1">
        <f t="array" aca="1" ref="V399" ca="1">IF($G399="D",VLOOKUP($C399,DefaultParameters,MATCH(V$8,'Default Parameters'!$3:$3,0),FALSE),"[enter country-specific value")</f>
        <v>0.01</v>
      </c>
      <c r="W399" s="211" cm="1">
        <f t="array" aca="1" ref="W399" ca="1">IF($G399="D",VLOOKUP($C399,DefaultParameters,MATCH(W$8,'Default Parameters'!$3:$3,0),FALSE),"[enter country-specific value")</f>
        <v>0.01</v>
      </c>
      <c r="X399" s="211" cm="1">
        <f t="array" aca="1" ref="X399" ca="1">IF($G399="D",VLOOKUP($C399,DefaultParameters,MATCH(X$8,'Default Parameters'!$3:$3,0),FALSE),"[enter country-specific value")</f>
        <v>0.01</v>
      </c>
      <c r="Y399" s="211" cm="1">
        <f t="array" aca="1" ref="Y399" ca="1">IF($G399="D",VLOOKUP($C399,DefaultParameters,MATCH(Y$8,'Default Parameters'!$3:$3,0),FALSE),"[enter country-specific value")</f>
        <v>0.01</v>
      </c>
      <c r="Z399" s="211" cm="1">
        <f t="array" aca="1" ref="Z399" ca="1">IF($G399="D",VLOOKUP($C399,DefaultParameters,MATCH(Z$8,'Default Parameters'!$3:$3,0),FALSE),"[enter country-specific value")</f>
        <v>0.01</v>
      </c>
      <c r="AA399" s="211" cm="1">
        <f t="array" aca="1" ref="AA399" ca="1">IF($G399="D",VLOOKUP($C399,DefaultParameters,MATCH(AA$8,'Default Parameters'!$3:$3,0),FALSE),"[enter country-specific value")</f>
        <v>0.01</v>
      </c>
      <c r="AB399" s="211" cm="1">
        <f t="array" aca="1" ref="AB399" ca="1">IF($G399="D",VLOOKUP($C399,DefaultParameters,MATCH(AB$8,'Default Parameters'!$3:$3,0),FALSE),"[enter country-specific value")</f>
        <v>0.01</v>
      </c>
      <c r="AC399" s="211" cm="1">
        <f t="array" aca="1" ref="AC399" ca="1">IF($G399="D",VLOOKUP($C399,DefaultParameters,MATCH(AC$8,'Default Parameters'!$3:$3,0),FALSE),"[enter country-specific value")</f>
        <v>0.01</v>
      </c>
      <c r="AD399" s="211" cm="1">
        <f t="array" aca="1" ref="AD399" ca="1">IF($G399="D",VLOOKUP($C399,DefaultParameters,MATCH(AD$8,'Default Parameters'!$3:$3,0),FALSE),"[enter country-specific value")</f>
        <v>0.01</v>
      </c>
      <c r="AE399" s="211" cm="1">
        <f t="array" aca="1" ref="AE399" ca="1">IF($G399="D",VLOOKUP($C399,DefaultParameters,MATCH(AE$8,'Default Parameters'!$3:$3,0),FALSE),"[enter country-specific value")</f>
        <v>0.01</v>
      </c>
      <c r="AF399" s="211" cm="1">
        <f t="array" aca="1" ref="AF399" ca="1">IF($G399="D",VLOOKUP($C399,DefaultParameters,MATCH(AF$8,'Default Parameters'!$3:$3,0),FALSE),"[enter country-specific value")</f>
        <v>0.01</v>
      </c>
      <c r="AG399" s="211" cm="1">
        <f t="array" aca="1" ref="AG399" ca="1">IF($G399="D",VLOOKUP($C399,DefaultParameters,MATCH(AG$8,'Default Parameters'!$3:$3,0),FALSE),"[enter country-specific value")</f>
        <v>0.01</v>
      </c>
      <c r="AH399" s="211" cm="1">
        <f t="array" aca="1" ref="AH399" ca="1">IF($G399="D",VLOOKUP($C399,DefaultParameters,MATCH(AH$8,'Default Parameters'!$3:$3,0),FALSE),"[enter country-specific value")</f>
        <v>0.01</v>
      </c>
      <c r="AI399" s="211" cm="1">
        <f t="array" aca="1" ref="AI399" ca="1">IF($G399="D",VLOOKUP($C399,DefaultParameters,MATCH(AI$8,'Default Parameters'!$3:$3,0),FALSE),"[enter country-specific value")</f>
        <v>0.01</v>
      </c>
      <c r="AJ399" s="211" cm="1">
        <f t="array" aca="1" ref="AJ399" ca="1">IF($G399="D",VLOOKUP($C399,DefaultParameters,MATCH(AJ$8,'Default Parameters'!$3:$3,0),FALSE),"[enter country-specific value")</f>
        <v>0.01</v>
      </c>
      <c r="AK399" s="211" cm="1">
        <f t="array" aca="1" ref="AK399" ca="1">IF($G399="D",VLOOKUP($C399,DefaultParameters,MATCH(AK$8,'Default Parameters'!$3:$3,0),FALSE),"[enter country-specific value")</f>
        <v>0.01</v>
      </c>
      <c r="AL399" s="211" cm="1">
        <f t="array" aca="1" ref="AL399" ca="1">IF($G399="D",VLOOKUP($C399,DefaultParameters,MATCH(AL$8,'Default Parameters'!$3:$3,0),FALSE),"[enter country-specific value")</f>
        <v>0.01</v>
      </c>
      <c r="AM399" s="211" cm="1">
        <f t="array" aca="1" ref="AM399" ca="1">IF($G399="D",VLOOKUP($C399,DefaultParameters,MATCH(AM$8,'Default Parameters'!$3:$3,0),FALSE),"[enter country-specific value")</f>
        <v>0.01</v>
      </c>
      <c r="AN399" s="211" cm="1">
        <f t="array" aca="1" ref="AN399" ca="1">IF($G399="D",VLOOKUP($C399,DefaultParameters,MATCH(AN$8,'Default Parameters'!$3:$3,0),FALSE),"[enter country-specific value")</f>
        <v>0.01</v>
      </c>
      <c r="AO399" s="211" cm="1">
        <f t="array" aca="1" ref="AO399" ca="1">IF($G399="D",VLOOKUP($C399,DefaultParameters,MATCH(AO$8,'Default Parameters'!$3:$3,0),FALSE),"[enter country-specific value")</f>
        <v>0.01</v>
      </c>
      <c r="AP399" s="211"/>
      <c r="AQ399" s="211"/>
      <c r="AR399" s="211"/>
      <c r="AS399" s="211"/>
      <c r="AT399" s="211"/>
      <c r="AU399" s="188"/>
      <c r="AV399" s="43" t="e" cm="1">
        <f t="array" aca="1" ref="AV399" ca="1">IF($G399="D",VLOOKUP($C399,DefaultParameters,MATCH(AV$8,'Default Parameters'!$3:$3,0),FALSE),"[enter country-specific value")</f>
        <v>#N/A</v>
      </c>
    </row>
    <row r="400" spans="1:48" x14ac:dyDescent="0.25">
      <c r="A400" s="44" t="str">
        <f t="shared" si="93"/>
        <v>EF_NO_storage_solid_Horses</v>
      </c>
      <c r="B400" s="2" t="s">
        <v>49</v>
      </c>
      <c r="C400" s="2" t="s">
        <v>210</v>
      </c>
      <c r="D400" s="77" t="str">
        <f t="shared" ca="1" si="90"/>
        <v>NO-N</v>
      </c>
      <c r="E400" s="2" t="s">
        <v>82</v>
      </c>
      <c r="F400" s="77" t="str">
        <f t="shared" ca="1" si="91"/>
        <v>Fraction TAN</v>
      </c>
      <c r="G400" s="201" t="s">
        <v>124</v>
      </c>
      <c r="H400" s="2" t="s">
        <v>49</v>
      </c>
      <c r="I400" s="211" t="str">
        <f t="shared" ca="1" si="92"/>
        <v>Table 3.10, 3B, EMEP/EEA Guidebook 2019</v>
      </c>
      <c r="J400" s="176"/>
      <c r="K400" s="211" cm="1">
        <f t="array" aca="1" ref="K400" ca="1">IF($G400="D",VLOOKUP($C400,DefaultParameters,MATCH(K$8,'Default Parameters'!$3:$3,0),FALSE),"[enter country-specific value")</f>
        <v>0.01</v>
      </c>
      <c r="L400" s="211" cm="1">
        <f t="array" aca="1" ref="L400" ca="1">IF($G400="D",VLOOKUP($C400,DefaultParameters,MATCH(L$8,'Default Parameters'!$3:$3,0),FALSE),"[enter country-specific value")</f>
        <v>0.01</v>
      </c>
      <c r="M400" s="211" cm="1">
        <f t="array" aca="1" ref="M400" ca="1">IF($G400="D",VLOOKUP($C400,DefaultParameters,MATCH(M$8,'Default Parameters'!$3:$3,0),FALSE),"[enter country-specific value")</f>
        <v>0.01</v>
      </c>
      <c r="N400" s="211" cm="1">
        <f t="array" aca="1" ref="N400" ca="1">IF($G400="D",VLOOKUP($C400,DefaultParameters,MATCH(N$8,'Default Parameters'!$3:$3,0),FALSE),"[enter country-specific value")</f>
        <v>0.01</v>
      </c>
      <c r="O400" s="211" cm="1">
        <f t="array" aca="1" ref="O400" ca="1">IF($G400="D",VLOOKUP($C400,DefaultParameters,MATCH(O$8,'Default Parameters'!$3:$3,0),FALSE),"[enter country-specific value")</f>
        <v>0.01</v>
      </c>
      <c r="P400" s="211" cm="1">
        <f t="array" aca="1" ref="P400" ca="1">IF($G400="D",VLOOKUP($C400,DefaultParameters,MATCH(P$8,'Default Parameters'!$3:$3,0),FALSE),"[enter country-specific value")</f>
        <v>0.01</v>
      </c>
      <c r="Q400" s="211" cm="1">
        <f t="array" aca="1" ref="Q400" ca="1">IF($G400="D",VLOOKUP($C400,DefaultParameters,MATCH(Q$8,'Default Parameters'!$3:$3,0),FALSE),"[enter country-specific value")</f>
        <v>0.01</v>
      </c>
      <c r="R400" s="211" cm="1">
        <f t="array" aca="1" ref="R400" ca="1">IF($G400="D",VLOOKUP($C400,DefaultParameters,MATCH(R$8,'Default Parameters'!$3:$3,0),FALSE),"[enter country-specific value")</f>
        <v>0.01</v>
      </c>
      <c r="S400" s="211" cm="1">
        <f t="array" aca="1" ref="S400" ca="1">IF($G400="D",VLOOKUP($C400,DefaultParameters,MATCH(S$8,'Default Parameters'!$3:$3,0),FALSE),"[enter country-specific value")</f>
        <v>0.01</v>
      </c>
      <c r="T400" s="211" cm="1">
        <f t="array" aca="1" ref="T400" ca="1">IF($G400="D",VLOOKUP($C400,DefaultParameters,MATCH(T$8,'Default Parameters'!$3:$3,0),FALSE),"[enter country-specific value")</f>
        <v>0.01</v>
      </c>
      <c r="U400" s="211" cm="1">
        <f t="array" aca="1" ref="U400" ca="1">IF($G400="D",VLOOKUP($C400,DefaultParameters,MATCH(U$8,'Default Parameters'!$3:$3,0),FALSE),"[enter country-specific value")</f>
        <v>0.01</v>
      </c>
      <c r="V400" s="211" cm="1">
        <f t="array" aca="1" ref="V400" ca="1">IF($G400="D",VLOOKUP($C400,DefaultParameters,MATCH(V$8,'Default Parameters'!$3:$3,0),FALSE),"[enter country-specific value")</f>
        <v>0.01</v>
      </c>
      <c r="W400" s="211" cm="1">
        <f t="array" aca="1" ref="W400" ca="1">IF($G400="D",VLOOKUP($C400,DefaultParameters,MATCH(W$8,'Default Parameters'!$3:$3,0),FALSE),"[enter country-specific value")</f>
        <v>0.01</v>
      </c>
      <c r="X400" s="211" cm="1">
        <f t="array" aca="1" ref="X400" ca="1">IF($G400="D",VLOOKUP($C400,DefaultParameters,MATCH(X$8,'Default Parameters'!$3:$3,0),FALSE),"[enter country-specific value")</f>
        <v>0.01</v>
      </c>
      <c r="Y400" s="211" cm="1">
        <f t="array" aca="1" ref="Y400" ca="1">IF($G400="D",VLOOKUP($C400,DefaultParameters,MATCH(Y$8,'Default Parameters'!$3:$3,0),FALSE),"[enter country-specific value")</f>
        <v>0.01</v>
      </c>
      <c r="Z400" s="211" cm="1">
        <f t="array" aca="1" ref="Z400" ca="1">IF($G400="D",VLOOKUP($C400,DefaultParameters,MATCH(Z$8,'Default Parameters'!$3:$3,0),FALSE),"[enter country-specific value")</f>
        <v>0.01</v>
      </c>
      <c r="AA400" s="211" cm="1">
        <f t="array" aca="1" ref="AA400" ca="1">IF($G400="D",VLOOKUP($C400,DefaultParameters,MATCH(AA$8,'Default Parameters'!$3:$3,0),FALSE),"[enter country-specific value")</f>
        <v>0.01</v>
      </c>
      <c r="AB400" s="211" cm="1">
        <f t="array" aca="1" ref="AB400" ca="1">IF($G400="D",VLOOKUP($C400,DefaultParameters,MATCH(AB$8,'Default Parameters'!$3:$3,0),FALSE),"[enter country-specific value")</f>
        <v>0.01</v>
      </c>
      <c r="AC400" s="211" cm="1">
        <f t="array" aca="1" ref="AC400" ca="1">IF($G400="D",VLOOKUP($C400,DefaultParameters,MATCH(AC$8,'Default Parameters'!$3:$3,0),FALSE),"[enter country-specific value")</f>
        <v>0.01</v>
      </c>
      <c r="AD400" s="211" cm="1">
        <f t="array" aca="1" ref="AD400" ca="1">IF($G400="D",VLOOKUP($C400,DefaultParameters,MATCH(AD$8,'Default Parameters'!$3:$3,0),FALSE),"[enter country-specific value")</f>
        <v>0.01</v>
      </c>
      <c r="AE400" s="211" cm="1">
        <f t="array" aca="1" ref="AE400" ca="1">IF($G400="D",VLOOKUP($C400,DefaultParameters,MATCH(AE$8,'Default Parameters'!$3:$3,0),FALSE),"[enter country-specific value")</f>
        <v>0.01</v>
      </c>
      <c r="AF400" s="211" cm="1">
        <f t="array" aca="1" ref="AF400" ca="1">IF($G400="D",VLOOKUP($C400,DefaultParameters,MATCH(AF$8,'Default Parameters'!$3:$3,0),FALSE),"[enter country-specific value")</f>
        <v>0.01</v>
      </c>
      <c r="AG400" s="211" cm="1">
        <f t="array" aca="1" ref="AG400" ca="1">IF($G400="D",VLOOKUP($C400,DefaultParameters,MATCH(AG$8,'Default Parameters'!$3:$3,0),FALSE),"[enter country-specific value")</f>
        <v>0.01</v>
      </c>
      <c r="AH400" s="211" cm="1">
        <f t="array" aca="1" ref="AH400" ca="1">IF($G400="D",VLOOKUP($C400,DefaultParameters,MATCH(AH$8,'Default Parameters'!$3:$3,0),FALSE),"[enter country-specific value")</f>
        <v>0.01</v>
      </c>
      <c r="AI400" s="211" cm="1">
        <f t="array" aca="1" ref="AI400" ca="1">IF($G400="D",VLOOKUP($C400,DefaultParameters,MATCH(AI$8,'Default Parameters'!$3:$3,0),FALSE),"[enter country-specific value")</f>
        <v>0.01</v>
      </c>
      <c r="AJ400" s="211" cm="1">
        <f t="array" aca="1" ref="AJ400" ca="1">IF($G400="D",VLOOKUP($C400,DefaultParameters,MATCH(AJ$8,'Default Parameters'!$3:$3,0),FALSE),"[enter country-specific value")</f>
        <v>0.01</v>
      </c>
      <c r="AK400" s="211" cm="1">
        <f t="array" aca="1" ref="AK400" ca="1">IF($G400="D",VLOOKUP($C400,DefaultParameters,MATCH(AK$8,'Default Parameters'!$3:$3,0),FALSE),"[enter country-specific value")</f>
        <v>0.01</v>
      </c>
      <c r="AL400" s="211" cm="1">
        <f t="array" aca="1" ref="AL400" ca="1">IF($G400="D",VLOOKUP($C400,DefaultParameters,MATCH(AL$8,'Default Parameters'!$3:$3,0),FALSE),"[enter country-specific value")</f>
        <v>0.01</v>
      </c>
      <c r="AM400" s="211" cm="1">
        <f t="array" aca="1" ref="AM400" ca="1">IF($G400="D",VLOOKUP($C400,DefaultParameters,MATCH(AM$8,'Default Parameters'!$3:$3,0),FALSE),"[enter country-specific value")</f>
        <v>0.01</v>
      </c>
      <c r="AN400" s="211" cm="1">
        <f t="array" aca="1" ref="AN400" ca="1">IF($G400="D",VLOOKUP($C400,DefaultParameters,MATCH(AN$8,'Default Parameters'!$3:$3,0),FALSE),"[enter country-specific value")</f>
        <v>0.01</v>
      </c>
      <c r="AO400" s="211" cm="1">
        <f t="array" aca="1" ref="AO400" ca="1">IF($G400="D",VLOOKUP($C400,DefaultParameters,MATCH(AO$8,'Default Parameters'!$3:$3,0),FALSE),"[enter country-specific value")</f>
        <v>0.01</v>
      </c>
      <c r="AP400" s="211"/>
      <c r="AQ400" s="211"/>
      <c r="AR400" s="211"/>
      <c r="AS400" s="211"/>
      <c r="AT400" s="211"/>
      <c r="AU400" s="188"/>
      <c r="AV400" s="43" t="e" cm="1">
        <f t="array" aca="1" ref="AV400" ca="1">IF($G400="D",VLOOKUP($C400,DefaultParameters,MATCH(AV$8,'Default Parameters'!$3:$3,0),FALSE),"[enter country-specific value")</f>
        <v>#N/A</v>
      </c>
    </row>
    <row r="401" spans="1:48" x14ac:dyDescent="0.25">
      <c r="A401" s="44" t="str">
        <f t="shared" si="93"/>
        <v>EF_NO_storage_solid_Mules and asses</v>
      </c>
      <c r="B401" s="2" t="s">
        <v>49</v>
      </c>
      <c r="C401" s="2" t="s">
        <v>210</v>
      </c>
      <c r="D401" s="77" t="str">
        <f t="shared" ca="1" si="90"/>
        <v>NO-N</v>
      </c>
      <c r="E401" s="2" t="s">
        <v>83</v>
      </c>
      <c r="F401" s="77" t="str">
        <f t="shared" ca="1" si="91"/>
        <v>Fraction TAN</v>
      </c>
      <c r="G401" s="201" t="s">
        <v>124</v>
      </c>
      <c r="H401" s="2" t="s">
        <v>49</v>
      </c>
      <c r="I401" s="211" t="str">
        <f t="shared" ca="1" si="92"/>
        <v>Table 3.10, 3B, EMEP/EEA Guidebook 2019</v>
      </c>
      <c r="J401" s="202"/>
      <c r="K401" s="211" cm="1">
        <f t="array" aca="1" ref="K401" ca="1">IF($G401="D",VLOOKUP($C401,DefaultParameters,MATCH(K$8,'Default Parameters'!$3:$3,0),FALSE),"[enter country-specific value")</f>
        <v>0.01</v>
      </c>
      <c r="L401" s="211" cm="1">
        <f t="array" aca="1" ref="L401" ca="1">IF($G401="D",VLOOKUP($C401,DefaultParameters,MATCH(L$8,'Default Parameters'!$3:$3,0),FALSE),"[enter country-specific value")</f>
        <v>0.01</v>
      </c>
      <c r="M401" s="211" cm="1">
        <f t="array" aca="1" ref="M401" ca="1">IF($G401="D",VLOOKUP($C401,DefaultParameters,MATCH(M$8,'Default Parameters'!$3:$3,0),FALSE),"[enter country-specific value")</f>
        <v>0.01</v>
      </c>
      <c r="N401" s="211" cm="1">
        <f t="array" aca="1" ref="N401" ca="1">IF($G401="D",VLOOKUP($C401,DefaultParameters,MATCH(N$8,'Default Parameters'!$3:$3,0),FALSE),"[enter country-specific value")</f>
        <v>0.01</v>
      </c>
      <c r="O401" s="211" cm="1">
        <f t="array" aca="1" ref="O401" ca="1">IF($G401="D",VLOOKUP($C401,DefaultParameters,MATCH(O$8,'Default Parameters'!$3:$3,0),FALSE),"[enter country-specific value")</f>
        <v>0.01</v>
      </c>
      <c r="P401" s="211" cm="1">
        <f t="array" aca="1" ref="P401" ca="1">IF($G401="D",VLOOKUP($C401,DefaultParameters,MATCH(P$8,'Default Parameters'!$3:$3,0),FALSE),"[enter country-specific value")</f>
        <v>0.01</v>
      </c>
      <c r="Q401" s="211" cm="1">
        <f t="array" aca="1" ref="Q401" ca="1">IF($G401="D",VLOOKUP($C401,DefaultParameters,MATCH(Q$8,'Default Parameters'!$3:$3,0),FALSE),"[enter country-specific value")</f>
        <v>0.01</v>
      </c>
      <c r="R401" s="211" cm="1">
        <f t="array" aca="1" ref="R401" ca="1">IF($G401="D",VLOOKUP($C401,DefaultParameters,MATCH(R$8,'Default Parameters'!$3:$3,0),FALSE),"[enter country-specific value")</f>
        <v>0.01</v>
      </c>
      <c r="S401" s="211" cm="1">
        <f t="array" aca="1" ref="S401" ca="1">IF($G401="D",VLOOKUP($C401,DefaultParameters,MATCH(S$8,'Default Parameters'!$3:$3,0),FALSE),"[enter country-specific value")</f>
        <v>0.01</v>
      </c>
      <c r="T401" s="211" cm="1">
        <f t="array" aca="1" ref="T401" ca="1">IF($G401="D",VLOOKUP($C401,DefaultParameters,MATCH(T$8,'Default Parameters'!$3:$3,0),FALSE),"[enter country-specific value")</f>
        <v>0.01</v>
      </c>
      <c r="U401" s="211" cm="1">
        <f t="array" aca="1" ref="U401" ca="1">IF($G401="D",VLOOKUP($C401,DefaultParameters,MATCH(U$8,'Default Parameters'!$3:$3,0),FALSE),"[enter country-specific value")</f>
        <v>0.01</v>
      </c>
      <c r="V401" s="211" cm="1">
        <f t="array" aca="1" ref="V401" ca="1">IF($G401="D",VLOOKUP($C401,DefaultParameters,MATCH(V$8,'Default Parameters'!$3:$3,0),FALSE),"[enter country-specific value")</f>
        <v>0.01</v>
      </c>
      <c r="W401" s="211" cm="1">
        <f t="array" aca="1" ref="W401" ca="1">IF($G401="D",VLOOKUP($C401,DefaultParameters,MATCH(W$8,'Default Parameters'!$3:$3,0),FALSE),"[enter country-specific value")</f>
        <v>0.01</v>
      </c>
      <c r="X401" s="211" cm="1">
        <f t="array" aca="1" ref="X401" ca="1">IF($G401="D",VLOOKUP($C401,DefaultParameters,MATCH(X$8,'Default Parameters'!$3:$3,0),FALSE),"[enter country-specific value")</f>
        <v>0.01</v>
      </c>
      <c r="Y401" s="211" cm="1">
        <f t="array" aca="1" ref="Y401" ca="1">IF($G401="D",VLOOKUP($C401,DefaultParameters,MATCH(Y$8,'Default Parameters'!$3:$3,0),FALSE),"[enter country-specific value")</f>
        <v>0.01</v>
      </c>
      <c r="Z401" s="211" cm="1">
        <f t="array" aca="1" ref="Z401" ca="1">IF($G401="D",VLOOKUP($C401,DefaultParameters,MATCH(Z$8,'Default Parameters'!$3:$3,0),FALSE),"[enter country-specific value")</f>
        <v>0.01</v>
      </c>
      <c r="AA401" s="211" cm="1">
        <f t="array" aca="1" ref="AA401" ca="1">IF($G401="D",VLOOKUP($C401,DefaultParameters,MATCH(AA$8,'Default Parameters'!$3:$3,0),FALSE),"[enter country-specific value")</f>
        <v>0.01</v>
      </c>
      <c r="AB401" s="211" cm="1">
        <f t="array" aca="1" ref="AB401" ca="1">IF($G401="D",VLOOKUP($C401,DefaultParameters,MATCH(AB$8,'Default Parameters'!$3:$3,0),FALSE),"[enter country-specific value")</f>
        <v>0.01</v>
      </c>
      <c r="AC401" s="211" cm="1">
        <f t="array" aca="1" ref="AC401" ca="1">IF($G401="D",VLOOKUP($C401,DefaultParameters,MATCH(AC$8,'Default Parameters'!$3:$3,0),FALSE),"[enter country-specific value")</f>
        <v>0.01</v>
      </c>
      <c r="AD401" s="211" cm="1">
        <f t="array" aca="1" ref="AD401" ca="1">IF($G401="D",VLOOKUP($C401,DefaultParameters,MATCH(AD$8,'Default Parameters'!$3:$3,0),FALSE),"[enter country-specific value")</f>
        <v>0.01</v>
      </c>
      <c r="AE401" s="211" cm="1">
        <f t="array" aca="1" ref="AE401" ca="1">IF($G401="D",VLOOKUP($C401,DefaultParameters,MATCH(AE$8,'Default Parameters'!$3:$3,0),FALSE),"[enter country-specific value")</f>
        <v>0.01</v>
      </c>
      <c r="AF401" s="211" cm="1">
        <f t="array" aca="1" ref="AF401" ca="1">IF($G401="D",VLOOKUP($C401,DefaultParameters,MATCH(AF$8,'Default Parameters'!$3:$3,0),FALSE),"[enter country-specific value")</f>
        <v>0.01</v>
      </c>
      <c r="AG401" s="211" cm="1">
        <f t="array" aca="1" ref="AG401" ca="1">IF($G401="D",VLOOKUP($C401,DefaultParameters,MATCH(AG$8,'Default Parameters'!$3:$3,0),FALSE),"[enter country-specific value")</f>
        <v>0.01</v>
      </c>
      <c r="AH401" s="211" cm="1">
        <f t="array" aca="1" ref="AH401" ca="1">IF($G401="D",VLOOKUP($C401,DefaultParameters,MATCH(AH$8,'Default Parameters'!$3:$3,0),FALSE),"[enter country-specific value")</f>
        <v>0.01</v>
      </c>
      <c r="AI401" s="211" cm="1">
        <f t="array" aca="1" ref="AI401" ca="1">IF($G401="D",VLOOKUP($C401,DefaultParameters,MATCH(AI$8,'Default Parameters'!$3:$3,0),FALSE),"[enter country-specific value")</f>
        <v>0.01</v>
      </c>
      <c r="AJ401" s="211" cm="1">
        <f t="array" aca="1" ref="AJ401" ca="1">IF($G401="D",VLOOKUP($C401,DefaultParameters,MATCH(AJ$8,'Default Parameters'!$3:$3,0),FALSE),"[enter country-specific value")</f>
        <v>0.01</v>
      </c>
      <c r="AK401" s="211" cm="1">
        <f t="array" aca="1" ref="AK401" ca="1">IF($G401="D",VLOOKUP($C401,DefaultParameters,MATCH(AK$8,'Default Parameters'!$3:$3,0),FALSE),"[enter country-specific value")</f>
        <v>0.01</v>
      </c>
      <c r="AL401" s="211" cm="1">
        <f t="array" aca="1" ref="AL401" ca="1">IF($G401="D",VLOOKUP($C401,DefaultParameters,MATCH(AL$8,'Default Parameters'!$3:$3,0),FALSE),"[enter country-specific value")</f>
        <v>0.01</v>
      </c>
      <c r="AM401" s="211" cm="1">
        <f t="array" aca="1" ref="AM401" ca="1">IF($G401="D",VLOOKUP($C401,DefaultParameters,MATCH(AM$8,'Default Parameters'!$3:$3,0),FALSE),"[enter country-specific value")</f>
        <v>0.01</v>
      </c>
      <c r="AN401" s="211" cm="1">
        <f t="array" aca="1" ref="AN401" ca="1">IF($G401="D",VLOOKUP($C401,DefaultParameters,MATCH(AN$8,'Default Parameters'!$3:$3,0),FALSE),"[enter country-specific value")</f>
        <v>0.01</v>
      </c>
      <c r="AO401" s="211" cm="1">
        <f t="array" aca="1" ref="AO401" ca="1">IF($G401="D",VLOOKUP($C401,DefaultParameters,MATCH(AO$8,'Default Parameters'!$3:$3,0),FALSE),"[enter country-specific value")</f>
        <v>0.01</v>
      </c>
      <c r="AP401" s="211"/>
      <c r="AQ401" s="211"/>
      <c r="AR401" s="211"/>
      <c r="AS401" s="211"/>
      <c r="AT401" s="211"/>
      <c r="AU401" s="188"/>
      <c r="AV401" s="43" t="e" cm="1">
        <f t="array" aca="1" ref="AV401" ca="1">IF($G401="D",VLOOKUP($C401,DefaultParameters,MATCH(AV$8,'Default Parameters'!$3:$3,0),FALSE),"[enter country-specific value")</f>
        <v>#N/A</v>
      </c>
    </row>
    <row r="402" spans="1:48" x14ac:dyDescent="0.25">
      <c r="A402" s="44" t="str">
        <f t="shared" si="93"/>
        <v>EF_NO_storage_solid_Laying hens</v>
      </c>
      <c r="B402" s="2" t="s">
        <v>49</v>
      </c>
      <c r="C402" s="2" t="s">
        <v>210</v>
      </c>
      <c r="D402" s="77" t="str">
        <f t="shared" ca="1" si="90"/>
        <v>NO-N</v>
      </c>
      <c r="E402" s="2" t="s">
        <v>85</v>
      </c>
      <c r="F402" s="77" t="str">
        <f t="shared" ca="1" si="91"/>
        <v>Fraction TAN</v>
      </c>
      <c r="G402" s="201" t="s">
        <v>124</v>
      </c>
      <c r="H402" s="2" t="s">
        <v>49</v>
      </c>
      <c r="I402" s="211" t="str">
        <f t="shared" ca="1" si="92"/>
        <v>Table 3.10, 3B, EMEP/EEA Guidebook 2019</v>
      </c>
      <c r="J402" s="176"/>
      <c r="K402" s="211" cm="1">
        <f t="array" aca="1" ref="K402" ca="1">IF($G402="D",VLOOKUP($C402,DefaultParameters,MATCH(K$8,'Default Parameters'!$3:$3,0),FALSE),"[enter country-specific value")</f>
        <v>0.01</v>
      </c>
      <c r="L402" s="211" cm="1">
        <f t="array" aca="1" ref="L402" ca="1">IF($G402="D",VLOOKUP($C402,DefaultParameters,MATCH(L$8,'Default Parameters'!$3:$3,0),FALSE),"[enter country-specific value")</f>
        <v>0.01</v>
      </c>
      <c r="M402" s="211" cm="1">
        <f t="array" aca="1" ref="M402" ca="1">IF($G402="D",VLOOKUP($C402,DefaultParameters,MATCH(M$8,'Default Parameters'!$3:$3,0),FALSE),"[enter country-specific value")</f>
        <v>0.01</v>
      </c>
      <c r="N402" s="211" cm="1">
        <f t="array" aca="1" ref="N402" ca="1">IF($G402="D",VLOOKUP($C402,DefaultParameters,MATCH(N$8,'Default Parameters'!$3:$3,0),FALSE),"[enter country-specific value")</f>
        <v>0.01</v>
      </c>
      <c r="O402" s="211" cm="1">
        <f t="array" aca="1" ref="O402" ca="1">IF($G402="D",VLOOKUP($C402,DefaultParameters,MATCH(O$8,'Default Parameters'!$3:$3,0),FALSE),"[enter country-specific value")</f>
        <v>0.01</v>
      </c>
      <c r="P402" s="211" cm="1">
        <f t="array" aca="1" ref="P402" ca="1">IF($G402="D",VLOOKUP($C402,DefaultParameters,MATCH(P$8,'Default Parameters'!$3:$3,0),FALSE),"[enter country-specific value")</f>
        <v>0.01</v>
      </c>
      <c r="Q402" s="211" cm="1">
        <f t="array" aca="1" ref="Q402" ca="1">IF($G402="D",VLOOKUP($C402,DefaultParameters,MATCH(Q$8,'Default Parameters'!$3:$3,0),FALSE),"[enter country-specific value")</f>
        <v>0.01</v>
      </c>
      <c r="R402" s="211" cm="1">
        <f t="array" aca="1" ref="R402" ca="1">IF($G402="D",VLOOKUP($C402,DefaultParameters,MATCH(R$8,'Default Parameters'!$3:$3,0),FALSE),"[enter country-specific value")</f>
        <v>0.01</v>
      </c>
      <c r="S402" s="211" cm="1">
        <f t="array" aca="1" ref="S402" ca="1">IF($G402="D",VLOOKUP($C402,DefaultParameters,MATCH(S$8,'Default Parameters'!$3:$3,0),FALSE),"[enter country-specific value")</f>
        <v>0.01</v>
      </c>
      <c r="T402" s="211" cm="1">
        <f t="array" aca="1" ref="T402" ca="1">IF($G402="D",VLOOKUP($C402,DefaultParameters,MATCH(T$8,'Default Parameters'!$3:$3,0),FALSE),"[enter country-specific value")</f>
        <v>0.01</v>
      </c>
      <c r="U402" s="211" cm="1">
        <f t="array" aca="1" ref="U402" ca="1">IF($G402="D",VLOOKUP($C402,DefaultParameters,MATCH(U$8,'Default Parameters'!$3:$3,0),FALSE),"[enter country-specific value")</f>
        <v>0.01</v>
      </c>
      <c r="V402" s="211" cm="1">
        <f t="array" aca="1" ref="V402" ca="1">IF($G402="D",VLOOKUP($C402,DefaultParameters,MATCH(V$8,'Default Parameters'!$3:$3,0),FALSE),"[enter country-specific value")</f>
        <v>0.01</v>
      </c>
      <c r="W402" s="211" cm="1">
        <f t="array" aca="1" ref="W402" ca="1">IF($G402="D",VLOOKUP($C402,DefaultParameters,MATCH(W$8,'Default Parameters'!$3:$3,0),FALSE),"[enter country-specific value")</f>
        <v>0.01</v>
      </c>
      <c r="X402" s="211" cm="1">
        <f t="array" aca="1" ref="X402" ca="1">IF($G402="D",VLOOKUP($C402,DefaultParameters,MATCH(X$8,'Default Parameters'!$3:$3,0),FALSE),"[enter country-specific value")</f>
        <v>0.01</v>
      </c>
      <c r="Y402" s="211" cm="1">
        <f t="array" aca="1" ref="Y402" ca="1">IF($G402="D",VLOOKUP($C402,DefaultParameters,MATCH(Y$8,'Default Parameters'!$3:$3,0),FALSE),"[enter country-specific value")</f>
        <v>0.01</v>
      </c>
      <c r="Z402" s="211" cm="1">
        <f t="array" aca="1" ref="Z402" ca="1">IF($G402="D",VLOOKUP($C402,DefaultParameters,MATCH(Z$8,'Default Parameters'!$3:$3,0),FALSE),"[enter country-specific value")</f>
        <v>0.01</v>
      </c>
      <c r="AA402" s="211" cm="1">
        <f t="array" aca="1" ref="AA402" ca="1">IF($G402="D",VLOOKUP($C402,DefaultParameters,MATCH(AA$8,'Default Parameters'!$3:$3,0),FALSE),"[enter country-specific value")</f>
        <v>0.01</v>
      </c>
      <c r="AB402" s="211" cm="1">
        <f t="array" aca="1" ref="AB402" ca="1">IF($G402="D",VLOOKUP($C402,DefaultParameters,MATCH(AB$8,'Default Parameters'!$3:$3,0),FALSE),"[enter country-specific value")</f>
        <v>0.01</v>
      </c>
      <c r="AC402" s="211" cm="1">
        <f t="array" aca="1" ref="AC402" ca="1">IF($G402="D",VLOOKUP($C402,DefaultParameters,MATCH(AC$8,'Default Parameters'!$3:$3,0),FALSE),"[enter country-specific value")</f>
        <v>0.01</v>
      </c>
      <c r="AD402" s="211" cm="1">
        <f t="array" aca="1" ref="AD402" ca="1">IF($G402="D",VLOOKUP($C402,DefaultParameters,MATCH(AD$8,'Default Parameters'!$3:$3,0),FALSE),"[enter country-specific value")</f>
        <v>0.01</v>
      </c>
      <c r="AE402" s="211" cm="1">
        <f t="array" aca="1" ref="AE402" ca="1">IF($G402="D",VLOOKUP($C402,DefaultParameters,MATCH(AE$8,'Default Parameters'!$3:$3,0),FALSE),"[enter country-specific value")</f>
        <v>0.01</v>
      </c>
      <c r="AF402" s="211" cm="1">
        <f t="array" aca="1" ref="AF402" ca="1">IF($G402="D",VLOOKUP($C402,DefaultParameters,MATCH(AF$8,'Default Parameters'!$3:$3,0),FALSE),"[enter country-specific value")</f>
        <v>0.01</v>
      </c>
      <c r="AG402" s="211" cm="1">
        <f t="array" aca="1" ref="AG402" ca="1">IF($G402="D",VLOOKUP($C402,DefaultParameters,MATCH(AG$8,'Default Parameters'!$3:$3,0),FALSE),"[enter country-specific value")</f>
        <v>0.01</v>
      </c>
      <c r="AH402" s="211" cm="1">
        <f t="array" aca="1" ref="AH402" ca="1">IF($G402="D",VLOOKUP($C402,DefaultParameters,MATCH(AH$8,'Default Parameters'!$3:$3,0),FALSE),"[enter country-specific value")</f>
        <v>0.01</v>
      </c>
      <c r="AI402" s="211" cm="1">
        <f t="array" aca="1" ref="AI402" ca="1">IF($G402="D",VLOOKUP($C402,DefaultParameters,MATCH(AI$8,'Default Parameters'!$3:$3,0),FALSE),"[enter country-specific value")</f>
        <v>0.01</v>
      </c>
      <c r="AJ402" s="211" cm="1">
        <f t="array" aca="1" ref="AJ402" ca="1">IF($G402="D",VLOOKUP($C402,DefaultParameters,MATCH(AJ$8,'Default Parameters'!$3:$3,0),FALSE),"[enter country-specific value")</f>
        <v>0.01</v>
      </c>
      <c r="AK402" s="211" cm="1">
        <f t="array" aca="1" ref="AK402" ca="1">IF($G402="D",VLOOKUP($C402,DefaultParameters,MATCH(AK$8,'Default Parameters'!$3:$3,0),FALSE),"[enter country-specific value")</f>
        <v>0.01</v>
      </c>
      <c r="AL402" s="211" cm="1">
        <f t="array" aca="1" ref="AL402" ca="1">IF($G402="D",VLOOKUP($C402,DefaultParameters,MATCH(AL$8,'Default Parameters'!$3:$3,0),FALSE),"[enter country-specific value")</f>
        <v>0.01</v>
      </c>
      <c r="AM402" s="211" cm="1">
        <f t="array" aca="1" ref="AM402" ca="1">IF($G402="D",VLOOKUP($C402,DefaultParameters,MATCH(AM$8,'Default Parameters'!$3:$3,0),FALSE),"[enter country-specific value")</f>
        <v>0.01</v>
      </c>
      <c r="AN402" s="211" cm="1">
        <f t="array" aca="1" ref="AN402" ca="1">IF($G402="D",VLOOKUP($C402,DefaultParameters,MATCH(AN$8,'Default Parameters'!$3:$3,0),FALSE),"[enter country-specific value")</f>
        <v>0.01</v>
      </c>
      <c r="AO402" s="211" cm="1">
        <f t="array" aca="1" ref="AO402" ca="1">IF($G402="D",VLOOKUP($C402,DefaultParameters,MATCH(AO$8,'Default Parameters'!$3:$3,0),FALSE),"[enter country-specific value")</f>
        <v>0.01</v>
      </c>
      <c r="AP402" s="211"/>
      <c r="AQ402" s="211"/>
      <c r="AR402" s="211"/>
      <c r="AS402" s="211"/>
      <c r="AT402" s="211"/>
      <c r="AU402" s="188"/>
      <c r="AV402" s="43" t="e" cm="1">
        <f t="array" aca="1" ref="AV402" ca="1">IF($G402="D",VLOOKUP($C402,DefaultParameters,MATCH(AV$8,'Default Parameters'!$3:$3,0),FALSE),"[enter country-specific value")</f>
        <v>#N/A</v>
      </c>
    </row>
    <row r="403" spans="1:48" x14ac:dyDescent="0.25">
      <c r="A403" s="44" t="str">
        <f t="shared" si="93"/>
        <v>EF_NO_storage_solid_Broilers</v>
      </c>
      <c r="B403" s="2" t="s">
        <v>49</v>
      </c>
      <c r="C403" s="2" t="s">
        <v>210</v>
      </c>
      <c r="D403" s="77" t="str">
        <f t="shared" ca="1" si="90"/>
        <v>NO-N</v>
      </c>
      <c r="E403" s="2" t="s">
        <v>84</v>
      </c>
      <c r="F403" s="77" t="str">
        <f t="shared" ca="1" si="91"/>
        <v>Fraction TAN</v>
      </c>
      <c r="G403" s="201" t="s">
        <v>124</v>
      </c>
      <c r="H403" s="2" t="s">
        <v>49</v>
      </c>
      <c r="I403" s="211" t="str">
        <f t="shared" ca="1" si="92"/>
        <v>Table 3.10, 3B, EMEP/EEA Guidebook 2019</v>
      </c>
      <c r="J403" s="202"/>
      <c r="K403" s="211" cm="1">
        <f t="array" aca="1" ref="K403" ca="1">IF($G403="D",VLOOKUP($C403,DefaultParameters,MATCH(K$8,'Default Parameters'!$3:$3,0),FALSE),"[enter country-specific value")</f>
        <v>0.01</v>
      </c>
      <c r="L403" s="211" cm="1">
        <f t="array" aca="1" ref="L403" ca="1">IF($G403="D",VLOOKUP($C403,DefaultParameters,MATCH(L$8,'Default Parameters'!$3:$3,0),FALSE),"[enter country-specific value")</f>
        <v>0.01</v>
      </c>
      <c r="M403" s="211" cm="1">
        <f t="array" aca="1" ref="M403" ca="1">IF($G403="D",VLOOKUP($C403,DefaultParameters,MATCH(M$8,'Default Parameters'!$3:$3,0),FALSE),"[enter country-specific value")</f>
        <v>0.01</v>
      </c>
      <c r="N403" s="211" cm="1">
        <f t="array" aca="1" ref="N403" ca="1">IF($G403="D",VLOOKUP($C403,DefaultParameters,MATCH(N$8,'Default Parameters'!$3:$3,0),FALSE),"[enter country-specific value")</f>
        <v>0.01</v>
      </c>
      <c r="O403" s="211" cm="1">
        <f t="array" aca="1" ref="O403" ca="1">IF($G403="D",VLOOKUP($C403,DefaultParameters,MATCH(O$8,'Default Parameters'!$3:$3,0),FALSE),"[enter country-specific value")</f>
        <v>0.01</v>
      </c>
      <c r="P403" s="211" cm="1">
        <f t="array" aca="1" ref="P403" ca="1">IF($G403="D",VLOOKUP($C403,DefaultParameters,MATCH(P$8,'Default Parameters'!$3:$3,0),FALSE),"[enter country-specific value")</f>
        <v>0.01</v>
      </c>
      <c r="Q403" s="211" cm="1">
        <f t="array" aca="1" ref="Q403" ca="1">IF($G403="D",VLOOKUP($C403,DefaultParameters,MATCH(Q$8,'Default Parameters'!$3:$3,0),FALSE),"[enter country-specific value")</f>
        <v>0.01</v>
      </c>
      <c r="R403" s="211" cm="1">
        <f t="array" aca="1" ref="R403" ca="1">IF($G403="D",VLOOKUP($C403,DefaultParameters,MATCH(R$8,'Default Parameters'!$3:$3,0),FALSE),"[enter country-specific value")</f>
        <v>0.01</v>
      </c>
      <c r="S403" s="211" cm="1">
        <f t="array" aca="1" ref="S403" ca="1">IF($G403="D",VLOOKUP($C403,DefaultParameters,MATCH(S$8,'Default Parameters'!$3:$3,0),FALSE),"[enter country-specific value")</f>
        <v>0.01</v>
      </c>
      <c r="T403" s="211" cm="1">
        <f t="array" aca="1" ref="T403" ca="1">IF($G403="D",VLOOKUP($C403,DefaultParameters,MATCH(T$8,'Default Parameters'!$3:$3,0),FALSE),"[enter country-specific value")</f>
        <v>0.01</v>
      </c>
      <c r="U403" s="211" cm="1">
        <f t="array" aca="1" ref="U403" ca="1">IF($G403="D",VLOOKUP($C403,DefaultParameters,MATCH(U$8,'Default Parameters'!$3:$3,0),FALSE),"[enter country-specific value")</f>
        <v>0.01</v>
      </c>
      <c r="V403" s="211" cm="1">
        <f t="array" aca="1" ref="V403" ca="1">IF($G403="D",VLOOKUP($C403,DefaultParameters,MATCH(V$8,'Default Parameters'!$3:$3,0),FALSE),"[enter country-specific value")</f>
        <v>0.01</v>
      </c>
      <c r="W403" s="211" cm="1">
        <f t="array" aca="1" ref="W403" ca="1">IF($G403="D",VLOOKUP($C403,DefaultParameters,MATCH(W$8,'Default Parameters'!$3:$3,0),FALSE),"[enter country-specific value")</f>
        <v>0.01</v>
      </c>
      <c r="X403" s="211" cm="1">
        <f t="array" aca="1" ref="X403" ca="1">IF($G403="D",VLOOKUP($C403,DefaultParameters,MATCH(X$8,'Default Parameters'!$3:$3,0),FALSE),"[enter country-specific value")</f>
        <v>0.01</v>
      </c>
      <c r="Y403" s="211" cm="1">
        <f t="array" aca="1" ref="Y403" ca="1">IF($G403="D",VLOOKUP($C403,DefaultParameters,MATCH(Y$8,'Default Parameters'!$3:$3,0),FALSE),"[enter country-specific value")</f>
        <v>0.01</v>
      </c>
      <c r="Z403" s="211" cm="1">
        <f t="array" aca="1" ref="Z403" ca="1">IF($G403="D",VLOOKUP($C403,DefaultParameters,MATCH(Z$8,'Default Parameters'!$3:$3,0),FALSE),"[enter country-specific value")</f>
        <v>0.01</v>
      </c>
      <c r="AA403" s="211" cm="1">
        <f t="array" aca="1" ref="AA403" ca="1">IF($G403="D",VLOOKUP($C403,DefaultParameters,MATCH(AA$8,'Default Parameters'!$3:$3,0),FALSE),"[enter country-specific value")</f>
        <v>0.01</v>
      </c>
      <c r="AB403" s="211" cm="1">
        <f t="array" aca="1" ref="AB403" ca="1">IF($G403="D",VLOOKUP($C403,DefaultParameters,MATCH(AB$8,'Default Parameters'!$3:$3,0),FALSE),"[enter country-specific value")</f>
        <v>0.01</v>
      </c>
      <c r="AC403" s="211" cm="1">
        <f t="array" aca="1" ref="AC403" ca="1">IF($G403="D",VLOOKUP($C403,DefaultParameters,MATCH(AC$8,'Default Parameters'!$3:$3,0),FALSE),"[enter country-specific value")</f>
        <v>0.01</v>
      </c>
      <c r="AD403" s="211" cm="1">
        <f t="array" aca="1" ref="AD403" ca="1">IF($G403="D",VLOOKUP($C403,DefaultParameters,MATCH(AD$8,'Default Parameters'!$3:$3,0),FALSE),"[enter country-specific value")</f>
        <v>0.01</v>
      </c>
      <c r="AE403" s="211" cm="1">
        <f t="array" aca="1" ref="AE403" ca="1">IF($G403="D",VLOOKUP($C403,DefaultParameters,MATCH(AE$8,'Default Parameters'!$3:$3,0),FALSE),"[enter country-specific value")</f>
        <v>0.01</v>
      </c>
      <c r="AF403" s="211" cm="1">
        <f t="array" aca="1" ref="AF403" ca="1">IF($G403="D",VLOOKUP($C403,DefaultParameters,MATCH(AF$8,'Default Parameters'!$3:$3,0),FALSE),"[enter country-specific value")</f>
        <v>0.01</v>
      </c>
      <c r="AG403" s="211" cm="1">
        <f t="array" aca="1" ref="AG403" ca="1">IF($G403="D",VLOOKUP($C403,DefaultParameters,MATCH(AG$8,'Default Parameters'!$3:$3,0),FALSE),"[enter country-specific value")</f>
        <v>0.01</v>
      </c>
      <c r="AH403" s="211" cm="1">
        <f t="array" aca="1" ref="AH403" ca="1">IF($G403="D",VLOOKUP($C403,DefaultParameters,MATCH(AH$8,'Default Parameters'!$3:$3,0),FALSE),"[enter country-specific value")</f>
        <v>0.01</v>
      </c>
      <c r="AI403" s="211" cm="1">
        <f t="array" aca="1" ref="AI403" ca="1">IF($G403="D",VLOOKUP($C403,DefaultParameters,MATCH(AI$8,'Default Parameters'!$3:$3,0),FALSE),"[enter country-specific value")</f>
        <v>0.01</v>
      </c>
      <c r="AJ403" s="211" cm="1">
        <f t="array" aca="1" ref="AJ403" ca="1">IF($G403="D",VLOOKUP($C403,DefaultParameters,MATCH(AJ$8,'Default Parameters'!$3:$3,0),FALSE),"[enter country-specific value")</f>
        <v>0.01</v>
      </c>
      <c r="AK403" s="211" cm="1">
        <f t="array" aca="1" ref="AK403" ca="1">IF($G403="D",VLOOKUP($C403,DefaultParameters,MATCH(AK$8,'Default Parameters'!$3:$3,0),FALSE),"[enter country-specific value")</f>
        <v>0.01</v>
      </c>
      <c r="AL403" s="211" cm="1">
        <f t="array" aca="1" ref="AL403" ca="1">IF($G403="D",VLOOKUP($C403,DefaultParameters,MATCH(AL$8,'Default Parameters'!$3:$3,0),FALSE),"[enter country-specific value")</f>
        <v>0.01</v>
      </c>
      <c r="AM403" s="211" cm="1">
        <f t="array" aca="1" ref="AM403" ca="1">IF($G403="D",VLOOKUP($C403,DefaultParameters,MATCH(AM$8,'Default Parameters'!$3:$3,0),FALSE),"[enter country-specific value")</f>
        <v>0.01</v>
      </c>
      <c r="AN403" s="211" cm="1">
        <f t="array" aca="1" ref="AN403" ca="1">IF($G403="D",VLOOKUP($C403,DefaultParameters,MATCH(AN$8,'Default Parameters'!$3:$3,0),FALSE),"[enter country-specific value")</f>
        <v>0.01</v>
      </c>
      <c r="AO403" s="211" cm="1">
        <f t="array" aca="1" ref="AO403" ca="1">IF($G403="D",VLOOKUP($C403,DefaultParameters,MATCH(AO$8,'Default Parameters'!$3:$3,0),FALSE),"[enter country-specific value")</f>
        <v>0.01</v>
      </c>
      <c r="AP403" s="211"/>
      <c r="AQ403" s="211"/>
      <c r="AR403" s="211"/>
      <c r="AS403" s="211"/>
      <c r="AT403" s="211"/>
      <c r="AU403" s="188"/>
      <c r="AV403" s="43" t="e" cm="1">
        <f t="array" aca="1" ref="AV403" ca="1">IF($G403="D",VLOOKUP($C403,DefaultParameters,MATCH(AV$8,'Default Parameters'!$3:$3,0),FALSE),"[enter country-specific value")</f>
        <v>#N/A</v>
      </c>
    </row>
    <row r="404" spans="1:48" x14ac:dyDescent="0.25">
      <c r="A404" s="44" t="str">
        <f t="shared" si="93"/>
        <v>EF_NO_storage_solid_Turkeys</v>
      </c>
      <c r="B404" s="2" t="s">
        <v>49</v>
      </c>
      <c r="C404" s="2" t="s">
        <v>210</v>
      </c>
      <c r="D404" s="77" t="str">
        <f t="shared" ca="1" si="90"/>
        <v>NO-N</v>
      </c>
      <c r="E404" s="2" t="s">
        <v>87</v>
      </c>
      <c r="F404" s="77" t="str">
        <f t="shared" ca="1" si="91"/>
        <v>Fraction TAN</v>
      </c>
      <c r="G404" s="201" t="s">
        <v>124</v>
      </c>
      <c r="H404" s="2" t="s">
        <v>49</v>
      </c>
      <c r="I404" s="211" t="str">
        <f t="shared" ca="1" si="92"/>
        <v>Table 3.10, 3B, EMEP/EEA Guidebook 2019</v>
      </c>
      <c r="J404" s="202"/>
      <c r="K404" s="211" cm="1">
        <f t="array" aca="1" ref="K404" ca="1">IF($G404="D",VLOOKUP($C404,DefaultParameters,MATCH(K$8,'Default Parameters'!$3:$3,0),FALSE),"[enter country-specific value")</f>
        <v>0.01</v>
      </c>
      <c r="L404" s="211" cm="1">
        <f t="array" aca="1" ref="L404" ca="1">IF($G404="D",VLOOKUP($C404,DefaultParameters,MATCH(L$8,'Default Parameters'!$3:$3,0),FALSE),"[enter country-specific value")</f>
        <v>0.01</v>
      </c>
      <c r="M404" s="211" cm="1">
        <f t="array" aca="1" ref="M404" ca="1">IF($G404="D",VLOOKUP($C404,DefaultParameters,MATCH(M$8,'Default Parameters'!$3:$3,0),FALSE),"[enter country-specific value")</f>
        <v>0.01</v>
      </c>
      <c r="N404" s="211" cm="1">
        <f t="array" aca="1" ref="N404" ca="1">IF($G404="D",VLOOKUP($C404,DefaultParameters,MATCH(N$8,'Default Parameters'!$3:$3,0),FALSE),"[enter country-specific value")</f>
        <v>0.01</v>
      </c>
      <c r="O404" s="211" cm="1">
        <f t="array" aca="1" ref="O404" ca="1">IF($G404="D",VLOOKUP($C404,DefaultParameters,MATCH(O$8,'Default Parameters'!$3:$3,0),FALSE),"[enter country-specific value")</f>
        <v>0.01</v>
      </c>
      <c r="P404" s="211" cm="1">
        <f t="array" aca="1" ref="P404" ca="1">IF($G404="D",VLOOKUP($C404,DefaultParameters,MATCH(P$8,'Default Parameters'!$3:$3,0),FALSE),"[enter country-specific value")</f>
        <v>0.01</v>
      </c>
      <c r="Q404" s="211" cm="1">
        <f t="array" aca="1" ref="Q404" ca="1">IF($G404="D",VLOOKUP($C404,DefaultParameters,MATCH(Q$8,'Default Parameters'!$3:$3,0),FALSE),"[enter country-specific value")</f>
        <v>0.01</v>
      </c>
      <c r="R404" s="211" cm="1">
        <f t="array" aca="1" ref="R404" ca="1">IF($G404="D",VLOOKUP($C404,DefaultParameters,MATCH(R$8,'Default Parameters'!$3:$3,0),FALSE),"[enter country-specific value")</f>
        <v>0.01</v>
      </c>
      <c r="S404" s="211" cm="1">
        <f t="array" aca="1" ref="S404" ca="1">IF($G404="D",VLOOKUP($C404,DefaultParameters,MATCH(S$8,'Default Parameters'!$3:$3,0),FALSE),"[enter country-specific value")</f>
        <v>0.01</v>
      </c>
      <c r="T404" s="211" cm="1">
        <f t="array" aca="1" ref="T404" ca="1">IF($G404="D",VLOOKUP($C404,DefaultParameters,MATCH(T$8,'Default Parameters'!$3:$3,0),FALSE),"[enter country-specific value")</f>
        <v>0.01</v>
      </c>
      <c r="U404" s="211" cm="1">
        <f t="array" aca="1" ref="U404" ca="1">IF($G404="D",VLOOKUP($C404,DefaultParameters,MATCH(U$8,'Default Parameters'!$3:$3,0),FALSE),"[enter country-specific value")</f>
        <v>0.01</v>
      </c>
      <c r="V404" s="211" cm="1">
        <f t="array" aca="1" ref="V404" ca="1">IF($G404="D",VLOOKUP($C404,DefaultParameters,MATCH(V$8,'Default Parameters'!$3:$3,0),FALSE),"[enter country-specific value")</f>
        <v>0.01</v>
      </c>
      <c r="W404" s="211" cm="1">
        <f t="array" aca="1" ref="W404" ca="1">IF($G404="D",VLOOKUP($C404,DefaultParameters,MATCH(W$8,'Default Parameters'!$3:$3,0),FALSE),"[enter country-specific value")</f>
        <v>0.01</v>
      </c>
      <c r="X404" s="211" cm="1">
        <f t="array" aca="1" ref="X404" ca="1">IF($G404="D",VLOOKUP($C404,DefaultParameters,MATCH(X$8,'Default Parameters'!$3:$3,0),FALSE),"[enter country-specific value")</f>
        <v>0.01</v>
      </c>
      <c r="Y404" s="211" cm="1">
        <f t="array" aca="1" ref="Y404" ca="1">IF($G404="D",VLOOKUP($C404,DefaultParameters,MATCH(Y$8,'Default Parameters'!$3:$3,0),FALSE),"[enter country-specific value")</f>
        <v>0.01</v>
      </c>
      <c r="Z404" s="211" cm="1">
        <f t="array" aca="1" ref="Z404" ca="1">IF($G404="D",VLOOKUP($C404,DefaultParameters,MATCH(Z$8,'Default Parameters'!$3:$3,0),FALSE),"[enter country-specific value")</f>
        <v>0.01</v>
      </c>
      <c r="AA404" s="211" cm="1">
        <f t="array" aca="1" ref="AA404" ca="1">IF($G404="D",VLOOKUP($C404,DefaultParameters,MATCH(AA$8,'Default Parameters'!$3:$3,0),FALSE),"[enter country-specific value")</f>
        <v>0.01</v>
      </c>
      <c r="AB404" s="211" cm="1">
        <f t="array" aca="1" ref="AB404" ca="1">IF($G404="D",VLOOKUP($C404,DefaultParameters,MATCH(AB$8,'Default Parameters'!$3:$3,0),FALSE),"[enter country-specific value")</f>
        <v>0.01</v>
      </c>
      <c r="AC404" s="211" cm="1">
        <f t="array" aca="1" ref="AC404" ca="1">IF($G404="D",VLOOKUP($C404,DefaultParameters,MATCH(AC$8,'Default Parameters'!$3:$3,0),FALSE),"[enter country-specific value")</f>
        <v>0.01</v>
      </c>
      <c r="AD404" s="211" cm="1">
        <f t="array" aca="1" ref="AD404" ca="1">IF($G404="D",VLOOKUP($C404,DefaultParameters,MATCH(AD$8,'Default Parameters'!$3:$3,0),FALSE),"[enter country-specific value")</f>
        <v>0.01</v>
      </c>
      <c r="AE404" s="211" cm="1">
        <f t="array" aca="1" ref="AE404" ca="1">IF($G404="D",VLOOKUP($C404,DefaultParameters,MATCH(AE$8,'Default Parameters'!$3:$3,0),FALSE),"[enter country-specific value")</f>
        <v>0.01</v>
      </c>
      <c r="AF404" s="211" cm="1">
        <f t="array" aca="1" ref="AF404" ca="1">IF($G404="D",VLOOKUP($C404,DefaultParameters,MATCH(AF$8,'Default Parameters'!$3:$3,0),FALSE),"[enter country-specific value")</f>
        <v>0.01</v>
      </c>
      <c r="AG404" s="211" cm="1">
        <f t="array" aca="1" ref="AG404" ca="1">IF($G404="D",VLOOKUP($C404,DefaultParameters,MATCH(AG$8,'Default Parameters'!$3:$3,0),FALSE),"[enter country-specific value")</f>
        <v>0.01</v>
      </c>
      <c r="AH404" s="211" cm="1">
        <f t="array" aca="1" ref="AH404" ca="1">IF($G404="D",VLOOKUP($C404,DefaultParameters,MATCH(AH$8,'Default Parameters'!$3:$3,0),FALSE),"[enter country-specific value")</f>
        <v>0.01</v>
      </c>
      <c r="AI404" s="211" cm="1">
        <f t="array" aca="1" ref="AI404" ca="1">IF($G404="D",VLOOKUP($C404,DefaultParameters,MATCH(AI$8,'Default Parameters'!$3:$3,0),FALSE),"[enter country-specific value")</f>
        <v>0.01</v>
      </c>
      <c r="AJ404" s="211" cm="1">
        <f t="array" aca="1" ref="AJ404" ca="1">IF($G404="D",VLOOKUP($C404,DefaultParameters,MATCH(AJ$8,'Default Parameters'!$3:$3,0),FALSE),"[enter country-specific value")</f>
        <v>0.01</v>
      </c>
      <c r="AK404" s="211" cm="1">
        <f t="array" aca="1" ref="AK404" ca="1">IF($G404="D",VLOOKUP($C404,DefaultParameters,MATCH(AK$8,'Default Parameters'!$3:$3,0),FALSE),"[enter country-specific value")</f>
        <v>0.01</v>
      </c>
      <c r="AL404" s="211" cm="1">
        <f t="array" aca="1" ref="AL404" ca="1">IF($G404="D",VLOOKUP($C404,DefaultParameters,MATCH(AL$8,'Default Parameters'!$3:$3,0),FALSE),"[enter country-specific value")</f>
        <v>0.01</v>
      </c>
      <c r="AM404" s="211" cm="1">
        <f t="array" aca="1" ref="AM404" ca="1">IF($G404="D",VLOOKUP($C404,DefaultParameters,MATCH(AM$8,'Default Parameters'!$3:$3,0),FALSE),"[enter country-specific value")</f>
        <v>0.01</v>
      </c>
      <c r="AN404" s="211" cm="1">
        <f t="array" aca="1" ref="AN404" ca="1">IF($G404="D",VLOOKUP($C404,DefaultParameters,MATCH(AN$8,'Default Parameters'!$3:$3,0),FALSE),"[enter country-specific value")</f>
        <v>0.01</v>
      </c>
      <c r="AO404" s="211" cm="1">
        <f t="array" aca="1" ref="AO404" ca="1">IF($G404="D",VLOOKUP($C404,DefaultParameters,MATCH(AO$8,'Default Parameters'!$3:$3,0),FALSE),"[enter country-specific value")</f>
        <v>0.01</v>
      </c>
      <c r="AP404" s="211"/>
      <c r="AQ404" s="211"/>
      <c r="AR404" s="211"/>
      <c r="AS404" s="211"/>
      <c r="AT404" s="211"/>
      <c r="AU404" s="188"/>
      <c r="AV404" s="43" t="e" cm="1">
        <f t="array" aca="1" ref="AV404" ca="1">IF($G404="D",VLOOKUP($C404,DefaultParameters,MATCH(AV$8,'Default Parameters'!$3:$3,0),FALSE),"[enter country-specific value")</f>
        <v>#N/A</v>
      </c>
    </row>
    <row r="405" spans="1:48" x14ac:dyDescent="0.25">
      <c r="A405" s="44" t="str">
        <f t="shared" si="93"/>
        <v>EF_NO_storage_solid_Other poultry (ducks)</v>
      </c>
      <c r="B405" s="2" t="s">
        <v>49</v>
      </c>
      <c r="C405" s="2" t="s">
        <v>210</v>
      </c>
      <c r="D405" s="77" t="str">
        <f t="shared" ca="1" si="90"/>
        <v>NO-N</v>
      </c>
      <c r="E405" s="2" t="s">
        <v>90</v>
      </c>
      <c r="F405" s="77" t="str">
        <f t="shared" ca="1" si="91"/>
        <v>Fraction TAN</v>
      </c>
      <c r="G405" s="201" t="s">
        <v>124</v>
      </c>
      <c r="H405" s="2" t="s">
        <v>49</v>
      </c>
      <c r="I405" s="211" t="str">
        <f t="shared" ca="1" si="92"/>
        <v>Table 3.10, 3B, EMEP/EEA Guidebook 2019</v>
      </c>
      <c r="J405" s="202"/>
      <c r="K405" s="211" cm="1">
        <f t="array" aca="1" ref="K405" ca="1">IF($G405="D",VLOOKUP($C405,DefaultParameters,MATCH(K$8,'Default Parameters'!$3:$3,0),FALSE),"[enter country-specific value")</f>
        <v>0.01</v>
      </c>
      <c r="L405" s="211" cm="1">
        <f t="array" aca="1" ref="L405" ca="1">IF($G405="D",VLOOKUP($C405,DefaultParameters,MATCH(L$8,'Default Parameters'!$3:$3,0),FALSE),"[enter country-specific value")</f>
        <v>0.01</v>
      </c>
      <c r="M405" s="211" cm="1">
        <f t="array" aca="1" ref="M405" ca="1">IF($G405="D",VLOOKUP($C405,DefaultParameters,MATCH(M$8,'Default Parameters'!$3:$3,0),FALSE),"[enter country-specific value")</f>
        <v>0.01</v>
      </c>
      <c r="N405" s="211" cm="1">
        <f t="array" aca="1" ref="N405" ca="1">IF($G405="D",VLOOKUP($C405,DefaultParameters,MATCH(N$8,'Default Parameters'!$3:$3,0),FALSE),"[enter country-specific value")</f>
        <v>0.01</v>
      </c>
      <c r="O405" s="211" cm="1">
        <f t="array" aca="1" ref="O405" ca="1">IF($G405="D",VLOOKUP($C405,DefaultParameters,MATCH(O$8,'Default Parameters'!$3:$3,0),FALSE),"[enter country-specific value")</f>
        <v>0.01</v>
      </c>
      <c r="P405" s="211" cm="1">
        <f t="array" aca="1" ref="P405" ca="1">IF($G405="D",VLOOKUP($C405,DefaultParameters,MATCH(P$8,'Default Parameters'!$3:$3,0),FALSE),"[enter country-specific value")</f>
        <v>0.01</v>
      </c>
      <c r="Q405" s="211" cm="1">
        <f t="array" aca="1" ref="Q405" ca="1">IF($G405="D",VLOOKUP($C405,DefaultParameters,MATCH(Q$8,'Default Parameters'!$3:$3,0),FALSE),"[enter country-specific value")</f>
        <v>0.01</v>
      </c>
      <c r="R405" s="211" cm="1">
        <f t="array" aca="1" ref="R405" ca="1">IF($G405="D",VLOOKUP($C405,DefaultParameters,MATCH(R$8,'Default Parameters'!$3:$3,0),FALSE),"[enter country-specific value")</f>
        <v>0.01</v>
      </c>
      <c r="S405" s="211" cm="1">
        <f t="array" aca="1" ref="S405" ca="1">IF($G405="D",VLOOKUP($C405,DefaultParameters,MATCH(S$8,'Default Parameters'!$3:$3,0),FALSE),"[enter country-specific value")</f>
        <v>0.01</v>
      </c>
      <c r="T405" s="211" cm="1">
        <f t="array" aca="1" ref="T405" ca="1">IF($G405="D",VLOOKUP($C405,DefaultParameters,MATCH(T$8,'Default Parameters'!$3:$3,0),FALSE),"[enter country-specific value")</f>
        <v>0.01</v>
      </c>
      <c r="U405" s="211" cm="1">
        <f t="array" aca="1" ref="U405" ca="1">IF($G405="D",VLOOKUP($C405,DefaultParameters,MATCH(U$8,'Default Parameters'!$3:$3,0),FALSE),"[enter country-specific value")</f>
        <v>0.01</v>
      </c>
      <c r="V405" s="211" cm="1">
        <f t="array" aca="1" ref="V405" ca="1">IF($G405="D",VLOOKUP($C405,DefaultParameters,MATCH(V$8,'Default Parameters'!$3:$3,0),FALSE),"[enter country-specific value")</f>
        <v>0.01</v>
      </c>
      <c r="W405" s="211" cm="1">
        <f t="array" aca="1" ref="W405" ca="1">IF($G405="D",VLOOKUP($C405,DefaultParameters,MATCH(W$8,'Default Parameters'!$3:$3,0),FALSE),"[enter country-specific value")</f>
        <v>0.01</v>
      </c>
      <c r="X405" s="211" cm="1">
        <f t="array" aca="1" ref="X405" ca="1">IF($G405="D",VLOOKUP($C405,DefaultParameters,MATCH(X$8,'Default Parameters'!$3:$3,0),FALSE),"[enter country-specific value")</f>
        <v>0.01</v>
      </c>
      <c r="Y405" s="211" cm="1">
        <f t="array" aca="1" ref="Y405" ca="1">IF($G405="D",VLOOKUP($C405,DefaultParameters,MATCH(Y$8,'Default Parameters'!$3:$3,0),FALSE),"[enter country-specific value")</f>
        <v>0.01</v>
      </c>
      <c r="Z405" s="211" cm="1">
        <f t="array" aca="1" ref="Z405" ca="1">IF($G405="D",VLOOKUP($C405,DefaultParameters,MATCH(Z$8,'Default Parameters'!$3:$3,0),FALSE),"[enter country-specific value")</f>
        <v>0.01</v>
      </c>
      <c r="AA405" s="211" cm="1">
        <f t="array" aca="1" ref="AA405" ca="1">IF($G405="D",VLOOKUP($C405,DefaultParameters,MATCH(AA$8,'Default Parameters'!$3:$3,0),FALSE),"[enter country-specific value")</f>
        <v>0.01</v>
      </c>
      <c r="AB405" s="211" cm="1">
        <f t="array" aca="1" ref="AB405" ca="1">IF($G405="D",VLOOKUP($C405,DefaultParameters,MATCH(AB$8,'Default Parameters'!$3:$3,0),FALSE),"[enter country-specific value")</f>
        <v>0.01</v>
      </c>
      <c r="AC405" s="211" cm="1">
        <f t="array" aca="1" ref="AC405" ca="1">IF($G405="D",VLOOKUP($C405,DefaultParameters,MATCH(AC$8,'Default Parameters'!$3:$3,0),FALSE),"[enter country-specific value")</f>
        <v>0.01</v>
      </c>
      <c r="AD405" s="211" cm="1">
        <f t="array" aca="1" ref="AD405" ca="1">IF($G405="D",VLOOKUP($C405,DefaultParameters,MATCH(AD$8,'Default Parameters'!$3:$3,0),FALSE),"[enter country-specific value")</f>
        <v>0.01</v>
      </c>
      <c r="AE405" s="211" cm="1">
        <f t="array" aca="1" ref="AE405" ca="1">IF($G405="D",VLOOKUP($C405,DefaultParameters,MATCH(AE$8,'Default Parameters'!$3:$3,0),FALSE),"[enter country-specific value")</f>
        <v>0.01</v>
      </c>
      <c r="AF405" s="211" cm="1">
        <f t="array" aca="1" ref="AF405" ca="1">IF($G405="D",VLOOKUP($C405,DefaultParameters,MATCH(AF$8,'Default Parameters'!$3:$3,0),FALSE),"[enter country-specific value")</f>
        <v>0.01</v>
      </c>
      <c r="AG405" s="211" cm="1">
        <f t="array" aca="1" ref="AG405" ca="1">IF($G405="D",VLOOKUP($C405,DefaultParameters,MATCH(AG$8,'Default Parameters'!$3:$3,0),FALSE),"[enter country-specific value")</f>
        <v>0.01</v>
      </c>
      <c r="AH405" s="211" cm="1">
        <f t="array" aca="1" ref="AH405" ca="1">IF($G405="D",VLOOKUP($C405,DefaultParameters,MATCH(AH$8,'Default Parameters'!$3:$3,0),FALSE),"[enter country-specific value")</f>
        <v>0.01</v>
      </c>
      <c r="AI405" s="211" cm="1">
        <f t="array" aca="1" ref="AI405" ca="1">IF($G405="D",VLOOKUP($C405,DefaultParameters,MATCH(AI$8,'Default Parameters'!$3:$3,0),FALSE),"[enter country-specific value")</f>
        <v>0.01</v>
      </c>
      <c r="AJ405" s="211" cm="1">
        <f t="array" aca="1" ref="AJ405" ca="1">IF($G405="D",VLOOKUP($C405,DefaultParameters,MATCH(AJ$8,'Default Parameters'!$3:$3,0),FALSE),"[enter country-specific value")</f>
        <v>0.01</v>
      </c>
      <c r="AK405" s="211" cm="1">
        <f t="array" aca="1" ref="AK405" ca="1">IF($G405="D",VLOOKUP($C405,DefaultParameters,MATCH(AK$8,'Default Parameters'!$3:$3,0),FALSE),"[enter country-specific value")</f>
        <v>0.01</v>
      </c>
      <c r="AL405" s="211" cm="1">
        <f t="array" aca="1" ref="AL405" ca="1">IF($G405="D",VLOOKUP($C405,DefaultParameters,MATCH(AL$8,'Default Parameters'!$3:$3,0),FALSE),"[enter country-specific value")</f>
        <v>0.01</v>
      </c>
      <c r="AM405" s="211" cm="1">
        <f t="array" aca="1" ref="AM405" ca="1">IF($G405="D",VLOOKUP($C405,DefaultParameters,MATCH(AM$8,'Default Parameters'!$3:$3,0),FALSE),"[enter country-specific value")</f>
        <v>0.01</v>
      </c>
      <c r="AN405" s="211" cm="1">
        <f t="array" aca="1" ref="AN405" ca="1">IF($G405="D",VLOOKUP($C405,DefaultParameters,MATCH(AN$8,'Default Parameters'!$3:$3,0),FALSE),"[enter country-specific value")</f>
        <v>0.01</v>
      </c>
      <c r="AO405" s="211" cm="1">
        <f t="array" aca="1" ref="AO405" ca="1">IF($G405="D",VLOOKUP($C405,DefaultParameters,MATCH(AO$8,'Default Parameters'!$3:$3,0),FALSE),"[enter country-specific value")</f>
        <v>0.01</v>
      </c>
      <c r="AP405" s="211"/>
      <c r="AQ405" s="211"/>
      <c r="AR405" s="211"/>
      <c r="AS405" s="211"/>
      <c r="AT405" s="211"/>
      <c r="AU405" s="188"/>
      <c r="AV405" s="43" t="e" cm="1">
        <f t="array" aca="1" ref="AV405" ca="1">IF($G405="D",VLOOKUP($C405,DefaultParameters,MATCH(AV$8,'Default Parameters'!$3:$3,0),FALSE),"[enter country-specific value")</f>
        <v>#N/A</v>
      </c>
    </row>
    <row r="406" spans="1:48" x14ac:dyDescent="0.25">
      <c r="A406" s="44" t="str">
        <f t="shared" si="93"/>
        <v>EF_NO_storage_solid_Other poultry (geese)</v>
      </c>
      <c r="B406" s="2" t="s">
        <v>49</v>
      </c>
      <c r="C406" s="2" t="s">
        <v>210</v>
      </c>
      <c r="D406" s="77" t="str">
        <f t="shared" ca="1" si="90"/>
        <v>NO-N</v>
      </c>
      <c r="E406" s="2" t="s">
        <v>88</v>
      </c>
      <c r="F406" s="77" t="str">
        <f t="shared" ca="1" si="91"/>
        <v>Fraction TAN</v>
      </c>
      <c r="G406" s="201" t="s">
        <v>124</v>
      </c>
      <c r="H406" s="2" t="s">
        <v>49</v>
      </c>
      <c r="I406" s="211" t="str">
        <f t="shared" ca="1" si="92"/>
        <v>Table 3.10, 3B, EMEP/EEA Guidebook 2019</v>
      </c>
      <c r="J406" s="202"/>
      <c r="K406" s="211" cm="1">
        <f t="array" aca="1" ref="K406" ca="1">IF($G406="D",VLOOKUP($C406,DefaultParameters,MATCH(K$8,'Default Parameters'!$3:$3,0),FALSE),"[enter country-specific value")</f>
        <v>0.01</v>
      </c>
      <c r="L406" s="211" cm="1">
        <f t="array" aca="1" ref="L406" ca="1">IF($G406="D",VLOOKUP($C406,DefaultParameters,MATCH(L$8,'Default Parameters'!$3:$3,0),FALSE),"[enter country-specific value")</f>
        <v>0.01</v>
      </c>
      <c r="M406" s="211" cm="1">
        <f t="array" aca="1" ref="M406" ca="1">IF($G406="D",VLOOKUP($C406,DefaultParameters,MATCH(M$8,'Default Parameters'!$3:$3,0),FALSE),"[enter country-specific value")</f>
        <v>0.01</v>
      </c>
      <c r="N406" s="211" cm="1">
        <f t="array" aca="1" ref="N406" ca="1">IF($G406="D",VLOOKUP($C406,DefaultParameters,MATCH(N$8,'Default Parameters'!$3:$3,0),FALSE),"[enter country-specific value")</f>
        <v>0.01</v>
      </c>
      <c r="O406" s="211" cm="1">
        <f t="array" aca="1" ref="O406" ca="1">IF($G406="D",VLOOKUP($C406,DefaultParameters,MATCH(O$8,'Default Parameters'!$3:$3,0),FALSE),"[enter country-specific value")</f>
        <v>0.01</v>
      </c>
      <c r="P406" s="211" cm="1">
        <f t="array" aca="1" ref="P406" ca="1">IF($G406="D",VLOOKUP($C406,DefaultParameters,MATCH(P$8,'Default Parameters'!$3:$3,0),FALSE),"[enter country-specific value")</f>
        <v>0.01</v>
      </c>
      <c r="Q406" s="211" cm="1">
        <f t="array" aca="1" ref="Q406" ca="1">IF($G406="D",VLOOKUP($C406,DefaultParameters,MATCH(Q$8,'Default Parameters'!$3:$3,0),FALSE),"[enter country-specific value")</f>
        <v>0.01</v>
      </c>
      <c r="R406" s="211" cm="1">
        <f t="array" aca="1" ref="R406" ca="1">IF($G406="D",VLOOKUP($C406,DefaultParameters,MATCH(R$8,'Default Parameters'!$3:$3,0),FALSE),"[enter country-specific value")</f>
        <v>0.01</v>
      </c>
      <c r="S406" s="211" cm="1">
        <f t="array" aca="1" ref="S406" ca="1">IF($G406="D",VLOOKUP($C406,DefaultParameters,MATCH(S$8,'Default Parameters'!$3:$3,0),FALSE),"[enter country-specific value")</f>
        <v>0.01</v>
      </c>
      <c r="T406" s="211" cm="1">
        <f t="array" aca="1" ref="T406" ca="1">IF($G406="D",VLOOKUP($C406,DefaultParameters,MATCH(T$8,'Default Parameters'!$3:$3,0),FALSE),"[enter country-specific value")</f>
        <v>0.01</v>
      </c>
      <c r="U406" s="211" cm="1">
        <f t="array" aca="1" ref="U406" ca="1">IF($G406="D",VLOOKUP($C406,DefaultParameters,MATCH(U$8,'Default Parameters'!$3:$3,0),FALSE),"[enter country-specific value")</f>
        <v>0.01</v>
      </c>
      <c r="V406" s="211" cm="1">
        <f t="array" aca="1" ref="V406" ca="1">IF($G406="D",VLOOKUP($C406,DefaultParameters,MATCH(V$8,'Default Parameters'!$3:$3,0),FALSE),"[enter country-specific value")</f>
        <v>0.01</v>
      </c>
      <c r="W406" s="211" cm="1">
        <f t="array" aca="1" ref="W406" ca="1">IF($G406="D",VLOOKUP($C406,DefaultParameters,MATCH(W$8,'Default Parameters'!$3:$3,0),FALSE),"[enter country-specific value")</f>
        <v>0.01</v>
      </c>
      <c r="X406" s="211" cm="1">
        <f t="array" aca="1" ref="X406" ca="1">IF($G406="D",VLOOKUP($C406,DefaultParameters,MATCH(X$8,'Default Parameters'!$3:$3,0),FALSE),"[enter country-specific value")</f>
        <v>0.01</v>
      </c>
      <c r="Y406" s="211" cm="1">
        <f t="array" aca="1" ref="Y406" ca="1">IF($G406="D",VLOOKUP($C406,DefaultParameters,MATCH(Y$8,'Default Parameters'!$3:$3,0),FALSE),"[enter country-specific value")</f>
        <v>0.01</v>
      </c>
      <c r="Z406" s="211" cm="1">
        <f t="array" aca="1" ref="Z406" ca="1">IF($G406="D",VLOOKUP($C406,DefaultParameters,MATCH(Z$8,'Default Parameters'!$3:$3,0),FALSE),"[enter country-specific value")</f>
        <v>0.01</v>
      </c>
      <c r="AA406" s="211" cm="1">
        <f t="array" aca="1" ref="AA406" ca="1">IF($G406="D",VLOOKUP($C406,DefaultParameters,MATCH(AA$8,'Default Parameters'!$3:$3,0),FALSE),"[enter country-specific value")</f>
        <v>0.01</v>
      </c>
      <c r="AB406" s="211" cm="1">
        <f t="array" aca="1" ref="AB406" ca="1">IF($G406="D",VLOOKUP($C406,DefaultParameters,MATCH(AB$8,'Default Parameters'!$3:$3,0),FALSE),"[enter country-specific value")</f>
        <v>0.01</v>
      </c>
      <c r="AC406" s="211" cm="1">
        <f t="array" aca="1" ref="AC406" ca="1">IF($G406="D",VLOOKUP($C406,DefaultParameters,MATCH(AC$8,'Default Parameters'!$3:$3,0),FALSE),"[enter country-specific value")</f>
        <v>0.01</v>
      </c>
      <c r="AD406" s="211" cm="1">
        <f t="array" aca="1" ref="AD406" ca="1">IF($G406="D",VLOOKUP($C406,DefaultParameters,MATCH(AD$8,'Default Parameters'!$3:$3,0),FALSE),"[enter country-specific value")</f>
        <v>0.01</v>
      </c>
      <c r="AE406" s="211" cm="1">
        <f t="array" aca="1" ref="AE406" ca="1">IF($G406="D",VLOOKUP($C406,DefaultParameters,MATCH(AE$8,'Default Parameters'!$3:$3,0),FALSE),"[enter country-specific value")</f>
        <v>0.01</v>
      </c>
      <c r="AF406" s="211" cm="1">
        <f t="array" aca="1" ref="AF406" ca="1">IF($G406="D",VLOOKUP($C406,DefaultParameters,MATCH(AF$8,'Default Parameters'!$3:$3,0),FALSE),"[enter country-specific value")</f>
        <v>0.01</v>
      </c>
      <c r="AG406" s="211" cm="1">
        <f t="array" aca="1" ref="AG406" ca="1">IF($G406="D",VLOOKUP($C406,DefaultParameters,MATCH(AG$8,'Default Parameters'!$3:$3,0),FALSE),"[enter country-specific value")</f>
        <v>0.01</v>
      </c>
      <c r="AH406" s="211" cm="1">
        <f t="array" aca="1" ref="AH406" ca="1">IF($G406="D",VLOOKUP($C406,DefaultParameters,MATCH(AH$8,'Default Parameters'!$3:$3,0),FALSE),"[enter country-specific value")</f>
        <v>0.01</v>
      </c>
      <c r="AI406" s="211" cm="1">
        <f t="array" aca="1" ref="AI406" ca="1">IF($G406="D",VLOOKUP($C406,DefaultParameters,MATCH(AI$8,'Default Parameters'!$3:$3,0),FALSE),"[enter country-specific value")</f>
        <v>0.01</v>
      </c>
      <c r="AJ406" s="211" cm="1">
        <f t="array" aca="1" ref="AJ406" ca="1">IF($G406="D",VLOOKUP($C406,DefaultParameters,MATCH(AJ$8,'Default Parameters'!$3:$3,0),FALSE),"[enter country-specific value")</f>
        <v>0.01</v>
      </c>
      <c r="AK406" s="211" cm="1">
        <f t="array" aca="1" ref="AK406" ca="1">IF($G406="D",VLOOKUP($C406,DefaultParameters,MATCH(AK$8,'Default Parameters'!$3:$3,0),FALSE),"[enter country-specific value")</f>
        <v>0.01</v>
      </c>
      <c r="AL406" s="211" cm="1">
        <f t="array" aca="1" ref="AL406" ca="1">IF($G406="D",VLOOKUP($C406,DefaultParameters,MATCH(AL$8,'Default Parameters'!$3:$3,0),FALSE),"[enter country-specific value")</f>
        <v>0.01</v>
      </c>
      <c r="AM406" s="211" cm="1">
        <f t="array" aca="1" ref="AM406" ca="1">IF($G406="D",VLOOKUP($C406,DefaultParameters,MATCH(AM$8,'Default Parameters'!$3:$3,0),FALSE),"[enter country-specific value")</f>
        <v>0.01</v>
      </c>
      <c r="AN406" s="211" cm="1">
        <f t="array" aca="1" ref="AN406" ca="1">IF($G406="D",VLOOKUP($C406,DefaultParameters,MATCH(AN$8,'Default Parameters'!$3:$3,0),FALSE),"[enter country-specific value")</f>
        <v>0.01</v>
      </c>
      <c r="AO406" s="211" cm="1">
        <f t="array" aca="1" ref="AO406" ca="1">IF($G406="D",VLOOKUP($C406,DefaultParameters,MATCH(AO$8,'Default Parameters'!$3:$3,0),FALSE),"[enter country-specific value")</f>
        <v>0.01</v>
      </c>
      <c r="AP406" s="211"/>
      <c r="AQ406" s="211"/>
      <c r="AR406" s="211"/>
      <c r="AS406" s="211"/>
      <c r="AT406" s="211"/>
      <c r="AU406" s="188"/>
      <c r="AV406" s="43" t="e" cm="1">
        <f t="array" aca="1" ref="AV406" ca="1">IF($G406="D",VLOOKUP($C406,DefaultParameters,MATCH(AV$8,'Default Parameters'!$3:$3,0),FALSE),"[enter country-specific value")</f>
        <v>#N/A</v>
      </c>
    </row>
    <row r="407" spans="1:48" x14ac:dyDescent="0.25">
      <c r="A407" s="44" t="str">
        <f t="shared" si="93"/>
        <v>EF_NO_storage_solid_Other animals (fur animals)</v>
      </c>
      <c r="B407" s="2" t="s">
        <v>49</v>
      </c>
      <c r="C407" s="2" t="s">
        <v>210</v>
      </c>
      <c r="D407" s="77" t="str">
        <f t="shared" ca="1" si="90"/>
        <v>NO-N</v>
      </c>
      <c r="E407" s="2" t="s">
        <v>108</v>
      </c>
      <c r="F407" s="77" t="str">
        <f t="shared" ca="1" si="91"/>
        <v>Fraction TAN</v>
      </c>
      <c r="G407" s="201" t="s">
        <v>124</v>
      </c>
      <c r="H407" s="2" t="s">
        <v>49</v>
      </c>
      <c r="I407" s="211" t="str">
        <f t="shared" ca="1" si="92"/>
        <v>Table 3.10, 3B, EMEP/EEA Guidebook 2019</v>
      </c>
      <c r="J407" s="202"/>
      <c r="K407" s="211" cm="1">
        <f t="array" aca="1" ref="K407" ca="1">IF($G407="D",VLOOKUP($C407,DefaultParameters,MATCH(K$8,'Default Parameters'!$3:$3,0),FALSE),"[enter country-specific value")</f>
        <v>0.01</v>
      </c>
      <c r="L407" s="211" cm="1">
        <f t="array" aca="1" ref="L407" ca="1">IF($G407="D",VLOOKUP($C407,DefaultParameters,MATCH(L$8,'Default Parameters'!$3:$3,0),FALSE),"[enter country-specific value")</f>
        <v>0.01</v>
      </c>
      <c r="M407" s="211" cm="1">
        <f t="array" aca="1" ref="M407" ca="1">IF($G407="D",VLOOKUP($C407,DefaultParameters,MATCH(M$8,'Default Parameters'!$3:$3,0),FALSE),"[enter country-specific value")</f>
        <v>0.01</v>
      </c>
      <c r="N407" s="211" cm="1">
        <f t="array" aca="1" ref="N407" ca="1">IF($G407="D",VLOOKUP($C407,DefaultParameters,MATCH(N$8,'Default Parameters'!$3:$3,0),FALSE),"[enter country-specific value")</f>
        <v>0.01</v>
      </c>
      <c r="O407" s="211" cm="1">
        <f t="array" aca="1" ref="O407" ca="1">IF($G407="D",VLOOKUP($C407,DefaultParameters,MATCH(O$8,'Default Parameters'!$3:$3,0),FALSE),"[enter country-specific value")</f>
        <v>0.01</v>
      </c>
      <c r="P407" s="211" cm="1">
        <f t="array" aca="1" ref="P407" ca="1">IF($G407="D",VLOOKUP($C407,DefaultParameters,MATCH(P$8,'Default Parameters'!$3:$3,0),FALSE),"[enter country-specific value")</f>
        <v>0.01</v>
      </c>
      <c r="Q407" s="211" cm="1">
        <f t="array" aca="1" ref="Q407" ca="1">IF($G407="D",VLOOKUP($C407,DefaultParameters,MATCH(Q$8,'Default Parameters'!$3:$3,0),FALSE),"[enter country-specific value")</f>
        <v>0.01</v>
      </c>
      <c r="R407" s="211" cm="1">
        <f t="array" aca="1" ref="R407" ca="1">IF($G407="D",VLOOKUP($C407,DefaultParameters,MATCH(R$8,'Default Parameters'!$3:$3,0),FALSE),"[enter country-specific value")</f>
        <v>0.01</v>
      </c>
      <c r="S407" s="211" cm="1">
        <f t="array" aca="1" ref="S407" ca="1">IF($G407="D",VLOOKUP($C407,DefaultParameters,MATCH(S$8,'Default Parameters'!$3:$3,0),FALSE),"[enter country-specific value")</f>
        <v>0.01</v>
      </c>
      <c r="T407" s="211" cm="1">
        <f t="array" aca="1" ref="T407" ca="1">IF($G407="D",VLOOKUP($C407,DefaultParameters,MATCH(T$8,'Default Parameters'!$3:$3,0),FALSE),"[enter country-specific value")</f>
        <v>0.01</v>
      </c>
      <c r="U407" s="211" cm="1">
        <f t="array" aca="1" ref="U407" ca="1">IF($G407="D",VLOOKUP($C407,DefaultParameters,MATCH(U$8,'Default Parameters'!$3:$3,0),FALSE),"[enter country-specific value")</f>
        <v>0.01</v>
      </c>
      <c r="V407" s="211" cm="1">
        <f t="array" aca="1" ref="V407" ca="1">IF($G407="D",VLOOKUP($C407,DefaultParameters,MATCH(V$8,'Default Parameters'!$3:$3,0),FALSE),"[enter country-specific value")</f>
        <v>0.01</v>
      </c>
      <c r="W407" s="211" cm="1">
        <f t="array" aca="1" ref="W407" ca="1">IF($G407="D",VLOOKUP($C407,DefaultParameters,MATCH(W$8,'Default Parameters'!$3:$3,0),FALSE),"[enter country-specific value")</f>
        <v>0.01</v>
      </c>
      <c r="X407" s="211" cm="1">
        <f t="array" aca="1" ref="X407" ca="1">IF($G407="D",VLOOKUP($C407,DefaultParameters,MATCH(X$8,'Default Parameters'!$3:$3,0),FALSE),"[enter country-specific value")</f>
        <v>0.01</v>
      </c>
      <c r="Y407" s="211" cm="1">
        <f t="array" aca="1" ref="Y407" ca="1">IF($G407="D",VLOOKUP($C407,DefaultParameters,MATCH(Y$8,'Default Parameters'!$3:$3,0),FALSE),"[enter country-specific value")</f>
        <v>0.01</v>
      </c>
      <c r="Z407" s="211" cm="1">
        <f t="array" aca="1" ref="Z407" ca="1">IF($G407="D",VLOOKUP($C407,DefaultParameters,MATCH(Z$8,'Default Parameters'!$3:$3,0),FALSE),"[enter country-specific value")</f>
        <v>0.01</v>
      </c>
      <c r="AA407" s="211" cm="1">
        <f t="array" aca="1" ref="AA407" ca="1">IF($G407="D",VLOOKUP($C407,DefaultParameters,MATCH(AA$8,'Default Parameters'!$3:$3,0),FALSE),"[enter country-specific value")</f>
        <v>0.01</v>
      </c>
      <c r="AB407" s="211" cm="1">
        <f t="array" aca="1" ref="AB407" ca="1">IF($G407="D",VLOOKUP($C407,DefaultParameters,MATCH(AB$8,'Default Parameters'!$3:$3,0),FALSE),"[enter country-specific value")</f>
        <v>0.01</v>
      </c>
      <c r="AC407" s="211" cm="1">
        <f t="array" aca="1" ref="AC407" ca="1">IF($G407="D",VLOOKUP($C407,DefaultParameters,MATCH(AC$8,'Default Parameters'!$3:$3,0),FALSE),"[enter country-specific value")</f>
        <v>0.01</v>
      </c>
      <c r="AD407" s="211" cm="1">
        <f t="array" aca="1" ref="AD407" ca="1">IF($G407="D",VLOOKUP($C407,DefaultParameters,MATCH(AD$8,'Default Parameters'!$3:$3,0),FALSE),"[enter country-specific value")</f>
        <v>0.01</v>
      </c>
      <c r="AE407" s="211" cm="1">
        <f t="array" aca="1" ref="AE407" ca="1">IF($G407="D",VLOOKUP($C407,DefaultParameters,MATCH(AE$8,'Default Parameters'!$3:$3,0),FALSE),"[enter country-specific value")</f>
        <v>0.01</v>
      </c>
      <c r="AF407" s="211" cm="1">
        <f t="array" aca="1" ref="AF407" ca="1">IF($G407="D",VLOOKUP($C407,DefaultParameters,MATCH(AF$8,'Default Parameters'!$3:$3,0),FALSE),"[enter country-specific value")</f>
        <v>0.01</v>
      </c>
      <c r="AG407" s="211" cm="1">
        <f t="array" aca="1" ref="AG407" ca="1">IF($G407="D",VLOOKUP($C407,DefaultParameters,MATCH(AG$8,'Default Parameters'!$3:$3,0),FALSE),"[enter country-specific value")</f>
        <v>0.01</v>
      </c>
      <c r="AH407" s="211" cm="1">
        <f t="array" aca="1" ref="AH407" ca="1">IF($G407="D",VLOOKUP($C407,DefaultParameters,MATCH(AH$8,'Default Parameters'!$3:$3,0),FALSE),"[enter country-specific value")</f>
        <v>0.01</v>
      </c>
      <c r="AI407" s="211" cm="1">
        <f t="array" aca="1" ref="AI407" ca="1">IF($G407="D",VLOOKUP($C407,DefaultParameters,MATCH(AI$8,'Default Parameters'!$3:$3,0),FALSE),"[enter country-specific value")</f>
        <v>0.01</v>
      </c>
      <c r="AJ407" s="211" cm="1">
        <f t="array" aca="1" ref="AJ407" ca="1">IF($G407="D",VLOOKUP($C407,DefaultParameters,MATCH(AJ$8,'Default Parameters'!$3:$3,0),FALSE),"[enter country-specific value")</f>
        <v>0.01</v>
      </c>
      <c r="AK407" s="211" cm="1">
        <f t="array" aca="1" ref="AK407" ca="1">IF($G407="D",VLOOKUP($C407,DefaultParameters,MATCH(AK$8,'Default Parameters'!$3:$3,0),FALSE),"[enter country-specific value")</f>
        <v>0.01</v>
      </c>
      <c r="AL407" s="211" cm="1">
        <f t="array" aca="1" ref="AL407" ca="1">IF($G407="D",VLOOKUP($C407,DefaultParameters,MATCH(AL$8,'Default Parameters'!$3:$3,0),FALSE),"[enter country-specific value")</f>
        <v>0.01</v>
      </c>
      <c r="AM407" s="211" cm="1">
        <f t="array" aca="1" ref="AM407" ca="1">IF($G407="D",VLOOKUP($C407,DefaultParameters,MATCH(AM$8,'Default Parameters'!$3:$3,0),FALSE),"[enter country-specific value")</f>
        <v>0.01</v>
      </c>
      <c r="AN407" s="211" cm="1">
        <f t="array" aca="1" ref="AN407" ca="1">IF($G407="D",VLOOKUP($C407,DefaultParameters,MATCH(AN$8,'Default Parameters'!$3:$3,0),FALSE),"[enter country-specific value")</f>
        <v>0.01</v>
      </c>
      <c r="AO407" s="211" cm="1">
        <f t="array" aca="1" ref="AO407" ca="1">IF($G407="D",VLOOKUP($C407,DefaultParameters,MATCH(AO$8,'Default Parameters'!$3:$3,0),FALSE),"[enter country-specific value")</f>
        <v>0.01</v>
      </c>
      <c r="AP407" s="211"/>
      <c r="AQ407" s="211"/>
      <c r="AR407" s="211"/>
      <c r="AS407" s="211"/>
      <c r="AT407" s="211"/>
      <c r="AU407" s="188"/>
      <c r="AV407" s="43" t="e" cm="1">
        <f t="array" aca="1" ref="AV407" ca="1">IF($G407="D",VLOOKUP($C407,DefaultParameters,MATCH(AV$8,'Default Parameters'!$3:$3,0),FALSE),"[enter country-specific value")</f>
        <v>#N/A</v>
      </c>
    </row>
    <row r="408" spans="1:48" x14ac:dyDescent="0.25">
      <c r="A408" s="44" t="str">
        <f>C408&amp;"_"&amp;E408</f>
        <v>EF_N2_storage_solid_Dairy cattle</v>
      </c>
      <c r="B408" s="2" t="s">
        <v>49</v>
      </c>
      <c r="C408" s="2" t="s">
        <v>211</v>
      </c>
      <c r="D408" s="77" t="str">
        <f t="shared" ca="1" si="90"/>
        <v>N2-N</v>
      </c>
      <c r="E408" s="2" t="s">
        <v>75</v>
      </c>
      <c r="F408" s="77" t="str">
        <f t="shared" ca="1" si="91"/>
        <v>Fraction TAN</v>
      </c>
      <c r="G408" s="201" t="s">
        <v>124</v>
      </c>
      <c r="H408" s="2" t="s">
        <v>49</v>
      </c>
      <c r="I408" s="211" t="str">
        <f t="shared" ca="1" si="92"/>
        <v>Table 3.10, 3B, EMEP/EEA Guidebook 2019</v>
      </c>
      <c r="J408" s="176"/>
      <c r="K408" s="211" cm="1">
        <f t="array" aca="1" ref="K408" ca="1">IF($G408="D",VLOOKUP($C408,DefaultParameters,MATCH(K$8,'Default Parameters'!$3:$3,0),FALSE),"[enter country-specific value")</f>
        <v>0.3</v>
      </c>
      <c r="L408" s="211" cm="1">
        <f t="array" aca="1" ref="L408" ca="1">IF($G408="D",VLOOKUP($C408,DefaultParameters,MATCH(L$8,'Default Parameters'!$3:$3,0),FALSE),"[enter country-specific value")</f>
        <v>0.3</v>
      </c>
      <c r="M408" s="211" cm="1">
        <f t="array" aca="1" ref="M408" ca="1">IF($G408="D",VLOOKUP($C408,DefaultParameters,MATCH(M$8,'Default Parameters'!$3:$3,0),FALSE),"[enter country-specific value")</f>
        <v>0.3</v>
      </c>
      <c r="N408" s="211" cm="1">
        <f t="array" aca="1" ref="N408" ca="1">IF($G408="D",VLOOKUP($C408,DefaultParameters,MATCH(N$8,'Default Parameters'!$3:$3,0),FALSE),"[enter country-specific value")</f>
        <v>0.3</v>
      </c>
      <c r="O408" s="211" cm="1">
        <f t="array" aca="1" ref="O408" ca="1">IF($G408="D",VLOOKUP($C408,DefaultParameters,MATCH(O$8,'Default Parameters'!$3:$3,0),FALSE),"[enter country-specific value")</f>
        <v>0.3</v>
      </c>
      <c r="P408" s="211" cm="1">
        <f t="array" aca="1" ref="P408" ca="1">IF($G408="D",VLOOKUP($C408,DefaultParameters,MATCH(P$8,'Default Parameters'!$3:$3,0),FALSE),"[enter country-specific value")</f>
        <v>0.3</v>
      </c>
      <c r="Q408" s="211" cm="1">
        <f t="array" aca="1" ref="Q408" ca="1">IF($G408="D",VLOOKUP($C408,DefaultParameters,MATCH(Q$8,'Default Parameters'!$3:$3,0),FALSE),"[enter country-specific value")</f>
        <v>0.3</v>
      </c>
      <c r="R408" s="211" cm="1">
        <f t="array" aca="1" ref="R408" ca="1">IF($G408="D",VLOOKUP($C408,DefaultParameters,MATCH(R$8,'Default Parameters'!$3:$3,0),FALSE),"[enter country-specific value")</f>
        <v>0.3</v>
      </c>
      <c r="S408" s="211" cm="1">
        <f t="array" aca="1" ref="S408" ca="1">IF($G408="D",VLOOKUP($C408,DefaultParameters,MATCH(S$8,'Default Parameters'!$3:$3,0),FALSE),"[enter country-specific value")</f>
        <v>0.3</v>
      </c>
      <c r="T408" s="211" cm="1">
        <f t="array" aca="1" ref="T408" ca="1">IF($G408="D",VLOOKUP($C408,DefaultParameters,MATCH(T$8,'Default Parameters'!$3:$3,0),FALSE),"[enter country-specific value")</f>
        <v>0.3</v>
      </c>
      <c r="U408" s="211" cm="1">
        <f t="array" aca="1" ref="U408" ca="1">IF($G408="D",VLOOKUP($C408,DefaultParameters,MATCH(U$8,'Default Parameters'!$3:$3,0),FALSE),"[enter country-specific value")</f>
        <v>0.3</v>
      </c>
      <c r="V408" s="211" cm="1">
        <f t="array" aca="1" ref="V408" ca="1">IF($G408="D",VLOOKUP($C408,DefaultParameters,MATCH(V$8,'Default Parameters'!$3:$3,0),FALSE),"[enter country-specific value")</f>
        <v>0.3</v>
      </c>
      <c r="W408" s="211" cm="1">
        <f t="array" aca="1" ref="W408" ca="1">IF($G408="D",VLOOKUP($C408,DefaultParameters,MATCH(W$8,'Default Parameters'!$3:$3,0),FALSE),"[enter country-specific value")</f>
        <v>0.3</v>
      </c>
      <c r="X408" s="211" cm="1">
        <f t="array" aca="1" ref="X408" ca="1">IF($G408="D",VLOOKUP($C408,DefaultParameters,MATCH(X$8,'Default Parameters'!$3:$3,0),FALSE),"[enter country-specific value")</f>
        <v>0.3</v>
      </c>
      <c r="Y408" s="211" cm="1">
        <f t="array" aca="1" ref="Y408" ca="1">IF($G408="D",VLOOKUP($C408,DefaultParameters,MATCH(Y$8,'Default Parameters'!$3:$3,0),FALSE),"[enter country-specific value")</f>
        <v>0.3</v>
      </c>
      <c r="Z408" s="211" cm="1">
        <f t="array" aca="1" ref="Z408" ca="1">IF($G408="D",VLOOKUP($C408,DefaultParameters,MATCH(Z$8,'Default Parameters'!$3:$3,0),FALSE),"[enter country-specific value")</f>
        <v>0.3</v>
      </c>
      <c r="AA408" s="211" cm="1">
        <f t="array" aca="1" ref="AA408" ca="1">IF($G408="D",VLOOKUP($C408,DefaultParameters,MATCH(AA$8,'Default Parameters'!$3:$3,0),FALSE),"[enter country-specific value")</f>
        <v>0.3</v>
      </c>
      <c r="AB408" s="211" cm="1">
        <f t="array" aca="1" ref="AB408" ca="1">IF($G408="D",VLOOKUP($C408,DefaultParameters,MATCH(AB$8,'Default Parameters'!$3:$3,0),FALSE),"[enter country-specific value")</f>
        <v>0.3</v>
      </c>
      <c r="AC408" s="211" cm="1">
        <f t="array" aca="1" ref="AC408" ca="1">IF($G408="D",VLOOKUP($C408,DefaultParameters,MATCH(AC$8,'Default Parameters'!$3:$3,0),FALSE),"[enter country-specific value")</f>
        <v>0.3</v>
      </c>
      <c r="AD408" s="211" cm="1">
        <f t="array" aca="1" ref="AD408" ca="1">IF($G408="D",VLOOKUP($C408,DefaultParameters,MATCH(AD$8,'Default Parameters'!$3:$3,0),FALSE),"[enter country-specific value")</f>
        <v>0.3</v>
      </c>
      <c r="AE408" s="211" cm="1">
        <f t="array" aca="1" ref="AE408" ca="1">IF($G408="D",VLOOKUP($C408,DefaultParameters,MATCH(AE$8,'Default Parameters'!$3:$3,0),FALSE),"[enter country-specific value")</f>
        <v>0.3</v>
      </c>
      <c r="AF408" s="211" cm="1">
        <f t="array" aca="1" ref="AF408" ca="1">IF($G408="D",VLOOKUP($C408,DefaultParameters,MATCH(AF$8,'Default Parameters'!$3:$3,0),FALSE),"[enter country-specific value")</f>
        <v>0.3</v>
      </c>
      <c r="AG408" s="211" cm="1">
        <f t="array" aca="1" ref="AG408" ca="1">IF($G408="D",VLOOKUP($C408,DefaultParameters,MATCH(AG$8,'Default Parameters'!$3:$3,0),FALSE),"[enter country-specific value")</f>
        <v>0.3</v>
      </c>
      <c r="AH408" s="211" cm="1">
        <f t="array" aca="1" ref="AH408" ca="1">IF($G408="D",VLOOKUP($C408,DefaultParameters,MATCH(AH$8,'Default Parameters'!$3:$3,0),FALSE),"[enter country-specific value")</f>
        <v>0.3</v>
      </c>
      <c r="AI408" s="211" cm="1">
        <f t="array" aca="1" ref="AI408" ca="1">IF($G408="D",VLOOKUP($C408,DefaultParameters,MATCH(AI$8,'Default Parameters'!$3:$3,0),FALSE),"[enter country-specific value")</f>
        <v>0.3</v>
      </c>
      <c r="AJ408" s="211" cm="1">
        <f t="array" aca="1" ref="AJ408" ca="1">IF($G408="D",VLOOKUP($C408,DefaultParameters,MATCH(AJ$8,'Default Parameters'!$3:$3,0),FALSE),"[enter country-specific value")</f>
        <v>0.3</v>
      </c>
      <c r="AK408" s="211" cm="1">
        <f t="array" aca="1" ref="AK408" ca="1">IF($G408="D",VLOOKUP($C408,DefaultParameters,MATCH(AK$8,'Default Parameters'!$3:$3,0),FALSE),"[enter country-specific value")</f>
        <v>0.3</v>
      </c>
      <c r="AL408" s="211" cm="1">
        <f t="array" aca="1" ref="AL408" ca="1">IF($G408="D",VLOOKUP($C408,DefaultParameters,MATCH(AL$8,'Default Parameters'!$3:$3,0),FALSE),"[enter country-specific value")</f>
        <v>0.3</v>
      </c>
      <c r="AM408" s="211" cm="1">
        <f t="array" aca="1" ref="AM408" ca="1">IF($G408="D",VLOOKUP($C408,DefaultParameters,MATCH(AM$8,'Default Parameters'!$3:$3,0),FALSE),"[enter country-specific value")</f>
        <v>0.3</v>
      </c>
      <c r="AN408" s="211" cm="1">
        <f t="array" aca="1" ref="AN408" ca="1">IF($G408="D",VLOOKUP($C408,DefaultParameters,MATCH(AN$8,'Default Parameters'!$3:$3,0),FALSE),"[enter country-specific value")</f>
        <v>0.3</v>
      </c>
      <c r="AO408" s="211" cm="1">
        <f t="array" aca="1" ref="AO408" ca="1">IF($G408="D",VLOOKUP($C408,DefaultParameters,MATCH(AO$8,'Default Parameters'!$3:$3,0),FALSE),"[enter country-specific value")</f>
        <v>0.3</v>
      </c>
      <c r="AP408" s="211"/>
      <c r="AQ408" s="211"/>
      <c r="AR408" s="211"/>
      <c r="AS408" s="211"/>
      <c r="AT408" s="211"/>
      <c r="AU408" s="188"/>
      <c r="AV408" s="43" t="e" cm="1">
        <f t="array" aca="1" ref="AV408" ca="1">IF($G408="D",VLOOKUP($C408,DefaultParameters,MATCH(AV$8,'Default Parameters'!$3:$3,0),FALSE),"[enter country-specific value")</f>
        <v>#N/A</v>
      </c>
    </row>
    <row r="409" spans="1:48" x14ac:dyDescent="0.25">
      <c r="A409" s="44" t="str">
        <f t="shared" ref="A409:A423" si="94">C409&amp;"_"&amp;E409</f>
        <v>EF_N2_storage_solid_Non-dairy cattle</v>
      </c>
      <c r="B409" s="2" t="s">
        <v>49</v>
      </c>
      <c r="C409" s="2" t="s">
        <v>211</v>
      </c>
      <c r="D409" s="77" t="str">
        <f t="shared" ca="1" si="90"/>
        <v>N2-N</v>
      </c>
      <c r="E409" s="2" t="s">
        <v>77</v>
      </c>
      <c r="F409" s="77" t="str">
        <f t="shared" ca="1" si="91"/>
        <v>Fraction TAN</v>
      </c>
      <c r="G409" s="201" t="s">
        <v>124</v>
      </c>
      <c r="H409" s="2" t="s">
        <v>49</v>
      </c>
      <c r="I409" s="211" t="str">
        <f t="shared" ca="1" si="92"/>
        <v>Table 3.10, 3B, EMEP/EEA Guidebook 2019</v>
      </c>
      <c r="J409" s="176"/>
      <c r="K409" s="211" cm="1">
        <f t="array" aca="1" ref="K409" ca="1">IF($G409="D",VLOOKUP($C409,DefaultParameters,MATCH(K$8,'Default Parameters'!$3:$3,0),FALSE),"[enter country-specific value")</f>
        <v>0.3</v>
      </c>
      <c r="L409" s="211" cm="1">
        <f t="array" aca="1" ref="L409" ca="1">IF($G409="D",VLOOKUP($C409,DefaultParameters,MATCH(L$8,'Default Parameters'!$3:$3,0),FALSE),"[enter country-specific value")</f>
        <v>0.3</v>
      </c>
      <c r="M409" s="211" cm="1">
        <f t="array" aca="1" ref="M409" ca="1">IF($G409="D",VLOOKUP($C409,DefaultParameters,MATCH(M$8,'Default Parameters'!$3:$3,0),FALSE),"[enter country-specific value")</f>
        <v>0.3</v>
      </c>
      <c r="N409" s="211" cm="1">
        <f t="array" aca="1" ref="N409" ca="1">IF($G409="D",VLOOKUP($C409,DefaultParameters,MATCH(N$8,'Default Parameters'!$3:$3,0),FALSE),"[enter country-specific value")</f>
        <v>0.3</v>
      </c>
      <c r="O409" s="211" cm="1">
        <f t="array" aca="1" ref="O409" ca="1">IF($G409="D",VLOOKUP($C409,DefaultParameters,MATCH(O$8,'Default Parameters'!$3:$3,0),FALSE),"[enter country-specific value")</f>
        <v>0.3</v>
      </c>
      <c r="P409" s="211" cm="1">
        <f t="array" aca="1" ref="P409" ca="1">IF($G409="D",VLOOKUP($C409,DefaultParameters,MATCH(P$8,'Default Parameters'!$3:$3,0),FALSE),"[enter country-specific value")</f>
        <v>0.3</v>
      </c>
      <c r="Q409" s="211" cm="1">
        <f t="array" aca="1" ref="Q409" ca="1">IF($G409="D",VLOOKUP($C409,DefaultParameters,MATCH(Q$8,'Default Parameters'!$3:$3,0),FALSE),"[enter country-specific value")</f>
        <v>0.3</v>
      </c>
      <c r="R409" s="211" cm="1">
        <f t="array" aca="1" ref="R409" ca="1">IF($G409="D",VLOOKUP($C409,DefaultParameters,MATCH(R$8,'Default Parameters'!$3:$3,0),FALSE),"[enter country-specific value")</f>
        <v>0.3</v>
      </c>
      <c r="S409" s="211" cm="1">
        <f t="array" aca="1" ref="S409" ca="1">IF($G409="D",VLOOKUP($C409,DefaultParameters,MATCH(S$8,'Default Parameters'!$3:$3,0),FALSE),"[enter country-specific value")</f>
        <v>0.3</v>
      </c>
      <c r="T409" s="211" cm="1">
        <f t="array" aca="1" ref="T409" ca="1">IF($G409="D",VLOOKUP($C409,DefaultParameters,MATCH(T$8,'Default Parameters'!$3:$3,0),FALSE),"[enter country-specific value")</f>
        <v>0.3</v>
      </c>
      <c r="U409" s="211" cm="1">
        <f t="array" aca="1" ref="U409" ca="1">IF($G409="D",VLOOKUP($C409,DefaultParameters,MATCH(U$8,'Default Parameters'!$3:$3,0),FALSE),"[enter country-specific value")</f>
        <v>0.3</v>
      </c>
      <c r="V409" s="211" cm="1">
        <f t="array" aca="1" ref="V409" ca="1">IF($G409="D",VLOOKUP($C409,DefaultParameters,MATCH(V$8,'Default Parameters'!$3:$3,0),FALSE),"[enter country-specific value")</f>
        <v>0.3</v>
      </c>
      <c r="W409" s="211" cm="1">
        <f t="array" aca="1" ref="W409" ca="1">IF($G409="D",VLOOKUP($C409,DefaultParameters,MATCH(W$8,'Default Parameters'!$3:$3,0),FALSE),"[enter country-specific value")</f>
        <v>0.3</v>
      </c>
      <c r="X409" s="211" cm="1">
        <f t="array" aca="1" ref="X409" ca="1">IF($G409="D",VLOOKUP($C409,DefaultParameters,MATCH(X$8,'Default Parameters'!$3:$3,0),FALSE),"[enter country-specific value")</f>
        <v>0.3</v>
      </c>
      <c r="Y409" s="211" cm="1">
        <f t="array" aca="1" ref="Y409" ca="1">IF($G409="D",VLOOKUP($C409,DefaultParameters,MATCH(Y$8,'Default Parameters'!$3:$3,0),FALSE),"[enter country-specific value")</f>
        <v>0.3</v>
      </c>
      <c r="Z409" s="211" cm="1">
        <f t="array" aca="1" ref="Z409" ca="1">IF($G409="D",VLOOKUP($C409,DefaultParameters,MATCH(Z$8,'Default Parameters'!$3:$3,0),FALSE),"[enter country-specific value")</f>
        <v>0.3</v>
      </c>
      <c r="AA409" s="211" cm="1">
        <f t="array" aca="1" ref="AA409" ca="1">IF($G409="D",VLOOKUP($C409,DefaultParameters,MATCH(AA$8,'Default Parameters'!$3:$3,0),FALSE),"[enter country-specific value")</f>
        <v>0.3</v>
      </c>
      <c r="AB409" s="211" cm="1">
        <f t="array" aca="1" ref="AB409" ca="1">IF($G409="D",VLOOKUP($C409,DefaultParameters,MATCH(AB$8,'Default Parameters'!$3:$3,0),FALSE),"[enter country-specific value")</f>
        <v>0.3</v>
      </c>
      <c r="AC409" s="211" cm="1">
        <f t="array" aca="1" ref="AC409" ca="1">IF($G409="D",VLOOKUP($C409,DefaultParameters,MATCH(AC$8,'Default Parameters'!$3:$3,0),FALSE),"[enter country-specific value")</f>
        <v>0.3</v>
      </c>
      <c r="AD409" s="211" cm="1">
        <f t="array" aca="1" ref="AD409" ca="1">IF($G409="D",VLOOKUP($C409,DefaultParameters,MATCH(AD$8,'Default Parameters'!$3:$3,0),FALSE),"[enter country-specific value")</f>
        <v>0.3</v>
      </c>
      <c r="AE409" s="211" cm="1">
        <f t="array" aca="1" ref="AE409" ca="1">IF($G409="D",VLOOKUP($C409,DefaultParameters,MATCH(AE$8,'Default Parameters'!$3:$3,0),FALSE),"[enter country-specific value")</f>
        <v>0.3</v>
      </c>
      <c r="AF409" s="211" cm="1">
        <f t="array" aca="1" ref="AF409" ca="1">IF($G409="D",VLOOKUP($C409,DefaultParameters,MATCH(AF$8,'Default Parameters'!$3:$3,0),FALSE),"[enter country-specific value")</f>
        <v>0.3</v>
      </c>
      <c r="AG409" s="211" cm="1">
        <f t="array" aca="1" ref="AG409" ca="1">IF($G409="D",VLOOKUP($C409,DefaultParameters,MATCH(AG$8,'Default Parameters'!$3:$3,0),FALSE),"[enter country-specific value")</f>
        <v>0.3</v>
      </c>
      <c r="AH409" s="211" cm="1">
        <f t="array" aca="1" ref="AH409" ca="1">IF($G409="D",VLOOKUP($C409,DefaultParameters,MATCH(AH$8,'Default Parameters'!$3:$3,0),FALSE),"[enter country-specific value")</f>
        <v>0.3</v>
      </c>
      <c r="AI409" s="211" cm="1">
        <f t="array" aca="1" ref="AI409" ca="1">IF($G409="D",VLOOKUP($C409,DefaultParameters,MATCH(AI$8,'Default Parameters'!$3:$3,0),FALSE),"[enter country-specific value")</f>
        <v>0.3</v>
      </c>
      <c r="AJ409" s="211" cm="1">
        <f t="array" aca="1" ref="AJ409" ca="1">IF($G409="D",VLOOKUP($C409,DefaultParameters,MATCH(AJ$8,'Default Parameters'!$3:$3,0),FALSE),"[enter country-specific value")</f>
        <v>0.3</v>
      </c>
      <c r="AK409" s="211" cm="1">
        <f t="array" aca="1" ref="AK409" ca="1">IF($G409="D",VLOOKUP($C409,DefaultParameters,MATCH(AK$8,'Default Parameters'!$3:$3,0),FALSE),"[enter country-specific value")</f>
        <v>0.3</v>
      </c>
      <c r="AL409" s="211" cm="1">
        <f t="array" aca="1" ref="AL409" ca="1">IF($G409="D",VLOOKUP($C409,DefaultParameters,MATCH(AL$8,'Default Parameters'!$3:$3,0),FALSE),"[enter country-specific value")</f>
        <v>0.3</v>
      </c>
      <c r="AM409" s="211" cm="1">
        <f t="array" aca="1" ref="AM409" ca="1">IF($G409="D",VLOOKUP($C409,DefaultParameters,MATCH(AM$8,'Default Parameters'!$3:$3,0),FALSE),"[enter country-specific value")</f>
        <v>0.3</v>
      </c>
      <c r="AN409" s="211" cm="1">
        <f t="array" aca="1" ref="AN409" ca="1">IF($G409="D",VLOOKUP($C409,DefaultParameters,MATCH(AN$8,'Default Parameters'!$3:$3,0),FALSE),"[enter country-specific value")</f>
        <v>0.3</v>
      </c>
      <c r="AO409" s="211" cm="1">
        <f t="array" aca="1" ref="AO409" ca="1">IF($G409="D",VLOOKUP($C409,DefaultParameters,MATCH(AO$8,'Default Parameters'!$3:$3,0),FALSE),"[enter country-specific value")</f>
        <v>0.3</v>
      </c>
      <c r="AP409" s="211"/>
      <c r="AQ409" s="211"/>
      <c r="AR409" s="211"/>
      <c r="AS409" s="211"/>
      <c r="AT409" s="211"/>
      <c r="AU409" s="188"/>
      <c r="AV409" s="43" t="e" cm="1">
        <f t="array" aca="1" ref="AV409" ca="1">IF($G409="D",VLOOKUP($C409,DefaultParameters,MATCH(AV$8,'Default Parameters'!$3:$3,0),FALSE),"[enter country-specific value")</f>
        <v>#N/A</v>
      </c>
    </row>
    <row r="410" spans="1:48" x14ac:dyDescent="0.25">
      <c r="A410" s="44" t="str">
        <f t="shared" si="94"/>
        <v>EF_N2_storage_solid_Non-dairy cattle (calves)</v>
      </c>
      <c r="B410" s="2" t="s">
        <v>49</v>
      </c>
      <c r="C410" s="2" t="s">
        <v>211</v>
      </c>
      <c r="D410" s="77" t="str">
        <f t="shared" ca="1" si="90"/>
        <v>N2-N</v>
      </c>
      <c r="E410" s="2" t="s">
        <v>78</v>
      </c>
      <c r="F410" s="77" t="str">
        <f t="shared" ca="1" si="91"/>
        <v>Fraction TAN</v>
      </c>
      <c r="G410" s="201" t="s">
        <v>124</v>
      </c>
      <c r="H410" s="2" t="s">
        <v>49</v>
      </c>
      <c r="I410" s="211" t="str">
        <f t="shared" ca="1" si="92"/>
        <v>Table 3.10, 3B, EMEP/EEA Guidebook 2019</v>
      </c>
      <c r="J410" s="202"/>
      <c r="K410" s="211" cm="1">
        <f t="array" aca="1" ref="K410" ca="1">IF($G410="D",VLOOKUP($C410,DefaultParameters,MATCH(K$8,'Default Parameters'!$3:$3,0),FALSE),"[enter country-specific value")</f>
        <v>0.3</v>
      </c>
      <c r="L410" s="211" cm="1">
        <f t="array" aca="1" ref="L410" ca="1">IF($G410="D",VLOOKUP($C410,DefaultParameters,MATCH(L$8,'Default Parameters'!$3:$3,0),FALSE),"[enter country-specific value")</f>
        <v>0.3</v>
      </c>
      <c r="M410" s="211" cm="1">
        <f t="array" aca="1" ref="M410" ca="1">IF($G410="D",VLOOKUP($C410,DefaultParameters,MATCH(M$8,'Default Parameters'!$3:$3,0),FALSE),"[enter country-specific value")</f>
        <v>0.3</v>
      </c>
      <c r="N410" s="211" cm="1">
        <f t="array" aca="1" ref="N410" ca="1">IF($G410="D",VLOOKUP($C410,DefaultParameters,MATCH(N$8,'Default Parameters'!$3:$3,0),FALSE),"[enter country-specific value")</f>
        <v>0.3</v>
      </c>
      <c r="O410" s="211" cm="1">
        <f t="array" aca="1" ref="O410" ca="1">IF($G410="D",VLOOKUP($C410,DefaultParameters,MATCH(O$8,'Default Parameters'!$3:$3,0),FALSE),"[enter country-specific value")</f>
        <v>0.3</v>
      </c>
      <c r="P410" s="211" cm="1">
        <f t="array" aca="1" ref="P410" ca="1">IF($G410="D",VLOOKUP($C410,DefaultParameters,MATCH(P$8,'Default Parameters'!$3:$3,0),FALSE),"[enter country-specific value")</f>
        <v>0.3</v>
      </c>
      <c r="Q410" s="211" cm="1">
        <f t="array" aca="1" ref="Q410" ca="1">IF($G410="D",VLOOKUP($C410,DefaultParameters,MATCH(Q$8,'Default Parameters'!$3:$3,0),FALSE),"[enter country-specific value")</f>
        <v>0.3</v>
      </c>
      <c r="R410" s="211" cm="1">
        <f t="array" aca="1" ref="R410" ca="1">IF($G410="D",VLOOKUP($C410,DefaultParameters,MATCH(R$8,'Default Parameters'!$3:$3,0),FALSE),"[enter country-specific value")</f>
        <v>0.3</v>
      </c>
      <c r="S410" s="211" cm="1">
        <f t="array" aca="1" ref="S410" ca="1">IF($G410="D",VLOOKUP($C410,DefaultParameters,MATCH(S$8,'Default Parameters'!$3:$3,0),FALSE),"[enter country-specific value")</f>
        <v>0.3</v>
      </c>
      <c r="T410" s="211" cm="1">
        <f t="array" aca="1" ref="T410" ca="1">IF($G410="D",VLOOKUP($C410,DefaultParameters,MATCH(T$8,'Default Parameters'!$3:$3,0),FALSE),"[enter country-specific value")</f>
        <v>0.3</v>
      </c>
      <c r="U410" s="211" cm="1">
        <f t="array" aca="1" ref="U410" ca="1">IF($G410="D",VLOOKUP($C410,DefaultParameters,MATCH(U$8,'Default Parameters'!$3:$3,0),FALSE),"[enter country-specific value")</f>
        <v>0.3</v>
      </c>
      <c r="V410" s="211" cm="1">
        <f t="array" aca="1" ref="V410" ca="1">IF($G410="D",VLOOKUP($C410,DefaultParameters,MATCH(V$8,'Default Parameters'!$3:$3,0),FALSE),"[enter country-specific value")</f>
        <v>0.3</v>
      </c>
      <c r="W410" s="211" cm="1">
        <f t="array" aca="1" ref="W410" ca="1">IF($G410="D",VLOOKUP($C410,DefaultParameters,MATCH(W$8,'Default Parameters'!$3:$3,0),FALSE),"[enter country-specific value")</f>
        <v>0.3</v>
      </c>
      <c r="X410" s="211" cm="1">
        <f t="array" aca="1" ref="X410" ca="1">IF($G410="D",VLOOKUP($C410,DefaultParameters,MATCH(X$8,'Default Parameters'!$3:$3,0),FALSE),"[enter country-specific value")</f>
        <v>0.3</v>
      </c>
      <c r="Y410" s="211" cm="1">
        <f t="array" aca="1" ref="Y410" ca="1">IF($G410="D",VLOOKUP($C410,DefaultParameters,MATCH(Y$8,'Default Parameters'!$3:$3,0),FALSE),"[enter country-specific value")</f>
        <v>0.3</v>
      </c>
      <c r="Z410" s="211" cm="1">
        <f t="array" aca="1" ref="Z410" ca="1">IF($G410="D",VLOOKUP($C410,DefaultParameters,MATCH(Z$8,'Default Parameters'!$3:$3,0),FALSE),"[enter country-specific value")</f>
        <v>0.3</v>
      </c>
      <c r="AA410" s="211" cm="1">
        <f t="array" aca="1" ref="AA410" ca="1">IF($G410="D",VLOOKUP($C410,DefaultParameters,MATCH(AA$8,'Default Parameters'!$3:$3,0),FALSE),"[enter country-specific value")</f>
        <v>0.3</v>
      </c>
      <c r="AB410" s="211" cm="1">
        <f t="array" aca="1" ref="AB410" ca="1">IF($G410="D",VLOOKUP($C410,DefaultParameters,MATCH(AB$8,'Default Parameters'!$3:$3,0),FALSE),"[enter country-specific value")</f>
        <v>0.3</v>
      </c>
      <c r="AC410" s="211" cm="1">
        <f t="array" aca="1" ref="AC410" ca="1">IF($G410="D",VLOOKUP($C410,DefaultParameters,MATCH(AC$8,'Default Parameters'!$3:$3,0),FALSE),"[enter country-specific value")</f>
        <v>0.3</v>
      </c>
      <c r="AD410" s="211" cm="1">
        <f t="array" aca="1" ref="AD410" ca="1">IF($G410="D",VLOOKUP($C410,DefaultParameters,MATCH(AD$8,'Default Parameters'!$3:$3,0),FALSE),"[enter country-specific value")</f>
        <v>0.3</v>
      </c>
      <c r="AE410" s="211" cm="1">
        <f t="array" aca="1" ref="AE410" ca="1">IF($G410="D",VLOOKUP($C410,DefaultParameters,MATCH(AE$8,'Default Parameters'!$3:$3,0),FALSE),"[enter country-specific value")</f>
        <v>0.3</v>
      </c>
      <c r="AF410" s="211" cm="1">
        <f t="array" aca="1" ref="AF410" ca="1">IF($G410="D",VLOOKUP($C410,DefaultParameters,MATCH(AF$8,'Default Parameters'!$3:$3,0),FALSE),"[enter country-specific value")</f>
        <v>0.3</v>
      </c>
      <c r="AG410" s="211" cm="1">
        <f t="array" aca="1" ref="AG410" ca="1">IF($G410="D",VLOOKUP($C410,DefaultParameters,MATCH(AG$8,'Default Parameters'!$3:$3,0),FALSE),"[enter country-specific value")</f>
        <v>0.3</v>
      </c>
      <c r="AH410" s="211" cm="1">
        <f t="array" aca="1" ref="AH410" ca="1">IF($G410="D",VLOOKUP($C410,DefaultParameters,MATCH(AH$8,'Default Parameters'!$3:$3,0),FALSE),"[enter country-specific value")</f>
        <v>0.3</v>
      </c>
      <c r="AI410" s="211" cm="1">
        <f t="array" aca="1" ref="AI410" ca="1">IF($G410="D",VLOOKUP($C410,DefaultParameters,MATCH(AI$8,'Default Parameters'!$3:$3,0),FALSE),"[enter country-specific value")</f>
        <v>0.3</v>
      </c>
      <c r="AJ410" s="211" cm="1">
        <f t="array" aca="1" ref="AJ410" ca="1">IF($G410="D",VLOOKUP($C410,DefaultParameters,MATCH(AJ$8,'Default Parameters'!$3:$3,0),FALSE),"[enter country-specific value")</f>
        <v>0.3</v>
      </c>
      <c r="AK410" s="211" cm="1">
        <f t="array" aca="1" ref="AK410" ca="1">IF($G410="D",VLOOKUP($C410,DefaultParameters,MATCH(AK$8,'Default Parameters'!$3:$3,0),FALSE),"[enter country-specific value")</f>
        <v>0.3</v>
      </c>
      <c r="AL410" s="211" cm="1">
        <f t="array" aca="1" ref="AL410" ca="1">IF($G410="D",VLOOKUP($C410,DefaultParameters,MATCH(AL$8,'Default Parameters'!$3:$3,0),FALSE),"[enter country-specific value")</f>
        <v>0.3</v>
      </c>
      <c r="AM410" s="211" cm="1">
        <f t="array" aca="1" ref="AM410" ca="1">IF($G410="D",VLOOKUP($C410,DefaultParameters,MATCH(AM$8,'Default Parameters'!$3:$3,0),FALSE),"[enter country-specific value")</f>
        <v>0.3</v>
      </c>
      <c r="AN410" s="211" cm="1">
        <f t="array" aca="1" ref="AN410" ca="1">IF($G410="D",VLOOKUP($C410,DefaultParameters,MATCH(AN$8,'Default Parameters'!$3:$3,0),FALSE),"[enter country-specific value")</f>
        <v>0.3</v>
      </c>
      <c r="AO410" s="211" cm="1">
        <f t="array" aca="1" ref="AO410" ca="1">IF($G410="D",VLOOKUP($C410,DefaultParameters,MATCH(AO$8,'Default Parameters'!$3:$3,0),FALSE),"[enter country-specific value")</f>
        <v>0.3</v>
      </c>
      <c r="AP410" s="211"/>
      <c r="AQ410" s="211"/>
      <c r="AR410" s="211"/>
      <c r="AS410" s="211"/>
      <c r="AT410" s="211"/>
      <c r="AU410" s="188"/>
      <c r="AV410" s="43" t="e" cm="1">
        <f t="array" aca="1" ref="AV410" ca="1">IF($G410="D",VLOOKUP($C410,DefaultParameters,MATCH(AV$8,'Default Parameters'!$3:$3,0),FALSE),"[enter country-specific value")</f>
        <v>#N/A</v>
      </c>
    </row>
    <row r="411" spans="1:48" x14ac:dyDescent="0.25">
      <c r="A411" s="44" t="str">
        <f t="shared" si="94"/>
        <v>EF_N2_storage_solid_Sheep</v>
      </c>
      <c r="B411" s="2" t="s">
        <v>49</v>
      </c>
      <c r="C411" s="2" t="s">
        <v>211</v>
      </c>
      <c r="D411" s="77" t="str">
        <f t="shared" ca="1" si="90"/>
        <v>N2-N</v>
      </c>
      <c r="E411" s="2" t="s">
        <v>79</v>
      </c>
      <c r="F411" s="77" t="str">
        <f t="shared" ca="1" si="91"/>
        <v>Fraction TAN</v>
      </c>
      <c r="G411" s="201" t="s">
        <v>124</v>
      </c>
      <c r="H411" s="2" t="s">
        <v>49</v>
      </c>
      <c r="I411" s="211" t="str">
        <f t="shared" ca="1" si="92"/>
        <v>Table 3.10, 3B, EMEP/EEA Guidebook 2019</v>
      </c>
      <c r="J411" s="202"/>
      <c r="K411" s="211" cm="1">
        <f t="array" aca="1" ref="K411" ca="1">IF($G411="D",VLOOKUP($C411,DefaultParameters,MATCH(K$8,'Default Parameters'!$3:$3,0),FALSE),"[enter country-specific value")</f>
        <v>0.3</v>
      </c>
      <c r="L411" s="211" cm="1">
        <f t="array" aca="1" ref="L411" ca="1">IF($G411="D",VLOOKUP($C411,DefaultParameters,MATCH(L$8,'Default Parameters'!$3:$3,0),FALSE),"[enter country-specific value")</f>
        <v>0.3</v>
      </c>
      <c r="M411" s="211" cm="1">
        <f t="array" aca="1" ref="M411" ca="1">IF($G411="D",VLOOKUP($C411,DefaultParameters,MATCH(M$8,'Default Parameters'!$3:$3,0),FALSE),"[enter country-specific value")</f>
        <v>0.3</v>
      </c>
      <c r="N411" s="211" cm="1">
        <f t="array" aca="1" ref="N411" ca="1">IF($G411="D",VLOOKUP($C411,DefaultParameters,MATCH(N$8,'Default Parameters'!$3:$3,0),FALSE),"[enter country-specific value")</f>
        <v>0.3</v>
      </c>
      <c r="O411" s="211" cm="1">
        <f t="array" aca="1" ref="O411" ca="1">IF($G411="D",VLOOKUP($C411,DefaultParameters,MATCH(O$8,'Default Parameters'!$3:$3,0),FALSE),"[enter country-specific value")</f>
        <v>0.3</v>
      </c>
      <c r="P411" s="211" cm="1">
        <f t="array" aca="1" ref="P411" ca="1">IF($G411="D",VLOOKUP($C411,DefaultParameters,MATCH(P$8,'Default Parameters'!$3:$3,0),FALSE),"[enter country-specific value")</f>
        <v>0.3</v>
      </c>
      <c r="Q411" s="211" cm="1">
        <f t="array" aca="1" ref="Q411" ca="1">IF($G411="D",VLOOKUP($C411,DefaultParameters,MATCH(Q$8,'Default Parameters'!$3:$3,0),FALSE),"[enter country-specific value")</f>
        <v>0.3</v>
      </c>
      <c r="R411" s="211" cm="1">
        <f t="array" aca="1" ref="R411" ca="1">IF($G411="D",VLOOKUP($C411,DefaultParameters,MATCH(R$8,'Default Parameters'!$3:$3,0),FALSE),"[enter country-specific value")</f>
        <v>0.3</v>
      </c>
      <c r="S411" s="211" cm="1">
        <f t="array" aca="1" ref="S411" ca="1">IF($G411="D",VLOOKUP($C411,DefaultParameters,MATCH(S$8,'Default Parameters'!$3:$3,0),FALSE),"[enter country-specific value")</f>
        <v>0.3</v>
      </c>
      <c r="T411" s="211" cm="1">
        <f t="array" aca="1" ref="T411" ca="1">IF($G411="D",VLOOKUP($C411,DefaultParameters,MATCH(T$8,'Default Parameters'!$3:$3,0),FALSE),"[enter country-specific value")</f>
        <v>0.3</v>
      </c>
      <c r="U411" s="211" cm="1">
        <f t="array" aca="1" ref="U411" ca="1">IF($G411="D",VLOOKUP($C411,DefaultParameters,MATCH(U$8,'Default Parameters'!$3:$3,0),FALSE),"[enter country-specific value")</f>
        <v>0.3</v>
      </c>
      <c r="V411" s="211" cm="1">
        <f t="array" aca="1" ref="V411" ca="1">IF($G411="D",VLOOKUP($C411,DefaultParameters,MATCH(V$8,'Default Parameters'!$3:$3,0),FALSE),"[enter country-specific value")</f>
        <v>0.3</v>
      </c>
      <c r="W411" s="211" cm="1">
        <f t="array" aca="1" ref="W411" ca="1">IF($G411="D",VLOOKUP($C411,DefaultParameters,MATCH(W$8,'Default Parameters'!$3:$3,0),FALSE),"[enter country-specific value")</f>
        <v>0.3</v>
      </c>
      <c r="X411" s="211" cm="1">
        <f t="array" aca="1" ref="X411" ca="1">IF($G411="D",VLOOKUP($C411,DefaultParameters,MATCH(X$8,'Default Parameters'!$3:$3,0),FALSE),"[enter country-specific value")</f>
        <v>0.3</v>
      </c>
      <c r="Y411" s="211" cm="1">
        <f t="array" aca="1" ref="Y411" ca="1">IF($G411="D",VLOOKUP($C411,DefaultParameters,MATCH(Y$8,'Default Parameters'!$3:$3,0),FALSE),"[enter country-specific value")</f>
        <v>0.3</v>
      </c>
      <c r="Z411" s="211" cm="1">
        <f t="array" aca="1" ref="Z411" ca="1">IF($G411="D",VLOOKUP($C411,DefaultParameters,MATCH(Z$8,'Default Parameters'!$3:$3,0),FALSE),"[enter country-specific value")</f>
        <v>0.3</v>
      </c>
      <c r="AA411" s="211" cm="1">
        <f t="array" aca="1" ref="AA411" ca="1">IF($G411="D",VLOOKUP($C411,DefaultParameters,MATCH(AA$8,'Default Parameters'!$3:$3,0),FALSE),"[enter country-specific value")</f>
        <v>0.3</v>
      </c>
      <c r="AB411" s="211" cm="1">
        <f t="array" aca="1" ref="AB411" ca="1">IF($G411="D",VLOOKUP($C411,DefaultParameters,MATCH(AB$8,'Default Parameters'!$3:$3,0),FALSE),"[enter country-specific value")</f>
        <v>0.3</v>
      </c>
      <c r="AC411" s="211" cm="1">
        <f t="array" aca="1" ref="AC411" ca="1">IF($G411="D",VLOOKUP($C411,DefaultParameters,MATCH(AC$8,'Default Parameters'!$3:$3,0),FALSE),"[enter country-specific value")</f>
        <v>0.3</v>
      </c>
      <c r="AD411" s="211" cm="1">
        <f t="array" aca="1" ref="AD411" ca="1">IF($G411="D",VLOOKUP($C411,DefaultParameters,MATCH(AD$8,'Default Parameters'!$3:$3,0),FALSE),"[enter country-specific value")</f>
        <v>0.3</v>
      </c>
      <c r="AE411" s="211" cm="1">
        <f t="array" aca="1" ref="AE411" ca="1">IF($G411="D",VLOOKUP($C411,DefaultParameters,MATCH(AE$8,'Default Parameters'!$3:$3,0),FALSE),"[enter country-specific value")</f>
        <v>0.3</v>
      </c>
      <c r="AF411" s="211" cm="1">
        <f t="array" aca="1" ref="AF411" ca="1">IF($G411="D",VLOOKUP($C411,DefaultParameters,MATCH(AF$8,'Default Parameters'!$3:$3,0),FALSE),"[enter country-specific value")</f>
        <v>0.3</v>
      </c>
      <c r="AG411" s="211" cm="1">
        <f t="array" aca="1" ref="AG411" ca="1">IF($G411="D",VLOOKUP($C411,DefaultParameters,MATCH(AG$8,'Default Parameters'!$3:$3,0),FALSE),"[enter country-specific value")</f>
        <v>0.3</v>
      </c>
      <c r="AH411" s="211" cm="1">
        <f t="array" aca="1" ref="AH411" ca="1">IF($G411="D",VLOOKUP($C411,DefaultParameters,MATCH(AH$8,'Default Parameters'!$3:$3,0),FALSE),"[enter country-specific value")</f>
        <v>0.3</v>
      </c>
      <c r="AI411" s="211" cm="1">
        <f t="array" aca="1" ref="AI411" ca="1">IF($G411="D",VLOOKUP($C411,DefaultParameters,MATCH(AI$8,'Default Parameters'!$3:$3,0),FALSE),"[enter country-specific value")</f>
        <v>0.3</v>
      </c>
      <c r="AJ411" s="211" cm="1">
        <f t="array" aca="1" ref="AJ411" ca="1">IF($G411="D",VLOOKUP($C411,DefaultParameters,MATCH(AJ$8,'Default Parameters'!$3:$3,0),FALSE),"[enter country-specific value")</f>
        <v>0.3</v>
      </c>
      <c r="AK411" s="211" cm="1">
        <f t="array" aca="1" ref="AK411" ca="1">IF($G411="D",VLOOKUP($C411,DefaultParameters,MATCH(AK$8,'Default Parameters'!$3:$3,0),FALSE),"[enter country-specific value")</f>
        <v>0.3</v>
      </c>
      <c r="AL411" s="211" cm="1">
        <f t="array" aca="1" ref="AL411" ca="1">IF($G411="D",VLOOKUP($C411,DefaultParameters,MATCH(AL$8,'Default Parameters'!$3:$3,0),FALSE),"[enter country-specific value")</f>
        <v>0.3</v>
      </c>
      <c r="AM411" s="211" cm="1">
        <f t="array" aca="1" ref="AM411" ca="1">IF($G411="D",VLOOKUP($C411,DefaultParameters,MATCH(AM$8,'Default Parameters'!$3:$3,0),FALSE),"[enter country-specific value")</f>
        <v>0.3</v>
      </c>
      <c r="AN411" s="211" cm="1">
        <f t="array" aca="1" ref="AN411" ca="1">IF($G411="D",VLOOKUP($C411,DefaultParameters,MATCH(AN$8,'Default Parameters'!$3:$3,0),FALSE),"[enter country-specific value")</f>
        <v>0.3</v>
      </c>
      <c r="AO411" s="211" cm="1">
        <f t="array" aca="1" ref="AO411" ca="1">IF($G411="D",VLOOKUP($C411,DefaultParameters,MATCH(AO$8,'Default Parameters'!$3:$3,0),FALSE),"[enter country-specific value")</f>
        <v>0.3</v>
      </c>
      <c r="AP411" s="211"/>
      <c r="AQ411" s="211"/>
      <c r="AR411" s="211"/>
      <c r="AS411" s="211"/>
      <c r="AT411" s="211"/>
      <c r="AU411" s="188"/>
      <c r="AV411" s="43" t="e" cm="1">
        <f t="array" aca="1" ref="AV411" ca="1">IF($G411="D",VLOOKUP($C411,DefaultParameters,MATCH(AV$8,'Default Parameters'!$3:$3,0),FALSE),"[enter country-specific value")</f>
        <v>#N/A</v>
      </c>
    </row>
    <row r="412" spans="1:48" x14ac:dyDescent="0.25">
      <c r="A412" s="44" t="str">
        <f t="shared" si="94"/>
        <v>EF_N2_storage_solid_Swine (finishing pigs)</v>
      </c>
      <c r="B412" s="2" t="s">
        <v>49</v>
      </c>
      <c r="C412" s="2" t="s">
        <v>211</v>
      </c>
      <c r="D412" s="77" t="str">
        <f t="shared" ca="1" si="90"/>
        <v>N2-N</v>
      </c>
      <c r="E412" s="2" t="s">
        <v>538</v>
      </c>
      <c r="F412" s="77" t="str">
        <f t="shared" ca="1" si="91"/>
        <v>Fraction TAN</v>
      </c>
      <c r="G412" s="201" t="s">
        <v>124</v>
      </c>
      <c r="H412" s="2" t="s">
        <v>49</v>
      </c>
      <c r="I412" s="211" t="str">
        <f t="shared" ca="1" si="92"/>
        <v>Table 3.10, 3B, EMEP/EEA Guidebook 2019</v>
      </c>
      <c r="J412" s="202"/>
      <c r="K412" s="211" cm="1">
        <f t="array" aca="1" ref="K412" ca="1">IF($G412="D",VLOOKUP($C412,DefaultParameters,MATCH(K$8,'Default Parameters'!$3:$3,0),FALSE),"[enter country-specific value")</f>
        <v>0.3</v>
      </c>
      <c r="L412" s="211" cm="1">
        <f t="array" aca="1" ref="L412" ca="1">IF($G412="D",VLOOKUP($C412,DefaultParameters,MATCH(L$8,'Default Parameters'!$3:$3,0),FALSE),"[enter country-specific value")</f>
        <v>0.3</v>
      </c>
      <c r="M412" s="211" cm="1">
        <f t="array" aca="1" ref="M412" ca="1">IF($G412="D",VLOOKUP($C412,DefaultParameters,MATCH(M$8,'Default Parameters'!$3:$3,0),FALSE),"[enter country-specific value")</f>
        <v>0.3</v>
      </c>
      <c r="N412" s="211" cm="1">
        <f t="array" aca="1" ref="N412" ca="1">IF($G412="D",VLOOKUP($C412,DefaultParameters,MATCH(N$8,'Default Parameters'!$3:$3,0),FALSE),"[enter country-specific value")</f>
        <v>0.3</v>
      </c>
      <c r="O412" s="211" cm="1">
        <f t="array" aca="1" ref="O412" ca="1">IF($G412="D",VLOOKUP($C412,DefaultParameters,MATCH(O$8,'Default Parameters'!$3:$3,0),FALSE),"[enter country-specific value")</f>
        <v>0.3</v>
      </c>
      <c r="P412" s="211" cm="1">
        <f t="array" aca="1" ref="P412" ca="1">IF($G412="D",VLOOKUP($C412,DefaultParameters,MATCH(P$8,'Default Parameters'!$3:$3,0),FALSE),"[enter country-specific value")</f>
        <v>0.3</v>
      </c>
      <c r="Q412" s="211" cm="1">
        <f t="array" aca="1" ref="Q412" ca="1">IF($G412="D",VLOOKUP($C412,DefaultParameters,MATCH(Q$8,'Default Parameters'!$3:$3,0),FALSE),"[enter country-specific value")</f>
        <v>0.3</v>
      </c>
      <c r="R412" s="211" cm="1">
        <f t="array" aca="1" ref="R412" ca="1">IF($G412="D",VLOOKUP($C412,DefaultParameters,MATCH(R$8,'Default Parameters'!$3:$3,0),FALSE),"[enter country-specific value")</f>
        <v>0.3</v>
      </c>
      <c r="S412" s="211" cm="1">
        <f t="array" aca="1" ref="S412" ca="1">IF($G412="D",VLOOKUP($C412,DefaultParameters,MATCH(S$8,'Default Parameters'!$3:$3,0),FALSE),"[enter country-specific value")</f>
        <v>0.3</v>
      </c>
      <c r="T412" s="211" cm="1">
        <f t="array" aca="1" ref="T412" ca="1">IF($G412="D",VLOOKUP($C412,DefaultParameters,MATCH(T$8,'Default Parameters'!$3:$3,0),FALSE),"[enter country-specific value")</f>
        <v>0.3</v>
      </c>
      <c r="U412" s="211" cm="1">
        <f t="array" aca="1" ref="U412" ca="1">IF($G412="D",VLOOKUP($C412,DefaultParameters,MATCH(U$8,'Default Parameters'!$3:$3,0),FALSE),"[enter country-specific value")</f>
        <v>0.3</v>
      </c>
      <c r="V412" s="211" cm="1">
        <f t="array" aca="1" ref="V412" ca="1">IF($G412="D",VLOOKUP($C412,DefaultParameters,MATCH(V$8,'Default Parameters'!$3:$3,0),FALSE),"[enter country-specific value")</f>
        <v>0.3</v>
      </c>
      <c r="W412" s="211" cm="1">
        <f t="array" aca="1" ref="W412" ca="1">IF($G412="D",VLOOKUP($C412,DefaultParameters,MATCH(W$8,'Default Parameters'!$3:$3,0),FALSE),"[enter country-specific value")</f>
        <v>0.3</v>
      </c>
      <c r="X412" s="211" cm="1">
        <f t="array" aca="1" ref="X412" ca="1">IF($G412="D",VLOOKUP($C412,DefaultParameters,MATCH(X$8,'Default Parameters'!$3:$3,0),FALSE),"[enter country-specific value")</f>
        <v>0.3</v>
      </c>
      <c r="Y412" s="211" cm="1">
        <f t="array" aca="1" ref="Y412" ca="1">IF($G412="D",VLOOKUP($C412,DefaultParameters,MATCH(Y$8,'Default Parameters'!$3:$3,0),FALSE),"[enter country-specific value")</f>
        <v>0.3</v>
      </c>
      <c r="Z412" s="211" cm="1">
        <f t="array" aca="1" ref="Z412" ca="1">IF($G412="D",VLOOKUP($C412,DefaultParameters,MATCH(Z$8,'Default Parameters'!$3:$3,0),FALSE),"[enter country-specific value")</f>
        <v>0.3</v>
      </c>
      <c r="AA412" s="211" cm="1">
        <f t="array" aca="1" ref="AA412" ca="1">IF($G412="D",VLOOKUP($C412,DefaultParameters,MATCH(AA$8,'Default Parameters'!$3:$3,0),FALSE),"[enter country-specific value")</f>
        <v>0.3</v>
      </c>
      <c r="AB412" s="211" cm="1">
        <f t="array" aca="1" ref="AB412" ca="1">IF($G412="D",VLOOKUP($C412,DefaultParameters,MATCH(AB$8,'Default Parameters'!$3:$3,0),FALSE),"[enter country-specific value")</f>
        <v>0.3</v>
      </c>
      <c r="AC412" s="211" cm="1">
        <f t="array" aca="1" ref="AC412" ca="1">IF($G412="D",VLOOKUP($C412,DefaultParameters,MATCH(AC$8,'Default Parameters'!$3:$3,0),FALSE),"[enter country-specific value")</f>
        <v>0.3</v>
      </c>
      <c r="AD412" s="211" cm="1">
        <f t="array" aca="1" ref="AD412" ca="1">IF($G412="D",VLOOKUP($C412,DefaultParameters,MATCH(AD$8,'Default Parameters'!$3:$3,0),FALSE),"[enter country-specific value")</f>
        <v>0.3</v>
      </c>
      <c r="AE412" s="211" cm="1">
        <f t="array" aca="1" ref="AE412" ca="1">IF($G412="D",VLOOKUP($C412,DefaultParameters,MATCH(AE$8,'Default Parameters'!$3:$3,0),FALSE),"[enter country-specific value")</f>
        <v>0.3</v>
      </c>
      <c r="AF412" s="211" cm="1">
        <f t="array" aca="1" ref="AF412" ca="1">IF($G412="D",VLOOKUP($C412,DefaultParameters,MATCH(AF$8,'Default Parameters'!$3:$3,0),FALSE),"[enter country-specific value")</f>
        <v>0.3</v>
      </c>
      <c r="AG412" s="211" cm="1">
        <f t="array" aca="1" ref="AG412" ca="1">IF($G412="D",VLOOKUP($C412,DefaultParameters,MATCH(AG$8,'Default Parameters'!$3:$3,0),FALSE),"[enter country-specific value")</f>
        <v>0.3</v>
      </c>
      <c r="AH412" s="211" cm="1">
        <f t="array" aca="1" ref="AH412" ca="1">IF($G412="D",VLOOKUP($C412,DefaultParameters,MATCH(AH$8,'Default Parameters'!$3:$3,0),FALSE),"[enter country-specific value")</f>
        <v>0.3</v>
      </c>
      <c r="AI412" s="211" cm="1">
        <f t="array" aca="1" ref="AI412" ca="1">IF($G412="D",VLOOKUP($C412,DefaultParameters,MATCH(AI$8,'Default Parameters'!$3:$3,0),FALSE),"[enter country-specific value")</f>
        <v>0.3</v>
      </c>
      <c r="AJ412" s="211" cm="1">
        <f t="array" aca="1" ref="AJ412" ca="1">IF($G412="D",VLOOKUP($C412,DefaultParameters,MATCH(AJ$8,'Default Parameters'!$3:$3,0),FALSE),"[enter country-specific value")</f>
        <v>0.3</v>
      </c>
      <c r="AK412" s="211" cm="1">
        <f t="array" aca="1" ref="AK412" ca="1">IF($G412="D",VLOOKUP($C412,DefaultParameters,MATCH(AK$8,'Default Parameters'!$3:$3,0),FALSE),"[enter country-specific value")</f>
        <v>0.3</v>
      </c>
      <c r="AL412" s="211" cm="1">
        <f t="array" aca="1" ref="AL412" ca="1">IF($G412="D",VLOOKUP($C412,DefaultParameters,MATCH(AL$8,'Default Parameters'!$3:$3,0),FALSE),"[enter country-specific value")</f>
        <v>0.3</v>
      </c>
      <c r="AM412" s="211" cm="1">
        <f t="array" aca="1" ref="AM412" ca="1">IF($G412="D",VLOOKUP($C412,DefaultParameters,MATCH(AM$8,'Default Parameters'!$3:$3,0),FALSE),"[enter country-specific value")</f>
        <v>0.3</v>
      </c>
      <c r="AN412" s="211" cm="1">
        <f t="array" aca="1" ref="AN412" ca="1">IF($G412="D",VLOOKUP($C412,DefaultParameters,MATCH(AN$8,'Default Parameters'!$3:$3,0),FALSE),"[enter country-specific value")</f>
        <v>0.3</v>
      </c>
      <c r="AO412" s="211" cm="1">
        <f t="array" aca="1" ref="AO412" ca="1">IF($G412="D",VLOOKUP($C412,DefaultParameters,MATCH(AO$8,'Default Parameters'!$3:$3,0),FALSE),"[enter country-specific value")</f>
        <v>0.3</v>
      </c>
      <c r="AP412" s="211"/>
      <c r="AQ412" s="211"/>
      <c r="AR412" s="211"/>
      <c r="AS412" s="211"/>
      <c r="AT412" s="211"/>
      <c r="AU412" s="188"/>
      <c r="AV412" s="43" t="e" cm="1">
        <f t="array" aca="1" ref="AV412" ca="1">IF($G412="D",VLOOKUP($C412,DefaultParameters,MATCH(AV$8,'Default Parameters'!$3:$3,0),FALSE),"[enter country-specific value")</f>
        <v>#N/A</v>
      </c>
    </row>
    <row r="413" spans="1:48" x14ac:dyDescent="0.25">
      <c r="A413" s="44" t="str">
        <f t="shared" si="94"/>
        <v>EF_N2_storage_solid_Swine (sows)</v>
      </c>
      <c r="B413" s="2" t="s">
        <v>49</v>
      </c>
      <c r="C413" s="2" t="s">
        <v>211</v>
      </c>
      <c r="D413" s="77" t="str">
        <f t="shared" ca="1" si="90"/>
        <v>N2-N</v>
      </c>
      <c r="E413" s="2" t="s">
        <v>145</v>
      </c>
      <c r="F413" s="77" t="str">
        <f t="shared" ca="1" si="91"/>
        <v>Fraction TAN</v>
      </c>
      <c r="G413" s="201" t="s">
        <v>124</v>
      </c>
      <c r="H413" s="2" t="s">
        <v>49</v>
      </c>
      <c r="I413" s="211" t="str">
        <f t="shared" ca="1" si="92"/>
        <v>Table 3.10, 3B, EMEP/EEA Guidebook 2019</v>
      </c>
      <c r="J413" s="202"/>
      <c r="K413" s="211" cm="1">
        <f t="array" aca="1" ref="K413" ca="1">IF($G413="D",VLOOKUP($C413,DefaultParameters,MATCH(K$8,'Default Parameters'!$3:$3,0),FALSE),"[enter country-specific value")</f>
        <v>0.3</v>
      </c>
      <c r="L413" s="211" cm="1">
        <f t="array" aca="1" ref="L413" ca="1">IF($G413="D",VLOOKUP($C413,DefaultParameters,MATCH(L$8,'Default Parameters'!$3:$3,0),FALSE),"[enter country-specific value")</f>
        <v>0.3</v>
      </c>
      <c r="M413" s="211" cm="1">
        <f t="array" aca="1" ref="M413" ca="1">IF($G413="D",VLOOKUP($C413,DefaultParameters,MATCH(M$8,'Default Parameters'!$3:$3,0),FALSE),"[enter country-specific value")</f>
        <v>0.3</v>
      </c>
      <c r="N413" s="211" cm="1">
        <f t="array" aca="1" ref="N413" ca="1">IF($G413="D",VLOOKUP($C413,DefaultParameters,MATCH(N$8,'Default Parameters'!$3:$3,0),FALSE),"[enter country-specific value")</f>
        <v>0.3</v>
      </c>
      <c r="O413" s="211" cm="1">
        <f t="array" aca="1" ref="O413" ca="1">IF($G413="D",VLOOKUP($C413,DefaultParameters,MATCH(O$8,'Default Parameters'!$3:$3,0),FALSE),"[enter country-specific value")</f>
        <v>0.3</v>
      </c>
      <c r="P413" s="211" cm="1">
        <f t="array" aca="1" ref="P413" ca="1">IF($G413="D",VLOOKUP($C413,DefaultParameters,MATCH(P$8,'Default Parameters'!$3:$3,0),FALSE),"[enter country-specific value")</f>
        <v>0.3</v>
      </c>
      <c r="Q413" s="211" cm="1">
        <f t="array" aca="1" ref="Q413" ca="1">IF($G413="D",VLOOKUP($C413,DefaultParameters,MATCH(Q$8,'Default Parameters'!$3:$3,0),FALSE),"[enter country-specific value")</f>
        <v>0.3</v>
      </c>
      <c r="R413" s="211" cm="1">
        <f t="array" aca="1" ref="R413" ca="1">IF($G413="D",VLOOKUP($C413,DefaultParameters,MATCH(R$8,'Default Parameters'!$3:$3,0),FALSE),"[enter country-specific value")</f>
        <v>0.3</v>
      </c>
      <c r="S413" s="211" cm="1">
        <f t="array" aca="1" ref="S413" ca="1">IF($G413="D",VLOOKUP($C413,DefaultParameters,MATCH(S$8,'Default Parameters'!$3:$3,0),FALSE),"[enter country-specific value")</f>
        <v>0.3</v>
      </c>
      <c r="T413" s="211" cm="1">
        <f t="array" aca="1" ref="T413" ca="1">IF($G413="D",VLOOKUP($C413,DefaultParameters,MATCH(T$8,'Default Parameters'!$3:$3,0),FALSE),"[enter country-specific value")</f>
        <v>0.3</v>
      </c>
      <c r="U413" s="211" cm="1">
        <f t="array" aca="1" ref="U413" ca="1">IF($G413="D",VLOOKUP($C413,DefaultParameters,MATCH(U$8,'Default Parameters'!$3:$3,0),FALSE),"[enter country-specific value")</f>
        <v>0.3</v>
      </c>
      <c r="V413" s="211" cm="1">
        <f t="array" aca="1" ref="V413" ca="1">IF($G413="D",VLOOKUP($C413,DefaultParameters,MATCH(V$8,'Default Parameters'!$3:$3,0),FALSE),"[enter country-specific value")</f>
        <v>0.3</v>
      </c>
      <c r="W413" s="211" cm="1">
        <f t="array" aca="1" ref="W413" ca="1">IF($G413="D",VLOOKUP($C413,DefaultParameters,MATCH(W$8,'Default Parameters'!$3:$3,0),FALSE),"[enter country-specific value")</f>
        <v>0.3</v>
      </c>
      <c r="X413" s="211" cm="1">
        <f t="array" aca="1" ref="X413" ca="1">IF($G413="D",VLOOKUP($C413,DefaultParameters,MATCH(X$8,'Default Parameters'!$3:$3,0),FALSE),"[enter country-specific value")</f>
        <v>0.3</v>
      </c>
      <c r="Y413" s="211" cm="1">
        <f t="array" aca="1" ref="Y413" ca="1">IF($G413="D",VLOOKUP($C413,DefaultParameters,MATCH(Y$8,'Default Parameters'!$3:$3,0),FALSE),"[enter country-specific value")</f>
        <v>0.3</v>
      </c>
      <c r="Z413" s="211" cm="1">
        <f t="array" aca="1" ref="Z413" ca="1">IF($G413="D",VLOOKUP($C413,DefaultParameters,MATCH(Z$8,'Default Parameters'!$3:$3,0),FALSE),"[enter country-specific value")</f>
        <v>0.3</v>
      </c>
      <c r="AA413" s="211" cm="1">
        <f t="array" aca="1" ref="AA413" ca="1">IF($G413="D",VLOOKUP($C413,DefaultParameters,MATCH(AA$8,'Default Parameters'!$3:$3,0),FALSE),"[enter country-specific value")</f>
        <v>0.3</v>
      </c>
      <c r="AB413" s="211" cm="1">
        <f t="array" aca="1" ref="AB413" ca="1">IF($G413="D",VLOOKUP($C413,DefaultParameters,MATCH(AB$8,'Default Parameters'!$3:$3,0),FALSE),"[enter country-specific value")</f>
        <v>0.3</v>
      </c>
      <c r="AC413" s="211" cm="1">
        <f t="array" aca="1" ref="AC413" ca="1">IF($G413="D",VLOOKUP($C413,DefaultParameters,MATCH(AC$8,'Default Parameters'!$3:$3,0),FALSE),"[enter country-specific value")</f>
        <v>0.3</v>
      </c>
      <c r="AD413" s="211" cm="1">
        <f t="array" aca="1" ref="AD413" ca="1">IF($G413="D",VLOOKUP($C413,DefaultParameters,MATCH(AD$8,'Default Parameters'!$3:$3,0),FALSE),"[enter country-specific value")</f>
        <v>0.3</v>
      </c>
      <c r="AE413" s="211" cm="1">
        <f t="array" aca="1" ref="AE413" ca="1">IF($G413="D",VLOOKUP($C413,DefaultParameters,MATCH(AE$8,'Default Parameters'!$3:$3,0),FALSE),"[enter country-specific value")</f>
        <v>0.3</v>
      </c>
      <c r="AF413" s="211" cm="1">
        <f t="array" aca="1" ref="AF413" ca="1">IF($G413="D",VLOOKUP($C413,DefaultParameters,MATCH(AF$8,'Default Parameters'!$3:$3,0),FALSE),"[enter country-specific value")</f>
        <v>0.3</v>
      </c>
      <c r="AG413" s="211" cm="1">
        <f t="array" aca="1" ref="AG413" ca="1">IF($G413="D",VLOOKUP($C413,DefaultParameters,MATCH(AG$8,'Default Parameters'!$3:$3,0),FALSE),"[enter country-specific value")</f>
        <v>0.3</v>
      </c>
      <c r="AH413" s="211" cm="1">
        <f t="array" aca="1" ref="AH413" ca="1">IF($G413="D",VLOOKUP($C413,DefaultParameters,MATCH(AH$8,'Default Parameters'!$3:$3,0),FALSE),"[enter country-specific value")</f>
        <v>0.3</v>
      </c>
      <c r="AI413" s="211" cm="1">
        <f t="array" aca="1" ref="AI413" ca="1">IF($G413="D",VLOOKUP($C413,DefaultParameters,MATCH(AI$8,'Default Parameters'!$3:$3,0),FALSE),"[enter country-specific value")</f>
        <v>0.3</v>
      </c>
      <c r="AJ413" s="211" cm="1">
        <f t="array" aca="1" ref="AJ413" ca="1">IF($G413="D",VLOOKUP($C413,DefaultParameters,MATCH(AJ$8,'Default Parameters'!$3:$3,0),FALSE),"[enter country-specific value")</f>
        <v>0.3</v>
      </c>
      <c r="AK413" s="211" cm="1">
        <f t="array" aca="1" ref="AK413" ca="1">IF($G413="D",VLOOKUP($C413,DefaultParameters,MATCH(AK$8,'Default Parameters'!$3:$3,0),FALSE),"[enter country-specific value")</f>
        <v>0.3</v>
      </c>
      <c r="AL413" s="211" cm="1">
        <f t="array" aca="1" ref="AL413" ca="1">IF($G413="D",VLOOKUP($C413,DefaultParameters,MATCH(AL$8,'Default Parameters'!$3:$3,0),FALSE),"[enter country-specific value")</f>
        <v>0.3</v>
      </c>
      <c r="AM413" s="211" cm="1">
        <f t="array" aca="1" ref="AM413" ca="1">IF($G413="D",VLOOKUP($C413,DefaultParameters,MATCH(AM$8,'Default Parameters'!$3:$3,0),FALSE),"[enter country-specific value")</f>
        <v>0.3</v>
      </c>
      <c r="AN413" s="211" cm="1">
        <f t="array" aca="1" ref="AN413" ca="1">IF($G413="D",VLOOKUP($C413,DefaultParameters,MATCH(AN$8,'Default Parameters'!$3:$3,0),FALSE),"[enter country-specific value")</f>
        <v>0.3</v>
      </c>
      <c r="AO413" s="211" cm="1">
        <f t="array" aca="1" ref="AO413" ca="1">IF($G413="D",VLOOKUP($C413,DefaultParameters,MATCH(AO$8,'Default Parameters'!$3:$3,0),FALSE),"[enter country-specific value")</f>
        <v>0.3</v>
      </c>
      <c r="AP413" s="211"/>
      <c r="AQ413" s="211"/>
      <c r="AR413" s="211"/>
      <c r="AS413" s="211"/>
      <c r="AT413" s="211"/>
      <c r="AU413" s="188"/>
      <c r="AV413" s="211" t="e" cm="1">
        <f t="array" aca="1" ref="AV413" ca="1">IF($G413="D",VLOOKUP($C413,DefaultParameters,MATCH(AV$8,'Default Parameters'!$3:$3,0),FALSE),"[enter country-specific value")</f>
        <v>#N/A</v>
      </c>
    </row>
    <row r="414" spans="1:48" x14ac:dyDescent="0.25">
      <c r="A414" s="44" t="str">
        <f t="shared" si="94"/>
        <v>EF_N2_storage_solid_Buffalo</v>
      </c>
      <c r="B414" s="2" t="s">
        <v>49</v>
      </c>
      <c r="C414" s="2" t="s">
        <v>211</v>
      </c>
      <c r="D414" s="77" t="str">
        <f t="shared" ca="1" si="90"/>
        <v>N2-N</v>
      </c>
      <c r="E414" s="2" t="s">
        <v>80</v>
      </c>
      <c r="F414" s="77" t="str">
        <f t="shared" ca="1" si="91"/>
        <v>Fraction TAN</v>
      </c>
      <c r="G414" s="201" t="s">
        <v>124</v>
      </c>
      <c r="H414" s="2" t="s">
        <v>49</v>
      </c>
      <c r="I414" s="211" t="str">
        <f t="shared" ca="1" si="92"/>
        <v>Table 3.10, 3B, EMEP/EEA Guidebook 2019</v>
      </c>
      <c r="J414" s="202"/>
      <c r="K414" s="211" cm="1">
        <f t="array" aca="1" ref="K414" ca="1">IF($G414="D",VLOOKUP($C414,DefaultParameters,MATCH(K$8,'Default Parameters'!$3:$3,0),FALSE),"[enter country-specific value")</f>
        <v>0.3</v>
      </c>
      <c r="L414" s="211" cm="1">
        <f t="array" aca="1" ref="L414" ca="1">IF($G414="D",VLOOKUP($C414,DefaultParameters,MATCH(L$8,'Default Parameters'!$3:$3,0),FALSE),"[enter country-specific value")</f>
        <v>0.3</v>
      </c>
      <c r="M414" s="211" cm="1">
        <f t="array" aca="1" ref="M414" ca="1">IF($G414="D",VLOOKUP($C414,DefaultParameters,MATCH(M$8,'Default Parameters'!$3:$3,0),FALSE),"[enter country-specific value")</f>
        <v>0.3</v>
      </c>
      <c r="N414" s="211" cm="1">
        <f t="array" aca="1" ref="N414" ca="1">IF($G414="D",VLOOKUP($C414,DefaultParameters,MATCH(N$8,'Default Parameters'!$3:$3,0),FALSE),"[enter country-specific value")</f>
        <v>0.3</v>
      </c>
      <c r="O414" s="211" cm="1">
        <f t="array" aca="1" ref="O414" ca="1">IF($G414="D",VLOOKUP($C414,DefaultParameters,MATCH(O$8,'Default Parameters'!$3:$3,0),FALSE),"[enter country-specific value")</f>
        <v>0.3</v>
      </c>
      <c r="P414" s="211" cm="1">
        <f t="array" aca="1" ref="P414" ca="1">IF($G414="D",VLOOKUP($C414,DefaultParameters,MATCH(P$8,'Default Parameters'!$3:$3,0),FALSE),"[enter country-specific value")</f>
        <v>0.3</v>
      </c>
      <c r="Q414" s="211" cm="1">
        <f t="array" aca="1" ref="Q414" ca="1">IF($G414="D",VLOOKUP($C414,DefaultParameters,MATCH(Q$8,'Default Parameters'!$3:$3,0),FALSE),"[enter country-specific value")</f>
        <v>0.3</v>
      </c>
      <c r="R414" s="211" cm="1">
        <f t="array" aca="1" ref="R414" ca="1">IF($G414="D",VLOOKUP($C414,DefaultParameters,MATCH(R$8,'Default Parameters'!$3:$3,0),FALSE),"[enter country-specific value")</f>
        <v>0.3</v>
      </c>
      <c r="S414" s="211" cm="1">
        <f t="array" aca="1" ref="S414" ca="1">IF($G414="D",VLOOKUP($C414,DefaultParameters,MATCH(S$8,'Default Parameters'!$3:$3,0),FALSE),"[enter country-specific value")</f>
        <v>0.3</v>
      </c>
      <c r="T414" s="211" cm="1">
        <f t="array" aca="1" ref="T414" ca="1">IF($G414="D",VLOOKUP($C414,DefaultParameters,MATCH(T$8,'Default Parameters'!$3:$3,0),FALSE),"[enter country-specific value")</f>
        <v>0.3</v>
      </c>
      <c r="U414" s="211" cm="1">
        <f t="array" aca="1" ref="U414" ca="1">IF($G414="D",VLOOKUP($C414,DefaultParameters,MATCH(U$8,'Default Parameters'!$3:$3,0),FALSE),"[enter country-specific value")</f>
        <v>0.3</v>
      </c>
      <c r="V414" s="211" cm="1">
        <f t="array" aca="1" ref="V414" ca="1">IF($G414="D",VLOOKUP($C414,DefaultParameters,MATCH(V$8,'Default Parameters'!$3:$3,0),FALSE),"[enter country-specific value")</f>
        <v>0.3</v>
      </c>
      <c r="W414" s="211" cm="1">
        <f t="array" aca="1" ref="W414" ca="1">IF($G414="D",VLOOKUP($C414,DefaultParameters,MATCH(W$8,'Default Parameters'!$3:$3,0),FALSE),"[enter country-specific value")</f>
        <v>0.3</v>
      </c>
      <c r="X414" s="211" cm="1">
        <f t="array" aca="1" ref="X414" ca="1">IF($G414="D",VLOOKUP($C414,DefaultParameters,MATCH(X$8,'Default Parameters'!$3:$3,0),FALSE),"[enter country-specific value")</f>
        <v>0.3</v>
      </c>
      <c r="Y414" s="211" cm="1">
        <f t="array" aca="1" ref="Y414" ca="1">IF($G414="D",VLOOKUP($C414,DefaultParameters,MATCH(Y$8,'Default Parameters'!$3:$3,0),FALSE),"[enter country-specific value")</f>
        <v>0.3</v>
      </c>
      <c r="Z414" s="211" cm="1">
        <f t="array" aca="1" ref="Z414" ca="1">IF($G414="D",VLOOKUP($C414,DefaultParameters,MATCH(Z$8,'Default Parameters'!$3:$3,0),FALSE),"[enter country-specific value")</f>
        <v>0.3</v>
      </c>
      <c r="AA414" s="211" cm="1">
        <f t="array" aca="1" ref="AA414" ca="1">IF($G414="D",VLOOKUP($C414,DefaultParameters,MATCH(AA$8,'Default Parameters'!$3:$3,0),FALSE),"[enter country-specific value")</f>
        <v>0.3</v>
      </c>
      <c r="AB414" s="211" cm="1">
        <f t="array" aca="1" ref="AB414" ca="1">IF($G414="D",VLOOKUP($C414,DefaultParameters,MATCH(AB$8,'Default Parameters'!$3:$3,0),FALSE),"[enter country-specific value")</f>
        <v>0.3</v>
      </c>
      <c r="AC414" s="211" cm="1">
        <f t="array" aca="1" ref="AC414" ca="1">IF($G414="D",VLOOKUP($C414,DefaultParameters,MATCH(AC$8,'Default Parameters'!$3:$3,0),FALSE),"[enter country-specific value")</f>
        <v>0.3</v>
      </c>
      <c r="AD414" s="211" cm="1">
        <f t="array" aca="1" ref="AD414" ca="1">IF($G414="D",VLOOKUP($C414,DefaultParameters,MATCH(AD$8,'Default Parameters'!$3:$3,0),FALSE),"[enter country-specific value")</f>
        <v>0.3</v>
      </c>
      <c r="AE414" s="211" cm="1">
        <f t="array" aca="1" ref="AE414" ca="1">IF($G414="D",VLOOKUP($C414,DefaultParameters,MATCH(AE$8,'Default Parameters'!$3:$3,0),FALSE),"[enter country-specific value")</f>
        <v>0.3</v>
      </c>
      <c r="AF414" s="211" cm="1">
        <f t="array" aca="1" ref="AF414" ca="1">IF($G414="D",VLOOKUP($C414,DefaultParameters,MATCH(AF$8,'Default Parameters'!$3:$3,0),FALSE),"[enter country-specific value")</f>
        <v>0.3</v>
      </c>
      <c r="AG414" s="211" cm="1">
        <f t="array" aca="1" ref="AG414" ca="1">IF($G414="D",VLOOKUP($C414,DefaultParameters,MATCH(AG$8,'Default Parameters'!$3:$3,0),FALSE),"[enter country-specific value")</f>
        <v>0.3</v>
      </c>
      <c r="AH414" s="211" cm="1">
        <f t="array" aca="1" ref="AH414" ca="1">IF($G414="D",VLOOKUP($C414,DefaultParameters,MATCH(AH$8,'Default Parameters'!$3:$3,0),FALSE),"[enter country-specific value")</f>
        <v>0.3</v>
      </c>
      <c r="AI414" s="211" cm="1">
        <f t="array" aca="1" ref="AI414" ca="1">IF($G414="D",VLOOKUP($C414,DefaultParameters,MATCH(AI$8,'Default Parameters'!$3:$3,0),FALSE),"[enter country-specific value")</f>
        <v>0.3</v>
      </c>
      <c r="AJ414" s="211" cm="1">
        <f t="array" aca="1" ref="AJ414" ca="1">IF($G414="D",VLOOKUP($C414,DefaultParameters,MATCH(AJ$8,'Default Parameters'!$3:$3,0),FALSE),"[enter country-specific value")</f>
        <v>0.3</v>
      </c>
      <c r="AK414" s="211" cm="1">
        <f t="array" aca="1" ref="AK414" ca="1">IF($G414="D",VLOOKUP($C414,DefaultParameters,MATCH(AK$8,'Default Parameters'!$3:$3,0),FALSE),"[enter country-specific value")</f>
        <v>0.3</v>
      </c>
      <c r="AL414" s="211" cm="1">
        <f t="array" aca="1" ref="AL414" ca="1">IF($G414="D",VLOOKUP($C414,DefaultParameters,MATCH(AL$8,'Default Parameters'!$3:$3,0),FALSE),"[enter country-specific value")</f>
        <v>0.3</v>
      </c>
      <c r="AM414" s="211" cm="1">
        <f t="array" aca="1" ref="AM414" ca="1">IF($G414="D",VLOOKUP($C414,DefaultParameters,MATCH(AM$8,'Default Parameters'!$3:$3,0),FALSE),"[enter country-specific value")</f>
        <v>0.3</v>
      </c>
      <c r="AN414" s="211" cm="1">
        <f t="array" aca="1" ref="AN414" ca="1">IF($G414="D",VLOOKUP($C414,DefaultParameters,MATCH(AN$8,'Default Parameters'!$3:$3,0),FALSE),"[enter country-specific value")</f>
        <v>0.3</v>
      </c>
      <c r="AO414" s="211" cm="1">
        <f t="array" aca="1" ref="AO414" ca="1">IF($G414="D",VLOOKUP($C414,DefaultParameters,MATCH(AO$8,'Default Parameters'!$3:$3,0),FALSE),"[enter country-specific value")</f>
        <v>0.3</v>
      </c>
      <c r="AP414" s="211"/>
      <c r="AQ414" s="211"/>
      <c r="AR414" s="211"/>
      <c r="AS414" s="211"/>
      <c r="AT414" s="211"/>
      <c r="AU414" s="188"/>
      <c r="AV414" s="43" t="e" cm="1">
        <f t="array" aca="1" ref="AV414" ca="1">IF($G414="D",VLOOKUP($C414,DefaultParameters,MATCH(AV$8,'Default Parameters'!$3:$3,0),FALSE),"[enter country-specific value")</f>
        <v>#N/A</v>
      </c>
    </row>
    <row r="415" spans="1:48" x14ac:dyDescent="0.25">
      <c r="A415" s="44" t="str">
        <f t="shared" si="94"/>
        <v>EF_N2_storage_solid_Goats</v>
      </c>
      <c r="B415" s="2" t="s">
        <v>49</v>
      </c>
      <c r="C415" s="2" t="s">
        <v>211</v>
      </c>
      <c r="D415" s="77" t="str">
        <f t="shared" ca="1" si="90"/>
        <v>N2-N</v>
      </c>
      <c r="E415" s="2" t="s">
        <v>81</v>
      </c>
      <c r="F415" s="77" t="str">
        <f t="shared" ca="1" si="91"/>
        <v>Fraction TAN</v>
      </c>
      <c r="G415" s="201" t="s">
        <v>124</v>
      </c>
      <c r="H415" s="2" t="s">
        <v>49</v>
      </c>
      <c r="I415" s="211" t="str">
        <f t="shared" ca="1" si="92"/>
        <v>Table 3.10, 3B, EMEP/EEA Guidebook 2019</v>
      </c>
      <c r="J415" s="202"/>
      <c r="K415" s="211" cm="1">
        <f t="array" aca="1" ref="K415" ca="1">IF($G415="D",VLOOKUP($C415,DefaultParameters,MATCH(K$8,'Default Parameters'!$3:$3,0),FALSE),"[enter country-specific value")</f>
        <v>0.3</v>
      </c>
      <c r="L415" s="211" cm="1">
        <f t="array" aca="1" ref="L415" ca="1">IF($G415="D",VLOOKUP($C415,DefaultParameters,MATCH(L$8,'Default Parameters'!$3:$3,0),FALSE),"[enter country-specific value")</f>
        <v>0.3</v>
      </c>
      <c r="M415" s="211" cm="1">
        <f t="array" aca="1" ref="M415" ca="1">IF($G415="D",VLOOKUP($C415,DefaultParameters,MATCH(M$8,'Default Parameters'!$3:$3,0),FALSE),"[enter country-specific value")</f>
        <v>0.3</v>
      </c>
      <c r="N415" s="211" cm="1">
        <f t="array" aca="1" ref="N415" ca="1">IF($G415="D",VLOOKUP($C415,DefaultParameters,MATCH(N$8,'Default Parameters'!$3:$3,0),FALSE),"[enter country-specific value")</f>
        <v>0.3</v>
      </c>
      <c r="O415" s="211" cm="1">
        <f t="array" aca="1" ref="O415" ca="1">IF($G415="D",VLOOKUP($C415,DefaultParameters,MATCH(O$8,'Default Parameters'!$3:$3,0),FALSE),"[enter country-specific value")</f>
        <v>0.3</v>
      </c>
      <c r="P415" s="211" cm="1">
        <f t="array" aca="1" ref="P415" ca="1">IF($G415="D",VLOOKUP($C415,DefaultParameters,MATCH(P$8,'Default Parameters'!$3:$3,0),FALSE),"[enter country-specific value")</f>
        <v>0.3</v>
      </c>
      <c r="Q415" s="211" cm="1">
        <f t="array" aca="1" ref="Q415" ca="1">IF($G415="D",VLOOKUP($C415,DefaultParameters,MATCH(Q$8,'Default Parameters'!$3:$3,0),FALSE),"[enter country-specific value")</f>
        <v>0.3</v>
      </c>
      <c r="R415" s="211" cm="1">
        <f t="array" aca="1" ref="R415" ca="1">IF($G415="D",VLOOKUP($C415,DefaultParameters,MATCH(R$8,'Default Parameters'!$3:$3,0),FALSE),"[enter country-specific value")</f>
        <v>0.3</v>
      </c>
      <c r="S415" s="211" cm="1">
        <f t="array" aca="1" ref="S415" ca="1">IF($G415="D",VLOOKUP($C415,DefaultParameters,MATCH(S$8,'Default Parameters'!$3:$3,0),FALSE),"[enter country-specific value")</f>
        <v>0.3</v>
      </c>
      <c r="T415" s="211" cm="1">
        <f t="array" aca="1" ref="T415" ca="1">IF($G415="D",VLOOKUP($C415,DefaultParameters,MATCH(T$8,'Default Parameters'!$3:$3,0),FALSE),"[enter country-specific value")</f>
        <v>0.3</v>
      </c>
      <c r="U415" s="211" cm="1">
        <f t="array" aca="1" ref="U415" ca="1">IF($G415="D",VLOOKUP($C415,DefaultParameters,MATCH(U$8,'Default Parameters'!$3:$3,0),FALSE),"[enter country-specific value")</f>
        <v>0.3</v>
      </c>
      <c r="V415" s="211" cm="1">
        <f t="array" aca="1" ref="V415" ca="1">IF($G415="D",VLOOKUP($C415,DefaultParameters,MATCH(V$8,'Default Parameters'!$3:$3,0),FALSE),"[enter country-specific value")</f>
        <v>0.3</v>
      </c>
      <c r="W415" s="211" cm="1">
        <f t="array" aca="1" ref="W415" ca="1">IF($G415="D",VLOOKUP($C415,DefaultParameters,MATCH(W$8,'Default Parameters'!$3:$3,0),FALSE),"[enter country-specific value")</f>
        <v>0.3</v>
      </c>
      <c r="X415" s="211" cm="1">
        <f t="array" aca="1" ref="X415" ca="1">IF($G415="D",VLOOKUP($C415,DefaultParameters,MATCH(X$8,'Default Parameters'!$3:$3,0),FALSE),"[enter country-specific value")</f>
        <v>0.3</v>
      </c>
      <c r="Y415" s="211" cm="1">
        <f t="array" aca="1" ref="Y415" ca="1">IF($G415="D",VLOOKUP($C415,DefaultParameters,MATCH(Y$8,'Default Parameters'!$3:$3,0),FALSE),"[enter country-specific value")</f>
        <v>0.3</v>
      </c>
      <c r="Z415" s="211" cm="1">
        <f t="array" aca="1" ref="Z415" ca="1">IF($G415="D",VLOOKUP($C415,DefaultParameters,MATCH(Z$8,'Default Parameters'!$3:$3,0),FALSE),"[enter country-specific value")</f>
        <v>0.3</v>
      </c>
      <c r="AA415" s="211" cm="1">
        <f t="array" aca="1" ref="AA415" ca="1">IF($G415="D",VLOOKUP($C415,DefaultParameters,MATCH(AA$8,'Default Parameters'!$3:$3,0),FALSE),"[enter country-specific value")</f>
        <v>0.3</v>
      </c>
      <c r="AB415" s="211" cm="1">
        <f t="array" aca="1" ref="AB415" ca="1">IF($G415="D",VLOOKUP($C415,DefaultParameters,MATCH(AB$8,'Default Parameters'!$3:$3,0),FALSE),"[enter country-specific value")</f>
        <v>0.3</v>
      </c>
      <c r="AC415" s="211" cm="1">
        <f t="array" aca="1" ref="AC415" ca="1">IF($G415="D",VLOOKUP($C415,DefaultParameters,MATCH(AC$8,'Default Parameters'!$3:$3,0),FALSE),"[enter country-specific value")</f>
        <v>0.3</v>
      </c>
      <c r="AD415" s="211" cm="1">
        <f t="array" aca="1" ref="AD415" ca="1">IF($G415="D",VLOOKUP($C415,DefaultParameters,MATCH(AD$8,'Default Parameters'!$3:$3,0),FALSE),"[enter country-specific value")</f>
        <v>0.3</v>
      </c>
      <c r="AE415" s="211" cm="1">
        <f t="array" aca="1" ref="AE415" ca="1">IF($G415="D",VLOOKUP($C415,DefaultParameters,MATCH(AE$8,'Default Parameters'!$3:$3,0),FALSE),"[enter country-specific value")</f>
        <v>0.3</v>
      </c>
      <c r="AF415" s="211" cm="1">
        <f t="array" aca="1" ref="AF415" ca="1">IF($G415="D",VLOOKUP($C415,DefaultParameters,MATCH(AF$8,'Default Parameters'!$3:$3,0),FALSE),"[enter country-specific value")</f>
        <v>0.3</v>
      </c>
      <c r="AG415" s="211" cm="1">
        <f t="array" aca="1" ref="AG415" ca="1">IF($G415="D",VLOOKUP($C415,DefaultParameters,MATCH(AG$8,'Default Parameters'!$3:$3,0),FALSE),"[enter country-specific value")</f>
        <v>0.3</v>
      </c>
      <c r="AH415" s="211" cm="1">
        <f t="array" aca="1" ref="AH415" ca="1">IF($G415="D",VLOOKUP($C415,DefaultParameters,MATCH(AH$8,'Default Parameters'!$3:$3,0),FALSE),"[enter country-specific value")</f>
        <v>0.3</v>
      </c>
      <c r="AI415" s="211" cm="1">
        <f t="array" aca="1" ref="AI415" ca="1">IF($G415="D",VLOOKUP($C415,DefaultParameters,MATCH(AI$8,'Default Parameters'!$3:$3,0),FALSE),"[enter country-specific value")</f>
        <v>0.3</v>
      </c>
      <c r="AJ415" s="211" cm="1">
        <f t="array" aca="1" ref="AJ415" ca="1">IF($G415="D",VLOOKUP($C415,DefaultParameters,MATCH(AJ$8,'Default Parameters'!$3:$3,0),FALSE),"[enter country-specific value")</f>
        <v>0.3</v>
      </c>
      <c r="AK415" s="211" cm="1">
        <f t="array" aca="1" ref="AK415" ca="1">IF($G415="D",VLOOKUP($C415,DefaultParameters,MATCH(AK$8,'Default Parameters'!$3:$3,0),FALSE),"[enter country-specific value")</f>
        <v>0.3</v>
      </c>
      <c r="AL415" s="211" cm="1">
        <f t="array" aca="1" ref="AL415" ca="1">IF($G415="D",VLOOKUP($C415,DefaultParameters,MATCH(AL$8,'Default Parameters'!$3:$3,0),FALSE),"[enter country-specific value")</f>
        <v>0.3</v>
      </c>
      <c r="AM415" s="211" cm="1">
        <f t="array" aca="1" ref="AM415" ca="1">IF($G415="D",VLOOKUP($C415,DefaultParameters,MATCH(AM$8,'Default Parameters'!$3:$3,0),FALSE),"[enter country-specific value")</f>
        <v>0.3</v>
      </c>
      <c r="AN415" s="211" cm="1">
        <f t="array" aca="1" ref="AN415" ca="1">IF($G415="D",VLOOKUP($C415,DefaultParameters,MATCH(AN$8,'Default Parameters'!$3:$3,0),FALSE),"[enter country-specific value")</f>
        <v>0.3</v>
      </c>
      <c r="AO415" s="211" cm="1">
        <f t="array" aca="1" ref="AO415" ca="1">IF($G415="D",VLOOKUP($C415,DefaultParameters,MATCH(AO$8,'Default Parameters'!$3:$3,0),FALSE),"[enter country-specific value")</f>
        <v>0.3</v>
      </c>
      <c r="AP415" s="211"/>
      <c r="AQ415" s="211"/>
      <c r="AR415" s="211"/>
      <c r="AS415" s="211"/>
      <c r="AT415" s="211"/>
      <c r="AU415" s="188"/>
      <c r="AV415" s="43" t="e" cm="1">
        <f t="array" aca="1" ref="AV415" ca="1">IF($G415="D",VLOOKUP($C415,DefaultParameters,MATCH(AV$8,'Default Parameters'!$3:$3,0),FALSE),"[enter country-specific value")</f>
        <v>#N/A</v>
      </c>
    </row>
    <row r="416" spans="1:48" x14ac:dyDescent="0.25">
      <c r="A416" s="44" t="str">
        <f t="shared" si="94"/>
        <v>EF_N2_storage_solid_Horses</v>
      </c>
      <c r="B416" s="2" t="s">
        <v>49</v>
      </c>
      <c r="C416" s="2" t="s">
        <v>211</v>
      </c>
      <c r="D416" s="77" t="str">
        <f t="shared" ca="1" si="90"/>
        <v>N2-N</v>
      </c>
      <c r="E416" s="2" t="s">
        <v>82</v>
      </c>
      <c r="F416" s="77" t="str">
        <f t="shared" ca="1" si="91"/>
        <v>Fraction TAN</v>
      </c>
      <c r="G416" s="201" t="s">
        <v>124</v>
      </c>
      <c r="H416" s="2" t="s">
        <v>49</v>
      </c>
      <c r="I416" s="211" t="str">
        <f t="shared" ca="1" si="92"/>
        <v>Table 3.10, 3B, EMEP/EEA Guidebook 2019</v>
      </c>
      <c r="J416" s="176"/>
      <c r="K416" s="211" cm="1">
        <f t="array" aca="1" ref="K416" ca="1">IF($G416="D",VLOOKUP($C416,DefaultParameters,MATCH(K$8,'Default Parameters'!$3:$3,0),FALSE),"[enter country-specific value")</f>
        <v>0.3</v>
      </c>
      <c r="L416" s="211" cm="1">
        <f t="array" aca="1" ref="L416" ca="1">IF($G416="D",VLOOKUP($C416,DefaultParameters,MATCH(L$8,'Default Parameters'!$3:$3,0),FALSE),"[enter country-specific value")</f>
        <v>0.3</v>
      </c>
      <c r="M416" s="211" cm="1">
        <f t="array" aca="1" ref="M416" ca="1">IF($G416="D",VLOOKUP($C416,DefaultParameters,MATCH(M$8,'Default Parameters'!$3:$3,0),FALSE),"[enter country-specific value")</f>
        <v>0.3</v>
      </c>
      <c r="N416" s="211" cm="1">
        <f t="array" aca="1" ref="N416" ca="1">IF($G416="D",VLOOKUP($C416,DefaultParameters,MATCH(N$8,'Default Parameters'!$3:$3,0),FALSE),"[enter country-specific value")</f>
        <v>0.3</v>
      </c>
      <c r="O416" s="211" cm="1">
        <f t="array" aca="1" ref="O416" ca="1">IF($G416="D",VLOOKUP($C416,DefaultParameters,MATCH(O$8,'Default Parameters'!$3:$3,0),FALSE),"[enter country-specific value")</f>
        <v>0.3</v>
      </c>
      <c r="P416" s="211" cm="1">
        <f t="array" aca="1" ref="P416" ca="1">IF($G416="D",VLOOKUP($C416,DefaultParameters,MATCH(P$8,'Default Parameters'!$3:$3,0),FALSE),"[enter country-specific value")</f>
        <v>0.3</v>
      </c>
      <c r="Q416" s="211" cm="1">
        <f t="array" aca="1" ref="Q416" ca="1">IF($G416="D",VLOOKUP($C416,DefaultParameters,MATCH(Q$8,'Default Parameters'!$3:$3,0),FALSE),"[enter country-specific value")</f>
        <v>0.3</v>
      </c>
      <c r="R416" s="211" cm="1">
        <f t="array" aca="1" ref="R416" ca="1">IF($G416="D",VLOOKUP($C416,DefaultParameters,MATCH(R$8,'Default Parameters'!$3:$3,0),FALSE),"[enter country-specific value")</f>
        <v>0.3</v>
      </c>
      <c r="S416" s="211" cm="1">
        <f t="array" aca="1" ref="S416" ca="1">IF($G416="D",VLOOKUP($C416,DefaultParameters,MATCH(S$8,'Default Parameters'!$3:$3,0),FALSE),"[enter country-specific value")</f>
        <v>0.3</v>
      </c>
      <c r="T416" s="211" cm="1">
        <f t="array" aca="1" ref="T416" ca="1">IF($G416="D",VLOOKUP($C416,DefaultParameters,MATCH(T$8,'Default Parameters'!$3:$3,0),FALSE),"[enter country-specific value")</f>
        <v>0.3</v>
      </c>
      <c r="U416" s="211" cm="1">
        <f t="array" aca="1" ref="U416" ca="1">IF($G416="D",VLOOKUP($C416,DefaultParameters,MATCH(U$8,'Default Parameters'!$3:$3,0),FALSE),"[enter country-specific value")</f>
        <v>0.3</v>
      </c>
      <c r="V416" s="211" cm="1">
        <f t="array" aca="1" ref="V416" ca="1">IF($G416="D",VLOOKUP($C416,DefaultParameters,MATCH(V$8,'Default Parameters'!$3:$3,0),FALSE),"[enter country-specific value")</f>
        <v>0.3</v>
      </c>
      <c r="W416" s="211" cm="1">
        <f t="array" aca="1" ref="W416" ca="1">IF($G416="D",VLOOKUP($C416,DefaultParameters,MATCH(W$8,'Default Parameters'!$3:$3,0),FALSE),"[enter country-specific value")</f>
        <v>0.3</v>
      </c>
      <c r="X416" s="211" cm="1">
        <f t="array" aca="1" ref="X416" ca="1">IF($G416="D",VLOOKUP($C416,DefaultParameters,MATCH(X$8,'Default Parameters'!$3:$3,0),FALSE),"[enter country-specific value")</f>
        <v>0.3</v>
      </c>
      <c r="Y416" s="211" cm="1">
        <f t="array" aca="1" ref="Y416" ca="1">IF($G416="D",VLOOKUP($C416,DefaultParameters,MATCH(Y$8,'Default Parameters'!$3:$3,0),FALSE),"[enter country-specific value")</f>
        <v>0.3</v>
      </c>
      <c r="Z416" s="211" cm="1">
        <f t="array" aca="1" ref="Z416" ca="1">IF($G416="D",VLOOKUP($C416,DefaultParameters,MATCH(Z$8,'Default Parameters'!$3:$3,0),FALSE),"[enter country-specific value")</f>
        <v>0.3</v>
      </c>
      <c r="AA416" s="211" cm="1">
        <f t="array" aca="1" ref="AA416" ca="1">IF($G416="D",VLOOKUP($C416,DefaultParameters,MATCH(AA$8,'Default Parameters'!$3:$3,0),FALSE),"[enter country-specific value")</f>
        <v>0.3</v>
      </c>
      <c r="AB416" s="211" cm="1">
        <f t="array" aca="1" ref="AB416" ca="1">IF($G416="D",VLOOKUP($C416,DefaultParameters,MATCH(AB$8,'Default Parameters'!$3:$3,0),FALSE),"[enter country-specific value")</f>
        <v>0.3</v>
      </c>
      <c r="AC416" s="211" cm="1">
        <f t="array" aca="1" ref="AC416" ca="1">IF($G416="D",VLOOKUP($C416,DefaultParameters,MATCH(AC$8,'Default Parameters'!$3:$3,0),FALSE),"[enter country-specific value")</f>
        <v>0.3</v>
      </c>
      <c r="AD416" s="211" cm="1">
        <f t="array" aca="1" ref="AD416" ca="1">IF($G416="D",VLOOKUP($C416,DefaultParameters,MATCH(AD$8,'Default Parameters'!$3:$3,0),FALSE),"[enter country-specific value")</f>
        <v>0.3</v>
      </c>
      <c r="AE416" s="211" cm="1">
        <f t="array" aca="1" ref="AE416" ca="1">IF($G416="D",VLOOKUP($C416,DefaultParameters,MATCH(AE$8,'Default Parameters'!$3:$3,0),FALSE),"[enter country-specific value")</f>
        <v>0.3</v>
      </c>
      <c r="AF416" s="211" cm="1">
        <f t="array" aca="1" ref="AF416" ca="1">IF($G416="D",VLOOKUP($C416,DefaultParameters,MATCH(AF$8,'Default Parameters'!$3:$3,0),FALSE),"[enter country-specific value")</f>
        <v>0.3</v>
      </c>
      <c r="AG416" s="211" cm="1">
        <f t="array" aca="1" ref="AG416" ca="1">IF($G416="D",VLOOKUP($C416,DefaultParameters,MATCH(AG$8,'Default Parameters'!$3:$3,0),FALSE),"[enter country-specific value")</f>
        <v>0.3</v>
      </c>
      <c r="AH416" s="211" cm="1">
        <f t="array" aca="1" ref="AH416" ca="1">IF($G416="D",VLOOKUP($C416,DefaultParameters,MATCH(AH$8,'Default Parameters'!$3:$3,0),FALSE),"[enter country-specific value")</f>
        <v>0.3</v>
      </c>
      <c r="AI416" s="211" cm="1">
        <f t="array" aca="1" ref="AI416" ca="1">IF($G416="D",VLOOKUP($C416,DefaultParameters,MATCH(AI$8,'Default Parameters'!$3:$3,0),FALSE),"[enter country-specific value")</f>
        <v>0.3</v>
      </c>
      <c r="AJ416" s="211" cm="1">
        <f t="array" aca="1" ref="AJ416" ca="1">IF($G416="D",VLOOKUP($C416,DefaultParameters,MATCH(AJ$8,'Default Parameters'!$3:$3,0),FALSE),"[enter country-specific value")</f>
        <v>0.3</v>
      </c>
      <c r="AK416" s="211" cm="1">
        <f t="array" aca="1" ref="AK416" ca="1">IF($G416="D",VLOOKUP($C416,DefaultParameters,MATCH(AK$8,'Default Parameters'!$3:$3,0),FALSE),"[enter country-specific value")</f>
        <v>0.3</v>
      </c>
      <c r="AL416" s="211" cm="1">
        <f t="array" aca="1" ref="AL416" ca="1">IF($G416="D",VLOOKUP($C416,DefaultParameters,MATCH(AL$8,'Default Parameters'!$3:$3,0),FALSE),"[enter country-specific value")</f>
        <v>0.3</v>
      </c>
      <c r="AM416" s="211" cm="1">
        <f t="array" aca="1" ref="AM416" ca="1">IF($G416="D",VLOOKUP($C416,DefaultParameters,MATCH(AM$8,'Default Parameters'!$3:$3,0),FALSE),"[enter country-specific value")</f>
        <v>0.3</v>
      </c>
      <c r="AN416" s="211" cm="1">
        <f t="array" aca="1" ref="AN416" ca="1">IF($G416="D",VLOOKUP($C416,DefaultParameters,MATCH(AN$8,'Default Parameters'!$3:$3,0),FALSE),"[enter country-specific value")</f>
        <v>0.3</v>
      </c>
      <c r="AO416" s="211" cm="1">
        <f t="array" aca="1" ref="AO416" ca="1">IF($G416="D",VLOOKUP($C416,DefaultParameters,MATCH(AO$8,'Default Parameters'!$3:$3,0),FALSE),"[enter country-specific value")</f>
        <v>0.3</v>
      </c>
      <c r="AP416" s="211"/>
      <c r="AQ416" s="211"/>
      <c r="AR416" s="211"/>
      <c r="AS416" s="211"/>
      <c r="AT416" s="211"/>
      <c r="AU416" s="188"/>
      <c r="AV416" s="43" t="e" cm="1">
        <f t="array" aca="1" ref="AV416" ca="1">IF($G416="D",VLOOKUP($C416,DefaultParameters,MATCH(AV$8,'Default Parameters'!$3:$3,0),FALSE),"[enter country-specific value")</f>
        <v>#N/A</v>
      </c>
    </row>
    <row r="417" spans="1:48" x14ac:dyDescent="0.25">
      <c r="A417" s="44" t="str">
        <f t="shared" si="94"/>
        <v>EF_N2_storage_solid_Mules and asses</v>
      </c>
      <c r="B417" s="2" t="s">
        <v>49</v>
      </c>
      <c r="C417" s="2" t="s">
        <v>211</v>
      </c>
      <c r="D417" s="77" t="str">
        <f t="shared" ca="1" si="90"/>
        <v>N2-N</v>
      </c>
      <c r="E417" s="2" t="s">
        <v>83</v>
      </c>
      <c r="F417" s="77" t="str">
        <f t="shared" ca="1" si="91"/>
        <v>Fraction TAN</v>
      </c>
      <c r="G417" s="201" t="s">
        <v>124</v>
      </c>
      <c r="H417" s="2" t="s">
        <v>49</v>
      </c>
      <c r="I417" s="211" t="str">
        <f t="shared" ca="1" si="92"/>
        <v>Table 3.10, 3B, EMEP/EEA Guidebook 2019</v>
      </c>
      <c r="J417" s="202"/>
      <c r="K417" s="211" cm="1">
        <f t="array" aca="1" ref="K417" ca="1">IF($G417="D",VLOOKUP($C417,DefaultParameters,MATCH(K$8,'Default Parameters'!$3:$3,0),FALSE),"[enter country-specific value")</f>
        <v>0.3</v>
      </c>
      <c r="L417" s="211" cm="1">
        <f t="array" aca="1" ref="L417" ca="1">IF($G417="D",VLOOKUP($C417,DefaultParameters,MATCH(L$8,'Default Parameters'!$3:$3,0),FALSE),"[enter country-specific value")</f>
        <v>0.3</v>
      </c>
      <c r="M417" s="211" cm="1">
        <f t="array" aca="1" ref="M417" ca="1">IF($G417="D",VLOOKUP($C417,DefaultParameters,MATCH(M$8,'Default Parameters'!$3:$3,0),FALSE),"[enter country-specific value")</f>
        <v>0.3</v>
      </c>
      <c r="N417" s="211" cm="1">
        <f t="array" aca="1" ref="N417" ca="1">IF($G417="D",VLOOKUP($C417,DefaultParameters,MATCH(N$8,'Default Parameters'!$3:$3,0),FALSE),"[enter country-specific value")</f>
        <v>0.3</v>
      </c>
      <c r="O417" s="211" cm="1">
        <f t="array" aca="1" ref="O417" ca="1">IF($G417="D",VLOOKUP($C417,DefaultParameters,MATCH(O$8,'Default Parameters'!$3:$3,0),FALSE),"[enter country-specific value")</f>
        <v>0.3</v>
      </c>
      <c r="P417" s="211" cm="1">
        <f t="array" aca="1" ref="P417" ca="1">IF($G417="D",VLOOKUP($C417,DefaultParameters,MATCH(P$8,'Default Parameters'!$3:$3,0),FALSE),"[enter country-specific value")</f>
        <v>0.3</v>
      </c>
      <c r="Q417" s="211" cm="1">
        <f t="array" aca="1" ref="Q417" ca="1">IF($G417="D",VLOOKUP($C417,DefaultParameters,MATCH(Q$8,'Default Parameters'!$3:$3,0),FALSE),"[enter country-specific value")</f>
        <v>0.3</v>
      </c>
      <c r="R417" s="211" cm="1">
        <f t="array" aca="1" ref="R417" ca="1">IF($G417="D",VLOOKUP($C417,DefaultParameters,MATCH(R$8,'Default Parameters'!$3:$3,0),FALSE),"[enter country-specific value")</f>
        <v>0.3</v>
      </c>
      <c r="S417" s="211" cm="1">
        <f t="array" aca="1" ref="S417" ca="1">IF($G417="D",VLOOKUP($C417,DefaultParameters,MATCH(S$8,'Default Parameters'!$3:$3,0),FALSE),"[enter country-specific value")</f>
        <v>0.3</v>
      </c>
      <c r="T417" s="211" cm="1">
        <f t="array" aca="1" ref="T417" ca="1">IF($G417="D",VLOOKUP($C417,DefaultParameters,MATCH(T$8,'Default Parameters'!$3:$3,0),FALSE),"[enter country-specific value")</f>
        <v>0.3</v>
      </c>
      <c r="U417" s="211" cm="1">
        <f t="array" aca="1" ref="U417" ca="1">IF($G417="D",VLOOKUP($C417,DefaultParameters,MATCH(U$8,'Default Parameters'!$3:$3,0),FALSE),"[enter country-specific value")</f>
        <v>0.3</v>
      </c>
      <c r="V417" s="211" cm="1">
        <f t="array" aca="1" ref="V417" ca="1">IF($G417="D",VLOOKUP($C417,DefaultParameters,MATCH(V$8,'Default Parameters'!$3:$3,0),FALSE),"[enter country-specific value")</f>
        <v>0.3</v>
      </c>
      <c r="W417" s="211" cm="1">
        <f t="array" aca="1" ref="W417" ca="1">IF($G417="D",VLOOKUP($C417,DefaultParameters,MATCH(W$8,'Default Parameters'!$3:$3,0),FALSE),"[enter country-specific value")</f>
        <v>0.3</v>
      </c>
      <c r="X417" s="211" cm="1">
        <f t="array" aca="1" ref="X417" ca="1">IF($G417="D",VLOOKUP($C417,DefaultParameters,MATCH(X$8,'Default Parameters'!$3:$3,0),FALSE),"[enter country-specific value")</f>
        <v>0.3</v>
      </c>
      <c r="Y417" s="211" cm="1">
        <f t="array" aca="1" ref="Y417" ca="1">IF($G417="D",VLOOKUP($C417,DefaultParameters,MATCH(Y$8,'Default Parameters'!$3:$3,0),FALSE),"[enter country-specific value")</f>
        <v>0.3</v>
      </c>
      <c r="Z417" s="211" cm="1">
        <f t="array" aca="1" ref="Z417" ca="1">IF($G417="D",VLOOKUP($C417,DefaultParameters,MATCH(Z$8,'Default Parameters'!$3:$3,0),FALSE),"[enter country-specific value")</f>
        <v>0.3</v>
      </c>
      <c r="AA417" s="211" cm="1">
        <f t="array" aca="1" ref="AA417" ca="1">IF($G417="D",VLOOKUP($C417,DefaultParameters,MATCH(AA$8,'Default Parameters'!$3:$3,0),FALSE),"[enter country-specific value")</f>
        <v>0.3</v>
      </c>
      <c r="AB417" s="211" cm="1">
        <f t="array" aca="1" ref="AB417" ca="1">IF($G417="D",VLOOKUP($C417,DefaultParameters,MATCH(AB$8,'Default Parameters'!$3:$3,0),FALSE),"[enter country-specific value")</f>
        <v>0.3</v>
      </c>
      <c r="AC417" s="211" cm="1">
        <f t="array" aca="1" ref="AC417" ca="1">IF($G417="D",VLOOKUP($C417,DefaultParameters,MATCH(AC$8,'Default Parameters'!$3:$3,0),FALSE),"[enter country-specific value")</f>
        <v>0.3</v>
      </c>
      <c r="AD417" s="211" cm="1">
        <f t="array" aca="1" ref="AD417" ca="1">IF($G417="D",VLOOKUP($C417,DefaultParameters,MATCH(AD$8,'Default Parameters'!$3:$3,0),FALSE),"[enter country-specific value")</f>
        <v>0.3</v>
      </c>
      <c r="AE417" s="211" cm="1">
        <f t="array" aca="1" ref="AE417" ca="1">IF($G417="D",VLOOKUP($C417,DefaultParameters,MATCH(AE$8,'Default Parameters'!$3:$3,0),FALSE),"[enter country-specific value")</f>
        <v>0.3</v>
      </c>
      <c r="AF417" s="211" cm="1">
        <f t="array" aca="1" ref="AF417" ca="1">IF($G417="D",VLOOKUP($C417,DefaultParameters,MATCH(AF$8,'Default Parameters'!$3:$3,0),FALSE),"[enter country-specific value")</f>
        <v>0.3</v>
      </c>
      <c r="AG417" s="211" cm="1">
        <f t="array" aca="1" ref="AG417" ca="1">IF($G417="D",VLOOKUP($C417,DefaultParameters,MATCH(AG$8,'Default Parameters'!$3:$3,0),FALSE),"[enter country-specific value")</f>
        <v>0.3</v>
      </c>
      <c r="AH417" s="211" cm="1">
        <f t="array" aca="1" ref="AH417" ca="1">IF($G417="D",VLOOKUP($C417,DefaultParameters,MATCH(AH$8,'Default Parameters'!$3:$3,0),FALSE),"[enter country-specific value")</f>
        <v>0.3</v>
      </c>
      <c r="AI417" s="211" cm="1">
        <f t="array" aca="1" ref="AI417" ca="1">IF($G417="D",VLOOKUP($C417,DefaultParameters,MATCH(AI$8,'Default Parameters'!$3:$3,0),FALSE),"[enter country-specific value")</f>
        <v>0.3</v>
      </c>
      <c r="AJ417" s="211" cm="1">
        <f t="array" aca="1" ref="AJ417" ca="1">IF($G417="D",VLOOKUP($C417,DefaultParameters,MATCH(AJ$8,'Default Parameters'!$3:$3,0),FALSE),"[enter country-specific value")</f>
        <v>0.3</v>
      </c>
      <c r="AK417" s="211" cm="1">
        <f t="array" aca="1" ref="AK417" ca="1">IF($G417="D",VLOOKUP($C417,DefaultParameters,MATCH(AK$8,'Default Parameters'!$3:$3,0),FALSE),"[enter country-specific value")</f>
        <v>0.3</v>
      </c>
      <c r="AL417" s="211" cm="1">
        <f t="array" aca="1" ref="AL417" ca="1">IF($G417="D",VLOOKUP($C417,DefaultParameters,MATCH(AL$8,'Default Parameters'!$3:$3,0),FALSE),"[enter country-specific value")</f>
        <v>0.3</v>
      </c>
      <c r="AM417" s="211" cm="1">
        <f t="array" aca="1" ref="AM417" ca="1">IF($G417="D",VLOOKUP($C417,DefaultParameters,MATCH(AM$8,'Default Parameters'!$3:$3,0),FALSE),"[enter country-specific value")</f>
        <v>0.3</v>
      </c>
      <c r="AN417" s="211" cm="1">
        <f t="array" aca="1" ref="AN417" ca="1">IF($G417="D",VLOOKUP($C417,DefaultParameters,MATCH(AN$8,'Default Parameters'!$3:$3,0),FALSE),"[enter country-specific value")</f>
        <v>0.3</v>
      </c>
      <c r="AO417" s="211" cm="1">
        <f t="array" aca="1" ref="AO417" ca="1">IF($G417="D",VLOOKUP($C417,DefaultParameters,MATCH(AO$8,'Default Parameters'!$3:$3,0),FALSE),"[enter country-specific value")</f>
        <v>0.3</v>
      </c>
      <c r="AP417" s="211"/>
      <c r="AQ417" s="211"/>
      <c r="AR417" s="211"/>
      <c r="AS417" s="211"/>
      <c r="AT417" s="211"/>
      <c r="AU417" s="188"/>
      <c r="AV417" s="43" t="e" cm="1">
        <f t="array" aca="1" ref="AV417" ca="1">IF($G417="D",VLOOKUP($C417,DefaultParameters,MATCH(AV$8,'Default Parameters'!$3:$3,0),FALSE),"[enter country-specific value")</f>
        <v>#N/A</v>
      </c>
    </row>
    <row r="418" spans="1:48" x14ac:dyDescent="0.25">
      <c r="A418" s="44" t="str">
        <f t="shared" si="94"/>
        <v>EF_N2_storage_solid_Laying hens</v>
      </c>
      <c r="B418" s="2" t="s">
        <v>49</v>
      </c>
      <c r="C418" s="2" t="s">
        <v>211</v>
      </c>
      <c r="D418" s="77" t="str">
        <f t="shared" ca="1" si="90"/>
        <v>N2-N</v>
      </c>
      <c r="E418" s="2" t="s">
        <v>85</v>
      </c>
      <c r="F418" s="77" t="str">
        <f t="shared" ca="1" si="91"/>
        <v>Fraction TAN</v>
      </c>
      <c r="G418" s="201" t="s">
        <v>124</v>
      </c>
      <c r="H418" s="2" t="s">
        <v>49</v>
      </c>
      <c r="I418" s="211" t="str">
        <f t="shared" ca="1" si="92"/>
        <v>Table 3.10, 3B, EMEP/EEA Guidebook 2019</v>
      </c>
      <c r="J418" s="176"/>
      <c r="K418" s="211" cm="1">
        <f t="array" aca="1" ref="K418" ca="1">IF($G418="D",VLOOKUP($C418,DefaultParameters,MATCH(K$8,'Default Parameters'!$3:$3,0),FALSE),"[enter country-specific value")</f>
        <v>0.3</v>
      </c>
      <c r="L418" s="211" cm="1">
        <f t="array" aca="1" ref="L418" ca="1">IF($G418="D",VLOOKUP($C418,DefaultParameters,MATCH(L$8,'Default Parameters'!$3:$3,0),FALSE),"[enter country-specific value")</f>
        <v>0.3</v>
      </c>
      <c r="M418" s="211" cm="1">
        <f t="array" aca="1" ref="M418" ca="1">IF($G418="D",VLOOKUP($C418,DefaultParameters,MATCH(M$8,'Default Parameters'!$3:$3,0),FALSE),"[enter country-specific value")</f>
        <v>0.3</v>
      </c>
      <c r="N418" s="211" cm="1">
        <f t="array" aca="1" ref="N418" ca="1">IF($G418="D",VLOOKUP($C418,DefaultParameters,MATCH(N$8,'Default Parameters'!$3:$3,0),FALSE),"[enter country-specific value")</f>
        <v>0.3</v>
      </c>
      <c r="O418" s="211" cm="1">
        <f t="array" aca="1" ref="O418" ca="1">IF($G418="D",VLOOKUP($C418,DefaultParameters,MATCH(O$8,'Default Parameters'!$3:$3,0),FALSE),"[enter country-specific value")</f>
        <v>0.3</v>
      </c>
      <c r="P418" s="211" cm="1">
        <f t="array" aca="1" ref="P418" ca="1">IF($G418="D",VLOOKUP($C418,DefaultParameters,MATCH(P$8,'Default Parameters'!$3:$3,0),FALSE),"[enter country-specific value")</f>
        <v>0.3</v>
      </c>
      <c r="Q418" s="211" cm="1">
        <f t="array" aca="1" ref="Q418" ca="1">IF($G418="D",VLOOKUP($C418,DefaultParameters,MATCH(Q$8,'Default Parameters'!$3:$3,0),FALSE),"[enter country-specific value")</f>
        <v>0.3</v>
      </c>
      <c r="R418" s="211" cm="1">
        <f t="array" aca="1" ref="R418" ca="1">IF($G418="D",VLOOKUP($C418,DefaultParameters,MATCH(R$8,'Default Parameters'!$3:$3,0),FALSE),"[enter country-specific value")</f>
        <v>0.3</v>
      </c>
      <c r="S418" s="211" cm="1">
        <f t="array" aca="1" ref="S418" ca="1">IF($G418="D",VLOOKUP($C418,DefaultParameters,MATCH(S$8,'Default Parameters'!$3:$3,0),FALSE),"[enter country-specific value")</f>
        <v>0.3</v>
      </c>
      <c r="T418" s="211" cm="1">
        <f t="array" aca="1" ref="T418" ca="1">IF($G418="D",VLOOKUP($C418,DefaultParameters,MATCH(T$8,'Default Parameters'!$3:$3,0),FALSE),"[enter country-specific value")</f>
        <v>0.3</v>
      </c>
      <c r="U418" s="211" cm="1">
        <f t="array" aca="1" ref="U418" ca="1">IF($G418="D",VLOOKUP($C418,DefaultParameters,MATCH(U$8,'Default Parameters'!$3:$3,0),FALSE),"[enter country-specific value")</f>
        <v>0.3</v>
      </c>
      <c r="V418" s="211" cm="1">
        <f t="array" aca="1" ref="V418" ca="1">IF($G418="D",VLOOKUP($C418,DefaultParameters,MATCH(V$8,'Default Parameters'!$3:$3,0),FALSE),"[enter country-specific value")</f>
        <v>0.3</v>
      </c>
      <c r="W418" s="211" cm="1">
        <f t="array" aca="1" ref="W418" ca="1">IF($G418="D",VLOOKUP($C418,DefaultParameters,MATCH(W$8,'Default Parameters'!$3:$3,0),FALSE),"[enter country-specific value")</f>
        <v>0.3</v>
      </c>
      <c r="X418" s="211" cm="1">
        <f t="array" aca="1" ref="X418" ca="1">IF($G418="D",VLOOKUP($C418,DefaultParameters,MATCH(X$8,'Default Parameters'!$3:$3,0),FALSE),"[enter country-specific value")</f>
        <v>0.3</v>
      </c>
      <c r="Y418" s="211" cm="1">
        <f t="array" aca="1" ref="Y418" ca="1">IF($G418="D",VLOOKUP($C418,DefaultParameters,MATCH(Y$8,'Default Parameters'!$3:$3,0),FALSE),"[enter country-specific value")</f>
        <v>0.3</v>
      </c>
      <c r="Z418" s="211" cm="1">
        <f t="array" aca="1" ref="Z418" ca="1">IF($G418="D",VLOOKUP($C418,DefaultParameters,MATCH(Z$8,'Default Parameters'!$3:$3,0),FALSE),"[enter country-specific value")</f>
        <v>0.3</v>
      </c>
      <c r="AA418" s="211" cm="1">
        <f t="array" aca="1" ref="AA418" ca="1">IF($G418="D",VLOOKUP($C418,DefaultParameters,MATCH(AA$8,'Default Parameters'!$3:$3,0),FALSE),"[enter country-specific value")</f>
        <v>0.3</v>
      </c>
      <c r="AB418" s="211" cm="1">
        <f t="array" aca="1" ref="AB418" ca="1">IF($G418="D",VLOOKUP($C418,DefaultParameters,MATCH(AB$8,'Default Parameters'!$3:$3,0),FALSE),"[enter country-specific value")</f>
        <v>0.3</v>
      </c>
      <c r="AC418" s="211" cm="1">
        <f t="array" aca="1" ref="AC418" ca="1">IF($G418="D",VLOOKUP($C418,DefaultParameters,MATCH(AC$8,'Default Parameters'!$3:$3,0),FALSE),"[enter country-specific value")</f>
        <v>0.3</v>
      </c>
      <c r="AD418" s="211" cm="1">
        <f t="array" aca="1" ref="AD418" ca="1">IF($G418="D",VLOOKUP($C418,DefaultParameters,MATCH(AD$8,'Default Parameters'!$3:$3,0),FALSE),"[enter country-specific value")</f>
        <v>0.3</v>
      </c>
      <c r="AE418" s="211" cm="1">
        <f t="array" aca="1" ref="AE418" ca="1">IF($G418="D",VLOOKUP($C418,DefaultParameters,MATCH(AE$8,'Default Parameters'!$3:$3,0),FALSE),"[enter country-specific value")</f>
        <v>0.3</v>
      </c>
      <c r="AF418" s="211" cm="1">
        <f t="array" aca="1" ref="AF418" ca="1">IF($G418="D",VLOOKUP($C418,DefaultParameters,MATCH(AF$8,'Default Parameters'!$3:$3,0),FALSE),"[enter country-specific value")</f>
        <v>0.3</v>
      </c>
      <c r="AG418" s="211" cm="1">
        <f t="array" aca="1" ref="AG418" ca="1">IF($G418="D",VLOOKUP($C418,DefaultParameters,MATCH(AG$8,'Default Parameters'!$3:$3,0),FALSE),"[enter country-specific value")</f>
        <v>0.3</v>
      </c>
      <c r="AH418" s="211" cm="1">
        <f t="array" aca="1" ref="AH418" ca="1">IF($G418="D",VLOOKUP($C418,DefaultParameters,MATCH(AH$8,'Default Parameters'!$3:$3,0),FALSE),"[enter country-specific value")</f>
        <v>0.3</v>
      </c>
      <c r="AI418" s="211" cm="1">
        <f t="array" aca="1" ref="AI418" ca="1">IF($G418="D",VLOOKUP($C418,DefaultParameters,MATCH(AI$8,'Default Parameters'!$3:$3,0),FALSE),"[enter country-specific value")</f>
        <v>0.3</v>
      </c>
      <c r="AJ418" s="211" cm="1">
        <f t="array" aca="1" ref="AJ418" ca="1">IF($G418="D",VLOOKUP($C418,DefaultParameters,MATCH(AJ$8,'Default Parameters'!$3:$3,0),FALSE),"[enter country-specific value")</f>
        <v>0.3</v>
      </c>
      <c r="AK418" s="211" cm="1">
        <f t="array" aca="1" ref="AK418" ca="1">IF($G418="D",VLOOKUP($C418,DefaultParameters,MATCH(AK$8,'Default Parameters'!$3:$3,0),FALSE),"[enter country-specific value")</f>
        <v>0.3</v>
      </c>
      <c r="AL418" s="211" cm="1">
        <f t="array" aca="1" ref="AL418" ca="1">IF($G418="D",VLOOKUP($C418,DefaultParameters,MATCH(AL$8,'Default Parameters'!$3:$3,0),FALSE),"[enter country-specific value")</f>
        <v>0.3</v>
      </c>
      <c r="AM418" s="211" cm="1">
        <f t="array" aca="1" ref="AM418" ca="1">IF($G418="D",VLOOKUP($C418,DefaultParameters,MATCH(AM$8,'Default Parameters'!$3:$3,0),FALSE),"[enter country-specific value")</f>
        <v>0.3</v>
      </c>
      <c r="AN418" s="211" cm="1">
        <f t="array" aca="1" ref="AN418" ca="1">IF($G418="D",VLOOKUP($C418,DefaultParameters,MATCH(AN$8,'Default Parameters'!$3:$3,0),FALSE),"[enter country-specific value")</f>
        <v>0.3</v>
      </c>
      <c r="AO418" s="211" cm="1">
        <f t="array" aca="1" ref="AO418" ca="1">IF($G418="D",VLOOKUP($C418,DefaultParameters,MATCH(AO$8,'Default Parameters'!$3:$3,0),FALSE),"[enter country-specific value")</f>
        <v>0.3</v>
      </c>
      <c r="AP418" s="211"/>
      <c r="AQ418" s="211"/>
      <c r="AR418" s="211"/>
      <c r="AS418" s="211"/>
      <c r="AT418" s="211"/>
      <c r="AU418" s="188"/>
      <c r="AV418" s="43" t="e" cm="1">
        <f t="array" aca="1" ref="AV418" ca="1">IF($G418="D",VLOOKUP($C418,DefaultParameters,MATCH(AV$8,'Default Parameters'!$3:$3,0),FALSE),"[enter country-specific value")</f>
        <v>#N/A</v>
      </c>
    </row>
    <row r="419" spans="1:48" x14ac:dyDescent="0.25">
      <c r="A419" s="44" t="str">
        <f t="shared" si="94"/>
        <v>EF_N2_storage_solid_Broilers</v>
      </c>
      <c r="B419" s="2" t="s">
        <v>49</v>
      </c>
      <c r="C419" s="2" t="s">
        <v>211</v>
      </c>
      <c r="D419" s="77" t="str">
        <f t="shared" ca="1" si="90"/>
        <v>N2-N</v>
      </c>
      <c r="E419" s="2" t="s">
        <v>84</v>
      </c>
      <c r="F419" s="77" t="str">
        <f t="shared" ca="1" si="91"/>
        <v>Fraction TAN</v>
      </c>
      <c r="G419" s="201" t="s">
        <v>124</v>
      </c>
      <c r="H419" s="2" t="s">
        <v>49</v>
      </c>
      <c r="I419" s="211" t="str">
        <f t="shared" ca="1" si="92"/>
        <v>Table 3.10, 3B, EMEP/EEA Guidebook 2019</v>
      </c>
      <c r="J419" s="202"/>
      <c r="K419" s="211" cm="1">
        <f t="array" aca="1" ref="K419" ca="1">IF($G419="D",VLOOKUP($C419,DefaultParameters,MATCH(K$8,'Default Parameters'!$3:$3,0),FALSE),"[enter country-specific value")</f>
        <v>0.3</v>
      </c>
      <c r="L419" s="211" cm="1">
        <f t="array" aca="1" ref="L419" ca="1">IF($G419="D",VLOOKUP($C419,DefaultParameters,MATCH(L$8,'Default Parameters'!$3:$3,0),FALSE),"[enter country-specific value")</f>
        <v>0.3</v>
      </c>
      <c r="M419" s="211" cm="1">
        <f t="array" aca="1" ref="M419" ca="1">IF($G419="D",VLOOKUP($C419,DefaultParameters,MATCH(M$8,'Default Parameters'!$3:$3,0),FALSE),"[enter country-specific value")</f>
        <v>0.3</v>
      </c>
      <c r="N419" s="211" cm="1">
        <f t="array" aca="1" ref="N419" ca="1">IF($G419="D",VLOOKUP($C419,DefaultParameters,MATCH(N$8,'Default Parameters'!$3:$3,0),FALSE),"[enter country-specific value")</f>
        <v>0.3</v>
      </c>
      <c r="O419" s="211" cm="1">
        <f t="array" aca="1" ref="O419" ca="1">IF($G419="D",VLOOKUP($C419,DefaultParameters,MATCH(O$8,'Default Parameters'!$3:$3,0),FALSE),"[enter country-specific value")</f>
        <v>0.3</v>
      </c>
      <c r="P419" s="211" cm="1">
        <f t="array" aca="1" ref="P419" ca="1">IF($G419="D",VLOOKUP($C419,DefaultParameters,MATCH(P$8,'Default Parameters'!$3:$3,0),FALSE),"[enter country-specific value")</f>
        <v>0.3</v>
      </c>
      <c r="Q419" s="211" cm="1">
        <f t="array" aca="1" ref="Q419" ca="1">IF($G419="D",VLOOKUP($C419,DefaultParameters,MATCH(Q$8,'Default Parameters'!$3:$3,0),FALSE),"[enter country-specific value")</f>
        <v>0.3</v>
      </c>
      <c r="R419" s="211" cm="1">
        <f t="array" aca="1" ref="R419" ca="1">IF($G419="D",VLOOKUP($C419,DefaultParameters,MATCH(R$8,'Default Parameters'!$3:$3,0),FALSE),"[enter country-specific value")</f>
        <v>0.3</v>
      </c>
      <c r="S419" s="211" cm="1">
        <f t="array" aca="1" ref="S419" ca="1">IF($G419="D",VLOOKUP($C419,DefaultParameters,MATCH(S$8,'Default Parameters'!$3:$3,0),FALSE),"[enter country-specific value")</f>
        <v>0.3</v>
      </c>
      <c r="T419" s="211" cm="1">
        <f t="array" aca="1" ref="T419" ca="1">IF($G419="D",VLOOKUP($C419,DefaultParameters,MATCH(T$8,'Default Parameters'!$3:$3,0),FALSE),"[enter country-specific value")</f>
        <v>0.3</v>
      </c>
      <c r="U419" s="211" cm="1">
        <f t="array" aca="1" ref="U419" ca="1">IF($G419="D",VLOOKUP($C419,DefaultParameters,MATCH(U$8,'Default Parameters'!$3:$3,0),FALSE),"[enter country-specific value")</f>
        <v>0.3</v>
      </c>
      <c r="V419" s="211" cm="1">
        <f t="array" aca="1" ref="V419" ca="1">IF($G419="D",VLOOKUP($C419,DefaultParameters,MATCH(V$8,'Default Parameters'!$3:$3,0),FALSE),"[enter country-specific value")</f>
        <v>0.3</v>
      </c>
      <c r="W419" s="211" cm="1">
        <f t="array" aca="1" ref="W419" ca="1">IF($G419="D",VLOOKUP($C419,DefaultParameters,MATCH(W$8,'Default Parameters'!$3:$3,0),FALSE),"[enter country-specific value")</f>
        <v>0.3</v>
      </c>
      <c r="X419" s="211" cm="1">
        <f t="array" aca="1" ref="X419" ca="1">IF($G419="D",VLOOKUP($C419,DefaultParameters,MATCH(X$8,'Default Parameters'!$3:$3,0),FALSE),"[enter country-specific value")</f>
        <v>0.3</v>
      </c>
      <c r="Y419" s="211" cm="1">
        <f t="array" aca="1" ref="Y419" ca="1">IF($G419="D",VLOOKUP($C419,DefaultParameters,MATCH(Y$8,'Default Parameters'!$3:$3,0),FALSE),"[enter country-specific value")</f>
        <v>0.3</v>
      </c>
      <c r="Z419" s="211" cm="1">
        <f t="array" aca="1" ref="Z419" ca="1">IF($G419="D",VLOOKUP($C419,DefaultParameters,MATCH(Z$8,'Default Parameters'!$3:$3,0),FALSE),"[enter country-specific value")</f>
        <v>0.3</v>
      </c>
      <c r="AA419" s="211" cm="1">
        <f t="array" aca="1" ref="AA419" ca="1">IF($G419="D",VLOOKUP($C419,DefaultParameters,MATCH(AA$8,'Default Parameters'!$3:$3,0),FALSE),"[enter country-specific value")</f>
        <v>0.3</v>
      </c>
      <c r="AB419" s="211" cm="1">
        <f t="array" aca="1" ref="AB419" ca="1">IF($G419="D",VLOOKUP($C419,DefaultParameters,MATCH(AB$8,'Default Parameters'!$3:$3,0),FALSE),"[enter country-specific value")</f>
        <v>0.3</v>
      </c>
      <c r="AC419" s="211" cm="1">
        <f t="array" aca="1" ref="AC419" ca="1">IF($G419="D",VLOOKUP($C419,DefaultParameters,MATCH(AC$8,'Default Parameters'!$3:$3,0),FALSE),"[enter country-specific value")</f>
        <v>0.3</v>
      </c>
      <c r="AD419" s="211" cm="1">
        <f t="array" aca="1" ref="AD419" ca="1">IF($G419="D",VLOOKUP($C419,DefaultParameters,MATCH(AD$8,'Default Parameters'!$3:$3,0),FALSE),"[enter country-specific value")</f>
        <v>0.3</v>
      </c>
      <c r="AE419" s="211" cm="1">
        <f t="array" aca="1" ref="AE419" ca="1">IF($G419="D",VLOOKUP($C419,DefaultParameters,MATCH(AE$8,'Default Parameters'!$3:$3,0),FALSE),"[enter country-specific value")</f>
        <v>0.3</v>
      </c>
      <c r="AF419" s="211" cm="1">
        <f t="array" aca="1" ref="AF419" ca="1">IF($G419="D",VLOOKUP($C419,DefaultParameters,MATCH(AF$8,'Default Parameters'!$3:$3,0),FALSE),"[enter country-specific value")</f>
        <v>0.3</v>
      </c>
      <c r="AG419" s="211" cm="1">
        <f t="array" aca="1" ref="AG419" ca="1">IF($G419="D",VLOOKUP($C419,DefaultParameters,MATCH(AG$8,'Default Parameters'!$3:$3,0),FALSE),"[enter country-specific value")</f>
        <v>0.3</v>
      </c>
      <c r="AH419" s="211" cm="1">
        <f t="array" aca="1" ref="AH419" ca="1">IF($G419="D",VLOOKUP($C419,DefaultParameters,MATCH(AH$8,'Default Parameters'!$3:$3,0),FALSE),"[enter country-specific value")</f>
        <v>0.3</v>
      </c>
      <c r="AI419" s="211" cm="1">
        <f t="array" aca="1" ref="AI419" ca="1">IF($G419="D",VLOOKUP($C419,DefaultParameters,MATCH(AI$8,'Default Parameters'!$3:$3,0),FALSE),"[enter country-specific value")</f>
        <v>0.3</v>
      </c>
      <c r="AJ419" s="211" cm="1">
        <f t="array" aca="1" ref="AJ419" ca="1">IF($G419="D",VLOOKUP($C419,DefaultParameters,MATCH(AJ$8,'Default Parameters'!$3:$3,0),FALSE),"[enter country-specific value")</f>
        <v>0.3</v>
      </c>
      <c r="AK419" s="211" cm="1">
        <f t="array" aca="1" ref="AK419" ca="1">IF($G419="D",VLOOKUP($C419,DefaultParameters,MATCH(AK$8,'Default Parameters'!$3:$3,0),FALSE),"[enter country-specific value")</f>
        <v>0.3</v>
      </c>
      <c r="AL419" s="211" cm="1">
        <f t="array" aca="1" ref="AL419" ca="1">IF($G419="D",VLOOKUP($C419,DefaultParameters,MATCH(AL$8,'Default Parameters'!$3:$3,0),FALSE),"[enter country-specific value")</f>
        <v>0.3</v>
      </c>
      <c r="AM419" s="211" cm="1">
        <f t="array" aca="1" ref="AM419" ca="1">IF($G419="D",VLOOKUP($C419,DefaultParameters,MATCH(AM$8,'Default Parameters'!$3:$3,0),FALSE),"[enter country-specific value")</f>
        <v>0.3</v>
      </c>
      <c r="AN419" s="211" cm="1">
        <f t="array" aca="1" ref="AN419" ca="1">IF($G419="D",VLOOKUP($C419,DefaultParameters,MATCH(AN$8,'Default Parameters'!$3:$3,0),FALSE),"[enter country-specific value")</f>
        <v>0.3</v>
      </c>
      <c r="AO419" s="211" cm="1">
        <f t="array" aca="1" ref="AO419" ca="1">IF($G419="D",VLOOKUP($C419,DefaultParameters,MATCH(AO$8,'Default Parameters'!$3:$3,0),FALSE),"[enter country-specific value")</f>
        <v>0.3</v>
      </c>
      <c r="AP419" s="211"/>
      <c r="AQ419" s="211"/>
      <c r="AR419" s="211"/>
      <c r="AS419" s="211"/>
      <c r="AT419" s="211"/>
      <c r="AU419" s="188"/>
      <c r="AV419" s="43" t="e" cm="1">
        <f t="array" aca="1" ref="AV419" ca="1">IF($G419="D",VLOOKUP($C419,DefaultParameters,MATCH(AV$8,'Default Parameters'!$3:$3,0),FALSE),"[enter country-specific value")</f>
        <v>#N/A</v>
      </c>
    </row>
    <row r="420" spans="1:48" x14ac:dyDescent="0.25">
      <c r="A420" s="44" t="str">
        <f t="shared" si="94"/>
        <v>EF_N2_storage_solid_Turkeys</v>
      </c>
      <c r="B420" s="2" t="s">
        <v>49</v>
      </c>
      <c r="C420" s="2" t="s">
        <v>211</v>
      </c>
      <c r="D420" s="77" t="str">
        <f t="shared" ref="D420:D423" ca="1" si="95">VLOOKUP(C420,DefaultParameters,4,0)</f>
        <v>N2-N</v>
      </c>
      <c r="E420" s="2" t="s">
        <v>87</v>
      </c>
      <c r="F420" s="77" t="str">
        <f t="shared" ca="1" si="91"/>
        <v>Fraction TAN</v>
      </c>
      <c r="G420" s="201" t="s">
        <v>124</v>
      </c>
      <c r="H420" s="2" t="s">
        <v>49</v>
      </c>
      <c r="I420" s="211" t="str">
        <f t="shared" ca="1" si="92"/>
        <v>Table 3.10, 3B, EMEP/EEA Guidebook 2019</v>
      </c>
      <c r="J420" s="202"/>
      <c r="K420" s="211" cm="1">
        <f t="array" aca="1" ref="K420" ca="1">IF($G420="D",VLOOKUP($C420,DefaultParameters,MATCH(K$8,'Default Parameters'!$3:$3,0),FALSE),"[enter country-specific value")</f>
        <v>0.3</v>
      </c>
      <c r="L420" s="211" cm="1">
        <f t="array" aca="1" ref="L420" ca="1">IF($G420="D",VLOOKUP($C420,DefaultParameters,MATCH(L$8,'Default Parameters'!$3:$3,0),FALSE),"[enter country-specific value")</f>
        <v>0.3</v>
      </c>
      <c r="M420" s="211" cm="1">
        <f t="array" aca="1" ref="M420" ca="1">IF($G420="D",VLOOKUP($C420,DefaultParameters,MATCH(M$8,'Default Parameters'!$3:$3,0),FALSE),"[enter country-specific value")</f>
        <v>0.3</v>
      </c>
      <c r="N420" s="211" cm="1">
        <f t="array" aca="1" ref="N420" ca="1">IF($G420="D",VLOOKUP($C420,DefaultParameters,MATCH(N$8,'Default Parameters'!$3:$3,0),FALSE),"[enter country-specific value")</f>
        <v>0.3</v>
      </c>
      <c r="O420" s="211" cm="1">
        <f t="array" aca="1" ref="O420" ca="1">IF($G420="D",VLOOKUP($C420,DefaultParameters,MATCH(O$8,'Default Parameters'!$3:$3,0),FALSE),"[enter country-specific value")</f>
        <v>0.3</v>
      </c>
      <c r="P420" s="211" cm="1">
        <f t="array" aca="1" ref="P420" ca="1">IF($G420="D",VLOOKUP($C420,DefaultParameters,MATCH(P$8,'Default Parameters'!$3:$3,0),FALSE),"[enter country-specific value")</f>
        <v>0.3</v>
      </c>
      <c r="Q420" s="211" cm="1">
        <f t="array" aca="1" ref="Q420" ca="1">IF($G420="D",VLOOKUP($C420,DefaultParameters,MATCH(Q$8,'Default Parameters'!$3:$3,0),FALSE),"[enter country-specific value")</f>
        <v>0.3</v>
      </c>
      <c r="R420" s="211" cm="1">
        <f t="array" aca="1" ref="R420" ca="1">IF($G420="D",VLOOKUP($C420,DefaultParameters,MATCH(R$8,'Default Parameters'!$3:$3,0),FALSE),"[enter country-specific value")</f>
        <v>0.3</v>
      </c>
      <c r="S420" s="211" cm="1">
        <f t="array" aca="1" ref="S420" ca="1">IF($G420="D",VLOOKUP($C420,DefaultParameters,MATCH(S$8,'Default Parameters'!$3:$3,0),FALSE),"[enter country-specific value")</f>
        <v>0.3</v>
      </c>
      <c r="T420" s="211" cm="1">
        <f t="array" aca="1" ref="T420" ca="1">IF($G420="D",VLOOKUP($C420,DefaultParameters,MATCH(T$8,'Default Parameters'!$3:$3,0),FALSE),"[enter country-specific value")</f>
        <v>0.3</v>
      </c>
      <c r="U420" s="211" cm="1">
        <f t="array" aca="1" ref="U420" ca="1">IF($G420="D",VLOOKUP($C420,DefaultParameters,MATCH(U$8,'Default Parameters'!$3:$3,0),FALSE),"[enter country-specific value")</f>
        <v>0.3</v>
      </c>
      <c r="V420" s="211" cm="1">
        <f t="array" aca="1" ref="V420" ca="1">IF($G420="D",VLOOKUP($C420,DefaultParameters,MATCH(V$8,'Default Parameters'!$3:$3,0),FALSE),"[enter country-specific value")</f>
        <v>0.3</v>
      </c>
      <c r="W420" s="211" cm="1">
        <f t="array" aca="1" ref="W420" ca="1">IF($G420="D",VLOOKUP($C420,DefaultParameters,MATCH(W$8,'Default Parameters'!$3:$3,0),FALSE),"[enter country-specific value")</f>
        <v>0.3</v>
      </c>
      <c r="X420" s="211" cm="1">
        <f t="array" aca="1" ref="X420" ca="1">IF($G420="D",VLOOKUP($C420,DefaultParameters,MATCH(X$8,'Default Parameters'!$3:$3,0),FALSE),"[enter country-specific value")</f>
        <v>0.3</v>
      </c>
      <c r="Y420" s="211" cm="1">
        <f t="array" aca="1" ref="Y420" ca="1">IF($G420="D",VLOOKUP($C420,DefaultParameters,MATCH(Y$8,'Default Parameters'!$3:$3,0),FALSE),"[enter country-specific value")</f>
        <v>0.3</v>
      </c>
      <c r="Z420" s="211" cm="1">
        <f t="array" aca="1" ref="Z420" ca="1">IF($G420="D",VLOOKUP($C420,DefaultParameters,MATCH(Z$8,'Default Parameters'!$3:$3,0),FALSE),"[enter country-specific value")</f>
        <v>0.3</v>
      </c>
      <c r="AA420" s="211" cm="1">
        <f t="array" aca="1" ref="AA420" ca="1">IF($G420="D",VLOOKUP($C420,DefaultParameters,MATCH(AA$8,'Default Parameters'!$3:$3,0),FALSE),"[enter country-specific value")</f>
        <v>0.3</v>
      </c>
      <c r="AB420" s="211" cm="1">
        <f t="array" aca="1" ref="AB420" ca="1">IF($G420="D",VLOOKUP($C420,DefaultParameters,MATCH(AB$8,'Default Parameters'!$3:$3,0),FALSE),"[enter country-specific value")</f>
        <v>0.3</v>
      </c>
      <c r="AC420" s="211" cm="1">
        <f t="array" aca="1" ref="AC420" ca="1">IF($G420="D",VLOOKUP($C420,DefaultParameters,MATCH(AC$8,'Default Parameters'!$3:$3,0),FALSE),"[enter country-specific value")</f>
        <v>0.3</v>
      </c>
      <c r="AD420" s="211" cm="1">
        <f t="array" aca="1" ref="AD420" ca="1">IF($G420="D",VLOOKUP($C420,DefaultParameters,MATCH(AD$8,'Default Parameters'!$3:$3,0),FALSE),"[enter country-specific value")</f>
        <v>0.3</v>
      </c>
      <c r="AE420" s="211" cm="1">
        <f t="array" aca="1" ref="AE420" ca="1">IF($G420="D",VLOOKUP($C420,DefaultParameters,MATCH(AE$8,'Default Parameters'!$3:$3,0),FALSE),"[enter country-specific value")</f>
        <v>0.3</v>
      </c>
      <c r="AF420" s="211" cm="1">
        <f t="array" aca="1" ref="AF420" ca="1">IF($G420="D",VLOOKUP($C420,DefaultParameters,MATCH(AF$8,'Default Parameters'!$3:$3,0),FALSE),"[enter country-specific value")</f>
        <v>0.3</v>
      </c>
      <c r="AG420" s="211" cm="1">
        <f t="array" aca="1" ref="AG420" ca="1">IF($G420="D",VLOOKUP($C420,DefaultParameters,MATCH(AG$8,'Default Parameters'!$3:$3,0),FALSE),"[enter country-specific value")</f>
        <v>0.3</v>
      </c>
      <c r="AH420" s="211" cm="1">
        <f t="array" aca="1" ref="AH420" ca="1">IF($G420="D",VLOOKUP($C420,DefaultParameters,MATCH(AH$8,'Default Parameters'!$3:$3,0),FALSE),"[enter country-specific value")</f>
        <v>0.3</v>
      </c>
      <c r="AI420" s="211" cm="1">
        <f t="array" aca="1" ref="AI420" ca="1">IF($G420="D",VLOOKUP($C420,DefaultParameters,MATCH(AI$8,'Default Parameters'!$3:$3,0),FALSE),"[enter country-specific value")</f>
        <v>0.3</v>
      </c>
      <c r="AJ420" s="211" cm="1">
        <f t="array" aca="1" ref="AJ420" ca="1">IF($G420="D",VLOOKUP($C420,DefaultParameters,MATCH(AJ$8,'Default Parameters'!$3:$3,0),FALSE),"[enter country-specific value")</f>
        <v>0.3</v>
      </c>
      <c r="AK420" s="211" cm="1">
        <f t="array" aca="1" ref="AK420" ca="1">IF($G420="D",VLOOKUP($C420,DefaultParameters,MATCH(AK$8,'Default Parameters'!$3:$3,0),FALSE),"[enter country-specific value")</f>
        <v>0.3</v>
      </c>
      <c r="AL420" s="211" cm="1">
        <f t="array" aca="1" ref="AL420" ca="1">IF($G420="D",VLOOKUP($C420,DefaultParameters,MATCH(AL$8,'Default Parameters'!$3:$3,0),FALSE),"[enter country-specific value")</f>
        <v>0.3</v>
      </c>
      <c r="AM420" s="211" cm="1">
        <f t="array" aca="1" ref="AM420" ca="1">IF($G420="D",VLOOKUP($C420,DefaultParameters,MATCH(AM$8,'Default Parameters'!$3:$3,0),FALSE),"[enter country-specific value")</f>
        <v>0.3</v>
      </c>
      <c r="AN420" s="211" cm="1">
        <f t="array" aca="1" ref="AN420" ca="1">IF($G420="D",VLOOKUP($C420,DefaultParameters,MATCH(AN$8,'Default Parameters'!$3:$3,0),FALSE),"[enter country-specific value")</f>
        <v>0.3</v>
      </c>
      <c r="AO420" s="211" cm="1">
        <f t="array" aca="1" ref="AO420" ca="1">IF($G420="D",VLOOKUP($C420,DefaultParameters,MATCH(AO$8,'Default Parameters'!$3:$3,0),FALSE),"[enter country-specific value")</f>
        <v>0.3</v>
      </c>
      <c r="AP420" s="211"/>
      <c r="AQ420" s="211"/>
      <c r="AR420" s="211"/>
      <c r="AS420" s="211"/>
      <c r="AT420" s="211"/>
      <c r="AU420" s="188"/>
      <c r="AV420" s="43" t="e" cm="1">
        <f t="array" aca="1" ref="AV420" ca="1">IF($G420="D",VLOOKUP($C420,DefaultParameters,MATCH(AV$8,'Default Parameters'!$3:$3,0),FALSE),"[enter country-specific value")</f>
        <v>#N/A</v>
      </c>
    </row>
    <row r="421" spans="1:48" x14ac:dyDescent="0.25">
      <c r="A421" s="44" t="str">
        <f t="shared" si="94"/>
        <v>EF_N2_storage_solid_Other poultry (ducks)</v>
      </c>
      <c r="B421" s="2" t="s">
        <v>49</v>
      </c>
      <c r="C421" s="2" t="s">
        <v>211</v>
      </c>
      <c r="D421" s="77" t="str">
        <f t="shared" ca="1" si="95"/>
        <v>N2-N</v>
      </c>
      <c r="E421" s="2" t="s">
        <v>90</v>
      </c>
      <c r="F421" s="77" t="str">
        <f t="shared" ca="1" si="91"/>
        <v>Fraction TAN</v>
      </c>
      <c r="G421" s="201" t="s">
        <v>124</v>
      </c>
      <c r="H421" s="2" t="s">
        <v>49</v>
      </c>
      <c r="I421" s="211" t="str">
        <f t="shared" ca="1" si="92"/>
        <v>Table 3.10, 3B, EMEP/EEA Guidebook 2019</v>
      </c>
      <c r="J421" s="202"/>
      <c r="K421" s="211" cm="1">
        <f t="array" aca="1" ref="K421" ca="1">IF($G421="D",VLOOKUP($C421,DefaultParameters,MATCH(K$8,'Default Parameters'!$3:$3,0),FALSE),"[enter country-specific value")</f>
        <v>0.3</v>
      </c>
      <c r="L421" s="211" cm="1">
        <f t="array" aca="1" ref="L421" ca="1">IF($G421="D",VLOOKUP($C421,DefaultParameters,MATCH(L$8,'Default Parameters'!$3:$3,0),FALSE),"[enter country-specific value")</f>
        <v>0.3</v>
      </c>
      <c r="M421" s="211" cm="1">
        <f t="array" aca="1" ref="M421" ca="1">IF($G421="D",VLOOKUP($C421,DefaultParameters,MATCH(M$8,'Default Parameters'!$3:$3,0),FALSE),"[enter country-specific value")</f>
        <v>0.3</v>
      </c>
      <c r="N421" s="211" cm="1">
        <f t="array" aca="1" ref="N421" ca="1">IF($G421="D",VLOOKUP($C421,DefaultParameters,MATCH(N$8,'Default Parameters'!$3:$3,0),FALSE),"[enter country-specific value")</f>
        <v>0.3</v>
      </c>
      <c r="O421" s="211" cm="1">
        <f t="array" aca="1" ref="O421" ca="1">IF($G421="D",VLOOKUP($C421,DefaultParameters,MATCH(O$8,'Default Parameters'!$3:$3,0),FALSE),"[enter country-specific value")</f>
        <v>0.3</v>
      </c>
      <c r="P421" s="211" cm="1">
        <f t="array" aca="1" ref="P421" ca="1">IF($G421="D",VLOOKUP($C421,DefaultParameters,MATCH(P$8,'Default Parameters'!$3:$3,0),FALSE),"[enter country-specific value")</f>
        <v>0.3</v>
      </c>
      <c r="Q421" s="211" cm="1">
        <f t="array" aca="1" ref="Q421" ca="1">IF($G421="D",VLOOKUP($C421,DefaultParameters,MATCH(Q$8,'Default Parameters'!$3:$3,0),FALSE),"[enter country-specific value")</f>
        <v>0.3</v>
      </c>
      <c r="R421" s="211" cm="1">
        <f t="array" aca="1" ref="R421" ca="1">IF($G421="D",VLOOKUP($C421,DefaultParameters,MATCH(R$8,'Default Parameters'!$3:$3,0),FALSE),"[enter country-specific value")</f>
        <v>0.3</v>
      </c>
      <c r="S421" s="211" cm="1">
        <f t="array" aca="1" ref="S421" ca="1">IF($G421="D",VLOOKUP($C421,DefaultParameters,MATCH(S$8,'Default Parameters'!$3:$3,0),FALSE),"[enter country-specific value")</f>
        <v>0.3</v>
      </c>
      <c r="T421" s="211" cm="1">
        <f t="array" aca="1" ref="T421" ca="1">IF($G421="D",VLOOKUP($C421,DefaultParameters,MATCH(T$8,'Default Parameters'!$3:$3,0),FALSE),"[enter country-specific value")</f>
        <v>0.3</v>
      </c>
      <c r="U421" s="211" cm="1">
        <f t="array" aca="1" ref="U421" ca="1">IF($G421="D",VLOOKUP($C421,DefaultParameters,MATCH(U$8,'Default Parameters'!$3:$3,0),FALSE),"[enter country-specific value")</f>
        <v>0.3</v>
      </c>
      <c r="V421" s="211" cm="1">
        <f t="array" aca="1" ref="V421" ca="1">IF($G421="D",VLOOKUP($C421,DefaultParameters,MATCH(V$8,'Default Parameters'!$3:$3,0),FALSE),"[enter country-specific value")</f>
        <v>0.3</v>
      </c>
      <c r="W421" s="211" cm="1">
        <f t="array" aca="1" ref="W421" ca="1">IF($G421="D",VLOOKUP($C421,DefaultParameters,MATCH(W$8,'Default Parameters'!$3:$3,0),FALSE),"[enter country-specific value")</f>
        <v>0.3</v>
      </c>
      <c r="X421" s="211" cm="1">
        <f t="array" aca="1" ref="X421" ca="1">IF($G421="D",VLOOKUP($C421,DefaultParameters,MATCH(X$8,'Default Parameters'!$3:$3,0),FALSE),"[enter country-specific value")</f>
        <v>0.3</v>
      </c>
      <c r="Y421" s="211" cm="1">
        <f t="array" aca="1" ref="Y421" ca="1">IF($G421="D",VLOOKUP($C421,DefaultParameters,MATCH(Y$8,'Default Parameters'!$3:$3,0),FALSE),"[enter country-specific value")</f>
        <v>0.3</v>
      </c>
      <c r="Z421" s="211" cm="1">
        <f t="array" aca="1" ref="Z421" ca="1">IF($G421="D",VLOOKUP($C421,DefaultParameters,MATCH(Z$8,'Default Parameters'!$3:$3,0),FALSE),"[enter country-specific value")</f>
        <v>0.3</v>
      </c>
      <c r="AA421" s="211" cm="1">
        <f t="array" aca="1" ref="AA421" ca="1">IF($G421="D",VLOOKUP($C421,DefaultParameters,MATCH(AA$8,'Default Parameters'!$3:$3,0),FALSE),"[enter country-specific value")</f>
        <v>0.3</v>
      </c>
      <c r="AB421" s="211" cm="1">
        <f t="array" aca="1" ref="AB421" ca="1">IF($G421="D",VLOOKUP($C421,DefaultParameters,MATCH(AB$8,'Default Parameters'!$3:$3,0),FALSE),"[enter country-specific value")</f>
        <v>0.3</v>
      </c>
      <c r="AC421" s="211" cm="1">
        <f t="array" aca="1" ref="AC421" ca="1">IF($G421="D",VLOOKUP($C421,DefaultParameters,MATCH(AC$8,'Default Parameters'!$3:$3,0),FALSE),"[enter country-specific value")</f>
        <v>0.3</v>
      </c>
      <c r="AD421" s="211" cm="1">
        <f t="array" aca="1" ref="AD421" ca="1">IF($G421="D",VLOOKUP($C421,DefaultParameters,MATCH(AD$8,'Default Parameters'!$3:$3,0),FALSE),"[enter country-specific value")</f>
        <v>0.3</v>
      </c>
      <c r="AE421" s="211" cm="1">
        <f t="array" aca="1" ref="AE421" ca="1">IF($G421="D",VLOOKUP($C421,DefaultParameters,MATCH(AE$8,'Default Parameters'!$3:$3,0),FALSE),"[enter country-specific value")</f>
        <v>0.3</v>
      </c>
      <c r="AF421" s="211" cm="1">
        <f t="array" aca="1" ref="AF421" ca="1">IF($G421="D",VLOOKUP($C421,DefaultParameters,MATCH(AF$8,'Default Parameters'!$3:$3,0),FALSE),"[enter country-specific value")</f>
        <v>0.3</v>
      </c>
      <c r="AG421" s="211" cm="1">
        <f t="array" aca="1" ref="AG421" ca="1">IF($G421="D",VLOOKUP($C421,DefaultParameters,MATCH(AG$8,'Default Parameters'!$3:$3,0),FALSE),"[enter country-specific value")</f>
        <v>0.3</v>
      </c>
      <c r="AH421" s="211" cm="1">
        <f t="array" aca="1" ref="AH421" ca="1">IF($G421="D",VLOOKUP($C421,DefaultParameters,MATCH(AH$8,'Default Parameters'!$3:$3,0),FALSE),"[enter country-specific value")</f>
        <v>0.3</v>
      </c>
      <c r="AI421" s="211" cm="1">
        <f t="array" aca="1" ref="AI421" ca="1">IF($G421="D",VLOOKUP($C421,DefaultParameters,MATCH(AI$8,'Default Parameters'!$3:$3,0),FALSE),"[enter country-specific value")</f>
        <v>0.3</v>
      </c>
      <c r="AJ421" s="211" cm="1">
        <f t="array" aca="1" ref="AJ421" ca="1">IF($G421="D",VLOOKUP($C421,DefaultParameters,MATCH(AJ$8,'Default Parameters'!$3:$3,0),FALSE),"[enter country-specific value")</f>
        <v>0.3</v>
      </c>
      <c r="AK421" s="211" cm="1">
        <f t="array" aca="1" ref="AK421" ca="1">IF($G421="D",VLOOKUP($C421,DefaultParameters,MATCH(AK$8,'Default Parameters'!$3:$3,0),FALSE),"[enter country-specific value")</f>
        <v>0.3</v>
      </c>
      <c r="AL421" s="211" cm="1">
        <f t="array" aca="1" ref="AL421" ca="1">IF($G421="D",VLOOKUP($C421,DefaultParameters,MATCH(AL$8,'Default Parameters'!$3:$3,0),FALSE),"[enter country-specific value")</f>
        <v>0.3</v>
      </c>
      <c r="AM421" s="211" cm="1">
        <f t="array" aca="1" ref="AM421" ca="1">IF($G421="D",VLOOKUP($C421,DefaultParameters,MATCH(AM$8,'Default Parameters'!$3:$3,0),FALSE),"[enter country-specific value")</f>
        <v>0.3</v>
      </c>
      <c r="AN421" s="211" cm="1">
        <f t="array" aca="1" ref="AN421" ca="1">IF($G421="D",VLOOKUP($C421,DefaultParameters,MATCH(AN$8,'Default Parameters'!$3:$3,0),FALSE),"[enter country-specific value")</f>
        <v>0.3</v>
      </c>
      <c r="AO421" s="211" cm="1">
        <f t="array" aca="1" ref="AO421" ca="1">IF($G421="D",VLOOKUP($C421,DefaultParameters,MATCH(AO$8,'Default Parameters'!$3:$3,0),FALSE),"[enter country-specific value")</f>
        <v>0.3</v>
      </c>
      <c r="AP421" s="211"/>
      <c r="AQ421" s="211"/>
      <c r="AR421" s="211"/>
      <c r="AS421" s="211"/>
      <c r="AT421" s="211"/>
      <c r="AU421" s="188"/>
      <c r="AV421" s="43" t="e" cm="1">
        <f t="array" aca="1" ref="AV421" ca="1">IF($G421="D",VLOOKUP($C421,DefaultParameters,MATCH(AV$8,'Default Parameters'!$3:$3,0),FALSE),"[enter country-specific value")</f>
        <v>#N/A</v>
      </c>
    </row>
    <row r="422" spans="1:48" x14ac:dyDescent="0.25">
      <c r="A422" s="44" t="str">
        <f t="shared" si="94"/>
        <v>EF_N2_storage_solid_Other poultry (geese)</v>
      </c>
      <c r="B422" s="2" t="s">
        <v>49</v>
      </c>
      <c r="C422" s="2" t="s">
        <v>211</v>
      </c>
      <c r="D422" s="77" t="str">
        <f t="shared" ca="1" si="95"/>
        <v>N2-N</v>
      </c>
      <c r="E422" s="2" t="s">
        <v>88</v>
      </c>
      <c r="F422" s="77" t="str">
        <f t="shared" ca="1" si="91"/>
        <v>Fraction TAN</v>
      </c>
      <c r="G422" s="201" t="s">
        <v>124</v>
      </c>
      <c r="H422" s="2" t="s">
        <v>49</v>
      </c>
      <c r="I422" s="211" t="str">
        <f t="shared" ca="1" si="92"/>
        <v>Table 3.10, 3B, EMEP/EEA Guidebook 2019</v>
      </c>
      <c r="J422" s="202"/>
      <c r="K422" s="211" cm="1">
        <f t="array" aca="1" ref="K422" ca="1">IF($G422="D",VLOOKUP($C422,DefaultParameters,MATCH(K$8,'Default Parameters'!$3:$3,0),FALSE),"[enter country-specific value")</f>
        <v>0.3</v>
      </c>
      <c r="L422" s="211" cm="1">
        <f t="array" aca="1" ref="L422" ca="1">IF($G422="D",VLOOKUP($C422,DefaultParameters,MATCH(L$8,'Default Parameters'!$3:$3,0),FALSE),"[enter country-specific value")</f>
        <v>0.3</v>
      </c>
      <c r="M422" s="211" cm="1">
        <f t="array" aca="1" ref="M422" ca="1">IF($G422="D",VLOOKUP($C422,DefaultParameters,MATCH(M$8,'Default Parameters'!$3:$3,0),FALSE),"[enter country-specific value")</f>
        <v>0.3</v>
      </c>
      <c r="N422" s="211" cm="1">
        <f t="array" aca="1" ref="N422" ca="1">IF($G422="D",VLOOKUP($C422,DefaultParameters,MATCH(N$8,'Default Parameters'!$3:$3,0),FALSE),"[enter country-specific value")</f>
        <v>0.3</v>
      </c>
      <c r="O422" s="211" cm="1">
        <f t="array" aca="1" ref="O422" ca="1">IF($G422="D",VLOOKUP($C422,DefaultParameters,MATCH(O$8,'Default Parameters'!$3:$3,0),FALSE),"[enter country-specific value")</f>
        <v>0.3</v>
      </c>
      <c r="P422" s="211" cm="1">
        <f t="array" aca="1" ref="P422" ca="1">IF($G422="D",VLOOKUP($C422,DefaultParameters,MATCH(P$8,'Default Parameters'!$3:$3,0),FALSE),"[enter country-specific value")</f>
        <v>0.3</v>
      </c>
      <c r="Q422" s="211" cm="1">
        <f t="array" aca="1" ref="Q422" ca="1">IF($G422="D",VLOOKUP($C422,DefaultParameters,MATCH(Q$8,'Default Parameters'!$3:$3,0),FALSE),"[enter country-specific value")</f>
        <v>0.3</v>
      </c>
      <c r="R422" s="211" cm="1">
        <f t="array" aca="1" ref="R422" ca="1">IF($G422="D",VLOOKUP($C422,DefaultParameters,MATCH(R$8,'Default Parameters'!$3:$3,0),FALSE),"[enter country-specific value")</f>
        <v>0.3</v>
      </c>
      <c r="S422" s="211" cm="1">
        <f t="array" aca="1" ref="S422" ca="1">IF($G422="D",VLOOKUP($C422,DefaultParameters,MATCH(S$8,'Default Parameters'!$3:$3,0),FALSE),"[enter country-specific value")</f>
        <v>0.3</v>
      </c>
      <c r="T422" s="211" cm="1">
        <f t="array" aca="1" ref="T422" ca="1">IF($G422="D",VLOOKUP($C422,DefaultParameters,MATCH(T$8,'Default Parameters'!$3:$3,0),FALSE),"[enter country-specific value")</f>
        <v>0.3</v>
      </c>
      <c r="U422" s="211" cm="1">
        <f t="array" aca="1" ref="U422" ca="1">IF($G422="D",VLOOKUP($C422,DefaultParameters,MATCH(U$8,'Default Parameters'!$3:$3,0),FALSE),"[enter country-specific value")</f>
        <v>0.3</v>
      </c>
      <c r="V422" s="211" cm="1">
        <f t="array" aca="1" ref="V422" ca="1">IF($G422="D",VLOOKUP($C422,DefaultParameters,MATCH(V$8,'Default Parameters'!$3:$3,0),FALSE),"[enter country-specific value")</f>
        <v>0.3</v>
      </c>
      <c r="W422" s="211" cm="1">
        <f t="array" aca="1" ref="W422" ca="1">IF($G422="D",VLOOKUP($C422,DefaultParameters,MATCH(W$8,'Default Parameters'!$3:$3,0),FALSE),"[enter country-specific value")</f>
        <v>0.3</v>
      </c>
      <c r="X422" s="211" cm="1">
        <f t="array" aca="1" ref="X422" ca="1">IF($G422="D",VLOOKUP($C422,DefaultParameters,MATCH(X$8,'Default Parameters'!$3:$3,0),FALSE),"[enter country-specific value")</f>
        <v>0.3</v>
      </c>
      <c r="Y422" s="211" cm="1">
        <f t="array" aca="1" ref="Y422" ca="1">IF($G422="D",VLOOKUP($C422,DefaultParameters,MATCH(Y$8,'Default Parameters'!$3:$3,0),FALSE),"[enter country-specific value")</f>
        <v>0.3</v>
      </c>
      <c r="Z422" s="211" cm="1">
        <f t="array" aca="1" ref="Z422" ca="1">IF($G422="D",VLOOKUP($C422,DefaultParameters,MATCH(Z$8,'Default Parameters'!$3:$3,0),FALSE),"[enter country-specific value")</f>
        <v>0.3</v>
      </c>
      <c r="AA422" s="211" cm="1">
        <f t="array" aca="1" ref="AA422" ca="1">IF($G422="D",VLOOKUP($C422,DefaultParameters,MATCH(AA$8,'Default Parameters'!$3:$3,0),FALSE),"[enter country-specific value")</f>
        <v>0.3</v>
      </c>
      <c r="AB422" s="211" cm="1">
        <f t="array" aca="1" ref="AB422" ca="1">IF($G422="D",VLOOKUP($C422,DefaultParameters,MATCH(AB$8,'Default Parameters'!$3:$3,0),FALSE),"[enter country-specific value")</f>
        <v>0.3</v>
      </c>
      <c r="AC422" s="211" cm="1">
        <f t="array" aca="1" ref="AC422" ca="1">IF($G422="D",VLOOKUP($C422,DefaultParameters,MATCH(AC$8,'Default Parameters'!$3:$3,0),FALSE),"[enter country-specific value")</f>
        <v>0.3</v>
      </c>
      <c r="AD422" s="211" cm="1">
        <f t="array" aca="1" ref="AD422" ca="1">IF($G422="D",VLOOKUP($C422,DefaultParameters,MATCH(AD$8,'Default Parameters'!$3:$3,0),FALSE),"[enter country-specific value")</f>
        <v>0.3</v>
      </c>
      <c r="AE422" s="211" cm="1">
        <f t="array" aca="1" ref="AE422" ca="1">IF($G422="D",VLOOKUP($C422,DefaultParameters,MATCH(AE$8,'Default Parameters'!$3:$3,0),FALSE),"[enter country-specific value")</f>
        <v>0.3</v>
      </c>
      <c r="AF422" s="211" cm="1">
        <f t="array" aca="1" ref="AF422" ca="1">IF($G422="D",VLOOKUP($C422,DefaultParameters,MATCH(AF$8,'Default Parameters'!$3:$3,0),FALSE),"[enter country-specific value")</f>
        <v>0.3</v>
      </c>
      <c r="AG422" s="211" cm="1">
        <f t="array" aca="1" ref="AG422" ca="1">IF($G422="D",VLOOKUP($C422,DefaultParameters,MATCH(AG$8,'Default Parameters'!$3:$3,0),FALSE),"[enter country-specific value")</f>
        <v>0.3</v>
      </c>
      <c r="AH422" s="211" cm="1">
        <f t="array" aca="1" ref="AH422" ca="1">IF($G422="D",VLOOKUP($C422,DefaultParameters,MATCH(AH$8,'Default Parameters'!$3:$3,0),FALSE),"[enter country-specific value")</f>
        <v>0.3</v>
      </c>
      <c r="AI422" s="211" cm="1">
        <f t="array" aca="1" ref="AI422" ca="1">IF($G422="D",VLOOKUP($C422,DefaultParameters,MATCH(AI$8,'Default Parameters'!$3:$3,0),FALSE),"[enter country-specific value")</f>
        <v>0.3</v>
      </c>
      <c r="AJ422" s="211" cm="1">
        <f t="array" aca="1" ref="AJ422" ca="1">IF($G422="D",VLOOKUP($C422,DefaultParameters,MATCH(AJ$8,'Default Parameters'!$3:$3,0),FALSE),"[enter country-specific value")</f>
        <v>0.3</v>
      </c>
      <c r="AK422" s="211" cm="1">
        <f t="array" aca="1" ref="AK422" ca="1">IF($G422="D",VLOOKUP($C422,DefaultParameters,MATCH(AK$8,'Default Parameters'!$3:$3,0),FALSE),"[enter country-specific value")</f>
        <v>0.3</v>
      </c>
      <c r="AL422" s="211" cm="1">
        <f t="array" aca="1" ref="AL422" ca="1">IF($G422="D",VLOOKUP($C422,DefaultParameters,MATCH(AL$8,'Default Parameters'!$3:$3,0),FALSE),"[enter country-specific value")</f>
        <v>0.3</v>
      </c>
      <c r="AM422" s="211" cm="1">
        <f t="array" aca="1" ref="AM422" ca="1">IF($G422="D",VLOOKUP($C422,DefaultParameters,MATCH(AM$8,'Default Parameters'!$3:$3,0),FALSE),"[enter country-specific value")</f>
        <v>0.3</v>
      </c>
      <c r="AN422" s="211" cm="1">
        <f t="array" aca="1" ref="AN422" ca="1">IF($G422="D",VLOOKUP($C422,DefaultParameters,MATCH(AN$8,'Default Parameters'!$3:$3,0),FALSE),"[enter country-specific value")</f>
        <v>0.3</v>
      </c>
      <c r="AO422" s="211" cm="1">
        <f t="array" aca="1" ref="AO422" ca="1">IF($G422="D",VLOOKUP($C422,DefaultParameters,MATCH(AO$8,'Default Parameters'!$3:$3,0),FALSE),"[enter country-specific value")</f>
        <v>0.3</v>
      </c>
      <c r="AP422" s="211"/>
      <c r="AQ422" s="211"/>
      <c r="AR422" s="211"/>
      <c r="AS422" s="211"/>
      <c r="AT422" s="211"/>
      <c r="AU422" s="188"/>
      <c r="AV422" s="43" t="e" cm="1">
        <f t="array" aca="1" ref="AV422" ca="1">IF($G422="D",VLOOKUP($C422,DefaultParameters,MATCH(AV$8,'Default Parameters'!$3:$3,0),FALSE),"[enter country-specific value")</f>
        <v>#N/A</v>
      </c>
    </row>
    <row r="423" spans="1:48" x14ac:dyDescent="0.25">
      <c r="A423" s="44" t="str">
        <f t="shared" si="94"/>
        <v>EF_N2_storage_solid_Other animals (fur animals)</v>
      </c>
      <c r="B423" s="2" t="s">
        <v>49</v>
      </c>
      <c r="C423" s="2" t="s">
        <v>211</v>
      </c>
      <c r="D423" s="77" t="str">
        <f t="shared" ca="1" si="95"/>
        <v>N2-N</v>
      </c>
      <c r="E423" s="2" t="s">
        <v>108</v>
      </c>
      <c r="F423" s="77" t="str">
        <f t="shared" ca="1" si="91"/>
        <v>Fraction TAN</v>
      </c>
      <c r="G423" s="201" t="s">
        <v>124</v>
      </c>
      <c r="H423" s="2" t="s">
        <v>49</v>
      </c>
      <c r="I423" s="211" t="str">
        <f t="shared" ca="1" si="92"/>
        <v>Table 3.10, 3B, EMEP/EEA Guidebook 2019</v>
      </c>
      <c r="J423" s="202"/>
      <c r="K423" s="211" cm="1">
        <f t="array" aca="1" ref="K423" ca="1">IF($G423="D",VLOOKUP($C423,DefaultParameters,MATCH(K$8,'Default Parameters'!$3:$3,0),FALSE),"[enter country-specific value")</f>
        <v>0.3</v>
      </c>
      <c r="L423" s="211" cm="1">
        <f t="array" aca="1" ref="L423" ca="1">IF($G423="D",VLOOKUP($C423,DefaultParameters,MATCH(L$8,'Default Parameters'!$3:$3,0),FALSE),"[enter country-specific value")</f>
        <v>0.3</v>
      </c>
      <c r="M423" s="211" cm="1">
        <f t="array" aca="1" ref="M423" ca="1">IF($G423="D",VLOOKUP($C423,DefaultParameters,MATCH(M$8,'Default Parameters'!$3:$3,0),FALSE),"[enter country-specific value")</f>
        <v>0.3</v>
      </c>
      <c r="N423" s="211" cm="1">
        <f t="array" aca="1" ref="N423" ca="1">IF($G423="D",VLOOKUP($C423,DefaultParameters,MATCH(N$8,'Default Parameters'!$3:$3,0),FALSE),"[enter country-specific value")</f>
        <v>0.3</v>
      </c>
      <c r="O423" s="211" cm="1">
        <f t="array" aca="1" ref="O423" ca="1">IF($G423="D",VLOOKUP($C423,DefaultParameters,MATCH(O$8,'Default Parameters'!$3:$3,0),FALSE),"[enter country-specific value")</f>
        <v>0.3</v>
      </c>
      <c r="P423" s="211" cm="1">
        <f t="array" aca="1" ref="P423" ca="1">IF($G423="D",VLOOKUP($C423,DefaultParameters,MATCH(P$8,'Default Parameters'!$3:$3,0),FALSE),"[enter country-specific value")</f>
        <v>0.3</v>
      </c>
      <c r="Q423" s="211" cm="1">
        <f t="array" aca="1" ref="Q423" ca="1">IF($G423="D",VLOOKUP($C423,DefaultParameters,MATCH(Q$8,'Default Parameters'!$3:$3,0),FALSE),"[enter country-specific value")</f>
        <v>0.3</v>
      </c>
      <c r="R423" s="211" cm="1">
        <f t="array" aca="1" ref="R423" ca="1">IF($G423="D",VLOOKUP($C423,DefaultParameters,MATCH(R$8,'Default Parameters'!$3:$3,0),FALSE),"[enter country-specific value")</f>
        <v>0.3</v>
      </c>
      <c r="S423" s="211" cm="1">
        <f t="array" aca="1" ref="S423" ca="1">IF($G423="D",VLOOKUP($C423,DefaultParameters,MATCH(S$8,'Default Parameters'!$3:$3,0),FALSE),"[enter country-specific value")</f>
        <v>0.3</v>
      </c>
      <c r="T423" s="211" cm="1">
        <f t="array" aca="1" ref="T423" ca="1">IF($G423="D",VLOOKUP($C423,DefaultParameters,MATCH(T$8,'Default Parameters'!$3:$3,0),FALSE),"[enter country-specific value")</f>
        <v>0.3</v>
      </c>
      <c r="U423" s="211" cm="1">
        <f t="array" aca="1" ref="U423" ca="1">IF($G423="D",VLOOKUP($C423,DefaultParameters,MATCH(U$8,'Default Parameters'!$3:$3,0),FALSE),"[enter country-specific value")</f>
        <v>0.3</v>
      </c>
      <c r="V423" s="211" cm="1">
        <f t="array" aca="1" ref="V423" ca="1">IF($G423="D",VLOOKUP($C423,DefaultParameters,MATCH(V$8,'Default Parameters'!$3:$3,0),FALSE),"[enter country-specific value")</f>
        <v>0.3</v>
      </c>
      <c r="W423" s="211" cm="1">
        <f t="array" aca="1" ref="W423" ca="1">IF($G423="D",VLOOKUP($C423,DefaultParameters,MATCH(W$8,'Default Parameters'!$3:$3,0),FALSE),"[enter country-specific value")</f>
        <v>0.3</v>
      </c>
      <c r="X423" s="211" cm="1">
        <f t="array" aca="1" ref="X423" ca="1">IF($G423="D",VLOOKUP($C423,DefaultParameters,MATCH(X$8,'Default Parameters'!$3:$3,0),FALSE),"[enter country-specific value")</f>
        <v>0.3</v>
      </c>
      <c r="Y423" s="211" cm="1">
        <f t="array" aca="1" ref="Y423" ca="1">IF($G423="D",VLOOKUP($C423,DefaultParameters,MATCH(Y$8,'Default Parameters'!$3:$3,0),FALSE),"[enter country-specific value")</f>
        <v>0.3</v>
      </c>
      <c r="Z423" s="211" cm="1">
        <f t="array" aca="1" ref="Z423" ca="1">IF($G423="D",VLOOKUP($C423,DefaultParameters,MATCH(Z$8,'Default Parameters'!$3:$3,0),FALSE),"[enter country-specific value")</f>
        <v>0.3</v>
      </c>
      <c r="AA423" s="211" cm="1">
        <f t="array" aca="1" ref="AA423" ca="1">IF($G423="D",VLOOKUP($C423,DefaultParameters,MATCH(AA$8,'Default Parameters'!$3:$3,0),FALSE),"[enter country-specific value")</f>
        <v>0.3</v>
      </c>
      <c r="AB423" s="211" cm="1">
        <f t="array" aca="1" ref="AB423" ca="1">IF($G423="D",VLOOKUP($C423,DefaultParameters,MATCH(AB$8,'Default Parameters'!$3:$3,0),FALSE),"[enter country-specific value")</f>
        <v>0.3</v>
      </c>
      <c r="AC423" s="211" cm="1">
        <f t="array" aca="1" ref="AC423" ca="1">IF($G423="D",VLOOKUP($C423,DefaultParameters,MATCH(AC$8,'Default Parameters'!$3:$3,0),FALSE),"[enter country-specific value")</f>
        <v>0.3</v>
      </c>
      <c r="AD423" s="211" cm="1">
        <f t="array" aca="1" ref="AD423" ca="1">IF($G423="D",VLOOKUP($C423,DefaultParameters,MATCH(AD$8,'Default Parameters'!$3:$3,0),FALSE),"[enter country-specific value")</f>
        <v>0.3</v>
      </c>
      <c r="AE423" s="211" cm="1">
        <f t="array" aca="1" ref="AE423" ca="1">IF($G423="D",VLOOKUP($C423,DefaultParameters,MATCH(AE$8,'Default Parameters'!$3:$3,0),FALSE),"[enter country-specific value")</f>
        <v>0.3</v>
      </c>
      <c r="AF423" s="211" cm="1">
        <f t="array" aca="1" ref="AF423" ca="1">IF($G423="D",VLOOKUP($C423,DefaultParameters,MATCH(AF$8,'Default Parameters'!$3:$3,0),FALSE),"[enter country-specific value")</f>
        <v>0.3</v>
      </c>
      <c r="AG423" s="211" cm="1">
        <f t="array" aca="1" ref="AG423" ca="1">IF($G423="D",VLOOKUP($C423,DefaultParameters,MATCH(AG$8,'Default Parameters'!$3:$3,0),FALSE),"[enter country-specific value")</f>
        <v>0.3</v>
      </c>
      <c r="AH423" s="211" cm="1">
        <f t="array" aca="1" ref="AH423" ca="1">IF($G423="D",VLOOKUP($C423,DefaultParameters,MATCH(AH$8,'Default Parameters'!$3:$3,0),FALSE),"[enter country-specific value")</f>
        <v>0.3</v>
      </c>
      <c r="AI423" s="211" cm="1">
        <f t="array" aca="1" ref="AI423" ca="1">IF($G423="D",VLOOKUP($C423,DefaultParameters,MATCH(AI$8,'Default Parameters'!$3:$3,0),FALSE),"[enter country-specific value")</f>
        <v>0.3</v>
      </c>
      <c r="AJ423" s="211" cm="1">
        <f t="array" aca="1" ref="AJ423" ca="1">IF($G423="D",VLOOKUP($C423,DefaultParameters,MATCH(AJ$8,'Default Parameters'!$3:$3,0),FALSE),"[enter country-specific value")</f>
        <v>0.3</v>
      </c>
      <c r="AK423" s="211" cm="1">
        <f t="array" aca="1" ref="AK423" ca="1">IF($G423="D",VLOOKUP($C423,DefaultParameters,MATCH(AK$8,'Default Parameters'!$3:$3,0),FALSE),"[enter country-specific value")</f>
        <v>0.3</v>
      </c>
      <c r="AL423" s="211" cm="1">
        <f t="array" aca="1" ref="AL423" ca="1">IF($G423="D",VLOOKUP($C423,DefaultParameters,MATCH(AL$8,'Default Parameters'!$3:$3,0),FALSE),"[enter country-specific value")</f>
        <v>0.3</v>
      </c>
      <c r="AM423" s="211" cm="1">
        <f t="array" aca="1" ref="AM423" ca="1">IF($G423="D",VLOOKUP($C423,DefaultParameters,MATCH(AM$8,'Default Parameters'!$3:$3,0),FALSE),"[enter country-specific value")</f>
        <v>0.3</v>
      </c>
      <c r="AN423" s="211" cm="1">
        <f t="array" aca="1" ref="AN423" ca="1">IF($G423="D",VLOOKUP($C423,DefaultParameters,MATCH(AN$8,'Default Parameters'!$3:$3,0),FALSE),"[enter country-specific value")</f>
        <v>0.3</v>
      </c>
      <c r="AO423" s="211" cm="1">
        <f t="array" aca="1" ref="AO423" ca="1">IF($G423="D",VLOOKUP($C423,DefaultParameters,MATCH(AO$8,'Default Parameters'!$3:$3,0),FALSE),"[enter country-specific value")</f>
        <v>0.3</v>
      </c>
      <c r="AP423" s="211"/>
      <c r="AQ423" s="211"/>
      <c r="AR423" s="211"/>
      <c r="AS423" s="211"/>
      <c r="AT423" s="211"/>
      <c r="AU423" s="188"/>
      <c r="AV423" s="43" t="e" cm="1">
        <f t="array" aca="1" ref="AV423" ca="1">IF($G423="D",VLOOKUP($C423,DefaultParameters,MATCH(AV$8,'Default Parameters'!$3:$3,0),FALSE),"[enter country-specific value")</f>
        <v>#N/A</v>
      </c>
    </row>
    <row r="424" spans="1:48" x14ac:dyDescent="0.25">
      <c r="A424" s="18" t="s">
        <v>616</v>
      </c>
      <c r="B424" s="18"/>
      <c r="C424" s="18"/>
      <c r="D424" s="18"/>
      <c r="E424" s="18"/>
      <c r="F424" s="18"/>
      <c r="G424" s="179"/>
      <c r="H424" s="18"/>
      <c r="I424" s="179"/>
      <c r="J424" s="179"/>
      <c r="K424" s="179"/>
      <c r="L424" s="179"/>
      <c r="M424" s="179"/>
      <c r="N424" s="179"/>
      <c r="O424" s="179"/>
      <c r="P424" s="179"/>
      <c r="Q424" s="179"/>
      <c r="R424" s="179"/>
      <c r="S424" s="179"/>
      <c r="T424" s="179"/>
      <c r="U424" s="179"/>
      <c r="V424" s="179"/>
      <c r="W424" s="179"/>
      <c r="X424" s="179"/>
      <c r="Y424" s="179"/>
      <c r="Z424" s="179"/>
      <c r="AA424" s="179"/>
      <c r="AB424" s="179"/>
      <c r="AC424" s="179"/>
      <c r="AD424" s="179"/>
      <c r="AE424" s="179"/>
      <c r="AF424" s="179"/>
      <c r="AG424" s="179"/>
      <c r="AH424" s="179"/>
      <c r="AI424" s="179"/>
      <c r="AJ424" s="179"/>
      <c r="AK424" s="179"/>
      <c r="AL424" s="179"/>
      <c r="AM424" s="179"/>
      <c r="AN424" s="179"/>
      <c r="AO424" s="179"/>
      <c r="AP424" s="179"/>
      <c r="AQ424" s="179"/>
      <c r="AR424" s="179"/>
      <c r="AS424" s="179"/>
      <c r="AT424" s="179"/>
      <c r="AU424" s="188"/>
      <c r="AV424" s="18"/>
    </row>
    <row r="425" spans="1:48" x14ac:dyDescent="0.25">
      <c r="A425" s="44" t="str">
        <f>C425&amp;"_"&amp;E425</f>
        <v>EF_N2O_storage_slurry_with_natural_crust_Dairy cattle</v>
      </c>
      <c r="B425" s="2" t="s">
        <v>49</v>
      </c>
      <c r="C425" s="2" t="s">
        <v>614</v>
      </c>
      <c r="D425" s="77" t="str">
        <f t="shared" ref="D425:D443" ca="1" si="96">VLOOKUP(A425,DefaultParameters,4,0)</f>
        <v>N2O-N</v>
      </c>
      <c r="E425" s="2" t="s">
        <v>75</v>
      </c>
      <c r="F425" s="77" t="str">
        <f t="shared" ref="F425:F443" ca="1" si="97">VLOOKUP(A425,DefaultParameters,6,0)</f>
        <v>Fraction TAN</v>
      </c>
      <c r="G425" s="201" t="s">
        <v>124</v>
      </c>
      <c r="H425" s="2" t="s">
        <v>49</v>
      </c>
      <c r="I425" s="211" t="str">
        <f t="shared" ref="I425:I443" ca="1" si="98">IF($G425="CS","[enter country-specific source]",VLOOKUP(A425,DefaultParameters,8,0))</f>
        <v>Table 3.8, 3B, EMEP/EEA Guidebook 2019 with natural crust</v>
      </c>
      <c r="J425" s="176"/>
      <c r="K425" s="211" cm="1">
        <f t="array" aca="1" ref="K425" ca="1">IF($G425="D",VLOOKUP($A425,DefaultParameters,MATCH(K$8,'Default Parameters'!$3:$3,0),FALSE),"[enter country-specific value")</f>
        <v>0.01</v>
      </c>
      <c r="L425" s="211" cm="1">
        <f t="array" aca="1" ref="L425" ca="1">IF($G425="D",VLOOKUP($A425,DefaultParameters,MATCH(L$8,'Default Parameters'!$3:$3,0),FALSE),"[enter country-specific value")</f>
        <v>0.01</v>
      </c>
      <c r="M425" s="211" cm="1">
        <f t="array" aca="1" ref="M425" ca="1">IF($G425="D",VLOOKUP($A425,DefaultParameters,MATCH(M$8,'Default Parameters'!$3:$3,0),FALSE),"[enter country-specific value")</f>
        <v>0.01</v>
      </c>
      <c r="N425" s="211" cm="1">
        <f t="array" aca="1" ref="N425" ca="1">IF($G425="D",VLOOKUP($A425,DefaultParameters,MATCH(N$8,'Default Parameters'!$3:$3,0),FALSE),"[enter country-specific value")</f>
        <v>0.01</v>
      </c>
      <c r="O425" s="211" cm="1">
        <f t="array" aca="1" ref="O425" ca="1">IF($G425="D",VLOOKUP($A425,DefaultParameters,MATCH(O$8,'Default Parameters'!$3:$3,0),FALSE),"[enter country-specific value")</f>
        <v>0.01</v>
      </c>
      <c r="P425" s="211" cm="1">
        <f t="array" aca="1" ref="P425" ca="1">IF($G425="D",VLOOKUP($A425,DefaultParameters,MATCH(P$8,'Default Parameters'!$3:$3,0),FALSE),"[enter country-specific value")</f>
        <v>0.01</v>
      </c>
      <c r="Q425" s="211" cm="1">
        <f t="array" aca="1" ref="Q425" ca="1">IF($G425="D",VLOOKUP($A425,DefaultParameters,MATCH(Q$8,'Default Parameters'!$3:$3,0),FALSE),"[enter country-specific value")</f>
        <v>0.01</v>
      </c>
      <c r="R425" s="211" cm="1">
        <f t="array" aca="1" ref="R425" ca="1">IF($G425="D",VLOOKUP($A425,DefaultParameters,MATCH(R$8,'Default Parameters'!$3:$3,0),FALSE),"[enter country-specific value")</f>
        <v>0.01</v>
      </c>
      <c r="S425" s="211" cm="1">
        <f t="array" aca="1" ref="S425" ca="1">IF($G425="D",VLOOKUP($A425,DefaultParameters,MATCH(S$8,'Default Parameters'!$3:$3,0),FALSE),"[enter country-specific value")</f>
        <v>0.01</v>
      </c>
      <c r="T425" s="211" cm="1">
        <f t="array" aca="1" ref="T425" ca="1">IF($G425="D",VLOOKUP($A425,DefaultParameters,MATCH(T$8,'Default Parameters'!$3:$3,0),FALSE),"[enter country-specific value")</f>
        <v>0.01</v>
      </c>
      <c r="U425" s="211" cm="1">
        <f t="array" aca="1" ref="U425" ca="1">IF($G425="D",VLOOKUP($A425,DefaultParameters,MATCH(U$8,'Default Parameters'!$3:$3,0),FALSE),"[enter country-specific value")</f>
        <v>0.01</v>
      </c>
      <c r="V425" s="211" cm="1">
        <f t="array" aca="1" ref="V425" ca="1">IF($G425="D",VLOOKUP($A425,DefaultParameters,MATCH(V$8,'Default Parameters'!$3:$3,0),FALSE),"[enter country-specific value")</f>
        <v>0.01</v>
      </c>
      <c r="W425" s="211" cm="1">
        <f t="array" aca="1" ref="W425" ca="1">IF($G425="D",VLOOKUP($A425,DefaultParameters,MATCH(W$8,'Default Parameters'!$3:$3,0),FALSE),"[enter country-specific value")</f>
        <v>0.01</v>
      </c>
      <c r="X425" s="211" cm="1">
        <f t="array" aca="1" ref="X425" ca="1">IF($G425="D",VLOOKUP($A425,DefaultParameters,MATCH(X$8,'Default Parameters'!$3:$3,0),FALSE),"[enter country-specific value")</f>
        <v>0.01</v>
      </c>
      <c r="Y425" s="211" cm="1">
        <f t="array" aca="1" ref="Y425" ca="1">IF($G425="D",VLOOKUP($A425,DefaultParameters,MATCH(Y$8,'Default Parameters'!$3:$3,0),FALSE),"[enter country-specific value")</f>
        <v>0.01</v>
      </c>
      <c r="Z425" s="211" cm="1">
        <f t="array" aca="1" ref="Z425" ca="1">IF($G425="D",VLOOKUP($A425,DefaultParameters,MATCH(Z$8,'Default Parameters'!$3:$3,0),FALSE),"[enter country-specific value")</f>
        <v>0.01</v>
      </c>
      <c r="AA425" s="211" cm="1">
        <f t="array" aca="1" ref="AA425" ca="1">IF($G425="D",VLOOKUP($A425,DefaultParameters,MATCH(AA$8,'Default Parameters'!$3:$3,0),FALSE),"[enter country-specific value")</f>
        <v>0.01</v>
      </c>
      <c r="AB425" s="211" cm="1">
        <f t="array" aca="1" ref="AB425" ca="1">IF($G425="D",VLOOKUP($A425,DefaultParameters,MATCH(AB$8,'Default Parameters'!$3:$3,0),FALSE),"[enter country-specific value")</f>
        <v>0.01</v>
      </c>
      <c r="AC425" s="211" cm="1">
        <f t="array" aca="1" ref="AC425" ca="1">IF($G425="D",VLOOKUP($A425,DefaultParameters,MATCH(AC$8,'Default Parameters'!$3:$3,0),FALSE),"[enter country-specific value")</f>
        <v>0.01</v>
      </c>
      <c r="AD425" s="211" cm="1">
        <f t="array" aca="1" ref="AD425" ca="1">IF($G425="D",VLOOKUP($A425,DefaultParameters,MATCH(AD$8,'Default Parameters'!$3:$3,0),FALSE),"[enter country-specific value")</f>
        <v>0.01</v>
      </c>
      <c r="AE425" s="211" cm="1">
        <f t="array" aca="1" ref="AE425" ca="1">IF($G425="D",VLOOKUP($A425,DefaultParameters,MATCH(AE$8,'Default Parameters'!$3:$3,0),FALSE),"[enter country-specific value")</f>
        <v>0.01</v>
      </c>
      <c r="AF425" s="211" cm="1">
        <f t="array" aca="1" ref="AF425" ca="1">IF($G425="D",VLOOKUP($A425,DefaultParameters,MATCH(AF$8,'Default Parameters'!$3:$3,0),FALSE),"[enter country-specific value")</f>
        <v>0.01</v>
      </c>
      <c r="AG425" s="211" cm="1">
        <f t="array" aca="1" ref="AG425" ca="1">IF($G425="D",VLOOKUP($A425,DefaultParameters,MATCH(AG$8,'Default Parameters'!$3:$3,0),FALSE),"[enter country-specific value")</f>
        <v>0.01</v>
      </c>
      <c r="AH425" s="211" cm="1">
        <f t="array" aca="1" ref="AH425" ca="1">IF($G425="D",VLOOKUP($A425,DefaultParameters,MATCH(AH$8,'Default Parameters'!$3:$3,0),FALSE),"[enter country-specific value")</f>
        <v>0.01</v>
      </c>
      <c r="AI425" s="211" cm="1">
        <f t="array" aca="1" ref="AI425" ca="1">IF($G425="D",VLOOKUP($A425,DefaultParameters,MATCH(AI$8,'Default Parameters'!$3:$3,0),FALSE),"[enter country-specific value")</f>
        <v>0.01</v>
      </c>
      <c r="AJ425" s="211" cm="1">
        <f t="array" aca="1" ref="AJ425" ca="1">IF($G425="D",VLOOKUP($A425,DefaultParameters,MATCH(AJ$8,'Default Parameters'!$3:$3,0),FALSE),"[enter country-specific value")</f>
        <v>0.01</v>
      </c>
      <c r="AK425" s="211" cm="1">
        <f t="array" aca="1" ref="AK425" ca="1">IF($G425="D",VLOOKUP($A425,DefaultParameters,MATCH(AK$8,'Default Parameters'!$3:$3,0),FALSE),"[enter country-specific value")</f>
        <v>0.01</v>
      </c>
      <c r="AL425" s="211" cm="1">
        <f t="array" aca="1" ref="AL425" ca="1">IF($G425="D",VLOOKUP($A425,DefaultParameters,MATCH(AL$8,'Default Parameters'!$3:$3,0),FALSE),"[enter country-specific value")</f>
        <v>0.01</v>
      </c>
      <c r="AM425" s="211" cm="1">
        <f t="array" aca="1" ref="AM425" ca="1">IF($G425="D",VLOOKUP($A425,DefaultParameters,MATCH(AM$8,'Default Parameters'!$3:$3,0),FALSE),"[enter country-specific value")</f>
        <v>0.01</v>
      </c>
      <c r="AN425" s="211" cm="1">
        <f t="array" aca="1" ref="AN425" ca="1">IF($G425="D",VLOOKUP($A425,DefaultParameters,MATCH(AN$8,'Default Parameters'!$3:$3,0),FALSE),"[enter country-specific value")</f>
        <v>0.01</v>
      </c>
      <c r="AO425" s="211" cm="1">
        <f t="array" aca="1" ref="AO425" ca="1">IF($G425="D",VLOOKUP($A425,DefaultParameters,MATCH(AO$8,'Default Parameters'!$3:$3,0),FALSE),"[enter country-specific value")</f>
        <v>0.01</v>
      </c>
      <c r="AP425" s="211"/>
      <c r="AQ425" s="211"/>
      <c r="AR425" s="211"/>
      <c r="AS425" s="211"/>
      <c r="AT425" s="211"/>
      <c r="AU425" s="188"/>
      <c r="AV425" s="43" t="e" cm="1">
        <f t="array" aca="1" ref="AV425" ca="1">IF($G425="D",VLOOKUP($A425,DefaultParameters,MATCH(AV$8,'Default Parameters'!$3:$3,0),FALSE),"[enter country-specific value")</f>
        <v>#N/A</v>
      </c>
    </row>
    <row r="426" spans="1:48" x14ac:dyDescent="0.25">
      <c r="A426" s="44" t="str">
        <f t="shared" ref="A426:A443" si="99">C426&amp;"_"&amp;E426</f>
        <v>EF_N2O_storage_slurry_with_natural_crust_Non-dairy cattle</v>
      </c>
      <c r="B426" s="2" t="s">
        <v>49</v>
      </c>
      <c r="C426" s="2" t="s">
        <v>614</v>
      </c>
      <c r="D426" s="77" t="str">
        <f t="shared" ca="1" si="96"/>
        <v>N2O-N</v>
      </c>
      <c r="E426" s="2" t="s">
        <v>77</v>
      </c>
      <c r="F426" s="77" t="str">
        <f t="shared" ca="1" si="97"/>
        <v>Fraction TAN</v>
      </c>
      <c r="G426" s="201" t="s">
        <v>124</v>
      </c>
      <c r="H426" s="2" t="s">
        <v>49</v>
      </c>
      <c r="I426" s="211" t="str">
        <f t="shared" ca="1" si="98"/>
        <v>Table 3.8, 3B, EMEP/EEA Guidebook 2019 with natural crust</v>
      </c>
      <c r="J426" s="176"/>
      <c r="K426" s="211" cm="1">
        <f t="array" aca="1" ref="K426" ca="1">IF($G426="D",VLOOKUP($A426,DefaultParameters,MATCH(K$8,'Default Parameters'!$3:$3,0),FALSE),"[enter country-specific value")</f>
        <v>0.01</v>
      </c>
      <c r="L426" s="211" cm="1">
        <f t="array" aca="1" ref="L426" ca="1">IF($G426="D",VLOOKUP($A426,DefaultParameters,MATCH(L$8,'Default Parameters'!$3:$3,0),FALSE),"[enter country-specific value")</f>
        <v>0.01</v>
      </c>
      <c r="M426" s="211" cm="1">
        <f t="array" aca="1" ref="M426" ca="1">IF($G426="D",VLOOKUP($A426,DefaultParameters,MATCH(M$8,'Default Parameters'!$3:$3,0),FALSE),"[enter country-specific value")</f>
        <v>0.01</v>
      </c>
      <c r="N426" s="211" cm="1">
        <f t="array" aca="1" ref="N426" ca="1">IF($G426="D",VLOOKUP($A426,DefaultParameters,MATCH(N$8,'Default Parameters'!$3:$3,0),FALSE),"[enter country-specific value")</f>
        <v>0.01</v>
      </c>
      <c r="O426" s="211" cm="1">
        <f t="array" aca="1" ref="O426" ca="1">IF($G426="D",VLOOKUP($A426,DefaultParameters,MATCH(O$8,'Default Parameters'!$3:$3,0),FALSE),"[enter country-specific value")</f>
        <v>0.01</v>
      </c>
      <c r="P426" s="211" cm="1">
        <f t="array" aca="1" ref="P426" ca="1">IF($G426="D",VLOOKUP($A426,DefaultParameters,MATCH(P$8,'Default Parameters'!$3:$3,0),FALSE),"[enter country-specific value")</f>
        <v>0.01</v>
      </c>
      <c r="Q426" s="211" cm="1">
        <f t="array" aca="1" ref="Q426" ca="1">IF($G426="D",VLOOKUP($A426,DefaultParameters,MATCH(Q$8,'Default Parameters'!$3:$3,0),FALSE),"[enter country-specific value")</f>
        <v>0.01</v>
      </c>
      <c r="R426" s="211" cm="1">
        <f t="array" aca="1" ref="R426" ca="1">IF($G426="D",VLOOKUP($A426,DefaultParameters,MATCH(R$8,'Default Parameters'!$3:$3,0),FALSE),"[enter country-specific value")</f>
        <v>0.01</v>
      </c>
      <c r="S426" s="211" cm="1">
        <f t="array" aca="1" ref="S426" ca="1">IF($G426="D",VLOOKUP($A426,DefaultParameters,MATCH(S$8,'Default Parameters'!$3:$3,0),FALSE),"[enter country-specific value")</f>
        <v>0.01</v>
      </c>
      <c r="T426" s="211" cm="1">
        <f t="array" aca="1" ref="T426" ca="1">IF($G426="D",VLOOKUP($A426,DefaultParameters,MATCH(T$8,'Default Parameters'!$3:$3,0),FALSE),"[enter country-specific value")</f>
        <v>0.01</v>
      </c>
      <c r="U426" s="211" cm="1">
        <f t="array" aca="1" ref="U426" ca="1">IF($G426="D",VLOOKUP($A426,DefaultParameters,MATCH(U$8,'Default Parameters'!$3:$3,0),FALSE),"[enter country-specific value")</f>
        <v>0.01</v>
      </c>
      <c r="V426" s="211" cm="1">
        <f t="array" aca="1" ref="V426" ca="1">IF($G426="D",VLOOKUP($A426,DefaultParameters,MATCH(V$8,'Default Parameters'!$3:$3,0),FALSE),"[enter country-specific value")</f>
        <v>0.01</v>
      </c>
      <c r="W426" s="211" cm="1">
        <f t="array" aca="1" ref="W426" ca="1">IF($G426="D",VLOOKUP($A426,DefaultParameters,MATCH(W$8,'Default Parameters'!$3:$3,0),FALSE),"[enter country-specific value")</f>
        <v>0.01</v>
      </c>
      <c r="X426" s="211" cm="1">
        <f t="array" aca="1" ref="X426" ca="1">IF($G426="D",VLOOKUP($A426,DefaultParameters,MATCH(X$8,'Default Parameters'!$3:$3,0),FALSE),"[enter country-specific value")</f>
        <v>0.01</v>
      </c>
      <c r="Y426" s="211" cm="1">
        <f t="array" aca="1" ref="Y426" ca="1">IF($G426="D",VLOOKUP($A426,DefaultParameters,MATCH(Y$8,'Default Parameters'!$3:$3,0),FALSE),"[enter country-specific value")</f>
        <v>0.01</v>
      </c>
      <c r="Z426" s="211" cm="1">
        <f t="array" aca="1" ref="Z426" ca="1">IF($G426="D",VLOOKUP($A426,DefaultParameters,MATCH(Z$8,'Default Parameters'!$3:$3,0),FALSE),"[enter country-specific value")</f>
        <v>0.01</v>
      </c>
      <c r="AA426" s="211" cm="1">
        <f t="array" aca="1" ref="AA426" ca="1">IF($G426="D",VLOOKUP($A426,DefaultParameters,MATCH(AA$8,'Default Parameters'!$3:$3,0),FALSE),"[enter country-specific value")</f>
        <v>0.01</v>
      </c>
      <c r="AB426" s="211" cm="1">
        <f t="array" aca="1" ref="AB426" ca="1">IF($G426="D",VLOOKUP($A426,DefaultParameters,MATCH(AB$8,'Default Parameters'!$3:$3,0),FALSE),"[enter country-specific value")</f>
        <v>0.01</v>
      </c>
      <c r="AC426" s="211" cm="1">
        <f t="array" aca="1" ref="AC426" ca="1">IF($G426="D",VLOOKUP($A426,DefaultParameters,MATCH(AC$8,'Default Parameters'!$3:$3,0),FALSE),"[enter country-specific value")</f>
        <v>0.01</v>
      </c>
      <c r="AD426" s="211" cm="1">
        <f t="array" aca="1" ref="AD426" ca="1">IF($G426="D",VLOOKUP($A426,DefaultParameters,MATCH(AD$8,'Default Parameters'!$3:$3,0),FALSE),"[enter country-specific value")</f>
        <v>0.01</v>
      </c>
      <c r="AE426" s="211" cm="1">
        <f t="array" aca="1" ref="AE426" ca="1">IF($G426="D",VLOOKUP($A426,DefaultParameters,MATCH(AE$8,'Default Parameters'!$3:$3,0),FALSE),"[enter country-specific value")</f>
        <v>0.01</v>
      </c>
      <c r="AF426" s="211" cm="1">
        <f t="array" aca="1" ref="AF426" ca="1">IF($G426="D",VLOOKUP($A426,DefaultParameters,MATCH(AF$8,'Default Parameters'!$3:$3,0),FALSE),"[enter country-specific value")</f>
        <v>0.01</v>
      </c>
      <c r="AG426" s="211" cm="1">
        <f t="array" aca="1" ref="AG426" ca="1">IF($G426="D",VLOOKUP($A426,DefaultParameters,MATCH(AG$8,'Default Parameters'!$3:$3,0),FALSE),"[enter country-specific value")</f>
        <v>0.01</v>
      </c>
      <c r="AH426" s="211" cm="1">
        <f t="array" aca="1" ref="AH426" ca="1">IF($G426="D",VLOOKUP($A426,DefaultParameters,MATCH(AH$8,'Default Parameters'!$3:$3,0),FALSE),"[enter country-specific value")</f>
        <v>0.01</v>
      </c>
      <c r="AI426" s="211" cm="1">
        <f t="array" aca="1" ref="AI426" ca="1">IF($G426="D",VLOOKUP($A426,DefaultParameters,MATCH(AI$8,'Default Parameters'!$3:$3,0),FALSE),"[enter country-specific value")</f>
        <v>0.01</v>
      </c>
      <c r="AJ426" s="211" cm="1">
        <f t="array" aca="1" ref="AJ426" ca="1">IF($G426="D",VLOOKUP($A426,DefaultParameters,MATCH(AJ$8,'Default Parameters'!$3:$3,0),FALSE),"[enter country-specific value")</f>
        <v>0.01</v>
      </c>
      <c r="AK426" s="211" cm="1">
        <f t="array" aca="1" ref="AK426" ca="1">IF($G426="D",VLOOKUP($A426,DefaultParameters,MATCH(AK$8,'Default Parameters'!$3:$3,0),FALSE),"[enter country-specific value")</f>
        <v>0.01</v>
      </c>
      <c r="AL426" s="211" cm="1">
        <f t="array" aca="1" ref="AL426" ca="1">IF($G426="D",VLOOKUP($A426,DefaultParameters,MATCH(AL$8,'Default Parameters'!$3:$3,0),FALSE),"[enter country-specific value")</f>
        <v>0.01</v>
      </c>
      <c r="AM426" s="211" cm="1">
        <f t="array" aca="1" ref="AM426" ca="1">IF($G426="D",VLOOKUP($A426,DefaultParameters,MATCH(AM$8,'Default Parameters'!$3:$3,0),FALSE),"[enter country-specific value")</f>
        <v>0.01</v>
      </c>
      <c r="AN426" s="211" cm="1">
        <f t="array" aca="1" ref="AN426" ca="1">IF($G426="D",VLOOKUP($A426,DefaultParameters,MATCH(AN$8,'Default Parameters'!$3:$3,0),FALSE),"[enter country-specific value")</f>
        <v>0.01</v>
      </c>
      <c r="AO426" s="211" cm="1">
        <f t="array" aca="1" ref="AO426" ca="1">IF($G426="D",VLOOKUP($A426,DefaultParameters,MATCH(AO$8,'Default Parameters'!$3:$3,0),FALSE),"[enter country-specific value")</f>
        <v>0.01</v>
      </c>
      <c r="AP426" s="211"/>
      <c r="AQ426" s="211"/>
      <c r="AR426" s="211"/>
      <c r="AS426" s="211"/>
      <c r="AT426" s="211"/>
      <c r="AU426" s="188"/>
      <c r="AV426" s="43" t="e" cm="1">
        <f t="array" aca="1" ref="AV426" ca="1">IF($G426="D",VLOOKUP($A426,DefaultParameters,MATCH(AV$8,'Default Parameters'!$3:$3,0),FALSE),"[enter country-specific value")</f>
        <v>#N/A</v>
      </c>
    </row>
    <row r="427" spans="1:48" x14ac:dyDescent="0.25">
      <c r="A427" s="44" t="str">
        <f t="shared" si="99"/>
        <v>EF_N2O_storage_slurry_with_natural_crust_Non-dairy cattle (calves)</v>
      </c>
      <c r="B427" s="2" t="s">
        <v>49</v>
      </c>
      <c r="C427" s="2" t="s">
        <v>614</v>
      </c>
      <c r="D427" s="77" t="str">
        <f t="shared" ca="1" si="96"/>
        <v>N2O-N</v>
      </c>
      <c r="E427" s="2" t="s">
        <v>78</v>
      </c>
      <c r="F427" s="77" t="str">
        <f t="shared" ca="1" si="97"/>
        <v>Fraction TAN</v>
      </c>
      <c r="G427" s="201" t="s">
        <v>124</v>
      </c>
      <c r="H427" s="2" t="s">
        <v>49</v>
      </c>
      <c r="I427" s="211" t="str">
        <f t="shared" ca="1" si="98"/>
        <v>Table 3.8, 3B, EMEP/EEA Guidebook 2019 with natural crust</v>
      </c>
      <c r="J427" s="176"/>
      <c r="K427" s="211" cm="1">
        <f t="array" aca="1" ref="K427" ca="1">IF($G427="D",VLOOKUP($A427,DefaultParameters,MATCH(K$8,'Default Parameters'!$3:$3,0),FALSE),"[enter country-specific value")</f>
        <v>0.01</v>
      </c>
      <c r="L427" s="211" cm="1">
        <f t="array" aca="1" ref="L427" ca="1">IF($G427="D",VLOOKUP($A427,DefaultParameters,MATCH(L$8,'Default Parameters'!$3:$3,0),FALSE),"[enter country-specific value")</f>
        <v>0.01</v>
      </c>
      <c r="M427" s="211" cm="1">
        <f t="array" aca="1" ref="M427" ca="1">IF($G427="D",VLOOKUP($A427,DefaultParameters,MATCH(M$8,'Default Parameters'!$3:$3,0),FALSE),"[enter country-specific value")</f>
        <v>0.01</v>
      </c>
      <c r="N427" s="211" cm="1">
        <f t="array" aca="1" ref="N427" ca="1">IF($G427="D",VLOOKUP($A427,DefaultParameters,MATCH(N$8,'Default Parameters'!$3:$3,0),FALSE),"[enter country-specific value")</f>
        <v>0.01</v>
      </c>
      <c r="O427" s="211" cm="1">
        <f t="array" aca="1" ref="O427" ca="1">IF($G427="D",VLOOKUP($A427,DefaultParameters,MATCH(O$8,'Default Parameters'!$3:$3,0),FALSE),"[enter country-specific value")</f>
        <v>0.01</v>
      </c>
      <c r="P427" s="211" cm="1">
        <f t="array" aca="1" ref="P427" ca="1">IF($G427="D",VLOOKUP($A427,DefaultParameters,MATCH(P$8,'Default Parameters'!$3:$3,0),FALSE),"[enter country-specific value")</f>
        <v>0.01</v>
      </c>
      <c r="Q427" s="211" cm="1">
        <f t="array" aca="1" ref="Q427" ca="1">IF($G427="D",VLOOKUP($A427,DefaultParameters,MATCH(Q$8,'Default Parameters'!$3:$3,0),FALSE),"[enter country-specific value")</f>
        <v>0.01</v>
      </c>
      <c r="R427" s="211" cm="1">
        <f t="array" aca="1" ref="R427" ca="1">IF($G427="D",VLOOKUP($A427,DefaultParameters,MATCH(R$8,'Default Parameters'!$3:$3,0),FALSE),"[enter country-specific value")</f>
        <v>0.01</v>
      </c>
      <c r="S427" s="211" cm="1">
        <f t="array" aca="1" ref="S427" ca="1">IF($G427="D",VLOOKUP($A427,DefaultParameters,MATCH(S$8,'Default Parameters'!$3:$3,0),FALSE),"[enter country-specific value")</f>
        <v>0.01</v>
      </c>
      <c r="T427" s="211" cm="1">
        <f t="array" aca="1" ref="T427" ca="1">IF($G427="D",VLOOKUP($A427,DefaultParameters,MATCH(T$8,'Default Parameters'!$3:$3,0),FALSE),"[enter country-specific value")</f>
        <v>0.01</v>
      </c>
      <c r="U427" s="211" cm="1">
        <f t="array" aca="1" ref="U427" ca="1">IF($G427="D",VLOOKUP($A427,DefaultParameters,MATCH(U$8,'Default Parameters'!$3:$3,0),FALSE),"[enter country-specific value")</f>
        <v>0.01</v>
      </c>
      <c r="V427" s="211" cm="1">
        <f t="array" aca="1" ref="V427" ca="1">IF($G427="D",VLOOKUP($A427,DefaultParameters,MATCH(V$8,'Default Parameters'!$3:$3,0),FALSE),"[enter country-specific value")</f>
        <v>0.01</v>
      </c>
      <c r="W427" s="211" cm="1">
        <f t="array" aca="1" ref="W427" ca="1">IF($G427="D",VLOOKUP($A427,DefaultParameters,MATCH(W$8,'Default Parameters'!$3:$3,0),FALSE),"[enter country-specific value")</f>
        <v>0.01</v>
      </c>
      <c r="X427" s="211" cm="1">
        <f t="array" aca="1" ref="X427" ca="1">IF($G427="D",VLOOKUP($A427,DefaultParameters,MATCH(X$8,'Default Parameters'!$3:$3,0),FALSE),"[enter country-specific value")</f>
        <v>0.01</v>
      </c>
      <c r="Y427" s="211" cm="1">
        <f t="array" aca="1" ref="Y427" ca="1">IF($G427="D",VLOOKUP($A427,DefaultParameters,MATCH(Y$8,'Default Parameters'!$3:$3,0),FALSE),"[enter country-specific value")</f>
        <v>0.01</v>
      </c>
      <c r="Z427" s="211" cm="1">
        <f t="array" aca="1" ref="Z427" ca="1">IF($G427="D",VLOOKUP($A427,DefaultParameters,MATCH(Z$8,'Default Parameters'!$3:$3,0),FALSE),"[enter country-specific value")</f>
        <v>0.01</v>
      </c>
      <c r="AA427" s="211" cm="1">
        <f t="array" aca="1" ref="AA427" ca="1">IF($G427="D",VLOOKUP($A427,DefaultParameters,MATCH(AA$8,'Default Parameters'!$3:$3,0),FALSE),"[enter country-specific value")</f>
        <v>0.01</v>
      </c>
      <c r="AB427" s="211" cm="1">
        <f t="array" aca="1" ref="AB427" ca="1">IF($G427="D",VLOOKUP($A427,DefaultParameters,MATCH(AB$8,'Default Parameters'!$3:$3,0),FALSE),"[enter country-specific value")</f>
        <v>0.01</v>
      </c>
      <c r="AC427" s="211" cm="1">
        <f t="array" aca="1" ref="AC427" ca="1">IF($G427="D",VLOOKUP($A427,DefaultParameters,MATCH(AC$8,'Default Parameters'!$3:$3,0),FALSE),"[enter country-specific value")</f>
        <v>0.01</v>
      </c>
      <c r="AD427" s="211" cm="1">
        <f t="array" aca="1" ref="AD427" ca="1">IF($G427="D",VLOOKUP($A427,DefaultParameters,MATCH(AD$8,'Default Parameters'!$3:$3,0),FALSE),"[enter country-specific value")</f>
        <v>0.01</v>
      </c>
      <c r="AE427" s="211" cm="1">
        <f t="array" aca="1" ref="AE427" ca="1">IF($G427="D",VLOOKUP($A427,DefaultParameters,MATCH(AE$8,'Default Parameters'!$3:$3,0),FALSE),"[enter country-specific value")</f>
        <v>0.01</v>
      </c>
      <c r="AF427" s="211" cm="1">
        <f t="array" aca="1" ref="AF427" ca="1">IF($G427="D",VLOOKUP($A427,DefaultParameters,MATCH(AF$8,'Default Parameters'!$3:$3,0),FALSE),"[enter country-specific value")</f>
        <v>0.01</v>
      </c>
      <c r="AG427" s="211" cm="1">
        <f t="array" aca="1" ref="AG427" ca="1">IF($G427="D",VLOOKUP($A427,DefaultParameters,MATCH(AG$8,'Default Parameters'!$3:$3,0),FALSE),"[enter country-specific value")</f>
        <v>0.01</v>
      </c>
      <c r="AH427" s="211" cm="1">
        <f t="array" aca="1" ref="AH427" ca="1">IF($G427="D",VLOOKUP($A427,DefaultParameters,MATCH(AH$8,'Default Parameters'!$3:$3,0),FALSE),"[enter country-specific value")</f>
        <v>0.01</v>
      </c>
      <c r="AI427" s="211" cm="1">
        <f t="array" aca="1" ref="AI427" ca="1">IF($G427="D",VLOOKUP($A427,DefaultParameters,MATCH(AI$8,'Default Parameters'!$3:$3,0),FALSE),"[enter country-specific value")</f>
        <v>0.01</v>
      </c>
      <c r="AJ427" s="211" cm="1">
        <f t="array" aca="1" ref="AJ427" ca="1">IF($G427="D",VLOOKUP($A427,DefaultParameters,MATCH(AJ$8,'Default Parameters'!$3:$3,0),FALSE),"[enter country-specific value")</f>
        <v>0.01</v>
      </c>
      <c r="AK427" s="211" cm="1">
        <f t="array" aca="1" ref="AK427" ca="1">IF($G427="D",VLOOKUP($A427,DefaultParameters,MATCH(AK$8,'Default Parameters'!$3:$3,0),FALSE),"[enter country-specific value")</f>
        <v>0.01</v>
      </c>
      <c r="AL427" s="211" cm="1">
        <f t="array" aca="1" ref="AL427" ca="1">IF($G427="D",VLOOKUP($A427,DefaultParameters,MATCH(AL$8,'Default Parameters'!$3:$3,0),FALSE),"[enter country-specific value")</f>
        <v>0.01</v>
      </c>
      <c r="AM427" s="211" cm="1">
        <f t="array" aca="1" ref="AM427" ca="1">IF($G427="D",VLOOKUP($A427,DefaultParameters,MATCH(AM$8,'Default Parameters'!$3:$3,0),FALSE),"[enter country-specific value")</f>
        <v>0.01</v>
      </c>
      <c r="AN427" s="211" cm="1">
        <f t="array" aca="1" ref="AN427" ca="1">IF($G427="D",VLOOKUP($A427,DefaultParameters,MATCH(AN$8,'Default Parameters'!$3:$3,0),FALSE),"[enter country-specific value")</f>
        <v>0.01</v>
      </c>
      <c r="AO427" s="211" cm="1">
        <f t="array" aca="1" ref="AO427" ca="1">IF($G427="D",VLOOKUP($A427,DefaultParameters,MATCH(AO$8,'Default Parameters'!$3:$3,0),FALSE),"[enter country-specific value")</f>
        <v>0.01</v>
      </c>
      <c r="AP427" s="211"/>
      <c r="AQ427" s="211"/>
      <c r="AR427" s="211"/>
      <c r="AS427" s="211"/>
      <c r="AT427" s="211"/>
      <c r="AU427" s="188"/>
      <c r="AV427" s="43" t="e" cm="1">
        <f t="array" aca="1" ref="AV427" ca="1">IF($G427="D",VLOOKUP($A427,DefaultParameters,MATCH(AV$8,'Default Parameters'!$3:$3,0),FALSE),"[enter country-specific value")</f>
        <v>#N/A</v>
      </c>
    </row>
    <row r="428" spans="1:48" x14ac:dyDescent="0.25">
      <c r="A428" s="44" t="str">
        <f>C428&amp;"_"&amp;E428</f>
        <v>EF_N2O_storage_slurry_without_natural_crust_Dairy cattle</v>
      </c>
      <c r="B428" s="2" t="s">
        <v>49</v>
      </c>
      <c r="C428" s="2" t="s">
        <v>615</v>
      </c>
      <c r="D428" s="77" t="str">
        <f t="shared" ref="D428:D430" ca="1" si="100">VLOOKUP(A428,DefaultParameters,4,0)</f>
        <v>N2O-N</v>
      </c>
      <c r="E428" s="2" t="s">
        <v>75</v>
      </c>
      <c r="F428" s="77" t="str">
        <f t="shared" ref="F428:F430" ca="1" si="101">VLOOKUP(A428,DefaultParameters,6,0)</f>
        <v>Fraction TAN</v>
      </c>
      <c r="G428" s="201" t="s">
        <v>124</v>
      </c>
      <c r="H428" s="2" t="s">
        <v>49</v>
      </c>
      <c r="I428" s="211" t="str">
        <f t="shared" ref="I428:I430" ca="1" si="102">IF($G428="CS","[enter country-specific source]",VLOOKUP(A428,DefaultParameters,8,0))</f>
        <v>Table 3.8, 3B, EMEP/EEA Guidebook 2019 without natural crust</v>
      </c>
      <c r="J428" s="176"/>
      <c r="K428" s="211" cm="1">
        <f t="array" aca="1" ref="K428" ca="1">IF($G428="D",VLOOKUP($A428,DefaultParameters,MATCH(K$8,'Default Parameters'!$3:$3,0),FALSE),"[enter country-specific value")</f>
        <v>0</v>
      </c>
      <c r="L428" s="211" cm="1">
        <f t="array" aca="1" ref="L428" ca="1">IF($G428="D",VLOOKUP($A428,DefaultParameters,MATCH(L$8,'Default Parameters'!$3:$3,0),FALSE),"[enter country-specific value")</f>
        <v>0</v>
      </c>
      <c r="M428" s="211" cm="1">
        <f t="array" aca="1" ref="M428" ca="1">IF($G428="D",VLOOKUP($A428,DefaultParameters,MATCH(M$8,'Default Parameters'!$3:$3,0),FALSE),"[enter country-specific value")</f>
        <v>0</v>
      </c>
      <c r="N428" s="211" cm="1">
        <f t="array" aca="1" ref="N428" ca="1">IF($G428="D",VLOOKUP($A428,DefaultParameters,MATCH(N$8,'Default Parameters'!$3:$3,0),FALSE),"[enter country-specific value")</f>
        <v>0</v>
      </c>
      <c r="O428" s="211" cm="1">
        <f t="array" aca="1" ref="O428" ca="1">IF($G428="D",VLOOKUP($A428,DefaultParameters,MATCH(O$8,'Default Parameters'!$3:$3,0),FALSE),"[enter country-specific value")</f>
        <v>0</v>
      </c>
      <c r="P428" s="211" cm="1">
        <f t="array" aca="1" ref="P428" ca="1">IF($G428="D",VLOOKUP($A428,DefaultParameters,MATCH(P$8,'Default Parameters'!$3:$3,0),FALSE),"[enter country-specific value")</f>
        <v>0</v>
      </c>
      <c r="Q428" s="211" cm="1">
        <f t="array" aca="1" ref="Q428" ca="1">IF($G428="D",VLOOKUP($A428,DefaultParameters,MATCH(Q$8,'Default Parameters'!$3:$3,0),FALSE),"[enter country-specific value")</f>
        <v>0</v>
      </c>
      <c r="R428" s="211" cm="1">
        <f t="array" aca="1" ref="R428" ca="1">IF($G428="D",VLOOKUP($A428,DefaultParameters,MATCH(R$8,'Default Parameters'!$3:$3,0),FALSE),"[enter country-specific value")</f>
        <v>0</v>
      </c>
      <c r="S428" s="211" cm="1">
        <f t="array" aca="1" ref="S428" ca="1">IF($G428="D",VLOOKUP($A428,DefaultParameters,MATCH(S$8,'Default Parameters'!$3:$3,0),FALSE),"[enter country-specific value")</f>
        <v>0</v>
      </c>
      <c r="T428" s="211" cm="1">
        <f t="array" aca="1" ref="T428" ca="1">IF($G428="D",VLOOKUP($A428,DefaultParameters,MATCH(T$8,'Default Parameters'!$3:$3,0),FALSE),"[enter country-specific value")</f>
        <v>0</v>
      </c>
      <c r="U428" s="211" cm="1">
        <f t="array" aca="1" ref="U428" ca="1">IF($G428="D",VLOOKUP($A428,DefaultParameters,MATCH(U$8,'Default Parameters'!$3:$3,0),FALSE),"[enter country-specific value")</f>
        <v>0</v>
      </c>
      <c r="V428" s="211" cm="1">
        <f t="array" aca="1" ref="V428" ca="1">IF($G428="D",VLOOKUP($A428,DefaultParameters,MATCH(V$8,'Default Parameters'!$3:$3,0),FALSE),"[enter country-specific value")</f>
        <v>0</v>
      </c>
      <c r="W428" s="211" cm="1">
        <f t="array" aca="1" ref="W428" ca="1">IF($G428="D",VLOOKUP($A428,DefaultParameters,MATCH(W$8,'Default Parameters'!$3:$3,0),FALSE),"[enter country-specific value")</f>
        <v>0</v>
      </c>
      <c r="X428" s="211" cm="1">
        <f t="array" aca="1" ref="X428" ca="1">IF($G428="D",VLOOKUP($A428,DefaultParameters,MATCH(X$8,'Default Parameters'!$3:$3,0),FALSE),"[enter country-specific value")</f>
        <v>0</v>
      </c>
      <c r="Y428" s="211" cm="1">
        <f t="array" aca="1" ref="Y428" ca="1">IF($G428="D",VLOOKUP($A428,DefaultParameters,MATCH(Y$8,'Default Parameters'!$3:$3,0),FALSE),"[enter country-specific value")</f>
        <v>0</v>
      </c>
      <c r="Z428" s="211" cm="1">
        <f t="array" aca="1" ref="Z428" ca="1">IF($G428="D",VLOOKUP($A428,DefaultParameters,MATCH(Z$8,'Default Parameters'!$3:$3,0),FALSE),"[enter country-specific value")</f>
        <v>0</v>
      </c>
      <c r="AA428" s="211" cm="1">
        <f t="array" aca="1" ref="AA428" ca="1">IF($G428="D",VLOOKUP($A428,DefaultParameters,MATCH(AA$8,'Default Parameters'!$3:$3,0),FALSE),"[enter country-specific value")</f>
        <v>0</v>
      </c>
      <c r="AB428" s="211" cm="1">
        <f t="array" aca="1" ref="AB428" ca="1">IF($G428="D",VLOOKUP($A428,DefaultParameters,MATCH(AB$8,'Default Parameters'!$3:$3,0),FALSE),"[enter country-specific value")</f>
        <v>0</v>
      </c>
      <c r="AC428" s="211" cm="1">
        <f t="array" aca="1" ref="AC428" ca="1">IF($G428="D",VLOOKUP($A428,DefaultParameters,MATCH(AC$8,'Default Parameters'!$3:$3,0),FALSE),"[enter country-specific value")</f>
        <v>0</v>
      </c>
      <c r="AD428" s="211" cm="1">
        <f t="array" aca="1" ref="AD428" ca="1">IF($G428="D",VLOOKUP($A428,DefaultParameters,MATCH(AD$8,'Default Parameters'!$3:$3,0),FALSE),"[enter country-specific value")</f>
        <v>0</v>
      </c>
      <c r="AE428" s="211" cm="1">
        <f t="array" aca="1" ref="AE428" ca="1">IF($G428="D",VLOOKUP($A428,DefaultParameters,MATCH(AE$8,'Default Parameters'!$3:$3,0),FALSE),"[enter country-specific value")</f>
        <v>0</v>
      </c>
      <c r="AF428" s="211" cm="1">
        <f t="array" aca="1" ref="AF428" ca="1">IF($G428="D",VLOOKUP($A428,DefaultParameters,MATCH(AF$8,'Default Parameters'!$3:$3,0),FALSE),"[enter country-specific value")</f>
        <v>0</v>
      </c>
      <c r="AG428" s="211" cm="1">
        <f t="array" aca="1" ref="AG428" ca="1">IF($G428="D",VLOOKUP($A428,DefaultParameters,MATCH(AG$8,'Default Parameters'!$3:$3,0),FALSE),"[enter country-specific value")</f>
        <v>0</v>
      </c>
      <c r="AH428" s="211" cm="1">
        <f t="array" aca="1" ref="AH428" ca="1">IF($G428="D",VLOOKUP($A428,DefaultParameters,MATCH(AH$8,'Default Parameters'!$3:$3,0),FALSE),"[enter country-specific value")</f>
        <v>0</v>
      </c>
      <c r="AI428" s="211" cm="1">
        <f t="array" aca="1" ref="AI428" ca="1">IF($G428="D",VLOOKUP($A428,DefaultParameters,MATCH(AI$8,'Default Parameters'!$3:$3,0),FALSE),"[enter country-specific value")</f>
        <v>0</v>
      </c>
      <c r="AJ428" s="211" cm="1">
        <f t="array" aca="1" ref="AJ428" ca="1">IF($G428="D",VLOOKUP($A428,DefaultParameters,MATCH(AJ$8,'Default Parameters'!$3:$3,0),FALSE),"[enter country-specific value")</f>
        <v>0</v>
      </c>
      <c r="AK428" s="211" cm="1">
        <f t="array" aca="1" ref="AK428" ca="1">IF($G428="D",VLOOKUP($A428,DefaultParameters,MATCH(AK$8,'Default Parameters'!$3:$3,0),FALSE),"[enter country-specific value")</f>
        <v>0</v>
      </c>
      <c r="AL428" s="211" cm="1">
        <f t="array" aca="1" ref="AL428" ca="1">IF($G428="D",VLOOKUP($A428,DefaultParameters,MATCH(AL$8,'Default Parameters'!$3:$3,0),FALSE),"[enter country-specific value")</f>
        <v>0</v>
      </c>
      <c r="AM428" s="211" cm="1">
        <f t="array" aca="1" ref="AM428" ca="1">IF($G428="D",VLOOKUP($A428,DefaultParameters,MATCH(AM$8,'Default Parameters'!$3:$3,0),FALSE),"[enter country-specific value")</f>
        <v>0</v>
      </c>
      <c r="AN428" s="211" cm="1">
        <f t="array" aca="1" ref="AN428" ca="1">IF($G428="D",VLOOKUP($A428,DefaultParameters,MATCH(AN$8,'Default Parameters'!$3:$3,0),FALSE),"[enter country-specific value")</f>
        <v>0</v>
      </c>
      <c r="AO428" s="211" cm="1">
        <f t="array" aca="1" ref="AO428" ca="1">IF($G428="D",VLOOKUP($A428,DefaultParameters,MATCH(AO$8,'Default Parameters'!$3:$3,0),FALSE),"[enter country-specific value")</f>
        <v>0</v>
      </c>
      <c r="AP428" s="211"/>
      <c r="AQ428" s="211"/>
      <c r="AR428" s="211"/>
      <c r="AS428" s="211"/>
      <c r="AT428" s="211"/>
      <c r="AU428" s="188"/>
      <c r="AV428" s="43" t="e" cm="1">
        <f t="array" aca="1" ref="AV428" ca="1">IF($G428="D",VLOOKUP($A428,DefaultParameters,MATCH(AV$8,'Default Parameters'!$3:$3,0),FALSE),"[enter country-specific value")</f>
        <v>#N/A</v>
      </c>
    </row>
    <row r="429" spans="1:48" x14ac:dyDescent="0.25">
      <c r="A429" s="44" t="str">
        <f t="shared" ref="A429:A430" si="103">C429&amp;"_"&amp;E429</f>
        <v>EF_N2O_storage_slurry_without_natural_crust_Non-dairy cattle</v>
      </c>
      <c r="B429" s="2" t="s">
        <v>49</v>
      </c>
      <c r="C429" s="2" t="s">
        <v>615</v>
      </c>
      <c r="D429" s="77" t="str">
        <f t="shared" ca="1" si="100"/>
        <v>N2O-N</v>
      </c>
      <c r="E429" s="2" t="s">
        <v>77</v>
      </c>
      <c r="F429" s="77" t="str">
        <f t="shared" ca="1" si="101"/>
        <v>Fraction TAN</v>
      </c>
      <c r="G429" s="201" t="s">
        <v>124</v>
      </c>
      <c r="H429" s="2" t="s">
        <v>49</v>
      </c>
      <c r="I429" s="211" t="str">
        <f t="shared" ca="1" si="102"/>
        <v>Table 3.8, 3B, EMEP/EEA Guidebook 2019 without natural crust</v>
      </c>
      <c r="J429" s="176"/>
      <c r="K429" s="211" cm="1">
        <f t="array" aca="1" ref="K429" ca="1">IF($G429="D",VLOOKUP($A429,DefaultParameters,MATCH(K$8,'Default Parameters'!$3:$3,0),FALSE),"[enter country-specific value")</f>
        <v>0</v>
      </c>
      <c r="L429" s="211" cm="1">
        <f t="array" aca="1" ref="L429" ca="1">IF($G429="D",VLOOKUP($A429,DefaultParameters,MATCH(L$8,'Default Parameters'!$3:$3,0),FALSE),"[enter country-specific value")</f>
        <v>0</v>
      </c>
      <c r="M429" s="211" cm="1">
        <f t="array" aca="1" ref="M429" ca="1">IF($G429="D",VLOOKUP($A429,DefaultParameters,MATCH(M$8,'Default Parameters'!$3:$3,0),FALSE),"[enter country-specific value")</f>
        <v>0</v>
      </c>
      <c r="N429" s="211" cm="1">
        <f t="array" aca="1" ref="N429" ca="1">IF($G429="D",VLOOKUP($A429,DefaultParameters,MATCH(N$8,'Default Parameters'!$3:$3,0),FALSE),"[enter country-specific value")</f>
        <v>0</v>
      </c>
      <c r="O429" s="211" cm="1">
        <f t="array" aca="1" ref="O429" ca="1">IF($G429="D",VLOOKUP($A429,DefaultParameters,MATCH(O$8,'Default Parameters'!$3:$3,0),FALSE),"[enter country-specific value")</f>
        <v>0</v>
      </c>
      <c r="P429" s="211" cm="1">
        <f t="array" aca="1" ref="P429" ca="1">IF($G429="D",VLOOKUP($A429,DefaultParameters,MATCH(P$8,'Default Parameters'!$3:$3,0),FALSE),"[enter country-specific value")</f>
        <v>0</v>
      </c>
      <c r="Q429" s="211" cm="1">
        <f t="array" aca="1" ref="Q429" ca="1">IF($G429="D",VLOOKUP($A429,DefaultParameters,MATCH(Q$8,'Default Parameters'!$3:$3,0),FALSE),"[enter country-specific value")</f>
        <v>0</v>
      </c>
      <c r="R429" s="211" cm="1">
        <f t="array" aca="1" ref="R429" ca="1">IF($G429="D",VLOOKUP($A429,DefaultParameters,MATCH(R$8,'Default Parameters'!$3:$3,0),FALSE),"[enter country-specific value")</f>
        <v>0</v>
      </c>
      <c r="S429" s="211" cm="1">
        <f t="array" aca="1" ref="S429" ca="1">IF($G429="D",VLOOKUP($A429,DefaultParameters,MATCH(S$8,'Default Parameters'!$3:$3,0),FALSE),"[enter country-specific value")</f>
        <v>0</v>
      </c>
      <c r="T429" s="211" cm="1">
        <f t="array" aca="1" ref="T429" ca="1">IF($G429="D",VLOOKUP($A429,DefaultParameters,MATCH(T$8,'Default Parameters'!$3:$3,0),FALSE),"[enter country-specific value")</f>
        <v>0</v>
      </c>
      <c r="U429" s="211" cm="1">
        <f t="array" aca="1" ref="U429" ca="1">IF($G429="D",VLOOKUP($A429,DefaultParameters,MATCH(U$8,'Default Parameters'!$3:$3,0),FALSE),"[enter country-specific value")</f>
        <v>0</v>
      </c>
      <c r="V429" s="211" cm="1">
        <f t="array" aca="1" ref="V429" ca="1">IF($G429="D",VLOOKUP($A429,DefaultParameters,MATCH(V$8,'Default Parameters'!$3:$3,0),FALSE),"[enter country-specific value")</f>
        <v>0</v>
      </c>
      <c r="W429" s="211" cm="1">
        <f t="array" aca="1" ref="W429" ca="1">IF($G429="D",VLOOKUP($A429,DefaultParameters,MATCH(W$8,'Default Parameters'!$3:$3,0),FALSE),"[enter country-specific value")</f>
        <v>0</v>
      </c>
      <c r="X429" s="211" cm="1">
        <f t="array" aca="1" ref="X429" ca="1">IF($G429="D",VLOOKUP($A429,DefaultParameters,MATCH(X$8,'Default Parameters'!$3:$3,0),FALSE),"[enter country-specific value")</f>
        <v>0</v>
      </c>
      <c r="Y429" s="211" cm="1">
        <f t="array" aca="1" ref="Y429" ca="1">IF($G429="D",VLOOKUP($A429,DefaultParameters,MATCH(Y$8,'Default Parameters'!$3:$3,0),FALSE),"[enter country-specific value")</f>
        <v>0</v>
      </c>
      <c r="Z429" s="211" cm="1">
        <f t="array" aca="1" ref="Z429" ca="1">IF($G429="D",VLOOKUP($A429,DefaultParameters,MATCH(Z$8,'Default Parameters'!$3:$3,0),FALSE),"[enter country-specific value")</f>
        <v>0</v>
      </c>
      <c r="AA429" s="211" cm="1">
        <f t="array" aca="1" ref="AA429" ca="1">IF($G429="D",VLOOKUP($A429,DefaultParameters,MATCH(AA$8,'Default Parameters'!$3:$3,0),FALSE),"[enter country-specific value")</f>
        <v>0</v>
      </c>
      <c r="AB429" s="211" cm="1">
        <f t="array" aca="1" ref="AB429" ca="1">IF($G429="D",VLOOKUP($A429,DefaultParameters,MATCH(AB$8,'Default Parameters'!$3:$3,0),FALSE),"[enter country-specific value")</f>
        <v>0</v>
      </c>
      <c r="AC429" s="211" cm="1">
        <f t="array" aca="1" ref="AC429" ca="1">IF($G429="D",VLOOKUP($A429,DefaultParameters,MATCH(AC$8,'Default Parameters'!$3:$3,0),FALSE),"[enter country-specific value")</f>
        <v>0</v>
      </c>
      <c r="AD429" s="211" cm="1">
        <f t="array" aca="1" ref="AD429" ca="1">IF($G429="D",VLOOKUP($A429,DefaultParameters,MATCH(AD$8,'Default Parameters'!$3:$3,0),FALSE),"[enter country-specific value")</f>
        <v>0</v>
      </c>
      <c r="AE429" s="211" cm="1">
        <f t="array" aca="1" ref="AE429" ca="1">IF($G429="D",VLOOKUP($A429,DefaultParameters,MATCH(AE$8,'Default Parameters'!$3:$3,0),FALSE),"[enter country-specific value")</f>
        <v>0</v>
      </c>
      <c r="AF429" s="211" cm="1">
        <f t="array" aca="1" ref="AF429" ca="1">IF($G429="D",VLOOKUP($A429,DefaultParameters,MATCH(AF$8,'Default Parameters'!$3:$3,0),FALSE),"[enter country-specific value")</f>
        <v>0</v>
      </c>
      <c r="AG429" s="211" cm="1">
        <f t="array" aca="1" ref="AG429" ca="1">IF($G429="D",VLOOKUP($A429,DefaultParameters,MATCH(AG$8,'Default Parameters'!$3:$3,0),FALSE),"[enter country-specific value")</f>
        <v>0</v>
      </c>
      <c r="AH429" s="211" cm="1">
        <f t="array" aca="1" ref="AH429" ca="1">IF($G429="D",VLOOKUP($A429,DefaultParameters,MATCH(AH$8,'Default Parameters'!$3:$3,0),FALSE),"[enter country-specific value")</f>
        <v>0</v>
      </c>
      <c r="AI429" s="211" cm="1">
        <f t="array" aca="1" ref="AI429" ca="1">IF($G429="D",VLOOKUP($A429,DefaultParameters,MATCH(AI$8,'Default Parameters'!$3:$3,0),FALSE),"[enter country-specific value")</f>
        <v>0</v>
      </c>
      <c r="AJ429" s="211" cm="1">
        <f t="array" aca="1" ref="AJ429" ca="1">IF($G429="D",VLOOKUP($A429,DefaultParameters,MATCH(AJ$8,'Default Parameters'!$3:$3,0),FALSE),"[enter country-specific value")</f>
        <v>0</v>
      </c>
      <c r="AK429" s="211" cm="1">
        <f t="array" aca="1" ref="AK429" ca="1">IF($G429="D",VLOOKUP($A429,DefaultParameters,MATCH(AK$8,'Default Parameters'!$3:$3,0),FALSE),"[enter country-specific value")</f>
        <v>0</v>
      </c>
      <c r="AL429" s="211" cm="1">
        <f t="array" aca="1" ref="AL429" ca="1">IF($G429="D",VLOOKUP($A429,DefaultParameters,MATCH(AL$8,'Default Parameters'!$3:$3,0),FALSE),"[enter country-specific value")</f>
        <v>0</v>
      </c>
      <c r="AM429" s="211" cm="1">
        <f t="array" aca="1" ref="AM429" ca="1">IF($G429="D",VLOOKUP($A429,DefaultParameters,MATCH(AM$8,'Default Parameters'!$3:$3,0),FALSE),"[enter country-specific value")</f>
        <v>0</v>
      </c>
      <c r="AN429" s="211" cm="1">
        <f t="array" aca="1" ref="AN429" ca="1">IF($G429="D",VLOOKUP($A429,DefaultParameters,MATCH(AN$8,'Default Parameters'!$3:$3,0),FALSE),"[enter country-specific value")</f>
        <v>0</v>
      </c>
      <c r="AO429" s="211" cm="1">
        <f t="array" aca="1" ref="AO429" ca="1">IF($G429="D",VLOOKUP($A429,DefaultParameters,MATCH(AO$8,'Default Parameters'!$3:$3,0),FALSE),"[enter country-specific value")</f>
        <v>0</v>
      </c>
      <c r="AP429" s="211"/>
      <c r="AQ429" s="211"/>
      <c r="AR429" s="211"/>
      <c r="AS429" s="211"/>
      <c r="AT429" s="211"/>
      <c r="AU429" s="188"/>
      <c r="AV429" s="43" t="e" cm="1">
        <f t="array" aca="1" ref="AV429" ca="1">IF($G429="D",VLOOKUP($A429,DefaultParameters,MATCH(AV$8,'Default Parameters'!$3:$3,0),FALSE),"[enter country-specific value")</f>
        <v>#N/A</v>
      </c>
    </row>
    <row r="430" spans="1:48" x14ac:dyDescent="0.25">
      <c r="A430" s="44" t="str">
        <f t="shared" si="103"/>
        <v>EF_N2O_storage_slurry_without_natural_crust_Non-dairy cattle (calves)</v>
      </c>
      <c r="B430" s="2" t="s">
        <v>49</v>
      </c>
      <c r="C430" s="2" t="s">
        <v>615</v>
      </c>
      <c r="D430" s="77" t="str">
        <f t="shared" ca="1" si="100"/>
        <v>N2O-N</v>
      </c>
      <c r="E430" s="2" t="s">
        <v>78</v>
      </c>
      <c r="F430" s="77" t="str">
        <f t="shared" ca="1" si="101"/>
        <v>Fraction TAN</v>
      </c>
      <c r="G430" s="201" t="s">
        <v>124</v>
      </c>
      <c r="H430" s="2" t="s">
        <v>49</v>
      </c>
      <c r="I430" s="211" t="str">
        <f t="shared" ca="1" si="102"/>
        <v>Table 3.8, 3B, EMEP/EEA Guidebook 2019 without natural crust</v>
      </c>
      <c r="J430" s="176"/>
      <c r="K430" s="211" cm="1">
        <f t="array" aca="1" ref="K430" ca="1">IF($G430="D",VLOOKUP($A430,DefaultParameters,MATCH(K$8,'Default Parameters'!$3:$3,0),FALSE),"[enter country-specific value")</f>
        <v>0</v>
      </c>
      <c r="L430" s="211" cm="1">
        <f t="array" aca="1" ref="L430" ca="1">IF($G430="D",VLOOKUP($A430,DefaultParameters,MATCH(L$8,'Default Parameters'!$3:$3,0),FALSE),"[enter country-specific value")</f>
        <v>0</v>
      </c>
      <c r="M430" s="211" cm="1">
        <f t="array" aca="1" ref="M430" ca="1">IF($G430="D",VLOOKUP($A430,DefaultParameters,MATCH(M$8,'Default Parameters'!$3:$3,0),FALSE),"[enter country-specific value")</f>
        <v>0</v>
      </c>
      <c r="N430" s="211" cm="1">
        <f t="array" aca="1" ref="N430" ca="1">IF($G430="D",VLOOKUP($A430,DefaultParameters,MATCH(N$8,'Default Parameters'!$3:$3,0),FALSE),"[enter country-specific value")</f>
        <v>0</v>
      </c>
      <c r="O430" s="211" cm="1">
        <f t="array" aca="1" ref="O430" ca="1">IF($G430="D",VLOOKUP($A430,DefaultParameters,MATCH(O$8,'Default Parameters'!$3:$3,0),FALSE),"[enter country-specific value")</f>
        <v>0</v>
      </c>
      <c r="P430" s="211" cm="1">
        <f t="array" aca="1" ref="P430" ca="1">IF($G430="D",VLOOKUP($A430,DefaultParameters,MATCH(P$8,'Default Parameters'!$3:$3,0),FALSE),"[enter country-specific value")</f>
        <v>0</v>
      </c>
      <c r="Q430" s="211" cm="1">
        <f t="array" aca="1" ref="Q430" ca="1">IF($G430="D",VLOOKUP($A430,DefaultParameters,MATCH(Q$8,'Default Parameters'!$3:$3,0),FALSE),"[enter country-specific value")</f>
        <v>0</v>
      </c>
      <c r="R430" s="211" cm="1">
        <f t="array" aca="1" ref="R430" ca="1">IF($G430="D",VLOOKUP($A430,DefaultParameters,MATCH(R$8,'Default Parameters'!$3:$3,0),FALSE),"[enter country-specific value")</f>
        <v>0</v>
      </c>
      <c r="S430" s="211" cm="1">
        <f t="array" aca="1" ref="S430" ca="1">IF($G430="D",VLOOKUP($A430,DefaultParameters,MATCH(S$8,'Default Parameters'!$3:$3,0),FALSE),"[enter country-specific value")</f>
        <v>0</v>
      </c>
      <c r="T430" s="211" cm="1">
        <f t="array" aca="1" ref="T430" ca="1">IF($G430="D",VLOOKUP($A430,DefaultParameters,MATCH(T$8,'Default Parameters'!$3:$3,0),FALSE),"[enter country-specific value")</f>
        <v>0</v>
      </c>
      <c r="U430" s="211" cm="1">
        <f t="array" aca="1" ref="U430" ca="1">IF($G430="D",VLOOKUP($A430,DefaultParameters,MATCH(U$8,'Default Parameters'!$3:$3,0),FALSE),"[enter country-specific value")</f>
        <v>0</v>
      </c>
      <c r="V430" s="211" cm="1">
        <f t="array" aca="1" ref="V430" ca="1">IF($G430="D",VLOOKUP($A430,DefaultParameters,MATCH(V$8,'Default Parameters'!$3:$3,0),FALSE),"[enter country-specific value")</f>
        <v>0</v>
      </c>
      <c r="W430" s="211" cm="1">
        <f t="array" aca="1" ref="W430" ca="1">IF($G430="D",VLOOKUP($A430,DefaultParameters,MATCH(W$8,'Default Parameters'!$3:$3,0),FALSE),"[enter country-specific value")</f>
        <v>0</v>
      </c>
      <c r="X430" s="211" cm="1">
        <f t="array" aca="1" ref="X430" ca="1">IF($G430="D",VLOOKUP($A430,DefaultParameters,MATCH(X$8,'Default Parameters'!$3:$3,0),FALSE),"[enter country-specific value")</f>
        <v>0</v>
      </c>
      <c r="Y430" s="211" cm="1">
        <f t="array" aca="1" ref="Y430" ca="1">IF($G430="D",VLOOKUP($A430,DefaultParameters,MATCH(Y$8,'Default Parameters'!$3:$3,0),FALSE),"[enter country-specific value")</f>
        <v>0</v>
      </c>
      <c r="Z430" s="211" cm="1">
        <f t="array" aca="1" ref="Z430" ca="1">IF($G430="D",VLOOKUP($A430,DefaultParameters,MATCH(Z$8,'Default Parameters'!$3:$3,0),FALSE),"[enter country-specific value")</f>
        <v>0</v>
      </c>
      <c r="AA430" s="211" cm="1">
        <f t="array" aca="1" ref="AA430" ca="1">IF($G430="D",VLOOKUP($A430,DefaultParameters,MATCH(AA$8,'Default Parameters'!$3:$3,0),FALSE),"[enter country-specific value")</f>
        <v>0</v>
      </c>
      <c r="AB430" s="211" cm="1">
        <f t="array" aca="1" ref="AB430" ca="1">IF($G430="D",VLOOKUP($A430,DefaultParameters,MATCH(AB$8,'Default Parameters'!$3:$3,0),FALSE),"[enter country-specific value")</f>
        <v>0</v>
      </c>
      <c r="AC430" s="211" cm="1">
        <f t="array" aca="1" ref="AC430" ca="1">IF($G430="D",VLOOKUP($A430,DefaultParameters,MATCH(AC$8,'Default Parameters'!$3:$3,0),FALSE),"[enter country-specific value")</f>
        <v>0</v>
      </c>
      <c r="AD430" s="211" cm="1">
        <f t="array" aca="1" ref="AD430" ca="1">IF($G430="D",VLOOKUP($A430,DefaultParameters,MATCH(AD$8,'Default Parameters'!$3:$3,0),FALSE),"[enter country-specific value")</f>
        <v>0</v>
      </c>
      <c r="AE430" s="211" cm="1">
        <f t="array" aca="1" ref="AE430" ca="1">IF($G430="D",VLOOKUP($A430,DefaultParameters,MATCH(AE$8,'Default Parameters'!$3:$3,0),FALSE),"[enter country-specific value")</f>
        <v>0</v>
      </c>
      <c r="AF430" s="211" cm="1">
        <f t="array" aca="1" ref="AF430" ca="1">IF($G430="D",VLOOKUP($A430,DefaultParameters,MATCH(AF$8,'Default Parameters'!$3:$3,0),FALSE),"[enter country-specific value")</f>
        <v>0</v>
      </c>
      <c r="AG430" s="211" cm="1">
        <f t="array" aca="1" ref="AG430" ca="1">IF($G430="D",VLOOKUP($A430,DefaultParameters,MATCH(AG$8,'Default Parameters'!$3:$3,0),FALSE),"[enter country-specific value")</f>
        <v>0</v>
      </c>
      <c r="AH430" s="211" cm="1">
        <f t="array" aca="1" ref="AH430" ca="1">IF($G430="D",VLOOKUP($A430,DefaultParameters,MATCH(AH$8,'Default Parameters'!$3:$3,0),FALSE),"[enter country-specific value")</f>
        <v>0</v>
      </c>
      <c r="AI430" s="211" cm="1">
        <f t="array" aca="1" ref="AI430" ca="1">IF($G430="D",VLOOKUP($A430,DefaultParameters,MATCH(AI$8,'Default Parameters'!$3:$3,0),FALSE),"[enter country-specific value")</f>
        <v>0</v>
      </c>
      <c r="AJ430" s="211" cm="1">
        <f t="array" aca="1" ref="AJ430" ca="1">IF($G430="D",VLOOKUP($A430,DefaultParameters,MATCH(AJ$8,'Default Parameters'!$3:$3,0),FALSE),"[enter country-specific value")</f>
        <v>0</v>
      </c>
      <c r="AK430" s="211" cm="1">
        <f t="array" aca="1" ref="AK430" ca="1">IF($G430="D",VLOOKUP($A430,DefaultParameters,MATCH(AK$8,'Default Parameters'!$3:$3,0),FALSE),"[enter country-specific value")</f>
        <v>0</v>
      </c>
      <c r="AL430" s="211" cm="1">
        <f t="array" aca="1" ref="AL430" ca="1">IF($G430="D",VLOOKUP($A430,DefaultParameters,MATCH(AL$8,'Default Parameters'!$3:$3,0),FALSE),"[enter country-specific value")</f>
        <v>0</v>
      </c>
      <c r="AM430" s="211" cm="1">
        <f t="array" aca="1" ref="AM430" ca="1">IF($G430="D",VLOOKUP($A430,DefaultParameters,MATCH(AM$8,'Default Parameters'!$3:$3,0),FALSE),"[enter country-specific value")</f>
        <v>0</v>
      </c>
      <c r="AN430" s="211" cm="1">
        <f t="array" aca="1" ref="AN430" ca="1">IF($G430="D",VLOOKUP($A430,DefaultParameters,MATCH(AN$8,'Default Parameters'!$3:$3,0),FALSE),"[enter country-specific value")</f>
        <v>0</v>
      </c>
      <c r="AO430" s="211" cm="1">
        <f t="array" aca="1" ref="AO430" ca="1">IF($G430="D",VLOOKUP($A430,DefaultParameters,MATCH(AO$8,'Default Parameters'!$3:$3,0),FALSE),"[enter country-specific value")</f>
        <v>0</v>
      </c>
      <c r="AP430" s="211"/>
      <c r="AQ430" s="211"/>
      <c r="AR430" s="211"/>
      <c r="AS430" s="211"/>
      <c r="AT430" s="211"/>
      <c r="AU430" s="188"/>
      <c r="AV430" s="43" t="e" cm="1">
        <f t="array" aca="1" ref="AV430" ca="1">IF($G430="D",VLOOKUP($A430,DefaultParameters,MATCH(AV$8,'Default Parameters'!$3:$3,0),FALSE),"[enter country-specific value")</f>
        <v>#N/A</v>
      </c>
    </row>
    <row r="431" spans="1:48" x14ac:dyDescent="0.25">
      <c r="A431" s="44" t="str">
        <f t="shared" si="99"/>
        <v>EF_N2O_storage_slurry_Sheep</v>
      </c>
      <c r="B431" s="2" t="s">
        <v>49</v>
      </c>
      <c r="C431" s="2" t="s">
        <v>215</v>
      </c>
      <c r="D431" s="77" t="str">
        <f t="shared" ca="1" si="96"/>
        <v>N2O-N</v>
      </c>
      <c r="E431" s="2" t="s">
        <v>79</v>
      </c>
      <c r="F431" s="77" t="str">
        <f t="shared" ca="1" si="97"/>
        <v>Fraction TAN</v>
      </c>
      <c r="G431" s="201" t="s">
        <v>124</v>
      </c>
      <c r="H431" s="2" t="s">
        <v>49</v>
      </c>
      <c r="I431" s="211" t="str">
        <f t="shared" ca="1" si="98"/>
        <v>No default, assumed to be 0</v>
      </c>
      <c r="J431" s="202"/>
      <c r="K431" s="211" cm="1">
        <f t="array" aca="1" ref="K431" ca="1">IF($G431="D",VLOOKUP($A431,DefaultParameters,MATCH(K$8,'Default Parameters'!$3:$3,0),FALSE),"[enter country-specific value")</f>
        <v>0</v>
      </c>
      <c r="L431" s="211" cm="1">
        <f t="array" aca="1" ref="L431" ca="1">IF($G431="D",VLOOKUP($A431,DefaultParameters,MATCH(L$8,'Default Parameters'!$3:$3,0),FALSE),"[enter country-specific value")</f>
        <v>0</v>
      </c>
      <c r="M431" s="211" cm="1">
        <f t="array" aca="1" ref="M431" ca="1">IF($G431="D",VLOOKUP($A431,DefaultParameters,MATCH(M$8,'Default Parameters'!$3:$3,0),FALSE),"[enter country-specific value")</f>
        <v>0</v>
      </c>
      <c r="N431" s="211" cm="1">
        <f t="array" aca="1" ref="N431" ca="1">IF($G431="D",VLOOKUP($A431,DefaultParameters,MATCH(N$8,'Default Parameters'!$3:$3,0),FALSE),"[enter country-specific value")</f>
        <v>0</v>
      </c>
      <c r="O431" s="211" cm="1">
        <f t="array" aca="1" ref="O431" ca="1">IF($G431="D",VLOOKUP($A431,DefaultParameters,MATCH(O$8,'Default Parameters'!$3:$3,0),FALSE),"[enter country-specific value")</f>
        <v>0</v>
      </c>
      <c r="P431" s="211" cm="1">
        <f t="array" aca="1" ref="P431" ca="1">IF($G431="D",VLOOKUP($A431,DefaultParameters,MATCH(P$8,'Default Parameters'!$3:$3,0),FALSE),"[enter country-specific value")</f>
        <v>0</v>
      </c>
      <c r="Q431" s="211" cm="1">
        <f t="array" aca="1" ref="Q431" ca="1">IF($G431="D",VLOOKUP($A431,DefaultParameters,MATCH(Q$8,'Default Parameters'!$3:$3,0),FALSE),"[enter country-specific value")</f>
        <v>0</v>
      </c>
      <c r="R431" s="211" cm="1">
        <f t="array" aca="1" ref="R431" ca="1">IF($G431="D",VLOOKUP($A431,DefaultParameters,MATCH(R$8,'Default Parameters'!$3:$3,0),FALSE),"[enter country-specific value")</f>
        <v>0</v>
      </c>
      <c r="S431" s="211" cm="1">
        <f t="array" aca="1" ref="S431" ca="1">IF($G431="D",VLOOKUP($A431,DefaultParameters,MATCH(S$8,'Default Parameters'!$3:$3,0),FALSE),"[enter country-specific value")</f>
        <v>0</v>
      </c>
      <c r="T431" s="211" cm="1">
        <f t="array" aca="1" ref="T431" ca="1">IF($G431="D",VLOOKUP($A431,DefaultParameters,MATCH(T$8,'Default Parameters'!$3:$3,0),FALSE),"[enter country-specific value")</f>
        <v>0</v>
      </c>
      <c r="U431" s="211" cm="1">
        <f t="array" aca="1" ref="U431" ca="1">IF($G431="D",VLOOKUP($A431,DefaultParameters,MATCH(U$8,'Default Parameters'!$3:$3,0),FALSE),"[enter country-specific value")</f>
        <v>0</v>
      </c>
      <c r="V431" s="211" cm="1">
        <f t="array" aca="1" ref="V431" ca="1">IF($G431="D",VLOOKUP($A431,DefaultParameters,MATCH(V$8,'Default Parameters'!$3:$3,0),FALSE),"[enter country-specific value")</f>
        <v>0</v>
      </c>
      <c r="W431" s="211" cm="1">
        <f t="array" aca="1" ref="W431" ca="1">IF($G431="D",VLOOKUP($A431,DefaultParameters,MATCH(W$8,'Default Parameters'!$3:$3,0),FALSE),"[enter country-specific value")</f>
        <v>0</v>
      </c>
      <c r="X431" s="211" cm="1">
        <f t="array" aca="1" ref="X431" ca="1">IF($G431="D",VLOOKUP($A431,DefaultParameters,MATCH(X$8,'Default Parameters'!$3:$3,0),FALSE),"[enter country-specific value")</f>
        <v>0</v>
      </c>
      <c r="Y431" s="211" cm="1">
        <f t="array" aca="1" ref="Y431" ca="1">IF($G431="D",VLOOKUP($A431,DefaultParameters,MATCH(Y$8,'Default Parameters'!$3:$3,0),FALSE),"[enter country-specific value")</f>
        <v>0</v>
      </c>
      <c r="Z431" s="211" cm="1">
        <f t="array" aca="1" ref="Z431" ca="1">IF($G431="D",VLOOKUP($A431,DefaultParameters,MATCH(Z$8,'Default Parameters'!$3:$3,0),FALSE),"[enter country-specific value")</f>
        <v>0</v>
      </c>
      <c r="AA431" s="211" cm="1">
        <f t="array" aca="1" ref="AA431" ca="1">IF($G431="D",VLOOKUP($A431,DefaultParameters,MATCH(AA$8,'Default Parameters'!$3:$3,0),FALSE),"[enter country-specific value")</f>
        <v>0</v>
      </c>
      <c r="AB431" s="211" cm="1">
        <f t="array" aca="1" ref="AB431" ca="1">IF($G431="D",VLOOKUP($A431,DefaultParameters,MATCH(AB$8,'Default Parameters'!$3:$3,0),FALSE),"[enter country-specific value")</f>
        <v>0</v>
      </c>
      <c r="AC431" s="211" cm="1">
        <f t="array" aca="1" ref="AC431" ca="1">IF($G431="D",VLOOKUP($A431,DefaultParameters,MATCH(AC$8,'Default Parameters'!$3:$3,0),FALSE),"[enter country-specific value")</f>
        <v>0</v>
      </c>
      <c r="AD431" s="211" cm="1">
        <f t="array" aca="1" ref="AD431" ca="1">IF($G431="D",VLOOKUP($A431,DefaultParameters,MATCH(AD$8,'Default Parameters'!$3:$3,0),FALSE),"[enter country-specific value")</f>
        <v>0</v>
      </c>
      <c r="AE431" s="211" cm="1">
        <f t="array" aca="1" ref="AE431" ca="1">IF($G431="D",VLOOKUP($A431,DefaultParameters,MATCH(AE$8,'Default Parameters'!$3:$3,0),FALSE),"[enter country-specific value")</f>
        <v>0</v>
      </c>
      <c r="AF431" s="211" cm="1">
        <f t="array" aca="1" ref="AF431" ca="1">IF($G431="D",VLOOKUP($A431,DefaultParameters,MATCH(AF$8,'Default Parameters'!$3:$3,0),FALSE),"[enter country-specific value")</f>
        <v>0</v>
      </c>
      <c r="AG431" s="211" cm="1">
        <f t="array" aca="1" ref="AG431" ca="1">IF($G431="D",VLOOKUP($A431,DefaultParameters,MATCH(AG$8,'Default Parameters'!$3:$3,0),FALSE),"[enter country-specific value")</f>
        <v>0</v>
      </c>
      <c r="AH431" s="211" cm="1">
        <f t="array" aca="1" ref="AH431" ca="1">IF($G431="D",VLOOKUP($A431,DefaultParameters,MATCH(AH$8,'Default Parameters'!$3:$3,0),FALSE),"[enter country-specific value")</f>
        <v>0</v>
      </c>
      <c r="AI431" s="211" cm="1">
        <f t="array" aca="1" ref="AI431" ca="1">IF($G431="D",VLOOKUP($A431,DefaultParameters,MATCH(AI$8,'Default Parameters'!$3:$3,0),FALSE),"[enter country-specific value")</f>
        <v>0</v>
      </c>
      <c r="AJ431" s="211" cm="1">
        <f t="array" aca="1" ref="AJ431" ca="1">IF($G431="D",VLOOKUP($A431,DefaultParameters,MATCH(AJ$8,'Default Parameters'!$3:$3,0),FALSE),"[enter country-specific value")</f>
        <v>0</v>
      </c>
      <c r="AK431" s="211" cm="1">
        <f t="array" aca="1" ref="AK431" ca="1">IF($G431="D",VLOOKUP($A431,DefaultParameters,MATCH(AK$8,'Default Parameters'!$3:$3,0),FALSE),"[enter country-specific value")</f>
        <v>0</v>
      </c>
      <c r="AL431" s="211" cm="1">
        <f t="array" aca="1" ref="AL431" ca="1">IF($G431="D",VLOOKUP($A431,DefaultParameters,MATCH(AL$8,'Default Parameters'!$3:$3,0),FALSE),"[enter country-specific value")</f>
        <v>0</v>
      </c>
      <c r="AM431" s="211" cm="1">
        <f t="array" aca="1" ref="AM431" ca="1">IF($G431="D",VLOOKUP($A431,DefaultParameters,MATCH(AM$8,'Default Parameters'!$3:$3,0),FALSE),"[enter country-specific value")</f>
        <v>0</v>
      </c>
      <c r="AN431" s="211" cm="1">
        <f t="array" aca="1" ref="AN431" ca="1">IF($G431="D",VLOOKUP($A431,DefaultParameters,MATCH(AN$8,'Default Parameters'!$3:$3,0),FALSE),"[enter country-specific value")</f>
        <v>0</v>
      </c>
      <c r="AO431" s="211" cm="1">
        <f t="array" aca="1" ref="AO431" ca="1">IF($G431="D",VLOOKUP($A431,DefaultParameters,MATCH(AO$8,'Default Parameters'!$3:$3,0),FALSE),"[enter country-specific value")</f>
        <v>0</v>
      </c>
      <c r="AP431" s="211"/>
      <c r="AQ431" s="211"/>
      <c r="AR431" s="211"/>
      <c r="AS431" s="211"/>
      <c r="AT431" s="211"/>
      <c r="AU431" s="188"/>
      <c r="AV431" s="43" t="e" cm="1">
        <f t="array" aca="1" ref="AV431" ca="1">IF($G431="D",VLOOKUP($A431,DefaultParameters,MATCH(AV$8,'Default Parameters'!$3:$3,0),FALSE),"[enter country-specific value")</f>
        <v>#N/A</v>
      </c>
    </row>
    <row r="432" spans="1:48" x14ac:dyDescent="0.25">
      <c r="A432" s="44" t="str">
        <f t="shared" si="99"/>
        <v>EF_N2O_storage_slurry_Swine (finishing pigs)</v>
      </c>
      <c r="B432" s="2" t="s">
        <v>49</v>
      </c>
      <c r="C432" s="2" t="s">
        <v>215</v>
      </c>
      <c r="D432" s="77" t="str">
        <f t="shared" ca="1" si="96"/>
        <v>N2O-N</v>
      </c>
      <c r="E432" s="2" t="s">
        <v>538</v>
      </c>
      <c r="F432" s="77" t="str">
        <f t="shared" ca="1" si="97"/>
        <v>Fraction TAN</v>
      </c>
      <c r="G432" s="201" t="s">
        <v>124</v>
      </c>
      <c r="H432" s="2" t="s">
        <v>49</v>
      </c>
      <c r="I432" s="211" t="str">
        <f t="shared" ca="1" si="98"/>
        <v>No default, assumed to be 0</v>
      </c>
      <c r="J432" s="202"/>
      <c r="K432" s="211" cm="1">
        <f t="array" aca="1" ref="K432" ca="1">IF($G432="D",VLOOKUP($A432,DefaultParameters,MATCH(K$8,'Default Parameters'!$3:$3,0),FALSE),"[enter country-specific value")</f>
        <v>0</v>
      </c>
      <c r="L432" s="211" cm="1">
        <f t="array" aca="1" ref="L432" ca="1">IF($G432="D",VLOOKUP($A432,DefaultParameters,MATCH(L$8,'Default Parameters'!$3:$3,0),FALSE),"[enter country-specific value")</f>
        <v>0</v>
      </c>
      <c r="M432" s="211" cm="1">
        <f t="array" aca="1" ref="M432" ca="1">IF($G432="D",VLOOKUP($A432,DefaultParameters,MATCH(M$8,'Default Parameters'!$3:$3,0),FALSE),"[enter country-specific value")</f>
        <v>0</v>
      </c>
      <c r="N432" s="211" cm="1">
        <f t="array" aca="1" ref="N432" ca="1">IF($G432="D",VLOOKUP($A432,DefaultParameters,MATCH(N$8,'Default Parameters'!$3:$3,0),FALSE),"[enter country-specific value")</f>
        <v>0</v>
      </c>
      <c r="O432" s="211" cm="1">
        <f t="array" aca="1" ref="O432" ca="1">IF($G432="D",VLOOKUP($A432,DefaultParameters,MATCH(O$8,'Default Parameters'!$3:$3,0),FALSE),"[enter country-specific value")</f>
        <v>0</v>
      </c>
      <c r="P432" s="211" cm="1">
        <f t="array" aca="1" ref="P432" ca="1">IF($G432="D",VLOOKUP($A432,DefaultParameters,MATCH(P$8,'Default Parameters'!$3:$3,0),FALSE),"[enter country-specific value")</f>
        <v>0</v>
      </c>
      <c r="Q432" s="211" cm="1">
        <f t="array" aca="1" ref="Q432" ca="1">IF($G432="D",VLOOKUP($A432,DefaultParameters,MATCH(Q$8,'Default Parameters'!$3:$3,0),FALSE),"[enter country-specific value")</f>
        <v>0</v>
      </c>
      <c r="R432" s="211" cm="1">
        <f t="array" aca="1" ref="R432" ca="1">IF($G432="D",VLOOKUP($A432,DefaultParameters,MATCH(R$8,'Default Parameters'!$3:$3,0),FALSE),"[enter country-specific value")</f>
        <v>0</v>
      </c>
      <c r="S432" s="211" cm="1">
        <f t="array" aca="1" ref="S432" ca="1">IF($G432="D",VLOOKUP($A432,DefaultParameters,MATCH(S$8,'Default Parameters'!$3:$3,0),FALSE),"[enter country-specific value")</f>
        <v>0</v>
      </c>
      <c r="T432" s="211" cm="1">
        <f t="array" aca="1" ref="T432" ca="1">IF($G432="D",VLOOKUP($A432,DefaultParameters,MATCH(T$8,'Default Parameters'!$3:$3,0),FALSE),"[enter country-specific value")</f>
        <v>0</v>
      </c>
      <c r="U432" s="211" cm="1">
        <f t="array" aca="1" ref="U432" ca="1">IF($G432="D",VLOOKUP($A432,DefaultParameters,MATCH(U$8,'Default Parameters'!$3:$3,0),FALSE),"[enter country-specific value")</f>
        <v>0</v>
      </c>
      <c r="V432" s="211" cm="1">
        <f t="array" aca="1" ref="V432" ca="1">IF($G432="D",VLOOKUP($A432,DefaultParameters,MATCH(V$8,'Default Parameters'!$3:$3,0),FALSE),"[enter country-specific value")</f>
        <v>0</v>
      </c>
      <c r="W432" s="211" cm="1">
        <f t="array" aca="1" ref="W432" ca="1">IF($G432="D",VLOOKUP($A432,DefaultParameters,MATCH(W$8,'Default Parameters'!$3:$3,0),FALSE),"[enter country-specific value")</f>
        <v>0</v>
      </c>
      <c r="X432" s="211" cm="1">
        <f t="array" aca="1" ref="X432" ca="1">IF($G432="D",VLOOKUP($A432,DefaultParameters,MATCH(X$8,'Default Parameters'!$3:$3,0),FALSE),"[enter country-specific value")</f>
        <v>0</v>
      </c>
      <c r="Y432" s="211" cm="1">
        <f t="array" aca="1" ref="Y432" ca="1">IF($G432="D",VLOOKUP($A432,DefaultParameters,MATCH(Y$8,'Default Parameters'!$3:$3,0),FALSE),"[enter country-specific value")</f>
        <v>0</v>
      </c>
      <c r="Z432" s="211" cm="1">
        <f t="array" aca="1" ref="Z432" ca="1">IF($G432="D",VLOOKUP($A432,DefaultParameters,MATCH(Z$8,'Default Parameters'!$3:$3,0),FALSE),"[enter country-specific value")</f>
        <v>0</v>
      </c>
      <c r="AA432" s="211" cm="1">
        <f t="array" aca="1" ref="AA432" ca="1">IF($G432="D",VLOOKUP($A432,DefaultParameters,MATCH(AA$8,'Default Parameters'!$3:$3,0),FALSE),"[enter country-specific value")</f>
        <v>0</v>
      </c>
      <c r="AB432" s="211" cm="1">
        <f t="array" aca="1" ref="AB432" ca="1">IF($G432="D",VLOOKUP($A432,DefaultParameters,MATCH(AB$8,'Default Parameters'!$3:$3,0),FALSE),"[enter country-specific value")</f>
        <v>0</v>
      </c>
      <c r="AC432" s="211" cm="1">
        <f t="array" aca="1" ref="AC432" ca="1">IF($G432="D",VLOOKUP($A432,DefaultParameters,MATCH(AC$8,'Default Parameters'!$3:$3,0),FALSE),"[enter country-specific value")</f>
        <v>0</v>
      </c>
      <c r="AD432" s="211" cm="1">
        <f t="array" aca="1" ref="AD432" ca="1">IF($G432="D",VLOOKUP($A432,DefaultParameters,MATCH(AD$8,'Default Parameters'!$3:$3,0),FALSE),"[enter country-specific value")</f>
        <v>0</v>
      </c>
      <c r="AE432" s="211" cm="1">
        <f t="array" aca="1" ref="AE432" ca="1">IF($G432="D",VLOOKUP($A432,DefaultParameters,MATCH(AE$8,'Default Parameters'!$3:$3,0),FALSE),"[enter country-specific value")</f>
        <v>0</v>
      </c>
      <c r="AF432" s="211" cm="1">
        <f t="array" aca="1" ref="AF432" ca="1">IF($G432="D",VLOOKUP($A432,DefaultParameters,MATCH(AF$8,'Default Parameters'!$3:$3,0),FALSE),"[enter country-specific value")</f>
        <v>0</v>
      </c>
      <c r="AG432" s="211" cm="1">
        <f t="array" aca="1" ref="AG432" ca="1">IF($G432="D",VLOOKUP($A432,DefaultParameters,MATCH(AG$8,'Default Parameters'!$3:$3,0),FALSE),"[enter country-specific value")</f>
        <v>0</v>
      </c>
      <c r="AH432" s="211" cm="1">
        <f t="array" aca="1" ref="AH432" ca="1">IF($G432="D",VLOOKUP($A432,DefaultParameters,MATCH(AH$8,'Default Parameters'!$3:$3,0),FALSE),"[enter country-specific value")</f>
        <v>0</v>
      </c>
      <c r="AI432" s="211" cm="1">
        <f t="array" aca="1" ref="AI432" ca="1">IF($G432="D",VLOOKUP($A432,DefaultParameters,MATCH(AI$8,'Default Parameters'!$3:$3,0),FALSE),"[enter country-specific value")</f>
        <v>0</v>
      </c>
      <c r="AJ432" s="211" cm="1">
        <f t="array" aca="1" ref="AJ432" ca="1">IF($G432="D",VLOOKUP($A432,DefaultParameters,MATCH(AJ$8,'Default Parameters'!$3:$3,0),FALSE),"[enter country-specific value")</f>
        <v>0</v>
      </c>
      <c r="AK432" s="211" cm="1">
        <f t="array" aca="1" ref="AK432" ca="1">IF($G432="D",VLOOKUP($A432,DefaultParameters,MATCH(AK$8,'Default Parameters'!$3:$3,0),FALSE),"[enter country-specific value")</f>
        <v>0</v>
      </c>
      <c r="AL432" s="211" cm="1">
        <f t="array" aca="1" ref="AL432" ca="1">IF($G432="D",VLOOKUP($A432,DefaultParameters,MATCH(AL$8,'Default Parameters'!$3:$3,0),FALSE),"[enter country-specific value")</f>
        <v>0</v>
      </c>
      <c r="AM432" s="211" cm="1">
        <f t="array" aca="1" ref="AM432" ca="1">IF($G432="D",VLOOKUP($A432,DefaultParameters,MATCH(AM$8,'Default Parameters'!$3:$3,0),FALSE),"[enter country-specific value")</f>
        <v>0</v>
      </c>
      <c r="AN432" s="211" cm="1">
        <f t="array" aca="1" ref="AN432" ca="1">IF($G432="D",VLOOKUP($A432,DefaultParameters,MATCH(AN$8,'Default Parameters'!$3:$3,0),FALSE),"[enter country-specific value")</f>
        <v>0</v>
      </c>
      <c r="AO432" s="211" cm="1">
        <f t="array" aca="1" ref="AO432" ca="1">IF($G432="D",VLOOKUP($A432,DefaultParameters,MATCH(AO$8,'Default Parameters'!$3:$3,0),FALSE),"[enter country-specific value")</f>
        <v>0</v>
      </c>
      <c r="AP432" s="211"/>
      <c r="AQ432" s="211"/>
      <c r="AR432" s="211"/>
      <c r="AS432" s="211"/>
      <c r="AT432" s="211"/>
      <c r="AU432" s="188"/>
      <c r="AV432" s="43" t="e" cm="1">
        <f t="array" aca="1" ref="AV432" ca="1">IF($G432="D",VLOOKUP($A432,DefaultParameters,MATCH(AV$8,'Default Parameters'!$3:$3,0),FALSE),"[enter country-specific value")</f>
        <v>#N/A</v>
      </c>
    </row>
    <row r="433" spans="1:48" x14ac:dyDescent="0.25">
      <c r="A433" s="44" t="str">
        <f t="shared" si="99"/>
        <v>EF_N2O_storage_slurry_Swine (sows)</v>
      </c>
      <c r="B433" s="2" t="s">
        <v>49</v>
      </c>
      <c r="C433" s="2" t="s">
        <v>215</v>
      </c>
      <c r="D433" s="77" t="str">
        <f t="shared" ca="1" si="96"/>
        <v>N2O-N</v>
      </c>
      <c r="E433" s="2" t="s">
        <v>145</v>
      </c>
      <c r="F433" s="77" t="str">
        <f t="shared" ca="1" si="97"/>
        <v>Fraction TAN</v>
      </c>
      <c r="G433" s="201" t="s">
        <v>124</v>
      </c>
      <c r="H433" s="2" t="s">
        <v>49</v>
      </c>
      <c r="I433" s="211" t="str">
        <f t="shared" ca="1" si="98"/>
        <v>No default, assumed to be 0</v>
      </c>
      <c r="J433" s="202"/>
      <c r="K433" s="211" cm="1">
        <f t="array" aca="1" ref="K433" ca="1">IF($G433="D",VLOOKUP($A433,DefaultParameters,MATCH(K$8,'Default Parameters'!$3:$3,0),FALSE),"[enter country-specific value")</f>
        <v>0</v>
      </c>
      <c r="L433" s="211" cm="1">
        <f t="array" aca="1" ref="L433" ca="1">IF($G433="D",VLOOKUP($A433,DefaultParameters,MATCH(L$8,'Default Parameters'!$3:$3,0),FALSE),"[enter country-specific value")</f>
        <v>0</v>
      </c>
      <c r="M433" s="211" cm="1">
        <f t="array" aca="1" ref="M433" ca="1">IF($G433="D",VLOOKUP($A433,DefaultParameters,MATCH(M$8,'Default Parameters'!$3:$3,0),FALSE),"[enter country-specific value")</f>
        <v>0</v>
      </c>
      <c r="N433" s="211" cm="1">
        <f t="array" aca="1" ref="N433" ca="1">IF($G433="D",VLOOKUP($A433,DefaultParameters,MATCH(N$8,'Default Parameters'!$3:$3,0),FALSE),"[enter country-specific value")</f>
        <v>0</v>
      </c>
      <c r="O433" s="211" cm="1">
        <f t="array" aca="1" ref="O433" ca="1">IF($G433="D",VLOOKUP($A433,DefaultParameters,MATCH(O$8,'Default Parameters'!$3:$3,0),FALSE),"[enter country-specific value")</f>
        <v>0</v>
      </c>
      <c r="P433" s="211" cm="1">
        <f t="array" aca="1" ref="P433" ca="1">IF($G433="D",VLOOKUP($A433,DefaultParameters,MATCH(P$8,'Default Parameters'!$3:$3,0),FALSE),"[enter country-specific value")</f>
        <v>0</v>
      </c>
      <c r="Q433" s="211" cm="1">
        <f t="array" aca="1" ref="Q433" ca="1">IF($G433="D",VLOOKUP($A433,DefaultParameters,MATCH(Q$8,'Default Parameters'!$3:$3,0),FALSE),"[enter country-specific value")</f>
        <v>0</v>
      </c>
      <c r="R433" s="211" cm="1">
        <f t="array" aca="1" ref="R433" ca="1">IF($G433="D",VLOOKUP($A433,DefaultParameters,MATCH(R$8,'Default Parameters'!$3:$3,0),FALSE),"[enter country-specific value")</f>
        <v>0</v>
      </c>
      <c r="S433" s="211" cm="1">
        <f t="array" aca="1" ref="S433" ca="1">IF($G433="D",VLOOKUP($A433,DefaultParameters,MATCH(S$8,'Default Parameters'!$3:$3,0),FALSE),"[enter country-specific value")</f>
        <v>0</v>
      </c>
      <c r="T433" s="211" cm="1">
        <f t="array" aca="1" ref="T433" ca="1">IF($G433="D",VLOOKUP($A433,DefaultParameters,MATCH(T$8,'Default Parameters'!$3:$3,0),FALSE),"[enter country-specific value")</f>
        <v>0</v>
      </c>
      <c r="U433" s="211" cm="1">
        <f t="array" aca="1" ref="U433" ca="1">IF($G433="D",VLOOKUP($A433,DefaultParameters,MATCH(U$8,'Default Parameters'!$3:$3,0),FALSE),"[enter country-specific value")</f>
        <v>0</v>
      </c>
      <c r="V433" s="211" cm="1">
        <f t="array" aca="1" ref="V433" ca="1">IF($G433="D",VLOOKUP($A433,DefaultParameters,MATCH(V$8,'Default Parameters'!$3:$3,0),FALSE),"[enter country-specific value")</f>
        <v>0</v>
      </c>
      <c r="W433" s="211" cm="1">
        <f t="array" aca="1" ref="W433" ca="1">IF($G433="D",VLOOKUP($A433,DefaultParameters,MATCH(W$8,'Default Parameters'!$3:$3,0),FALSE),"[enter country-specific value")</f>
        <v>0</v>
      </c>
      <c r="X433" s="211" cm="1">
        <f t="array" aca="1" ref="X433" ca="1">IF($G433="D",VLOOKUP($A433,DefaultParameters,MATCH(X$8,'Default Parameters'!$3:$3,0),FALSE),"[enter country-specific value")</f>
        <v>0</v>
      </c>
      <c r="Y433" s="211" cm="1">
        <f t="array" aca="1" ref="Y433" ca="1">IF($G433="D",VLOOKUP($A433,DefaultParameters,MATCH(Y$8,'Default Parameters'!$3:$3,0),FALSE),"[enter country-specific value")</f>
        <v>0</v>
      </c>
      <c r="Z433" s="211" cm="1">
        <f t="array" aca="1" ref="Z433" ca="1">IF($G433="D",VLOOKUP($A433,DefaultParameters,MATCH(Z$8,'Default Parameters'!$3:$3,0),FALSE),"[enter country-specific value")</f>
        <v>0</v>
      </c>
      <c r="AA433" s="211" cm="1">
        <f t="array" aca="1" ref="AA433" ca="1">IF($G433="D",VLOOKUP($A433,DefaultParameters,MATCH(AA$8,'Default Parameters'!$3:$3,0),FALSE),"[enter country-specific value")</f>
        <v>0</v>
      </c>
      <c r="AB433" s="211" cm="1">
        <f t="array" aca="1" ref="AB433" ca="1">IF($G433="D",VLOOKUP($A433,DefaultParameters,MATCH(AB$8,'Default Parameters'!$3:$3,0),FALSE),"[enter country-specific value")</f>
        <v>0</v>
      </c>
      <c r="AC433" s="211" cm="1">
        <f t="array" aca="1" ref="AC433" ca="1">IF($G433="D",VLOOKUP($A433,DefaultParameters,MATCH(AC$8,'Default Parameters'!$3:$3,0),FALSE),"[enter country-specific value")</f>
        <v>0</v>
      </c>
      <c r="AD433" s="211" cm="1">
        <f t="array" aca="1" ref="AD433" ca="1">IF($G433="D",VLOOKUP($A433,DefaultParameters,MATCH(AD$8,'Default Parameters'!$3:$3,0),FALSE),"[enter country-specific value")</f>
        <v>0</v>
      </c>
      <c r="AE433" s="211" cm="1">
        <f t="array" aca="1" ref="AE433" ca="1">IF($G433="D",VLOOKUP($A433,DefaultParameters,MATCH(AE$8,'Default Parameters'!$3:$3,0),FALSE),"[enter country-specific value")</f>
        <v>0</v>
      </c>
      <c r="AF433" s="211" cm="1">
        <f t="array" aca="1" ref="AF433" ca="1">IF($G433="D",VLOOKUP($A433,DefaultParameters,MATCH(AF$8,'Default Parameters'!$3:$3,0),FALSE),"[enter country-specific value")</f>
        <v>0</v>
      </c>
      <c r="AG433" s="211" cm="1">
        <f t="array" aca="1" ref="AG433" ca="1">IF($G433="D",VLOOKUP($A433,DefaultParameters,MATCH(AG$8,'Default Parameters'!$3:$3,0),FALSE),"[enter country-specific value")</f>
        <v>0</v>
      </c>
      <c r="AH433" s="211" cm="1">
        <f t="array" aca="1" ref="AH433" ca="1">IF($G433="D",VLOOKUP($A433,DefaultParameters,MATCH(AH$8,'Default Parameters'!$3:$3,0),FALSE),"[enter country-specific value")</f>
        <v>0</v>
      </c>
      <c r="AI433" s="211" cm="1">
        <f t="array" aca="1" ref="AI433" ca="1">IF($G433="D",VLOOKUP($A433,DefaultParameters,MATCH(AI$8,'Default Parameters'!$3:$3,0),FALSE),"[enter country-specific value")</f>
        <v>0</v>
      </c>
      <c r="AJ433" s="211" cm="1">
        <f t="array" aca="1" ref="AJ433" ca="1">IF($G433="D",VLOOKUP($A433,DefaultParameters,MATCH(AJ$8,'Default Parameters'!$3:$3,0),FALSE),"[enter country-specific value")</f>
        <v>0</v>
      </c>
      <c r="AK433" s="211" cm="1">
        <f t="array" aca="1" ref="AK433" ca="1">IF($G433="D",VLOOKUP($A433,DefaultParameters,MATCH(AK$8,'Default Parameters'!$3:$3,0),FALSE),"[enter country-specific value")</f>
        <v>0</v>
      </c>
      <c r="AL433" s="211" cm="1">
        <f t="array" aca="1" ref="AL433" ca="1">IF($G433="D",VLOOKUP($A433,DefaultParameters,MATCH(AL$8,'Default Parameters'!$3:$3,0),FALSE),"[enter country-specific value")</f>
        <v>0</v>
      </c>
      <c r="AM433" s="211" cm="1">
        <f t="array" aca="1" ref="AM433" ca="1">IF($G433="D",VLOOKUP($A433,DefaultParameters,MATCH(AM$8,'Default Parameters'!$3:$3,0),FALSE),"[enter country-specific value")</f>
        <v>0</v>
      </c>
      <c r="AN433" s="211" cm="1">
        <f t="array" aca="1" ref="AN433" ca="1">IF($G433="D",VLOOKUP($A433,DefaultParameters,MATCH(AN$8,'Default Parameters'!$3:$3,0),FALSE),"[enter country-specific value")</f>
        <v>0</v>
      </c>
      <c r="AO433" s="211" cm="1">
        <f t="array" aca="1" ref="AO433" ca="1">IF($G433="D",VLOOKUP($A433,DefaultParameters,MATCH(AO$8,'Default Parameters'!$3:$3,0),FALSE),"[enter country-specific value")</f>
        <v>0</v>
      </c>
      <c r="AP433" s="211"/>
      <c r="AQ433" s="211"/>
      <c r="AR433" s="211"/>
      <c r="AS433" s="211"/>
      <c r="AT433" s="211"/>
      <c r="AU433" s="188"/>
      <c r="AV433" s="211" t="e" cm="1">
        <f t="array" aca="1" ref="AV433" ca="1">IF($G433="D",VLOOKUP($A433,DefaultParameters,MATCH(AV$8,'Default Parameters'!$3:$3,0),FALSE),"[enter country-specific value")</f>
        <v>#N/A</v>
      </c>
    </row>
    <row r="434" spans="1:48" x14ac:dyDescent="0.25">
      <c r="A434" s="44" t="str">
        <f t="shared" si="99"/>
        <v>EF_N2O_storage_slurry_Buffalo</v>
      </c>
      <c r="B434" s="2" t="s">
        <v>49</v>
      </c>
      <c r="C434" s="2" t="s">
        <v>215</v>
      </c>
      <c r="D434" s="77" t="str">
        <f t="shared" ca="1" si="96"/>
        <v>N2O-N</v>
      </c>
      <c r="E434" s="2" t="s">
        <v>80</v>
      </c>
      <c r="F434" s="77" t="str">
        <f t="shared" ca="1" si="97"/>
        <v>Fraction TAN</v>
      </c>
      <c r="G434" s="201" t="s">
        <v>124</v>
      </c>
      <c r="H434" s="2" t="s">
        <v>49</v>
      </c>
      <c r="I434" s="211" t="str">
        <f t="shared" ca="1" si="98"/>
        <v>No default, assumed to be 0</v>
      </c>
      <c r="J434" s="202"/>
      <c r="K434" s="211" cm="1">
        <f t="array" aca="1" ref="K434" ca="1">IF($G434="D",VLOOKUP($A434,DefaultParameters,MATCH(K$8,'Default Parameters'!$3:$3,0),FALSE),"[enter country-specific value")</f>
        <v>0</v>
      </c>
      <c r="L434" s="211" cm="1">
        <f t="array" aca="1" ref="L434" ca="1">IF($G434="D",VLOOKUP($A434,DefaultParameters,MATCH(L$8,'Default Parameters'!$3:$3,0),FALSE),"[enter country-specific value")</f>
        <v>0</v>
      </c>
      <c r="M434" s="211" cm="1">
        <f t="array" aca="1" ref="M434" ca="1">IF($G434="D",VLOOKUP($A434,DefaultParameters,MATCH(M$8,'Default Parameters'!$3:$3,0),FALSE),"[enter country-specific value")</f>
        <v>0</v>
      </c>
      <c r="N434" s="211" cm="1">
        <f t="array" aca="1" ref="N434" ca="1">IF($G434="D",VLOOKUP($A434,DefaultParameters,MATCH(N$8,'Default Parameters'!$3:$3,0),FALSE),"[enter country-specific value")</f>
        <v>0</v>
      </c>
      <c r="O434" s="211" cm="1">
        <f t="array" aca="1" ref="O434" ca="1">IF($G434="D",VLOOKUP($A434,DefaultParameters,MATCH(O$8,'Default Parameters'!$3:$3,0),FALSE),"[enter country-specific value")</f>
        <v>0</v>
      </c>
      <c r="P434" s="211" cm="1">
        <f t="array" aca="1" ref="P434" ca="1">IF($G434="D",VLOOKUP($A434,DefaultParameters,MATCH(P$8,'Default Parameters'!$3:$3,0),FALSE),"[enter country-specific value")</f>
        <v>0</v>
      </c>
      <c r="Q434" s="211" cm="1">
        <f t="array" aca="1" ref="Q434" ca="1">IF($G434="D",VLOOKUP($A434,DefaultParameters,MATCH(Q$8,'Default Parameters'!$3:$3,0),FALSE),"[enter country-specific value")</f>
        <v>0</v>
      </c>
      <c r="R434" s="211" cm="1">
        <f t="array" aca="1" ref="R434" ca="1">IF($G434="D",VLOOKUP($A434,DefaultParameters,MATCH(R$8,'Default Parameters'!$3:$3,0),FALSE),"[enter country-specific value")</f>
        <v>0</v>
      </c>
      <c r="S434" s="211" cm="1">
        <f t="array" aca="1" ref="S434" ca="1">IF($G434="D",VLOOKUP($A434,DefaultParameters,MATCH(S$8,'Default Parameters'!$3:$3,0),FALSE),"[enter country-specific value")</f>
        <v>0</v>
      </c>
      <c r="T434" s="211" cm="1">
        <f t="array" aca="1" ref="T434" ca="1">IF($G434="D",VLOOKUP($A434,DefaultParameters,MATCH(T$8,'Default Parameters'!$3:$3,0),FALSE),"[enter country-specific value")</f>
        <v>0</v>
      </c>
      <c r="U434" s="211" cm="1">
        <f t="array" aca="1" ref="U434" ca="1">IF($G434="D",VLOOKUP($A434,DefaultParameters,MATCH(U$8,'Default Parameters'!$3:$3,0),FALSE),"[enter country-specific value")</f>
        <v>0</v>
      </c>
      <c r="V434" s="211" cm="1">
        <f t="array" aca="1" ref="V434" ca="1">IF($G434="D",VLOOKUP($A434,DefaultParameters,MATCH(V$8,'Default Parameters'!$3:$3,0),FALSE),"[enter country-specific value")</f>
        <v>0</v>
      </c>
      <c r="W434" s="211" cm="1">
        <f t="array" aca="1" ref="W434" ca="1">IF($G434="D",VLOOKUP($A434,DefaultParameters,MATCH(W$8,'Default Parameters'!$3:$3,0),FALSE),"[enter country-specific value")</f>
        <v>0</v>
      </c>
      <c r="X434" s="211" cm="1">
        <f t="array" aca="1" ref="X434" ca="1">IF($G434="D",VLOOKUP($A434,DefaultParameters,MATCH(X$8,'Default Parameters'!$3:$3,0),FALSE),"[enter country-specific value")</f>
        <v>0</v>
      </c>
      <c r="Y434" s="211" cm="1">
        <f t="array" aca="1" ref="Y434" ca="1">IF($G434="D",VLOOKUP($A434,DefaultParameters,MATCH(Y$8,'Default Parameters'!$3:$3,0),FALSE),"[enter country-specific value")</f>
        <v>0</v>
      </c>
      <c r="Z434" s="211" cm="1">
        <f t="array" aca="1" ref="Z434" ca="1">IF($G434="D",VLOOKUP($A434,DefaultParameters,MATCH(Z$8,'Default Parameters'!$3:$3,0),FALSE),"[enter country-specific value")</f>
        <v>0</v>
      </c>
      <c r="AA434" s="211" cm="1">
        <f t="array" aca="1" ref="AA434" ca="1">IF($G434="D",VLOOKUP($A434,DefaultParameters,MATCH(AA$8,'Default Parameters'!$3:$3,0),FALSE),"[enter country-specific value")</f>
        <v>0</v>
      </c>
      <c r="AB434" s="211" cm="1">
        <f t="array" aca="1" ref="AB434" ca="1">IF($G434="D",VLOOKUP($A434,DefaultParameters,MATCH(AB$8,'Default Parameters'!$3:$3,0),FALSE),"[enter country-specific value")</f>
        <v>0</v>
      </c>
      <c r="AC434" s="211" cm="1">
        <f t="array" aca="1" ref="AC434" ca="1">IF($G434="D",VLOOKUP($A434,DefaultParameters,MATCH(AC$8,'Default Parameters'!$3:$3,0),FALSE),"[enter country-specific value")</f>
        <v>0</v>
      </c>
      <c r="AD434" s="211" cm="1">
        <f t="array" aca="1" ref="AD434" ca="1">IF($G434="D",VLOOKUP($A434,DefaultParameters,MATCH(AD$8,'Default Parameters'!$3:$3,0),FALSE),"[enter country-specific value")</f>
        <v>0</v>
      </c>
      <c r="AE434" s="211" cm="1">
        <f t="array" aca="1" ref="AE434" ca="1">IF($G434="D",VLOOKUP($A434,DefaultParameters,MATCH(AE$8,'Default Parameters'!$3:$3,0),FALSE),"[enter country-specific value")</f>
        <v>0</v>
      </c>
      <c r="AF434" s="211" cm="1">
        <f t="array" aca="1" ref="AF434" ca="1">IF($G434="D",VLOOKUP($A434,DefaultParameters,MATCH(AF$8,'Default Parameters'!$3:$3,0),FALSE),"[enter country-specific value")</f>
        <v>0</v>
      </c>
      <c r="AG434" s="211" cm="1">
        <f t="array" aca="1" ref="AG434" ca="1">IF($G434="D",VLOOKUP($A434,DefaultParameters,MATCH(AG$8,'Default Parameters'!$3:$3,0),FALSE),"[enter country-specific value")</f>
        <v>0</v>
      </c>
      <c r="AH434" s="211" cm="1">
        <f t="array" aca="1" ref="AH434" ca="1">IF($G434="D",VLOOKUP($A434,DefaultParameters,MATCH(AH$8,'Default Parameters'!$3:$3,0),FALSE),"[enter country-specific value")</f>
        <v>0</v>
      </c>
      <c r="AI434" s="211" cm="1">
        <f t="array" aca="1" ref="AI434" ca="1">IF($G434="D",VLOOKUP($A434,DefaultParameters,MATCH(AI$8,'Default Parameters'!$3:$3,0),FALSE),"[enter country-specific value")</f>
        <v>0</v>
      </c>
      <c r="AJ434" s="211" cm="1">
        <f t="array" aca="1" ref="AJ434" ca="1">IF($G434="D",VLOOKUP($A434,DefaultParameters,MATCH(AJ$8,'Default Parameters'!$3:$3,0),FALSE),"[enter country-specific value")</f>
        <v>0</v>
      </c>
      <c r="AK434" s="211" cm="1">
        <f t="array" aca="1" ref="AK434" ca="1">IF($G434="D",VLOOKUP($A434,DefaultParameters,MATCH(AK$8,'Default Parameters'!$3:$3,0),FALSE),"[enter country-specific value")</f>
        <v>0</v>
      </c>
      <c r="AL434" s="211" cm="1">
        <f t="array" aca="1" ref="AL434" ca="1">IF($G434="D",VLOOKUP($A434,DefaultParameters,MATCH(AL$8,'Default Parameters'!$3:$3,0),FALSE),"[enter country-specific value")</f>
        <v>0</v>
      </c>
      <c r="AM434" s="211" cm="1">
        <f t="array" aca="1" ref="AM434" ca="1">IF($G434="D",VLOOKUP($A434,DefaultParameters,MATCH(AM$8,'Default Parameters'!$3:$3,0),FALSE),"[enter country-specific value")</f>
        <v>0</v>
      </c>
      <c r="AN434" s="211" cm="1">
        <f t="array" aca="1" ref="AN434" ca="1">IF($G434="D",VLOOKUP($A434,DefaultParameters,MATCH(AN$8,'Default Parameters'!$3:$3,0),FALSE),"[enter country-specific value")</f>
        <v>0</v>
      </c>
      <c r="AO434" s="211" cm="1">
        <f t="array" aca="1" ref="AO434" ca="1">IF($G434="D",VLOOKUP($A434,DefaultParameters,MATCH(AO$8,'Default Parameters'!$3:$3,0),FALSE),"[enter country-specific value")</f>
        <v>0</v>
      </c>
      <c r="AP434" s="211"/>
      <c r="AQ434" s="211"/>
      <c r="AR434" s="211"/>
      <c r="AS434" s="211"/>
      <c r="AT434" s="211"/>
      <c r="AU434" s="188"/>
      <c r="AV434" s="43" t="e" cm="1">
        <f t="array" aca="1" ref="AV434" ca="1">IF($G434="D",VLOOKUP($A434,DefaultParameters,MATCH(AV$8,'Default Parameters'!$3:$3,0),FALSE),"[enter country-specific value")</f>
        <v>#N/A</v>
      </c>
    </row>
    <row r="435" spans="1:48" x14ac:dyDescent="0.25">
      <c r="A435" s="44" t="str">
        <f t="shared" si="99"/>
        <v>EF_N2O_storage_slurry_Goats</v>
      </c>
      <c r="B435" s="2" t="s">
        <v>49</v>
      </c>
      <c r="C435" s="2" t="s">
        <v>215</v>
      </c>
      <c r="D435" s="77" t="str">
        <f t="shared" ca="1" si="96"/>
        <v>N2O-N</v>
      </c>
      <c r="E435" s="2" t="s">
        <v>81</v>
      </c>
      <c r="F435" s="77" t="str">
        <f t="shared" ca="1" si="97"/>
        <v>Fraction TAN</v>
      </c>
      <c r="G435" s="201" t="s">
        <v>124</v>
      </c>
      <c r="H435" s="2" t="s">
        <v>49</v>
      </c>
      <c r="I435" s="211" t="str">
        <f t="shared" ca="1" si="98"/>
        <v>No default, assumed to be 0</v>
      </c>
      <c r="J435" s="202"/>
      <c r="K435" s="211" cm="1">
        <f t="array" aca="1" ref="K435" ca="1">IF($G435="D",VLOOKUP($A435,DefaultParameters,MATCH(K$8,'Default Parameters'!$3:$3,0),FALSE),"[enter country-specific value")</f>
        <v>0</v>
      </c>
      <c r="L435" s="211" cm="1">
        <f t="array" aca="1" ref="L435" ca="1">IF($G435="D",VLOOKUP($A435,DefaultParameters,MATCH(L$8,'Default Parameters'!$3:$3,0),FALSE),"[enter country-specific value")</f>
        <v>0</v>
      </c>
      <c r="M435" s="211" cm="1">
        <f t="array" aca="1" ref="M435" ca="1">IF($G435="D",VLOOKUP($A435,DefaultParameters,MATCH(M$8,'Default Parameters'!$3:$3,0),FALSE),"[enter country-specific value")</f>
        <v>0</v>
      </c>
      <c r="N435" s="211" cm="1">
        <f t="array" aca="1" ref="N435" ca="1">IF($G435="D",VLOOKUP($A435,DefaultParameters,MATCH(N$8,'Default Parameters'!$3:$3,0),FALSE),"[enter country-specific value")</f>
        <v>0</v>
      </c>
      <c r="O435" s="211" cm="1">
        <f t="array" aca="1" ref="O435" ca="1">IF($G435="D",VLOOKUP($A435,DefaultParameters,MATCH(O$8,'Default Parameters'!$3:$3,0),FALSE),"[enter country-specific value")</f>
        <v>0</v>
      </c>
      <c r="P435" s="211" cm="1">
        <f t="array" aca="1" ref="P435" ca="1">IF($G435="D",VLOOKUP($A435,DefaultParameters,MATCH(P$8,'Default Parameters'!$3:$3,0),FALSE),"[enter country-specific value")</f>
        <v>0</v>
      </c>
      <c r="Q435" s="211" cm="1">
        <f t="array" aca="1" ref="Q435" ca="1">IF($G435="D",VLOOKUP($A435,DefaultParameters,MATCH(Q$8,'Default Parameters'!$3:$3,0),FALSE),"[enter country-specific value")</f>
        <v>0</v>
      </c>
      <c r="R435" s="211" cm="1">
        <f t="array" aca="1" ref="R435" ca="1">IF($G435="D",VLOOKUP($A435,DefaultParameters,MATCH(R$8,'Default Parameters'!$3:$3,0),FALSE),"[enter country-specific value")</f>
        <v>0</v>
      </c>
      <c r="S435" s="211" cm="1">
        <f t="array" aca="1" ref="S435" ca="1">IF($G435="D",VLOOKUP($A435,DefaultParameters,MATCH(S$8,'Default Parameters'!$3:$3,0),FALSE),"[enter country-specific value")</f>
        <v>0</v>
      </c>
      <c r="T435" s="211" cm="1">
        <f t="array" aca="1" ref="T435" ca="1">IF($G435="D",VLOOKUP($A435,DefaultParameters,MATCH(T$8,'Default Parameters'!$3:$3,0),FALSE),"[enter country-specific value")</f>
        <v>0</v>
      </c>
      <c r="U435" s="211" cm="1">
        <f t="array" aca="1" ref="U435" ca="1">IF($G435="D",VLOOKUP($A435,DefaultParameters,MATCH(U$8,'Default Parameters'!$3:$3,0),FALSE),"[enter country-specific value")</f>
        <v>0</v>
      </c>
      <c r="V435" s="211" cm="1">
        <f t="array" aca="1" ref="V435" ca="1">IF($G435="D",VLOOKUP($A435,DefaultParameters,MATCH(V$8,'Default Parameters'!$3:$3,0),FALSE),"[enter country-specific value")</f>
        <v>0</v>
      </c>
      <c r="W435" s="211" cm="1">
        <f t="array" aca="1" ref="W435" ca="1">IF($G435="D",VLOOKUP($A435,DefaultParameters,MATCH(W$8,'Default Parameters'!$3:$3,0),FALSE),"[enter country-specific value")</f>
        <v>0</v>
      </c>
      <c r="X435" s="211" cm="1">
        <f t="array" aca="1" ref="X435" ca="1">IF($G435="D",VLOOKUP($A435,DefaultParameters,MATCH(X$8,'Default Parameters'!$3:$3,0),FALSE),"[enter country-specific value")</f>
        <v>0</v>
      </c>
      <c r="Y435" s="211" cm="1">
        <f t="array" aca="1" ref="Y435" ca="1">IF($G435="D",VLOOKUP($A435,DefaultParameters,MATCH(Y$8,'Default Parameters'!$3:$3,0),FALSE),"[enter country-specific value")</f>
        <v>0</v>
      </c>
      <c r="Z435" s="211" cm="1">
        <f t="array" aca="1" ref="Z435" ca="1">IF($G435="D",VLOOKUP($A435,DefaultParameters,MATCH(Z$8,'Default Parameters'!$3:$3,0),FALSE),"[enter country-specific value")</f>
        <v>0</v>
      </c>
      <c r="AA435" s="211" cm="1">
        <f t="array" aca="1" ref="AA435" ca="1">IF($G435="D",VLOOKUP($A435,DefaultParameters,MATCH(AA$8,'Default Parameters'!$3:$3,0),FALSE),"[enter country-specific value")</f>
        <v>0</v>
      </c>
      <c r="AB435" s="211" cm="1">
        <f t="array" aca="1" ref="AB435" ca="1">IF($G435="D",VLOOKUP($A435,DefaultParameters,MATCH(AB$8,'Default Parameters'!$3:$3,0),FALSE),"[enter country-specific value")</f>
        <v>0</v>
      </c>
      <c r="AC435" s="211" cm="1">
        <f t="array" aca="1" ref="AC435" ca="1">IF($G435="D",VLOOKUP($A435,DefaultParameters,MATCH(AC$8,'Default Parameters'!$3:$3,0),FALSE),"[enter country-specific value")</f>
        <v>0</v>
      </c>
      <c r="AD435" s="211" cm="1">
        <f t="array" aca="1" ref="AD435" ca="1">IF($G435="D",VLOOKUP($A435,DefaultParameters,MATCH(AD$8,'Default Parameters'!$3:$3,0),FALSE),"[enter country-specific value")</f>
        <v>0</v>
      </c>
      <c r="AE435" s="211" cm="1">
        <f t="array" aca="1" ref="AE435" ca="1">IF($G435="D",VLOOKUP($A435,DefaultParameters,MATCH(AE$8,'Default Parameters'!$3:$3,0),FALSE),"[enter country-specific value")</f>
        <v>0</v>
      </c>
      <c r="AF435" s="211" cm="1">
        <f t="array" aca="1" ref="AF435" ca="1">IF($G435="D",VLOOKUP($A435,DefaultParameters,MATCH(AF$8,'Default Parameters'!$3:$3,0),FALSE),"[enter country-specific value")</f>
        <v>0</v>
      </c>
      <c r="AG435" s="211" cm="1">
        <f t="array" aca="1" ref="AG435" ca="1">IF($G435="D",VLOOKUP($A435,DefaultParameters,MATCH(AG$8,'Default Parameters'!$3:$3,0),FALSE),"[enter country-specific value")</f>
        <v>0</v>
      </c>
      <c r="AH435" s="211" cm="1">
        <f t="array" aca="1" ref="AH435" ca="1">IF($G435="D",VLOOKUP($A435,DefaultParameters,MATCH(AH$8,'Default Parameters'!$3:$3,0),FALSE),"[enter country-specific value")</f>
        <v>0</v>
      </c>
      <c r="AI435" s="211" cm="1">
        <f t="array" aca="1" ref="AI435" ca="1">IF($G435="D",VLOOKUP($A435,DefaultParameters,MATCH(AI$8,'Default Parameters'!$3:$3,0),FALSE),"[enter country-specific value")</f>
        <v>0</v>
      </c>
      <c r="AJ435" s="211" cm="1">
        <f t="array" aca="1" ref="AJ435" ca="1">IF($G435="D",VLOOKUP($A435,DefaultParameters,MATCH(AJ$8,'Default Parameters'!$3:$3,0),FALSE),"[enter country-specific value")</f>
        <v>0</v>
      </c>
      <c r="AK435" s="211" cm="1">
        <f t="array" aca="1" ref="AK435" ca="1">IF($G435="D",VLOOKUP($A435,DefaultParameters,MATCH(AK$8,'Default Parameters'!$3:$3,0),FALSE),"[enter country-specific value")</f>
        <v>0</v>
      </c>
      <c r="AL435" s="211" cm="1">
        <f t="array" aca="1" ref="AL435" ca="1">IF($G435="D",VLOOKUP($A435,DefaultParameters,MATCH(AL$8,'Default Parameters'!$3:$3,0),FALSE),"[enter country-specific value")</f>
        <v>0</v>
      </c>
      <c r="AM435" s="211" cm="1">
        <f t="array" aca="1" ref="AM435" ca="1">IF($G435="D",VLOOKUP($A435,DefaultParameters,MATCH(AM$8,'Default Parameters'!$3:$3,0),FALSE),"[enter country-specific value")</f>
        <v>0</v>
      </c>
      <c r="AN435" s="211" cm="1">
        <f t="array" aca="1" ref="AN435" ca="1">IF($G435="D",VLOOKUP($A435,DefaultParameters,MATCH(AN$8,'Default Parameters'!$3:$3,0),FALSE),"[enter country-specific value")</f>
        <v>0</v>
      </c>
      <c r="AO435" s="211" cm="1">
        <f t="array" aca="1" ref="AO435" ca="1">IF($G435="D",VLOOKUP($A435,DefaultParameters,MATCH(AO$8,'Default Parameters'!$3:$3,0),FALSE),"[enter country-specific value")</f>
        <v>0</v>
      </c>
      <c r="AP435" s="211"/>
      <c r="AQ435" s="211"/>
      <c r="AR435" s="211"/>
      <c r="AS435" s="211"/>
      <c r="AT435" s="211"/>
      <c r="AU435" s="188"/>
      <c r="AV435" s="43" t="e" cm="1">
        <f t="array" aca="1" ref="AV435" ca="1">IF($G435="D",VLOOKUP($A435,DefaultParameters,MATCH(AV$8,'Default Parameters'!$3:$3,0),FALSE),"[enter country-specific value")</f>
        <v>#N/A</v>
      </c>
    </row>
    <row r="436" spans="1:48" x14ac:dyDescent="0.25">
      <c r="A436" s="44" t="str">
        <f t="shared" si="99"/>
        <v>EF_N2O_storage_slurry_Horses</v>
      </c>
      <c r="B436" s="2" t="s">
        <v>49</v>
      </c>
      <c r="C436" s="2" t="s">
        <v>215</v>
      </c>
      <c r="D436" s="77" t="str">
        <f t="shared" ca="1" si="96"/>
        <v>N2O-N</v>
      </c>
      <c r="E436" s="2" t="s">
        <v>82</v>
      </c>
      <c r="F436" s="77" t="str">
        <f t="shared" ca="1" si="97"/>
        <v>Fraction TAN</v>
      </c>
      <c r="G436" s="201" t="s">
        <v>124</v>
      </c>
      <c r="H436" s="2" t="s">
        <v>49</v>
      </c>
      <c r="I436" s="211" t="str">
        <f t="shared" ca="1" si="98"/>
        <v>No default, assumed to be 0</v>
      </c>
      <c r="J436" s="176"/>
      <c r="K436" s="211" cm="1">
        <f t="array" aca="1" ref="K436" ca="1">IF($G436="D",VLOOKUP($A436,DefaultParameters,MATCH(K$8,'Default Parameters'!$3:$3,0),FALSE),"[enter country-specific value")</f>
        <v>0</v>
      </c>
      <c r="L436" s="211" cm="1">
        <f t="array" aca="1" ref="L436" ca="1">IF($G436="D",VLOOKUP($A436,DefaultParameters,MATCH(L$8,'Default Parameters'!$3:$3,0),FALSE),"[enter country-specific value")</f>
        <v>0</v>
      </c>
      <c r="M436" s="211" cm="1">
        <f t="array" aca="1" ref="M436" ca="1">IF($G436="D",VLOOKUP($A436,DefaultParameters,MATCH(M$8,'Default Parameters'!$3:$3,0),FALSE),"[enter country-specific value")</f>
        <v>0</v>
      </c>
      <c r="N436" s="211" cm="1">
        <f t="array" aca="1" ref="N436" ca="1">IF($G436="D",VLOOKUP($A436,DefaultParameters,MATCH(N$8,'Default Parameters'!$3:$3,0),FALSE),"[enter country-specific value")</f>
        <v>0</v>
      </c>
      <c r="O436" s="211" cm="1">
        <f t="array" aca="1" ref="O436" ca="1">IF($G436="D",VLOOKUP($A436,DefaultParameters,MATCH(O$8,'Default Parameters'!$3:$3,0),FALSE),"[enter country-specific value")</f>
        <v>0</v>
      </c>
      <c r="P436" s="211" cm="1">
        <f t="array" aca="1" ref="P436" ca="1">IF($G436="D",VLOOKUP($A436,DefaultParameters,MATCH(P$8,'Default Parameters'!$3:$3,0),FALSE),"[enter country-specific value")</f>
        <v>0</v>
      </c>
      <c r="Q436" s="211" cm="1">
        <f t="array" aca="1" ref="Q436" ca="1">IF($G436="D",VLOOKUP($A436,DefaultParameters,MATCH(Q$8,'Default Parameters'!$3:$3,0),FALSE),"[enter country-specific value")</f>
        <v>0</v>
      </c>
      <c r="R436" s="211" cm="1">
        <f t="array" aca="1" ref="R436" ca="1">IF($G436="D",VLOOKUP($A436,DefaultParameters,MATCH(R$8,'Default Parameters'!$3:$3,0),FALSE),"[enter country-specific value")</f>
        <v>0</v>
      </c>
      <c r="S436" s="211" cm="1">
        <f t="array" aca="1" ref="S436" ca="1">IF($G436="D",VLOOKUP($A436,DefaultParameters,MATCH(S$8,'Default Parameters'!$3:$3,0),FALSE),"[enter country-specific value")</f>
        <v>0</v>
      </c>
      <c r="T436" s="211" cm="1">
        <f t="array" aca="1" ref="T436" ca="1">IF($G436="D",VLOOKUP($A436,DefaultParameters,MATCH(T$8,'Default Parameters'!$3:$3,0),FALSE),"[enter country-specific value")</f>
        <v>0</v>
      </c>
      <c r="U436" s="211" cm="1">
        <f t="array" aca="1" ref="U436" ca="1">IF($G436="D",VLOOKUP($A436,DefaultParameters,MATCH(U$8,'Default Parameters'!$3:$3,0),FALSE),"[enter country-specific value")</f>
        <v>0</v>
      </c>
      <c r="V436" s="211" cm="1">
        <f t="array" aca="1" ref="V436" ca="1">IF($G436="D",VLOOKUP($A436,DefaultParameters,MATCH(V$8,'Default Parameters'!$3:$3,0),FALSE),"[enter country-specific value")</f>
        <v>0</v>
      </c>
      <c r="W436" s="211" cm="1">
        <f t="array" aca="1" ref="W436" ca="1">IF($G436="D",VLOOKUP($A436,DefaultParameters,MATCH(W$8,'Default Parameters'!$3:$3,0),FALSE),"[enter country-specific value")</f>
        <v>0</v>
      </c>
      <c r="X436" s="211" cm="1">
        <f t="array" aca="1" ref="X436" ca="1">IF($G436="D",VLOOKUP($A436,DefaultParameters,MATCH(X$8,'Default Parameters'!$3:$3,0),FALSE),"[enter country-specific value")</f>
        <v>0</v>
      </c>
      <c r="Y436" s="211" cm="1">
        <f t="array" aca="1" ref="Y436" ca="1">IF($G436="D",VLOOKUP($A436,DefaultParameters,MATCH(Y$8,'Default Parameters'!$3:$3,0),FALSE),"[enter country-specific value")</f>
        <v>0</v>
      </c>
      <c r="Z436" s="211" cm="1">
        <f t="array" aca="1" ref="Z436" ca="1">IF($G436="D",VLOOKUP($A436,DefaultParameters,MATCH(Z$8,'Default Parameters'!$3:$3,0),FALSE),"[enter country-specific value")</f>
        <v>0</v>
      </c>
      <c r="AA436" s="211" cm="1">
        <f t="array" aca="1" ref="AA436" ca="1">IF($G436="D",VLOOKUP($A436,DefaultParameters,MATCH(AA$8,'Default Parameters'!$3:$3,0),FALSE),"[enter country-specific value")</f>
        <v>0</v>
      </c>
      <c r="AB436" s="211" cm="1">
        <f t="array" aca="1" ref="AB436" ca="1">IF($G436="D",VLOOKUP($A436,DefaultParameters,MATCH(AB$8,'Default Parameters'!$3:$3,0),FALSE),"[enter country-specific value")</f>
        <v>0</v>
      </c>
      <c r="AC436" s="211" cm="1">
        <f t="array" aca="1" ref="AC436" ca="1">IF($G436="D",VLOOKUP($A436,DefaultParameters,MATCH(AC$8,'Default Parameters'!$3:$3,0),FALSE),"[enter country-specific value")</f>
        <v>0</v>
      </c>
      <c r="AD436" s="211" cm="1">
        <f t="array" aca="1" ref="AD436" ca="1">IF($G436="D",VLOOKUP($A436,DefaultParameters,MATCH(AD$8,'Default Parameters'!$3:$3,0),FALSE),"[enter country-specific value")</f>
        <v>0</v>
      </c>
      <c r="AE436" s="211" cm="1">
        <f t="array" aca="1" ref="AE436" ca="1">IF($G436="D",VLOOKUP($A436,DefaultParameters,MATCH(AE$8,'Default Parameters'!$3:$3,0),FALSE),"[enter country-specific value")</f>
        <v>0</v>
      </c>
      <c r="AF436" s="211" cm="1">
        <f t="array" aca="1" ref="AF436" ca="1">IF($G436="D",VLOOKUP($A436,DefaultParameters,MATCH(AF$8,'Default Parameters'!$3:$3,0),FALSE),"[enter country-specific value")</f>
        <v>0</v>
      </c>
      <c r="AG436" s="211" cm="1">
        <f t="array" aca="1" ref="AG436" ca="1">IF($G436="D",VLOOKUP($A436,DefaultParameters,MATCH(AG$8,'Default Parameters'!$3:$3,0),FALSE),"[enter country-specific value")</f>
        <v>0</v>
      </c>
      <c r="AH436" s="211" cm="1">
        <f t="array" aca="1" ref="AH436" ca="1">IF($G436="D",VLOOKUP($A436,DefaultParameters,MATCH(AH$8,'Default Parameters'!$3:$3,0),FALSE),"[enter country-specific value")</f>
        <v>0</v>
      </c>
      <c r="AI436" s="211" cm="1">
        <f t="array" aca="1" ref="AI436" ca="1">IF($G436="D",VLOOKUP($A436,DefaultParameters,MATCH(AI$8,'Default Parameters'!$3:$3,0),FALSE),"[enter country-specific value")</f>
        <v>0</v>
      </c>
      <c r="AJ436" s="211" cm="1">
        <f t="array" aca="1" ref="AJ436" ca="1">IF($G436="D",VLOOKUP($A436,DefaultParameters,MATCH(AJ$8,'Default Parameters'!$3:$3,0),FALSE),"[enter country-specific value")</f>
        <v>0</v>
      </c>
      <c r="AK436" s="211" cm="1">
        <f t="array" aca="1" ref="AK436" ca="1">IF($G436="D",VLOOKUP($A436,DefaultParameters,MATCH(AK$8,'Default Parameters'!$3:$3,0),FALSE),"[enter country-specific value")</f>
        <v>0</v>
      </c>
      <c r="AL436" s="211" cm="1">
        <f t="array" aca="1" ref="AL436" ca="1">IF($G436="D",VLOOKUP($A436,DefaultParameters,MATCH(AL$8,'Default Parameters'!$3:$3,0),FALSE),"[enter country-specific value")</f>
        <v>0</v>
      </c>
      <c r="AM436" s="211" cm="1">
        <f t="array" aca="1" ref="AM436" ca="1">IF($G436="D",VLOOKUP($A436,DefaultParameters,MATCH(AM$8,'Default Parameters'!$3:$3,0),FALSE),"[enter country-specific value")</f>
        <v>0</v>
      </c>
      <c r="AN436" s="211" cm="1">
        <f t="array" aca="1" ref="AN436" ca="1">IF($G436="D",VLOOKUP($A436,DefaultParameters,MATCH(AN$8,'Default Parameters'!$3:$3,0),FALSE),"[enter country-specific value")</f>
        <v>0</v>
      </c>
      <c r="AO436" s="211" cm="1">
        <f t="array" aca="1" ref="AO436" ca="1">IF($G436="D",VLOOKUP($A436,DefaultParameters,MATCH(AO$8,'Default Parameters'!$3:$3,0),FALSE),"[enter country-specific value")</f>
        <v>0</v>
      </c>
      <c r="AP436" s="211"/>
      <c r="AQ436" s="211"/>
      <c r="AR436" s="211"/>
      <c r="AS436" s="211"/>
      <c r="AT436" s="211"/>
      <c r="AU436" s="188"/>
      <c r="AV436" s="43" t="e" cm="1">
        <f t="array" aca="1" ref="AV436" ca="1">IF($G436="D",VLOOKUP($A436,DefaultParameters,MATCH(AV$8,'Default Parameters'!$3:$3,0),FALSE),"[enter country-specific value")</f>
        <v>#N/A</v>
      </c>
    </row>
    <row r="437" spans="1:48" x14ac:dyDescent="0.25">
      <c r="A437" s="44" t="str">
        <f t="shared" si="99"/>
        <v>EF_N2O_storage_slurry_Mules and asses</v>
      </c>
      <c r="B437" s="2" t="s">
        <v>49</v>
      </c>
      <c r="C437" s="2" t="s">
        <v>215</v>
      </c>
      <c r="D437" s="77" t="str">
        <f t="shared" ca="1" si="96"/>
        <v>N2O-N</v>
      </c>
      <c r="E437" s="2" t="s">
        <v>83</v>
      </c>
      <c r="F437" s="77" t="str">
        <f t="shared" ca="1" si="97"/>
        <v>Fraction TAN</v>
      </c>
      <c r="G437" s="201" t="s">
        <v>124</v>
      </c>
      <c r="H437" s="2" t="s">
        <v>49</v>
      </c>
      <c r="I437" s="211" t="str">
        <f t="shared" ca="1" si="98"/>
        <v>No default, assumed to be 0</v>
      </c>
      <c r="J437" s="202"/>
      <c r="K437" s="211" cm="1">
        <f t="array" aca="1" ref="K437" ca="1">IF($G437="D",VLOOKUP($A437,DefaultParameters,MATCH(K$8,'Default Parameters'!$3:$3,0),FALSE),"[enter country-specific value")</f>
        <v>0</v>
      </c>
      <c r="L437" s="211" cm="1">
        <f t="array" aca="1" ref="L437" ca="1">IF($G437="D",VLOOKUP($A437,DefaultParameters,MATCH(L$8,'Default Parameters'!$3:$3,0),FALSE),"[enter country-specific value")</f>
        <v>0</v>
      </c>
      <c r="M437" s="211" cm="1">
        <f t="array" aca="1" ref="M437" ca="1">IF($G437="D",VLOOKUP($A437,DefaultParameters,MATCH(M$8,'Default Parameters'!$3:$3,0),FALSE),"[enter country-specific value")</f>
        <v>0</v>
      </c>
      <c r="N437" s="211" cm="1">
        <f t="array" aca="1" ref="N437" ca="1">IF($G437="D",VLOOKUP($A437,DefaultParameters,MATCH(N$8,'Default Parameters'!$3:$3,0),FALSE),"[enter country-specific value")</f>
        <v>0</v>
      </c>
      <c r="O437" s="211" cm="1">
        <f t="array" aca="1" ref="O437" ca="1">IF($G437="D",VLOOKUP($A437,DefaultParameters,MATCH(O$8,'Default Parameters'!$3:$3,0),FALSE),"[enter country-specific value")</f>
        <v>0</v>
      </c>
      <c r="P437" s="211" cm="1">
        <f t="array" aca="1" ref="P437" ca="1">IF($G437="D",VLOOKUP($A437,DefaultParameters,MATCH(P$8,'Default Parameters'!$3:$3,0),FALSE),"[enter country-specific value")</f>
        <v>0</v>
      </c>
      <c r="Q437" s="211" cm="1">
        <f t="array" aca="1" ref="Q437" ca="1">IF($G437="D",VLOOKUP($A437,DefaultParameters,MATCH(Q$8,'Default Parameters'!$3:$3,0),FALSE),"[enter country-specific value")</f>
        <v>0</v>
      </c>
      <c r="R437" s="211" cm="1">
        <f t="array" aca="1" ref="R437" ca="1">IF($G437="D",VLOOKUP($A437,DefaultParameters,MATCH(R$8,'Default Parameters'!$3:$3,0),FALSE),"[enter country-specific value")</f>
        <v>0</v>
      </c>
      <c r="S437" s="211" cm="1">
        <f t="array" aca="1" ref="S437" ca="1">IF($G437="D",VLOOKUP($A437,DefaultParameters,MATCH(S$8,'Default Parameters'!$3:$3,0),FALSE),"[enter country-specific value")</f>
        <v>0</v>
      </c>
      <c r="T437" s="211" cm="1">
        <f t="array" aca="1" ref="T437" ca="1">IF($G437="D",VLOOKUP($A437,DefaultParameters,MATCH(T$8,'Default Parameters'!$3:$3,0),FALSE),"[enter country-specific value")</f>
        <v>0</v>
      </c>
      <c r="U437" s="211" cm="1">
        <f t="array" aca="1" ref="U437" ca="1">IF($G437="D",VLOOKUP($A437,DefaultParameters,MATCH(U$8,'Default Parameters'!$3:$3,0),FALSE),"[enter country-specific value")</f>
        <v>0</v>
      </c>
      <c r="V437" s="211" cm="1">
        <f t="array" aca="1" ref="V437" ca="1">IF($G437="D",VLOOKUP($A437,DefaultParameters,MATCH(V$8,'Default Parameters'!$3:$3,0),FALSE),"[enter country-specific value")</f>
        <v>0</v>
      </c>
      <c r="W437" s="211" cm="1">
        <f t="array" aca="1" ref="W437" ca="1">IF($G437="D",VLOOKUP($A437,DefaultParameters,MATCH(W$8,'Default Parameters'!$3:$3,0),FALSE),"[enter country-specific value")</f>
        <v>0</v>
      </c>
      <c r="X437" s="211" cm="1">
        <f t="array" aca="1" ref="X437" ca="1">IF($G437="D",VLOOKUP($A437,DefaultParameters,MATCH(X$8,'Default Parameters'!$3:$3,0),FALSE),"[enter country-specific value")</f>
        <v>0</v>
      </c>
      <c r="Y437" s="211" cm="1">
        <f t="array" aca="1" ref="Y437" ca="1">IF($G437="D",VLOOKUP($A437,DefaultParameters,MATCH(Y$8,'Default Parameters'!$3:$3,0),FALSE),"[enter country-specific value")</f>
        <v>0</v>
      </c>
      <c r="Z437" s="211" cm="1">
        <f t="array" aca="1" ref="Z437" ca="1">IF($G437="D",VLOOKUP($A437,DefaultParameters,MATCH(Z$8,'Default Parameters'!$3:$3,0),FALSE),"[enter country-specific value")</f>
        <v>0</v>
      </c>
      <c r="AA437" s="211" cm="1">
        <f t="array" aca="1" ref="AA437" ca="1">IF($G437="D",VLOOKUP($A437,DefaultParameters,MATCH(AA$8,'Default Parameters'!$3:$3,0),FALSE),"[enter country-specific value")</f>
        <v>0</v>
      </c>
      <c r="AB437" s="211" cm="1">
        <f t="array" aca="1" ref="AB437" ca="1">IF($G437="D",VLOOKUP($A437,DefaultParameters,MATCH(AB$8,'Default Parameters'!$3:$3,0),FALSE),"[enter country-specific value")</f>
        <v>0</v>
      </c>
      <c r="AC437" s="211" cm="1">
        <f t="array" aca="1" ref="AC437" ca="1">IF($G437="D",VLOOKUP($A437,DefaultParameters,MATCH(AC$8,'Default Parameters'!$3:$3,0),FALSE),"[enter country-specific value")</f>
        <v>0</v>
      </c>
      <c r="AD437" s="211" cm="1">
        <f t="array" aca="1" ref="AD437" ca="1">IF($G437="D",VLOOKUP($A437,DefaultParameters,MATCH(AD$8,'Default Parameters'!$3:$3,0),FALSE),"[enter country-specific value")</f>
        <v>0</v>
      </c>
      <c r="AE437" s="211" cm="1">
        <f t="array" aca="1" ref="AE437" ca="1">IF($G437="D",VLOOKUP($A437,DefaultParameters,MATCH(AE$8,'Default Parameters'!$3:$3,0),FALSE),"[enter country-specific value")</f>
        <v>0</v>
      </c>
      <c r="AF437" s="211" cm="1">
        <f t="array" aca="1" ref="AF437" ca="1">IF($G437="D",VLOOKUP($A437,DefaultParameters,MATCH(AF$8,'Default Parameters'!$3:$3,0),FALSE),"[enter country-specific value")</f>
        <v>0</v>
      </c>
      <c r="AG437" s="211" cm="1">
        <f t="array" aca="1" ref="AG437" ca="1">IF($G437="D",VLOOKUP($A437,DefaultParameters,MATCH(AG$8,'Default Parameters'!$3:$3,0),FALSE),"[enter country-specific value")</f>
        <v>0</v>
      </c>
      <c r="AH437" s="211" cm="1">
        <f t="array" aca="1" ref="AH437" ca="1">IF($G437="D",VLOOKUP($A437,DefaultParameters,MATCH(AH$8,'Default Parameters'!$3:$3,0),FALSE),"[enter country-specific value")</f>
        <v>0</v>
      </c>
      <c r="AI437" s="211" cm="1">
        <f t="array" aca="1" ref="AI437" ca="1">IF($G437="D",VLOOKUP($A437,DefaultParameters,MATCH(AI$8,'Default Parameters'!$3:$3,0),FALSE),"[enter country-specific value")</f>
        <v>0</v>
      </c>
      <c r="AJ437" s="211" cm="1">
        <f t="array" aca="1" ref="AJ437" ca="1">IF($G437="D",VLOOKUP($A437,DefaultParameters,MATCH(AJ$8,'Default Parameters'!$3:$3,0),FALSE),"[enter country-specific value")</f>
        <v>0</v>
      </c>
      <c r="AK437" s="211" cm="1">
        <f t="array" aca="1" ref="AK437" ca="1">IF($G437="D",VLOOKUP($A437,DefaultParameters,MATCH(AK$8,'Default Parameters'!$3:$3,0),FALSE),"[enter country-specific value")</f>
        <v>0</v>
      </c>
      <c r="AL437" s="211" cm="1">
        <f t="array" aca="1" ref="AL437" ca="1">IF($G437="D",VLOOKUP($A437,DefaultParameters,MATCH(AL$8,'Default Parameters'!$3:$3,0),FALSE),"[enter country-specific value")</f>
        <v>0</v>
      </c>
      <c r="AM437" s="211" cm="1">
        <f t="array" aca="1" ref="AM437" ca="1">IF($G437="D",VLOOKUP($A437,DefaultParameters,MATCH(AM$8,'Default Parameters'!$3:$3,0),FALSE),"[enter country-specific value")</f>
        <v>0</v>
      </c>
      <c r="AN437" s="211" cm="1">
        <f t="array" aca="1" ref="AN437" ca="1">IF($G437="D",VLOOKUP($A437,DefaultParameters,MATCH(AN$8,'Default Parameters'!$3:$3,0),FALSE),"[enter country-specific value")</f>
        <v>0</v>
      </c>
      <c r="AO437" s="211" cm="1">
        <f t="array" aca="1" ref="AO437" ca="1">IF($G437="D",VLOOKUP($A437,DefaultParameters,MATCH(AO$8,'Default Parameters'!$3:$3,0),FALSE),"[enter country-specific value")</f>
        <v>0</v>
      </c>
      <c r="AP437" s="211"/>
      <c r="AQ437" s="211"/>
      <c r="AR437" s="211"/>
      <c r="AS437" s="211"/>
      <c r="AT437" s="211"/>
      <c r="AU437" s="188"/>
      <c r="AV437" s="43" t="e" cm="1">
        <f t="array" aca="1" ref="AV437" ca="1">IF($G437="D",VLOOKUP($A437,DefaultParameters,MATCH(AV$8,'Default Parameters'!$3:$3,0),FALSE),"[enter country-specific value")</f>
        <v>#N/A</v>
      </c>
    </row>
    <row r="438" spans="1:48" x14ac:dyDescent="0.25">
      <c r="A438" s="44" t="str">
        <f t="shared" si="99"/>
        <v>EF_N2O_storage_slurry_Laying hens</v>
      </c>
      <c r="B438" s="2" t="s">
        <v>49</v>
      </c>
      <c r="C438" s="2" t="s">
        <v>215</v>
      </c>
      <c r="D438" s="77" t="str">
        <f t="shared" ca="1" si="96"/>
        <v>N2O-N</v>
      </c>
      <c r="E438" s="2" t="s">
        <v>85</v>
      </c>
      <c r="F438" s="77" t="str">
        <f t="shared" ca="1" si="97"/>
        <v>Fraction TAN</v>
      </c>
      <c r="G438" s="201" t="s">
        <v>124</v>
      </c>
      <c r="H438" s="2" t="s">
        <v>49</v>
      </c>
      <c r="I438" s="211" t="str">
        <f t="shared" ca="1" si="98"/>
        <v>No default, assumed to be 0</v>
      </c>
      <c r="J438" s="176"/>
      <c r="K438" s="211" cm="1">
        <f t="array" aca="1" ref="K438" ca="1">IF($G438="D",VLOOKUP($A438,DefaultParameters,MATCH(K$8,'Default Parameters'!$3:$3,0),FALSE),"[enter country-specific value")</f>
        <v>0</v>
      </c>
      <c r="L438" s="211" cm="1">
        <f t="array" aca="1" ref="L438" ca="1">IF($G438="D",VLOOKUP($A438,DefaultParameters,MATCH(L$8,'Default Parameters'!$3:$3,0),FALSE),"[enter country-specific value")</f>
        <v>0</v>
      </c>
      <c r="M438" s="211" cm="1">
        <f t="array" aca="1" ref="M438" ca="1">IF($G438="D",VLOOKUP($A438,DefaultParameters,MATCH(M$8,'Default Parameters'!$3:$3,0),FALSE),"[enter country-specific value")</f>
        <v>0</v>
      </c>
      <c r="N438" s="211" cm="1">
        <f t="array" aca="1" ref="N438" ca="1">IF($G438="D",VLOOKUP($A438,DefaultParameters,MATCH(N$8,'Default Parameters'!$3:$3,0),FALSE),"[enter country-specific value")</f>
        <v>0</v>
      </c>
      <c r="O438" s="211" cm="1">
        <f t="array" aca="1" ref="O438" ca="1">IF($G438="D",VLOOKUP($A438,DefaultParameters,MATCH(O$8,'Default Parameters'!$3:$3,0),FALSE),"[enter country-specific value")</f>
        <v>0</v>
      </c>
      <c r="P438" s="211" cm="1">
        <f t="array" aca="1" ref="P438" ca="1">IF($G438="D",VLOOKUP($A438,DefaultParameters,MATCH(P$8,'Default Parameters'!$3:$3,0),FALSE),"[enter country-specific value")</f>
        <v>0</v>
      </c>
      <c r="Q438" s="211" cm="1">
        <f t="array" aca="1" ref="Q438" ca="1">IF($G438="D",VLOOKUP($A438,DefaultParameters,MATCH(Q$8,'Default Parameters'!$3:$3,0),FALSE),"[enter country-specific value")</f>
        <v>0</v>
      </c>
      <c r="R438" s="211" cm="1">
        <f t="array" aca="1" ref="R438" ca="1">IF($G438="D",VLOOKUP($A438,DefaultParameters,MATCH(R$8,'Default Parameters'!$3:$3,0),FALSE),"[enter country-specific value")</f>
        <v>0</v>
      </c>
      <c r="S438" s="211" cm="1">
        <f t="array" aca="1" ref="S438" ca="1">IF($G438="D",VLOOKUP($A438,DefaultParameters,MATCH(S$8,'Default Parameters'!$3:$3,0),FALSE),"[enter country-specific value")</f>
        <v>0</v>
      </c>
      <c r="T438" s="211" cm="1">
        <f t="array" aca="1" ref="T438" ca="1">IF($G438="D",VLOOKUP($A438,DefaultParameters,MATCH(T$8,'Default Parameters'!$3:$3,0),FALSE),"[enter country-specific value")</f>
        <v>0</v>
      </c>
      <c r="U438" s="211" cm="1">
        <f t="array" aca="1" ref="U438" ca="1">IF($G438="D",VLOOKUP($A438,DefaultParameters,MATCH(U$8,'Default Parameters'!$3:$3,0),FALSE),"[enter country-specific value")</f>
        <v>0</v>
      </c>
      <c r="V438" s="211" cm="1">
        <f t="array" aca="1" ref="V438" ca="1">IF($G438="D",VLOOKUP($A438,DefaultParameters,MATCH(V$8,'Default Parameters'!$3:$3,0),FALSE),"[enter country-specific value")</f>
        <v>0</v>
      </c>
      <c r="W438" s="211" cm="1">
        <f t="array" aca="1" ref="W438" ca="1">IF($G438="D",VLOOKUP($A438,DefaultParameters,MATCH(W$8,'Default Parameters'!$3:$3,0),FALSE),"[enter country-specific value")</f>
        <v>0</v>
      </c>
      <c r="X438" s="211" cm="1">
        <f t="array" aca="1" ref="X438" ca="1">IF($G438="D",VLOOKUP($A438,DefaultParameters,MATCH(X$8,'Default Parameters'!$3:$3,0),FALSE),"[enter country-specific value")</f>
        <v>0</v>
      </c>
      <c r="Y438" s="211" cm="1">
        <f t="array" aca="1" ref="Y438" ca="1">IF($G438="D",VLOOKUP($A438,DefaultParameters,MATCH(Y$8,'Default Parameters'!$3:$3,0),FALSE),"[enter country-specific value")</f>
        <v>0</v>
      </c>
      <c r="Z438" s="211" cm="1">
        <f t="array" aca="1" ref="Z438" ca="1">IF($G438="D",VLOOKUP($A438,DefaultParameters,MATCH(Z$8,'Default Parameters'!$3:$3,0),FALSE),"[enter country-specific value")</f>
        <v>0</v>
      </c>
      <c r="AA438" s="211" cm="1">
        <f t="array" aca="1" ref="AA438" ca="1">IF($G438="D",VLOOKUP($A438,DefaultParameters,MATCH(AA$8,'Default Parameters'!$3:$3,0),FALSE),"[enter country-specific value")</f>
        <v>0</v>
      </c>
      <c r="AB438" s="211" cm="1">
        <f t="array" aca="1" ref="AB438" ca="1">IF($G438="D",VLOOKUP($A438,DefaultParameters,MATCH(AB$8,'Default Parameters'!$3:$3,0),FALSE),"[enter country-specific value")</f>
        <v>0</v>
      </c>
      <c r="AC438" s="211" cm="1">
        <f t="array" aca="1" ref="AC438" ca="1">IF($G438="D",VLOOKUP($A438,DefaultParameters,MATCH(AC$8,'Default Parameters'!$3:$3,0),FALSE),"[enter country-specific value")</f>
        <v>0</v>
      </c>
      <c r="AD438" s="211" cm="1">
        <f t="array" aca="1" ref="AD438" ca="1">IF($G438="D",VLOOKUP($A438,DefaultParameters,MATCH(AD$8,'Default Parameters'!$3:$3,0),FALSE),"[enter country-specific value")</f>
        <v>0</v>
      </c>
      <c r="AE438" s="211" cm="1">
        <f t="array" aca="1" ref="AE438" ca="1">IF($G438="D",VLOOKUP($A438,DefaultParameters,MATCH(AE$8,'Default Parameters'!$3:$3,0),FALSE),"[enter country-specific value")</f>
        <v>0</v>
      </c>
      <c r="AF438" s="211" cm="1">
        <f t="array" aca="1" ref="AF438" ca="1">IF($G438="D",VLOOKUP($A438,DefaultParameters,MATCH(AF$8,'Default Parameters'!$3:$3,0),FALSE),"[enter country-specific value")</f>
        <v>0</v>
      </c>
      <c r="AG438" s="211" cm="1">
        <f t="array" aca="1" ref="AG438" ca="1">IF($G438="D",VLOOKUP($A438,DefaultParameters,MATCH(AG$8,'Default Parameters'!$3:$3,0),FALSE),"[enter country-specific value")</f>
        <v>0</v>
      </c>
      <c r="AH438" s="211" cm="1">
        <f t="array" aca="1" ref="AH438" ca="1">IF($G438="D",VLOOKUP($A438,DefaultParameters,MATCH(AH$8,'Default Parameters'!$3:$3,0),FALSE),"[enter country-specific value")</f>
        <v>0</v>
      </c>
      <c r="AI438" s="211" cm="1">
        <f t="array" aca="1" ref="AI438" ca="1">IF($G438="D",VLOOKUP($A438,DefaultParameters,MATCH(AI$8,'Default Parameters'!$3:$3,0),FALSE),"[enter country-specific value")</f>
        <v>0</v>
      </c>
      <c r="AJ438" s="211" cm="1">
        <f t="array" aca="1" ref="AJ438" ca="1">IF($G438="D",VLOOKUP($A438,DefaultParameters,MATCH(AJ$8,'Default Parameters'!$3:$3,0),FALSE),"[enter country-specific value")</f>
        <v>0</v>
      </c>
      <c r="AK438" s="211" cm="1">
        <f t="array" aca="1" ref="AK438" ca="1">IF($G438="D",VLOOKUP($A438,DefaultParameters,MATCH(AK$8,'Default Parameters'!$3:$3,0),FALSE),"[enter country-specific value")</f>
        <v>0</v>
      </c>
      <c r="AL438" s="211" cm="1">
        <f t="array" aca="1" ref="AL438" ca="1">IF($G438="D",VLOOKUP($A438,DefaultParameters,MATCH(AL$8,'Default Parameters'!$3:$3,0),FALSE),"[enter country-specific value")</f>
        <v>0</v>
      </c>
      <c r="AM438" s="211" cm="1">
        <f t="array" aca="1" ref="AM438" ca="1">IF($G438="D",VLOOKUP($A438,DefaultParameters,MATCH(AM$8,'Default Parameters'!$3:$3,0),FALSE),"[enter country-specific value")</f>
        <v>0</v>
      </c>
      <c r="AN438" s="211" cm="1">
        <f t="array" aca="1" ref="AN438" ca="1">IF($G438="D",VLOOKUP($A438,DefaultParameters,MATCH(AN$8,'Default Parameters'!$3:$3,0),FALSE),"[enter country-specific value")</f>
        <v>0</v>
      </c>
      <c r="AO438" s="211" cm="1">
        <f t="array" aca="1" ref="AO438" ca="1">IF($G438="D",VLOOKUP($A438,DefaultParameters,MATCH(AO$8,'Default Parameters'!$3:$3,0),FALSE),"[enter country-specific value")</f>
        <v>0</v>
      </c>
      <c r="AP438" s="211"/>
      <c r="AQ438" s="211"/>
      <c r="AR438" s="211"/>
      <c r="AS438" s="211"/>
      <c r="AT438" s="211"/>
      <c r="AU438" s="188"/>
      <c r="AV438" s="43" t="e" cm="1">
        <f t="array" aca="1" ref="AV438" ca="1">IF($G438="D",VLOOKUP($A438,DefaultParameters,MATCH(AV$8,'Default Parameters'!$3:$3,0),FALSE),"[enter country-specific value")</f>
        <v>#N/A</v>
      </c>
    </row>
    <row r="439" spans="1:48" x14ac:dyDescent="0.25">
      <c r="A439" s="44" t="str">
        <f t="shared" si="99"/>
        <v>EF_N2O_storage_slurry_Broilers</v>
      </c>
      <c r="B439" s="2" t="s">
        <v>49</v>
      </c>
      <c r="C439" s="2" t="s">
        <v>215</v>
      </c>
      <c r="D439" s="77" t="str">
        <f t="shared" ca="1" si="96"/>
        <v>N2O-N</v>
      </c>
      <c r="E439" s="2" t="s">
        <v>84</v>
      </c>
      <c r="F439" s="77" t="str">
        <f t="shared" ca="1" si="97"/>
        <v>Fraction TAN</v>
      </c>
      <c r="G439" s="201" t="s">
        <v>124</v>
      </c>
      <c r="H439" s="2" t="s">
        <v>49</v>
      </c>
      <c r="I439" s="211" t="str">
        <f t="shared" ca="1" si="98"/>
        <v>No default, assumed to be 0</v>
      </c>
      <c r="J439" s="202"/>
      <c r="K439" s="211" cm="1">
        <f t="array" aca="1" ref="K439" ca="1">IF($G439="D",VLOOKUP($A439,DefaultParameters,MATCH(K$8,'Default Parameters'!$3:$3,0),FALSE),"[enter country-specific value")</f>
        <v>0</v>
      </c>
      <c r="L439" s="211" cm="1">
        <f t="array" aca="1" ref="L439" ca="1">IF($G439="D",VLOOKUP($A439,DefaultParameters,MATCH(L$8,'Default Parameters'!$3:$3,0),FALSE),"[enter country-specific value")</f>
        <v>0</v>
      </c>
      <c r="M439" s="211" cm="1">
        <f t="array" aca="1" ref="M439" ca="1">IF($G439="D",VLOOKUP($A439,DefaultParameters,MATCH(M$8,'Default Parameters'!$3:$3,0),FALSE),"[enter country-specific value")</f>
        <v>0</v>
      </c>
      <c r="N439" s="211" cm="1">
        <f t="array" aca="1" ref="N439" ca="1">IF($G439="D",VLOOKUP($A439,DefaultParameters,MATCH(N$8,'Default Parameters'!$3:$3,0),FALSE),"[enter country-specific value")</f>
        <v>0</v>
      </c>
      <c r="O439" s="211" cm="1">
        <f t="array" aca="1" ref="O439" ca="1">IF($G439="D",VLOOKUP($A439,DefaultParameters,MATCH(O$8,'Default Parameters'!$3:$3,0),FALSE),"[enter country-specific value")</f>
        <v>0</v>
      </c>
      <c r="P439" s="211" cm="1">
        <f t="array" aca="1" ref="P439" ca="1">IF($G439="D",VLOOKUP($A439,DefaultParameters,MATCH(P$8,'Default Parameters'!$3:$3,0),FALSE),"[enter country-specific value")</f>
        <v>0</v>
      </c>
      <c r="Q439" s="211" cm="1">
        <f t="array" aca="1" ref="Q439" ca="1">IF($G439="D",VLOOKUP($A439,DefaultParameters,MATCH(Q$8,'Default Parameters'!$3:$3,0),FALSE),"[enter country-specific value")</f>
        <v>0</v>
      </c>
      <c r="R439" s="211" cm="1">
        <f t="array" aca="1" ref="R439" ca="1">IF($G439="D",VLOOKUP($A439,DefaultParameters,MATCH(R$8,'Default Parameters'!$3:$3,0),FALSE),"[enter country-specific value")</f>
        <v>0</v>
      </c>
      <c r="S439" s="211" cm="1">
        <f t="array" aca="1" ref="S439" ca="1">IF($G439="D",VLOOKUP($A439,DefaultParameters,MATCH(S$8,'Default Parameters'!$3:$3,0),FALSE),"[enter country-specific value")</f>
        <v>0</v>
      </c>
      <c r="T439" s="211" cm="1">
        <f t="array" aca="1" ref="T439" ca="1">IF($G439="D",VLOOKUP($A439,DefaultParameters,MATCH(T$8,'Default Parameters'!$3:$3,0),FALSE),"[enter country-specific value")</f>
        <v>0</v>
      </c>
      <c r="U439" s="211" cm="1">
        <f t="array" aca="1" ref="U439" ca="1">IF($G439="D",VLOOKUP($A439,DefaultParameters,MATCH(U$8,'Default Parameters'!$3:$3,0),FALSE),"[enter country-specific value")</f>
        <v>0</v>
      </c>
      <c r="V439" s="211" cm="1">
        <f t="array" aca="1" ref="V439" ca="1">IF($G439="D",VLOOKUP($A439,DefaultParameters,MATCH(V$8,'Default Parameters'!$3:$3,0),FALSE),"[enter country-specific value")</f>
        <v>0</v>
      </c>
      <c r="W439" s="211" cm="1">
        <f t="array" aca="1" ref="W439" ca="1">IF($G439="D",VLOOKUP($A439,DefaultParameters,MATCH(W$8,'Default Parameters'!$3:$3,0),FALSE),"[enter country-specific value")</f>
        <v>0</v>
      </c>
      <c r="X439" s="211" cm="1">
        <f t="array" aca="1" ref="X439" ca="1">IF($G439="D",VLOOKUP($A439,DefaultParameters,MATCH(X$8,'Default Parameters'!$3:$3,0),FALSE),"[enter country-specific value")</f>
        <v>0</v>
      </c>
      <c r="Y439" s="211" cm="1">
        <f t="array" aca="1" ref="Y439" ca="1">IF($G439="D",VLOOKUP($A439,DefaultParameters,MATCH(Y$8,'Default Parameters'!$3:$3,0),FALSE),"[enter country-specific value")</f>
        <v>0</v>
      </c>
      <c r="Z439" s="211" cm="1">
        <f t="array" aca="1" ref="Z439" ca="1">IF($G439="D",VLOOKUP($A439,DefaultParameters,MATCH(Z$8,'Default Parameters'!$3:$3,0),FALSE),"[enter country-specific value")</f>
        <v>0</v>
      </c>
      <c r="AA439" s="211" cm="1">
        <f t="array" aca="1" ref="AA439" ca="1">IF($G439="D",VLOOKUP($A439,DefaultParameters,MATCH(AA$8,'Default Parameters'!$3:$3,0),FALSE),"[enter country-specific value")</f>
        <v>0</v>
      </c>
      <c r="AB439" s="211" cm="1">
        <f t="array" aca="1" ref="AB439" ca="1">IF($G439="D",VLOOKUP($A439,DefaultParameters,MATCH(AB$8,'Default Parameters'!$3:$3,0),FALSE),"[enter country-specific value")</f>
        <v>0</v>
      </c>
      <c r="AC439" s="211" cm="1">
        <f t="array" aca="1" ref="AC439" ca="1">IF($G439="D",VLOOKUP($A439,DefaultParameters,MATCH(AC$8,'Default Parameters'!$3:$3,0),FALSE),"[enter country-specific value")</f>
        <v>0</v>
      </c>
      <c r="AD439" s="211" cm="1">
        <f t="array" aca="1" ref="AD439" ca="1">IF($G439="D",VLOOKUP($A439,DefaultParameters,MATCH(AD$8,'Default Parameters'!$3:$3,0),FALSE),"[enter country-specific value")</f>
        <v>0</v>
      </c>
      <c r="AE439" s="211" cm="1">
        <f t="array" aca="1" ref="AE439" ca="1">IF($G439="D",VLOOKUP($A439,DefaultParameters,MATCH(AE$8,'Default Parameters'!$3:$3,0),FALSE),"[enter country-specific value")</f>
        <v>0</v>
      </c>
      <c r="AF439" s="211" cm="1">
        <f t="array" aca="1" ref="AF439" ca="1">IF($G439="D",VLOOKUP($A439,DefaultParameters,MATCH(AF$8,'Default Parameters'!$3:$3,0),FALSE),"[enter country-specific value")</f>
        <v>0</v>
      </c>
      <c r="AG439" s="211" cm="1">
        <f t="array" aca="1" ref="AG439" ca="1">IF($G439="D",VLOOKUP($A439,DefaultParameters,MATCH(AG$8,'Default Parameters'!$3:$3,0),FALSE),"[enter country-specific value")</f>
        <v>0</v>
      </c>
      <c r="AH439" s="211" cm="1">
        <f t="array" aca="1" ref="AH439" ca="1">IF($G439="D",VLOOKUP($A439,DefaultParameters,MATCH(AH$8,'Default Parameters'!$3:$3,0),FALSE),"[enter country-specific value")</f>
        <v>0</v>
      </c>
      <c r="AI439" s="211" cm="1">
        <f t="array" aca="1" ref="AI439" ca="1">IF($G439="D",VLOOKUP($A439,DefaultParameters,MATCH(AI$8,'Default Parameters'!$3:$3,0),FALSE),"[enter country-specific value")</f>
        <v>0</v>
      </c>
      <c r="AJ439" s="211" cm="1">
        <f t="array" aca="1" ref="AJ439" ca="1">IF($G439="D",VLOOKUP($A439,DefaultParameters,MATCH(AJ$8,'Default Parameters'!$3:$3,0),FALSE),"[enter country-specific value")</f>
        <v>0</v>
      </c>
      <c r="AK439" s="211" cm="1">
        <f t="array" aca="1" ref="AK439" ca="1">IF($G439="D",VLOOKUP($A439,DefaultParameters,MATCH(AK$8,'Default Parameters'!$3:$3,0),FALSE),"[enter country-specific value")</f>
        <v>0</v>
      </c>
      <c r="AL439" s="211" cm="1">
        <f t="array" aca="1" ref="AL439" ca="1">IF($G439="D",VLOOKUP($A439,DefaultParameters,MATCH(AL$8,'Default Parameters'!$3:$3,0),FALSE),"[enter country-specific value")</f>
        <v>0</v>
      </c>
      <c r="AM439" s="211" cm="1">
        <f t="array" aca="1" ref="AM439" ca="1">IF($G439="D",VLOOKUP($A439,DefaultParameters,MATCH(AM$8,'Default Parameters'!$3:$3,0),FALSE),"[enter country-specific value")</f>
        <v>0</v>
      </c>
      <c r="AN439" s="211" cm="1">
        <f t="array" aca="1" ref="AN439" ca="1">IF($G439="D",VLOOKUP($A439,DefaultParameters,MATCH(AN$8,'Default Parameters'!$3:$3,0),FALSE),"[enter country-specific value")</f>
        <v>0</v>
      </c>
      <c r="AO439" s="211" cm="1">
        <f t="array" aca="1" ref="AO439" ca="1">IF($G439="D",VLOOKUP($A439,DefaultParameters,MATCH(AO$8,'Default Parameters'!$3:$3,0),FALSE),"[enter country-specific value")</f>
        <v>0</v>
      </c>
      <c r="AP439" s="211"/>
      <c r="AQ439" s="211"/>
      <c r="AR439" s="211"/>
      <c r="AS439" s="211"/>
      <c r="AT439" s="211"/>
      <c r="AU439" s="188"/>
      <c r="AV439" s="43" t="e" cm="1">
        <f t="array" aca="1" ref="AV439" ca="1">IF($G439="D",VLOOKUP($A439,DefaultParameters,MATCH(AV$8,'Default Parameters'!$3:$3,0),FALSE),"[enter country-specific value")</f>
        <v>#N/A</v>
      </c>
    </row>
    <row r="440" spans="1:48" x14ac:dyDescent="0.25">
      <c r="A440" s="44" t="str">
        <f t="shared" si="99"/>
        <v>EF_N2O_storage_slurry_Turkeys</v>
      </c>
      <c r="B440" s="2" t="s">
        <v>49</v>
      </c>
      <c r="C440" s="2" t="s">
        <v>215</v>
      </c>
      <c r="D440" s="77" t="str">
        <f t="shared" ca="1" si="96"/>
        <v>N2O-N</v>
      </c>
      <c r="E440" s="2" t="s">
        <v>87</v>
      </c>
      <c r="F440" s="77" t="str">
        <f t="shared" ca="1" si="97"/>
        <v>Fraction TAN</v>
      </c>
      <c r="G440" s="201" t="s">
        <v>124</v>
      </c>
      <c r="H440" s="2" t="s">
        <v>49</v>
      </c>
      <c r="I440" s="211" t="str">
        <f t="shared" ca="1" si="98"/>
        <v>No default, assumed to be 0</v>
      </c>
      <c r="J440" s="202"/>
      <c r="K440" s="211" cm="1">
        <f t="array" aca="1" ref="K440" ca="1">IF($G440="D",VLOOKUP($A440,DefaultParameters,MATCH(K$8,'Default Parameters'!$3:$3,0),FALSE),"[enter country-specific value")</f>
        <v>0</v>
      </c>
      <c r="L440" s="211" cm="1">
        <f t="array" aca="1" ref="L440" ca="1">IF($G440="D",VLOOKUP($A440,DefaultParameters,MATCH(L$8,'Default Parameters'!$3:$3,0),FALSE),"[enter country-specific value")</f>
        <v>0</v>
      </c>
      <c r="M440" s="211" cm="1">
        <f t="array" aca="1" ref="M440" ca="1">IF($G440="D",VLOOKUP($A440,DefaultParameters,MATCH(M$8,'Default Parameters'!$3:$3,0),FALSE),"[enter country-specific value")</f>
        <v>0</v>
      </c>
      <c r="N440" s="211" cm="1">
        <f t="array" aca="1" ref="N440" ca="1">IF($G440="D",VLOOKUP($A440,DefaultParameters,MATCH(N$8,'Default Parameters'!$3:$3,0),FALSE),"[enter country-specific value")</f>
        <v>0</v>
      </c>
      <c r="O440" s="211" cm="1">
        <f t="array" aca="1" ref="O440" ca="1">IF($G440="D",VLOOKUP($A440,DefaultParameters,MATCH(O$8,'Default Parameters'!$3:$3,0),FALSE),"[enter country-specific value")</f>
        <v>0</v>
      </c>
      <c r="P440" s="211" cm="1">
        <f t="array" aca="1" ref="P440" ca="1">IF($G440="D",VLOOKUP($A440,DefaultParameters,MATCH(P$8,'Default Parameters'!$3:$3,0),FALSE),"[enter country-specific value")</f>
        <v>0</v>
      </c>
      <c r="Q440" s="211" cm="1">
        <f t="array" aca="1" ref="Q440" ca="1">IF($G440="D",VLOOKUP($A440,DefaultParameters,MATCH(Q$8,'Default Parameters'!$3:$3,0),FALSE),"[enter country-specific value")</f>
        <v>0</v>
      </c>
      <c r="R440" s="211" cm="1">
        <f t="array" aca="1" ref="R440" ca="1">IF($G440="D",VLOOKUP($A440,DefaultParameters,MATCH(R$8,'Default Parameters'!$3:$3,0),FALSE),"[enter country-specific value")</f>
        <v>0</v>
      </c>
      <c r="S440" s="211" cm="1">
        <f t="array" aca="1" ref="S440" ca="1">IF($G440="D",VLOOKUP($A440,DefaultParameters,MATCH(S$8,'Default Parameters'!$3:$3,0),FALSE),"[enter country-specific value")</f>
        <v>0</v>
      </c>
      <c r="T440" s="211" cm="1">
        <f t="array" aca="1" ref="T440" ca="1">IF($G440="D",VLOOKUP($A440,DefaultParameters,MATCH(T$8,'Default Parameters'!$3:$3,0),FALSE),"[enter country-specific value")</f>
        <v>0</v>
      </c>
      <c r="U440" s="211" cm="1">
        <f t="array" aca="1" ref="U440" ca="1">IF($G440="D",VLOOKUP($A440,DefaultParameters,MATCH(U$8,'Default Parameters'!$3:$3,0),FALSE),"[enter country-specific value")</f>
        <v>0</v>
      </c>
      <c r="V440" s="211" cm="1">
        <f t="array" aca="1" ref="V440" ca="1">IF($G440="D",VLOOKUP($A440,DefaultParameters,MATCH(V$8,'Default Parameters'!$3:$3,0),FALSE),"[enter country-specific value")</f>
        <v>0</v>
      </c>
      <c r="W440" s="211" cm="1">
        <f t="array" aca="1" ref="W440" ca="1">IF($G440="D",VLOOKUP($A440,DefaultParameters,MATCH(W$8,'Default Parameters'!$3:$3,0),FALSE),"[enter country-specific value")</f>
        <v>0</v>
      </c>
      <c r="X440" s="211" cm="1">
        <f t="array" aca="1" ref="X440" ca="1">IF($G440="D",VLOOKUP($A440,DefaultParameters,MATCH(X$8,'Default Parameters'!$3:$3,0),FALSE),"[enter country-specific value")</f>
        <v>0</v>
      </c>
      <c r="Y440" s="211" cm="1">
        <f t="array" aca="1" ref="Y440" ca="1">IF($G440="D",VLOOKUP($A440,DefaultParameters,MATCH(Y$8,'Default Parameters'!$3:$3,0),FALSE),"[enter country-specific value")</f>
        <v>0</v>
      </c>
      <c r="Z440" s="211" cm="1">
        <f t="array" aca="1" ref="Z440" ca="1">IF($G440="D",VLOOKUP($A440,DefaultParameters,MATCH(Z$8,'Default Parameters'!$3:$3,0),FALSE),"[enter country-specific value")</f>
        <v>0</v>
      </c>
      <c r="AA440" s="211" cm="1">
        <f t="array" aca="1" ref="AA440" ca="1">IF($G440="D",VLOOKUP($A440,DefaultParameters,MATCH(AA$8,'Default Parameters'!$3:$3,0),FALSE),"[enter country-specific value")</f>
        <v>0</v>
      </c>
      <c r="AB440" s="211" cm="1">
        <f t="array" aca="1" ref="AB440" ca="1">IF($G440="D",VLOOKUP($A440,DefaultParameters,MATCH(AB$8,'Default Parameters'!$3:$3,0),FALSE),"[enter country-specific value")</f>
        <v>0</v>
      </c>
      <c r="AC440" s="211" cm="1">
        <f t="array" aca="1" ref="AC440" ca="1">IF($G440="D",VLOOKUP($A440,DefaultParameters,MATCH(AC$8,'Default Parameters'!$3:$3,0),FALSE),"[enter country-specific value")</f>
        <v>0</v>
      </c>
      <c r="AD440" s="211" cm="1">
        <f t="array" aca="1" ref="AD440" ca="1">IF($G440="D",VLOOKUP($A440,DefaultParameters,MATCH(AD$8,'Default Parameters'!$3:$3,0),FALSE),"[enter country-specific value")</f>
        <v>0</v>
      </c>
      <c r="AE440" s="211" cm="1">
        <f t="array" aca="1" ref="AE440" ca="1">IF($G440="D",VLOOKUP($A440,DefaultParameters,MATCH(AE$8,'Default Parameters'!$3:$3,0),FALSE),"[enter country-specific value")</f>
        <v>0</v>
      </c>
      <c r="AF440" s="211" cm="1">
        <f t="array" aca="1" ref="AF440" ca="1">IF($G440="D",VLOOKUP($A440,DefaultParameters,MATCH(AF$8,'Default Parameters'!$3:$3,0),FALSE),"[enter country-specific value")</f>
        <v>0</v>
      </c>
      <c r="AG440" s="211" cm="1">
        <f t="array" aca="1" ref="AG440" ca="1">IF($G440="D",VLOOKUP($A440,DefaultParameters,MATCH(AG$8,'Default Parameters'!$3:$3,0),FALSE),"[enter country-specific value")</f>
        <v>0</v>
      </c>
      <c r="AH440" s="211" cm="1">
        <f t="array" aca="1" ref="AH440" ca="1">IF($G440="D",VLOOKUP($A440,DefaultParameters,MATCH(AH$8,'Default Parameters'!$3:$3,0),FALSE),"[enter country-specific value")</f>
        <v>0</v>
      </c>
      <c r="AI440" s="211" cm="1">
        <f t="array" aca="1" ref="AI440" ca="1">IF($G440="D",VLOOKUP($A440,DefaultParameters,MATCH(AI$8,'Default Parameters'!$3:$3,0),FALSE),"[enter country-specific value")</f>
        <v>0</v>
      </c>
      <c r="AJ440" s="211" cm="1">
        <f t="array" aca="1" ref="AJ440" ca="1">IF($G440="D",VLOOKUP($A440,DefaultParameters,MATCH(AJ$8,'Default Parameters'!$3:$3,0),FALSE),"[enter country-specific value")</f>
        <v>0</v>
      </c>
      <c r="AK440" s="211" cm="1">
        <f t="array" aca="1" ref="AK440" ca="1">IF($G440="D",VLOOKUP($A440,DefaultParameters,MATCH(AK$8,'Default Parameters'!$3:$3,0),FALSE),"[enter country-specific value")</f>
        <v>0</v>
      </c>
      <c r="AL440" s="211" cm="1">
        <f t="array" aca="1" ref="AL440" ca="1">IF($G440="D",VLOOKUP($A440,DefaultParameters,MATCH(AL$8,'Default Parameters'!$3:$3,0),FALSE),"[enter country-specific value")</f>
        <v>0</v>
      </c>
      <c r="AM440" s="211" cm="1">
        <f t="array" aca="1" ref="AM440" ca="1">IF($G440="D",VLOOKUP($A440,DefaultParameters,MATCH(AM$8,'Default Parameters'!$3:$3,0),FALSE),"[enter country-specific value")</f>
        <v>0</v>
      </c>
      <c r="AN440" s="211" cm="1">
        <f t="array" aca="1" ref="AN440" ca="1">IF($G440="D",VLOOKUP($A440,DefaultParameters,MATCH(AN$8,'Default Parameters'!$3:$3,0),FALSE),"[enter country-specific value")</f>
        <v>0</v>
      </c>
      <c r="AO440" s="211" cm="1">
        <f t="array" aca="1" ref="AO440" ca="1">IF($G440="D",VLOOKUP($A440,DefaultParameters,MATCH(AO$8,'Default Parameters'!$3:$3,0),FALSE),"[enter country-specific value")</f>
        <v>0</v>
      </c>
      <c r="AP440" s="211"/>
      <c r="AQ440" s="211"/>
      <c r="AR440" s="211"/>
      <c r="AS440" s="211"/>
      <c r="AT440" s="211"/>
      <c r="AU440" s="188"/>
      <c r="AV440" s="43" t="e" cm="1">
        <f t="array" aca="1" ref="AV440" ca="1">IF($G440="D",VLOOKUP($A440,DefaultParameters,MATCH(AV$8,'Default Parameters'!$3:$3,0),FALSE),"[enter country-specific value")</f>
        <v>#N/A</v>
      </c>
    </row>
    <row r="441" spans="1:48" x14ac:dyDescent="0.25">
      <c r="A441" s="44" t="str">
        <f t="shared" si="99"/>
        <v>EF_N2O_storage_slurry_Other poultry (ducks)</v>
      </c>
      <c r="B441" s="2" t="s">
        <v>49</v>
      </c>
      <c r="C441" s="2" t="s">
        <v>215</v>
      </c>
      <c r="D441" s="77" t="str">
        <f t="shared" ca="1" si="96"/>
        <v>N2O-N</v>
      </c>
      <c r="E441" s="2" t="s">
        <v>90</v>
      </c>
      <c r="F441" s="77" t="str">
        <f t="shared" ca="1" si="97"/>
        <v>Fraction TAN</v>
      </c>
      <c r="G441" s="201" t="s">
        <v>124</v>
      </c>
      <c r="H441" s="2" t="s">
        <v>49</v>
      </c>
      <c r="I441" s="211" t="str">
        <f t="shared" ca="1" si="98"/>
        <v>No default, assumed to be 0</v>
      </c>
      <c r="J441" s="202"/>
      <c r="K441" s="211" cm="1">
        <f t="array" aca="1" ref="K441" ca="1">IF($G441="D",VLOOKUP($A441,DefaultParameters,MATCH(K$8,'Default Parameters'!$3:$3,0),FALSE),"[enter country-specific value")</f>
        <v>0</v>
      </c>
      <c r="L441" s="211" cm="1">
        <f t="array" aca="1" ref="L441" ca="1">IF($G441="D",VLOOKUP($A441,DefaultParameters,MATCH(L$8,'Default Parameters'!$3:$3,0),FALSE),"[enter country-specific value")</f>
        <v>0</v>
      </c>
      <c r="M441" s="211" cm="1">
        <f t="array" aca="1" ref="M441" ca="1">IF($G441="D",VLOOKUP($A441,DefaultParameters,MATCH(M$8,'Default Parameters'!$3:$3,0),FALSE),"[enter country-specific value")</f>
        <v>0</v>
      </c>
      <c r="N441" s="211" cm="1">
        <f t="array" aca="1" ref="N441" ca="1">IF($G441="D",VLOOKUP($A441,DefaultParameters,MATCH(N$8,'Default Parameters'!$3:$3,0),FALSE),"[enter country-specific value")</f>
        <v>0</v>
      </c>
      <c r="O441" s="211" cm="1">
        <f t="array" aca="1" ref="O441" ca="1">IF($G441="D",VLOOKUP($A441,DefaultParameters,MATCH(O$8,'Default Parameters'!$3:$3,0),FALSE),"[enter country-specific value")</f>
        <v>0</v>
      </c>
      <c r="P441" s="211" cm="1">
        <f t="array" aca="1" ref="P441" ca="1">IF($G441="D",VLOOKUP($A441,DefaultParameters,MATCH(P$8,'Default Parameters'!$3:$3,0),FALSE),"[enter country-specific value")</f>
        <v>0</v>
      </c>
      <c r="Q441" s="211" cm="1">
        <f t="array" aca="1" ref="Q441" ca="1">IF($G441="D",VLOOKUP($A441,DefaultParameters,MATCH(Q$8,'Default Parameters'!$3:$3,0),FALSE),"[enter country-specific value")</f>
        <v>0</v>
      </c>
      <c r="R441" s="211" cm="1">
        <f t="array" aca="1" ref="R441" ca="1">IF($G441="D",VLOOKUP($A441,DefaultParameters,MATCH(R$8,'Default Parameters'!$3:$3,0),FALSE),"[enter country-specific value")</f>
        <v>0</v>
      </c>
      <c r="S441" s="211" cm="1">
        <f t="array" aca="1" ref="S441" ca="1">IF($G441="D",VLOOKUP($A441,DefaultParameters,MATCH(S$8,'Default Parameters'!$3:$3,0),FALSE),"[enter country-specific value")</f>
        <v>0</v>
      </c>
      <c r="T441" s="211" cm="1">
        <f t="array" aca="1" ref="T441" ca="1">IF($G441="D",VLOOKUP($A441,DefaultParameters,MATCH(T$8,'Default Parameters'!$3:$3,0),FALSE),"[enter country-specific value")</f>
        <v>0</v>
      </c>
      <c r="U441" s="211" cm="1">
        <f t="array" aca="1" ref="U441" ca="1">IF($G441="D",VLOOKUP($A441,DefaultParameters,MATCH(U$8,'Default Parameters'!$3:$3,0),FALSE),"[enter country-specific value")</f>
        <v>0</v>
      </c>
      <c r="V441" s="211" cm="1">
        <f t="array" aca="1" ref="V441" ca="1">IF($G441="D",VLOOKUP($A441,DefaultParameters,MATCH(V$8,'Default Parameters'!$3:$3,0),FALSE),"[enter country-specific value")</f>
        <v>0</v>
      </c>
      <c r="W441" s="211" cm="1">
        <f t="array" aca="1" ref="W441" ca="1">IF($G441="D",VLOOKUP($A441,DefaultParameters,MATCH(W$8,'Default Parameters'!$3:$3,0),FALSE),"[enter country-specific value")</f>
        <v>0</v>
      </c>
      <c r="X441" s="211" cm="1">
        <f t="array" aca="1" ref="X441" ca="1">IF($G441="D",VLOOKUP($A441,DefaultParameters,MATCH(X$8,'Default Parameters'!$3:$3,0),FALSE),"[enter country-specific value")</f>
        <v>0</v>
      </c>
      <c r="Y441" s="211" cm="1">
        <f t="array" aca="1" ref="Y441" ca="1">IF($G441="D",VLOOKUP($A441,DefaultParameters,MATCH(Y$8,'Default Parameters'!$3:$3,0),FALSE),"[enter country-specific value")</f>
        <v>0</v>
      </c>
      <c r="Z441" s="211" cm="1">
        <f t="array" aca="1" ref="Z441" ca="1">IF($G441="D",VLOOKUP($A441,DefaultParameters,MATCH(Z$8,'Default Parameters'!$3:$3,0),FALSE),"[enter country-specific value")</f>
        <v>0</v>
      </c>
      <c r="AA441" s="211" cm="1">
        <f t="array" aca="1" ref="AA441" ca="1">IF($G441="D",VLOOKUP($A441,DefaultParameters,MATCH(AA$8,'Default Parameters'!$3:$3,0),FALSE),"[enter country-specific value")</f>
        <v>0</v>
      </c>
      <c r="AB441" s="211" cm="1">
        <f t="array" aca="1" ref="AB441" ca="1">IF($G441="D",VLOOKUP($A441,DefaultParameters,MATCH(AB$8,'Default Parameters'!$3:$3,0),FALSE),"[enter country-specific value")</f>
        <v>0</v>
      </c>
      <c r="AC441" s="211" cm="1">
        <f t="array" aca="1" ref="AC441" ca="1">IF($G441="D",VLOOKUP($A441,DefaultParameters,MATCH(AC$8,'Default Parameters'!$3:$3,0),FALSE),"[enter country-specific value")</f>
        <v>0</v>
      </c>
      <c r="AD441" s="211" cm="1">
        <f t="array" aca="1" ref="AD441" ca="1">IF($G441="D",VLOOKUP($A441,DefaultParameters,MATCH(AD$8,'Default Parameters'!$3:$3,0),FALSE),"[enter country-specific value")</f>
        <v>0</v>
      </c>
      <c r="AE441" s="211" cm="1">
        <f t="array" aca="1" ref="AE441" ca="1">IF($G441="D",VLOOKUP($A441,DefaultParameters,MATCH(AE$8,'Default Parameters'!$3:$3,0),FALSE),"[enter country-specific value")</f>
        <v>0</v>
      </c>
      <c r="AF441" s="211" cm="1">
        <f t="array" aca="1" ref="AF441" ca="1">IF($G441="D",VLOOKUP($A441,DefaultParameters,MATCH(AF$8,'Default Parameters'!$3:$3,0),FALSE),"[enter country-specific value")</f>
        <v>0</v>
      </c>
      <c r="AG441" s="211" cm="1">
        <f t="array" aca="1" ref="AG441" ca="1">IF($G441="D",VLOOKUP($A441,DefaultParameters,MATCH(AG$8,'Default Parameters'!$3:$3,0),FALSE),"[enter country-specific value")</f>
        <v>0</v>
      </c>
      <c r="AH441" s="211" cm="1">
        <f t="array" aca="1" ref="AH441" ca="1">IF($G441="D",VLOOKUP($A441,DefaultParameters,MATCH(AH$8,'Default Parameters'!$3:$3,0),FALSE),"[enter country-specific value")</f>
        <v>0</v>
      </c>
      <c r="AI441" s="211" cm="1">
        <f t="array" aca="1" ref="AI441" ca="1">IF($G441="D",VLOOKUP($A441,DefaultParameters,MATCH(AI$8,'Default Parameters'!$3:$3,0),FALSE),"[enter country-specific value")</f>
        <v>0</v>
      </c>
      <c r="AJ441" s="211" cm="1">
        <f t="array" aca="1" ref="AJ441" ca="1">IF($G441="D",VLOOKUP($A441,DefaultParameters,MATCH(AJ$8,'Default Parameters'!$3:$3,0),FALSE),"[enter country-specific value")</f>
        <v>0</v>
      </c>
      <c r="AK441" s="211" cm="1">
        <f t="array" aca="1" ref="AK441" ca="1">IF($G441="D",VLOOKUP($A441,DefaultParameters,MATCH(AK$8,'Default Parameters'!$3:$3,0),FALSE),"[enter country-specific value")</f>
        <v>0</v>
      </c>
      <c r="AL441" s="211" cm="1">
        <f t="array" aca="1" ref="AL441" ca="1">IF($G441="D",VLOOKUP($A441,DefaultParameters,MATCH(AL$8,'Default Parameters'!$3:$3,0),FALSE),"[enter country-specific value")</f>
        <v>0</v>
      </c>
      <c r="AM441" s="211" cm="1">
        <f t="array" aca="1" ref="AM441" ca="1">IF($G441="D",VLOOKUP($A441,DefaultParameters,MATCH(AM$8,'Default Parameters'!$3:$3,0),FALSE),"[enter country-specific value")</f>
        <v>0</v>
      </c>
      <c r="AN441" s="211" cm="1">
        <f t="array" aca="1" ref="AN441" ca="1">IF($G441="D",VLOOKUP($A441,DefaultParameters,MATCH(AN$8,'Default Parameters'!$3:$3,0),FALSE),"[enter country-specific value")</f>
        <v>0</v>
      </c>
      <c r="AO441" s="211" cm="1">
        <f t="array" aca="1" ref="AO441" ca="1">IF($G441="D",VLOOKUP($A441,DefaultParameters,MATCH(AO$8,'Default Parameters'!$3:$3,0),FALSE),"[enter country-specific value")</f>
        <v>0</v>
      </c>
      <c r="AP441" s="211"/>
      <c r="AQ441" s="211"/>
      <c r="AR441" s="211"/>
      <c r="AS441" s="211"/>
      <c r="AT441" s="211"/>
      <c r="AU441" s="188"/>
      <c r="AV441" s="43" t="e" cm="1">
        <f t="array" aca="1" ref="AV441" ca="1">IF($G441="D",VLOOKUP($A441,DefaultParameters,MATCH(AV$8,'Default Parameters'!$3:$3,0),FALSE),"[enter country-specific value")</f>
        <v>#N/A</v>
      </c>
    </row>
    <row r="442" spans="1:48" x14ac:dyDescent="0.25">
      <c r="A442" s="44" t="str">
        <f t="shared" si="99"/>
        <v>EF_N2O_storage_slurry_Other poultry (geese)</v>
      </c>
      <c r="B442" s="2" t="s">
        <v>49</v>
      </c>
      <c r="C442" s="2" t="s">
        <v>215</v>
      </c>
      <c r="D442" s="77" t="str">
        <f t="shared" ca="1" si="96"/>
        <v>N2O-N</v>
      </c>
      <c r="E442" s="2" t="s">
        <v>88</v>
      </c>
      <c r="F442" s="77" t="str">
        <f t="shared" ca="1" si="97"/>
        <v>Fraction TAN</v>
      </c>
      <c r="G442" s="201" t="s">
        <v>124</v>
      </c>
      <c r="H442" s="2" t="s">
        <v>49</v>
      </c>
      <c r="I442" s="211" t="str">
        <f t="shared" ca="1" si="98"/>
        <v>No default, assumed to be 0</v>
      </c>
      <c r="J442" s="202"/>
      <c r="K442" s="211" cm="1">
        <f t="array" aca="1" ref="K442" ca="1">IF($G442="D",VLOOKUP($A442,DefaultParameters,MATCH(K$8,'Default Parameters'!$3:$3,0),FALSE),"[enter country-specific value")</f>
        <v>0</v>
      </c>
      <c r="L442" s="211" cm="1">
        <f t="array" aca="1" ref="L442" ca="1">IF($G442="D",VLOOKUP($A442,DefaultParameters,MATCH(L$8,'Default Parameters'!$3:$3,0),FALSE),"[enter country-specific value")</f>
        <v>0</v>
      </c>
      <c r="M442" s="211" cm="1">
        <f t="array" aca="1" ref="M442" ca="1">IF($G442="D",VLOOKUP($A442,DefaultParameters,MATCH(M$8,'Default Parameters'!$3:$3,0),FALSE),"[enter country-specific value")</f>
        <v>0</v>
      </c>
      <c r="N442" s="211" cm="1">
        <f t="array" aca="1" ref="N442" ca="1">IF($G442="D",VLOOKUP($A442,DefaultParameters,MATCH(N$8,'Default Parameters'!$3:$3,0),FALSE),"[enter country-specific value")</f>
        <v>0</v>
      </c>
      <c r="O442" s="211" cm="1">
        <f t="array" aca="1" ref="O442" ca="1">IF($G442="D",VLOOKUP($A442,DefaultParameters,MATCH(O$8,'Default Parameters'!$3:$3,0),FALSE),"[enter country-specific value")</f>
        <v>0</v>
      </c>
      <c r="P442" s="211" cm="1">
        <f t="array" aca="1" ref="P442" ca="1">IF($G442="D",VLOOKUP($A442,DefaultParameters,MATCH(P$8,'Default Parameters'!$3:$3,0),FALSE),"[enter country-specific value")</f>
        <v>0</v>
      </c>
      <c r="Q442" s="211" cm="1">
        <f t="array" aca="1" ref="Q442" ca="1">IF($G442="D",VLOOKUP($A442,DefaultParameters,MATCH(Q$8,'Default Parameters'!$3:$3,0),FALSE),"[enter country-specific value")</f>
        <v>0</v>
      </c>
      <c r="R442" s="211" cm="1">
        <f t="array" aca="1" ref="R442" ca="1">IF($G442="D",VLOOKUP($A442,DefaultParameters,MATCH(R$8,'Default Parameters'!$3:$3,0),FALSE),"[enter country-specific value")</f>
        <v>0</v>
      </c>
      <c r="S442" s="211" cm="1">
        <f t="array" aca="1" ref="S442" ca="1">IF($G442="D",VLOOKUP($A442,DefaultParameters,MATCH(S$8,'Default Parameters'!$3:$3,0),FALSE),"[enter country-specific value")</f>
        <v>0</v>
      </c>
      <c r="T442" s="211" cm="1">
        <f t="array" aca="1" ref="T442" ca="1">IF($G442="D",VLOOKUP($A442,DefaultParameters,MATCH(T$8,'Default Parameters'!$3:$3,0),FALSE),"[enter country-specific value")</f>
        <v>0</v>
      </c>
      <c r="U442" s="211" cm="1">
        <f t="array" aca="1" ref="U442" ca="1">IF($G442="D",VLOOKUP($A442,DefaultParameters,MATCH(U$8,'Default Parameters'!$3:$3,0),FALSE),"[enter country-specific value")</f>
        <v>0</v>
      </c>
      <c r="V442" s="211" cm="1">
        <f t="array" aca="1" ref="V442" ca="1">IF($G442="D",VLOOKUP($A442,DefaultParameters,MATCH(V$8,'Default Parameters'!$3:$3,0),FALSE),"[enter country-specific value")</f>
        <v>0</v>
      </c>
      <c r="W442" s="211" cm="1">
        <f t="array" aca="1" ref="W442" ca="1">IF($G442="D",VLOOKUP($A442,DefaultParameters,MATCH(W$8,'Default Parameters'!$3:$3,0),FALSE),"[enter country-specific value")</f>
        <v>0</v>
      </c>
      <c r="X442" s="211" cm="1">
        <f t="array" aca="1" ref="X442" ca="1">IF($G442="D",VLOOKUP($A442,DefaultParameters,MATCH(X$8,'Default Parameters'!$3:$3,0),FALSE),"[enter country-specific value")</f>
        <v>0</v>
      </c>
      <c r="Y442" s="211" cm="1">
        <f t="array" aca="1" ref="Y442" ca="1">IF($G442="D",VLOOKUP($A442,DefaultParameters,MATCH(Y$8,'Default Parameters'!$3:$3,0),FALSE),"[enter country-specific value")</f>
        <v>0</v>
      </c>
      <c r="Z442" s="211" cm="1">
        <f t="array" aca="1" ref="Z442" ca="1">IF($G442="D",VLOOKUP($A442,DefaultParameters,MATCH(Z$8,'Default Parameters'!$3:$3,0),FALSE),"[enter country-specific value")</f>
        <v>0</v>
      </c>
      <c r="AA442" s="211" cm="1">
        <f t="array" aca="1" ref="AA442" ca="1">IF($G442="D",VLOOKUP($A442,DefaultParameters,MATCH(AA$8,'Default Parameters'!$3:$3,0),FALSE),"[enter country-specific value")</f>
        <v>0</v>
      </c>
      <c r="AB442" s="211" cm="1">
        <f t="array" aca="1" ref="AB442" ca="1">IF($G442="D",VLOOKUP($A442,DefaultParameters,MATCH(AB$8,'Default Parameters'!$3:$3,0),FALSE),"[enter country-specific value")</f>
        <v>0</v>
      </c>
      <c r="AC442" s="211" cm="1">
        <f t="array" aca="1" ref="AC442" ca="1">IF($G442="D",VLOOKUP($A442,DefaultParameters,MATCH(AC$8,'Default Parameters'!$3:$3,0),FALSE),"[enter country-specific value")</f>
        <v>0</v>
      </c>
      <c r="AD442" s="211" cm="1">
        <f t="array" aca="1" ref="AD442" ca="1">IF($G442="D",VLOOKUP($A442,DefaultParameters,MATCH(AD$8,'Default Parameters'!$3:$3,0),FALSE),"[enter country-specific value")</f>
        <v>0</v>
      </c>
      <c r="AE442" s="211" cm="1">
        <f t="array" aca="1" ref="AE442" ca="1">IF($G442="D",VLOOKUP($A442,DefaultParameters,MATCH(AE$8,'Default Parameters'!$3:$3,0),FALSE),"[enter country-specific value")</f>
        <v>0</v>
      </c>
      <c r="AF442" s="211" cm="1">
        <f t="array" aca="1" ref="AF442" ca="1">IF($G442="D",VLOOKUP($A442,DefaultParameters,MATCH(AF$8,'Default Parameters'!$3:$3,0),FALSE),"[enter country-specific value")</f>
        <v>0</v>
      </c>
      <c r="AG442" s="211" cm="1">
        <f t="array" aca="1" ref="AG442" ca="1">IF($G442="D",VLOOKUP($A442,DefaultParameters,MATCH(AG$8,'Default Parameters'!$3:$3,0),FALSE),"[enter country-specific value")</f>
        <v>0</v>
      </c>
      <c r="AH442" s="211" cm="1">
        <f t="array" aca="1" ref="AH442" ca="1">IF($G442="D",VLOOKUP($A442,DefaultParameters,MATCH(AH$8,'Default Parameters'!$3:$3,0),FALSE),"[enter country-specific value")</f>
        <v>0</v>
      </c>
      <c r="AI442" s="211" cm="1">
        <f t="array" aca="1" ref="AI442" ca="1">IF($G442="D",VLOOKUP($A442,DefaultParameters,MATCH(AI$8,'Default Parameters'!$3:$3,0),FALSE),"[enter country-specific value")</f>
        <v>0</v>
      </c>
      <c r="AJ442" s="211" cm="1">
        <f t="array" aca="1" ref="AJ442" ca="1">IF($G442="D",VLOOKUP($A442,DefaultParameters,MATCH(AJ$8,'Default Parameters'!$3:$3,0),FALSE),"[enter country-specific value")</f>
        <v>0</v>
      </c>
      <c r="AK442" s="211" cm="1">
        <f t="array" aca="1" ref="AK442" ca="1">IF($G442="D",VLOOKUP($A442,DefaultParameters,MATCH(AK$8,'Default Parameters'!$3:$3,0),FALSE),"[enter country-specific value")</f>
        <v>0</v>
      </c>
      <c r="AL442" s="211" cm="1">
        <f t="array" aca="1" ref="AL442" ca="1">IF($G442="D",VLOOKUP($A442,DefaultParameters,MATCH(AL$8,'Default Parameters'!$3:$3,0),FALSE),"[enter country-specific value")</f>
        <v>0</v>
      </c>
      <c r="AM442" s="211" cm="1">
        <f t="array" aca="1" ref="AM442" ca="1">IF($G442="D",VLOOKUP($A442,DefaultParameters,MATCH(AM$8,'Default Parameters'!$3:$3,0),FALSE),"[enter country-specific value")</f>
        <v>0</v>
      </c>
      <c r="AN442" s="211" cm="1">
        <f t="array" aca="1" ref="AN442" ca="1">IF($G442="D",VLOOKUP($A442,DefaultParameters,MATCH(AN$8,'Default Parameters'!$3:$3,0),FALSE),"[enter country-specific value")</f>
        <v>0</v>
      </c>
      <c r="AO442" s="211" cm="1">
        <f t="array" aca="1" ref="AO442" ca="1">IF($G442="D",VLOOKUP($A442,DefaultParameters,MATCH(AO$8,'Default Parameters'!$3:$3,0),FALSE),"[enter country-specific value")</f>
        <v>0</v>
      </c>
      <c r="AP442" s="211"/>
      <c r="AQ442" s="211"/>
      <c r="AR442" s="211"/>
      <c r="AS442" s="211"/>
      <c r="AT442" s="211"/>
      <c r="AU442" s="188"/>
      <c r="AV442" s="43" t="e" cm="1">
        <f t="array" aca="1" ref="AV442" ca="1">IF($G442="D",VLOOKUP($A442,DefaultParameters,MATCH(AV$8,'Default Parameters'!$3:$3,0),FALSE),"[enter country-specific value")</f>
        <v>#N/A</v>
      </c>
    </row>
    <row r="443" spans="1:48" x14ac:dyDescent="0.25">
      <c r="A443" s="44" t="str">
        <f t="shared" si="99"/>
        <v>EF_N2O_storage_slurry_Other animals (fur animals)</v>
      </c>
      <c r="B443" s="2" t="s">
        <v>49</v>
      </c>
      <c r="C443" s="2" t="s">
        <v>215</v>
      </c>
      <c r="D443" s="77" t="str">
        <f t="shared" ca="1" si="96"/>
        <v>N2O-N</v>
      </c>
      <c r="E443" s="2" t="s">
        <v>108</v>
      </c>
      <c r="F443" s="77" t="str">
        <f t="shared" ca="1" si="97"/>
        <v>Fraction TAN</v>
      </c>
      <c r="G443" s="201" t="s">
        <v>124</v>
      </c>
      <c r="H443" s="2" t="s">
        <v>49</v>
      </c>
      <c r="I443" s="211" t="str">
        <f t="shared" ca="1" si="98"/>
        <v>No default, assumed to be 0</v>
      </c>
      <c r="J443" s="202"/>
      <c r="K443" s="211" cm="1">
        <f t="array" aca="1" ref="K443" ca="1">IF($G443="D",VLOOKUP($A443,DefaultParameters,MATCH(K$8,'Default Parameters'!$3:$3,0),FALSE),"[enter country-specific value")</f>
        <v>0</v>
      </c>
      <c r="L443" s="211" cm="1">
        <f t="array" aca="1" ref="L443" ca="1">IF($G443="D",VLOOKUP($A443,DefaultParameters,MATCH(L$8,'Default Parameters'!$3:$3,0),FALSE),"[enter country-specific value")</f>
        <v>0</v>
      </c>
      <c r="M443" s="211" cm="1">
        <f t="array" aca="1" ref="M443" ca="1">IF($G443="D",VLOOKUP($A443,DefaultParameters,MATCH(M$8,'Default Parameters'!$3:$3,0),FALSE),"[enter country-specific value")</f>
        <v>0</v>
      </c>
      <c r="N443" s="211" cm="1">
        <f t="array" aca="1" ref="N443" ca="1">IF($G443="D",VLOOKUP($A443,DefaultParameters,MATCH(N$8,'Default Parameters'!$3:$3,0),FALSE),"[enter country-specific value")</f>
        <v>0</v>
      </c>
      <c r="O443" s="211" cm="1">
        <f t="array" aca="1" ref="O443" ca="1">IF($G443="D",VLOOKUP($A443,DefaultParameters,MATCH(O$8,'Default Parameters'!$3:$3,0),FALSE),"[enter country-specific value")</f>
        <v>0</v>
      </c>
      <c r="P443" s="211" cm="1">
        <f t="array" aca="1" ref="P443" ca="1">IF($G443="D",VLOOKUP($A443,DefaultParameters,MATCH(P$8,'Default Parameters'!$3:$3,0),FALSE),"[enter country-specific value")</f>
        <v>0</v>
      </c>
      <c r="Q443" s="211" cm="1">
        <f t="array" aca="1" ref="Q443" ca="1">IF($G443="D",VLOOKUP($A443,DefaultParameters,MATCH(Q$8,'Default Parameters'!$3:$3,0),FALSE),"[enter country-specific value")</f>
        <v>0</v>
      </c>
      <c r="R443" s="211" cm="1">
        <f t="array" aca="1" ref="R443" ca="1">IF($G443="D",VLOOKUP($A443,DefaultParameters,MATCH(R$8,'Default Parameters'!$3:$3,0),FALSE),"[enter country-specific value")</f>
        <v>0</v>
      </c>
      <c r="S443" s="211" cm="1">
        <f t="array" aca="1" ref="S443" ca="1">IF($G443="D",VLOOKUP($A443,DefaultParameters,MATCH(S$8,'Default Parameters'!$3:$3,0),FALSE),"[enter country-specific value")</f>
        <v>0</v>
      </c>
      <c r="T443" s="211" cm="1">
        <f t="array" aca="1" ref="T443" ca="1">IF($G443="D",VLOOKUP($A443,DefaultParameters,MATCH(T$8,'Default Parameters'!$3:$3,0),FALSE),"[enter country-specific value")</f>
        <v>0</v>
      </c>
      <c r="U443" s="211" cm="1">
        <f t="array" aca="1" ref="U443" ca="1">IF($G443="D",VLOOKUP($A443,DefaultParameters,MATCH(U$8,'Default Parameters'!$3:$3,0),FALSE),"[enter country-specific value")</f>
        <v>0</v>
      </c>
      <c r="V443" s="211" cm="1">
        <f t="array" aca="1" ref="V443" ca="1">IF($G443="D",VLOOKUP($A443,DefaultParameters,MATCH(V$8,'Default Parameters'!$3:$3,0),FALSE),"[enter country-specific value")</f>
        <v>0</v>
      </c>
      <c r="W443" s="211" cm="1">
        <f t="array" aca="1" ref="W443" ca="1">IF($G443="D",VLOOKUP($A443,DefaultParameters,MATCH(W$8,'Default Parameters'!$3:$3,0),FALSE),"[enter country-specific value")</f>
        <v>0</v>
      </c>
      <c r="X443" s="211" cm="1">
        <f t="array" aca="1" ref="X443" ca="1">IF($G443="D",VLOOKUP($A443,DefaultParameters,MATCH(X$8,'Default Parameters'!$3:$3,0),FALSE),"[enter country-specific value")</f>
        <v>0</v>
      </c>
      <c r="Y443" s="211" cm="1">
        <f t="array" aca="1" ref="Y443" ca="1">IF($G443="D",VLOOKUP($A443,DefaultParameters,MATCH(Y$8,'Default Parameters'!$3:$3,0),FALSE),"[enter country-specific value")</f>
        <v>0</v>
      </c>
      <c r="Z443" s="211" cm="1">
        <f t="array" aca="1" ref="Z443" ca="1">IF($G443="D",VLOOKUP($A443,DefaultParameters,MATCH(Z$8,'Default Parameters'!$3:$3,0),FALSE),"[enter country-specific value")</f>
        <v>0</v>
      </c>
      <c r="AA443" s="211" cm="1">
        <f t="array" aca="1" ref="AA443" ca="1">IF($G443="D",VLOOKUP($A443,DefaultParameters,MATCH(AA$8,'Default Parameters'!$3:$3,0),FALSE),"[enter country-specific value")</f>
        <v>0</v>
      </c>
      <c r="AB443" s="211" cm="1">
        <f t="array" aca="1" ref="AB443" ca="1">IF($G443="D",VLOOKUP($A443,DefaultParameters,MATCH(AB$8,'Default Parameters'!$3:$3,0),FALSE),"[enter country-specific value")</f>
        <v>0</v>
      </c>
      <c r="AC443" s="211" cm="1">
        <f t="array" aca="1" ref="AC443" ca="1">IF($G443="D",VLOOKUP($A443,DefaultParameters,MATCH(AC$8,'Default Parameters'!$3:$3,0),FALSE),"[enter country-specific value")</f>
        <v>0</v>
      </c>
      <c r="AD443" s="211" cm="1">
        <f t="array" aca="1" ref="AD443" ca="1">IF($G443="D",VLOOKUP($A443,DefaultParameters,MATCH(AD$8,'Default Parameters'!$3:$3,0),FALSE),"[enter country-specific value")</f>
        <v>0</v>
      </c>
      <c r="AE443" s="211" cm="1">
        <f t="array" aca="1" ref="AE443" ca="1">IF($G443="D",VLOOKUP($A443,DefaultParameters,MATCH(AE$8,'Default Parameters'!$3:$3,0),FALSE),"[enter country-specific value")</f>
        <v>0</v>
      </c>
      <c r="AF443" s="211" cm="1">
        <f t="array" aca="1" ref="AF443" ca="1">IF($G443="D",VLOOKUP($A443,DefaultParameters,MATCH(AF$8,'Default Parameters'!$3:$3,0),FALSE),"[enter country-specific value")</f>
        <v>0</v>
      </c>
      <c r="AG443" s="211" cm="1">
        <f t="array" aca="1" ref="AG443" ca="1">IF($G443="D",VLOOKUP($A443,DefaultParameters,MATCH(AG$8,'Default Parameters'!$3:$3,0),FALSE),"[enter country-specific value")</f>
        <v>0</v>
      </c>
      <c r="AH443" s="211" cm="1">
        <f t="array" aca="1" ref="AH443" ca="1">IF($G443="D",VLOOKUP($A443,DefaultParameters,MATCH(AH$8,'Default Parameters'!$3:$3,0),FALSE),"[enter country-specific value")</f>
        <v>0</v>
      </c>
      <c r="AI443" s="211" cm="1">
        <f t="array" aca="1" ref="AI443" ca="1">IF($G443="D",VLOOKUP($A443,DefaultParameters,MATCH(AI$8,'Default Parameters'!$3:$3,0),FALSE),"[enter country-specific value")</f>
        <v>0</v>
      </c>
      <c r="AJ443" s="211" cm="1">
        <f t="array" aca="1" ref="AJ443" ca="1">IF($G443="D",VLOOKUP($A443,DefaultParameters,MATCH(AJ$8,'Default Parameters'!$3:$3,0),FALSE),"[enter country-specific value")</f>
        <v>0</v>
      </c>
      <c r="AK443" s="211" cm="1">
        <f t="array" aca="1" ref="AK443" ca="1">IF($G443="D",VLOOKUP($A443,DefaultParameters,MATCH(AK$8,'Default Parameters'!$3:$3,0),FALSE),"[enter country-specific value")</f>
        <v>0</v>
      </c>
      <c r="AL443" s="211" cm="1">
        <f t="array" aca="1" ref="AL443" ca="1">IF($G443="D",VLOOKUP($A443,DefaultParameters,MATCH(AL$8,'Default Parameters'!$3:$3,0),FALSE),"[enter country-specific value")</f>
        <v>0</v>
      </c>
      <c r="AM443" s="211" cm="1">
        <f t="array" aca="1" ref="AM443" ca="1">IF($G443="D",VLOOKUP($A443,DefaultParameters,MATCH(AM$8,'Default Parameters'!$3:$3,0),FALSE),"[enter country-specific value")</f>
        <v>0</v>
      </c>
      <c r="AN443" s="211" cm="1">
        <f t="array" aca="1" ref="AN443" ca="1">IF($G443="D",VLOOKUP($A443,DefaultParameters,MATCH(AN$8,'Default Parameters'!$3:$3,0),FALSE),"[enter country-specific value")</f>
        <v>0</v>
      </c>
      <c r="AO443" s="211" cm="1">
        <f t="array" aca="1" ref="AO443" ca="1">IF($G443="D",VLOOKUP($A443,DefaultParameters,MATCH(AO$8,'Default Parameters'!$3:$3,0),FALSE),"[enter country-specific value")</f>
        <v>0</v>
      </c>
      <c r="AP443" s="211"/>
      <c r="AQ443" s="211"/>
      <c r="AR443" s="211"/>
      <c r="AS443" s="211"/>
      <c r="AT443" s="211"/>
      <c r="AU443" s="188"/>
      <c r="AV443" s="43" t="e" cm="1">
        <f t="array" aca="1" ref="AV443" ca="1">IF($G443="D",VLOOKUP($A443,DefaultParameters,MATCH(AV$8,'Default Parameters'!$3:$3,0),FALSE),"[enter country-specific value")</f>
        <v>#N/A</v>
      </c>
    </row>
    <row r="444" spans="1:48" x14ac:dyDescent="0.25">
      <c r="A444" s="18" t="s">
        <v>217</v>
      </c>
      <c r="B444" s="18"/>
      <c r="C444" s="18"/>
      <c r="D444" s="18"/>
      <c r="E444" s="18"/>
      <c r="F444" s="18"/>
      <c r="G444" s="179"/>
      <c r="H444" s="18"/>
      <c r="I444" s="179"/>
      <c r="J444" s="179"/>
      <c r="K444" s="179"/>
      <c r="L444" s="179"/>
      <c r="M444" s="179"/>
      <c r="N444" s="179"/>
      <c r="O444" s="179"/>
      <c r="P444" s="179"/>
      <c r="Q444" s="179"/>
      <c r="R444" s="179"/>
      <c r="S444" s="179"/>
      <c r="T444" s="179"/>
      <c r="U444" s="179"/>
      <c r="V444" s="179"/>
      <c r="W444" s="179"/>
      <c r="X444" s="179"/>
      <c r="Y444" s="179"/>
      <c r="Z444" s="179"/>
      <c r="AA444" s="179"/>
      <c r="AB444" s="179"/>
      <c r="AC444" s="179"/>
      <c r="AD444" s="179"/>
      <c r="AE444" s="179"/>
      <c r="AF444" s="179"/>
      <c r="AG444" s="179"/>
      <c r="AH444" s="179"/>
      <c r="AI444" s="179"/>
      <c r="AJ444" s="179"/>
      <c r="AK444" s="179"/>
      <c r="AL444" s="179"/>
      <c r="AM444" s="179"/>
      <c r="AN444" s="179"/>
      <c r="AO444" s="179"/>
      <c r="AP444" s="179"/>
      <c r="AQ444" s="179"/>
      <c r="AR444" s="179"/>
      <c r="AS444" s="179"/>
      <c r="AT444" s="179"/>
      <c r="AU444" s="188"/>
      <c r="AV444" s="18"/>
    </row>
    <row r="445" spans="1:48" x14ac:dyDescent="0.25">
      <c r="A445" s="44" t="str">
        <f>C445&amp;"_"&amp;E445</f>
        <v>EF_N2O_storage_solid_Dairy cattle</v>
      </c>
      <c r="B445" s="2" t="s">
        <v>49</v>
      </c>
      <c r="C445" s="2" t="s">
        <v>218</v>
      </c>
      <c r="D445" s="77" t="str">
        <f t="shared" ref="D445:D460" ca="1" si="104">VLOOKUP(A445,DefaultParameters,4,0)</f>
        <v>N2O-N</v>
      </c>
      <c r="E445" s="2" t="s">
        <v>75</v>
      </c>
      <c r="F445" s="77" t="str">
        <f t="shared" ref="F445:F460" ca="1" si="105">VLOOKUP(A445,DefaultParameters,6,0)</f>
        <v>Fraction TAN</v>
      </c>
      <c r="G445" s="201" t="s">
        <v>124</v>
      </c>
      <c r="H445" s="2" t="s">
        <v>49</v>
      </c>
      <c r="I445" s="211" t="str">
        <f t="shared" ref="I445:I460" ca="1" si="106">IF($G445="CS","[enter country-specific source]",VLOOKUP(A445,DefaultParameters,8,0))</f>
        <v>Table 3.8, 3B, EMEP/EEA Guidebook 2019</v>
      </c>
      <c r="J445" s="176"/>
      <c r="K445" s="211" cm="1">
        <f t="array" aca="1" ref="K445" ca="1">IF($G445="D",VLOOKUP($A445,DefaultParameters,MATCH(K$8,'Default Parameters'!$3:$3,0),FALSE),"[enter country-specific value")</f>
        <v>0.02</v>
      </c>
      <c r="L445" s="211" cm="1">
        <f t="array" aca="1" ref="L445" ca="1">IF($G445="D",VLOOKUP($A445,DefaultParameters,MATCH(L$8,'Default Parameters'!$3:$3,0),FALSE),"[enter country-specific value")</f>
        <v>0.02</v>
      </c>
      <c r="M445" s="211" cm="1">
        <f t="array" aca="1" ref="M445" ca="1">IF($G445="D",VLOOKUP($A445,DefaultParameters,MATCH(M$8,'Default Parameters'!$3:$3,0),FALSE),"[enter country-specific value")</f>
        <v>0.02</v>
      </c>
      <c r="N445" s="211" cm="1">
        <f t="array" aca="1" ref="N445" ca="1">IF($G445="D",VLOOKUP($A445,DefaultParameters,MATCH(N$8,'Default Parameters'!$3:$3,0),FALSE),"[enter country-specific value")</f>
        <v>0.02</v>
      </c>
      <c r="O445" s="211" cm="1">
        <f t="array" aca="1" ref="O445" ca="1">IF($G445="D",VLOOKUP($A445,DefaultParameters,MATCH(O$8,'Default Parameters'!$3:$3,0),FALSE),"[enter country-specific value")</f>
        <v>0.02</v>
      </c>
      <c r="P445" s="211" cm="1">
        <f t="array" aca="1" ref="P445" ca="1">IF($G445="D",VLOOKUP($A445,DefaultParameters,MATCH(P$8,'Default Parameters'!$3:$3,0),FALSE),"[enter country-specific value")</f>
        <v>0.02</v>
      </c>
      <c r="Q445" s="211" cm="1">
        <f t="array" aca="1" ref="Q445" ca="1">IF($G445="D",VLOOKUP($A445,DefaultParameters,MATCH(Q$8,'Default Parameters'!$3:$3,0),FALSE),"[enter country-specific value")</f>
        <v>0.02</v>
      </c>
      <c r="R445" s="211" cm="1">
        <f t="array" aca="1" ref="R445" ca="1">IF($G445="D",VLOOKUP($A445,DefaultParameters,MATCH(R$8,'Default Parameters'!$3:$3,0),FALSE),"[enter country-specific value")</f>
        <v>0.02</v>
      </c>
      <c r="S445" s="211" cm="1">
        <f t="array" aca="1" ref="S445" ca="1">IF($G445="D",VLOOKUP($A445,DefaultParameters,MATCH(S$8,'Default Parameters'!$3:$3,0),FALSE),"[enter country-specific value")</f>
        <v>0.02</v>
      </c>
      <c r="T445" s="211" cm="1">
        <f t="array" aca="1" ref="T445" ca="1">IF($G445="D",VLOOKUP($A445,DefaultParameters,MATCH(T$8,'Default Parameters'!$3:$3,0),FALSE),"[enter country-specific value")</f>
        <v>0.02</v>
      </c>
      <c r="U445" s="211" cm="1">
        <f t="array" aca="1" ref="U445" ca="1">IF($G445="D",VLOOKUP($A445,DefaultParameters,MATCH(U$8,'Default Parameters'!$3:$3,0),FALSE),"[enter country-specific value")</f>
        <v>0.02</v>
      </c>
      <c r="V445" s="211" cm="1">
        <f t="array" aca="1" ref="V445" ca="1">IF($G445="D",VLOOKUP($A445,DefaultParameters,MATCH(V$8,'Default Parameters'!$3:$3,0),FALSE),"[enter country-specific value")</f>
        <v>0.02</v>
      </c>
      <c r="W445" s="211" cm="1">
        <f t="array" aca="1" ref="W445" ca="1">IF($G445="D",VLOOKUP($A445,DefaultParameters,MATCH(W$8,'Default Parameters'!$3:$3,0),FALSE),"[enter country-specific value")</f>
        <v>0.02</v>
      </c>
      <c r="X445" s="211" cm="1">
        <f t="array" aca="1" ref="X445" ca="1">IF($G445="D",VLOOKUP($A445,DefaultParameters,MATCH(X$8,'Default Parameters'!$3:$3,0),FALSE),"[enter country-specific value")</f>
        <v>0.02</v>
      </c>
      <c r="Y445" s="211" cm="1">
        <f t="array" aca="1" ref="Y445" ca="1">IF($G445="D",VLOOKUP($A445,DefaultParameters,MATCH(Y$8,'Default Parameters'!$3:$3,0),FALSE),"[enter country-specific value")</f>
        <v>0.02</v>
      </c>
      <c r="Z445" s="211" cm="1">
        <f t="array" aca="1" ref="Z445" ca="1">IF($G445="D",VLOOKUP($A445,DefaultParameters,MATCH(Z$8,'Default Parameters'!$3:$3,0),FALSE),"[enter country-specific value")</f>
        <v>0.02</v>
      </c>
      <c r="AA445" s="211" cm="1">
        <f t="array" aca="1" ref="AA445" ca="1">IF($G445="D",VLOOKUP($A445,DefaultParameters,MATCH(AA$8,'Default Parameters'!$3:$3,0),FALSE),"[enter country-specific value")</f>
        <v>0.02</v>
      </c>
      <c r="AB445" s="211" cm="1">
        <f t="array" aca="1" ref="AB445" ca="1">IF($G445="D",VLOOKUP($A445,DefaultParameters,MATCH(AB$8,'Default Parameters'!$3:$3,0),FALSE),"[enter country-specific value")</f>
        <v>0.02</v>
      </c>
      <c r="AC445" s="211" cm="1">
        <f t="array" aca="1" ref="AC445" ca="1">IF($G445="D",VLOOKUP($A445,DefaultParameters,MATCH(AC$8,'Default Parameters'!$3:$3,0),FALSE),"[enter country-specific value")</f>
        <v>0.02</v>
      </c>
      <c r="AD445" s="211" cm="1">
        <f t="array" aca="1" ref="AD445" ca="1">IF($G445="D",VLOOKUP($A445,DefaultParameters,MATCH(AD$8,'Default Parameters'!$3:$3,0),FALSE),"[enter country-specific value")</f>
        <v>0.02</v>
      </c>
      <c r="AE445" s="211" cm="1">
        <f t="array" aca="1" ref="AE445" ca="1">IF($G445="D",VLOOKUP($A445,DefaultParameters,MATCH(AE$8,'Default Parameters'!$3:$3,0),FALSE),"[enter country-specific value")</f>
        <v>0.02</v>
      </c>
      <c r="AF445" s="211" cm="1">
        <f t="array" aca="1" ref="AF445" ca="1">IF($G445="D",VLOOKUP($A445,DefaultParameters,MATCH(AF$8,'Default Parameters'!$3:$3,0),FALSE),"[enter country-specific value")</f>
        <v>0.02</v>
      </c>
      <c r="AG445" s="211" cm="1">
        <f t="array" aca="1" ref="AG445" ca="1">IF($G445="D",VLOOKUP($A445,DefaultParameters,MATCH(AG$8,'Default Parameters'!$3:$3,0),FALSE),"[enter country-specific value")</f>
        <v>0.02</v>
      </c>
      <c r="AH445" s="211" cm="1">
        <f t="array" aca="1" ref="AH445" ca="1">IF($G445="D",VLOOKUP($A445,DefaultParameters,MATCH(AH$8,'Default Parameters'!$3:$3,0),FALSE),"[enter country-specific value")</f>
        <v>0.02</v>
      </c>
      <c r="AI445" s="211" cm="1">
        <f t="array" aca="1" ref="AI445" ca="1">IF($G445="D",VLOOKUP($A445,DefaultParameters,MATCH(AI$8,'Default Parameters'!$3:$3,0),FALSE),"[enter country-specific value")</f>
        <v>0.02</v>
      </c>
      <c r="AJ445" s="211" cm="1">
        <f t="array" aca="1" ref="AJ445" ca="1">IF($G445="D",VLOOKUP($A445,DefaultParameters,MATCH(AJ$8,'Default Parameters'!$3:$3,0),FALSE),"[enter country-specific value")</f>
        <v>0.02</v>
      </c>
      <c r="AK445" s="211" cm="1">
        <f t="array" aca="1" ref="AK445" ca="1">IF($G445="D",VLOOKUP($A445,DefaultParameters,MATCH(AK$8,'Default Parameters'!$3:$3,0),FALSE),"[enter country-specific value")</f>
        <v>0.02</v>
      </c>
      <c r="AL445" s="211" cm="1">
        <f t="array" aca="1" ref="AL445" ca="1">IF($G445="D",VLOOKUP($A445,DefaultParameters,MATCH(AL$8,'Default Parameters'!$3:$3,0),FALSE),"[enter country-specific value")</f>
        <v>0.02</v>
      </c>
      <c r="AM445" s="211" cm="1">
        <f t="array" aca="1" ref="AM445" ca="1">IF($G445="D",VLOOKUP($A445,DefaultParameters,MATCH(AM$8,'Default Parameters'!$3:$3,0),FALSE),"[enter country-specific value")</f>
        <v>0.02</v>
      </c>
      <c r="AN445" s="211" cm="1">
        <f t="array" aca="1" ref="AN445" ca="1">IF($G445="D",VLOOKUP($A445,DefaultParameters,MATCH(AN$8,'Default Parameters'!$3:$3,0),FALSE),"[enter country-specific value")</f>
        <v>0.02</v>
      </c>
      <c r="AO445" s="211" cm="1">
        <f t="array" aca="1" ref="AO445" ca="1">IF($G445="D",VLOOKUP($A445,DefaultParameters,MATCH(AO$8,'Default Parameters'!$3:$3,0),FALSE),"[enter country-specific value")</f>
        <v>0.02</v>
      </c>
      <c r="AP445" s="211"/>
      <c r="AQ445" s="211"/>
      <c r="AR445" s="211"/>
      <c r="AS445" s="211"/>
      <c r="AT445" s="211"/>
      <c r="AU445" s="188"/>
      <c r="AV445" s="43" t="e" cm="1">
        <f t="array" aca="1" ref="AV445" ca="1">IF($G445="D",VLOOKUP($A445,DefaultParameters,MATCH(AV$8,'Default Parameters'!$3:$3,0),FALSE),"[enter country-specific value")</f>
        <v>#N/A</v>
      </c>
    </row>
    <row r="446" spans="1:48" x14ac:dyDescent="0.25">
      <c r="A446" s="44" t="str">
        <f t="shared" ref="A446:A460" si="107">C446&amp;"_"&amp;E446</f>
        <v>EF_N2O_storage_solid_Non-dairy cattle</v>
      </c>
      <c r="B446" s="2" t="s">
        <v>49</v>
      </c>
      <c r="C446" s="2" t="s">
        <v>218</v>
      </c>
      <c r="D446" s="77" t="str">
        <f t="shared" ca="1" si="104"/>
        <v>N2O-N</v>
      </c>
      <c r="E446" s="2" t="s">
        <v>77</v>
      </c>
      <c r="F446" s="77" t="str">
        <f t="shared" ca="1" si="105"/>
        <v>Fraction TAN</v>
      </c>
      <c r="G446" s="201" t="s">
        <v>124</v>
      </c>
      <c r="H446" s="2" t="s">
        <v>49</v>
      </c>
      <c r="I446" s="211" t="str">
        <f t="shared" ca="1" si="106"/>
        <v>Table 3.8, 3B, EMEP/EEA Guidebook 2019</v>
      </c>
      <c r="J446" s="176"/>
      <c r="K446" s="211" cm="1">
        <f t="array" aca="1" ref="K446" ca="1">IF($G446="D",VLOOKUP($A446,DefaultParameters,MATCH(K$8,'Default Parameters'!$3:$3,0),FALSE),"[enter country-specific value")</f>
        <v>0.02</v>
      </c>
      <c r="L446" s="211" cm="1">
        <f t="array" aca="1" ref="L446" ca="1">IF($G446="D",VLOOKUP($A446,DefaultParameters,MATCH(L$8,'Default Parameters'!$3:$3,0),FALSE),"[enter country-specific value")</f>
        <v>0.02</v>
      </c>
      <c r="M446" s="211" cm="1">
        <f t="array" aca="1" ref="M446" ca="1">IF($G446="D",VLOOKUP($A446,DefaultParameters,MATCH(M$8,'Default Parameters'!$3:$3,0),FALSE),"[enter country-specific value")</f>
        <v>0.02</v>
      </c>
      <c r="N446" s="211" cm="1">
        <f t="array" aca="1" ref="N446" ca="1">IF($G446="D",VLOOKUP($A446,DefaultParameters,MATCH(N$8,'Default Parameters'!$3:$3,0),FALSE),"[enter country-specific value")</f>
        <v>0.02</v>
      </c>
      <c r="O446" s="211" cm="1">
        <f t="array" aca="1" ref="O446" ca="1">IF($G446="D",VLOOKUP($A446,DefaultParameters,MATCH(O$8,'Default Parameters'!$3:$3,0),FALSE),"[enter country-specific value")</f>
        <v>0.02</v>
      </c>
      <c r="P446" s="211" cm="1">
        <f t="array" aca="1" ref="P446" ca="1">IF($G446="D",VLOOKUP($A446,DefaultParameters,MATCH(P$8,'Default Parameters'!$3:$3,0),FALSE),"[enter country-specific value")</f>
        <v>0.02</v>
      </c>
      <c r="Q446" s="211" cm="1">
        <f t="array" aca="1" ref="Q446" ca="1">IF($G446="D",VLOOKUP($A446,DefaultParameters,MATCH(Q$8,'Default Parameters'!$3:$3,0),FALSE),"[enter country-specific value")</f>
        <v>0.02</v>
      </c>
      <c r="R446" s="211" cm="1">
        <f t="array" aca="1" ref="R446" ca="1">IF($G446="D",VLOOKUP($A446,DefaultParameters,MATCH(R$8,'Default Parameters'!$3:$3,0),FALSE),"[enter country-specific value")</f>
        <v>0.02</v>
      </c>
      <c r="S446" s="211" cm="1">
        <f t="array" aca="1" ref="S446" ca="1">IF($G446="D",VLOOKUP($A446,DefaultParameters,MATCH(S$8,'Default Parameters'!$3:$3,0),FALSE),"[enter country-specific value")</f>
        <v>0.02</v>
      </c>
      <c r="T446" s="211" cm="1">
        <f t="array" aca="1" ref="T446" ca="1">IF($G446="D",VLOOKUP($A446,DefaultParameters,MATCH(T$8,'Default Parameters'!$3:$3,0),FALSE),"[enter country-specific value")</f>
        <v>0.02</v>
      </c>
      <c r="U446" s="211" cm="1">
        <f t="array" aca="1" ref="U446" ca="1">IF($G446="D",VLOOKUP($A446,DefaultParameters,MATCH(U$8,'Default Parameters'!$3:$3,0),FALSE),"[enter country-specific value")</f>
        <v>0.02</v>
      </c>
      <c r="V446" s="211" cm="1">
        <f t="array" aca="1" ref="V446" ca="1">IF($G446="D",VLOOKUP($A446,DefaultParameters,MATCH(V$8,'Default Parameters'!$3:$3,0),FALSE),"[enter country-specific value")</f>
        <v>0.02</v>
      </c>
      <c r="W446" s="211" cm="1">
        <f t="array" aca="1" ref="W446" ca="1">IF($G446="D",VLOOKUP($A446,DefaultParameters,MATCH(W$8,'Default Parameters'!$3:$3,0),FALSE),"[enter country-specific value")</f>
        <v>0.02</v>
      </c>
      <c r="X446" s="211" cm="1">
        <f t="array" aca="1" ref="X446" ca="1">IF($G446="D",VLOOKUP($A446,DefaultParameters,MATCH(X$8,'Default Parameters'!$3:$3,0),FALSE),"[enter country-specific value")</f>
        <v>0.02</v>
      </c>
      <c r="Y446" s="211" cm="1">
        <f t="array" aca="1" ref="Y446" ca="1">IF($G446="D",VLOOKUP($A446,DefaultParameters,MATCH(Y$8,'Default Parameters'!$3:$3,0),FALSE),"[enter country-specific value")</f>
        <v>0.02</v>
      </c>
      <c r="Z446" s="211" cm="1">
        <f t="array" aca="1" ref="Z446" ca="1">IF($G446="D",VLOOKUP($A446,DefaultParameters,MATCH(Z$8,'Default Parameters'!$3:$3,0),FALSE),"[enter country-specific value")</f>
        <v>0.02</v>
      </c>
      <c r="AA446" s="211" cm="1">
        <f t="array" aca="1" ref="AA446" ca="1">IF($G446="D",VLOOKUP($A446,DefaultParameters,MATCH(AA$8,'Default Parameters'!$3:$3,0),FALSE),"[enter country-specific value")</f>
        <v>0.02</v>
      </c>
      <c r="AB446" s="211" cm="1">
        <f t="array" aca="1" ref="AB446" ca="1">IF($G446="D",VLOOKUP($A446,DefaultParameters,MATCH(AB$8,'Default Parameters'!$3:$3,0),FALSE),"[enter country-specific value")</f>
        <v>0.02</v>
      </c>
      <c r="AC446" s="211" cm="1">
        <f t="array" aca="1" ref="AC446" ca="1">IF($G446="D",VLOOKUP($A446,DefaultParameters,MATCH(AC$8,'Default Parameters'!$3:$3,0),FALSE),"[enter country-specific value")</f>
        <v>0.02</v>
      </c>
      <c r="AD446" s="211" cm="1">
        <f t="array" aca="1" ref="AD446" ca="1">IF($G446="D",VLOOKUP($A446,DefaultParameters,MATCH(AD$8,'Default Parameters'!$3:$3,0),FALSE),"[enter country-specific value")</f>
        <v>0.02</v>
      </c>
      <c r="AE446" s="211" cm="1">
        <f t="array" aca="1" ref="AE446" ca="1">IF($G446="D",VLOOKUP($A446,DefaultParameters,MATCH(AE$8,'Default Parameters'!$3:$3,0),FALSE),"[enter country-specific value")</f>
        <v>0.02</v>
      </c>
      <c r="AF446" s="211" cm="1">
        <f t="array" aca="1" ref="AF446" ca="1">IF($G446="D",VLOOKUP($A446,DefaultParameters,MATCH(AF$8,'Default Parameters'!$3:$3,0),FALSE),"[enter country-specific value")</f>
        <v>0.02</v>
      </c>
      <c r="AG446" s="211" cm="1">
        <f t="array" aca="1" ref="AG446" ca="1">IF($G446="D",VLOOKUP($A446,DefaultParameters,MATCH(AG$8,'Default Parameters'!$3:$3,0),FALSE),"[enter country-specific value")</f>
        <v>0.02</v>
      </c>
      <c r="AH446" s="211" cm="1">
        <f t="array" aca="1" ref="AH446" ca="1">IF($G446="D",VLOOKUP($A446,DefaultParameters,MATCH(AH$8,'Default Parameters'!$3:$3,0),FALSE),"[enter country-specific value")</f>
        <v>0.02</v>
      </c>
      <c r="AI446" s="211" cm="1">
        <f t="array" aca="1" ref="AI446" ca="1">IF($G446="D",VLOOKUP($A446,DefaultParameters,MATCH(AI$8,'Default Parameters'!$3:$3,0),FALSE),"[enter country-specific value")</f>
        <v>0.02</v>
      </c>
      <c r="AJ446" s="211" cm="1">
        <f t="array" aca="1" ref="AJ446" ca="1">IF($G446="D",VLOOKUP($A446,DefaultParameters,MATCH(AJ$8,'Default Parameters'!$3:$3,0),FALSE),"[enter country-specific value")</f>
        <v>0.02</v>
      </c>
      <c r="AK446" s="211" cm="1">
        <f t="array" aca="1" ref="AK446" ca="1">IF($G446="D",VLOOKUP($A446,DefaultParameters,MATCH(AK$8,'Default Parameters'!$3:$3,0),FALSE),"[enter country-specific value")</f>
        <v>0.02</v>
      </c>
      <c r="AL446" s="211" cm="1">
        <f t="array" aca="1" ref="AL446" ca="1">IF($G446="D",VLOOKUP($A446,DefaultParameters,MATCH(AL$8,'Default Parameters'!$3:$3,0),FALSE),"[enter country-specific value")</f>
        <v>0.02</v>
      </c>
      <c r="AM446" s="211" cm="1">
        <f t="array" aca="1" ref="AM446" ca="1">IF($G446="D",VLOOKUP($A446,DefaultParameters,MATCH(AM$8,'Default Parameters'!$3:$3,0),FALSE),"[enter country-specific value")</f>
        <v>0.02</v>
      </c>
      <c r="AN446" s="211" cm="1">
        <f t="array" aca="1" ref="AN446" ca="1">IF($G446="D",VLOOKUP($A446,DefaultParameters,MATCH(AN$8,'Default Parameters'!$3:$3,0),FALSE),"[enter country-specific value")</f>
        <v>0.02</v>
      </c>
      <c r="AO446" s="211" cm="1">
        <f t="array" aca="1" ref="AO446" ca="1">IF($G446="D",VLOOKUP($A446,DefaultParameters,MATCH(AO$8,'Default Parameters'!$3:$3,0),FALSE),"[enter country-specific value")</f>
        <v>0.02</v>
      </c>
      <c r="AP446" s="211"/>
      <c r="AQ446" s="211"/>
      <c r="AR446" s="211"/>
      <c r="AS446" s="211"/>
      <c r="AT446" s="211"/>
      <c r="AU446" s="188"/>
      <c r="AV446" s="43" t="e" cm="1">
        <f t="array" aca="1" ref="AV446" ca="1">IF($G446="D",VLOOKUP($A446,DefaultParameters,MATCH(AV$8,'Default Parameters'!$3:$3,0),FALSE),"[enter country-specific value")</f>
        <v>#N/A</v>
      </c>
    </row>
    <row r="447" spans="1:48" x14ac:dyDescent="0.25">
      <c r="A447" s="44" t="str">
        <f t="shared" si="107"/>
        <v>EF_N2O_storage_solid_Non-dairy cattle (calves)</v>
      </c>
      <c r="B447" s="2" t="s">
        <v>49</v>
      </c>
      <c r="C447" s="2" t="s">
        <v>218</v>
      </c>
      <c r="D447" s="77" t="str">
        <f t="shared" ca="1" si="104"/>
        <v>N2O-N</v>
      </c>
      <c r="E447" s="2" t="s">
        <v>78</v>
      </c>
      <c r="F447" s="77" t="str">
        <f t="shared" ca="1" si="105"/>
        <v>Fraction TAN</v>
      </c>
      <c r="G447" s="201" t="s">
        <v>124</v>
      </c>
      <c r="H447" s="2" t="s">
        <v>49</v>
      </c>
      <c r="I447" s="211" t="str">
        <f t="shared" ca="1" si="106"/>
        <v>Table 3.8, 3B, EMEP/EEA Guidebook 2019</v>
      </c>
      <c r="J447" s="202"/>
      <c r="K447" s="211" cm="1">
        <f t="array" aca="1" ref="K447" ca="1">IF($G447="D",VLOOKUP($A447,DefaultParameters,MATCH(K$8,'Default Parameters'!$3:$3,0),FALSE),"[enter country-specific value")</f>
        <v>0.02</v>
      </c>
      <c r="L447" s="211" cm="1">
        <f t="array" aca="1" ref="L447" ca="1">IF($G447="D",VLOOKUP($A447,DefaultParameters,MATCH(L$8,'Default Parameters'!$3:$3,0),FALSE),"[enter country-specific value")</f>
        <v>0.02</v>
      </c>
      <c r="M447" s="211" cm="1">
        <f t="array" aca="1" ref="M447" ca="1">IF($G447="D",VLOOKUP($A447,DefaultParameters,MATCH(M$8,'Default Parameters'!$3:$3,0),FALSE),"[enter country-specific value")</f>
        <v>0.02</v>
      </c>
      <c r="N447" s="211" cm="1">
        <f t="array" aca="1" ref="N447" ca="1">IF($G447="D",VLOOKUP($A447,DefaultParameters,MATCH(N$8,'Default Parameters'!$3:$3,0),FALSE),"[enter country-specific value")</f>
        <v>0.02</v>
      </c>
      <c r="O447" s="211" cm="1">
        <f t="array" aca="1" ref="O447" ca="1">IF($G447="D",VLOOKUP($A447,DefaultParameters,MATCH(O$8,'Default Parameters'!$3:$3,0),FALSE),"[enter country-specific value")</f>
        <v>0.02</v>
      </c>
      <c r="P447" s="211" cm="1">
        <f t="array" aca="1" ref="P447" ca="1">IF($G447="D",VLOOKUP($A447,DefaultParameters,MATCH(P$8,'Default Parameters'!$3:$3,0),FALSE),"[enter country-specific value")</f>
        <v>0.02</v>
      </c>
      <c r="Q447" s="211" cm="1">
        <f t="array" aca="1" ref="Q447" ca="1">IF($G447="D",VLOOKUP($A447,DefaultParameters,MATCH(Q$8,'Default Parameters'!$3:$3,0),FALSE),"[enter country-specific value")</f>
        <v>0.02</v>
      </c>
      <c r="R447" s="211" cm="1">
        <f t="array" aca="1" ref="R447" ca="1">IF($G447="D",VLOOKUP($A447,DefaultParameters,MATCH(R$8,'Default Parameters'!$3:$3,0),FALSE),"[enter country-specific value")</f>
        <v>0.02</v>
      </c>
      <c r="S447" s="211" cm="1">
        <f t="array" aca="1" ref="S447" ca="1">IF($G447="D",VLOOKUP($A447,DefaultParameters,MATCH(S$8,'Default Parameters'!$3:$3,0),FALSE),"[enter country-specific value")</f>
        <v>0.02</v>
      </c>
      <c r="T447" s="211" cm="1">
        <f t="array" aca="1" ref="T447" ca="1">IF($G447="D",VLOOKUP($A447,DefaultParameters,MATCH(T$8,'Default Parameters'!$3:$3,0),FALSE),"[enter country-specific value")</f>
        <v>0.02</v>
      </c>
      <c r="U447" s="211" cm="1">
        <f t="array" aca="1" ref="U447" ca="1">IF($G447="D",VLOOKUP($A447,DefaultParameters,MATCH(U$8,'Default Parameters'!$3:$3,0),FALSE),"[enter country-specific value")</f>
        <v>0.02</v>
      </c>
      <c r="V447" s="211" cm="1">
        <f t="array" aca="1" ref="V447" ca="1">IF($G447="D",VLOOKUP($A447,DefaultParameters,MATCH(V$8,'Default Parameters'!$3:$3,0),FALSE),"[enter country-specific value")</f>
        <v>0.02</v>
      </c>
      <c r="W447" s="211" cm="1">
        <f t="array" aca="1" ref="W447" ca="1">IF($G447="D",VLOOKUP($A447,DefaultParameters,MATCH(W$8,'Default Parameters'!$3:$3,0),FALSE),"[enter country-specific value")</f>
        <v>0.02</v>
      </c>
      <c r="X447" s="211" cm="1">
        <f t="array" aca="1" ref="X447" ca="1">IF($G447="D",VLOOKUP($A447,DefaultParameters,MATCH(X$8,'Default Parameters'!$3:$3,0),FALSE),"[enter country-specific value")</f>
        <v>0.02</v>
      </c>
      <c r="Y447" s="211" cm="1">
        <f t="array" aca="1" ref="Y447" ca="1">IF($G447="D",VLOOKUP($A447,DefaultParameters,MATCH(Y$8,'Default Parameters'!$3:$3,0),FALSE),"[enter country-specific value")</f>
        <v>0.02</v>
      </c>
      <c r="Z447" s="211" cm="1">
        <f t="array" aca="1" ref="Z447" ca="1">IF($G447="D",VLOOKUP($A447,DefaultParameters,MATCH(Z$8,'Default Parameters'!$3:$3,0),FALSE),"[enter country-specific value")</f>
        <v>0.02</v>
      </c>
      <c r="AA447" s="211" cm="1">
        <f t="array" aca="1" ref="AA447" ca="1">IF($G447="D",VLOOKUP($A447,DefaultParameters,MATCH(AA$8,'Default Parameters'!$3:$3,0),FALSE),"[enter country-specific value")</f>
        <v>0.02</v>
      </c>
      <c r="AB447" s="211" cm="1">
        <f t="array" aca="1" ref="AB447" ca="1">IF($G447="D",VLOOKUP($A447,DefaultParameters,MATCH(AB$8,'Default Parameters'!$3:$3,0),FALSE),"[enter country-specific value")</f>
        <v>0.02</v>
      </c>
      <c r="AC447" s="211" cm="1">
        <f t="array" aca="1" ref="AC447" ca="1">IF($G447="D",VLOOKUP($A447,DefaultParameters,MATCH(AC$8,'Default Parameters'!$3:$3,0),FALSE),"[enter country-specific value")</f>
        <v>0.02</v>
      </c>
      <c r="AD447" s="211" cm="1">
        <f t="array" aca="1" ref="AD447" ca="1">IF($G447="D",VLOOKUP($A447,DefaultParameters,MATCH(AD$8,'Default Parameters'!$3:$3,0),FALSE),"[enter country-specific value")</f>
        <v>0.02</v>
      </c>
      <c r="AE447" s="211" cm="1">
        <f t="array" aca="1" ref="AE447" ca="1">IF($G447="D",VLOOKUP($A447,DefaultParameters,MATCH(AE$8,'Default Parameters'!$3:$3,0),FALSE),"[enter country-specific value")</f>
        <v>0.02</v>
      </c>
      <c r="AF447" s="211" cm="1">
        <f t="array" aca="1" ref="AF447" ca="1">IF($G447="D",VLOOKUP($A447,DefaultParameters,MATCH(AF$8,'Default Parameters'!$3:$3,0),FALSE),"[enter country-specific value")</f>
        <v>0.02</v>
      </c>
      <c r="AG447" s="211" cm="1">
        <f t="array" aca="1" ref="AG447" ca="1">IF($G447="D",VLOOKUP($A447,DefaultParameters,MATCH(AG$8,'Default Parameters'!$3:$3,0),FALSE),"[enter country-specific value")</f>
        <v>0.02</v>
      </c>
      <c r="AH447" s="211" cm="1">
        <f t="array" aca="1" ref="AH447" ca="1">IF($G447="D",VLOOKUP($A447,DefaultParameters,MATCH(AH$8,'Default Parameters'!$3:$3,0),FALSE),"[enter country-specific value")</f>
        <v>0.02</v>
      </c>
      <c r="AI447" s="211" cm="1">
        <f t="array" aca="1" ref="AI447" ca="1">IF($G447="D",VLOOKUP($A447,DefaultParameters,MATCH(AI$8,'Default Parameters'!$3:$3,0),FALSE),"[enter country-specific value")</f>
        <v>0.02</v>
      </c>
      <c r="AJ447" s="211" cm="1">
        <f t="array" aca="1" ref="AJ447" ca="1">IF($G447="D",VLOOKUP($A447,DefaultParameters,MATCH(AJ$8,'Default Parameters'!$3:$3,0),FALSE),"[enter country-specific value")</f>
        <v>0.02</v>
      </c>
      <c r="AK447" s="211" cm="1">
        <f t="array" aca="1" ref="AK447" ca="1">IF($G447="D",VLOOKUP($A447,DefaultParameters,MATCH(AK$8,'Default Parameters'!$3:$3,0),FALSE),"[enter country-specific value")</f>
        <v>0.02</v>
      </c>
      <c r="AL447" s="211" cm="1">
        <f t="array" aca="1" ref="AL447" ca="1">IF($G447="D",VLOOKUP($A447,DefaultParameters,MATCH(AL$8,'Default Parameters'!$3:$3,0),FALSE),"[enter country-specific value")</f>
        <v>0.02</v>
      </c>
      <c r="AM447" s="211" cm="1">
        <f t="array" aca="1" ref="AM447" ca="1">IF($G447="D",VLOOKUP($A447,DefaultParameters,MATCH(AM$8,'Default Parameters'!$3:$3,0),FALSE),"[enter country-specific value")</f>
        <v>0.02</v>
      </c>
      <c r="AN447" s="211" cm="1">
        <f t="array" aca="1" ref="AN447" ca="1">IF($G447="D",VLOOKUP($A447,DefaultParameters,MATCH(AN$8,'Default Parameters'!$3:$3,0),FALSE),"[enter country-specific value")</f>
        <v>0.02</v>
      </c>
      <c r="AO447" s="211" cm="1">
        <f t="array" aca="1" ref="AO447" ca="1">IF($G447="D",VLOOKUP($A447,DefaultParameters,MATCH(AO$8,'Default Parameters'!$3:$3,0),FALSE),"[enter country-specific value")</f>
        <v>0.02</v>
      </c>
      <c r="AP447" s="211"/>
      <c r="AQ447" s="211"/>
      <c r="AR447" s="211"/>
      <c r="AS447" s="211"/>
      <c r="AT447" s="211"/>
      <c r="AU447" s="188"/>
      <c r="AV447" s="43" t="e" cm="1">
        <f t="array" aca="1" ref="AV447" ca="1">IF($G447="D",VLOOKUP($A447,DefaultParameters,MATCH(AV$8,'Default Parameters'!$3:$3,0),FALSE),"[enter country-specific value")</f>
        <v>#N/A</v>
      </c>
    </row>
    <row r="448" spans="1:48" x14ac:dyDescent="0.25">
      <c r="A448" s="44" t="str">
        <f t="shared" si="107"/>
        <v>EF_N2O_storage_solid_Sheep</v>
      </c>
      <c r="B448" s="2" t="s">
        <v>49</v>
      </c>
      <c r="C448" s="2" t="s">
        <v>218</v>
      </c>
      <c r="D448" s="77" t="str">
        <f t="shared" ca="1" si="104"/>
        <v>N2O-N</v>
      </c>
      <c r="E448" s="2" t="s">
        <v>79</v>
      </c>
      <c r="F448" s="77" t="str">
        <f t="shared" ca="1" si="105"/>
        <v>Fraction TAN</v>
      </c>
      <c r="G448" s="201" t="s">
        <v>124</v>
      </c>
      <c r="H448" s="2" t="s">
        <v>49</v>
      </c>
      <c r="I448" s="211" t="str">
        <f t="shared" ca="1" si="106"/>
        <v>Table 3.8, 3B, EMEP/EEA Guidebook 2019</v>
      </c>
      <c r="J448" s="202"/>
      <c r="K448" s="211" cm="1">
        <f t="array" aca="1" ref="K448" ca="1">IF($G448="D",VLOOKUP($A448,DefaultParameters,MATCH(K$8,'Default Parameters'!$3:$3,0),FALSE),"[enter country-specific value")</f>
        <v>0.02</v>
      </c>
      <c r="L448" s="211" cm="1">
        <f t="array" aca="1" ref="L448" ca="1">IF($G448="D",VLOOKUP($A448,DefaultParameters,MATCH(L$8,'Default Parameters'!$3:$3,0),FALSE),"[enter country-specific value")</f>
        <v>0.02</v>
      </c>
      <c r="M448" s="211" cm="1">
        <f t="array" aca="1" ref="M448" ca="1">IF($G448="D",VLOOKUP($A448,DefaultParameters,MATCH(M$8,'Default Parameters'!$3:$3,0),FALSE),"[enter country-specific value")</f>
        <v>0.02</v>
      </c>
      <c r="N448" s="211" cm="1">
        <f t="array" aca="1" ref="N448" ca="1">IF($G448="D",VLOOKUP($A448,DefaultParameters,MATCH(N$8,'Default Parameters'!$3:$3,0),FALSE),"[enter country-specific value")</f>
        <v>0.02</v>
      </c>
      <c r="O448" s="211" cm="1">
        <f t="array" aca="1" ref="O448" ca="1">IF($G448="D",VLOOKUP($A448,DefaultParameters,MATCH(O$8,'Default Parameters'!$3:$3,0),FALSE),"[enter country-specific value")</f>
        <v>0.02</v>
      </c>
      <c r="P448" s="211" cm="1">
        <f t="array" aca="1" ref="P448" ca="1">IF($G448="D",VLOOKUP($A448,DefaultParameters,MATCH(P$8,'Default Parameters'!$3:$3,0),FALSE),"[enter country-specific value")</f>
        <v>0.02</v>
      </c>
      <c r="Q448" s="211" cm="1">
        <f t="array" aca="1" ref="Q448" ca="1">IF($G448="D",VLOOKUP($A448,DefaultParameters,MATCH(Q$8,'Default Parameters'!$3:$3,0),FALSE),"[enter country-specific value")</f>
        <v>0.02</v>
      </c>
      <c r="R448" s="211" cm="1">
        <f t="array" aca="1" ref="R448" ca="1">IF($G448="D",VLOOKUP($A448,DefaultParameters,MATCH(R$8,'Default Parameters'!$3:$3,0),FALSE),"[enter country-specific value")</f>
        <v>0.02</v>
      </c>
      <c r="S448" s="211" cm="1">
        <f t="array" aca="1" ref="S448" ca="1">IF($G448="D",VLOOKUP($A448,DefaultParameters,MATCH(S$8,'Default Parameters'!$3:$3,0),FALSE),"[enter country-specific value")</f>
        <v>0.02</v>
      </c>
      <c r="T448" s="211" cm="1">
        <f t="array" aca="1" ref="T448" ca="1">IF($G448="D",VLOOKUP($A448,DefaultParameters,MATCH(T$8,'Default Parameters'!$3:$3,0),FALSE),"[enter country-specific value")</f>
        <v>0.02</v>
      </c>
      <c r="U448" s="211" cm="1">
        <f t="array" aca="1" ref="U448" ca="1">IF($G448="D",VLOOKUP($A448,DefaultParameters,MATCH(U$8,'Default Parameters'!$3:$3,0),FALSE),"[enter country-specific value")</f>
        <v>0.02</v>
      </c>
      <c r="V448" s="211" cm="1">
        <f t="array" aca="1" ref="V448" ca="1">IF($G448="D",VLOOKUP($A448,DefaultParameters,MATCH(V$8,'Default Parameters'!$3:$3,0),FALSE),"[enter country-specific value")</f>
        <v>0.02</v>
      </c>
      <c r="W448" s="211" cm="1">
        <f t="array" aca="1" ref="W448" ca="1">IF($G448="D",VLOOKUP($A448,DefaultParameters,MATCH(W$8,'Default Parameters'!$3:$3,0),FALSE),"[enter country-specific value")</f>
        <v>0.02</v>
      </c>
      <c r="X448" s="211" cm="1">
        <f t="array" aca="1" ref="X448" ca="1">IF($G448="D",VLOOKUP($A448,DefaultParameters,MATCH(X$8,'Default Parameters'!$3:$3,0),FALSE),"[enter country-specific value")</f>
        <v>0.02</v>
      </c>
      <c r="Y448" s="211" cm="1">
        <f t="array" aca="1" ref="Y448" ca="1">IF($G448="D",VLOOKUP($A448,DefaultParameters,MATCH(Y$8,'Default Parameters'!$3:$3,0),FALSE),"[enter country-specific value")</f>
        <v>0.02</v>
      </c>
      <c r="Z448" s="211" cm="1">
        <f t="array" aca="1" ref="Z448" ca="1">IF($G448="D",VLOOKUP($A448,DefaultParameters,MATCH(Z$8,'Default Parameters'!$3:$3,0),FALSE),"[enter country-specific value")</f>
        <v>0.02</v>
      </c>
      <c r="AA448" s="211" cm="1">
        <f t="array" aca="1" ref="AA448" ca="1">IF($G448="D",VLOOKUP($A448,DefaultParameters,MATCH(AA$8,'Default Parameters'!$3:$3,0),FALSE),"[enter country-specific value")</f>
        <v>0.02</v>
      </c>
      <c r="AB448" s="211" cm="1">
        <f t="array" aca="1" ref="AB448" ca="1">IF($G448="D",VLOOKUP($A448,DefaultParameters,MATCH(AB$8,'Default Parameters'!$3:$3,0),FALSE),"[enter country-specific value")</f>
        <v>0.02</v>
      </c>
      <c r="AC448" s="211" cm="1">
        <f t="array" aca="1" ref="AC448" ca="1">IF($G448="D",VLOOKUP($A448,DefaultParameters,MATCH(AC$8,'Default Parameters'!$3:$3,0),FALSE),"[enter country-specific value")</f>
        <v>0.02</v>
      </c>
      <c r="AD448" s="211" cm="1">
        <f t="array" aca="1" ref="AD448" ca="1">IF($G448="D",VLOOKUP($A448,DefaultParameters,MATCH(AD$8,'Default Parameters'!$3:$3,0),FALSE),"[enter country-specific value")</f>
        <v>0.02</v>
      </c>
      <c r="AE448" s="211" cm="1">
        <f t="array" aca="1" ref="AE448" ca="1">IF($G448="D",VLOOKUP($A448,DefaultParameters,MATCH(AE$8,'Default Parameters'!$3:$3,0),FALSE),"[enter country-specific value")</f>
        <v>0.02</v>
      </c>
      <c r="AF448" s="211" cm="1">
        <f t="array" aca="1" ref="AF448" ca="1">IF($G448="D",VLOOKUP($A448,DefaultParameters,MATCH(AF$8,'Default Parameters'!$3:$3,0),FALSE),"[enter country-specific value")</f>
        <v>0.02</v>
      </c>
      <c r="AG448" s="211" cm="1">
        <f t="array" aca="1" ref="AG448" ca="1">IF($G448="D",VLOOKUP($A448,DefaultParameters,MATCH(AG$8,'Default Parameters'!$3:$3,0),FALSE),"[enter country-specific value")</f>
        <v>0.02</v>
      </c>
      <c r="AH448" s="211" cm="1">
        <f t="array" aca="1" ref="AH448" ca="1">IF($G448="D",VLOOKUP($A448,DefaultParameters,MATCH(AH$8,'Default Parameters'!$3:$3,0),FALSE),"[enter country-specific value")</f>
        <v>0.02</v>
      </c>
      <c r="AI448" s="211" cm="1">
        <f t="array" aca="1" ref="AI448" ca="1">IF($G448="D",VLOOKUP($A448,DefaultParameters,MATCH(AI$8,'Default Parameters'!$3:$3,0),FALSE),"[enter country-specific value")</f>
        <v>0.02</v>
      </c>
      <c r="AJ448" s="211" cm="1">
        <f t="array" aca="1" ref="AJ448" ca="1">IF($G448="D",VLOOKUP($A448,DefaultParameters,MATCH(AJ$8,'Default Parameters'!$3:$3,0),FALSE),"[enter country-specific value")</f>
        <v>0.02</v>
      </c>
      <c r="AK448" s="211" cm="1">
        <f t="array" aca="1" ref="AK448" ca="1">IF($G448="D",VLOOKUP($A448,DefaultParameters,MATCH(AK$8,'Default Parameters'!$3:$3,0),FALSE),"[enter country-specific value")</f>
        <v>0.02</v>
      </c>
      <c r="AL448" s="211" cm="1">
        <f t="array" aca="1" ref="AL448" ca="1">IF($G448="D",VLOOKUP($A448,DefaultParameters,MATCH(AL$8,'Default Parameters'!$3:$3,0),FALSE),"[enter country-specific value")</f>
        <v>0.02</v>
      </c>
      <c r="AM448" s="211" cm="1">
        <f t="array" aca="1" ref="AM448" ca="1">IF($G448="D",VLOOKUP($A448,DefaultParameters,MATCH(AM$8,'Default Parameters'!$3:$3,0),FALSE),"[enter country-specific value")</f>
        <v>0.02</v>
      </c>
      <c r="AN448" s="211" cm="1">
        <f t="array" aca="1" ref="AN448" ca="1">IF($G448="D",VLOOKUP($A448,DefaultParameters,MATCH(AN$8,'Default Parameters'!$3:$3,0),FALSE),"[enter country-specific value")</f>
        <v>0.02</v>
      </c>
      <c r="AO448" s="211" cm="1">
        <f t="array" aca="1" ref="AO448" ca="1">IF($G448="D",VLOOKUP($A448,DefaultParameters,MATCH(AO$8,'Default Parameters'!$3:$3,0),FALSE),"[enter country-specific value")</f>
        <v>0.02</v>
      </c>
      <c r="AP448" s="211"/>
      <c r="AQ448" s="211"/>
      <c r="AR448" s="211"/>
      <c r="AS448" s="211"/>
      <c r="AT448" s="211"/>
      <c r="AU448" s="188"/>
      <c r="AV448" s="43" t="e" cm="1">
        <f t="array" aca="1" ref="AV448" ca="1">IF($G448="D",VLOOKUP($A448,DefaultParameters,MATCH(AV$8,'Default Parameters'!$3:$3,0),FALSE),"[enter country-specific value")</f>
        <v>#N/A</v>
      </c>
    </row>
    <row r="449" spans="1:48" x14ac:dyDescent="0.25">
      <c r="A449" s="44" t="str">
        <f t="shared" si="107"/>
        <v>EF_N2O_storage_solid_Swine (finishing pigs)</v>
      </c>
      <c r="B449" s="2" t="s">
        <v>49</v>
      </c>
      <c r="C449" s="2" t="s">
        <v>218</v>
      </c>
      <c r="D449" s="77" t="str">
        <f t="shared" ca="1" si="104"/>
        <v>N2O-N</v>
      </c>
      <c r="E449" s="2" t="s">
        <v>538</v>
      </c>
      <c r="F449" s="77" t="str">
        <f t="shared" ca="1" si="105"/>
        <v>Fraction TAN</v>
      </c>
      <c r="G449" s="201" t="s">
        <v>124</v>
      </c>
      <c r="H449" s="2" t="s">
        <v>49</v>
      </c>
      <c r="I449" s="211" t="str">
        <f t="shared" ca="1" si="106"/>
        <v>Table 3.8, 3B, EMEP/EEA Guidebook 2019</v>
      </c>
      <c r="J449" s="202"/>
      <c r="K449" s="211" cm="1">
        <f t="array" aca="1" ref="K449" ca="1">IF($G449="D",VLOOKUP($A449,DefaultParameters,MATCH(K$8,'Default Parameters'!$3:$3,0),FALSE),"[enter country-specific value")</f>
        <v>0.01</v>
      </c>
      <c r="L449" s="211" cm="1">
        <f t="array" aca="1" ref="L449" ca="1">IF($G449="D",VLOOKUP($A449,DefaultParameters,MATCH(L$8,'Default Parameters'!$3:$3,0),FALSE),"[enter country-specific value")</f>
        <v>0.01</v>
      </c>
      <c r="M449" s="211" cm="1">
        <f t="array" aca="1" ref="M449" ca="1">IF($G449="D",VLOOKUP($A449,DefaultParameters,MATCH(M$8,'Default Parameters'!$3:$3,0),FALSE),"[enter country-specific value")</f>
        <v>0.01</v>
      </c>
      <c r="N449" s="211" cm="1">
        <f t="array" aca="1" ref="N449" ca="1">IF($G449="D",VLOOKUP($A449,DefaultParameters,MATCH(N$8,'Default Parameters'!$3:$3,0),FALSE),"[enter country-specific value")</f>
        <v>0.01</v>
      </c>
      <c r="O449" s="211" cm="1">
        <f t="array" aca="1" ref="O449" ca="1">IF($G449="D",VLOOKUP($A449,DefaultParameters,MATCH(O$8,'Default Parameters'!$3:$3,0),FALSE),"[enter country-specific value")</f>
        <v>0.01</v>
      </c>
      <c r="P449" s="211" cm="1">
        <f t="array" aca="1" ref="P449" ca="1">IF($G449="D",VLOOKUP($A449,DefaultParameters,MATCH(P$8,'Default Parameters'!$3:$3,0),FALSE),"[enter country-specific value")</f>
        <v>0.01</v>
      </c>
      <c r="Q449" s="211" cm="1">
        <f t="array" aca="1" ref="Q449" ca="1">IF($G449="D",VLOOKUP($A449,DefaultParameters,MATCH(Q$8,'Default Parameters'!$3:$3,0),FALSE),"[enter country-specific value")</f>
        <v>0.01</v>
      </c>
      <c r="R449" s="211" cm="1">
        <f t="array" aca="1" ref="R449" ca="1">IF($G449="D",VLOOKUP($A449,DefaultParameters,MATCH(R$8,'Default Parameters'!$3:$3,0),FALSE),"[enter country-specific value")</f>
        <v>0.01</v>
      </c>
      <c r="S449" s="211" cm="1">
        <f t="array" aca="1" ref="S449" ca="1">IF($G449="D",VLOOKUP($A449,DefaultParameters,MATCH(S$8,'Default Parameters'!$3:$3,0),FALSE),"[enter country-specific value")</f>
        <v>0.01</v>
      </c>
      <c r="T449" s="211" cm="1">
        <f t="array" aca="1" ref="T449" ca="1">IF($G449="D",VLOOKUP($A449,DefaultParameters,MATCH(T$8,'Default Parameters'!$3:$3,0),FALSE),"[enter country-specific value")</f>
        <v>0.01</v>
      </c>
      <c r="U449" s="211" cm="1">
        <f t="array" aca="1" ref="U449" ca="1">IF($G449="D",VLOOKUP($A449,DefaultParameters,MATCH(U$8,'Default Parameters'!$3:$3,0),FALSE),"[enter country-specific value")</f>
        <v>0.01</v>
      </c>
      <c r="V449" s="211" cm="1">
        <f t="array" aca="1" ref="V449" ca="1">IF($G449="D",VLOOKUP($A449,DefaultParameters,MATCH(V$8,'Default Parameters'!$3:$3,0),FALSE),"[enter country-specific value")</f>
        <v>0.01</v>
      </c>
      <c r="W449" s="211" cm="1">
        <f t="array" aca="1" ref="W449" ca="1">IF($G449="D",VLOOKUP($A449,DefaultParameters,MATCH(W$8,'Default Parameters'!$3:$3,0),FALSE),"[enter country-specific value")</f>
        <v>0.01</v>
      </c>
      <c r="X449" s="211" cm="1">
        <f t="array" aca="1" ref="X449" ca="1">IF($G449="D",VLOOKUP($A449,DefaultParameters,MATCH(X$8,'Default Parameters'!$3:$3,0),FALSE),"[enter country-specific value")</f>
        <v>0.01</v>
      </c>
      <c r="Y449" s="211" cm="1">
        <f t="array" aca="1" ref="Y449" ca="1">IF($G449="D",VLOOKUP($A449,DefaultParameters,MATCH(Y$8,'Default Parameters'!$3:$3,0),FALSE),"[enter country-specific value")</f>
        <v>0.01</v>
      </c>
      <c r="Z449" s="211" cm="1">
        <f t="array" aca="1" ref="Z449" ca="1">IF($G449="D",VLOOKUP($A449,DefaultParameters,MATCH(Z$8,'Default Parameters'!$3:$3,0),FALSE),"[enter country-specific value")</f>
        <v>0.01</v>
      </c>
      <c r="AA449" s="211" cm="1">
        <f t="array" aca="1" ref="AA449" ca="1">IF($G449="D",VLOOKUP($A449,DefaultParameters,MATCH(AA$8,'Default Parameters'!$3:$3,0),FALSE),"[enter country-specific value")</f>
        <v>0.01</v>
      </c>
      <c r="AB449" s="211" cm="1">
        <f t="array" aca="1" ref="AB449" ca="1">IF($G449="D",VLOOKUP($A449,DefaultParameters,MATCH(AB$8,'Default Parameters'!$3:$3,0),FALSE),"[enter country-specific value")</f>
        <v>0.01</v>
      </c>
      <c r="AC449" s="211" cm="1">
        <f t="array" aca="1" ref="AC449" ca="1">IF($G449="D",VLOOKUP($A449,DefaultParameters,MATCH(AC$8,'Default Parameters'!$3:$3,0),FALSE),"[enter country-specific value")</f>
        <v>0.01</v>
      </c>
      <c r="AD449" s="211" cm="1">
        <f t="array" aca="1" ref="AD449" ca="1">IF($G449="D",VLOOKUP($A449,DefaultParameters,MATCH(AD$8,'Default Parameters'!$3:$3,0),FALSE),"[enter country-specific value")</f>
        <v>0.01</v>
      </c>
      <c r="AE449" s="211" cm="1">
        <f t="array" aca="1" ref="AE449" ca="1">IF($G449="D",VLOOKUP($A449,DefaultParameters,MATCH(AE$8,'Default Parameters'!$3:$3,0),FALSE),"[enter country-specific value")</f>
        <v>0.01</v>
      </c>
      <c r="AF449" s="211" cm="1">
        <f t="array" aca="1" ref="AF449" ca="1">IF($G449="D",VLOOKUP($A449,DefaultParameters,MATCH(AF$8,'Default Parameters'!$3:$3,0),FALSE),"[enter country-specific value")</f>
        <v>0.01</v>
      </c>
      <c r="AG449" s="211" cm="1">
        <f t="array" aca="1" ref="AG449" ca="1">IF($G449="D",VLOOKUP($A449,DefaultParameters,MATCH(AG$8,'Default Parameters'!$3:$3,0),FALSE),"[enter country-specific value")</f>
        <v>0.01</v>
      </c>
      <c r="AH449" s="211" cm="1">
        <f t="array" aca="1" ref="AH449" ca="1">IF($G449="D",VLOOKUP($A449,DefaultParameters,MATCH(AH$8,'Default Parameters'!$3:$3,0),FALSE),"[enter country-specific value")</f>
        <v>0.01</v>
      </c>
      <c r="AI449" s="211" cm="1">
        <f t="array" aca="1" ref="AI449" ca="1">IF($G449="D",VLOOKUP($A449,DefaultParameters,MATCH(AI$8,'Default Parameters'!$3:$3,0),FALSE),"[enter country-specific value")</f>
        <v>0.01</v>
      </c>
      <c r="AJ449" s="211" cm="1">
        <f t="array" aca="1" ref="AJ449" ca="1">IF($G449="D",VLOOKUP($A449,DefaultParameters,MATCH(AJ$8,'Default Parameters'!$3:$3,0),FALSE),"[enter country-specific value")</f>
        <v>0.01</v>
      </c>
      <c r="AK449" s="211" cm="1">
        <f t="array" aca="1" ref="AK449" ca="1">IF($G449="D",VLOOKUP($A449,DefaultParameters,MATCH(AK$8,'Default Parameters'!$3:$3,0),FALSE),"[enter country-specific value")</f>
        <v>0.01</v>
      </c>
      <c r="AL449" s="211" cm="1">
        <f t="array" aca="1" ref="AL449" ca="1">IF($G449="D",VLOOKUP($A449,DefaultParameters,MATCH(AL$8,'Default Parameters'!$3:$3,0),FALSE),"[enter country-specific value")</f>
        <v>0.01</v>
      </c>
      <c r="AM449" s="211" cm="1">
        <f t="array" aca="1" ref="AM449" ca="1">IF($G449="D",VLOOKUP($A449,DefaultParameters,MATCH(AM$8,'Default Parameters'!$3:$3,0),FALSE),"[enter country-specific value")</f>
        <v>0.01</v>
      </c>
      <c r="AN449" s="211" cm="1">
        <f t="array" aca="1" ref="AN449" ca="1">IF($G449="D",VLOOKUP($A449,DefaultParameters,MATCH(AN$8,'Default Parameters'!$3:$3,0),FALSE),"[enter country-specific value")</f>
        <v>0.01</v>
      </c>
      <c r="AO449" s="211" cm="1">
        <f t="array" aca="1" ref="AO449" ca="1">IF($G449="D",VLOOKUP($A449,DefaultParameters,MATCH(AO$8,'Default Parameters'!$3:$3,0),FALSE),"[enter country-specific value")</f>
        <v>0.01</v>
      </c>
      <c r="AP449" s="211"/>
      <c r="AQ449" s="211"/>
      <c r="AR449" s="211"/>
      <c r="AS449" s="211"/>
      <c r="AT449" s="211"/>
      <c r="AU449" s="188"/>
      <c r="AV449" s="43" t="e" cm="1">
        <f t="array" aca="1" ref="AV449" ca="1">IF($G449="D",VLOOKUP($A449,DefaultParameters,MATCH(AV$8,'Default Parameters'!$3:$3,0),FALSE),"[enter country-specific value")</f>
        <v>#N/A</v>
      </c>
    </row>
    <row r="450" spans="1:48" x14ac:dyDescent="0.25">
      <c r="A450" s="44" t="str">
        <f t="shared" si="107"/>
        <v>EF_N2O_storage_solid_Swine (sows)</v>
      </c>
      <c r="B450" s="2" t="s">
        <v>49</v>
      </c>
      <c r="C450" s="2" t="s">
        <v>218</v>
      </c>
      <c r="D450" s="77" t="str">
        <f t="shared" ca="1" si="104"/>
        <v>N2O-N</v>
      </c>
      <c r="E450" s="2" t="s">
        <v>145</v>
      </c>
      <c r="F450" s="77" t="str">
        <f t="shared" ca="1" si="105"/>
        <v>Fraction TAN</v>
      </c>
      <c r="G450" s="201" t="s">
        <v>124</v>
      </c>
      <c r="H450" s="2" t="s">
        <v>49</v>
      </c>
      <c r="I450" s="211" t="str">
        <f t="shared" ca="1" si="106"/>
        <v>Table 3.8, 3B, EMEP/EEA Guidebook 2019</v>
      </c>
      <c r="J450" s="202"/>
      <c r="K450" s="211" cm="1">
        <f t="array" aca="1" ref="K450" ca="1">IF($G450="D",VLOOKUP($A450,DefaultParameters,MATCH(K$8,'Default Parameters'!$3:$3,0),FALSE),"[enter country-specific value")</f>
        <v>0.01</v>
      </c>
      <c r="L450" s="211" cm="1">
        <f t="array" aca="1" ref="L450" ca="1">IF($G450="D",VLOOKUP($A450,DefaultParameters,MATCH(L$8,'Default Parameters'!$3:$3,0),FALSE),"[enter country-specific value")</f>
        <v>0.01</v>
      </c>
      <c r="M450" s="211" cm="1">
        <f t="array" aca="1" ref="M450" ca="1">IF($G450="D",VLOOKUP($A450,DefaultParameters,MATCH(M$8,'Default Parameters'!$3:$3,0),FALSE),"[enter country-specific value")</f>
        <v>0.01</v>
      </c>
      <c r="N450" s="211" cm="1">
        <f t="array" aca="1" ref="N450" ca="1">IF($G450="D",VLOOKUP($A450,DefaultParameters,MATCH(N$8,'Default Parameters'!$3:$3,0),FALSE),"[enter country-specific value")</f>
        <v>0.01</v>
      </c>
      <c r="O450" s="211" cm="1">
        <f t="array" aca="1" ref="O450" ca="1">IF($G450="D",VLOOKUP($A450,DefaultParameters,MATCH(O$8,'Default Parameters'!$3:$3,0),FALSE),"[enter country-specific value")</f>
        <v>0.01</v>
      </c>
      <c r="P450" s="211" cm="1">
        <f t="array" aca="1" ref="P450" ca="1">IF($G450="D",VLOOKUP($A450,DefaultParameters,MATCH(P$8,'Default Parameters'!$3:$3,0),FALSE),"[enter country-specific value")</f>
        <v>0.01</v>
      </c>
      <c r="Q450" s="211" cm="1">
        <f t="array" aca="1" ref="Q450" ca="1">IF($G450="D",VLOOKUP($A450,DefaultParameters,MATCH(Q$8,'Default Parameters'!$3:$3,0),FALSE),"[enter country-specific value")</f>
        <v>0.01</v>
      </c>
      <c r="R450" s="211" cm="1">
        <f t="array" aca="1" ref="R450" ca="1">IF($G450="D",VLOOKUP($A450,DefaultParameters,MATCH(R$8,'Default Parameters'!$3:$3,0),FALSE),"[enter country-specific value")</f>
        <v>0.01</v>
      </c>
      <c r="S450" s="211" cm="1">
        <f t="array" aca="1" ref="S450" ca="1">IF($G450="D",VLOOKUP($A450,DefaultParameters,MATCH(S$8,'Default Parameters'!$3:$3,0),FALSE),"[enter country-specific value")</f>
        <v>0.01</v>
      </c>
      <c r="T450" s="211" cm="1">
        <f t="array" aca="1" ref="T450" ca="1">IF($G450="D",VLOOKUP($A450,DefaultParameters,MATCH(T$8,'Default Parameters'!$3:$3,0),FALSE),"[enter country-specific value")</f>
        <v>0.01</v>
      </c>
      <c r="U450" s="211" cm="1">
        <f t="array" aca="1" ref="U450" ca="1">IF($G450="D",VLOOKUP($A450,DefaultParameters,MATCH(U$8,'Default Parameters'!$3:$3,0),FALSE),"[enter country-specific value")</f>
        <v>0.01</v>
      </c>
      <c r="V450" s="211" cm="1">
        <f t="array" aca="1" ref="V450" ca="1">IF($G450="D",VLOOKUP($A450,DefaultParameters,MATCH(V$8,'Default Parameters'!$3:$3,0),FALSE),"[enter country-specific value")</f>
        <v>0.01</v>
      </c>
      <c r="W450" s="211" cm="1">
        <f t="array" aca="1" ref="W450" ca="1">IF($G450="D",VLOOKUP($A450,DefaultParameters,MATCH(W$8,'Default Parameters'!$3:$3,0),FALSE),"[enter country-specific value")</f>
        <v>0.01</v>
      </c>
      <c r="X450" s="211" cm="1">
        <f t="array" aca="1" ref="X450" ca="1">IF($G450="D",VLOOKUP($A450,DefaultParameters,MATCH(X$8,'Default Parameters'!$3:$3,0),FALSE),"[enter country-specific value")</f>
        <v>0.01</v>
      </c>
      <c r="Y450" s="211" cm="1">
        <f t="array" aca="1" ref="Y450" ca="1">IF($G450="D",VLOOKUP($A450,DefaultParameters,MATCH(Y$8,'Default Parameters'!$3:$3,0),FALSE),"[enter country-specific value")</f>
        <v>0.01</v>
      </c>
      <c r="Z450" s="211" cm="1">
        <f t="array" aca="1" ref="Z450" ca="1">IF($G450="D",VLOOKUP($A450,DefaultParameters,MATCH(Z$8,'Default Parameters'!$3:$3,0),FALSE),"[enter country-specific value")</f>
        <v>0.01</v>
      </c>
      <c r="AA450" s="211" cm="1">
        <f t="array" aca="1" ref="AA450" ca="1">IF($G450="D",VLOOKUP($A450,DefaultParameters,MATCH(AA$8,'Default Parameters'!$3:$3,0),FALSE),"[enter country-specific value")</f>
        <v>0.01</v>
      </c>
      <c r="AB450" s="211" cm="1">
        <f t="array" aca="1" ref="AB450" ca="1">IF($G450="D",VLOOKUP($A450,DefaultParameters,MATCH(AB$8,'Default Parameters'!$3:$3,0),FALSE),"[enter country-specific value")</f>
        <v>0.01</v>
      </c>
      <c r="AC450" s="211" cm="1">
        <f t="array" aca="1" ref="AC450" ca="1">IF($G450="D",VLOOKUP($A450,DefaultParameters,MATCH(AC$8,'Default Parameters'!$3:$3,0),FALSE),"[enter country-specific value")</f>
        <v>0.01</v>
      </c>
      <c r="AD450" s="211" cm="1">
        <f t="array" aca="1" ref="AD450" ca="1">IF($G450="D",VLOOKUP($A450,DefaultParameters,MATCH(AD$8,'Default Parameters'!$3:$3,0),FALSE),"[enter country-specific value")</f>
        <v>0.01</v>
      </c>
      <c r="AE450" s="211" cm="1">
        <f t="array" aca="1" ref="AE450" ca="1">IF($G450="D",VLOOKUP($A450,DefaultParameters,MATCH(AE$8,'Default Parameters'!$3:$3,0),FALSE),"[enter country-specific value")</f>
        <v>0.01</v>
      </c>
      <c r="AF450" s="211" cm="1">
        <f t="array" aca="1" ref="AF450" ca="1">IF($G450="D",VLOOKUP($A450,DefaultParameters,MATCH(AF$8,'Default Parameters'!$3:$3,0),FALSE),"[enter country-specific value")</f>
        <v>0.01</v>
      </c>
      <c r="AG450" s="211" cm="1">
        <f t="array" aca="1" ref="AG450" ca="1">IF($G450="D",VLOOKUP($A450,DefaultParameters,MATCH(AG$8,'Default Parameters'!$3:$3,0),FALSE),"[enter country-specific value")</f>
        <v>0.01</v>
      </c>
      <c r="AH450" s="211" cm="1">
        <f t="array" aca="1" ref="AH450" ca="1">IF($G450="D",VLOOKUP($A450,DefaultParameters,MATCH(AH$8,'Default Parameters'!$3:$3,0),FALSE),"[enter country-specific value")</f>
        <v>0.01</v>
      </c>
      <c r="AI450" s="211" cm="1">
        <f t="array" aca="1" ref="AI450" ca="1">IF($G450="D",VLOOKUP($A450,DefaultParameters,MATCH(AI$8,'Default Parameters'!$3:$3,0),FALSE),"[enter country-specific value")</f>
        <v>0.01</v>
      </c>
      <c r="AJ450" s="211" cm="1">
        <f t="array" aca="1" ref="AJ450" ca="1">IF($G450="D",VLOOKUP($A450,DefaultParameters,MATCH(AJ$8,'Default Parameters'!$3:$3,0),FALSE),"[enter country-specific value")</f>
        <v>0.01</v>
      </c>
      <c r="AK450" s="211" cm="1">
        <f t="array" aca="1" ref="AK450" ca="1">IF($G450="D",VLOOKUP($A450,DefaultParameters,MATCH(AK$8,'Default Parameters'!$3:$3,0),FALSE),"[enter country-specific value")</f>
        <v>0.01</v>
      </c>
      <c r="AL450" s="211" cm="1">
        <f t="array" aca="1" ref="AL450" ca="1">IF($G450="D",VLOOKUP($A450,DefaultParameters,MATCH(AL$8,'Default Parameters'!$3:$3,0),FALSE),"[enter country-specific value")</f>
        <v>0.01</v>
      </c>
      <c r="AM450" s="211" cm="1">
        <f t="array" aca="1" ref="AM450" ca="1">IF($G450="D",VLOOKUP($A450,DefaultParameters,MATCH(AM$8,'Default Parameters'!$3:$3,0),FALSE),"[enter country-specific value")</f>
        <v>0.01</v>
      </c>
      <c r="AN450" s="211" cm="1">
        <f t="array" aca="1" ref="AN450" ca="1">IF($G450="D",VLOOKUP($A450,DefaultParameters,MATCH(AN$8,'Default Parameters'!$3:$3,0),FALSE),"[enter country-specific value")</f>
        <v>0.01</v>
      </c>
      <c r="AO450" s="211" cm="1">
        <f t="array" aca="1" ref="AO450" ca="1">IF($G450="D",VLOOKUP($A450,DefaultParameters,MATCH(AO$8,'Default Parameters'!$3:$3,0),FALSE),"[enter country-specific value")</f>
        <v>0.01</v>
      </c>
      <c r="AP450" s="211"/>
      <c r="AQ450" s="211"/>
      <c r="AR450" s="211"/>
      <c r="AS450" s="211"/>
      <c r="AT450" s="211"/>
      <c r="AU450" s="188"/>
      <c r="AV450" s="211" t="e" cm="1">
        <f t="array" aca="1" ref="AV450" ca="1">IF($G450="D",VLOOKUP($A450,DefaultParameters,MATCH(AV$8,'Default Parameters'!$3:$3,0),FALSE),"[enter country-specific value")</f>
        <v>#N/A</v>
      </c>
    </row>
    <row r="451" spans="1:48" x14ac:dyDescent="0.25">
      <c r="A451" s="44" t="str">
        <f t="shared" si="107"/>
        <v>EF_N2O_storage_solid_Buffalo</v>
      </c>
      <c r="B451" s="2" t="s">
        <v>49</v>
      </c>
      <c r="C451" s="2" t="s">
        <v>218</v>
      </c>
      <c r="D451" s="77" t="str">
        <f t="shared" ca="1" si="104"/>
        <v>N2O-N</v>
      </c>
      <c r="E451" s="2" t="s">
        <v>80</v>
      </c>
      <c r="F451" s="77" t="str">
        <f t="shared" ca="1" si="105"/>
        <v>Fraction TAN</v>
      </c>
      <c r="G451" s="201" t="s">
        <v>124</v>
      </c>
      <c r="H451" s="2" t="s">
        <v>49</v>
      </c>
      <c r="I451" s="211" t="str">
        <f t="shared" ca="1" si="106"/>
        <v>Table 3.8, 3B, EMEP/EEA Guidebook 2019</v>
      </c>
      <c r="J451" s="202"/>
      <c r="K451" s="211" cm="1">
        <f t="array" aca="1" ref="K451" ca="1">IF($G451="D",VLOOKUP($A451,DefaultParameters,MATCH(K$8,'Default Parameters'!$3:$3,0),FALSE),"[enter country-specific value")</f>
        <v>0.02</v>
      </c>
      <c r="L451" s="211" cm="1">
        <f t="array" aca="1" ref="L451" ca="1">IF($G451="D",VLOOKUP($A451,DefaultParameters,MATCH(L$8,'Default Parameters'!$3:$3,0),FALSE),"[enter country-specific value")</f>
        <v>0.02</v>
      </c>
      <c r="M451" s="211" cm="1">
        <f t="array" aca="1" ref="M451" ca="1">IF($G451="D",VLOOKUP($A451,DefaultParameters,MATCH(M$8,'Default Parameters'!$3:$3,0),FALSE),"[enter country-specific value")</f>
        <v>0.02</v>
      </c>
      <c r="N451" s="211" cm="1">
        <f t="array" aca="1" ref="N451" ca="1">IF($G451="D",VLOOKUP($A451,DefaultParameters,MATCH(N$8,'Default Parameters'!$3:$3,0),FALSE),"[enter country-specific value")</f>
        <v>0.02</v>
      </c>
      <c r="O451" s="211" cm="1">
        <f t="array" aca="1" ref="O451" ca="1">IF($G451="D",VLOOKUP($A451,DefaultParameters,MATCH(O$8,'Default Parameters'!$3:$3,0),FALSE),"[enter country-specific value")</f>
        <v>0.02</v>
      </c>
      <c r="P451" s="211" cm="1">
        <f t="array" aca="1" ref="P451" ca="1">IF($G451="D",VLOOKUP($A451,DefaultParameters,MATCH(P$8,'Default Parameters'!$3:$3,0),FALSE),"[enter country-specific value")</f>
        <v>0.02</v>
      </c>
      <c r="Q451" s="211" cm="1">
        <f t="array" aca="1" ref="Q451" ca="1">IF($G451="D",VLOOKUP($A451,DefaultParameters,MATCH(Q$8,'Default Parameters'!$3:$3,0),FALSE),"[enter country-specific value")</f>
        <v>0.02</v>
      </c>
      <c r="R451" s="211" cm="1">
        <f t="array" aca="1" ref="R451" ca="1">IF($G451="D",VLOOKUP($A451,DefaultParameters,MATCH(R$8,'Default Parameters'!$3:$3,0),FALSE),"[enter country-specific value")</f>
        <v>0.02</v>
      </c>
      <c r="S451" s="211" cm="1">
        <f t="array" aca="1" ref="S451" ca="1">IF($G451="D",VLOOKUP($A451,DefaultParameters,MATCH(S$8,'Default Parameters'!$3:$3,0),FALSE),"[enter country-specific value")</f>
        <v>0.02</v>
      </c>
      <c r="T451" s="211" cm="1">
        <f t="array" aca="1" ref="T451" ca="1">IF($G451="D",VLOOKUP($A451,DefaultParameters,MATCH(T$8,'Default Parameters'!$3:$3,0),FALSE),"[enter country-specific value")</f>
        <v>0.02</v>
      </c>
      <c r="U451" s="211" cm="1">
        <f t="array" aca="1" ref="U451" ca="1">IF($G451="D",VLOOKUP($A451,DefaultParameters,MATCH(U$8,'Default Parameters'!$3:$3,0),FALSE),"[enter country-specific value")</f>
        <v>0.02</v>
      </c>
      <c r="V451" s="211" cm="1">
        <f t="array" aca="1" ref="V451" ca="1">IF($G451="D",VLOOKUP($A451,DefaultParameters,MATCH(V$8,'Default Parameters'!$3:$3,0),FALSE),"[enter country-specific value")</f>
        <v>0.02</v>
      </c>
      <c r="W451" s="211" cm="1">
        <f t="array" aca="1" ref="W451" ca="1">IF($G451="D",VLOOKUP($A451,DefaultParameters,MATCH(W$8,'Default Parameters'!$3:$3,0),FALSE),"[enter country-specific value")</f>
        <v>0.02</v>
      </c>
      <c r="X451" s="211" cm="1">
        <f t="array" aca="1" ref="X451" ca="1">IF($G451="D",VLOOKUP($A451,DefaultParameters,MATCH(X$8,'Default Parameters'!$3:$3,0),FALSE),"[enter country-specific value")</f>
        <v>0.02</v>
      </c>
      <c r="Y451" s="211" cm="1">
        <f t="array" aca="1" ref="Y451" ca="1">IF($G451="D",VLOOKUP($A451,DefaultParameters,MATCH(Y$8,'Default Parameters'!$3:$3,0),FALSE),"[enter country-specific value")</f>
        <v>0.02</v>
      </c>
      <c r="Z451" s="211" cm="1">
        <f t="array" aca="1" ref="Z451" ca="1">IF($G451="D",VLOOKUP($A451,DefaultParameters,MATCH(Z$8,'Default Parameters'!$3:$3,0),FALSE),"[enter country-specific value")</f>
        <v>0.02</v>
      </c>
      <c r="AA451" s="211" cm="1">
        <f t="array" aca="1" ref="AA451" ca="1">IF($G451="D",VLOOKUP($A451,DefaultParameters,MATCH(AA$8,'Default Parameters'!$3:$3,0),FALSE),"[enter country-specific value")</f>
        <v>0.02</v>
      </c>
      <c r="AB451" s="211" cm="1">
        <f t="array" aca="1" ref="AB451" ca="1">IF($G451="D",VLOOKUP($A451,DefaultParameters,MATCH(AB$8,'Default Parameters'!$3:$3,0),FALSE),"[enter country-specific value")</f>
        <v>0.02</v>
      </c>
      <c r="AC451" s="211" cm="1">
        <f t="array" aca="1" ref="AC451" ca="1">IF($G451="D",VLOOKUP($A451,DefaultParameters,MATCH(AC$8,'Default Parameters'!$3:$3,0),FALSE),"[enter country-specific value")</f>
        <v>0.02</v>
      </c>
      <c r="AD451" s="211" cm="1">
        <f t="array" aca="1" ref="AD451" ca="1">IF($G451="D",VLOOKUP($A451,DefaultParameters,MATCH(AD$8,'Default Parameters'!$3:$3,0),FALSE),"[enter country-specific value")</f>
        <v>0.02</v>
      </c>
      <c r="AE451" s="211" cm="1">
        <f t="array" aca="1" ref="AE451" ca="1">IF($G451="D",VLOOKUP($A451,DefaultParameters,MATCH(AE$8,'Default Parameters'!$3:$3,0),FALSE),"[enter country-specific value")</f>
        <v>0.02</v>
      </c>
      <c r="AF451" s="211" cm="1">
        <f t="array" aca="1" ref="AF451" ca="1">IF($G451="D",VLOOKUP($A451,DefaultParameters,MATCH(AF$8,'Default Parameters'!$3:$3,0),FALSE),"[enter country-specific value")</f>
        <v>0.02</v>
      </c>
      <c r="AG451" s="211" cm="1">
        <f t="array" aca="1" ref="AG451" ca="1">IF($G451="D",VLOOKUP($A451,DefaultParameters,MATCH(AG$8,'Default Parameters'!$3:$3,0),FALSE),"[enter country-specific value")</f>
        <v>0.02</v>
      </c>
      <c r="AH451" s="211" cm="1">
        <f t="array" aca="1" ref="AH451" ca="1">IF($G451="D",VLOOKUP($A451,DefaultParameters,MATCH(AH$8,'Default Parameters'!$3:$3,0),FALSE),"[enter country-specific value")</f>
        <v>0.02</v>
      </c>
      <c r="AI451" s="211" cm="1">
        <f t="array" aca="1" ref="AI451" ca="1">IF($G451="D",VLOOKUP($A451,DefaultParameters,MATCH(AI$8,'Default Parameters'!$3:$3,0),FALSE),"[enter country-specific value")</f>
        <v>0.02</v>
      </c>
      <c r="AJ451" s="211" cm="1">
        <f t="array" aca="1" ref="AJ451" ca="1">IF($G451="D",VLOOKUP($A451,DefaultParameters,MATCH(AJ$8,'Default Parameters'!$3:$3,0),FALSE),"[enter country-specific value")</f>
        <v>0.02</v>
      </c>
      <c r="AK451" s="211" cm="1">
        <f t="array" aca="1" ref="AK451" ca="1">IF($G451="D",VLOOKUP($A451,DefaultParameters,MATCH(AK$8,'Default Parameters'!$3:$3,0),FALSE),"[enter country-specific value")</f>
        <v>0.02</v>
      </c>
      <c r="AL451" s="211" cm="1">
        <f t="array" aca="1" ref="AL451" ca="1">IF($G451="D",VLOOKUP($A451,DefaultParameters,MATCH(AL$8,'Default Parameters'!$3:$3,0),FALSE),"[enter country-specific value")</f>
        <v>0.02</v>
      </c>
      <c r="AM451" s="211" cm="1">
        <f t="array" aca="1" ref="AM451" ca="1">IF($G451="D",VLOOKUP($A451,DefaultParameters,MATCH(AM$8,'Default Parameters'!$3:$3,0),FALSE),"[enter country-specific value")</f>
        <v>0.02</v>
      </c>
      <c r="AN451" s="211" cm="1">
        <f t="array" aca="1" ref="AN451" ca="1">IF($G451="D",VLOOKUP($A451,DefaultParameters,MATCH(AN$8,'Default Parameters'!$3:$3,0),FALSE),"[enter country-specific value")</f>
        <v>0.02</v>
      </c>
      <c r="AO451" s="211" cm="1">
        <f t="array" aca="1" ref="AO451" ca="1">IF($G451="D",VLOOKUP($A451,DefaultParameters,MATCH(AO$8,'Default Parameters'!$3:$3,0),FALSE),"[enter country-specific value")</f>
        <v>0.02</v>
      </c>
      <c r="AP451" s="211"/>
      <c r="AQ451" s="211"/>
      <c r="AR451" s="211"/>
      <c r="AS451" s="211"/>
      <c r="AT451" s="211"/>
      <c r="AU451" s="188"/>
      <c r="AV451" s="43" t="e" cm="1">
        <f t="array" aca="1" ref="AV451" ca="1">IF($G451="D",VLOOKUP($A451,DefaultParameters,MATCH(AV$8,'Default Parameters'!$3:$3,0),FALSE),"[enter country-specific value")</f>
        <v>#N/A</v>
      </c>
    </row>
    <row r="452" spans="1:48" x14ac:dyDescent="0.25">
      <c r="A452" s="44" t="str">
        <f t="shared" si="107"/>
        <v>EF_N2O_storage_solid_Goats</v>
      </c>
      <c r="B452" s="2" t="s">
        <v>49</v>
      </c>
      <c r="C452" s="2" t="s">
        <v>218</v>
      </c>
      <c r="D452" s="77" t="str">
        <f t="shared" ca="1" si="104"/>
        <v>N2O-N</v>
      </c>
      <c r="E452" s="2" t="s">
        <v>81</v>
      </c>
      <c r="F452" s="77" t="str">
        <f t="shared" ca="1" si="105"/>
        <v>Fraction TAN</v>
      </c>
      <c r="G452" s="201" t="s">
        <v>124</v>
      </c>
      <c r="H452" s="2" t="s">
        <v>49</v>
      </c>
      <c r="I452" s="211" t="str">
        <f t="shared" ca="1" si="106"/>
        <v>Table 3.8, 3B, EMEP/EEA Guidebook 2019</v>
      </c>
      <c r="J452" s="202"/>
      <c r="K452" s="211" cm="1">
        <f t="array" aca="1" ref="K452" ca="1">IF($G452="D",VLOOKUP($A452,DefaultParameters,MATCH(K$8,'Default Parameters'!$3:$3,0),FALSE),"[enter country-specific value")</f>
        <v>0.02</v>
      </c>
      <c r="L452" s="211" cm="1">
        <f t="array" aca="1" ref="L452" ca="1">IF($G452="D",VLOOKUP($A452,DefaultParameters,MATCH(L$8,'Default Parameters'!$3:$3,0),FALSE),"[enter country-specific value")</f>
        <v>0.02</v>
      </c>
      <c r="M452" s="211" cm="1">
        <f t="array" aca="1" ref="M452" ca="1">IF($G452="D",VLOOKUP($A452,DefaultParameters,MATCH(M$8,'Default Parameters'!$3:$3,0),FALSE),"[enter country-specific value")</f>
        <v>0.02</v>
      </c>
      <c r="N452" s="211" cm="1">
        <f t="array" aca="1" ref="N452" ca="1">IF($G452="D",VLOOKUP($A452,DefaultParameters,MATCH(N$8,'Default Parameters'!$3:$3,0),FALSE),"[enter country-specific value")</f>
        <v>0.02</v>
      </c>
      <c r="O452" s="211" cm="1">
        <f t="array" aca="1" ref="O452" ca="1">IF($G452="D",VLOOKUP($A452,DefaultParameters,MATCH(O$8,'Default Parameters'!$3:$3,0),FALSE),"[enter country-specific value")</f>
        <v>0.02</v>
      </c>
      <c r="P452" s="211" cm="1">
        <f t="array" aca="1" ref="P452" ca="1">IF($G452="D",VLOOKUP($A452,DefaultParameters,MATCH(P$8,'Default Parameters'!$3:$3,0),FALSE),"[enter country-specific value")</f>
        <v>0.02</v>
      </c>
      <c r="Q452" s="211" cm="1">
        <f t="array" aca="1" ref="Q452" ca="1">IF($G452="D",VLOOKUP($A452,DefaultParameters,MATCH(Q$8,'Default Parameters'!$3:$3,0),FALSE),"[enter country-specific value")</f>
        <v>0.02</v>
      </c>
      <c r="R452" s="211" cm="1">
        <f t="array" aca="1" ref="R452" ca="1">IF($G452="D",VLOOKUP($A452,DefaultParameters,MATCH(R$8,'Default Parameters'!$3:$3,0),FALSE),"[enter country-specific value")</f>
        <v>0.02</v>
      </c>
      <c r="S452" s="211" cm="1">
        <f t="array" aca="1" ref="S452" ca="1">IF($G452="D",VLOOKUP($A452,DefaultParameters,MATCH(S$8,'Default Parameters'!$3:$3,0),FALSE),"[enter country-specific value")</f>
        <v>0.02</v>
      </c>
      <c r="T452" s="211" cm="1">
        <f t="array" aca="1" ref="T452" ca="1">IF($G452="D",VLOOKUP($A452,DefaultParameters,MATCH(T$8,'Default Parameters'!$3:$3,0),FALSE),"[enter country-specific value")</f>
        <v>0.02</v>
      </c>
      <c r="U452" s="211" cm="1">
        <f t="array" aca="1" ref="U452" ca="1">IF($G452="D",VLOOKUP($A452,DefaultParameters,MATCH(U$8,'Default Parameters'!$3:$3,0),FALSE),"[enter country-specific value")</f>
        <v>0.02</v>
      </c>
      <c r="V452" s="211" cm="1">
        <f t="array" aca="1" ref="V452" ca="1">IF($G452="D",VLOOKUP($A452,DefaultParameters,MATCH(V$8,'Default Parameters'!$3:$3,0),FALSE),"[enter country-specific value")</f>
        <v>0.02</v>
      </c>
      <c r="W452" s="211" cm="1">
        <f t="array" aca="1" ref="W452" ca="1">IF($G452="D",VLOOKUP($A452,DefaultParameters,MATCH(W$8,'Default Parameters'!$3:$3,0),FALSE),"[enter country-specific value")</f>
        <v>0.02</v>
      </c>
      <c r="X452" s="211" cm="1">
        <f t="array" aca="1" ref="X452" ca="1">IF($G452="D",VLOOKUP($A452,DefaultParameters,MATCH(X$8,'Default Parameters'!$3:$3,0),FALSE),"[enter country-specific value")</f>
        <v>0.02</v>
      </c>
      <c r="Y452" s="211" cm="1">
        <f t="array" aca="1" ref="Y452" ca="1">IF($G452="D",VLOOKUP($A452,DefaultParameters,MATCH(Y$8,'Default Parameters'!$3:$3,0),FALSE),"[enter country-specific value")</f>
        <v>0.02</v>
      </c>
      <c r="Z452" s="211" cm="1">
        <f t="array" aca="1" ref="Z452" ca="1">IF($G452="D",VLOOKUP($A452,DefaultParameters,MATCH(Z$8,'Default Parameters'!$3:$3,0),FALSE),"[enter country-specific value")</f>
        <v>0.02</v>
      </c>
      <c r="AA452" s="211" cm="1">
        <f t="array" aca="1" ref="AA452" ca="1">IF($G452="D",VLOOKUP($A452,DefaultParameters,MATCH(AA$8,'Default Parameters'!$3:$3,0),FALSE),"[enter country-specific value")</f>
        <v>0.02</v>
      </c>
      <c r="AB452" s="211" cm="1">
        <f t="array" aca="1" ref="AB452" ca="1">IF($G452="D",VLOOKUP($A452,DefaultParameters,MATCH(AB$8,'Default Parameters'!$3:$3,0),FALSE),"[enter country-specific value")</f>
        <v>0.02</v>
      </c>
      <c r="AC452" s="211" cm="1">
        <f t="array" aca="1" ref="AC452" ca="1">IF($G452="D",VLOOKUP($A452,DefaultParameters,MATCH(AC$8,'Default Parameters'!$3:$3,0),FALSE),"[enter country-specific value")</f>
        <v>0.02</v>
      </c>
      <c r="AD452" s="211" cm="1">
        <f t="array" aca="1" ref="AD452" ca="1">IF($G452="D",VLOOKUP($A452,DefaultParameters,MATCH(AD$8,'Default Parameters'!$3:$3,0),FALSE),"[enter country-specific value")</f>
        <v>0.02</v>
      </c>
      <c r="AE452" s="211" cm="1">
        <f t="array" aca="1" ref="AE452" ca="1">IF($G452="D",VLOOKUP($A452,DefaultParameters,MATCH(AE$8,'Default Parameters'!$3:$3,0),FALSE),"[enter country-specific value")</f>
        <v>0.02</v>
      </c>
      <c r="AF452" s="211" cm="1">
        <f t="array" aca="1" ref="AF452" ca="1">IF($G452="D",VLOOKUP($A452,DefaultParameters,MATCH(AF$8,'Default Parameters'!$3:$3,0),FALSE),"[enter country-specific value")</f>
        <v>0.02</v>
      </c>
      <c r="AG452" s="211" cm="1">
        <f t="array" aca="1" ref="AG452" ca="1">IF($G452="D",VLOOKUP($A452,DefaultParameters,MATCH(AG$8,'Default Parameters'!$3:$3,0),FALSE),"[enter country-specific value")</f>
        <v>0.02</v>
      </c>
      <c r="AH452" s="211" cm="1">
        <f t="array" aca="1" ref="AH452" ca="1">IF($G452="D",VLOOKUP($A452,DefaultParameters,MATCH(AH$8,'Default Parameters'!$3:$3,0),FALSE),"[enter country-specific value")</f>
        <v>0.02</v>
      </c>
      <c r="AI452" s="211" cm="1">
        <f t="array" aca="1" ref="AI452" ca="1">IF($G452="D",VLOOKUP($A452,DefaultParameters,MATCH(AI$8,'Default Parameters'!$3:$3,0),FALSE),"[enter country-specific value")</f>
        <v>0.02</v>
      </c>
      <c r="AJ452" s="211" cm="1">
        <f t="array" aca="1" ref="AJ452" ca="1">IF($G452="D",VLOOKUP($A452,DefaultParameters,MATCH(AJ$8,'Default Parameters'!$3:$3,0),FALSE),"[enter country-specific value")</f>
        <v>0.02</v>
      </c>
      <c r="AK452" s="211" cm="1">
        <f t="array" aca="1" ref="AK452" ca="1">IF($G452="D",VLOOKUP($A452,DefaultParameters,MATCH(AK$8,'Default Parameters'!$3:$3,0),FALSE),"[enter country-specific value")</f>
        <v>0.02</v>
      </c>
      <c r="AL452" s="211" cm="1">
        <f t="array" aca="1" ref="AL452" ca="1">IF($G452="D",VLOOKUP($A452,DefaultParameters,MATCH(AL$8,'Default Parameters'!$3:$3,0),FALSE),"[enter country-specific value")</f>
        <v>0.02</v>
      </c>
      <c r="AM452" s="211" cm="1">
        <f t="array" aca="1" ref="AM452" ca="1">IF($G452="D",VLOOKUP($A452,DefaultParameters,MATCH(AM$8,'Default Parameters'!$3:$3,0),FALSE),"[enter country-specific value")</f>
        <v>0.02</v>
      </c>
      <c r="AN452" s="211" cm="1">
        <f t="array" aca="1" ref="AN452" ca="1">IF($G452="D",VLOOKUP($A452,DefaultParameters,MATCH(AN$8,'Default Parameters'!$3:$3,0),FALSE),"[enter country-specific value")</f>
        <v>0.02</v>
      </c>
      <c r="AO452" s="211" cm="1">
        <f t="array" aca="1" ref="AO452" ca="1">IF($G452="D",VLOOKUP($A452,DefaultParameters,MATCH(AO$8,'Default Parameters'!$3:$3,0),FALSE),"[enter country-specific value")</f>
        <v>0.02</v>
      </c>
      <c r="AP452" s="211"/>
      <c r="AQ452" s="211"/>
      <c r="AR452" s="211"/>
      <c r="AS452" s="211"/>
      <c r="AT452" s="211"/>
      <c r="AU452" s="188"/>
      <c r="AV452" s="43" t="e" cm="1">
        <f t="array" aca="1" ref="AV452" ca="1">IF($G452="D",VLOOKUP($A452,DefaultParameters,MATCH(AV$8,'Default Parameters'!$3:$3,0),FALSE),"[enter country-specific value")</f>
        <v>#N/A</v>
      </c>
    </row>
    <row r="453" spans="1:48" x14ac:dyDescent="0.25">
      <c r="A453" s="44" t="str">
        <f t="shared" si="107"/>
        <v>EF_N2O_storage_solid_Horses</v>
      </c>
      <c r="B453" s="2" t="s">
        <v>49</v>
      </c>
      <c r="C453" s="2" t="s">
        <v>218</v>
      </c>
      <c r="D453" s="77" t="str">
        <f t="shared" ca="1" si="104"/>
        <v>N2O-N</v>
      </c>
      <c r="E453" s="2" t="s">
        <v>82</v>
      </c>
      <c r="F453" s="77" t="str">
        <f t="shared" ca="1" si="105"/>
        <v>Fraction TAN</v>
      </c>
      <c r="G453" s="201" t="s">
        <v>124</v>
      </c>
      <c r="H453" s="2" t="s">
        <v>49</v>
      </c>
      <c r="I453" s="211" t="str">
        <f t="shared" ca="1" si="106"/>
        <v>Table 3.8, 3B, EMEP/EEA Guidebook 2019</v>
      </c>
      <c r="J453" s="176"/>
      <c r="K453" s="211" cm="1">
        <f t="array" aca="1" ref="K453" ca="1">IF($G453="D",VLOOKUP($A453,DefaultParameters,MATCH(K$8,'Default Parameters'!$3:$3,0),FALSE),"[enter country-specific value")</f>
        <v>0.02</v>
      </c>
      <c r="L453" s="211" cm="1">
        <f t="array" aca="1" ref="L453" ca="1">IF($G453="D",VLOOKUP($A453,DefaultParameters,MATCH(L$8,'Default Parameters'!$3:$3,0),FALSE),"[enter country-specific value")</f>
        <v>0.02</v>
      </c>
      <c r="M453" s="211" cm="1">
        <f t="array" aca="1" ref="M453" ca="1">IF($G453="D",VLOOKUP($A453,DefaultParameters,MATCH(M$8,'Default Parameters'!$3:$3,0),FALSE),"[enter country-specific value")</f>
        <v>0.02</v>
      </c>
      <c r="N453" s="211" cm="1">
        <f t="array" aca="1" ref="N453" ca="1">IF($G453="D",VLOOKUP($A453,DefaultParameters,MATCH(N$8,'Default Parameters'!$3:$3,0),FALSE),"[enter country-specific value")</f>
        <v>0.02</v>
      </c>
      <c r="O453" s="211" cm="1">
        <f t="array" aca="1" ref="O453" ca="1">IF($G453="D",VLOOKUP($A453,DefaultParameters,MATCH(O$8,'Default Parameters'!$3:$3,0),FALSE),"[enter country-specific value")</f>
        <v>0.02</v>
      </c>
      <c r="P453" s="211" cm="1">
        <f t="array" aca="1" ref="P453" ca="1">IF($G453="D",VLOOKUP($A453,DefaultParameters,MATCH(P$8,'Default Parameters'!$3:$3,0),FALSE),"[enter country-specific value")</f>
        <v>0.02</v>
      </c>
      <c r="Q453" s="211" cm="1">
        <f t="array" aca="1" ref="Q453" ca="1">IF($G453="D",VLOOKUP($A453,DefaultParameters,MATCH(Q$8,'Default Parameters'!$3:$3,0),FALSE),"[enter country-specific value")</f>
        <v>0.02</v>
      </c>
      <c r="R453" s="211" cm="1">
        <f t="array" aca="1" ref="R453" ca="1">IF($G453="D",VLOOKUP($A453,DefaultParameters,MATCH(R$8,'Default Parameters'!$3:$3,0),FALSE),"[enter country-specific value")</f>
        <v>0.02</v>
      </c>
      <c r="S453" s="211" cm="1">
        <f t="array" aca="1" ref="S453" ca="1">IF($G453="D",VLOOKUP($A453,DefaultParameters,MATCH(S$8,'Default Parameters'!$3:$3,0),FALSE),"[enter country-specific value")</f>
        <v>0.02</v>
      </c>
      <c r="T453" s="211" cm="1">
        <f t="array" aca="1" ref="T453" ca="1">IF($G453="D",VLOOKUP($A453,DefaultParameters,MATCH(T$8,'Default Parameters'!$3:$3,0),FALSE),"[enter country-specific value")</f>
        <v>0.02</v>
      </c>
      <c r="U453" s="211" cm="1">
        <f t="array" aca="1" ref="U453" ca="1">IF($G453="D",VLOOKUP($A453,DefaultParameters,MATCH(U$8,'Default Parameters'!$3:$3,0),FALSE),"[enter country-specific value")</f>
        <v>0.02</v>
      </c>
      <c r="V453" s="211" cm="1">
        <f t="array" aca="1" ref="V453" ca="1">IF($G453="D",VLOOKUP($A453,DefaultParameters,MATCH(V$8,'Default Parameters'!$3:$3,0),FALSE),"[enter country-specific value")</f>
        <v>0.02</v>
      </c>
      <c r="W453" s="211" cm="1">
        <f t="array" aca="1" ref="W453" ca="1">IF($G453="D",VLOOKUP($A453,DefaultParameters,MATCH(W$8,'Default Parameters'!$3:$3,0),FALSE),"[enter country-specific value")</f>
        <v>0.02</v>
      </c>
      <c r="X453" s="211" cm="1">
        <f t="array" aca="1" ref="X453" ca="1">IF($G453="D",VLOOKUP($A453,DefaultParameters,MATCH(X$8,'Default Parameters'!$3:$3,0),FALSE),"[enter country-specific value")</f>
        <v>0.02</v>
      </c>
      <c r="Y453" s="211" cm="1">
        <f t="array" aca="1" ref="Y453" ca="1">IF($G453="D",VLOOKUP($A453,DefaultParameters,MATCH(Y$8,'Default Parameters'!$3:$3,0),FALSE),"[enter country-specific value")</f>
        <v>0.02</v>
      </c>
      <c r="Z453" s="211" cm="1">
        <f t="array" aca="1" ref="Z453" ca="1">IF($G453="D",VLOOKUP($A453,DefaultParameters,MATCH(Z$8,'Default Parameters'!$3:$3,0),FALSE),"[enter country-specific value")</f>
        <v>0.02</v>
      </c>
      <c r="AA453" s="211" cm="1">
        <f t="array" aca="1" ref="AA453" ca="1">IF($G453="D",VLOOKUP($A453,DefaultParameters,MATCH(AA$8,'Default Parameters'!$3:$3,0),FALSE),"[enter country-specific value")</f>
        <v>0.02</v>
      </c>
      <c r="AB453" s="211" cm="1">
        <f t="array" aca="1" ref="AB453" ca="1">IF($G453="D",VLOOKUP($A453,DefaultParameters,MATCH(AB$8,'Default Parameters'!$3:$3,0),FALSE),"[enter country-specific value")</f>
        <v>0.02</v>
      </c>
      <c r="AC453" s="211" cm="1">
        <f t="array" aca="1" ref="AC453" ca="1">IF($G453="D",VLOOKUP($A453,DefaultParameters,MATCH(AC$8,'Default Parameters'!$3:$3,0),FALSE),"[enter country-specific value")</f>
        <v>0.02</v>
      </c>
      <c r="AD453" s="211" cm="1">
        <f t="array" aca="1" ref="AD453" ca="1">IF($G453="D",VLOOKUP($A453,DefaultParameters,MATCH(AD$8,'Default Parameters'!$3:$3,0),FALSE),"[enter country-specific value")</f>
        <v>0.02</v>
      </c>
      <c r="AE453" s="211" cm="1">
        <f t="array" aca="1" ref="AE453" ca="1">IF($G453="D",VLOOKUP($A453,DefaultParameters,MATCH(AE$8,'Default Parameters'!$3:$3,0),FALSE),"[enter country-specific value")</f>
        <v>0.02</v>
      </c>
      <c r="AF453" s="211" cm="1">
        <f t="array" aca="1" ref="AF453" ca="1">IF($G453="D",VLOOKUP($A453,DefaultParameters,MATCH(AF$8,'Default Parameters'!$3:$3,0),FALSE),"[enter country-specific value")</f>
        <v>0.02</v>
      </c>
      <c r="AG453" s="211" cm="1">
        <f t="array" aca="1" ref="AG453" ca="1">IF($G453="D",VLOOKUP($A453,DefaultParameters,MATCH(AG$8,'Default Parameters'!$3:$3,0),FALSE),"[enter country-specific value")</f>
        <v>0.02</v>
      </c>
      <c r="AH453" s="211" cm="1">
        <f t="array" aca="1" ref="AH453" ca="1">IF($G453="D",VLOOKUP($A453,DefaultParameters,MATCH(AH$8,'Default Parameters'!$3:$3,0),FALSE),"[enter country-specific value")</f>
        <v>0.02</v>
      </c>
      <c r="AI453" s="211" cm="1">
        <f t="array" aca="1" ref="AI453" ca="1">IF($G453="D",VLOOKUP($A453,DefaultParameters,MATCH(AI$8,'Default Parameters'!$3:$3,0),FALSE),"[enter country-specific value")</f>
        <v>0.02</v>
      </c>
      <c r="AJ453" s="211" cm="1">
        <f t="array" aca="1" ref="AJ453" ca="1">IF($G453="D",VLOOKUP($A453,DefaultParameters,MATCH(AJ$8,'Default Parameters'!$3:$3,0),FALSE),"[enter country-specific value")</f>
        <v>0.02</v>
      </c>
      <c r="AK453" s="211" cm="1">
        <f t="array" aca="1" ref="AK453" ca="1">IF($G453="D",VLOOKUP($A453,DefaultParameters,MATCH(AK$8,'Default Parameters'!$3:$3,0),FALSE),"[enter country-specific value")</f>
        <v>0.02</v>
      </c>
      <c r="AL453" s="211" cm="1">
        <f t="array" aca="1" ref="AL453" ca="1">IF($G453="D",VLOOKUP($A453,DefaultParameters,MATCH(AL$8,'Default Parameters'!$3:$3,0),FALSE),"[enter country-specific value")</f>
        <v>0.02</v>
      </c>
      <c r="AM453" s="211" cm="1">
        <f t="array" aca="1" ref="AM453" ca="1">IF($G453="D",VLOOKUP($A453,DefaultParameters,MATCH(AM$8,'Default Parameters'!$3:$3,0),FALSE),"[enter country-specific value")</f>
        <v>0.02</v>
      </c>
      <c r="AN453" s="211" cm="1">
        <f t="array" aca="1" ref="AN453" ca="1">IF($G453="D",VLOOKUP($A453,DefaultParameters,MATCH(AN$8,'Default Parameters'!$3:$3,0),FALSE),"[enter country-specific value")</f>
        <v>0.02</v>
      </c>
      <c r="AO453" s="211" cm="1">
        <f t="array" aca="1" ref="AO453" ca="1">IF($G453="D",VLOOKUP($A453,DefaultParameters,MATCH(AO$8,'Default Parameters'!$3:$3,0),FALSE),"[enter country-specific value")</f>
        <v>0.02</v>
      </c>
      <c r="AP453" s="211"/>
      <c r="AQ453" s="211"/>
      <c r="AR453" s="211"/>
      <c r="AS453" s="211"/>
      <c r="AT453" s="211"/>
      <c r="AU453" s="188"/>
      <c r="AV453" s="43" t="e" cm="1">
        <f t="array" aca="1" ref="AV453" ca="1">IF($G453="D",VLOOKUP($A453,DefaultParameters,MATCH(AV$8,'Default Parameters'!$3:$3,0),FALSE),"[enter country-specific value")</f>
        <v>#N/A</v>
      </c>
    </row>
    <row r="454" spans="1:48" x14ac:dyDescent="0.25">
      <c r="A454" s="44" t="str">
        <f t="shared" si="107"/>
        <v>EF_N2O_storage_solid_Mules and asses</v>
      </c>
      <c r="B454" s="2" t="s">
        <v>49</v>
      </c>
      <c r="C454" s="2" t="s">
        <v>218</v>
      </c>
      <c r="D454" s="77" t="str">
        <f t="shared" ca="1" si="104"/>
        <v>N2O-N</v>
      </c>
      <c r="E454" s="2" t="s">
        <v>83</v>
      </c>
      <c r="F454" s="77" t="str">
        <f t="shared" ca="1" si="105"/>
        <v>Fraction TAN</v>
      </c>
      <c r="G454" s="201" t="s">
        <v>124</v>
      </c>
      <c r="H454" s="2" t="s">
        <v>49</v>
      </c>
      <c r="I454" s="211" t="str">
        <f t="shared" ca="1" si="106"/>
        <v>Table 3.8, 3B, EMEP/EEA Guidebook 2019</v>
      </c>
      <c r="J454" s="202"/>
      <c r="K454" s="211" cm="1">
        <f t="array" aca="1" ref="K454" ca="1">IF($G454="D",VLOOKUP($A454,DefaultParameters,MATCH(K$8,'Default Parameters'!$3:$3,0),FALSE),"[enter country-specific value")</f>
        <v>0.02</v>
      </c>
      <c r="L454" s="211" cm="1">
        <f t="array" aca="1" ref="L454" ca="1">IF($G454="D",VLOOKUP($A454,DefaultParameters,MATCH(L$8,'Default Parameters'!$3:$3,0),FALSE),"[enter country-specific value")</f>
        <v>0.02</v>
      </c>
      <c r="M454" s="211" cm="1">
        <f t="array" aca="1" ref="M454" ca="1">IF($G454="D",VLOOKUP($A454,DefaultParameters,MATCH(M$8,'Default Parameters'!$3:$3,0),FALSE),"[enter country-specific value")</f>
        <v>0.02</v>
      </c>
      <c r="N454" s="211" cm="1">
        <f t="array" aca="1" ref="N454" ca="1">IF($G454="D",VLOOKUP($A454,DefaultParameters,MATCH(N$8,'Default Parameters'!$3:$3,0),FALSE),"[enter country-specific value")</f>
        <v>0.02</v>
      </c>
      <c r="O454" s="211" cm="1">
        <f t="array" aca="1" ref="O454" ca="1">IF($G454="D",VLOOKUP($A454,DefaultParameters,MATCH(O$8,'Default Parameters'!$3:$3,0),FALSE),"[enter country-specific value")</f>
        <v>0.02</v>
      </c>
      <c r="P454" s="211" cm="1">
        <f t="array" aca="1" ref="P454" ca="1">IF($G454="D",VLOOKUP($A454,DefaultParameters,MATCH(P$8,'Default Parameters'!$3:$3,0),FALSE),"[enter country-specific value")</f>
        <v>0.02</v>
      </c>
      <c r="Q454" s="211" cm="1">
        <f t="array" aca="1" ref="Q454" ca="1">IF($G454="D",VLOOKUP($A454,DefaultParameters,MATCH(Q$8,'Default Parameters'!$3:$3,0),FALSE),"[enter country-specific value")</f>
        <v>0.02</v>
      </c>
      <c r="R454" s="211" cm="1">
        <f t="array" aca="1" ref="R454" ca="1">IF($G454="D",VLOOKUP($A454,DefaultParameters,MATCH(R$8,'Default Parameters'!$3:$3,0),FALSE),"[enter country-specific value")</f>
        <v>0.02</v>
      </c>
      <c r="S454" s="211" cm="1">
        <f t="array" aca="1" ref="S454" ca="1">IF($G454="D",VLOOKUP($A454,DefaultParameters,MATCH(S$8,'Default Parameters'!$3:$3,0),FALSE),"[enter country-specific value")</f>
        <v>0.02</v>
      </c>
      <c r="T454" s="211" cm="1">
        <f t="array" aca="1" ref="T454" ca="1">IF($G454="D",VLOOKUP($A454,DefaultParameters,MATCH(T$8,'Default Parameters'!$3:$3,0),FALSE),"[enter country-specific value")</f>
        <v>0.02</v>
      </c>
      <c r="U454" s="211" cm="1">
        <f t="array" aca="1" ref="U454" ca="1">IF($G454="D",VLOOKUP($A454,DefaultParameters,MATCH(U$8,'Default Parameters'!$3:$3,0),FALSE),"[enter country-specific value")</f>
        <v>0.02</v>
      </c>
      <c r="V454" s="211" cm="1">
        <f t="array" aca="1" ref="V454" ca="1">IF($G454="D",VLOOKUP($A454,DefaultParameters,MATCH(V$8,'Default Parameters'!$3:$3,0),FALSE),"[enter country-specific value")</f>
        <v>0.02</v>
      </c>
      <c r="W454" s="211" cm="1">
        <f t="array" aca="1" ref="W454" ca="1">IF($G454="D",VLOOKUP($A454,DefaultParameters,MATCH(W$8,'Default Parameters'!$3:$3,0),FALSE),"[enter country-specific value")</f>
        <v>0.02</v>
      </c>
      <c r="X454" s="211" cm="1">
        <f t="array" aca="1" ref="X454" ca="1">IF($G454="D",VLOOKUP($A454,DefaultParameters,MATCH(X$8,'Default Parameters'!$3:$3,0),FALSE),"[enter country-specific value")</f>
        <v>0.02</v>
      </c>
      <c r="Y454" s="211" cm="1">
        <f t="array" aca="1" ref="Y454" ca="1">IF($G454="D",VLOOKUP($A454,DefaultParameters,MATCH(Y$8,'Default Parameters'!$3:$3,0),FALSE),"[enter country-specific value")</f>
        <v>0.02</v>
      </c>
      <c r="Z454" s="211" cm="1">
        <f t="array" aca="1" ref="Z454" ca="1">IF($G454="D",VLOOKUP($A454,DefaultParameters,MATCH(Z$8,'Default Parameters'!$3:$3,0),FALSE),"[enter country-specific value")</f>
        <v>0.02</v>
      </c>
      <c r="AA454" s="211" cm="1">
        <f t="array" aca="1" ref="AA454" ca="1">IF($G454="D",VLOOKUP($A454,DefaultParameters,MATCH(AA$8,'Default Parameters'!$3:$3,0),FALSE),"[enter country-specific value")</f>
        <v>0.02</v>
      </c>
      <c r="AB454" s="211" cm="1">
        <f t="array" aca="1" ref="AB454" ca="1">IF($G454="D",VLOOKUP($A454,DefaultParameters,MATCH(AB$8,'Default Parameters'!$3:$3,0),FALSE),"[enter country-specific value")</f>
        <v>0.02</v>
      </c>
      <c r="AC454" s="211" cm="1">
        <f t="array" aca="1" ref="AC454" ca="1">IF($G454="D",VLOOKUP($A454,DefaultParameters,MATCH(AC$8,'Default Parameters'!$3:$3,0),FALSE),"[enter country-specific value")</f>
        <v>0.02</v>
      </c>
      <c r="AD454" s="211" cm="1">
        <f t="array" aca="1" ref="AD454" ca="1">IF($G454="D",VLOOKUP($A454,DefaultParameters,MATCH(AD$8,'Default Parameters'!$3:$3,0),FALSE),"[enter country-specific value")</f>
        <v>0.02</v>
      </c>
      <c r="AE454" s="211" cm="1">
        <f t="array" aca="1" ref="AE454" ca="1">IF($G454="D",VLOOKUP($A454,DefaultParameters,MATCH(AE$8,'Default Parameters'!$3:$3,0),FALSE),"[enter country-specific value")</f>
        <v>0.02</v>
      </c>
      <c r="AF454" s="211" cm="1">
        <f t="array" aca="1" ref="AF454" ca="1">IF($G454="D",VLOOKUP($A454,DefaultParameters,MATCH(AF$8,'Default Parameters'!$3:$3,0),FALSE),"[enter country-specific value")</f>
        <v>0.02</v>
      </c>
      <c r="AG454" s="211" cm="1">
        <f t="array" aca="1" ref="AG454" ca="1">IF($G454="D",VLOOKUP($A454,DefaultParameters,MATCH(AG$8,'Default Parameters'!$3:$3,0),FALSE),"[enter country-specific value")</f>
        <v>0.02</v>
      </c>
      <c r="AH454" s="211" cm="1">
        <f t="array" aca="1" ref="AH454" ca="1">IF($G454="D",VLOOKUP($A454,DefaultParameters,MATCH(AH$8,'Default Parameters'!$3:$3,0),FALSE),"[enter country-specific value")</f>
        <v>0.02</v>
      </c>
      <c r="AI454" s="211" cm="1">
        <f t="array" aca="1" ref="AI454" ca="1">IF($G454="D",VLOOKUP($A454,DefaultParameters,MATCH(AI$8,'Default Parameters'!$3:$3,0),FALSE),"[enter country-specific value")</f>
        <v>0.02</v>
      </c>
      <c r="AJ454" s="211" cm="1">
        <f t="array" aca="1" ref="AJ454" ca="1">IF($G454="D",VLOOKUP($A454,DefaultParameters,MATCH(AJ$8,'Default Parameters'!$3:$3,0),FALSE),"[enter country-specific value")</f>
        <v>0.02</v>
      </c>
      <c r="AK454" s="211" cm="1">
        <f t="array" aca="1" ref="AK454" ca="1">IF($G454="D",VLOOKUP($A454,DefaultParameters,MATCH(AK$8,'Default Parameters'!$3:$3,0),FALSE),"[enter country-specific value")</f>
        <v>0.02</v>
      </c>
      <c r="AL454" s="211" cm="1">
        <f t="array" aca="1" ref="AL454" ca="1">IF($G454="D",VLOOKUP($A454,DefaultParameters,MATCH(AL$8,'Default Parameters'!$3:$3,0),FALSE),"[enter country-specific value")</f>
        <v>0.02</v>
      </c>
      <c r="AM454" s="211" cm="1">
        <f t="array" aca="1" ref="AM454" ca="1">IF($G454="D",VLOOKUP($A454,DefaultParameters,MATCH(AM$8,'Default Parameters'!$3:$3,0),FALSE),"[enter country-specific value")</f>
        <v>0.02</v>
      </c>
      <c r="AN454" s="211" cm="1">
        <f t="array" aca="1" ref="AN454" ca="1">IF($G454="D",VLOOKUP($A454,DefaultParameters,MATCH(AN$8,'Default Parameters'!$3:$3,0),FALSE),"[enter country-specific value")</f>
        <v>0.02</v>
      </c>
      <c r="AO454" s="211" cm="1">
        <f t="array" aca="1" ref="AO454" ca="1">IF($G454="D",VLOOKUP($A454,DefaultParameters,MATCH(AO$8,'Default Parameters'!$3:$3,0),FALSE),"[enter country-specific value")</f>
        <v>0.02</v>
      </c>
      <c r="AP454" s="211"/>
      <c r="AQ454" s="211"/>
      <c r="AR454" s="211"/>
      <c r="AS454" s="211"/>
      <c r="AT454" s="211"/>
      <c r="AU454" s="188"/>
      <c r="AV454" s="43" t="e" cm="1">
        <f t="array" aca="1" ref="AV454" ca="1">IF($G454="D",VLOOKUP($A454,DefaultParameters,MATCH(AV$8,'Default Parameters'!$3:$3,0),FALSE),"[enter country-specific value")</f>
        <v>#N/A</v>
      </c>
    </row>
    <row r="455" spans="1:48" x14ac:dyDescent="0.25">
      <c r="A455" s="44" t="str">
        <f t="shared" si="107"/>
        <v>EF_N2O_storage_solid_Laying hens</v>
      </c>
      <c r="B455" s="2" t="s">
        <v>49</v>
      </c>
      <c r="C455" s="2" t="s">
        <v>218</v>
      </c>
      <c r="D455" s="77" t="str">
        <f t="shared" ca="1" si="104"/>
        <v>N2O-N</v>
      </c>
      <c r="E455" s="2" t="s">
        <v>85</v>
      </c>
      <c r="F455" s="77" t="str">
        <f t="shared" ca="1" si="105"/>
        <v>Fraction TAN</v>
      </c>
      <c r="G455" s="201" t="s">
        <v>124</v>
      </c>
      <c r="H455" s="2" t="s">
        <v>49</v>
      </c>
      <c r="I455" s="211" t="str">
        <f t="shared" ca="1" si="106"/>
        <v>Table 3.8, 3B, EMEP/EEA Guidebook 2019</v>
      </c>
      <c r="J455" s="176"/>
      <c r="K455" s="211" cm="1">
        <f t="array" aca="1" ref="K455" ca="1">IF($G455="D",VLOOKUP($A455,DefaultParameters,MATCH(K$8,'Default Parameters'!$3:$3,0),FALSE),"[enter country-specific value")</f>
        <v>2E-3</v>
      </c>
      <c r="L455" s="211" cm="1">
        <f t="array" aca="1" ref="L455" ca="1">IF($G455="D",VLOOKUP($A455,DefaultParameters,MATCH(L$8,'Default Parameters'!$3:$3,0),FALSE),"[enter country-specific value")</f>
        <v>2E-3</v>
      </c>
      <c r="M455" s="211" cm="1">
        <f t="array" aca="1" ref="M455" ca="1">IF($G455="D",VLOOKUP($A455,DefaultParameters,MATCH(M$8,'Default Parameters'!$3:$3,0),FALSE),"[enter country-specific value")</f>
        <v>2E-3</v>
      </c>
      <c r="N455" s="211" cm="1">
        <f t="array" aca="1" ref="N455" ca="1">IF($G455="D",VLOOKUP($A455,DefaultParameters,MATCH(N$8,'Default Parameters'!$3:$3,0),FALSE),"[enter country-specific value")</f>
        <v>2E-3</v>
      </c>
      <c r="O455" s="211" cm="1">
        <f t="array" aca="1" ref="O455" ca="1">IF($G455="D",VLOOKUP($A455,DefaultParameters,MATCH(O$8,'Default Parameters'!$3:$3,0),FALSE),"[enter country-specific value")</f>
        <v>2E-3</v>
      </c>
      <c r="P455" s="211" cm="1">
        <f t="array" aca="1" ref="P455" ca="1">IF($G455="D",VLOOKUP($A455,DefaultParameters,MATCH(P$8,'Default Parameters'!$3:$3,0),FALSE),"[enter country-specific value")</f>
        <v>2E-3</v>
      </c>
      <c r="Q455" s="211" cm="1">
        <f t="array" aca="1" ref="Q455" ca="1">IF($G455="D",VLOOKUP($A455,DefaultParameters,MATCH(Q$8,'Default Parameters'!$3:$3,0),FALSE),"[enter country-specific value")</f>
        <v>2E-3</v>
      </c>
      <c r="R455" s="211" cm="1">
        <f t="array" aca="1" ref="R455" ca="1">IF($G455="D",VLOOKUP($A455,DefaultParameters,MATCH(R$8,'Default Parameters'!$3:$3,0),FALSE),"[enter country-specific value")</f>
        <v>2E-3</v>
      </c>
      <c r="S455" s="211" cm="1">
        <f t="array" aca="1" ref="S455" ca="1">IF($G455="D",VLOOKUP($A455,DefaultParameters,MATCH(S$8,'Default Parameters'!$3:$3,0),FALSE),"[enter country-specific value")</f>
        <v>2E-3</v>
      </c>
      <c r="T455" s="211" cm="1">
        <f t="array" aca="1" ref="T455" ca="1">IF($G455="D",VLOOKUP($A455,DefaultParameters,MATCH(T$8,'Default Parameters'!$3:$3,0),FALSE),"[enter country-specific value")</f>
        <v>2E-3</v>
      </c>
      <c r="U455" s="211" cm="1">
        <f t="array" aca="1" ref="U455" ca="1">IF($G455="D",VLOOKUP($A455,DefaultParameters,MATCH(U$8,'Default Parameters'!$3:$3,0),FALSE),"[enter country-specific value")</f>
        <v>2E-3</v>
      </c>
      <c r="V455" s="211" cm="1">
        <f t="array" aca="1" ref="V455" ca="1">IF($G455="D",VLOOKUP($A455,DefaultParameters,MATCH(V$8,'Default Parameters'!$3:$3,0),FALSE),"[enter country-specific value")</f>
        <v>2E-3</v>
      </c>
      <c r="W455" s="211" cm="1">
        <f t="array" aca="1" ref="W455" ca="1">IF($G455="D",VLOOKUP($A455,DefaultParameters,MATCH(W$8,'Default Parameters'!$3:$3,0),FALSE),"[enter country-specific value")</f>
        <v>2E-3</v>
      </c>
      <c r="X455" s="211" cm="1">
        <f t="array" aca="1" ref="X455" ca="1">IF($G455="D",VLOOKUP($A455,DefaultParameters,MATCH(X$8,'Default Parameters'!$3:$3,0),FALSE),"[enter country-specific value")</f>
        <v>2E-3</v>
      </c>
      <c r="Y455" s="211" cm="1">
        <f t="array" aca="1" ref="Y455" ca="1">IF($G455="D",VLOOKUP($A455,DefaultParameters,MATCH(Y$8,'Default Parameters'!$3:$3,0),FALSE),"[enter country-specific value")</f>
        <v>2E-3</v>
      </c>
      <c r="Z455" s="211" cm="1">
        <f t="array" aca="1" ref="Z455" ca="1">IF($G455="D",VLOOKUP($A455,DefaultParameters,MATCH(Z$8,'Default Parameters'!$3:$3,0),FALSE),"[enter country-specific value")</f>
        <v>2E-3</v>
      </c>
      <c r="AA455" s="211" cm="1">
        <f t="array" aca="1" ref="AA455" ca="1">IF($G455="D",VLOOKUP($A455,DefaultParameters,MATCH(AA$8,'Default Parameters'!$3:$3,0),FALSE),"[enter country-specific value")</f>
        <v>2E-3</v>
      </c>
      <c r="AB455" s="211" cm="1">
        <f t="array" aca="1" ref="AB455" ca="1">IF($G455="D",VLOOKUP($A455,DefaultParameters,MATCH(AB$8,'Default Parameters'!$3:$3,0),FALSE),"[enter country-specific value")</f>
        <v>2E-3</v>
      </c>
      <c r="AC455" s="211" cm="1">
        <f t="array" aca="1" ref="AC455" ca="1">IF($G455="D",VLOOKUP($A455,DefaultParameters,MATCH(AC$8,'Default Parameters'!$3:$3,0),FALSE),"[enter country-specific value")</f>
        <v>2E-3</v>
      </c>
      <c r="AD455" s="211" cm="1">
        <f t="array" aca="1" ref="AD455" ca="1">IF($G455="D",VLOOKUP($A455,DefaultParameters,MATCH(AD$8,'Default Parameters'!$3:$3,0),FALSE),"[enter country-specific value")</f>
        <v>2E-3</v>
      </c>
      <c r="AE455" s="211" cm="1">
        <f t="array" aca="1" ref="AE455" ca="1">IF($G455="D",VLOOKUP($A455,DefaultParameters,MATCH(AE$8,'Default Parameters'!$3:$3,0),FALSE),"[enter country-specific value")</f>
        <v>2E-3</v>
      </c>
      <c r="AF455" s="211" cm="1">
        <f t="array" aca="1" ref="AF455" ca="1">IF($G455="D",VLOOKUP($A455,DefaultParameters,MATCH(AF$8,'Default Parameters'!$3:$3,0),FALSE),"[enter country-specific value")</f>
        <v>2E-3</v>
      </c>
      <c r="AG455" s="211" cm="1">
        <f t="array" aca="1" ref="AG455" ca="1">IF($G455="D",VLOOKUP($A455,DefaultParameters,MATCH(AG$8,'Default Parameters'!$3:$3,0),FALSE),"[enter country-specific value")</f>
        <v>2E-3</v>
      </c>
      <c r="AH455" s="211" cm="1">
        <f t="array" aca="1" ref="AH455" ca="1">IF($G455="D",VLOOKUP($A455,DefaultParameters,MATCH(AH$8,'Default Parameters'!$3:$3,0),FALSE),"[enter country-specific value")</f>
        <v>2E-3</v>
      </c>
      <c r="AI455" s="211" cm="1">
        <f t="array" aca="1" ref="AI455" ca="1">IF($G455="D",VLOOKUP($A455,DefaultParameters,MATCH(AI$8,'Default Parameters'!$3:$3,0),FALSE),"[enter country-specific value")</f>
        <v>2E-3</v>
      </c>
      <c r="AJ455" s="211" cm="1">
        <f t="array" aca="1" ref="AJ455" ca="1">IF($G455="D",VLOOKUP($A455,DefaultParameters,MATCH(AJ$8,'Default Parameters'!$3:$3,0),FALSE),"[enter country-specific value")</f>
        <v>2E-3</v>
      </c>
      <c r="AK455" s="211" cm="1">
        <f t="array" aca="1" ref="AK455" ca="1">IF($G455="D",VLOOKUP($A455,DefaultParameters,MATCH(AK$8,'Default Parameters'!$3:$3,0),FALSE),"[enter country-specific value")</f>
        <v>2E-3</v>
      </c>
      <c r="AL455" s="211" cm="1">
        <f t="array" aca="1" ref="AL455" ca="1">IF($G455="D",VLOOKUP($A455,DefaultParameters,MATCH(AL$8,'Default Parameters'!$3:$3,0),FALSE),"[enter country-specific value")</f>
        <v>2E-3</v>
      </c>
      <c r="AM455" s="211" cm="1">
        <f t="array" aca="1" ref="AM455" ca="1">IF($G455="D",VLOOKUP($A455,DefaultParameters,MATCH(AM$8,'Default Parameters'!$3:$3,0),FALSE),"[enter country-specific value")</f>
        <v>2E-3</v>
      </c>
      <c r="AN455" s="211" cm="1">
        <f t="array" aca="1" ref="AN455" ca="1">IF($G455="D",VLOOKUP($A455,DefaultParameters,MATCH(AN$8,'Default Parameters'!$3:$3,0),FALSE),"[enter country-specific value")</f>
        <v>2E-3</v>
      </c>
      <c r="AO455" s="211" cm="1">
        <f t="array" aca="1" ref="AO455" ca="1">IF($G455="D",VLOOKUP($A455,DefaultParameters,MATCH(AO$8,'Default Parameters'!$3:$3,0),FALSE),"[enter country-specific value")</f>
        <v>2E-3</v>
      </c>
      <c r="AP455" s="211"/>
      <c r="AQ455" s="211"/>
      <c r="AR455" s="211"/>
      <c r="AS455" s="211"/>
      <c r="AT455" s="211"/>
      <c r="AU455" s="188"/>
      <c r="AV455" s="43" t="e" cm="1">
        <f t="array" aca="1" ref="AV455" ca="1">IF($G455="D",VLOOKUP($A455,DefaultParameters,MATCH(AV$8,'Default Parameters'!$3:$3,0),FALSE),"[enter country-specific value")</f>
        <v>#N/A</v>
      </c>
    </row>
    <row r="456" spans="1:48" x14ac:dyDescent="0.25">
      <c r="A456" s="44" t="str">
        <f t="shared" si="107"/>
        <v>EF_N2O_storage_solid_Broilers</v>
      </c>
      <c r="B456" s="2" t="s">
        <v>49</v>
      </c>
      <c r="C456" s="2" t="s">
        <v>218</v>
      </c>
      <c r="D456" s="77" t="str">
        <f t="shared" ca="1" si="104"/>
        <v>N2O-N</v>
      </c>
      <c r="E456" s="2" t="s">
        <v>84</v>
      </c>
      <c r="F456" s="77" t="str">
        <f t="shared" ca="1" si="105"/>
        <v>Fraction TAN</v>
      </c>
      <c r="G456" s="201" t="s">
        <v>124</v>
      </c>
      <c r="H456" s="2" t="s">
        <v>49</v>
      </c>
      <c r="I456" s="211" t="str">
        <f t="shared" ca="1" si="106"/>
        <v>Table 3.8, 3B, EMEP/EEA Guidebook 2019</v>
      </c>
      <c r="J456" s="202"/>
      <c r="K456" s="211" cm="1">
        <f t="array" aca="1" ref="K456" ca="1">IF($G456="D",VLOOKUP($A456,DefaultParameters,MATCH(K$8,'Default Parameters'!$3:$3,0),FALSE),"[enter country-specific value")</f>
        <v>2E-3</v>
      </c>
      <c r="L456" s="211" cm="1">
        <f t="array" aca="1" ref="L456" ca="1">IF($G456="D",VLOOKUP($A456,DefaultParameters,MATCH(L$8,'Default Parameters'!$3:$3,0),FALSE),"[enter country-specific value")</f>
        <v>2E-3</v>
      </c>
      <c r="M456" s="211" cm="1">
        <f t="array" aca="1" ref="M456" ca="1">IF($G456="D",VLOOKUP($A456,DefaultParameters,MATCH(M$8,'Default Parameters'!$3:$3,0),FALSE),"[enter country-specific value")</f>
        <v>2E-3</v>
      </c>
      <c r="N456" s="211" cm="1">
        <f t="array" aca="1" ref="N456" ca="1">IF($G456="D",VLOOKUP($A456,DefaultParameters,MATCH(N$8,'Default Parameters'!$3:$3,0),FALSE),"[enter country-specific value")</f>
        <v>2E-3</v>
      </c>
      <c r="O456" s="211" cm="1">
        <f t="array" aca="1" ref="O456" ca="1">IF($G456="D",VLOOKUP($A456,DefaultParameters,MATCH(O$8,'Default Parameters'!$3:$3,0),FALSE),"[enter country-specific value")</f>
        <v>2E-3</v>
      </c>
      <c r="P456" s="211" cm="1">
        <f t="array" aca="1" ref="P456" ca="1">IF($G456="D",VLOOKUP($A456,DefaultParameters,MATCH(P$8,'Default Parameters'!$3:$3,0),FALSE),"[enter country-specific value")</f>
        <v>2E-3</v>
      </c>
      <c r="Q456" s="211" cm="1">
        <f t="array" aca="1" ref="Q456" ca="1">IF($G456="D",VLOOKUP($A456,DefaultParameters,MATCH(Q$8,'Default Parameters'!$3:$3,0),FALSE),"[enter country-specific value")</f>
        <v>2E-3</v>
      </c>
      <c r="R456" s="211" cm="1">
        <f t="array" aca="1" ref="R456" ca="1">IF($G456="D",VLOOKUP($A456,DefaultParameters,MATCH(R$8,'Default Parameters'!$3:$3,0),FALSE),"[enter country-specific value")</f>
        <v>2E-3</v>
      </c>
      <c r="S456" s="211" cm="1">
        <f t="array" aca="1" ref="S456" ca="1">IF($G456="D",VLOOKUP($A456,DefaultParameters,MATCH(S$8,'Default Parameters'!$3:$3,0),FALSE),"[enter country-specific value")</f>
        <v>2E-3</v>
      </c>
      <c r="T456" s="211" cm="1">
        <f t="array" aca="1" ref="T456" ca="1">IF($G456="D",VLOOKUP($A456,DefaultParameters,MATCH(T$8,'Default Parameters'!$3:$3,0),FALSE),"[enter country-specific value")</f>
        <v>2E-3</v>
      </c>
      <c r="U456" s="211" cm="1">
        <f t="array" aca="1" ref="U456" ca="1">IF($G456="D",VLOOKUP($A456,DefaultParameters,MATCH(U$8,'Default Parameters'!$3:$3,0),FALSE),"[enter country-specific value")</f>
        <v>2E-3</v>
      </c>
      <c r="V456" s="211" cm="1">
        <f t="array" aca="1" ref="V456" ca="1">IF($G456="D",VLOOKUP($A456,DefaultParameters,MATCH(V$8,'Default Parameters'!$3:$3,0),FALSE),"[enter country-specific value")</f>
        <v>2E-3</v>
      </c>
      <c r="W456" s="211" cm="1">
        <f t="array" aca="1" ref="W456" ca="1">IF($G456="D",VLOOKUP($A456,DefaultParameters,MATCH(W$8,'Default Parameters'!$3:$3,0),FALSE),"[enter country-specific value")</f>
        <v>2E-3</v>
      </c>
      <c r="X456" s="211" cm="1">
        <f t="array" aca="1" ref="X456" ca="1">IF($G456="D",VLOOKUP($A456,DefaultParameters,MATCH(X$8,'Default Parameters'!$3:$3,0),FALSE),"[enter country-specific value")</f>
        <v>2E-3</v>
      </c>
      <c r="Y456" s="211" cm="1">
        <f t="array" aca="1" ref="Y456" ca="1">IF($G456="D",VLOOKUP($A456,DefaultParameters,MATCH(Y$8,'Default Parameters'!$3:$3,0),FALSE),"[enter country-specific value")</f>
        <v>2E-3</v>
      </c>
      <c r="Z456" s="211" cm="1">
        <f t="array" aca="1" ref="Z456" ca="1">IF($G456="D",VLOOKUP($A456,DefaultParameters,MATCH(Z$8,'Default Parameters'!$3:$3,0),FALSE),"[enter country-specific value")</f>
        <v>2E-3</v>
      </c>
      <c r="AA456" s="211" cm="1">
        <f t="array" aca="1" ref="AA456" ca="1">IF($G456="D",VLOOKUP($A456,DefaultParameters,MATCH(AA$8,'Default Parameters'!$3:$3,0),FALSE),"[enter country-specific value")</f>
        <v>2E-3</v>
      </c>
      <c r="AB456" s="211" cm="1">
        <f t="array" aca="1" ref="AB456" ca="1">IF($G456="D",VLOOKUP($A456,DefaultParameters,MATCH(AB$8,'Default Parameters'!$3:$3,0),FALSE),"[enter country-specific value")</f>
        <v>2E-3</v>
      </c>
      <c r="AC456" s="211" cm="1">
        <f t="array" aca="1" ref="AC456" ca="1">IF($G456="D",VLOOKUP($A456,DefaultParameters,MATCH(AC$8,'Default Parameters'!$3:$3,0),FALSE),"[enter country-specific value")</f>
        <v>2E-3</v>
      </c>
      <c r="AD456" s="211" cm="1">
        <f t="array" aca="1" ref="AD456" ca="1">IF($G456="D",VLOOKUP($A456,DefaultParameters,MATCH(AD$8,'Default Parameters'!$3:$3,0),FALSE),"[enter country-specific value")</f>
        <v>2E-3</v>
      </c>
      <c r="AE456" s="211" cm="1">
        <f t="array" aca="1" ref="AE456" ca="1">IF($G456="D",VLOOKUP($A456,DefaultParameters,MATCH(AE$8,'Default Parameters'!$3:$3,0),FALSE),"[enter country-specific value")</f>
        <v>2E-3</v>
      </c>
      <c r="AF456" s="211" cm="1">
        <f t="array" aca="1" ref="AF456" ca="1">IF($G456="D",VLOOKUP($A456,DefaultParameters,MATCH(AF$8,'Default Parameters'!$3:$3,0),FALSE),"[enter country-specific value")</f>
        <v>2E-3</v>
      </c>
      <c r="AG456" s="211" cm="1">
        <f t="array" aca="1" ref="AG456" ca="1">IF($G456="D",VLOOKUP($A456,DefaultParameters,MATCH(AG$8,'Default Parameters'!$3:$3,0),FALSE),"[enter country-specific value")</f>
        <v>2E-3</v>
      </c>
      <c r="AH456" s="211" cm="1">
        <f t="array" aca="1" ref="AH456" ca="1">IF($G456="D",VLOOKUP($A456,DefaultParameters,MATCH(AH$8,'Default Parameters'!$3:$3,0),FALSE),"[enter country-specific value")</f>
        <v>2E-3</v>
      </c>
      <c r="AI456" s="211" cm="1">
        <f t="array" aca="1" ref="AI456" ca="1">IF($G456="D",VLOOKUP($A456,DefaultParameters,MATCH(AI$8,'Default Parameters'!$3:$3,0),FALSE),"[enter country-specific value")</f>
        <v>2E-3</v>
      </c>
      <c r="AJ456" s="211" cm="1">
        <f t="array" aca="1" ref="AJ456" ca="1">IF($G456="D",VLOOKUP($A456,DefaultParameters,MATCH(AJ$8,'Default Parameters'!$3:$3,0),FALSE),"[enter country-specific value")</f>
        <v>2E-3</v>
      </c>
      <c r="AK456" s="211" cm="1">
        <f t="array" aca="1" ref="AK456" ca="1">IF($G456="D",VLOOKUP($A456,DefaultParameters,MATCH(AK$8,'Default Parameters'!$3:$3,0),FALSE),"[enter country-specific value")</f>
        <v>2E-3</v>
      </c>
      <c r="AL456" s="211" cm="1">
        <f t="array" aca="1" ref="AL456" ca="1">IF($G456="D",VLOOKUP($A456,DefaultParameters,MATCH(AL$8,'Default Parameters'!$3:$3,0),FALSE),"[enter country-specific value")</f>
        <v>2E-3</v>
      </c>
      <c r="AM456" s="211" cm="1">
        <f t="array" aca="1" ref="AM456" ca="1">IF($G456="D",VLOOKUP($A456,DefaultParameters,MATCH(AM$8,'Default Parameters'!$3:$3,0),FALSE),"[enter country-specific value")</f>
        <v>2E-3</v>
      </c>
      <c r="AN456" s="211" cm="1">
        <f t="array" aca="1" ref="AN456" ca="1">IF($G456="D",VLOOKUP($A456,DefaultParameters,MATCH(AN$8,'Default Parameters'!$3:$3,0),FALSE),"[enter country-specific value")</f>
        <v>2E-3</v>
      </c>
      <c r="AO456" s="211" cm="1">
        <f t="array" aca="1" ref="AO456" ca="1">IF($G456="D",VLOOKUP($A456,DefaultParameters,MATCH(AO$8,'Default Parameters'!$3:$3,0),FALSE),"[enter country-specific value")</f>
        <v>2E-3</v>
      </c>
      <c r="AP456" s="211"/>
      <c r="AQ456" s="211"/>
      <c r="AR456" s="211"/>
      <c r="AS456" s="211"/>
      <c r="AT456" s="211"/>
      <c r="AU456" s="188"/>
      <c r="AV456" s="43" t="e" cm="1">
        <f t="array" aca="1" ref="AV456" ca="1">IF($G456="D",VLOOKUP($A456,DefaultParameters,MATCH(AV$8,'Default Parameters'!$3:$3,0),FALSE),"[enter country-specific value")</f>
        <v>#N/A</v>
      </c>
    </row>
    <row r="457" spans="1:48" x14ac:dyDescent="0.25">
      <c r="A457" s="44" t="str">
        <f t="shared" si="107"/>
        <v>EF_N2O_storage_solid_Turkeys</v>
      </c>
      <c r="B457" s="2" t="s">
        <v>49</v>
      </c>
      <c r="C457" s="2" t="s">
        <v>218</v>
      </c>
      <c r="D457" s="77" t="str">
        <f t="shared" ca="1" si="104"/>
        <v>N2O-N</v>
      </c>
      <c r="E457" s="2" t="s">
        <v>87</v>
      </c>
      <c r="F457" s="77" t="str">
        <f t="shared" ca="1" si="105"/>
        <v>Fraction TAN</v>
      </c>
      <c r="G457" s="201" t="s">
        <v>124</v>
      </c>
      <c r="H457" s="2" t="s">
        <v>49</v>
      </c>
      <c r="I457" s="211" t="str">
        <f t="shared" ca="1" si="106"/>
        <v>Table 3.8, 3B, EMEP/EEA Guidebook 2019</v>
      </c>
      <c r="J457" s="202"/>
      <c r="K457" s="211" cm="1">
        <f t="array" aca="1" ref="K457" ca="1">IF($G457="D",VLOOKUP($A457,DefaultParameters,MATCH(K$8,'Default Parameters'!$3:$3,0),FALSE),"[enter country-specific value")</f>
        <v>2E-3</v>
      </c>
      <c r="L457" s="211" cm="1">
        <f t="array" aca="1" ref="L457" ca="1">IF($G457="D",VLOOKUP($A457,DefaultParameters,MATCH(L$8,'Default Parameters'!$3:$3,0),FALSE),"[enter country-specific value")</f>
        <v>2E-3</v>
      </c>
      <c r="M457" s="211" cm="1">
        <f t="array" aca="1" ref="M457" ca="1">IF($G457="D",VLOOKUP($A457,DefaultParameters,MATCH(M$8,'Default Parameters'!$3:$3,0),FALSE),"[enter country-specific value")</f>
        <v>2E-3</v>
      </c>
      <c r="N457" s="211" cm="1">
        <f t="array" aca="1" ref="N457" ca="1">IF($G457="D",VLOOKUP($A457,DefaultParameters,MATCH(N$8,'Default Parameters'!$3:$3,0),FALSE),"[enter country-specific value")</f>
        <v>2E-3</v>
      </c>
      <c r="O457" s="211" cm="1">
        <f t="array" aca="1" ref="O457" ca="1">IF($G457="D",VLOOKUP($A457,DefaultParameters,MATCH(O$8,'Default Parameters'!$3:$3,0),FALSE),"[enter country-specific value")</f>
        <v>2E-3</v>
      </c>
      <c r="P457" s="211" cm="1">
        <f t="array" aca="1" ref="P457" ca="1">IF($G457="D",VLOOKUP($A457,DefaultParameters,MATCH(P$8,'Default Parameters'!$3:$3,0),FALSE),"[enter country-specific value")</f>
        <v>2E-3</v>
      </c>
      <c r="Q457" s="211" cm="1">
        <f t="array" aca="1" ref="Q457" ca="1">IF($G457="D",VLOOKUP($A457,DefaultParameters,MATCH(Q$8,'Default Parameters'!$3:$3,0),FALSE),"[enter country-specific value")</f>
        <v>2E-3</v>
      </c>
      <c r="R457" s="211" cm="1">
        <f t="array" aca="1" ref="R457" ca="1">IF($G457="D",VLOOKUP($A457,DefaultParameters,MATCH(R$8,'Default Parameters'!$3:$3,0),FALSE),"[enter country-specific value")</f>
        <v>2E-3</v>
      </c>
      <c r="S457" s="211" cm="1">
        <f t="array" aca="1" ref="S457" ca="1">IF($G457="D",VLOOKUP($A457,DefaultParameters,MATCH(S$8,'Default Parameters'!$3:$3,0),FALSE),"[enter country-specific value")</f>
        <v>2E-3</v>
      </c>
      <c r="T457" s="211" cm="1">
        <f t="array" aca="1" ref="T457" ca="1">IF($G457="D",VLOOKUP($A457,DefaultParameters,MATCH(T$8,'Default Parameters'!$3:$3,0),FALSE),"[enter country-specific value")</f>
        <v>2E-3</v>
      </c>
      <c r="U457" s="211" cm="1">
        <f t="array" aca="1" ref="U457" ca="1">IF($G457="D",VLOOKUP($A457,DefaultParameters,MATCH(U$8,'Default Parameters'!$3:$3,0),FALSE),"[enter country-specific value")</f>
        <v>2E-3</v>
      </c>
      <c r="V457" s="211" cm="1">
        <f t="array" aca="1" ref="V457" ca="1">IF($G457="D",VLOOKUP($A457,DefaultParameters,MATCH(V$8,'Default Parameters'!$3:$3,0),FALSE),"[enter country-specific value")</f>
        <v>2E-3</v>
      </c>
      <c r="W457" s="211" cm="1">
        <f t="array" aca="1" ref="W457" ca="1">IF($G457="D",VLOOKUP($A457,DefaultParameters,MATCH(W$8,'Default Parameters'!$3:$3,0),FALSE),"[enter country-specific value")</f>
        <v>2E-3</v>
      </c>
      <c r="X457" s="211" cm="1">
        <f t="array" aca="1" ref="X457" ca="1">IF($G457="D",VLOOKUP($A457,DefaultParameters,MATCH(X$8,'Default Parameters'!$3:$3,0),FALSE),"[enter country-specific value")</f>
        <v>2E-3</v>
      </c>
      <c r="Y457" s="211" cm="1">
        <f t="array" aca="1" ref="Y457" ca="1">IF($G457="D",VLOOKUP($A457,DefaultParameters,MATCH(Y$8,'Default Parameters'!$3:$3,0),FALSE),"[enter country-specific value")</f>
        <v>2E-3</v>
      </c>
      <c r="Z457" s="211" cm="1">
        <f t="array" aca="1" ref="Z457" ca="1">IF($G457="D",VLOOKUP($A457,DefaultParameters,MATCH(Z$8,'Default Parameters'!$3:$3,0),FALSE),"[enter country-specific value")</f>
        <v>2E-3</v>
      </c>
      <c r="AA457" s="211" cm="1">
        <f t="array" aca="1" ref="AA457" ca="1">IF($G457="D",VLOOKUP($A457,DefaultParameters,MATCH(AA$8,'Default Parameters'!$3:$3,0),FALSE),"[enter country-specific value")</f>
        <v>2E-3</v>
      </c>
      <c r="AB457" s="211" cm="1">
        <f t="array" aca="1" ref="AB457" ca="1">IF($G457="D",VLOOKUP($A457,DefaultParameters,MATCH(AB$8,'Default Parameters'!$3:$3,0),FALSE),"[enter country-specific value")</f>
        <v>2E-3</v>
      </c>
      <c r="AC457" s="211" cm="1">
        <f t="array" aca="1" ref="AC457" ca="1">IF($G457="D",VLOOKUP($A457,DefaultParameters,MATCH(AC$8,'Default Parameters'!$3:$3,0),FALSE),"[enter country-specific value")</f>
        <v>2E-3</v>
      </c>
      <c r="AD457" s="211" cm="1">
        <f t="array" aca="1" ref="AD457" ca="1">IF($G457="D",VLOOKUP($A457,DefaultParameters,MATCH(AD$8,'Default Parameters'!$3:$3,0),FALSE),"[enter country-specific value")</f>
        <v>2E-3</v>
      </c>
      <c r="AE457" s="211" cm="1">
        <f t="array" aca="1" ref="AE457" ca="1">IF($G457="D",VLOOKUP($A457,DefaultParameters,MATCH(AE$8,'Default Parameters'!$3:$3,0),FALSE),"[enter country-specific value")</f>
        <v>2E-3</v>
      </c>
      <c r="AF457" s="211" cm="1">
        <f t="array" aca="1" ref="AF457" ca="1">IF($G457="D",VLOOKUP($A457,DefaultParameters,MATCH(AF$8,'Default Parameters'!$3:$3,0),FALSE),"[enter country-specific value")</f>
        <v>2E-3</v>
      </c>
      <c r="AG457" s="211" cm="1">
        <f t="array" aca="1" ref="AG457" ca="1">IF($G457="D",VLOOKUP($A457,DefaultParameters,MATCH(AG$8,'Default Parameters'!$3:$3,0),FALSE),"[enter country-specific value")</f>
        <v>2E-3</v>
      </c>
      <c r="AH457" s="211" cm="1">
        <f t="array" aca="1" ref="AH457" ca="1">IF($G457="D",VLOOKUP($A457,DefaultParameters,MATCH(AH$8,'Default Parameters'!$3:$3,0),FALSE),"[enter country-specific value")</f>
        <v>2E-3</v>
      </c>
      <c r="AI457" s="211" cm="1">
        <f t="array" aca="1" ref="AI457" ca="1">IF($G457="D",VLOOKUP($A457,DefaultParameters,MATCH(AI$8,'Default Parameters'!$3:$3,0),FALSE),"[enter country-specific value")</f>
        <v>2E-3</v>
      </c>
      <c r="AJ457" s="211" cm="1">
        <f t="array" aca="1" ref="AJ457" ca="1">IF($G457="D",VLOOKUP($A457,DefaultParameters,MATCH(AJ$8,'Default Parameters'!$3:$3,0),FALSE),"[enter country-specific value")</f>
        <v>2E-3</v>
      </c>
      <c r="AK457" s="211" cm="1">
        <f t="array" aca="1" ref="AK457" ca="1">IF($G457="D",VLOOKUP($A457,DefaultParameters,MATCH(AK$8,'Default Parameters'!$3:$3,0),FALSE),"[enter country-specific value")</f>
        <v>2E-3</v>
      </c>
      <c r="AL457" s="211" cm="1">
        <f t="array" aca="1" ref="AL457" ca="1">IF($G457="D",VLOOKUP($A457,DefaultParameters,MATCH(AL$8,'Default Parameters'!$3:$3,0),FALSE),"[enter country-specific value")</f>
        <v>2E-3</v>
      </c>
      <c r="AM457" s="211" cm="1">
        <f t="array" aca="1" ref="AM457" ca="1">IF($G457="D",VLOOKUP($A457,DefaultParameters,MATCH(AM$8,'Default Parameters'!$3:$3,0),FALSE),"[enter country-specific value")</f>
        <v>2E-3</v>
      </c>
      <c r="AN457" s="211" cm="1">
        <f t="array" aca="1" ref="AN457" ca="1">IF($G457="D",VLOOKUP($A457,DefaultParameters,MATCH(AN$8,'Default Parameters'!$3:$3,0),FALSE),"[enter country-specific value")</f>
        <v>2E-3</v>
      </c>
      <c r="AO457" s="211" cm="1">
        <f t="array" aca="1" ref="AO457" ca="1">IF($G457="D",VLOOKUP($A457,DefaultParameters,MATCH(AO$8,'Default Parameters'!$3:$3,0),FALSE),"[enter country-specific value")</f>
        <v>2E-3</v>
      </c>
      <c r="AP457" s="211"/>
      <c r="AQ457" s="211"/>
      <c r="AR457" s="211"/>
      <c r="AS457" s="211"/>
      <c r="AT457" s="211"/>
      <c r="AU457" s="188"/>
      <c r="AV457" s="43" t="e" cm="1">
        <f t="array" aca="1" ref="AV457" ca="1">IF($G457="D",VLOOKUP($A457,DefaultParameters,MATCH(AV$8,'Default Parameters'!$3:$3,0),FALSE),"[enter country-specific value")</f>
        <v>#N/A</v>
      </c>
    </row>
    <row r="458" spans="1:48" x14ac:dyDescent="0.25">
      <c r="A458" s="44" t="str">
        <f t="shared" si="107"/>
        <v>EF_N2O_storage_solid_Other poultry (ducks)</v>
      </c>
      <c r="B458" s="2" t="s">
        <v>49</v>
      </c>
      <c r="C458" s="2" t="s">
        <v>218</v>
      </c>
      <c r="D458" s="77" t="str">
        <f t="shared" ca="1" si="104"/>
        <v>N2O-N</v>
      </c>
      <c r="E458" s="2" t="s">
        <v>90</v>
      </c>
      <c r="F458" s="77" t="str">
        <f t="shared" ca="1" si="105"/>
        <v>Fraction TAN</v>
      </c>
      <c r="G458" s="201" t="s">
        <v>124</v>
      </c>
      <c r="H458" s="2" t="s">
        <v>49</v>
      </c>
      <c r="I458" s="211" t="str">
        <f t="shared" ca="1" si="106"/>
        <v>Table 3.8, 3B, EMEP/EEA Guidebook 2019</v>
      </c>
      <c r="J458" s="202"/>
      <c r="K458" s="211" cm="1">
        <f t="array" aca="1" ref="K458" ca="1">IF($G458="D",VLOOKUP($A458,DefaultParameters,MATCH(K$8,'Default Parameters'!$3:$3,0),FALSE),"[enter country-specific value")</f>
        <v>2E-3</v>
      </c>
      <c r="L458" s="211" cm="1">
        <f t="array" aca="1" ref="L458" ca="1">IF($G458="D",VLOOKUP($A458,DefaultParameters,MATCH(L$8,'Default Parameters'!$3:$3,0),FALSE),"[enter country-specific value")</f>
        <v>2E-3</v>
      </c>
      <c r="M458" s="211" cm="1">
        <f t="array" aca="1" ref="M458" ca="1">IF($G458="D",VLOOKUP($A458,DefaultParameters,MATCH(M$8,'Default Parameters'!$3:$3,0),FALSE),"[enter country-specific value")</f>
        <v>2E-3</v>
      </c>
      <c r="N458" s="211" cm="1">
        <f t="array" aca="1" ref="N458" ca="1">IF($G458="D",VLOOKUP($A458,DefaultParameters,MATCH(N$8,'Default Parameters'!$3:$3,0),FALSE),"[enter country-specific value")</f>
        <v>2E-3</v>
      </c>
      <c r="O458" s="211" cm="1">
        <f t="array" aca="1" ref="O458" ca="1">IF($G458="D",VLOOKUP($A458,DefaultParameters,MATCH(O$8,'Default Parameters'!$3:$3,0),FALSE),"[enter country-specific value")</f>
        <v>2E-3</v>
      </c>
      <c r="P458" s="211" cm="1">
        <f t="array" aca="1" ref="P458" ca="1">IF($G458="D",VLOOKUP($A458,DefaultParameters,MATCH(P$8,'Default Parameters'!$3:$3,0),FALSE),"[enter country-specific value")</f>
        <v>2E-3</v>
      </c>
      <c r="Q458" s="211" cm="1">
        <f t="array" aca="1" ref="Q458" ca="1">IF($G458="D",VLOOKUP($A458,DefaultParameters,MATCH(Q$8,'Default Parameters'!$3:$3,0),FALSE),"[enter country-specific value")</f>
        <v>2E-3</v>
      </c>
      <c r="R458" s="211" cm="1">
        <f t="array" aca="1" ref="R458" ca="1">IF($G458="D",VLOOKUP($A458,DefaultParameters,MATCH(R$8,'Default Parameters'!$3:$3,0),FALSE),"[enter country-specific value")</f>
        <v>2E-3</v>
      </c>
      <c r="S458" s="211" cm="1">
        <f t="array" aca="1" ref="S458" ca="1">IF($G458="D",VLOOKUP($A458,DefaultParameters,MATCH(S$8,'Default Parameters'!$3:$3,0),FALSE),"[enter country-specific value")</f>
        <v>2E-3</v>
      </c>
      <c r="T458" s="211" cm="1">
        <f t="array" aca="1" ref="T458" ca="1">IF($G458="D",VLOOKUP($A458,DefaultParameters,MATCH(T$8,'Default Parameters'!$3:$3,0),FALSE),"[enter country-specific value")</f>
        <v>2E-3</v>
      </c>
      <c r="U458" s="211" cm="1">
        <f t="array" aca="1" ref="U458" ca="1">IF($G458="D",VLOOKUP($A458,DefaultParameters,MATCH(U$8,'Default Parameters'!$3:$3,0),FALSE),"[enter country-specific value")</f>
        <v>2E-3</v>
      </c>
      <c r="V458" s="211" cm="1">
        <f t="array" aca="1" ref="V458" ca="1">IF($G458="D",VLOOKUP($A458,DefaultParameters,MATCH(V$8,'Default Parameters'!$3:$3,0),FALSE),"[enter country-specific value")</f>
        <v>2E-3</v>
      </c>
      <c r="W458" s="211" cm="1">
        <f t="array" aca="1" ref="W458" ca="1">IF($G458="D",VLOOKUP($A458,DefaultParameters,MATCH(W$8,'Default Parameters'!$3:$3,0),FALSE),"[enter country-specific value")</f>
        <v>2E-3</v>
      </c>
      <c r="X458" s="211" cm="1">
        <f t="array" aca="1" ref="X458" ca="1">IF($G458="D",VLOOKUP($A458,DefaultParameters,MATCH(X$8,'Default Parameters'!$3:$3,0),FALSE),"[enter country-specific value")</f>
        <v>2E-3</v>
      </c>
      <c r="Y458" s="211" cm="1">
        <f t="array" aca="1" ref="Y458" ca="1">IF($G458="D",VLOOKUP($A458,DefaultParameters,MATCH(Y$8,'Default Parameters'!$3:$3,0),FALSE),"[enter country-specific value")</f>
        <v>2E-3</v>
      </c>
      <c r="Z458" s="211" cm="1">
        <f t="array" aca="1" ref="Z458" ca="1">IF($G458="D",VLOOKUP($A458,DefaultParameters,MATCH(Z$8,'Default Parameters'!$3:$3,0),FALSE),"[enter country-specific value")</f>
        <v>2E-3</v>
      </c>
      <c r="AA458" s="211" cm="1">
        <f t="array" aca="1" ref="AA458" ca="1">IF($G458="D",VLOOKUP($A458,DefaultParameters,MATCH(AA$8,'Default Parameters'!$3:$3,0),FALSE),"[enter country-specific value")</f>
        <v>2E-3</v>
      </c>
      <c r="AB458" s="211" cm="1">
        <f t="array" aca="1" ref="AB458" ca="1">IF($G458="D",VLOOKUP($A458,DefaultParameters,MATCH(AB$8,'Default Parameters'!$3:$3,0),FALSE),"[enter country-specific value")</f>
        <v>2E-3</v>
      </c>
      <c r="AC458" s="211" cm="1">
        <f t="array" aca="1" ref="AC458" ca="1">IF($G458="D",VLOOKUP($A458,DefaultParameters,MATCH(AC$8,'Default Parameters'!$3:$3,0),FALSE),"[enter country-specific value")</f>
        <v>2E-3</v>
      </c>
      <c r="AD458" s="211" cm="1">
        <f t="array" aca="1" ref="AD458" ca="1">IF($G458="D",VLOOKUP($A458,DefaultParameters,MATCH(AD$8,'Default Parameters'!$3:$3,0),FALSE),"[enter country-specific value")</f>
        <v>2E-3</v>
      </c>
      <c r="AE458" s="211" cm="1">
        <f t="array" aca="1" ref="AE458" ca="1">IF($G458="D",VLOOKUP($A458,DefaultParameters,MATCH(AE$8,'Default Parameters'!$3:$3,0),FALSE),"[enter country-specific value")</f>
        <v>2E-3</v>
      </c>
      <c r="AF458" s="211" cm="1">
        <f t="array" aca="1" ref="AF458" ca="1">IF($G458="D",VLOOKUP($A458,DefaultParameters,MATCH(AF$8,'Default Parameters'!$3:$3,0),FALSE),"[enter country-specific value")</f>
        <v>2E-3</v>
      </c>
      <c r="AG458" s="211" cm="1">
        <f t="array" aca="1" ref="AG458" ca="1">IF($G458="D",VLOOKUP($A458,DefaultParameters,MATCH(AG$8,'Default Parameters'!$3:$3,0),FALSE),"[enter country-specific value")</f>
        <v>2E-3</v>
      </c>
      <c r="AH458" s="211" cm="1">
        <f t="array" aca="1" ref="AH458" ca="1">IF($G458="D",VLOOKUP($A458,DefaultParameters,MATCH(AH$8,'Default Parameters'!$3:$3,0),FALSE),"[enter country-specific value")</f>
        <v>2E-3</v>
      </c>
      <c r="AI458" s="211" cm="1">
        <f t="array" aca="1" ref="AI458" ca="1">IF($G458="D",VLOOKUP($A458,DefaultParameters,MATCH(AI$8,'Default Parameters'!$3:$3,0),FALSE),"[enter country-specific value")</f>
        <v>2E-3</v>
      </c>
      <c r="AJ458" s="211" cm="1">
        <f t="array" aca="1" ref="AJ458" ca="1">IF($G458="D",VLOOKUP($A458,DefaultParameters,MATCH(AJ$8,'Default Parameters'!$3:$3,0),FALSE),"[enter country-specific value")</f>
        <v>2E-3</v>
      </c>
      <c r="AK458" s="211" cm="1">
        <f t="array" aca="1" ref="AK458" ca="1">IF($G458="D",VLOOKUP($A458,DefaultParameters,MATCH(AK$8,'Default Parameters'!$3:$3,0),FALSE),"[enter country-specific value")</f>
        <v>2E-3</v>
      </c>
      <c r="AL458" s="211" cm="1">
        <f t="array" aca="1" ref="AL458" ca="1">IF($G458="D",VLOOKUP($A458,DefaultParameters,MATCH(AL$8,'Default Parameters'!$3:$3,0),FALSE),"[enter country-specific value")</f>
        <v>2E-3</v>
      </c>
      <c r="AM458" s="211" cm="1">
        <f t="array" aca="1" ref="AM458" ca="1">IF($G458="D",VLOOKUP($A458,DefaultParameters,MATCH(AM$8,'Default Parameters'!$3:$3,0),FALSE),"[enter country-specific value")</f>
        <v>2E-3</v>
      </c>
      <c r="AN458" s="211" cm="1">
        <f t="array" aca="1" ref="AN458" ca="1">IF($G458="D",VLOOKUP($A458,DefaultParameters,MATCH(AN$8,'Default Parameters'!$3:$3,0),FALSE),"[enter country-specific value")</f>
        <v>2E-3</v>
      </c>
      <c r="AO458" s="211" cm="1">
        <f t="array" aca="1" ref="AO458" ca="1">IF($G458="D",VLOOKUP($A458,DefaultParameters,MATCH(AO$8,'Default Parameters'!$3:$3,0),FALSE),"[enter country-specific value")</f>
        <v>2E-3</v>
      </c>
      <c r="AP458" s="211"/>
      <c r="AQ458" s="211"/>
      <c r="AR458" s="211"/>
      <c r="AS458" s="211"/>
      <c r="AT458" s="211"/>
      <c r="AU458" s="188"/>
      <c r="AV458" s="43" t="e" cm="1">
        <f t="array" aca="1" ref="AV458" ca="1">IF($G458="D",VLOOKUP($A458,DefaultParameters,MATCH(AV$8,'Default Parameters'!$3:$3,0),FALSE),"[enter country-specific value")</f>
        <v>#N/A</v>
      </c>
    </row>
    <row r="459" spans="1:48" x14ac:dyDescent="0.25">
      <c r="A459" s="44" t="str">
        <f t="shared" si="107"/>
        <v>EF_N2O_storage_solid_Other poultry (geese)</v>
      </c>
      <c r="B459" s="2" t="s">
        <v>49</v>
      </c>
      <c r="C459" s="2" t="s">
        <v>218</v>
      </c>
      <c r="D459" s="77" t="str">
        <f t="shared" ca="1" si="104"/>
        <v>N2O-N</v>
      </c>
      <c r="E459" s="2" t="s">
        <v>88</v>
      </c>
      <c r="F459" s="77" t="str">
        <f t="shared" ca="1" si="105"/>
        <v>Fraction TAN</v>
      </c>
      <c r="G459" s="201" t="s">
        <v>124</v>
      </c>
      <c r="H459" s="2" t="s">
        <v>49</v>
      </c>
      <c r="I459" s="211" t="str">
        <f t="shared" ca="1" si="106"/>
        <v>Table 3.8, 3B, EMEP/EEA Guidebook 2019</v>
      </c>
      <c r="J459" s="202"/>
      <c r="K459" s="211" cm="1">
        <f t="array" aca="1" ref="K459" ca="1">IF($G459="D",VLOOKUP($A459,DefaultParameters,MATCH(K$8,'Default Parameters'!$3:$3,0),FALSE),"[enter country-specific value")</f>
        <v>2E-3</v>
      </c>
      <c r="L459" s="211" cm="1">
        <f t="array" aca="1" ref="L459" ca="1">IF($G459="D",VLOOKUP($A459,DefaultParameters,MATCH(L$8,'Default Parameters'!$3:$3,0),FALSE),"[enter country-specific value")</f>
        <v>2E-3</v>
      </c>
      <c r="M459" s="211" cm="1">
        <f t="array" aca="1" ref="M459" ca="1">IF($G459="D",VLOOKUP($A459,DefaultParameters,MATCH(M$8,'Default Parameters'!$3:$3,0),FALSE),"[enter country-specific value")</f>
        <v>2E-3</v>
      </c>
      <c r="N459" s="211" cm="1">
        <f t="array" aca="1" ref="N459" ca="1">IF($G459="D",VLOOKUP($A459,DefaultParameters,MATCH(N$8,'Default Parameters'!$3:$3,0),FALSE),"[enter country-specific value")</f>
        <v>2E-3</v>
      </c>
      <c r="O459" s="211" cm="1">
        <f t="array" aca="1" ref="O459" ca="1">IF($G459="D",VLOOKUP($A459,DefaultParameters,MATCH(O$8,'Default Parameters'!$3:$3,0),FALSE),"[enter country-specific value")</f>
        <v>2E-3</v>
      </c>
      <c r="P459" s="211" cm="1">
        <f t="array" aca="1" ref="P459" ca="1">IF($G459="D",VLOOKUP($A459,DefaultParameters,MATCH(P$8,'Default Parameters'!$3:$3,0),FALSE),"[enter country-specific value")</f>
        <v>2E-3</v>
      </c>
      <c r="Q459" s="211" cm="1">
        <f t="array" aca="1" ref="Q459" ca="1">IF($G459="D",VLOOKUP($A459,DefaultParameters,MATCH(Q$8,'Default Parameters'!$3:$3,0),FALSE),"[enter country-specific value")</f>
        <v>2E-3</v>
      </c>
      <c r="R459" s="211" cm="1">
        <f t="array" aca="1" ref="R459" ca="1">IF($G459="D",VLOOKUP($A459,DefaultParameters,MATCH(R$8,'Default Parameters'!$3:$3,0),FALSE),"[enter country-specific value")</f>
        <v>2E-3</v>
      </c>
      <c r="S459" s="211" cm="1">
        <f t="array" aca="1" ref="S459" ca="1">IF($G459="D",VLOOKUP($A459,DefaultParameters,MATCH(S$8,'Default Parameters'!$3:$3,0),FALSE),"[enter country-specific value")</f>
        <v>2E-3</v>
      </c>
      <c r="T459" s="211" cm="1">
        <f t="array" aca="1" ref="T459" ca="1">IF($G459="D",VLOOKUP($A459,DefaultParameters,MATCH(T$8,'Default Parameters'!$3:$3,0),FALSE),"[enter country-specific value")</f>
        <v>2E-3</v>
      </c>
      <c r="U459" s="211" cm="1">
        <f t="array" aca="1" ref="U459" ca="1">IF($G459="D",VLOOKUP($A459,DefaultParameters,MATCH(U$8,'Default Parameters'!$3:$3,0),FALSE),"[enter country-specific value")</f>
        <v>2E-3</v>
      </c>
      <c r="V459" s="211" cm="1">
        <f t="array" aca="1" ref="V459" ca="1">IF($G459="D",VLOOKUP($A459,DefaultParameters,MATCH(V$8,'Default Parameters'!$3:$3,0),FALSE),"[enter country-specific value")</f>
        <v>2E-3</v>
      </c>
      <c r="W459" s="211" cm="1">
        <f t="array" aca="1" ref="W459" ca="1">IF($G459="D",VLOOKUP($A459,DefaultParameters,MATCH(W$8,'Default Parameters'!$3:$3,0),FALSE),"[enter country-specific value")</f>
        <v>2E-3</v>
      </c>
      <c r="X459" s="211" cm="1">
        <f t="array" aca="1" ref="X459" ca="1">IF($G459="D",VLOOKUP($A459,DefaultParameters,MATCH(X$8,'Default Parameters'!$3:$3,0),FALSE),"[enter country-specific value")</f>
        <v>2E-3</v>
      </c>
      <c r="Y459" s="211" cm="1">
        <f t="array" aca="1" ref="Y459" ca="1">IF($G459="D",VLOOKUP($A459,DefaultParameters,MATCH(Y$8,'Default Parameters'!$3:$3,0),FALSE),"[enter country-specific value")</f>
        <v>2E-3</v>
      </c>
      <c r="Z459" s="211" cm="1">
        <f t="array" aca="1" ref="Z459" ca="1">IF($G459="D",VLOOKUP($A459,DefaultParameters,MATCH(Z$8,'Default Parameters'!$3:$3,0),FALSE),"[enter country-specific value")</f>
        <v>2E-3</v>
      </c>
      <c r="AA459" s="211" cm="1">
        <f t="array" aca="1" ref="AA459" ca="1">IF($G459="D",VLOOKUP($A459,DefaultParameters,MATCH(AA$8,'Default Parameters'!$3:$3,0),FALSE),"[enter country-specific value")</f>
        <v>2E-3</v>
      </c>
      <c r="AB459" s="211" cm="1">
        <f t="array" aca="1" ref="AB459" ca="1">IF($G459="D",VLOOKUP($A459,DefaultParameters,MATCH(AB$8,'Default Parameters'!$3:$3,0),FALSE),"[enter country-specific value")</f>
        <v>2E-3</v>
      </c>
      <c r="AC459" s="211" cm="1">
        <f t="array" aca="1" ref="AC459" ca="1">IF($G459="D",VLOOKUP($A459,DefaultParameters,MATCH(AC$8,'Default Parameters'!$3:$3,0),FALSE),"[enter country-specific value")</f>
        <v>2E-3</v>
      </c>
      <c r="AD459" s="211" cm="1">
        <f t="array" aca="1" ref="AD459" ca="1">IF($G459="D",VLOOKUP($A459,DefaultParameters,MATCH(AD$8,'Default Parameters'!$3:$3,0),FALSE),"[enter country-specific value")</f>
        <v>2E-3</v>
      </c>
      <c r="AE459" s="211" cm="1">
        <f t="array" aca="1" ref="AE459" ca="1">IF($G459="D",VLOOKUP($A459,DefaultParameters,MATCH(AE$8,'Default Parameters'!$3:$3,0),FALSE),"[enter country-specific value")</f>
        <v>2E-3</v>
      </c>
      <c r="AF459" s="211" cm="1">
        <f t="array" aca="1" ref="AF459" ca="1">IF($G459="D",VLOOKUP($A459,DefaultParameters,MATCH(AF$8,'Default Parameters'!$3:$3,0),FALSE),"[enter country-specific value")</f>
        <v>2E-3</v>
      </c>
      <c r="AG459" s="211" cm="1">
        <f t="array" aca="1" ref="AG459" ca="1">IF($G459="D",VLOOKUP($A459,DefaultParameters,MATCH(AG$8,'Default Parameters'!$3:$3,0),FALSE),"[enter country-specific value")</f>
        <v>2E-3</v>
      </c>
      <c r="AH459" s="211" cm="1">
        <f t="array" aca="1" ref="AH459" ca="1">IF($G459="D",VLOOKUP($A459,DefaultParameters,MATCH(AH$8,'Default Parameters'!$3:$3,0),FALSE),"[enter country-specific value")</f>
        <v>2E-3</v>
      </c>
      <c r="AI459" s="211" cm="1">
        <f t="array" aca="1" ref="AI459" ca="1">IF($G459="D",VLOOKUP($A459,DefaultParameters,MATCH(AI$8,'Default Parameters'!$3:$3,0),FALSE),"[enter country-specific value")</f>
        <v>2E-3</v>
      </c>
      <c r="AJ459" s="211" cm="1">
        <f t="array" aca="1" ref="AJ459" ca="1">IF($G459="D",VLOOKUP($A459,DefaultParameters,MATCH(AJ$8,'Default Parameters'!$3:$3,0),FALSE),"[enter country-specific value")</f>
        <v>2E-3</v>
      </c>
      <c r="AK459" s="211" cm="1">
        <f t="array" aca="1" ref="AK459" ca="1">IF($G459="D",VLOOKUP($A459,DefaultParameters,MATCH(AK$8,'Default Parameters'!$3:$3,0),FALSE),"[enter country-specific value")</f>
        <v>2E-3</v>
      </c>
      <c r="AL459" s="211" cm="1">
        <f t="array" aca="1" ref="AL459" ca="1">IF($G459="D",VLOOKUP($A459,DefaultParameters,MATCH(AL$8,'Default Parameters'!$3:$3,0),FALSE),"[enter country-specific value")</f>
        <v>2E-3</v>
      </c>
      <c r="AM459" s="211" cm="1">
        <f t="array" aca="1" ref="AM459" ca="1">IF($G459="D",VLOOKUP($A459,DefaultParameters,MATCH(AM$8,'Default Parameters'!$3:$3,0),FALSE),"[enter country-specific value")</f>
        <v>2E-3</v>
      </c>
      <c r="AN459" s="211" cm="1">
        <f t="array" aca="1" ref="AN459" ca="1">IF($G459="D",VLOOKUP($A459,DefaultParameters,MATCH(AN$8,'Default Parameters'!$3:$3,0),FALSE),"[enter country-specific value")</f>
        <v>2E-3</v>
      </c>
      <c r="AO459" s="211" cm="1">
        <f t="array" aca="1" ref="AO459" ca="1">IF($G459="D",VLOOKUP($A459,DefaultParameters,MATCH(AO$8,'Default Parameters'!$3:$3,0),FALSE),"[enter country-specific value")</f>
        <v>2E-3</v>
      </c>
      <c r="AP459" s="211"/>
      <c r="AQ459" s="211"/>
      <c r="AR459" s="211"/>
      <c r="AS459" s="211"/>
      <c r="AT459" s="211"/>
      <c r="AU459" s="188"/>
      <c r="AV459" s="43" t="e" cm="1">
        <f t="array" aca="1" ref="AV459" ca="1">IF($G459="D",VLOOKUP($A459,DefaultParameters,MATCH(AV$8,'Default Parameters'!$3:$3,0),FALSE),"[enter country-specific value")</f>
        <v>#N/A</v>
      </c>
    </row>
    <row r="460" spans="1:48" x14ac:dyDescent="0.25">
      <c r="A460" s="44" t="str">
        <f t="shared" si="107"/>
        <v>EF_N2O_storage_solid_Other animals (fur animals)</v>
      </c>
      <c r="B460" s="2" t="s">
        <v>49</v>
      </c>
      <c r="C460" s="2" t="s">
        <v>218</v>
      </c>
      <c r="D460" s="77" t="str">
        <f t="shared" ca="1" si="104"/>
        <v>N2O-N</v>
      </c>
      <c r="E460" s="2" t="s">
        <v>108</v>
      </c>
      <c r="F460" s="77" t="str">
        <f t="shared" ca="1" si="105"/>
        <v>Fraction TAN</v>
      </c>
      <c r="G460" s="201" t="s">
        <v>124</v>
      </c>
      <c r="H460" s="2" t="s">
        <v>49</v>
      </c>
      <c r="I460" s="211" t="str">
        <f t="shared" ca="1" si="106"/>
        <v>No default available from the Guidebook, same value as cattle/sheep/swine/buffalo/goats/horses applied</v>
      </c>
      <c r="J460" s="202"/>
      <c r="K460" s="211" cm="1">
        <f t="array" aca="1" ref="K460" ca="1">IF($G460="D",VLOOKUP($A460,DefaultParameters,MATCH(K$8,'Default Parameters'!$3:$3,0),FALSE),"[enter country-specific value")</f>
        <v>0.02</v>
      </c>
      <c r="L460" s="211" cm="1">
        <f t="array" aca="1" ref="L460" ca="1">IF($G460="D",VLOOKUP($A460,DefaultParameters,MATCH(L$8,'Default Parameters'!$3:$3,0),FALSE),"[enter country-specific value")</f>
        <v>0.02</v>
      </c>
      <c r="M460" s="211" cm="1">
        <f t="array" aca="1" ref="M460" ca="1">IF($G460="D",VLOOKUP($A460,DefaultParameters,MATCH(M$8,'Default Parameters'!$3:$3,0),FALSE),"[enter country-specific value")</f>
        <v>0.02</v>
      </c>
      <c r="N460" s="211" cm="1">
        <f t="array" aca="1" ref="N460" ca="1">IF($G460="D",VLOOKUP($A460,DefaultParameters,MATCH(N$8,'Default Parameters'!$3:$3,0),FALSE),"[enter country-specific value")</f>
        <v>0.02</v>
      </c>
      <c r="O460" s="211" cm="1">
        <f t="array" aca="1" ref="O460" ca="1">IF($G460="D",VLOOKUP($A460,DefaultParameters,MATCH(O$8,'Default Parameters'!$3:$3,0),FALSE),"[enter country-specific value")</f>
        <v>0.02</v>
      </c>
      <c r="P460" s="211" cm="1">
        <f t="array" aca="1" ref="P460" ca="1">IF($G460="D",VLOOKUP($A460,DefaultParameters,MATCH(P$8,'Default Parameters'!$3:$3,0),FALSE),"[enter country-specific value")</f>
        <v>0.02</v>
      </c>
      <c r="Q460" s="211" cm="1">
        <f t="array" aca="1" ref="Q460" ca="1">IF($G460="D",VLOOKUP($A460,DefaultParameters,MATCH(Q$8,'Default Parameters'!$3:$3,0),FALSE),"[enter country-specific value")</f>
        <v>0.02</v>
      </c>
      <c r="R460" s="211" cm="1">
        <f t="array" aca="1" ref="R460" ca="1">IF($G460="D",VLOOKUP($A460,DefaultParameters,MATCH(R$8,'Default Parameters'!$3:$3,0),FALSE),"[enter country-specific value")</f>
        <v>0.02</v>
      </c>
      <c r="S460" s="211" cm="1">
        <f t="array" aca="1" ref="S460" ca="1">IF($G460="D",VLOOKUP($A460,DefaultParameters,MATCH(S$8,'Default Parameters'!$3:$3,0),FALSE),"[enter country-specific value")</f>
        <v>0.02</v>
      </c>
      <c r="T460" s="211" cm="1">
        <f t="array" aca="1" ref="T460" ca="1">IF($G460="D",VLOOKUP($A460,DefaultParameters,MATCH(T$8,'Default Parameters'!$3:$3,0),FALSE),"[enter country-specific value")</f>
        <v>0.02</v>
      </c>
      <c r="U460" s="211" cm="1">
        <f t="array" aca="1" ref="U460" ca="1">IF($G460="D",VLOOKUP($A460,DefaultParameters,MATCH(U$8,'Default Parameters'!$3:$3,0),FALSE),"[enter country-specific value")</f>
        <v>0.02</v>
      </c>
      <c r="V460" s="211" cm="1">
        <f t="array" aca="1" ref="V460" ca="1">IF($G460="D",VLOOKUP($A460,DefaultParameters,MATCH(V$8,'Default Parameters'!$3:$3,0),FALSE),"[enter country-specific value")</f>
        <v>0.02</v>
      </c>
      <c r="W460" s="211" cm="1">
        <f t="array" aca="1" ref="W460" ca="1">IF($G460="D",VLOOKUP($A460,DefaultParameters,MATCH(W$8,'Default Parameters'!$3:$3,0),FALSE),"[enter country-specific value")</f>
        <v>0.02</v>
      </c>
      <c r="X460" s="211" cm="1">
        <f t="array" aca="1" ref="X460" ca="1">IF($G460="D",VLOOKUP($A460,DefaultParameters,MATCH(X$8,'Default Parameters'!$3:$3,0),FALSE),"[enter country-specific value")</f>
        <v>0.02</v>
      </c>
      <c r="Y460" s="211" cm="1">
        <f t="array" aca="1" ref="Y460" ca="1">IF($G460="D",VLOOKUP($A460,DefaultParameters,MATCH(Y$8,'Default Parameters'!$3:$3,0),FALSE),"[enter country-specific value")</f>
        <v>0.02</v>
      </c>
      <c r="Z460" s="211" cm="1">
        <f t="array" aca="1" ref="Z460" ca="1">IF($G460="D",VLOOKUP($A460,DefaultParameters,MATCH(Z$8,'Default Parameters'!$3:$3,0),FALSE),"[enter country-specific value")</f>
        <v>0.02</v>
      </c>
      <c r="AA460" s="211" cm="1">
        <f t="array" aca="1" ref="AA460" ca="1">IF($G460="D",VLOOKUP($A460,DefaultParameters,MATCH(AA$8,'Default Parameters'!$3:$3,0),FALSE),"[enter country-specific value")</f>
        <v>0.02</v>
      </c>
      <c r="AB460" s="211" cm="1">
        <f t="array" aca="1" ref="AB460" ca="1">IF($G460="D",VLOOKUP($A460,DefaultParameters,MATCH(AB$8,'Default Parameters'!$3:$3,0),FALSE),"[enter country-specific value")</f>
        <v>0.02</v>
      </c>
      <c r="AC460" s="211" cm="1">
        <f t="array" aca="1" ref="AC460" ca="1">IF($G460="D",VLOOKUP($A460,DefaultParameters,MATCH(AC$8,'Default Parameters'!$3:$3,0),FALSE),"[enter country-specific value")</f>
        <v>0.02</v>
      </c>
      <c r="AD460" s="211" cm="1">
        <f t="array" aca="1" ref="AD460" ca="1">IF($G460="D",VLOOKUP($A460,DefaultParameters,MATCH(AD$8,'Default Parameters'!$3:$3,0),FALSE),"[enter country-specific value")</f>
        <v>0.02</v>
      </c>
      <c r="AE460" s="211" cm="1">
        <f t="array" aca="1" ref="AE460" ca="1">IF($G460="D",VLOOKUP($A460,DefaultParameters,MATCH(AE$8,'Default Parameters'!$3:$3,0),FALSE),"[enter country-specific value")</f>
        <v>0.02</v>
      </c>
      <c r="AF460" s="211" cm="1">
        <f t="array" aca="1" ref="AF460" ca="1">IF($G460="D",VLOOKUP($A460,DefaultParameters,MATCH(AF$8,'Default Parameters'!$3:$3,0),FALSE),"[enter country-specific value")</f>
        <v>0.02</v>
      </c>
      <c r="AG460" s="211" cm="1">
        <f t="array" aca="1" ref="AG460" ca="1">IF($G460="D",VLOOKUP($A460,DefaultParameters,MATCH(AG$8,'Default Parameters'!$3:$3,0),FALSE),"[enter country-specific value")</f>
        <v>0.02</v>
      </c>
      <c r="AH460" s="211" cm="1">
        <f t="array" aca="1" ref="AH460" ca="1">IF($G460="D",VLOOKUP($A460,DefaultParameters,MATCH(AH$8,'Default Parameters'!$3:$3,0),FALSE),"[enter country-specific value")</f>
        <v>0.02</v>
      </c>
      <c r="AI460" s="211" cm="1">
        <f t="array" aca="1" ref="AI460" ca="1">IF($G460="D",VLOOKUP($A460,DefaultParameters,MATCH(AI$8,'Default Parameters'!$3:$3,0),FALSE),"[enter country-specific value")</f>
        <v>0.02</v>
      </c>
      <c r="AJ460" s="211" cm="1">
        <f t="array" aca="1" ref="AJ460" ca="1">IF($G460="D",VLOOKUP($A460,DefaultParameters,MATCH(AJ$8,'Default Parameters'!$3:$3,0),FALSE),"[enter country-specific value")</f>
        <v>0.02</v>
      </c>
      <c r="AK460" s="211" cm="1">
        <f t="array" aca="1" ref="AK460" ca="1">IF($G460="D",VLOOKUP($A460,DefaultParameters,MATCH(AK$8,'Default Parameters'!$3:$3,0),FALSE),"[enter country-specific value")</f>
        <v>0.02</v>
      </c>
      <c r="AL460" s="211" cm="1">
        <f t="array" aca="1" ref="AL460" ca="1">IF($G460="D",VLOOKUP($A460,DefaultParameters,MATCH(AL$8,'Default Parameters'!$3:$3,0),FALSE),"[enter country-specific value")</f>
        <v>0.02</v>
      </c>
      <c r="AM460" s="211" cm="1">
        <f t="array" aca="1" ref="AM460" ca="1">IF($G460="D",VLOOKUP($A460,DefaultParameters,MATCH(AM$8,'Default Parameters'!$3:$3,0),FALSE),"[enter country-specific value")</f>
        <v>0.02</v>
      </c>
      <c r="AN460" s="211" cm="1">
        <f t="array" aca="1" ref="AN460" ca="1">IF($G460="D",VLOOKUP($A460,DefaultParameters,MATCH(AN$8,'Default Parameters'!$3:$3,0),FALSE),"[enter country-specific value")</f>
        <v>0.02</v>
      </c>
      <c r="AO460" s="211" cm="1">
        <f t="array" aca="1" ref="AO460" ca="1">IF($G460="D",VLOOKUP($A460,DefaultParameters,MATCH(AO$8,'Default Parameters'!$3:$3,0),FALSE),"[enter country-specific value")</f>
        <v>0.02</v>
      </c>
      <c r="AP460" s="211"/>
      <c r="AQ460" s="211"/>
      <c r="AR460" s="211"/>
      <c r="AS460" s="211"/>
      <c r="AT460" s="211"/>
      <c r="AU460" s="188"/>
      <c r="AV460" s="43" t="e" cm="1">
        <f t="array" aca="1" ref="AV460" ca="1">IF($G460="D",VLOOKUP($A460,DefaultParameters,MATCH(AV$8,'Default Parameters'!$3:$3,0),FALSE),"[enter country-specific value")</f>
        <v>#N/A</v>
      </c>
    </row>
    <row r="461" spans="1:48" x14ac:dyDescent="0.25">
      <c r="A461" s="18" t="s">
        <v>182</v>
      </c>
      <c r="B461" s="18"/>
      <c r="C461" s="18"/>
      <c r="D461" s="18"/>
      <c r="E461" s="18"/>
      <c r="F461" s="18"/>
      <c r="G461" s="179"/>
      <c r="H461" s="18"/>
      <c r="I461" s="179"/>
      <c r="J461" s="179"/>
      <c r="K461" s="179"/>
      <c r="L461" s="179"/>
      <c r="M461" s="179"/>
      <c r="N461" s="179"/>
      <c r="O461" s="179"/>
      <c r="P461" s="179"/>
      <c r="Q461" s="179"/>
      <c r="R461" s="179"/>
      <c r="S461" s="179"/>
      <c r="T461" s="179"/>
      <c r="U461" s="179"/>
      <c r="V461" s="179"/>
      <c r="W461" s="179"/>
      <c r="X461" s="179"/>
      <c r="Y461" s="179"/>
      <c r="Z461" s="179"/>
      <c r="AA461" s="179"/>
      <c r="AB461" s="179"/>
      <c r="AC461" s="179"/>
      <c r="AD461" s="179"/>
      <c r="AE461" s="179"/>
      <c r="AF461" s="179"/>
      <c r="AG461" s="179"/>
      <c r="AH461" s="179"/>
      <c r="AI461" s="179"/>
      <c r="AJ461" s="179"/>
      <c r="AK461" s="179"/>
      <c r="AL461" s="179"/>
      <c r="AM461" s="179"/>
      <c r="AN461" s="179"/>
      <c r="AO461" s="179"/>
      <c r="AP461" s="179"/>
      <c r="AQ461" s="179"/>
      <c r="AR461" s="179"/>
      <c r="AS461" s="179"/>
      <c r="AT461" s="179"/>
      <c r="AU461" s="188"/>
      <c r="AV461" s="18"/>
    </row>
    <row r="462" spans="1:48" x14ac:dyDescent="0.25">
      <c r="A462" s="44" t="str">
        <f t="shared" ref="A462:A477" si="108">C462&amp;"_"&amp;E462</f>
        <v>fimm_Dairy cattle</v>
      </c>
      <c r="B462" s="2" t="s">
        <v>49</v>
      </c>
      <c r="C462" s="2" t="s">
        <v>179</v>
      </c>
      <c r="D462" s="77" t="str">
        <f t="shared" ref="D462:D477" ca="1" si="109">VLOOKUP(C462,DefaultParameters,4,0)</f>
        <v>N</v>
      </c>
      <c r="E462" s="2" t="s">
        <v>75</v>
      </c>
      <c r="F462" s="77" t="str">
        <f t="shared" ref="F462:F477" ca="1" si="110">VLOOKUP(C462,DefaultParameters,6,0)</f>
        <v>kg N/kg straw</v>
      </c>
      <c r="G462" s="201" t="s">
        <v>124</v>
      </c>
      <c r="H462" s="2" t="s">
        <v>49</v>
      </c>
      <c r="I462" s="211" t="str">
        <f t="shared" ref="I462:I477" ca="1" si="111">IF($G462="CS","[enter country-specific source]",VLOOKUP(C462,DefaultParameters,8,0))</f>
        <v>3B EMEP/EEA Guidebook 2019, Step 7 (Webb and Misselbrook, 2004)</v>
      </c>
      <c r="J462" s="176"/>
      <c r="K462" s="211" cm="1">
        <f t="array" aca="1" ref="K462" ca="1">IF($G462="D",VLOOKUP($C462,DefaultParameters,MATCH(K$8,'Default Parameters'!$3:$3,0),FALSE),"[enter country-specific value")</f>
        <v>6.7000000000000002E-3</v>
      </c>
      <c r="L462" s="211" cm="1">
        <f t="array" aca="1" ref="L462" ca="1">IF($G462="D",VLOOKUP($C462,DefaultParameters,MATCH(L$8,'Default Parameters'!$3:$3,0),FALSE),"[enter country-specific value")</f>
        <v>6.7000000000000002E-3</v>
      </c>
      <c r="M462" s="211" cm="1">
        <f t="array" aca="1" ref="M462" ca="1">IF($G462="D",VLOOKUP($C462,DefaultParameters,MATCH(M$8,'Default Parameters'!$3:$3,0),FALSE),"[enter country-specific value")</f>
        <v>6.7000000000000002E-3</v>
      </c>
      <c r="N462" s="211" cm="1">
        <f t="array" aca="1" ref="N462" ca="1">IF($G462="D",VLOOKUP($C462,DefaultParameters,MATCH(N$8,'Default Parameters'!$3:$3,0),FALSE),"[enter country-specific value")</f>
        <v>6.7000000000000002E-3</v>
      </c>
      <c r="O462" s="211" cm="1">
        <f t="array" aca="1" ref="O462" ca="1">IF($G462="D",VLOOKUP($C462,DefaultParameters,MATCH(O$8,'Default Parameters'!$3:$3,0),FALSE),"[enter country-specific value")</f>
        <v>6.7000000000000002E-3</v>
      </c>
      <c r="P462" s="211" cm="1">
        <f t="array" aca="1" ref="P462" ca="1">IF($G462="D",VLOOKUP($C462,DefaultParameters,MATCH(P$8,'Default Parameters'!$3:$3,0),FALSE),"[enter country-specific value")</f>
        <v>6.7000000000000002E-3</v>
      </c>
      <c r="Q462" s="211" cm="1">
        <f t="array" aca="1" ref="Q462" ca="1">IF($G462="D",VLOOKUP($C462,DefaultParameters,MATCH(Q$8,'Default Parameters'!$3:$3,0),FALSE),"[enter country-specific value")</f>
        <v>6.7000000000000002E-3</v>
      </c>
      <c r="R462" s="211" cm="1">
        <f t="array" aca="1" ref="R462" ca="1">IF($G462="D",VLOOKUP($C462,DefaultParameters,MATCH(R$8,'Default Parameters'!$3:$3,0),FALSE),"[enter country-specific value")</f>
        <v>6.7000000000000002E-3</v>
      </c>
      <c r="S462" s="211" cm="1">
        <f t="array" aca="1" ref="S462" ca="1">IF($G462="D",VLOOKUP($C462,DefaultParameters,MATCH(S$8,'Default Parameters'!$3:$3,0),FALSE),"[enter country-specific value")</f>
        <v>6.7000000000000002E-3</v>
      </c>
      <c r="T462" s="211" cm="1">
        <f t="array" aca="1" ref="T462" ca="1">IF($G462="D",VLOOKUP($C462,DefaultParameters,MATCH(T$8,'Default Parameters'!$3:$3,0),FALSE),"[enter country-specific value")</f>
        <v>6.7000000000000002E-3</v>
      </c>
      <c r="U462" s="211" cm="1">
        <f t="array" aca="1" ref="U462" ca="1">IF($G462="D",VLOOKUP($C462,DefaultParameters,MATCH(U$8,'Default Parameters'!$3:$3,0),FALSE),"[enter country-specific value")</f>
        <v>6.7000000000000002E-3</v>
      </c>
      <c r="V462" s="211" cm="1">
        <f t="array" aca="1" ref="V462" ca="1">IF($G462="D",VLOOKUP($C462,DefaultParameters,MATCH(V$8,'Default Parameters'!$3:$3,0),FALSE),"[enter country-specific value")</f>
        <v>6.7000000000000002E-3</v>
      </c>
      <c r="W462" s="211" cm="1">
        <f t="array" aca="1" ref="W462" ca="1">IF($G462="D",VLOOKUP($C462,DefaultParameters,MATCH(W$8,'Default Parameters'!$3:$3,0),FALSE),"[enter country-specific value")</f>
        <v>6.7000000000000002E-3</v>
      </c>
      <c r="X462" s="211" cm="1">
        <f t="array" aca="1" ref="X462" ca="1">IF($G462="D",VLOOKUP($C462,DefaultParameters,MATCH(X$8,'Default Parameters'!$3:$3,0),FALSE),"[enter country-specific value")</f>
        <v>6.7000000000000002E-3</v>
      </c>
      <c r="Y462" s="211" cm="1">
        <f t="array" aca="1" ref="Y462" ca="1">IF($G462="D",VLOOKUP($C462,DefaultParameters,MATCH(Y$8,'Default Parameters'!$3:$3,0),FALSE),"[enter country-specific value")</f>
        <v>6.7000000000000002E-3</v>
      </c>
      <c r="Z462" s="211" cm="1">
        <f t="array" aca="1" ref="Z462" ca="1">IF($G462="D",VLOOKUP($C462,DefaultParameters,MATCH(Z$8,'Default Parameters'!$3:$3,0),FALSE),"[enter country-specific value")</f>
        <v>6.7000000000000002E-3</v>
      </c>
      <c r="AA462" s="211" cm="1">
        <f t="array" aca="1" ref="AA462" ca="1">IF($G462="D",VLOOKUP($C462,DefaultParameters,MATCH(AA$8,'Default Parameters'!$3:$3,0),FALSE),"[enter country-specific value")</f>
        <v>6.7000000000000002E-3</v>
      </c>
      <c r="AB462" s="211" cm="1">
        <f t="array" aca="1" ref="AB462" ca="1">IF($G462="D",VLOOKUP($C462,DefaultParameters,MATCH(AB$8,'Default Parameters'!$3:$3,0),FALSE),"[enter country-specific value")</f>
        <v>6.7000000000000002E-3</v>
      </c>
      <c r="AC462" s="211" cm="1">
        <f t="array" aca="1" ref="AC462" ca="1">IF($G462="D",VLOOKUP($C462,DefaultParameters,MATCH(AC$8,'Default Parameters'!$3:$3,0),FALSE),"[enter country-specific value")</f>
        <v>6.7000000000000002E-3</v>
      </c>
      <c r="AD462" s="211" cm="1">
        <f t="array" aca="1" ref="AD462" ca="1">IF($G462="D",VLOOKUP($C462,DefaultParameters,MATCH(AD$8,'Default Parameters'!$3:$3,0),FALSE),"[enter country-specific value")</f>
        <v>6.7000000000000002E-3</v>
      </c>
      <c r="AE462" s="211" cm="1">
        <f t="array" aca="1" ref="AE462" ca="1">IF($G462="D",VLOOKUP($C462,DefaultParameters,MATCH(AE$8,'Default Parameters'!$3:$3,0),FALSE),"[enter country-specific value")</f>
        <v>6.7000000000000002E-3</v>
      </c>
      <c r="AF462" s="211" cm="1">
        <f t="array" aca="1" ref="AF462" ca="1">IF($G462="D",VLOOKUP($C462,DefaultParameters,MATCH(AF$8,'Default Parameters'!$3:$3,0),FALSE),"[enter country-specific value")</f>
        <v>6.7000000000000002E-3</v>
      </c>
      <c r="AG462" s="211" cm="1">
        <f t="array" aca="1" ref="AG462" ca="1">IF($G462="D",VLOOKUP($C462,DefaultParameters,MATCH(AG$8,'Default Parameters'!$3:$3,0),FALSE),"[enter country-specific value")</f>
        <v>6.7000000000000002E-3</v>
      </c>
      <c r="AH462" s="211" cm="1">
        <f t="array" aca="1" ref="AH462" ca="1">IF($G462="D",VLOOKUP($C462,DefaultParameters,MATCH(AH$8,'Default Parameters'!$3:$3,0),FALSE),"[enter country-specific value")</f>
        <v>6.7000000000000002E-3</v>
      </c>
      <c r="AI462" s="211" cm="1">
        <f t="array" aca="1" ref="AI462" ca="1">IF($G462="D",VLOOKUP($C462,DefaultParameters,MATCH(AI$8,'Default Parameters'!$3:$3,0),FALSE),"[enter country-specific value")</f>
        <v>6.7000000000000002E-3</v>
      </c>
      <c r="AJ462" s="211" cm="1">
        <f t="array" aca="1" ref="AJ462" ca="1">IF($G462="D",VLOOKUP($C462,DefaultParameters,MATCH(AJ$8,'Default Parameters'!$3:$3,0),FALSE),"[enter country-specific value")</f>
        <v>6.7000000000000002E-3</v>
      </c>
      <c r="AK462" s="211" cm="1">
        <f t="array" aca="1" ref="AK462" ca="1">IF($G462="D",VLOOKUP($C462,DefaultParameters,MATCH(AK$8,'Default Parameters'!$3:$3,0),FALSE),"[enter country-specific value")</f>
        <v>6.7000000000000002E-3</v>
      </c>
      <c r="AL462" s="211" cm="1">
        <f t="array" aca="1" ref="AL462" ca="1">IF($G462="D",VLOOKUP($C462,DefaultParameters,MATCH(AL$8,'Default Parameters'!$3:$3,0),FALSE),"[enter country-specific value")</f>
        <v>6.7000000000000002E-3</v>
      </c>
      <c r="AM462" s="211" cm="1">
        <f t="array" aca="1" ref="AM462" ca="1">IF($G462="D",VLOOKUP($C462,DefaultParameters,MATCH(AM$8,'Default Parameters'!$3:$3,0),FALSE),"[enter country-specific value")</f>
        <v>6.7000000000000002E-3</v>
      </c>
      <c r="AN462" s="211" cm="1">
        <f t="array" aca="1" ref="AN462" ca="1">IF($G462="D",VLOOKUP($C462,DefaultParameters,MATCH(AN$8,'Default Parameters'!$3:$3,0),FALSE),"[enter country-specific value")</f>
        <v>6.7000000000000002E-3</v>
      </c>
      <c r="AO462" s="211" cm="1">
        <f t="array" aca="1" ref="AO462" ca="1">IF($G462="D",VLOOKUP($C462,DefaultParameters,MATCH(AO$8,'Default Parameters'!$3:$3,0),FALSE),"[enter country-specific value")</f>
        <v>6.7000000000000002E-3</v>
      </c>
      <c r="AP462" s="211"/>
      <c r="AQ462" s="211"/>
      <c r="AR462" s="211"/>
      <c r="AS462" s="211"/>
      <c r="AT462" s="211"/>
      <c r="AU462" s="188"/>
      <c r="AV462" s="43" t="e" cm="1">
        <f t="array" aca="1" ref="AV462" ca="1">IF($G462="D",VLOOKUP($C462,DefaultParameters,MATCH(AV$8,'Default Parameters'!$3:$3,0),FALSE),"[enter country-specific value")</f>
        <v>#N/A</v>
      </c>
    </row>
    <row r="463" spans="1:48" x14ac:dyDescent="0.25">
      <c r="A463" s="44" t="str">
        <f t="shared" si="108"/>
        <v>fimm_Non-dairy cattle</v>
      </c>
      <c r="B463" s="2" t="s">
        <v>49</v>
      </c>
      <c r="C463" s="2" t="s">
        <v>179</v>
      </c>
      <c r="D463" s="77" t="str">
        <f t="shared" ca="1" si="109"/>
        <v>N</v>
      </c>
      <c r="E463" s="2" t="s">
        <v>77</v>
      </c>
      <c r="F463" s="77" t="str">
        <f t="shared" ca="1" si="110"/>
        <v>kg N/kg straw</v>
      </c>
      <c r="G463" s="201" t="s">
        <v>124</v>
      </c>
      <c r="H463" s="2" t="s">
        <v>49</v>
      </c>
      <c r="I463" s="211" t="str">
        <f t="shared" ca="1" si="111"/>
        <v>3B EMEP/EEA Guidebook 2019, Step 7 (Webb and Misselbrook, 2004)</v>
      </c>
      <c r="J463" s="176"/>
      <c r="K463" s="211" cm="1">
        <f t="array" aca="1" ref="K463" ca="1">IF($G463="D",VLOOKUP($C463,DefaultParameters,MATCH(K$8,'Default Parameters'!$3:$3,0),FALSE),"[enter country-specific value")</f>
        <v>6.7000000000000002E-3</v>
      </c>
      <c r="L463" s="211" cm="1">
        <f t="array" aca="1" ref="L463" ca="1">IF($G463="D",VLOOKUP($C463,DefaultParameters,MATCH(L$8,'Default Parameters'!$3:$3,0),FALSE),"[enter country-specific value")</f>
        <v>6.7000000000000002E-3</v>
      </c>
      <c r="M463" s="211" cm="1">
        <f t="array" aca="1" ref="M463" ca="1">IF($G463="D",VLOOKUP($C463,DefaultParameters,MATCH(M$8,'Default Parameters'!$3:$3,0),FALSE),"[enter country-specific value")</f>
        <v>6.7000000000000002E-3</v>
      </c>
      <c r="N463" s="211" cm="1">
        <f t="array" aca="1" ref="N463" ca="1">IF($G463="D",VLOOKUP($C463,DefaultParameters,MATCH(N$8,'Default Parameters'!$3:$3,0),FALSE),"[enter country-specific value")</f>
        <v>6.7000000000000002E-3</v>
      </c>
      <c r="O463" s="211" cm="1">
        <f t="array" aca="1" ref="O463" ca="1">IF($G463="D",VLOOKUP($C463,DefaultParameters,MATCH(O$8,'Default Parameters'!$3:$3,0),FALSE),"[enter country-specific value")</f>
        <v>6.7000000000000002E-3</v>
      </c>
      <c r="P463" s="211" cm="1">
        <f t="array" aca="1" ref="P463" ca="1">IF($G463="D",VLOOKUP($C463,DefaultParameters,MATCH(P$8,'Default Parameters'!$3:$3,0),FALSE),"[enter country-specific value")</f>
        <v>6.7000000000000002E-3</v>
      </c>
      <c r="Q463" s="211" cm="1">
        <f t="array" aca="1" ref="Q463" ca="1">IF($G463="D",VLOOKUP($C463,DefaultParameters,MATCH(Q$8,'Default Parameters'!$3:$3,0),FALSE),"[enter country-specific value")</f>
        <v>6.7000000000000002E-3</v>
      </c>
      <c r="R463" s="211" cm="1">
        <f t="array" aca="1" ref="R463" ca="1">IF($G463="D",VLOOKUP($C463,DefaultParameters,MATCH(R$8,'Default Parameters'!$3:$3,0),FALSE),"[enter country-specific value")</f>
        <v>6.7000000000000002E-3</v>
      </c>
      <c r="S463" s="211" cm="1">
        <f t="array" aca="1" ref="S463" ca="1">IF($G463="D",VLOOKUP($C463,DefaultParameters,MATCH(S$8,'Default Parameters'!$3:$3,0),FALSE),"[enter country-specific value")</f>
        <v>6.7000000000000002E-3</v>
      </c>
      <c r="T463" s="211" cm="1">
        <f t="array" aca="1" ref="T463" ca="1">IF($G463="D",VLOOKUP($C463,DefaultParameters,MATCH(T$8,'Default Parameters'!$3:$3,0),FALSE),"[enter country-specific value")</f>
        <v>6.7000000000000002E-3</v>
      </c>
      <c r="U463" s="211" cm="1">
        <f t="array" aca="1" ref="U463" ca="1">IF($G463="D",VLOOKUP($C463,DefaultParameters,MATCH(U$8,'Default Parameters'!$3:$3,0),FALSE),"[enter country-specific value")</f>
        <v>6.7000000000000002E-3</v>
      </c>
      <c r="V463" s="211" cm="1">
        <f t="array" aca="1" ref="V463" ca="1">IF($G463="D",VLOOKUP($C463,DefaultParameters,MATCH(V$8,'Default Parameters'!$3:$3,0),FALSE),"[enter country-specific value")</f>
        <v>6.7000000000000002E-3</v>
      </c>
      <c r="W463" s="211" cm="1">
        <f t="array" aca="1" ref="W463" ca="1">IF($G463="D",VLOOKUP($C463,DefaultParameters,MATCH(W$8,'Default Parameters'!$3:$3,0),FALSE),"[enter country-specific value")</f>
        <v>6.7000000000000002E-3</v>
      </c>
      <c r="X463" s="211" cm="1">
        <f t="array" aca="1" ref="X463" ca="1">IF($G463="D",VLOOKUP($C463,DefaultParameters,MATCH(X$8,'Default Parameters'!$3:$3,0),FALSE),"[enter country-specific value")</f>
        <v>6.7000000000000002E-3</v>
      </c>
      <c r="Y463" s="211" cm="1">
        <f t="array" aca="1" ref="Y463" ca="1">IF($G463="D",VLOOKUP($C463,DefaultParameters,MATCH(Y$8,'Default Parameters'!$3:$3,0),FALSE),"[enter country-specific value")</f>
        <v>6.7000000000000002E-3</v>
      </c>
      <c r="Z463" s="211" cm="1">
        <f t="array" aca="1" ref="Z463" ca="1">IF($G463="D",VLOOKUP($C463,DefaultParameters,MATCH(Z$8,'Default Parameters'!$3:$3,0),FALSE),"[enter country-specific value")</f>
        <v>6.7000000000000002E-3</v>
      </c>
      <c r="AA463" s="211" cm="1">
        <f t="array" aca="1" ref="AA463" ca="1">IF($G463="D",VLOOKUP($C463,DefaultParameters,MATCH(AA$8,'Default Parameters'!$3:$3,0),FALSE),"[enter country-specific value")</f>
        <v>6.7000000000000002E-3</v>
      </c>
      <c r="AB463" s="211" cm="1">
        <f t="array" aca="1" ref="AB463" ca="1">IF($G463="D",VLOOKUP($C463,DefaultParameters,MATCH(AB$8,'Default Parameters'!$3:$3,0),FALSE),"[enter country-specific value")</f>
        <v>6.7000000000000002E-3</v>
      </c>
      <c r="AC463" s="211" cm="1">
        <f t="array" aca="1" ref="AC463" ca="1">IF($G463="D",VLOOKUP($C463,DefaultParameters,MATCH(AC$8,'Default Parameters'!$3:$3,0),FALSE),"[enter country-specific value")</f>
        <v>6.7000000000000002E-3</v>
      </c>
      <c r="AD463" s="211" cm="1">
        <f t="array" aca="1" ref="AD463" ca="1">IF($G463="D",VLOOKUP($C463,DefaultParameters,MATCH(AD$8,'Default Parameters'!$3:$3,0),FALSE),"[enter country-specific value")</f>
        <v>6.7000000000000002E-3</v>
      </c>
      <c r="AE463" s="211" cm="1">
        <f t="array" aca="1" ref="AE463" ca="1">IF($G463="D",VLOOKUP($C463,DefaultParameters,MATCH(AE$8,'Default Parameters'!$3:$3,0),FALSE),"[enter country-specific value")</f>
        <v>6.7000000000000002E-3</v>
      </c>
      <c r="AF463" s="211" cm="1">
        <f t="array" aca="1" ref="AF463" ca="1">IF($G463="D",VLOOKUP($C463,DefaultParameters,MATCH(AF$8,'Default Parameters'!$3:$3,0),FALSE),"[enter country-specific value")</f>
        <v>6.7000000000000002E-3</v>
      </c>
      <c r="AG463" s="211" cm="1">
        <f t="array" aca="1" ref="AG463" ca="1">IF($G463="D",VLOOKUP($C463,DefaultParameters,MATCH(AG$8,'Default Parameters'!$3:$3,0),FALSE),"[enter country-specific value")</f>
        <v>6.7000000000000002E-3</v>
      </c>
      <c r="AH463" s="211" cm="1">
        <f t="array" aca="1" ref="AH463" ca="1">IF($G463="D",VLOOKUP($C463,DefaultParameters,MATCH(AH$8,'Default Parameters'!$3:$3,0),FALSE),"[enter country-specific value")</f>
        <v>6.7000000000000002E-3</v>
      </c>
      <c r="AI463" s="211" cm="1">
        <f t="array" aca="1" ref="AI463" ca="1">IF($G463="D",VLOOKUP($C463,DefaultParameters,MATCH(AI$8,'Default Parameters'!$3:$3,0),FALSE),"[enter country-specific value")</f>
        <v>6.7000000000000002E-3</v>
      </c>
      <c r="AJ463" s="211" cm="1">
        <f t="array" aca="1" ref="AJ463" ca="1">IF($G463="D",VLOOKUP($C463,DefaultParameters,MATCH(AJ$8,'Default Parameters'!$3:$3,0),FALSE),"[enter country-specific value")</f>
        <v>6.7000000000000002E-3</v>
      </c>
      <c r="AK463" s="211" cm="1">
        <f t="array" aca="1" ref="AK463" ca="1">IF($G463="D",VLOOKUP($C463,DefaultParameters,MATCH(AK$8,'Default Parameters'!$3:$3,0),FALSE),"[enter country-specific value")</f>
        <v>6.7000000000000002E-3</v>
      </c>
      <c r="AL463" s="211" cm="1">
        <f t="array" aca="1" ref="AL463" ca="1">IF($G463="D",VLOOKUP($C463,DefaultParameters,MATCH(AL$8,'Default Parameters'!$3:$3,0),FALSE),"[enter country-specific value")</f>
        <v>6.7000000000000002E-3</v>
      </c>
      <c r="AM463" s="211" cm="1">
        <f t="array" aca="1" ref="AM463" ca="1">IF($G463="D",VLOOKUP($C463,DefaultParameters,MATCH(AM$8,'Default Parameters'!$3:$3,0),FALSE),"[enter country-specific value")</f>
        <v>6.7000000000000002E-3</v>
      </c>
      <c r="AN463" s="211" cm="1">
        <f t="array" aca="1" ref="AN463" ca="1">IF($G463="D",VLOOKUP($C463,DefaultParameters,MATCH(AN$8,'Default Parameters'!$3:$3,0),FALSE),"[enter country-specific value")</f>
        <v>6.7000000000000002E-3</v>
      </c>
      <c r="AO463" s="211" cm="1">
        <f t="array" aca="1" ref="AO463" ca="1">IF($G463="D",VLOOKUP($C463,DefaultParameters,MATCH(AO$8,'Default Parameters'!$3:$3,0),FALSE),"[enter country-specific value")</f>
        <v>6.7000000000000002E-3</v>
      </c>
      <c r="AP463" s="211"/>
      <c r="AQ463" s="211"/>
      <c r="AR463" s="211"/>
      <c r="AS463" s="211"/>
      <c r="AT463" s="211"/>
      <c r="AU463" s="188"/>
      <c r="AV463" s="43" t="e" cm="1">
        <f t="array" aca="1" ref="AV463" ca="1">IF($G463="D",VLOOKUP($C463,DefaultParameters,MATCH(AV$8,'Default Parameters'!$3:$3,0),FALSE),"[enter country-specific value")</f>
        <v>#N/A</v>
      </c>
    </row>
    <row r="464" spans="1:48" x14ac:dyDescent="0.25">
      <c r="A464" s="44" t="str">
        <f t="shared" si="108"/>
        <v>fimm_Non-dairy cattle (calves)</v>
      </c>
      <c r="B464" s="2" t="s">
        <v>49</v>
      </c>
      <c r="C464" s="2" t="s">
        <v>179</v>
      </c>
      <c r="D464" s="77" t="str">
        <f t="shared" ca="1" si="109"/>
        <v>N</v>
      </c>
      <c r="E464" s="2" t="s">
        <v>78</v>
      </c>
      <c r="F464" s="77" t="str">
        <f t="shared" ca="1" si="110"/>
        <v>kg N/kg straw</v>
      </c>
      <c r="G464" s="201" t="s">
        <v>124</v>
      </c>
      <c r="H464" s="2" t="s">
        <v>49</v>
      </c>
      <c r="I464" s="211" t="str">
        <f t="shared" ca="1" si="111"/>
        <v>3B EMEP/EEA Guidebook 2019, Step 7 (Webb and Misselbrook, 2004)</v>
      </c>
      <c r="J464" s="202"/>
      <c r="K464" s="211" cm="1">
        <f t="array" aca="1" ref="K464" ca="1">IF($G464="D",VLOOKUP($C464,DefaultParameters,MATCH(K$8,'Default Parameters'!$3:$3,0),FALSE),"[enter country-specific value")</f>
        <v>6.7000000000000002E-3</v>
      </c>
      <c r="L464" s="211" cm="1">
        <f t="array" aca="1" ref="L464" ca="1">IF($G464="D",VLOOKUP($C464,DefaultParameters,MATCH(L$8,'Default Parameters'!$3:$3,0),FALSE),"[enter country-specific value")</f>
        <v>6.7000000000000002E-3</v>
      </c>
      <c r="M464" s="211" cm="1">
        <f t="array" aca="1" ref="M464" ca="1">IF($G464="D",VLOOKUP($C464,DefaultParameters,MATCH(M$8,'Default Parameters'!$3:$3,0),FALSE),"[enter country-specific value")</f>
        <v>6.7000000000000002E-3</v>
      </c>
      <c r="N464" s="211" cm="1">
        <f t="array" aca="1" ref="N464" ca="1">IF($G464="D",VLOOKUP($C464,DefaultParameters,MATCH(N$8,'Default Parameters'!$3:$3,0),FALSE),"[enter country-specific value")</f>
        <v>6.7000000000000002E-3</v>
      </c>
      <c r="O464" s="211" cm="1">
        <f t="array" aca="1" ref="O464" ca="1">IF($G464="D",VLOOKUP($C464,DefaultParameters,MATCH(O$8,'Default Parameters'!$3:$3,0),FALSE),"[enter country-specific value")</f>
        <v>6.7000000000000002E-3</v>
      </c>
      <c r="P464" s="211" cm="1">
        <f t="array" aca="1" ref="P464" ca="1">IF($G464="D",VLOOKUP($C464,DefaultParameters,MATCH(P$8,'Default Parameters'!$3:$3,0),FALSE),"[enter country-specific value")</f>
        <v>6.7000000000000002E-3</v>
      </c>
      <c r="Q464" s="211" cm="1">
        <f t="array" aca="1" ref="Q464" ca="1">IF($G464="D",VLOOKUP($C464,DefaultParameters,MATCH(Q$8,'Default Parameters'!$3:$3,0),FALSE),"[enter country-specific value")</f>
        <v>6.7000000000000002E-3</v>
      </c>
      <c r="R464" s="211" cm="1">
        <f t="array" aca="1" ref="R464" ca="1">IF($G464="D",VLOOKUP($C464,DefaultParameters,MATCH(R$8,'Default Parameters'!$3:$3,0),FALSE),"[enter country-specific value")</f>
        <v>6.7000000000000002E-3</v>
      </c>
      <c r="S464" s="211" cm="1">
        <f t="array" aca="1" ref="S464" ca="1">IF($G464="D",VLOOKUP($C464,DefaultParameters,MATCH(S$8,'Default Parameters'!$3:$3,0),FALSE),"[enter country-specific value")</f>
        <v>6.7000000000000002E-3</v>
      </c>
      <c r="T464" s="211" cm="1">
        <f t="array" aca="1" ref="T464" ca="1">IF($G464="D",VLOOKUP($C464,DefaultParameters,MATCH(T$8,'Default Parameters'!$3:$3,0),FALSE),"[enter country-specific value")</f>
        <v>6.7000000000000002E-3</v>
      </c>
      <c r="U464" s="211" cm="1">
        <f t="array" aca="1" ref="U464" ca="1">IF($G464="D",VLOOKUP($C464,DefaultParameters,MATCH(U$8,'Default Parameters'!$3:$3,0),FALSE),"[enter country-specific value")</f>
        <v>6.7000000000000002E-3</v>
      </c>
      <c r="V464" s="211" cm="1">
        <f t="array" aca="1" ref="V464" ca="1">IF($G464="D",VLOOKUP($C464,DefaultParameters,MATCH(V$8,'Default Parameters'!$3:$3,0),FALSE),"[enter country-specific value")</f>
        <v>6.7000000000000002E-3</v>
      </c>
      <c r="W464" s="211" cm="1">
        <f t="array" aca="1" ref="W464" ca="1">IF($G464="D",VLOOKUP($C464,DefaultParameters,MATCH(W$8,'Default Parameters'!$3:$3,0),FALSE),"[enter country-specific value")</f>
        <v>6.7000000000000002E-3</v>
      </c>
      <c r="X464" s="211" cm="1">
        <f t="array" aca="1" ref="X464" ca="1">IF($G464="D",VLOOKUP($C464,DefaultParameters,MATCH(X$8,'Default Parameters'!$3:$3,0),FALSE),"[enter country-specific value")</f>
        <v>6.7000000000000002E-3</v>
      </c>
      <c r="Y464" s="211" cm="1">
        <f t="array" aca="1" ref="Y464" ca="1">IF($G464="D",VLOOKUP($C464,DefaultParameters,MATCH(Y$8,'Default Parameters'!$3:$3,0),FALSE),"[enter country-specific value")</f>
        <v>6.7000000000000002E-3</v>
      </c>
      <c r="Z464" s="211" cm="1">
        <f t="array" aca="1" ref="Z464" ca="1">IF($G464="D",VLOOKUP($C464,DefaultParameters,MATCH(Z$8,'Default Parameters'!$3:$3,0),FALSE),"[enter country-specific value")</f>
        <v>6.7000000000000002E-3</v>
      </c>
      <c r="AA464" s="211" cm="1">
        <f t="array" aca="1" ref="AA464" ca="1">IF($G464="D",VLOOKUP($C464,DefaultParameters,MATCH(AA$8,'Default Parameters'!$3:$3,0),FALSE),"[enter country-specific value")</f>
        <v>6.7000000000000002E-3</v>
      </c>
      <c r="AB464" s="211" cm="1">
        <f t="array" aca="1" ref="AB464" ca="1">IF($G464="D",VLOOKUP($C464,DefaultParameters,MATCH(AB$8,'Default Parameters'!$3:$3,0),FALSE),"[enter country-specific value")</f>
        <v>6.7000000000000002E-3</v>
      </c>
      <c r="AC464" s="211" cm="1">
        <f t="array" aca="1" ref="AC464" ca="1">IF($G464="D",VLOOKUP($C464,DefaultParameters,MATCH(AC$8,'Default Parameters'!$3:$3,0),FALSE),"[enter country-specific value")</f>
        <v>6.7000000000000002E-3</v>
      </c>
      <c r="AD464" s="211" cm="1">
        <f t="array" aca="1" ref="AD464" ca="1">IF($G464="D",VLOOKUP($C464,DefaultParameters,MATCH(AD$8,'Default Parameters'!$3:$3,0),FALSE),"[enter country-specific value")</f>
        <v>6.7000000000000002E-3</v>
      </c>
      <c r="AE464" s="211" cm="1">
        <f t="array" aca="1" ref="AE464" ca="1">IF($G464="D",VLOOKUP($C464,DefaultParameters,MATCH(AE$8,'Default Parameters'!$3:$3,0),FALSE),"[enter country-specific value")</f>
        <v>6.7000000000000002E-3</v>
      </c>
      <c r="AF464" s="211" cm="1">
        <f t="array" aca="1" ref="AF464" ca="1">IF($G464="D",VLOOKUP($C464,DefaultParameters,MATCH(AF$8,'Default Parameters'!$3:$3,0),FALSE),"[enter country-specific value")</f>
        <v>6.7000000000000002E-3</v>
      </c>
      <c r="AG464" s="211" cm="1">
        <f t="array" aca="1" ref="AG464" ca="1">IF($G464="D",VLOOKUP($C464,DefaultParameters,MATCH(AG$8,'Default Parameters'!$3:$3,0),FALSE),"[enter country-specific value")</f>
        <v>6.7000000000000002E-3</v>
      </c>
      <c r="AH464" s="211" cm="1">
        <f t="array" aca="1" ref="AH464" ca="1">IF($G464="D",VLOOKUP($C464,DefaultParameters,MATCH(AH$8,'Default Parameters'!$3:$3,0),FALSE),"[enter country-specific value")</f>
        <v>6.7000000000000002E-3</v>
      </c>
      <c r="AI464" s="211" cm="1">
        <f t="array" aca="1" ref="AI464" ca="1">IF($G464="D",VLOOKUP($C464,DefaultParameters,MATCH(AI$8,'Default Parameters'!$3:$3,0),FALSE),"[enter country-specific value")</f>
        <v>6.7000000000000002E-3</v>
      </c>
      <c r="AJ464" s="211" cm="1">
        <f t="array" aca="1" ref="AJ464" ca="1">IF($G464="D",VLOOKUP($C464,DefaultParameters,MATCH(AJ$8,'Default Parameters'!$3:$3,0),FALSE),"[enter country-specific value")</f>
        <v>6.7000000000000002E-3</v>
      </c>
      <c r="AK464" s="211" cm="1">
        <f t="array" aca="1" ref="AK464" ca="1">IF($G464="D",VLOOKUP($C464,DefaultParameters,MATCH(AK$8,'Default Parameters'!$3:$3,0),FALSE),"[enter country-specific value")</f>
        <v>6.7000000000000002E-3</v>
      </c>
      <c r="AL464" s="211" cm="1">
        <f t="array" aca="1" ref="AL464" ca="1">IF($G464="D",VLOOKUP($C464,DefaultParameters,MATCH(AL$8,'Default Parameters'!$3:$3,0),FALSE),"[enter country-specific value")</f>
        <v>6.7000000000000002E-3</v>
      </c>
      <c r="AM464" s="211" cm="1">
        <f t="array" aca="1" ref="AM464" ca="1">IF($G464="D",VLOOKUP($C464,DefaultParameters,MATCH(AM$8,'Default Parameters'!$3:$3,0),FALSE),"[enter country-specific value")</f>
        <v>6.7000000000000002E-3</v>
      </c>
      <c r="AN464" s="211" cm="1">
        <f t="array" aca="1" ref="AN464" ca="1">IF($G464="D",VLOOKUP($C464,DefaultParameters,MATCH(AN$8,'Default Parameters'!$3:$3,0),FALSE),"[enter country-specific value")</f>
        <v>6.7000000000000002E-3</v>
      </c>
      <c r="AO464" s="211" cm="1">
        <f t="array" aca="1" ref="AO464" ca="1">IF($G464="D",VLOOKUP($C464,DefaultParameters,MATCH(AO$8,'Default Parameters'!$3:$3,0),FALSE),"[enter country-specific value")</f>
        <v>6.7000000000000002E-3</v>
      </c>
      <c r="AP464" s="211"/>
      <c r="AQ464" s="211"/>
      <c r="AR464" s="211"/>
      <c r="AS464" s="211"/>
      <c r="AT464" s="211"/>
      <c r="AU464" s="188"/>
      <c r="AV464" s="43" t="e" cm="1">
        <f t="array" aca="1" ref="AV464" ca="1">IF($G464="D",VLOOKUP($C464,DefaultParameters,MATCH(AV$8,'Default Parameters'!$3:$3,0),FALSE),"[enter country-specific value")</f>
        <v>#N/A</v>
      </c>
    </row>
    <row r="465" spans="1:48" x14ac:dyDescent="0.25">
      <c r="A465" s="44" t="str">
        <f t="shared" si="108"/>
        <v>fimm_Sheep</v>
      </c>
      <c r="B465" s="2" t="s">
        <v>49</v>
      </c>
      <c r="C465" s="2" t="s">
        <v>179</v>
      </c>
      <c r="D465" s="77" t="str">
        <f t="shared" ca="1" si="109"/>
        <v>N</v>
      </c>
      <c r="E465" s="2" t="s">
        <v>79</v>
      </c>
      <c r="F465" s="77" t="str">
        <f t="shared" ca="1" si="110"/>
        <v>kg N/kg straw</v>
      </c>
      <c r="G465" s="201" t="s">
        <v>124</v>
      </c>
      <c r="H465" s="2" t="s">
        <v>49</v>
      </c>
      <c r="I465" s="211" t="str">
        <f t="shared" ca="1" si="111"/>
        <v>3B EMEP/EEA Guidebook 2019, Step 7 (Webb and Misselbrook, 2004)</v>
      </c>
      <c r="J465" s="202"/>
      <c r="K465" s="211" cm="1">
        <f t="array" aca="1" ref="K465" ca="1">IF($G465="D",VLOOKUP($C465,DefaultParameters,MATCH(K$8,'Default Parameters'!$3:$3,0),FALSE),"[enter country-specific value")</f>
        <v>6.7000000000000002E-3</v>
      </c>
      <c r="L465" s="211" cm="1">
        <f t="array" aca="1" ref="L465" ca="1">IF($G465="D",VLOOKUP($C465,DefaultParameters,MATCH(L$8,'Default Parameters'!$3:$3,0),FALSE),"[enter country-specific value")</f>
        <v>6.7000000000000002E-3</v>
      </c>
      <c r="M465" s="211" cm="1">
        <f t="array" aca="1" ref="M465" ca="1">IF($G465="D",VLOOKUP($C465,DefaultParameters,MATCH(M$8,'Default Parameters'!$3:$3,0),FALSE),"[enter country-specific value")</f>
        <v>6.7000000000000002E-3</v>
      </c>
      <c r="N465" s="211" cm="1">
        <f t="array" aca="1" ref="N465" ca="1">IF($G465="D",VLOOKUP($C465,DefaultParameters,MATCH(N$8,'Default Parameters'!$3:$3,0),FALSE),"[enter country-specific value")</f>
        <v>6.7000000000000002E-3</v>
      </c>
      <c r="O465" s="211" cm="1">
        <f t="array" aca="1" ref="O465" ca="1">IF($G465="D",VLOOKUP($C465,DefaultParameters,MATCH(O$8,'Default Parameters'!$3:$3,0),FALSE),"[enter country-specific value")</f>
        <v>6.7000000000000002E-3</v>
      </c>
      <c r="P465" s="211" cm="1">
        <f t="array" aca="1" ref="P465" ca="1">IF($G465="D",VLOOKUP($C465,DefaultParameters,MATCH(P$8,'Default Parameters'!$3:$3,0),FALSE),"[enter country-specific value")</f>
        <v>6.7000000000000002E-3</v>
      </c>
      <c r="Q465" s="211" cm="1">
        <f t="array" aca="1" ref="Q465" ca="1">IF($G465="D",VLOOKUP($C465,DefaultParameters,MATCH(Q$8,'Default Parameters'!$3:$3,0),FALSE),"[enter country-specific value")</f>
        <v>6.7000000000000002E-3</v>
      </c>
      <c r="R465" s="211" cm="1">
        <f t="array" aca="1" ref="R465" ca="1">IF($G465="D",VLOOKUP($C465,DefaultParameters,MATCH(R$8,'Default Parameters'!$3:$3,0),FALSE),"[enter country-specific value")</f>
        <v>6.7000000000000002E-3</v>
      </c>
      <c r="S465" s="211" cm="1">
        <f t="array" aca="1" ref="S465" ca="1">IF($G465="D",VLOOKUP($C465,DefaultParameters,MATCH(S$8,'Default Parameters'!$3:$3,0),FALSE),"[enter country-specific value")</f>
        <v>6.7000000000000002E-3</v>
      </c>
      <c r="T465" s="211" cm="1">
        <f t="array" aca="1" ref="T465" ca="1">IF($G465="D",VLOOKUP($C465,DefaultParameters,MATCH(T$8,'Default Parameters'!$3:$3,0),FALSE),"[enter country-specific value")</f>
        <v>6.7000000000000002E-3</v>
      </c>
      <c r="U465" s="211" cm="1">
        <f t="array" aca="1" ref="U465" ca="1">IF($G465="D",VLOOKUP($C465,DefaultParameters,MATCH(U$8,'Default Parameters'!$3:$3,0),FALSE),"[enter country-specific value")</f>
        <v>6.7000000000000002E-3</v>
      </c>
      <c r="V465" s="211" cm="1">
        <f t="array" aca="1" ref="V465" ca="1">IF($G465="D",VLOOKUP($C465,DefaultParameters,MATCH(V$8,'Default Parameters'!$3:$3,0),FALSE),"[enter country-specific value")</f>
        <v>6.7000000000000002E-3</v>
      </c>
      <c r="W465" s="211" cm="1">
        <f t="array" aca="1" ref="W465" ca="1">IF($G465="D",VLOOKUP($C465,DefaultParameters,MATCH(W$8,'Default Parameters'!$3:$3,0),FALSE),"[enter country-specific value")</f>
        <v>6.7000000000000002E-3</v>
      </c>
      <c r="X465" s="211" cm="1">
        <f t="array" aca="1" ref="X465" ca="1">IF($G465="D",VLOOKUP($C465,DefaultParameters,MATCH(X$8,'Default Parameters'!$3:$3,0),FALSE),"[enter country-specific value")</f>
        <v>6.7000000000000002E-3</v>
      </c>
      <c r="Y465" s="211" cm="1">
        <f t="array" aca="1" ref="Y465" ca="1">IF($G465="D",VLOOKUP($C465,DefaultParameters,MATCH(Y$8,'Default Parameters'!$3:$3,0),FALSE),"[enter country-specific value")</f>
        <v>6.7000000000000002E-3</v>
      </c>
      <c r="Z465" s="211" cm="1">
        <f t="array" aca="1" ref="Z465" ca="1">IF($G465="D",VLOOKUP($C465,DefaultParameters,MATCH(Z$8,'Default Parameters'!$3:$3,0),FALSE),"[enter country-specific value")</f>
        <v>6.7000000000000002E-3</v>
      </c>
      <c r="AA465" s="211" cm="1">
        <f t="array" aca="1" ref="AA465" ca="1">IF($G465="D",VLOOKUP($C465,DefaultParameters,MATCH(AA$8,'Default Parameters'!$3:$3,0),FALSE),"[enter country-specific value")</f>
        <v>6.7000000000000002E-3</v>
      </c>
      <c r="AB465" s="211" cm="1">
        <f t="array" aca="1" ref="AB465" ca="1">IF($G465="D",VLOOKUP($C465,DefaultParameters,MATCH(AB$8,'Default Parameters'!$3:$3,0),FALSE),"[enter country-specific value")</f>
        <v>6.7000000000000002E-3</v>
      </c>
      <c r="AC465" s="211" cm="1">
        <f t="array" aca="1" ref="AC465" ca="1">IF($G465="D",VLOOKUP($C465,DefaultParameters,MATCH(AC$8,'Default Parameters'!$3:$3,0),FALSE),"[enter country-specific value")</f>
        <v>6.7000000000000002E-3</v>
      </c>
      <c r="AD465" s="211" cm="1">
        <f t="array" aca="1" ref="AD465" ca="1">IF($G465="D",VLOOKUP($C465,DefaultParameters,MATCH(AD$8,'Default Parameters'!$3:$3,0),FALSE),"[enter country-specific value")</f>
        <v>6.7000000000000002E-3</v>
      </c>
      <c r="AE465" s="211" cm="1">
        <f t="array" aca="1" ref="AE465" ca="1">IF($G465="D",VLOOKUP($C465,DefaultParameters,MATCH(AE$8,'Default Parameters'!$3:$3,0),FALSE),"[enter country-specific value")</f>
        <v>6.7000000000000002E-3</v>
      </c>
      <c r="AF465" s="211" cm="1">
        <f t="array" aca="1" ref="AF465" ca="1">IF($G465="D",VLOOKUP($C465,DefaultParameters,MATCH(AF$8,'Default Parameters'!$3:$3,0),FALSE),"[enter country-specific value")</f>
        <v>6.7000000000000002E-3</v>
      </c>
      <c r="AG465" s="211" cm="1">
        <f t="array" aca="1" ref="AG465" ca="1">IF($G465="D",VLOOKUP($C465,DefaultParameters,MATCH(AG$8,'Default Parameters'!$3:$3,0),FALSE),"[enter country-specific value")</f>
        <v>6.7000000000000002E-3</v>
      </c>
      <c r="AH465" s="211" cm="1">
        <f t="array" aca="1" ref="AH465" ca="1">IF($G465="D",VLOOKUP($C465,DefaultParameters,MATCH(AH$8,'Default Parameters'!$3:$3,0),FALSE),"[enter country-specific value")</f>
        <v>6.7000000000000002E-3</v>
      </c>
      <c r="AI465" s="211" cm="1">
        <f t="array" aca="1" ref="AI465" ca="1">IF($G465="D",VLOOKUP($C465,DefaultParameters,MATCH(AI$8,'Default Parameters'!$3:$3,0),FALSE),"[enter country-specific value")</f>
        <v>6.7000000000000002E-3</v>
      </c>
      <c r="AJ465" s="211" cm="1">
        <f t="array" aca="1" ref="AJ465" ca="1">IF($G465="D",VLOOKUP($C465,DefaultParameters,MATCH(AJ$8,'Default Parameters'!$3:$3,0),FALSE),"[enter country-specific value")</f>
        <v>6.7000000000000002E-3</v>
      </c>
      <c r="AK465" s="211" cm="1">
        <f t="array" aca="1" ref="AK465" ca="1">IF($G465="D",VLOOKUP($C465,DefaultParameters,MATCH(AK$8,'Default Parameters'!$3:$3,0),FALSE),"[enter country-specific value")</f>
        <v>6.7000000000000002E-3</v>
      </c>
      <c r="AL465" s="211" cm="1">
        <f t="array" aca="1" ref="AL465" ca="1">IF($G465="D",VLOOKUP($C465,DefaultParameters,MATCH(AL$8,'Default Parameters'!$3:$3,0),FALSE),"[enter country-specific value")</f>
        <v>6.7000000000000002E-3</v>
      </c>
      <c r="AM465" s="211" cm="1">
        <f t="array" aca="1" ref="AM465" ca="1">IF($G465="D",VLOOKUP($C465,DefaultParameters,MATCH(AM$8,'Default Parameters'!$3:$3,0),FALSE),"[enter country-specific value")</f>
        <v>6.7000000000000002E-3</v>
      </c>
      <c r="AN465" s="211" cm="1">
        <f t="array" aca="1" ref="AN465" ca="1">IF($G465="D",VLOOKUP($C465,DefaultParameters,MATCH(AN$8,'Default Parameters'!$3:$3,0),FALSE),"[enter country-specific value")</f>
        <v>6.7000000000000002E-3</v>
      </c>
      <c r="AO465" s="211" cm="1">
        <f t="array" aca="1" ref="AO465" ca="1">IF($G465="D",VLOOKUP($C465,DefaultParameters,MATCH(AO$8,'Default Parameters'!$3:$3,0),FALSE),"[enter country-specific value")</f>
        <v>6.7000000000000002E-3</v>
      </c>
      <c r="AP465" s="211"/>
      <c r="AQ465" s="211"/>
      <c r="AR465" s="211"/>
      <c r="AS465" s="211"/>
      <c r="AT465" s="211"/>
      <c r="AU465" s="188"/>
      <c r="AV465" s="43" t="e" cm="1">
        <f t="array" aca="1" ref="AV465" ca="1">IF($G465="D",VLOOKUP($C465,DefaultParameters,MATCH(AV$8,'Default Parameters'!$3:$3,0),FALSE),"[enter country-specific value")</f>
        <v>#N/A</v>
      </c>
    </row>
    <row r="466" spans="1:48" x14ac:dyDescent="0.25">
      <c r="A466" s="44" t="str">
        <f t="shared" si="108"/>
        <v>fimm_Swine (finishing pigs)</v>
      </c>
      <c r="B466" s="2" t="s">
        <v>49</v>
      </c>
      <c r="C466" s="2" t="s">
        <v>179</v>
      </c>
      <c r="D466" s="77" t="str">
        <f t="shared" ca="1" si="109"/>
        <v>N</v>
      </c>
      <c r="E466" s="2" t="s">
        <v>538</v>
      </c>
      <c r="F466" s="77" t="str">
        <f t="shared" ca="1" si="110"/>
        <v>kg N/kg straw</v>
      </c>
      <c r="G466" s="201" t="s">
        <v>124</v>
      </c>
      <c r="H466" s="2" t="s">
        <v>49</v>
      </c>
      <c r="I466" s="211" t="str">
        <f t="shared" ca="1" si="111"/>
        <v>3B EMEP/EEA Guidebook 2019, Step 7 (Webb and Misselbrook, 2004)</v>
      </c>
      <c r="J466" s="202"/>
      <c r="K466" s="211" cm="1">
        <f t="array" aca="1" ref="K466" ca="1">IF($G466="D",VLOOKUP($C466,DefaultParameters,MATCH(K$8,'Default Parameters'!$3:$3,0),FALSE),"[enter country-specific value")</f>
        <v>6.7000000000000002E-3</v>
      </c>
      <c r="L466" s="211" cm="1">
        <f t="array" aca="1" ref="L466" ca="1">IF($G466="D",VLOOKUP($C466,DefaultParameters,MATCH(L$8,'Default Parameters'!$3:$3,0),FALSE),"[enter country-specific value")</f>
        <v>6.7000000000000002E-3</v>
      </c>
      <c r="M466" s="211" cm="1">
        <f t="array" aca="1" ref="M466" ca="1">IF($G466="D",VLOOKUP($C466,DefaultParameters,MATCH(M$8,'Default Parameters'!$3:$3,0),FALSE),"[enter country-specific value")</f>
        <v>6.7000000000000002E-3</v>
      </c>
      <c r="N466" s="211" cm="1">
        <f t="array" aca="1" ref="N466" ca="1">IF($G466="D",VLOOKUP($C466,DefaultParameters,MATCH(N$8,'Default Parameters'!$3:$3,0),FALSE),"[enter country-specific value")</f>
        <v>6.7000000000000002E-3</v>
      </c>
      <c r="O466" s="211" cm="1">
        <f t="array" aca="1" ref="O466" ca="1">IF($G466="D",VLOOKUP($C466,DefaultParameters,MATCH(O$8,'Default Parameters'!$3:$3,0),FALSE),"[enter country-specific value")</f>
        <v>6.7000000000000002E-3</v>
      </c>
      <c r="P466" s="211" cm="1">
        <f t="array" aca="1" ref="P466" ca="1">IF($G466="D",VLOOKUP($C466,DefaultParameters,MATCH(P$8,'Default Parameters'!$3:$3,0),FALSE),"[enter country-specific value")</f>
        <v>6.7000000000000002E-3</v>
      </c>
      <c r="Q466" s="211" cm="1">
        <f t="array" aca="1" ref="Q466" ca="1">IF($G466="D",VLOOKUP($C466,DefaultParameters,MATCH(Q$8,'Default Parameters'!$3:$3,0),FALSE),"[enter country-specific value")</f>
        <v>6.7000000000000002E-3</v>
      </c>
      <c r="R466" s="211" cm="1">
        <f t="array" aca="1" ref="R466" ca="1">IF($G466="D",VLOOKUP($C466,DefaultParameters,MATCH(R$8,'Default Parameters'!$3:$3,0),FALSE),"[enter country-specific value")</f>
        <v>6.7000000000000002E-3</v>
      </c>
      <c r="S466" s="211" cm="1">
        <f t="array" aca="1" ref="S466" ca="1">IF($G466="D",VLOOKUP($C466,DefaultParameters,MATCH(S$8,'Default Parameters'!$3:$3,0),FALSE),"[enter country-specific value")</f>
        <v>6.7000000000000002E-3</v>
      </c>
      <c r="T466" s="211" cm="1">
        <f t="array" aca="1" ref="T466" ca="1">IF($G466="D",VLOOKUP($C466,DefaultParameters,MATCH(T$8,'Default Parameters'!$3:$3,0),FALSE),"[enter country-specific value")</f>
        <v>6.7000000000000002E-3</v>
      </c>
      <c r="U466" s="211" cm="1">
        <f t="array" aca="1" ref="U466" ca="1">IF($G466="D",VLOOKUP($C466,DefaultParameters,MATCH(U$8,'Default Parameters'!$3:$3,0),FALSE),"[enter country-specific value")</f>
        <v>6.7000000000000002E-3</v>
      </c>
      <c r="V466" s="211" cm="1">
        <f t="array" aca="1" ref="V466" ca="1">IF($G466="D",VLOOKUP($C466,DefaultParameters,MATCH(V$8,'Default Parameters'!$3:$3,0),FALSE),"[enter country-specific value")</f>
        <v>6.7000000000000002E-3</v>
      </c>
      <c r="W466" s="211" cm="1">
        <f t="array" aca="1" ref="W466" ca="1">IF($G466="D",VLOOKUP($C466,DefaultParameters,MATCH(W$8,'Default Parameters'!$3:$3,0),FALSE),"[enter country-specific value")</f>
        <v>6.7000000000000002E-3</v>
      </c>
      <c r="X466" s="211" cm="1">
        <f t="array" aca="1" ref="X466" ca="1">IF($G466="D",VLOOKUP($C466,DefaultParameters,MATCH(X$8,'Default Parameters'!$3:$3,0),FALSE),"[enter country-specific value")</f>
        <v>6.7000000000000002E-3</v>
      </c>
      <c r="Y466" s="211" cm="1">
        <f t="array" aca="1" ref="Y466" ca="1">IF($G466="D",VLOOKUP($C466,DefaultParameters,MATCH(Y$8,'Default Parameters'!$3:$3,0),FALSE),"[enter country-specific value")</f>
        <v>6.7000000000000002E-3</v>
      </c>
      <c r="Z466" s="211" cm="1">
        <f t="array" aca="1" ref="Z466" ca="1">IF($G466="D",VLOOKUP($C466,DefaultParameters,MATCH(Z$8,'Default Parameters'!$3:$3,0),FALSE),"[enter country-specific value")</f>
        <v>6.7000000000000002E-3</v>
      </c>
      <c r="AA466" s="211" cm="1">
        <f t="array" aca="1" ref="AA466" ca="1">IF($G466="D",VLOOKUP($C466,DefaultParameters,MATCH(AA$8,'Default Parameters'!$3:$3,0),FALSE),"[enter country-specific value")</f>
        <v>6.7000000000000002E-3</v>
      </c>
      <c r="AB466" s="211" cm="1">
        <f t="array" aca="1" ref="AB466" ca="1">IF($G466="D",VLOOKUP($C466,DefaultParameters,MATCH(AB$8,'Default Parameters'!$3:$3,0),FALSE),"[enter country-specific value")</f>
        <v>6.7000000000000002E-3</v>
      </c>
      <c r="AC466" s="211" cm="1">
        <f t="array" aca="1" ref="AC466" ca="1">IF($G466="D",VLOOKUP($C466,DefaultParameters,MATCH(AC$8,'Default Parameters'!$3:$3,0),FALSE),"[enter country-specific value")</f>
        <v>6.7000000000000002E-3</v>
      </c>
      <c r="AD466" s="211" cm="1">
        <f t="array" aca="1" ref="AD466" ca="1">IF($G466="D",VLOOKUP($C466,DefaultParameters,MATCH(AD$8,'Default Parameters'!$3:$3,0),FALSE),"[enter country-specific value")</f>
        <v>6.7000000000000002E-3</v>
      </c>
      <c r="AE466" s="211" cm="1">
        <f t="array" aca="1" ref="AE466" ca="1">IF($G466="D",VLOOKUP($C466,DefaultParameters,MATCH(AE$8,'Default Parameters'!$3:$3,0),FALSE),"[enter country-specific value")</f>
        <v>6.7000000000000002E-3</v>
      </c>
      <c r="AF466" s="211" cm="1">
        <f t="array" aca="1" ref="AF466" ca="1">IF($G466="D",VLOOKUP($C466,DefaultParameters,MATCH(AF$8,'Default Parameters'!$3:$3,0),FALSE),"[enter country-specific value")</f>
        <v>6.7000000000000002E-3</v>
      </c>
      <c r="AG466" s="211" cm="1">
        <f t="array" aca="1" ref="AG466" ca="1">IF($G466="D",VLOOKUP($C466,DefaultParameters,MATCH(AG$8,'Default Parameters'!$3:$3,0),FALSE),"[enter country-specific value")</f>
        <v>6.7000000000000002E-3</v>
      </c>
      <c r="AH466" s="211" cm="1">
        <f t="array" aca="1" ref="AH466" ca="1">IF($G466="D",VLOOKUP($C466,DefaultParameters,MATCH(AH$8,'Default Parameters'!$3:$3,0),FALSE),"[enter country-specific value")</f>
        <v>6.7000000000000002E-3</v>
      </c>
      <c r="AI466" s="211" cm="1">
        <f t="array" aca="1" ref="AI466" ca="1">IF($G466="D",VLOOKUP($C466,DefaultParameters,MATCH(AI$8,'Default Parameters'!$3:$3,0),FALSE),"[enter country-specific value")</f>
        <v>6.7000000000000002E-3</v>
      </c>
      <c r="AJ466" s="211" cm="1">
        <f t="array" aca="1" ref="AJ466" ca="1">IF($G466="D",VLOOKUP($C466,DefaultParameters,MATCH(AJ$8,'Default Parameters'!$3:$3,0),FALSE),"[enter country-specific value")</f>
        <v>6.7000000000000002E-3</v>
      </c>
      <c r="AK466" s="211" cm="1">
        <f t="array" aca="1" ref="AK466" ca="1">IF($G466="D",VLOOKUP($C466,DefaultParameters,MATCH(AK$8,'Default Parameters'!$3:$3,0),FALSE),"[enter country-specific value")</f>
        <v>6.7000000000000002E-3</v>
      </c>
      <c r="AL466" s="211" cm="1">
        <f t="array" aca="1" ref="AL466" ca="1">IF($G466="D",VLOOKUP($C466,DefaultParameters,MATCH(AL$8,'Default Parameters'!$3:$3,0),FALSE),"[enter country-specific value")</f>
        <v>6.7000000000000002E-3</v>
      </c>
      <c r="AM466" s="211" cm="1">
        <f t="array" aca="1" ref="AM466" ca="1">IF($G466="D",VLOOKUP($C466,DefaultParameters,MATCH(AM$8,'Default Parameters'!$3:$3,0),FALSE),"[enter country-specific value")</f>
        <v>6.7000000000000002E-3</v>
      </c>
      <c r="AN466" s="211" cm="1">
        <f t="array" aca="1" ref="AN466" ca="1">IF($G466="D",VLOOKUP($C466,DefaultParameters,MATCH(AN$8,'Default Parameters'!$3:$3,0),FALSE),"[enter country-specific value")</f>
        <v>6.7000000000000002E-3</v>
      </c>
      <c r="AO466" s="211" cm="1">
        <f t="array" aca="1" ref="AO466" ca="1">IF($G466="D",VLOOKUP($C466,DefaultParameters,MATCH(AO$8,'Default Parameters'!$3:$3,0),FALSE),"[enter country-specific value")</f>
        <v>6.7000000000000002E-3</v>
      </c>
      <c r="AP466" s="211"/>
      <c r="AQ466" s="211"/>
      <c r="AR466" s="211"/>
      <c r="AS466" s="211"/>
      <c r="AT466" s="211"/>
      <c r="AU466" s="188"/>
      <c r="AV466" s="43" t="e" cm="1">
        <f t="array" aca="1" ref="AV466" ca="1">IF($G466="D",VLOOKUP($C466,DefaultParameters,MATCH(AV$8,'Default Parameters'!$3:$3,0),FALSE),"[enter country-specific value")</f>
        <v>#N/A</v>
      </c>
    </row>
    <row r="467" spans="1:48" x14ac:dyDescent="0.25">
      <c r="A467" s="44" t="str">
        <f t="shared" si="108"/>
        <v>fimm_Swine (sows)</v>
      </c>
      <c r="B467" s="2" t="s">
        <v>49</v>
      </c>
      <c r="C467" s="2" t="s">
        <v>179</v>
      </c>
      <c r="D467" s="77" t="str">
        <f t="shared" ca="1" si="109"/>
        <v>N</v>
      </c>
      <c r="E467" s="2" t="s">
        <v>145</v>
      </c>
      <c r="F467" s="77" t="str">
        <f t="shared" ca="1" si="110"/>
        <v>kg N/kg straw</v>
      </c>
      <c r="G467" s="201" t="s">
        <v>124</v>
      </c>
      <c r="H467" s="2" t="s">
        <v>49</v>
      </c>
      <c r="I467" s="211" t="str">
        <f t="shared" ca="1" si="111"/>
        <v>3B EMEP/EEA Guidebook 2019, Step 7 (Webb and Misselbrook, 2004)</v>
      </c>
      <c r="J467" s="202"/>
      <c r="K467" s="211" cm="1">
        <f t="array" aca="1" ref="K467" ca="1">IF($G467="D",VLOOKUP($C467,DefaultParameters,MATCH(K$8,'Default Parameters'!$3:$3,0),FALSE),"[enter country-specific value")</f>
        <v>6.7000000000000002E-3</v>
      </c>
      <c r="L467" s="211" cm="1">
        <f t="array" aca="1" ref="L467" ca="1">IF($G467="D",VLOOKUP($C467,DefaultParameters,MATCH(L$8,'Default Parameters'!$3:$3,0),FALSE),"[enter country-specific value")</f>
        <v>6.7000000000000002E-3</v>
      </c>
      <c r="M467" s="211" cm="1">
        <f t="array" aca="1" ref="M467" ca="1">IF($G467="D",VLOOKUP($C467,DefaultParameters,MATCH(M$8,'Default Parameters'!$3:$3,0),FALSE),"[enter country-specific value")</f>
        <v>6.7000000000000002E-3</v>
      </c>
      <c r="N467" s="211" cm="1">
        <f t="array" aca="1" ref="N467" ca="1">IF($G467="D",VLOOKUP($C467,DefaultParameters,MATCH(N$8,'Default Parameters'!$3:$3,0),FALSE),"[enter country-specific value")</f>
        <v>6.7000000000000002E-3</v>
      </c>
      <c r="O467" s="211" cm="1">
        <f t="array" aca="1" ref="O467" ca="1">IF($G467="D",VLOOKUP($C467,DefaultParameters,MATCH(O$8,'Default Parameters'!$3:$3,0),FALSE),"[enter country-specific value")</f>
        <v>6.7000000000000002E-3</v>
      </c>
      <c r="P467" s="211" cm="1">
        <f t="array" aca="1" ref="P467" ca="1">IF($G467="D",VLOOKUP($C467,DefaultParameters,MATCH(P$8,'Default Parameters'!$3:$3,0),FALSE),"[enter country-specific value")</f>
        <v>6.7000000000000002E-3</v>
      </c>
      <c r="Q467" s="211" cm="1">
        <f t="array" aca="1" ref="Q467" ca="1">IF($G467="D",VLOOKUP($C467,DefaultParameters,MATCH(Q$8,'Default Parameters'!$3:$3,0),FALSE),"[enter country-specific value")</f>
        <v>6.7000000000000002E-3</v>
      </c>
      <c r="R467" s="211" cm="1">
        <f t="array" aca="1" ref="R467" ca="1">IF($G467="D",VLOOKUP($C467,DefaultParameters,MATCH(R$8,'Default Parameters'!$3:$3,0),FALSE),"[enter country-specific value")</f>
        <v>6.7000000000000002E-3</v>
      </c>
      <c r="S467" s="211" cm="1">
        <f t="array" aca="1" ref="S467" ca="1">IF($G467="D",VLOOKUP($C467,DefaultParameters,MATCH(S$8,'Default Parameters'!$3:$3,0),FALSE),"[enter country-specific value")</f>
        <v>6.7000000000000002E-3</v>
      </c>
      <c r="T467" s="211" cm="1">
        <f t="array" aca="1" ref="T467" ca="1">IF($G467="D",VLOOKUP($C467,DefaultParameters,MATCH(T$8,'Default Parameters'!$3:$3,0),FALSE),"[enter country-specific value")</f>
        <v>6.7000000000000002E-3</v>
      </c>
      <c r="U467" s="211" cm="1">
        <f t="array" aca="1" ref="U467" ca="1">IF($G467="D",VLOOKUP($C467,DefaultParameters,MATCH(U$8,'Default Parameters'!$3:$3,0),FALSE),"[enter country-specific value")</f>
        <v>6.7000000000000002E-3</v>
      </c>
      <c r="V467" s="211" cm="1">
        <f t="array" aca="1" ref="V467" ca="1">IF($G467="D",VLOOKUP($C467,DefaultParameters,MATCH(V$8,'Default Parameters'!$3:$3,0),FALSE),"[enter country-specific value")</f>
        <v>6.7000000000000002E-3</v>
      </c>
      <c r="W467" s="211" cm="1">
        <f t="array" aca="1" ref="W467" ca="1">IF($G467="D",VLOOKUP($C467,DefaultParameters,MATCH(W$8,'Default Parameters'!$3:$3,0),FALSE),"[enter country-specific value")</f>
        <v>6.7000000000000002E-3</v>
      </c>
      <c r="X467" s="211" cm="1">
        <f t="array" aca="1" ref="X467" ca="1">IF($G467="D",VLOOKUP($C467,DefaultParameters,MATCH(X$8,'Default Parameters'!$3:$3,0),FALSE),"[enter country-specific value")</f>
        <v>6.7000000000000002E-3</v>
      </c>
      <c r="Y467" s="211" cm="1">
        <f t="array" aca="1" ref="Y467" ca="1">IF($G467="D",VLOOKUP($C467,DefaultParameters,MATCH(Y$8,'Default Parameters'!$3:$3,0),FALSE),"[enter country-specific value")</f>
        <v>6.7000000000000002E-3</v>
      </c>
      <c r="Z467" s="211" cm="1">
        <f t="array" aca="1" ref="Z467" ca="1">IF($G467="D",VLOOKUP($C467,DefaultParameters,MATCH(Z$8,'Default Parameters'!$3:$3,0),FALSE),"[enter country-specific value")</f>
        <v>6.7000000000000002E-3</v>
      </c>
      <c r="AA467" s="211" cm="1">
        <f t="array" aca="1" ref="AA467" ca="1">IF($G467="D",VLOOKUP($C467,DefaultParameters,MATCH(AA$8,'Default Parameters'!$3:$3,0),FALSE),"[enter country-specific value")</f>
        <v>6.7000000000000002E-3</v>
      </c>
      <c r="AB467" s="211" cm="1">
        <f t="array" aca="1" ref="AB467" ca="1">IF($G467="D",VLOOKUP($C467,DefaultParameters,MATCH(AB$8,'Default Parameters'!$3:$3,0),FALSE),"[enter country-specific value")</f>
        <v>6.7000000000000002E-3</v>
      </c>
      <c r="AC467" s="211" cm="1">
        <f t="array" aca="1" ref="AC467" ca="1">IF($G467="D",VLOOKUP($C467,DefaultParameters,MATCH(AC$8,'Default Parameters'!$3:$3,0),FALSE),"[enter country-specific value")</f>
        <v>6.7000000000000002E-3</v>
      </c>
      <c r="AD467" s="211" cm="1">
        <f t="array" aca="1" ref="AD467" ca="1">IF($G467="D",VLOOKUP($C467,DefaultParameters,MATCH(AD$8,'Default Parameters'!$3:$3,0),FALSE),"[enter country-specific value")</f>
        <v>6.7000000000000002E-3</v>
      </c>
      <c r="AE467" s="211" cm="1">
        <f t="array" aca="1" ref="AE467" ca="1">IF($G467="D",VLOOKUP($C467,DefaultParameters,MATCH(AE$8,'Default Parameters'!$3:$3,0),FALSE),"[enter country-specific value")</f>
        <v>6.7000000000000002E-3</v>
      </c>
      <c r="AF467" s="211" cm="1">
        <f t="array" aca="1" ref="AF467" ca="1">IF($G467="D",VLOOKUP($C467,DefaultParameters,MATCH(AF$8,'Default Parameters'!$3:$3,0),FALSE),"[enter country-specific value")</f>
        <v>6.7000000000000002E-3</v>
      </c>
      <c r="AG467" s="211" cm="1">
        <f t="array" aca="1" ref="AG467" ca="1">IF($G467="D",VLOOKUP($C467,DefaultParameters,MATCH(AG$8,'Default Parameters'!$3:$3,0),FALSE),"[enter country-specific value")</f>
        <v>6.7000000000000002E-3</v>
      </c>
      <c r="AH467" s="211" cm="1">
        <f t="array" aca="1" ref="AH467" ca="1">IF($G467="D",VLOOKUP($C467,DefaultParameters,MATCH(AH$8,'Default Parameters'!$3:$3,0),FALSE),"[enter country-specific value")</f>
        <v>6.7000000000000002E-3</v>
      </c>
      <c r="AI467" s="211" cm="1">
        <f t="array" aca="1" ref="AI467" ca="1">IF($G467="D",VLOOKUP($C467,DefaultParameters,MATCH(AI$8,'Default Parameters'!$3:$3,0),FALSE),"[enter country-specific value")</f>
        <v>6.7000000000000002E-3</v>
      </c>
      <c r="AJ467" s="211" cm="1">
        <f t="array" aca="1" ref="AJ467" ca="1">IF($G467="D",VLOOKUP($C467,DefaultParameters,MATCH(AJ$8,'Default Parameters'!$3:$3,0),FALSE),"[enter country-specific value")</f>
        <v>6.7000000000000002E-3</v>
      </c>
      <c r="AK467" s="211" cm="1">
        <f t="array" aca="1" ref="AK467" ca="1">IF($G467="D",VLOOKUP($C467,DefaultParameters,MATCH(AK$8,'Default Parameters'!$3:$3,0),FALSE),"[enter country-specific value")</f>
        <v>6.7000000000000002E-3</v>
      </c>
      <c r="AL467" s="211" cm="1">
        <f t="array" aca="1" ref="AL467" ca="1">IF($G467="D",VLOOKUP($C467,DefaultParameters,MATCH(AL$8,'Default Parameters'!$3:$3,0),FALSE),"[enter country-specific value")</f>
        <v>6.7000000000000002E-3</v>
      </c>
      <c r="AM467" s="211" cm="1">
        <f t="array" aca="1" ref="AM467" ca="1">IF($G467="D",VLOOKUP($C467,DefaultParameters,MATCH(AM$8,'Default Parameters'!$3:$3,0),FALSE),"[enter country-specific value")</f>
        <v>6.7000000000000002E-3</v>
      </c>
      <c r="AN467" s="211" cm="1">
        <f t="array" aca="1" ref="AN467" ca="1">IF($G467="D",VLOOKUP($C467,DefaultParameters,MATCH(AN$8,'Default Parameters'!$3:$3,0),FALSE),"[enter country-specific value")</f>
        <v>6.7000000000000002E-3</v>
      </c>
      <c r="AO467" s="211" cm="1">
        <f t="array" aca="1" ref="AO467" ca="1">IF($G467="D",VLOOKUP($C467,DefaultParameters,MATCH(AO$8,'Default Parameters'!$3:$3,0),FALSE),"[enter country-specific value")</f>
        <v>6.7000000000000002E-3</v>
      </c>
      <c r="AP467" s="211"/>
      <c r="AQ467" s="211"/>
      <c r="AR467" s="211"/>
      <c r="AS467" s="211"/>
      <c r="AT467" s="211"/>
      <c r="AU467" s="188"/>
      <c r="AV467" s="211" t="e" cm="1">
        <f t="array" aca="1" ref="AV467" ca="1">IF($G467="D",VLOOKUP($C467,DefaultParameters,MATCH(AV$8,'Default Parameters'!$3:$3,0),FALSE),"[enter country-specific value")</f>
        <v>#N/A</v>
      </c>
    </row>
    <row r="468" spans="1:48" x14ac:dyDescent="0.25">
      <c r="A468" s="44" t="str">
        <f t="shared" si="108"/>
        <v>fimm_Buffalo</v>
      </c>
      <c r="B468" s="2" t="s">
        <v>49</v>
      </c>
      <c r="C468" s="2" t="s">
        <v>179</v>
      </c>
      <c r="D468" s="77" t="str">
        <f t="shared" ca="1" si="109"/>
        <v>N</v>
      </c>
      <c r="E468" s="2" t="s">
        <v>80</v>
      </c>
      <c r="F468" s="77" t="str">
        <f t="shared" ca="1" si="110"/>
        <v>kg N/kg straw</v>
      </c>
      <c r="G468" s="201" t="s">
        <v>124</v>
      </c>
      <c r="H468" s="2" t="s">
        <v>49</v>
      </c>
      <c r="I468" s="211" t="str">
        <f t="shared" ca="1" si="111"/>
        <v>3B EMEP/EEA Guidebook 2019, Step 7 (Webb and Misselbrook, 2004)</v>
      </c>
      <c r="J468" s="202"/>
      <c r="K468" s="211" cm="1">
        <f t="array" aca="1" ref="K468" ca="1">IF($G468="D",VLOOKUP($C468,DefaultParameters,MATCH(K$8,'Default Parameters'!$3:$3,0),FALSE),"[enter country-specific value")</f>
        <v>6.7000000000000002E-3</v>
      </c>
      <c r="L468" s="211" cm="1">
        <f t="array" aca="1" ref="L468" ca="1">IF($G468="D",VLOOKUP($C468,DefaultParameters,MATCH(L$8,'Default Parameters'!$3:$3,0),FALSE),"[enter country-specific value")</f>
        <v>6.7000000000000002E-3</v>
      </c>
      <c r="M468" s="211" cm="1">
        <f t="array" aca="1" ref="M468" ca="1">IF($G468="D",VLOOKUP($C468,DefaultParameters,MATCH(M$8,'Default Parameters'!$3:$3,0),FALSE),"[enter country-specific value")</f>
        <v>6.7000000000000002E-3</v>
      </c>
      <c r="N468" s="211" cm="1">
        <f t="array" aca="1" ref="N468" ca="1">IF($G468="D",VLOOKUP($C468,DefaultParameters,MATCH(N$8,'Default Parameters'!$3:$3,0),FALSE),"[enter country-specific value")</f>
        <v>6.7000000000000002E-3</v>
      </c>
      <c r="O468" s="211" cm="1">
        <f t="array" aca="1" ref="O468" ca="1">IF($G468="D",VLOOKUP($C468,DefaultParameters,MATCH(O$8,'Default Parameters'!$3:$3,0),FALSE),"[enter country-specific value")</f>
        <v>6.7000000000000002E-3</v>
      </c>
      <c r="P468" s="211" cm="1">
        <f t="array" aca="1" ref="P468" ca="1">IF($G468="D",VLOOKUP($C468,DefaultParameters,MATCH(P$8,'Default Parameters'!$3:$3,0),FALSE),"[enter country-specific value")</f>
        <v>6.7000000000000002E-3</v>
      </c>
      <c r="Q468" s="211" cm="1">
        <f t="array" aca="1" ref="Q468" ca="1">IF($G468="D",VLOOKUP($C468,DefaultParameters,MATCH(Q$8,'Default Parameters'!$3:$3,0),FALSE),"[enter country-specific value")</f>
        <v>6.7000000000000002E-3</v>
      </c>
      <c r="R468" s="211" cm="1">
        <f t="array" aca="1" ref="R468" ca="1">IF($G468="D",VLOOKUP($C468,DefaultParameters,MATCH(R$8,'Default Parameters'!$3:$3,0),FALSE),"[enter country-specific value")</f>
        <v>6.7000000000000002E-3</v>
      </c>
      <c r="S468" s="211" cm="1">
        <f t="array" aca="1" ref="S468" ca="1">IF($G468="D",VLOOKUP($C468,DefaultParameters,MATCH(S$8,'Default Parameters'!$3:$3,0),FALSE),"[enter country-specific value")</f>
        <v>6.7000000000000002E-3</v>
      </c>
      <c r="T468" s="211" cm="1">
        <f t="array" aca="1" ref="T468" ca="1">IF($G468="D",VLOOKUP($C468,DefaultParameters,MATCH(T$8,'Default Parameters'!$3:$3,0),FALSE),"[enter country-specific value")</f>
        <v>6.7000000000000002E-3</v>
      </c>
      <c r="U468" s="211" cm="1">
        <f t="array" aca="1" ref="U468" ca="1">IF($G468="D",VLOOKUP($C468,DefaultParameters,MATCH(U$8,'Default Parameters'!$3:$3,0),FALSE),"[enter country-specific value")</f>
        <v>6.7000000000000002E-3</v>
      </c>
      <c r="V468" s="211" cm="1">
        <f t="array" aca="1" ref="V468" ca="1">IF($G468="D",VLOOKUP($C468,DefaultParameters,MATCH(V$8,'Default Parameters'!$3:$3,0),FALSE),"[enter country-specific value")</f>
        <v>6.7000000000000002E-3</v>
      </c>
      <c r="W468" s="211" cm="1">
        <f t="array" aca="1" ref="W468" ca="1">IF($G468="D",VLOOKUP($C468,DefaultParameters,MATCH(W$8,'Default Parameters'!$3:$3,0),FALSE),"[enter country-specific value")</f>
        <v>6.7000000000000002E-3</v>
      </c>
      <c r="X468" s="211" cm="1">
        <f t="array" aca="1" ref="X468" ca="1">IF($G468="D",VLOOKUP($C468,DefaultParameters,MATCH(X$8,'Default Parameters'!$3:$3,0),FALSE),"[enter country-specific value")</f>
        <v>6.7000000000000002E-3</v>
      </c>
      <c r="Y468" s="211" cm="1">
        <f t="array" aca="1" ref="Y468" ca="1">IF($G468="D",VLOOKUP($C468,DefaultParameters,MATCH(Y$8,'Default Parameters'!$3:$3,0),FALSE),"[enter country-specific value")</f>
        <v>6.7000000000000002E-3</v>
      </c>
      <c r="Z468" s="211" cm="1">
        <f t="array" aca="1" ref="Z468" ca="1">IF($G468="D",VLOOKUP($C468,DefaultParameters,MATCH(Z$8,'Default Parameters'!$3:$3,0),FALSE),"[enter country-specific value")</f>
        <v>6.7000000000000002E-3</v>
      </c>
      <c r="AA468" s="211" cm="1">
        <f t="array" aca="1" ref="AA468" ca="1">IF($G468="D",VLOOKUP($C468,DefaultParameters,MATCH(AA$8,'Default Parameters'!$3:$3,0),FALSE),"[enter country-specific value")</f>
        <v>6.7000000000000002E-3</v>
      </c>
      <c r="AB468" s="211" cm="1">
        <f t="array" aca="1" ref="AB468" ca="1">IF($G468="D",VLOOKUP($C468,DefaultParameters,MATCH(AB$8,'Default Parameters'!$3:$3,0),FALSE),"[enter country-specific value")</f>
        <v>6.7000000000000002E-3</v>
      </c>
      <c r="AC468" s="211" cm="1">
        <f t="array" aca="1" ref="AC468" ca="1">IF($G468="D",VLOOKUP($C468,DefaultParameters,MATCH(AC$8,'Default Parameters'!$3:$3,0),FALSE),"[enter country-specific value")</f>
        <v>6.7000000000000002E-3</v>
      </c>
      <c r="AD468" s="211" cm="1">
        <f t="array" aca="1" ref="AD468" ca="1">IF($G468="D",VLOOKUP($C468,DefaultParameters,MATCH(AD$8,'Default Parameters'!$3:$3,0),FALSE),"[enter country-specific value")</f>
        <v>6.7000000000000002E-3</v>
      </c>
      <c r="AE468" s="211" cm="1">
        <f t="array" aca="1" ref="AE468" ca="1">IF($G468="D",VLOOKUP($C468,DefaultParameters,MATCH(AE$8,'Default Parameters'!$3:$3,0),FALSE),"[enter country-specific value")</f>
        <v>6.7000000000000002E-3</v>
      </c>
      <c r="AF468" s="211" cm="1">
        <f t="array" aca="1" ref="AF468" ca="1">IF($G468="D",VLOOKUP($C468,DefaultParameters,MATCH(AF$8,'Default Parameters'!$3:$3,0),FALSE),"[enter country-specific value")</f>
        <v>6.7000000000000002E-3</v>
      </c>
      <c r="AG468" s="211" cm="1">
        <f t="array" aca="1" ref="AG468" ca="1">IF($G468="D",VLOOKUP($C468,DefaultParameters,MATCH(AG$8,'Default Parameters'!$3:$3,0),FALSE),"[enter country-specific value")</f>
        <v>6.7000000000000002E-3</v>
      </c>
      <c r="AH468" s="211" cm="1">
        <f t="array" aca="1" ref="AH468" ca="1">IF($G468="D",VLOOKUP($C468,DefaultParameters,MATCH(AH$8,'Default Parameters'!$3:$3,0),FALSE),"[enter country-specific value")</f>
        <v>6.7000000000000002E-3</v>
      </c>
      <c r="AI468" s="211" cm="1">
        <f t="array" aca="1" ref="AI468" ca="1">IF($G468="D",VLOOKUP($C468,DefaultParameters,MATCH(AI$8,'Default Parameters'!$3:$3,0),FALSE),"[enter country-specific value")</f>
        <v>6.7000000000000002E-3</v>
      </c>
      <c r="AJ468" s="211" cm="1">
        <f t="array" aca="1" ref="AJ468" ca="1">IF($G468="D",VLOOKUP($C468,DefaultParameters,MATCH(AJ$8,'Default Parameters'!$3:$3,0),FALSE),"[enter country-specific value")</f>
        <v>6.7000000000000002E-3</v>
      </c>
      <c r="AK468" s="211" cm="1">
        <f t="array" aca="1" ref="AK468" ca="1">IF($G468="D",VLOOKUP($C468,DefaultParameters,MATCH(AK$8,'Default Parameters'!$3:$3,0),FALSE),"[enter country-specific value")</f>
        <v>6.7000000000000002E-3</v>
      </c>
      <c r="AL468" s="211" cm="1">
        <f t="array" aca="1" ref="AL468" ca="1">IF($G468="D",VLOOKUP($C468,DefaultParameters,MATCH(AL$8,'Default Parameters'!$3:$3,0),FALSE),"[enter country-specific value")</f>
        <v>6.7000000000000002E-3</v>
      </c>
      <c r="AM468" s="211" cm="1">
        <f t="array" aca="1" ref="AM468" ca="1">IF($G468="D",VLOOKUP($C468,DefaultParameters,MATCH(AM$8,'Default Parameters'!$3:$3,0),FALSE),"[enter country-specific value")</f>
        <v>6.7000000000000002E-3</v>
      </c>
      <c r="AN468" s="211" cm="1">
        <f t="array" aca="1" ref="AN468" ca="1">IF($G468="D",VLOOKUP($C468,DefaultParameters,MATCH(AN$8,'Default Parameters'!$3:$3,0),FALSE),"[enter country-specific value")</f>
        <v>6.7000000000000002E-3</v>
      </c>
      <c r="AO468" s="211" cm="1">
        <f t="array" aca="1" ref="AO468" ca="1">IF($G468="D",VLOOKUP($C468,DefaultParameters,MATCH(AO$8,'Default Parameters'!$3:$3,0),FALSE),"[enter country-specific value")</f>
        <v>6.7000000000000002E-3</v>
      </c>
      <c r="AP468" s="211"/>
      <c r="AQ468" s="211"/>
      <c r="AR468" s="211"/>
      <c r="AS468" s="211"/>
      <c r="AT468" s="211"/>
      <c r="AU468" s="188"/>
      <c r="AV468" s="43" t="e" cm="1">
        <f t="array" aca="1" ref="AV468" ca="1">IF($G468="D",VLOOKUP($C468,DefaultParameters,MATCH(AV$8,'Default Parameters'!$3:$3,0),FALSE),"[enter country-specific value")</f>
        <v>#N/A</v>
      </c>
    </row>
    <row r="469" spans="1:48" x14ac:dyDescent="0.25">
      <c r="A469" s="44" t="str">
        <f t="shared" si="108"/>
        <v>fimm_Goats</v>
      </c>
      <c r="B469" s="2" t="s">
        <v>49</v>
      </c>
      <c r="C469" s="2" t="s">
        <v>179</v>
      </c>
      <c r="D469" s="77" t="str">
        <f t="shared" ca="1" si="109"/>
        <v>N</v>
      </c>
      <c r="E469" s="2" t="s">
        <v>81</v>
      </c>
      <c r="F469" s="77" t="str">
        <f t="shared" ca="1" si="110"/>
        <v>kg N/kg straw</v>
      </c>
      <c r="G469" s="201" t="s">
        <v>124</v>
      </c>
      <c r="H469" s="2" t="s">
        <v>49</v>
      </c>
      <c r="I469" s="211" t="str">
        <f t="shared" ca="1" si="111"/>
        <v>3B EMEP/EEA Guidebook 2019, Step 7 (Webb and Misselbrook, 2004)</v>
      </c>
      <c r="J469" s="202"/>
      <c r="K469" s="211" cm="1">
        <f t="array" aca="1" ref="K469" ca="1">IF($G469="D",VLOOKUP($C469,DefaultParameters,MATCH(K$8,'Default Parameters'!$3:$3,0),FALSE),"[enter country-specific value")</f>
        <v>6.7000000000000002E-3</v>
      </c>
      <c r="L469" s="211" cm="1">
        <f t="array" aca="1" ref="L469" ca="1">IF($G469="D",VLOOKUP($C469,DefaultParameters,MATCH(L$8,'Default Parameters'!$3:$3,0),FALSE),"[enter country-specific value")</f>
        <v>6.7000000000000002E-3</v>
      </c>
      <c r="M469" s="211" cm="1">
        <f t="array" aca="1" ref="M469" ca="1">IF($G469="D",VLOOKUP($C469,DefaultParameters,MATCH(M$8,'Default Parameters'!$3:$3,0),FALSE),"[enter country-specific value")</f>
        <v>6.7000000000000002E-3</v>
      </c>
      <c r="N469" s="211" cm="1">
        <f t="array" aca="1" ref="N469" ca="1">IF($G469="D",VLOOKUP($C469,DefaultParameters,MATCH(N$8,'Default Parameters'!$3:$3,0),FALSE),"[enter country-specific value")</f>
        <v>6.7000000000000002E-3</v>
      </c>
      <c r="O469" s="211" cm="1">
        <f t="array" aca="1" ref="O469" ca="1">IF($G469="D",VLOOKUP($C469,DefaultParameters,MATCH(O$8,'Default Parameters'!$3:$3,0),FALSE),"[enter country-specific value")</f>
        <v>6.7000000000000002E-3</v>
      </c>
      <c r="P469" s="211" cm="1">
        <f t="array" aca="1" ref="P469" ca="1">IF($G469="D",VLOOKUP($C469,DefaultParameters,MATCH(P$8,'Default Parameters'!$3:$3,0),FALSE),"[enter country-specific value")</f>
        <v>6.7000000000000002E-3</v>
      </c>
      <c r="Q469" s="211" cm="1">
        <f t="array" aca="1" ref="Q469" ca="1">IF($G469="D",VLOOKUP($C469,DefaultParameters,MATCH(Q$8,'Default Parameters'!$3:$3,0),FALSE),"[enter country-specific value")</f>
        <v>6.7000000000000002E-3</v>
      </c>
      <c r="R469" s="211" cm="1">
        <f t="array" aca="1" ref="R469" ca="1">IF($G469="D",VLOOKUP($C469,DefaultParameters,MATCH(R$8,'Default Parameters'!$3:$3,0),FALSE),"[enter country-specific value")</f>
        <v>6.7000000000000002E-3</v>
      </c>
      <c r="S469" s="211" cm="1">
        <f t="array" aca="1" ref="S469" ca="1">IF($G469="D",VLOOKUP($C469,DefaultParameters,MATCH(S$8,'Default Parameters'!$3:$3,0),FALSE),"[enter country-specific value")</f>
        <v>6.7000000000000002E-3</v>
      </c>
      <c r="T469" s="211" cm="1">
        <f t="array" aca="1" ref="T469" ca="1">IF($G469="D",VLOOKUP($C469,DefaultParameters,MATCH(T$8,'Default Parameters'!$3:$3,0),FALSE),"[enter country-specific value")</f>
        <v>6.7000000000000002E-3</v>
      </c>
      <c r="U469" s="211" cm="1">
        <f t="array" aca="1" ref="U469" ca="1">IF($G469="D",VLOOKUP($C469,DefaultParameters,MATCH(U$8,'Default Parameters'!$3:$3,0),FALSE),"[enter country-specific value")</f>
        <v>6.7000000000000002E-3</v>
      </c>
      <c r="V469" s="211" cm="1">
        <f t="array" aca="1" ref="V469" ca="1">IF($G469="D",VLOOKUP($C469,DefaultParameters,MATCH(V$8,'Default Parameters'!$3:$3,0),FALSE),"[enter country-specific value")</f>
        <v>6.7000000000000002E-3</v>
      </c>
      <c r="W469" s="211" cm="1">
        <f t="array" aca="1" ref="W469" ca="1">IF($G469="D",VLOOKUP($C469,DefaultParameters,MATCH(W$8,'Default Parameters'!$3:$3,0),FALSE),"[enter country-specific value")</f>
        <v>6.7000000000000002E-3</v>
      </c>
      <c r="X469" s="211" cm="1">
        <f t="array" aca="1" ref="X469" ca="1">IF($G469="D",VLOOKUP($C469,DefaultParameters,MATCH(X$8,'Default Parameters'!$3:$3,0),FALSE),"[enter country-specific value")</f>
        <v>6.7000000000000002E-3</v>
      </c>
      <c r="Y469" s="211" cm="1">
        <f t="array" aca="1" ref="Y469" ca="1">IF($G469="D",VLOOKUP($C469,DefaultParameters,MATCH(Y$8,'Default Parameters'!$3:$3,0),FALSE),"[enter country-specific value")</f>
        <v>6.7000000000000002E-3</v>
      </c>
      <c r="Z469" s="211" cm="1">
        <f t="array" aca="1" ref="Z469" ca="1">IF($G469="D",VLOOKUP($C469,DefaultParameters,MATCH(Z$8,'Default Parameters'!$3:$3,0),FALSE),"[enter country-specific value")</f>
        <v>6.7000000000000002E-3</v>
      </c>
      <c r="AA469" s="211" cm="1">
        <f t="array" aca="1" ref="AA469" ca="1">IF($G469="D",VLOOKUP($C469,DefaultParameters,MATCH(AA$8,'Default Parameters'!$3:$3,0),FALSE),"[enter country-specific value")</f>
        <v>6.7000000000000002E-3</v>
      </c>
      <c r="AB469" s="211" cm="1">
        <f t="array" aca="1" ref="AB469" ca="1">IF($G469="D",VLOOKUP($C469,DefaultParameters,MATCH(AB$8,'Default Parameters'!$3:$3,0),FALSE),"[enter country-specific value")</f>
        <v>6.7000000000000002E-3</v>
      </c>
      <c r="AC469" s="211" cm="1">
        <f t="array" aca="1" ref="AC469" ca="1">IF($G469="D",VLOOKUP($C469,DefaultParameters,MATCH(AC$8,'Default Parameters'!$3:$3,0),FALSE),"[enter country-specific value")</f>
        <v>6.7000000000000002E-3</v>
      </c>
      <c r="AD469" s="211" cm="1">
        <f t="array" aca="1" ref="AD469" ca="1">IF($G469="D",VLOOKUP($C469,DefaultParameters,MATCH(AD$8,'Default Parameters'!$3:$3,0),FALSE),"[enter country-specific value")</f>
        <v>6.7000000000000002E-3</v>
      </c>
      <c r="AE469" s="211" cm="1">
        <f t="array" aca="1" ref="AE469" ca="1">IF($G469="D",VLOOKUP($C469,DefaultParameters,MATCH(AE$8,'Default Parameters'!$3:$3,0),FALSE),"[enter country-specific value")</f>
        <v>6.7000000000000002E-3</v>
      </c>
      <c r="AF469" s="211" cm="1">
        <f t="array" aca="1" ref="AF469" ca="1">IF($G469="D",VLOOKUP($C469,DefaultParameters,MATCH(AF$8,'Default Parameters'!$3:$3,0),FALSE),"[enter country-specific value")</f>
        <v>6.7000000000000002E-3</v>
      </c>
      <c r="AG469" s="211" cm="1">
        <f t="array" aca="1" ref="AG469" ca="1">IF($G469="D",VLOOKUP($C469,DefaultParameters,MATCH(AG$8,'Default Parameters'!$3:$3,0),FALSE),"[enter country-specific value")</f>
        <v>6.7000000000000002E-3</v>
      </c>
      <c r="AH469" s="211" cm="1">
        <f t="array" aca="1" ref="AH469" ca="1">IF($G469="D",VLOOKUP($C469,DefaultParameters,MATCH(AH$8,'Default Parameters'!$3:$3,0),FALSE),"[enter country-specific value")</f>
        <v>6.7000000000000002E-3</v>
      </c>
      <c r="AI469" s="211" cm="1">
        <f t="array" aca="1" ref="AI469" ca="1">IF($G469="D",VLOOKUP($C469,DefaultParameters,MATCH(AI$8,'Default Parameters'!$3:$3,0),FALSE),"[enter country-specific value")</f>
        <v>6.7000000000000002E-3</v>
      </c>
      <c r="AJ469" s="211" cm="1">
        <f t="array" aca="1" ref="AJ469" ca="1">IF($G469="D",VLOOKUP($C469,DefaultParameters,MATCH(AJ$8,'Default Parameters'!$3:$3,0),FALSE),"[enter country-specific value")</f>
        <v>6.7000000000000002E-3</v>
      </c>
      <c r="AK469" s="211" cm="1">
        <f t="array" aca="1" ref="AK469" ca="1">IF($G469="D",VLOOKUP($C469,DefaultParameters,MATCH(AK$8,'Default Parameters'!$3:$3,0),FALSE),"[enter country-specific value")</f>
        <v>6.7000000000000002E-3</v>
      </c>
      <c r="AL469" s="211" cm="1">
        <f t="array" aca="1" ref="AL469" ca="1">IF($G469="D",VLOOKUP($C469,DefaultParameters,MATCH(AL$8,'Default Parameters'!$3:$3,0),FALSE),"[enter country-specific value")</f>
        <v>6.7000000000000002E-3</v>
      </c>
      <c r="AM469" s="211" cm="1">
        <f t="array" aca="1" ref="AM469" ca="1">IF($G469="D",VLOOKUP($C469,DefaultParameters,MATCH(AM$8,'Default Parameters'!$3:$3,0),FALSE),"[enter country-specific value")</f>
        <v>6.7000000000000002E-3</v>
      </c>
      <c r="AN469" s="211" cm="1">
        <f t="array" aca="1" ref="AN469" ca="1">IF($G469="D",VLOOKUP($C469,DefaultParameters,MATCH(AN$8,'Default Parameters'!$3:$3,0),FALSE),"[enter country-specific value")</f>
        <v>6.7000000000000002E-3</v>
      </c>
      <c r="AO469" s="211" cm="1">
        <f t="array" aca="1" ref="AO469" ca="1">IF($G469="D",VLOOKUP($C469,DefaultParameters,MATCH(AO$8,'Default Parameters'!$3:$3,0),FALSE),"[enter country-specific value")</f>
        <v>6.7000000000000002E-3</v>
      </c>
      <c r="AP469" s="211"/>
      <c r="AQ469" s="211"/>
      <c r="AR469" s="211"/>
      <c r="AS469" s="211"/>
      <c r="AT469" s="211"/>
      <c r="AU469" s="188"/>
      <c r="AV469" s="43" t="e" cm="1">
        <f t="array" aca="1" ref="AV469" ca="1">IF($G469="D",VLOOKUP($C469,DefaultParameters,MATCH(AV$8,'Default Parameters'!$3:$3,0),FALSE),"[enter country-specific value")</f>
        <v>#N/A</v>
      </c>
    </row>
    <row r="470" spans="1:48" x14ac:dyDescent="0.25">
      <c r="A470" s="44" t="str">
        <f t="shared" si="108"/>
        <v>fimm_Horses</v>
      </c>
      <c r="B470" s="2" t="s">
        <v>49</v>
      </c>
      <c r="C470" s="2" t="s">
        <v>179</v>
      </c>
      <c r="D470" s="77" t="str">
        <f t="shared" ca="1" si="109"/>
        <v>N</v>
      </c>
      <c r="E470" s="2" t="s">
        <v>82</v>
      </c>
      <c r="F470" s="77" t="str">
        <f t="shared" ca="1" si="110"/>
        <v>kg N/kg straw</v>
      </c>
      <c r="G470" s="201" t="s">
        <v>124</v>
      </c>
      <c r="H470" s="2" t="s">
        <v>49</v>
      </c>
      <c r="I470" s="211" t="str">
        <f t="shared" ca="1" si="111"/>
        <v>3B EMEP/EEA Guidebook 2019, Step 7 (Webb and Misselbrook, 2004)</v>
      </c>
      <c r="J470" s="176"/>
      <c r="K470" s="211" cm="1">
        <f t="array" aca="1" ref="K470" ca="1">IF($G470="D",VLOOKUP($C470,DefaultParameters,MATCH(K$8,'Default Parameters'!$3:$3,0),FALSE),"[enter country-specific value")</f>
        <v>6.7000000000000002E-3</v>
      </c>
      <c r="L470" s="211" cm="1">
        <f t="array" aca="1" ref="L470" ca="1">IF($G470="D",VLOOKUP($C470,DefaultParameters,MATCH(L$8,'Default Parameters'!$3:$3,0),FALSE),"[enter country-specific value")</f>
        <v>6.7000000000000002E-3</v>
      </c>
      <c r="M470" s="211" cm="1">
        <f t="array" aca="1" ref="M470" ca="1">IF($G470="D",VLOOKUP($C470,DefaultParameters,MATCH(M$8,'Default Parameters'!$3:$3,0),FALSE),"[enter country-specific value")</f>
        <v>6.7000000000000002E-3</v>
      </c>
      <c r="N470" s="211" cm="1">
        <f t="array" aca="1" ref="N470" ca="1">IF($G470="D",VLOOKUP($C470,DefaultParameters,MATCH(N$8,'Default Parameters'!$3:$3,0),FALSE),"[enter country-specific value")</f>
        <v>6.7000000000000002E-3</v>
      </c>
      <c r="O470" s="211" cm="1">
        <f t="array" aca="1" ref="O470" ca="1">IF($G470="D",VLOOKUP($C470,DefaultParameters,MATCH(O$8,'Default Parameters'!$3:$3,0),FALSE),"[enter country-specific value")</f>
        <v>6.7000000000000002E-3</v>
      </c>
      <c r="P470" s="211" cm="1">
        <f t="array" aca="1" ref="P470" ca="1">IF($G470="D",VLOOKUP($C470,DefaultParameters,MATCH(P$8,'Default Parameters'!$3:$3,0),FALSE),"[enter country-specific value")</f>
        <v>6.7000000000000002E-3</v>
      </c>
      <c r="Q470" s="211" cm="1">
        <f t="array" aca="1" ref="Q470" ca="1">IF($G470="D",VLOOKUP($C470,DefaultParameters,MATCH(Q$8,'Default Parameters'!$3:$3,0),FALSE),"[enter country-specific value")</f>
        <v>6.7000000000000002E-3</v>
      </c>
      <c r="R470" s="211" cm="1">
        <f t="array" aca="1" ref="R470" ca="1">IF($G470="D",VLOOKUP($C470,DefaultParameters,MATCH(R$8,'Default Parameters'!$3:$3,0),FALSE),"[enter country-specific value")</f>
        <v>6.7000000000000002E-3</v>
      </c>
      <c r="S470" s="211" cm="1">
        <f t="array" aca="1" ref="S470" ca="1">IF($G470="D",VLOOKUP($C470,DefaultParameters,MATCH(S$8,'Default Parameters'!$3:$3,0),FALSE),"[enter country-specific value")</f>
        <v>6.7000000000000002E-3</v>
      </c>
      <c r="T470" s="211" cm="1">
        <f t="array" aca="1" ref="T470" ca="1">IF($G470="D",VLOOKUP($C470,DefaultParameters,MATCH(T$8,'Default Parameters'!$3:$3,0),FALSE),"[enter country-specific value")</f>
        <v>6.7000000000000002E-3</v>
      </c>
      <c r="U470" s="211" cm="1">
        <f t="array" aca="1" ref="U470" ca="1">IF($G470="D",VLOOKUP($C470,DefaultParameters,MATCH(U$8,'Default Parameters'!$3:$3,0),FALSE),"[enter country-specific value")</f>
        <v>6.7000000000000002E-3</v>
      </c>
      <c r="V470" s="211" cm="1">
        <f t="array" aca="1" ref="V470" ca="1">IF($G470="D",VLOOKUP($C470,DefaultParameters,MATCH(V$8,'Default Parameters'!$3:$3,0),FALSE),"[enter country-specific value")</f>
        <v>6.7000000000000002E-3</v>
      </c>
      <c r="W470" s="211" cm="1">
        <f t="array" aca="1" ref="W470" ca="1">IF($G470="D",VLOOKUP($C470,DefaultParameters,MATCH(W$8,'Default Parameters'!$3:$3,0),FALSE),"[enter country-specific value")</f>
        <v>6.7000000000000002E-3</v>
      </c>
      <c r="X470" s="211" cm="1">
        <f t="array" aca="1" ref="X470" ca="1">IF($G470="D",VLOOKUP($C470,DefaultParameters,MATCH(X$8,'Default Parameters'!$3:$3,0),FALSE),"[enter country-specific value")</f>
        <v>6.7000000000000002E-3</v>
      </c>
      <c r="Y470" s="211" cm="1">
        <f t="array" aca="1" ref="Y470" ca="1">IF($G470="D",VLOOKUP($C470,DefaultParameters,MATCH(Y$8,'Default Parameters'!$3:$3,0),FALSE),"[enter country-specific value")</f>
        <v>6.7000000000000002E-3</v>
      </c>
      <c r="Z470" s="211" cm="1">
        <f t="array" aca="1" ref="Z470" ca="1">IF($G470="D",VLOOKUP($C470,DefaultParameters,MATCH(Z$8,'Default Parameters'!$3:$3,0),FALSE),"[enter country-specific value")</f>
        <v>6.7000000000000002E-3</v>
      </c>
      <c r="AA470" s="211" cm="1">
        <f t="array" aca="1" ref="AA470" ca="1">IF($G470="D",VLOOKUP($C470,DefaultParameters,MATCH(AA$8,'Default Parameters'!$3:$3,0),FALSE),"[enter country-specific value")</f>
        <v>6.7000000000000002E-3</v>
      </c>
      <c r="AB470" s="211" cm="1">
        <f t="array" aca="1" ref="AB470" ca="1">IF($G470="D",VLOOKUP($C470,DefaultParameters,MATCH(AB$8,'Default Parameters'!$3:$3,0),FALSE),"[enter country-specific value")</f>
        <v>6.7000000000000002E-3</v>
      </c>
      <c r="AC470" s="211" cm="1">
        <f t="array" aca="1" ref="AC470" ca="1">IF($G470="D",VLOOKUP($C470,DefaultParameters,MATCH(AC$8,'Default Parameters'!$3:$3,0),FALSE),"[enter country-specific value")</f>
        <v>6.7000000000000002E-3</v>
      </c>
      <c r="AD470" s="211" cm="1">
        <f t="array" aca="1" ref="AD470" ca="1">IF($G470="D",VLOOKUP($C470,DefaultParameters,MATCH(AD$8,'Default Parameters'!$3:$3,0),FALSE),"[enter country-specific value")</f>
        <v>6.7000000000000002E-3</v>
      </c>
      <c r="AE470" s="211" cm="1">
        <f t="array" aca="1" ref="AE470" ca="1">IF($G470="D",VLOOKUP($C470,DefaultParameters,MATCH(AE$8,'Default Parameters'!$3:$3,0),FALSE),"[enter country-specific value")</f>
        <v>6.7000000000000002E-3</v>
      </c>
      <c r="AF470" s="211" cm="1">
        <f t="array" aca="1" ref="AF470" ca="1">IF($G470="D",VLOOKUP($C470,DefaultParameters,MATCH(AF$8,'Default Parameters'!$3:$3,0),FALSE),"[enter country-specific value")</f>
        <v>6.7000000000000002E-3</v>
      </c>
      <c r="AG470" s="211" cm="1">
        <f t="array" aca="1" ref="AG470" ca="1">IF($G470="D",VLOOKUP($C470,DefaultParameters,MATCH(AG$8,'Default Parameters'!$3:$3,0),FALSE),"[enter country-specific value")</f>
        <v>6.7000000000000002E-3</v>
      </c>
      <c r="AH470" s="211" cm="1">
        <f t="array" aca="1" ref="AH470" ca="1">IF($G470="D",VLOOKUP($C470,DefaultParameters,MATCH(AH$8,'Default Parameters'!$3:$3,0),FALSE),"[enter country-specific value")</f>
        <v>6.7000000000000002E-3</v>
      </c>
      <c r="AI470" s="211" cm="1">
        <f t="array" aca="1" ref="AI470" ca="1">IF($G470="D",VLOOKUP($C470,DefaultParameters,MATCH(AI$8,'Default Parameters'!$3:$3,0),FALSE),"[enter country-specific value")</f>
        <v>6.7000000000000002E-3</v>
      </c>
      <c r="AJ470" s="211" cm="1">
        <f t="array" aca="1" ref="AJ470" ca="1">IF($G470="D",VLOOKUP($C470,DefaultParameters,MATCH(AJ$8,'Default Parameters'!$3:$3,0),FALSE),"[enter country-specific value")</f>
        <v>6.7000000000000002E-3</v>
      </c>
      <c r="AK470" s="211" cm="1">
        <f t="array" aca="1" ref="AK470" ca="1">IF($G470="D",VLOOKUP($C470,DefaultParameters,MATCH(AK$8,'Default Parameters'!$3:$3,0),FALSE),"[enter country-specific value")</f>
        <v>6.7000000000000002E-3</v>
      </c>
      <c r="AL470" s="211" cm="1">
        <f t="array" aca="1" ref="AL470" ca="1">IF($G470="D",VLOOKUP($C470,DefaultParameters,MATCH(AL$8,'Default Parameters'!$3:$3,0),FALSE),"[enter country-specific value")</f>
        <v>6.7000000000000002E-3</v>
      </c>
      <c r="AM470" s="211" cm="1">
        <f t="array" aca="1" ref="AM470" ca="1">IF($G470="D",VLOOKUP($C470,DefaultParameters,MATCH(AM$8,'Default Parameters'!$3:$3,0),FALSE),"[enter country-specific value")</f>
        <v>6.7000000000000002E-3</v>
      </c>
      <c r="AN470" s="211" cm="1">
        <f t="array" aca="1" ref="AN470" ca="1">IF($G470="D",VLOOKUP($C470,DefaultParameters,MATCH(AN$8,'Default Parameters'!$3:$3,0),FALSE),"[enter country-specific value")</f>
        <v>6.7000000000000002E-3</v>
      </c>
      <c r="AO470" s="211" cm="1">
        <f t="array" aca="1" ref="AO470" ca="1">IF($G470="D",VLOOKUP($C470,DefaultParameters,MATCH(AO$8,'Default Parameters'!$3:$3,0),FALSE),"[enter country-specific value")</f>
        <v>6.7000000000000002E-3</v>
      </c>
      <c r="AP470" s="211"/>
      <c r="AQ470" s="211"/>
      <c r="AR470" s="211"/>
      <c r="AS470" s="211"/>
      <c r="AT470" s="211"/>
      <c r="AU470" s="188"/>
      <c r="AV470" s="43" t="e" cm="1">
        <f t="array" aca="1" ref="AV470" ca="1">IF($G470="D",VLOOKUP($C470,DefaultParameters,MATCH(AV$8,'Default Parameters'!$3:$3,0),FALSE),"[enter country-specific value")</f>
        <v>#N/A</v>
      </c>
    </row>
    <row r="471" spans="1:48" x14ac:dyDescent="0.25">
      <c r="A471" s="44" t="str">
        <f t="shared" si="108"/>
        <v>fimm_Mules and asses</v>
      </c>
      <c r="B471" s="2" t="s">
        <v>49</v>
      </c>
      <c r="C471" s="2" t="s">
        <v>179</v>
      </c>
      <c r="D471" s="77" t="str">
        <f t="shared" ca="1" si="109"/>
        <v>N</v>
      </c>
      <c r="E471" s="2" t="s">
        <v>83</v>
      </c>
      <c r="F471" s="77" t="str">
        <f t="shared" ca="1" si="110"/>
        <v>kg N/kg straw</v>
      </c>
      <c r="G471" s="201" t="s">
        <v>124</v>
      </c>
      <c r="H471" s="2" t="s">
        <v>49</v>
      </c>
      <c r="I471" s="211" t="str">
        <f t="shared" ca="1" si="111"/>
        <v>3B EMEP/EEA Guidebook 2019, Step 7 (Webb and Misselbrook, 2004)</v>
      </c>
      <c r="J471" s="202"/>
      <c r="K471" s="211" cm="1">
        <f t="array" aca="1" ref="K471" ca="1">IF($G471="D",VLOOKUP($C471,DefaultParameters,MATCH(K$8,'Default Parameters'!$3:$3,0),FALSE),"[enter country-specific value")</f>
        <v>6.7000000000000002E-3</v>
      </c>
      <c r="L471" s="211" cm="1">
        <f t="array" aca="1" ref="L471" ca="1">IF($G471="D",VLOOKUP($C471,DefaultParameters,MATCH(L$8,'Default Parameters'!$3:$3,0),FALSE),"[enter country-specific value")</f>
        <v>6.7000000000000002E-3</v>
      </c>
      <c r="M471" s="211" cm="1">
        <f t="array" aca="1" ref="M471" ca="1">IF($G471="D",VLOOKUP($C471,DefaultParameters,MATCH(M$8,'Default Parameters'!$3:$3,0),FALSE),"[enter country-specific value")</f>
        <v>6.7000000000000002E-3</v>
      </c>
      <c r="N471" s="211" cm="1">
        <f t="array" aca="1" ref="N471" ca="1">IF($G471="D",VLOOKUP($C471,DefaultParameters,MATCH(N$8,'Default Parameters'!$3:$3,0),FALSE),"[enter country-specific value")</f>
        <v>6.7000000000000002E-3</v>
      </c>
      <c r="O471" s="211" cm="1">
        <f t="array" aca="1" ref="O471" ca="1">IF($G471="D",VLOOKUP($C471,DefaultParameters,MATCH(O$8,'Default Parameters'!$3:$3,0),FALSE),"[enter country-specific value")</f>
        <v>6.7000000000000002E-3</v>
      </c>
      <c r="P471" s="211" cm="1">
        <f t="array" aca="1" ref="P471" ca="1">IF($G471="D",VLOOKUP($C471,DefaultParameters,MATCH(P$8,'Default Parameters'!$3:$3,0),FALSE),"[enter country-specific value")</f>
        <v>6.7000000000000002E-3</v>
      </c>
      <c r="Q471" s="211" cm="1">
        <f t="array" aca="1" ref="Q471" ca="1">IF($G471="D",VLOOKUP($C471,DefaultParameters,MATCH(Q$8,'Default Parameters'!$3:$3,0),FALSE),"[enter country-specific value")</f>
        <v>6.7000000000000002E-3</v>
      </c>
      <c r="R471" s="211" cm="1">
        <f t="array" aca="1" ref="R471" ca="1">IF($G471="D",VLOOKUP($C471,DefaultParameters,MATCH(R$8,'Default Parameters'!$3:$3,0),FALSE),"[enter country-specific value")</f>
        <v>6.7000000000000002E-3</v>
      </c>
      <c r="S471" s="211" cm="1">
        <f t="array" aca="1" ref="S471" ca="1">IF($G471="D",VLOOKUP($C471,DefaultParameters,MATCH(S$8,'Default Parameters'!$3:$3,0),FALSE),"[enter country-specific value")</f>
        <v>6.7000000000000002E-3</v>
      </c>
      <c r="T471" s="211" cm="1">
        <f t="array" aca="1" ref="T471" ca="1">IF($G471="D",VLOOKUP($C471,DefaultParameters,MATCH(T$8,'Default Parameters'!$3:$3,0),FALSE),"[enter country-specific value")</f>
        <v>6.7000000000000002E-3</v>
      </c>
      <c r="U471" s="211" cm="1">
        <f t="array" aca="1" ref="U471" ca="1">IF($G471="D",VLOOKUP($C471,DefaultParameters,MATCH(U$8,'Default Parameters'!$3:$3,0),FALSE),"[enter country-specific value")</f>
        <v>6.7000000000000002E-3</v>
      </c>
      <c r="V471" s="211" cm="1">
        <f t="array" aca="1" ref="V471" ca="1">IF($G471="D",VLOOKUP($C471,DefaultParameters,MATCH(V$8,'Default Parameters'!$3:$3,0),FALSE),"[enter country-specific value")</f>
        <v>6.7000000000000002E-3</v>
      </c>
      <c r="W471" s="211" cm="1">
        <f t="array" aca="1" ref="W471" ca="1">IF($G471="D",VLOOKUP($C471,DefaultParameters,MATCH(W$8,'Default Parameters'!$3:$3,0),FALSE),"[enter country-specific value")</f>
        <v>6.7000000000000002E-3</v>
      </c>
      <c r="X471" s="211" cm="1">
        <f t="array" aca="1" ref="X471" ca="1">IF($G471="D",VLOOKUP($C471,DefaultParameters,MATCH(X$8,'Default Parameters'!$3:$3,0),FALSE),"[enter country-specific value")</f>
        <v>6.7000000000000002E-3</v>
      </c>
      <c r="Y471" s="211" cm="1">
        <f t="array" aca="1" ref="Y471" ca="1">IF($G471="D",VLOOKUP($C471,DefaultParameters,MATCH(Y$8,'Default Parameters'!$3:$3,0),FALSE),"[enter country-specific value")</f>
        <v>6.7000000000000002E-3</v>
      </c>
      <c r="Z471" s="211" cm="1">
        <f t="array" aca="1" ref="Z471" ca="1">IF($G471="D",VLOOKUP($C471,DefaultParameters,MATCH(Z$8,'Default Parameters'!$3:$3,0),FALSE),"[enter country-specific value")</f>
        <v>6.7000000000000002E-3</v>
      </c>
      <c r="AA471" s="211" cm="1">
        <f t="array" aca="1" ref="AA471" ca="1">IF($G471="D",VLOOKUP($C471,DefaultParameters,MATCH(AA$8,'Default Parameters'!$3:$3,0),FALSE),"[enter country-specific value")</f>
        <v>6.7000000000000002E-3</v>
      </c>
      <c r="AB471" s="211" cm="1">
        <f t="array" aca="1" ref="AB471" ca="1">IF($G471="D",VLOOKUP($C471,DefaultParameters,MATCH(AB$8,'Default Parameters'!$3:$3,0),FALSE),"[enter country-specific value")</f>
        <v>6.7000000000000002E-3</v>
      </c>
      <c r="AC471" s="211" cm="1">
        <f t="array" aca="1" ref="AC471" ca="1">IF($G471="D",VLOOKUP($C471,DefaultParameters,MATCH(AC$8,'Default Parameters'!$3:$3,0),FALSE),"[enter country-specific value")</f>
        <v>6.7000000000000002E-3</v>
      </c>
      <c r="AD471" s="211" cm="1">
        <f t="array" aca="1" ref="AD471" ca="1">IF($G471="D",VLOOKUP($C471,DefaultParameters,MATCH(AD$8,'Default Parameters'!$3:$3,0),FALSE),"[enter country-specific value")</f>
        <v>6.7000000000000002E-3</v>
      </c>
      <c r="AE471" s="211" cm="1">
        <f t="array" aca="1" ref="AE471" ca="1">IF($G471="D",VLOOKUP($C471,DefaultParameters,MATCH(AE$8,'Default Parameters'!$3:$3,0),FALSE),"[enter country-specific value")</f>
        <v>6.7000000000000002E-3</v>
      </c>
      <c r="AF471" s="211" cm="1">
        <f t="array" aca="1" ref="AF471" ca="1">IF($G471="D",VLOOKUP($C471,DefaultParameters,MATCH(AF$8,'Default Parameters'!$3:$3,0),FALSE),"[enter country-specific value")</f>
        <v>6.7000000000000002E-3</v>
      </c>
      <c r="AG471" s="211" cm="1">
        <f t="array" aca="1" ref="AG471" ca="1">IF($G471="D",VLOOKUP($C471,DefaultParameters,MATCH(AG$8,'Default Parameters'!$3:$3,0),FALSE),"[enter country-specific value")</f>
        <v>6.7000000000000002E-3</v>
      </c>
      <c r="AH471" s="211" cm="1">
        <f t="array" aca="1" ref="AH471" ca="1">IF($G471="D",VLOOKUP($C471,DefaultParameters,MATCH(AH$8,'Default Parameters'!$3:$3,0),FALSE),"[enter country-specific value")</f>
        <v>6.7000000000000002E-3</v>
      </c>
      <c r="AI471" s="211" cm="1">
        <f t="array" aca="1" ref="AI471" ca="1">IF($G471="D",VLOOKUP($C471,DefaultParameters,MATCH(AI$8,'Default Parameters'!$3:$3,0),FALSE),"[enter country-specific value")</f>
        <v>6.7000000000000002E-3</v>
      </c>
      <c r="AJ471" s="211" cm="1">
        <f t="array" aca="1" ref="AJ471" ca="1">IF($G471="D",VLOOKUP($C471,DefaultParameters,MATCH(AJ$8,'Default Parameters'!$3:$3,0),FALSE),"[enter country-specific value")</f>
        <v>6.7000000000000002E-3</v>
      </c>
      <c r="AK471" s="211" cm="1">
        <f t="array" aca="1" ref="AK471" ca="1">IF($G471="D",VLOOKUP($C471,DefaultParameters,MATCH(AK$8,'Default Parameters'!$3:$3,0),FALSE),"[enter country-specific value")</f>
        <v>6.7000000000000002E-3</v>
      </c>
      <c r="AL471" s="211" cm="1">
        <f t="array" aca="1" ref="AL471" ca="1">IF($G471="D",VLOOKUP($C471,DefaultParameters,MATCH(AL$8,'Default Parameters'!$3:$3,0),FALSE),"[enter country-specific value")</f>
        <v>6.7000000000000002E-3</v>
      </c>
      <c r="AM471" s="211" cm="1">
        <f t="array" aca="1" ref="AM471" ca="1">IF($G471="D",VLOOKUP($C471,DefaultParameters,MATCH(AM$8,'Default Parameters'!$3:$3,0),FALSE),"[enter country-specific value")</f>
        <v>6.7000000000000002E-3</v>
      </c>
      <c r="AN471" s="211" cm="1">
        <f t="array" aca="1" ref="AN471" ca="1">IF($G471="D",VLOOKUP($C471,DefaultParameters,MATCH(AN$8,'Default Parameters'!$3:$3,0),FALSE),"[enter country-specific value")</f>
        <v>6.7000000000000002E-3</v>
      </c>
      <c r="AO471" s="211" cm="1">
        <f t="array" aca="1" ref="AO471" ca="1">IF($G471="D",VLOOKUP($C471,DefaultParameters,MATCH(AO$8,'Default Parameters'!$3:$3,0),FALSE),"[enter country-specific value")</f>
        <v>6.7000000000000002E-3</v>
      </c>
      <c r="AP471" s="211"/>
      <c r="AQ471" s="211"/>
      <c r="AR471" s="211"/>
      <c r="AS471" s="211"/>
      <c r="AT471" s="211"/>
      <c r="AU471" s="188"/>
      <c r="AV471" s="43" t="e" cm="1">
        <f t="array" aca="1" ref="AV471" ca="1">IF($G471="D",VLOOKUP($C471,DefaultParameters,MATCH(AV$8,'Default Parameters'!$3:$3,0),FALSE),"[enter country-specific value")</f>
        <v>#N/A</v>
      </c>
    </row>
    <row r="472" spans="1:48" x14ac:dyDescent="0.25">
      <c r="A472" s="44" t="str">
        <f t="shared" si="108"/>
        <v>fimm_Laying hens</v>
      </c>
      <c r="B472" s="2" t="s">
        <v>49</v>
      </c>
      <c r="C472" s="2" t="s">
        <v>179</v>
      </c>
      <c r="D472" s="77" t="str">
        <f t="shared" ca="1" si="109"/>
        <v>N</v>
      </c>
      <c r="E472" s="2" t="s">
        <v>85</v>
      </c>
      <c r="F472" s="77" t="str">
        <f t="shared" ca="1" si="110"/>
        <v>kg N/kg straw</v>
      </c>
      <c r="G472" s="201" t="s">
        <v>124</v>
      </c>
      <c r="H472" s="2" t="s">
        <v>49</v>
      </c>
      <c r="I472" s="211" t="str">
        <f t="shared" ca="1" si="111"/>
        <v>3B EMEP/EEA Guidebook 2019, Step 7 (Webb and Misselbrook, 2004)</v>
      </c>
      <c r="J472" s="176"/>
      <c r="K472" s="211" cm="1">
        <f t="array" aca="1" ref="K472" ca="1">IF($G472="D",VLOOKUP($C472,DefaultParameters,MATCH(K$8,'Default Parameters'!$3:$3,0),FALSE),"[enter country-specific value")</f>
        <v>6.7000000000000002E-3</v>
      </c>
      <c r="L472" s="211" cm="1">
        <f t="array" aca="1" ref="L472" ca="1">IF($G472="D",VLOOKUP($C472,DefaultParameters,MATCH(L$8,'Default Parameters'!$3:$3,0),FALSE),"[enter country-specific value")</f>
        <v>6.7000000000000002E-3</v>
      </c>
      <c r="M472" s="211" cm="1">
        <f t="array" aca="1" ref="M472" ca="1">IF($G472="D",VLOOKUP($C472,DefaultParameters,MATCH(M$8,'Default Parameters'!$3:$3,0),FALSE),"[enter country-specific value")</f>
        <v>6.7000000000000002E-3</v>
      </c>
      <c r="N472" s="211" cm="1">
        <f t="array" aca="1" ref="N472" ca="1">IF($G472="D",VLOOKUP($C472,DefaultParameters,MATCH(N$8,'Default Parameters'!$3:$3,0),FALSE),"[enter country-specific value")</f>
        <v>6.7000000000000002E-3</v>
      </c>
      <c r="O472" s="211" cm="1">
        <f t="array" aca="1" ref="O472" ca="1">IF($G472="D",VLOOKUP($C472,DefaultParameters,MATCH(O$8,'Default Parameters'!$3:$3,0),FALSE),"[enter country-specific value")</f>
        <v>6.7000000000000002E-3</v>
      </c>
      <c r="P472" s="211" cm="1">
        <f t="array" aca="1" ref="P472" ca="1">IF($G472="D",VLOOKUP($C472,DefaultParameters,MATCH(P$8,'Default Parameters'!$3:$3,0),FALSE),"[enter country-specific value")</f>
        <v>6.7000000000000002E-3</v>
      </c>
      <c r="Q472" s="211" cm="1">
        <f t="array" aca="1" ref="Q472" ca="1">IF($G472="D",VLOOKUP($C472,DefaultParameters,MATCH(Q$8,'Default Parameters'!$3:$3,0),FALSE),"[enter country-specific value")</f>
        <v>6.7000000000000002E-3</v>
      </c>
      <c r="R472" s="211" cm="1">
        <f t="array" aca="1" ref="R472" ca="1">IF($G472="D",VLOOKUP($C472,DefaultParameters,MATCH(R$8,'Default Parameters'!$3:$3,0),FALSE),"[enter country-specific value")</f>
        <v>6.7000000000000002E-3</v>
      </c>
      <c r="S472" s="211" cm="1">
        <f t="array" aca="1" ref="S472" ca="1">IF($G472="D",VLOOKUP($C472,DefaultParameters,MATCH(S$8,'Default Parameters'!$3:$3,0),FALSE),"[enter country-specific value")</f>
        <v>6.7000000000000002E-3</v>
      </c>
      <c r="T472" s="211" cm="1">
        <f t="array" aca="1" ref="T472" ca="1">IF($G472="D",VLOOKUP($C472,DefaultParameters,MATCH(T$8,'Default Parameters'!$3:$3,0),FALSE),"[enter country-specific value")</f>
        <v>6.7000000000000002E-3</v>
      </c>
      <c r="U472" s="211" cm="1">
        <f t="array" aca="1" ref="U472" ca="1">IF($G472="D",VLOOKUP($C472,DefaultParameters,MATCH(U$8,'Default Parameters'!$3:$3,0),FALSE),"[enter country-specific value")</f>
        <v>6.7000000000000002E-3</v>
      </c>
      <c r="V472" s="211" cm="1">
        <f t="array" aca="1" ref="V472" ca="1">IF($G472="D",VLOOKUP($C472,DefaultParameters,MATCH(V$8,'Default Parameters'!$3:$3,0),FALSE),"[enter country-specific value")</f>
        <v>6.7000000000000002E-3</v>
      </c>
      <c r="W472" s="211" cm="1">
        <f t="array" aca="1" ref="W472" ca="1">IF($G472="D",VLOOKUP($C472,DefaultParameters,MATCH(W$8,'Default Parameters'!$3:$3,0),FALSE),"[enter country-specific value")</f>
        <v>6.7000000000000002E-3</v>
      </c>
      <c r="X472" s="211" cm="1">
        <f t="array" aca="1" ref="X472" ca="1">IF($G472="D",VLOOKUP($C472,DefaultParameters,MATCH(X$8,'Default Parameters'!$3:$3,0),FALSE),"[enter country-specific value")</f>
        <v>6.7000000000000002E-3</v>
      </c>
      <c r="Y472" s="211" cm="1">
        <f t="array" aca="1" ref="Y472" ca="1">IF($G472="D",VLOOKUP($C472,DefaultParameters,MATCH(Y$8,'Default Parameters'!$3:$3,0),FALSE),"[enter country-specific value")</f>
        <v>6.7000000000000002E-3</v>
      </c>
      <c r="Z472" s="211" cm="1">
        <f t="array" aca="1" ref="Z472" ca="1">IF($G472="D",VLOOKUP($C472,DefaultParameters,MATCH(Z$8,'Default Parameters'!$3:$3,0),FALSE),"[enter country-specific value")</f>
        <v>6.7000000000000002E-3</v>
      </c>
      <c r="AA472" s="211" cm="1">
        <f t="array" aca="1" ref="AA472" ca="1">IF($G472="D",VLOOKUP($C472,DefaultParameters,MATCH(AA$8,'Default Parameters'!$3:$3,0),FALSE),"[enter country-specific value")</f>
        <v>6.7000000000000002E-3</v>
      </c>
      <c r="AB472" s="211" cm="1">
        <f t="array" aca="1" ref="AB472" ca="1">IF($G472="D",VLOOKUP($C472,DefaultParameters,MATCH(AB$8,'Default Parameters'!$3:$3,0),FALSE),"[enter country-specific value")</f>
        <v>6.7000000000000002E-3</v>
      </c>
      <c r="AC472" s="211" cm="1">
        <f t="array" aca="1" ref="AC472" ca="1">IF($G472="D",VLOOKUP($C472,DefaultParameters,MATCH(AC$8,'Default Parameters'!$3:$3,0),FALSE),"[enter country-specific value")</f>
        <v>6.7000000000000002E-3</v>
      </c>
      <c r="AD472" s="211" cm="1">
        <f t="array" aca="1" ref="AD472" ca="1">IF($G472="D",VLOOKUP($C472,DefaultParameters,MATCH(AD$8,'Default Parameters'!$3:$3,0),FALSE),"[enter country-specific value")</f>
        <v>6.7000000000000002E-3</v>
      </c>
      <c r="AE472" s="211" cm="1">
        <f t="array" aca="1" ref="AE472" ca="1">IF($G472="D",VLOOKUP($C472,DefaultParameters,MATCH(AE$8,'Default Parameters'!$3:$3,0),FALSE),"[enter country-specific value")</f>
        <v>6.7000000000000002E-3</v>
      </c>
      <c r="AF472" s="211" cm="1">
        <f t="array" aca="1" ref="AF472" ca="1">IF($G472="D",VLOOKUP($C472,DefaultParameters,MATCH(AF$8,'Default Parameters'!$3:$3,0),FALSE),"[enter country-specific value")</f>
        <v>6.7000000000000002E-3</v>
      </c>
      <c r="AG472" s="211" cm="1">
        <f t="array" aca="1" ref="AG472" ca="1">IF($G472="D",VLOOKUP($C472,DefaultParameters,MATCH(AG$8,'Default Parameters'!$3:$3,0),FALSE),"[enter country-specific value")</f>
        <v>6.7000000000000002E-3</v>
      </c>
      <c r="AH472" s="211" cm="1">
        <f t="array" aca="1" ref="AH472" ca="1">IF($G472="D",VLOOKUP($C472,DefaultParameters,MATCH(AH$8,'Default Parameters'!$3:$3,0),FALSE),"[enter country-specific value")</f>
        <v>6.7000000000000002E-3</v>
      </c>
      <c r="AI472" s="211" cm="1">
        <f t="array" aca="1" ref="AI472" ca="1">IF($G472="D",VLOOKUP($C472,DefaultParameters,MATCH(AI$8,'Default Parameters'!$3:$3,0),FALSE),"[enter country-specific value")</f>
        <v>6.7000000000000002E-3</v>
      </c>
      <c r="AJ472" s="211" cm="1">
        <f t="array" aca="1" ref="AJ472" ca="1">IF($G472="D",VLOOKUP($C472,DefaultParameters,MATCH(AJ$8,'Default Parameters'!$3:$3,0),FALSE),"[enter country-specific value")</f>
        <v>6.7000000000000002E-3</v>
      </c>
      <c r="AK472" s="211" cm="1">
        <f t="array" aca="1" ref="AK472" ca="1">IF($G472="D",VLOOKUP($C472,DefaultParameters,MATCH(AK$8,'Default Parameters'!$3:$3,0),FALSE),"[enter country-specific value")</f>
        <v>6.7000000000000002E-3</v>
      </c>
      <c r="AL472" s="211" cm="1">
        <f t="array" aca="1" ref="AL472" ca="1">IF($G472="D",VLOOKUP($C472,DefaultParameters,MATCH(AL$8,'Default Parameters'!$3:$3,0),FALSE),"[enter country-specific value")</f>
        <v>6.7000000000000002E-3</v>
      </c>
      <c r="AM472" s="211" cm="1">
        <f t="array" aca="1" ref="AM472" ca="1">IF($G472="D",VLOOKUP($C472,DefaultParameters,MATCH(AM$8,'Default Parameters'!$3:$3,0),FALSE),"[enter country-specific value")</f>
        <v>6.7000000000000002E-3</v>
      </c>
      <c r="AN472" s="211" cm="1">
        <f t="array" aca="1" ref="AN472" ca="1">IF($G472="D",VLOOKUP($C472,DefaultParameters,MATCH(AN$8,'Default Parameters'!$3:$3,0),FALSE),"[enter country-specific value")</f>
        <v>6.7000000000000002E-3</v>
      </c>
      <c r="AO472" s="211" cm="1">
        <f t="array" aca="1" ref="AO472" ca="1">IF($G472="D",VLOOKUP($C472,DefaultParameters,MATCH(AO$8,'Default Parameters'!$3:$3,0),FALSE),"[enter country-specific value")</f>
        <v>6.7000000000000002E-3</v>
      </c>
      <c r="AP472" s="211"/>
      <c r="AQ472" s="211"/>
      <c r="AR472" s="211"/>
      <c r="AS472" s="211"/>
      <c r="AT472" s="211"/>
      <c r="AU472" s="188"/>
      <c r="AV472" s="43" t="e" cm="1">
        <f t="array" aca="1" ref="AV472" ca="1">IF($G472="D",VLOOKUP($C472,DefaultParameters,MATCH(AV$8,'Default Parameters'!$3:$3,0),FALSE),"[enter country-specific value")</f>
        <v>#N/A</v>
      </c>
    </row>
    <row r="473" spans="1:48" x14ac:dyDescent="0.25">
      <c r="A473" s="44" t="str">
        <f t="shared" si="108"/>
        <v>fimm_Broilers</v>
      </c>
      <c r="B473" s="2" t="s">
        <v>49</v>
      </c>
      <c r="C473" s="2" t="s">
        <v>179</v>
      </c>
      <c r="D473" s="77" t="str">
        <f t="shared" ca="1" si="109"/>
        <v>N</v>
      </c>
      <c r="E473" s="2" t="s">
        <v>84</v>
      </c>
      <c r="F473" s="77" t="str">
        <f t="shared" ca="1" si="110"/>
        <v>kg N/kg straw</v>
      </c>
      <c r="G473" s="201" t="s">
        <v>124</v>
      </c>
      <c r="H473" s="2" t="s">
        <v>49</v>
      </c>
      <c r="I473" s="211" t="str">
        <f t="shared" ca="1" si="111"/>
        <v>3B EMEP/EEA Guidebook 2019, Step 7 (Webb and Misselbrook, 2004)</v>
      </c>
      <c r="J473" s="202"/>
      <c r="K473" s="211" cm="1">
        <f t="array" aca="1" ref="K473" ca="1">IF($G473="D",VLOOKUP($C473,DefaultParameters,MATCH(K$8,'Default Parameters'!$3:$3,0),FALSE),"[enter country-specific value")</f>
        <v>6.7000000000000002E-3</v>
      </c>
      <c r="L473" s="211" cm="1">
        <f t="array" aca="1" ref="L473" ca="1">IF($G473="D",VLOOKUP($C473,DefaultParameters,MATCH(L$8,'Default Parameters'!$3:$3,0),FALSE),"[enter country-specific value")</f>
        <v>6.7000000000000002E-3</v>
      </c>
      <c r="M473" s="211" cm="1">
        <f t="array" aca="1" ref="M473" ca="1">IF($G473="D",VLOOKUP($C473,DefaultParameters,MATCH(M$8,'Default Parameters'!$3:$3,0),FALSE),"[enter country-specific value")</f>
        <v>6.7000000000000002E-3</v>
      </c>
      <c r="N473" s="211" cm="1">
        <f t="array" aca="1" ref="N473" ca="1">IF($G473="D",VLOOKUP($C473,DefaultParameters,MATCH(N$8,'Default Parameters'!$3:$3,0),FALSE),"[enter country-specific value")</f>
        <v>6.7000000000000002E-3</v>
      </c>
      <c r="O473" s="211" cm="1">
        <f t="array" aca="1" ref="O473" ca="1">IF($G473="D",VLOOKUP($C473,DefaultParameters,MATCH(O$8,'Default Parameters'!$3:$3,0),FALSE),"[enter country-specific value")</f>
        <v>6.7000000000000002E-3</v>
      </c>
      <c r="P473" s="211" cm="1">
        <f t="array" aca="1" ref="P473" ca="1">IF($G473="D",VLOOKUP($C473,DefaultParameters,MATCH(P$8,'Default Parameters'!$3:$3,0),FALSE),"[enter country-specific value")</f>
        <v>6.7000000000000002E-3</v>
      </c>
      <c r="Q473" s="211" cm="1">
        <f t="array" aca="1" ref="Q473" ca="1">IF($G473="D",VLOOKUP($C473,DefaultParameters,MATCH(Q$8,'Default Parameters'!$3:$3,0),FALSE),"[enter country-specific value")</f>
        <v>6.7000000000000002E-3</v>
      </c>
      <c r="R473" s="211" cm="1">
        <f t="array" aca="1" ref="R473" ca="1">IF($G473="D",VLOOKUP($C473,DefaultParameters,MATCH(R$8,'Default Parameters'!$3:$3,0),FALSE),"[enter country-specific value")</f>
        <v>6.7000000000000002E-3</v>
      </c>
      <c r="S473" s="211" cm="1">
        <f t="array" aca="1" ref="S473" ca="1">IF($G473="D",VLOOKUP($C473,DefaultParameters,MATCH(S$8,'Default Parameters'!$3:$3,0),FALSE),"[enter country-specific value")</f>
        <v>6.7000000000000002E-3</v>
      </c>
      <c r="T473" s="211" cm="1">
        <f t="array" aca="1" ref="T473" ca="1">IF($G473="D",VLOOKUP($C473,DefaultParameters,MATCH(T$8,'Default Parameters'!$3:$3,0),FALSE),"[enter country-specific value")</f>
        <v>6.7000000000000002E-3</v>
      </c>
      <c r="U473" s="211" cm="1">
        <f t="array" aca="1" ref="U473" ca="1">IF($G473="D",VLOOKUP($C473,DefaultParameters,MATCH(U$8,'Default Parameters'!$3:$3,0),FALSE),"[enter country-specific value")</f>
        <v>6.7000000000000002E-3</v>
      </c>
      <c r="V473" s="211" cm="1">
        <f t="array" aca="1" ref="V473" ca="1">IF($G473="D",VLOOKUP($C473,DefaultParameters,MATCH(V$8,'Default Parameters'!$3:$3,0),FALSE),"[enter country-specific value")</f>
        <v>6.7000000000000002E-3</v>
      </c>
      <c r="W473" s="211" cm="1">
        <f t="array" aca="1" ref="W473" ca="1">IF($G473="D",VLOOKUP($C473,DefaultParameters,MATCH(W$8,'Default Parameters'!$3:$3,0),FALSE),"[enter country-specific value")</f>
        <v>6.7000000000000002E-3</v>
      </c>
      <c r="X473" s="211" cm="1">
        <f t="array" aca="1" ref="X473" ca="1">IF($G473="D",VLOOKUP($C473,DefaultParameters,MATCH(X$8,'Default Parameters'!$3:$3,0),FALSE),"[enter country-specific value")</f>
        <v>6.7000000000000002E-3</v>
      </c>
      <c r="Y473" s="211" cm="1">
        <f t="array" aca="1" ref="Y473" ca="1">IF($G473="D",VLOOKUP($C473,DefaultParameters,MATCH(Y$8,'Default Parameters'!$3:$3,0),FALSE),"[enter country-specific value")</f>
        <v>6.7000000000000002E-3</v>
      </c>
      <c r="Z473" s="211" cm="1">
        <f t="array" aca="1" ref="Z473" ca="1">IF($G473="D",VLOOKUP($C473,DefaultParameters,MATCH(Z$8,'Default Parameters'!$3:$3,0),FALSE),"[enter country-specific value")</f>
        <v>6.7000000000000002E-3</v>
      </c>
      <c r="AA473" s="211" cm="1">
        <f t="array" aca="1" ref="AA473" ca="1">IF($G473="D",VLOOKUP($C473,DefaultParameters,MATCH(AA$8,'Default Parameters'!$3:$3,0),FALSE),"[enter country-specific value")</f>
        <v>6.7000000000000002E-3</v>
      </c>
      <c r="AB473" s="211" cm="1">
        <f t="array" aca="1" ref="AB473" ca="1">IF($G473="D",VLOOKUP($C473,DefaultParameters,MATCH(AB$8,'Default Parameters'!$3:$3,0),FALSE),"[enter country-specific value")</f>
        <v>6.7000000000000002E-3</v>
      </c>
      <c r="AC473" s="211" cm="1">
        <f t="array" aca="1" ref="AC473" ca="1">IF($G473="D",VLOOKUP($C473,DefaultParameters,MATCH(AC$8,'Default Parameters'!$3:$3,0),FALSE),"[enter country-specific value")</f>
        <v>6.7000000000000002E-3</v>
      </c>
      <c r="AD473" s="211" cm="1">
        <f t="array" aca="1" ref="AD473" ca="1">IF($G473="D",VLOOKUP($C473,DefaultParameters,MATCH(AD$8,'Default Parameters'!$3:$3,0),FALSE),"[enter country-specific value")</f>
        <v>6.7000000000000002E-3</v>
      </c>
      <c r="AE473" s="211" cm="1">
        <f t="array" aca="1" ref="AE473" ca="1">IF($G473="D",VLOOKUP($C473,DefaultParameters,MATCH(AE$8,'Default Parameters'!$3:$3,0),FALSE),"[enter country-specific value")</f>
        <v>6.7000000000000002E-3</v>
      </c>
      <c r="AF473" s="211" cm="1">
        <f t="array" aca="1" ref="AF473" ca="1">IF($G473="D",VLOOKUP($C473,DefaultParameters,MATCH(AF$8,'Default Parameters'!$3:$3,0),FALSE),"[enter country-specific value")</f>
        <v>6.7000000000000002E-3</v>
      </c>
      <c r="AG473" s="211" cm="1">
        <f t="array" aca="1" ref="AG473" ca="1">IF($G473="D",VLOOKUP($C473,DefaultParameters,MATCH(AG$8,'Default Parameters'!$3:$3,0),FALSE),"[enter country-specific value")</f>
        <v>6.7000000000000002E-3</v>
      </c>
      <c r="AH473" s="211" cm="1">
        <f t="array" aca="1" ref="AH473" ca="1">IF($G473="D",VLOOKUP($C473,DefaultParameters,MATCH(AH$8,'Default Parameters'!$3:$3,0),FALSE),"[enter country-specific value")</f>
        <v>6.7000000000000002E-3</v>
      </c>
      <c r="AI473" s="211" cm="1">
        <f t="array" aca="1" ref="AI473" ca="1">IF($G473="D",VLOOKUP($C473,DefaultParameters,MATCH(AI$8,'Default Parameters'!$3:$3,0),FALSE),"[enter country-specific value")</f>
        <v>6.7000000000000002E-3</v>
      </c>
      <c r="AJ473" s="211" cm="1">
        <f t="array" aca="1" ref="AJ473" ca="1">IF($G473="D",VLOOKUP($C473,DefaultParameters,MATCH(AJ$8,'Default Parameters'!$3:$3,0),FALSE),"[enter country-specific value")</f>
        <v>6.7000000000000002E-3</v>
      </c>
      <c r="AK473" s="211" cm="1">
        <f t="array" aca="1" ref="AK473" ca="1">IF($G473="D",VLOOKUP($C473,DefaultParameters,MATCH(AK$8,'Default Parameters'!$3:$3,0),FALSE),"[enter country-specific value")</f>
        <v>6.7000000000000002E-3</v>
      </c>
      <c r="AL473" s="211" cm="1">
        <f t="array" aca="1" ref="AL473" ca="1">IF($G473="D",VLOOKUP($C473,DefaultParameters,MATCH(AL$8,'Default Parameters'!$3:$3,0),FALSE),"[enter country-specific value")</f>
        <v>6.7000000000000002E-3</v>
      </c>
      <c r="AM473" s="211" cm="1">
        <f t="array" aca="1" ref="AM473" ca="1">IF($G473="D",VLOOKUP($C473,DefaultParameters,MATCH(AM$8,'Default Parameters'!$3:$3,0),FALSE),"[enter country-specific value")</f>
        <v>6.7000000000000002E-3</v>
      </c>
      <c r="AN473" s="211" cm="1">
        <f t="array" aca="1" ref="AN473" ca="1">IF($G473="D",VLOOKUP($C473,DefaultParameters,MATCH(AN$8,'Default Parameters'!$3:$3,0),FALSE),"[enter country-specific value")</f>
        <v>6.7000000000000002E-3</v>
      </c>
      <c r="AO473" s="211" cm="1">
        <f t="array" aca="1" ref="AO473" ca="1">IF($G473="D",VLOOKUP($C473,DefaultParameters,MATCH(AO$8,'Default Parameters'!$3:$3,0),FALSE),"[enter country-specific value")</f>
        <v>6.7000000000000002E-3</v>
      </c>
      <c r="AP473" s="211"/>
      <c r="AQ473" s="211"/>
      <c r="AR473" s="211"/>
      <c r="AS473" s="211"/>
      <c r="AT473" s="211"/>
      <c r="AU473" s="188"/>
      <c r="AV473" s="43" t="e" cm="1">
        <f t="array" aca="1" ref="AV473" ca="1">IF($G473="D",VLOOKUP($C473,DefaultParameters,MATCH(AV$8,'Default Parameters'!$3:$3,0),FALSE),"[enter country-specific value")</f>
        <v>#N/A</v>
      </c>
    </row>
    <row r="474" spans="1:48" x14ac:dyDescent="0.25">
      <c r="A474" s="44" t="str">
        <f t="shared" si="108"/>
        <v>fimm_Turkeys</v>
      </c>
      <c r="B474" s="2" t="s">
        <v>49</v>
      </c>
      <c r="C474" s="2" t="s">
        <v>179</v>
      </c>
      <c r="D474" s="77" t="str">
        <f t="shared" ca="1" si="109"/>
        <v>N</v>
      </c>
      <c r="E474" s="2" t="s">
        <v>87</v>
      </c>
      <c r="F474" s="77" t="str">
        <f t="shared" ca="1" si="110"/>
        <v>kg N/kg straw</v>
      </c>
      <c r="G474" s="201" t="s">
        <v>124</v>
      </c>
      <c r="H474" s="2" t="s">
        <v>49</v>
      </c>
      <c r="I474" s="211" t="str">
        <f t="shared" ca="1" si="111"/>
        <v>3B EMEP/EEA Guidebook 2019, Step 7 (Webb and Misselbrook, 2004)</v>
      </c>
      <c r="J474" s="202"/>
      <c r="K474" s="211" cm="1">
        <f t="array" aca="1" ref="K474" ca="1">IF($G474="D",VLOOKUP($C474,DefaultParameters,MATCH(K$8,'Default Parameters'!$3:$3,0),FALSE),"[enter country-specific value")</f>
        <v>6.7000000000000002E-3</v>
      </c>
      <c r="L474" s="211" cm="1">
        <f t="array" aca="1" ref="L474" ca="1">IF($G474="D",VLOOKUP($C474,DefaultParameters,MATCH(L$8,'Default Parameters'!$3:$3,0),FALSE),"[enter country-specific value")</f>
        <v>6.7000000000000002E-3</v>
      </c>
      <c r="M474" s="211" cm="1">
        <f t="array" aca="1" ref="M474" ca="1">IF($G474="D",VLOOKUP($C474,DefaultParameters,MATCH(M$8,'Default Parameters'!$3:$3,0),FALSE),"[enter country-specific value")</f>
        <v>6.7000000000000002E-3</v>
      </c>
      <c r="N474" s="211" cm="1">
        <f t="array" aca="1" ref="N474" ca="1">IF($G474="D",VLOOKUP($C474,DefaultParameters,MATCH(N$8,'Default Parameters'!$3:$3,0),FALSE),"[enter country-specific value")</f>
        <v>6.7000000000000002E-3</v>
      </c>
      <c r="O474" s="211" cm="1">
        <f t="array" aca="1" ref="O474" ca="1">IF($G474="D",VLOOKUP($C474,DefaultParameters,MATCH(O$8,'Default Parameters'!$3:$3,0),FALSE),"[enter country-specific value")</f>
        <v>6.7000000000000002E-3</v>
      </c>
      <c r="P474" s="211" cm="1">
        <f t="array" aca="1" ref="P474" ca="1">IF($G474="D",VLOOKUP($C474,DefaultParameters,MATCH(P$8,'Default Parameters'!$3:$3,0),FALSE),"[enter country-specific value")</f>
        <v>6.7000000000000002E-3</v>
      </c>
      <c r="Q474" s="211" cm="1">
        <f t="array" aca="1" ref="Q474" ca="1">IF($G474="D",VLOOKUP($C474,DefaultParameters,MATCH(Q$8,'Default Parameters'!$3:$3,0),FALSE),"[enter country-specific value")</f>
        <v>6.7000000000000002E-3</v>
      </c>
      <c r="R474" s="211" cm="1">
        <f t="array" aca="1" ref="R474" ca="1">IF($G474="D",VLOOKUP($C474,DefaultParameters,MATCH(R$8,'Default Parameters'!$3:$3,0),FALSE),"[enter country-specific value")</f>
        <v>6.7000000000000002E-3</v>
      </c>
      <c r="S474" s="211" cm="1">
        <f t="array" aca="1" ref="S474" ca="1">IF($G474="D",VLOOKUP($C474,DefaultParameters,MATCH(S$8,'Default Parameters'!$3:$3,0),FALSE),"[enter country-specific value")</f>
        <v>6.7000000000000002E-3</v>
      </c>
      <c r="T474" s="211" cm="1">
        <f t="array" aca="1" ref="T474" ca="1">IF($G474="D",VLOOKUP($C474,DefaultParameters,MATCH(T$8,'Default Parameters'!$3:$3,0),FALSE),"[enter country-specific value")</f>
        <v>6.7000000000000002E-3</v>
      </c>
      <c r="U474" s="211" cm="1">
        <f t="array" aca="1" ref="U474" ca="1">IF($G474="D",VLOOKUP($C474,DefaultParameters,MATCH(U$8,'Default Parameters'!$3:$3,0),FALSE),"[enter country-specific value")</f>
        <v>6.7000000000000002E-3</v>
      </c>
      <c r="V474" s="211" cm="1">
        <f t="array" aca="1" ref="V474" ca="1">IF($G474="D",VLOOKUP($C474,DefaultParameters,MATCH(V$8,'Default Parameters'!$3:$3,0),FALSE),"[enter country-specific value")</f>
        <v>6.7000000000000002E-3</v>
      </c>
      <c r="W474" s="211" cm="1">
        <f t="array" aca="1" ref="W474" ca="1">IF($G474="D",VLOOKUP($C474,DefaultParameters,MATCH(W$8,'Default Parameters'!$3:$3,0),FALSE),"[enter country-specific value")</f>
        <v>6.7000000000000002E-3</v>
      </c>
      <c r="X474" s="211" cm="1">
        <f t="array" aca="1" ref="X474" ca="1">IF($G474="D",VLOOKUP($C474,DefaultParameters,MATCH(X$8,'Default Parameters'!$3:$3,0),FALSE),"[enter country-specific value")</f>
        <v>6.7000000000000002E-3</v>
      </c>
      <c r="Y474" s="211" cm="1">
        <f t="array" aca="1" ref="Y474" ca="1">IF($G474="D",VLOOKUP($C474,DefaultParameters,MATCH(Y$8,'Default Parameters'!$3:$3,0),FALSE),"[enter country-specific value")</f>
        <v>6.7000000000000002E-3</v>
      </c>
      <c r="Z474" s="211" cm="1">
        <f t="array" aca="1" ref="Z474" ca="1">IF($G474="D",VLOOKUP($C474,DefaultParameters,MATCH(Z$8,'Default Parameters'!$3:$3,0),FALSE),"[enter country-specific value")</f>
        <v>6.7000000000000002E-3</v>
      </c>
      <c r="AA474" s="211" cm="1">
        <f t="array" aca="1" ref="AA474" ca="1">IF($G474="D",VLOOKUP($C474,DefaultParameters,MATCH(AA$8,'Default Parameters'!$3:$3,0),FALSE),"[enter country-specific value")</f>
        <v>6.7000000000000002E-3</v>
      </c>
      <c r="AB474" s="211" cm="1">
        <f t="array" aca="1" ref="AB474" ca="1">IF($G474="D",VLOOKUP($C474,DefaultParameters,MATCH(AB$8,'Default Parameters'!$3:$3,0),FALSE),"[enter country-specific value")</f>
        <v>6.7000000000000002E-3</v>
      </c>
      <c r="AC474" s="211" cm="1">
        <f t="array" aca="1" ref="AC474" ca="1">IF($G474="D",VLOOKUP($C474,DefaultParameters,MATCH(AC$8,'Default Parameters'!$3:$3,0),FALSE),"[enter country-specific value")</f>
        <v>6.7000000000000002E-3</v>
      </c>
      <c r="AD474" s="211" cm="1">
        <f t="array" aca="1" ref="AD474" ca="1">IF($G474="D",VLOOKUP($C474,DefaultParameters,MATCH(AD$8,'Default Parameters'!$3:$3,0),FALSE),"[enter country-specific value")</f>
        <v>6.7000000000000002E-3</v>
      </c>
      <c r="AE474" s="211" cm="1">
        <f t="array" aca="1" ref="AE474" ca="1">IF($G474="D",VLOOKUP($C474,DefaultParameters,MATCH(AE$8,'Default Parameters'!$3:$3,0),FALSE),"[enter country-specific value")</f>
        <v>6.7000000000000002E-3</v>
      </c>
      <c r="AF474" s="211" cm="1">
        <f t="array" aca="1" ref="AF474" ca="1">IF($G474="D",VLOOKUP($C474,DefaultParameters,MATCH(AF$8,'Default Parameters'!$3:$3,0),FALSE),"[enter country-specific value")</f>
        <v>6.7000000000000002E-3</v>
      </c>
      <c r="AG474" s="211" cm="1">
        <f t="array" aca="1" ref="AG474" ca="1">IF($G474="D",VLOOKUP($C474,DefaultParameters,MATCH(AG$8,'Default Parameters'!$3:$3,0),FALSE),"[enter country-specific value")</f>
        <v>6.7000000000000002E-3</v>
      </c>
      <c r="AH474" s="211" cm="1">
        <f t="array" aca="1" ref="AH474" ca="1">IF($G474="D",VLOOKUP($C474,DefaultParameters,MATCH(AH$8,'Default Parameters'!$3:$3,0),FALSE),"[enter country-specific value")</f>
        <v>6.7000000000000002E-3</v>
      </c>
      <c r="AI474" s="211" cm="1">
        <f t="array" aca="1" ref="AI474" ca="1">IF($G474="D",VLOOKUP($C474,DefaultParameters,MATCH(AI$8,'Default Parameters'!$3:$3,0),FALSE),"[enter country-specific value")</f>
        <v>6.7000000000000002E-3</v>
      </c>
      <c r="AJ474" s="211" cm="1">
        <f t="array" aca="1" ref="AJ474" ca="1">IF($G474="D",VLOOKUP($C474,DefaultParameters,MATCH(AJ$8,'Default Parameters'!$3:$3,0),FALSE),"[enter country-specific value")</f>
        <v>6.7000000000000002E-3</v>
      </c>
      <c r="AK474" s="211" cm="1">
        <f t="array" aca="1" ref="AK474" ca="1">IF($G474="D",VLOOKUP($C474,DefaultParameters,MATCH(AK$8,'Default Parameters'!$3:$3,0),FALSE),"[enter country-specific value")</f>
        <v>6.7000000000000002E-3</v>
      </c>
      <c r="AL474" s="211" cm="1">
        <f t="array" aca="1" ref="AL474" ca="1">IF($G474="D",VLOOKUP($C474,DefaultParameters,MATCH(AL$8,'Default Parameters'!$3:$3,0),FALSE),"[enter country-specific value")</f>
        <v>6.7000000000000002E-3</v>
      </c>
      <c r="AM474" s="211" cm="1">
        <f t="array" aca="1" ref="AM474" ca="1">IF($G474="D",VLOOKUP($C474,DefaultParameters,MATCH(AM$8,'Default Parameters'!$3:$3,0),FALSE),"[enter country-specific value")</f>
        <v>6.7000000000000002E-3</v>
      </c>
      <c r="AN474" s="211" cm="1">
        <f t="array" aca="1" ref="AN474" ca="1">IF($G474="D",VLOOKUP($C474,DefaultParameters,MATCH(AN$8,'Default Parameters'!$3:$3,0),FALSE),"[enter country-specific value")</f>
        <v>6.7000000000000002E-3</v>
      </c>
      <c r="AO474" s="211" cm="1">
        <f t="array" aca="1" ref="AO474" ca="1">IF($G474="D",VLOOKUP($C474,DefaultParameters,MATCH(AO$8,'Default Parameters'!$3:$3,0),FALSE),"[enter country-specific value")</f>
        <v>6.7000000000000002E-3</v>
      </c>
      <c r="AP474" s="211"/>
      <c r="AQ474" s="211"/>
      <c r="AR474" s="211"/>
      <c r="AS474" s="211"/>
      <c r="AT474" s="211"/>
      <c r="AU474" s="188"/>
      <c r="AV474" s="43" t="e" cm="1">
        <f t="array" aca="1" ref="AV474" ca="1">IF($G474="D",VLOOKUP($C474,DefaultParameters,MATCH(AV$8,'Default Parameters'!$3:$3,0),FALSE),"[enter country-specific value")</f>
        <v>#N/A</v>
      </c>
    </row>
    <row r="475" spans="1:48" x14ac:dyDescent="0.25">
      <c r="A475" s="44" t="str">
        <f t="shared" si="108"/>
        <v>fimm_Other poultry (ducks)</v>
      </c>
      <c r="B475" s="2" t="s">
        <v>49</v>
      </c>
      <c r="C475" s="2" t="s">
        <v>179</v>
      </c>
      <c r="D475" s="77" t="str">
        <f t="shared" ca="1" si="109"/>
        <v>N</v>
      </c>
      <c r="E475" s="2" t="s">
        <v>90</v>
      </c>
      <c r="F475" s="77" t="str">
        <f t="shared" ca="1" si="110"/>
        <v>kg N/kg straw</v>
      </c>
      <c r="G475" s="201" t="s">
        <v>124</v>
      </c>
      <c r="H475" s="2" t="s">
        <v>49</v>
      </c>
      <c r="I475" s="211" t="str">
        <f t="shared" ca="1" si="111"/>
        <v>3B EMEP/EEA Guidebook 2019, Step 7 (Webb and Misselbrook, 2004)</v>
      </c>
      <c r="J475" s="202"/>
      <c r="K475" s="211" cm="1">
        <f t="array" aca="1" ref="K475" ca="1">IF($G475="D",VLOOKUP($C475,DefaultParameters,MATCH(K$8,'Default Parameters'!$3:$3,0),FALSE),"[enter country-specific value")</f>
        <v>6.7000000000000002E-3</v>
      </c>
      <c r="L475" s="211" cm="1">
        <f t="array" aca="1" ref="L475" ca="1">IF($G475="D",VLOOKUP($C475,DefaultParameters,MATCH(L$8,'Default Parameters'!$3:$3,0),FALSE),"[enter country-specific value")</f>
        <v>6.7000000000000002E-3</v>
      </c>
      <c r="M475" s="211" cm="1">
        <f t="array" aca="1" ref="M475" ca="1">IF($G475="D",VLOOKUP($C475,DefaultParameters,MATCH(M$8,'Default Parameters'!$3:$3,0),FALSE),"[enter country-specific value")</f>
        <v>6.7000000000000002E-3</v>
      </c>
      <c r="N475" s="211" cm="1">
        <f t="array" aca="1" ref="N475" ca="1">IF($G475="D",VLOOKUP($C475,DefaultParameters,MATCH(N$8,'Default Parameters'!$3:$3,0),FALSE),"[enter country-specific value")</f>
        <v>6.7000000000000002E-3</v>
      </c>
      <c r="O475" s="211" cm="1">
        <f t="array" aca="1" ref="O475" ca="1">IF($G475="D",VLOOKUP($C475,DefaultParameters,MATCH(O$8,'Default Parameters'!$3:$3,0),FALSE),"[enter country-specific value")</f>
        <v>6.7000000000000002E-3</v>
      </c>
      <c r="P475" s="211" cm="1">
        <f t="array" aca="1" ref="P475" ca="1">IF($G475="D",VLOOKUP($C475,DefaultParameters,MATCH(P$8,'Default Parameters'!$3:$3,0),FALSE),"[enter country-specific value")</f>
        <v>6.7000000000000002E-3</v>
      </c>
      <c r="Q475" s="211" cm="1">
        <f t="array" aca="1" ref="Q475" ca="1">IF($G475="D",VLOOKUP($C475,DefaultParameters,MATCH(Q$8,'Default Parameters'!$3:$3,0),FALSE),"[enter country-specific value")</f>
        <v>6.7000000000000002E-3</v>
      </c>
      <c r="R475" s="211" cm="1">
        <f t="array" aca="1" ref="R475" ca="1">IF($G475="D",VLOOKUP($C475,DefaultParameters,MATCH(R$8,'Default Parameters'!$3:$3,0),FALSE),"[enter country-specific value")</f>
        <v>6.7000000000000002E-3</v>
      </c>
      <c r="S475" s="211" cm="1">
        <f t="array" aca="1" ref="S475" ca="1">IF($G475="D",VLOOKUP($C475,DefaultParameters,MATCH(S$8,'Default Parameters'!$3:$3,0),FALSE),"[enter country-specific value")</f>
        <v>6.7000000000000002E-3</v>
      </c>
      <c r="T475" s="211" cm="1">
        <f t="array" aca="1" ref="T475" ca="1">IF($G475="D",VLOOKUP($C475,DefaultParameters,MATCH(T$8,'Default Parameters'!$3:$3,0),FALSE),"[enter country-specific value")</f>
        <v>6.7000000000000002E-3</v>
      </c>
      <c r="U475" s="211" cm="1">
        <f t="array" aca="1" ref="U475" ca="1">IF($G475="D",VLOOKUP($C475,DefaultParameters,MATCH(U$8,'Default Parameters'!$3:$3,0),FALSE),"[enter country-specific value")</f>
        <v>6.7000000000000002E-3</v>
      </c>
      <c r="V475" s="211" cm="1">
        <f t="array" aca="1" ref="V475" ca="1">IF($G475="D",VLOOKUP($C475,DefaultParameters,MATCH(V$8,'Default Parameters'!$3:$3,0),FALSE),"[enter country-specific value")</f>
        <v>6.7000000000000002E-3</v>
      </c>
      <c r="W475" s="211" cm="1">
        <f t="array" aca="1" ref="W475" ca="1">IF($G475="D",VLOOKUP($C475,DefaultParameters,MATCH(W$8,'Default Parameters'!$3:$3,0),FALSE),"[enter country-specific value")</f>
        <v>6.7000000000000002E-3</v>
      </c>
      <c r="X475" s="211" cm="1">
        <f t="array" aca="1" ref="X475" ca="1">IF($G475="D",VLOOKUP($C475,DefaultParameters,MATCH(X$8,'Default Parameters'!$3:$3,0),FALSE),"[enter country-specific value")</f>
        <v>6.7000000000000002E-3</v>
      </c>
      <c r="Y475" s="211" cm="1">
        <f t="array" aca="1" ref="Y475" ca="1">IF($G475="D",VLOOKUP($C475,DefaultParameters,MATCH(Y$8,'Default Parameters'!$3:$3,0),FALSE),"[enter country-specific value")</f>
        <v>6.7000000000000002E-3</v>
      </c>
      <c r="Z475" s="211" cm="1">
        <f t="array" aca="1" ref="Z475" ca="1">IF($G475="D",VLOOKUP($C475,DefaultParameters,MATCH(Z$8,'Default Parameters'!$3:$3,0),FALSE),"[enter country-specific value")</f>
        <v>6.7000000000000002E-3</v>
      </c>
      <c r="AA475" s="211" cm="1">
        <f t="array" aca="1" ref="AA475" ca="1">IF($G475="D",VLOOKUP($C475,DefaultParameters,MATCH(AA$8,'Default Parameters'!$3:$3,0),FALSE),"[enter country-specific value")</f>
        <v>6.7000000000000002E-3</v>
      </c>
      <c r="AB475" s="211" cm="1">
        <f t="array" aca="1" ref="AB475" ca="1">IF($G475="D",VLOOKUP($C475,DefaultParameters,MATCH(AB$8,'Default Parameters'!$3:$3,0),FALSE),"[enter country-specific value")</f>
        <v>6.7000000000000002E-3</v>
      </c>
      <c r="AC475" s="211" cm="1">
        <f t="array" aca="1" ref="AC475" ca="1">IF($G475="D",VLOOKUP($C475,DefaultParameters,MATCH(AC$8,'Default Parameters'!$3:$3,0),FALSE),"[enter country-specific value")</f>
        <v>6.7000000000000002E-3</v>
      </c>
      <c r="AD475" s="211" cm="1">
        <f t="array" aca="1" ref="AD475" ca="1">IF($G475="D",VLOOKUP($C475,DefaultParameters,MATCH(AD$8,'Default Parameters'!$3:$3,0),FALSE),"[enter country-specific value")</f>
        <v>6.7000000000000002E-3</v>
      </c>
      <c r="AE475" s="211" cm="1">
        <f t="array" aca="1" ref="AE475" ca="1">IF($G475="D",VLOOKUP($C475,DefaultParameters,MATCH(AE$8,'Default Parameters'!$3:$3,0),FALSE),"[enter country-specific value")</f>
        <v>6.7000000000000002E-3</v>
      </c>
      <c r="AF475" s="211" cm="1">
        <f t="array" aca="1" ref="AF475" ca="1">IF($G475="D",VLOOKUP($C475,DefaultParameters,MATCH(AF$8,'Default Parameters'!$3:$3,0),FALSE),"[enter country-specific value")</f>
        <v>6.7000000000000002E-3</v>
      </c>
      <c r="AG475" s="211" cm="1">
        <f t="array" aca="1" ref="AG475" ca="1">IF($G475="D",VLOOKUP($C475,DefaultParameters,MATCH(AG$8,'Default Parameters'!$3:$3,0),FALSE),"[enter country-specific value")</f>
        <v>6.7000000000000002E-3</v>
      </c>
      <c r="AH475" s="211" cm="1">
        <f t="array" aca="1" ref="AH475" ca="1">IF($G475="D",VLOOKUP($C475,DefaultParameters,MATCH(AH$8,'Default Parameters'!$3:$3,0),FALSE),"[enter country-specific value")</f>
        <v>6.7000000000000002E-3</v>
      </c>
      <c r="AI475" s="211" cm="1">
        <f t="array" aca="1" ref="AI475" ca="1">IF($G475="D",VLOOKUP($C475,DefaultParameters,MATCH(AI$8,'Default Parameters'!$3:$3,0),FALSE),"[enter country-specific value")</f>
        <v>6.7000000000000002E-3</v>
      </c>
      <c r="AJ475" s="211" cm="1">
        <f t="array" aca="1" ref="AJ475" ca="1">IF($G475="D",VLOOKUP($C475,DefaultParameters,MATCH(AJ$8,'Default Parameters'!$3:$3,0),FALSE),"[enter country-specific value")</f>
        <v>6.7000000000000002E-3</v>
      </c>
      <c r="AK475" s="211" cm="1">
        <f t="array" aca="1" ref="AK475" ca="1">IF($G475="D",VLOOKUP($C475,DefaultParameters,MATCH(AK$8,'Default Parameters'!$3:$3,0),FALSE),"[enter country-specific value")</f>
        <v>6.7000000000000002E-3</v>
      </c>
      <c r="AL475" s="211" cm="1">
        <f t="array" aca="1" ref="AL475" ca="1">IF($G475="D",VLOOKUP($C475,DefaultParameters,MATCH(AL$8,'Default Parameters'!$3:$3,0),FALSE),"[enter country-specific value")</f>
        <v>6.7000000000000002E-3</v>
      </c>
      <c r="AM475" s="211" cm="1">
        <f t="array" aca="1" ref="AM475" ca="1">IF($G475="D",VLOOKUP($C475,DefaultParameters,MATCH(AM$8,'Default Parameters'!$3:$3,0),FALSE),"[enter country-specific value")</f>
        <v>6.7000000000000002E-3</v>
      </c>
      <c r="AN475" s="211" cm="1">
        <f t="array" aca="1" ref="AN475" ca="1">IF($G475="D",VLOOKUP($C475,DefaultParameters,MATCH(AN$8,'Default Parameters'!$3:$3,0),FALSE),"[enter country-specific value")</f>
        <v>6.7000000000000002E-3</v>
      </c>
      <c r="AO475" s="211" cm="1">
        <f t="array" aca="1" ref="AO475" ca="1">IF($G475="D",VLOOKUP($C475,DefaultParameters,MATCH(AO$8,'Default Parameters'!$3:$3,0),FALSE),"[enter country-specific value")</f>
        <v>6.7000000000000002E-3</v>
      </c>
      <c r="AP475" s="211"/>
      <c r="AQ475" s="211"/>
      <c r="AR475" s="211"/>
      <c r="AS475" s="211"/>
      <c r="AT475" s="211"/>
      <c r="AU475" s="188"/>
      <c r="AV475" s="43" t="e" cm="1">
        <f t="array" aca="1" ref="AV475" ca="1">IF($G475="D",VLOOKUP($C475,DefaultParameters,MATCH(AV$8,'Default Parameters'!$3:$3,0),FALSE),"[enter country-specific value")</f>
        <v>#N/A</v>
      </c>
    </row>
    <row r="476" spans="1:48" x14ac:dyDescent="0.25">
      <c r="A476" s="44" t="str">
        <f t="shared" si="108"/>
        <v>fimm_Other poultry (geese)</v>
      </c>
      <c r="B476" s="2" t="s">
        <v>49</v>
      </c>
      <c r="C476" s="2" t="s">
        <v>179</v>
      </c>
      <c r="D476" s="77" t="str">
        <f t="shared" ca="1" si="109"/>
        <v>N</v>
      </c>
      <c r="E476" s="2" t="s">
        <v>88</v>
      </c>
      <c r="F476" s="77" t="str">
        <f t="shared" ca="1" si="110"/>
        <v>kg N/kg straw</v>
      </c>
      <c r="G476" s="201" t="s">
        <v>124</v>
      </c>
      <c r="H476" s="2" t="s">
        <v>49</v>
      </c>
      <c r="I476" s="211" t="str">
        <f t="shared" ca="1" si="111"/>
        <v>3B EMEP/EEA Guidebook 2019, Step 7 (Webb and Misselbrook, 2004)</v>
      </c>
      <c r="J476" s="202"/>
      <c r="K476" s="211" cm="1">
        <f t="array" aca="1" ref="K476" ca="1">IF($G476="D",VLOOKUP($C476,DefaultParameters,MATCH(K$8,'Default Parameters'!$3:$3,0),FALSE),"[enter country-specific value")</f>
        <v>6.7000000000000002E-3</v>
      </c>
      <c r="L476" s="211" cm="1">
        <f t="array" aca="1" ref="L476" ca="1">IF($G476="D",VLOOKUP($C476,DefaultParameters,MATCH(L$8,'Default Parameters'!$3:$3,0),FALSE),"[enter country-specific value")</f>
        <v>6.7000000000000002E-3</v>
      </c>
      <c r="M476" s="211" cm="1">
        <f t="array" aca="1" ref="M476" ca="1">IF($G476="D",VLOOKUP($C476,DefaultParameters,MATCH(M$8,'Default Parameters'!$3:$3,0),FALSE),"[enter country-specific value")</f>
        <v>6.7000000000000002E-3</v>
      </c>
      <c r="N476" s="211" cm="1">
        <f t="array" aca="1" ref="N476" ca="1">IF($G476="D",VLOOKUP($C476,DefaultParameters,MATCH(N$8,'Default Parameters'!$3:$3,0),FALSE),"[enter country-specific value")</f>
        <v>6.7000000000000002E-3</v>
      </c>
      <c r="O476" s="211" cm="1">
        <f t="array" aca="1" ref="O476" ca="1">IF($G476="D",VLOOKUP($C476,DefaultParameters,MATCH(O$8,'Default Parameters'!$3:$3,0),FALSE),"[enter country-specific value")</f>
        <v>6.7000000000000002E-3</v>
      </c>
      <c r="P476" s="211" cm="1">
        <f t="array" aca="1" ref="P476" ca="1">IF($G476="D",VLOOKUP($C476,DefaultParameters,MATCH(P$8,'Default Parameters'!$3:$3,0),FALSE),"[enter country-specific value")</f>
        <v>6.7000000000000002E-3</v>
      </c>
      <c r="Q476" s="211" cm="1">
        <f t="array" aca="1" ref="Q476" ca="1">IF($G476="D",VLOOKUP($C476,DefaultParameters,MATCH(Q$8,'Default Parameters'!$3:$3,0),FALSE),"[enter country-specific value")</f>
        <v>6.7000000000000002E-3</v>
      </c>
      <c r="R476" s="211" cm="1">
        <f t="array" aca="1" ref="R476" ca="1">IF($G476="D",VLOOKUP($C476,DefaultParameters,MATCH(R$8,'Default Parameters'!$3:$3,0),FALSE),"[enter country-specific value")</f>
        <v>6.7000000000000002E-3</v>
      </c>
      <c r="S476" s="211" cm="1">
        <f t="array" aca="1" ref="S476" ca="1">IF($G476="D",VLOOKUP($C476,DefaultParameters,MATCH(S$8,'Default Parameters'!$3:$3,0),FALSE),"[enter country-specific value")</f>
        <v>6.7000000000000002E-3</v>
      </c>
      <c r="T476" s="211" cm="1">
        <f t="array" aca="1" ref="T476" ca="1">IF($G476="D",VLOOKUP($C476,DefaultParameters,MATCH(T$8,'Default Parameters'!$3:$3,0),FALSE),"[enter country-specific value")</f>
        <v>6.7000000000000002E-3</v>
      </c>
      <c r="U476" s="211" cm="1">
        <f t="array" aca="1" ref="U476" ca="1">IF($G476="D",VLOOKUP($C476,DefaultParameters,MATCH(U$8,'Default Parameters'!$3:$3,0),FALSE),"[enter country-specific value")</f>
        <v>6.7000000000000002E-3</v>
      </c>
      <c r="V476" s="211" cm="1">
        <f t="array" aca="1" ref="V476" ca="1">IF($G476="D",VLOOKUP($C476,DefaultParameters,MATCH(V$8,'Default Parameters'!$3:$3,0),FALSE),"[enter country-specific value")</f>
        <v>6.7000000000000002E-3</v>
      </c>
      <c r="W476" s="211" cm="1">
        <f t="array" aca="1" ref="W476" ca="1">IF($G476="D",VLOOKUP($C476,DefaultParameters,MATCH(W$8,'Default Parameters'!$3:$3,0),FALSE),"[enter country-specific value")</f>
        <v>6.7000000000000002E-3</v>
      </c>
      <c r="X476" s="211" cm="1">
        <f t="array" aca="1" ref="X476" ca="1">IF($G476="D",VLOOKUP($C476,DefaultParameters,MATCH(X$8,'Default Parameters'!$3:$3,0),FALSE),"[enter country-specific value")</f>
        <v>6.7000000000000002E-3</v>
      </c>
      <c r="Y476" s="211" cm="1">
        <f t="array" aca="1" ref="Y476" ca="1">IF($G476="D",VLOOKUP($C476,DefaultParameters,MATCH(Y$8,'Default Parameters'!$3:$3,0),FALSE),"[enter country-specific value")</f>
        <v>6.7000000000000002E-3</v>
      </c>
      <c r="Z476" s="211" cm="1">
        <f t="array" aca="1" ref="Z476" ca="1">IF($G476="D",VLOOKUP($C476,DefaultParameters,MATCH(Z$8,'Default Parameters'!$3:$3,0),FALSE),"[enter country-specific value")</f>
        <v>6.7000000000000002E-3</v>
      </c>
      <c r="AA476" s="211" cm="1">
        <f t="array" aca="1" ref="AA476" ca="1">IF($G476="D",VLOOKUP($C476,DefaultParameters,MATCH(AA$8,'Default Parameters'!$3:$3,0),FALSE),"[enter country-specific value")</f>
        <v>6.7000000000000002E-3</v>
      </c>
      <c r="AB476" s="211" cm="1">
        <f t="array" aca="1" ref="AB476" ca="1">IF($G476="D",VLOOKUP($C476,DefaultParameters,MATCH(AB$8,'Default Parameters'!$3:$3,0),FALSE),"[enter country-specific value")</f>
        <v>6.7000000000000002E-3</v>
      </c>
      <c r="AC476" s="211" cm="1">
        <f t="array" aca="1" ref="AC476" ca="1">IF($G476="D",VLOOKUP($C476,DefaultParameters,MATCH(AC$8,'Default Parameters'!$3:$3,0),FALSE),"[enter country-specific value")</f>
        <v>6.7000000000000002E-3</v>
      </c>
      <c r="AD476" s="211" cm="1">
        <f t="array" aca="1" ref="AD476" ca="1">IF($G476="D",VLOOKUP($C476,DefaultParameters,MATCH(AD$8,'Default Parameters'!$3:$3,0),FALSE),"[enter country-specific value")</f>
        <v>6.7000000000000002E-3</v>
      </c>
      <c r="AE476" s="211" cm="1">
        <f t="array" aca="1" ref="AE476" ca="1">IF($G476="D",VLOOKUP($C476,DefaultParameters,MATCH(AE$8,'Default Parameters'!$3:$3,0),FALSE),"[enter country-specific value")</f>
        <v>6.7000000000000002E-3</v>
      </c>
      <c r="AF476" s="211" cm="1">
        <f t="array" aca="1" ref="AF476" ca="1">IF($G476="D",VLOOKUP($C476,DefaultParameters,MATCH(AF$8,'Default Parameters'!$3:$3,0),FALSE),"[enter country-specific value")</f>
        <v>6.7000000000000002E-3</v>
      </c>
      <c r="AG476" s="211" cm="1">
        <f t="array" aca="1" ref="AG476" ca="1">IF($G476="D",VLOOKUP($C476,DefaultParameters,MATCH(AG$8,'Default Parameters'!$3:$3,0),FALSE),"[enter country-specific value")</f>
        <v>6.7000000000000002E-3</v>
      </c>
      <c r="AH476" s="211" cm="1">
        <f t="array" aca="1" ref="AH476" ca="1">IF($G476="D",VLOOKUP($C476,DefaultParameters,MATCH(AH$8,'Default Parameters'!$3:$3,0),FALSE),"[enter country-specific value")</f>
        <v>6.7000000000000002E-3</v>
      </c>
      <c r="AI476" s="211" cm="1">
        <f t="array" aca="1" ref="AI476" ca="1">IF($G476="D",VLOOKUP($C476,DefaultParameters,MATCH(AI$8,'Default Parameters'!$3:$3,0),FALSE),"[enter country-specific value")</f>
        <v>6.7000000000000002E-3</v>
      </c>
      <c r="AJ476" s="211" cm="1">
        <f t="array" aca="1" ref="AJ476" ca="1">IF($G476="D",VLOOKUP($C476,DefaultParameters,MATCH(AJ$8,'Default Parameters'!$3:$3,0),FALSE),"[enter country-specific value")</f>
        <v>6.7000000000000002E-3</v>
      </c>
      <c r="AK476" s="211" cm="1">
        <f t="array" aca="1" ref="AK476" ca="1">IF($G476="D",VLOOKUP($C476,DefaultParameters,MATCH(AK$8,'Default Parameters'!$3:$3,0),FALSE),"[enter country-specific value")</f>
        <v>6.7000000000000002E-3</v>
      </c>
      <c r="AL476" s="211" cm="1">
        <f t="array" aca="1" ref="AL476" ca="1">IF($G476="D",VLOOKUP($C476,DefaultParameters,MATCH(AL$8,'Default Parameters'!$3:$3,0),FALSE),"[enter country-specific value")</f>
        <v>6.7000000000000002E-3</v>
      </c>
      <c r="AM476" s="211" cm="1">
        <f t="array" aca="1" ref="AM476" ca="1">IF($G476="D",VLOOKUP($C476,DefaultParameters,MATCH(AM$8,'Default Parameters'!$3:$3,0),FALSE),"[enter country-specific value")</f>
        <v>6.7000000000000002E-3</v>
      </c>
      <c r="AN476" s="211" cm="1">
        <f t="array" aca="1" ref="AN476" ca="1">IF($G476="D",VLOOKUP($C476,DefaultParameters,MATCH(AN$8,'Default Parameters'!$3:$3,0),FALSE),"[enter country-specific value")</f>
        <v>6.7000000000000002E-3</v>
      </c>
      <c r="AO476" s="211" cm="1">
        <f t="array" aca="1" ref="AO476" ca="1">IF($G476="D",VLOOKUP($C476,DefaultParameters,MATCH(AO$8,'Default Parameters'!$3:$3,0),FALSE),"[enter country-specific value")</f>
        <v>6.7000000000000002E-3</v>
      </c>
      <c r="AP476" s="211"/>
      <c r="AQ476" s="211"/>
      <c r="AR476" s="211"/>
      <c r="AS476" s="211"/>
      <c r="AT476" s="211"/>
      <c r="AU476" s="188"/>
      <c r="AV476" s="43" t="e" cm="1">
        <f t="array" aca="1" ref="AV476" ca="1">IF($G476="D",VLOOKUP($C476,DefaultParameters,MATCH(AV$8,'Default Parameters'!$3:$3,0),FALSE),"[enter country-specific value")</f>
        <v>#N/A</v>
      </c>
    </row>
    <row r="477" spans="1:48" x14ac:dyDescent="0.25">
      <c r="A477" s="44" t="str">
        <f t="shared" si="108"/>
        <v>fimm_Other animals (fur animals)</v>
      </c>
      <c r="B477" s="2" t="s">
        <v>49</v>
      </c>
      <c r="C477" s="2" t="s">
        <v>179</v>
      </c>
      <c r="D477" s="77" t="str">
        <f t="shared" ca="1" si="109"/>
        <v>N</v>
      </c>
      <c r="E477" s="2" t="s">
        <v>108</v>
      </c>
      <c r="F477" s="77" t="str">
        <f t="shared" ca="1" si="110"/>
        <v>kg N/kg straw</v>
      </c>
      <c r="G477" s="201" t="s">
        <v>124</v>
      </c>
      <c r="H477" s="2" t="s">
        <v>49</v>
      </c>
      <c r="I477" s="211" t="str">
        <f t="shared" ca="1" si="111"/>
        <v>3B EMEP/EEA Guidebook 2019, Step 7 (Webb and Misselbrook, 2004)</v>
      </c>
      <c r="J477" s="202"/>
      <c r="K477" s="211" cm="1">
        <f t="array" aca="1" ref="K477" ca="1">IF($G477="D",VLOOKUP($C477,DefaultParameters,MATCH(K$8,'Default Parameters'!$3:$3,0),FALSE),"[enter country-specific value")</f>
        <v>6.7000000000000002E-3</v>
      </c>
      <c r="L477" s="211" cm="1">
        <f t="array" aca="1" ref="L477" ca="1">IF($G477="D",VLOOKUP($C477,DefaultParameters,MATCH(L$8,'Default Parameters'!$3:$3,0),FALSE),"[enter country-specific value")</f>
        <v>6.7000000000000002E-3</v>
      </c>
      <c r="M477" s="211" cm="1">
        <f t="array" aca="1" ref="M477" ca="1">IF($G477="D",VLOOKUP($C477,DefaultParameters,MATCH(M$8,'Default Parameters'!$3:$3,0),FALSE),"[enter country-specific value")</f>
        <v>6.7000000000000002E-3</v>
      </c>
      <c r="N477" s="211" cm="1">
        <f t="array" aca="1" ref="N477" ca="1">IF($G477="D",VLOOKUP($C477,DefaultParameters,MATCH(N$8,'Default Parameters'!$3:$3,0),FALSE),"[enter country-specific value")</f>
        <v>6.7000000000000002E-3</v>
      </c>
      <c r="O477" s="211" cm="1">
        <f t="array" aca="1" ref="O477" ca="1">IF($G477="D",VLOOKUP($C477,DefaultParameters,MATCH(O$8,'Default Parameters'!$3:$3,0),FALSE),"[enter country-specific value")</f>
        <v>6.7000000000000002E-3</v>
      </c>
      <c r="P477" s="211" cm="1">
        <f t="array" aca="1" ref="P477" ca="1">IF($G477="D",VLOOKUP($C477,DefaultParameters,MATCH(P$8,'Default Parameters'!$3:$3,0),FALSE),"[enter country-specific value")</f>
        <v>6.7000000000000002E-3</v>
      </c>
      <c r="Q477" s="211" cm="1">
        <f t="array" aca="1" ref="Q477" ca="1">IF($G477="D",VLOOKUP($C477,DefaultParameters,MATCH(Q$8,'Default Parameters'!$3:$3,0),FALSE),"[enter country-specific value")</f>
        <v>6.7000000000000002E-3</v>
      </c>
      <c r="R477" s="211" cm="1">
        <f t="array" aca="1" ref="R477" ca="1">IF($G477="D",VLOOKUP($C477,DefaultParameters,MATCH(R$8,'Default Parameters'!$3:$3,0),FALSE),"[enter country-specific value")</f>
        <v>6.7000000000000002E-3</v>
      </c>
      <c r="S477" s="211" cm="1">
        <f t="array" aca="1" ref="S477" ca="1">IF($G477="D",VLOOKUP($C477,DefaultParameters,MATCH(S$8,'Default Parameters'!$3:$3,0),FALSE),"[enter country-specific value")</f>
        <v>6.7000000000000002E-3</v>
      </c>
      <c r="T477" s="211" cm="1">
        <f t="array" aca="1" ref="T477" ca="1">IF($G477="D",VLOOKUP($C477,DefaultParameters,MATCH(T$8,'Default Parameters'!$3:$3,0),FALSE),"[enter country-specific value")</f>
        <v>6.7000000000000002E-3</v>
      </c>
      <c r="U477" s="211" cm="1">
        <f t="array" aca="1" ref="U477" ca="1">IF($G477="D",VLOOKUP($C477,DefaultParameters,MATCH(U$8,'Default Parameters'!$3:$3,0),FALSE),"[enter country-specific value")</f>
        <v>6.7000000000000002E-3</v>
      </c>
      <c r="V477" s="211" cm="1">
        <f t="array" aca="1" ref="V477" ca="1">IF($G477="D",VLOOKUP($C477,DefaultParameters,MATCH(V$8,'Default Parameters'!$3:$3,0),FALSE),"[enter country-specific value")</f>
        <v>6.7000000000000002E-3</v>
      </c>
      <c r="W477" s="211" cm="1">
        <f t="array" aca="1" ref="W477" ca="1">IF($G477="D",VLOOKUP($C477,DefaultParameters,MATCH(W$8,'Default Parameters'!$3:$3,0),FALSE),"[enter country-specific value")</f>
        <v>6.7000000000000002E-3</v>
      </c>
      <c r="X477" s="211" cm="1">
        <f t="array" aca="1" ref="X477" ca="1">IF($G477="D",VLOOKUP($C477,DefaultParameters,MATCH(X$8,'Default Parameters'!$3:$3,0),FALSE),"[enter country-specific value")</f>
        <v>6.7000000000000002E-3</v>
      </c>
      <c r="Y477" s="211" cm="1">
        <f t="array" aca="1" ref="Y477" ca="1">IF($G477="D",VLOOKUP($C477,DefaultParameters,MATCH(Y$8,'Default Parameters'!$3:$3,0),FALSE),"[enter country-specific value")</f>
        <v>6.7000000000000002E-3</v>
      </c>
      <c r="Z477" s="211" cm="1">
        <f t="array" aca="1" ref="Z477" ca="1">IF($G477="D",VLOOKUP($C477,DefaultParameters,MATCH(Z$8,'Default Parameters'!$3:$3,0),FALSE),"[enter country-specific value")</f>
        <v>6.7000000000000002E-3</v>
      </c>
      <c r="AA477" s="211" cm="1">
        <f t="array" aca="1" ref="AA477" ca="1">IF($G477="D",VLOOKUP($C477,DefaultParameters,MATCH(AA$8,'Default Parameters'!$3:$3,0),FALSE),"[enter country-specific value")</f>
        <v>6.7000000000000002E-3</v>
      </c>
      <c r="AB477" s="211" cm="1">
        <f t="array" aca="1" ref="AB477" ca="1">IF($G477="D",VLOOKUP($C477,DefaultParameters,MATCH(AB$8,'Default Parameters'!$3:$3,0),FALSE),"[enter country-specific value")</f>
        <v>6.7000000000000002E-3</v>
      </c>
      <c r="AC477" s="211" cm="1">
        <f t="array" aca="1" ref="AC477" ca="1">IF($G477="D",VLOOKUP($C477,DefaultParameters,MATCH(AC$8,'Default Parameters'!$3:$3,0),FALSE),"[enter country-specific value")</f>
        <v>6.7000000000000002E-3</v>
      </c>
      <c r="AD477" s="211" cm="1">
        <f t="array" aca="1" ref="AD477" ca="1">IF($G477="D",VLOOKUP($C477,DefaultParameters,MATCH(AD$8,'Default Parameters'!$3:$3,0),FALSE),"[enter country-specific value")</f>
        <v>6.7000000000000002E-3</v>
      </c>
      <c r="AE477" s="211" cm="1">
        <f t="array" aca="1" ref="AE477" ca="1">IF($G477="D",VLOOKUP($C477,DefaultParameters,MATCH(AE$8,'Default Parameters'!$3:$3,0),FALSE),"[enter country-specific value")</f>
        <v>6.7000000000000002E-3</v>
      </c>
      <c r="AF477" s="211" cm="1">
        <f t="array" aca="1" ref="AF477" ca="1">IF($G477="D",VLOOKUP($C477,DefaultParameters,MATCH(AF$8,'Default Parameters'!$3:$3,0),FALSE),"[enter country-specific value")</f>
        <v>6.7000000000000002E-3</v>
      </c>
      <c r="AG477" s="211" cm="1">
        <f t="array" aca="1" ref="AG477" ca="1">IF($G477="D",VLOOKUP($C477,DefaultParameters,MATCH(AG$8,'Default Parameters'!$3:$3,0),FALSE),"[enter country-specific value")</f>
        <v>6.7000000000000002E-3</v>
      </c>
      <c r="AH477" s="211" cm="1">
        <f t="array" aca="1" ref="AH477" ca="1">IF($G477="D",VLOOKUP($C477,DefaultParameters,MATCH(AH$8,'Default Parameters'!$3:$3,0),FALSE),"[enter country-specific value")</f>
        <v>6.7000000000000002E-3</v>
      </c>
      <c r="AI477" s="211" cm="1">
        <f t="array" aca="1" ref="AI477" ca="1">IF($G477="D",VLOOKUP($C477,DefaultParameters,MATCH(AI$8,'Default Parameters'!$3:$3,0),FALSE),"[enter country-specific value")</f>
        <v>6.7000000000000002E-3</v>
      </c>
      <c r="AJ477" s="211" cm="1">
        <f t="array" aca="1" ref="AJ477" ca="1">IF($G477="D",VLOOKUP($C477,DefaultParameters,MATCH(AJ$8,'Default Parameters'!$3:$3,0),FALSE),"[enter country-specific value")</f>
        <v>6.7000000000000002E-3</v>
      </c>
      <c r="AK477" s="211" cm="1">
        <f t="array" aca="1" ref="AK477" ca="1">IF($G477="D",VLOOKUP($C477,DefaultParameters,MATCH(AK$8,'Default Parameters'!$3:$3,0),FALSE),"[enter country-specific value")</f>
        <v>6.7000000000000002E-3</v>
      </c>
      <c r="AL477" s="211" cm="1">
        <f t="array" aca="1" ref="AL477" ca="1">IF($G477="D",VLOOKUP($C477,DefaultParameters,MATCH(AL$8,'Default Parameters'!$3:$3,0),FALSE),"[enter country-specific value")</f>
        <v>6.7000000000000002E-3</v>
      </c>
      <c r="AM477" s="211" cm="1">
        <f t="array" aca="1" ref="AM477" ca="1">IF($G477="D",VLOOKUP($C477,DefaultParameters,MATCH(AM$8,'Default Parameters'!$3:$3,0),FALSE),"[enter country-specific value")</f>
        <v>6.7000000000000002E-3</v>
      </c>
      <c r="AN477" s="211" cm="1">
        <f t="array" aca="1" ref="AN477" ca="1">IF($G477="D",VLOOKUP($C477,DefaultParameters,MATCH(AN$8,'Default Parameters'!$3:$3,0),FALSE),"[enter country-specific value")</f>
        <v>6.7000000000000002E-3</v>
      </c>
      <c r="AO477" s="211" cm="1">
        <f t="array" aca="1" ref="AO477" ca="1">IF($G477="D",VLOOKUP($C477,DefaultParameters,MATCH(AO$8,'Default Parameters'!$3:$3,0),FALSE),"[enter country-specific value")</f>
        <v>6.7000000000000002E-3</v>
      </c>
      <c r="AP477" s="211"/>
      <c r="AQ477" s="211"/>
      <c r="AR477" s="211"/>
      <c r="AS477" s="211"/>
      <c r="AT477" s="211"/>
      <c r="AU477" s="188"/>
      <c r="AV477" s="43" t="e" cm="1">
        <f t="array" aca="1" ref="AV477" ca="1">IF($G477="D",VLOOKUP($C477,DefaultParameters,MATCH(AV$8,'Default Parameters'!$3:$3,0),FALSE),"[enter country-specific value")</f>
        <v>#N/A</v>
      </c>
    </row>
    <row r="478" spans="1:48" x14ac:dyDescent="0.25">
      <c r="A478" s="18" t="s">
        <v>253</v>
      </c>
      <c r="B478" s="18"/>
      <c r="C478" s="18"/>
      <c r="D478" s="18"/>
      <c r="E478" s="18"/>
      <c r="F478" s="18"/>
      <c r="G478" s="179"/>
      <c r="H478" s="18"/>
      <c r="I478" s="179"/>
      <c r="J478" s="179"/>
      <c r="K478" s="179"/>
      <c r="L478" s="179"/>
      <c r="M478" s="179"/>
      <c r="N478" s="179"/>
      <c r="O478" s="179"/>
      <c r="P478" s="179"/>
      <c r="Q478" s="179"/>
      <c r="R478" s="179"/>
      <c r="S478" s="179"/>
      <c r="T478" s="179"/>
      <c r="U478" s="179"/>
      <c r="V478" s="179"/>
      <c r="W478" s="179"/>
      <c r="X478" s="179"/>
      <c r="Y478" s="179"/>
      <c r="Z478" s="179"/>
      <c r="AA478" s="179"/>
      <c r="AB478" s="179"/>
      <c r="AC478" s="179"/>
      <c r="AD478" s="179"/>
      <c r="AE478" s="179"/>
      <c r="AF478" s="179"/>
      <c r="AG478" s="179"/>
      <c r="AH478" s="179"/>
      <c r="AI478" s="179"/>
      <c r="AJ478" s="179"/>
      <c r="AK478" s="179"/>
      <c r="AL478" s="179"/>
      <c r="AM478" s="179"/>
      <c r="AN478" s="179"/>
      <c r="AO478" s="179"/>
      <c r="AP478" s="179"/>
      <c r="AQ478" s="179"/>
      <c r="AR478" s="179"/>
      <c r="AS478" s="179"/>
      <c r="AT478" s="179"/>
      <c r="AU478" s="188"/>
      <c r="AV478" s="18"/>
    </row>
    <row r="479" spans="1:48" x14ac:dyDescent="0.25">
      <c r="A479" s="44" t="str">
        <f t="shared" ref="A479:A494" si="112">C479&amp;"_"&amp;E479</f>
        <v>fmin_Dairy cattle</v>
      </c>
      <c r="B479" s="2" t="s">
        <v>49</v>
      </c>
      <c r="C479" s="2" t="s">
        <v>195</v>
      </c>
      <c r="D479" s="77" t="str">
        <f t="shared" ref="D479:D494" ca="1" si="113">VLOOKUP(C479,DefaultParameters,4,0)</f>
        <v>N</v>
      </c>
      <c r="E479" s="2" t="s">
        <v>75</v>
      </c>
      <c r="F479" s="77" t="str">
        <f t="shared" ref="F479:F494" ca="1" si="114">VLOOKUP(C479,DefaultParameters,6,0)</f>
        <v>kg N/kg</v>
      </c>
      <c r="G479" s="201" t="s">
        <v>124</v>
      </c>
      <c r="H479" s="2" t="s">
        <v>49</v>
      </c>
      <c r="I479" s="211" t="str">
        <f t="shared" ref="I479:I494" ca="1" si="115">IF($G479="CS","[enter country-specific source]",VLOOKUP(C479,DefaultParameters,8,0))</f>
        <v>3B EMEP/EEA Guidebook 2019, Step 9 (Dämmgen et al., 2007).</v>
      </c>
      <c r="J479" s="176"/>
      <c r="K479" s="211" cm="1">
        <f t="array" aca="1" ref="K479" ca="1">IF($G479="D",VLOOKUP($C479,DefaultParameters,MATCH(K$8,'Default Parameters'!$3:$3,0),FALSE),"[enter country-specific value")</f>
        <v>0.1</v>
      </c>
      <c r="L479" s="211" cm="1">
        <f t="array" aca="1" ref="L479" ca="1">IF($G479="D",VLOOKUP($C479,DefaultParameters,MATCH(L$8,'Default Parameters'!$3:$3,0),FALSE),"[enter country-specific value")</f>
        <v>0.1</v>
      </c>
      <c r="M479" s="211" cm="1">
        <f t="array" aca="1" ref="M479" ca="1">IF($G479="D",VLOOKUP($C479,DefaultParameters,MATCH(M$8,'Default Parameters'!$3:$3,0),FALSE),"[enter country-specific value")</f>
        <v>0.1</v>
      </c>
      <c r="N479" s="211" cm="1">
        <f t="array" aca="1" ref="N479" ca="1">IF($G479="D",VLOOKUP($C479,DefaultParameters,MATCH(N$8,'Default Parameters'!$3:$3,0),FALSE),"[enter country-specific value")</f>
        <v>0.1</v>
      </c>
      <c r="O479" s="211" cm="1">
        <f t="array" aca="1" ref="O479" ca="1">IF($G479="D",VLOOKUP($C479,DefaultParameters,MATCH(O$8,'Default Parameters'!$3:$3,0),FALSE),"[enter country-specific value")</f>
        <v>0.1</v>
      </c>
      <c r="P479" s="211" cm="1">
        <f t="array" aca="1" ref="P479" ca="1">IF($G479="D",VLOOKUP($C479,DefaultParameters,MATCH(P$8,'Default Parameters'!$3:$3,0),FALSE),"[enter country-specific value")</f>
        <v>0.1</v>
      </c>
      <c r="Q479" s="211" cm="1">
        <f t="array" aca="1" ref="Q479" ca="1">IF($G479="D",VLOOKUP($C479,DefaultParameters,MATCH(Q$8,'Default Parameters'!$3:$3,0),FALSE),"[enter country-specific value")</f>
        <v>0.1</v>
      </c>
      <c r="R479" s="211" cm="1">
        <f t="array" aca="1" ref="R479" ca="1">IF($G479="D",VLOOKUP($C479,DefaultParameters,MATCH(R$8,'Default Parameters'!$3:$3,0),FALSE),"[enter country-specific value")</f>
        <v>0.1</v>
      </c>
      <c r="S479" s="211" cm="1">
        <f t="array" aca="1" ref="S479" ca="1">IF($G479="D",VLOOKUP($C479,DefaultParameters,MATCH(S$8,'Default Parameters'!$3:$3,0),FALSE),"[enter country-specific value")</f>
        <v>0.1</v>
      </c>
      <c r="T479" s="211" cm="1">
        <f t="array" aca="1" ref="T479" ca="1">IF($G479="D",VLOOKUP($C479,DefaultParameters,MATCH(T$8,'Default Parameters'!$3:$3,0),FALSE),"[enter country-specific value")</f>
        <v>0.1</v>
      </c>
      <c r="U479" s="211" cm="1">
        <f t="array" aca="1" ref="U479" ca="1">IF($G479="D",VLOOKUP($C479,DefaultParameters,MATCH(U$8,'Default Parameters'!$3:$3,0),FALSE),"[enter country-specific value")</f>
        <v>0.1</v>
      </c>
      <c r="V479" s="211" cm="1">
        <f t="array" aca="1" ref="V479" ca="1">IF($G479="D",VLOOKUP($C479,DefaultParameters,MATCH(V$8,'Default Parameters'!$3:$3,0),FALSE),"[enter country-specific value")</f>
        <v>0.1</v>
      </c>
      <c r="W479" s="211" cm="1">
        <f t="array" aca="1" ref="W479" ca="1">IF($G479="D",VLOOKUP($C479,DefaultParameters,MATCH(W$8,'Default Parameters'!$3:$3,0),FALSE),"[enter country-specific value")</f>
        <v>0.1</v>
      </c>
      <c r="X479" s="211" cm="1">
        <f t="array" aca="1" ref="X479" ca="1">IF($G479="D",VLOOKUP($C479,DefaultParameters,MATCH(X$8,'Default Parameters'!$3:$3,0),FALSE),"[enter country-specific value")</f>
        <v>0.1</v>
      </c>
      <c r="Y479" s="211" cm="1">
        <f t="array" aca="1" ref="Y479" ca="1">IF($G479="D",VLOOKUP($C479,DefaultParameters,MATCH(Y$8,'Default Parameters'!$3:$3,0),FALSE),"[enter country-specific value")</f>
        <v>0.1</v>
      </c>
      <c r="Z479" s="211" cm="1">
        <f t="array" aca="1" ref="Z479" ca="1">IF($G479="D",VLOOKUP($C479,DefaultParameters,MATCH(Z$8,'Default Parameters'!$3:$3,0),FALSE),"[enter country-specific value")</f>
        <v>0.1</v>
      </c>
      <c r="AA479" s="211" cm="1">
        <f t="array" aca="1" ref="AA479" ca="1">IF($G479="D",VLOOKUP($C479,DefaultParameters,MATCH(AA$8,'Default Parameters'!$3:$3,0),FALSE),"[enter country-specific value")</f>
        <v>0.1</v>
      </c>
      <c r="AB479" s="211" cm="1">
        <f t="array" aca="1" ref="AB479" ca="1">IF($G479="D",VLOOKUP($C479,DefaultParameters,MATCH(AB$8,'Default Parameters'!$3:$3,0),FALSE),"[enter country-specific value")</f>
        <v>0.1</v>
      </c>
      <c r="AC479" s="211" cm="1">
        <f t="array" aca="1" ref="AC479" ca="1">IF($G479="D",VLOOKUP($C479,DefaultParameters,MATCH(AC$8,'Default Parameters'!$3:$3,0),FALSE),"[enter country-specific value")</f>
        <v>0.1</v>
      </c>
      <c r="AD479" s="211" cm="1">
        <f t="array" aca="1" ref="AD479" ca="1">IF($G479="D",VLOOKUP($C479,DefaultParameters,MATCH(AD$8,'Default Parameters'!$3:$3,0),FALSE),"[enter country-specific value")</f>
        <v>0.1</v>
      </c>
      <c r="AE479" s="211" cm="1">
        <f t="array" aca="1" ref="AE479" ca="1">IF($G479="D",VLOOKUP($C479,DefaultParameters,MATCH(AE$8,'Default Parameters'!$3:$3,0),FALSE),"[enter country-specific value")</f>
        <v>0.1</v>
      </c>
      <c r="AF479" s="211" cm="1">
        <f t="array" aca="1" ref="AF479" ca="1">IF($G479="D",VLOOKUP($C479,DefaultParameters,MATCH(AF$8,'Default Parameters'!$3:$3,0),FALSE),"[enter country-specific value")</f>
        <v>0.1</v>
      </c>
      <c r="AG479" s="211" cm="1">
        <f t="array" aca="1" ref="AG479" ca="1">IF($G479="D",VLOOKUP($C479,DefaultParameters,MATCH(AG$8,'Default Parameters'!$3:$3,0),FALSE),"[enter country-specific value")</f>
        <v>0.1</v>
      </c>
      <c r="AH479" s="211" cm="1">
        <f t="array" aca="1" ref="AH479" ca="1">IF($G479="D",VLOOKUP($C479,DefaultParameters,MATCH(AH$8,'Default Parameters'!$3:$3,0),FALSE),"[enter country-specific value")</f>
        <v>0.1</v>
      </c>
      <c r="AI479" s="211" cm="1">
        <f t="array" aca="1" ref="AI479" ca="1">IF($G479="D",VLOOKUP($C479,DefaultParameters,MATCH(AI$8,'Default Parameters'!$3:$3,0),FALSE),"[enter country-specific value")</f>
        <v>0.1</v>
      </c>
      <c r="AJ479" s="211" cm="1">
        <f t="array" aca="1" ref="AJ479" ca="1">IF($G479="D",VLOOKUP($C479,DefaultParameters,MATCH(AJ$8,'Default Parameters'!$3:$3,0),FALSE),"[enter country-specific value")</f>
        <v>0.1</v>
      </c>
      <c r="AK479" s="211" cm="1">
        <f t="array" aca="1" ref="AK479" ca="1">IF($G479="D",VLOOKUP($C479,DefaultParameters,MATCH(AK$8,'Default Parameters'!$3:$3,0),FALSE),"[enter country-specific value")</f>
        <v>0.1</v>
      </c>
      <c r="AL479" s="211" cm="1">
        <f t="array" aca="1" ref="AL479" ca="1">IF($G479="D",VLOOKUP($C479,DefaultParameters,MATCH(AL$8,'Default Parameters'!$3:$3,0),FALSE),"[enter country-specific value")</f>
        <v>0.1</v>
      </c>
      <c r="AM479" s="211" cm="1">
        <f t="array" aca="1" ref="AM479" ca="1">IF($G479="D",VLOOKUP($C479,DefaultParameters,MATCH(AM$8,'Default Parameters'!$3:$3,0),FALSE),"[enter country-specific value")</f>
        <v>0.1</v>
      </c>
      <c r="AN479" s="211" cm="1">
        <f t="array" aca="1" ref="AN479" ca="1">IF($G479="D",VLOOKUP($C479,DefaultParameters,MATCH(AN$8,'Default Parameters'!$3:$3,0),FALSE),"[enter country-specific value")</f>
        <v>0.1</v>
      </c>
      <c r="AO479" s="211" cm="1">
        <f t="array" aca="1" ref="AO479" ca="1">IF($G479="D",VLOOKUP($C479,DefaultParameters,MATCH(AO$8,'Default Parameters'!$3:$3,0),FALSE),"[enter country-specific value")</f>
        <v>0.1</v>
      </c>
      <c r="AP479" s="211"/>
      <c r="AQ479" s="211"/>
      <c r="AR479" s="211"/>
      <c r="AS479" s="211"/>
      <c r="AT479" s="211"/>
      <c r="AU479" s="188"/>
      <c r="AV479" s="43" t="e" cm="1">
        <f t="array" aca="1" ref="AV479" ca="1">IF($G479="D",VLOOKUP($C479,DefaultParameters,MATCH(AV$8,'Default Parameters'!$3:$3,0),FALSE),"[enter country-specific value")</f>
        <v>#N/A</v>
      </c>
    </row>
    <row r="480" spans="1:48" x14ac:dyDescent="0.25">
      <c r="A480" s="44" t="str">
        <f t="shared" si="112"/>
        <v>fmin_Non-dairy cattle</v>
      </c>
      <c r="B480" s="2" t="s">
        <v>49</v>
      </c>
      <c r="C480" s="2" t="s">
        <v>195</v>
      </c>
      <c r="D480" s="77" t="str">
        <f t="shared" ca="1" si="113"/>
        <v>N</v>
      </c>
      <c r="E480" s="2" t="s">
        <v>77</v>
      </c>
      <c r="F480" s="77" t="str">
        <f t="shared" ca="1" si="114"/>
        <v>kg N/kg</v>
      </c>
      <c r="G480" s="201" t="s">
        <v>124</v>
      </c>
      <c r="H480" s="2" t="s">
        <v>49</v>
      </c>
      <c r="I480" s="211" t="str">
        <f t="shared" ca="1" si="115"/>
        <v>3B EMEP/EEA Guidebook 2019, Step 9 (Dämmgen et al., 2007).</v>
      </c>
      <c r="J480" s="176"/>
      <c r="K480" s="211" cm="1">
        <f t="array" aca="1" ref="K480" ca="1">IF($G480="D",VLOOKUP($C480,DefaultParameters,MATCH(K$8,'Default Parameters'!$3:$3,0),FALSE),"[enter country-specific value")</f>
        <v>0.1</v>
      </c>
      <c r="L480" s="211" cm="1">
        <f t="array" aca="1" ref="L480" ca="1">IF($G480="D",VLOOKUP($C480,DefaultParameters,MATCH(L$8,'Default Parameters'!$3:$3,0),FALSE),"[enter country-specific value")</f>
        <v>0.1</v>
      </c>
      <c r="M480" s="211" cm="1">
        <f t="array" aca="1" ref="M480" ca="1">IF($G480="D",VLOOKUP($C480,DefaultParameters,MATCH(M$8,'Default Parameters'!$3:$3,0),FALSE),"[enter country-specific value")</f>
        <v>0.1</v>
      </c>
      <c r="N480" s="211" cm="1">
        <f t="array" aca="1" ref="N480" ca="1">IF($G480="D",VLOOKUP($C480,DefaultParameters,MATCH(N$8,'Default Parameters'!$3:$3,0),FALSE),"[enter country-specific value")</f>
        <v>0.1</v>
      </c>
      <c r="O480" s="211" cm="1">
        <f t="array" aca="1" ref="O480" ca="1">IF($G480="D",VLOOKUP($C480,DefaultParameters,MATCH(O$8,'Default Parameters'!$3:$3,0),FALSE),"[enter country-specific value")</f>
        <v>0.1</v>
      </c>
      <c r="P480" s="211" cm="1">
        <f t="array" aca="1" ref="P480" ca="1">IF($G480="D",VLOOKUP($C480,DefaultParameters,MATCH(P$8,'Default Parameters'!$3:$3,0),FALSE),"[enter country-specific value")</f>
        <v>0.1</v>
      </c>
      <c r="Q480" s="211" cm="1">
        <f t="array" aca="1" ref="Q480" ca="1">IF($G480="D",VLOOKUP($C480,DefaultParameters,MATCH(Q$8,'Default Parameters'!$3:$3,0),FALSE),"[enter country-specific value")</f>
        <v>0.1</v>
      </c>
      <c r="R480" s="211" cm="1">
        <f t="array" aca="1" ref="R480" ca="1">IF($G480="D",VLOOKUP($C480,DefaultParameters,MATCH(R$8,'Default Parameters'!$3:$3,0),FALSE),"[enter country-specific value")</f>
        <v>0.1</v>
      </c>
      <c r="S480" s="211" cm="1">
        <f t="array" aca="1" ref="S480" ca="1">IF($G480="D",VLOOKUP($C480,DefaultParameters,MATCH(S$8,'Default Parameters'!$3:$3,0),FALSE),"[enter country-specific value")</f>
        <v>0.1</v>
      </c>
      <c r="T480" s="211" cm="1">
        <f t="array" aca="1" ref="T480" ca="1">IF($G480="D",VLOOKUP($C480,DefaultParameters,MATCH(T$8,'Default Parameters'!$3:$3,0),FALSE),"[enter country-specific value")</f>
        <v>0.1</v>
      </c>
      <c r="U480" s="211" cm="1">
        <f t="array" aca="1" ref="U480" ca="1">IF($G480="D",VLOOKUP($C480,DefaultParameters,MATCH(U$8,'Default Parameters'!$3:$3,0),FALSE),"[enter country-specific value")</f>
        <v>0.1</v>
      </c>
      <c r="V480" s="211" cm="1">
        <f t="array" aca="1" ref="V480" ca="1">IF($G480="D",VLOOKUP($C480,DefaultParameters,MATCH(V$8,'Default Parameters'!$3:$3,0),FALSE),"[enter country-specific value")</f>
        <v>0.1</v>
      </c>
      <c r="W480" s="211" cm="1">
        <f t="array" aca="1" ref="W480" ca="1">IF($G480="D",VLOOKUP($C480,DefaultParameters,MATCH(W$8,'Default Parameters'!$3:$3,0),FALSE),"[enter country-specific value")</f>
        <v>0.1</v>
      </c>
      <c r="X480" s="211" cm="1">
        <f t="array" aca="1" ref="X480" ca="1">IF($G480="D",VLOOKUP($C480,DefaultParameters,MATCH(X$8,'Default Parameters'!$3:$3,0),FALSE),"[enter country-specific value")</f>
        <v>0.1</v>
      </c>
      <c r="Y480" s="211" cm="1">
        <f t="array" aca="1" ref="Y480" ca="1">IF($G480="D",VLOOKUP($C480,DefaultParameters,MATCH(Y$8,'Default Parameters'!$3:$3,0),FALSE),"[enter country-specific value")</f>
        <v>0.1</v>
      </c>
      <c r="Z480" s="211" cm="1">
        <f t="array" aca="1" ref="Z480" ca="1">IF($G480="D",VLOOKUP($C480,DefaultParameters,MATCH(Z$8,'Default Parameters'!$3:$3,0),FALSE),"[enter country-specific value")</f>
        <v>0.1</v>
      </c>
      <c r="AA480" s="211" cm="1">
        <f t="array" aca="1" ref="AA480" ca="1">IF($G480="D",VLOOKUP($C480,DefaultParameters,MATCH(AA$8,'Default Parameters'!$3:$3,0),FALSE),"[enter country-specific value")</f>
        <v>0.1</v>
      </c>
      <c r="AB480" s="211" cm="1">
        <f t="array" aca="1" ref="AB480" ca="1">IF($G480="D",VLOOKUP($C480,DefaultParameters,MATCH(AB$8,'Default Parameters'!$3:$3,0),FALSE),"[enter country-specific value")</f>
        <v>0.1</v>
      </c>
      <c r="AC480" s="211" cm="1">
        <f t="array" aca="1" ref="AC480" ca="1">IF($G480="D",VLOOKUP($C480,DefaultParameters,MATCH(AC$8,'Default Parameters'!$3:$3,0),FALSE),"[enter country-specific value")</f>
        <v>0.1</v>
      </c>
      <c r="AD480" s="211" cm="1">
        <f t="array" aca="1" ref="AD480" ca="1">IF($G480="D",VLOOKUP($C480,DefaultParameters,MATCH(AD$8,'Default Parameters'!$3:$3,0),FALSE),"[enter country-specific value")</f>
        <v>0.1</v>
      </c>
      <c r="AE480" s="211" cm="1">
        <f t="array" aca="1" ref="AE480" ca="1">IF($G480="D",VLOOKUP($C480,DefaultParameters,MATCH(AE$8,'Default Parameters'!$3:$3,0),FALSE),"[enter country-specific value")</f>
        <v>0.1</v>
      </c>
      <c r="AF480" s="211" cm="1">
        <f t="array" aca="1" ref="AF480" ca="1">IF($G480="D",VLOOKUP($C480,DefaultParameters,MATCH(AF$8,'Default Parameters'!$3:$3,0),FALSE),"[enter country-specific value")</f>
        <v>0.1</v>
      </c>
      <c r="AG480" s="211" cm="1">
        <f t="array" aca="1" ref="AG480" ca="1">IF($G480="D",VLOOKUP($C480,DefaultParameters,MATCH(AG$8,'Default Parameters'!$3:$3,0),FALSE),"[enter country-specific value")</f>
        <v>0.1</v>
      </c>
      <c r="AH480" s="211" cm="1">
        <f t="array" aca="1" ref="AH480" ca="1">IF($G480="D",VLOOKUP($C480,DefaultParameters,MATCH(AH$8,'Default Parameters'!$3:$3,0),FALSE),"[enter country-specific value")</f>
        <v>0.1</v>
      </c>
      <c r="AI480" s="211" cm="1">
        <f t="array" aca="1" ref="AI480" ca="1">IF($G480="D",VLOOKUP($C480,DefaultParameters,MATCH(AI$8,'Default Parameters'!$3:$3,0),FALSE),"[enter country-specific value")</f>
        <v>0.1</v>
      </c>
      <c r="AJ480" s="211" cm="1">
        <f t="array" aca="1" ref="AJ480" ca="1">IF($G480="D",VLOOKUP($C480,DefaultParameters,MATCH(AJ$8,'Default Parameters'!$3:$3,0),FALSE),"[enter country-specific value")</f>
        <v>0.1</v>
      </c>
      <c r="AK480" s="211" cm="1">
        <f t="array" aca="1" ref="AK480" ca="1">IF($G480="D",VLOOKUP($C480,DefaultParameters,MATCH(AK$8,'Default Parameters'!$3:$3,0),FALSE),"[enter country-specific value")</f>
        <v>0.1</v>
      </c>
      <c r="AL480" s="211" cm="1">
        <f t="array" aca="1" ref="AL480" ca="1">IF($G480="D",VLOOKUP($C480,DefaultParameters,MATCH(AL$8,'Default Parameters'!$3:$3,0),FALSE),"[enter country-specific value")</f>
        <v>0.1</v>
      </c>
      <c r="AM480" s="211" cm="1">
        <f t="array" aca="1" ref="AM480" ca="1">IF($G480="D",VLOOKUP($C480,DefaultParameters,MATCH(AM$8,'Default Parameters'!$3:$3,0),FALSE),"[enter country-specific value")</f>
        <v>0.1</v>
      </c>
      <c r="AN480" s="211" cm="1">
        <f t="array" aca="1" ref="AN480" ca="1">IF($G480="D",VLOOKUP($C480,DefaultParameters,MATCH(AN$8,'Default Parameters'!$3:$3,0),FALSE),"[enter country-specific value")</f>
        <v>0.1</v>
      </c>
      <c r="AO480" s="211" cm="1">
        <f t="array" aca="1" ref="AO480" ca="1">IF($G480="D",VLOOKUP($C480,DefaultParameters,MATCH(AO$8,'Default Parameters'!$3:$3,0),FALSE),"[enter country-specific value")</f>
        <v>0.1</v>
      </c>
      <c r="AP480" s="211"/>
      <c r="AQ480" s="211"/>
      <c r="AR480" s="211"/>
      <c r="AS480" s="211"/>
      <c r="AT480" s="211"/>
      <c r="AU480" s="188"/>
      <c r="AV480" s="43" t="e" cm="1">
        <f t="array" aca="1" ref="AV480" ca="1">IF($G480="D",VLOOKUP($C480,DefaultParameters,MATCH(AV$8,'Default Parameters'!$3:$3,0),FALSE),"[enter country-specific value")</f>
        <v>#N/A</v>
      </c>
    </row>
    <row r="481" spans="1:48" x14ac:dyDescent="0.25">
      <c r="A481" s="44" t="str">
        <f t="shared" si="112"/>
        <v>fmin_Non-dairy cattle (calves)</v>
      </c>
      <c r="B481" s="2" t="s">
        <v>49</v>
      </c>
      <c r="C481" s="2" t="s">
        <v>195</v>
      </c>
      <c r="D481" s="77" t="str">
        <f t="shared" ca="1" si="113"/>
        <v>N</v>
      </c>
      <c r="E481" s="2" t="s">
        <v>78</v>
      </c>
      <c r="F481" s="77" t="str">
        <f t="shared" ca="1" si="114"/>
        <v>kg N/kg</v>
      </c>
      <c r="G481" s="201" t="s">
        <v>124</v>
      </c>
      <c r="H481" s="2" t="s">
        <v>49</v>
      </c>
      <c r="I481" s="211" t="str">
        <f t="shared" ca="1" si="115"/>
        <v>3B EMEP/EEA Guidebook 2019, Step 9 (Dämmgen et al., 2007).</v>
      </c>
      <c r="J481" s="202"/>
      <c r="K481" s="211" cm="1">
        <f t="array" aca="1" ref="K481" ca="1">IF($G481="D",VLOOKUP($C481,DefaultParameters,MATCH(K$8,'Default Parameters'!$3:$3,0),FALSE),"[enter country-specific value")</f>
        <v>0.1</v>
      </c>
      <c r="L481" s="211" cm="1">
        <f t="array" aca="1" ref="L481" ca="1">IF($G481="D",VLOOKUP($C481,DefaultParameters,MATCH(L$8,'Default Parameters'!$3:$3,0),FALSE),"[enter country-specific value")</f>
        <v>0.1</v>
      </c>
      <c r="M481" s="211" cm="1">
        <f t="array" aca="1" ref="M481" ca="1">IF($G481="D",VLOOKUP($C481,DefaultParameters,MATCH(M$8,'Default Parameters'!$3:$3,0),FALSE),"[enter country-specific value")</f>
        <v>0.1</v>
      </c>
      <c r="N481" s="211" cm="1">
        <f t="array" aca="1" ref="N481" ca="1">IF($G481="D",VLOOKUP($C481,DefaultParameters,MATCH(N$8,'Default Parameters'!$3:$3,0),FALSE),"[enter country-specific value")</f>
        <v>0.1</v>
      </c>
      <c r="O481" s="211" cm="1">
        <f t="array" aca="1" ref="O481" ca="1">IF($G481="D",VLOOKUP($C481,DefaultParameters,MATCH(O$8,'Default Parameters'!$3:$3,0),FALSE),"[enter country-specific value")</f>
        <v>0.1</v>
      </c>
      <c r="P481" s="211" cm="1">
        <f t="array" aca="1" ref="P481" ca="1">IF($G481="D",VLOOKUP($C481,DefaultParameters,MATCH(P$8,'Default Parameters'!$3:$3,0),FALSE),"[enter country-specific value")</f>
        <v>0.1</v>
      </c>
      <c r="Q481" s="211" cm="1">
        <f t="array" aca="1" ref="Q481" ca="1">IF($G481="D",VLOOKUP($C481,DefaultParameters,MATCH(Q$8,'Default Parameters'!$3:$3,0),FALSE),"[enter country-specific value")</f>
        <v>0.1</v>
      </c>
      <c r="R481" s="211" cm="1">
        <f t="array" aca="1" ref="R481" ca="1">IF($G481="D",VLOOKUP($C481,DefaultParameters,MATCH(R$8,'Default Parameters'!$3:$3,0),FALSE),"[enter country-specific value")</f>
        <v>0.1</v>
      </c>
      <c r="S481" s="211" cm="1">
        <f t="array" aca="1" ref="S481" ca="1">IF($G481="D",VLOOKUP($C481,DefaultParameters,MATCH(S$8,'Default Parameters'!$3:$3,0),FALSE),"[enter country-specific value")</f>
        <v>0.1</v>
      </c>
      <c r="T481" s="211" cm="1">
        <f t="array" aca="1" ref="T481" ca="1">IF($G481="D",VLOOKUP($C481,DefaultParameters,MATCH(T$8,'Default Parameters'!$3:$3,0),FALSE),"[enter country-specific value")</f>
        <v>0.1</v>
      </c>
      <c r="U481" s="211" cm="1">
        <f t="array" aca="1" ref="U481" ca="1">IF($G481="D",VLOOKUP($C481,DefaultParameters,MATCH(U$8,'Default Parameters'!$3:$3,0),FALSE),"[enter country-specific value")</f>
        <v>0.1</v>
      </c>
      <c r="V481" s="211" cm="1">
        <f t="array" aca="1" ref="V481" ca="1">IF($G481="D",VLOOKUP($C481,DefaultParameters,MATCH(V$8,'Default Parameters'!$3:$3,0),FALSE),"[enter country-specific value")</f>
        <v>0.1</v>
      </c>
      <c r="W481" s="211" cm="1">
        <f t="array" aca="1" ref="W481" ca="1">IF($G481="D",VLOOKUP($C481,DefaultParameters,MATCH(W$8,'Default Parameters'!$3:$3,0),FALSE),"[enter country-specific value")</f>
        <v>0.1</v>
      </c>
      <c r="X481" s="211" cm="1">
        <f t="array" aca="1" ref="X481" ca="1">IF($G481="D",VLOOKUP($C481,DefaultParameters,MATCH(X$8,'Default Parameters'!$3:$3,0),FALSE),"[enter country-specific value")</f>
        <v>0.1</v>
      </c>
      <c r="Y481" s="211" cm="1">
        <f t="array" aca="1" ref="Y481" ca="1">IF($G481="D",VLOOKUP($C481,DefaultParameters,MATCH(Y$8,'Default Parameters'!$3:$3,0),FALSE),"[enter country-specific value")</f>
        <v>0.1</v>
      </c>
      <c r="Z481" s="211" cm="1">
        <f t="array" aca="1" ref="Z481" ca="1">IF($G481="D",VLOOKUP($C481,DefaultParameters,MATCH(Z$8,'Default Parameters'!$3:$3,0),FALSE),"[enter country-specific value")</f>
        <v>0.1</v>
      </c>
      <c r="AA481" s="211" cm="1">
        <f t="array" aca="1" ref="AA481" ca="1">IF($G481="D",VLOOKUP($C481,DefaultParameters,MATCH(AA$8,'Default Parameters'!$3:$3,0),FALSE),"[enter country-specific value")</f>
        <v>0.1</v>
      </c>
      <c r="AB481" s="211" cm="1">
        <f t="array" aca="1" ref="AB481" ca="1">IF($G481="D",VLOOKUP($C481,DefaultParameters,MATCH(AB$8,'Default Parameters'!$3:$3,0),FALSE),"[enter country-specific value")</f>
        <v>0.1</v>
      </c>
      <c r="AC481" s="211" cm="1">
        <f t="array" aca="1" ref="AC481" ca="1">IF($G481="D",VLOOKUP($C481,DefaultParameters,MATCH(AC$8,'Default Parameters'!$3:$3,0),FALSE),"[enter country-specific value")</f>
        <v>0.1</v>
      </c>
      <c r="AD481" s="211" cm="1">
        <f t="array" aca="1" ref="AD481" ca="1">IF($G481="D",VLOOKUP($C481,DefaultParameters,MATCH(AD$8,'Default Parameters'!$3:$3,0),FALSE),"[enter country-specific value")</f>
        <v>0.1</v>
      </c>
      <c r="AE481" s="211" cm="1">
        <f t="array" aca="1" ref="AE481" ca="1">IF($G481="D",VLOOKUP($C481,DefaultParameters,MATCH(AE$8,'Default Parameters'!$3:$3,0),FALSE),"[enter country-specific value")</f>
        <v>0.1</v>
      </c>
      <c r="AF481" s="211" cm="1">
        <f t="array" aca="1" ref="AF481" ca="1">IF($G481="D",VLOOKUP($C481,DefaultParameters,MATCH(AF$8,'Default Parameters'!$3:$3,0),FALSE),"[enter country-specific value")</f>
        <v>0.1</v>
      </c>
      <c r="AG481" s="211" cm="1">
        <f t="array" aca="1" ref="AG481" ca="1">IF($G481="D",VLOOKUP($C481,DefaultParameters,MATCH(AG$8,'Default Parameters'!$3:$3,0),FALSE),"[enter country-specific value")</f>
        <v>0.1</v>
      </c>
      <c r="AH481" s="211" cm="1">
        <f t="array" aca="1" ref="AH481" ca="1">IF($G481="D",VLOOKUP($C481,DefaultParameters,MATCH(AH$8,'Default Parameters'!$3:$3,0),FALSE),"[enter country-specific value")</f>
        <v>0.1</v>
      </c>
      <c r="AI481" s="211" cm="1">
        <f t="array" aca="1" ref="AI481" ca="1">IF($G481="D",VLOOKUP($C481,DefaultParameters,MATCH(AI$8,'Default Parameters'!$3:$3,0),FALSE),"[enter country-specific value")</f>
        <v>0.1</v>
      </c>
      <c r="AJ481" s="211" cm="1">
        <f t="array" aca="1" ref="AJ481" ca="1">IF($G481="D",VLOOKUP($C481,DefaultParameters,MATCH(AJ$8,'Default Parameters'!$3:$3,0),FALSE),"[enter country-specific value")</f>
        <v>0.1</v>
      </c>
      <c r="AK481" s="211" cm="1">
        <f t="array" aca="1" ref="AK481" ca="1">IF($G481="D",VLOOKUP($C481,DefaultParameters,MATCH(AK$8,'Default Parameters'!$3:$3,0),FALSE),"[enter country-specific value")</f>
        <v>0.1</v>
      </c>
      <c r="AL481" s="211" cm="1">
        <f t="array" aca="1" ref="AL481" ca="1">IF($G481="D",VLOOKUP($C481,DefaultParameters,MATCH(AL$8,'Default Parameters'!$3:$3,0),FALSE),"[enter country-specific value")</f>
        <v>0.1</v>
      </c>
      <c r="AM481" s="211" cm="1">
        <f t="array" aca="1" ref="AM481" ca="1">IF($G481="D",VLOOKUP($C481,DefaultParameters,MATCH(AM$8,'Default Parameters'!$3:$3,0),FALSE),"[enter country-specific value")</f>
        <v>0.1</v>
      </c>
      <c r="AN481" s="211" cm="1">
        <f t="array" aca="1" ref="AN481" ca="1">IF($G481="D",VLOOKUP($C481,DefaultParameters,MATCH(AN$8,'Default Parameters'!$3:$3,0),FALSE),"[enter country-specific value")</f>
        <v>0.1</v>
      </c>
      <c r="AO481" s="211" cm="1">
        <f t="array" aca="1" ref="AO481" ca="1">IF($G481="D",VLOOKUP($C481,DefaultParameters,MATCH(AO$8,'Default Parameters'!$3:$3,0),FALSE),"[enter country-specific value")</f>
        <v>0.1</v>
      </c>
      <c r="AP481" s="211"/>
      <c r="AQ481" s="211"/>
      <c r="AR481" s="211"/>
      <c r="AS481" s="211"/>
      <c r="AT481" s="211"/>
      <c r="AU481" s="188"/>
      <c r="AV481" s="43" t="e" cm="1">
        <f t="array" aca="1" ref="AV481" ca="1">IF($G481="D",VLOOKUP($C481,DefaultParameters,MATCH(AV$8,'Default Parameters'!$3:$3,0),FALSE),"[enter country-specific value")</f>
        <v>#N/A</v>
      </c>
    </row>
    <row r="482" spans="1:48" x14ac:dyDescent="0.25">
      <c r="A482" s="44" t="str">
        <f t="shared" si="112"/>
        <v>fmin_Sheep</v>
      </c>
      <c r="B482" s="2" t="s">
        <v>49</v>
      </c>
      <c r="C482" s="2" t="s">
        <v>195</v>
      </c>
      <c r="D482" s="77" t="str">
        <f t="shared" ca="1" si="113"/>
        <v>N</v>
      </c>
      <c r="E482" s="2" t="s">
        <v>79</v>
      </c>
      <c r="F482" s="77" t="str">
        <f t="shared" ca="1" si="114"/>
        <v>kg N/kg</v>
      </c>
      <c r="G482" s="201" t="s">
        <v>124</v>
      </c>
      <c r="H482" s="2" t="s">
        <v>49</v>
      </c>
      <c r="I482" s="211" t="str">
        <f t="shared" ca="1" si="115"/>
        <v>3B EMEP/EEA Guidebook 2019, Step 9 (Dämmgen et al., 2007).</v>
      </c>
      <c r="J482" s="202"/>
      <c r="K482" s="211" cm="1">
        <f t="array" aca="1" ref="K482" ca="1">IF($G482="D",VLOOKUP($C482,DefaultParameters,MATCH(K$8,'Default Parameters'!$3:$3,0),FALSE),"[enter country-specific value")</f>
        <v>0.1</v>
      </c>
      <c r="L482" s="211" cm="1">
        <f t="array" aca="1" ref="L482" ca="1">IF($G482="D",VLOOKUP($C482,DefaultParameters,MATCH(L$8,'Default Parameters'!$3:$3,0),FALSE),"[enter country-specific value")</f>
        <v>0.1</v>
      </c>
      <c r="M482" s="211" cm="1">
        <f t="array" aca="1" ref="M482" ca="1">IF($G482="D",VLOOKUP($C482,DefaultParameters,MATCH(M$8,'Default Parameters'!$3:$3,0),FALSE),"[enter country-specific value")</f>
        <v>0.1</v>
      </c>
      <c r="N482" s="211" cm="1">
        <f t="array" aca="1" ref="N482" ca="1">IF($G482="D",VLOOKUP($C482,DefaultParameters,MATCH(N$8,'Default Parameters'!$3:$3,0),FALSE),"[enter country-specific value")</f>
        <v>0.1</v>
      </c>
      <c r="O482" s="211" cm="1">
        <f t="array" aca="1" ref="O482" ca="1">IF($G482="D",VLOOKUP($C482,DefaultParameters,MATCH(O$8,'Default Parameters'!$3:$3,0),FALSE),"[enter country-specific value")</f>
        <v>0.1</v>
      </c>
      <c r="P482" s="211" cm="1">
        <f t="array" aca="1" ref="P482" ca="1">IF($G482="D",VLOOKUP($C482,DefaultParameters,MATCH(P$8,'Default Parameters'!$3:$3,0),FALSE),"[enter country-specific value")</f>
        <v>0.1</v>
      </c>
      <c r="Q482" s="211" cm="1">
        <f t="array" aca="1" ref="Q482" ca="1">IF($G482="D",VLOOKUP($C482,DefaultParameters,MATCH(Q$8,'Default Parameters'!$3:$3,0),FALSE),"[enter country-specific value")</f>
        <v>0.1</v>
      </c>
      <c r="R482" s="211" cm="1">
        <f t="array" aca="1" ref="R482" ca="1">IF($G482="D",VLOOKUP($C482,DefaultParameters,MATCH(R$8,'Default Parameters'!$3:$3,0),FALSE),"[enter country-specific value")</f>
        <v>0.1</v>
      </c>
      <c r="S482" s="211" cm="1">
        <f t="array" aca="1" ref="S482" ca="1">IF($G482="D",VLOOKUP($C482,DefaultParameters,MATCH(S$8,'Default Parameters'!$3:$3,0),FALSE),"[enter country-specific value")</f>
        <v>0.1</v>
      </c>
      <c r="T482" s="211" cm="1">
        <f t="array" aca="1" ref="T482" ca="1">IF($G482="D",VLOOKUP($C482,DefaultParameters,MATCH(T$8,'Default Parameters'!$3:$3,0),FALSE),"[enter country-specific value")</f>
        <v>0.1</v>
      </c>
      <c r="U482" s="211" cm="1">
        <f t="array" aca="1" ref="U482" ca="1">IF($G482="D",VLOOKUP($C482,DefaultParameters,MATCH(U$8,'Default Parameters'!$3:$3,0),FALSE),"[enter country-specific value")</f>
        <v>0.1</v>
      </c>
      <c r="V482" s="211" cm="1">
        <f t="array" aca="1" ref="V482" ca="1">IF($G482="D",VLOOKUP($C482,DefaultParameters,MATCH(V$8,'Default Parameters'!$3:$3,0),FALSE),"[enter country-specific value")</f>
        <v>0.1</v>
      </c>
      <c r="W482" s="211" cm="1">
        <f t="array" aca="1" ref="W482" ca="1">IF($G482="D",VLOOKUP($C482,DefaultParameters,MATCH(W$8,'Default Parameters'!$3:$3,0),FALSE),"[enter country-specific value")</f>
        <v>0.1</v>
      </c>
      <c r="X482" s="211" cm="1">
        <f t="array" aca="1" ref="X482" ca="1">IF($G482="D",VLOOKUP($C482,DefaultParameters,MATCH(X$8,'Default Parameters'!$3:$3,0),FALSE),"[enter country-specific value")</f>
        <v>0.1</v>
      </c>
      <c r="Y482" s="211" cm="1">
        <f t="array" aca="1" ref="Y482" ca="1">IF($G482="D",VLOOKUP($C482,DefaultParameters,MATCH(Y$8,'Default Parameters'!$3:$3,0),FALSE),"[enter country-specific value")</f>
        <v>0.1</v>
      </c>
      <c r="Z482" s="211" cm="1">
        <f t="array" aca="1" ref="Z482" ca="1">IF($G482="D",VLOOKUP($C482,DefaultParameters,MATCH(Z$8,'Default Parameters'!$3:$3,0),FALSE),"[enter country-specific value")</f>
        <v>0.1</v>
      </c>
      <c r="AA482" s="211" cm="1">
        <f t="array" aca="1" ref="AA482" ca="1">IF($G482="D",VLOOKUP($C482,DefaultParameters,MATCH(AA$8,'Default Parameters'!$3:$3,0),FALSE),"[enter country-specific value")</f>
        <v>0.1</v>
      </c>
      <c r="AB482" s="211" cm="1">
        <f t="array" aca="1" ref="AB482" ca="1">IF($G482="D",VLOOKUP($C482,DefaultParameters,MATCH(AB$8,'Default Parameters'!$3:$3,0),FALSE),"[enter country-specific value")</f>
        <v>0.1</v>
      </c>
      <c r="AC482" s="211" cm="1">
        <f t="array" aca="1" ref="AC482" ca="1">IF($G482="D",VLOOKUP($C482,DefaultParameters,MATCH(AC$8,'Default Parameters'!$3:$3,0),FALSE),"[enter country-specific value")</f>
        <v>0.1</v>
      </c>
      <c r="AD482" s="211" cm="1">
        <f t="array" aca="1" ref="AD482" ca="1">IF($G482="D",VLOOKUP($C482,DefaultParameters,MATCH(AD$8,'Default Parameters'!$3:$3,0),FALSE),"[enter country-specific value")</f>
        <v>0.1</v>
      </c>
      <c r="AE482" s="211" cm="1">
        <f t="array" aca="1" ref="AE482" ca="1">IF($G482="D",VLOOKUP($C482,DefaultParameters,MATCH(AE$8,'Default Parameters'!$3:$3,0),FALSE),"[enter country-specific value")</f>
        <v>0.1</v>
      </c>
      <c r="AF482" s="211" cm="1">
        <f t="array" aca="1" ref="AF482" ca="1">IF($G482="D",VLOOKUP($C482,DefaultParameters,MATCH(AF$8,'Default Parameters'!$3:$3,0),FALSE),"[enter country-specific value")</f>
        <v>0.1</v>
      </c>
      <c r="AG482" s="211" cm="1">
        <f t="array" aca="1" ref="AG482" ca="1">IF($G482="D",VLOOKUP($C482,DefaultParameters,MATCH(AG$8,'Default Parameters'!$3:$3,0),FALSE),"[enter country-specific value")</f>
        <v>0.1</v>
      </c>
      <c r="AH482" s="211" cm="1">
        <f t="array" aca="1" ref="AH482" ca="1">IF($G482="D",VLOOKUP($C482,DefaultParameters,MATCH(AH$8,'Default Parameters'!$3:$3,0),FALSE),"[enter country-specific value")</f>
        <v>0.1</v>
      </c>
      <c r="AI482" s="211" cm="1">
        <f t="array" aca="1" ref="AI482" ca="1">IF($G482="D",VLOOKUP($C482,DefaultParameters,MATCH(AI$8,'Default Parameters'!$3:$3,0),FALSE),"[enter country-specific value")</f>
        <v>0.1</v>
      </c>
      <c r="AJ482" s="211" cm="1">
        <f t="array" aca="1" ref="AJ482" ca="1">IF($G482="D",VLOOKUP($C482,DefaultParameters,MATCH(AJ$8,'Default Parameters'!$3:$3,0),FALSE),"[enter country-specific value")</f>
        <v>0.1</v>
      </c>
      <c r="AK482" s="211" cm="1">
        <f t="array" aca="1" ref="AK482" ca="1">IF($G482="D",VLOOKUP($C482,DefaultParameters,MATCH(AK$8,'Default Parameters'!$3:$3,0),FALSE),"[enter country-specific value")</f>
        <v>0.1</v>
      </c>
      <c r="AL482" s="211" cm="1">
        <f t="array" aca="1" ref="AL482" ca="1">IF($G482="D",VLOOKUP($C482,DefaultParameters,MATCH(AL$8,'Default Parameters'!$3:$3,0),FALSE),"[enter country-specific value")</f>
        <v>0.1</v>
      </c>
      <c r="AM482" s="211" cm="1">
        <f t="array" aca="1" ref="AM482" ca="1">IF($G482="D",VLOOKUP($C482,DefaultParameters,MATCH(AM$8,'Default Parameters'!$3:$3,0),FALSE),"[enter country-specific value")</f>
        <v>0.1</v>
      </c>
      <c r="AN482" s="211" cm="1">
        <f t="array" aca="1" ref="AN482" ca="1">IF($G482="D",VLOOKUP($C482,DefaultParameters,MATCH(AN$8,'Default Parameters'!$3:$3,0),FALSE),"[enter country-specific value")</f>
        <v>0.1</v>
      </c>
      <c r="AO482" s="211" cm="1">
        <f t="array" aca="1" ref="AO482" ca="1">IF($G482="D",VLOOKUP($C482,DefaultParameters,MATCH(AO$8,'Default Parameters'!$3:$3,0),FALSE),"[enter country-specific value")</f>
        <v>0.1</v>
      </c>
      <c r="AP482" s="211"/>
      <c r="AQ482" s="211"/>
      <c r="AR482" s="211"/>
      <c r="AS482" s="211"/>
      <c r="AT482" s="211"/>
      <c r="AU482" s="188"/>
      <c r="AV482" s="43" t="e" cm="1">
        <f t="array" aca="1" ref="AV482" ca="1">IF($G482="D",VLOOKUP($C482,DefaultParameters,MATCH(AV$8,'Default Parameters'!$3:$3,0),FALSE),"[enter country-specific value")</f>
        <v>#N/A</v>
      </c>
    </row>
    <row r="483" spans="1:48" x14ac:dyDescent="0.25">
      <c r="A483" s="44" t="str">
        <f t="shared" si="112"/>
        <v>fmin_Swine (finishing pigs)</v>
      </c>
      <c r="B483" s="2" t="s">
        <v>49</v>
      </c>
      <c r="C483" s="2" t="s">
        <v>195</v>
      </c>
      <c r="D483" s="77" t="str">
        <f t="shared" ca="1" si="113"/>
        <v>N</v>
      </c>
      <c r="E483" s="2" t="s">
        <v>538</v>
      </c>
      <c r="F483" s="77" t="str">
        <f t="shared" ca="1" si="114"/>
        <v>kg N/kg</v>
      </c>
      <c r="G483" s="201" t="s">
        <v>124</v>
      </c>
      <c r="H483" s="2" t="s">
        <v>49</v>
      </c>
      <c r="I483" s="211" t="str">
        <f t="shared" ca="1" si="115"/>
        <v>3B EMEP/EEA Guidebook 2019, Step 9 (Dämmgen et al., 2007).</v>
      </c>
      <c r="J483" s="202"/>
      <c r="K483" s="211" cm="1">
        <f t="array" aca="1" ref="K483" ca="1">IF($G483="D",VLOOKUP($C483,DefaultParameters,MATCH(K$8,'Default Parameters'!$3:$3,0),FALSE),"[enter country-specific value")</f>
        <v>0.1</v>
      </c>
      <c r="L483" s="211" cm="1">
        <f t="array" aca="1" ref="L483" ca="1">IF($G483="D",VLOOKUP($C483,DefaultParameters,MATCH(L$8,'Default Parameters'!$3:$3,0),FALSE),"[enter country-specific value")</f>
        <v>0.1</v>
      </c>
      <c r="M483" s="211" cm="1">
        <f t="array" aca="1" ref="M483" ca="1">IF($G483="D",VLOOKUP($C483,DefaultParameters,MATCH(M$8,'Default Parameters'!$3:$3,0),FALSE),"[enter country-specific value")</f>
        <v>0.1</v>
      </c>
      <c r="N483" s="211" cm="1">
        <f t="array" aca="1" ref="N483" ca="1">IF($G483="D",VLOOKUP($C483,DefaultParameters,MATCH(N$8,'Default Parameters'!$3:$3,0),FALSE),"[enter country-specific value")</f>
        <v>0.1</v>
      </c>
      <c r="O483" s="211" cm="1">
        <f t="array" aca="1" ref="O483" ca="1">IF($G483="D",VLOOKUP($C483,DefaultParameters,MATCH(O$8,'Default Parameters'!$3:$3,0),FALSE),"[enter country-specific value")</f>
        <v>0.1</v>
      </c>
      <c r="P483" s="211" cm="1">
        <f t="array" aca="1" ref="P483" ca="1">IF($G483="D",VLOOKUP($C483,DefaultParameters,MATCH(P$8,'Default Parameters'!$3:$3,0),FALSE),"[enter country-specific value")</f>
        <v>0.1</v>
      </c>
      <c r="Q483" s="211" cm="1">
        <f t="array" aca="1" ref="Q483" ca="1">IF($G483="D",VLOOKUP($C483,DefaultParameters,MATCH(Q$8,'Default Parameters'!$3:$3,0),FALSE),"[enter country-specific value")</f>
        <v>0.1</v>
      </c>
      <c r="R483" s="211" cm="1">
        <f t="array" aca="1" ref="R483" ca="1">IF($G483="D",VLOOKUP($C483,DefaultParameters,MATCH(R$8,'Default Parameters'!$3:$3,0),FALSE),"[enter country-specific value")</f>
        <v>0.1</v>
      </c>
      <c r="S483" s="211" cm="1">
        <f t="array" aca="1" ref="S483" ca="1">IF($G483="D",VLOOKUP($C483,DefaultParameters,MATCH(S$8,'Default Parameters'!$3:$3,0),FALSE),"[enter country-specific value")</f>
        <v>0.1</v>
      </c>
      <c r="T483" s="211" cm="1">
        <f t="array" aca="1" ref="T483" ca="1">IF($G483="D",VLOOKUP($C483,DefaultParameters,MATCH(T$8,'Default Parameters'!$3:$3,0),FALSE),"[enter country-specific value")</f>
        <v>0.1</v>
      </c>
      <c r="U483" s="211" cm="1">
        <f t="array" aca="1" ref="U483" ca="1">IF($G483="D",VLOOKUP($C483,DefaultParameters,MATCH(U$8,'Default Parameters'!$3:$3,0),FALSE),"[enter country-specific value")</f>
        <v>0.1</v>
      </c>
      <c r="V483" s="211" cm="1">
        <f t="array" aca="1" ref="V483" ca="1">IF($G483="D",VLOOKUP($C483,DefaultParameters,MATCH(V$8,'Default Parameters'!$3:$3,0),FALSE),"[enter country-specific value")</f>
        <v>0.1</v>
      </c>
      <c r="W483" s="211" cm="1">
        <f t="array" aca="1" ref="W483" ca="1">IF($G483="D",VLOOKUP($C483,DefaultParameters,MATCH(W$8,'Default Parameters'!$3:$3,0),FALSE),"[enter country-specific value")</f>
        <v>0.1</v>
      </c>
      <c r="X483" s="211" cm="1">
        <f t="array" aca="1" ref="X483" ca="1">IF($G483="D",VLOOKUP($C483,DefaultParameters,MATCH(X$8,'Default Parameters'!$3:$3,0),FALSE),"[enter country-specific value")</f>
        <v>0.1</v>
      </c>
      <c r="Y483" s="211" cm="1">
        <f t="array" aca="1" ref="Y483" ca="1">IF($G483="D",VLOOKUP($C483,DefaultParameters,MATCH(Y$8,'Default Parameters'!$3:$3,0),FALSE),"[enter country-specific value")</f>
        <v>0.1</v>
      </c>
      <c r="Z483" s="211" cm="1">
        <f t="array" aca="1" ref="Z483" ca="1">IF($G483="D",VLOOKUP($C483,DefaultParameters,MATCH(Z$8,'Default Parameters'!$3:$3,0),FALSE),"[enter country-specific value")</f>
        <v>0.1</v>
      </c>
      <c r="AA483" s="211" cm="1">
        <f t="array" aca="1" ref="AA483" ca="1">IF($G483="D",VLOOKUP($C483,DefaultParameters,MATCH(AA$8,'Default Parameters'!$3:$3,0),FALSE),"[enter country-specific value")</f>
        <v>0.1</v>
      </c>
      <c r="AB483" s="211" cm="1">
        <f t="array" aca="1" ref="AB483" ca="1">IF($G483="D",VLOOKUP($C483,DefaultParameters,MATCH(AB$8,'Default Parameters'!$3:$3,0),FALSE),"[enter country-specific value")</f>
        <v>0.1</v>
      </c>
      <c r="AC483" s="211" cm="1">
        <f t="array" aca="1" ref="AC483" ca="1">IF($G483="D",VLOOKUP($C483,DefaultParameters,MATCH(AC$8,'Default Parameters'!$3:$3,0),FALSE),"[enter country-specific value")</f>
        <v>0.1</v>
      </c>
      <c r="AD483" s="211" cm="1">
        <f t="array" aca="1" ref="AD483" ca="1">IF($G483="D",VLOOKUP($C483,DefaultParameters,MATCH(AD$8,'Default Parameters'!$3:$3,0),FALSE),"[enter country-specific value")</f>
        <v>0.1</v>
      </c>
      <c r="AE483" s="211" cm="1">
        <f t="array" aca="1" ref="AE483" ca="1">IF($G483="D",VLOOKUP($C483,DefaultParameters,MATCH(AE$8,'Default Parameters'!$3:$3,0),FALSE),"[enter country-specific value")</f>
        <v>0.1</v>
      </c>
      <c r="AF483" s="211" cm="1">
        <f t="array" aca="1" ref="AF483" ca="1">IF($G483="D",VLOOKUP($C483,DefaultParameters,MATCH(AF$8,'Default Parameters'!$3:$3,0),FALSE),"[enter country-specific value")</f>
        <v>0.1</v>
      </c>
      <c r="AG483" s="211" cm="1">
        <f t="array" aca="1" ref="AG483" ca="1">IF($G483="D",VLOOKUP($C483,DefaultParameters,MATCH(AG$8,'Default Parameters'!$3:$3,0),FALSE),"[enter country-specific value")</f>
        <v>0.1</v>
      </c>
      <c r="AH483" s="211" cm="1">
        <f t="array" aca="1" ref="AH483" ca="1">IF($G483="D",VLOOKUP($C483,DefaultParameters,MATCH(AH$8,'Default Parameters'!$3:$3,0),FALSE),"[enter country-specific value")</f>
        <v>0.1</v>
      </c>
      <c r="AI483" s="211" cm="1">
        <f t="array" aca="1" ref="AI483" ca="1">IF($G483="D",VLOOKUP($C483,DefaultParameters,MATCH(AI$8,'Default Parameters'!$3:$3,0),FALSE),"[enter country-specific value")</f>
        <v>0.1</v>
      </c>
      <c r="AJ483" s="211" cm="1">
        <f t="array" aca="1" ref="AJ483" ca="1">IF($G483="D",VLOOKUP($C483,DefaultParameters,MATCH(AJ$8,'Default Parameters'!$3:$3,0),FALSE),"[enter country-specific value")</f>
        <v>0.1</v>
      </c>
      <c r="AK483" s="211" cm="1">
        <f t="array" aca="1" ref="AK483" ca="1">IF($G483="D",VLOOKUP($C483,DefaultParameters,MATCH(AK$8,'Default Parameters'!$3:$3,0),FALSE),"[enter country-specific value")</f>
        <v>0.1</v>
      </c>
      <c r="AL483" s="211" cm="1">
        <f t="array" aca="1" ref="AL483" ca="1">IF($G483="D",VLOOKUP($C483,DefaultParameters,MATCH(AL$8,'Default Parameters'!$3:$3,0),FALSE),"[enter country-specific value")</f>
        <v>0.1</v>
      </c>
      <c r="AM483" s="211" cm="1">
        <f t="array" aca="1" ref="AM483" ca="1">IF($G483="D",VLOOKUP($C483,DefaultParameters,MATCH(AM$8,'Default Parameters'!$3:$3,0),FALSE),"[enter country-specific value")</f>
        <v>0.1</v>
      </c>
      <c r="AN483" s="211" cm="1">
        <f t="array" aca="1" ref="AN483" ca="1">IF($G483="D",VLOOKUP($C483,DefaultParameters,MATCH(AN$8,'Default Parameters'!$3:$3,0),FALSE),"[enter country-specific value")</f>
        <v>0.1</v>
      </c>
      <c r="AO483" s="211" cm="1">
        <f t="array" aca="1" ref="AO483" ca="1">IF($G483="D",VLOOKUP($C483,DefaultParameters,MATCH(AO$8,'Default Parameters'!$3:$3,0),FALSE),"[enter country-specific value")</f>
        <v>0.1</v>
      </c>
      <c r="AP483" s="211"/>
      <c r="AQ483" s="211"/>
      <c r="AR483" s="211"/>
      <c r="AS483" s="211"/>
      <c r="AT483" s="211"/>
      <c r="AU483" s="188"/>
      <c r="AV483" s="43" t="e" cm="1">
        <f t="array" aca="1" ref="AV483" ca="1">IF($G483="D",VLOOKUP($C483,DefaultParameters,MATCH(AV$8,'Default Parameters'!$3:$3,0),FALSE),"[enter country-specific value")</f>
        <v>#N/A</v>
      </c>
    </row>
    <row r="484" spans="1:48" x14ac:dyDescent="0.25">
      <c r="A484" s="44" t="str">
        <f t="shared" si="112"/>
        <v>fmin_Swine (sows)</v>
      </c>
      <c r="B484" s="2" t="s">
        <v>49</v>
      </c>
      <c r="C484" s="2" t="s">
        <v>195</v>
      </c>
      <c r="D484" s="77" t="str">
        <f t="shared" ca="1" si="113"/>
        <v>N</v>
      </c>
      <c r="E484" s="2" t="s">
        <v>145</v>
      </c>
      <c r="F484" s="77" t="str">
        <f t="shared" ca="1" si="114"/>
        <v>kg N/kg</v>
      </c>
      <c r="G484" s="201" t="s">
        <v>124</v>
      </c>
      <c r="H484" s="2" t="s">
        <v>49</v>
      </c>
      <c r="I484" s="211" t="str">
        <f t="shared" ca="1" si="115"/>
        <v>3B EMEP/EEA Guidebook 2019, Step 9 (Dämmgen et al., 2007).</v>
      </c>
      <c r="J484" s="202"/>
      <c r="K484" s="211" cm="1">
        <f t="array" aca="1" ref="K484" ca="1">IF($G484="D",VLOOKUP($C484,DefaultParameters,MATCH(K$8,'Default Parameters'!$3:$3,0),FALSE),"[enter country-specific value")</f>
        <v>0.1</v>
      </c>
      <c r="L484" s="211" cm="1">
        <f t="array" aca="1" ref="L484" ca="1">IF($G484="D",VLOOKUP($C484,DefaultParameters,MATCH(L$8,'Default Parameters'!$3:$3,0),FALSE),"[enter country-specific value")</f>
        <v>0.1</v>
      </c>
      <c r="M484" s="211" cm="1">
        <f t="array" aca="1" ref="M484" ca="1">IF($G484="D",VLOOKUP($C484,DefaultParameters,MATCH(M$8,'Default Parameters'!$3:$3,0),FALSE),"[enter country-specific value")</f>
        <v>0.1</v>
      </c>
      <c r="N484" s="211" cm="1">
        <f t="array" aca="1" ref="N484" ca="1">IF($G484="D",VLOOKUP($C484,DefaultParameters,MATCH(N$8,'Default Parameters'!$3:$3,0),FALSE),"[enter country-specific value")</f>
        <v>0.1</v>
      </c>
      <c r="O484" s="211" cm="1">
        <f t="array" aca="1" ref="O484" ca="1">IF($G484="D",VLOOKUP($C484,DefaultParameters,MATCH(O$8,'Default Parameters'!$3:$3,0),FALSE),"[enter country-specific value")</f>
        <v>0.1</v>
      </c>
      <c r="P484" s="211" cm="1">
        <f t="array" aca="1" ref="P484" ca="1">IF($G484="D",VLOOKUP($C484,DefaultParameters,MATCH(P$8,'Default Parameters'!$3:$3,0),FALSE),"[enter country-specific value")</f>
        <v>0.1</v>
      </c>
      <c r="Q484" s="211" cm="1">
        <f t="array" aca="1" ref="Q484" ca="1">IF($G484="D",VLOOKUP($C484,DefaultParameters,MATCH(Q$8,'Default Parameters'!$3:$3,0),FALSE),"[enter country-specific value")</f>
        <v>0.1</v>
      </c>
      <c r="R484" s="211" cm="1">
        <f t="array" aca="1" ref="R484" ca="1">IF($G484="D",VLOOKUP($C484,DefaultParameters,MATCH(R$8,'Default Parameters'!$3:$3,0),FALSE),"[enter country-specific value")</f>
        <v>0.1</v>
      </c>
      <c r="S484" s="211" cm="1">
        <f t="array" aca="1" ref="S484" ca="1">IF($G484="D",VLOOKUP($C484,DefaultParameters,MATCH(S$8,'Default Parameters'!$3:$3,0),FALSE),"[enter country-specific value")</f>
        <v>0.1</v>
      </c>
      <c r="T484" s="211" cm="1">
        <f t="array" aca="1" ref="T484" ca="1">IF($G484="D",VLOOKUP($C484,DefaultParameters,MATCH(T$8,'Default Parameters'!$3:$3,0),FALSE),"[enter country-specific value")</f>
        <v>0.1</v>
      </c>
      <c r="U484" s="211" cm="1">
        <f t="array" aca="1" ref="U484" ca="1">IF($G484="D",VLOOKUP($C484,DefaultParameters,MATCH(U$8,'Default Parameters'!$3:$3,0),FALSE),"[enter country-specific value")</f>
        <v>0.1</v>
      </c>
      <c r="V484" s="211" cm="1">
        <f t="array" aca="1" ref="V484" ca="1">IF($G484="D",VLOOKUP($C484,DefaultParameters,MATCH(V$8,'Default Parameters'!$3:$3,0),FALSE),"[enter country-specific value")</f>
        <v>0.1</v>
      </c>
      <c r="W484" s="211" cm="1">
        <f t="array" aca="1" ref="W484" ca="1">IF($G484="D",VLOOKUP($C484,DefaultParameters,MATCH(W$8,'Default Parameters'!$3:$3,0),FALSE),"[enter country-specific value")</f>
        <v>0.1</v>
      </c>
      <c r="X484" s="211" cm="1">
        <f t="array" aca="1" ref="X484" ca="1">IF($G484="D",VLOOKUP($C484,DefaultParameters,MATCH(X$8,'Default Parameters'!$3:$3,0),FALSE),"[enter country-specific value")</f>
        <v>0.1</v>
      </c>
      <c r="Y484" s="211" cm="1">
        <f t="array" aca="1" ref="Y484" ca="1">IF($G484="D",VLOOKUP($C484,DefaultParameters,MATCH(Y$8,'Default Parameters'!$3:$3,0),FALSE),"[enter country-specific value")</f>
        <v>0.1</v>
      </c>
      <c r="Z484" s="211" cm="1">
        <f t="array" aca="1" ref="Z484" ca="1">IF($G484="D",VLOOKUP($C484,DefaultParameters,MATCH(Z$8,'Default Parameters'!$3:$3,0),FALSE),"[enter country-specific value")</f>
        <v>0.1</v>
      </c>
      <c r="AA484" s="211" cm="1">
        <f t="array" aca="1" ref="AA484" ca="1">IF($G484="D",VLOOKUP($C484,DefaultParameters,MATCH(AA$8,'Default Parameters'!$3:$3,0),FALSE),"[enter country-specific value")</f>
        <v>0.1</v>
      </c>
      <c r="AB484" s="211" cm="1">
        <f t="array" aca="1" ref="AB484" ca="1">IF($G484="D",VLOOKUP($C484,DefaultParameters,MATCH(AB$8,'Default Parameters'!$3:$3,0),FALSE),"[enter country-specific value")</f>
        <v>0.1</v>
      </c>
      <c r="AC484" s="211" cm="1">
        <f t="array" aca="1" ref="AC484" ca="1">IF($G484="D",VLOOKUP($C484,DefaultParameters,MATCH(AC$8,'Default Parameters'!$3:$3,0),FALSE),"[enter country-specific value")</f>
        <v>0.1</v>
      </c>
      <c r="AD484" s="211" cm="1">
        <f t="array" aca="1" ref="AD484" ca="1">IF($G484="D",VLOOKUP($C484,DefaultParameters,MATCH(AD$8,'Default Parameters'!$3:$3,0),FALSE),"[enter country-specific value")</f>
        <v>0.1</v>
      </c>
      <c r="AE484" s="211" cm="1">
        <f t="array" aca="1" ref="AE484" ca="1">IF($G484="D",VLOOKUP($C484,DefaultParameters,MATCH(AE$8,'Default Parameters'!$3:$3,0),FALSE),"[enter country-specific value")</f>
        <v>0.1</v>
      </c>
      <c r="AF484" s="211" cm="1">
        <f t="array" aca="1" ref="AF484" ca="1">IF($G484="D",VLOOKUP($C484,DefaultParameters,MATCH(AF$8,'Default Parameters'!$3:$3,0),FALSE),"[enter country-specific value")</f>
        <v>0.1</v>
      </c>
      <c r="AG484" s="211" cm="1">
        <f t="array" aca="1" ref="AG484" ca="1">IF($G484="D",VLOOKUP($C484,DefaultParameters,MATCH(AG$8,'Default Parameters'!$3:$3,0),FALSE),"[enter country-specific value")</f>
        <v>0.1</v>
      </c>
      <c r="AH484" s="211" cm="1">
        <f t="array" aca="1" ref="AH484" ca="1">IF($G484="D",VLOOKUP($C484,DefaultParameters,MATCH(AH$8,'Default Parameters'!$3:$3,0),FALSE),"[enter country-specific value")</f>
        <v>0.1</v>
      </c>
      <c r="AI484" s="211" cm="1">
        <f t="array" aca="1" ref="AI484" ca="1">IF($G484="D",VLOOKUP($C484,DefaultParameters,MATCH(AI$8,'Default Parameters'!$3:$3,0),FALSE),"[enter country-specific value")</f>
        <v>0.1</v>
      </c>
      <c r="AJ484" s="211" cm="1">
        <f t="array" aca="1" ref="AJ484" ca="1">IF($G484="D",VLOOKUP($C484,DefaultParameters,MATCH(AJ$8,'Default Parameters'!$3:$3,0),FALSE),"[enter country-specific value")</f>
        <v>0.1</v>
      </c>
      <c r="AK484" s="211" cm="1">
        <f t="array" aca="1" ref="AK484" ca="1">IF($G484="D",VLOOKUP($C484,DefaultParameters,MATCH(AK$8,'Default Parameters'!$3:$3,0),FALSE),"[enter country-specific value")</f>
        <v>0.1</v>
      </c>
      <c r="AL484" s="211" cm="1">
        <f t="array" aca="1" ref="AL484" ca="1">IF($G484="D",VLOOKUP($C484,DefaultParameters,MATCH(AL$8,'Default Parameters'!$3:$3,0),FALSE),"[enter country-specific value")</f>
        <v>0.1</v>
      </c>
      <c r="AM484" s="211" cm="1">
        <f t="array" aca="1" ref="AM484" ca="1">IF($G484="D",VLOOKUP($C484,DefaultParameters,MATCH(AM$8,'Default Parameters'!$3:$3,0),FALSE),"[enter country-specific value")</f>
        <v>0.1</v>
      </c>
      <c r="AN484" s="211" cm="1">
        <f t="array" aca="1" ref="AN484" ca="1">IF($G484="D",VLOOKUP($C484,DefaultParameters,MATCH(AN$8,'Default Parameters'!$3:$3,0),FALSE),"[enter country-specific value")</f>
        <v>0.1</v>
      </c>
      <c r="AO484" s="211" cm="1">
        <f t="array" aca="1" ref="AO484" ca="1">IF($G484="D",VLOOKUP($C484,DefaultParameters,MATCH(AO$8,'Default Parameters'!$3:$3,0),FALSE),"[enter country-specific value")</f>
        <v>0.1</v>
      </c>
      <c r="AP484" s="211"/>
      <c r="AQ484" s="211"/>
      <c r="AR484" s="211"/>
      <c r="AS484" s="211"/>
      <c r="AT484" s="211"/>
      <c r="AU484" s="188"/>
      <c r="AV484" s="211" t="e" cm="1">
        <f t="array" aca="1" ref="AV484" ca="1">IF($G484="D",VLOOKUP($C484,DefaultParameters,MATCH(AV$8,'Default Parameters'!$3:$3,0),FALSE),"[enter country-specific value")</f>
        <v>#N/A</v>
      </c>
    </row>
    <row r="485" spans="1:48" x14ac:dyDescent="0.25">
      <c r="A485" s="44" t="str">
        <f t="shared" si="112"/>
        <v>fmin_Buffalo</v>
      </c>
      <c r="B485" s="2" t="s">
        <v>49</v>
      </c>
      <c r="C485" s="2" t="s">
        <v>195</v>
      </c>
      <c r="D485" s="77" t="str">
        <f t="shared" ca="1" si="113"/>
        <v>N</v>
      </c>
      <c r="E485" s="2" t="s">
        <v>80</v>
      </c>
      <c r="F485" s="77" t="str">
        <f t="shared" ca="1" si="114"/>
        <v>kg N/kg</v>
      </c>
      <c r="G485" s="201" t="s">
        <v>124</v>
      </c>
      <c r="H485" s="2" t="s">
        <v>49</v>
      </c>
      <c r="I485" s="211" t="str">
        <f t="shared" ca="1" si="115"/>
        <v>3B EMEP/EEA Guidebook 2019, Step 9 (Dämmgen et al., 2007).</v>
      </c>
      <c r="J485" s="202"/>
      <c r="K485" s="211" cm="1">
        <f t="array" aca="1" ref="K485" ca="1">IF($G485="D",VLOOKUP($C485,DefaultParameters,MATCH(K$8,'Default Parameters'!$3:$3,0),FALSE),"[enter country-specific value")</f>
        <v>0.1</v>
      </c>
      <c r="L485" s="211" cm="1">
        <f t="array" aca="1" ref="L485" ca="1">IF($G485="D",VLOOKUP($C485,DefaultParameters,MATCH(L$8,'Default Parameters'!$3:$3,0),FALSE),"[enter country-specific value")</f>
        <v>0.1</v>
      </c>
      <c r="M485" s="211" cm="1">
        <f t="array" aca="1" ref="M485" ca="1">IF($G485="D",VLOOKUP($C485,DefaultParameters,MATCH(M$8,'Default Parameters'!$3:$3,0),FALSE),"[enter country-specific value")</f>
        <v>0.1</v>
      </c>
      <c r="N485" s="211" cm="1">
        <f t="array" aca="1" ref="N485" ca="1">IF($G485="D",VLOOKUP($C485,DefaultParameters,MATCH(N$8,'Default Parameters'!$3:$3,0),FALSE),"[enter country-specific value")</f>
        <v>0.1</v>
      </c>
      <c r="O485" s="211" cm="1">
        <f t="array" aca="1" ref="O485" ca="1">IF($G485="D",VLOOKUP($C485,DefaultParameters,MATCH(O$8,'Default Parameters'!$3:$3,0),FALSE),"[enter country-specific value")</f>
        <v>0.1</v>
      </c>
      <c r="P485" s="211" cm="1">
        <f t="array" aca="1" ref="P485" ca="1">IF($G485="D",VLOOKUP($C485,DefaultParameters,MATCH(P$8,'Default Parameters'!$3:$3,0),FALSE),"[enter country-specific value")</f>
        <v>0.1</v>
      </c>
      <c r="Q485" s="211" cm="1">
        <f t="array" aca="1" ref="Q485" ca="1">IF($G485="D",VLOOKUP($C485,DefaultParameters,MATCH(Q$8,'Default Parameters'!$3:$3,0),FALSE),"[enter country-specific value")</f>
        <v>0.1</v>
      </c>
      <c r="R485" s="211" cm="1">
        <f t="array" aca="1" ref="R485" ca="1">IF($G485="D",VLOOKUP($C485,DefaultParameters,MATCH(R$8,'Default Parameters'!$3:$3,0),FALSE),"[enter country-specific value")</f>
        <v>0.1</v>
      </c>
      <c r="S485" s="211" cm="1">
        <f t="array" aca="1" ref="S485" ca="1">IF($G485="D",VLOOKUP($C485,DefaultParameters,MATCH(S$8,'Default Parameters'!$3:$3,0),FALSE),"[enter country-specific value")</f>
        <v>0.1</v>
      </c>
      <c r="T485" s="211" cm="1">
        <f t="array" aca="1" ref="T485" ca="1">IF($G485="D",VLOOKUP($C485,DefaultParameters,MATCH(T$8,'Default Parameters'!$3:$3,0),FALSE),"[enter country-specific value")</f>
        <v>0.1</v>
      </c>
      <c r="U485" s="211" cm="1">
        <f t="array" aca="1" ref="U485" ca="1">IF($G485="D",VLOOKUP($C485,DefaultParameters,MATCH(U$8,'Default Parameters'!$3:$3,0),FALSE),"[enter country-specific value")</f>
        <v>0.1</v>
      </c>
      <c r="V485" s="211" cm="1">
        <f t="array" aca="1" ref="V485" ca="1">IF($G485="D",VLOOKUP($C485,DefaultParameters,MATCH(V$8,'Default Parameters'!$3:$3,0),FALSE),"[enter country-specific value")</f>
        <v>0.1</v>
      </c>
      <c r="W485" s="211" cm="1">
        <f t="array" aca="1" ref="W485" ca="1">IF($G485="D",VLOOKUP($C485,DefaultParameters,MATCH(W$8,'Default Parameters'!$3:$3,0),FALSE),"[enter country-specific value")</f>
        <v>0.1</v>
      </c>
      <c r="X485" s="211" cm="1">
        <f t="array" aca="1" ref="X485" ca="1">IF($G485="D",VLOOKUP($C485,DefaultParameters,MATCH(X$8,'Default Parameters'!$3:$3,0),FALSE),"[enter country-specific value")</f>
        <v>0.1</v>
      </c>
      <c r="Y485" s="211" cm="1">
        <f t="array" aca="1" ref="Y485" ca="1">IF($G485="D",VLOOKUP($C485,DefaultParameters,MATCH(Y$8,'Default Parameters'!$3:$3,0),FALSE),"[enter country-specific value")</f>
        <v>0.1</v>
      </c>
      <c r="Z485" s="211" cm="1">
        <f t="array" aca="1" ref="Z485" ca="1">IF($G485="D",VLOOKUP($C485,DefaultParameters,MATCH(Z$8,'Default Parameters'!$3:$3,0),FALSE),"[enter country-specific value")</f>
        <v>0.1</v>
      </c>
      <c r="AA485" s="211" cm="1">
        <f t="array" aca="1" ref="AA485" ca="1">IF($G485="D",VLOOKUP($C485,DefaultParameters,MATCH(AA$8,'Default Parameters'!$3:$3,0),FALSE),"[enter country-specific value")</f>
        <v>0.1</v>
      </c>
      <c r="AB485" s="211" cm="1">
        <f t="array" aca="1" ref="AB485" ca="1">IF($G485="D",VLOOKUP($C485,DefaultParameters,MATCH(AB$8,'Default Parameters'!$3:$3,0),FALSE),"[enter country-specific value")</f>
        <v>0.1</v>
      </c>
      <c r="AC485" s="211" cm="1">
        <f t="array" aca="1" ref="AC485" ca="1">IF($G485="D",VLOOKUP($C485,DefaultParameters,MATCH(AC$8,'Default Parameters'!$3:$3,0),FALSE),"[enter country-specific value")</f>
        <v>0.1</v>
      </c>
      <c r="AD485" s="211" cm="1">
        <f t="array" aca="1" ref="AD485" ca="1">IF($G485="D",VLOOKUP($C485,DefaultParameters,MATCH(AD$8,'Default Parameters'!$3:$3,0),FALSE),"[enter country-specific value")</f>
        <v>0.1</v>
      </c>
      <c r="AE485" s="211" cm="1">
        <f t="array" aca="1" ref="AE485" ca="1">IF($G485="D",VLOOKUP($C485,DefaultParameters,MATCH(AE$8,'Default Parameters'!$3:$3,0),FALSE),"[enter country-specific value")</f>
        <v>0.1</v>
      </c>
      <c r="AF485" s="211" cm="1">
        <f t="array" aca="1" ref="AF485" ca="1">IF($G485="D",VLOOKUP($C485,DefaultParameters,MATCH(AF$8,'Default Parameters'!$3:$3,0),FALSE),"[enter country-specific value")</f>
        <v>0.1</v>
      </c>
      <c r="AG485" s="211" cm="1">
        <f t="array" aca="1" ref="AG485" ca="1">IF($G485="D",VLOOKUP($C485,DefaultParameters,MATCH(AG$8,'Default Parameters'!$3:$3,0),FALSE),"[enter country-specific value")</f>
        <v>0.1</v>
      </c>
      <c r="AH485" s="211" cm="1">
        <f t="array" aca="1" ref="AH485" ca="1">IF($G485="D",VLOOKUP($C485,DefaultParameters,MATCH(AH$8,'Default Parameters'!$3:$3,0),FALSE),"[enter country-specific value")</f>
        <v>0.1</v>
      </c>
      <c r="AI485" s="211" cm="1">
        <f t="array" aca="1" ref="AI485" ca="1">IF($G485="D",VLOOKUP($C485,DefaultParameters,MATCH(AI$8,'Default Parameters'!$3:$3,0),FALSE),"[enter country-specific value")</f>
        <v>0.1</v>
      </c>
      <c r="AJ485" s="211" cm="1">
        <f t="array" aca="1" ref="AJ485" ca="1">IF($G485="D",VLOOKUP($C485,DefaultParameters,MATCH(AJ$8,'Default Parameters'!$3:$3,0),FALSE),"[enter country-specific value")</f>
        <v>0.1</v>
      </c>
      <c r="AK485" s="211" cm="1">
        <f t="array" aca="1" ref="AK485" ca="1">IF($G485="D",VLOOKUP($C485,DefaultParameters,MATCH(AK$8,'Default Parameters'!$3:$3,0),FALSE),"[enter country-specific value")</f>
        <v>0.1</v>
      </c>
      <c r="AL485" s="211" cm="1">
        <f t="array" aca="1" ref="AL485" ca="1">IF($G485="D",VLOOKUP($C485,DefaultParameters,MATCH(AL$8,'Default Parameters'!$3:$3,0),FALSE),"[enter country-specific value")</f>
        <v>0.1</v>
      </c>
      <c r="AM485" s="211" cm="1">
        <f t="array" aca="1" ref="AM485" ca="1">IF($G485="D",VLOOKUP($C485,DefaultParameters,MATCH(AM$8,'Default Parameters'!$3:$3,0),FALSE),"[enter country-specific value")</f>
        <v>0.1</v>
      </c>
      <c r="AN485" s="211" cm="1">
        <f t="array" aca="1" ref="AN485" ca="1">IF($G485="D",VLOOKUP($C485,DefaultParameters,MATCH(AN$8,'Default Parameters'!$3:$3,0),FALSE),"[enter country-specific value")</f>
        <v>0.1</v>
      </c>
      <c r="AO485" s="211" cm="1">
        <f t="array" aca="1" ref="AO485" ca="1">IF($G485="D",VLOOKUP($C485,DefaultParameters,MATCH(AO$8,'Default Parameters'!$3:$3,0),FALSE),"[enter country-specific value")</f>
        <v>0.1</v>
      </c>
      <c r="AP485" s="211"/>
      <c r="AQ485" s="211"/>
      <c r="AR485" s="211"/>
      <c r="AS485" s="211"/>
      <c r="AT485" s="211"/>
      <c r="AU485" s="188"/>
      <c r="AV485" s="43" t="e" cm="1">
        <f t="array" aca="1" ref="AV485" ca="1">IF($G485="D",VLOOKUP($C485,DefaultParameters,MATCH(AV$8,'Default Parameters'!$3:$3,0),FALSE),"[enter country-specific value")</f>
        <v>#N/A</v>
      </c>
    </row>
    <row r="486" spans="1:48" x14ac:dyDescent="0.25">
      <c r="A486" s="44" t="str">
        <f t="shared" si="112"/>
        <v>fmin_Goats</v>
      </c>
      <c r="B486" s="2" t="s">
        <v>49</v>
      </c>
      <c r="C486" s="2" t="s">
        <v>195</v>
      </c>
      <c r="D486" s="77" t="str">
        <f t="shared" ca="1" si="113"/>
        <v>N</v>
      </c>
      <c r="E486" s="2" t="s">
        <v>81</v>
      </c>
      <c r="F486" s="77" t="str">
        <f t="shared" ca="1" si="114"/>
        <v>kg N/kg</v>
      </c>
      <c r="G486" s="201" t="s">
        <v>124</v>
      </c>
      <c r="H486" s="2" t="s">
        <v>49</v>
      </c>
      <c r="I486" s="211" t="str">
        <f t="shared" ca="1" si="115"/>
        <v>3B EMEP/EEA Guidebook 2019, Step 9 (Dämmgen et al., 2007).</v>
      </c>
      <c r="J486" s="202"/>
      <c r="K486" s="211" cm="1">
        <f t="array" aca="1" ref="K486" ca="1">IF($G486="D",VLOOKUP($C486,DefaultParameters,MATCH(K$8,'Default Parameters'!$3:$3,0),FALSE),"[enter country-specific value")</f>
        <v>0.1</v>
      </c>
      <c r="L486" s="211" cm="1">
        <f t="array" aca="1" ref="L486" ca="1">IF($G486="D",VLOOKUP($C486,DefaultParameters,MATCH(L$8,'Default Parameters'!$3:$3,0),FALSE),"[enter country-specific value")</f>
        <v>0.1</v>
      </c>
      <c r="M486" s="211" cm="1">
        <f t="array" aca="1" ref="M486" ca="1">IF($G486="D",VLOOKUP($C486,DefaultParameters,MATCH(M$8,'Default Parameters'!$3:$3,0),FALSE),"[enter country-specific value")</f>
        <v>0.1</v>
      </c>
      <c r="N486" s="211" cm="1">
        <f t="array" aca="1" ref="N486" ca="1">IF($G486="D",VLOOKUP($C486,DefaultParameters,MATCH(N$8,'Default Parameters'!$3:$3,0),FALSE),"[enter country-specific value")</f>
        <v>0.1</v>
      </c>
      <c r="O486" s="211" cm="1">
        <f t="array" aca="1" ref="O486" ca="1">IF($G486="D",VLOOKUP($C486,DefaultParameters,MATCH(O$8,'Default Parameters'!$3:$3,0),FALSE),"[enter country-specific value")</f>
        <v>0.1</v>
      </c>
      <c r="P486" s="211" cm="1">
        <f t="array" aca="1" ref="P486" ca="1">IF($G486="D",VLOOKUP($C486,DefaultParameters,MATCH(P$8,'Default Parameters'!$3:$3,0),FALSE),"[enter country-specific value")</f>
        <v>0.1</v>
      </c>
      <c r="Q486" s="211" cm="1">
        <f t="array" aca="1" ref="Q486" ca="1">IF($G486="D",VLOOKUP($C486,DefaultParameters,MATCH(Q$8,'Default Parameters'!$3:$3,0),FALSE),"[enter country-specific value")</f>
        <v>0.1</v>
      </c>
      <c r="R486" s="211" cm="1">
        <f t="array" aca="1" ref="R486" ca="1">IF($G486="D",VLOOKUP($C486,DefaultParameters,MATCH(R$8,'Default Parameters'!$3:$3,0),FALSE),"[enter country-specific value")</f>
        <v>0.1</v>
      </c>
      <c r="S486" s="211" cm="1">
        <f t="array" aca="1" ref="S486" ca="1">IF($G486="D",VLOOKUP($C486,DefaultParameters,MATCH(S$8,'Default Parameters'!$3:$3,0),FALSE),"[enter country-specific value")</f>
        <v>0.1</v>
      </c>
      <c r="T486" s="211" cm="1">
        <f t="array" aca="1" ref="T486" ca="1">IF($G486="D",VLOOKUP($C486,DefaultParameters,MATCH(T$8,'Default Parameters'!$3:$3,0),FALSE),"[enter country-specific value")</f>
        <v>0.1</v>
      </c>
      <c r="U486" s="211" cm="1">
        <f t="array" aca="1" ref="U486" ca="1">IF($G486="D",VLOOKUP($C486,DefaultParameters,MATCH(U$8,'Default Parameters'!$3:$3,0),FALSE),"[enter country-specific value")</f>
        <v>0.1</v>
      </c>
      <c r="V486" s="211" cm="1">
        <f t="array" aca="1" ref="V486" ca="1">IF($G486="D",VLOOKUP($C486,DefaultParameters,MATCH(V$8,'Default Parameters'!$3:$3,0),FALSE),"[enter country-specific value")</f>
        <v>0.1</v>
      </c>
      <c r="W486" s="211" cm="1">
        <f t="array" aca="1" ref="W486" ca="1">IF($G486="D",VLOOKUP($C486,DefaultParameters,MATCH(W$8,'Default Parameters'!$3:$3,0),FALSE),"[enter country-specific value")</f>
        <v>0.1</v>
      </c>
      <c r="X486" s="211" cm="1">
        <f t="array" aca="1" ref="X486" ca="1">IF($G486="D",VLOOKUP($C486,DefaultParameters,MATCH(X$8,'Default Parameters'!$3:$3,0),FALSE),"[enter country-specific value")</f>
        <v>0.1</v>
      </c>
      <c r="Y486" s="211" cm="1">
        <f t="array" aca="1" ref="Y486" ca="1">IF($G486="D",VLOOKUP($C486,DefaultParameters,MATCH(Y$8,'Default Parameters'!$3:$3,0),FALSE),"[enter country-specific value")</f>
        <v>0.1</v>
      </c>
      <c r="Z486" s="211" cm="1">
        <f t="array" aca="1" ref="Z486" ca="1">IF($G486="D",VLOOKUP($C486,DefaultParameters,MATCH(Z$8,'Default Parameters'!$3:$3,0),FALSE),"[enter country-specific value")</f>
        <v>0.1</v>
      </c>
      <c r="AA486" s="211" cm="1">
        <f t="array" aca="1" ref="AA486" ca="1">IF($G486="D",VLOOKUP($C486,DefaultParameters,MATCH(AA$8,'Default Parameters'!$3:$3,0),FALSE),"[enter country-specific value")</f>
        <v>0.1</v>
      </c>
      <c r="AB486" s="211" cm="1">
        <f t="array" aca="1" ref="AB486" ca="1">IF($G486="D",VLOOKUP($C486,DefaultParameters,MATCH(AB$8,'Default Parameters'!$3:$3,0),FALSE),"[enter country-specific value")</f>
        <v>0.1</v>
      </c>
      <c r="AC486" s="211" cm="1">
        <f t="array" aca="1" ref="AC486" ca="1">IF($G486="D",VLOOKUP($C486,DefaultParameters,MATCH(AC$8,'Default Parameters'!$3:$3,0),FALSE),"[enter country-specific value")</f>
        <v>0.1</v>
      </c>
      <c r="AD486" s="211" cm="1">
        <f t="array" aca="1" ref="AD486" ca="1">IF($G486="D",VLOOKUP($C486,DefaultParameters,MATCH(AD$8,'Default Parameters'!$3:$3,0),FALSE),"[enter country-specific value")</f>
        <v>0.1</v>
      </c>
      <c r="AE486" s="211" cm="1">
        <f t="array" aca="1" ref="AE486" ca="1">IF($G486="D",VLOOKUP($C486,DefaultParameters,MATCH(AE$8,'Default Parameters'!$3:$3,0),FALSE),"[enter country-specific value")</f>
        <v>0.1</v>
      </c>
      <c r="AF486" s="211" cm="1">
        <f t="array" aca="1" ref="AF486" ca="1">IF($G486="D",VLOOKUP($C486,DefaultParameters,MATCH(AF$8,'Default Parameters'!$3:$3,0),FALSE),"[enter country-specific value")</f>
        <v>0.1</v>
      </c>
      <c r="AG486" s="211" cm="1">
        <f t="array" aca="1" ref="AG486" ca="1">IF($G486="D",VLOOKUP($C486,DefaultParameters,MATCH(AG$8,'Default Parameters'!$3:$3,0),FALSE),"[enter country-specific value")</f>
        <v>0.1</v>
      </c>
      <c r="AH486" s="211" cm="1">
        <f t="array" aca="1" ref="AH486" ca="1">IF($G486="D",VLOOKUP($C486,DefaultParameters,MATCH(AH$8,'Default Parameters'!$3:$3,0),FALSE),"[enter country-specific value")</f>
        <v>0.1</v>
      </c>
      <c r="AI486" s="211" cm="1">
        <f t="array" aca="1" ref="AI486" ca="1">IF($G486="D",VLOOKUP($C486,DefaultParameters,MATCH(AI$8,'Default Parameters'!$3:$3,0),FALSE),"[enter country-specific value")</f>
        <v>0.1</v>
      </c>
      <c r="AJ486" s="211" cm="1">
        <f t="array" aca="1" ref="AJ486" ca="1">IF($G486="D",VLOOKUP($C486,DefaultParameters,MATCH(AJ$8,'Default Parameters'!$3:$3,0),FALSE),"[enter country-specific value")</f>
        <v>0.1</v>
      </c>
      <c r="AK486" s="211" cm="1">
        <f t="array" aca="1" ref="AK486" ca="1">IF($G486="D",VLOOKUP($C486,DefaultParameters,MATCH(AK$8,'Default Parameters'!$3:$3,0),FALSE),"[enter country-specific value")</f>
        <v>0.1</v>
      </c>
      <c r="AL486" s="211" cm="1">
        <f t="array" aca="1" ref="AL486" ca="1">IF($G486="D",VLOOKUP($C486,DefaultParameters,MATCH(AL$8,'Default Parameters'!$3:$3,0),FALSE),"[enter country-specific value")</f>
        <v>0.1</v>
      </c>
      <c r="AM486" s="211" cm="1">
        <f t="array" aca="1" ref="AM486" ca="1">IF($G486="D",VLOOKUP($C486,DefaultParameters,MATCH(AM$8,'Default Parameters'!$3:$3,0),FALSE),"[enter country-specific value")</f>
        <v>0.1</v>
      </c>
      <c r="AN486" s="211" cm="1">
        <f t="array" aca="1" ref="AN486" ca="1">IF($G486="D",VLOOKUP($C486,DefaultParameters,MATCH(AN$8,'Default Parameters'!$3:$3,0),FALSE),"[enter country-specific value")</f>
        <v>0.1</v>
      </c>
      <c r="AO486" s="211" cm="1">
        <f t="array" aca="1" ref="AO486" ca="1">IF($G486="D",VLOOKUP($C486,DefaultParameters,MATCH(AO$8,'Default Parameters'!$3:$3,0),FALSE),"[enter country-specific value")</f>
        <v>0.1</v>
      </c>
      <c r="AP486" s="211"/>
      <c r="AQ486" s="211"/>
      <c r="AR486" s="211"/>
      <c r="AS486" s="211"/>
      <c r="AT486" s="211"/>
      <c r="AU486" s="188"/>
      <c r="AV486" s="43" t="e" cm="1">
        <f t="array" aca="1" ref="AV486" ca="1">IF($G486="D",VLOOKUP($C486,DefaultParameters,MATCH(AV$8,'Default Parameters'!$3:$3,0),FALSE),"[enter country-specific value")</f>
        <v>#N/A</v>
      </c>
    </row>
    <row r="487" spans="1:48" x14ac:dyDescent="0.25">
      <c r="A487" s="44" t="str">
        <f t="shared" si="112"/>
        <v>fmin_Horses</v>
      </c>
      <c r="B487" s="2" t="s">
        <v>49</v>
      </c>
      <c r="C487" s="2" t="s">
        <v>195</v>
      </c>
      <c r="D487" s="77" t="str">
        <f t="shared" ca="1" si="113"/>
        <v>N</v>
      </c>
      <c r="E487" s="2" t="s">
        <v>82</v>
      </c>
      <c r="F487" s="77" t="str">
        <f t="shared" ca="1" si="114"/>
        <v>kg N/kg</v>
      </c>
      <c r="G487" s="201" t="s">
        <v>124</v>
      </c>
      <c r="H487" s="2" t="s">
        <v>49</v>
      </c>
      <c r="I487" s="211" t="str">
        <f t="shared" ca="1" si="115"/>
        <v>3B EMEP/EEA Guidebook 2019, Step 9 (Dämmgen et al., 2007).</v>
      </c>
      <c r="J487" s="176"/>
      <c r="K487" s="211" cm="1">
        <f t="array" aca="1" ref="K487" ca="1">IF($G487="D",VLOOKUP($C487,DefaultParameters,MATCH(K$8,'Default Parameters'!$3:$3,0),FALSE),"[enter country-specific value")</f>
        <v>0.1</v>
      </c>
      <c r="L487" s="211" cm="1">
        <f t="array" aca="1" ref="L487" ca="1">IF($G487="D",VLOOKUP($C487,DefaultParameters,MATCH(L$8,'Default Parameters'!$3:$3,0),FALSE),"[enter country-specific value")</f>
        <v>0.1</v>
      </c>
      <c r="M487" s="211" cm="1">
        <f t="array" aca="1" ref="M487" ca="1">IF($G487="D",VLOOKUP($C487,DefaultParameters,MATCH(M$8,'Default Parameters'!$3:$3,0),FALSE),"[enter country-specific value")</f>
        <v>0.1</v>
      </c>
      <c r="N487" s="211" cm="1">
        <f t="array" aca="1" ref="N487" ca="1">IF($G487="D",VLOOKUP($C487,DefaultParameters,MATCH(N$8,'Default Parameters'!$3:$3,0),FALSE),"[enter country-specific value")</f>
        <v>0.1</v>
      </c>
      <c r="O487" s="211" cm="1">
        <f t="array" aca="1" ref="O487" ca="1">IF($G487="D",VLOOKUP($C487,DefaultParameters,MATCH(O$8,'Default Parameters'!$3:$3,0),FALSE),"[enter country-specific value")</f>
        <v>0.1</v>
      </c>
      <c r="P487" s="211" cm="1">
        <f t="array" aca="1" ref="P487" ca="1">IF($G487="D",VLOOKUP($C487,DefaultParameters,MATCH(P$8,'Default Parameters'!$3:$3,0),FALSE),"[enter country-specific value")</f>
        <v>0.1</v>
      </c>
      <c r="Q487" s="211" cm="1">
        <f t="array" aca="1" ref="Q487" ca="1">IF($G487="D",VLOOKUP($C487,DefaultParameters,MATCH(Q$8,'Default Parameters'!$3:$3,0),FALSE),"[enter country-specific value")</f>
        <v>0.1</v>
      </c>
      <c r="R487" s="211" cm="1">
        <f t="array" aca="1" ref="R487" ca="1">IF($G487="D",VLOOKUP($C487,DefaultParameters,MATCH(R$8,'Default Parameters'!$3:$3,0),FALSE),"[enter country-specific value")</f>
        <v>0.1</v>
      </c>
      <c r="S487" s="211" cm="1">
        <f t="array" aca="1" ref="S487" ca="1">IF($G487="D",VLOOKUP($C487,DefaultParameters,MATCH(S$8,'Default Parameters'!$3:$3,0),FALSE),"[enter country-specific value")</f>
        <v>0.1</v>
      </c>
      <c r="T487" s="211" cm="1">
        <f t="array" aca="1" ref="T487" ca="1">IF($G487="D",VLOOKUP($C487,DefaultParameters,MATCH(T$8,'Default Parameters'!$3:$3,0),FALSE),"[enter country-specific value")</f>
        <v>0.1</v>
      </c>
      <c r="U487" s="211" cm="1">
        <f t="array" aca="1" ref="U487" ca="1">IF($G487="D",VLOOKUP($C487,DefaultParameters,MATCH(U$8,'Default Parameters'!$3:$3,0),FALSE),"[enter country-specific value")</f>
        <v>0.1</v>
      </c>
      <c r="V487" s="211" cm="1">
        <f t="array" aca="1" ref="V487" ca="1">IF($G487="D",VLOOKUP($C487,DefaultParameters,MATCH(V$8,'Default Parameters'!$3:$3,0),FALSE),"[enter country-specific value")</f>
        <v>0.1</v>
      </c>
      <c r="W487" s="211" cm="1">
        <f t="array" aca="1" ref="W487" ca="1">IF($G487="D",VLOOKUP($C487,DefaultParameters,MATCH(W$8,'Default Parameters'!$3:$3,0),FALSE),"[enter country-specific value")</f>
        <v>0.1</v>
      </c>
      <c r="X487" s="211" cm="1">
        <f t="array" aca="1" ref="X487" ca="1">IF($G487="D",VLOOKUP($C487,DefaultParameters,MATCH(X$8,'Default Parameters'!$3:$3,0),FALSE),"[enter country-specific value")</f>
        <v>0.1</v>
      </c>
      <c r="Y487" s="211" cm="1">
        <f t="array" aca="1" ref="Y487" ca="1">IF($G487="D",VLOOKUP($C487,DefaultParameters,MATCH(Y$8,'Default Parameters'!$3:$3,0),FALSE),"[enter country-specific value")</f>
        <v>0.1</v>
      </c>
      <c r="Z487" s="211" cm="1">
        <f t="array" aca="1" ref="Z487" ca="1">IF($G487="D",VLOOKUP($C487,DefaultParameters,MATCH(Z$8,'Default Parameters'!$3:$3,0),FALSE),"[enter country-specific value")</f>
        <v>0.1</v>
      </c>
      <c r="AA487" s="211" cm="1">
        <f t="array" aca="1" ref="AA487" ca="1">IF($G487="D",VLOOKUP($C487,DefaultParameters,MATCH(AA$8,'Default Parameters'!$3:$3,0),FALSE),"[enter country-specific value")</f>
        <v>0.1</v>
      </c>
      <c r="AB487" s="211" cm="1">
        <f t="array" aca="1" ref="AB487" ca="1">IF($G487="D",VLOOKUP($C487,DefaultParameters,MATCH(AB$8,'Default Parameters'!$3:$3,0),FALSE),"[enter country-specific value")</f>
        <v>0.1</v>
      </c>
      <c r="AC487" s="211" cm="1">
        <f t="array" aca="1" ref="AC487" ca="1">IF($G487="D",VLOOKUP($C487,DefaultParameters,MATCH(AC$8,'Default Parameters'!$3:$3,0),FALSE),"[enter country-specific value")</f>
        <v>0.1</v>
      </c>
      <c r="AD487" s="211" cm="1">
        <f t="array" aca="1" ref="AD487" ca="1">IF($G487="D",VLOOKUP($C487,DefaultParameters,MATCH(AD$8,'Default Parameters'!$3:$3,0),FALSE),"[enter country-specific value")</f>
        <v>0.1</v>
      </c>
      <c r="AE487" s="211" cm="1">
        <f t="array" aca="1" ref="AE487" ca="1">IF($G487="D",VLOOKUP($C487,DefaultParameters,MATCH(AE$8,'Default Parameters'!$3:$3,0),FALSE),"[enter country-specific value")</f>
        <v>0.1</v>
      </c>
      <c r="AF487" s="211" cm="1">
        <f t="array" aca="1" ref="AF487" ca="1">IF($G487="D",VLOOKUP($C487,DefaultParameters,MATCH(AF$8,'Default Parameters'!$3:$3,0),FALSE),"[enter country-specific value")</f>
        <v>0.1</v>
      </c>
      <c r="AG487" s="211" cm="1">
        <f t="array" aca="1" ref="AG487" ca="1">IF($G487="D",VLOOKUP($C487,DefaultParameters,MATCH(AG$8,'Default Parameters'!$3:$3,0),FALSE),"[enter country-specific value")</f>
        <v>0.1</v>
      </c>
      <c r="AH487" s="211" cm="1">
        <f t="array" aca="1" ref="AH487" ca="1">IF($G487="D",VLOOKUP($C487,DefaultParameters,MATCH(AH$8,'Default Parameters'!$3:$3,0),FALSE),"[enter country-specific value")</f>
        <v>0.1</v>
      </c>
      <c r="AI487" s="211" cm="1">
        <f t="array" aca="1" ref="AI487" ca="1">IF($G487="D",VLOOKUP($C487,DefaultParameters,MATCH(AI$8,'Default Parameters'!$3:$3,0),FALSE),"[enter country-specific value")</f>
        <v>0.1</v>
      </c>
      <c r="AJ487" s="211" cm="1">
        <f t="array" aca="1" ref="AJ487" ca="1">IF($G487="D",VLOOKUP($C487,DefaultParameters,MATCH(AJ$8,'Default Parameters'!$3:$3,0),FALSE),"[enter country-specific value")</f>
        <v>0.1</v>
      </c>
      <c r="AK487" s="211" cm="1">
        <f t="array" aca="1" ref="AK487" ca="1">IF($G487="D",VLOOKUP($C487,DefaultParameters,MATCH(AK$8,'Default Parameters'!$3:$3,0),FALSE),"[enter country-specific value")</f>
        <v>0.1</v>
      </c>
      <c r="AL487" s="211" cm="1">
        <f t="array" aca="1" ref="AL487" ca="1">IF($G487="D",VLOOKUP($C487,DefaultParameters,MATCH(AL$8,'Default Parameters'!$3:$3,0),FALSE),"[enter country-specific value")</f>
        <v>0.1</v>
      </c>
      <c r="AM487" s="211" cm="1">
        <f t="array" aca="1" ref="AM487" ca="1">IF($G487="D",VLOOKUP($C487,DefaultParameters,MATCH(AM$8,'Default Parameters'!$3:$3,0),FALSE),"[enter country-specific value")</f>
        <v>0.1</v>
      </c>
      <c r="AN487" s="211" cm="1">
        <f t="array" aca="1" ref="AN487" ca="1">IF($G487="D",VLOOKUP($C487,DefaultParameters,MATCH(AN$8,'Default Parameters'!$3:$3,0),FALSE),"[enter country-specific value")</f>
        <v>0.1</v>
      </c>
      <c r="AO487" s="211" cm="1">
        <f t="array" aca="1" ref="AO487" ca="1">IF($G487="D",VLOOKUP($C487,DefaultParameters,MATCH(AO$8,'Default Parameters'!$3:$3,0),FALSE),"[enter country-specific value")</f>
        <v>0.1</v>
      </c>
      <c r="AP487" s="211"/>
      <c r="AQ487" s="211"/>
      <c r="AR487" s="211"/>
      <c r="AS487" s="211"/>
      <c r="AT487" s="211"/>
      <c r="AU487" s="188"/>
      <c r="AV487" s="43" t="e" cm="1">
        <f t="array" aca="1" ref="AV487" ca="1">IF($G487="D",VLOOKUP($C487,DefaultParameters,MATCH(AV$8,'Default Parameters'!$3:$3,0),FALSE),"[enter country-specific value")</f>
        <v>#N/A</v>
      </c>
    </row>
    <row r="488" spans="1:48" x14ac:dyDescent="0.25">
      <c r="A488" s="44" t="str">
        <f t="shared" si="112"/>
        <v>fmin_Mules and asses</v>
      </c>
      <c r="B488" s="2" t="s">
        <v>49</v>
      </c>
      <c r="C488" s="2" t="s">
        <v>195</v>
      </c>
      <c r="D488" s="77" t="str">
        <f t="shared" ca="1" si="113"/>
        <v>N</v>
      </c>
      <c r="E488" s="2" t="s">
        <v>83</v>
      </c>
      <c r="F488" s="77" t="str">
        <f t="shared" ca="1" si="114"/>
        <v>kg N/kg</v>
      </c>
      <c r="G488" s="201" t="s">
        <v>124</v>
      </c>
      <c r="H488" s="2" t="s">
        <v>49</v>
      </c>
      <c r="I488" s="211" t="str">
        <f t="shared" ca="1" si="115"/>
        <v>3B EMEP/EEA Guidebook 2019, Step 9 (Dämmgen et al., 2007).</v>
      </c>
      <c r="J488" s="202"/>
      <c r="K488" s="211" cm="1">
        <f t="array" aca="1" ref="K488" ca="1">IF($G488="D",VLOOKUP($C488,DefaultParameters,MATCH(K$8,'Default Parameters'!$3:$3,0),FALSE),"[enter country-specific value")</f>
        <v>0.1</v>
      </c>
      <c r="L488" s="211" cm="1">
        <f t="array" aca="1" ref="L488" ca="1">IF($G488="D",VLOOKUP($C488,DefaultParameters,MATCH(L$8,'Default Parameters'!$3:$3,0),FALSE),"[enter country-specific value")</f>
        <v>0.1</v>
      </c>
      <c r="M488" s="211" cm="1">
        <f t="array" aca="1" ref="M488" ca="1">IF($G488="D",VLOOKUP($C488,DefaultParameters,MATCH(M$8,'Default Parameters'!$3:$3,0),FALSE),"[enter country-specific value")</f>
        <v>0.1</v>
      </c>
      <c r="N488" s="211" cm="1">
        <f t="array" aca="1" ref="N488" ca="1">IF($G488="D",VLOOKUP($C488,DefaultParameters,MATCH(N$8,'Default Parameters'!$3:$3,0),FALSE),"[enter country-specific value")</f>
        <v>0.1</v>
      </c>
      <c r="O488" s="211" cm="1">
        <f t="array" aca="1" ref="O488" ca="1">IF($G488="D",VLOOKUP($C488,DefaultParameters,MATCH(O$8,'Default Parameters'!$3:$3,0),FALSE),"[enter country-specific value")</f>
        <v>0.1</v>
      </c>
      <c r="P488" s="211" cm="1">
        <f t="array" aca="1" ref="P488" ca="1">IF($G488="D",VLOOKUP($C488,DefaultParameters,MATCH(P$8,'Default Parameters'!$3:$3,0),FALSE),"[enter country-specific value")</f>
        <v>0.1</v>
      </c>
      <c r="Q488" s="211" cm="1">
        <f t="array" aca="1" ref="Q488" ca="1">IF($G488="D",VLOOKUP($C488,DefaultParameters,MATCH(Q$8,'Default Parameters'!$3:$3,0),FALSE),"[enter country-specific value")</f>
        <v>0.1</v>
      </c>
      <c r="R488" s="211" cm="1">
        <f t="array" aca="1" ref="R488" ca="1">IF($G488="D",VLOOKUP($C488,DefaultParameters,MATCH(R$8,'Default Parameters'!$3:$3,0),FALSE),"[enter country-specific value")</f>
        <v>0.1</v>
      </c>
      <c r="S488" s="211" cm="1">
        <f t="array" aca="1" ref="S488" ca="1">IF($G488="D",VLOOKUP($C488,DefaultParameters,MATCH(S$8,'Default Parameters'!$3:$3,0),FALSE),"[enter country-specific value")</f>
        <v>0.1</v>
      </c>
      <c r="T488" s="211" cm="1">
        <f t="array" aca="1" ref="T488" ca="1">IF($G488="D",VLOOKUP($C488,DefaultParameters,MATCH(T$8,'Default Parameters'!$3:$3,0),FALSE),"[enter country-specific value")</f>
        <v>0.1</v>
      </c>
      <c r="U488" s="211" cm="1">
        <f t="array" aca="1" ref="U488" ca="1">IF($G488="D",VLOOKUP($C488,DefaultParameters,MATCH(U$8,'Default Parameters'!$3:$3,0),FALSE),"[enter country-specific value")</f>
        <v>0.1</v>
      </c>
      <c r="V488" s="211" cm="1">
        <f t="array" aca="1" ref="V488" ca="1">IF($G488="D",VLOOKUP($C488,DefaultParameters,MATCH(V$8,'Default Parameters'!$3:$3,0),FALSE),"[enter country-specific value")</f>
        <v>0.1</v>
      </c>
      <c r="W488" s="211" cm="1">
        <f t="array" aca="1" ref="W488" ca="1">IF($G488="D",VLOOKUP($C488,DefaultParameters,MATCH(W$8,'Default Parameters'!$3:$3,0),FALSE),"[enter country-specific value")</f>
        <v>0.1</v>
      </c>
      <c r="X488" s="211" cm="1">
        <f t="array" aca="1" ref="X488" ca="1">IF($G488="D",VLOOKUP($C488,DefaultParameters,MATCH(X$8,'Default Parameters'!$3:$3,0),FALSE),"[enter country-specific value")</f>
        <v>0.1</v>
      </c>
      <c r="Y488" s="211" cm="1">
        <f t="array" aca="1" ref="Y488" ca="1">IF($G488="D",VLOOKUP($C488,DefaultParameters,MATCH(Y$8,'Default Parameters'!$3:$3,0),FALSE),"[enter country-specific value")</f>
        <v>0.1</v>
      </c>
      <c r="Z488" s="211" cm="1">
        <f t="array" aca="1" ref="Z488" ca="1">IF($G488="D",VLOOKUP($C488,DefaultParameters,MATCH(Z$8,'Default Parameters'!$3:$3,0),FALSE),"[enter country-specific value")</f>
        <v>0.1</v>
      </c>
      <c r="AA488" s="211" cm="1">
        <f t="array" aca="1" ref="AA488" ca="1">IF($G488="D",VLOOKUP($C488,DefaultParameters,MATCH(AA$8,'Default Parameters'!$3:$3,0),FALSE),"[enter country-specific value")</f>
        <v>0.1</v>
      </c>
      <c r="AB488" s="211" cm="1">
        <f t="array" aca="1" ref="AB488" ca="1">IF($G488="D",VLOOKUP($C488,DefaultParameters,MATCH(AB$8,'Default Parameters'!$3:$3,0),FALSE),"[enter country-specific value")</f>
        <v>0.1</v>
      </c>
      <c r="AC488" s="211" cm="1">
        <f t="array" aca="1" ref="AC488" ca="1">IF($G488="D",VLOOKUP($C488,DefaultParameters,MATCH(AC$8,'Default Parameters'!$3:$3,0),FALSE),"[enter country-specific value")</f>
        <v>0.1</v>
      </c>
      <c r="AD488" s="211" cm="1">
        <f t="array" aca="1" ref="AD488" ca="1">IF($G488="D",VLOOKUP($C488,DefaultParameters,MATCH(AD$8,'Default Parameters'!$3:$3,0),FALSE),"[enter country-specific value")</f>
        <v>0.1</v>
      </c>
      <c r="AE488" s="211" cm="1">
        <f t="array" aca="1" ref="AE488" ca="1">IF($G488="D",VLOOKUP($C488,DefaultParameters,MATCH(AE$8,'Default Parameters'!$3:$3,0),FALSE),"[enter country-specific value")</f>
        <v>0.1</v>
      </c>
      <c r="AF488" s="211" cm="1">
        <f t="array" aca="1" ref="AF488" ca="1">IF($G488="D",VLOOKUP($C488,DefaultParameters,MATCH(AF$8,'Default Parameters'!$3:$3,0),FALSE),"[enter country-specific value")</f>
        <v>0.1</v>
      </c>
      <c r="AG488" s="211" cm="1">
        <f t="array" aca="1" ref="AG488" ca="1">IF($G488="D",VLOOKUP($C488,DefaultParameters,MATCH(AG$8,'Default Parameters'!$3:$3,0),FALSE),"[enter country-specific value")</f>
        <v>0.1</v>
      </c>
      <c r="AH488" s="211" cm="1">
        <f t="array" aca="1" ref="AH488" ca="1">IF($G488="D",VLOOKUP($C488,DefaultParameters,MATCH(AH$8,'Default Parameters'!$3:$3,0),FALSE),"[enter country-specific value")</f>
        <v>0.1</v>
      </c>
      <c r="AI488" s="211" cm="1">
        <f t="array" aca="1" ref="AI488" ca="1">IF($G488="D",VLOOKUP($C488,DefaultParameters,MATCH(AI$8,'Default Parameters'!$3:$3,0),FALSE),"[enter country-specific value")</f>
        <v>0.1</v>
      </c>
      <c r="AJ488" s="211" cm="1">
        <f t="array" aca="1" ref="AJ488" ca="1">IF($G488="D",VLOOKUP($C488,DefaultParameters,MATCH(AJ$8,'Default Parameters'!$3:$3,0),FALSE),"[enter country-specific value")</f>
        <v>0.1</v>
      </c>
      <c r="AK488" s="211" cm="1">
        <f t="array" aca="1" ref="AK488" ca="1">IF($G488="D",VLOOKUP($C488,DefaultParameters,MATCH(AK$8,'Default Parameters'!$3:$3,0),FALSE),"[enter country-specific value")</f>
        <v>0.1</v>
      </c>
      <c r="AL488" s="211" cm="1">
        <f t="array" aca="1" ref="AL488" ca="1">IF($G488="D",VLOOKUP($C488,DefaultParameters,MATCH(AL$8,'Default Parameters'!$3:$3,0),FALSE),"[enter country-specific value")</f>
        <v>0.1</v>
      </c>
      <c r="AM488" s="211" cm="1">
        <f t="array" aca="1" ref="AM488" ca="1">IF($G488="D",VLOOKUP($C488,DefaultParameters,MATCH(AM$8,'Default Parameters'!$3:$3,0),FALSE),"[enter country-specific value")</f>
        <v>0.1</v>
      </c>
      <c r="AN488" s="211" cm="1">
        <f t="array" aca="1" ref="AN488" ca="1">IF($G488="D",VLOOKUP($C488,DefaultParameters,MATCH(AN$8,'Default Parameters'!$3:$3,0),FALSE),"[enter country-specific value")</f>
        <v>0.1</v>
      </c>
      <c r="AO488" s="211" cm="1">
        <f t="array" aca="1" ref="AO488" ca="1">IF($G488="D",VLOOKUP($C488,DefaultParameters,MATCH(AO$8,'Default Parameters'!$3:$3,0),FALSE),"[enter country-specific value")</f>
        <v>0.1</v>
      </c>
      <c r="AP488" s="211"/>
      <c r="AQ488" s="211"/>
      <c r="AR488" s="211"/>
      <c r="AS488" s="211"/>
      <c r="AT488" s="211"/>
      <c r="AU488" s="188"/>
      <c r="AV488" s="43" t="e" cm="1">
        <f t="array" aca="1" ref="AV488" ca="1">IF($G488="D",VLOOKUP($C488,DefaultParameters,MATCH(AV$8,'Default Parameters'!$3:$3,0),FALSE),"[enter country-specific value")</f>
        <v>#N/A</v>
      </c>
    </row>
    <row r="489" spans="1:48" x14ac:dyDescent="0.25">
      <c r="A489" s="44" t="str">
        <f t="shared" si="112"/>
        <v>fmin_Laying hens</v>
      </c>
      <c r="B489" s="2" t="s">
        <v>49</v>
      </c>
      <c r="C489" s="2" t="s">
        <v>195</v>
      </c>
      <c r="D489" s="77" t="str">
        <f t="shared" ca="1" si="113"/>
        <v>N</v>
      </c>
      <c r="E489" s="2" t="s">
        <v>85</v>
      </c>
      <c r="F489" s="77" t="str">
        <f t="shared" ca="1" si="114"/>
        <v>kg N/kg</v>
      </c>
      <c r="G489" s="201" t="s">
        <v>124</v>
      </c>
      <c r="H489" s="2" t="s">
        <v>49</v>
      </c>
      <c r="I489" s="211" t="str">
        <f t="shared" ca="1" si="115"/>
        <v>3B EMEP/EEA Guidebook 2019, Step 9 (Dämmgen et al., 2007).</v>
      </c>
      <c r="J489" s="176"/>
      <c r="K489" s="211" cm="1">
        <f t="array" aca="1" ref="K489" ca="1">IF($G489="D",VLOOKUP($C489,DefaultParameters,MATCH(K$8,'Default Parameters'!$3:$3,0),FALSE),"[enter country-specific value")</f>
        <v>0.1</v>
      </c>
      <c r="L489" s="211" cm="1">
        <f t="array" aca="1" ref="L489" ca="1">IF($G489="D",VLOOKUP($C489,DefaultParameters,MATCH(L$8,'Default Parameters'!$3:$3,0),FALSE),"[enter country-specific value")</f>
        <v>0.1</v>
      </c>
      <c r="M489" s="211" cm="1">
        <f t="array" aca="1" ref="M489" ca="1">IF($G489="D",VLOOKUP($C489,DefaultParameters,MATCH(M$8,'Default Parameters'!$3:$3,0),FALSE),"[enter country-specific value")</f>
        <v>0.1</v>
      </c>
      <c r="N489" s="211" cm="1">
        <f t="array" aca="1" ref="N489" ca="1">IF($G489="D",VLOOKUP($C489,DefaultParameters,MATCH(N$8,'Default Parameters'!$3:$3,0),FALSE),"[enter country-specific value")</f>
        <v>0.1</v>
      </c>
      <c r="O489" s="211" cm="1">
        <f t="array" aca="1" ref="O489" ca="1">IF($G489="D",VLOOKUP($C489,DefaultParameters,MATCH(O$8,'Default Parameters'!$3:$3,0),FALSE),"[enter country-specific value")</f>
        <v>0.1</v>
      </c>
      <c r="P489" s="211" cm="1">
        <f t="array" aca="1" ref="P489" ca="1">IF($G489="D",VLOOKUP($C489,DefaultParameters,MATCH(P$8,'Default Parameters'!$3:$3,0),FALSE),"[enter country-specific value")</f>
        <v>0.1</v>
      </c>
      <c r="Q489" s="211" cm="1">
        <f t="array" aca="1" ref="Q489" ca="1">IF($G489="D",VLOOKUP($C489,DefaultParameters,MATCH(Q$8,'Default Parameters'!$3:$3,0),FALSE),"[enter country-specific value")</f>
        <v>0.1</v>
      </c>
      <c r="R489" s="211" cm="1">
        <f t="array" aca="1" ref="R489" ca="1">IF($G489="D",VLOOKUP($C489,DefaultParameters,MATCH(R$8,'Default Parameters'!$3:$3,0),FALSE),"[enter country-specific value")</f>
        <v>0.1</v>
      </c>
      <c r="S489" s="211" cm="1">
        <f t="array" aca="1" ref="S489" ca="1">IF($G489="D",VLOOKUP($C489,DefaultParameters,MATCH(S$8,'Default Parameters'!$3:$3,0),FALSE),"[enter country-specific value")</f>
        <v>0.1</v>
      </c>
      <c r="T489" s="211" cm="1">
        <f t="array" aca="1" ref="T489" ca="1">IF($G489="D",VLOOKUP($C489,DefaultParameters,MATCH(T$8,'Default Parameters'!$3:$3,0),FALSE),"[enter country-specific value")</f>
        <v>0.1</v>
      </c>
      <c r="U489" s="211" cm="1">
        <f t="array" aca="1" ref="U489" ca="1">IF($G489="D",VLOOKUP($C489,DefaultParameters,MATCH(U$8,'Default Parameters'!$3:$3,0),FALSE),"[enter country-specific value")</f>
        <v>0.1</v>
      </c>
      <c r="V489" s="211" cm="1">
        <f t="array" aca="1" ref="V489" ca="1">IF($G489="D",VLOOKUP($C489,DefaultParameters,MATCH(V$8,'Default Parameters'!$3:$3,0),FALSE),"[enter country-specific value")</f>
        <v>0.1</v>
      </c>
      <c r="W489" s="211" cm="1">
        <f t="array" aca="1" ref="W489" ca="1">IF($G489="D",VLOOKUP($C489,DefaultParameters,MATCH(W$8,'Default Parameters'!$3:$3,0),FALSE),"[enter country-specific value")</f>
        <v>0.1</v>
      </c>
      <c r="X489" s="211" cm="1">
        <f t="array" aca="1" ref="X489" ca="1">IF($G489="D",VLOOKUP($C489,DefaultParameters,MATCH(X$8,'Default Parameters'!$3:$3,0),FALSE),"[enter country-specific value")</f>
        <v>0.1</v>
      </c>
      <c r="Y489" s="211" cm="1">
        <f t="array" aca="1" ref="Y489" ca="1">IF($G489="D",VLOOKUP($C489,DefaultParameters,MATCH(Y$8,'Default Parameters'!$3:$3,0),FALSE),"[enter country-specific value")</f>
        <v>0.1</v>
      </c>
      <c r="Z489" s="211" cm="1">
        <f t="array" aca="1" ref="Z489" ca="1">IF($G489="D",VLOOKUP($C489,DefaultParameters,MATCH(Z$8,'Default Parameters'!$3:$3,0),FALSE),"[enter country-specific value")</f>
        <v>0.1</v>
      </c>
      <c r="AA489" s="211" cm="1">
        <f t="array" aca="1" ref="AA489" ca="1">IF($G489="D",VLOOKUP($C489,DefaultParameters,MATCH(AA$8,'Default Parameters'!$3:$3,0),FALSE),"[enter country-specific value")</f>
        <v>0.1</v>
      </c>
      <c r="AB489" s="211" cm="1">
        <f t="array" aca="1" ref="AB489" ca="1">IF($G489="D",VLOOKUP($C489,DefaultParameters,MATCH(AB$8,'Default Parameters'!$3:$3,0),FALSE),"[enter country-specific value")</f>
        <v>0.1</v>
      </c>
      <c r="AC489" s="211" cm="1">
        <f t="array" aca="1" ref="AC489" ca="1">IF($G489="D",VLOOKUP($C489,DefaultParameters,MATCH(AC$8,'Default Parameters'!$3:$3,0),FALSE),"[enter country-specific value")</f>
        <v>0.1</v>
      </c>
      <c r="AD489" s="211" cm="1">
        <f t="array" aca="1" ref="AD489" ca="1">IF($G489="D",VLOOKUP($C489,DefaultParameters,MATCH(AD$8,'Default Parameters'!$3:$3,0),FALSE),"[enter country-specific value")</f>
        <v>0.1</v>
      </c>
      <c r="AE489" s="211" cm="1">
        <f t="array" aca="1" ref="AE489" ca="1">IF($G489="D",VLOOKUP($C489,DefaultParameters,MATCH(AE$8,'Default Parameters'!$3:$3,0),FALSE),"[enter country-specific value")</f>
        <v>0.1</v>
      </c>
      <c r="AF489" s="211" cm="1">
        <f t="array" aca="1" ref="AF489" ca="1">IF($G489="D",VLOOKUP($C489,DefaultParameters,MATCH(AF$8,'Default Parameters'!$3:$3,0),FALSE),"[enter country-specific value")</f>
        <v>0.1</v>
      </c>
      <c r="AG489" s="211" cm="1">
        <f t="array" aca="1" ref="AG489" ca="1">IF($G489="D",VLOOKUP($C489,DefaultParameters,MATCH(AG$8,'Default Parameters'!$3:$3,0),FALSE),"[enter country-specific value")</f>
        <v>0.1</v>
      </c>
      <c r="AH489" s="211" cm="1">
        <f t="array" aca="1" ref="AH489" ca="1">IF($G489="D",VLOOKUP($C489,DefaultParameters,MATCH(AH$8,'Default Parameters'!$3:$3,0),FALSE),"[enter country-specific value")</f>
        <v>0.1</v>
      </c>
      <c r="AI489" s="211" cm="1">
        <f t="array" aca="1" ref="AI489" ca="1">IF($G489="D",VLOOKUP($C489,DefaultParameters,MATCH(AI$8,'Default Parameters'!$3:$3,0),FALSE),"[enter country-specific value")</f>
        <v>0.1</v>
      </c>
      <c r="AJ489" s="211" cm="1">
        <f t="array" aca="1" ref="AJ489" ca="1">IF($G489="D",VLOOKUP($C489,DefaultParameters,MATCH(AJ$8,'Default Parameters'!$3:$3,0),FALSE),"[enter country-specific value")</f>
        <v>0.1</v>
      </c>
      <c r="AK489" s="211" cm="1">
        <f t="array" aca="1" ref="AK489" ca="1">IF($G489="D",VLOOKUP($C489,DefaultParameters,MATCH(AK$8,'Default Parameters'!$3:$3,0),FALSE),"[enter country-specific value")</f>
        <v>0.1</v>
      </c>
      <c r="AL489" s="211" cm="1">
        <f t="array" aca="1" ref="AL489" ca="1">IF($G489="D",VLOOKUP($C489,DefaultParameters,MATCH(AL$8,'Default Parameters'!$3:$3,0),FALSE),"[enter country-specific value")</f>
        <v>0.1</v>
      </c>
      <c r="AM489" s="211" cm="1">
        <f t="array" aca="1" ref="AM489" ca="1">IF($G489="D",VLOOKUP($C489,DefaultParameters,MATCH(AM$8,'Default Parameters'!$3:$3,0),FALSE),"[enter country-specific value")</f>
        <v>0.1</v>
      </c>
      <c r="AN489" s="211" cm="1">
        <f t="array" aca="1" ref="AN489" ca="1">IF($G489="D",VLOOKUP($C489,DefaultParameters,MATCH(AN$8,'Default Parameters'!$3:$3,0),FALSE),"[enter country-specific value")</f>
        <v>0.1</v>
      </c>
      <c r="AO489" s="211" cm="1">
        <f t="array" aca="1" ref="AO489" ca="1">IF($G489="D",VLOOKUP($C489,DefaultParameters,MATCH(AO$8,'Default Parameters'!$3:$3,0),FALSE),"[enter country-specific value")</f>
        <v>0.1</v>
      </c>
      <c r="AP489" s="211"/>
      <c r="AQ489" s="211"/>
      <c r="AR489" s="211"/>
      <c r="AS489" s="211"/>
      <c r="AT489" s="211"/>
      <c r="AU489" s="188"/>
      <c r="AV489" s="43" t="e" cm="1">
        <f t="array" aca="1" ref="AV489" ca="1">IF($G489="D",VLOOKUP($C489,DefaultParameters,MATCH(AV$8,'Default Parameters'!$3:$3,0),FALSE),"[enter country-specific value")</f>
        <v>#N/A</v>
      </c>
    </row>
    <row r="490" spans="1:48" x14ac:dyDescent="0.25">
      <c r="A490" s="44" t="str">
        <f t="shared" si="112"/>
        <v>fmin_Broilers</v>
      </c>
      <c r="B490" s="2" t="s">
        <v>49</v>
      </c>
      <c r="C490" s="2" t="s">
        <v>195</v>
      </c>
      <c r="D490" s="77" t="str">
        <f t="shared" ca="1" si="113"/>
        <v>N</v>
      </c>
      <c r="E490" s="2" t="s">
        <v>84</v>
      </c>
      <c r="F490" s="77" t="str">
        <f t="shared" ca="1" si="114"/>
        <v>kg N/kg</v>
      </c>
      <c r="G490" s="201" t="s">
        <v>124</v>
      </c>
      <c r="H490" s="2" t="s">
        <v>49</v>
      </c>
      <c r="I490" s="211" t="str">
        <f t="shared" ca="1" si="115"/>
        <v>3B EMEP/EEA Guidebook 2019, Step 9 (Dämmgen et al., 2007).</v>
      </c>
      <c r="J490" s="202"/>
      <c r="K490" s="211" cm="1">
        <f t="array" aca="1" ref="K490" ca="1">IF($G490="D",VLOOKUP($C490,DefaultParameters,MATCH(K$8,'Default Parameters'!$3:$3,0),FALSE),"[enter country-specific value")</f>
        <v>0.1</v>
      </c>
      <c r="L490" s="211" cm="1">
        <f t="array" aca="1" ref="L490" ca="1">IF($G490="D",VLOOKUP($C490,DefaultParameters,MATCH(L$8,'Default Parameters'!$3:$3,0),FALSE),"[enter country-specific value")</f>
        <v>0.1</v>
      </c>
      <c r="M490" s="211" cm="1">
        <f t="array" aca="1" ref="M490" ca="1">IF($G490="D",VLOOKUP($C490,DefaultParameters,MATCH(M$8,'Default Parameters'!$3:$3,0),FALSE),"[enter country-specific value")</f>
        <v>0.1</v>
      </c>
      <c r="N490" s="211" cm="1">
        <f t="array" aca="1" ref="N490" ca="1">IF($G490="D",VLOOKUP($C490,DefaultParameters,MATCH(N$8,'Default Parameters'!$3:$3,0),FALSE),"[enter country-specific value")</f>
        <v>0.1</v>
      </c>
      <c r="O490" s="211" cm="1">
        <f t="array" aca="1" ref="O490" ca="1">IF($G490="D",VLOOKUP($C490,DefaultParameters,MATCH(O$8,'Default Parameters'!$3:$3,0),FALSE),"[enter country-specific value")</f>
        <v>0.1</v>
      </c>
      <c r="P490" s="211" cm="1">
        <f t="array" aca="1" ref="P490" ca="1">IF($G490="D",VLOOKUP($C490,DefaultParameters,MATCH(P$8,'Default Parameters'!$3:$3,0),FALSE),"[enter country-specific value")</f>
        <v>0.1</v>
      </c>
      <c r="Q490" s="211" cm="1">
        <f t="array" aca="1" ref="Q490" ca="1">IF($G490="D",VLOOKUP($C490,DefaultParameters,MATCH(Q$8,'Default Parameters'!$3:$3,0),FALSE),"[enter country-specific value")</f>
        <v>0.1</v>
      </c>
      <c r="R490" s="211" cm="1">
        <f t="array" aca="1" ref="R490" ca="1">IF($G490="D",VLOOKUP($C490,DefaultParameters,MATCH(R$8,'Default Parameters'!$3:$3,0),FALSE),"[enter country-specific value")</f>
        <v>0.1</v>
      </c>
      <c r="S490" s="211" cm="1">
        <f t="array" aca="1" ref="S490" ca="1">IF($G490="D",VLOOKUP($C490,DefaultParameters,MATCH(S$8,'Default Parameters'!$3:$3,0),FALSE),"[enter country-specific value")</f>
        <v>0.1</v>
      </c>
      <c r="T490" s="211" cm="1">
        <f t="array" aca="1" ref="T490" ca="1">IF($G490="D",VLOOKUP($C490,DefaultParameters,MATCH(T$8,'Default Parameters'!$3:$3,0),FALSE),"[enter country-specific value")</f>
        <v>0.1</v>
      </c>
      <c r="U490" s="211" cm="1">
        <f t="array" aca="1" ref="U490" ca="1">IF($G490="D",VLOOKUP($C490,DefaultParameters,MATCH(U$8,'Default Parameters'!$3:$3,0),FALSE),"[enter country-specific value")</f>
        <v>0.1</v>
      </c>
      <c r="V490" s="211" cm="1">
        <f t="array" aca="1" ref="V490" ca="1">IF($G490="D",VLOOKUP($C490,DefaultParameters,MATCH(V$8,'Default Parameters'!$3:$3,0),FALSE),"[enter country-specific value")</f>
        <v>0.1</v>
      </c>
      <c r="W490" s="211" cm="1">
        <f t="array" aca="1" ref="W490" ca="1">IF($G490="D",VLOOKUP($C490,DefaultParameters,MATCH(W$8,'Default Parameters'!$3:$3,0),FALSE),"[enter country-specific value")</f>
        <v>0.1</v>
      </c>
      <c r="X490" s="211" cm="1">
        <f t="array" aca="1" ref="X490" ca="1">IF($G490="D",VLOOKUP($C490,DefaultParameters,MATCH(X$8,'Default Parameters'!$3:$3,0),FALSE),"[enter country-specific value")</f>
        <v>0.1</v>
      </c>
      <c r="Y490" s="211" cm="1">
        <f t="array" aca="1" ref="Y490" ca="1">IF($G490="D",VLOOKUP($C490,DefaultParameters,MATCH(Y$8,'Default Parameters'!$3:$3,0),FALSE),"[enter country-specific value")</f>
        <v>0.1</v>
      </c>
      <c r="Z490" s="211" cm="1">
        <f t="array" aca="1" ref="Z490" ca="1">IF($G490="D",VLOOKUP($C490,DefaultParameters,MATCH(Z$8,'Default Parameters'!$3:$3,0),FALSE),"[enter country-specific value")</f>
        <v>0.1</v>
      </c>
      <c r="AA490" s="211" cm="1">
        <f t="array" aca="1" ref="AA490" ca="1">IF($G490="D",VLOOKUP($C490,DefaultParameters,MATCH(AA$8,'Default Parameters'!$3:$3,0),FALSE),"[enter country-specific value")</f>
        <v>0.1</v>
      </c>
      <c r="AB490" s="211" cm="1">
        <f t="array" aca="1" ref="AB490" ca="1">IF($G490="D",VLOOKUP($C490,DefaultParameters,MATCH(AB$8,'Default Parameters'!$3:$3,0),FALSE),"[enter country-specific value")</f>
        <v>0.1</v>
      </c>
      <c r="AC490" s="211" cm="1">
        <f t="array" aca="1" ref="AC490" ca="1">IF($G490="D",VLOOKUP($C490,DefaultParameters,MATCH(AC$8,'Default Parameters'!$3:$3,0),FALSE),"[enter country-specific value")</f>
        <v>0.1</v>
      </c>
      <c r="AD490" s="211" cm="1">
        <f t="array" aca="1" ref="AD490" ca="1">IF($G490="D",VLOOKUP($C490,DefaultParameters,MATCH(AD$8,'Default Parameters'!$3:$3,0),FALSE),"[enter country-specific value")</f>
        <v>0.1</v>
      </c>
      <c r="AE490" s="211" cm="1">
        <f t="array" aca="1" ref="AE490" ca="1">IF($G490="D",VLOOKUP($C490,DefaultParameters,MATCH(AE$8,'Default Parameters'!$3:$3,0),FALSE),"[enter country-specific value")</f>
        <v>0.1</v>
      </c>
      <c r="AF490" s="211" cm="1">
        <f t="array" aca="1" ref="AF490" ca="1">IF($G490="D",VLOOKUP($C490,DefaultParameters,MATCH(AF$8,'Default Parameters'!$3:$3,0),FALSE),"[enter country-specific value")</f>
        <v>0.1</v>
      </c>
      <c r="AG490" s="211" cm="1">
        <f t="array" aca="1" ref="AG490" ca="1">IF($G490="D",VLOOKUP($C490,DefaultParameters,MATCH(AG$8,'Default Parameters'!$3:$3,0),FALSE),"[enter country-specific value")</f>
        <v>0.1</v>
      </c>
      <c r="AH490" s="211" cm="1">
        <f t="array" aca="1" ref="AH490" ca="1">IF($G490="D",VLOOKUP($C490,DefaultParameters,MATCH(AH$8,'Default Parameters'!$3:$3,0),FALSE),"[enter country-specific value")</f>
        <v>0.1</v>
      </c>
      <c r="AI490" s="211" cm="1">
        <f t="array" aca="1" ref="AI490" ca="1">IF($G490="D",VLOOKUP($C490,DefaultParameters,MATCH(AI$8,'Default Parameters'!$3:$3,0),FALSE),"[enter country-specific value")</f>
        <v>0.1</v>
      </c>
      <c r="AJ490" s="211" cm="1">
        <f t="array" aca="1" ref="AJ490" ca="1">IF($G490="D",VLOOKUP($C490,DefaultParameters,MATCH(AJ$8,'Default Parameters'!$3:$3,0),FALSE),"[enter country-specific value")</f>
        <v>0.1</v>
      </c>
      <c r="AK490" s="211" cm="1">
        <f t="array" aca="1" ref="AK490" ca="1">IF($G490="D",VLOOKUP($C490,DefaultParameters,MATCH(AK$8,'Default Parameters'!$3:$3,0),FALSE),"[enter country-specific value")</f>
        <v>0.1</v>
      </c>
      <c r="AL490" s="211" cm="1">
        <f t="array" aca="1" ref="AL490" ca="1">IF($G490="D",VLOOKUP($C490,DefaultParameters,MATCH(AL$8,'Default Parameters'!$3:$3,0),FALSE),"[enter country-specific value")</f>
        <v>0.1</v>
      </c>
      <c r="AM490" s="211" cm="1">
        <f t="array" aca="1" ref="AM490" ca="1">IF($G490="D",VLOOKUP($C490,DefaultParameters,MATCH(AM$8,'Default Parameters'!$3:$3,0),FALSE),"[enter country-specific value")</f>
        <v>0.1</v>
      </c>
      <c r="AN490" s="211" cm="1">
        <f t="array" aca="1" ref="AN490" ca="1">IF($G490="D",VLOOKUP($C490,DefaultParameters,MATCH(AN$8,'Default Parameters'!$3:$3,0),FALSE),"[enter country-specific value")</f>
        <v>0.1</v>
      </c>
      <c r="AO490" s="211" cm="1">
        <f t="array" aca="1" ref="AO490" ca="1">IF($G490="D",VLOOKUP($C490,DefaultParameters,MATCH(AO$8,'Default Parameters'!$3:$3,0),FALSE),"[enter country-specific value")</f>
        <v>0.1</v>
      </c>
      <c r="AP490" s="211"/>
      <c r="AQ490" s="211"/>
      <c r="AR490" s="211"/>
      <c r="AS490" s="211"/>
      <c r="AT490" s="211"/>
      <c r="AU490" s="188"/>
      <c r="AV490" s="43" t="e" cm="1">
        <f t="array" aca="1" ref="AV490" ca="1">IF($G490="D",VLOOKUP($C490,DefaultParameters,MATCH(AV$8,'Default Parameters'!$3:$3,0),FALSE),"[enter country-specific value")</f>
        <v>#N/A</v>
      </c>
    </row>
    <row r="491" spans="1:48" x14ac:dyDescent="0.25">
      <c r="A491" s="44" t="str">
        <f t="shared" si="112"/>
        <v>fmin_Turkeys</v>
      </c>
      <c r="B491" s="2" t="s">
        <v>49</v>
      </c>
      <c r="C491" s="2" t="s">
        <v>195</v>
      </c>
      <c r="D491" s="77" t="str">
        <f t="shared" ca="1" si="113"/>
        <v>N</v>
      </c>
      <c r="E491" s="2" t="s">
        <v>87</v>
      </c>
      <c r="F491" s="77" t="str">
        <f t="shared" ca="1" si="114"/>
        <v>kg N/kg</v>
      </c>
      <c r="G491" s="201" t="s">
        <v>124</v>
      </c>
      <c r="H491" s="2" t="s">
        <v>49</v>
      </c>
      <c r="I491" s="211" t="str">
        <f t="shared" ca="1" si="115"/>
        <v>3B EMEP/EEA Guidebook 2019, Step 9 (Dämmgen et al., 2007).</v>
      </c>
      <c r="J491" s="202"/>
      <c r="K491" s="211" cm="1">
        <f t="array" aca="1" ref="K491" ca="1">IF($G491="D",VLOOKUP($C491,DefaultParameters,MATCH(K$8,'Default Parameters'!$3:$3,0),FALSE),"[enter country-specific value")</f>
        <v>0.1</v>
      </c>
      <c r="L491" s="211" cm="1">
        <f t="array" aca="1" ref="L491" ca="1">IF($G491="D",VLOOKUP($C491,DefaultParameters,MATCH(L$8,'Default Parameters'!$3:$3,0),FALSE),"[enter country-specific value")</f>
        <v>0.1</v>
      </c>
      <c r="M491" s="211" cm="1">
        <f t="array" aca="1" ref="M491" ca="1">IF($G491="D",VLOOKUP($C491,DefaultParameters,MATCH(M$8,'Default Parameters'!$3:$3,0),FALSE),"[enter country-specific value")</f>
        <v>0.1</v>
      </c>
      <c r="N491" s="211" cm="1">
        <f t="array" aca="1" ref="N491" ca="1">IF($G491="D",VLOOKUP($C491,DefaultParameters,MATCH(N$8,'Default Parameters'!$3:$3,0),FALSE),"[enter country-specific value")</f>
        <v>0.1</v>
      </c>
      <c r="O491" s="211" cm="1">
        <f t="array" aca="1" ref="O491" ca="1">IF($G491="D",VLOOKUP($C491,DefaultParameters,MATCH(O$8,'Default Parameters'!$3:$3,0),FALSE),"[enter country-specific value")</f>
        <v>0.1</v>
      </c>
      <c r="P491" s="211" cm="1">
        <f t="array" aca="1" ref="P491" ca="1">IF($G491="D",VLOOKUP($C491,DefaultParameters,MATCH(P$8,'Default Parameters'!$3:$3,0),FALSE),"[enter country-specific value")</f>
        <v>0.1</v>
      </c>
      <c r="Q491" s="211" cm="1">
        <f t="array" aca="1" ref="Q491" ca="1">IF($G491="D",VLOOKUP($C491,DefaultParameters,MATCH(Q$8,'Default Parameters'!$3:$3,0),FALSE),"[enter country-specific value")</f>
        <v>0.1</v>
      </c>
      <c r="R491" s="211" cm="1">
        <f t="array" aca="1" ref="R491" ca="1">IF($G491="D",VLOOKUP($C491,DefaultParameters,MATCH(R$8,'Default Parameters'!$3:$3,0),FALSE),"[enter country-specific value")</f>
        <v>0.1</v>
      </c>
      <c r="S491" s="211" cm="1">
        <f t="array" aca="1" ref="S491" ca="1">IF($G491="D",VLOOKUP($C491,DefaultParameters,MATCH(S$8,'Default Parameters'!$3:$3,0),FALSE),"[enter country-specific value")</f>
        <v>0.1</v>
      </c>
      <c r="T491" s="211" cm="1">
        <f t="array" aca="1" ref="T491" ca="1">IF($G491="D",VLOOKUP($C491,DefaultParameters,MATCH(T$8,'Default Parameters'!$3:$3,0),FALSE),"[enter country-specific value")</f>
        <v>0.1</v>
      </c>
      <c r="U491" s="211" cm="1">
        <f t="array" aca="1" ref="U491" ca="1">IF($G491="D",VLOOKUP($C491,DefaultParameters,MATCH(U$8,'Default Parameters'!$3:$3,0),FALSE),"[enter country-specific value")</f>
        <v>0.1</v>
      </c>
      <c r="V491" s="211" cm="1">
        <f t="array" aca="1" ref="V491" ca="1">IF($G491="D",VLOOKUP($C491,DefaultParameters,MATCH(V$8,'Default Parameters'!$3:$3,0),FALSE),"[enter country-specific value")</f>
        <v>0.1</v>
      </c>
      <c r="W491" s="211" cm="1">
        <f t="array" aca="1" ref="W491" ca="1">IF($G491="D",VLOOKUP($C491,DefaultParameters,MATCH(W$8,'Default Parameters'!$3:$3,0),FALSE),"[enter country-specific value")</f>
        <v>0.1</v>
      </c>
      <c r="X491" s="211" cm="1">
        <f t="array" aca="1" ref="X491" ca="1">IF($G491="D",VLOOKUP($C491,DefaultParameters,MATCH(X$8,'Default Parameters'!$3:$3,0),FALSE),"[enter country-specific value")</f>
        <v>0.1</v>
      </c>
      <c r="Y491" s="211" cm="1">
        <f t="array" aca="1" ref="Y491" ca="1">IF($G491="D",VLOOKUP($C491,DefaultParameters,MATCH(Y$8,'Default Parameters'!$3:$3,0),FALSE),"[enter country-specific value")</f>
        <v>0.1</v>
      </c>
      <c r="Z491" s="211" cm="1">
        <f t="array" aca="1" ref="Z491" ca="1">IF($G491="D",VLOOKUP($C491,DefaultParameters,MATCH(Z$8,'Default Parameters'!$3:$3,0),FALSE),"[enter country-specific value")</f>
        <v>0.1</v>
      </c>
      <c r="AA491" s="211" cm="1">
        <f t="array" aca="1" ref="AA491" ca="1">IF($G491="D",VLOOKUP($C491,DefaultParameters,MATCH(AA$8,'Default Parameters'!$3:$3,0),FALSE),"[enter country-specific value")</f>
        <v>0.1</v>
      </c>
      <c r="AB491" s="211" cm="1">
        <f t="array" aca="1" ref="AB491" ca="1">IF($G491="D",VLOOKUP($C491,DefaultParameters,MATCH(AB$8,'Default Parameters'!$3:$3,0),FALSE),"[enter country-specific value")</f>
        <v>0.1</v>
      </c>
      <c r="AC491" s="211" cm="1">
        <f t="array" aca="1" ref="AC491" ca="1">IF($G491="D",VLOOKUP($C491,DefaultParameters,MATCH(AC$8,'Default Parameters'!$3:$3,0),FALSE),"[enter country-specific value")</f>
        <v>0.1</v>
      </c>
      <c r="AD491" s="211" cm="1">
        <f t="array" aca="1" ref="AD491" ca="1">IF($G491="D",VLOOKUP($C491,DefaultParameters,MATCH(AD$8,'Default Parameters'!$3:$3,0),FALSE),"[enter country-specific value")</f>
        <v>0.1</v>
      </c>
      <c r="AE491" s="211" cm="1">
        <f t="array" aca="1" ref="AE491" ca="1">IF($G491="D",VLOOKUP($C491,DefaultParameters,MATCH(AE$8,'Default Parameters'!$3:$3,0),FALSE),"[enter country-specific value")</f>
        <v>0.1</v>
      </c>
      <c r="AF491" s="211" cm="1">
        <f t="array" aca="1" ref="AF491" ca="1">IF($G491="D",VLOOKUP($C491,DefaultParameters,MATCH(AF$8,'Default Parameters'!$3:$3,0),FALSE),"[enter country-specific value")</f>
        <v>0.1</v>
      </c>
      <c r="AG491" s="211" cm="1">
        <f t="array" aca="1" ref="AG491" ca="1">IF($G491="D",VLOOKUP($C491,DefaultParameters,MATCH(AG$8,'Default Parameters'!$3:$3,0),FALSE),"[enter country-specific value")</f>
        <v>0.1</v>
      </c>
      <c r="AH491" s="211" cm="1">
        <f t="array" aca="1" ref="AH491" ca="1">IF($G491="D",VLOOKUP($C491,DefaultParameters,MATCH(AH$8,'Default Parameters'!$3:$3,0),FALSE),"[enter country-specific value")</f>
        <v>0.1</v>
      </c>
      <c r="AI491" s="211" cm="1">
        <f t="array" aca="1" ref="AI491" ca="1">IF($G491="D",VLOOKUP($C491,DefaultParameters,MATCH(AI$8,'Default Parameters'!$3:$3,0),FALSE),"[enter country-specific value")</f>
        <v>0.1</v>
      </c>
      <c r="AJ491" s="211" cm="1">
        <f t="array" aca="1" ref="AJ491" ca="1">IF($G491="D",VLOOKUP($C491,DefaultParameters,MATCH(AJ$8,'Default Parameters'!$3:$3,0),FALSE),"[enter country-specific value")</f>
        <v>0.1</v>
      </c>
      <c r="AK491" s="211" cm="1">
        <f t="array" aca="1" ref="AK491" ca="1">IF($G491="D",VLOOKUP($C491,DefaultParameters,MATCH(AK$8,'Default Parameters'!$3:$3,0),FALSE),"[enter country-specific value")</f>
        <v>0.1</v>
      </c>
      <c r="AL491" s="211" cm="1">
        <f t="array" aca="1" ref="AL491" ca="1">IF($G491="D",VLOOKUP($C491,DefaultParameters,MATCH(AL$8,'Default Parameters'!$3:$3,0),FALSE),"[enter country-specific value")</f>
        <v>0.1</v>
      </c>
      <c r="AM491" s="211" cm="1">
        <f t="array" aca="1" ref="AM491" ca="1">IF($G491="D",VLOOKUP($C491,DefaultParameters,MATCH(AM$8,'Default Parameters'!$3:$3,0),FALSE),"[enter country-specific value")</f>
        <v>0.1</v>
      </c>
      <c r="AN491" s="211" cm="1">
        <f t="array" aca="1" ref="AN491" ca="1">IF($G491="D",VLOOKUP($C491,DefaultParameters,MATCH(AN$8,'Default Parameters'!$3:$3,0),FALSE),"[enter country-specific value")</f>
        <v>0.1</v>
      </c>
      <c r="AO491" s="211" cm="1">
        <f t="array" aca="1" ref="AO491" ca="1">IF($G491="D",VLOOKUP($C491,DefaultParameters,MATCH(AO$8,'Default Parameters'!$3:$3,0),FALSE),"[enter country-specific value")</f>
        <v>0.1</v>
      </c>
      <c r="AP491" s="211"/>
      <c r="AQ491" s="211"/>
      <c r="AR491" s="211"/>
      <c r="AS491" s="211"/>
      <c r="AT491" s="211"/>
      <c r="AU491" s="188"/>
      <c r="AV491" s="43" t="e" cm="1">
        <f t="array" aca="1" ref="AV491" ca="1">IF($G491="D",VLOOKUP($C491,DefaultParameters,MATCH(AV$8,'Default Parameters'!$3:$3,0),FALSE),"[enter country-specific value")</f>
        <v>#N/A</v>
      </c>
    </row>
    <row r="492" spans="1:48" x14ac:dyDescent="0.25">
      <c r="A492" s="44" t="str">
        <f t="shared" si="112"/>
        <v>fmin_Other poultry (ducks)</v>
      </c>
      <c r="B492" s="2" t="s">
        <v>49</v>
      </c>
      <c r="C492" s="2" t="s">
        <v>195</v>
      </c>
      <c r="D492" s="77" t="str">
        <f t="shared" ca="1" si="113"/>
        <v>N</v>
      </c>
      <c r="E492" s="2" t="s">
        <v>90</v>
      </c>
      <c r="F492" s="77" t="str">
        <f t="shared" ca="1" si="114"/>
        <v>kg N/kg</v>
      </c>
      <c r="G492" s="201" t="s">
        <v>124</v>
      </c>
      <c r="H492" s="2" t="s">
        <v>49</v>
      </c>
      <c r="I492" s="211" t="str">
        <f t="shared" ca="1" si="115"/>
        <v>3B EMEP/EEA Guidebook 2019, Step 9 (Dämmgen et al., 2007).</v>
      </c>
      <c r="J492" s="202"/>
      <c r="K492" s="211" cm="1">
        <f t="array" aca="1" ref="K492" ca="1">IF($G492="D",VLOOKUP($C492,DefaultParameters,MATCH(K$8,'Default Parameters'!$3:$3,0),FALSE),"[enter country-specific value")</f>
        <v>0.1</v>
      </c>
      <c r="L492" s="211" cm="1">
        <f t="array" aca="1" ref="L492" ca="1">IF($G492="D",VLOOKUP($C492,DefaultParameters,MATCH(L$8,'Default Parameters'!$3:$3,0),FALSE),"[enter country-specific value")</f>
        <v>0.1</v>
      </c>
      <c r="M492" s="211" cm="1">
        <f t="array" aca="1" ref="M492" ca="1">IF($G492="D",VLOOKUP($C492,DefaultParameters,MATCH(M$8,'Default Parameters'!$3:$3,0),FALSE),"[enter country-specific value")</f>
        <v>0.1</v>
      </c>
      <c r="N492" s="211" cm="1">
        <f t="array" aca="1" ref="N492" ca="1">IF($G492="D",VLOOKUP($C492,DefaultParameters,MATCH(N$8,'Default Parameters'!$3:$3,0),FALSE),"[enter country-specific value")</f>
        <v>0.1</v>
      </c>
      <c r="O492" s="211" cm="1">
        <f t="array" aca="1" ref="O492" ca="1">IF($G492="D",VLOOKUP($C492,DefaultParameters,MATCH(O$8,'Default Parameters'!$3:$3,0),FALSE),"[enter country-specific value")</f>
        <v>0.1</v>
      </c>
      <c r="P492" s="211" cm="1">
        <f t="array" aca="1" ref="P492" ca="1">IF($G492="D",VLOOKUP($C492,DefaultParameters,MATCH(P$8,'Default Parameters'!$3:$3,0),FALSE),"[enter country-specific value")</f>
        <v>0.1</v>
      </c>
      <c r="Q492" s="211" cm="1">
        <f t="array" aca="1" ref="Q492" ca="1">IF($G492="D",VLOOKUP($C492,DefaultParameters,MATCH(Q$8,'Default Parameters'!$3:$3,0),FALSE),"[enter country-specific value")</f>
        <v>0.1</v>
      </c>
      <c r="R492" s="211" cm="1">
        <f t="array" aca="1" ref="R492" ca="1">IF($G492="D",VLOOKUP($C492,DefaultParameters,MATCH(R$8,'Default Parameters'!$3:$3,0),FALSE),"[enter country-specific value")</f>
        <v>0.1</v>
      </c>
      <c r="S492" s="211" cm="1">
        <f t="array" aca="1" ref="S492" ca="1">IF($G492="D",VLOOKUP($C492,DefaultParameters,MATCH(S$8,'Default Parameters'!$3:$3,0),FALSE),"[enter country-specific value")</f>
        <v>0.1</v>
      </c>
      <c r="T492" s="211" cm="1">
        <f t="array" aca="1" ref="T492" ca="1">IF($G492="D",VLOOKUP($C492,DefaultParameters,MATCH(T$8,'Default Parameters'!$3:$3,0),FALSE),"[enter country-specific value")</f>
        <v>0.1</v>
      </c>
      <c r="U492" s="211" cm="1">
        <f t="array" aca="1" ref="U492" ca="1">IF($G492="D",VLOOKUP($C492,DefaultParameters,MATCH(U$8,'Default Parameters'!$3:$3,0),FALSE),"[enter country-specific value")</f>
        <v>0.1</v>
      </c>
      <c r="V492" s="211" cm="1">
        <f t="array" aca="1" ref="V492" ca="1">IF($G492="D",VLOOKUP($C492,DefaultParameters,MATCH(V$8,'Default Parameters'!$3:$3,0),FALSE),"[enter country-specific value")</f>
        <v>0.1</v>
      </c>
      <c r="W492" s="211" cm="1">
        <f t="array" aca="1" ref="W492" ca="1">IF($G492="D",VLOOKUP($C492,DefaultParameters,MATCH(W$8,'Default Parameters'!$3:$3,0),FALSE),"[enter country-specific value")</f>
        <v>0.1</v>
      </c>
      <c r="X492" s="211" cm="1">
        <f t="array" aca="1" ref="X492" ca="1">IF($G492="D",VLOOKUP($C492,DefaultParameters,MATCH(X$8,'Default Parameters'!$3:$3,0),FALSE),"[enter country-specific value")</f>
        <v>0.1</v>
      </c>
      <c r="Y492" s="211" cm="1">
        <f t="array" aca="1" ref="Y492" ca="1">IF($G492="D",VLOOKUP($C492,DefaultParameters,MATCH(Y$8,'Default Parameters'!$3:$3,0),FALSE),"[enter country-specific value")</f>
        <v>0.1</v>
      </c>
      <c r="Z492" s="211" cm="1">
        <f t="array" aca="1" ref="Z492" ca="1">IF($G492="D",VLOOKUP($C492,DefaultParameters,MATCH(Z$8,'Default Parameters'!$3:$3,0),FALSE),"[enter country-specific value")</f>
        <v>0.1</v>
      </c>
      <c r="AA492" s="211" cm="1">
        <f t="array" aca="1" ref="AA492" ca="1">IF($G492="D",VLOOKUP($C492,DefaultParameters,MATCH(AA$8,'Default Parameters'!$3:$3,0),FALSE),"[enter country-specific value")</f>
        <v>0.1</v>
      </c>
      <c r="AB492" s="211" cm="1">
        <f t="array" aca="1" ref="AB492" ca="1">IF($G492="D",VLOOKUP($C492,DefaultParameters,MATCH(AB$8,'Default Parameters'!$3:$3,0),FALSE),"[enter country-specific value")</f>
        <v>0.1</v>
      </c>
      <c r="AC492" s="211" cm="1">
        <f t="array" aca="1" ref="AC492" ca="1">IF($G492="D",VLOOKUP($C492,DefaultParameters,MATCH(AC$8,'Default Parameters'!$3:$3,0),FALSE),"[enter country-specific value")</f>
        <v>0.1</v>
      </c>
      <c r="AD492" s="211" cm="1">
        <f t="array" aca="1" ref="AD492" ca="1">IF($G492="D",VLOOKUP($C492,DefaultParameters,MATCH(AD$8,'Default Parameters'!$3:$3,0),FALSE),"[enter country-specific value")</f>
        <v>0.1</v>
      </c>
      <c r="AE492" s="211" cm="1">
        <f t="array" aca="1" ref="AE492" ca="1">IF($G492="D",VLOOKUP($C492,DefaultParameters,MATCH(AE$8,'Default Parameters'!$3:$3,0),FALSE),"[enter country-specific value")</f>
        <v>0.1</v>
      </c>
      <c r="AF492" s="211" cm="1">
        <f t="array" aca="1" ref="AF492" ca="1">IF($G492="D",VLOOKUP($C492,DefaultParameters,MATCH(AF$8,'Default Parameters'!$3:$3,0),FALSE),"[enter country-specific value")</f>
        <v>0.1</v>
      </c>
      <c r="AG492" s="211" cm="1">
        <f t="array" aca="1" ref="AG492" ca="1">IF($G492="D",VLOOKUP($C492,DefaultParameters,MATCH(AG$8,'Default Parameters'!$3:$3,0),FALSE),"[enter country-specific value")</f>
        <v>0.1</v>
      </c>
      <c r="AH492" s="211" cm="1">
        <f t="array" aca="1" ref="AH492" ca="1">IF($G492="D",VLOOKUP($C492,DefaultParameters,MATCH(AH$8,'Default Parameters'!$3:$3,0),FALSE),"[enter country-specific value")</f>
        <v>0.1</v>
      </c>
      <c r="AI492" s="211" cm="1">
        <f t="array" aca="1" ref="AI492" ca="1">IF($G492="D",VLOOKUP($C492,DefaultParameters,MATCH(AI$8,'Default Parameters'!$3:$3,0),FALSE),"[enter country-specific value")</f>
        <v>0.1</v>
      </c>
      <c r="AJ492" s="211" cm="1">
        <f t="array" aca="1" ref="AJ492" ca="1">IF($G492="D",VLOOKUP($C492,DefaultParameters,MATCH(AJ$8,'Default Parameters'!$3:$3,0),FALSE),"[enter country-specific value")</f>
        <v>0.1</v>
      </c>
      <c r="AK492" s="211" cm="1">
        <f t="array" aca="1" ref="AK492" ca="1">IF($G492="D",VLOOKUP($C492,DefaultParameters,MATCH(AK$8,'Default Parameters'!$3:$3,0),FALSE),"[enter country-specific value")</f>
        <v>0.1</v>
      </c>
      <c r="AL492" s="211" cm="1">
        <f t="array" aca="1" ref="AL492" ca="1">IF($G492="D",VLOOKUP($C492,DefaultParameters,MATCH(AL$8,'Default Parameters'!$3:$3,0),FALSE),"[enter country-specific value")</f>
        <v>0.1</v>
      </c>
      <c r="AM492" s="211" cm="1">
        <f t="array" aca="1" ref="AM492" ca="1">IF($G492="D",VLOOKUP($C492,DefaultParameters,MATCH(AM$8,'Default Parameters'!$3:$3,0),FALSE),"[enter country-specific value")</f>
        <v>0.1</v>
      </c>
      <c r="AN492" s="211" cm="1">
        <f t="array" aca="1" ref="AN492" ca="1">IF($G492="D",VLOOKUP($C492,DefaultParameters,MATCH(AN$8,'Default Parameters'!$3:$3,0),FALSE),"[enter country-specific value")</f>
        <v>0.1</v>
      </c>
      <c r="AO492" s="211" cm="1">
        <f t="array" aca="1" ref="AO492" ca="1">IF($G492="D",VLOOKUP($C492,DefaultParameters,MATCH(AO$8,'Default Parameters'!$3:$3,0),FALSE),"[enter country-specific value")</f>
        <v>0.1</v>
      </c>
      <c r="AP492" s="211"/>
      <c r="AQ492" s="211"/>
      <c r="AR492" s="211"/>
      <c r="AS492" s="211"/>
      <c r="AT492" s="211"/>
      <c r="AU492" s="188"/>
      <c r="AV492" s="43" t="e" cm="1">
        <f t="array" aca="1" ref="AV492" ca="1">IF($G492="D",VLOOKUP($C492,DefaultParameters,MATCH(AV$8,'Default Parameters'!$3:$3,0),FALSE),"[enter country-specific value")</f>
        <v>#N/A</v>
      </c>
    </row>
    <row r="493" spans="1:48" x14ac:dyDescent="0.25">
      <c r="A493" s="44" t="str">
        <f t="shared" si="112"/>
        <v>fmin_Other poultry (geese)</v>
      </c>
      <c r="B493" s="2" t="s">
        <v>49</v>
      </c>
      <c r="C493" s="2" t="s">
        <v>195</v>
      </c>
      <c r="D493" s="77" t="str">
        <f t="shared" ca="1" si="113"/>
        <v>N</v>
      </c>
      <c r="E493" s="2" t="s">
        <v>88</v>
      </c>
      <c r="F493" s="77" t="str">
        <f t="shared" ca="1" si="114"/>
        <v>kg N/kg</v>
      </c>
      <c r="G493" s="201" t="s">
        <v>124</v>
      </c>
      <c r="H493" s="2" t="s">
        <v>49</v>
      </c>
      <c r="I493" s="211" t="str">
        <f t="shared" ca="1" si="115"/>
        <v>3B EMEP/EEA Guidebook 2019, Step 9 (Dämmgen et al., 2007).</v>
      </c>
      <c r="J493" s="202"/>
      <c r="K493" s="211" cm="1">
        <f t="array" aca="1" ref="K493" ca="1">IF($G493="D",VLOOKUP($C493,DefaultParameters,MATCH(K$8,'Default Parameters'!$3:$3,0),FALSE),"[enter country-specific value")</f>
        <v>0.1</v>
      </c>
      <c r="L493" s="211" cm="1">
        <f t="array" aca="1" ref="L493" ca="1">IF($G493="D",VLOOKUP($C493,DefaultParameters,MATCH(L$8,'Default Parameters'!$3:$3,0),FALSE),"[enter country-specific value")</f>
        <v>0.1</v>
      </c>
      <c r="M493" s="211" cm="1">
        <f t="array" aca="1" ref="M493" ca="1">IF($G493="D",VLOOKUP($C493,DefaultParameters,MATCH(M$8,'Default Parameters'!$3:$3,0),FALSE),"[enter country-specific value")</f>
        <v>0.1</v>
      </c>
      <c r="N493" s="211" cm="1">
        <f t="array" aca="1" ref="N493" ca="1">IF($G493="D",VLOOKUP($C493,DefaultParameters,MATCH(N$8,'Default Parameters'!$3:$3,0),FALSE),"[enter country-specific value")</f>
        <v>0.1</v>
      </c>
      <c r="O493" s="211" cm="1">
        <f t="array" aca="1" ref="O493" ca="1">IF($G493="D",VLOOKUP($C493,DefaultParameters,MATCH(O$8,'Default Parameters'!$3:$3,0),FALSE),"[enter country-specific value")</f>
        <v>0.1</v>
      </c>
      <c r="P493" s="211" cm="1">
        <f t="array" aca="1" ref="P493" ca="1">IF($G493="D",VLOOKUP($C493,DefaultParameters,MATCH(P$8,'Default Parameters'!$3:$3,0),FALSE),"[enter country-specific value")</f>
        <v>0.1</v>
      </c>
      <c r="Q493" s="211" cm="1">
        <f t="array" aca="1" ref="Q493" ca="1">IF($G493="D",VLOOKUP($C493,DefaultParameters,MATCH(Q$8,'Default Parameters'!$3:$3,0),FALSE),"[enter country-specific value")</f>
        <v>0.1</v>
      </c>
      <c r="R493" s="211" cm="1">
        <f t="array" aca="1" ref="R493" ca="1">IF($G493="D",VLOOKUP($C493,DefaultParameters,MATCH(R$8,'Default Parameters'!$3:$3,0),FALSE),"[enter country-specific value")</f>
        <v>0.1</v>
      </c>
      <c r="S493" s="211" cm="1">
        <f t="array" aca="1" ref="S493" ca="1">IF($G493="D",VLOOKUP($C493,DefaultParameters,MATCH(S$8,'Default Parameters'!$3:$3,0),FALSE),"[enter country-specific value")</f>
        <v>0.1</v>
      </c>
      <c r="T493" s="211" cm="1">
        <f t="array" aca="1" ref="T493" ca="1">IF($G493="D",VLOOKUP($C493,DefaultParameters,MATCH(T$8,'Default Parameters'!$3:$3,0),FALSE),"[enter country-specific value")</f>
        <v>0.1</v>
      </c>
      <c r="U493" s="211" cm="1">
        <f t="array" aca="1" ref="U493" ca="1">IF($G493="D",VLOOKUP($C493,DefaultParameters,MATCH(U$8,'Default Parameters'!$3:$3,0),FALSE),"[enter country-specific value")</f>
        <v>0.1</v>
      </c>
      <c r="V493" s="211" cm="1">
        <f t="array" aca="1" ref="V493" ca="1">IF($G493="D",VLOOKUP($C493,DefaultParameters,MATCH(V$8,'Default Parameters'!$3:$3,0),FALSE),"[enter country-specific value")</f>
        <v>0.1</v>
      </c>
      <c r="W493" s="211" cm="1">
        <f t="array" aca="1" ref="W493" ca="1">IF($G493="D",VLOOKUP($C493,DefaultParameters,MATCH(W$8,'Default Parameters'!$3:$3,0),FALSE),"[enter country-specific value")</f>
        <v>0.1</v>
      </c>
      <c r="X493" s="211" cm="1">
        <f t="array" aca="1" ref="X493" ca="1">IF($G493="D",VLOOKUP($C493,DefaultParameters,MATCH(X$8,'Default Parameters'!$3:$3,0),FALSE),"[enter country-specific value")</f>
        <v>0.1</v>
      </c>
      <c r="Y493" s="211" cm="1">
        <f t="array" aca="1" ref="Y493" ca="1">IF($G493="D",VLOOKUP($C493,DefaultParameters,MATCH(Y$8,'Default Parameters'!$3:$3,0),FALSE),"[enter country-specific value")</f>
        <v>0.1</v>
      </c>
      <c r="Z493" s="211" cm="1">
        <f t="array" aca="1" ref="Z493" ca="1">IF($G493="D",VLOOKUP($C493,DefaultParameters,MATCH(Z$8,'Default Parameters'!$3:$3,0),FALSE),"[enter country-specific value")</f>
        <v>0.1</v>
      </c>
      <c r="AA493" s="211" cm="1">
        <f t="array" aca="1" ref="AA493" ca="1">IF($G493="D",VLOOKUP($C493,DefaultParameters,MATCH(AA$8,'Default Parameters'!$3:$3,0),FALSE),"[enter country-specific value")</f>
        <v>0.1</v>
      </c>
      <c r="AB493" s="211" cm="1">
        <f t="array" aca="1" ref="AB493" ca="1">IF($G493="D",VLOOKUP($C493,DefaultParameters,MATCH(AB$8,'Default Parameters'!$3:$3,0),FALSE),"[enter country-specific value")</f>
        <v>0.1</v>
      </c>
      <c r="AC493" s="211" cm="1">
        <f t="array" aca="1" ref="AC493" ca="1">IF($G493="D",VLOOKUP($C493,DefaultParameters,MATCH(AC$8,'Default Parameters'!$3:$3,0),FALSE),"[enter country-specific value")</f>
        <v>0.1</v>
      </c>
      <c r="AD493" s="211" cm="1">
        <f t="array" aca="1" ref="AD493" ca="1">IF($G493="D",VLOOKUP($C493,DefaultParameters,MATCH(AD$8,'Default Parameters'!$3:$3,0),FALSE),"[enter country-specific value")</f>
        <v>0.1</v>
      </c>
      <c r="AE493" s="211" cm="1">
        <f t="array" aca="1" ref="AE493" ca="1">IF($G493="D",VLOOKUP($C493,DefaultParameters,MATCH(AE$8,'Default Parameters'!$3:$3,0),FALSE),"[enter country-specific value")</f>
        <v>0.1</v>
      </c>
      <c r="AF493" s="211" cm="1">
        <f t="array" aca="1" ref="AF493" ca="1">IF($G493="D",VLOOKUP($C493,DefaultParameters,MATCH(AF$8,'Default Parameters'!$3:$3,0),FALSE),"[enter country-specific value")</f>
        <v>0.1</v>
      </c>
      <c r="AG493" s="211" cm="1">
        <f t="array" aca="1" ref="AG493" ca="1">IF($G493="D",VLOOKUP($C493,DefaultParameters,MATCH(AG$8,'Default Parameters'!$3:$3,0),FALSE),"[enter country-specific value")</f>
        <v>0.1</v>
      </c>
      <c r="AH493" s="211" cm="1">
        <f t="array" aca="1" ref="AH493" ca="1">IF($G493="D",VLOOKUP($C493,DefaultParameters,MATCH(AH$8,'Default Parameters'!$3:$3,0),FALSE),"[enter country-specific value")</f>
        <v>0.1</v>
      </c>
      <c r="AI493" s="211" cm="1">
        <f t="array" aca="1" ref="AI493" ca="1">IF($G493="D",VLOOKUP($C493,DefaultParameters,MATCH(AI$8,'Default Parameters'!$3:$3,0),FALSE),"[enter country-specific value")</f>
        <v>0.1</v>
      </c>
      <c r="AJ493" s="211" cm="1">
        <f t="array" aca="1" ref="AJ493" ca="1">IF($G493="D",VLOOKUP($C493,DefaultParameters,MATCH(AJ$8,'Default Parameters'!$3:$3,0),FALSE),"[enter country-specific value")</f>
        <v>0.1</v>
      </c>
      <c r="AK493" s="211" cm="1">
        <f t="array" aca="1" ref="AK493" ca="1">IF($G493="D",VLOOKUP($C493,DefaultParameters,MATCH(AK$8,'Default Parameters'!$3:$3,0),FALSE),"[enter country-specific value")</f>
        <v>0.1</v>
      </c>
      <c r="AL493" s="211" cm="1">
        <f t="array" aca="1" ref="AL493" ca="1">IF($G493="D",VLOOKUP($C493,DefaultParameters,MATCH(AL$8,'Default Parameters'!$3:$3,0),FALSE),"[enter country-specific value")</f>
        <v>0.1</v>
      </c>
      <c r="AM493" s="211" cm="1">
        <f t="array" aca="1" ref="AM493" ca="1">IF($G493="D",VLOOKUP($C493,DefaultParameters,MATCH(AM$8,'Default Parameters'!$3:$3,0),FALSE),"[enter country-specific value")</f>
        <v>0.1</v>
      </c>
      <c r="AN493" s="211" cm="1">
        <f t="array" aca="1" ref="AN493" ca="1">IF($G493="D",VLOOKUP($C493,DefaultParameters,MATCH(AN$8,'Default Parameters'!$3:$3,0),FALSE),"[enter country-specific value")</f>
        <v>0.1</v>
      </c>
      <c r="AO493" s="211" cm="1">
        <f t="array" aca="1" ref="AO493" ca="1">IF($G493="D",VLOOKUP($C493,DefaultParameters,MATCH(AO$8,'Default Parameters'!$3:$3,0),FALSE),"[enter country-specific value")</f>
        <v>0.1</v>
      </c>
      <c r="AP493" s="211"/>
      <c r="AQ493" s="211"/>
      <c r="AR493" s="211"/>
      <c r="AS493" s="211"/>
      <c r="AT493" s="211"/>
      <c r="AU493" s="188"/>
      <c r="AV493" s="43" t="e" cm="1">
        <f t="array" aca="1" ref="AV493" ca="1">IF($G493="D",VLOOKUP($C493,DefaultParameters,MATCH(AV$8,'Default Parameters'!$3:$3,0),FALSE),"[enter country-specific value")</f>
        <v>#N/A</v>
      </c>
    </row>
    <row r="494" spans="1:48" x14ac:dyDescent="0.25">
      <c r="A494" s="44" t="str">
        <f t="shared" si="112"/>
        <v>fmin_Other animals (fur animals)</v>
      </c>
      <c r="B494" s="2" t="s">
        <v>49</v>
      </c>
      <c r="C494" s="2" t="s">
        <v>195</v>
      </c>
      <c r="D494" s="77" t="str">
        <f t="shared" ca="1" si="113"/>
        <v>N</v>
      </c>
      <c r="E494" s="2" t="s">
        <v>108</v>
      </c>
      <c r="F494" s="77" t="str">
        <f t="shared" ca="1" si="114"/>
        <v>kg N/kg</v>
      </c>
      <c r="G494" s="201" t="s">
        <v>124</v>
      </c>
      <c r="H494" s="2" t="s">
        <v>49</v>
      </c>
      <c r="I494" s="211" t="str">
        <f t="shared" ca="1" si="115"/>
        <v>3B EMEP/EEA Guidebook 2019, Step 9 (Dämmgen et al., 2007).</v>
      </c>
      <c r="J494" s="202"/>
      <c r="K494" s="211" cm="1">
        <f t="array" aca="1" ref="K494" ca="1">IF($G494="D",VLOOKUP($C494,DefaultParameters,MATCH(K$8,'Default Parameters'!$3:$3,0),FALSE),"[enter country-specific value")</f>
        <v>0.1</v>
      </c>
      <c r="L494" s="211" cm="1">
        <f t="array" aca="1" ref="L494" ca="1">IF($G494="D",VLOOKUP($C494,DefaultParameters,MATCH(L$8,'Default Parameters'!$3:$3,0),FALSE),"[enter country-specific value")</f>
        <v>0.1</v>
      </c>
      <c r="M494" s="211" cm="1">
        <f t="array" aca="1" ref="M494" ca="1">IF($G494="D",VLOOKUP($C494,DefaultParameters,MATCH(M$8,'Default Parameters'!$3:$3,0),FALSE),"[enter country-specific value")</f>
        <v>0.1</v>
      </c>
      <c r="N494" s="211" cm="1">
        <f t="array" aca="1" ref="N494" ca="1">IF($G494="D",VLOOKUP($C494,DefaultParameters,MATCH(N$8,'Default Parameters'!$3:$3,0),FALSE),"[enter country-specific value")</f>
        <v>0.1</v>
      </c>
      <c r="O494" s="211" cm="1">
        <f t="array" aca="1" ref="O494" ca="1">IF($G494="D",VLOOKUP($C494,DefaultParameters,MATCH(O$8,'Default Parameters'!$3:$3,0),FALSE),"[enter country-specific value")</f>
        <v>0.1</v>
      </c>
      <c r="P494" s="211" cm="1">
        <f t="array" aca="1" ref="P494" ca="1">IF($G494="D",VLOOKUP($C494,DefaultParameters,MATCH(P$8,'Default Parameters'!$3:$3,0),FALSE),"[enter country-specific value")</f>
        <v>0.1</v>
      </c>
      <c r="Q494" s="211" cm="1">
        <f t="array" aca="1" ref="Q494" ca="1">IF($G494="D",VLOOKUP($C494,DefaultParameters,MATCH(Q$8,'Default Parameters'!$3:$3,0),FALSE),"[enter country-specific value")</f>
        <v>0.1</v>
      </c>
      <c r="R494" s="211" cm="1">
        <f t="array" aca="1" ref="R494" ca="1">IF($G494="D",VLOOKUP($C494,DefaultParameters,MATCH(R$8,'Default Parameters'!$3:$3,0),FALSE),"[enter country-specific value")</f>
        <v>0.1</v>
      </c>
      <c r="S494" s="211" cm="1">
        <f t="array" aca="1" ref="S494" ca="1">IF($G494="D",VLOOKUP($C494,DefaultParameters,MATCH(S$8,'Default Parameters'!$3:$3,0),FALSE),"[enter country-specific value")</f>
        <v>0.1</v>
      </c>
      <c r="T494" s="211" cm="1">
        <f t="array" aca="1" ref="T494" ca="1">IF($G494="D",VLOOKUP($C494,DefaultParameters,MATCH(T$8,'Default Parameters'!$3:$3,0),FALSE),"[enter country-specific value")</f>
        <v>0.1</v>
      </c>
      <c r="U494" s="211" cm="1">
        <f t="array" aca="1" ref="U494" ca="1">IF($G494="D",VLOOKUP($C494,DefaultParameters,MATCH(U$8,'Default Parameters'!$3:$3,0),FALSE),"[enter country-specific value")</f>
        <v>0.1</v>
      </c>
      <c r="V494" s="211" cm="1">
        <f t="array" aca="1" ref="V494" ca="1">IF($G494="D",VLOOKUP($C494,DefaultParameters,MATCH(V$8,'Default Parameters'!$3:$3,0),FALSE),"[enter country-specific value")</f>
        <v>0.1</v>
      </c>
      <c r="W494" s="211" cm="1">
        <f t="array" aca="1" ref="W494" ca="1">IF($G494="D",VLOOKUP($C494,DefaultParameters,MATCH(W$8,'Default Parameters'!$3:$3,0),FALSE),"[enter country-specific value")</f>
        <v>0.1</v>
      </c>
      <c r="X494" s="211" cm="1">
        <f t="array" aca="1" ref="X494" ca="1">IF($G494="D",VLOOKUP($C494,DefaultParameters,MATCH(X$8,'Default Parameters'!$3:$3,0),FALSE),"[enter country-specific value")</f>
        <v>0.1</v>
      </c>
      <c r="Y494" s="211" cm="1">
        <f t="array" aca="1" ref="Y494" ca="1">IF($G494="D",VLOOKUP($C494,DefaultParameters,MATCH(Y$8,'Default Parameters'!$3:$3,0),FALSE),"[enter country-specific value")</f>
        <v>0.1</v>
      </c>
      <c r="Z494" s="211" cm="1">
        <f t="array" aca="1" ref="Z494" ca="1">IF($G494="D",VLOOKUP($C494,DefaultParameters,MATCH(Z$8,'Default Parameters'!$3:$3,0),FALSE),"[enter country-specific value")</f>
        <v>0.1</v>
      </c>
      <c r="AA494" s="211" cm="1">
        <f t="array" aca="1" ref="AA494" ca="1">IF($G494="D",VLOOKUP($C494,DefaultParameters,MATCH(AA$8,'Default Parameters'!$3:$3,0),FALSE),"[enter country-specific value")</f>
        <v>0.1</v>
      </c>
      <c r="AB494" s="211" cm="1">
        <f t="array" aca="1" ref="AB494" ca="1">IF($G494="D",VLOOKUP($C494,DefaultParameters,MATCH(AB$8,'Default Parameters'!$3:$3,0),FALSE),"[enter country-specific value")</f>
        <v>0.1</v>
      </c>
      <c r="AC494" s="211" cm="1">
        <f t="array" aca="1" ref="AC494" ca="1">IF($G494="D",VLOOKUP($C494,DefaultParameters,MATCH(AC$8,'Default Parameters'!$3:$3,0),FALSE),"[enter country-specific value")</f>
        <v>0.1</v>
      </c>
      <c r="AD494" s="211" cm="1">
        <f t="array" aca="1" ref="AD494" ca="1">IF($G494="D",VLOOKUP($C494,DefaultParameters,MATCH(AD$8,'Default Parameters'!$3:$3,0),FALSE),"[enter country-specific value")</f>
        <v>0.1</v>
      </c>
      <c r="AE494" s="211" cm="1">
        <f t="array" aca="1" ref="AE494" ca="1">IF($G494="D",VLOOKUP($C494,DefaultParameters,MATCH(AE$8,'Default Parameters'!$3:$3,0),FALSE),"[enter country-specific value")</f>
        <v>0.1</v>
      </c>
      <c r="AF494" s="211" cm="1">
        <f t="array" aca="1" ref="AF494" ca="1">IF($G494="D",VLOOKUP($C494,DefaultParameters,MATCH(AF$8,'Default Parameters'!$3:$3,0),FALSE),"[enter country-specific value")</f>
        <v>0.1</v>
      </c>
      <c r="AG494" s="211" cm="1">
        <f t="array" aca="1" ref="AG494" ca="1">IF($G494="D",VLOOKUP($C494,DefaultParameters,MATCH(AG$8,'Default Parameters'!$3:$3,0),FALSE),"[enter country-specific value")</f>
        <v>0.1</v>
      </c>
      <c r="AH494" s="211" cm="1">
        <f t="array" aca="1" ref="AH494" ca="1">IF($G494="D",VLOOKUP($C494,DefaultParameters,MATCH(AH$8,'Default Parameters'!$3:$3,0),FALSE),"[enter country-specific value")</f>
        <v>0.1</v>
      </c>
      <c r="AI494" s="211" cm="1">
        <f t="array" aca="1" ref="AI494" ca="1">IF($G494="D",VLOOKUP($C494,DefaultParameters,MATCH(AI$8,'Default Parameters'!$3:$3,0),FALSE),"[enter country-specific value")</f>
        <v>0.1</v>
      </c>
      <c r="AJ494" s="211" cm="1">
        <f t="array" aca="1" ref="AJ494" ca="1">IF($G494="D",VLOOKUP($C494,DefaultParameters,MATCH(AJ$8,'Default Parameters'!$3:$3,0),FALSE),"[enter country-specific value")</f>
        <v>0.1</v>
      </c>
      <c r="AK494" s="211" cm="1">
        <f t="array" aca="1" ref="AK494" ca="1">IF($G494="D",VLOOKUP($C494,DefaultParameters,MATCH(AK$8,'Default Parameters'!$3:$3,0),FALSE),"[enter country-specific value")</f>
        <v>0.1</v>
      </c>
      <c r="AL494" s="211" cm="1">
        <f t="array" aca="1" ref="AL494" ca="1">IF($G494="D",VLOOKUP($C494,DefaultParameters,MATCH(AL$8,'Default Parameters'!$3:$3,0),FALSE),"[enter country-specific value")</f>
        <v>0.1</v>
      </c>
      <c r="AM494" s="211" cm="1">
        <f t="array" aca="1" ref="AM494" ca="1">IF($G494="D",VLOOKUP($C494,DefaultParameters,MATCH(AM$8,'Default Parameters'!$3:$3,0),FALSE),"[enter country-specific value")</f>
        <v>0.1</v>
      </c>
      <c r="AN494" s="211" cm="1">
        <f t="array" aca="1" ref="AN494" ca="1">IF($G494="D",VLOOKUP($C494,DefaultParameters,MATCH(AN$8,'Default Parameters'!$3:$3,0),FALSE),"[enter country-specific value")</f>
        <v>0.1</v>
      </c>
      <c r="AO494" s="211" cm="1">
        <f t="array" aca="1" ref="AO494" ca="1">IF($G494="D",VLOOKUP($C494,DefaultParameters,MATCH(AO$8,'Default Parameters'!$3:$3,0),FALSE),"[enter country-specific value")</f>
        <v>0.1</v>
      </c>
      <c r="AP494" s="211"/>
      <c r="AQ494" s="211"/>
      <c r="AR494" s="211"/>
      <c r="AS494" s="211"/>
      <c r="AT494" s="211"/>
      <c r="AU494" s="188"/>
      <c r="AV494" s="43" t="e" cm="1">
        <f t="array" aca="1" ref="AV494" ca="1">IF($G494="D",VLOOKUP($C494,DefaultParameters,MATCH(AV$8,'Default Parameters'!$3:$3,0),FALSE),"[enter country-specific value")</f>
        <v>#N/A</v>
      </c>
    </row>
    <row r="495" spans="1:48" x14ac:dyDescent="0.25">
      <c r="A495" s="18" t="s">
        <v>253</v>
      </c>
      <c r="B495" s="18"/>
      <c r="C495" s="18"/>
      <c r="D495" s="18"/>
      <c r="E495" s="18"/>
      <c r="F495" s="18"/>
      <c r="G495" s="179"/>
      <c r="H495" s="18"/>
      <c r="I495" s="179"/>
      <c r="J495" s="179"/>
      <c r="K495" s="179"/>
      <c r="L495" s="179"/>
      <c r="M495" s="179"/>
      <c r="N495" s="179"/>
      <c r="O495" s="179"/>
      <c r="P495" s="179"/>
      <c r="Q495" s="179"/>
      <c r="R495" s="179"/>
      <c r="S495" s="179"/>
      <c r="T495" s="179"/>
      <c r="U495" s="179"/>
      <c r="V495" s="179"/>
      <c r="W495" s="179"/>
      <c r="X495" s="179"/>
      <c r="Y495" s="179"/>
      <c r="Z495" s="179"/>
      <c r="AA495" s="179"/>
      <c r="AB495" s="179"/>
      <c r="AC495" s="179"/>
      <c r="AD495" s="179"/>
      <c r="AE495" s="179"/>
      <c r="AF495" s="179"/>
      <c r="AG495" s="179"/>
      <c r="AH495" s="179"/>
      <c r="AI495" s="179"/>
      <c r="AJ495" s="179"/>
      <c r="AK495" s="179"/>
      <c r="AL495" s="179"/>
      <c r="AM495" s="179"/>
      <c r="AN495" s="179"/>
      <c r="AO495" s="179"/>
      <c r="AP495" s="179"/>
      <c r="AQ495" s="179"/>
      <c r="AR495" s="179"/>
      <c r="AS495" s="179"/>
      <c r="AT495" s="179"/>
      <c r="AU495" s="188"/>
      <c r="AV495" s="18"/>
    </row>
    <row r="496" spans="1:48" x14ac:dyDescent="0.25">
      <c r="A496" s="44" t="str">
        <f t="shared" ref="A496:A511" si="116">C496&amp;"_"&amp;E496</f>
        <v>fmin_biogas_Dairy cattle</v>
      </c>
      <c r="B496" s="2" t="s">
        <v>49</v>
      </c>
      <c r="C496" s="2" t="s">
        <v>522</v>
      </c>
      <c r="D496" s="77" t="str">
        <f t="shared" ref="D496:D511" ca="1" si="117">VLOOKUP(C496,DefaultParameters,4,0)</f>
        <v>N</v>
      </c>
      <c r="E496" s="2" t="s">
        <v>75</v>
      </c>
      <c r="F496" s="77" t="str">
        <f t="shared" ref="F496:F511" ca="1" si="118">VLOOKUP(C496,DefaultParameters,6,0)</f>
        <v>kg N/kg</v>
      </c>
      <c r="G496" s="201" t="s">
        <v>124</v>
      </c>
      <c r="H496" s="2" t="s">
        <v>49</v>
      </c>
      <c r="I496" s="211" t="str">
        <f t="shared" ref="I496:I511" ca="1" si="119">IF($G496="CS","[enter country-specific source]",VLOOKUP(C496,DefaultParameters,8,0))</f>
        <v>5B2 EMEP/EEA Guidebook 2019, Section 3.4.1 (Haenel et al  2018)</v>
      </c>
      <c r="J496" s="176"/>
      <c r="K496" s="211" cm="1">
        <f t="array" aca="1" ref="K496" ca="1">IF($G496="D",VLOOKUP($C496,DefaultParameters,MATCH(K$8,'Default Parameters'!$3:$3,0),FALSE),"[enter country-specific value")</f>
        <v>0.32</v>
      </c>
      <c r="L496" s="211" cm="1">
        <f t="array" aca="1" ref="L496" ca="1">IF($G496="D",VLOOKUP($C496,DefaultParameters,MATCH(L$8,'Default Parameters'!$3:$3,0),FALSE),"[enter country-specific value")</f>
        <v>0.32</v>
      </c>
      <c r="M496" s="211" cm="1">
        <f t="array" aca="1" ref="M496" ca="1">IF($G496="D",VLOOKUP($C496,DefaultParameters,MATCH(M$8,'Default Parameters'!$3:$3,0),FALSE),"[enter country-specific value")</f>
        <v>0.32</v>
      </c>
      <c r="N496" s="211" cm="1">
        <f t="array" aca="1" ref="N496" ca="1">IF($G496="D",VLOOKUP($C496,DefaultParameters,MATCH(N$8,'Default Parameters'!$3:$3,0),FALSE),"[enter country-specific value")</f>
        <v>0.32</v>
      </c>
      <c r="O496" s="211" cm="1">
        <f t="array" aca="1" ref="O496" ca="1">IF($G496="D",VLOOKUP($C496,DefaultParameters,MATCH(O$8,'Default Parameters'!$3:$3,0),FALSE),"[enter country-specific value")</f>
        <v>0.32</v>
      </c>
      <c r="P496" s="211" cm="1">
        <f t="array" aca="1" ref="P496" ca="1">IF($G496="D",VLOOKUP($C496,DefaultParameters,MATCH(P$8,'Default Parameters'!$3:$3,0),FALSE),"[enter country-specific value")</f>
        <v>0.32</v>
      </c>
      <c r="Q496" s="211" cm="1">
        <f t="array" aca="1" ref="Q496" ca="1">IF($G496="D",VLOOKUP($C496,DefaultParameters,MATCH(Q$8,'Default Parameters'!$3:$3,0),FALSE),"[enter country-specific value")</f>
        <v>0.32</v>
      </c>
      <c r="R496" s="211" cm="1">
        <f t="array" aca="1" ref="R496" ca="1">IF($G496="D",VLOOKUP($C496,DefaultParameters,MATCH(R$8,'Default Parameters'!$3:$3,0),FALSE),"[enter country-specific value")</f>
        <v>0.32</v>
      </c>
      <c r="S496" s="211" cm="1">
        <f t="array" aca="1" ref="S496" ca="1">IF($G496="D",VLOOKUP($C496,DefaultParameters,MATCH(S$8,'Default Parameters'!$3:$3,0),FALSE),"[enter country-specific value")</f>
        <v>0.32</v>
      </c>
      <c r="T496" s="211" cm="1">
        <f t="array" aca="1" ref="T496" ca="1">IF($G496="D",VLOOKUP($C496,DefaultParameters,MATCH(T$8,'Default Parameters'!$3:$3,0),FALSE),"[enter country-specific value")</f>
        <v>0.32</v>
      </c>
      <c r="U496" s="211" cm="1">
        <f t="array" aca="1" ref="U496" ca="1">IF($G496="D",VLOOKUP($C496,DefaultParameters,MATCH(U$8,'Default Parameters'!$3:$3,0),FALSE),"[enter country-specific value")</f>
        <v>0.32</v>
      </c>
      <c r="V496" s="211" cm="1">
        <f t="array" aca="1" ref="V496" ca="1">IF($G496="D",VLOOKUP($C496,DefaultParameters,MATCH(V$8,'Default Parameters'!$3:$3,0),FALSE),"[enter country-specific value")</f>
        <v>0.32</v>
      </c>
      <c r="W496" s="211" cm="1">
        <f t="array" aca="1" ref="W496" ca="1">IF($G496="D",VLOOKUP($C496,DefaultParameters,MATCH(W$8,'Default Parameters'!$3:$3,0),FALSE),"[enter country-specific value")</f>
        <v>0.32</v>
      </c>
      <c r="X496" s="211" cm="1">
        <f t="array" aca="1" ref="X496" ca="1">IF($G496="D",VLOOKUP($C496,DefaultParameters,MATCH(X$8,'Default Parameters'!$3:$3,0),FALSE),"[enter country-specific value")</f>
        <v>0.32</v>
      </c>
      <c r="Y496" s="211" cm="1">
        <f t="array" aca="1" ref="Y496" ca="1">IF($G496="D",VLOOKUP($C496,DefaultParameters,MATCH(Y$8,'Default Parameters'!$3:$3,0),FALSE),"[enter country-specific value")</f>
        <v>0.32</v>
      </c>
      <c r="Z496" s="211" cm="1">
        <f t="array" aca="1" ref="Z496" ca="1">IF($G496="D",VLOOKUP($C496,DefaultParameters,MATCH(Z$8,'Default Parameters'!$3:$3,0),FALSE),"[enter country-specific value")</f>
        <v>0.32</v>
      </c>
      <c r="AA496" s="211" cm="1">
        <f t="array" aca="1" ref="AA496" ca="1">IF($G496="D",VLOOKUP($C496,DefaultParameters,MATCH(AA$8,'Default Parameters'!$3:$3,0),FALSE),"[enter country-specific value")</f>
        <v>0.32</v>
      </c>
      <c r="AB496" s="211" cm="1">
        <f t="array" aca="1" ref="AB496" ca="1">IF($G496="D",VLOOKUP($C496,DefaultParameters,MATCH(AB$8,'Default Parameters'!$3:$3,0),FALSE),"[enter country-specific value")</f>
        <v>0.32</v>
      </c>
      <c r="AC496" s="211" cm="1">
        <f t="array" aca="1" ref="AC496" ca="1">IF($G496="D",VLOOKUP($C496,DefaultParameters,MATCH(AC$8,'Default Parameters'!$3:$3,0),FALSE),"[enter country-specific value")</f>
        <v>0.32</v>
      </c>
      <c r="AD496" s="211" cm="1">
        <f t="array" aca="1" ref="AD496" ca="1">IF($G496="D",VLOOKUP($C496,DefaultParameters,MATCH(AD$8,'Default Parameters'!$3:$3,0),FALSE),"[enter country-specific value")</f>
        <v>0.32</v>
      </c>
      <c r="AE496" s="211" cm="1">
        <f t="array" aca="1" ref="AE496" ca="1">IF($G496="D",VLOOKUP($C496,DefaultParameters,MATCH(AE$8,'Default Parameters'!$3:$3,0),FALSE),"[enter country-specific value")</f>
        <v>0.32</v>
      </c>
      <c r="AF496" s="211" cm="1">
        <f t="array" aca="1" ref="AF496" ca="1">IF($G496="D",VLOOKUP($C496,DefaultParameters,MATCH(AF$8,'Default Parameters'!$3:$3,0),FALSE),"[enter country-specific value")</f>
        <v>0.32</v>
      </c>
      <c r="AG496" s="211" cm="1">
        <f t="array" aca="1" ref="AG496" ca="1">IF($G496="D",VLOOKUP($C496,DefaultParameters,MATCH(AG$8,'Default Parameters'!$3:$3,0),FALSE),"[enter country-specific value")</f>
        <v>0.32</v>
      </c>
      <c r="AH496" s="211" cm="1">
        <f t="array" aca="1" ref="AH496" ca="1">IF($G496="D",VLOOKUP($C496,DefaultParameters,MATCH(AH$8,'Default Parameters'!$3:$3,0),FALSE),"[enter country-specific value")</f>
        <v>0.32</v>
      </c>
      <c r="AI496" s="211" cm="1">
        <f t="array" aca="1" ref="AI496" ca="1">IF($G496="D",VLOOKUP($C496,DefaultParameters,MATCH(AI$8,'Default Parameters'!$3:$3,0),FALSE),"[enter country-specific value")</f>
        <v>0.32</v>
      </c>
      <c r="AJ496" s="211" cm="1">
        <f t="array" aca="1" ref="AJ496" ca="1">IF($G496="D",VLOOKUP($C496,DefaultParameters,MATCH(AJ$8,'Default Parameters'!$3:$3,0),FALSE),"[enter country-specific value")</f>
        <v>0.32</v>
      </c>
      <c r="AK496" s="211" cm="1">
        <f t="array" aca="1" ref="AK496" ca="1">IF($G496="D",VLOOKUP($C496,DefaultParameters,MATCH(AK$8,'Default Parameters'!$3:$3,0),FALSE),"[enter country-specific value")</f>
        <v>0.32</v>
      </c>
      <c r="AL496" s="211" cm="1">
        <f t="array" aca="1" ref="AL496" ca="1">IF($G496="D",VLOOKUP($C496,DefaultParameters,MATCH(AL$8,'Default Parameters'!$3:$3,0),FALSE),"[enter country-specific value")</f>
        <v>0.32</v>
      </c>
      <c r="AM496" s="211" cm="1">
        <f t="array" aca="1" ref="AM496" ca="1">IF($G496="D",VLOOKUP($C496,DefaultParameters,MATCH(AM$8,'Default Parameters'!$3:$3,0),FALSE),"[enter country-specific value")</f>
        <v>0.32</v>
      </c>
      <c r="AN496" s="211" cm="1">
        <f t="array" aca="1" ref="AN496" ca="1">IF($G496="D",VLOOKUP($C496,DefaultParameters,MATCH(AN$8,'Default Parameters'!$3:$3,0),FALSE),"[enter country-specific value")</f>
        <v>0.32</v>
      </c>
      <c r="AO496" s="211" cm="1">
        <f t="array" aca="1" ref="AO496" ca="1">IF($G496="D",VLOOKUP($C496,DefaultParameters,MATCH(AO$8,'Default Parameters'!$3:$3,0),FALSE),"[enter country-specific value")</f>
        <v>0.32</v>
      </c>
      <c r="AP496" s="211"/>
      <c r="AQ496" s="211"/>
      <c r="AR496" s="211"/>
      <c r="AS496" s="211"/>
      <c r="AT496" s="211"/>
      <c r="AU496" s="188"/>
      <c r="AV496" s="43" t="e" cm="1">
        <f t="array" aca="1" ref="AV496" ca="1">IF($G496="D",VLOOKUP($C496,DefaultParameters,MATCH(AV$8,'Default Parameters'!$3:$3,0),FALSE),"[enter country-specific value")</f>
        <v>#N/A</v>
      </c>
    </row>
    <row r="497" spans="1:48" x14ac:dyDescent="0.25">
      <c r="A497" s="44" t="str">
        <f t="shared" si="116"/>
        <v>fmin_biogas_Non-dairy cattle</v>
      </c>
      <c r="B497" s="2" t="s">
        <v>49</v>
      </c>
      <c r="C497" s="2" t="s">
        <v>522</v>
      </c>
      <c r="D497" s="77" t="str">
        <f t="shared" ca="1" si="117"/>
        <v>N</v>
      </c>
      <c r="E497" s="2" t="s">
        <v>77</v>
      </c>
      <c r="F497" s="77" t="str">
        <f t="shared" ca="1" si="118"/>
        <v>kg N/kg</v>
      </c>
      <c r="G497" s="201" t="s">
        <v>124</v>
      </c>
      <c r="H497" s="2" t="s">
        <v>49</v>
      </c>
      <c r="I497" s="211" t="str">
        <f t="shared" ca="1" si="119"/>
        <v>5B2 EMEP/EEA Guidebook 2019, Section 3.4.1 (Haenel et al  2018)</v>
      </c>
      <c r="J497" s="176"/>
      <c r="K497" s="211" cm="1">
        <f t="array" aca="1" ref="K497" ca="1">IF($G497="D",VLOOKUP($C497,DefaultParameters,MATCH(K$8,'Default Parameters'!$3:$3,0),FALSE),"[enter country-specific value")</f>
        <v>0.32</v>
      </c>
      <c r="L497" s="211" cm="1">
        <f t="array" aca="1" ref="L497" ca="1">IF($G497="D",VLOOKUP($C497,DefaultParameters,MATCH(L$8,'Default Parameters'!$3:$3,0),FALSE),"[enter country-specific value")</f>
        <v>0.32</v>
      </c>
      <c r="M497" s="211" cm="1">
        <f t="array" aca="1" ref="M497" ca="1">IF($G497="D",VLOOKUP($C497,DefaultParameters,MATCH(M$8,'Default Parameters'!$3:$3,0),FALSE),"[enter country-specific value")</f>
        <v>0.32</v>
      </c>
      <c r="N497" s="211" cm="1">
        <f t="array" aca="1" ref="N497" ca="1">IF($G497="D",VLOOKUP($C497,DefaultParameters,MATCH(N$8,'Default Parameters'!$3:$3,0),FALSE),"[enter country-specific value")</f>
        <v>0.32</v>
      </c>
      <c r="O497" s="211" cm="1">
        <f t="array" aca="1" ref="O497" ca="1">IF($G497="D",VLOOKUP($C497,DefaultParameters,MATCH(O$8,'Default Parameters'!$3:$3,0),FALSE),"[enter country-specific value")</f>
        <v>0.32</v>
      </c>
      <c r="P497" s="211" cm="1">
        <f t="array" aca="1" ref="P497" ca="1">IF($G497="D",VLOOKUP($C497,DefaultParameters,MATCH(P$8,'Default Parameters'!$3:$3,0),FALSE),"[enter country-specific value")</f>
        <v>0.32</v>
      </c>
      <c r="Q497" s="211" cm="1">
        <f t="array" aca="1" ref="Q497" ca="1">IF($G497="D",VLOOKUP($C497,DefaultParameters,MATCH(Q$8,'Default Parameters'!$3:$3,0),FALSE),"[enter country-specific value")</f>
        <v>0.32</v>
      </c>
      <c r="R497" s="211" cm="1">
        <f t="array" aca="1" ref="R497" ca="1">IF($G497="D",VLOOKUP($C497,DefaultParameters,MATCH(R$8,'Default Parameters'!$3:$3,0),FALSE),"[enter country-specific value")</f>
        <v>0.32</v>
      </c>
      <c r="S497" s="211" cm="1">
        <f t="array" aca="1" ref="S497" ca="1">IF($G497="D",VLOOKUP($C497,DefaultParameters,MATCH(S$8,'Default Parameters'!$3:$3,0),FALSE),"[enter country-specific value")</f>
        <v>0.32</v>
      </c>
      <c r="T497" s="211" cm="1">
        <f t="array" aca="1" ref="T497" ca="1">IF($G497="D",VLOOKUP($C497,DefaultParameters,MATCH(T$8,'Default Parameters'!$3:$3,0),FALSE),"[enter country-specific value")</f>
        <v>0.32</v>
      </c>
      <c r="U497" s="211" cm="1">
        <f t="array" aca="1" ref="U497" ca="1">IF($G497="D",VLOOKUP($C497,DefaultParameters,MATCH(U$8,'Default Parameters'!$3:$3,0),FALSE),"[enter country-specific value")</f>
        <v>0.32</v>
      </c>
      <c r="V497" s="211" cm="1">
        <f t="array" aca="1" ref="V497" ca="1">IF($G497="D",VLOOKUP($C497,DefaultParameters,MATCH(V$8,'Default Parameters'!$3:$3,0),FALSE),"[enter country-specific value")</f>
        <v>0.32</v>
      </c>
      <c r="W497" s="211" cm="1">
        <f t="array" aca="1" ref="W497" ca="1">IF($G497="D",VLOOKUP($C497,DefaultParameters,MATCH(W$8,'Default Parameters'!$3:$3,0),FALSE),"[enter country-specific value")</f>
        <v>0.32</v>
      </c>
      <c r="X497" s="211" cm="1">
        <f t="array" aca="1" ref="X497" ca="1">IF($G497="D",VLOOKUP($C497,DefaultParameters,MATCH(X$8,'Default Parameters'!$3:$3,0),FALSE),"[enter country-specific value")</f>
        <v>0.32</v>
      </c>
      <c r="Y497" s="211" cm="1">
        <f t="array" aca="1" ref="Y497" ca="1">IF($G497="D",VLOOKUP($C497,DefaultParameters,MATCH(Y$8,'Default Parameters'!$3:$3,0),FALSE),"[enter country-specific value")</f>
        <v>0.32</v>
      </c>
      <c r="Z497" s="211" cm="1">
        <f t="array" aca="1" ref="Z497" ca="1">IF($G497="D",VLOOKUP($C497,DefaultParameters,MATCH(Z$8,'Default Parameters'!$3:$3,0),FALSE),"[enter country-specific value")</f>
        <v>0.32</v>
      </c>
      <c r="AA497" s="211" cm="1">
        <f t="array" aca="1" ref="AA497" ca="1">IF($G497="D",VLOOKUP($C497,DefaultParameters,MATCH(AA$8,'Default Parameters'!$3:$3,0),FALSE),"[enter country-specific value")</f>
        <v>0.32</v>
      </c>
      <c r="AB497" s="211" cm="1">
        <f t="array" aca="1" ref="AB497" ca="1">IF($G497="D",VLOOKUP($C497,DefaultParameters,MATCH(AB$8,'Default Parameters'!$3:$3,0),FALSE),"[enter country-specific value")</f>
        <v>0.32</v>
      </c>
      <c r="AC497" s="211" cm="1">
        <f t="array" aca="1" ref="AC497" ca="1">IF($G497="D",VLOOKUP($C497,DefaultParameters,MATCH(AC$8,'Default Parameters'!$3:$3,0),FALSE),"[enter country-specific value")</f>
        <v>0.32</v>
      </c>
      <c r="AD497" s="211" cm="1">
        <f t="array" aca="1" ref="AD497" ca="1">IF($G497="D",VLOOKUP($C497,DefaultParameters,MATCH(AD$8,'Default Parameters'!$3:$3,0),FALSE),"[enter country-specific value")</f>
        <v>0.32</v>
      </c>
      <c r="AE497" s="211" cm="1">
        <f t="array" aca="1" ref="AE497" ca="1">IF($G497="D",VLOOKUP($C497,DefaultParameters,MATCH(AE$8,'Default Parameters'!$3:$3,0),FALSE),"[enter country-specific value")</f>
        <v>0.32</v>
      </c>
      <c r="AF497" s="211" cm="1">
        <f t="array" aca="1" ref="AF497" ca="1">IF($G497="D",VLOOKUP($C497,DefaultParameters,MATCH(AF$8,'Default Parameters'!$3:$3,0),FALSE),"[enter country-specific value")</f>
        <v>0.32</v>
      </c>
      <c r="AG497" s="211" cm="1">
        <f t="array" aca="1" ref="AG497" ca="1">IF($G497="D",VLOOKUP($C497,DefaultParameters,MATCH(AG$8,'Default Parameters'!$3:$3,0),FALSE),"[enter country-specific value")</f>
        <v>0.32</v>
      </c>
      <c r="AH497" s="211" cm="1">
        <f t="array" aca="1" ref="AH497" ca="1">IF($G497="D",VLOOKUP($C497,DefaultParameters,MATCH(AH$8,'Default Parameters'!$3:$3,0),FALSE),"[enter country-specific value")</f>
        <v>0.32</v>
      </c>
      <c r="AI497" s="211" cm="1">
        <f t="array" aca="1" ref="AI497" ca="1">IF($G497="D",VLOOKUP($C497,DefaultParameters,MATCH(AI$8,'Default Parameters'!$3:$3,0),FALSE),"[enter country-specific value")</f>
        <v>0.32</v>
      </c>
      <c r="AJ497" s="211" cm="1">
        <f t="array" aca="1" ref="AJ497" ca="1">IF($G497="D",VLOOKUP($C497,DefaultParameters,MATCH(AJ$8,'Default Parameters'!$3:$3,0),FALSE),"[enter country-specific value")</f>
        <v>0.32</v>
      </c>
      <c r="AK497" s="211" cm="1">
        <f t="array" aca="1" ref="AK497" ca="1">IF($G497="D",VLOOKUP($C497,DefaultParameters,MATCH(AK$8,'Default Parameters'!$3:$3,0),FALSE),"[enter country-specific value")</f>
        <v>0.32</v>
      </c>
      <c r="AL497" s="211" cm="1">
        <f t="array" aca="1" ref="AL497" ca="1">IF($G497="D",VLOOKUP($C497,DefaultParameters,MATCH(AL$8,'Default Parameters'!$3:$3,0),FALSE),"[enter country-specific value")</f>
        <v>0.32</v>
      </c>
      <c r="AM497" s="211" cm="1">
        <f t="array" aca="1" ref="AM497" ca="1">IF($G497="D",VLOOKUP($C497,DefaultParameters,MATCH(AM$8,'Default Parameters'!$3:$3,0),FALSE),"[enter country-specific value")</f>
        <v>0.32</v>
      </c>
      <c r="AN497" s="211" cm="1">
        <f t="array" aca="1" ref="AN497" ca="1">IF($G497="D",VLOOKUP($C497,DefaultParameters,MATCH(AN$8,'Default Parameters'!$3:$3,0),FALSE),"[enter country-specific value")</f>
        <v>0.32</v>
      </c>
      <c r="AO497" s="211" cm="1">
        <f t="array" aca="1" ref="AO497" ca="1">IF($G497="D",VLOOKUP($C497,DefaultParameters,MATCH(AO$8,'Default Parameters'!$3:$3,0),FALSE),"[enter country-specific value")</f>
        <v>0.32</v>
      </c>
      <c r="AP497" s="211"/>
      <c r="AQ497" s="211"/>
      <c r="AR497" s="211"/>
      <c r="AS497" s="211"/>
      <c r="AT497" s="211"/>
      <c r="AU497" s="188"/>
      <c r="AV497" s="43" t="e" cm="1">
        <f t="array" aca="1" ref="AV497" ca="1">IF($G497="D",VLOOKUP($C497,DefaultParameters,MATCH(AV$8,'Default Parameters'!$3:$3,0),FALSE),"[enter country-specific value")</f>
        <v>#N/A</v>
      </c>
    </row>
    <row r="498" spans="1:48" x14ac:dyDescent="0.25">
      <c r="A498" s="44" t="str">
        <f t="shared" si="116"/>
        <v>fmin_biogas_Non-dairy cattle (calves)</v>
      </c>
      <c r="B498" s="2" t="s">
        <v>49</v>
      </c>
      <c r="C498" s="2" t="s">
        <v>522</v>
      </c>
      <c r="D498" s="77" t="str">
        <f t="shared" ca="1" si="117"/>
        <v>N</v>
      </c>
      <c r="E498" s="2" t="s">
        <v>78</v>
      </c>
      <c r="F498" s="77" t="str">
        <f t="shared" ca="1" si="118"/>
        <v>kg N/kg</v>
      </c>
      <c r="G498" s="201" t="s">
        <v>124</v>
      </c>
      <c r="H498" s="2" t="s">
        <v>49</v>
      </c>
      <c r="I498" s="211" t="str">
        <f t="shared" ca="1" si="119"/>
        <v>5B2 EMEP/EEA Guidebook 2019, Section 3.4.1 (Haenel et al  2018)</v>
      </c>
      <c r="J498" s="202"/>
      <c r="K498" s="211" cm="1">
        <f t="array" aca="1" ref="K498" ca="1">IF($G498="D",VLOOKUP($C498,DefaultParameters,MATCH(K$8,'Default Parameters'!$3:$3,0),FALSE),"[enter country-specific value")</f>
        <v>0.32</v>
      </c>
      <c r="L498" s="211" cm="1">
        <f t="array" aca="1" ref="L498" ca="1">IF($G498="D",VLOOKUP($C498,DefaultParameters,MATCH(L$8,'Default Parameters'!$3:$3,0),FALSE),"[enter country-specific value")</f>
        <v>0.32</v>
      </c>
      <c r="M498" s="211" cm="1">
        <f t="array" aca="1" ref="M498" ca="1">IF($G498="D",VLOOKUP($C498,DefaultParameters,MATCH(M$8,'Default Parameters'!$3:$3,0),FALSE),"[enter country-specific value")</f>
        <v>0.32</v>
      </c>
      <c r="N498" s="211" cm="1">
        <f t="array" aca="1" ref="N498" ca="1">IF($G498="D",VLOOKUP($C498,DefaultParameters,MATCH(N$8,'Default Parameters'!$3:$3,0),FALSE),"[enter country-specific value")</f>
        <v>0.32</v>
      </c>
      <c r="O498" s="211" cm="1">
        <f t="array" aca="1" ref="O498" ca="1">IF($G498="D",VLOOKUP($C498,DefaultParameters,MATCH(O$8,'Default Parameters'!$3:$3,0),FALSE),"[enter country-specific value")</f>
        <v>0.32</v>
      </c>
      <c r="P498" s="211" cm="1">
        <f t="array" aca="1" ref="P498" ca="1">IF($G498="D",VLOOKUP($C498,DefaultParameters,MATCH(P$8,'Default Parameters'!$3:$3,0),FALSE),"[enter country-specific value")</f>
        <v>0.32</v>
      </c>
      <c r="Q498" s="211" cm="1">
        <f t="array" aca="1" ref="Q498" ca="1">IF($G498="D",VLOOKUP($C498,DefaultParameters,MATCH(Q$8,'Default Parameters'!$3:$3,0),FALSE),"[enter country-specific value")</f>
        <v>0.32</v>
      </c>
      <c r="R498" s="211" cm="1">
        <f t="array" aca="1" ref="R498" ca="1">IF($G498="D",VLOOKUP($C498,DefaultParameters,MATCH(R$8,'Default Parameters'!$3:$3,0),FALSE),"[enter country-specific value")</f>
        <v>0.32</v>
      </c>
      <c r="S498" s="211" cm="1">
        <f t="array" aca="1" ref="S498" ca="1">IF($G498="D",VLOOKUP($C498,DefaultParameters,MATCH(S$8,'Default Parameters'!$3:$3,0),FALSE),"[enter country-specific value")</f>
        <v>0.32</v>
      </c>
      <c r="T498" s="211" cm="1">
        <f t="array" aca="1" ref="T498" ca="1">IF($G498="D",VLOOKUP($C498,DefaultParameters,MATCH(T$8,'Default Parameters'!$3:$3,0),FALSE),"[enter country-specific value")</f>
        <v>0.32</v>
      </c>
      <c r="U498" s="211" cm="1">
        <f t="array" aca="1" ref="U498" ca="1">IF($G498="D",VLOOKUP($C498,DefaultParameters,MATCH(U$8,'Default Parameters'!$3:$3,0),FALSE),"[enter country-specific value")</f>
        <v>0.32</v>
      </c>
      <c r="V498" s="211" cm="1">
        <f t="array" aca="1" ref="V498" ca="1">IF($G498="D",VLOOKUP($C498,DefaultParameters,MATCH(V$8,'Default Parameters'!$3:$3,0),FALSE),"[enter country-specific value")</f>
        <v>0.32</v>
      </c>
      <c r="W498" s="211" cm="1">
        <f t="array" aca="1" ref="W498" ca="1">IF($G498="D",VLOOKUP($C498,DefaultParameters,MATCH(W$8,'Default Parameters'!$3:$3,0),FALSE),"[enter country-specific value")</f>
        <v>0.32</v>
      </c>
      <c r="X498" s="211" cm="1">
        <f t="array" aca="1" ref="X498" ca="1">IF($G498="D",VLOOKUP($C498,DefaultParameters,MATCH(X$8,'Default Parameters'!$3:$3,0),FALSE),"[enter country-specific value")</f>
        <v>0.32</v>
      </c>
      <c r="Y498" s="211" cm="1">
        <f t="array" aca="1" ref="Y498" ca="1">IF($G498="D",VLOOKUP($C498,DefaultParameters,MATCH(Y$8,'Default Parameters'!$3:$3,0),FALSE),"[enter country-specific value")</f>
        <v>0.32</v>
      </c>
      <c r="Z498" s="211" cm="1">
        <f t="array" aca="1" ref="Z498" ca="1">IF($G498="D",VLOOKUP($C498,DefaultParameters,MATCH(Z$8,'Default Parameters'!$3:$3,0),FALSE),"[enter country-specific value")</f>
        <v>0.32</v>
      </c>
      <c r="AA498" s="211" cm="1">
        <f t="array" aca="1" ref="AA498" ca="1">IF($G498="D",VLOOKUP($C498,DefaultParameters,MATCH(AA$8,'Default Parameters'!$3:$3,0),FALSE),"[enter country-specific value")</f>
        <v>0.32</v>
      </c>
      <c r="AB498" s="211" cm="1">
        <f t="array" aca="1" ref="AB498" ca="1">IF($G498="D",VLOOKUP($C498,DefaultParameters,MATCH(AB$8,'Default Parameters'!$3:$3,0),FALSE),"[enter country-specific value")</f>
        <v>0.32</v>
      </c>
      <c r="AC498" s="211" cm="1">
        <f t="array" aca="1" ref="AC498" ca="1">IF($G498="D",VLOOKUP($C498,DefaultParameters,MATCH(AC$8,'Default Parameters'!$3:$3,0),FALSE),"[enter country-specific value")</f>
        <v>0.32</v>
      </c>
      <c r="AD498" s="211" cm="1">
        <f t="array" aca="1" ref="AD498" ca="1">IF($G498="D",VLOOKUP($C498,DefaultParameters,MATCH(AD$8,'Default Parameters'!$3:$3,0),FALSE),"[enter country-specific value")</f>
        <v>0.32</v>
      </c>
      <c r="AE498" s="211" cm="1">
        <f t="array" aca="1" ref="AE498" ca="1">IF($G498="D",VLOOKUP($C498,DefaultParameters,MATCH(AE$8,'Default Parameters'!$3:$3,0),FALSE),"[enter country-specific value")</f>
        <v>0.32</v>
      </c>
      <c r="AF498" s="211" cm="1">
        <f t="array" aca="1" ref="AF498" ca="1">IF($G498="D",VLOOKUP($C498,DefaultParameters,MATCH(AF$8,'Default Parameters'!$3:$3,0),FALSE),"[enter country-specific value")</f>
        <v>0.32</v>
      </c>
      <c r="AG498" s="211" cm="1">
        <f t="array" aca="1" ref="AG498" ca="1">IF($G498="D",VLOOKUP($C498,DefaultParameters,MATCH(AG$8,'Default Parameters'!$3:$3,0),FALSE),"[enter country-specific value")</f>
        <v>0.32</v>
      </c>
      <c r="AH498" s="211" cm="1">
        <f t="array" aca="1" ref="AH498" ca="1">IF($G498="D",VLOOKUP($C498,DefaultParameters,MATCH(AH$8,'Default Parameters'!$3:$3,0),FALSE),"[enter country-specific value")</f>
        <v>0.32</v>
      </c>
      <c r="AI498" s="211" cm="1">
        <f t="array" aca="1" ref="AI498" ca="1">IF($G498="D",VLOOKUP($C498,DefaultParameters,MATCH(AI$8,'Default Parameters'!$3:$3,0),FALSE),"[enter country-specific value")</f>
        <v>0.32</v>
      </c>
      <c r="AJ498" s="211" cm="1">
        <f t="array" aca="1" ref="AJ498" ca="1">IF($G498="D",VLOOKUP($C498,DefaultParameters,MATCH(AJ$8,'Default Parameters'!$3:$3,0),FALSE),"[enter country-specific value")</f>
        <v>0.32</v>
      </c>
      <c r="AK498" s="211" cm="1">
        <f t="array" aca="1" ref="AK498" ca="1">IF($G498="D",VLOOKUP($C498,DefaultParameters,MATCH(AK$8,'Default Parameters'!$3:$3,0),FALSE),"[enter country-specific value")</f>
        <v>0.32</v>
      </c>
      <c r="AL498" s="211" cm="1">
        <f t="array" aca="1" ref="AL498" ca="1">IF($G498="D",VLOOKUP($C498,DefaultParameters,MATCH(AL$8,'Default Parameters'!$3:$3,0),FALSE),"[enter country-specific value")</f>
        <v>0.32</v>
      </c>
      <c r="AM498" s="211" cm="1">
        <f t="array" aca="1" ref="AM498" ca="1">IF($G498="D",VLOOKUP($C498,DefaultParameters,MATCH(AM$8,'Default Parameters'!$3:$3,0),FALSE),"[enter country-specific value")</f>
        <v>0.32</v>
      </c>
      <c r="AN498" s="211" cm="1">
        <f t="array" aca="1" ref="AN498" ca="1">IF($G498="D",VLOOKUP($C498,DefaultParameters,MATCH(AN$8,'Default Parameters'!$3:$3,0),FALSE),"[enter country-specific value")</f>
        <v>0.32</v>
      </c>
      <c r="AO498" s="211" cm="1">
        <f t="array" aca="1" ref="AO498" ca="1">IF($G498="D",VLOOKUP($C498,DefaultParameters,MATCH(AO$8,'Default Parameters'!$3:$3,0),FALSE),"[enter country-specific value")</f>
        <v>0.32</v>
      </c>
      <c r="AP498" s="211"/>
      <c r="AQ498" s="211"/>
      <c r="AR498" s="211"/>
      <c r="AS498" s="211"/>
      <c r="AT498" s="211"/>
      <c r="AU498" s="188"/>
      <c r="AV498" s="43" t="e" cm="1">
        <f t="array" aca="1" ref="AV498" ca="1">IF($G498="D",VLOOKUP($C498,DefaultParameters,MATCH(AV$8,'Default Parameters'!$3:$3,0),FALSE),"[enter country-specific value")</f>
        <v>#N/A</v>
      </c>
    </row>
    <row r="499" spans="1:48" x14ac:dyDescent="0.25">
      <c r="A499" s="44" t="str">
        <f t="shared" si="116"/>
        <v>fmin_biogas_Sheep</v>
      </c>
      <c r="B499" s="2" t="s">
        <v>49</v>
      </c>
      <c r="C499" s="2" t="s">
        <v>522</v>
      </c>
      <c r="D499" s="77" t="str">
        <f t="shared" ca="1" si="117"/>
        <v>N</v>
      </c>
      <c r="E499" s="2" t="s">
        <v>79</v>
      </c>
      <c r="F499" s="77" t="str">
        <f t="shared" ca="1" si="118"/>
        <v>kg N/kg</v>
      </c>
      <c r="G499" s="201" t="s">
        <v>124</v>
      </c>
      <c r="H499" s="2" t="s">
        <v>49</v>
      </c>
      <c r="I499" s="211" t="str">
        <f t="shared" ca="1" si="119"/>
        <v>5B2 EMEP/EEA Guidebook 2019, Section 3.4.1 (Haenel et al  2018)</v>
      </c>
      <c r="J499" s="202"/>
      <c r="K499" s="211" cm="1">
        <f t="array" aca="1" ref="K499" ca="1">IF($G499="D",VLOOKUP($C499,DefaultParameters,MATCH(K$8,'Default Parameters'!$3:$3,0),FALSE),"[enter country-specific value")</f>
        <v>0.32</v>
      </c>
      <c r="L499" s="211" cm="1">
        <f t="array" aca="1" ref="L499" ca="1">IF($G499="D",VLOOKUP($C499,DefaultParameters,MATCH(L$8,'Default Parameters'!$3:$3,0),FALSE),"[enter country-specific value")</f>
        <v>0.32</v>
      </c>
      <c r="M499" s="211" cm="1">
        <f t="array" aca="1" ref="M499" ca="1">IF($G499="D",VLOOKUP($C499,DefaultParameters,MATCH(M$8,'Default Parameters'!$3:$3,0),FALSE),"[enter country-specific value")</f>
        <v>0.32</v>
      </c>
      <c r="N499" s="211" cm="1">
        <f t="array" aca="1" ref="N499" ca="1">IF($G499="D",VLOOKUP($C499,DefaultParameters,MATCH(N$8,'Default Parameters'!$3:$3,0),FALSE),"[enter country-specific value")</f>
        <v>0.32</v>
      </c>
      <c r="O499" s="211" cm="1">
        <f t="array" aca="1" ref="O499" ca="1">IF($G499="D",VLOOKUP($C499,DefaultParameters,MATCH(O$8,'Default Parameters'!$3:$3,0),FALSE),"[enter country-specific value")</f>
        <v>0.32</v>
      </c>
      <c r="P499" s="211" cm="1">
        <f t="array" aca="1" ref="P499" ca="1">IF($G499="D",VLOOKUP($C499,DefaultParameters,MATCH(P$8,'Default Parameters'!$3:$3,0),FALSE),"[enter country-specific value")</f>
        <v>0.32</v>
      </c>
      <c r="Q499" s="211" cm="1">
        <f t="array" aca="1" ref="Q499" ca="1">IF($G499="D",VLOOKUP($C499,DefaultParameters,MATCH(Q$8,'Default Parameters'!$3:$3,0),FALSE),"[enter country-specific value")</f>
        <v>0.32</v>
      </c>
      <c r="R499" s="211" cm="1">
        <f t="array" aca="1" ref="R499" ca="1">IF($G499="D",VLOOKUP($C499,DefaultParameters,MATCH(R$8,'Default Parameters'!$3:$3,0),FALSE),"[enter country-specific value")</f>
        <v>0.32</v>
      </c>
      <c r="S499" s="211" cm="1">
        <f t="array" aca="1" ref="S499" ca="1">IF($G499="D",VLOOKUP($C499,DefaultParameters,MATCH(S$8,'Default Parameters'!$3:$3,0),FALSE),"[enter country-specific value")</f>
        <v>0.32</v>
      </c>
      <c r="T499" s="211" cm="1">
        <f t="array" aca="1" ref="T499" ca="1">IF($G499="D",VLOOKUP($C499,DefaultParameters,MATCH(T$8,'Default Parameters'!$3:$3,0),FALSE),"[enter country-specific value")</f>
        <v>0.32</v>
      </c>
      <c r="U499" s="211" cm="1">
        <f t="array" aca="1" ref="U499" ca="1">IF($G499="D",VLOOKUP($C499,DefaultParameters,MATCH(U$8,'Default Parameters'!$3:$3,0),FALSE),"[enter country-specific value")</f>
        <v>0.32</v>
      </c>
      <c r="V499" s="211" cm="1">
        <f t="array" aca="1" ref="V499" ca="1">IF($G499="D",VLOOKUP($C499,DefaultParameters,MATCH(V$8,'Default Parameters'!$3:$3,0),FALSE),"[enter country-specific value")</f>
        <v>0.32</v>
      </c>
      <c r="W499" s="211" cm="1">
        <f t="array" aca="1" ref="W499" ca="1">IF($G499="D",VLOOKUP($C499,DefaultParameters,MATCH(W$8,'Default Parameters'!$3:$3,0),FALSE),"[enter country-specific value")</f>
        <v>0.32</v>
      </c>
      <c r="X499" s="211" cm="1">
        <f t="array" aca="1" ref="X499" ca="1">IF($G499="D",VLOOKUP($C499,DefaultParameters,MATCH(X$8,'Default Parameters'!$3:$3,0),FALSE),"[enter country-specific value")</f>
        <v>0.32</v>
      </c>
      <c r="Y499" s="211" cm="1">
        <f t="array" aca="1" ref="Y499" ca="1">IF($G499="D",VLOOKUP($C499,DefaultParameters,MATCH(Y$8,'Default Parameters'!$3:$3,0),FALSE),"[enter country-specific value")</f>
        <v>0.32</v>
      </c>
      <c r="Z499" s="211" cm="1">
        <f t="array" aca="1" ref="Z499" ca="1">IF($G499="D",VLOOKUP($C499,DefaultParameters,MATCH(Z$8,'Default Parameters'!$3:$3,0),FALSE),"[enter country-specific value")</f>
        <v>0.32</v>
      </c>
      <c r="AA499" s="211" cm="1">
        <f t="array" aca="1" ref="AA499" ca="1">IF($G499="D",VLOOKUP($C499,DefaultParameters,MATCH(AA$8,'Default Parameters'!$3:$3,0),FALSE),"[enter country-specific value")</f>
        <v>0.32</v>
      </c>
      <c r="AB499" s="211" cm="1">
        <f t="array" aca="1" ref="AB499" ca="1">IF($G499="D",VLOOKUP($C499,DefaultParameters,MATCH(AB$8,'Default Parameters'!$3:$3,0),FALSE),"[enter country-specific value")</f>
        <v>0.32</v>
      </c>
      <c r="AC499" s="211" cm="1">
        <f t="array" aca="1" ref="AC499" ca="1">IF($G499="D",VLOOKUP($C499,DefaultParameters,MATCH(AC$8,'Default Parameters'!$3:$3,0),FALSE),"[enter country-specific value")</f>
        <v>0.32</v>
      </c>
      <c r="AD499" s="211" cm="1">
        <f t="array" aca="1" ref="AD499" ca="1">IF($G499="D",VLOOKUP($C499,DefaultParameters,MATCH(AD$8,'Default Parameters'!$3:$3,0),FALSE),"[enter country-specific value")</f>
        <v>0.32</v>
      </c>
      <c r="AE499" s="211" cm="1">
        <f t="array" aca="1" ref="AE499" ca="1">IF($G499="D",VLOOKUP($C499,DefaultParameters,MATCH(AE$8,'Default Parameters'!$3:$3,0),FALSE),"[enter country-specific value")</f>
        <v>0.32</v>
      </c>
      <c r="AF499" s="211" cm="1">
        <f t="array" aca="1" ref="AF499" ca="1">IF($G499="D",VLOOKUP($C499,DefaultParameters,MATCH(AF$8,'Default Parameters'!$3:$3,0),FALSE),"[enter country-specific value")</f>
        <v>0.32</v>
      </c>
      <c r="AG499" s="211" cm="1">
        <f t="array" aca="1" ref="AG499" ca="1">IF($G499="D",VLOOKUP($C499,DefaultParameters,MATCH(AG$8,'Default Parameters'!$3:$3,0),FALSE),"[enter country-specific value")</f>
        <v>0.32</v>
      </c>
      <c r="AH499" s="211" cm="1">
        <f t="array" aca="1" ref="AH499" ca="1">IF($G499="D",VLOOKUP($C499,DefaultParameters,MATCH(AH$8,'Default Parameters'!$3:$3,0),FALSE),"[enter country-specific value")</f>
        <v>0.32</v>
      </c>
      <c r="AI499" s="211" cm="1">
        <f t="array" aca="1" ref="AI499" ca="1">IF($G499="D",VLOOKUP($C499,DefaultParameters,MATCH(AI$8,'Default Parameters'!$3:$3,0),FALSE),"[enter country-specific value")</f>
        <v>0.32</v>
      </c>
      <c r="AJ499" s="211" cm="1">
        <f t="array" aca="1" ref="AJ499" ca="1">IF($G499="D",VLOOKUP($C499,DefaultParameters,MATCH(AJ$8,'Default Parameters'!$3:$3,0),FALSE),"[enter country-specific value")</f>
        <v>0.32</v>
      </c>
      <c r="AK499" s="211" cm="1">
        <f t="array" aca="1" ref="AK499" ca="1">IF($G499="D",VLOOKUP($C499,DefaultParameters,MATCH(AK$8,'Default Parameters'!$3:$3,0),FALSE),"[enter country-specific value")</f>
        <v>0.32</v>
      </c>
      <c r="AL499" s="211" cm="1">
        <f t="array" aca="1" ref="AL499" ca="1">IF($G499="D",VLOOKUP($C499,DefaultParameters,MATCH(AL$8,'Default Parameters'!$3:$3,0),FALSE),"[enter country-specific value")</f>
        <v>0.32</v>
      </c>
      <c r="AM499" s="211" cm="1">
        <f t="array" aca="1" ref="AM499" ca="1">IF($G499="D",VLOOKUP($C499,DefaultParameters,MATCH(AM$8,'Default Parameters'!$3:$3,0),FALSE),"[enter country-specific value")</f>
        <v>0.32</v>
      </c>
      <c r="AN499" s="211" cm="1">
        <f t="array" aca="1" ref="AN499" ca="1">IF($G499="D",VLOOKUP($C499,DefaultParameters,MATCH(AN$8,'Default Parameters'!$3:$3,0),FALSE),"[enter country-specific value")</f>
        <v>0.32</v>
      </c>
      <c r="AO499" s="211" cm="1">
        <f t="array" aca="1" ref="AO499" ca="1">IF($G499="D",VLOOKUP($C499,DefaultParameters,MATCH(AO$8,'Default Parameters'!$3:$3,0),FALSE),"[enter country-specific value")</f>
        <v>0.32</v>
      </c>
      <c r="AP499" s="211"/>
      <c r="AQ499" s="211"/>
      <c r="AR499" s="211"/>
      <c r="AS499" s="211"/>
      <c r="AT499" s="211"/>
      <c r="AU499" s="188"/>
      <c r="AV499" s="43" t="e" cm="1">
        <f t="array" aca="1" ref="AV499" ca="1">IF($G499="D",VLOOKUP($C499,DefaultParameters,MATCH(AV$8,'Default Parameters'!$3:$3,0),FALSE),"[enter country-specific value")</f>
        <v>#N/A</v>
      </c>
    </row>
    <row r="500" spans="1:48" x14ac:dyDescent="0.25">
      <c r="A500" s="44" t="str">
        <f t="shared" si="116"/>
        <v>fmin_biogas_Swine (finishing pigs)</v>
      </c>
      <c r="B500" s="2" t="s">
        <v>49</v>
      </c>
      <c r="C500" s="2" t="s">
        <v>522</v>
      </c>
      <c r="D500" s="77" t="str">
        <f t="shared" ca="1" si="117"/>
        <v>N</v>
      </c>
      <c r="E500" s="2" t="s">
        <v>538</v>
      </c>
      <c r="F500" s="77" t="str">
        <f t="shared" ca="1" si="118"/>
        <v>kg N/kg</v>
      </c>
      <c r="G500" s="201" t="s">
        <v>124</v>
      </c>
      <c r="H500" s="2" t="s">
        <v>49</v>
      </c>
      <c r="I500" s="211" t="str">
        <f t="shared" ca="1" si="119"/>
        <v>5B2 EMEP/EEA Guidebook 2019, Section 3.4.1 (Haenel et al  2018)</v>
      </c>
      <c r="J500" s="202"/>
      <c r="K500" s="211" cm="1">
        <f t="array" aca="1" ref="K500" ca="1">IF($G500="D",VLOOKUP($C500,DefaultParameters,MATCH(K$8,'Default Parameters'!$3:$3,0),FALSE),"[enter country-specific value")</f>
        <v>0.32</v>
      </c>
      <c r="L500" s="211" cm="1">
        <f t="array" aca="1" ref="L500" ca="1">IF($G500="D",VLOOKUP($C500,DefaultParameters,MATCH(L$8,'Default Parameters'!$3:$3,0),FALSE),"[enter country-specific value")</f>
        <v>0.32</v>
      </c>
      <c r="M500" s="211" cm="1">
        <f t="array" aca="1" ref="M500" ca="1">IF($G500="D",VLOOKUP($C500,DefaultParameters,MATCH(M$8,'Default Parameters'!$3:$3,0),FALSE),"[enter country-specific value")</f>
        <v>0.32</v>
      </c>
      <c r="N500" s="211" cm="1">
        <f t="array" aca="1" ref="N500" ca="1">IF($G500="D",VLOOKUP($C500,DefaultParameters,MATCH(N$8,'Default Parameters'!$3:$3,0),FALSE),"[enter country-specific value")</f>
        <v>0.32</v>
      </c>
      <c r="O500" s="211" cm="1">
        <f t="array" aca="1" ref="O500" ca="1">IF($G500="D",VLOOKUP($C500,DefaultParameters,MATCH(O$8,'Default Parameters'!$3:$3,0),FALSE),"[enter country-specific value")</f>
        <v>0.32</v>
      </c>
      <c r="P500" s="211" cm="1">
        <f t="array" aca="1" ref="P500" ca="1">IF($G500="D",VLOOKUP($C500,DefaultParameters,MATCH(P$8,'Default Parameters'!$3:$3,0),FALSE),"[enter country-specific value")</f>
        <v>0.32</v>
      </c>
      <c r="Q500" s="211" cm="1">
        <f t="array" aca="1" ref="Q500" ca="1">IF($G500="D",VLOOKUP($C500,DefaultParameters,MATCH(Q$8,'Default Parameters'!$3:$3,0),FALSE),"[enter country-specific value")</f>
        <v>0.32</v>
      </c>
      <c r="R500" s="211" cm="1">
        <f t="array" aca="1" ref="R500" ca="1">IF($G500="D",VLOOKUP($C500,DefaultParameters,MATCH(R$8,'Default Parameters'!$3:$3,0),FALSE),"[enter country-specific value")</f>
        <v>0.32</v>
      </c>
      <c r="S500" s="211" cm="1">
        <f t="array" aca="1" ref="S500" ca="1">IF($G500="D",VLOOKUP($C500,DefaultParameters,MATCH(S$8,'Default Parameters'!$3:$3,0),FALSE),"[enter country-specific value")</f>
        <v>0.32</v>
      </c>
      <c r="T500" s="211" cm="1">
        <f t="array" aca="1" ref="T500" ca="1">IF($G500="D",VLOOKUP($C500,DefaultParameters,MATCH(T$8,'Default Parameters'!$3:$3,0),FALSE),"[enter country-specific value")</f>
        <v>0.32</v>
      </c>
      <c r="U500" s="211" cm="1">
        <f t="array" aca="1" ref="U500" ca="1">IF($G500="D",VLOOKUP($C500,DefaultParameters,MATCH(U$8,'Default Parameters'!$3:$3,0),FALSE),"[enter country-specific value")</f>
        <v>0.32</v>
      </c>
      <c r="V500" s="211" cm="1">
        <f t="array" aca="1" ref="V500" ca="1">IF($G500="D",VLOOKUP($C500,DefaultParameters,MATCH(V$8,'Default Parameters'!$3:$3,0),FALSE),"[enter country-specific value")</f>
        <v>0.32</v>
      </c>
      <c r="W500" s="211" cm="1">
        <f t="array" aca="1" ref="W500" ca="1">IF($G500="D",VLOOKUP($C500,DefaultParameters,MATCH(W$8,'Default Parameters'!$3:$3,0),FALSE),"[enter country-specific value")</f>
        <v>0.32</v>
      </c>
      <c r="X500" s="211" cm="1">
        <f t="array" aca="1" ref="X500" ca="1">IF($G500="D",VLOOKUP($C500,DefaultParameters,MATCH(X$8,'Default Parameters'!$3:$3,0),FALSE),"[enter country-specific value")</f>
        <v>0.32</v>
      </c>
      <c r="Y500" s="211" cm="1">
        <f t="array" aca="1" ref="Y500" ca="1">IF($G500="D",VLOOKUP($C500,DefaultParameters,MATCH(Y$8,'Default Parameters'!$3:$3,0),FALSE),"[enter country-specific value")</f>
        <v>0.32</v>
      </c>
      <c r="Z500" s="211" cm="1">
        <f t="array" aca="1" ref="Z500" ca="1">IF($G500="D",VLOOKUP($C500,DefaultParameters,MATCH(Z$8,'Default Parameters'!$3:$3,0),FALSE),"[enter country-specific value")</f>
        <v>0.32</v>
      </c>
      <c r="AA500" s="211" cm="1">
        <f t="array" aca="1" ref="AA500" ca="1">IF($G500="D",VLOOKUP($C500,DefaultParameters,MATCH(AA$8,'Default Parameters'!$3:$3,0),FALSE),"[enter country-specific value")</f>
        <v>0.32</v>
      </c>
      <c r="AB500" s="211" cm="1">
        <f t="array" aca="1" ref="AB500" ca="1">IF($G500="D",VLOOKUP($C500,DefaultParameters,MATCH(AB$8,'Default Parameters'!$3:$3,0),FALSE),"[enter country-specific value")</f>
        <v>0.32</v>
      </c>
      <c r="AC500" s="211" cm="1">
        <f t="array" aca="1" ref="AC500" ca="1">IF($G500="D",VLOOKUP($C500,DefaultParameters,MATCH(AC$8,'Default Parameters'!$3:$3,0),FALSE),"[enter country-specific value")</f>
        <v>0.32</v>
      </c>
      <c r="AD500" s="211" cm="1">
        <f t="array" aca="1" ref="AD500" ca="1">IF($G500="D",VLOOKUP($C500,DefaultParameters,MATCH(AD$8,'Default Parameters'!$3:$3,0),FALSE),"[enter country-specific value")</f>
        <v>0.32</v>
      </c>
      <c r="AE500" s="211" cm="1">
        <f t="array" aca="1" ref="AE500" ca="1">IF($G500="D",VLOOKUP($C500,DefaultParameters,MATCH(AE$8,'Default Parameters'!$3:$3,0),FALSE),"[enter country-specific value")</f>
        <v>0.32</v>
      </c>
      <c r="AF500" s="211" cm="1">
        <f t="array" aca="1" ref="AF500" ca="1">IF($G500="D",VLOOKUP($C500,DefaultParameters,MATCH(AF$8,'Default Parameters'!$3:$3,0),FALSE),"[enter country-specific value")</f>
        <v>0.32</v>
      </c>
      <c r="AG500" s="211" cm="1">
        <f t="array" aca="1" ref="AG500" ca="1">IF($G500="D",VLOOKUP($C500,DefaultParameters,MATCH(AG$8,'Default Parameters'!$3:$3,0),FALSE),"[enter country-specific value")</f>
        <v>0.32</v>
      </c>
      <c r="AH500" s="211" cm="1">
        <f t="array" aca="1" ref="AH500" ca="1">IF($G500="D",VLOOKUP($C500,DefaultParameters,MATCH(AH$8,'Default Parameters'!$3:$3,0),FALSE),"[enter country-specific value")</f>
        <v>0.32</v>
      </c>
      <c r="AI500" s="211" cm="1">
        <f t="array" aca="1" ref="AI500" ca="1">IF($G500="D",VLOOKUP($C500,DefaultParameters,MATCH(AI$8,'Default Parameters'!$3:$3,0),FALSE),"[enter country-specific value")</f>
        <v>0.32</v>
      </c>
      <c r="AJ500" s="211" cm="1">
        <f t="array" aca="1" ref="AJ500" ca="1">IF($G500="D",VLOOKUP($C500,DefaultParameters,MATCH(AJ$8,'Default Parameters'!$3:$3,0),FALSE),"[enter country-specific value")</f>
        <v>0.32</v>
      </c>
      <c r="AK500" s="211" cm="1">
        <f t="array" aca="1" ref="AK500" ca="1">IF($G500="D",VLOOKUP($C500,DefaultParameters,MATCH(AK$8,'Default Parameters'!$3:$3,0),FALSE),"[enter country-specific value")</f>
        <v>0.32</v>
      </c>
      <c r="AL500" s="211" cm="1">
        <f t="array" aca="1" ref="AL500" ca="1">IF($G500="D",VLOOKUP($C500,DefaultParameters,MATCH(AL$8,'Default Parameters'!$3:$3,0),FALSE),"[enter country-specific value")</f>
        <v>0.32</v>
      </c>
      <c r="AM500" s="211" cm="1">
        <f t="array" aca="1" ref="AM500" ca="1">IF($G500="D",VLOOKUP($C500,DefaultParameters,MATCH(AM$8,'Default Parameters'!$3:$3,0),FALSE),"[enter country-specific value")</f>
        <v>0.32</v>
      </c>
      <c r="AN500" s="211" cm="1">
        <f t="array" aca="1" ref="AN500" ca="1">IF($G500="D",VLOOKUP($C500,DefaultParameters,MATCH(AN$8,'Default Parameters'!$3:$3,0),FALSE),"[enter country-specific value")</f>
        <v>0.32</v>
      </c>
      <c r="AO500" s="211" cm="1">
        <f t="array" aca="1" ref="AO500" ca="1">IF($G500="D",VLOOKUP($C500,DefaultParameters,MATCH(AO$8,'Default Parameters'!$3:$3,0),FALSE),"[enter country-specific value")</f>
        <v>0.32</v>
      </c>
      <c r="AP500" s="211"/>
      <c r="AQ500" s="211"/>
      <c r="AR500" s="211"/>
      <c r="AS500" s="211"/>
      <c r="AT500" s="211"/>
      <c r="AU500" s="188"/>
      <c r="AV500" s="43" t="e" cm="1">
        <f t="array" aca="1" ref="AV500" ca="1">IF($G500="D",VLOOKUP($C500,DefaultParameters,MATCH(AV$8,'Default Parameters'!$3:$3,0),FALSE),"[enter country-specific value")</f>
        <v>#N/A</v>
      </c>
    </row>
    <row r="501" spans="1:48" x14ac:dyDescent="0.25">
      <c r="A501" s="44" t="str">
        <f t="shared" si="116"/>
        <v>fmin_biogas_Swine (sows)</v>
      </c>
      <c r="B501" s="2" t="s">
        <v>49</v>
      </c>
      <c r="C501" s="2" t="s">
        <v>522</v>
      </c>
      <c r="D501" s="77" t="str">
        <f t="shared" ca="1" si="117"/>
        <v>N</v>
      </c>
      <c r="E501" s="2" t="s">
        <v>145</v>
      </c>
      <c r="F501" s="77" t="str">
        <f t="shared" ca="1" si="118"/>
        <v>kg N/kg</v>
      </c>
      <c r="G501" s="201" t="s">
        <v>124</v>
      </c>
      <c r="H501" s="2" t="s">
        <v>49</v>
      </c>
      <c r="I501" s="211" t="str">
        <f t="shared" ca="1" si="119"/>
        <v>5B2 EMEP/EEA Guidebook 2019, Section 3.4.1 (Haenel et al  2018)</v>
      </c>
      <c r="J501" s="202"/>
      <c r="K501" s="211" cm="1">
        <f t="array" aca="1" ref="K501" ca="1">IF($G501="D",VLOOKUP($C501,DefaultParameters,MATCH(K$8,'Default Parameters'!$3:$3,0),FALSE),"[enter country-specific value")</f>
        <v>0.32</v>
      </c>
      <c r="L501" s="211" cm="1">
        <f t="array" aca="1" ref="L501" ca="1">IF($G501="D",VLOOKUP($C501,DefaultParameters,MATCH(L$8,'Default Parameters'!$3:$3,0),FALSE),"[enter country-specific value")</f>
        <v>0.32</v>
      </c>
      <c r="M501" s="211" cm="1">
        <f t="array" aca="1" ref="M501" ca="1">IF($G501="D",VLOOKUP($C501,DefaultParameters,MATCH(M$8,'Default Parameters'!$3:$3,0),FALSE),"[enter country-specific value")</f>
        <v>0.32</v>
      </c>
      <c r="N501" s="211" cm="1">
        <f t="array" aca="1" ref="N501" ca="1">IF($G501="D",VLOOKUP($C501,DefaultParameters,MATCH(N$8,'Default Parameters'!$3:$3,0),FALSE),"[enter country-specific value")</f>
        <v>0.32</v>
      </c>
      <c r="O501" s="211" cm="1">
        <f t="array" aca="1" ref="O501" ca="1">IF($G501="D",VLOOKUP($C501,DefaultParameters,MATCH(O$8,'Default Parameters'!$3:$3,0),FALSE),"[enter country-specific value")</f>
        <v>0.32</v>
      </c>
      <c r="P501" s="211" cm="1">
        <f t="array" aca="1" ref="P501" ca="1">IF($G501="D",VLOOKUP($C501,DefaultParameters,MATCH(P$8,'Default Parameters'!$3:$3,0),FALSE),"[enter country-specific value")</f>
        <v>0.32</v>
      </c>
      <c r="Q501" s="211" cm="1">
        <f t="array" aca="1" ref="Q501" ca="1">IF($G501="D",VLOOKUP($C501,DefaultParameters,MATCH(Q$8,'Default Parameters'!$3:$3,0),FALSE),"[enter country-specific value")</f>
        <v>0.32</v>
      </c>
      <c r="R501" s="211" cm="1">
        <f t="array" aca="1" ref="R501" ca="1">IF($G501="D",VLOOKUP($C501,DefaultParameters,MATCH(R$8,'Default Parameters'!$3:$3,0),FALSE),"[enter country-specific value")</f>
        <v>0.32</v>
      </c>
      <c r="S501" s="211" cm="1">
        <f t="array" aca="1" ref="S501" ca="1">IF($G501="D",VLOOKUP($C501,DefaultParameters,MATCH(S$8,'Default Parameters'!$3:$3,0),FALSE),"[enter country-specific value")</f>
        <v>0.32</v>
      </c>
      <c r="T501" s="211" cm="1">
        <f t="array" aca="1" ref="T501" ca="1">IF($G501="D",VLOOKUP($C501,DefaultParameters,MATCH(T$8,'Default Parameters'!$3:$3,0),FALSE),"[enter country-specific value")</f>
        <v>0.32</v>
      </c>
      <c r="U501" s="211" cm="1">
        <f t="array" aca="1" ref="U501" ca="1">IF($G501="D",VLOOKUP($C501,DefaultParameters,MATCH(U$8,'Default Parameters'!$3:$3,0),FALSE),"[enter country-specific value")</f>
        <v>0.32</v>
      </c>
      <c r="V501" s="211" cm="1">
        <f t="array" aca="1" ref="V501" ca="1">IF($G501="D",VLOOKUP($C501,DefaultParameters,MATCH(V$8,'Default Parameters'!$3:$3,0),FALSE),"[enter country-specific value")</f>
        <v>0.32</v>
      </c>
      <c r="W501" s="211" cm="1">
        <f t="array" aca="1" ref="W501" ca="1">IF($G501="D",VLOOKUP($C501,DefaultParameters,MATCH(W$8,'Default Parameters'!$3:$3,0),FALSE),"[enter country-specific value")</f>
        <v>0.32</v>
      </c>
      <c r="X501" s="211" cm="1">
        <f t="array" aca="1" ref="X501" ca="1">IF($G501="D",VLOOKUP($C501,DefaultParameters,MATCH(X$8,'Default Parameters'!$3:$3,0),FALSE),"[enter country-specific value")</f>
        <v>0.32</v>
      </c>
      <c r="Y501" s="211" cm="1">
        <f t="array" aca="1" ref="Y501" ca="1">IF($G501="D",VLOOKUP($C501,DefaultParameters,MATCH(Y$8,'Default Parameters'!$3:$3,0),FALSE),"[enter country-specific value")</f>
        <v>0.32</v>
      </c>
      <c r="Z501" s="211" cm="1">
        <f t="array" aca="1" ref="Z501" ca="1">IF($G501="D",VLOOKUP($C501,DefaultParameters,MATCH(Z$8,'Default Parameters'!$3:$3,0),FALSE),"[enter country-specific value")</f>
        <v>0.32</v>
      </c>
      <c r="AA501" s="211" cm="1">
        <f t="array" aca="1" ref="AA501" ca="1">IF($G501="D",VLOOKUP($C501,DefaultParameters,MATCH(AA$8,'Default Parameters'!$3:$3,0),FALSE),"[enter country-specific value")</f>
        <v>0.32</v>
      </c>
      <c r="AB501" s="211" cm="1">
        <f t="array" aca="1" ref="AB501" ca="1">IF($G501="D",VLOOKUP($C501,DefaultParameters,MATCH(AB$8,'Default Parameters'!$3:$3,0),FALSE),"[enter country-specific value")</f>
        <v>0.32</v>
      </c>
      <c r="AC501" s="211" cm="1">
        <f t="array" aca="1" ref="AC501" ca="1">IF($G501="D",VLOOKUP($C501,DefaultParameters,MATCH(AC$8,'Default Parameters'!$3:$3,0),FALSE),"[enter country-specific value")</f>
        <v>0.32</v>
      </c>
      <c r="AD501" s="211" cm="1">
        <f t="array" aca="1" ref="AD501" ca="1">IF($G501="D",VLOOKUP($C501,DefaultParameters,MATCH(AD$8,'Default Parameters'!$3:$3,0),FALSE),"[enter country-specific value")</f>
        <v>0.32</v>
      </c>
      <c r="AE501" s="211" cm="1">
        <f t="array" aca="1" ref="AE501" ca="1">IF($G501="D",VLOOKUP($C501,DefaultParameters,MATCH(AE$8,'Default Parameters'!$3:$3,0),FALSE),"[enter country-specific value")</f>
        <v>0.32</v>
      </c>
      <c r="AF501" s="211" cm="1">
        <f t="array" aca="1" ref="AF501" ca="1">IF($G501="D",VLOOKUP($C501,DefaultParameters,MATCH(AF$8,'Default Parameters'!$3:$3,0),FALSE),"[enter country-specific value")</f>
        <v>0.32</v>
      </c>
      <c r="AG501" s="211" cm="1">
        <f t="array" aca="1" ref="AG501" ca="1">IF($G501="D",VLOOKUP($C501,DefaultParameters,MATCH(AG$8,'Default Parameters'!$3:$3,0),FALSE),"[enter country-specific value")</f>
        <v>0.32</v>
      </c>
      <c r="AH501" s="211" cm="1">
        <f t="array" aca="1" ref="AH501" ca="1">IF($G501="D",VLOOKUP($C501,DefaultParameters,MATCH(AH$8,'Default Parameters'!$3:$3,0),FALSE),"[enter country-specific value")</f>
        <v>0.32</v>
      </c>
      <c r="AI501" s="211" cm="1">
        <f t="array" aca="1" ref="AI501" ca="1">IF($G501="D",VLOOKUP($C501,DefaultParameters,MATCH(AI$8,'Default Parameters'!$3:$3,0),FALSE),"[enter country-specific value")</f>
        <v>0.32</v>
      </c>
      <c r="AJ501" s="211" cm="1">
        <f t="array" aca="1" ref="AJ501" ca="1">IF($G501="D",VLOOKUP($C501,DefaultParameters,MATCH(AJ$8,'Default Parameters'!$3:$3,0),FALSE),"[enter country-specific value")</f>
        <v>0.32</v>
      </c>
      <c r="AK501" s="211" cm="1">
        <f t="array" aca="1" ref="AK501" ca="1">IF($G501="D",VLOOKUP($C501,DefaultParameters,MATCH(AK$8,'Default Parameters'!$3:$3,0),FALSE),"[enter country-specific value")</f>
        <v>0.32</v>
      </c>
      <c r="AL501" s="211" cm="1">
        <f t="array" aca="1" ref="AL501" ca="1">IF($G501="D",VLOOKUP($C501,DefaultParameters,MATCH(AL$8,'Default Parameters'!$3:$3,0),FALSE),"[enter country-specific value")</f>
        <v>0.32</v>
      </c>
      <c r="AM501" s="211" cm="1">
        <f t="array" aca="1" ref="AM501" ca="1">IF($G501="D",VLOOKUP($C501,DefaultParameters,MATCH(AM$8,'Default Parameters'!$3:$3,0),FALSE),"[enter country-specific value")</f>
        <v>0.32</v>
      </c>
      <c r="AN501" s="211" cm="1">
        <f t="array" aca="1" ref="AN501" ca="1">IF($G501="D",VLOOKUP($C501,DefaultParameters,MATCH(AN$8,'Default Parameters'!$3:$3,0),FALSE),"[enter country-specific value")</f>
        <v>0.32</v>
      </c>
      <c r="AO501" s="211" cm="1">
        <f t="array" aca="1" ref="AO501" ca="1">IF($G501="D",VLOOKUP($C501,DefaultParameters,MATCH(AO$8,'Default Parameters'!$3:$3,0),FALSE),"[enter country-specific value")</f>
        <v>0.32</v>
      </c>
      <c r="AP501" s="211"/>
      <c r="AQ501" s="211"/>
      <c r="AR501" s="211"/>
      <c r="AS501" s="211"/>
      <c r="AT501" s="211"/>
      <c r="AU501" s="188"/>
      <c r="AV501" s="211" t="e" cm="1">
        <f t="array" aca="1" ref="AV501" ca="1">IF($G501="D",VLOOKUP($C501,DefaultParameters,MATCH(AV$8,'Default Parameters'!$3:$3,0),FALSE),"[enter country-specific value")</f>
        <v>#N/A</v>
      </c>
    </row>
    <row r="502" spans="1:48" x14ac:dyDescent="0.25">
      <c r="A502" s="44" t="str">
        <f t="shared" si="116"/>
        <v>fmin_biogas_Buffalo</v>
      </c>
      <c r="B502" s="2" t="s">
        <v>49</v>
      </c>
      <c r="C502" s="2" t="s">
        <v>522</v>
      </c>
      <c r="D502" s="77" t="str">
        <f t="shared" ca="1" si="117"/>
        <v>N</v>
      </c>
      <c r="E502" s="2" t="s">
        <v>80</v>
      </c>
      <c r="F502" s="77" t="str">
        <f t="shared" ca="1" si="118"/>
        <v>kg N/kg</v>
      </c>
      <c r="G502" s="201" t="s">
        <v>124</v>
      </c>
      <c r="H502" s="2" t="s">
        <v>49</v>
      </c>
      <c r="I502" s="211" t="str">
        <f t="shared" ca="1" si="119"/>
        <v>5B2 EMEP/EEA Guidebook 2019, Section 3.4.1 (Haenel et al  2018)</v>
      </c>
      <c r="J502" s="202"/>
      <c r="K502" s="211" cm="1">
        <f t="array" aca="1" ref="K502" ca="1">IF($G502="D",VLOOKUP($C502,DefaultParameters,MATCH(K$8,'Default Parameters'!$3:$3,0),FALSE),"[enter country-specific value")</f>
        <v>0.32</v>
      </c>
      <c r="L502" s="211" cm="1">
        <f t="array" aca="1" ref="L502" ca="1">IF($G502="D",VLOOKUP($C502,DefaultParameters,MATCH(L$8,'Default Parameters'!$3:$3,0),FALSE),"[enter country-specific value")</f>
        <v>0.32</v>
      </c>
      <c r="M502" s="211" cm="1">
        <f t="array" aca="1" ref="M502" ca="1">IF($G502="D",VLOOKUP($C502,DefaultParameters,MATCH(M$8,'Default Parameters'!$3:$3,0),FALSE),"[enter country-specific value")</f>
        <v>0.32</v>
      </c>
      <c r="N502" s="211" cm="1">
        <f t="array" aca="1" ref="N502" ca="1">IF($G502="D",VLOOKUP($C502,DefaultParameters,MATCH(N$8,'Default Parameters'!$3:$3,0),FALSE),"[enter country-specific value")</f>
        <v>0.32</v>
      </c>
      <c r="O502" s="211" cm="1">
        <f t="array" aca="1" ref="O502" ca="1">IF($G502="D",VLOOKUP($C502,DefaultParameters,MATCH(O$8,'Default Parameters'!$3:$3,0),FALSE),"[enter country-specific value")</f>
        <v>0.32</v>
      </c>
      <c r="P502" s="211" cm="1">
        <f t="array" aca="1" ref="P502" ca="1">IF($G502="D",VLOOKUP($C502,DefaultParameters,MATCH(P$8,'Default Parameters'!$3:$3,0),FALSE),"[enter country-specific value")</f>
        <v>0.32</v>
      </c>
      <c r="Q502" s="211" cm="1">
        <f t="array" aca="1" ref="Q502" ca="1">IF($G502="D",VLOOKUP($C502,DefaultParameters,MATCH(Q$8,'Default Parameters'!$3:$3,0),FALSE),"[enter country-specific value")</f>
        <v>0.32</v>
      </c>
      <c r="R502" s="211" cm="1">
        <f t="array" aca="1" ref="R502" ca="1">IF($G502="D",VLOOKUP($C502,DefaultParameters,MATCH(R$8,'Default Parameters'!$3:$3,0),FALSE),"[enter country-specific value")</f>
        <v>0.32</v>
      </c>
      <c r="S502" s="211" cm="1">
        <f t="array" aca="1" ref="S502" ca="1">IF($G502="D",VLOOKUP($C502,DefaultParameters,MATCH(S$8,'Default Parameters'!$3:$3,0),FALSE),"[enter country-specific value")</f>
        <v>0.32</v>
      </c>
      <c r="T502" s="211" cm="1">
        <f t="array" aca="1" ref="T502" ca="1">IF($G502="D",VLOOKUP($C502,DefaultParameters,MATCH(T$8,'Default Parameters'!$3:$3,0),FALSE),"[enter country-specific value")</f>
        <v>0.32</v>
      </c>
      <c r="U502" s="211" cm="1">
        <f t="array" aca="1" ref="U502" ca="1">IF($G502="D",VLOOKUP($C502,DefaultParameters,MATCH(U$8,'Default Parameters'!$3:$3,0),FALSE),"[enter country-specific value")</f>
        <v>0.32</v>
      </c>
      <c r="V502" s="211" cm="1">
        <f t="array" aca="1" ref="V502" ca="1">IF($G502="D",VLOOKUP($C502,DefaultParameters,MATCH(V$8,'Default Parameters'!$3:$3,0),FALSE),"[enter country-specific value")</f>
        <v>0.32</v>
      </c>
      <c r="W502" s="211" cm="1">
        <f t="array" aca="1" ref="W502" ca="1">IF($G502="D",VLOOKUP($C502,DefaultParameters,MATCH(W$8,'Default Parameters'!$3:$3,0),FALSE),"[enter country-specific value")</f>
        <v>0.32</v>
      </c>
      <c r="X502" s="211" cm="1">
        <f t="array" aca="1" ref="X502" ca="1">IF($G502="D",VLOOKUP($C502,DefaultParameters,MATCH(X$8,'Default Parameters'!$3:$3,0),FALSE),"[enter country-specific value")</f>
        <v>0.32</v>
      </c>
      <c r="Y502" s="211" cm="1">
        <f t="array" aca="1" ref="Y502" ca="1">IF($G502="D",VLOOKUP($C502,DefaultParameters,MATCH(Y$8,'Default Parameters'!$3:$3,0),FALSE),"[enter country-specific value")</f>
        <v>0.32</v>
      </c>
      <c r="Z502" s="211" cm="1">
        <f t="array" aca="1" ref="Z502" ca="1">IF($G502="D",VLOOKUP($C502,DefaultParameters,MATCH(Z$8,'Default Parameters'!$3:$3,0),FALSE),"[enter country-specific value")</f>
        <v>0.32</v>
      </c>
      <c r="AA502" s="211" cm="1">
        <f t="array" aca="1" ref="AA502" ca="1">IF($G502="D",VLOOKUP($C502,DefaultParameters,MATCH(AA$8,'Default Parameters'!$3:$3,0),FALSE),"[enter country-specific value")</f>
        <v>0.32</v>
      </c>
      <c r="AB502" s="211" cm="1">
        <f t="array" aca="1" ref="AB502" ca="1">IF($G502="D",VLOOKUP($C502,DefaultParameters,MATCH(AB$8,'Default Parameters'!$3:$3,0),FALSE),"[enter country-specific value")</f>
        <v>0.32</v>
      </c>
      <c r="AC502" s="211" cm="1">
        <f t="array" aca="1" ref="AC502" ca="1">IF($G502="D",VLOOKUP($C502,DefaultParameters,MATCH(AC$8,'Default Parameters'!$3:$3,0),FALSE),"[enter country-specific value")</f>
        <v>0.32</v>
      </c>
      <c r="AD502" s="211" cm="1">
        <f t="array" aca="1" ref="AD502" ca="1">IF($G502="D",VLOOKUP($C502,DefaultParameters,MATCH(AD$8,'Default Parameters'!$3:$3,0),FALSE),"[enter country-specific value")</f>
        <v>0.32</v>
      </c>
      <c r="AE502" s="211" cm="1">
        <f t="array" aca="1" ref="AE502" ca="1">IF($G502="D",VLOOKUP($C502,DefaultParameters,MATCH(AE$8,'Default Parameters'!$3:$3,0),FALSE),"[enter country-specific value")</f>
        <v>0.32</v>
      </c>
      <c r="AF502" s="211" cm="1">
        <f t="array" aca="1" ref="AF502" ca="1">IF($G502="D",VLOOKUP($C502,DefaultParameters,MATCH(AF$8,'Default Parameters'!$3:$3,0),FALSE),"[enter country-specific value")</f>
        <v>0.32</v>
      </c>
      <c r="AG502" s="211" cm="1">
        <f t="array" aca="1" ref="AG502" ca="1">IF($G502="D",VLOOKUP($C502,DefaultParameters,MATCH(AG$8,'Default Parameters'!$3:$3,0),FALSE),"[enter country-specific value")</f>
        <v>0.32</v>
      </c>
      <c r="AH502" s="211" cm="1">
        <f t="array" aca="1" ref="AH502" ca="1">IF($G502="D",VLOOKUP($C502,DefaultParameters,MATCH(AH$8,'Default Parameters'!$3:$3,0),FALSE),"[enter country-specific value")</f>
        <v>0.32</v>
      </c>
      <c r="AI502" s="211" cm="1">
        <f t="array" aca="1" ref="AI502" ca="1">IF($G502="D",VLOOKUP($C502,DefaultParameters,MATCH(AI$8,'Default Parameters'!$3:$3,0),FALSE),"[enter country-specific value")</f>
        <v>0.32</v>
      </c>
      <c r="AJ502" s="211" cm="1">
        <f t="array" aca="1" ref="AJ502" ca="1">IF($G502="D",VLOOKUP($C502,DefaultParameters,MATCH(AJ$8,'Default Parameters'!$3:$3,0),FALSE),"[enter country-specific value")</f>
        <v>0.32</v>
      </c>
      <c r="AK502" s="211" cm="1">
        <f t="array" aca="1" ref="AK502" ca="1">IF($G502="D",VLOOKUP($C502,DefaultParameters,MATCH(AK$8,'Default Parameters'!$3:$3,0),FALSE),"[enter country-specific value")</f>
        <v>0.32</v>
      </c>
      <c r="AL502" s="211" cm="1">
        <f t="array" aca="1" ref="AL502" ca="1">IF($G502="D",VLOOKUP($C502,DefaultParameters,MATCH(AL$8,'Default Parameters'!$3:$3,0),FALSE),"[enter country-specific value")</f>
        <v>0.32</v>
      </c>
      <c r="AM502" s="211" cm="1">
        <f t="array" aca="1" ref="AM502" ca="1">IF($G502="D",VLOOKUP($C502,DefaultParameters,MATCH(AM$8,'Default Parameters'!$3:$3,0),FALSE),"[enter country-specific value")</f>
        <v>0.32</v>
      </c>
      <c r="AN502" s="211" cm="1">
        <f t="array" aca="1" ref="AN502" ca="1">IF($G502="D",VLOOKUP($C502,DefaultParameters,MATCH(AN$8,'Default Parameters'!$3:$3,0),FALSE),"[enter country-specific value")</f>
        <v>0.32</v>
      </c>
      <c r="AO502" s="211" cm="1">
        <f t="array" aca="1" ref="AO502" ca="1">IF($G502="D",VLOOKUP($C502,DefaultParameters,MATCH(AO$8,'Default Parameters'!$3:$3,0),FALSE),"[enter country-specific value")</f>
        <v>0.32</v>
      </c>
      <c r="AP502" s="211"/>
      <c r="AQ502" s="211"/>
      <c r="AR502" s="211"/>
      <c r="AS502" s="211"/>
      <c r="AT502" s="211"/>
      <c r="AU502" s="188"/>
      <c r="AV502" s="43" t="e" cm="1">
        <f t="array" aca="1" ref="AV502" ca="1">IF($G502="D",VLOOKUP($C502,DefaultParameters,MATCH(AV$8,'Default Parameters'!$3:$3,0),FALSE),"[enter country-specific value")</f>
        <v>#N/A</v>
      </c>
    </row>
    <row r="503" spans="1:48" x14ac:dyDescent="0.25">
      <c r="A503" s="44" t="str">
        <f t="shared" si="116"/>
        <v>fmin_biogas_Goats</v>
      </c>
      <c r="B503" s="2" t="s">
        <v>49</v>
      </c>
      <c r="C503" s="2" t="s">
        <v>522</v>
      </c>
      <c r="D503" s="77" t="str">
        <f t="shared" ca="1" si="117"/>
        <v>N</v>
      </c>
      <c r="E503" s="2" t="s">
        <v>81</v>
      </c>
      <c r="F503" s="77" t="str">
        <f t="shared" ca="1" si="118"/>
        <v>kg N/kg</v>
      </c>
      <c r="G503" s="201" t="s">
        <v>124</v>
      </c>
      <c r="H503" s="2" t="s">
        <v>49</v>
      </c>
      <c r="I503" s="211" t="str">
        <f t="shared" ca="1" si="119"/>
        <v>5B2 EMEP/EEA Guidebook 2019, Section 3.4.1 (Haenel et al  2018)</v>
      </c>
      <c r="J503" s="202"/>
      <c r="K503" s="211" cm="1">
        <f t="array" aca="1" ref="K503" ca="1">IF($G503="D",VLOOKUP($C503,DefaultParameters,MATCH(K$8,'Default Parameters'!$3:$3,0),FALSE),"[enter country-specific value")</f>
        <v>0.32</v>
      </c>
      <c r="L503" s="211" cm="1">
        <f t="array" aca="1" ref="L503" ca="1">IF($G503="D",VLOOKUP($C503,DefaultParameters,MATCH(L$8,'Default Parameters'!$3:$3,0),FALSE),"[enter country-specific value")</f>
        <v>0.32</v>
      </c>
      <c r="M503" s="211" cm="1">
        <f t="array" aca="1" ref="M503" ca="1">IF($G503="D",VLOOKUP($C503,DefaultParameters,MATCH(M$8,'Default Parameters'!$3:$3,0),FALSE),"[enter country-specific value")</f>
        <v>0.32</v>
      </c>
      <c r="N503" s="211" cm="1">
        <f t="array" aca="1" ref="N503" ca="1">IF($G503="D",VLOOKUP($C503,DefaultParameters,MATCH(N$8,'Default Parameters'!$3:$3,0),FALSE),"[enter country-specific value")</f>
        <v>0.32</v>
      </c>
      <c r="O503" s="211" cm="1">
        <f t="array" aca="1" ref="O503" ca="1">IF($G503="D",VLOOKUP($C503,DefaultParameters,MATCH(O$8,'Default Parameters'!$3:$3,0),FALSE),"[enter country-specific value")</f>
        <v>0.32</v>
      </c>
      <c r="P503" s="211" cm="1">
        <f t="array" aca="1" ref="P503" ca="1">IF($G503="D",VLOOKUP($C503,DefaultParameters,MATCH(P$8,'Default Parameters'!$3:$3,0),FALSE),"[enter country-specific value")</f>
        <v>0.32</v>
      </c>
      <c r="Q503" s="211" cm="1">
        <f t="array" aca="1" ref="Q503" ca="1">IF($G503="D",VLOOKUP($C503,DefaultParameters,MATCH(Q$8,'Default Parameters'!$3:$3,0),FALSE),"[enter country-specific value")</f>
        <v>0.32</v>
      </c>
      <c r="R503" s="211" cm="1">
        <f t="array" aca="1" ref="R503" ca="1">IF($G503="D",VLOOKUP($C503,DefaultParameters,MATCH(R$8,'Default Parameters'!$3:$3,0),FALSE),"[enter country-specific value")</f>
        <v>0.32</v>
      </c>
      <c r="S503" s="211" cm="1">
        <f t="array" aca="1" ref="S503" ca="1">IF($G503="D",VLOOKUP($C503,DefaultParameters,MATCH(S$8,'Default Parameters'!$3:$3,0),FALSE),"[enter country-specific value")</f>
        <v>0.32</v>
      </c>
      <c r="T503" s="211" cm="1">
        <f t="array" aca="1" ref="T503" ca="1">IF($G503="D",VLOOKUP($C503,DefaultParameters,MATCH(T$8,'Default Parameters'!$3:$3,0),FALSE),"[enter country-specific value")</f>
        <v>0.32</v>
      </c>
      <c r="U503" s="211" cm="1">
        <f t="array" aca="1" ref="U503" ca="1">IF($G503="D",VLOOKUP($C503,DefaultParameters,MATCH(U$8,'Default Parameters'!$3:$3,0),FALSE),"[enter country-specific value")</f>
        <v>0.32</v>
      </c>
      <c r="V503" s="211" cm="1">
        <f t="array" aca="1" ref="V503" ca="1">IF($G503="D",VLOOKUP($C503,DefaultParameters,MATCH(V$8,'Default Parameters'!$3:$3,0),FALSE),"[enter country-specific value")</f>
        <v>0.32</v>
      </c>
      <c r="W503" s="211" cm="1">
        <f t="array" aca="1" ref="W503" ca="1">IF($G503="D",VLOOKUP($C503,DefaultParameters,MATCH(W$8,'Default Parameters'!$3:$3,0),FALSE),"[enter country-specific value")</f>
        <v>0.32</v>
      </c>
      <c r="X503" s="211" cm="1">
        <f t="array" aca="1" ref="X503" ca="1">IF($G503="D",VLOOKUP($C503,DefaultParameters,MATCH(X$8,'Default Parameters'!$3:$3,0),FALSE),"[enter country-specific value")</f>
        <v>0.32</v>
      </c>
      <c r="Y503" s="211" cm="1">
        <f t="array" aca="1" ref="Y503" ca="1">IF($G503="D",VLOOKUP($C503,DefaultParameters,MATCH(Y$8,'Default Parameters'!$3:$3,0),FALSE),"[enter country-specific value")</f>
        <v>0.32</v>
      </c>
      <c r="Z503" s="211" cm="1">
        <f t="array" aca="1" ref="Z503" ca="1">IF($G503="D",VLOOKUP($C503,DefaultParameters,MATCH(Z$8,'Default Parameters'!$3:$3,0),FALSE),"[enter country-specific value")</f>
        <v>0.32</v>
      </c>
      <c r="AA503" s="211" cm="1">
        <f t="array" aca="1" ref="AA503" ca="1">IF($G503="D",VLOOKUP($C503,DefaultParameters,MATCH(AA$8,'Default Parameters'!$3:$3,0),FALSE),"[enter country-specific value")</f>
        <v>0.32</v>
      </c>
      <c r="AB503" s="211" cm="1">
        <f t="array" aca="1" ref="AB503" ca="1">IF($G503="D",VLOOKUP($C503,DefaultParameters,MATCH(AB$8,'Default Parameters'!$3:$3,0),FALSE),"[enter country-specific value")</f>
        <v>0.32</v>
      </c>
      <c r="AC503" s="211" cm="1">
        <f t="array" aca="1" ref="AC503" ca="1">IF($G503="D",VLOOKUP($C503,DefaultParameters,MATCH(AC$8,'Default Parameters'!$3:$3,0),FALSE),"[enter country-specific value")</f>
        <v>0.32</v>
      </c>
      <c r="AD503" s="211" cm="1">
        <f t="array" aca="1" ref="AD503" ca="1">IF($G503="D",VLOOKUP($C503,DefaultParameters,MATCH(AD$8,'Default Parameters'!$3:$3,0),FALSE),"[enter country-specific value")</f>
        <v>0.32</v>
      </c>
      <c r="AE503" s="211" cm="1">
        <f t="array" aca="1" ref="AE503" ca="1">IF($G503="D",VLOOKUP($C503,DefaultParameters,MATCH(AE$8,'Default Parameters'!$3:$3,0),FALSE),"[enter country-specific value")</f>
        <v>0.32</v>
      </c>
      <c r="AF503" s="211" cm="1">
        <f t="array" aca="1" ref="AF503" ca="1">IF($G503="D",VLOOKUP($C503,DefaultParameters,MATCH(AF$8,'Default Parameters'!$3:$3,0),FALSE),"[enter country-specific value")</f>
        <v>0.32</v>
      </c>
      <c r="AG503" s="211" cm="1">
        <f t="array" aca="1" ref="AG503" ca="1">IF($G503="D",VLOOKUP($C503,DefaultParameters,MATCH(AG$8,'Default Parameters'!$3:$3,0),FALSE),"[enter country-specific value")</f>
        <v>0.32</v>
      </c>
      <c r="AH503" s="211" cm="1">
        <f t="array" aca="1" ref="AH503" ca="1">IF($G503="D",VLOOKUP($C503,DefaultParameters,MATCH(AH$8,'Default Parameters'!$3:$3,0),FALSE),"[enter country-specific value")</f>
        <v>0.32</v>
      </c>
      <c r="AI503" s="211" cm="1">
        <f t="array" aca="1" ref="AI503" ca="1">IF($G503="D",VLOOKUP($C503,DefaultParameters,MATCH(AI$8,'Default Parameters'!$3:$3,0),FALSE),"[enter country-specific value")</f>
        <v>0.32</v>
      </c>
      <c r="AJ503" s="211" cm="1">
        <f t="array" aca="1" ref="AJ503" ca="1">IF($G503="D",VLOOKUP($C503,DefaultParameters,MATCH(AJ$8,'Default Parameters'!$3:$3,0),FALSE),"[enter country-specific value")</f>
        <v>0.32</v>
      </c>
      <c r="AK503" s="211" cm="1">
        <f t="array" aca="1" ref="AK503" ca="1">IF($G503="D",VLOOKUP($C503,DefaultParameters,MATCH(AK$8,'Default Parameters'!$3:$3,0),FALSE),"[enter country-specific value")</f>
        <v>0.32</v>
      </c>
      <c r="AL503" s="211" cm="1">
        <f t="array" aca="1" ref="AL503" ca="1">IF($G503="D",VLOOKUP($C503,DefaultParameters,MATCH(AL$8,'Default Parameters'!$3:$3,0),FALSE),"[enter country-specific value")</f>
        <v>0.32</v>
      </c>
      <c r="AM503" s="211" cm="1">
        <f t="array" aca="1" ref="AM503" ca="1">IF($G503="D",VLOOKUP($C503,DefaultParameters,MATCH(AM$8,'Default Parameters'!$3:$3,0),FALSE),"[enter country-specific value")</f>
        <v>0.32</v>
      </c>
      <c r="AN503" s="211" cm="1">
        <f t="array" aca="1" ref="AN503" ca="1">IF($G503="D",VLOOKUP($C503,DefaultParameters,MATCH(AN$8,'Default Parameters'!$3:$3,0),FALSE),"[enter country-specific value")</f>
        <v>0.32</v>
      </c>
      <c r="AO503" s="211" cm="1">
        <f t="array" aca="1" ref="AO503" ca="1">IF($G503="D",VLOOKUP($C503,DefaultParameters,MATCH(AO$8,'Default Parameters'!$3:$3,0),FALSE),"[enter country-specific value")</f>
        <v>0.32</v>
      </c>
      <c r="AP503" s="211"/>
      <c r="AQ503" s="211"/>
      <c r="AR503" s="211"/>
      <c r="AS503" s="211"/>
      <c r="AT503" s="211"/>
      <c r="AU503" s="188"/>
      <c r="AV503" s="43" t="e" cm="1">
        <f t="array" aca="1" ref="AV503" ca="1">IF($G503="D",VLOOKUP($C503,DefaultParameters,MATCH(AV$8,'Default Parameters'!$3:$3,0),FALSE),"[enter country-specific value")</f>
        <v>#N/A</v>
      </c>
    </row>
    <row r="504" spans="1:48" x14ac:dyDescent="0.25">
      <c r="A504" s="44" t="str">
        <f t="shared" si="116"/>
        <v>fmin_biogas_Horses</v>
      </c>
      <c r="B504" s="2" t="s">
        <v>49</v>
      </c>
      <c r="C504" s="2" t="s">
        <v>522</v>
      </c>
      <c r="D504" s="77" t="str">
        <f t="shared" ca="1" si="117"/>
        <v>N</v>
      </c>
      <c r="E504" s="2" t="s">
        <v>82</v>
      </c>
      <c r="F504" s="77" t="str">
        <f t="shared" ca="1" si="118"/>
        <v>kg N/kg</v>
      </c>
      <c r="G504" s="201" t="s">
        <v>124</v>
      </c>
      <c r="H504" s="2" t="s">
        <v>49</v>
      </c>
      <c r="I504" s="211" t="str">
        <f t="shared" ca="1" si="119"/>
        <v>5B2 EMEP/EEA Guidebook 2019, Section 3.4.1 (Haenel et al  2018)</v>
      </c>
      <c r="J504" s="176"/>
      <c r="K504" s="211" cm="1">
        <f t="array" aca="1" ref="K504" ca="1">IF($G504="D",VLOOKUP($C504,DefaultParameters,MATCH(K$8,'Default Parameters'!$3:$3,0),FALSE),"[enter country-specific value")</f>
        <v>0.32</v>
      </c>
      <c r="L504" s="211" cm="1">
        <f t="array" aca="1" ref="L504" ca="1">IF($G504="D",VLOOKUP($C504,DefaultParameters,MATCH(L$8,'Default Parameters'!$3:$3,0),FALSE),"[enter country-specific value")</f>
        <v>0.32</v>
      </c>
      <c r="M504" s="211" cm="1">
        <f t="array" aca="1" ref="M504" ca="1">IF($G504="D",VLOOKUP($C504,DefaultParameters,MATCH(M$8,'Default Parameters'!$3:$3,0),FALSE),"[enter country-specific value")</f>
        <v>0.32</v>
      </c>
      <c r="N504" s="211" cm="1">
        <f t="array" aca="1" ref="N504" ca="1">IF($G504="D",VLOOKUP($C504,DefaultParameters,MATCH(N$8,'Default Parameters'!$3:$3,0),FALSE),"[enter country-specific value")</f>
        <v>0.32</v>
      </c>
      <c r="O504" s="211" cm="1">
        <f t="array" aca="1" ref="O504" ca="1">IF($G504="D",VLOOKUP($C504,DefaultParameters,MATCH(O$8,'Default Parameters'!$3:$3,0),FALSE),"[enter country-specific value")</f>
        <v>0.32</v>
      </c>
      <c r="P504" s="211" cm="1">
        <f t="array" aca="1" ref="P504" ca="1">IF($G504="D",VLOOKUP($C504,DefaultParameters,MATCH(P$8,'Default Parameters'!$3:$3,0),FALSE),"[enter country-specific value")</f>
        <v>0.32</v>
      </c>
      <c r="Q504" s="211" cm="1">
        <f t="array" aca="1" ref="Q504" ca="1">IF($G504="D",VLOOKUP($C504,DefaultParameters,MATCH(Q$8,'Default Parameters'!$3:$3,0),FALSE),"[enter country-specific value")</f>
        <v>0.32</v>
      </c>
      <c r="R504" s="211" cm="1">
        <f t="array" aca="1" ref="R504" ca="1">IF($G504="D",VLOOKUP($C504,DefaultParameters,MATCH(R$8,'Default Parameters'!$3:$3,0),FALSE),"[enter country-specific value")</f>
        <v>0.32</v>
      </c>
      <c r="S504" s="211" cm="1">
        <f t="array" aca="1" ref="S504" ca="1">IF($G504="D",VLOOKUP($C504,DefaultParameters,MATCH(S$8,'Default Parameters'!$3:$3,0),FALSE),"[enter country-specific value")</f>
        <v>0.32</v>
      </c>
      <c r="T504" s="211" cm="1">
        <f t="array" aca="1" ref="T504" ca="1">IF($G504="D",VLOOKUP($C504,DefaultParameters,MATCH(T$8,'Default Parameters'!$3:$3,0),FALSE),"[enter country-specific value")</f>
        <v>0.32</v>
      </c>
      <c r="U504" s="211" cm="1">
        <f t="array" aca="1" ref="U504" ca="1">IF($G504="D",VLOOKUP($C504,DefaultParameters,MATCH(U$8,'Default Parameters'!$3:$3,0),FALSE),"[enter country-specific value")</f>
        <v>0.32</v>
      </c>
      <c r="V504" s="211" cm="1">
        <f t="array" aca="1" ref="V504" ca="1">IF($G504="D",VLOOKUP($C504,DefaultParameters,MATCH(V$8,'Default Parameters'!$3:$3,0),FALSE),"[enter country-specific value")</f>
        <v>0.32</v>
      </c>
      <c r="W504" s="211" cm="1">
        <f t="array" aca="1" ref="W504" ca="1">IF($G504="D",VLOOKUP($C504,DefaultParameters,MATCH(W$8,'Default Parameters'!$3:$3,0),FALSE),"[enter country-specific value")</f>
        <v>0.32</v>
      </c>
      <c r="X504" s="211" cm="1">
        <f t="array" aca="1" ref="X504" ca="1">IF($G504="D",VLOOKUP($C504,DefaultParameters,MATCH(X$8,'Default Parameters'!$3:$3,0),FALSE),"[enter country-specific value")</f>
        <v>0.32</v>
      </c>
      <c r="Y504" s="211" cm="1">
        <f t="array" aca="1" ref="Y504" ca="1">IF($G504="D",VLOOKUP($C504,DefaultParameters,MATCH(Y$8,'Default Parameters'!$3:$3,0),FALSE),"[enter country-specific value")</f>
        <v>0.32</v>
      </c>
      <c r="Z504" s="211" cm="1">
        <f t="array" aca="1" ref="Z504" ca="1">IF($G504="D",VLOOKUP($C504,DefaultParameters,MATCH(Z$8,'Default Parameters'!$3:$3,0),FALSE),"[enter country-specific value")</f>
        <v>0.32</v>
      </c>
      <c r="AA504" s="211" cm="1">
        <f t="array" aca="1" ref="AA504" ca="1">IF($G504="D",VLOOKUP($C504,DefaultParameters,MATCH(AA$8,'Default Parameters'!$3:$3,0),FALSE),"[enter country-specific value")</f>
        <v>0.32</v>
      </c>
      <c r="AB504" s="211" cm="1">
        <f t="array" aca="1" ref="AB504" ca="1">IF($G504="D",VLOOKUP($C504,DefaultParameters,MATCH(AB$8,'Default Parameters'!$3:$3,0),FALSE),"[enter country-specific value")</f>
        <v>0.32</v>
      </c>
      <c r="AC504" s="211" cm="1">
        <f t="array" aca="1" ref="AC504" ca="1">IF($G504="D",VLOOKUP($C504,DefaultParameters,MATCH(AC$8,'Default Parameters'!$3:$3,0),FALSE),"[enter country-specific value")</f>
        <v>0.32</v>
      </c>
      <c r="AD504" s="211" cm="1">
        <f t="array" aca="1" ref="AD504" ca="1">IF($G504="D",VLOOKUP($C504,DefaultParameters,MATCH(AD$8,'Default Parameters'!$3:$3,0),FALSE),"[enter country-specific value")</f>
        <v>0.32</v>
      </c>
      <c r="AE504" s="211" cm="1">
        <f t="array" aca="1" ref="AE504" ca="1">IF($G504="D",VLOOKUP($C504,DefaultParameters,MATCH(AE$8,'Default Parameters'!$3:$3,0),FALSE),"[enter country-specific value")</f>
        <v>0.32</v>
      </c>
      <c r="AF504" s="211" cm="1">
        <f t="array" aca="1" ref="AF504" ca="1">IF($G504="D",VLOOKUP($C504,DefaultParameters,MATCH(AF$8,'Default Parameters'!$3:$3,0),FALSE),"[enter country-specific value")</f>
        <v>0.32</v>
      </c>
      <c r="AG504" s="211" cm="1">
        <f t="array" aca="1" ref="AG504" ca="1">IF($G504="D",VLOOKUP($C504,DefaultParameters,MATCH(AG$8,'Default Parameters'!$3:$3,0),FALSE),"[enter country-specific value")</f>
        <v>0.32</v>
      </c>
      <c r="AH504" s="211" cm="1">
        <f t="array" aca="1" ref="AH504" ca="1">IF($G504="D",VLOOKUP($C504,DefaultParameters,MATCH(AH$8,'Default Parameters'!$3:$3,0),FALSE),"[enter country-specific value")</f>
        <v>0.32</v>
      </c>
      <c r="AI504" s="211" cm="1">
        <f t="array" aca="1" ref="AI504" ca="1">IF($G504="D",VLOOKUP($C504,DefaultParameters,MATCH(AI$8,'Default Parameters'!$3:$3,0),FALSE),"[enter country-specific value")</f>
        <v>0.32</v>
      </c>
      <c r="AJ504" s="211" cm="1">
        <f t="array" aca="1" ref="AJ504" ca="1">IF($G504="D",VLOOKUP($C504,DefaultParameters,MATCH(AJ$8,'Default Parameters'!$3:$3,0),FALSE),"[enter country-specific value")</f>
        <v>0.32</v>
      </c>
      <c r="AK504" s="211" cm="1">
        <f t="array" aca="1" ref="AK504" ca="1">IF($G504="D",VLOOKUP($C504,DefaultParameters,MATCH(AK$8,'Default Parameters'!$3:$3,0),FALSE),"[enter country-specific value")</f>
        <v>0.32</v>
      </c>
      <c r="AL504" s="211" cm="1">
        <f t="array" aca="1" ref="AL504" ca="1">IF($G504="D",VLOOKUP($C504,DefaultParameters,MATCH(AL$8,'Default Parameters'!$3:$3,0),FALSE),"[enter country-specific value")</f>
        <v>0.32</v>
      </c>
      <c r="AM504" s="211" cm="1">
        <f t="array" aca="1" ref="AM504" ca="1">IF($G504="D",VLOOKUP($C504,DefaultParameters,MATCH(AM$8,'Default Parameters'!$3:$3,0),FALSE),"[enter country-specific value")</f>
        <v>0.32</v>
      </c>
      <c r="AN504" s="211" cm="1">
        <f t="array" aca="1" ref="AN504" ca="1">IF($G504="D",VLOOKUP($C504,DefaultParameters,MATCH(AN$8,'Default Parameters'!$3:$3,0),FALSE),"[enter country-specific value")</f>
        <v>0.32</v>
      </c>
      <c r="AO504" s="211" cm="1">
        <f t="array" aca="1" ref="AO504" ca="1">IF($G504="D",VLOOKUP($C504,DefaultParameters,MATCH(AO$8,'Default Parameters'!$3:$3,0),FALSE),"[enter country-specific value")</f>
        <v>0.32</v>
      </c>
      <c r="AP504" s="211"/>
      <c r="AQ504" s="211"/>
      <c r="AR504" s="211"/>
      <c r="AS504" s="211"/>
      <c r="AT504" s="211"/>
      <c r="AU504" s="188"/>
      <c r="AV504" s="43" t="e" cm="1">
        <f t="array" aca="1" ref="AV504" ca="1">IF($G504="D",VLOOKUP($C504,DefaultParameters,MATCH(AV$8,'Default Parameters'!$3:$3,0),FALSE),"[enter country-specific value")</f>
        <v>#N/A</v>
      </c>
    </row>
    <row r="505" spans="1:48" x14ac:dyDescent="0.25">
      <c r="A505" s="44" t="str">
        <f t="shared" si="116"/>
        <v>fmin_biogas_Mules and asses</v>
      </c>
      <c r="B505" s="2" t="s">
        <v>49</v>
      </c>
      <c r="C505" s="2" t="s">
        <v>522</v>
      </c>
      <c r="D505" s="77" t="str">
        <f t="shared" ca="1" si="117"/>
        <v>N</v>
      </c>
      <c r="E505" s="2" t="s">
        <v>83</v>
      </c>
      <c r="F505" s="77" t="str">
        <f t="shared" ca="1" si="118"/>
        <v>kg N/kg</v>
      </c>
      <c r="G505" s="201" t="s">
        <v>124</v>
      </c>
      <c r="H505" s="2" t="s">
        <v>49</v>
      </c>
      <c r="I505" s="211" t="str">
        <f t="shared" ca="1" si="119"/>
        <v>5B2 EMEP/EEA Guidebook 2019, Section 3.4.1 (Haenel et al  2018)</v>
      </c>
      <c r="J505" s="202"/>
      <c r="K505" s="211" cm="1">
        <f t="array" aca="1" ref="K505" ca="1">IF($G505="D",VLOOKUP($C505,DefaultParameters,MATCH(K$8,'Default Parameters'!$3:$3,0),FALSE),"[enter country-specific value")</f>
        <v>0.32</v>
      </c>
      <c r="L505" s="211" cm="1">
        <f t="array" aca="1" ref="L505" ca="1">IF($G505="D",VLOOKUP($C505,DefaultParameters,MATCH(L$8,'Default Parameters'!$3:$3,0),FALSE),"[enter country-specific value")</f>
        <v>0.32</v>
      </c>
      <c r="M505" s="211" cm="1">
        <f t="array" aca="1" ref="M505" ca="1">IF($G505="D",VLOOKUP($C505,DefaultParameters,MATCH(M$8,'Default Parameters'!$3:$3,0),FALSE),"[enter country-specific value")</f>
        <v>0.32</v>
      </c>
      <c r="N505" s="211" cm="1">
        <f t="array" aca="1" ref="N505" ca="1">IF($G505="D",VLOOKUP($C505,DefaultParameters,MATCH(N$8,'Default Parameters'!$3:$3,0),FALSE),"[enter country-specific value")</f>
        <v>0.32</v>
      </c>
      <c r="O505" s="211" cm="1">
        <f t="array" aca="1" ref="O505" ca="1">IF($G505="D",VLOOKUP($C505,DefaultParameters,MATCH(O$8,'Default Parameters'!$3:$3,0),FALSE),"[enter country-specific value")</f>
        <v>0.32</v>
      </c>
      <c r="P505" s="211" cm="1">
        <f t="array" aca="1" ref="P505" ca="1">IF($G505="D",VLOOKUP($C505,DefaultParameters,MATCH(P$8,'Default Parameters'!$3:$3,0),FALSE),"[enter country-specific value")</f>
        <v>0.32</v>
      </c>
      <c r="Q505" s="211" cm="1">
        <f t="array" aca="1" ref="Q505" ca="1">IF($G505="D",VLOOKUP($C505,DefaultParameters,MATCH(Q$8,'Default Parameters'!$3:$3,0),FALSE),"[enter country-specific value")</f>
        <v>0.32</v>
      </c>
      <c r="R505" s="211" cm="1">
        <f t="array" aca="1" ref="R505" ca="1">IF($G505="D",VLOOKUP($C505,DefaultParameters,MATCH(R$8,'Default Parameters'!$3:$3,0),FALSE),"[enter country-specific value")</f>
        <v>0.32</v>
      </c>
      <c r="S505" s="211" cm="1">
        <f t="array" aca="1" ref="S505" ca="1">IF($G505="D",VLOOKUP($C505,DefaultParameters,MATCH(S$8,'Default Parameters'!$3:$3,0),FALSE),"[enter country-specific value")</f>
        <v>0.32</v>
      </c>
      <c r="T505" s="211" cm="1">
        <f t="array" aca="1" ref="T505" ca="1">IF($G505="D",VLOOKUP($C505,DefaultParameters,MATCH(T$8,'Default Parameters'!$3:$3,0),FALSE),"[enter country-specific value")</f>
        <v>0.32</v>
      </c>
      <c r="U505" s="211" cm="1">
        <f t="array" aca="1" ref="U505" ca="1">IF($G505="D",VLOOKUP($C505,DefaultParameters,MATCH(U$8,'Default Parameters'!$3:$3,0),FALSE),"[enter country-specific value")</f>
        <v>0.32</v>
      </c>
      <c r="V505" s="211" cm="1">
        <f t="array" aca="1" ref="V505" ca="1">IF($G505="D",VLOOKUP($C505,DefaultParameters,MATCH(V$8,'Default Parameters'!$3:$3,0),FALSE),"[enter country-specific value")</f>
        <v>0.32</v>
      </c>
      <c r="W505" s="211" cm="1">
        <f t="array" aca="1" ref="W505" ca="1">IF($G505="D",VLOOKUP($C505,DefaultParameters,MATCH(W$8,'Default Parameters'!$3:$3,0),FALSE),"[enter country-specific value")</f>
        <v>0.32</v>
      </c>
      <c r="X505" s="211" cm="1">
        <f t="array" aca="1" ref="X505" ca="1">IF($G505="D",VLOOKUP($C505,DefaultParameters,MATCH(X$8,'Default Parameters'!$3:$3,0),FALSE),"[enter country-specific value")</f>
        <v>0.32</v>
      </c>
      <c r="Y505" s="211" cm="1">
        <f t="array" aca="1" ref="Y505" ca="1">IF($G505="D",VLOOKUP($C505,DefaultParameters,MATCH(Y$8,'Default Parameters'!$3:$3,0),FALSE),"[enter country-specific value")</f>
        <v>0.32</v>
      </c>
      <c r="Z505" s="211" cm="1">
        <f t="array" aca="1" ref="Z505" ca="1">IF($G505="D",VLOOKUP($C505,DefaultParameters,MATCH(Z$8,'Default Parameters'!$3:$3,0),FALSE),"[enter country-specific value")</f>
        <v>0.32</v>
      </c>
      <c r="AA505" s="211" cm="1">
        <f t="array" aca="1" ref="AA505" ca="1">IF($G505="D",VLOOKUP($C505,DefaultParameters,MATCH(AA$8,'Default Parameters'!$3:$3,0),FALSE),"[enter country-specific value")</f>
        <v>0.32</v>
      </c>
      <c r="AB505" s="211" cm="1">
        <f t="array" aca="1" ref="AB505" ca="1">IF($G505="D",VLOOKUP($C505,DefaultParameters,MATCH(AB$8,'Default Parameters'!$3:$3,0),FALSE),"[enter country-specific value")</f>
        <v>0.32</v>
      </c>
      <c r="AC505" s="211" cm="1">
        <f t="array" aca="1" ref="AC505" ca="1">IF($G505="D",VLOOKUP($C505,DefaultParameters,MATCH(AC$8,'Default Parameters'!$3:$3,0),FALSE),"[enter country-specific value")</f>
        <v>0.32</v>
      </c>
      <c r="AD505" s="211" cm="1">
        <f t="array" aca="1" ref="AD505" ca="1">IF($G505="D",VLOOKUP($C505,DefaultParameters,MATCH(AD$8,'Default Parameters'!$3:$3,0),FALSE),"[enter country-specific value")</f>
        <v>0.32</v>
      </c>
      <c r="AE505" s="211" cm="1">
        <f t="array" aca="1" ref="AE505" ca="1">IF($G505="D",VLOOKUP($C505,DefaultParameters,MATCH(AE$8,'Default Parameters'!$3:$3,0),FALSE),"[enter country-specific value")</f>
        <v>0.32</v>
      </c>
      <c r="AF505" s="211" cm="1">
        <f t="array" aca="1" ref="AF505" ca="1">IF($G505="D",VLOOKUP($C505,DefaultParameters,MATCH(AF$8,'Default Parameters'!$3:$3,0),FALSE),"[enter country-specific value")</f>
        <v>0.32</v>
      </c>
      <c r="AG505" s="211" cm="1">
        <f t="array" aca="1" ref="AG505" ca="1">IF($G505="D",VLOOKUP($C505,DefaultParameters,MATCH(AG$8,'Default Parameters'!$3:$3,0),FALSE),"[enter country-specific value")</f>
        <v>0.32</v>
      </c>
      <c r="AH505" s="211" cm="1">
        <f t="array" aca="1" ref="AH505" ca="1">IF($G505="D",VLOOKUP($C505,DefaultParameters,MATCH(AH$8,'Default Parameters'!$3:$3,0),FALSE),"[enter country-specific value")</f>
        <v>0.32</v>
      </c>
      <c r="AI505" s="211" cm="1">
        <f t="array" aca="1" ref="AI505" ca="1">IF($G505="D",VLOOKUP($C505,DefaultParameters,MATCH(AI$8,'Default Parameters'!$3:$3,0),FALSE),"[enter country-specific value")</f>
        <v>0.32</v>
      </c>
      <c r="AJ505" s="211" cm="1">
        <f t="array" aca="1" ref="AJ505" ca="1">IF($G505="D",VLOOKUP($C505,DefaultParameters,MATCH(AJ$8,'Default Parameters'!$3:$3,0),FALSE),"[enter country-specific value")</f>
        <v>0.32</v>
      </c>
      <c r="AK505" s="211" cm="1">
        <f t="array" aca="1" ref="AK505" ca="1">IF($G505="D",VLOOKUP($C505,DefaultParameters,MATCH(AK$8,'Default Parameters'!$3:$3,0),FALSE),"[enter country-specific value")</f>
        <v>0.32</v>
      </c>
      <c r="AL505" s="211" cm="1">
        <f t="array" aca="1" ref="AL505" ca="1">IF($G505="D",VLOOKUP($C505,DefaultParameters,MATCH(AL$8,'Default Parameters'!$3:$3,0),FALSE),"[enter country-specific value")</f>
        <v>0.32</v>
      </c>
      <c r="AM505" s="211" cm="1">
        <f t="array" aca="1" ref="AM505" ca="1">IF($G505="D",VLOOKUP($C505,DefaultParameters,MATCH(AM$8,'Default Parameters'!$3:$3,0),FALSE),"[enter country-specific value")</f>
        <v>0.32</v>
      </c>
      <c r="AN505" s="211" cm="1">
        <f t="array" aca="1" ref="AN505" ca="1">IF($G505="D",VLOOKUP($C505,DefaultParameters,MATCH(AN$8,'Default Parameters'!$3:$3,0),FALSE),"[enter country-specific value")</f>
        <v>0.32</v>
      </c>
      <c r="AO505" s="211" cm="1">
        <f t="array" aca="1" ref="AO505" ca="1">IF($G505="D",VLOOKUP($C505,DefaultParameters,MATCH(AO$8,'Default Parameters'!$3:$3,0),FALSE),"[enter country-specific value")</f>
        <v>0.32</v>
      </c>
      <c r="AP505" s="211"/>
      <c r="AQ505" s="211"/>
      <c r="AR505" s="211"/>
      <c r="AS505" s="211"/>
      <c r="AT505" s="211"/>
      <c r="AU505" s="188"/>
      <c r="AV505" s="43" t="e" cm="1">
        <f t="array" aca="1" ref="AV505" ca="1">IF($G505="D",VLOOKUP($C505,DefaultParameters,MATCH(AV$8,'Default Parameters'!$3:$3,0),FALSE),"[enter country-specific value")</f>
        <v>#N/A</v>
      </c>
    </row>
    <row r="506" spans="1:48" x14ac:dyDescent="0.25">
      <c r="A506" s="44" t="str">
        <f t="shared" si="116"/>
        <v>fmin_biogas_Laying hens</v>
      </c>
      <c r="B506" s="2" t="s">
        <v>49</v>
      </c>
      <c r="C506" s="2" t="s">
        <v>522</v>
      </c>
      <c r="D506" s="77" t="str">
        <f t="shared" ca="1" si="117"/>
        <v>N</v>
      </c>
      <c r="E506" s="2" t="s">
        <v>85</v>
      </c>
      <c r="F506" s="77" t="str">
        <f t="shared" ca="1" si="118"/>
        <v>kg N/kg</v>
      </c>
      <c r="G506" s="201" t="s">
        <v>124</v>
      </c>
      <c r="H506" s="2" t="s">
        <v>49</v>
      </c>
      <c r="I506" s="211" t="str">
        <f t="shared" ca="1" si="119"/>
        <v>5B2 EMEP/EEA Guidebook 2019, Section 3.4.1 (Haenel et al  2018)</v>
      </c>
      <c r="J506" s="176"/>
      <c r="K506" s="211" cm="1">
        <f t="array" aca="1" ref="K506" ca="1">IF($G506="D",VLOOKUP($C506,DefaultParameters,MATCH(K$8,'Default Parameters'!$3:$3,0),FALSE),"[enter country-specific value")</f>
        <v>0.32</v>
      </c>
      <c r="L506" s="211" cm="1">
        <f t="array" aca="1" ref="L506" ca="1">IF($G506="D",VLOOKUP($C506,DefaultParameters,MATCH(L$8,'Default Parameters'!$3:$3,0),FALSE),"[enter country-specific value")</f>
        <v>0.32</v>
      </c>
      <c r="M506" s="211" cm="1">
        <f t="array" aca="1" ref="M506" ca="1">IF($G506="D",VLOOKUP($C506,DefaultParameters,MATCH(M$8,'Default Parameters'!$3:$3,0),FALSE),"[enter country-specific value")</f>
        <v>0.32</v>
      </c>
      <c r="N506" s="211" cm="1">
        <f t="array" aca="1" ref="N506" ca="1">IF($G506="D",VLOOKUP($C506,DefaultParameters,MATCH(N$8,'Default Parameters'!$3:$3,0),FALSE),"[enter country-specific value")</f>
        <v>0.32</v>
      </c>
      <c r="O506" s="211" cm="1">
        <f t="array" aca="1" ref="O506" ca="1">IF($G506="D",VLOOKUP($C506,DefaultParameters,MATCH(O$8,'Default Parameters'!$3:$3,0),FALSE),"[enter country-specific value")</f>
        <v>0.32</v>
      </c>
      <c r="P506" s="211" cm="1">
        <f t="array" aca="1" ref="P506" ca="1">IF($G506="D",VLOOKUP($C506,DefaultParameters,MATCH(P$8,'Default Parameters'!$3:$3,0),FALSE),"[enter country-specific value")</f>
        <v>0.32</v>
      </c>
      <c r="Q506" s="211" cm="1">
        <f t="array" aca="1" ref="Q506" ca="1">IF($G506="D",VLOOKUP($C506,DefaultParameters,MATCH(Q$8,'Default Parameters'!$3:$3,0),FALSE),"[enter country-specific value")</f>
        <v>0.32</v>
      </c>
      <c r="R506" s="211" cm="1">
        <f t="array" aca="1" ref="R506" ca="1">IF($G506="D",VLOOKUP($C506,DefaultParameters,MATCH(R$8,'Default Parameters'!$3:$3,0),FALSE),"[enter country-specific value")</f>
        <v>0.32</v>
      </c>
      <c r="S506" s="211" cm="1">
        <f t="array" aca="1" ref="S506" ca="1">IF($G506="D",VLOOKUP($C506,DefaultParameters,MATCH(S$8,'Default Parameters'!$3:$3,0),FALSE),"[enter country-specific value")</f>
        <v>0.32</v>
      </c>
      <c r="T506" s="211" cm="1">
        <f t="array" aca="1" ref="T506" ca="1">IF($G506="D",VLOOKUP($C506,DefaultParameters,MATCH(T$8,'Default Parameters'!$3:$3,0),FALSE),"[enter country-specific value")</f>
        <v>0.32</v>
      </c>
      <c r="U506" s="211" cm="1">
        <f t="array" aca="1" ref="U506" ca="1">IF($G506="D",VLOOKUP($C506,DefaultParameters,MATCH(U$8,'Default Parameters'!$3:$3,0),FALSE),"[enter country-specific value")</f>
        <v>0.32</v>
      </c>
      <c r="V506" s="211" cm="1">
        <f t="array" aca="1" ref="V506" ca="1">IF($G506="D",VLOOKUP($C506,DefaultParameters,MATCH(V$8,'Default Parameters'!$3:$3,0),FALSE),"[enter country-specific value")</f>
        <v>0.32</v>
      </c>
      <c r="W506" s="211" cm="1">
        <f t="array" aca="1" ref="W506" ca="1">IF($G506="D",VLOOKUP($C506,DefaultParameters,MATCH(W$8,'Default Parameters'!$3:$3,0),FALSE),"[enter country-specific value")</f>
        <v>0.32</v>
      </c>
      <c r="X506" s="211" cm="1">
        <f t="array" aca="1" ref="X506" ca="1">IF($G506="D",VLOOKUP($C506,DefaultParameters,MATCH(X$8,'Default Parameters'!$3:$3,0),FALSE),"[enter country-specific value")</f>
        <v>0.32</v>
      </c>
      <c r="Y506" s="211" cm="1">
        <f t="array" aca="1" ref="Y506" ca="1">IF($G506="D",VLOOKUP($C506,DefaultParameters,MATCH(Y$8,'Default Parameters'!$3:$3,0),FALSE),"[enter country-specific value")</f>
        <v>0.32</v>
      </c>
      <c r="Z506" s="211" cm="1">
        <f t="array" aca="1" ref="Z506" ca="1">IF($G506="D",VLOOKUP($C506,DefaultParameters,MATCH(Z$8,'Default Parameters'!$3:$3,0),FALSE),"[enter country-specific value")</f>
        <v>0.32</v>
      </c>
      <c r="AA506" s="211" cm="1">
        <f t="array" aca="1" ref="AA506" ca="1">IF($G506="D",VLOOKUP($C506,DefaultParameters,MATCH(AA$8,'Default Parameters'!$3:$3,0),FALSE),"[enter country-specific value")</f>
        <v>0.32</v>
      </c>
      <c r="AB506" s="211" cm="1">
        <f t="array" aca="1" ref="AB506" ca="1">IF($G506="D",VLOOKUP($C506,DefaultParameters,MATCH(AB$8,'Default Parameters'!$3:$3,0),FALSE),"[enter country-specific value")</f>
        <v>0.32</v>
      </c>
      <c r="AC506" s="211" cm="1">
        <f t="array" aca="1" ref="AC506" ca="1">IF($G506="D",VLOOKUP($C506,DefaultParameters,MATCH(AC$8,'Default Parameters'!$3:$3,0),FALSE),"[enter country-specific value")</f>
        <v>0.32</v>
      </c>
      <c r="AD506" s="211" cm="1">
        <f t="array" aca="1" ref="AD506" ca="1">IF($G506="D",VLOOKUP($C506,DefaultParameters,MATCH(AD$8,'Default Parameters'!$3:$3,0),FALSE),"[enter country-specific value")</f>
        <v>0.32</v>
      </c>
      <c r="AE506" s="211" cm="1">
        <f t="array" aca="1" ref="AE506" ca="1">IF($G506="D",VLOOKUP($C506,DefaultParameters,MATCH(AE$8,'Default Parameters'!$3:$3,0),FALSE),"[enter country-specific value")</f>
        <v>0.32</v>
      </c>
      <c r="AF506" s="211" cm="1">
        <f t="array" aca="1" ref="AF506" ca="1">IF($G506="D",VLOOKUP($C506,DefaultParameters,MATCH(AF$8,'Default Parameters'!$3:$3,0),FALSE),"[enter country-specific value")</f>
        <v>0.32</v>
      </c>
      <c r="AG506" s="211" cm="1">
        <f t="array" aca="1" ref="AG506" ca="1">IF($G506="D",VLOOKUP($C506,DefaultParameters,MATCH(AG$8,'Default Parameters'!$3:$3,0),FALSE),"[enter country-specific value")</f>
        <v>0.32</v>
      </c>
      <c r="AH506" s="211" cm="1">
        <f t="array" aca="1" ref="AH506" ca="1">IF($G506="D",VLOOKUP($C506,DefaultParameters,MATCH(AH$8,'Default Parameters'!$3:$3,0),FALSE),"[enter country-specific value")</f>
        <v>0.32</v>
      </c>
      <c r="AI506" s="211" cm="1">
        <f t="array" aca="1" ref="AI506" ca="1">IF($G506="D",VLOOKUP($C506,DefaultParameters,MATCH(AI$8,'Default Parameters'!$3:$3,0),FALSE),"[enter country-specific value")</f>
        <v>0.32</v>
      </c>
      <c r="AJ506" s="211" cm="1">
        <f t="array" aca="1" ref="AJ506" ca="1">IF($G506="D",VLOOKUP($C506,DefaultParameters,MATCH(AJ$8,'Default Parameters'!$3:$3,0),FALSE),"[enter country-specific value")</f>
        <v>0.32</v>
      </c>
      <c r="AK506" s="211" cm="1">
        <f t="array" aca="1" ref="AK506" ca="1">IF($G506="D",VLOOKUP($C506,DefaultParameters,MATCH(AK$8,'Default Parameters'!$3:$3,0),FALSE),"[enter country-specific value")</f>
        <v>0.32</v>
      </c>
      <c r="AL506" s="211" cm="1">
        <f t="array" aca="1" ref="AL506" ca="1">IF($G506="D",VLOOKUP($C506,DefaultParameters,MATCH(AL$8,'Default Parameters'!$3:$3,0),FALSE),"[enter country-specific value")</f>
        <v>0.32</v>
      </c>
      <c r="AM506" s="211" cm="1">
        <f t="array" aca="1" ref="AM506" ca="1">IF($G506="D",VLOOKUP($C506,DefaultParameters,MATCH(AM$8,'Default Parameters'!$3:$3,0),FALSE),"[enter country-specific value")</f>
        <v>0.32</v>
      </c>
      <c r="AN506" s="211" cm="1">
        <f t="array" aca="1" ref="AN506" ca="1">IF($G506="D",VLOOKUP($C506,DefaultParameters,MATCH(AN$8,'Default Parameters'!$3:$3,0),FALSE),"[enter country-specific value")</f>
        <v>0.32</v>
      </c>
      <c r="AO506" s="211" cm="1">
        <f t="array" aca="1" ref="AO506" ca="1">IF($G506="D",VLOOKUP($C506,DefaultParameters,MATCH(AO$8,'Default Parameters'!$3:$3,0),FALSE),"[enter country-specific value")</f>
        <v>0.32</v>
      </c>
      <c r="AP506" s="211"/>
      <c r="AQ506" s="211"/>
      <c r="AR506" s="211"/>
      <c r="AS506" s="211"/>
      <c r="AT506" s="211"/>
      <c r="AU506" s="188"/>
      <c r="AV506" s="43" t="e" cm="1">
        <f t="array" aca="1" ref="AV506" ca="1">IF($G506="D",VLOOKUP($C506,DefaultParameters,MATCH(AV$8,'Default Parameters'!$3:$3,0),FALSE),"[enter country-specific value")</f>
        <v>#N/A</v>
      </c>
    </row>
    <row r="507" spans="1:48" x14ac:dyDescent="0.25">
      <c r="A507" s="44" t="str">
        <f t="shared" si="116"/>
        <v>fmin_biogas_Broilers</v>
      </c>
      <c r="B507" s="2" t="s">
        <v>49</v>
      </c>
      <c r="C507" s="2" t="s">
        <v>522</v>
      </c>
      <c r="D507" s="77" t="str">
        <f t="shared" ca="1" si="117"/>
        <v>N</v>
      </c>
      <c r="E507" s="2" t="s">
        <v>84</v>
      </c>
      <c r="F507" s="77" t="str">
        <f t="shared" ca="1" si="118"/>
        <v>kg N/kg</v>
      </c>
      <c r="G507" s="201" t="s">
        <v>124</v>
      </c>
      <c r="H507" s="2" t="s">
        <v>49</v>
      </c>
      <c r="I507" s="211" t="str">
        <f t="shared" ca="1" si="119"/>
        <v>5B2 EMEP/EEA Guidebook 2019, Section 3.4.1 (Haenel et al  2018)</v>
      </c>
      <c r="J507" s="202"/>
      <c r="K507" s="211" cm="1">
        <f t="array" aca="1" ref="K507" ca="1">IF($G507="D",VLOOKUP($C507,DefaultParameters,MATCH(K$8,'Default Parameters'!$3:$3,0),FALSE),"[enter country-specific value")</f>
        <v>0.32</v>
      </c>
      <c r="L507" s="211" cm="1">
        <f t="array" aca="1" ref="L507" ca="1">IF($G507="D",VLOOKUP($C507,DefaultParameters,MATCH(L$8,'Default Parameters'!$3:$3,0),FALSE),"[enter country-specific value")</f>
        <v>0.32</v>
      </c>
      <c r="M507" s="211" cm="1">
        <f t="array" aca="1" ref="M507" ca="1">IF($G507="D",VLOOKUP($C507,DefaultParameters,MATCH(M$8,'Default Parameters'!$3:$3,0),FALSE),"[enter country-specific value")</f>
        <v>0.32</v>
      </c>
      <c r="N507" s="211" cm="1">
        <f t="array" aca="1" ref="N507" ca="1">IF($G507="D",VLOOKUP($C507,DefaultParameters,MATCH(N$8,'Default Parameters'!$3:$3,0),FALSE),"[enter country-specific value")</f>
        <v>0.32</v>
      </c>
      <c r="O507" s="211" cm="1">
        <f t="array" aca="1" ref="O507" ca="1">IF($G507="D",VLOOKUP($C507,DefaultParameters,MATCH(O$8,'Default Parameters'!$3:$3,0),FALSE),"[enter country-specific value")</f>
        <v>0.32</v>
      </c>
      <c r="P507" s="211" cm="1">
        <f t="array" aca="1" ref="P507" ca="1">IF($G507="D",VLOOKUP($C507,DefaultParameters,MATCH(P$8,'Default Parameters'!$3:$3,0),FALSE),"[enter country-specific value")</f>
        <v>0.32</v>
      </c>
      <c r="Q507" s="211" cm="1">
        <f t="array" aca="1" ref="Q507" ca="1">IF($G507="D",VLOOKUP($C507,DefaultParameters,MATCH(Q$8,'Default Parameters'!$3:$3,0),FALSE),"[enter country-specific value")</f>
        <v>0.32</v>
      </c>
      <c r="R507" s="211" cm="1">
        <f t="array" aca="1" ref="R507" ca="1">IF($G507="D",VLOOKUP($C507,DefaultParameters,MATCH(R$8,'Default Parameters'!$3:$3,0),FALSE),"[enter country-specific value")</f>
        <v>0.32</v>
      </c>
      <c r="S507" s="211" cm="1">
        <f t="array" aca="1" ref="S507" ca="1">IF($G507="D",VLOOKUP($C507,DefaultParameters,MATCH(S$8,'Default Parameters'!$3:$3,0),FALSE),"[enter country-specific value")</f>
        <v>0.32</v>
      </c>
      <c r="T507" s="211" cm="1">
        <f t="array" aca="1" ref="T507" ca="1">IF($G507="D",VLOOKUP($C507,DefaultParameters,MATCH(T$8,'Default Parameters'!$3:$3,0),FALSE),"[enter country-specific value")</f>
        <v>0.32</v>
      </c>
      <c r="U507" s="211" cm="1">
        <f t="array" aca="1" ref="U507" ca="1">IF($G507="D",VLOOKUP($C507,DefaultParameters,MATCH(U$8,'Default Parameters'!$3:$3,0),FALSE),"[enter country-specific value")</f>
        <v>0.32</v>
      </c>
      <c r="V507" s="211" cm="1">
        <f t="array" aca="1" ref="V507" ca="1">IF($G507="D",VLOOKUP($C507,DefaultParameters,MATCH(V$8,'Default Parameters'!$3:$3,0),FALSE),"[enter country-specific value")</f>
        <v>0.32</v>
      </c>
      <c r="W507" s="211" cm="1">
        <f t="array" aca="1" ref="W507" ca="1">IF($G507="D",VLOOKUP($C507,DefaultParameters,MATCH(W$8,'Default Parameters'!$3:$3,0),FALSE),"[enter country-specific value")</f>
        <v>0.32</v>
      </c>
      <c r="X507" s="211" cm="1">
        <f t="array" aca="1" ref="X507" ca="1">IF($G507="D",VLOOKUP($C507,DefaultParameters,MATCH(X$8,'Default Parameters'!$3:$3,0),FALSE),"[enter country-specific value")</f>
        <v>0.32</v>
      </c>
      <c r="Y507" s="211" cm="1">
        <f t="array" aca="1" ref="Y507" ca="1">IF($G507="D",VLOOKUP($C507,DefaultParameters,MATCH(Y$8,'Default Parameters'!$3:$3,0),FALSE),"[enter country-specific value")</f>
        <v>0.32</v>
      </c>
      <c r="Z507" s="211" cm="1">
        <f t="array" aca="1" ref="Z507" ca="1">IF($G507="D",VLOOKUP($C507,DefaultParameters,MATCH(Z$8,'Default Parameters'!$3:$3,0),FALSE),"[enter country-specific value")</f>
        <v>0.32</v>
      </c>
      <c r="AA507" s="211" cm="1">
        <f t="array" aca="1" ref="AA507" ca="1">IF($G507="D",VLOOKUP($C507,DefaultParameters,MATCH(AA$8,'Default Parameters'!$3:$3,0),FALSE),"[enter country-specific value")</f>
        <v>0.32</v>
      </c>
      <c r="AB507" s="211" cm="1">
        <f t="array" aca="1" ref="AB507" ca="1">IF($G507="D",VLOOKUP($C507,DefaultParameters,MATCH(AB$8,'Default Parameters'!$3:$3,0),FALSE),"[enter country-specific value")</f>
        <v>0.32</v>
      </c>
      <c r="AC507" s="211" cm="1">
        <f t="array" aca="1" ref="AC507" ca="1">IF($G507="D",VLOOKUP($C507,DefaultParameters,MATCH(AC$8,'Default Parameters'!$3:$3,0),FALSE),"[enter country-specific value")</f>
        <v>0.32</v>
      </c>
      <c r="AD507" s="211" cm="1">
        <f t="array" aca="1" ref="AD507" ca="1">IF($G507="D",VLOOKUP($C507,DefaultParameters,MATCH(AD$8,'Default Parameters'!$3:$3,0),FALSE),"[enter country-specific value")</f>
        <v>0.32</v>
      </c>
      <c r="AE507" s="211" cm="1">
        <f t="array" aca="1" ref="AE507" ca="1">IF($G507="D",VLOOKUP($C507,DefaultParameters,MATCH(AE$8,'Default Parameters'!$3:$3,0),FALSE),"[enter country-specific value")</f>
        <v>0.32</v>
      </c>
      <c r="AF507" s="211" cm="1">
        <f t="array" aca="1" ref="AF507" ca="1">IF($G507="D",VLOOKUP($C507,DefaultParameters,MATCH(AF$8,'Default Parameters'!$3:$3,0),FALSE),"[enter country-specific value")</f>
        <v>0.32</v>
      </c>
      <c r="AG507" s="211" cm="1">
        <f t="array" aca="1" ref="AG507" ca="1">IF($G507="D",VLOOKUP($C507,DefaultParameters,MATCH(AG$8,'Default Parameters'!$3:$3,0),FALSE),"[enter country-specific value")</f>
        <v>0.32</v>
      </c>
      <c r="AH507" s="211" cm="1">
        <f t="array" aca="1" ref="AH507" ca="1">IF($G507="D",VLOOKUP($C507,DefaultParameters,MATCH(AH$8,'Default Parameters'!$3:$3,0),FALSE),"[enter country-specific value")</f>
        <v>0.32</v>
      </c>
      <c r="AI507" s="211" cm="1">
        <f t="array" aca="1" ref="AI507" ca="1">IF($G507="D",VLOOKUP($C507,DefaultParameters,MATCH(AI$8,'Default Parameters'!$3:$3,0),FALSE),"[enter country-specific value")</f>
        <v>0.32</v>
      </c>
      <c r="AJ507" s="211" cm="1">
        <f t="array" aca="1" ref="AJ507" ca="1">IF($G507="D",VLOOKUP($C507,DefaultParameters,MATCH(AJ$8,'Default Parameters'!$3:$3,0),FALSE),"[enter country-specific value")</f>
        <v>0.32</v>
      </c>
      <c r="AK507" s="211" cm="1">
        <f t="array" aca="1" ref="AK507" ca="1">IF($G507="D",VLOOKUP($C507,DefaultParameters,MATCH(AK$8,'Default Parameters'!$3:$3,0),FALSE),"[enter country-specific value")</f>
        <v>0.32</v>
      </c>
      <c r="AL507" s="211" cm="1">
        <f t="array" aca="1" ref="AL507" ca="1">IF($G507="D",VLOOKUP($C507,DefaultParameters,MATCH(AL$8,'Default Parameters'!$3:$3,0),FALSE),"[enter country-specific value")</f>
        <v>0.32</v>
      </c>
      <c r="AM507" s="211" cm="1">
        <f t="array" aca="1" ref="AM507" ca="1">IF($G507="D",VLOOKUP($C507,DefaultParameters,MATCH(AM$8,'Default Parameters'!$3:$3,0),FALSE),"[enter country-specific value")</f>
        <v>0.32</v>
      </c>
      <c r="AN507" s="211" cm="1">
        <f t="array" aca="1" ref="AN507" ca="1">IF($G507="D",VLOOKUP($C507,DefaultParameters,MATCH(AN$8,'Default Parameters'!$3:$3,0),FALSE),"[enter country-specific value")</f>
        <v>0.32</v>
      </c>
      <c r="AO507" s="211" cm="1">
        <f t="array" aca="1" ref="AO507" ca="1">IF($G507="D",VLOOKUP($C507,DefaultParameters,MATCH(AO$8,'Default Parameters'!$3:$3,0),FALSE),"[enter country-specific value")</f>
        <v>0.32</v>
      </c>
      <c r="AP507" s="211"/>
      <c r="AQ507" s="211"/>
      <c r="AR507" s="211"/>
      <c r="AS507" s="211"/>
      <c r="AT507" s="211"/>
      <c r="AU507" s="188"/>
      <c r="AV507" s="43" t="e" cm="1">
        <f t="array" aca="1" ref="AV507" ca="1">IF($G507="D",VLOOKUP($C507,DefaultParameters,MATCH(AV$8,'Default Parameters'!$3:$3,0),FALSE),"[enter country-specific value")</f>
        <v>#N/A</v>
      </c>
    </row>
    <row r="508" spans="1:48" x14ac:dyDescent="0.25">
      <c r="A508" s="44" t="str">
        <f t="shared" si="116"/>
        <v>fmin_biogas_Turkeys</v>
      </c>
      <c r="B508" s="2" t="s">
        <v>49</v>
      </c>
      <c r="C508" s="2" t="s">
        <v>522</v>
      </c>
      <c r="D508" s="77" t="str">
        <f t="shared" ca="1" si="117"/>
        <v>N</v>
      </c>
      <c r="E508" s="2" t="s">
        <v>87</v>
      </c>
      <c r="F508" s="77" t="str">
        <f t="shared" ca="1" si="118"/>
        <v>kg N/kg</v>
      </c>
      <c r="G508" s="201" t="s">
        <v>124</v>
      </c>
      <c r="H508" s="2" t="s">
        <v>49</v>
      </c>
      <c r="I508" s="211" t="str">
        <f t="shared" ca="1" si="119"/>
        <v>5B2 EMEP/EEA Guidebook 2019, Section 3.4.1 (Haenel et al  2018)</v>
      </c>
      <c r="J508" s="202"/>
      <c r="K508" s="211" cm="1">
        <f t="array" aca="1" ref="K508" ca="1">IF($G508="D",VLOOKUP($C508,DefaultParameters,MATCH(K$8,'Default Parameters'!$3:$3,0),FALSE),"[enter country-specific value")</f>
        <v>0.32</v>
      </c>
      <c r="L508" s="211" cm="1">
        <f t="array" aca="1" ref="L508" ca="1">IF($G508="D",VLOOKUP($C508,DefaultParameters,MATCH(L$8,'Default Parameters'!$3:$3,0),FALSE),"[enter country-specific value")</f>
        <v>0.32</v>
      </c>
      <c r="M508" s="211" cm="1">
        <f t="array" aca="1" ref="M508" ca="1">IF($G508="D",VLOOKUP($C508,DefaultParameters,MATCH(M$8,'Default Parameters'!$3:$3,0),FALSE),"[enter country-specific value")</f>
        <v>0.32</v>
      </c>
      <c r="N508" s="211" cm="1">
        <f t="array" aca="1" ref="N508" ca="1">IF($G508="D",VLOOKUP($C508,DefaultParameters,MATCH(N$8,'Default Parameters'!$3:$3,0),FALSE),"[enter country-specific value")</f>
        <v>0.32</v>
      </c>
      <c r="O508" s="211" cm="1">
        <f t="array" aca="1" ref="O508" ca="1">IF($G508="D",VLOOKUP($C508,DefaultParameters,MATCH(O$8,'Default Parameters'!$3:$3,0),FALSE),"[enter country-specific value")</f>
        <v>0.32</v>
      </c>
      <c r="P508" s="211" cm="1">
        <f t="array" aca="1" ref="P508" ca="1">IF($G508="D",VLOOKUP($C508,DefaultParameters,MATCH(P$8,'Default Parameters'!$3:$3,0),FALSE),"[enter country-specific value")</f>
        <v>0.32</v>
      </c>
      <c r="Q508" s="211" cm="1">
        <f t="array" aca="1" ref="Q508" ca="1">IF($G508="D",VLOOKUP($C508,DefaultParameters,MATCH(Q$8,'Default Parameters'!$3:$3,0),FALSE),"[enter country-specific value")</f>
        <v>0.32</v>
      </c>
      <c r="R508" s="211" cm="1">
        <f t="array" aca="1" ref="R508" ca="1">IF($G508="D",VLOOKUP($C508,DefaultParameters,MATCH(R$8,'Default Parameters'!$3:$3,0),FALSE),"[enter country-specific value")</f>
        <v>0.32</v>
      </c>
      <c r="S508" s="211" cm="1">
        <f t="array" aca="1" ref="S508" ca="1">IF($G508="D",VLOOKUP($C508,DefaultParameters,MATCH(S$8,'Default Parameters'!$3:$3,0),FALSE),"[enter country-specific value")</f>
        <v>0.32</v>
      </c>
      <c r="T508" s="211" cm="1">
        <f t="array" aca="1" ref="T508" ca="1">IF($G508="D",VLOOKUP($C508,DefaultParameters,MATCH(T$8,'Default Parameters'!$3:$3,0),FALSE),"[enter country-specific value")</f>
        <v>0.32</v>
      </c>
      <c r="U508" s="211" cm="1">
        <f t="array" aca="1" ref="U508" ca="1">IF($G508="D",VLOOKUP($C508,DefaultParameters,MATCH(U$8,'Default Parameters'!$3:$3,0),FALSE),"[enter country-specific value")</f>
        <v>0.32</v>
      </c>
      <c r="V508" s="211" cm="1">
        <f t="array" aca="1" ref="V508" ca="1">IF($G508="D",VLOOKUP($C508,DefaultParameters,MATCH(V$8,'Default Parameters'!$3:$3,0),FALSE),"[enter country-specific value")</f>
        <v>0.32</v>
      </c>
      <c r="W508" s="211" cm="1">
        <f t="array" aca="1" ref="W508" ca="1">IF($G508="D",VLOOKUP($C508,DefaultParameters,MATCH(W$8,'Default Parameters'!$3:$3,0),FALSE),"[enter country-specific value")</f>
        <v>0.32</v>
      </c>
      <c r="X508" s="211" cm="1">
        <f t="array" aca="1" ref="X508" ca="1">IF($G508="D",VLOOKUP($C508,DefaultParameters,MATCH(X$8,'Default Parameters'!$3:$3,0),FALSE),"[enter country-specific value")</f>
        <v>0.32</v>
      </c>
      <c r="Y508" s="211" cm="1">
        <f t="array" aca="1" ref="Y508" ca="1">IF($G508="D",VLOOKUP($C508,DefaultParameters,MATCH(Y$8,'Default Parameters'!$3:$3,0),FALSE),"[enter country-specific value")</f>
        <v>0.32</v>
      </c>
      <c r="Z508" s="211" cm="1">
        <f t="array" aca="1" ref="Z508" ca="1">IF($G508="D",VLOOKUP($C508,DefaultParameters,MATCH(Z$8,'Default Parameters'!$3:$3,0),FALSE),"[enter country-specific value")</f>
        <v>0.32</v>
      </c>
      <c r="AA508" s="211" cm="1">
        <f t="array" aca="1" ref="AA508" ca="1">IF($G508="D",VLOOKUP($C508,DefaultParameters,MATCH(AA$8,'Default Parameters'!$3:$3,0),FALSE),"[enter country-specific value")</f>
        <v>0.32</v>
      </c>
      <c r="AB508" s="211" cm="1">
        <f t="array" aca="1" ref="AB508" ca="1">IF($G508="D",VLOOKUP($C508,DefaultParameters,MATCH(AB$8,'Default Parameters'!$3:$3,0),FALSE),"[enter country-specific value")</f>
        <v>0.32</v>
      </c>
      <c r="AC508" s="211" cm="1">
        <f t="array" aca="1" ref="AC508" ca="1">IF($G508="D",VLOOKUP($C508,DefaultParameters,MATCH(AC$8,'Default Parameters'!$3:$3,0),FALSE),"[enter country-specific value")</f>
        <v>0.32</v>
      </c>
      <c r="AD508" s="211" cm="1">
        <f t="array" aca="1" ref="AD508" ca="1">IF($G508="D",VLOOKUP($C508,DefaultParameters,MATCH(AD$8,'Default Parameters'!$3:$3,0),FALSE),"[enter country-specific value")</f>
        <v>0.32</v>
      </c>
      <c r="AE508" s="211" cm="1">
        <f t="array" aca="1" ref="AE508" ca="1">IF($G508="D",VLOOKUP($C508,DefaultParameters,MATCH(AE$8,'Default Parameters'!$3:$3,0),FALSE),"[enter country-specific value")</f>
        <v>0.32</v>
      </c>
      <c r="AF508" s="211" cm="1">
        <f t="array" aca="1" ref="AF508" ca="1">IF($G508="D",VLOOKUP($C508,DefaultParameters,MATCH(AF$8,'Default Parameters'!$3:$3,0),FALSE),"[enter country-specific value")</f>
        <v>0.32</v>
      </c>
      <c r="AG508" s="211" cm="1">
        <f t="array" aca="1" ref="AG508" ca="1">IF($G508="D",VLOOKUP($C508,DefaultParameters,MATCH(AG$8,'Default Parameters'!$3:$3,0),FALSE),"[enter country-specific value")</f>
        <v>0.32</v>
      </c>
      <c r="AH508" s="211" cm="1">
        <f t="array" aca="1" ref="AH508" ca="1">IF($G508="D",VLOOKUP($C508,DefaultParameters,MATCH(AH$8,'Default Parameters'!$3:$3,0),FALSE),"[enter country-specific value")</f>
        <v>0.32</v>
      </c>
      <c r="AI508" s="211" cm="1">
        <f t="array" aca="1" ref="AI508" ca="1">IF($G508="D",VLOOKUP($C508,DefaultParameters,MATCH(AI$8,'Default Parameters'!$3:$3,0),FALSE),"[enter country-specific value")</f>
        <v>0.32</v>
      </c>
      <c r="AJ508" s="211" cm="1">
        <f t="array" aca="1" ref="AJ508" ca="1">IF($G508="D",VLOOKUP($C508,DefaultParameters,MATCH(AJ$8,'Default Parameters'!$3:$3,0),FALSE),"[enter country-specific value")</f>
        <v>0.32</v>
      </c>
      <c r="AK508" s="211" cm="1">
        <f t="array" aca="1" ref="AK508" ca="1">IF($G508="D",VLOOKUP($C508,DefaultParameters,MATCH(AK$8,'Default Parameters'!$3:$3,0),FALSE),"[enter country-specific value")</f>
        <v>0.32</v>
      </c>
      <c r="AL508" s="211" cm="1">
        <f t="array" aca="1" ref="AL508" ca="1">IF($G508="D",VLOOKUP($C508,DefaultParameters,MATCH(AL$8,'Default Parameters'!$3:$3,0),FALSE),"[enter country-specific value")</f>
        <v>0.32</v>
      </c>
      <c r="AM508" s="211" cm="1">
        <f t="array" aca="1" ref="AM508" ca="1">IF($G508="D",VLOOKUP($C508,DefaultParameters,MATCH(AM$8,'Default Parameters'!$3:$3,0),FALSE),"[enter country-specific value")</f>
        <v>0.32</v>
      </c>
      <c r="AN508" s="211" cm="1">
        <f t="array" aca="1" ref="AN508" ca="1">IF($G508="D",VLOOKUP($C508,DefaultParameters,MATCH(AN$8,'Default Parameters'!$3:$3,0),FALSE),"[enter country-specific value")</f>
        <v>0.32</v>
      </c>
      <c r="AO508" s="211" cm="1">
        <f t="array" aca="1" ref="AO508" ca="1">IF($G508="D",VLOOKUP($C508,DefaultParameters,MATCH(AO$8,'Default Parameters'!$3:$3,0),FALSE),"[enter country-specific value")</f>
        <v>0.32</v>
      </c>
      <c r="AP508" s="211"/>
      <c r="AQ508" s="211"/>
      <c r="AR508" s="211"/>
      <c r="AS508" s="211"/>
      <c r="AT508" s="211"/>
      <c r="AU508" s="188"/>
      <c r="AV508" s="43" t="e" cm="1">
        <f t="array" aca="1" ref="AV508" ca="1">IF($G508="D",VLOOKUP($C508,DefaultParameters,MATCH(AV$8,'Default Parameters'!$3:$3,0),FALSE),"[enter country-specific value")</f>
        <v>#N/A</v>
      </c>
    </row>
    <row r="509" spans="1:48" x14ac:dyDescent="0.25">
      <c r="A509" s="44" t="str">
        <f t="shared" si="116"/>
        <v>fmin_biogas_Other poultry (ducks)</v>
      </c>
      <c r="B509" s="2" t="s">
        <v>49</v>
      </c>
      <c r="C509" s="2" t="s">
        <v>522</v>
      </c>
      <c r="D509" s="77" t="str">
        <f t="shared" ca="1" si="117"/>
        <v>N</v>
      </c>
      <c r="E509" s="2" t="s">
        <v>90</v>
      </c>
      <c r="F509" s="77" t="str">
        <f t="shared" ca="1" si="118"/>
        <v>kg N/kg</v>
      </c>
      <c r="G509" s="201" t="s">
        <v>124</v>
      </c>
      <c r="H509" s="2" t="s">
        <v>49</v>
      </c>
      <c r="I509" s="211" t="str">
        <f t="shared" ca="1" si="119"/>
        <v>5B2 EMEP/EEA Guidebook 2019, Section 3.4.1 (Haenel et al  2018)</v>
      </c>
      <c r="J509" s="202"/>
      <c r="K509" s="211" cm="1">
        <f t="array" aca="1" ref="K509" ca="1">IF($G509="D",VLOOKUP($C509,DefaultParameters,MATCH(K$8,'Default Parameters'!$3:$3,0),FALSE),"[enter country-specific value")</f>
        <v>0.32</v>
      </c>
      <c r="L509" s="211" cm="1">
        <f t="array" aca="1" ref="L509" ca="1">IF($G509="D",VLOOKUP($C509,DefaultParameters,MATCH(L$8,'Default Parameters'!$3:$3,0),FALSE),"[enter country-specific value")</f>
        <v>0.32</v>
      </c>
      <c r="M509" s="211" cm="1">
        <f t="array" aca="1" ref="M509" ca="1">IF($G509="D",VLOOKUP($C509,DefaultParameters,MATCH(M$8,'Default Parameters'!$3:$3,0),FALSE),"[enter country-specific value")</f>
        <v>0.32</v>
      </c>
      <c r="N509" s="211" cm="1">
        <f t="array" aca="1" ref="N509" ca="1">IF($G509="D",VLOOKUP($C509,DefaultParameters,MATCH(N$8,'Default Parameters'!$3:$3,0),FALSE),"[enter country-specific value")</f>
        <v>0.32</v>
      </c>
      <c r="O509" s="211" cm="1">
        <f t="array" aca="1" ref="O509" ca="1">IF($G509="D",VLOOKUP($C509,DefaultParameters,MATCH(O$8,'Default Parameters'!$3:$3,0),FALSE),"[enter country-specific value")</f>
        <v>0.32</v>
      </c>
      <c r="P509" s="211" cm="1">
        <f t="array" aca="1" ref="P509" ca="1">IF($G509="D",VLOOKUP($C509,DefaultParameters,MATCH(P$8,'Default Parameters'!$3:$3,0),FALSE),"[enter country-specific value")</f>
        <v>0.32</v>
      </c>
      <c r="Q509" s="211" cm="1">
        <f t="array" aca="1" ref="Q509" ca="1">IF($G509="D",VLOOKUP($C509,DefaultParameters,MATCH(Q$8,'Default Parameters'!$3:$3,0),FALSE),"[enter country-specific value")</f>
        <v>0.32</v>
      </c>
      <c r="R509" s="211" cm="1">
        <f t="array" aca="1" ref="R509" ca="1">IF($G509="D",VLOOKUP($C509,DefaultParameters,MATCH(R$8,'Default Parameters'!$3:$3,0),FALSE),"[enter country-specific value")</f>
        <v>0.32</v>
      </c>
      <c r="S509" s="211" cm="1">
        <f t="array" aca="1" ref="S509" ca="1">IF($G509="D",VLOOKUP($C509,DefaultParameters,MATCH(S$8,'Default Parameters'!$3:$3,0),FALSE),"[enter country-specific value")</f>
        <v>0.32</v>
      </c>
      <c r="T509" s="211" cm="1">
        <f t="array" aca="1" ref="T509" ca="1">IF($G509="D",VLOOKUP($C509,DefaultParameters,MATCH(T$8,'Default Parameters'!$3:$3,0),FALSE),"[enter country-specific value")</f>
        <v>0.32</v>
      </c>
      <c r="U509" s="211" cm="1">
        <f t="array" aca="1" ref="U509" ca="1">IF($G509="D",VLOOKUP($C509,DefaultParameters,MATCH(U$8,'Default Parameters'!$3:$3,0),FALSE),"[enter country-specific value")</f>
        <v>0.32</v>
      </c>
      <c r="V509" s="211" cm="1">
        <f t="array" aca="1" ref="V509" ca="1">IF($G509="D",VLOOKUP($C509,DefaultParameters,MATCH(V$8,'Default Parameters'!$3:$3,0),FALSE),"[enter country-specific value")</f>
        <v>0.32</v>
      </c>
      <c r="W509" s="211" cm="1">
        <f t="array" aca="1" ref="W509" ca="1">IF($G509="D",VLOOKUP($C509,DefaultParameters,MATCH(W$8,'Default Parameters'!$3:$3,0),FALSE),"[enter country-specific value")</f>
        <v>0.32</v>
      </c>
      <c r="X509" s="211" cm="1">
        <f t="array" aca="1" ref="X509" ca="1">IF($G509="D",VLOOKUP($C509,DefaultParameters,MATCH(X$8,'Default Parameters'!$3:$3,0),FALSE),"[enter country-specific value")</f>
        <v>0.32</v>
      </c>
      <c r="Y509" s="211" cm="1">
        <f t="array" aca="1" ref="Y509" ca="1">IF($G509="D",VLOOKUP($C509,DefaultParameters,MATCH(Y$8,'Default Parameters'!$3:$3,0),FALSE),"[enter country-specific value")</f>
        <v>0.32</v>
      </c>
      <c r="Z509" s="211" cm="1">
        <f t="array" aca="1" ref="Z509" ca="1">IF($G509="D",VLOOKUP($C509,DefaultParameters,MATCH(Z$8,'Default Parameters'!$3:$3,0),FALSE),"[enter country-specific value")</f>
        <v>0.32</v>
      </c>
      <c r="AA509" s="211" cm="1">
        <f t="array" aca="1" ref="AA509" ca="1">IF($G509="D",VLOOKUP($C509,DefaultParameters,MATCH(AA$8,'Default Parameters'!$3:$3,0),FALSE),"[enter country-specific value")</f>
        <v>0.32</v>
      </c>
      <c r="AB509" s="211" cm="1">
        <f t="array" aca="1" ref="AB509" ca="1">IF($G509="D",VLOOKUP($C509,DefaultParameters,MATCH(AB$8,'Default Parameters'!$3:$3,0),FALSE),"[enter country-specific value")</f>
        <v>0.32</v>
      </c>
      <c r="AC509" s="211" cm="1">
        <f t="array" aca="1" ref="AC509" ca="1">IF($G509="D",VLOOKUP($C509,DefaultParameters,MATCH(AC$8,'Default Parameters'!$3:$3,0),FALSE),"[enter country-specific value")</f>
        <v>0.32</v>
      </c>
      <c r="AD509" s="211" cm="1">
        <f t="array" aca="1" ref="AD509" ca="1">IF($G509="D",VLOOKUP($C509,DefaultParameters,MATCH(AD$8,'Default Parameters'!$3:$3,0),FALSE),"[enter country-specific value")</f>
        <v>0.32</v>
      </c>
      <c r="AE509" s="211" cm="1">
        <f t="array" aca="1" ref="AE509" ca="1">IF($G509="D",VLOOKUP($C509,DefaultParameters,MATCH(AE$8,'Default Parameters'!$3:$3,0),FALSE),"[enter country-specific value")</f>
        <v>0.32</v>
      </c>
      <c r="AF509" s="211" cm="1">
        <f t="array" aca="1" ref="AF509" ca="1">IF($G509="D",VLOOKUP($C509,DefaultParameters,MATCH(AF$8,'Default Parameters'!$3:$3,0),FALSE),"[enter country-specific value")</f>
        <v>0.32</v>
      </c>
      <c r="AG509" s="211" cm="1">
        <f t="array" aca="1" ref="AG509" ca="1">IF($G509="D",VLOOKUP($C509,DefaultParameters,MATCH(AG$8,'Default Parameters'!$3:$3,0),FALSE),"[enter country-specific value")</f>
        <v>0.32</v>
      </c>
      <c r="AH509" s="211" cm="1">
        <f t="array" aca="1" ref="AH509" ca="1">IF($G509="D",VLOOKUP($C509,DefaultParameters,MATCH(AH$8,'Default Parameters'!$3:$3,0),FALSE),"[enter country-specific value")</f>
        <v>0.32</v>
      </c>
      <c r="AI509" s="211" cm="1">
        <f t="array" aca="1" ref="AI509" ca="1">IF($G509="D",VLOOKUP($C509,DefaultParameters,MATCH(AI$8,'Default Parameters'!$3:$3,0),FALSE),"[enter country-specific value")</f>
        <v>0.32</v>
      </c>
      <c r="AJ509" s="211" cm="1">
        <f t="array" aca="1" ref="AJ509" ca="1">IF($G509="D",VLOOKUP($C509,DefaultParameters,MATCH(AJ$8,'Default Parameters'!$3:$3,0),FALSE),"[enter country-specific value")</f>
        <v>0.32</v>
      </c>
      <c r="AK509" s="211" cm="1">
        <f t="array" aca="1" ref="AK509" ca="1">IF($G509="D",VLOOKUP($C509,DefaultParameters,MATCH(AK$8,'Default Parameters'!$3:$3,0),FALSE),"[enter country-specific value")</f>
        <v>0.32</v>
      </c>
      <c r="AL509" s="211" cm="1">
        <f t="array" aca="1" ref="AL509" ca="1">IF($G509="D",VLOOKUP($C509,DefaultParameters,MATCH(AL$8,'Default Parameters'!$3:$3,0),FALSE),"[enter country-specific value")</f>
        <v>0.32</v>
      </c>
      <c r="AM509" s="211" cm="1">
        <f t="array" aca="1" ref="AM509" ca="1">IF($G509="D",VLOOKUP($C509,DefaultParameters,MATCH(AM$8,'Default Parameters'!$3:$3,0),FALSE),"[enter country-specific value")</f>
        <v>0.32</v>
      </c>
      <c r="AN509" s="211" cm="1">
        <f t="array" aca="1" ref="AN509" ca="1">IF($G509="D",VLOOKUP($C509,DefaultParameters,MATCH(AN$8,'Default Parameters'!$3:$3,0),FALSE),"[enter country-specific value")</f>
        <v>0.32</v>
      </c>
      <c r="AO509" s="211" cm="1">
        <f t="array" aca="1" ref="AO509" ca="1">IF($G509="D",VLOOKUP($C509,DefaultParameters,MATCH(AO$8,'Default Parameters'!$3:$3,0),FALSE),"[enter country-specific value")</f>
        <v>0.32</v>
      </c>
      <c r="AP509" s="211"/>
      <c r="AQ509" s="211"/>
      <c r="AR509" s="211"/>
      <c r="AS509" s="211"/>
      <c r="AT509" s="211"/>
      <c r="AU509" s="188"/>
      <c r="AV509" s="43" t="e" cm="1">
        <f t="array" aca="1" ref="AV509" ca="1">IF($G509="D",VLOOKUP($C509,DefaultParameters,MATCH(AV$8,'Default Parameters'!$3:$3,0),FALSE),"[enter country-specific value")</f>
        <v>#N/A</v>
      </c>
    </row>
    <row r="510" spans="1:48" x14ac:dyDescent="0.25">
      <c r="A510" s="44" t="str">
        <f t="shared" si="116"/>
        <v>fmin_biogas_Other poultry (geese)</v>
      </c>
      <c r="B510" s="2" t="s">
        <v>49</v>
      </c>
      <c r="C510" s="2" t="s">
        <v>522</v>
      </c>
      <c r="D510" s="77" t="str">
        <f t="shared" ca="1" si="117"/>
        <v>N</v>
      </c>
      <c r="E510" s="2" t="s">
        <v>88</v>
      </c>
      <c r="F510" s="77" t="str">
        <f t="shared" ca="1" si="118"/>
        <v>kg N/kg</v>
      </c>
      <c r="G510" s="201" t="s">
        <v>124</v>
      </c>
      <c r="H510" s="2" t="s">
        <v>49</v>
      </c>
      <c r="I510" s="211" t="str">
        <f t="shared" ca="1" si="119"/>
        <v>5B2 EMEP/EEA Guidebook 2019, Section 3.4.1 (Haenel et al  2018)</v>
      </c>
      <c r="J510" s="202"/>
      <c r="K510" s="211" cm="1">
        <f t="array" aca="1" ref="K510" ca="1">IF($G510="D",VLOOKUP($C510,DefaultParameters,MATCH(K$8,'Default Parameters'!$3:$3,0),FALSE),"[enter country-specific value")</f>
        <v>0.32</v>
      </c>
      <c r="L510" s="211" cm="1">
        <f t="array" aca="1" ref="L510" ca="1">IF($G510="D",VLOOKUP($C510,DefaultParameters,MATCH(L$8,'Default Parameters'!$3:$3,0),FALSE),"[enter country-specific value")</f>
        <v>0.32</v>
      </c>
      <c r="M510" s="211" cm="1">
        <f t="array" aca="1" ref="M510" ca="1">IF($G510="D",VLOOKUP($C510,DefaultParameters,MATCH(M$8,'Default Parameters'!$3:$3,0),FALSE),"[enter country-specific value")</f>
        <v>0.32</v>
      </c>
      <c r="N510" s="211" cm="1">
        <f t="array" aca="1" ref="N510" ca="1">IF($G510="D",VLOOKUP($C510,DefaultParameters,MATCH(N$8,'Default Parameters'!$3:$3,0),FALSE),"[enter country-specific value")</f>
        <v>0.32</v>
      </c>
      <c r="O510" s="211" cm="1">
        <f t="array" aca="1" ref="O510" ca="1">IF($G510="D",VLOOKUP($C510,DefaultParameters,MATCH(O$8,'Default Parameters'!$3:$3,0),FALSE),"[enter country-specific value")</f>
        <v>0.32</v>
      </c>
      <c r="P510" s="211" cm="1">
        <f t="array" aca="1" ref="P510" ca="1">IF($G510="D",VLOOKUP($C510,DefaultParameters,MATCH(P$8,'Default Parameters'!$3:$3,0),FALSE),"[enter country-specific value")</f>
        <v>0.32</v>
      </c>
      <c r="Q510" s="211" cm="1">
        <f t="array" aca="1" ref="Q510" ca="1">IF($G510="D",VLOOKUP($C510,DefaultParameters,MATCH(Q$8,'Default Parameters'!$3:$3,0),FALSE),"[enter country-specific value")</f>
        <v>0.32</v>
      </c>
      <c r="R510" s="211" cm="1">
        <f t="array" aca="1" ref="R510" ca="1">IF($G510="D",VLOOKUP($C510,DefaultParameters,MATCH(R$8,'Default Parameters'!$3:$3,0),FALSE),"[enter country-specific value")</f>
        <v>0.32</v>
      </c>
      <c r="S510" s="211" cm="1">
        <f t="array" aca="1" ref="S510" ca="1">IF($G510="D",VLOOKUP($C510,DefaultParameters,MATCH(S$8,'Default Parameters'!$3:$3,0),FALSE),"[enter country-specific value")</f>
        <v>0.32</v>
      </c>
      <c r="T510" s="211" cm="1">
        <f t="array" aca="1" ref="T510" ca="1">IF($G510="D",VLOOKUP($C510,DefaultParameters,MATCH(T$8,'Default Parameters'!$3:$3,0),FALSE),"[enter country-specific value")</f>
        <v>0.32</v>
      </c>
      <c r="U510" s="211" cm="1">
        <f t="array" aca="1" ref="U510" ca="1">IF($G510="D",VLOOKUP($C510,DefaultParameters,MATCH(U$8,'Default Parameters'!$3:$3,0),FALSE),"[enter country-specific value")</f>
        <v>0.32</v>
      </c>
      <c r="V510" s="211" cm="1">
        <f t="array" aca="1" ref="V510" ca="1">IF($G510="D",VLOOKUP($C510,DefaultParameters,MATCH(V$8,'Default Parameters'!$3:$3,0),FALSE),"[enter country-specific value")</f>
        <v>0.32</v>
      </c>
      <c r="W510" s="211" cm="1">
        <f t="array" aca="1" ref="W510" ca="1">IF($G510="D",VLOOKUP($C510,DefaultParameters,MATCH(W$8,'Default Parameters'!$3:$3,0),FALSE),"[enter country-specific value")</f>
        <v>0.32</v>
      </c>
      <c r="X510" s="211" cm="1">
        <f t="array" aca="1" ref="X510" ca="1">IF($G510="D",VLOOKUP($C510,DefaultParameters,MATCH(X$8,'Default Parameters'!$3:$3,0),FALSE),"[enter country-specific value")</f>
        <v>0.32</v>
      </c>
      <c r="Y510" s="211" cm="1">
        <f t="array" aca="1" ref="Y510" ca="1">IF($G510="D",VLOOKUP($C510,DefaultParameters,MATCH(Y$8,'Default Parameters'!$3:$3,0),FALSE),"[enter country-specific value")</f>
        <v>0.32</v>
      </c>
      <c r="Z510" s="211" cm="1">
        <f t="array" aca="1" ref="Z510" ca="1">IF($G510="D",VLOOKUP($C510,DefaultParameters,MATCH(Z$8,'Default Parameters'!$3:$3,0),FALSE),"[enter country-specific value")</f>
        <v>0.32</v>
      </c>
      <c r="AA510" s="211" cm="1">
        <f t="array" aca="1" ref="AA510" ca="1">IF($G510="D",VLOOKUP($C510,DefaultParameters,MATCH(AA$8,'Default Parameters'!$3:$3,0),FALSE),"[enter country-specific value")</f>
        <v>0.32</v>
      </c>
      <c r="AB510" s="211" cm="1">
        <f t="array" aca="1" ref="AB510" ca="1">IF($G510="D",VLOOKUP($C510,DefaultParameters,MATCH(AB$8,'Default Parameters'!$3:$3,0),FALSE),"[enter country-specific value")</f>
        <v>0.32</v>
      </c>
      <c r="AC510" s="211" cm="1">
        <f t="array" aca="1" ref="AC510" ca="1">IF($G510="D",VLOOKUP($C510,DefaultParameters,MATCH(AC$8,'Default Parameters'!$3:$3,0),FALSE),"[enter country-specific value")</f>
        <v>0.32</v>
      </c>
      <c r="AD510" s="211" cm="1">
        <f t="array" aca="1" ref="AD510" ca="1">IF($G510="D",VLOOKUP($C510,DefaultParameters,MATCH(AD$8,'Default Parameters'!$3:$3,0),FALSE),"[enter country-specific value")</f>
        <v>0.32</v>
      </c>
      <c r="AE510" s="211" cm="1">
        <f t="array" aca="1" ref="AE510" ca="1">IF($G510="D",VLOOKUP($C510,DefaultParameters,MATCH(AE$8,'Default Parameters'!$3:$3,0),FALSE),"[enter country-specific value")</f>
        <v>0.32</v>
      </c>
      <c r="AF510" s="211" cm="1">
        <f t="array" aca="1" ref="AF510" ca="1">IF($G510="D",VLOOKUP($C510,DefaultParameters,MATCH(AF$8,'Default Parameters'!$3:$3,0),FALSE),"[enter country-specific value")</f>
        <v>0.32</v>
      </c>
      <c r="AG510" s="211" cm="1">
        <f t="array" aca="1" ref="AG510" ca="1">IF($G510="D",VLOOKUP($C510,DefaultParameters,MATCH(AG$8,'Default Parameters'!$3:$3,0),FALSE),"[enter country-specific value")</f>
        <v>0.32</v>
      </c>
      <c r="AH510" s="211" cm="1">
        <f t="array" aca="1" ref="AH510" ca="1">IF($G510="D",VLOOKUP($C510,DefaultParameters,MATCH(AH$8,'Default Parameters'!$3:$3,0),FALSE),"[enter country-specific value")</f>
        <v>0.32</v>
      </c>
      <c r="AI510" s="211" cm="1">
        <f t="array" aca="1" ref="AI510" ca="1">IF($G510="D",VLOOKUP($C510,DefaultParameters,MATCH(AI$8,'Default Parameters'!$3:$3,0),FALSE),"[enter country-specific value")</f>
        <v>0.32</v>
      </c>
      <c r="AJ510" s="211" cm="1">
        <f t="array" aca="1" ref="AJ510" ca="1">IF($G510="D",VLOOKUP($C510,DefaultParameters,MATCH(AJ$8,'Default Parameters'!$3:$3,0),FALSE),"[enter country-specific value")</f>
        <v>0.32</v>
      </c>
      <c r="AK510" s="211" cm="1">
        <f t="array" aca="1" ref="AK510" ca="1">IF($G510="D",VLOOKUP($C510,DefaultParameters,MATCH(AK$8,'Default Parameters'!$3:$3,0),FALSE),"[enter country-specific value")</f>
        <v>0.32</v>
      </c>
      <c r="AL510" s="211" cm="1">
        <f t="array" aca="1" ref="AL510" ca="1">IF($G510="D",VLOOKUP($C510,DefaultParameters,MATCH(AL$8,'Default Parameters'!$3:$3,0),FALSE),"[enter country-specific value")</f>
        <v>0.32</v>
      </c>
      <c r="AM510" s="211" cm="1">
        <f t="array" aca="1" ref="AM510" ca="1">IF($G510="D",VLOOKUP($C510,DefaultParameters,MATCH(AM$8,'Default Parameters'!$3:$3,0),FALSE),"[enter country-specific value")</f>
        <v>0.32</v>
      </c>
      <c r="AN510" s="211" cm="1">
        <f t="array" aca="1" ref="AN510" ca="1">IF($G510="D",VLOOKUP($C510,DefaultParameters,MATCH(AN$8,'Default Parameters'!$3:$3,0),FALSE),"[enter country-specific value")</f>
        <v>0.32</v>
      </c>
      <c r="AO510" s="211" cm="1">
        <f t="array" aca="1" ref="AO510" ca="1">IF($G510="D",VLOOKUP($C510,DefaultParameters,MATCH(AO$8,'Default Parameters'!$3:$3,0),FALSE),"[enter country-specific value")</f>
        <v>0.32</v>
      </c>
      <c r="AP510" s="211"/>
      <c r="AQ510" s="211"/>
      <c r="AR510" s="211"/>
      <c r="AS510" s="211"/>
      <c r="AT510" s="211"/>
      <c r="AU510" s="188"/>
      <c r="AV510" s="43" t="e" cm="1">
        <f t="array" aca="1" ref="AV510" ca="1">IF($G510="D",VLOOKUP($C510,DefaultParameters,MATCH(AV$8,'Default Parameters'!$3:$3,0),FALSE),"[enter country-specific value")</f>
        <v>#N/A</v>
      </c>
    </row>
    <row r="511" spans="1:48" x14ac:dyDescent="0.25">
      <c r="A511" s="44" t="str">
        <f t="shared" si="116"/>
        <v>fmin_biogas_Other animals (fur animals)</v>
      </c>
      <c r="B511" s="2" t="s">
        <v>49</v>
      </c>
      <c r="C511" s="2" t="s">
        <v>522</v>
      </c>
      <c r="D511" s="77" t="str">
        <f t="shared" ca="1" si="117"/>
        <v>N</v>
      </c>
      <c r="E511" s="2" t="s">
        <v>108</v>
      </c>
      <c r="F511" s="77" t="str">
        <f t="shared" ca="1" si="118"/>
        <v>kg N/kg</v>
      </c>
      <c r="G511" s="201" t="s">
        <v>124</v>
      </c>
      <c r="H511" s="2" t="s">
        <v>49</v>
      </c>
      <c r="I511" s="211" t="str">
        <f t="shared" ca="1" si="119"/>
        <v>5B2 EMEP/EEA Guidebook 2019, Section 3.4.1 (Haenel et al  2018)</v>
      </c>
      <c r="J511" s="202"/>
      <c r="K511" s="211" cm="1">
        <f t="array" aca="1" ref="K511" ca="1">IF($G511="D",VLOOKUP($C511,DefaultParameters,MATCH(K$8,'Default Parameters'!$3:$3,0),FALSE),"[enter country-specific value")</f>
        <v>0.32</v>
      </c>
      <c r="L511" s="211" cm="1">
        <f t="array" aca="1" ref="L511" ca="1">IF($G511="D",VLOOKUP($C511,DefaultParameters,MATCH(L$8,'Default Parameters'!$3:$3,0),FALSE),"[enter country-specific value")</f>
        <v>0.32</v>
      </c>
      <c r="M511" s="211" cm="1">
        <f t="array" aca="1" ref="M511" ca="1">IF($G511="D",VLOOKUP($C511,DefaultParameters,MATCH(M$8,'Default Parameters'!$3:$3,0),FALSE),"[enter country-specific value")</f>
        <v>0.32</v>
      </c>
      <c r="N511" s="211" cm="1">
        <f t="array" aca="1" ref="N511" ca="1">IF($G511="D",VLOOKUP($C511,DefaultParameters,MATCH(N$8,'Default Parameters'!$3:$3,0),FALSE),"[enter country-specific value")</f>
        <v>0.32</v>
      </c>
      <c r="O511" s="211" cm="1">
        <f t="array" aca="1" ref="O511" ca="1">IF($G511="D",VLOOKUP($C511,DefaultParameters,MATCH(O$8,'Default Parameters'!$3:$3,0),FALSE),"[enter country-specific value")</f>
        <v>0.32</v>
      </c>
      <c r="P511" s="211" cm="1">
        <f t="array" aca="1" ref="P511" ca="1">IF($G511="D",VLOOKUP($C511,DefaultParameters,MATCH(P$8,'Default Parameters'!$3:$3,0),FALSE),"[enter country-specific value")</f>
        <v>0.32</v>
      </c>
      <c r="Q511" s="211" cm="1">
        <f t="array" aca="1" ref="Q511" ca="1">IF($G511="D",VLOOKUP($C511,DefaultParameters,MATCH(Q$8,'Default Parameters'!$3:$3,0),FALSE),"[enter country-specific value")</f>
        <v>0.32</v>
      </c>
      <c r="R511" s="211" cm="1">
        <f t="array" aca="1" ref="R511" ca="1">IF($G511="D",VLOOKUP($C511,DefaultParameters,MATCH(R$8,'Default Parameters'!$3:$3,0),FALSE),"[enter country-specific value")</f>
        <v>0.32</v>
      </c>
      <c r="S511" s="211" cm="1">
        <f t="array" aca="1" ref="S511" ca="1">IF($G511="D",VLOOKUP($C511,DefaultParameters,MATCH(S$8,'Default Parameters'!$3:$3,0),FALSE),"[enter country-specific value")</f>
        <v>0.32</v>
      </c>
      <c r="T511" s="211" cm="1">
        <f t="array" aca="1" ref="T511" ca="1">IF($G511="D",VLOOKUP($C511,DefaultParameters,MATCH(T$8,'Default Parameters'!$3:$3,0),FALSE),"[enter country-specific value")</f>
        <v>0.32</v>
      </c>
      <c r="U511" s="211" cm="1">
        <f t="array" aca="1" ref="U511" ca="1">IF($G511="D",VLOOKUP($C511,DefaultParameters,MATCH(U$8,'Default Parameters'!$3:$3,0),FALSE),"[enter country-specific value")</f>
        <v>0.32</v>
      </c>
      <c r="V511" s="211" cm="1">
        <f t="array" aca="1" ref="V511" ca="1">IF($G511="D",VLOOKUP($C511,DefaultParameters,MATCH(V$8,'Default Parameters'!$3:$3,0),FALSE),"[enter country-specific value")</f>
        <v>0.32</v>
      </c>
      <c r="W511" s="211" cm="1">
        <f t="array" aca="1" ref="W511" ca="1">IF($G511="D",VLOOKUP($C511,DefaultParameters,MATCH(W$8,'Default Parameters'!$3:$3,0),FALSE),"[enter country-specific value")</f>
        <v>0.32</v>
      </c>
      <c r="X511" s="211" cm="1">
        <f t="array" aca="1" ref="X511" ca="1">IF($G511="D",VLOOKUP($C511,DefaultParameters,MATCH(X$8,'Default Parameters'!$3:$3,0),FALSE),"[enter country-specific value")</f>
        <v>0.32</v>
      </c>
      <c r="Y511" s="211" cm="1">
        <f t="array" aca="1" ref="Y511" ca="1">IF($G511="D",VLOOKUP($C511,DefaultParameters,MATCH(Y$8,'Default Parameters'!$3:$3,0),FALSE),"[enter country-specific value")</f>
        <v>0.32</v>
      </c>
      <c r="Z511" s="211" cm="1">
        <f t="array" aca="1" ref="Z511" ca="1">IF($G511="D",VLOOKUP($C511,DefaultParameters,MATCH(Z$8,'Default Parameters'!$3:$3,0),FALSE),"[enter country-specific value")</f>
        <v>0.32</v>
      </c>
      <c r="AA511" s="211" cm="1">
        <f t="array" aca="1" ref="AA511" ca="1">IF($G511="D",VLOOKUP($C511,DefaultParameters,MATCH(AA$8,'Default Parameters'!$3:$3,0),FALSE),"[enter country-specific value")</f>
        <v>0.32</v>
      </c>
      <c r="AB511" s="211" cm="1">
        <f t="array" aca="1" ref="AB511" ca="1">IF($G511="D",VLOOKUP($C511,DefaultParameters,MATCH(AB$8,'Default Parameters'!$3:$3,0),FALSE),"[enter country-specific value")</f>
        <v>0.32</v>
      </c>
      <c r="AC511" s="211" cm="1">
        <f t="array" aca="1" ref="AC511" ca="1">IF($G511="D",VLOOKUP($C511,DefaultParameters,MATCH(AC$8,'Default Parameters'!$3:$3,0),FALSE),"[enter country-specific value")</f>
        <v>0.32</v>
      </c>
      <c r="AD511" s="211" cm="1">
        <f t="array" aca="1" ref="AD511" ca="1">IF($G511="D",VLOOKUP($C511,DefaultParameters,MATCH(AD$8,'Default Parameters'!$3:$3,0),FALSE),"[enter country-specific value")</f>
        <v>0.32</v>
      </c>
      <c r="AE511" s="211" cm="1">
        <f t="array" aca="1" ref="AE511" ca="1">IF($G511="D",VLOOKUP($C511,DefaultParameters,MATCH(AE$8,'Default Parameters'!$3:$3,0),FALSE),"[enter country-specific value")</f>
        <v>0.32</v>
      </c>
      <c r="AF511" s="211" cm="1">
        <f t="array" aca="1" ref="AF511" ca="1">IF($G511="D",VLOOKUP($C511,DefaultParameters,MATCH(AF$8,'Default Parameters'!$3:$3,0),FALSE),"[enter country-specific value")</f>
        <v>0.32</v>
      </c>
      <c r="AG511" s="211" cm="1">
        <f t="array" aca="1" ref="AG511" ca="1">IF($G511="D",VLOOKUP($C511,DefaultParameters,MATCH(AG$8,'Default Parameters'!$3:$3,0),FALSE),"[enter country-specific value")</f>
        <v>0.32</v>
      </c>
      <c r="AH511" s="211" cm="1">
        <f t="array" aca="1" ref="AH511" ca="1">IF($G511="D",VLOOKUP($C511,DefaultParameters,MATCH(AH$8,'Default Parameters'!$3:$3,0),FALSE),"[enter country-specific value")</f>
        <v>0.32</v>
      </c>
      <c r="AI511" s="211" cm="1">
        <f t="array" aca="1" ref="AI511" ca="1">IF($G511="D",VLOOKUP($C511,DefaultParameters,MATCH(AI$8,'Default Parameters'!$3:$3,0),FALSE),"[enter country-specific value")</f>
        <v>0.32</v>
      </c>
      <c r="AJ511" s="211" cm="1">
        <f t="array" aca="1" ref="AJ511" ca="1">IF($G511="D",VLOOKUP($C511,DefaultParameters,MATCH(AJ$8,'Default Parameters'!$3:$3,0),FALSE),"[enter country-specific value")</f>
        <v>0.32</v>
      </c>
      <c r="AK511" s="211" cm="1">
        <f t="array" aca="1" ref="AK511" ca="1">IF($G511="D",VLOOKUP($C511,DefaultParameters,MATCH(AK$8,'Default Parameters'!$3:$3,0),FALSE),"[enter country-specific value")</f>
        <v>0.32</v>
      </c>
      <c r="AL511" s="211" cm="1">
        <f t="array" aca="1" ref="AL511" ca="1">IF($G511="D",VLOOKUP($C511,DefaultParameters,MATCH(AL$8,'Default Parameters'!$3:$3,0),FALSE),"[enter country-specific value")</f>
        <v>0.32</v>
      </c>
      <c r="AM511" s="211" cm="1">
        <f t="array" aca="1" ref="AM511" ca="1">IF($G511="D",VLOOKUP($C511,DefaultParameters,MATCH(AM$8,'Default Parameters'!$3:$3,0),FALSE),"[enter country-specific value")</f>
        <v>0.32</v>
      </c>
      <c r="AN511" s="211" cm="1">
        <f t="array" aca="1" ref="AN511" ca="1">IF($G511="D",VLOOKUP($C511,DefaultParameters,MATCH(AN$8,'Default Parameters'!$3:$3,0),FALSE),"[enter country-specific value")</f>
        <v>0.32</v>
      </c>
      <c r="AO511" s="211" cm="1">
        <f t="array" aca="1" ref="AO511" ca="1">IF($G511="D",VLOOKUP($C511,DefaultParameters,MATCH(AO$8,'Default Parameters'!$3:$3,0),FALSE),"[enter country-specific value")</f>
        <v>0.32</v>
      </c>
      <c r="AP511" s="211"/>
      <c r="AQ511" s="211"/>
      <c r="AR511" s="211"/>
      <c r="AS511" s="211"/>
      <c r="AT511" s="211"/>
      <c r="AU511" s="188"/>
      <c r="AV511" s="43" t="e" cm="1">
        <f t="array" aca="1" ref="AV511" ca="1">IF($G511="D",VLOOKUP($C511,DefaultParameters,MATCH(AV$8,'Default Parameters'!$3:$3,0),FALSE),"[enter country-specific value")</f>
        <v>#N/A</v>
      </c>
    </row>
    <row r="512" spans="1:48" x14ac:dyDescent="0.25">
      <c r="A512" s="18" t="s">
        <v>291</v>
      </c>
      <c r="B512" s="18"/>
      <c r="C512" s="18"/>
      <c r="D512" s="18"/>
      <c r="E512" s="18"/>
      <c r="F512" s="18"/>
      <c r="G512" s="179"/>
      <c r="H512" s="18"/>
      <c r="I512" s="179"/>
      <c r="J512" s="179"/>
      <c r="K512" s="179"/>
      <c r="L512" s="179"/>
      <c r="M512" s="179"/>
      <c r="N512" s="179"/>
      <c r="O512" s="179"/>
      <c r="P512" s="179"/>
      <c r="Q512" s="179"/>
      <c r="R512" s="179"/>
      <c r="S512" s="179"/>
      <c r="T512" s="179"/>
      <c r="U512" s="179"/>
      <c r="V512" s="179"/>
      <c r="W512" s="179"/>
      <c r="X512" s="179"/>
      <c r="Y512" s="179"/>
      <c r="Z512" s="179"/>
      <c r="AA512" s="179"/>
      <c r="AB512" s="179"/>
      <c r="AC512" s="179"/>
      <c r="AD512" s="179"/>
      <c r="AE512" s="179"/>
      <c r="AF512" s="179"/>
      <c r="AG512" s="179"/>
      <c r="AH512" s="179"/>
      <c r="AI512" s="179"/>
      <c r="AJ512" s="179"/>
      <c r="AK512" s="179"/>
      <c r="AL512" s="179"/>
      <c r="AM512" s="179"/>
      <c r="AN512" s="179"/>
      <c r="AO512" s="179"/>
      <c r="AP512" s="179"/>
      <c r="AQ512" s="179"/>
      <c r="AR512" s="179"/>
      <c r="AS512" s="179"/>
      <c r="AT512" s="179"/>
      <c r="AU512" s="188"/>
      <c r="AV512" s="18"/>
    </row>
    <row r="513" spans="1:48" ht="18" x14ac:dyDescent="0.25">
      <c r="A513" s="44" t="str">
        <f>C513</f>
        <v>EFNH3 Pre-storage</v>
      </c>
      <c r="B513" s="2" t="s">
        <v>347</v>
      </c>
      <c r="C513" s="72" t="s">
        <v>535</v>
      </c>
      <c r="D513" s="77" t="str">
        <f ca="1">VLOOKUP(A513,DefaultParameters,4,0)</f>
        <v xml:space="preserve">NH3-N </v>
      </c>
      <c r="E513" s="2"/>
      <c r="F513" s="77" t="str">
        <f ca="1">VLOOKUP(A513,DefaultParameters,6,0)</f>
        <v>kg NH3-N per kg N in feedstock</v>
      </c>
      <c r="G513" s="201" t="s">
        <v>124</v>
      </c>
      <c r="H513" s="2" t="s">
        <v>49</v>
      </c>
      <c r="I513" s="211" t="str">
        <f ca="1">IF($G513="CS","[enter country-specific source]",VLOOKUP(C513,DefaultParameters,8,0))</f>
        <v>Table 3.2,  5.B.2,EMEP/EEA Guidebook 2019</v>
      </c>
      <c r="J513" s="215"/>
      <c r="K513" s="211" cm="1">
        <f t="array" aca="1" ref="K513" ca="1">IF($G513="D",VLOOKUP($C513,DefaultParameters,MATCH(K$8,'Default Parameters'!$3:$3,0),FALSE),"[enter country-specific value")</f>
        <v>8.9999999999999998E-4</v>
      </c>
      <c r="L513" s="211" cm="1">
        <f t="array" aca="1" ref="L513" ca="1">IF($G513="D",VLOOKUP($C513,DefaultParameters,MATCH(L$8,'Default Parameters'!$3:$3,0),FALSE),"[enter country-specific value")</f>
        <v>8.9999999999999998E-4</v>
      </c>
      <c r="M513" s="211" cm="1">
        <f t="array" aca="1" ref="M513" ca="1">IF($G513="D",VLOOKUP($C513,DefaultParameters,MATCH(M$8,'Default Parameters'!$3:$3,0),FALSE),"[enter country-specific value")</f>
        <v>8.9999999999999998E-4</v>
      </c>
      <c r="N513" s="211" cm="1">
        <f t="array" aca="1" ref="N513" ca="1">IF($G513="D",VLOOKUP($C513,DefaultParameters,MATCH(N$8,'Default Parameters'!$3:$3,0),FALSE),"[enter country-specific value")</f>
        <v>8.9999999999999998E-4</v>
      </c>
      <c r="O513" s="211" cm="1">
        <f t="array" aca="1" ref="O513" ca="1">IF($G513="D",VLOOKUP($C513,DefaultParameters,MATCH(O$8,'Default Parameters'!$3:$3,0),FALSE),"[enter country-specific value")</f>
        <v>8.9999999999999998E-4</v>
      </c>
      <c r="P513" s="211" cm="1">
        <f t="array" aca="1" ref="P513" ca="1">IF($G513="D",VLOOKUP($C513,DefaultParameters,MATCH(P$8,'Default Parameters'!$3:$3,0),FALSE),"[enter country-specific value")</f>
        <v>8.9999999999999998E-4</v>
      </c>
      <c r="Q513" s="211" cm="1">
        <f t="array" aca="1" ref="Q513" ca="1">IF($G513="D",VLOOKUP($C513,DefaultParameters,MATCH(Q$8,'Default Parameters'!$3:$3,0),FALSE),"[enter country-specific value")</f>
        <v>8.9999999999999998E-4</v>
      </c>
      <c r="R513" s="211" cm="1">
        <f t="array" aca="1" ref="R513" ca="1">IF($G513="D",VLOOKUP($C513,DefaultParameters,MATCH(R$8,'Default Parameters'!$3:$3,0),FALSE),"[enter country-specific value")</f>
        <v>8.9999999999999998E-4</v>
      </c>
      <c r="S513" s="211" cm="1">
        <f t="array" aca="1" ref="S513" ca="1">IF($G513="D",VLOOKUP($C513,DefaultParameters,MATCH(S$8,'Default Parameters'!$3:$3,0),FALSE),"[enter country-specific value")</f>
        <v>8.9999999999999998E-4</v>
      </c>
      <c r="T513" s="211" cm="1">
        <f t="array" aca="1" ref="T513" ca="1">IF($G513="D",VLOOKUP($C513,DefaultParameters,MATCH(T$8,'Default Parameters'!$3:$3,0),FALSE),"[enter country-specific value")</f>
        <v>8.9999999999999998E-4</v>
      </c>
      <c r="U513" s="211" cm="1">
        <f t="array" aca="1" ref="U513" ca="1">IF($G513="D",VLOOKUP($C513,DefaultParameters,MATCH(U$8,'Default Parameters'!$3:$3,0),FALSE),"[enter country-specific value")</f>
        <v>8.9999999999999998E-4</v>
      </c>
      <c r="V513" s="211" cm="1">
        <f t="array" aca="1" ref="V513" ca="1">IF($G513="D",VLOOKUP($C513,DefaultParameters,MATCH(V$8,'Default Parameters'!$3:$3,0),FALSE),"[enter country-specific value")</f>
        <v>8.9999999999999998E-4</v>
      </c>
      <c r="W513" s="211" cm="1">
        <f t="array" aca="1" ref="W513" ca="1">IF($G513="D",VLOOKUP($C513,DefaultParameters,MATCH(W$8,'Default Parameters'!$3:$3,0),FALSE),"[enter country-specific value")</f>
        <v>8.9999999999999998E-4</v>
      </c>
      <c r="X513" s="211" cm="1">
        <f t="array" aca="1" ref="X513" ca="1">IF($G513="D",VLOOKUP($C513,DefaultParameters,MATCH(X$8,'Default Parameters'!$3:$3,0),FALSE),"[enter country-specific value")</f>
        <v>8.9999999999999998E-4</v>
      </c>
      <c r="Y513" s="211" cm="1">
        <f t="array" aca="1" ref="Y513" ca="1">IF($G513="D",VLOOKUP($C513,DefaultParameters,MATCH(Y$8,'Default Parameters'!$3:$3,0),FALSE),"[enter country-specific value")</f>
        <v>8.9999999999999998E-4</v>
      </c>
      <c r="Z513" s="211" cm="1">
        <f t="array" aca="1" ref="Z513" ca="1">IF($G513="D",VLOOKUP($C513,DefaultParameters,MATCH(Z$8,'Default Parameters'!$3:$3,0),FALSE),"[enter country-specific value")</f>
        <v>8.9999999999999998E-4</v>
      </c>
      <c r="AA513" s="211" cm="1">
        <f t="array" aca="1" ref="AA513" ca="1">IF($G513="D",VLOOKUP($C513,DefaultParameters,MATCH(AA$8,'Default Parameters'!$3:$3,0),FALSE),"[enter country-specific value")</f>
        <v>8.9999999999999998E-4</v>
      </c>
      <c r="AB513" s="211" cm="1">
        <f t="array" aca="1" ref="AB513" ca="1">IF($G513="D",VLOOKUP($C513,DefaultParameters,MATCH(AB$8,'Default Parameters'!$3:$3,0),FALSE),"[enter country-specific value")</f>
        <v>8.9999999999999998E-4</v>
      </c>
      <c r="AC513" s="211" cm="1">
        <f t="array" aca="1" ref="AC513" ca="1">IF($G513="D",VLOOKUP($C513,DefaultParameters,MATCH(AC$8,'Default Parameters'!$3:$3,0),FALSE),"[enter country-specific value")</f>
        <v>8.9999999999999998E-4</v>
      </c>
      <c r="AD513" s="211" cm="1">
        <f t="array" aca="1" ref="AD513" ca="1">IF($G513="D",VLOOKUP($C513,DefaultParameters,MATCH(AD$8,'Default Parameters'!$3:$3,0),FALSE),"[enter country-specific value")</f>
        <v>8.9999999999999998E-4</v>
      </c>
      <c r="AE513" s="211" cm="1">
        <f t="array" aca="1" ref="AE513" ca="1">IF($G513="D",VLOOKUP($C513,DefaultParameters,MATCH(AE$8,'Default Parameters'!$3:$3,0),FALSE),"[enter country-specific value")</f>
        <v>8.9999999999999998E-4</v>
      </c>
      <c r="AF513" s="211" cm="1">
        <f t="array" aca="1" ref="AF513" ca="1">IF($G513="D",VLOOKUP($C513,DefaultParameters,MATCH(AF$8,'Default Parameters'!$3:$3,0),FALSE),"[enter country-specific value")</f>
        <v>8.9999999999999998E-4</v>
      </c>
      <c r="AG513" s="211" cm="1">
        <f t="array" aca="1" ref="AG513" ca="1">IF($G513="D",VLOOKUP($C513,DefaultParameters,MATCH(AG$8,'Default Parameters'!$3:$3,0),FALSE),"[enter country-specific value")</f>
        <v>8.9999999999999998E-4</v>
      </c>
      <c r="AH513" s="211" cm="1">
        <f t="array" aca="1" ref="AH513" ca="1">IF($G513="D",VLOOKUP($C513,DefaultParameters,MATCH(AH$8,'Default Parameters'!$3:$3,0),FALSE),"[enter country-specific value")</f>
        <v>8.9999999999999998E-4</v>
      </c>
      <c r="AI513" s="211" cm="1">
        <f t="array" aca="1" ref="AI513" ca="1">IF($G513="D",VLOOKUP($C513,DefaultParameters,MATCH(AI$8,'Default Parameters'!$3:$3,0),FALSE),"[enter country-specific value")</f>
        <v>8.9999999999999998E-4</v>
      </c>
      <c r="AJ513" s="211" cm="1">
        <f t="array" aca="1" ref="AJ513" ca="1">IF($G513="D",VLOOKUP($C513,DefaultParameters,MATCH(AJ$8,'Default Parameters'!$3:$3,0),FALSE),"[enter country-specific value")</f>
        <v>8.9999999999999998E-4</v>
      </c>
      <c r="AK513" s="211" cm="1">
        <f t="array" aca="1" ref="AK513" ca="1">IF($G513="D",VLOOKUP($C513,DefaultParameters,MATCH(AK$8,'Default Parameters'!$3:$3,0),FALSE),"[enter country-specific value")</f>
        <v>8.9999999999999998E-4</v>
      </c>
      <c r="AL513" s="211" cm="1">
        <f t="array" aca="1" ref="AL513" ca="1">IF($G513="D",VLOOKUP($C513,DefaultParameters,MATCH(AL$8,'Default Parameters'!$3:$3,0),FALSE),"[enter country-specific value")</f>
        <v>8.9999999999999998E-4</v>
      </c>
      <c r="AM513" s="211" cm="1">
        <f t="array" aca="1" ref="AM513" ca="1">IF($G513="D",VLOOKUP($C513,DefaultParameters,MATCH(AM$8,'Default Parameters'!$3:$3,0),FALSE),"[enter country-specific value")</f>
        <v>8.9999999999999998E-4</v>
      </c>
      <c r="AN513" s="211" cm="1">
        <f t="array" aca="1" ref="AN513" ca="1">IF($G513="D",VLOOKUP($C513,DefaultParameters,MATCH(AN$8,'Default Parameters'!$3:$3,0),FALSE),"[enter country-specific value")</f>
        <v>8.9999999999999998E-4</v>
      </c>
      <c r="AO513" s="211" cm="1">
        <f t="array" aca="1" ref="AO513" ca="1">IF($G513="D",VLOOKUP($C513,DefaultParameters,MATCH(AO$8,'Default Parameters'!$3:$3,0),FALSE),"[enter country-specific value")</f>
        <v>8.9999999999999998E-4</v>
      </c>
      <c r="AP513" s="211"/>
      <c r="AQ513" s="211"/>
      <c r="AR513" s="211"/>
      <c r="AS513" s="211"/>
      <c r="AT513" s="211"/>
      <c r="AU513" s="188"/>
      <c r="AV513" s="43" t="e" cm="1">
        <f t="array" aca="1" ref="AV513" ca="1">IF($G513="D",VLOOKUP($C513,DefaultParameters,MATCH(AV$8,'Default Parameters'!$3:$3,0),FALSE),"[enter country-specific value")</f>
        <v>#N/A</v>
      </c>
    </row>
    <row r="514" spans="1:48" ht="18" x14ac:dyDescent="0.25">
      <c r="A514" s="44" t="str">
        <f t="shared" ref="A514" si="120">C514</f>
        <v>EFNH3 Storage of digestate</v>
      </c>
      <c r="B514" s="2" t="s">
        <v>347</v>
      </c>
      <c r="C514" s="72" t="s">
        <v>536</v>
      </c>
      <c r="D514" s="77" t="str">
        <f ca="1">VLOOKUP(A514,DefaultParameters,4,0)</f>
        <v xml:space="preserve">NH3-N </v>
      </c>
      <c r="E514" s="2"/>
      <c r="F514" s="77" t="str">
        <f ca="1">VLOOKUP(A514,DefaultParameters,6,0)</f>
        <v>kg NH3-N per kg N in feedstock</v>
      </c>
      <c r="G514" s="201" t="s">
        <v>124</v>
      </c>
      <c r="H514" s="2" t="s">
        <v>49</v>
      </c>
      <c r="I514" s="211" t="str">
        <f ca="1">IF($G514="CS","[enter country-specific source]",VLOOKUP(C514,DefaultParameters,8,0))</f>
        <v>Table 3.3,  5.B.2,EMEP/EEA Guidebook 2019</v>
      </c>
      <c r="J514" s="215"/>
      <c r="K514" s="211" cm="1">
        <f t="array" aca="1" ref="K514" ca="1">IF($G514="D",VLOOKUP($C514,DefaultParameters,MATCH(K$8,'Default Parameters'!$3:$3,0),FALSE),"[enter country-specific value")</f>
        <v>2.6599999999999999E-2</v>
      </c>
      <c r="L514" s="211" cm="1">
        <f t="array" aca="1" ref="L514" ca="1">IF($G514="D",VLOOKUP($C514,DefaultParameters,MATCH(L$8,'Default Parameters'!$3:$3,0),FALSE),"[enter country-specific value")</f>
        <v>2.6599999999999999E-2</v>
      </c>
      <c r="M514" s="211" cm="1">
        <f t="array" aca="1" ref="M514" ca="1">IF($G514="D",VLOOKUP($C514,DefaultParameters,MATCH(M$8,'Default Parameters'!$3:$3,0),FALSE),"[enter country-specific value")</f>
        <v>2.6599999999999999E-2</v>
      </c>
      <c r="N514" s="211" cm="1">
        <f t="array" aca="1" ref="N514" ca="1">IF($G514="D",VLOOKUP($C514,DefaultParameters,MATCH(N$8,'Default Parameters'!$3:$3,0),FALSE),"[enter country-specific value")</f>
        <v>2.6599999999999999E-2</v>
      </c>
      <c r="O514" s="211" cm="1">
        <f t="array" aca="1" ref="O514" ca="1">IF($G514="D",VLOOKUP($C514,DefaultParameters,MATCH(O$8,'Default Parameters'!$3:$3,0),FALSE),"[enter country-specific value")</f>
        <v>2.6599999999999999E-2</v>
      </c>
      <c r="P514" s="211" cm="1">
        <f t="array" aca="1" ref="P514" ca="1">IF($G514="D",VLOOKUP($C514,DefaultParameters,MATCH(P$8,'Default Parameters'!$3:$3,0),FALSE),"[enter country-specific value")</f>
        <v>2.6599999999999999E-2</v>
      </c>
      <c r="Q514" s="211" cm="1">
        <f t="array" aca="1" ref="Q514" ca="1">IF($G514="D",VLOOKUP($C514,DefaultParameters,MATCH(Q$8,'Default Parameters'!$3:$3,0),FALSE),"[enter country-specific value")</f>
        <v>2.6599999999999999E-2</v>
      </c>
      <c r="R514" s="211" cm="1">
        <f t="array" aca="1" ref="R514" ca="1">IF($G514="D",VLOOKUP($C514,DefaultParameters,MATCH(R$8,'Default Parameters'!$3:$3,0),FALSE),"[enter country-specific value")</f>
        <v>2.6599999999999999E-2</v>
      </c>
      <c r="S514" s="211" cm="1">
        <f t="array" aca="1" ref="S514" ca="1">IF($G514="D",VLOOKUP($C514,DefaultParameters,MATCH(S$8,'Default Parameters'!$3:$3,0),FALSE),"[enter country-specific value")</f>
        <v>2.6599999999999999E-2</v>
      </c>
      <c r="T514" s="211" cm="1">
        <f t="array" aca="1" ref="T514" ca="1">IF($G514="D",VLOOKUP($C514,DefaultParameters,MATCH(T$8,'Default Parameters'!$3:$3,0),FALSE),"[enter country-specific value")</f>
        <v>2.6599999999999999E-2</v>
      </c>
      <c r="U514" s="211" cm="1">
        <f t="array" aca="1" ref="U514" ca="1">IF($G514="D",VLOOKUP($C514,DefaultParameters,MATCH(U$8,'Default Parameters'!$3:$3,0),FALSE),"[enter country-specific value")</f>
        <v>2.6599999999999999E-2</v>
      </c>
      <c r="V514" s="211" cm="1">
        <f t="array" aca="1" ref="V514" ca="1">IF($G514="D",VLOOKUP($C514,DefaultParameters,MATCH(V$8,'Default Parameters'!$3:$3,0),FALSE),"[enter country-specific value")</f>
        <v>2.6599999999999999E-2</v>
      </c>
      <c r="W514" s="211" cm="1">
        <f t="array" aca="1" ref="W514" ca="1">IF($G514="D",VLOOKUP($C514,DefaultParameters,MATCH(W$8,'Default Parameters'!$3:$3,0),FALSE),"[enter country-specific value")</f>
        <v>2.6599999999999999E-2</v>
      </c>
      <c r="X514" s="211" cm="1">
        <f t="array" aca="1" ref="X514" ca="1">IF($G514="D",VLOOKUP($C514,DefaultParameters,MATCH(X$8,'Default Parameters'!$3:$3,0),FALSE),"[enter country-specific value")</f>
        <v>2.6599999999999999E-2</v>
      </c>
      <c r="Y514" s="211" cm="1">
        <f t="array" aca="1" ref="Y514" ca="1">IF($G514="D",VLOOKUP($C514,DefaultParameters,MATCH(Y$8,'Default Parameters'!$3:$3,0),FALSE),"[enter country-specific value")</f>
        <v>2.6599999999999999E-2</v>
      </c>
      <c r="Z514" s="211" cm="1">
        <f t="array" aca="1" ref="Z514" ca="1">IF($G514="D",VLOOKUP($C514,DefaultParameters,MATCH(Z$8,'Default Parameters'!$3:$3,0),FALSE),"[enter country-specific value")</f>
        <v>2.6599999999999999E-2</v>
      </c>
      <c r="AA514" s="211" cm="1">
        <f t="array" aca="1" ref="AA514" ca="1">IF($G514="D",VLOOKUP($C514,DefaultParameters,MATCH(AA$8,'Default Parameters'!$3:$3,0),FALSE),"[enter country-specific value")</f>
        <v>2.6599999999999999E-2</v>
      </c>
      <c r="AB514" s="211" cm="1">
        <f t="array" aca="1" ref="AB514" ca="1">IF($G514="D",VLOOKUP($C514,DefaultParameters,MATCH(AB$8,'Default Parameters'!$3:$3,0),FALSE),"[enter country-specific value")</f>
        <v>2.6599999999999999E-2</v>
      </c>
      <c r="AC514" s="211" cm="1">
        <f t="array" aca="1" ref="AC514" ca="1">IF($G514="D",VLOOKUP($C514,DefaultParameters,MATCH(AC$8,'Default Parameters'!$3:$3,0),FALSE),"[enter country-specific value")</f>
        <v>2.6599999999999999E-2</v>
      </c>
      <c r="AD514" s="211" cm="1">
        <f t="array" aca="1" ref="AD514" ca="1">IF($G514="D",VLOOKUP($C514,DefaultParameters,MATCH(AD$8,'Default Parameters'!$3:$3,0),FALSE),"[enter country-specific value")</f>
        <v>2.6599999999999999E-2</v>
      </c>
      <c r="AE514" s="211" cm="1">
        <f t="array" aca="1" ref="AE514" ca="1">IF($G514="D",VLOOKUP($C514,DefaultParameters,MATCH(AE$8,'Default Parameters'!$3:$3,0),FALSE),"[enter country-specific value")</f>
        <v>2.6599999999999999E-2</v>
      </c>
      <c r="AF514" s="211" cm="1">
        <f t="array" aca="1" ref="AF514" ca="1">IF($G514="D",VLOOKUP($C514,DefaultParameters,MATCH(AF$8,'Default Parameters'!$3:$3,0),FALSE),"[enter country-specific value")</f>
        <v>2.6599999999999999E-2</v>
      </c>
      <c r="AG514" s="211" cm="1">
        <f t="array" aca="1" ref="AG514" ca="1">IF($G514="D",VLOOKUP($C514,DefaultParameters,MATCH(AG$8,'Default Parameters'!$3:$3,0),FALSE),"[enter country-specific value")</f>
        <v>2.6599999999999999E-2</v>
      </c>
      <c r="AH514" s="211" cm="1">
        <f t="array" aca="1" ref="AH514" ca="1">IF($G514="D",VLOOKUP($C514,DefaultParameters,MATCH(AH$8,'Default Parameters'!$3:$3,0),FALSE),"[enter country-specific value")</f>
        <v>2.6599999999999999E-2</v>
      </c>
      <c r="AI514" s="211" cm="1">
        <f t="array" aca="1" ref="AI514" ca="1">IF($G514="D",VLOOKUP($C514,DefaultParameters,MATCH(AI$8,'Default Parameters'!$3:$3,0),FALSE),"[enter country-specific value")</f>
        <v>2.6599999999999999E-2</v>
      </c>
      <c r="AJ514" s="211" cm="1">
        <f t="array" aca="1" ref="AJ514" ca="1">IF($G514="D",VLOOKUP($C514,DefaultParameters,MATCH(AJ$8,'Default Parameters'!$3:$3,0),FALSE),"[enter country-specific value")</f>
        <v>2.6599999999999999E-2</v>
      </c>
      <c r="AK514" s="211" cm="1">
        <f t="array" aca="1" ref="AK514" ca="1">IF($G514="D",VLOOKUP($C514,DefaultParameters,MATCH(AK$8,'Default Parameters'!$3:$3,0),FALSE),"[enter country-specific value")</f>
        <v>2.6599999999999999E-2</v>
      </c>
      <c r="AL514" s="211" cm="1">
        <f t="array" aca="1" ref="AL514" ca="1">IF($G514="D",VLOOKUP($C514,DefaultParameters,MATCH(AL$8,'Default Parameters'!$3:$3,0),FALSE),"[enter country-specific value")</f>
        <v>2.6599999999999999E-2</v>
      </c>
      <c r="AM514" s="211" cm="1">
        <f t="array" aca="1" ref="AM514" ca="1">IF($G514="D",VLOOKUP($C514,DefaultParameters,MATCH(AM$8,'Default Parameters'!$3:$3,0),FALSE),"[enter country-specific value")</f>
        <v>2.6599999999999999E-2</v>
      </c>
      <c r="AN514" s="211" cm="1">
        <f t="array" aca="1" ref="AN514" ca="1">IF($G514="D",VLOOKUP($C514,DefaultParameters,MATCH(AN$8,'Default Parameters'!$3:$3,0),FALSE),"[enter country-specific value")</f>
        <v>2.6599999999999999E-2</v>
      </c>
      <c r="AO514" s="211" cm="1">
        <f t="array" aca="1" ref="AO514" ca="1">IF($G514="D",VLOOKUP($C514,DefaultParameters,MATCH(AO$8,'Default Parameters'!$3:$3,0),FALSE),"[enter country-specific value")</f>
        <v>2.6599999999999999E-2</v>
      </c>
      <c r="AP514" s="211"/>
      <c r="AQ514" s="211"/>
      <c r="AR514" s="211"/>
      <c r="AS514" s="211"/>
      <c r="AT514" s="211"/>
      <c r="AU514" s="188"/>
      <c r="AV514" s="43" t="e" cm="1">
        <f t="array" aca="1" ref="AV514" ca="1">IF($G514="D",VLOOKUP($C514,DefaultParameters,MATCH(AV$8,'Default Parameters'!$3:$3,0),FALSE),"[enter country-specific value")</f>
        <v>#N/A</v>
      </c>
    </row>
    <row r="515" spans="1:48" ht="15.75" x14ac:dyDescent="0.25">
      <c r="A515" s="97" t="s">
        <v>333</v>
      </c>
      <c r="B515" s="18"/>
      <c r="C515" s="18"/>
      <c r="D515" s="18"/>
      <c r="E515" s="18"/>
      <c r="F515" s="18"/>
      <c r="G515" s="179"/>
      <c r="H515" s="18"/>
      <c r="I515" s="179"/>
      <c r="J515" s="179"/>
      <c r="K515" s="179"/>
      <c r="L515" s="179"/>
      <c r="M515" s="179"/>
      <c r="N515" s="179"/>
      <c r="O515" s="179"/>
      <c r="P515" s="179"/>
      <c r="Q515" s="179"/>
      <c r="R515" s="179"/>
      <c r="S515" s="179"/>
      <c r="T515" s="179"/>
      <c r="U515" s="179"/>
      <c r="V515" s="179"/>
      <c r="W515" s="179"/>
      <c r="X515" s="179"/>
      <c r="Y515" s="179"/>
      <c r="Z515" s="179"/>
      <c r="AA515" s="179"/>
      <c r="AB515" s="179"/>
      <c r="AC515" s="179"/>
      <c r="AD515" s="179"/>
      <c r="AE515" s="179"/>
      <c r="AF515" s="179"/>
      <c r="AG515" s="179"/>
      <c r="AH515" s="179"/>
      <c r="AI515" s="179"/>
      <c r="AJ515" s="179"/>
      <c r="AK515" s="179"/>
      <c r="AL515" s="179"/>
      <c r="AM515" s="179"/>
      <c r="AN515" s="179"/>
      <c r="AO515" s="179"/>
      <c r="AP515" s="179"/>
      <c r="AQ515" s="179"/>
      <c r="AR515" s="179"/>
      <c r="AS515" s="179"/>
      <c r="AT515" s="179"/>
      <c r="AU515" s="188"/>
      <c r="AV515" s="18"/>
    </row>
    <row r="516" spans="1:48" x14ac:dyDescent="0.25">
      <c r="A516" s="18" t="s">
        <v>334</v>
      </c>
      <c r="B516" s="18"/>
      <c r="C516" s="18"/>
      <c r="D516" s="18"/>
      <c r="E516" s="18"/>
      <c r="F516" s="18"/>
      <c r="G516" s="179"/>
      <c r="H516" s="18"/>
      <c r="I516" s="179"/>
      <c r="J516" s="179"/>
      <c r="K516" s="179"/>
      <c r="L516" s="179"/>
      <c r="M516" s="179"/>
      <c r="N516" s="179"/>
      <c r="O516" s="179"/>
      <c r="P516" s="179"/>
      <c r="Q516" s="179"/>
      <c r="R516" s="179"/>
      <c r="S516" s="179"/>
      <c r="T516" s="179"/>
      <c r="U516" s="179"/>
      <c r="V516" s="179"/>
      <c r="W516" s="179"/>
      <c r="X516" s="179"/>
      <c r="Y516" s="179"/>
      <c r="Z516" s="179"/>
      <c r="AA516" s="179"/>
      <c r="AB516" s="179"/>
      <c r="AC516" s="179"/>
      <c r="AD516" s="179"/>
      <c r="AE516" s="179"/>
      <c r="AF516" s="179"/>
      <c r="AG516" s="179"/>
      <c r="AH516" s="179"/>
      <c r="AI516" s="179"/>
      <c r="AJ516" s="179"/>
      <c r="AK516" s="179"/>
      <c r="AL516" s="179"/>
      <c r="AM516" s="179"/>
      <c r="AN516" s="179"/>
      <c r="AO516" s="179"/>
      <c r="AP516" s="179"/>
      <c r="AQ516" s="179"/>
      <c r="AR516" s="179"/>
      <c r="AS516" s="179"/>
      <c r="AT516" s="179"/>
      <c r="AU516" s="188"/>
      <c r="AV516" s="18"/>
    </row>
    <row r="517" spans="1:48" x14ac:dyDescent="0.25">
      <c r="A517" s="44" t="str">
        <f t="shared" ref="A517:A532" si="121">C517&amp;"_"&amp;E517</f>
        <v>EF_N2O_Grazing_Dairy cattle</v>
      </c>
      <c r="B517" s="2" t="s">
        <v>129</v>
      </c>
      <c r="C517" s="2" t="s">
        <v>755</v>
      </c>
      <c r="D517" s="77" t="str">
        <f t="shared" ref="D517:D536" ca="1" si="122">VLOOKUP(A517,DefaultParameters,4,0)</f>
        <v>N2O-N</v>
      </c>
      <c r="E517" s="2" t="s">
        <v>75</v>
      </c>
      <c r="F517" s="77" t="str">
        <f t="shared" ref="F517:F536" ca="1" si="123">VLOOKUP(A517,DefaultParameters,6,0)</f>
        <v>kg N2O-N/kg N input</v>
      </c>
      <c r="G517" s="201" t="s">
        <v>124</v>
      </c>
      <c r="H517" s="2" t="s">
        <v>49</v>
      </c>
      <c r="I517" s="211" t="str">
        <f t="shared" ref="I517:I536" ca="1" si="124">IF($G517="CS","[enter country-specific source]",VLOOKUP(A517,DefaultParameters,8,0))</f>
        <v>IPCC 2006 TABLE 11.1 EF3 Default emission factors to estimate direct N2O emissions from urine and dung whilst grazing</v>
      </c>
      <c r="J517" s="176"/>
      <c r="K517" s="211" cm="1">
        <f t="array" aca="1" ref="K517" ca="1">IF($G517="D",VLOOKUP($A517,DefaultParameters,MATCH(K$8,'Default Parameters'!$3:$3,0),FALSE),"[enter country-specific value")</f>
        <v>0.02</v>
      </c>
      <c r="L517" s="211" cm="1">
        <f t="array" aca="1" ref="L517" ca="1">IF($G517="D",VLOOKUP($A517,DefaultParameters,MATCH(L$8,'Default Parameters'!$3:$3,0),FALSE),"[enter country-specific value")</f>
        <v>0.02</v>
      </c>
      <c r="M517" s="211" cm="1">
        <f t="array" aca="1" ref="M517" ca="1">IF($G517="D",VLOOKUP($A517,DefaultParameters,MATCH(M$8,'Default Parameters'!$3:$3,0),FALSE),"[enter country-specific value")</f>
        <v>0.02</v>
      </c>
      <c r="N517" s="211" cm="1">
        <f t="array" aca="1" ref="N517" ca="1">IF($G517="D",VLOOKUP($A517,DefaultParameters,MATCH(N$8,'Default Parameters'!$3:$3,0),FALSE),"[enter country-specific value")</f>
        <v>0.02</v>
      </c>
      <c r="O517" s="211" cm="1">
        <f t="array" aca="1" ref="O517" ca="1">IF($G517="D",VLOOKUP($A517,DefaultParameters,MATCH(O$8,'Default Parameters'!$3:$3,0),FALSE),"[enter country-specific value")</f>
        <v>0.02</v>
      </c>
      <c r="P517" s="211" cm="1">
        <f t="array" aca="1" ref="P517" ca="1">IF($G517="D",VLOOKUP($A517,DefaultParameters,MATCH(P$8,'Default Parameters'!$3:$3,0),FALSE),"[enter country-specific value")</f>
        <v>0.02</v>
      </c>
      <c r="Q517" s="211" cm="1">
        <f t="array" aca="1" ref="Q517" ca="1">IF($G517="D",VLOOKUP($A517,DefaultParameters,MATCH(Q$8,'Default Parameters'!$3:$3,0),FALSE),"[enter country-specific value")</f>
        <v>0.02</v>
      </c>
      <c r="R517" s="211" cm="1">
        <f t="array" aca="1" ref="R517" ca="1">IF($G517="D",VLOOKUP($A517,DefaultParameters,MATCH(R$8,'Default Parameters'!$3:$3,0),FALSE),"[enter country-specific value")</f>
        <v>0.02</v>
      </c>
      <c r="S517" s="211" cm="1">
        <f t="array" aca="1" ref="S517" ca="1">IF($G517="D",VLOOKUP($A517,DefaultParameters,MATCH(S$8,'Default Parameters'!$3:$3,0),FALSE),"[enter country-specific value")</f>
        <v>0.02</v>
      </c>
      <c r="T517" s="211" cm="1">
        <f t="array" aca="1" ref="T517" ca="1">IF($G517="D",VLOOKUP($A517,DefaultParameters,MATCH(T$8,'Default Parameters'!$3:$3,0),FALSE),"[enter country-specific value")</f>
        <v>0.02</v>
      </c>
      <c r="U517" s="211" cm="1">
        <f t="array" aca="1" ref="U517" ca="1">IF($G517="D",VLOOKUP($A517,DefaultParameters,MATCH(U$8,'Default Parameters'!$3:$3,0),FALSE),"[enter country-specific value")</f>
        <v>0.02</v>
      </c>
      <c r="V517" s="211" cm="1">
        <f t="array" aca="1" ref="V517" ca="1">IF($G517="D",VLOOKUP($A517,DefaultParameters,MATCH(V$8,'Default Parameters'!$3:$3,0),FALSE),"[enter country-specific value")</f>
        <v>0.02</v>
      </c>
      <c r="W517" s="211" cm="1">
        <f t="array" aca="1" ref="W517" ca="1">IF($G517="D",VLOOKUP($A517,DefaultParameters,MATCH(W$8,'Default Parameters'!$3:$3,0),FALSE),"[enter country-specific value")</f>
        <v>0.02</v>
      </c>
      <c r="X517" s="211" cm="1">
        <f t="array" aca="1" ref="X517" ca="1">IF($G517="D",VLOOKUP($A517,DefaultParameters,MATCH(X$8,'Default Parameters'!$3:$3,0),FALSE),"[enter country-specific value")</f>
        <v>0.02</v>
      </c>
      <c r="Y517" s="211" cm="1">
        <f t="array" aca="1" ref="Y517" ca="1">IF($G517="D",VLOOKUP($A517,DefaultParameters,MATCH(Y$8,'Default Parameters'!$3:$3,0),FALSE),"[enter country-specific value")</f>
        <v>0.02</v>
      </c>
      <c r="Z517" s="211" cm="1">
        <f t="array" aca="1" ref="Z517" ca="1">IF($G517="D",VLOOKUP($A517,DefaultParameters,MATCH(Z$8,'Default Parameters'!$3:$3,0),FALSE),"[enter country-specific value")</f>
        <v>0.02</v>
      </c>
      <c r="AA517" s="211" cm="1">
        <f t="array" aca="1" ref="AA517" ca="1">IF($G517="D",VLOOKUP($A517,DefaultParameters,MATCH(AA$8,'Default Parameters'!$3:$3,0),FALSE),"[enter country-specific value")</f>
        <v>0.02</v>
      </c>
      <c r="AB517" s="211" cm="1">
        <f t="array" aca="1" ref="AB517" ca="1">IF($G517="D",VLOOKUP($A517,DefaultParameters,MATCH(AB$8,'Default Parameters'!$3:$3,0),FALSE),"[enter country-specific value")</f>
        <v>0.02</v>
      </c>
      <c r="AC517" s="211" cm="1">
        <f t="array" aca="1" ref="AC517" ca="1">IF($G517="D",VLOOKUP($A517,DefaultParameters,MATCH(AC$8,'Default Parameters'!$3:$3,0),FALSE),"[enter country-specific value")</f>
        <v>0.02</v>
      </c>
      <c r="AD517" s="211" cm="1">
        <f t="array" aca="1" ref="AD517" ca="1">IF($G517="D",VLOOKUP($A517,DefaultParameters,MATCH(AD$8,'Default Parameters'!$3:$3,0),FALSE),"[enter country-specific value")</f>
        <v>0.02</v>
      </c>
      <c r="AE517" s="211" cm="1">
        <f t="array" aca="1" ref="AE517" ca="1">IF($G517="D",VLOOKUP($A517,DefaultParameters,MATCH(AE$8,'Default Parameters'!$3:$3,0),FALSE),"[enter country-specific value")</f>
        <v>0.02</v>
      </c>
      <c r="AF517" s="211" cm="1">
        <f t="array" aca="1" ref="AF517" ca="1">IF($G517="D",VLOOKUP($A517,DefaultParameters,MATCH(AF$8,'Default Parameters'!$3:$3,0),FALSE),"[enter country-specific value")</f>
        <v>0.02</v>
      </c>
      <c r="AG517" s="211" cm="1">
        <f t="array" aca="1" ref="AG517" ca="1">IF($G517="D",VLOOKUP($A517,DefaultParameters,MATCH(AG$8,'Default Parameters'!$3:$3,0),FALSE),"[enter country-specific value")</f>
        <v>0.02</v>
      </c>
      <c r="AH517" s="211" cm="1">
        <f t="array" aca="1" ref="AH517" ca="1">IF($G517="D",VLOOKUP($A517,DefaultParameters,MATCH(AH$8,'Default Parameters'!$3:$3,0),FALSE),"[enter country-specific value")</f>
        <v>0.02</v>
      </c>
      <c r="AI517" s="211" cm="1">
        <f t="array" aca="1" ref="AI517" ca="1">IF($G517="D",VLOOKUP($A517,DefaultParameters,MATCH(AI$8,'Default Parameters'!$3:$3,0),FALSE),"[enter country-specific value")</f>
        <v>0.02</v>
      </c>
      <c r="AJ517" s="211" cm="1">
        <f t="array" aca="1" ref="AJ517" ca="1">IF($G517="D",VLOOKUP($A517,DefaultParameters,MATCH(AJ$8,'Default Parameters'!$3:$3,0),FALSE),"[enter country-specific value")</f>
        <v>0.02</v>
      </c>
      <c r="AK517" s="211" cm="1">
        <f t="array" aca="1" ref="AK517" ca="1">IF($G517="D",VLOOKUP($A517,DefaultParameters,MATCH(AK$8,'Default Parameters'!$3:$3,0),FALSE),"[enter country-specific value")</f>
        <v>0.02</v>
      </c>
      <c r="AL517" s="211" cm="1">
        <f t="array" aca="1" ref="AL517" ca="1">IF($G517="D",VLOOKUP($A517,DefaultParameters,MATCH(AL$8,'Default Parameters'!$3:$3,0),FALSE),"[enter country-specific value")</f>
        <v>0.02</v>
      </c>
      <c r="AM517" s="211" cm="1">
        <f t="array" aca="1" ref="AM517" ca="1">IF($G517="D",VLOOKUP($A517,DefaultParameters,MATCH(AM$8,'Default Parameters'!$3:$3,0),FALSE),"[enter country-specific value")</f>
        <v>0.02</v>
      </c>
      <c r="AN517" s="211" cm="1">
        <f t="array" aca="1" ref="AN517" ca="1">IF($G517="D",VLOOKUP($A517,DefaultParameters,MATCH(AN$8,'Default Parameters'!$3:$3,0),FALSE),"[enter country-specific value")</f>
        <v>0.02</v>
      </c>
      <c r="AO517" s="211" cm="1">
        <f t="array" aca="1" ref="AO517" ca="1">IF($G517="D",VLOOKUP($A517,DefaultParameters,MATCH(AO$8,'Default Parameters'!$3:$3,0),FALSE),"[enter country-specific value")</f>
        <v>0.02</v>
      </c>
      <c r="AP517" s="211"/>
      <c r="AQ517" s="211"/>
      <c r="AR517" s="211"/>
      <c r="AS517" s="211"/>
      <c r="AT517" s="211"/>
      <c r="AU517" s="188"/>
      <c r="AV517" s="43" t="e" cm="1">
        <f t="array" aca="1" ref="AV517" ca="1">IF($G517="D",VLOOKUP($A517,DefaultParameters,MATCH(AV$8,'Default Parameters'!$3:$3,0),FALSE),"[enter country-specific value")</f>
        <v>#N/A</v>
      </c>
    </row>
    <row r="518" spans="1:48" x14ac:dyDescent="0.25">
      <c r="A518" s="44" t="str">
        <f t="shared" si="121"/>
        <v>EF_N2O_Grazing_Non-dairy cattle</v>
      </c>
      <c r="B518" s="2" t="s">
        <v>129</v>
      </c>
      <c r="C518" s="2" t="s">
        <v>755</v>
      </c>
      <c r="D518" s="77" t="str">
        <f t="shared" ca="1" si="122"/>
        <v>N2O-N</v>
      </c>
      <c r="E518" s="2" t="s">
        <v>77</v>
      </c>
      <c r="F518" s="77" t="str">
        <f t="shared" ca="1" si="123"/>
        <v>kg N2O-N/kg N input</v>
      </c>
      <c r="G518" s="201" t="s">
        <v>124</v>
      </c>
      <c r="H518" s="2" t="s">
        <v>49</v>
      </c>
      <c r="I518" s="211" t="str">
        <f t="shared" ca="1" si="124"/>
        <v>IPCC 2006 TABLE 11.1 EF3 Default emission factors to estimate direct N2O emissions from urine and dung whilst grazing</v>
      </c>
      <c r="J518" s="176"/>
      <c r="K518" s="211" cm="1">
        <f t="array" aca="1" ref="K518" ca="1">IF($G518="D",VLOOKUP($A518,DefaultParameters,MATCH(K$8,'Default Parameters'!$3:$3,0),FALSE),"[enter country-specific value")</f>
        <v>0.02</v>
      </c>
      <c r="L518" s="211" cm="1">
        <f t="array" aca="1" ref="L518" ca="1">IF($G518="D",VLOOKUP($A518,DefaultParameters,MATCH(L$8,'Default Parameters'!$3:$3,0),FALSE),"[enter country-specific value")</f>
        <v>0.02</v>
      </c>
      <c r="M518" s="211" cm="1">
        <f t="array" aca="1" ref="M518" ca="1">IF($G518="D",VLOOKUP($A518,DefaultParameters,MATCH(M$8,'Default Parameters'!$3:$3,0),FALSE),"[enter country-specific value")</f>
        <v>0.02</v>
      </c>
      <c r="N518" s="211" cm="1">
        <f t="array" aca="1" ref="N518" ca="1">IF($G518="D",VLOOKUP($A518,DefaultParameters,MATCH(N$8,'Default Parameters'!$3:$3,0),FALSE),"[enter country-specific value")</f>
        <v>0.02</v>
      </c>
      <c r="O518" s="211" cm="1">
        <f t="array" aca="1" ref="O518" ca="1">IF($G518="D",VLOOKUP($A518,DefaultParameters,MATCH(O$8,'Default Parameters'!$3:$3,0),FALSE),"[enter country-specific value")</f>
        <v>0.02</v>
      </c>
      <c r="P518" s="211" cm="1">
        <f t="array" aca="1" ref="P518" ca="1">IF($G518="D",VLOOKUP($A518,DefaultParameters,MATCH(P$8,'Default Parameters'!$3:$3,0),FALSE),"[enter country-specific value")</f>
        <v>0.02</v>
      </c>
      <c r="Q518" s="211" cm="1">
        <f t="array" aca="1" ref="Q518" ca="1">IF($G518="D",VLOOKUP($A518,DefaultParameters,MATCH(Q$8,'Default Parameters'!$3:$3,0),FALSE),"[enter country-specific value")</f>
        <v>0.02</v>
      </c>
      <c r="R518" s="211" cm="1">
        <f t="array" aca="1" ref="R518" ca="1">IF($G518="D",VLOOKUP($A518,DefaultParameters,MATCH(R$8,'Default Parameters'!$3:$3,0),FALSE),"[enter country-specific value")</f>
        <v>0.02</v>
      </c>
      <c r="S518" s="211" cm="1">
        <f t="array" aca="1" ref="S518" ca="1">IF($G518="D",VLOOKUP($A518,DefaultParameters,MATCH(S$8,'Default Parameters'!$3:$3,0),FALSE),"[enter country-specific value")</f>
        <v>0.02</v>
      </c>
      <c r="T518" s="211" cm="1">
        <f t="array" aca="1" ref="T518" ca="1">IF($G518="D",VLOOKUP($A518,DefaultParameters,MATCH(T$8,'Default Parameters'!$3:$3,0),FALSE),"[enter country-specific value")</f>
        <v>0.02</v>
      </c>
      <c r="U518" s="211" cm="1">
        <f t="array" aca="1" ref="U518" ca="1">IF($G518="D",VLOOKUP($A518,DefaultParameters,MATCH(U$8,'Default Parameters'!$3:$3,0),FALSE),"[enter country-specific value")</f>
        <v>0.02</v>
      </c>
      <c r="V518" s="211" cm="1">
        <f t="array" aca="1" ref="V518" ca="1">IF($G518="D",VLOOKUP($A518,DefaultParameters,MATCH(V$8,'Default Parameters'!$3:$3,0),FALSE),"[enter country-specific value")</f>
        <v>0.02</v>
      </c>
      <c r="W518" s="211" cm="1">
        <f t="array" aca="1" ref="W518" ca="1">IF($G518="D",VLOOKUP($A518,DefaultParameters,MATCH(W$8,'Default Parameters'!$3:$3,0),FALSE),"[enter country-specific value")</f>
        <v>0.02</v>
      </c>
      <c r="X518" s="211" cm="1">
        <f t="array" aca="1" ref="X518" ca="1">IF($G518="D",VLOOKUP($A518,DefaultParameters,MATCH(X$8,'Default Parameters'!$3:$3,0),FALSE),"[enter country-specific value")</f>
        <v>0.02</v>
      </c>
      <c r="Y518" s="211" cm="1">
        <f t="array" aca="1" ref="Y518" ca="1">IF($G518="D",VLOOKUP($A518,DefaultParameters,MATCH(Y$8,'Default Parameters'!$3:$3,0),FALSE),"[enter country-specific value")</f>
        <v>0.02</v>
      </c>
      <c r="Z518" s="211" cm="1">
        <f t="array" aca="1" ref="Z518" ca="1">IF($G518="D",VLOOKUP($A518,DefaultParameters,MATCH(Z$8,'Default Parameters'!$3:$3,0),FALSE),"[enter country-specific value")</f>
        <v>0.02</v>
      </c>
      <c r="AA518" s="211" cm="1">
        <f t="array" aca="1" ref="AA518" ca="1">IF($G518="D",VLOOKUP($A518,DefaultParameters,MATCH(AA$8,'Default Parameters'!$3:$3,0),FALSE),"[enter country-specific value")</f>
        <v>0.02</v>
      </c>
      <c r="AB518" s="211" cm="1">
        <f t="array" aca="1" ref="AB518" ca="1">IF($G518="D",VLOOKUP($A518,DefaultParameters,MATCH(AB$8,'Default Parameters'!$3:$3,0),FALSE),"[enter country-specific value")</f>
        <v>0.02</v>
      </c>
      <c r="AC518" s="211" cm="1">
        <f t="array" aca="1" ref="AC518" ca="1">IF($G518="D",VLOOKUP($A518,DefaultParameters,MATCH(AC$8,'Default Parameters'!$3:$3,0),FALSE),"[enter country-specific value")</f>
        <v>0.02</v>
      </c>
      <c r="AD518" s="211" cm="1">
        <f t="array" aca="1" ref="AD518" ca="1">IF($G518="D",VLOOKUP($A518,DefaultParameters,MATCH(AD$8,'Default Parameters'!$3:$3,0),FALSE),"[enter country-specific value")</f>
        <v>0.02</v>
      </c>
      <c r="AE518" s="211" cm="1">
        <f t="array" aca="1" ref="AE518" ca="1">IF($G518="D",VLOOKUP($A518,DefaultParameters,MATCH(AE$8,'Default Parameters'!$3:$3,0),FALSE),"[enter country-specific value")</f>
        <v>0.02</v>
      </c>
      <c r="AF518" s="211" cm="1">
        <f t="array" aca="1" ref="AF518" ca="1">IF($G518="D",VLOOKUP($A518,DefaultParameters,MATCH(AF$8,'Default Parameters'!$3:$3,0),FALSE),"[enter country-specific value")</f>
        <v>0.02</v>
      </c>
      <c r="AG518" s="211" cm="1">
        <f t="array" aca="1" ref="AG518" ca="1">IF($G518="D",VLOOKUP($A518,DefaultParameters,MATCH(AG$8,'Default Parameters'!$3:$3,0),FALSE),"[enter country-specific value")</f>
        <v>0.02</v>
      </c>
      <c r="AH518" s="211" cm="1">
        <f t="array" aca="1" ref="AH518" ca="1">IF($G518="D",VLOOKUP($A518,DefaultParameters,MATCH(AH$8,'Default Parameters'!$3:$3,0),FALSE),"[enter country-specific value")</f>
        <v>0.02</v>
      </c>
      <c r="AI518" s="211" cm="1">
        <f t="array" aca="1" ref="AI518" ca="1">IF($G518="D",VLOOKUP($A518,DefaultParameters,MATCH(AI$8,'Default Parameters'!$3:$3,0),FALSE),"[enter country-specific value")</f>
        <v>0.02</v>
      </c>
      <c r="AJ518" s="211" cm="1">
        <f t="array" aca="1" ref="AJ518" ca="1">IF($G518="D",VLOOKUP($A518,DefaultParameters,MATCH(AJ$8,'Default Parameters'!$3:$3,0),FALSE),"[enter country-specific value")</f>
        <v>0.02</v>
      </c>
      <c r="AK518" s="211" cm="1">
        <f t="array" aca="1" ref="AK518" ca="1">IF($G518="D",VLOOKUP($A518,DefaultParameters,MATCH(AK$8,'Default Parameters'!$3:$3,0),FALSE),"[enter country-specific value")</f>
        <v>0.02</v>
      </c>
      <c r="AL518" s="211" cm="1">
        <f t="array" aca="1" ref="AL518" ca="1">IF($G518="D",VLOOKUP($A518,DefaultParameters,MATCH(AL$8,'Default Parameters'!$3:$3,0),FALSE),"[enter country-specific value")</f>
        <v>0.02</v>
      </c>
      <c r="AM518" s="211" cm="1">
        <f t="array" aca="1" ref="AM518" ca="1">IF($G518="D",VLOOKUP($A518,DefaultParameters,MATCH(AM$8,'Default Parameters'!$3:$3,0),FALSE),"[enter country-specific value")</f>
        <v>0.02</v>
      </c>
      <c r="AN518" s="211" cm="1">
        <f t="array" aca="1" ref="AN518" ca="1">IF($G518="D",VLOOKUP($A518,DefaultParameters,MATCH(AN$8,'Default Parameters'!$3:$3,0),FALSE),"[enter country-specific value")</f>
        <v>0.02</v>
      </c>
      <c r="AO518" s="211" cm="1">
        <f t="array" aca="1" ref="AO518" ca="1">IF($G518="D",VLOOKUP($A518,DefaultParameters,MATCH(AO$8,'Default Parameters'!$3:$3,0),FALSE),"[enter country-specific value")</f>
        <v>0.02</v>
      </c>
      <c r="AP518" s="211"/>
      <c r="AQ518" s="211"/>
      <c r="AR518" s="211"/>
      <c r="AS518" s="211"/>
      <c r="AT518" s="211"/>
      <c r="AU518" s="188"/>
      <c r="AV518" s="43" t="e" cm="1">
        <f t="array" aca="1" ref="AV518" ca="1">IF($G518="D",VLOOKUP($A518,DefaultParameters,MATCH(AV$8,'Default Parameters'!$3:$3,0),FALSE),"[enter country-specific value")</f>
        <v>#N/A</v>
      </c>
    </row>
    <row r="519" spans="1:48" x14ac:dyDescent="0.25">
      <c r="A519" s="44" t="str">
        <f t="shared" si="121"/>
        <v>EF_N2O_Grazing_Non-dairy cattle (calves)</v>
      </c>
      <c r="B519" s="2" t="s">
        <v>129</v>
      </c>
      <c r="C519" s="2" t="s">
        <v>755</v>
      </c>
      <c r="D519" s="77" t="str">
        <f t="shared" ca="1" si="122"/>
        <v>N2O-N</v>
      </c>
      <c r="E519" s="2" t="s">
        <v>78</v>
      </c>
      <c r="F519" s="77" t="str">
        <f t="shared" ca="1" si="123"/>
        <v>kg N2O-N/kg N input</v>
      </c>
      <c r="G519" s="201" t="s">
        <v>124</v>
      </c>
      <c r="H519" s="2" t="s">
        <v>49</v>
      </c>
      <c r="I519" s="211" t="str">
        <f t="shared" ca="1" si="124"/>
        <v>IPCC 2006 TABLE 11.1 EF3 Default emission factors to estimate direct N2O emissions from urine and dung whilst grazing</v>
      </c>
      <c r="J519" s="202"/>
      <c r="K519" s="211" cm="1">
        <f t="array" aca="1" ref="K519" ca="1">IF($G519="D",VLOOKUP($A519,DefaultParameters,MATCH(K$8,'Default Parameters'!$3:$3,0),FALSE),"[enter country-specific value")</f>
        <v>0.02</v>
      </c>
      <c r="L519" s="211" cm="1">
        <f t="array" aca="1" ref="L519" ca="1">IF($G519="D",VLOOKUP($A519,DefaultParameters,MATCH(L$8,'Default Parameters'!$3:$3,0),FALSE),"[enter country-specific value")</f>
        <v>0.02</v>
      </c>
      <c r="M519" s="211" cm="1">
        <f t="array" aca="1" ref="M519" ca="1">IF($G519="D",VLOOKUP($A519,DefaultParameters,MATCH(M$8,'Default Parameters'!$3:$3,0),FALSE),"[enter country-specific value")</f>
        <v>0.02</v>
      </c>
      <c r="N519" s="211" cm="1">
        <f t="array" aca="1" ref="N519" ca="1">IF($G519="D",VLOOKUP($A519,DefaultParameters,MATCH(N$8,'Default Parameters'!$3:$3,0),FALSE),"[enter country-specific value")</f>
        <v>0.02</v>
      </c>
      <c r="O519" s="211" cm="1">
        <f t="array" aca="1" ref="O519" ca="1">IF($G519="D",VLOOKUP($A519,DefaultParameters,MATCH(O$8,'Default Parameters'!$3:$3,0),FALSE),"[enter country-specific value")</f>
        <v>0.02</v>
      </c>
      <c r="P519" s="211" cm="1">
        <f t="array" aca="1" ref="P519" ca="1">IF($G519="D",VLOOKUP($A519,DefaultParameters,MATCH(P$8,'Default Parameters'!$3:$3,0),FALSE),"[enter country-specific value")</f>
        <v>0.02</v>
      </c>
      <c r="Q519" s="211" cm="1">
        <f t="array" aca="1" ref="Q519" ca="1">IF($G519="D",VLOOKUP($A519,DefaultParameters,MATCH(Q$8,'Default Parameters'!$3:$3,0),FALSE),"[enter country-specific value")</f>
        <v>0.02</v>
      </c>
      <c r="R519" s="211" cm="1">
        <f t="array" aca="1" ref="R519" ca="1">IF($G519="D",VLOOKUP($A519,DefaultParameters,MATCH(R$8,'Default Parameters'!$3:$3,0),FALSE),"[enter country-specific value")</f>
        <v>0.02</v>
      </c>
      <c r="S519" s="211" cm="1">
        <f t="array" aca="1" ref="S519" ca="1">IF($G519="D",VLOOKUP($A519,DefaultParameters,MATCH(S$8,'Default Parameters'!$3:$3,0),FALSE),"[enter country-specific value")</f>
        <v>0.02</v>
      </c>
      <c r="T519" s="211" cm="1">
        <f t="array" aca="1" ref="T519" ca="1">IF($G519="D",VLOOKUP($A519,DefaultParameters,MATCH(T$8,'Default Parameters'!$3:$3,0),FALSE),"[enter country-specific value")</f>
        <v>0.02</v>
      </c>
      <c r="U519" s="211" cm="1">
        <f t="array" aca="1" ref="U519" ca="1">IF($G519="D",VLOOKUP($A519,DefaultParameters,MATCH(U$8,'Default Parameters'!$3:$3,0),FALSE),"[enter country-specific value")</f>
        <v>0.02</v>
      </c>
      <c r="V519" s="211" cm="1">
        <f t="array" aca="1" ref="V519" ca="1">IF($G519="D",VLOOKUP($A519,DefaultParameters,MATCH(V$8,'Default Parameters'!$3:$3,0),FALSE),"[enter country-specific value")</f>
        <v>0.02</v>
      </c>
      <c r="W519" s="211" cm="1">
        <f t="array" aca="1" ref="W519" ca="1">IF($G519="D",VLOOKUP($A519,DefaultParameters,MATCH(W$8,'Default Parameters'!$3:$3,0),FALSE),"[enter country-specific value")</f>
        <v>0.02</v>
      </c>
      <c r="X519" s="211" cm="1">
        <f t="array" aca="1" ref="X519" ca="1">IF($G519="D",VLOOKUP($A519,DefaultParameters,MATCH(X$8,'Default Parameters'!$3:$3,0),FALSE),"[enter country-specific value")</f>
        <v>0.02</v>
      </c>
      <c r="Y519" s="211" cm="1">
        <f t="array" aca="1" ref="Y519" ca="1">IF($G519="D",VLOOKUP($A519,DefaultParameters,MATCH(Y$8,'Default Parameters'!$3:$3,0),FALSE),"[enter country-specific value")</f>
        <v>0.02</v>
      </c>
      <c r="Z519" s="211" cm="1">
        <f t="array" aca="1" ref="Z519" ca="1">IF($G519="D",VLOOKUP($A519,DefaultParameters,MATCH(Z$8,'Default Parameters'!$3:$3,0),FALSE),"[enter country-specific value")</f>
        <v>0.02</v>
      </c>
      <c r="AA519" s="211" cm="1">
        <f t="array" aca="1" ref="AA519" ca="1">IF($G519="D",VLOOKUP($A519,DefaultParameters,MATCH(AA$8,'Default Parameters'!$3:$3,0),FALSE),"[enter country-specific value")</f>
        <v>0.02</v>
      </c>
      <c r="AB519" s="211" cm="1">
        <f t="array" aca="1" ref="AB519" ca="1">IF($G519="D",VLOOKUP($A519,DefaultParameters,MATCH(AB$8,'Default Parameters'!$3:$3,0),FALSE),"[enter country-specific value")</f>
        <v>0.02</v>
      </c>
      <c r="AC519" s="211" cm="1">
        <f t="array" aca="1" ref="AC519" ca="1">IF($G519="D",VLOOKUP($A519,DefaultParameters,MATCH(AC$8,'Default Parameters'!$3:$3,0),FALSE),"[enter country-specific value")</f>
        <v>0.02</v>
      </c>
      <c r="AD519" s="211" cm="1">
        <f t="array" aca="1" ref="AD519" ca="1">IF($G519="D",VLOOKUP($A519,DefaultParameters,MATCH(AD$8,'Default Parameters'!$3:$3,0),FALSE),"[enter country-specific value")</f>
        <v>0.02</v>
      </c>
      <c r="AE519" s="211" cm="1">
        <f t="array" aca="1" ref="AE519" ca="1">IF($G519="D",VLOOKUP($A519,DefaultParameters,MATCH(AE$8,'Default Parameters'!$3:$3,0),FALSE),"[enter country-specific value")</f>
        <v>0.02</v>
      </c>
      <c r="AF519" s="211" cm="1">
        <f t="array" aca="1" ref="AF519" ca="1">IF($G519="D",VLOOKUP($A519,DefaultParameters,MATCH(AF$8,'Default Parameters'!$3:$3,0),FALSE),"[enter country-specific value")</f>
        <v>0.02</v>
      </c>
      <c r="AG519" s="211" cm="1">
        <f t="array" aca="1" ref="AG519" ca="1">IF($G519="D",VLOOKUP($A519,DefaultParameters,MATCH(AG$8,'Default Parameters'!$3:$3,0),FALSE),"[enter country-specific value")</f>
        <v>0.02</v>
      </c>
      <c r="AH519" s="211" cm="1">
        <f t="array" aca="1" ref="AH519" ca="1">IF($G519="D",VLOOKUP($A519,DefaultParameters,MATCH(AH$8,'Default Parameters'!$3:$3,0),FALSE),"[enter country-specific value")</f>
        <v>0.02</v>
      </c>
      <c r="AI519" s="211" cm="1">
        <f t="array" aca="1" ref="AI519" ca="1">IF($G519="D",VLOOKUP($A519,DefaultParameters,MATCH(AI$8,'Default Parameters'!$3:$3,0),FALSE),"[enter country-specific value")</f>
        <v>0.02</v>
      </c>
      <c r="AJ519" s="211" cm="1">
        <f t="array" aca="1" ref="AJ519" ca="1">IF($G519="D",VLOOKUP($A519,DefaultParameters,MATCH(AJ$8,'Default Parameters'!$3:$3,0),FALSE),"[enter country-specific value")</f>
        <v>0.02</v>
      </c>
      <c r="AK519" s="211" cm="1">
        <f t="array" aca="1" ref="AK519" ca="1">IF($G519="D",VLOOKUP($A519,DefaultParameters,MATCH(AK$8,'Default Parameters'!$3:$3,0),FALSE),"[enter country-specific value")</f>
        <v>0.02</v>
      </c>
      <c r="AL519" s="211" cm="1">
        <f t="array" aca="1" ref="AL519" ca="1">IF($G519="D",VLOOKUP($A519,DefaultParameters,MATCH(AL$8,'Default Parameters'!$3:$3,0),FALSE),"[enter country-specific value")</f>
        <v>0.02</v>
      </c>
      <c r="AM519" s="211" cm="1">
        <f t="array" aca="1" ref="AM519" ca="1">IF($G519="D",VLOOKUP($A519,DefaultParameters,MATCH(AM$8,'Default Parameters'!$3:$3,0),FALSE),"[enter country-specific value")</f>
        <v>0.02</v>
      </c>
      <c r="AN519" s="211" cm="1">
        <f t="array" aca="1" ref="AN519" ca="1">IF($G519="D",VLOOKUP($A519,DefaultParameters,MATCH(AN$8,'Default Parameters'!$3:$3,0),FALSE),"[enter country-specific value")</f>
        <v>0.02</v>
      </c>
      <c r="AO519" s="211" cm="1">
        <f t="array" aca="1" ref="AO519" ca="1">IF($G519="D",VLOOKUP($A519,DefaultParameters,MATCH(AO$8,'Default Parameters'!$3:$3,0),FALSE),"[enter country-specific value")</f>
        <v>0.02</v>
      </c>
      <c r="AP519" s="211"/>
      <c r="AQ519" s="211"/>
      <c r="AR519" s="211"/>
      <c r="AS519" s="211"/>
      <c r="AT519" s="211"/>
      <c r="AU519" s="188"/>
      <c r="AV519" s="43" t="e" cm="1">
        <f t="array" aca="1" ref="AV519" ca="1">IF($G519="D",VLOOKUP($A519,DefaultParameters,MATCH(AV$8,'Default Parameters'!$3:$3,0),FALSE),"[enter country-specific value")</f>
        <v>#N/A</v>
      </c>
    </row>
    <row r="520" spans="1:48" x14ac:dyDescent="0.25">
      <c r="A520" s="44" t="str">
        <f t="shared" si="121"/>
        <v>EF_N2O_Grazing_Sheep</v>
      </c>
      <c r="B520" s="2" t="s">
        <v>129</v>
      </c>
      <c r="C520" s="2" t="s">
        <v>755</v>
      </c>
      <c r="D520" s="77" t="str">
        <f t="shared" ca="1" si="122"/>
        <v>N2O-N</v>
      </c>
      <c r="E520" s="2" t="s">
        <v>79</v>
      </c>
      <c r="F520" s="77" t="str">
        <f t="shared" ca="1" si="123"/>
        <v>kg N2O-N/kg N input</v>
      </c>
      <c r="G520" s="201" t="s">
        <v>124</v>
      </c>
      <c r="H520" s="2" t="s">
        <v>49</v>
      </c>
      <c r="I520" s="211" t="str">
        <f t="shared" ca="1" si="124"/>
        <v>IPCC 2006 TABLE 11.1 EF3 Default emission factors to estimate direct N2O emissions from urine and dung whilst grazing</v>
      </c>
      <c r="J520" s="202"/>
      <c r="K520" s="211" cm="1">
        <f t="array" aca="1" ref="K520" ca="1">IF($G520="D",VLOOKUP($A520,DefaultParameters,MATCH(K$8,'Default Parameters'!$3:$3,0),FALSE),"[enter country-specific value")</f>
        <v>0.01</v>
      </c>
      <c r="L520" s="211" cm="1">
        <f t="array" aca="1" ref="L520" ca="1">IF($G520="D",VLOOKUP($A520,DefaultParameters,MATCH(L$8,'Default Parameters'!$3:$3,0),FALSE),"[enter country-specific value")</f>
        <v>0.01</v>
      </c>
      <c r="M520" s="211" cm="1">
        <f t="array" aca="1" ref="M520" ca="1">IF($G520="D",VLOOKUP($A520,DefaultParameters,MATCH(M$8,'Default Parameters'!$3:$3,0),FALSE),"[enter country-specific value")</f>
        <v>0.01</v>
      </c>
      <c r="N520" s="211" cm="1">
        <f t="array" aca="1" ref="N520" ca="1">IF($G520="D",VLOOKUP($A520,DefaultParameters,MATCH(N$8,'Default Parameters'!$3:$3,0),FALSE),"[enter country-specific value")</f>
        <v>0.01</v>
      </c>
      <c r="O520" s="211" cm="1">
        <f t="array" aca="1" ref="O520" ca="1">IF($G520="D",VLOOKUP($A520,DefaultParameters,MATCH(O$8,'Default Parameters'!$3:$3,0),FALSE),"[enter country-specific value")</f>
        <v>0.01</v>
      </c>
      <c r="P520" s="211" cm="1">
        <f t="array" aca="1" ref="P520" ca="1">IF($G520="D",VLOOKUP($A520,DefaultParameters,MATCH(P$8,'Default Parameters'!$3:$3,0),FALSE),"[enter country-specific value")</f>
        <v>0.01</v>
      </c>
      <c r="Q520" s="211" cm="1">
        <f t="array" aca="1" ref="Q520" ca="1">IF($G520="D",VLOOKUP($A520,DefaultParameters,MATCH(Q$8,'Default Parameters'!$3:$3,0),FALSE),"[enter country-specific value")</f>
        <v>0.01</v>
      </c>
      <c r="R520" s="211" cm="1">
        <f t="array" aca="1" ref="R520" ca="1">IF($G520="D",VLOOKUP($A520,DefaultParameters,MATCH(R$8,'Default Parameters'!$3:$3,0),FALSE),"[enter country-specific value")</f>
        <v>0.01</v>
      </c>
      <c r="S520" s="211" cm="1">
        <f t="array" aca="1" ref="S520" ca="1">IF($G520="D",VLOOKUP($A520,DefaultParameters,MATCH(S$8,'Default Parameters'!$3:$3,0),FALSE),"[enter country-specific value")</f>
        <v>0.01</v>
      </c>
      <c r="T520" s="211" cm="1">
        <f t="array" aca="1" ref="T520" ca="1">IF($G520="D",VLOOKUP($A520,DefaultParameters,MATCH(T$8,'Default Parameters'!$3:$3,0),FALSE),"[enter country-specific value")</f>
        <v>0.01</v>
      </c>
      <c r="U520" s="211" cm="1">
        <f t="array" aca="1" ref="U520" ca="1">IF($G520="D",VLOOKUP($A520,DefaultParameters,MATCH(U$8,'Default Parameters'!$3:$3,0),FALSE),"[enter country-specific value")</f>
        <v>0.01</v>
      </c>
      <c r="V520" s="211" cm="1">
        <f t="array" aca="1" ref="V520" ca="1">IF($G520="D",VLOOKUP($A520,DefaultParameters,MATCH(V$8,'Default Parameters'!$3:$3,0),FALSE),"[enter country-specific value")</f>
        <v>0.01</v>
      </c>
      <c r="W520" s="211" cm="1">
        <f t="array" aca="1" ref="W520" ca="1">IF($G520="D",VLOOKUP($A520,DefaultParameters,MATCH(W$8,'Default Parameters'!$3:$3,0),FALSE),"[enter country-specific value")</f>
        <v>0.01</v>
      </c>
      <c r="X520" s="211" cm="1">
        <f t="array" aca="1" ref="X520" ca="1">IF($G520="D",VLOOKUP($A520,DefaultParameters,MATCH(X$8,'Default Parameters'!$3:$3,0),FALSE),"[enter country-specific value")</f>
        <v>0.01</v>
      </c>
      <c r="Y520" s="211" cm="1">
        <f t="array" aca="1" ref="Y520" ca="1">IF($G520="D",VLOOKUP($A520,DefaultParameters,MATCH(Y$8,'Default Parameters'!$3:$3,0),FALSE),"[enter country-specific value")</f>
        <v>0.01</v>
      </c>
      <c r="Z520" s="211" cm="1">
        <f t="array" aca="1" ref="Z520" ca="1">IF($G520="D",VLOOKUP($A520,DefaultParameters,MATCH(Z$8,'Default Parameters'!$3:$3,0),FALSE),"[enter country-specific value")</f>
        <v>0.01</v>
      </c>
      <c r="AA520" s="211" cm="1">
        <f t="array" aca="1" ref="AA520" ca="1">IF($G520="D",VLOOKUP($A520,DefaultParameters,MATCH(AA$8,'Default Parameters'!$3:$3,0),FALSE),"[enter country-specific value")</f>
        <v>0.01</v>
      </c>
      <c r="AB520" s="211" cm="1">
        <f t="array" aca="1" ref="AB520" ca="1">IF($G520="D",VLOOKUP($A520,DefaultParameters,MATCH(AB$8,'Default Parameters'!$3:$3,0),FALSE),"[enter country-specific value")</f>
        <v>0.01</v>
      </c>
      <c r="AC520" s="211" cm="1">
        <f t="array" aca="1" ref="AC520" ca="1">IF($G520="D",VLOOKUP($A520,DefaultParameters,MATCH(AC$8,'Default Parameters'!$3:$3,0),FALSE),"[enter country-specific value")</f>
        <v>0.01</v>
      </c>
      <c r="AD520" s="211" cm="1">
        <f t="array" aca="1" ref="AD520" ca="1">IF($G520="D",VLOOKUP($A520,DefaultParameters,MATCH(AD$8,'Default Parameters'!$3:$3,0),FALSE),"[enter country-specific value")</f>
        <v>0.01</v>
      </c>
      <c r="AE520" s="211" cm="1">
        <f t="array" aca="1" ref="AE520" ca="1">IF($G520="D",VLOOKUP($A520,DefaultParameters,MATCH(AE$8,'Default Parameters'!$3:$3,0),FALSE),"[enter country-specific value")</f>
        <v>0.01</v>
      </c>
      <c r="AF520" s="211" cm="1">
        <f t="array" aca="1" ref="AF520" ca="1">IF($G520="D",VLOOKUP($A520,DefaultParameters,MATCH(AF$8,'Default Parameters'!$3:$3,0),FALSE),"[enter country-specific value")</f>
        <v>0.01</v>
      </c>
      <c r="AG520" s="211" cm="1">
        <f t="array" aca="1" ref="AG520" ca="1">IF($G520="D",VLOOKUP($A520,DefaultParameters,MATCH(AG$8,'Default Parameters'!$3:$3,0),FALSE),"[enter country-specific value")</f>
        <v>0.01</v>
      </c>
      <c r="AH520" s="211" cm="1">
        <f t="array" aca="1" ref="AH520" ca="1">IF($G520="D",VLOOKUP($A520,DefaultParameters,MATCH(AH$8,'Default Parameters'!$3:$3,0),FALSE),"[enter country-specific value")</f>
        <v>0.01</v>
      </c>
      <c r="AI520" s="211" cm="1">
        <f t="array" aca="1" ref="AI520" ca="1">IF($G520="D",VLOOKUP($A520,DefaultParameters,MATCH(AI$8,'Default Parameters'!$3:$3,0),FALSE),"[enter country-specific value")</f>
        <v>0.01</v>
      </c>
      <c r="AJ520" s="211" cm="1">
        <f t="array" aca="1" ref="AJ520" ca="1">IF($G520="D",VLOOKUP($A520,DefaultParameters,MATCH(AJ$8,'Default Parameters'!$3:$3,0),FALSE),"[enter country-specific value")</f>
        <v>0.01</v>
      </c>
      <c r="AK520" s="211" cm="1">
        <f t="array" aca="1" ref="AK520" ca="1">IF($G520="D",VLOOKUP($A520,DefaultParameters,MATCH(AK$8,'Default Parameters'!$3:$3,0),FALSE),"[enter country-specific value")</f>
        <v>0.01</v>
      </c>
      <c r="AL520" s="211" cm="1">
        <f t="array" aca="1" ref="AL520" ca="1">IF($G520="D",VLOOKUP($A520,DefaultParameters,MATCH(AL$8,'Default Parameters'!$3:$3,0),FALSE),"[enter country-specific value")</f>
        <v>0.01</v>
      </c>
      <c r="AM520" s="211" cm="1">
        <f t="array" aca="1" ref="AM520" ca="1">IF($G520="D",VLOOKUP($A520,DefaultParameters,MATCH(AM$8,'Default Parameters'!$3:$3,0),FALSE),"[enter country-specific value")</f>
        <v>0.01</v>
      </c>
      <c r="AN520" s="211" cm="1">
        <f t="array" aca="1" ref="AN520" ca="1">IF($G520="D",VLOOKUP($A520,DefaultParameters,MATCH(AN$8,'Default Parameters'!$3:$3,0),FALSE),"[enter country-specific value")</f>
        <v>0.01</v>
      </c>
      <c r="AO520" s="211" cm="1">
        <f t="array" aca="1" ref="AO520" ca="1">IF($G520="D",VLOOKUP($A520,DefaultParameters,MATCH(AO$8,'Default Parameters'!$3:$3,0),FALSE),"[enter country-specific value")</f>
        <v>0.01</v>
      </c>
      <c r="AP520" s="211"/>
      <c r="AQ520" s="211"/>
      <c r="AR520" s="211"/>
      <c r="AS520" s="211"/>
      <c r="AT520" s="211"/>
      <c r="AU520" s="188"/>
      <c r="AV520" s="43" t="e" cm="1">
        <f t="array" aca="1" ref="AV520" ca="1">IF($G520="D",VLOOKUP($A520,DefaultParameters,MATCH(AV$8,'Default Parameters'!$3:$3,0),FALSE),"[enter country-specific value")</f>
        <v>#N/A</v>
      </c>
    </row>
    <row r="521" spans="1:48" x14ac:dyDescent="0.25">
      <c r="A521" s="44" t="str">
        <f t="shared" si="121"/>
        <v>EF_N2O_Grazing_Swine (finishing pigs)</v>
      </c>
      <c r="B521" s="2" t="s">
        <v>129</v>
      </c>
      <c r="C521" s="2" t="s">
        <v>755</v>
      </c>
      <c r="D521" s="77" t="str">
        <f t="shared" ca="1" si="122"/>
        <v>N2O-N</v>
      </c>
      <c r="E521" s="2" t="s">
        <v>538</v>
      </c>
      <c r="F521" s="77" t="str">
        <f t="shared" ca="1" si="123"/>
        <v>kg N2O-N/kg N input</v>
      </c>
      <c r="G521" s="201" t="s">
        <v>124</v>
      </c>
      <c r="H521" s="2" t="s">
        <v>49</v>
      </c>
      <c r="I521" s="211" t="str">
        <f t="shared" ca="1" si="124"/>
        <v>IPCC 2006 TABLE 11.1 EF3 Default emission factors to estimate direct N2O emissions from urine and dung whilst grazing</v>
      </c>
      <c r="J521" s="202"/>
      <c r="K521" s="211" cm="1">
        <f t="array" aca="1" ref="K521" ca="1">IF($G521="D",VLOOKUP($A521,DefaultParameters,MATCH(K$8,'Default Parameters'!$3:$3,0),FALSE),"[enter country-specific value")</f>
        <v>0.02</v>
      </c>
      <c r="L521" s="211" cm="1">
        <f t="array" aca="1" ref="L521" ca="1">IF($G521="D",VLOOKUP($A521,DefaultParameters,MATCH(L$8,'Default Parameters'!$3:$3,0),FALSE),"[enter country-specific value")</f>
        <v>0.02</v>
      </c>
      <c r="M521" s="211" cm="1">
        <f t="array" aca="1" ref="M521" ca="1">IF($G521="D",VLOOKUP($A521,DefaultParameters,MATCH(M$8,'Default Parameters'!$3:$3,0),FALSE),"[enter country-specific value")</f>
        <v>0.02</v>
      </c>
      <c r="N521" s="211" cm="1">
        <f t="array" aca="1" ref="N521" ca="1">IF($G521="D",VLOOKUP($A521,DefaultParameters,MATCH(N$8,'Default Parameters'!$3:$3,0),FALSE),"[enter country-specific value")</f>
        <v>0.02</v>
      </c>
      <c r="O521" s="211" cm="1">
        <f t="array" aca="1" ref="O521" ca="1">IF($G521="D",VLOOKUP($A521,DefaultParameters,MATCH(O$8,'Default Parameters'!$3:$3,0),FALSE),"[enter country-specific value")</f>
        <v>0.02</v>
      </c>
      <c r="P521" s="211" cm="1">
        <f t="array" aca="1" ref="P521" ca="1">IF($G521="D",VLOOKUP($A521,DefaultParameters,MATCH(P$8,'Default Parameters'!$3:$3,0),FALSE),"[enter country-specific value")</f>
        <v>0.02</v>
      </c>
      <c r="Q521" s="211" cm="1">
        <f t="array" aca="1" ref="Q521" ca="1">IF($G521="D",VLOOKUP($A521,DefaultParameters,MATCH(Q$8,'Default Parameters'!$3:$3,0),FALSE),"[enter country-specific value")</f>
        <v>0.02</v>
      </c>
      <c r="R521" s="211" cm="1">
        <f t="array" aca="1" ref="R521" ca="1">IF($G521="D",VLOOKUP($A521,DefaultParameters,MATCH(R$8,'Default Parameters'!$3:$3,0),FALSE),"[enter country-specific value")</f>
        <v>0.02</v>
      </c>
      <c r="S521" s="211" cm="1">
        <f t="array" aca="1" ref="S521" ca="1">IF($G521="D",VLOOKUP($A521,DefaultParameters,MATCH(S$8,'Default Parameters'!$3:$3,0),FALSE),"[enter country-specific value")</f>
        <v>0.02</v>
      </c>
      <c r="T521" s="211" cm="1">
        <f t="array" aca="1" ref="T521" ca="1">IF($G521="D",VLOOKUP($A521,DefaultParameters,MATCH(T$8,'Default Parameters'!$3:$3,0),FALSE),"[enter country-specific value")</f>
        <v>0.02</v>
      </c>
      <c r="U521" s="211" cm="1">
        <f t="array" aca="1" ref="U521" ca="1">IF($G521="D",VLOOKUP($A521,DefaultParameters,MATCH(U$8,'Default Parameters'!$3:$3,0),FALSE),"[enter country-specific value")</f>
        <v>0.02</v>
      </c>
      <c r="V521" s="211" cm="1">
        <f t="array" aca="1" ref="V521" ca="1">IF($G521="D",VLOOKUP($A521,DefaultParameters,MATCH(V$8,'Default Parameters'!$3:$3,0),FALSE),"[enter country-specific value")</f>
        <v>0.02</v>
      </c>
      <c r="W521" s="211" cm="1">
        <f t="array" aca="1" ref="W521" ca="1">IF($G521="D",VLOOKUP($A521,DefaultParameters,MATCH(W$8,'Default Parameters'!$3:$3,0),FALSE),"[enter country-specific value")</f>
        <v>0.02</v>
      </c>
      <c r="X521" s="211" cm="1">
        <f t="array" aca="1" ref="X521" ca="1">IF($G521="D",VLOOKUP($A521,DefaultParameters,MATCH(X$8,'Default Parameters'!$3:$3,0),FALSE),"[enter country-specific value")</f>
        <v>0.02</v>
      </c>
      <c r="Y521" s="211" cm="1">
        <f t="array" aca="1" ref="Y521" ca="1">IF($G521="D",VLOOKUP($A521,DefaultParameters,MATCH(Y$8,'Default Parameters'!$3:$3,0),FALSE),"[enter country-specific value")</f>
        <v>0.02</v>
      </c>
      <c r="Z521" s="211" cm="1">
        <f t="array" aca="1" ref="Z521" ca="1">IF($G521="D",VLOOKUP($A521,DefaultParameters,MATCH(Z$8,'Default Parameters'!$3:$3,0),FALSE),"[enter country-specific value")</f>
        <v>0.02</v>
      </c>
      <c r="AA521" s="211" cm="1">
        <f t="array" aca="1" ref="AA521" ca="1">IF($G521="D",VLOOKUP($A521,DefaultParameters,MATCH(AA$8,'Default Parameters'!$3:$3,0),FALSE),"[enter country-specific value")</f>
        <v>0.02</v>
      </c>
      <c r="AB521" s="211" cm="1">
        <f t="array" aca="1" ref="AB521" ca="1">IF($G521="D",VLOOKUP($A521,DefaultParameters,MATCH(AB$8,'Default Parameters'!$3:$3,0),FALSE),"[enter country-specific value")</f>
        <v>0.02</v>
      </c>
      <c r="AC521" s="211" cm="1">
        <f t="array" aca="1" ref="AC521" ca="1">IF($G521="D",VLOOKUP($A521,DefaultParameters,MATCH(AC$8,'Default Parameters'!$3:$3,0),FALSE),"[enter country-specific value")</f>
        <v>0.02</v>
      </c>
      <c r="AD521" s="211" cm="1">
        <f t="array" aca="1" ref="AD521" ca="1">IF($G521="D",VLOOKUP($A521,DefaultParameters,MATCH(AD$8,'Default Parameters'!$3:$3,0),FALSE),"[enter country-specific value")</f>
        <v>0.02</v>
      </c>
      <c r="AE521" s="211" cm="1">
        <f t="array" aca="1" ref="AE521" ca="1">IF($G521="D",VLOOKUP($A521,DefaultParameters,MATCH(AE$8,'Default Parameters'!$3:$3,0),FALSE),"[enter country-specific value")</f>
        <v>0.02</v>
      </c>
      <c r="AF521" s="211" cm="1">
        <f t="array" aca="1" ref="AF521" ca="1">IF($G521="D",VLOOKUP($A521,DefaultParameters,MATCH(AF$8,'Default Parameters'!$3:$3,0),FALSE),"[enter country-specific value")</f>
        <v>0.02</v>
      </c>
      <c r="AG521" s="211" cm="1">
        <f t="array" aca="1" ref="AG521" ca="1">IF($G521="D",VLOOKUP($A521,DefaultParameters,MATCH(AG$8,'Default Parameters'!$3:$3,0),FALSE),"[enter country-specific value")</f>
        <v>0.02</v>
      </c>
      <c r="AH521" s="211" cm="1">
        <f t="array" aca="1" ref="AH521" ca="1">IF($G521="D",VLOOKUP($A521,DefaultParameters,MATCH(AH$8,'Default Parameters'!$3:$3,0),FALSE),"[enter country-specific value")</f>
        <v>0.02</v>
      </c>
      <c r="AI521" s="211" cm="1">
        <f t="array" aca="1" ref="AI521" ca="1">IF($G521="D",VLOOKUP($A521,DefaultParameters,MATCH(AI$8,'Default Parameters'!$3:$3,0),FALSE),"[enter country-specific value")</f>
        <v>0.02</v>
      </c>
      <c r="AJ521" s="211" cm="1">
        <f t="array" aca="1" ref="AJ521" ca="1">IF($G521="D",VLOOKUP($A521,DefaultParameters,MATCH(AJ$8,'Default Parameters'!$3:$3,0),FALSE),"[enter country-specific value")</f>
        <v>0.02</v>
      </c>
      <c r="AK521" s="211" cm="1">
        <f t="array" aca="1" ref="AK521" ca="1">IF($G521="D",VLOOKUP($A521,DefaultParameters,MATCH(AK$8,'Default Parameters'!$3:$3,0),FALSE),"[enter country-specific value")</f>
        <v>0.02</v>
      </c>
      <c r="AL521" s="211" cm="1">
        <f t="array" aca="1" ref="AL521" ca="1">IF($G521="D",VLOOKUP($A521,DefaultParameters,MATCH(AL$8,'Default Parameters'!$3:$3,0),FALSE),"[enter country-specific value")</f>
        <v>0.02</v>
      </c>
      <c r="AM521" s="211" cm="1">
        <f t="array" aca="1" ref="AM521" ca="1">IF($G521="D",VLOOKUP($A521,DefaultParameters,MATCH(AM$8,'Default Parameters'!$3:$3,0),FALSE),"[enter country-specific value")</f>
        <v>0.02</v>
      </c>
      <c r="AN521" s="211" cm="1">
        <f t="array" aca="1" ref="AN521" ca="1">IF($G521="D",VLOOKUP($A521,DefaultParameters,MATCH(AN$8,'Default Parameters'!$3:$3,0),FALSE),"[enter country-specific value")</f>
        <v>0.02</v>
      </c>
      <c r="AO521" s="211" cm="1">
        <f t="array" aca="1" ref="AO521" ca="1">IF($G521="D",VLOOKUP($A521,DefaultParameters,MATCH(AO$8,'Default Parameters'!$3:$3,0),FALSE),"[enter country-specific value")</f>
        <v>0.02</v>
      </c>
      <c r="AP521" s="211"/>
      <c r="AQ521" s="211"/>
      <c r="AR521" s="211"/>
      <c r="AS521" s="211"/>
      <c r="AT521" s="211"/>
      <c r="AU521" s="188"/>
      <c r="AV521" s="43" t="e" cm="1">
        <f t="array" aca="1" ref="AV521" ca="1">IF($G521="D",VLOOKUP($A521,DefaultParameters,MATCH(AV$8,'Default Parameters'!$3:$3,0),FALSE),"[enter country-specific value")</f>
        <v>#N/A</v>
      </c>
    </row>
    <row r="522" spans="1:48" x14ac:dyDescent="0.25">
      <c r="A522" s="44" t="str">
        <f t="shared" si="121"/>
        <v>EF_N2O_Grazing_Swine (sows)</v>
      </c>
      <c r="B522" s="2" t="s">
        <v>129</v>
      </c>
      <c r="C522" s="2" t="s">
        <v>755</v>
      </c>
      <c r="D522" s="77" t="str">
        <f t="shared" ca="1" si="122"/>
        <v>N2O-N</v>
      </c>
      <c r="E522" s="2" t="s">
        <v>145</v>
      </c>
      <c r="F522" s="77" t="str">
        <f t="shared" ca="1" si="123"/>
        <v>kg N2O-N/kg N input</v>
      </c>
      <c r="G522" s="201" t="s">
        <v>124</v>
      </c>
      <c r="H522" s="2" t="s">
        <v>49</v>
      </c>
      <c r="I522" s="211" t="str">
        <f t="shared" ca="1" si="124"/>
        <v>IPCC 2006 TABLE 11.1 EF3 Default emission factors to estimate direct N2O emissions from urine and dung whilst grazing</v>
      </c>
      <c r="J522" s="202"/>
      <c r="K522" s="211" cm="1">
        <f t="array" aca="1" ref="K522" ca="1">IF($G522="D",VLOOKUP($A522,DefaultParameters,MATCH(K$8,'Default Parameters'!$3:$3,0),FALSE),"[enter country-specific value")</f>
        <v>0.02</v>
      </c>
      <c r="L522" s="211" cm="1">
        <f t="array" aca="1" ref="L522" ca="1">IF($G522="D",VLOOKUP($A522,DefaultParameters,MATCH(L$8,'Default Parameters'!$3:$3,0),FALSE),"[enter country-specific value")</f>
        <v>0.02</v>
      </c>
      <c r="M522" s="211" cm="1">
        <f t="array" aca="1" ref="M522" ca="1">IF($G522="D",VLOOKUP($A522,DefaultParameters,MATCH(M$8,'Default Parameters'!$3:$3,0),FALSE),"[enter country-specific value")</f>
        <v>0.02</v>
      </c>
      <c r="N522" s="211" cm="1">
        <f t="array" aca="1" ref="N522" ca="1">IF($G522="D",VLOOKUP($A522,DefaultParameters,MATCH(N$8,'Default Parameters'!$3:$3,0),FALSE),"[enter country-specific value")</f>
        <v>0.02</v>
      </c>
      <c r="O522" s="211" cm="1">
        <f t="array" aca="1" ref="O522" ca="1">IF($G522="D",VLOOKUP($A522,DefaultParameters,MATCH(O$8,'Default Parameters'!$3:$3,0),FALSE),"[enter country-specific value")</f>
        <v>0.02</v>
      </c>
      <c r="P522" s="211" cm="1">
        <f t="array" aca="1" ref="P522" ca="1">IF($G522="D",VLOOKUP($A522,DefaultParameters,MATCH(P$8,'Default Parameters'!$3:$3,0),FALSE),"[enter country-specific value")</f>
        <v>0.02</v>
      </c>
      <c r="Q522" s="211" cm="1">
        <f t="array" aca="1" ref="Q522" ca="1">IF($G522="D",VLOOKUP($A522,DefaultParameters,MATCH(Q$8,'Default Parameters'!$3:$3,0),FALSE),"[enter country-specific value")</f>
        <v>0.02</v>
      </c>
      <c r="R522" s="211" cm="1">
        <f t="array" aca="1" ref="R522" ca="1">IF($G522="D",VLOOKUP($A522,DefaultParameters,MATCH(R$8,'Default Parameters'!$3:$3,0),FALSE),"[enter country-specific value")</f>
        <v>0.02</v>
      </c>
      <c r="S522" s="211" cm="1">
        <f t="array" aca="1" ref="S522" ca="1">IF($G522="D",VLOOKUP($A522,DefaultParameters,MATCH(S$8,'Default Parameters'!$3:$3,0),FALSE),"[enter country-specific value")</f>
        <v>0.02</v>
      </c>
      <c r="T522" s="211" cm="1">
        <f t="array" aca="1" ref="T522" ca="1">IF($G522="D",VLOOKUP($A522,DefaultParameters,MATCH(T$8,'Default Parameters'!$3:$3,0),FALSE),"[enter country-specific value")</f>
        <v>0.02</v>
      </c>
      <c r="U522" s="211" cm="1">
        <f t="array" aca="1" ref="U522" ca="1">IF($G522="D",VLOOKUP($A522,DefaultParameters,MATCH(U$8,'Default Parameters'!$3:$3,0),FALSE),"[enter country-specific value")</f>
        <v>0.02</v>
      </c>
      <c r="V522" s="211" cm="1">
        <f t="array" aca="1" ref="V522" ca="1">IF($G522="D",VLOOKUP($A522,DefaultParameters,MATCH(V$8,'Default Parameters'!$3:$3,0),FALSE),"[enter country-specific value")</f>
        <v>0.02</v>
      </c>
      <c r="W522" s="211" cm="1">
        <f t="array" aca="1" ref="W522" ca="1">IF($G522="D",VLOOKUP($A522,DefaultParameters,MATCH(W$8,'Default Parameters'!$3:$3,0),FALSE),"[enter country-specific value")</f>
        <v>0.02</v>
      </c>
      <c r="X522" s="211" cm="1">
        <f t="array" aca="1" ref="X522" ca="1">IF($G522="D",VLOOKUP($A522,DefaultParameters,MATCH(X$8,'Default Parameters'!$3:$3,0),FALSE),"[enter country-specific value")</f>
        <v>0.02</v>
      </c>
      <c r="Y522" s="211" cm="1">
        <f t="array" aca="1" ref="Y522" ca="1">IF($G522="D",VLOOKUP($A522,DefaultParameters,MATCH(Y$8,'Default Parameters'!$3:$3,0),FALSE),"[enter country-specific value")</f>
        <v>0.02</v>
      </c>
      <c r="Z522" s="211" cm="1">
        <f t="array" aca="1" ref="Z522" ca="1">IF($G522="D",VLOOKUP($A522,DefaultParameters,MATCH(Z$8,'Default Parameters'!$3:$3,0),FALSE),"[enter country-specific value")</f>
        <v>0.02</v>
      </c>
      <c r="AA522" s="211" cm="1">
        <f t="array" aca="1" ref="AA522" ca="1">IF($G522="D",VLOOKUP($A522,DefaultParameters,MATCH(AA$8,'Default Parameters'!$3:$3,0),FALSE),"[enter country-specific value")</f>
        <v>0.02</v>
      </c>
      <c r="AB522" s="211" cm="1">
        <f t="array" aca="1" ref="AB522" ca="1">IF($G522="D",VLOOKUP($A522,DefaultParameters,MATCH(AB$8,'Default Parameters'!$3:$3,0),FALSE),"[enter country-specific value")</f>
        <v>0.02</v>
      </c>
      <c r="AC522" s="211" cm="1">
        <f t="array" aca="1" ref="AC522" ca="1">IF($G522="D",VLOOKUP($A522,DefaultParameters,MATCH(AC$8,'Default Parameters'!$3:$3,0),FALSE),"[enter country-specific value")</f>
        <v>0.02</v>
      </c>
      <c r="AD522" s="211" cm="1">
        <f t="array" aca="1" ref="AD522" ca="1">IF($G522="D",VLOOKUP($A522,DefaultParameters,MATCH(AD$8,'Default Parameters'!$3:$3,0),FALSE),"[enter country-specific value")</f>
        <v>0.02</v>
      </c>
      <c r="AE522" s="211" cm="1">
        <f t="array" aca="1" ref="AE522" ca="1">IF($G522="D",VLOOKUP($A522,DefaultParameters,MATCH(AE$8,'Default Parameters'!$3:$3,0),FALSE),"[enter country-specific value")</f>
        <v>0.02</v>
      </c>
      <c r="AF522" s="211" cm="1">
        <f t="array" aca="1" ref="AF522" ca="1">IF($G522="D",VLOOKUP($A522,DefaultParameters,MATCH(AF$8,'Default Parameters'!$3:$3,0),FALSE),"[enter country-specific value")</f>
        <v>0.02</v>
      </c>
      <c r="AG522" s="211" cm="1">
        <f t="array" aca="1" ref="AG522" ca="1">IF($G522="D",VLOOKUP($A522,DefaultParameters,MATCH(AG$8,'Default Parameters'!$3:$3,0),FALSE),"[enter country-specific value")</f>
        <v>0.02</v>
      </c>
      <c r="AH522" s="211" cm="1">
        <f t="array" aca="1" ref="AH522" ca="1">IF($G522="D",VLOOKUP($A522,DefaultParameters,MATCH(AH$8,'Default Parameters'!$3:$3,0),FALSE),"[enter country-specific value")</f>
        <v>0.02</v>
      </c>
      <c r="AI522" s="211" cm="1">
        <f t="array" aca="1" ref="AI522" ca="1">IF($G522="D",VLOOKUP($A522,DefaultParameters,MATCH(AI$8,'Default Parameters'!$3:$3,0),FALSE),"[enter country-specific value")</f>
        <v>0.02</v>
      </c>
      <c r="AJ522" s="211" cm="1">
        <f t="array" aca="1" ref="AJ522" ca="1">IF($G522="D",VLOOKUP($A522,DefaultParameters,MATCH(AJ$8,'Default Parameters'!$3:$3,0),FALSE),"[enter country-specific value")</f>
        <v>0.02</v>
      </c>
      <c r="AK522" s="211" cm="1">
        <f t="array" aca="1" ref="AK522" ca="1">IF($G522="D",VLOOKUP($A522,DefaultParameters,MATCH(AK$8,'Default Parameters'!$3:$3,0),FALSE),"[enter country-specific value")</f>
        <v>0.02</v>
      </c>
      <c r="AL522" s="211" cm="1">
        <f t="array" aca="1" ref="AL522" ca="1">IF($G522="D",VLOOKUP($A522,DefaultParameters,MATCH(AL$8,'Default Parameters'!$3:$3,0),FALSE),"[enter country-specific value")</f>
        <v>0.02</v>
      </c>
      <c r="AM522" s="211" cm="1">
        <f t="array" aca="1" ref="AM522" ca="1">IF($G522="D",VLOOKUP($A522,DefaultParameters,MATCH(AM$8,'Default Parameters'!$3:$3,0),FALSE),"[enter country-specific value")</f>
        <v>0.02</v>
      </c>
      <c r="AN522" s="211" cm="1">
        <f t="array" aca="1" ref="AN522" ca="1">IF($G522="D",VLOOKUP($A522,DefaultParameters,MATCH(AN$8,'Default Parameters'!$3:$3,0),FALSE),"[enter country-specific value")</f>
        <v>0.02</v>
      </c>
      <c r="AO522" s="211" cm="1">
        <f t="array" aca="1" ref="AO522" ca="1">IF($G522="D",VLOOKUP($A522,DefaultParameters,MATCH(AO$8,'Default Parameters'!$3:$3,0),FALSE),"[enter country-specific value")</f>
        <v>0.02</v>
      </c>
      <c r="AP522" s="211"/>
      <c r="AQ522" s="211"/>
      <c r="AR522" s="211"/>
      <c r="AS522" s="211"/>
      <c r="AT522" s="211"/>
      <c r="AU522" s="188"/>
      <c r="AV522" s="211" t="e" cm="1">
        <f t="array" aca="1" ref="AV522" ca="1">IF($G522="D",VLOOKUP($A522,DefaultParameters,MATCH(AV$8,'Default Parameters'!$3:$3,0),FALSE),"[enter country-specific value")</f>
        <v>#N/A</v>
      </c>
    </row>
    <row r="523" spans="1:48" x14ac:dyDescent="0.25">
      <c r="A523" s="44" t="str">
        <f t="shared" si="121"/>
        <v>EF_N2O_Grazing_Buffalo</v>
      </c>
      <c r="B523" s="2" t="s">
        <v>129</v>
      </c>
      <c r="C523" s="2" t="s">
        <v>755</v>
      </c>
      <c r="D523" s="77" t="str">
        <f t="shared" ca="1" si="122"/>
        <v>N2O-N</v>
      </c>
      <c r="E523" s="2" t="s">
        <v>80</v>
      </c>
      <c r="F523" s="77" t="str">
        <f t="shared" ca="1" si="123"/>
        <v>kg N2O-N/kg N input</v>
      </c>
      <c r="G523" s="201" t="s">
        <v>124</v>
      </c>
      <c r="H523" s="2" t="s">
        <v>49</v>
      </c>
      <c r="I523" s="211" t="str">
        <f t="shared" ca="1" si="124"/>
        <v>IPCC 2006 TABLE 11.1 EF3 Default emission factors to estimate direct N2O emissions from urine and dung whilst grazing</v>
      </c>
      <c r="J523" s="202"/>
      <c r="K523" s="211" cm="1">
        <f t="array" aca="1" ref="K523" ca="1">IF($G523="D",VLOOKUP($A523,DefaultParameters,MATCH(K$8,'Default Parameters'!$3:$3,0),FALSE),"[enter country-specific value")</f>
        <v>0.02</v>
      </c>
      <c r="L523" s="211" cm="1">
        <f t="array" aca="1" ref="L523" ca="1">IF($G523="D",VLOOKUP($A523,DefaultParameters,MATCH(L$8,'Default Parameters'!$3:$3,0),FALSE),"[enter country-specific value")</f>
        <v>0.02</v>
      </c>
      <c r="M523" s="211" cm="1">
        <f t="array" aca="1" ref="M523" ca="1">IF($G523="D",VLOOKUP($A523,DefaultParameters,MATCH(M$8,'Default Parameters'!$3:$3,0),FALSE),"[enter country-specific value")</f>
        <v>0.02</v>
      </c>
      <c r="N523" s="211" cm="1">
        <f t="array" aca="1" ref="N523" ca="1">IF($G523="D",VLOOKUP($A523,DefaultParameters,MATCH(N$8,'Default Parameters'!$3:$3,0),FALSE),"[enter country-specific value")</f>
        <v>0.02</v>
      </c>
      <c r="O523" s="211" cm="1">
        <f t="array" aca="1" ref="O523" ca="1">IF($G523="D",VLOOKUP($A523,DefaultParameters,MATCH(O$8,'Default Parameters'!$3:$3,0),FALSE),"[enter country-specific value")</f>
        <v>0.02</v>
      </c>
      <c r="P523" s="211" cm="1">
        <f t="array" aca="1" ref="P523" ca="1">IF($G523="D",VLOOKUP($A523,DefaultParameters,MATCH(P$8,'Default Parameters'!$3:$3,0),FALSE),"[enter country-specific value")</f>
        <v>0.02</v>
      </c>
      <c r="Q523" s="211" cm="1">
        <f t="array" aca="1" ref="Q523" ca="1">IF($G523="D",VLOOKUP($A523,DefaultParameters,MATCH(Q$8,'Default Parameters'!$3:$3,0),FALSE),"[enter country-specific value")</f>
        <v>0.02</v>
      </c>
      <c r="R523" s="211" cm="1">
        <f t="array" aca="1" ref="R523" ca="1">IF($G523="D",VLOOKUP($A523,DefaultParameters,MATCH(R$8,'Default Parameters'!$3:$3,0),FALSE),"[enter country-specific value")</f>
        <v>0.02</v>
      </c>
      <c r="S523" s="211" cm="1">
        <f t="array" aca="1" ref="S523" ca="1">IF($G523="D",VLOOKUP($A523,DefaultParameters,MATCH(S$8,'Default Parameters'!$3:$3,0),FALSE),"[enter country-specific value")</f>
        <v>0.02</v>
      </c>
      <c r="T523" s="211" cm="1">
        <f t="array" aca="1" ref="T523" ca="1">IF($G523="D",VLOOKUP($A523,DefaultParameters,MATCH(T$8,'Default Parameters'!$3:$3,0),FALSE),"[enter country-specific value")</f>
        <v>0.02</v>
      </c>
      <c r="U523" s="211" cm="1">
        <f t="array" aca="1" ref="U523" ca="1">IF($G523="D",VLOOKUP($A523,DefaultParameters,MATCH(U$8,'Default Parameters'!$3:$3,0),FALSE),"[enter country-specific value")</f>
        <v>0.02</v>
      </c>
      <c r="V523" s="211" cm="1">
        <f t="array" aca="1" ref="V523" ca="1">IF($G523="D",VLOOKUP($A523,DefaultParameters,MATCH(V$8,'Default Parameters'!$3:$3,0),FALSE),"[enter country-specific value")</f>
        <v>0.02</v>
      </c>
      <c r="W523" s="211" cm="1">
        <f t="array" aca="1" ref="W523" ca="1">IF($G523="D",VLOOKUP($A523,DefaultParameters,MATCH(W$8,'Default Parameters'!$3:$3,0),FALSE),"[enter country-specific value")</f>
        <v>0.02</v>
      </c>
      <c r="X523" s="211" cm="1">
        <f t="array" aca="1" ref="X523" ca="1">IF($G523="D",VLOOKUP($A523,DefaultParameters,MATCH(X$8,'Default Parameters'!$3:$3,0),FALSE),"[enter country-specific value")</f>
        <v>0.02</v>
      </c>
      <c r="Y523" s="211" cm="1">
        <f t="array" aca="1" ref="Y523" ca="1">IF($G523="D",VLOOKUP($A523,DefaultParameters,MATCH(Y$8,'Default Parameters'!$3:$3,0),FALSE),"[enter country-specific value")</f>
        <v>0.02</v>
      </c>
      <c r="Z523" s="211" cm="1">
        <f t="array" aca="1" ref="Z523" ca="1">IF($G523="D",VLOOKUP($A523,DefaultParameters,MATCH(Z$8,'Default Parameters'!$3:$3,0),FALSE),"[enter country-specific value")</f>
        <v>0.02</v>
      </c>
      <c r="AA523" s="211" cm="1">
        <f t="array" aca="1" ref="AA523" ca="1">IF($G523="D",VLOOKUP($A523,DefaultParameters,MATCH(AA$8,'Default Parameters'!$3:$3,0),FALSE),"[enter country-specific value")</f>
        <v>0.02</v>
      </c>
      <c r="AB523" s="211" cm="1">
        <f t="array" aca="1" ref="AB523" ca="1">IF($G523="D",VLOOKUP($A523,DefaultParameters,MATCH(AB$8,'Default Parameters'!$3:$3,0),FALSE),"[enter country-specific value")</f>
        <v>0.02</v>
      </c>
      <c r="AC523" s="211" cm="1">
        <f t="array" aca="1" ref="AC523" ca="1">IF($G523="D",VLOOKUP($A523,DefaultParameters,MATCH(AC$8,'Default Parameters'!$3:$3,0),FALSE),"[enter country-specific value")</f>
        <v>0.02</v>
      </c>
      <c r="AD523" s="211" cm="1">
        <f t="array" aca="1" ref="AD523" ca="1">IF($G523="D",VLOOKUP($A523,DefaultParameters,MATCH(AD$8,'Default Parameters'!$3:$3,0),FALSE),"[enter country-specific value")</f>
        <v>0.02</v>
      </c>
      <c r="AE523" s="211" cm="1">
        <f t="array" aca="1" ref="AE523" ca="1">IF($G523="D",VLOOKUP($A523,DefaultParameters,MATCH(AE$8,'Default Parameters'!$3:$3,0),FALSE),"[enter country-specific value")</f>
        <v>0.02</v>
      </c>
      <c r="AF523" s="211" cm="1">
        <f t="array" aca="1" ref="AF523" ca="1">IF($G523="D",VLOOKUP($A523,DefaultParameters,MATCH(AF$8,'Default Parameters'!$3:$3,0),FALSE),"[enter country-specific value")</f>
        <v>0.02</v>
      </c>
      <c r="AG523" s="211" cm="1">
        <f t="array" aca="1" ref="AG523" ca="1">IF($G523="D",VLOOKUP($A523,DefaultParameters,MATCH(AG$8,'Default Parameters'!$3:$3,0),FALSE),"[enter country-specific value")</f>
        <v>0.02</v>
      </c>
      <c r="AH523" s="211" cm="1">
        <f t="array" aca="1" ref="AH523" ca="1">IF($G523="D",VLOOKUP($A523,DefaultParameters,MATCH(AH$8,'Default Parameters'!$3:$3,0),FALSE),"[enter country-specific value")</f>
        <v>0.02</v>
      </c>
      <c r="AI523" s="211" cm="1">
        <f t="array" aca="1" ref="AI523" ca="1">IF($G523="D",VLOOKUP($A523,DefaultParameters,MATCH(AI$8,'Default Parameters'!$3:$3,0),FALSE),"[enter country-specific value")</f>
        <v>0.02</v>
      </c>
      <c r="AJ523" s="211" cm="1">
        <f t="array" aca="1" ref="AJ523" ca="1">IF($G523="D",VLOOKUP($A523,DefaultParameters,MATCH(AJ$8,'Default Parameters'!$3:$3,0),FALSE),"[enter country-specific value")</f>
        <v>0.02</v>
      </c>
      <c r="AK523" s="211" cm="1">
        <f t="array" aca="1" ref="AK523" ca="1">IF($G523="D",VLOOKUP($A523,DefaultParameters,MATCH(AK$8,'Default Parameters'!$3:$3,0),FALSE),"[enter country-specific value")</f>
        <v>0.02</v>
      </c>
      <c r="AL523" s="211" cm="1">
        <f t="array" aca="1" ref="AL523" ca="1">IF($G523="D",VLOOKUP($A523,DefaultParameters,MATCH(AL$8,'Default Parameters'!$3:$3,0),FALSE),"[enter country-specific value")</f>
        <v>0.02</v>
      </c>
      <c r="AM523" s="211" cm="1">
        <f t="array" aca="1" ref="AM523" ca="1">IF($G523="D",VLOOKUP($A523,DefaultParameters,MATCH(AM$8,'Default Parameters'!$3:$3,0),FALSE),"[enter country-specific value")</f>
        <v>0.02</v>
      </c>
      <c r="AN523" s="211" cm="1">
        <f t="array" aca="1" ref="AN523" ca="1">IF($G523="D",VLOOKUP($A523,DefaultParameters,MATCH(AN$8,'Default Parameters'!$3:$3,0),FALSE),"[enter country-specific value")</f>
        <v>0.02</v>
      </c>
      <c r="AO523" s="211" cm="1">
        <f t="array" aca="1" ref="AO523" ca="1">IF($G523="D",VLOOKUP($A523,DefaultParameters,MATCH(AO$8,'Default Parameters'!$3:$3,0),FALSE),"[enter country-specific value")</f>
        <v>0.02</v>
      </c>
      <c r="AP523" s="211"/>
      <c r="AQ523" s="211"/>
      <c r="AR523" s="211"/>
      <c r="AS523" s="211"/>
      <c r="AT523" s="211"/>
      <c r="AU523" s="188"/>
      <c r="AV523" s="43" t="e" cm="1">
        <f t="array" aca="1" ref="AV523" ca="1">IF($G523="D",VLOOKUP($A523,DefaultParameters,MATCH(AV$8,'Default Parameters'!$3:$3,0),FALSE),"[enter country-specific value")</f>
        <v>#N/A</v>
      </c>
    </row>
    <row r="524" spans="1:48" x14ac:dyDescent="0.25">
      <c r="A524" s="44" t="str">
        <f t="shared" si="121"/>
        <v>EF_N2O_Grazing_Goats</v>
      </c>
      <c r="B524" s="2" t="s">
        <v>129</v>
      </c>
      <c r="C524" s="2" t="s">
        <v>755</v>
      </c>
      <c r="D524" s="77" t="str">
        <f t="shared" ca="1" si="122"/>
        <v>N2O-N</v>
      </c>
      <c r="E524" s="2" t="s">
        <v>81</v>
      </c>
      <c r="F524" s="77" t="str">
        <f t="shared" ca="1" si="123"/>
        <v>kg N2O-N/kg N input</v>
      </c>
      <c r="G524" s="201" t="s">
        <v>124</v>
      </c>
      <c r="H524" s="2" t="s">
        <v>49</v>
      </c>
      <c r="I524" s="211" t="str">
        <f t="shared" ca="1" si="124"/>
        <v>IPCC 2006 TABLE 11.1 EF3 Default emission factors to estimate direct N2O emissions from urine and dung whilst grazing</v>
      </c>
      <c r="J524" s="202"/>
      <c r="K524" s="211" cm="1">
        <f t="array" aca="1" ref="K524" ca="1">IF($G524="D",VLOOKUP($A524,DefaultParameters,MATCH(K$8,'Default Parameters'!$3:$3,0),FALSE),"[enter country-specific value")</f>
        <v>0.01</v>
      </c>
      <c r="L524" s="211" cm="1">
        <f t="array" aca="1" ref="L524" ca="1">IF($G524="D",VLOOKUP($A524,DefaultParameters,MATCH(L$8,'Default Parameters'!$3:$3,0),FALSE),"[enter country-specific value")</f>
        <v>0.01</v>
      </c>
      <c r="M524" s="211" cm="1">
        <f t="array" aca="1" ref="M524" ca="1">IF($G524="D",VLOOKUP($A524,DefaultParameters,MATCH(M$8,'Default Parameters'!$3:$3,0),FALSE),"[enter country-specific value")</f>
        <v>0.01</v>
      </c>
      <c r="N524" s="211" cm="1">
        <f t="array" aca="1" ref="N524" ca="1">IF($G524="D",VLOOKUP($A524,DefaultParameters,MATCH(N$8,'Default Parameters'!$3:$3,0),FALSE),"[enter country-specific value")</f>
        <v>0.01</v>
      </c>
      <c r="O524" s="211" cm="1">
        <f t="array" aca="1" ref="O524" ca="1">IF($G524="D",VLOOKUP($A524,DefaultParameters,MATCH(O$8,'Default Parameters'!$3:$3,0),FALSE),"[enter country-specific value")</f>
        <v>0.01</v>
      </c>
      <c r="P524" s="211" cm="1">
        <f t="array" aca="1" ref="P524" ca="1">IF($G524="D",VLOOKUP($A524,DefaultParameters,MATCH(P$8,'Default Parameters'!$3:$3,0),FALSE),"[enter country-specific value")</f>
        <v>0.01</v>
      </c>
      <c r="Q524" s="211" cm="1">
        <f t="array" aca="1" ref="Q524" ca="1">IF($G524="D",VLOOKUP($A524,DefaultParameters,MATCH(Q$8,'Default Parameters'!$3:$3,0),FALSE),"[enter country-specific value")</f>
        <v>0.01</v>
      </c>
      <c r="R524" s="211" cm="1">
        <f t="array" aca="1" ref="R524" ca="1">IF($G524="D",VLOOKUP($A524,DefaultParameters,MATCH(R$8,'Default Parameters'!$3:$3,0),FALSE),"[enter country-specific value")</f>
        <v>0.01</v>
      </c>
      <c r="S524" s="211" cm="1">
        <f t="array" aca="1" ref="S524" ca="1">IF($G524="D",VLOOKUP($A524,DefaultParameters,MATCH(S$8,'Default Parameters'!$3:$3,0),FALSE),"[enter country-specific value")</f>
        <v>0.01</v>
      </c>
      <c r="T524" s="211" cm="1">
        <f t="array" aca="1" ref="T524" ca="1">IF($G524="D",VLOOKUP($A524,DefaultParameters,MATCH(T$8,'Default Parameters'!$3:$3,0),FALSE),"[enter country-specific value")</f>
        <v>0.01</v>
      </c>
      <c r="U524" s="211" cm="1">
        <f t="array" aca="1" ref="U524" ca="1">IF($G524="D",VLOOKUP($A524,DefaultParameters,MATCH(U$8,'Default Parameters'!$3:$3,0),FALSE),"[enter country-specific value")</f>
        <v>0.01</v>
      </c>
      <c r="V524" s="211" cm="1">
        <f t="array" aca="1" ref="V524" ca="1">IF($G524="D",VLOOKUP($A524,DefaultParameters,MATCH(V$8,'Default Parameters'!$3:$3,0),FALSE),"[enter country-specific value")</f>
        <v>0.01</v>
      </c>
      <c r="W524" s="211" cm="1">
        <f t="array" aca="1" ref="W524" ca="1">IF($G524="D",VLOOKUP($A524,DefaultParameters,MATCH(W$8,'Default Parameters'!$3:$3,0),FALSE),"[enter country-specific value")</f>
        <v>0.01</v>
      </c>
      <c r="X524" s="211" cm="1">
        <f t="array" aca="1" ref="X524" ca="1">IF($G524="D",VLOOKUP($A524,DefaultParameters,MATCH(X$8,'Default Parameters'!$3:$3,0),FALSE),"[enter country-specific value")</f>
        <v>0.01</v>
      </c>
      <c r="Y524" s="211" cm="1">
        <f t="array" aca="1" ref="Y524" ca="1">IF($G524="D",VLOOKUP($A524,DefaultParameters,MATCH(Y$8,'Default Parameters'!$3:$3,0),FALSE),"[enter country-specific value")</f>
        <v>0.01</v>
      </c>
      <c r="Z524" s="211" cm="1">
        <f t="array" aca="1" ref="Z524" ca="1">IF($G524="D",VLOOKUP($A524,DefaultParameters,MATCH(Z$8,'Default Parameters'!$3:$3,0),FALSE),"[enter country-specific value")</f>
        <v>0.01</v>
      </c>
      <c r="AA524" s="211" cm="1">
        <f t="array" aca="1" ref="AA524" ca="1">IF($G524="D",VLOOKUP($A524,DefaultParameters,MATCH(AA$8,'Default Parameters'!$3:$3,0),FALSE),"[enter country-specific value")</f>
        <v>0.01</v>
      </c>
      <c r="AB524" s="211" cm="1">
        <f t="array" aca="1" ref="AB524" ca="1">IF($G524="D",VLOOKUP($A524,DefaultParameters,MATCH(AB$8,'Default Parameters'!$3:$3,0),FALSE),"[enter country-specific value")</f>
        <v>0.01</v>
      </c>
      <c r="AC524" s="211" cm="1">
        <f t="array" aca="1" ref="AC524" ca="1">IF($G524="D",VLOOKUP($A524,DefaultParameters,MATCH(AC$8,'Default Parameters'!$3:$3,0),FALSE),"[enter country-specific value")</f>
        <v>0.01</v>
      </c>
      <c r="AD524" s="211" cm="1">
        <f t="array" aca="1" ref="AD524" ca="1">IF($G524="D",VLOOKUP($A524,DefaultParameters,MATCH(AD$8,'Default Parameters'!$3:$3,0),FALSE),"[enter country-specific value")</f>
        <v>0.01</v>
      </c>
      <c r="AE524" s="211" cm="1">
        <f t="array" aca="1" ref="AE524" ca="1">IF($G524="D",VLOOKUP($A524,DefaultParameters,MATCH(AE$8,'Default Parameters'!$3:$3,0),FALSE),"[enter country-specific value")</f>
        <v>0.01</v>
      </c>
      <c r="AF524" s="211" cm="1">
        <f t="array" aca="1" ref="AF524" ca="1">IF($G524="D",VLOOKUP($A524,DefaultParameters,MATCH(AF$8,'Default Parameters'!$3:$3,0),FALSE),"[enter country-specific value")</f>
        <v>0.01</v>
      </c>
      <c r="AG524" s="211" cm="1">
        <f t="array" aca="1" ref="AG524" ca="1">IF($G524="D",VLOOKUP($A524,DefaultParameters,MATCH(AG$8,'Default Parameters'!$3:$3,0),FALSE),"[enter country-specific value")</f>
        <v>0.01</v>
      </c>
      <c r="AH524" s="211" cm="1">
        <f t="array" aca="1" ref="AH524" ca="1">IF($G524="D",VLOOKUP($A524,DefaultParameters,MATCH(AH$8,'Default Parameters'!$3:$3,0),FALSE),"[enter country-specific value")</f>
        <v>0.01</v>
      </c>
      <c r="AI524" s="211" cm="1">
        <f t="array" aca="1" ref="AI524" ca="1">IF($G524="D",VLOOKUP($A524,DefaultParameters,MATCH(AI$8,'Default Parameters'!$3:$3,0),FALSE),"[enter country-specific value")</f>
        <v>0.01</v>
      </c>
      <c r="AJ524" s="211" cm="1">
        <f t="array" aca="1" ref="AJ524" ca="1">IF($G524="D",VLOOKUP($A524,DefaultParameters,MATCH(AJ$8,'Default Parameters'!$3:$3,0),FALSE),"[enter country-specific value")</f>
        <v>0.01</v>
      </c>
      <c r="AK524" s="211" cm="1">
        <f t="array" aca="1" ref="AK524" ca="1">IF($G524="D",VLOOKUP($A524,DefaultParameters,MATCH(AK$8,'Default Parameters'!$3:$3,0),FALSE),"[enter country-specific value")</f>
        <v>0.01</v>
      </c>
      <c r="AL524" s="211" cm="1">
        <f t="array" aca="1" ref="AL524" ca="1">IF($G524="D",VLOOKUP($A524,DefaultParameters,MATCH(AL$8,'Default Parameters'!$3:$3,0),FALSE),"[enter country-specific value")</f>
        <v>0.01</v>
      </c>
      <c r="AM524" s="211" cm="1">
        <f t="array" aca="1" ref="AM524" ca="1">IF($G524="D",VLOOKUP($A524,DefaultParameters,MATCH(AM$8,'Default Parameters'!$3:$3,0),FALSE),"[enter country-specific value")</f>
        <v>0.01</v>
      </c>
      <c r="AN524" s="211" cm="1">
        <f t="array" aca="1" ref="AN524" ca="1">IF($G524="D",VLOOKUP($A524,DefaultParameters,MATCH(AN$8,'Default Parameters'!$3:$3,0),FALSE),"[enter country-specific value")</f>
        <v>0.01</v>
      </c>
      <c r="AO524" s="211" cm="1">
        <f t="array" aca="1" ref="AO524" ca="1">IF($G524="D",VLOOKUP($A524,DefaultParameters,MATCH(AO$8,'Default Parameters'!$3:$3,0),FALSE),"[enter country-specific value")</f>
        <v>0.01</v>
      </c>
      <c r="AP524" s="211"/>
      <c r="AQ524" s="211"/>
      <c r="AR524" s="211"/>
      <c r="AS524" s="211"/>
      <c r="AT524" s="211"/>
      <c r="AU524" s="188"/>
      <c r="AV524" s="43" t="e" cm="1">
        <f t="array" aca="1" ref="AV524" ca="1">IF($G524="D",VLOOKUP($A524,DefaultParameters,MATCH(AV$8,'Default Parameters'!$3:$3,0),FALSE),"[enter country-specific value")</f>
        <v>#N/A</v>
      </c>
    </row>
    <row r="525" spans="1:48" x14ac:dyDescent="0.25">
      <c r="A525" s="44" t="str">
        <f t="shared" si="121"/>
        <v>EF_N2O_Grazing_Horses</v>
      </c>
      <c r="B525" s="2" t="s">
        <v>129</v>
      </c>
      <c r="C525" s="2" t="s">
        <v>755</v>
      </c>
      <c r="D525" s="77" t="str">
        <f t="shared" ca="1" si="122"/>
        <v>N2O-N</v>
      </c>
      <c r="E525" s="2" t="s">
        <v>82</v>
      </c>
      <c r="F525" s="77" t="str">
        <f t="shared" ca="1" si="123"/>
        <v>kg N2O-N/kg N input</v>
      </c>
      <c r="G525" s="201" t="s">
        <v>124</v>
      </c>
      <c r="H525" s="2" t="s">
        <v>49</v>
      </c>
      <c r="I525" s="211" t="str">
        <f t="shared" ca="1" si="124"/>
        <v>IPCC 2006 TABLE 11.1 EF3 Default emission factors to estimate direct N2O emissions from urine and dung whilst grazing</v>
      </c>
      <c r="J525" s="176"/>
      <c r="K525" s="211" cm="1">
        <f t="array" aca="1" ref="K525" ca="1">IF($G525="D",VLOOKUP($A525,DefaultParameters,MATCH(K$8,'Default Parameters'!$3:$3,0),FALSE),"[enter country-specific value")</f>
        <v>0.01</v>
      </c>
      <c r="L525" s="211" cm="1">
        <f t="array" aca="1" ref="L525" ca="1">IF($G525="D",VLOOKUP($A525,DefaultParameters,MATCH(L$8,'Default Parameters'!$3:$3,0),FALSE),"[enter country-specific value")</f>
        <v>0.01</v>
      </c>
      <c r="M525" s="211" cm="1">
        <f t="array" aca="1" ref="M525" ca="1">IF($G525="D",VLOOKUP($A525,DefaultParameters,MATCH(M$8,'Default Parameters'!$3:$3,0),FALSE),"[enter country-specific value")</f>
        <v>0.01</v>
      </c>
      <c r="N525" s="211" cm="1">
        <f t="array" aca="1" ref="N525" ca="1">IF($G525="D",VLOOKUP($A525,DefaultParameters,MATCH(N$8,'Default Parameters'!$3:$3,0),FALSE),"[enter country-specific value")</f>
        <v>0.01</v>
      </c>
      <c r="O525" s="211" cm="1">
        <f t="array" aca="1" ref="O525" ca="1">IF($G525="D",VLOOKUP($A525,DefaultParameters,MATCH(O$8,'Default Parameters'!$3:$3,0),FALSE),"[enter country-specific value")</f>
        <v>0.01</v>
      </c>
      <c r="P525" s="211" cm="1">
        <f t="array" aca="1" ref="P525" ca="1">IF($G525="D",VLOOKUP($A525,DefaultParameters,MATCH(P$8,'Default Parameters'!$3:$3,0),FALSE),"[enter country-specific value")</f>
        <v>0.01</v>
      </c>
      <c r="Q525" s="211" cm="1">
        <f t="array" aca="1" ref="Q525" ca="1">IF($G525="D",VLOOKUP($A525,DefaultParameters,MATCH(Q$8,'Default Parameters'!$3:$3,0),FALSE),"[enter country-specific value")</f>
        <v>0.01</v>
      </c>
      <c r="R525" s="211" cm="1">
        <f t="array" aca="1" ref="R525" ca="1">IF($G525="D",VLOOKUP($A525,DefaultParameters,MATCH(R$8,'Default Parameters'!$3:$3,0),FALSE),"[enter country-specific value")</f>
        <v>0.01</v>
      </c>
      <c r="S525" s="211" cm="1">
        <f t="array" aca="1" ref="S525" ca="1">IF($G525="D",VLOOKUP($A525,DefaultParameters,MATCH(S$8,'Default Parameters'!$3:$3,0),FALSE),"[enter country-specific value")</f>
        <v>0.01</v>
      </c>
      <c r="T525" s="211" cm="1">
        <f t="array" aca="1" ref="T525" ca="1">IF($G525="D",VLOOKUP($A525,DefaultParameters,MATCH(T$8,'Default Parameters'!$3:$3,0),FALSE),"[enter country-specific value")</f>
        <v>0.01</v>
      </c>
      <c r="U525" s="211" cm="1">
        <f t="array" aca="1" ref="U525" ca="1">IF($G525="D",VLOOKUP($A525,DefaultParameters,MATCH(U$8,'Default Parameters'!$3:$3,0),FALSE),"[enter country-specific value")</f>
        <v>0.01</v>
      </c>
      <c r="V525" s="211" cm="1">
        <f t="array" aca="1" ref="V525" ca="1">IF($G525="D",VLOOKUP($A525,DefaultParameters,MATCH(V$8,'Default Parameters'!$3:$3,0),FALSE),"[enter country-specific value")</f>
        <v>0.01</v>
      </c>
      <c r="W525" s="211" cm="1">
        <f t="array" aca="1" ref="W525" ca="1">IF($G525="D",VLOOKUP($A525,DefaultParameters,MATCH(W$8,'Default Parameters'!$3:$3,0),FALSE),"[enter country-specific value")</f>
        <v>0.01</v>
      </c>
      <c r="X525" s="211" cm="1">
        <f t="array" aca="1" ref="X525" ca="1">IF($G525="D",VLOOKUP($A525,DefaultParameters,MATCH(X$8,'Default Parameters'!$3:$3,0),FALSE),"[enter country-specific value")</f>
        <v>0.01</v>
      </c>
      <c r="Y525" s="211" cm="1">
        <f t="array" aca="1" ref="Y525" ca="1">IF($G525="D",VLOOKUP($A525,DefaultParameters,MATCH(Y$8,'Default Parameters'!$3:$3,0),FALSE),"[enter country-specific value")</f>
        <v>0.01</v>
      </c>
      <c r="Z525" s="211" cm="1">
        <f t="array" aca="1" ref="Z525" ca="1">IF($G525="D",VLOOKUP($A525,DefaultParameters,MATCH(Z$8,'Default Parameters'!$3:$3,0),FALSE),"[enter country-specific value")</f>
        <v>0.01</v>
      </c>
      <c r="AA525" s="211" cm="1">
        <f t="array" aca="1" ref="AA525" ca="1">IF($G525="D",VLOOKUP($A525,DefaultParameters,MATCH(AA$8,'Default Parameters'!$3:$3,0),FALSE),"[enter country-specific value")</f>
        <v>0.01</v>
      </c>
      <c r="AB525" s="211" cm="1">
        <f t="array" aca="1" ref="AB525" ca="1">IF($G525="D",VLOOKUP($A525,DefaultParameters,MATCH(AB$8,'Default Parameters'!$3:$3,0),FALSE),"[enter country-specific value")</f>
        <v>0.01</v>
      </c>
      <c r="AC525" s="211" cm="1">
        <f t="array" aca="1" ref="AC525" ca="1">IF($G525="D",VLOOKUP($A525,DefaultParameters,MATCH(AC$8,'Default Parameters'!$3:$3,0),FALSE),"[enter country-specific value")</f>
        <v>0.01</v>
      </c>
      <c r="AD525" s="211" cm="1">
        <f t="array" aca="1" ref="AD525" ca="1">IF($G525="D",VLOOKUP($A525,DefaultParameters,MATCH(AD$8,'Default Parameters'!$3:$3,0),FALSE),"[enter country-specific value")</f>
        <v>0.01</v>
      </c>
      <c r="AE525" s="211" cm="1">
        <f t="array" aca="1" ref="AE525" ca="1">IF($G525="D",VLOOKUP($A525,DefaultParameters,MATCH(AE$8,'Default Parameters'!$3:$3,0),FALSE),"[enter country-specific value")</f>
        <v>0.01</v>
      </c>
      <c r="AF525" s="211" cm="1">
        <f t="array" aca="1" ref="AF525" ca="1">IF($G525="D",VLOOKUP($A525,DefaultParameters,MATCH(AF$8,'Default Parameters'!$3:$3,0),FALSE),"[enter country-specific value")</f>
        <v>0.01</v>
      </c>
      <c r="AG525" s="211" cm="1">
        <f t="array" aca="1" ref="AG525" ca="1">IF($G525="D",VLOOKUP($A525,DefaultParameters,MATCH(AG$8,'Default Parameters'!$3:$3,0),FALSE),"[enter country-specific value")</f>
        <v>0.01</v>
      </c>
      <c r="AH525" s="211" cm="1">
        <f t="array" aca="1" ref="AH525" ca="1">IF($G525="D",VLOOKUP($A525,DefaultParameters,MATCH(AH$8,'Default Parameters'!$3:$3,0),FALSE),"[enter country-specific value")</f>
        <v>0.01</v>
      </c>
      <c r="AI525" s="211" cm="1">
        <f t="array" aca="1" ref="AI525" ca="1">IF($G525="D",VLOOKUP($A525,DefaultParameters,MATCH(AI$8,'Default Parameters'!$3:$3,0),FALSE),"[enter country-specific value")</f>
        <v>0.01</v>
      </c>
      <c r="AJ525" s="211" cm="1">
        <f t="array" aca="1" ref="AJ525" ca="1">IF($G525="D",VLOOKUP($A525,DefaultParameters,MATCH(AJ$8,'Default Parameters'!$3:$3,0),FALSE),"[enter country-specific value")</f>
        <v>0.01</v>
      </c>
      <c r="AK525" s="211" cm="1">
        <f t="array" aca="1" ref="AK525" ca="1">IF($G525="D",VLOOKUP($A525,DefaultParameters,MATCH(AK$8,'Default Parameters'!$3:$3,0),FALSE),"[enter country-specific value")</f>
        <v>0.01</v>
      </c>
      <c r="AL525" s="211" cm="1">
        <f t="array" aca="1" ref="AL525" ca="1">IF($G525="D",VLOOKUP($A525,DefaultParameters,MATCH(AL$8,'Default Parameters'!$3:$3,0),FALSE),"[enter country-specific value")</f>
        <v>0.01</v>
      </c>
      <c r="AM525" s="211" cm="1">
        <f t="array" aca="1" ref="AM525" ca="1">IF($G525="D",VLOOKUP($A525,DefaultParameters,MATCH(AM$8,'Default Parameters'!$3:$3,0),FALSE),"[enter country-specific value")</f>
        <v>0.01</v>
      </c>
      <c r="AN525" s="211" cm="1">
        <f t="array" aca="1" ref="AN525" ca="1">IF($G525="D",VLOOKUP($A525,DefaultParameters,MATCH(AN$8,'Default Parameters'!$3:$3,0),FALSE),"[enter country-specific value")</f>
        <v>0.01</v>
      </c>
      <c r="AO525" s="211" cm="1">
        <f t="array" aca="1" ref="AO525" ca="1">IF($G525="D",VLOOKUP($A525,DefaultParameters,MATCH(AO$8,'Default Parameters'!$3:$3,0),FALSE),"[enter country-specific value")</f>
        <v>0.01</v>
      </c>
      <c r="AP525" s="211"/>
      <c r="AQ525" s="211"/>
      <c r="AR525" s="211"/>
      <c r="AS525" s="211"/>
      <c r="AT525" s="211"/>
      <c r="AU525" s="188"/>
      <c r="AV525" s="43" t="e" cm="1">
        <f t="array" aca="1" ref="AV525" ca="1">IF($G525="D",VLOOKUP($A525,DefaultParameters,MATCH(AV$8,'Default Parameters'!$3:$3,0),FALSE),"[enter country-specific value")</f>
        <v>#N/A</v>
      </c>
    </row>
    <row r="526" spans="1:48" x14ac:dyDescent="0.25">
      <c r="A526" s="44" t="str">
        <f t="shared" si="121"/>
        <v>EF_N2O_Grazing_Mules and asses</v>
      </c>
      <c r="B526" s="2" t="s">
        <v>129</v>
      </c>
      <c r="C526" s="2" t="s">
        <v>755</v>
      </c>
      <c r="D526" s="77" t="str">
        <f t="shared" ca="1" si="122"/>
        <v>N2O-N</v>
      </c>
      <c r="E526" s="2" t="s">
        <v>83</v>
      </c>
      <c r="F526" s="77" t="str">
        <f t="shared" ca="1" si="123"/>
        <v>kg N2O-N/kg N input</v>
      </c>
      <c r="G526" s="201" t="s">
        <v>124</v>
      </c>
      <c r="H526" s="2" t="s">
        <v>49</v>
      </c>
      <c r="I526" s="211" t="str">
        <f t="shared" ca="1" si="124"/>
        <v>IPCC 2006 TABLE 11.1 EF3 Default emission factors to estimate direct N2O emissions from urine and dung whilst grazing</v>
      </c>
      <c r="J526" s="202"/>
      <c r="K526" s="211" cm="1">
        <f t="array" aca="1" ref="K526" ca="1">IF($G526="D",VLOOKUP($A526,DefaultParameters,MATCH(K$8,'Default Parameters'!$3:$3,0),FALSE),"[enter country-specific value")</f>
        <v>0.01</v>
      </c>
      <c r="L526" s="211" cm="1">
        <f t="array" aca="1" ref="L526" ca="1">IF($G526="D",VLOOKUP($A526,DefaultParameters,MATCH(L$8,'Default Parameters'!$3:$3,0),FALSE),"[enter country-specific value")</f>
        <v>0.01</v>
      </c>
      <c r="M526" s="211" cm="1">
        <f t="array" aca="1" ref="M526" ca="1">IF($G526="D",VLOOKUP($A526,DefaultParameters,MATCH(M$8,'Default Parameters'!$3:$3,0),FALSE),"[enter country-specific value")</f>
        <v>0.01</v>
      </c>
      <c r="N526" s="211" cm="1">
        <f t="array" aca="1" ref="N526" ca="1">IF($G526="D",VLOOKUP($A526,DefaultParameters,MATCH(N$8,'Default Parameters'!$3:$3,0),FALSE),"[enter country-specific value")</f>
        <v>0.01</v>
      </c>
      <c r="O526" s="211" cm="1">
        <f t="array" aca="1" ref="O526" ca="1">IF($G526="D",VLOOKUP($A526,DefaultParameters,MATCH(O$8,'Default Parameters'!$3:$3,0),FALSE),"[enter country-specific value")</f>
        <v>0.01</v>
      </c>
      <c r="P526" s="211" cm="1">
        <f t="array" aca="1" ref="P526" ca="1">IF($G526="D",VLOOKUP($A526,DefaultParameters,MATCH(P$8,'Default Parameters'!$3:$3,0),FALSE),"[enter country-specific value")</f>
        <v>0.01</v>
      </c>
      <c r="Q526" s="211" cm="1">
        <f t="array" aca="1" ref="Q526" ca="1">IF($G526="D",VLOOKUP($A526,DefaultParameters,MATCH(Q$8,'Default Parameters'!$3:$3,0),FALSE),"[enter country-specific value")</f>
        <v>0.01</v>
      </c>
      <c r="R526" s="211" cm="1">
        <f t="array" aca="1" ref="R526" ca="1">IF($G526="D",VLOOKUP($A526,DefaultParameters,MATCH(R$8,'Default Parameters'!$3:$3,0),FALSE),"[enter country-specific value")</f>
        <v>0.01</v>
      </c>
      <c r="S526" s="211" cm="1">
        <f t="array" aca="1" ref="S526" ca="1">IF($G526="D",VLOOKUP($A526,DefaultParameters,MATCH(S$8,'Default Parameters'!$3:$3,0),FALSE),"[enter country-specific value")</f>
        <v>0.01</v>
      </c>
      <c r="T526" s="211" cm="1">
        <f t="array" aca="1" ref="T526" ca="1">IF($G526="D",VLOOKUP($A526,DefaultParameters,MATCH(T$8,'Default Parameters'!$3:$3,0),FALSE),"[enter country-specific value")</f>
        <v>0.01</v>
      </c>
      <c r="U526" s="211" cm="1">
        <f t="array" aca="1" ref="U526" ca="1">IF($G526="D",VLOOKUP($A526,DefaultParameters,MATCH(U$8,'Default Parameters'!$3:$3,0),FALSE),"[enter country-specific value")</f>
        <v>0.01</v>
      </c>
      <c r="V526" s="211" cm="1">
        <f t="array" aca="1" ref="V526" ca="1">IF($G526="D",VLOOKUP($A526,DefaultParameters,MATCH(V$8,'Default Parameters'!$3:$3,0),FALSE),"[enter country-specific value")</f>
        <v>0.01</v>
      </c>
      <c r="W526" s="211" cm="1">
        <f t="array" aca="1" ref="W526" ca="1">IF($G526="D",VLOOKUP($A526,DefaultParameters,MATCH(W$8,'Default Parameters'!$3:$3,0),FALSE),"[enter country-specific value")</f>
        <v>0.01</v>
      </c>
      <c r="X526" s="211" cm="1">
        <f t="array" aca="1" ref="X526" ca="1">IF($G526="D",VLOOKUP($A526,DefaultParameters,MATCH(X$8,'Default Parameters'!$3:$3,0),FALSE),"[enter country-specific value")</f>
        <v>0.01</v>
      </c>
      <c r="Y526" s="211" cm="1">
        <f t="array" aca="1" ref="Y526" ca="1">IF($G526="D",VLOOKUP($A526,DefaultParameters,MATCH(Y$8,'Default Parameters'!$3:$3,0),FALSE),"[enter country-specific value")</f>
        <v>0.01</v>
      </c>
      <c r="Z526" s="211" cm="1">
        <f t="array" aca="1" ref="Z526" ca="1">IF($G526="D",VLOOKUP($A526,DefaultParameters,MATCH(Z$8,'Default Parameters'!$3:$3,0),FALSE),"[enter country-specific value")</f>
        <v>0.01</v>
      </c>
      <c r="AA526" s="211" cm="1">
        <f t="array" aca="1" ref="AA526" ca="1">IF($G526="D",VLOOKUP($A526,DefaultParameters,MATCH(AA$8,'Default Parameters'!$3:$3,0),FALSE),"[enter country-specific value")</f>
        <v>0.01</v>
      </c>
      <c r="AB526" s="211" cm="1">
        <f t="array" aca="1" ref="AB526" ca="1">IF($G526="D",VLOOKUP($A526,DefaultParameters,MATCH(AB$8,'Default Parameters'!$3:$3,0),FALSE),"[enter country-specific value")</f>
        <v>0.01</v>
      </c>
      <c r="AC526" s="211" cm="1">
        <f t="array" aca="1" ref="AC526" ca="1">IF($G526="D",VLOOKUP($A526,DefaultParameters,MATCH(AC$8,'Default Parameters'!$3:$3,0),FALSE),"[enter country-specific value")</f>
        <v>0.01</v>
      </c>
      <c r="AD526" s="211" cm="1">
        <f t="array" aca="1" ref="AD526" ca="1">IF($G526="D",VLOOKUP($A526,DefaultParameters,MATCH(AD$8,'Default Parameters'!$3:$3,0),FALSE),"[enter country-specific value")</f>
        <v>0.01</v>
      </c>
      <c r="AE526" s="211" cm="1">
        <f t="array" aca="1" ref="AE526" ca="1">IF($G526="D",VLOOKUP($A526,DefaultParameters,MATCH(AE$8,'Default Parameters'!$3:$3,0),FALSE),"[enter country-specific value")</f>
        <v>0.01</v>
      </c>
      <c r="AF526" s="211" cm="1">
        <f t="array" aca="1" ref="AF526" ca="1">IF($G526="D",VLOOKUP($A526,DefaultParameters,MATCH(AF$8,'Default Parameters'!$3:$3,0),FALSE),"[enter country-specific value")</f>
        <v>0.01</v>
      </c>
      <c r="AG526" s="211" cm="1">
        <f t="array" aca="1" ref="AG526" ca="1">IF($G526="D",VLOOKUP($A526,DefaultParameters,MATCH(AG$8,'Default Parameters'!$3:$3,0),FALSE),"[enter country-specific value")</f>
        <v>0.01</v>
      </c>
      <c r="AH526" s="211" cm="1">
        <f t="array" aca="1" ref="AH526" ca="1">IF($G526="D",VLOOKUP($A526,DefaultParameters,MATCH(AH$8,'Default Parameters'!$3:$3,0),FALSE),"[enter country-specific value")</f>
        <v>0.01</v>
      </c>
      <c r="AI526" s="211" cm="1">
        <f t="array" aca="1" ref="AI526" ca="1">IF($G526="D",VLOOKUP($A526,DefaultParameters,MATCH(AI$8,'Default Parameters'!$3:$3,0),FALSE),"[enter country-specific value")</f>
        <v>0.01</v>
      </c>
      <c r="AJ526" s="211" cm="1">
        <f t="array" aca="1" ref="AJ526" ca="1">IF($G526="D",VLOOKUP($A526,DefaultParameters,MATCH(AJ$8,'Default Parameters'!$3:$3,0),FALSE),"[enter country-specific value")</f>
        <v>0.01</v>
      </c>
      <c r="AK526" s="211" cm="1">
        <f t="array" aca="1" ref="AK526" ca="1">IF($G526="D",VLOOKUP($A526,DefaultParameters,MATCH(AK$8,'Default Parameters'!$3:$3,0),FALSE),"[enter country-specific value")</f>
        <v>0.01</v>
      </c>
      <c r="AL526" s="211" cm="1">
        <f t="array" aca="1" ref="AL526" ca="1">IF($G526="D",VLOOKUP($A526,DefaultParameters,MATCH(AL$8,'Default Parameters'!$3:$3,0),FALSE),"[enter country-specific value")</f>
        <v>0.01</v>
      </c>
      <c r="AM526" s="211" cm="1">
        <f t="array" aca="1" ref="AM526" ca="1">IF($G526="D",VLOOKUP($A526,DefaultParameters,MATCH(AM$8,'Default Parameters'!$3:$3,0),FALSE),"[enter country-specific value")</f>
        <v>0.01</v>
      </c>
      <c r="AN526" s="211" cm="1">
        <f t="array" aca="1" ref="AN526" ca="1">IF($G526="D",VLOOKUP($A526,DefaultParameters,MATCH(AN$8,'Default Parameters'!$3:$3,0),FALSE),"[enter country-specific value")</f>
        <v>0.01</v>
      </c>
      <c r="AO526" s="211" cm="1">
        <f t="array" aca="1" ref="AO526" ca="1">IF($G526="D",VLOOKUP($A526,DefaultParameters,MATCH(AO$8,'Default Parameters'!$3:$3,0),FALSE),"[enter country-specific value")</f>
        <v>0.01</v>
      </c>
      <c r="AP526" s="211"/>
      <c r="AQ526" s="211"/>
      <c r="AR526" s="211"/>
      <c r="AS526" s="211"/>
      <c r="AT526" s="211"/>
      <c r="AU526" s="188"/>
      <c r="AV526" s="43" t="e" cm="1">
        <f t="array" aca="1" ref="AV526" ca="1">IF($G526="D",VLOOKUP($A526,DefaultParameters,MATCH(AV$8,'Default Parameters'!$3:$3,0),FALSE),"[enter country-specific value")</f>
        <v>#N/A</v>
      </c>
    </row>
    <row r="527" spans="1:48" x14ac:dyDescent="0.25">
      <c r="A527" s="44" t="str">
        <f t="shared" si="121"/>
        <v>EF_N2O_Grazing_Laying hens</v>
      </c>
      <c r="B527" s="2" t="s">
        <v>129</v>
      </c>
      <c r="C527" s="2" t="s">
        <v>755</v>
      </c>
      <c r="D527" s="77" t="str">
        <f t="shared" ca="1" si="122"/>
        <v>N2O-N</v>
      </c>
      <c r="E527" s="2" t="s">
        <v>85</v>
      </c>
      <c r="F527" s="77" t="str">
        <f t="shared" ca="1" si="123"/>
        <v>kg N2O-N/kg N input</v>
      </c>
      <c r="G527" s="201" t="s">
        <v>124</v>
      </c>
      <c r="H527" s="2" t="s">
        <v>49</v>
      </c>
      <c r="I527" s="211" t="str">
        <f t="shared" ca="1" si="124"/>
        <v>IPCC 2006 TABLE 11.1 EF3 Default emission factors to estimate direct N2O emissions from urine and dung whilst grazing</v>
      </c>
      <c r="J527" s="176"/>
      <c r="K527" s="211" cm="1">
        <f t="array" aca="1" ref="K527" ca="1">IF($G527="D",VLOOKUP($A527,DefaultParameters,MATCH(K$8,'Default Parameters'!$3:$3,0),FALSE),"[enter country-specific value")</f>
        <v>0.02</v>
      </c>
      <c r="L527" s="211" cm="1">
        <f t="array" aca="1" ref="L527" ca="1">IF($G527="D",VLOOKUP($A527,DefaultParameters,MATCH(L$8,'Default Parameters'!$3:$3,0),FALSE),"[enter country-specific value")</f>
        <v>0.02</v>
      </c>
      <c r="M527" s="211" cm="1">
        <f t="array" aca="1" ref="M527" ca="1">IF($G527="D",VLOOKUP($A527,DefaultParameters,MATCH(M$8,'Default Parameters'!$3:$3,0),FALSE),"[enter country-specific value")</f>
        <v>0.02</v>
      </c>
      <c r="N527" s="211" cm="1">
        <f t="array" aca="1" ref="N527" ca="1">IF($G527="D",VLOOKUP($A527,DefaultParameters,MATCH(N$8,'Default Parameters'!$3:$3,0),FALSE),"[enter country-specific value")</f>
        <v>0.02</v>
      </c>
      <c r="O527" s="211" cm="1">
        <f t="array" aca="1" ref="O527" ca="1">IF($G527="D",VLOOKUP($A527,DefaultParameters,MATCH(O$8,'Default Parameters'!$3:$3,0),FALSE),"[enter country-specific value")</f>
        <v>0.02</v>
      </c>
      <c r="P527" s="211" cm="1">
        <f t="array" aca="1" ref="P527" ca="1">IF($G527="D",VLOOKUP($A527,DefaultParameters,MATCH(P$8,'Default Parameters'!$3:$3,0),FALSE),"[enter country-specific value")</f>
        <v>0.02</v>
      </c>
      <c r="Q527" s="211" cm="1">
        <f t="array" aca="1" ref="Q527" ca="1">IF($G527="D",VLOOKUP($A527,DefaultParameters,MATCH(Q$8,'Default Parameters'!$3:$3,0),FALSE),"[enter country-specific value")</f>
        <v>0.02</v>
      </c>
      <c r="R527" s="211" cm="1">
        <f t="array" aca="1" ref="R527" ca="1">IF($G527="D",VLOOKUP($A527,DefaultParameters,MATCH(R$8,'Default Parameters'!$3:$3,0),FALSE),"[enter country-specific value")</f>
        <v>0.02</v>
      </c>
      <c r="S527" s="211" cm="1">
        <f t="array" aca="1" ref="S527" ca="1">IF($G527="D",VLOOKUP($A527,DefaultParameters,MATCH(S$8,'Default Parameters'!$3:$3,0),FALSE),"[enter country-specific value")</f>
        <v>0.02</v>
      </c>
      <c r="T527" s="211" cm="1">
        <f t="array" aca="1" ref="T527" ca="1">IF($G527="D",VLOOKUP($A527,DefaultParameters,MATCH(T$8,'Default Parameters'!$3:$3,0),FALSE),"[enter country-specific value")</f>
        <v>0.02</v>
      </c>
      <c r="U527" s="211" cm="1">
        <f t="array" aca="1" ref="U527" ca="1">IF($G527="D",VLOOKUP($A527,DefaultParameters,MATCH(U$8,'Default Parameters'!$3:$3,0),FALSE),"[enter country-specific value")</f>
        <v>0.02</v>
      </c>
      <c r="V527" s="211" cm="1">
        <f t="array" aca="1" ref="V527" ca="1">IF($G527="D",VLOOKUP($A527,DefaultParameters,MATCH(V$8,'Default Parameters'!$3:$3,0),FALSE),"[enter country-specific value")</f>
        <v>0.02</v>
      </c>
      <c r="W527" s="211" cm="1">
        <f t="array" aca="1" ref="W527" ca="1">IF($G527="D",VLOOKUP($A527,DefaultParameters,MATCH(W$8,'Default Parameters'!$3:$3,0),FALSE),"[enter country-specific value")</f>
        <v>0.02</v>
      </c>
      <c r="X527" s="211" cm="1">
        <f t="array" aca="1" ref="X527" ca="1">IF($G527="D",VLOOKUP($A527,DefaultParameters,MATCH(X$8,'Default Parameters'!$3:$3,0),FALSE),"[enter country-specific value")</f>
        <v>0.02</v>
      </c>
      <c r="Y527" s="211" cm="1">
        <f t="array" aca="1" ref="Y527" ca="1">IF($G527="D",VLOOKUP($A527,DefaultParameters,MATCH(Y$8,'Default Parameters'!$3:$3,0),FALSE),"[enter country-specific value")</f>
        <v>0.02</v>
      </c>
      <c r="Z527" s="211" cm="1">
        <f t="array" aca="1" ref="Z527" ca="1">IF($G527="D",VLOOKUP($A527,DefaultParameters,MATCH(Z$8,'Default Parameters'!$3:$3,0),FALSE),"[enter country-specific value")</f>
        <v>0.02</v>
      </c>
      <c r="AA527" s="211" cm="1">
        <f t="array" aca="1" ref="AA527" ca="1">IF($G527="D",VLOOKUP($A527,DefaultParameters,MATCH(AA$8,'Default Parameters'!$3:$3,0),FALSE),"[enter country-specific value")</f>
        <v>0.02</v>
      </c>
      <c r="AB527" s="211" cm="1">
        <f t="array" aca="1" ref="AB527" ca="1">IF($G527="D",VLOOKUP($A527,DefaultParameters,MATCH(AB$8,'Default Parameters'!$3:$3,0),FALSE),"[enter country-specific value")</f>
        <v>0.02</v>
      </c>
      <c r="AC527" s="211" cm="1">
        <f t="array" aca="1" ref="AC527" ca="1">IF($G527="D",VLOOKUP($A527,DefaultParameters,MATCH(AC$8,'Default Parameters'!$3:$3,0),FALSE),"[enter country-specific value")</f>
        <v>0.02</v>
      </c>
      <c r="AD527" s="211" cm="1">
        <f t="array" aca="1" ref="AD527" ca="1">IF($G527="D",VLOOKUP($A527,DefaultParameters,MATCH(AD$8,'Default Parameters'!$3:$3,0),FALSE),"[enter country-specific value")</f>
        <v>0.02</v>
      </c>
      <c r="AE527" s="211" cm="1">
        <f t="array" aca="1" ref="AE527" ca="1">IF($G527="D",VLOOKUP($A527,DefaultParameters,MATCH(AE$8,'Default Parameters'!$3:$3,0),FALSE),"[enter country-specific value")</f>
        <v>0.02</v>
      </c>
      <c r="AF527" s="211" cm="1">
        <f t="array" aca="1" ref="AF527" ca="1">IF($G527="D",VLOOKUP($A527,DefaultParameters,MATCH(AF$8,'Default Parameters'!$3:$3,0),FALSE),"[enter country-specific value")</f>
        <v>0.02</v>
      </c>
      <c r="AG527" s="211" cm="1">
        <f t="array" aca="1" ref="AG527" ca="1">IF($G527="D",VLOOKUP($A527,DefaultParameters,MATCH(AG$8,'Default Parameters'!$3:$3,0),FALSE),"[enter country-specific value")</f>
        <v>0.02</v>
      </c>
      <c r="AH527" s="211" cm="1">
        <f t="array" aca="1" ref="AH527" ca="1">IF($G527="D",VLOOKUP($A527,DefaultParameters,MATCH(AH$8,'Default Parameters'!$3:$3,0),FALSE),"[enter country-specific value")</f>
        <v>0.02</v>
      </c>
      <c r="AI527" s="211" cm="1">
        <f t="array" aca="1" ref="AI527" ca="1">IF($G527="D",VLOOKUP($A527,DefaultParameters,MATCH(AI$8,'Default Parameters'!$3:$3,0),FALSE),"[enter country-specific value")</f>
        <v>0.02</v>
      </c>
      <c r="AJ527" s="211" cm="1">
        <f t="array" aca="1" ref="AJ527" ca="1">IF($G527="D",VLOOKUP($A527,DefaultParameters,MATCH(AJ$8,'Default Parameters'!$3:$3,0),FALSE),"[enter country-specific value")</f>
        <v>0.02</v>
      </c>
      <c r="AK527" s="211" cm="1">
        <f t="array" aca="1" ref="AK527" ca="1">IF($G527="D",VLOOKUP($A527,DefaultParameters,MATCH(AK$8,'Default Parameters'!$3:$3,0),FALSE),"[enter country-specific value")</f>
        <v>0.02</v>
      </c>
      <c r="AL527" s="211" cm="1">
        <f t="array" aca="1" ref="AL527" ca="1">IF($G527="D",VLOOKUP($A527,DefaultParameters,MATCH(AL$8,'Default Parameters'!$3:$3,0),FALSE),"[enter country-specific value")</f>
        <v>0.02</v>
      </c>
      <c r="AM527" s="211" cm="1">
        <f t="array" aca="1" ref="AM527" ca="1">IF($G527="D",VLOOKUP($A527,DefaultParameters,MATCH(AM$8,'Default Parameters'!$3:$3,0),FALSE),"[enter country-specific value")</f>
        <v>0.02</v>
      </c>
      <c r="AN527" s="211" cm="1">
        <f t="array" aca="1" ref="AN527" ca="1">IF($G527="D",VLOOKUP($A527,DefaultParameters,MATCH(AN$8,'Default Parameters'!$3:$3,0),FALSE),"[enter country-specific value")</f>
        <v>0.02</v>
      </c>
      <c r="AO527" s="211" cm="1">
        <f t="array" aca="1" ref="AO527" ca="1">IF($G527="D",VLOOKUP($A527,DefaultParameters,MATCH(AO$8,'Default Parameters'!$3:$3,0),FALSE),"[enter country-specific value")</f>
        <v>0.02</v>
      </c>
      <c r="AP527" s="211"/>
      <c r="AQ527" s="211"/>
      <c r="AR527" s="211"/>
      <c r="AS527" s="211"/>
      <c r="AT527" s="211"/>
      <c r="AU527" s="188"/>
      <c r="AV527" s="43" t="e" cm="1">
        <f t="array" aca="1" ref="AV527" ca="1">IF($G527="D",VLOOKUP($A527,DefaultParameters,MATCH(AV$8,'Default Parameters'!$3:$3,0),FALSE),"[enter country-specific value")</f>
        <v>#N/A</v>
      </c>
    </row>
    <row r="528" spans="1:48" x14ac:dyDescent="0.25">
      <c r="A528" s="44" t="str">
        <f t="shared" si="121"/>
        <v>EF_N2O_Grazing_Broilers</v>
      </c>
      <c r="B528" s="2" t="s">
        <v>129</v>
      </c>
      <c r="C528" s="2" t="s">
        <v>755</v>
      </c>
      <c r="D528" s="77" t="str">
        <f t="shared" ca="1" si="122"/>
        <v>N2O-N</v>
      </c>
      <c r="E528" s="2" t="s">
        <v>84</v>
      </c>
      <c r="F528" s="77" t="str">
        <f t="shared" ca="1" si="123"/>
        <v>kg N2O-N/kg N input</v>
      </c>
      <c r="G528" s="201" t="s">
        <v>124</v>
      </c>
      <c r="H528" s="2" t="s">
        <v>49</v>
      </c>
      <c r="I528" s="211" t="str">
        <f t="shared" ca="1" si="124"/>
        <v>IPCC 2006 TABLE 11.1 EF3 Default emission factors to estimate direct N2O emissions from urine and dung whilst grazing</v>
      </c>
      <c r="J528" s="202"/>
      <c r="K528" s="211" cm="1">
        <f t="array" aca="1" ref="K528" ca="1">IF($G528="D",VLOOKUP($A528,DefaultParameters,MATCH(K$8,'Default Parameters'!$3:$3,0),FALSE),"[enter country-specific value")</f>
        <v>0.02</v>
      </c>
      <c r="L528" s="211" cm="1">
        <f t="array" aca="1" ref="L528" ca="1">IF($G528="D",VLOOKUP($A528,DefaultParameters,MATCH(L$8,'Default Parameters'!$3:$3,0),FALSE),"[enter country-specific value")</f>
        <v>0.02</v>
      </c>
      <c r="M528" s="211" cm="1">
        <f t="array" aca="1" ref="M528" ca="1">IF($G528="D",VLOOKUP($A528,DefaultParameters,MATCH(M$8,'Default Parameters'!$3:$3,0),FALSE),"[enter country-specific value")</f>
        <v>0.02</v>
      </c>
      <c r="N528" s="211" cm="1">
        <f t="array" aca="1" ref="N528" ca="1">IF($G528="D",VLOOKUP($A528,DefaultParameters,MATCH(N$8,'Default Parameters'!$3:$3,0),FALSE),"[enter country-specific value")</f>
        <v>0.02</v>
      </c>
      <c r="O528" s="211" cm="1">
        <f t="array" aca="1" ref="O528" ca="1">IF($G528="D",VLOOKUP($A528,DefaultParameters,MATCH(O$8,'Default Parameters'!$3:$3,0),FALSE),"[enter country-specific value")</f>
        <v>0.02</v>
      </c>
      <c r="P528" s="211" cm="1">
        <f t="array" aca="1" ref="P528" ca="1">IF($G528="D",VLOOKUP($A528,DefaultParameters,MATCH(P$8,'Default Parameters'!$3:$3,0),FALSE),"[enter country-specific value")</f>
        <v>0.02</v>
      </c>
      <c r="Q528" s="211" cm="1">
        <f t="array" aca="1" ref="Q528" ca="1">IF($G528="D",VLOOKUP($A528,DefaultParameters,MATCH(Q$8,'Default Parameters'!$3:$3,0),FALSE),"[enter country-specific value")</f>
        <v>0.02</v>
      </c>
      <c r="R528" s="211" cm="1">
        <f t="array" aca="1" ref="R528" ca="1">IF($G528="D",VLOOKUP($A528,DefaultParameters,MATCH(R$8,'Default Parameters'!$3:$3,0),FALSE),"[enter country-specific value")</f>
        <v>0.02</v>
      </c>
      <c r="S528" s="211" cm="1">
        <f t="array" aca="1" ref="S528" ca="1">IF($G528="D",VLOOKUP($A528,DefaultParameters,MATCH(S$8,'Default Parameters'!$3:$3,0),FALSE),"[enter country-specific value")</f>
        <v>0.02</v>
      </c>
      <c r="T528" s="211" cm="1">
        <f t="array" aca="1" ref="T528" ca="1">IF($G528="D",VLOOKUP($A528,DefaultParameters,MATCH(T$8,'Default Parameters'!$3:$3,0),FALSE),"[enter country-specific value")</f>
        <v>0.02</v>
      </c>
      <c r="U528" s="211" cm="1">
        <f t="array" aca="1" ref="U528" ca="1">IF($G528="D",VLOOKUP($A528,DefaultParameters,MATCH(U$8,'Default Parameters'!$3:$3,0),FALSE),"[enter country-specific value")</f>
        <v>0.02</v>
      </c>
      <c r="V528" s="211" cm="1">
        <f t="array" aca="1" ref="V528" ca="1">IF($G528="D",VLOOKUP($A528,DefaultParameters,MATCH(V$8,'Default Parameters'!$3:$3,0),FALSE),"[enter country-specific value")</f>
        <v>0.02</v>
      </c>
      <c r="W528" s="211" cm="1">
        <f t="array" aca="1" ref="W528" ca="1">IF($G528="D",VLOOKUP($A528,DefaultParameters,MATCH(W$8,'Default Parameters'!$3:$3,0),FALSE),"[enter country-specific value")</f>
        <v>0.02</v>
      </c>
      <c r="X528" s="211" cm="1">
        <f t="array" aca="1" ref="X528" ca="1">IF($G528="D",VLOOKUP($A528,DefaultParameters,MATCH(X$8,'Default Parameters'!$3:$3,0),FALSE),"[enter country-specific value")</f>
        <v>0.02</v>
      </c>
      <c r="Y528" s="211" cm="1">
        <f t="array" aca="1" ref="Y528" ca="1">IF($G528="D",VLOOKUP($A528,DefaultParameters,MATCH(Y$8,'Default Parameters'!$3:$3,0),FALSE),"[enter country-specific value")</f>
        <v>0.02</v>
      </c>
      <c r="Z528" s="211" cm="1">
        <f t="array" aca="1" ref="Z528" ca="1">IF($G528="D",VLOOKUP($A528,DefaultParameters,MATCH(Z$8,'Default Parameters'!$3:$3,0),FALSE),"[enter country-specific value")</f>
        <v>0.02</v>
      </c>
      <c r="AA528" s="211" cm="1">
        <f t="array" aca="1" ref="AA528" ca="1">IF($G528="D",VLOOKUP($A528,DefaultParameters,MATCH(AA$8,'Default Parameters'!$3:$3,0),FALSE),"[enter country-specific value")</f>
        <v>0.02</v>
      </c>
      <c r="AB528" s="211" cm="1">
        <f t="array" aca="1" ref="AB528" ca="1">IF($G528="D",VLOOKUP($A528,DefaultParameters,MATCH(AB$8,'Default Parameters'!$3:$3,0),FALSE),"[enter country-specific value")</f>
        <v>0.02</v>
      </c>
      <c r="AC528" s="211" cm="1">
        <f t="array" aca="1" ref="AC528" ca="1">IF($G528="D",VLOOKUP($A528,DefaultParameters,MATCH(AC$8,'Default Parameters'!$3:$3,0),FALSE),"[enter country-specific value")</f>
        <v>0.02</v>
      </c>
      <c r="AD528" s="211" cm="1">
        <f t="array" aca="1" ref="AD528" ca="1">IF($G528="D",VLOOKUP($A528,DefaultParameters,MATCH(AD$8,'Default Parameters'!$3:$3,0),FALSE),"[enter country-specific value")</f>
        <v>0.02</v>
      </c>
      <c r="AE528" s="211" cm="1">
        <f t="array" aca="1" ref="AE528" ca="1">IF($G528="D",VLOOKUP($A528,DefaultParameters,MATCH(AE$8,'Default Parameters'!$3:$3,0),FALSE),"[enter country-specific value")</f>
        <v>0.02</v>
      </c>
      <c r="AF528" s="211" cm="1">
        <f t="array" aca="1" ref="AF528" ca="1">IF($G528="D",VLOOKUP($A528,DefaultParameters,MATCH(AF$8,'Default Parameters'!$3:$3,0),FALSE),"[enter country-specific value")</f>
        <v>0.02</v>
      </c>
      <c r="AG528" s="211" cm="1">
        <f t="array" aca="1" ref="AG528" ca="1">IF($G528="D",VLOOKUP($A528,DefaultParameters,MATCH(AG$8,'Default Parameters'!$3:$3,0),FALSE),"[enter country-specific value")</f>
        <v>0.02</v>
      </c>
      <c r="AH528" s="211" cm="1">
        <f t="array" aca="1" ref="AH528" ca="1">IF($G528="D",VLOOKUP($A528,DefaultParameters,MATCH(AH$8,'Default Parameters'!$3:$3,0),FALSE),"[enter country-specific value")</f>
        <v>0.02</v>
      </c>
      <c r="AI528" s="211" cm="1">
        <f t="array" aca="1" ref="AI528" ca="1">IF($G528="D",VLOOKUP($A528,DefaultParameters,MATCH(AI$8,'Default Parameters'!$3:$3,0),FALSE),"[enter country-specific value")</f>
        <v>0.02</v>
      </c>
      <c r="AJ528" s="211" cm="1">
        <f t="array" aca="1" ref="AJ528" ca="1">IF($G528="D",VLOOKUP($A528,DefaultParameters,MATCH(AJ$8,'Default Parameters'!$3:$3,0),FALSE),"[enter country-specific value")</f>
        <v>0.02</v>
      </c>
      <c r="AK528" s="211" cm="1">
        <f t="array" aca="1" ref="AK528" ca="1">IF($G528="D",VLOOKUP($A528,DefaultParameters,MATCH(AK$8,'Default Parameters'!$3:$3,0),FALSE),"[enter country-specific value")</f>
        <v>0.02</v>
      </c>
      <c r="AL528" s="211" cm="1">
        <f t="array" aca="1" ref="AL528" ca="1">IF($G528="D",VLOOKUP($A528,DefaultParameters,MATCH(AL$8,'Default Parameters'!$3:$3,0),FALSE),"[enter country-specific value")</f>
        <v>0.02</v>
      </c>
      <c r="AM528" s="211" cm="1">
        <f t="array" aca="1" ref="AM528" ca="1">IF($G528="D",VLOOKUP($A528,DefaultParameters,MATCH(AM$8,'Default Parameters'!$3:$3,0),FALSE),"[enter country-specific value")</f>
        <v>0.02</v>
      </c>
      <c r="AN528" s="211" cm="1">
        <f t="array" aca="1" ref="AN528" ca="1">IF($G528="D",VLOOKUP($A528,DefaultParameters,MATCH(AN$8,'Default Parameters'!$3:$3,0),FALSE),"[enter country-specific value")</f>
        <v>0.02</v>
      </c>
      <c r="AO528" s="211" cm="1">
        <f t="array" aca="1" ref="AO528" ca="1">IF($G528="D",VLOOKUP($A528,DefaultParameters,MATCH(AO$8,'Default Parameters'!$3:$3,0),FALSE),"[enter country-specific value")</f>
        <v>0.02</v>
      </c>
      <c r="AP528" s="211"/>
      <c r="AQ528" s="211"/>
      <c r="AR528" s="211"/>
      <c r="AS528" s="211"/>
      <c r="AT528" s="211"/>
      <c r="AU528" s="188"/>
      <c r="AV528" s="43" t="e" cm="1">
        <f t="array" aca="1" ref="AV528" ca="1">IF($G528="D",VLOOKUP($A528,DefaultParameters,MATCH(AV$8,'Default Parameters'!$3:$3,0),FALSE),"[enter country-specific value")</f>
        <v>#N/A</v>
      </c>
    </row>
    <row r="529" spans="1:48" x14ac:dyDescent="0.25">
      <c r="A529" s="44" t="str">
        <f t="shared" si="121"/>
        <v>EF_N2O_Grazing_Turkeys</v>
      </c>
      <c r="B529" s="2" t="s">
        <v>129</v>
      </c>
      <c r="C529" s="2" t="s">
        <v>755</v>
      </c>
      <c r="D529" s="77" t="str">
        <f t="shared" ca="1" si="122"/>
        <v>N2O-N</v>
      </c>
      <c r="E529" s="2" t="s">
        <v>87</v>
      </c>
      <c r="F529" s="77" t="str">
        <f t="shared" ca="1" si="123"/>
        <v>kg N2O-N/kg N input</v>
      </c>
      <c r="G529" s="201" t="s">
        <v>124</v>
      </c>
      <c r="H529" s="2" t="s">
        <v>49</v>
      </c>
      <c r="I529" s="211" t="str">
        <f t="shared" ca="1" si="124"/>
        <v>IPCC 2006 TABLE 11.1 EF3 Default emission factors to estimate direct N2O emissions from urine and dung whilst grazing</v>
      </c>
      <c r="J529" s="202"/>
      <c r="K529" s="211" cm="1">
        <f t="array" aca="1" ref="K529" ca="1">IF($G529="D",VLOOKUP($A529,DefaultParameters,MATCH(K$8,'Default Parameters'!$3:$3,0),FALSE),"[enter country-specific value")</f>
        <v>0.02</v>
      </c>
      <c r="L529" s="211" cm="1">
        <f t="array" aca="1" ref="L529" ca="1">IF($G529="D",VLOOKUP($A529,DefaultParameters,MATCH(L$8,'Default Parameters'!$3:$3,0),FALSE),"[enter country-specific value")</f>
        <v>0.02</v>
      </c>
      <c r="M529" s="211" cm="1">
        <f t="array" aca="1" ref="M529" ca="1">IF($G529="D",VLOOKUP($A529,DefaultParameters,MATCH(M$8,'Default Parameters'!$3:$3,0),FALSE),"[enter country-specific value")</f>
        <v>0.02</v>
      </c>
      <c r="N529" s="211" cm="1">
        <f t="array" aca="1" ref="N529" ca="1">IF($G529="D",VLOOKUP($A529,DefaultParameters,MATCH(N$8,'Default Parameters'!$3:$3,0),FALSE),"[enter country-specific value")</f>
        <v>0.02</v>
      </c>
      <c r="O529" s="211" cm="1">
        <f t="array" aca="1" ref="O529" ca="1">IF($G529="D",VLOOKUP($A529,DefaultParameters,MATCH(O$8,'Default Parameters'!$3:$3,0),FALSE),"[enter country-specific value")</f>
        <v>0.02</v>
      </c>
      <c r="P529" s="211" cm="1">
        <f t="array" aca="1" ref="P529" ca="1">IF($G529="D",VLOOKUP($A529,DefaultParameters,MATCH(P$8,'Default Parameters'!$3:$3,0),FALSE),"[enter country-specific value")</f>
        <v>0.02</v>
      </c>
      <c r="Q529" s="211" cm="1">
        <f t="array" aca="1" ref="Q529" ca="1">IF($G529="D",VLOOKUP($A529,DefaultParameters,MATCH(Q$8,'Default Parameters'!$3:$3,0),FALSE),"[enter country-specific value")</f>
        <v>0.02</v>
      </c>
      <c r="R529" s="211" cm="1">
        <f t="array" aca="1" ref="R529" ca="1">IF($G529="D",VLOOKUP($A529,DefaultParameters,MATCH(R$8,'Default Parameters'!$3:$3,0),FALSE),"[enter country-specific value")</f>
        <v>0.02</v>
      </c>
      <c r="S529" s="211" cm="1">
        <f t="array" aca="1" ref="S529" ca="1">IF($G529="D",VLOOKUP($A529,DefaultParameters,MATCH(S$8,'Default Parameters'!$3:$3,0),FALSE),"[enter country-specific value")</f>
        <v>0.02</v>
      </c>
      <c r="T529" s="211" cm="1">
        <f t="array" aca="1" ref="T529" ca="1">IF($G529="D",VLOOKUP($A529,DefaultParameters,MATCH(T$8,'Default Parameters'!$3:$3,0),FALSE),"[enter country-specific value")</f>
        <v>0.02</v>
      </c>
      <c r="U529" s="211" cm="1">
        <f t="array" aca="1" ref="U529" ca="1">IF($G529="D",VLOOKUP($A529,DefaultParameters,MATCH(U$8,'Default Parameters'!$3:$3,0),FALSE),"[enter country-specific value")</f>
        <v>0.02</v>
      </c>
      <c r="V529" s="211" cm="1">
        <f t="array" aca="1" ref="V529" ca="1">IF($G529="D",VLOOKUP($A529,DefaultParameters,MATCH(V$8,'Default Parameters'!$3:$3,0),FALSE),"[enter country-specific value")</f>
        <v>0.02</v>
      </c>
      <c r="W529" s="211" cm="1">
        <f t="array" aca="1" ref="W529" ca="1">IF($G529="D",VLOOKUP($A529,DefaultParameters,MATCH(W$8,'Default Parameters'!$3:$3,0),FALSE),"[enter country-specific value")</f>
        <v>0.02</v>
      </c>
      <c r="X529" s="211" cm="1">
        <f t="array" aca="1" ref="X529" ca="1">IF($G529="D",VLOOKUP($A529,DefaultParameters,MATCH(X$8,'Default Parameters'!$3:$3,0),FALSE),"[enter country-specific value")</f>
        <v>0.02</v>
      </c>
      <c r="Y529" s="211" cm="1">
        <f t="array" aca="1" ref="Y529" ca="1">IF($G529="D",VLOOKUP($A529,DefaultParameters,MATCH(Y$8,'Default Parameters'!$3:$3,0),FALSE),"[enter country-specific value")</f>
        <v>0.02</v>
      </c>
      <c r="Z529" s="211" cm="1">
        <f t="array" aca="1" ref="Z529" ca="1">IF($G529="D",VLOOKUP($A529,DefaultParameters,MATCH(Z$8,'Default Parameters'!$3:$3,0),FALSE),"[enter country-specific value")</f>
        <v>0.02</v>
      </c>
      <c r="AA529" s="211" cm="1">
        <f t="array" aca="1" ref="AA529" ca="1">IF($G529="D",VLOOKUP($A529,DefaultParameters,MATCH(AA$8,'Default Parameters'!$3:$3,0),FALSE),"[enter country-specific value")</f>
        <v>0.02</v>
      </c>
      <c r="AB529" s="211" cm="1">
        <f t="array" aca="1" ref="AB529" ca="1">IF($G529="D",VLOOKUP($A529,DefaultParameters,MATCH(AB$8,'Default Parameters'!$3:$3,0),FALSE),"[enter country-specific value")</f>
        <v>0.02</v>
      </c>
      <c r="AC529" s="211" cm="1">
        <f t="array" aca="1" ref="AC529" ca="1">IF($G529="D",VLOOKUP($A529,DefaultParameters,MATCH(AC$8,'Default Parameters'!$3:$3,0),FALSE),"[enter country-specific value")</f>
        <v>0.02</v>
      </c>
      <c r="AD529" s="211" cm="1">
        <f t="array" aca="1" ref="AD529" ca="1">IF($G529="D",VLOOKUP($A529,DefaultParameters,MATCH(AD$8,'Default Parameters'!$3:$3,0),FALSE),"[enter country-specific value")</f>
        <v>0.02</v>
      </c>
      <c r="AE529" s="211" cm="1">
        <f t="array" aca="1" ref="AE529" ca="1">IF($G529="D",VLOOKUP($A529,DefaultParameters,MATCH(AE$8,'Default Parameters'!$3:$3,0),FALSE),"[enter country-specific value")</f>
        <v>0.02</v>
      </c>
      <c r="AF529" s="211" cm="1">
        <f t="array" aca="1" ref="AF529" ca="1">IF($G529="D",VLOOKUP($A529,DefaultParameters,MATCH(AF$8,'Default Parameters'!$3:$3,0),FALSE),"[enter country-specific value")</f>
        <v>0.02</v>
      </c>
      <c r="AG529" s="211" cm="1">
        <f t="array" aca="1" ref="AG529" ca="1">IF($G529="D",VLOOKUP($A529,DefaultParameters,MATCH(AG$8,'Default Parameters'!$3:$3,0),FALSE),"[enter country-specific value")</f>
        <v>0.02</v>
      </c>
      <c r="AH529" s="211" cm="1">
        <f t="array" aca="1" ref="AH529" ca="1">IF($G529="D",VLOOKUP($A529,DefaultParameters,MATCH(AH$8,'Default Parameters'!$3:$3,0),FALSE),"[enter country-specific value")</f>
        <v>0.02</v>
      </c>
      <c r="AI529" s="211" cm="1">
        <f t="array" aca="1" ref="AI529" ca="1">IF($G529="D",VLOOKUP($A529,DefaultParameters,MATCH(AI$8,'Default Parameters'!$3:$3,0),FALSE),"[enter country-specific value")</f>
        <v>0.02</v>
      </c>
      <c r="AJ529" s="211" cm="1">
        <f t="array" aca="1" ref="AJ529" ca="1">IF($G529="D",VLOOKUP($A529,DefaultParameters,MATCH(AJ$8,'Default Parameters'!$3:$3,0),FALSE),"[enter country-specific value")</f>
        <v>0.02</v>
      </c>
      <c r="AK529" s="211" cm="1">
        <f t="array" aca="1" ref="AK529" ca="1">IF($G529="D",VLOOKUP($A529,DefaultParameters,MATCH(AK$8,'Default Parameters'!$3:$3,0),FALSE),"[enter country-specific value")</f>
        <v>0.02</v>
      </c>
      <c r="AL529" s="211" cm="1">
        <f t="array" aca="1" ref="AL529" ca="1">IF($G529="D",VLOOKUP($A529,DefaultParameters,MATCH(AL$8,'Default Parameters'!$3:$3,0),FALSE),"[enter country-specific value")</f>
        <v>0.02</v>
      </c>
      <c r="AM529" s="211" cm="1">
        <f t="array" aca="1" ref="AM529" ca="1">IF($G529="D",VLOOKUP($A529,DefaultParameters,MATCH(AM$8,'Default Parameters'!$3:$3,0),FALSE),"[enter country-specific value")</f>
        <v>0.02</v>
      </c>
      <c r="AN529" s="211" cm="1">
        <f t="array" aca="1" ref="AN529" ca="1">IF($G529="D",VLOOKUP($A529,DefaultParameters,MATCH(AN$8,'Default Parameters'!$3:$3,0),FALSE),"[enter country-specific value")</f>
        <v>0.02</v>
      </c>
      <c r="AO529" s="211" cm="1">
        <f t="array" aca="1" ref="AO529" ca="1">IF($G529="D",VLOOKUP($A529,DefaultParameters,MATCH(AO$8,'Default Parameters'!$3:$3,0),FALSE),"[enter country-specific value")</f>
        <v>0.02</v>
      </c>
      <c r="AP529" s="211"/>
      <c r="AQ529" s="211"/>
      <c r="AR529" s="211"/>
      <c r="AS529" s="211"/>
      <c r="AT529" s="211"/>
      <c r="AU529" s="188"/>
      <c r="AV529" s="43" t="e" cm="1">
        <f t="array" aca="1" ref="AV529" ca="1">IF($G529="D",VLOOKUP($A529,DefaultParameters,MATCH(AV$8,'Default Parameters'!$3:$3,0),FALSE),"[enter country-specific value")</f>
        <v>#N/A</v>
      </c>
    </row>
    <row r="530" spans="1:48" x14ac:dyDescent="0.25">
      <c r="A530" s="44" t="str">
        <f t="shared" si="121"/>
        <v>EF_N2O_Grazing_Other poultry (ducks)</v>
      </c>
      <c r="B530" s="2" t="s">
        <v>129</v>
      </c>
      <c r="C530" s="2" t="s">
        <v>755</v>
      </c>
      <c r="D530" s="77" t="str">
        <f t="shared" ca="1" si="122"/>
        <v>N2O-N</v>
      </c>
      <c r="E530" s="2" t="s">
        <v>90</v>
      </c>
      <c r="F530" s="77" t="str">
        <f t="shared" ca="1" si="123"/>
        <v>kg N2O-N/kg N input</v>
      </c>
      <c r="G530" s="201" t="s">
        <v>124</v>
      </c>
      <c r="H530" s="2" t="s">
        <v>49</v>
      </c>
      <c r="I530" s="211" t="str">
        <f t="shared" ca="1" si="124"/>
        <v>IPCC 2006 TABLE 11.1 EF3 Default emission factors to estimate direct N2O emissions from urine and dung whilst grazing</v>
      </c>
      <c r="J530" s="202"/>
      <c r="K530" s="211" cm="1">
        <f t="array" aca="1" ref="K530" ca="1">IF($G530="D",VLOOKUP($A530,DefaultParameters,MATCH(K$8,'Default Parameters'!$3:$3,0),FALSE),"[enter country-specific value")</f>
        <v>0.02</v>
      </c>
      <c r="L530" s="211" cm="1">
        <f t="array" aca="1" ref="L530" ca="1">IF($G530="D",VLOOKUP($A530,DefaultParameters,MATCH(L$8,'Default Parameters'!$3:$3,0),FALSE),"[enter country-specific value")</f>
        <v>0.02</v>
      </c>
      <c r="M530" s="211" cm="1">
        <f t="array" aca="1" ref="M530" ca="1">IF($G530="D",VLOOKUP($A530,DefaultParameters,MATCH(M$8,'Default Parameters'!$3:$3,0),FALSE),"[enter country-specific value")</f>
        <v>0.02</v>
      </c>
      <c r="N530" s="211" cm="1">
        <f t="array" aca="1" ref="N530" ca="1">IF($G530="D",VLOOKUP($A530,DefaultParameters,MATCH(N$8,'Default Parameters'!$3:$3,0),FALSE),"[enter country-specific value")</f>
        <v>0.02</v>
      </c>
      <c r="O530" s="211" cm="1">
        <f t="array" aca="1" ref="O530" ca="1">IF($G530="D",VLOOKUP($A530,DefaultParameters,MATCH(O$8,'Default Parameters'!$3:$3,0),FALSE),"[enter country-specific value")</f>
        <v>0.02</v>
      </c>
      <c r="P530" s="211" cm="1">
        <f t="array" aca="1" ref="P530" ca="1">IF($G530="D",VLOOKUP($A530,DefaultParameters,MATCH(P$8,'Default Parameters'!$3:$3,0),FALSE),"[enter country-specific value")</f>
        <v>0.02</v>
      </c>
      <c r="Q530" s="211" cm="1">
        <f t="array" aca="1" ref="Q530" ca="1">IF($G530="D",VLOOKUP($A530,DefaultParameters,MATCH(Q$8,'Default Parameters'!$3:$3,0),FALSE),"[enter country-specific value")</f>
        <v>0.02</v>
      </c>
      <c r="R530" s="211" cm="1">
        <f t="array" aca="1" ref="R530" ca="1">IF($G530="D",VLOOKUP($A530,DefaultParameters,MATCH(R$8,'Default Parameters'!$3:$3,0),FALSE),"[enter country-specific value")</f>
        <v>0.02</v>
      </c>
      <c r="S530" s="211" cm="1">
        <f t="array" aca="1" ref="S530" ca="1">IF($G530="D",VLOOKUP($A530,DefaultParameters,MATCH(S$8,'Default Parameters'!$3:$3,0),FALSE),"[enter country-specific value")</f>
        <v>0.02</v>
      </c>
      <c r="T530" s="211" cm="1">
        <f t="array" aca="1" ref="T530" ca="1">IF($G530="D",VLOOKUP($A530,DefaultParameters,MATCH(T$8,'Default Parameters'!$3:$3,0),FALSE),"[enter country-specific value")</f>
        <v>0.02</v>
      </c>
      <c r="U530" s="211" cm="1">
        <f t="array" aca="1" ref="U530" ca="1">IF($G530="D",VLOOKUP($A530,DefaultParameters,MATCH(U$8,'Default Parameters'!$3:$3,0),FALSE),"[enter country-specific value")</f>
        <v>0.02</v>
      </c>
      <c r="V530" s="211" cm="1">
        <f t="array" aca="1" ref="V530" ca="1">IF($G530="D",VLOOKUP($A530,DefaultParameters,MATCH(V$8,'Default Parameters'!$3:$3,0),FALSE),"[enter country-specific value")</f>
        <v>0.02</v>
      </c>
      <c r="W530" s="211" cm="1">
        <f t="array" aca="1" ref="W530" ca="1">IF($G530="D",VLOOKUP($A530,DefaultParameters,MATCH(W$8,'Default Parameters'!$3:$3,0),FALSE),"[enter country-specific value")</f>
        <v>0.02</v>
      </c>
      <c r="X530" s="211" cm="1">
        <f t="array" aca="1" ref="X530" ca="1">IF($G530="D",VLOOKUP($A530,DefaultParameters,MATCH(X$8,'Default Parameters'!$3:$3,0),FALSE),"[enter country-specific value")</f>
        <v>0.02</v>
      </c>
      <c r="Y530" s="211" cm="1">
        <f t="array" aca="1" ref="Y530" ca="1">IF($G530="D",VLOOKUP($A530,DefaultParameters,MATCH(Y$8,'Default Parameters'!$3:$3,0),FALSE),"[enter country-specific value")</f>
        <v>0.02</v>
      </c>
      <c r="Z530" s="211" cm="1">
        <f t="array" aca="1" ref="Z530" ca="1">IF($G530="D",VLOOKUP($A530,DefaultParameters,MATCH(Z$8,'Default Parameters'!$3:$3,0),FALSE),"[enter country-specific value")</f>
        <v>0.02</v>
      </c>
      <c r="AA530" s="211" cm="1">
        <f t="array" aca="1" ref="AA530" ca="1">IF($G530="D",VLOOKUP($A530,DefaultParameters,MATCH(AA$8,'Default Parameters'!$3:$3,0),FALSE),"[enter country-specific value")</f>
        <v>0.02</v>
      </c>
      <c r="AB530" s="211" cm="1">
        <f t="array" aca="1" ref="AB530" ca="1">IF($G530="D",VLOOKUP($A530,DefaultParameters,MATCH(AB$8,'Default Parameters'!$3:$3,0),FALSE),"[enter country-specific value")</f>
        <v>0.02</v>
      </c>
      <c r="AC530" s="211" cm="1">
        <f t="array" aca="1" ref="AC530" ca="1">IF($G530="D",VLOOKUP($A530,DefaultParameters,MATCH(AC$8,'Default Parameters'!$3:$3,0),FALSE),"[enter country-specific value")</f>
        <v>0.02</v>
      </c>
      <c r="AD530" s="211" cm="1">
        <f t="array" aca="1" ref="AD530" ca="1">IF($G530="D",VLOOKUP($A530,DefaultParameters,MATCH(AD$8,'Default Parameters'!$3:$3,0),FALSE),"[enter country-specific value")</f>
        <v>0.02</v>
      </c>
      <c r="AE530" s="211" cm="1">
        <f t="array" aca="1" ref="AE530" ca="1">IF($G530="D",VLOOKUP($A530,DefaultParameters,MATCH(AE$8,'Default Parameters'!$3:$3,0),FALSE),"[enter country-specific value")</f>
        <v>0.02</v>
      </c>
      <c r="AF530" s="211" cm="1">
        <f t="array" aca="1" ref="AF530" ca="1">IF($G530="D",VLOOKUP($A530,DefaultParameters,MATCH(AF$8,'Default Parameters'!$3:$3,0),FALSE),"[enter country-specific value")</f>
        <v>0.02</v>
      </c>
      <c r="AG530" s="211" cm="1">
        <f t="array" aca="1" ref="AG530" ca="1">IF($G530="D",VLOOKUP($A530,DefaultParameters,MATCH(AG$8,'Default Parameters'!$3:$3,0),FALSE),"[enter country-specific value")</f>
        <v>0.02</v>
      </c>
      <c r="AH530" s="211" cm="1">
        <f t="array" aca="1" ref="AH530" ca="1">IF($G530="D",VLOOKUP($A530,DefaultParameters,MATCH(AH$8,'Default Parameters'!$3:$3,0),FALSE),"[enter country-specific value")</f>
        <v>0.02</v>
      </c>
      <c r="AI530" s="211" cm="1">
        <f t="array" aca="1" ref="AI530" ca="1">IF($G530="D",VLOOKUP($A530,DefaultParameters,MATCH(AI$8,'Default Parameters'!$3:$3,0),FALSE),"[enter country-specific value")</f>
        <v>0.02</v>
      </c>
      <c r="AJ530" s="211" cm="1">
        <f t="array" aca="1" ref="AJ530" ca="1">IF($G530="D",VLOOKUP($A530,DefaultParameters,MATCH(AJ$8,'Default Parameters'!$3:$3,0),FALSE),"[enter country-specific value")</f>
        <v>0.02</v>
      </c>
      <c r="AK530" s="211" cm="1">
        <f t="array" aca="1" ref="AK530" ca="1">IF($G530="D",VLOOKUP($A530,DefaultParameters,MATCH(AK$8,'Default Parameters'!$3:$3,0),FALSE),"[enter country-specific value")</f>
        <v>0.02</v>
      </c>
      <c r="AL530" s="211" cm="1">
        <f t="array" aca="1" ref="AL530" ca="1">IF($G530="D",VLOOKUP($A530,DefaultParameters,MATCH(AL$8,'Default Parameters'!$3:$3,0),FALSE),"[enter country-specific value")</f>
        <v>0.02</v>
      </c>
      <c r="AM530" s="211" cm="1">
        <f t="array" aca="1" ref="AM530" ca="1">IF($G530="D",VLOOKUP($A530,DefaultParameters,MATCH(AM$8,'Default Parameters'!$3:$3,0),FALSE),"[enter country-specific value")</f>
        <v>0.02</v>
      </c>
      <c r="AN530" s="211" cm="1">
        <f t="array" aca="1" ref="AN530" ca="1">IF($G530="D",VLOOKUP($A530,DefaultParameters,MATCH(AN$8,'Default Parameters'!$3:$3,0),FALSE),"[enter country-specific value")</f>
        <v>0.02</v>
      </c>
      <c r="AO530" s="211" cm="1">
        <f t="array" aca="1" ref="AO530" ca="1">IF($G530="D",VLOOKUP($A530,DefaultParameters,MATCH(AO$8,'Default Parameters'!$3:$3,0),FALSE),"[enter country-specific value")</f>
        <v>0.02</v>
      </c>
      <c r="AP530" s="211"/>
      <c r="AQ530" s="211"/>
      <c r="AR530" s="211"/>
      <c r="AS530" s="211"/>
      <c r="AT530" s="211"/>
      <c r="AU530" s="188"/>
      <c r="AV530" s="43" t="e" cm="1">
        <f t="array" aca="1" ref="AV530" ca="1">IF($G530="D",VLOOKUP($A530,DefaultParameters,MATCH(AV$8,'Default Parameters'!$3:$3,0),FALSE),"[enter country-specific value")</f>
        <v>#N/A</v>
      </c>
    </row>
    <row r="531" spans="1:48" x14ac:dyDescent="0.25">
      <c r="A531" s="44" t="str">
        <f t="shared" si="121"/>
        <v>EF_N2O_Grazing_Other poultry (geese)</v>
      </c>
      <c r="B531" s="2" t="s">
        <v>129</v>
      </c>
      <c r="C531" s="2" t="s">
        <v>755</v>
      </c>
      <c r="D531" s="77" t="str">
        <f t="shared" ca="1" si="122"/>
        <v>N2O-N</v>
      </c>
      <c r="E531" s="2" t="s">
        <v>88</v>
      </c>
      <c r="F531" s="77" t="str">
        <f t="shared" ca="1" si="123"/>
        <v>kg N2O-N/kg N input</v>
      </c>
      <c r="G531" s="201" t="s">
        <v>124</v>
      </c>
      <c r="H531" s="2" t="s">
        <v>49</v>
      </c>
      <c r="I531" s="211" t="str">
        <f t="shared" ca="1" si="124"/>
        <v>IPCC 2006 TABLE 11.1 EF3 Default emission factors to estimate direct N2O emissions from urine and dung whilst grazing</v>
      </c>
      <c r="J531" s="202"/>
      <c r="K531" s="211" cm="1">
        <f t="array" aca="1" ref="K531" ca="1">IF($G531="D",VLOOKUP($A531,DefaultParameters,MATCH(K$8,'Default Parameters'!$3:$3,0),FALSE),"[enter country-specific value")</f>
        <v>0.02</v>
      </c>
      <c r="L531" s="211" cm="1">
        <f t="array" aca="1" ref="L531" ca="1">IF($G531="D",VLOOKUP($A531,DefaultParameters,MATCH(L$8,'Default Parameters'!$3:$3,0),FALSE),"[enter country-specific value")</f>
        <v>0.02</v>
      </c>
      <c r="M531" s="211" cm="1">
        <f t="array" aca="1" ref="M531" ca="1">IF($G531="D",VLOOKUP($A531,DefaultParameters,MATCH(M$8,'Default Parameters'!$3:$3,0),FALSE),"[enter country-specific value")</f>
        <v>0.02</v>
      </c>
      <c r="N531" s="211" cm="1">
        <f t="array" aca="1" ref="N531" ca="1">IF($G531="D",VLOOKUP($A531,DefaultParameters,MATCH(N$8,'Default Parameters'!$3:$3,0),FALSE),"[enter country-specific value")</f>
        <v>0.02</v>
      </c>
      <c r="O531" s="211" cm="1">
        <f t="array" aca="1" ref="O531" ca="1">IF($G531="D",VLOOKUP($A531,DefaultParameters,MATCH(O$8,'Default Parameters'!$3:$3,0),FALSE),"[enter country-specific value")</f>
        <v>0.02</v>
      </c>
      <c r="P531" s="211" cm="1">
        <f t="array" aca="1" ref="P531" ca="1">IF($G531="D",VLOOKUP($A531,DefaultParameters,MATCH(P$8,'Default Parameters'!$3:$3,0),FALSE),"[enter country-specific value")</f>
        <v>0.02</v>
      </c>
      <c r="Q531" s="211" cm="1">
        <f t="array" aca="1" ref="Q531" ca="1">IF($G531="D",VLOOKUP($A531,DefaultParameters,MATCH(Q$8,'Default Parameters'!$3:$3,0),FALSE),"[enter country-specific value")</f>
        <v>0.02</v>
      </c>
      <c r="R531" s="211" cm="1">
        <f t="array" aca="1" ref="R531" ca="1">IF($G531="D",VLOOKUP($A531,DefaultParameters,MATCH(R$8,'Default Parameters'!$3:$3,0),FALSE),"[enter country-specific value")</f>
        <v>0.02</v>
      </c>
      <c r="S531" s="211" cm="1">
        <f t="array" aca="1" ref="S531" ca="1">IF($G531="D",VLOOKUP($A531,DefaultParameters,MATCH(S$8,'Default Parameters'!$3:$3,0),FALSE),"[enter country-specific value")</f>
        <v>0.02</v>
      </c>
      <c r="T531" s="211" cm="1">
        <f t="array" aca="1" ref="T531" ca="1">IF($G531="D",VLOOKUP($A531,DefaultParameters,MATCH(T$8,'Default Parameters'!$3:$3,0),FALSE),"[enter country-specific value")</f>
        <v>0.02</v>
      </c>
      <c r="U531" s="211" cm="1">
        <f t="array" aca="1" ref="U531" ca="1">IF($G531="D",VLOOKUP($A531,DefaultParameters,MATCH(U$8,'Default Parameters'!$3:$3,0),FALSE),"[enter country-specific value")</f>
        <v>0.02</v>
      </c>
      <c r="V531" s="211" cm="1">
        <f t="array" aca="1" ref="V531" ca="1">IF($G531="D",VLOOKUP($A531,DefaultParameters,MATCH(V$8,'Default Parameters'!$3:$3,0),FALSE),"[enter country-specific value")</f>
        <v>0.02</v>
      </c>
      <c r="W531" s="211" cm="1">
        <f t="array" aca="1" ref="W531" ca="1">IF($G531="D",VLOOKUP($A531,DefaultParameters,MATCH(W$8,'Default Parameters'!$3:$3,0),FALSE),"[enter country-specific value")</f>
        <v>0.02</v>
      </c>
      <c r="X531" s="211" cm="1">
        <f t="array" aca="1" ref="X531" ca="1">IF($G531="D",VLOOKUP($A531,DefaultParameters,MATCH(X$8,'Default Parameters'!$3:$3,0),FALSE),"[enter country-specific value")</f>
        <v>0.02</v>
      </c>
      <c r="Y531" s="211" cm="1">
        <f t="array" aca="1" ref="Y531" ca="1">IF($G531="D",VLOOKUP($A531,DefaultParameters,MATCH(Y$8,'Default Parameters'!$3:$3,0),FALSE),"[enter country-specific value")</f>
        <v>0.02</v>
      </c>
      <c r="Z531" s="211" cm="1">
        <f t="array" aca="1" ref="Z531" ca="1">IF($G531="D",VLOOKUP($A531,DefaultParameters,MATCH(Z$8,'Default Parameters'!$3:$3,0),FALSE),"[enter country-specific value")</f>
        <v>0.02</v>
      </c>
      <c r="AA531" s="211" cm="1">
        <f t="array" aca="1" ref="AA531" ca="1">IF($G531="D",VLOOKUP($A531,DefaultParameters,MATCH(AA$8,'Default Parameters'!$3:$3,0),FALSE),"[enter country-specific value")</f>
        <v>0.02</v>
      </c>
      <c r="AB531" s="211" cm="1">
        <f t="array" aca="1" ref="AB531" ca="1">IF($G531="D",VLOOKUP($A531,DefaultParameters,MATCH(AB$8,'Default Parameters'!$3:$3,0),FALSE),"[enter country-specific value")</f>
        <v>0.02</v>
      </c>
      <c r="AC531" s="211" cm="1">
        <f t="array" aca="1" ref="AC531" ca="1">IF($G531="D",VLOOKUP($A531,DefaultParameters,MATCH(AC$8,'Default Parameters'!$3:$3,0),FALSE),"[enter country-specific value")</f>
        <v>0.02</v>
      </c>
      <c r="AD531" s="211" cm="1">
        <f t="array" aca="1" ref="AD531" ca="1">IF($G531="D",VLOOKUP($A531,DefaultParameters,MATCH(AD$8,'Default Parameters'!$3:$3,0),FALSE),"[enter country-specific value")</f>
        <v>0.02</v>
      </c>
      <c r="AE531" s="211" cm="1">
        <f t="array" aca="1" ref="AE531" ca="1">IF($G531="D",VLOOKUP($A531,DefaultParameters,MATCH(AE$8,'Default Parameters'!$3:$3,0),FALSE),"[enter country-specific value")</f>
        <v>0.02</v>
      </c>
      <c r="AF531" s="211" cm="1">
        <f t="array" aca="1" ref="AF531" ca="1">IF($G531="D",VLOOKUP($A531,DefaultParameters,MATCH(AF$8,'Default Parameters'!$3:$3,0),FALSE),"[enter country-specific value")</f>
        <v>0.02</v>
      </c>
      <c r="AG531" s="211" cm="1">
        <f t="array" aca="1" ref="AG531" ca="1">IF($G531="D",VLOOKUP($A531,DefaultParameters,MATCH(AG$8,'Default Parameters'!$3:$3,0),FALSE),"[enter country-specific value")</f>
        <v>0.02</v>
      </c>
      <c r="AH531" s="211" cm="1">
        <f t="array" aca="1" ref="AH531" ca="1">IF($G531="D",VLOOKUP($A531,DefaultParameters,MATCH(AH$8,'Default Parameters'!$3:$3,0),FALSE),"[enter country-specific value")</f>
        <v>0.02</v>
      </c>
      <c r="AI531" s="211" cm="1">
        <f t="array" aca="1" ref="AI531" ca="1">IF($G531="D",VLOOKUP($A531,DefaultParameters,MATCH(AI$8,'Default Parameters'!$3:$3,0),FALSE),"[enter country-specific value")</f>
        <v>0.02</v>
      </c>
      <c r="AJ531" s="211" cm="1">
        <f t="array" aca="1" ref="AJ531" ca="1">IF($G531="D",VLOOKUP($A531,DefaultParameters,MATCH(AJ$8,'Default Parameters'!$3:$3,0),FALSE),"[enter country-specific value")</f>
        <v>0.02</v>
      </c>
      <c r="AK531" s="211" cm="1">
        <f t="array" aca="1" ref="AK531" ca="1">IF($G531="D",VLOOKUP($A531,DefaultParameters,MATCH(AK$8,'Default Parameters'!$3:$3,0),FALSE),"[enter country-specific value")</f>
        <v>0.02</v>
      </c>
      <c r="AL531" s="211" cm="1">
        <f t="array" aca="1" ref="AL531" ca="1">IF($G531="D",VLOOKUP($A531,DefaultParameters,MATCH(AL$8,'Default Parameters'!$3:$3,0),FALSE),"[enter country-specific value")</f>
        <v>0.02</v>
      </c>
      <c r="AM531" s="211" cm="1">
        <f t="array" aca="1" ref="AM531" ca="1">IF($G531="D",VLOOKUP($A531,DefaultParameters,MATCH(AM$8,'Default Parameters'!$3:$3,0),FALSE),"[enter country-specific value")</f>
        <v>0.02</v>
      </c>
      <c r="AN531" s="211" cm="1">
        <f t="array" aca="1" ref="AN531" ca="1">IF($G531="D",VLOOKUP($A531,DefaultParameters,MATCH(AN$8,'Default Parameters'!$3:$3,0),FALSE),"[enter country-specific value")</f>
        <v>0.02</v>
      </c>
      <c r="AO531" s="211" cm="1">
        <f t="array" aca="1" ref="AO531" ca="1">IF($G531="D",VLOOKUP($A531,DefaultParameters,MATCH(AO$8,'Default Parameters'!$3:$3,0),FALSE),"[enter country-specific value")</f>
        <v>0.02</v>
      </c>
      <c r="AP531" s="211"/>
      <c r="AQ531" s="211"/>
      <c r="AR531" s="211"/>
      <c r="AS531" s="211"/>
      <c r="AT531" s="211"/>
      <c r="AU531" s="188"/>
      <c r="AV531" s="43" t="e" cm="1">
        <f t="array" aca="1" ref="AV531" ca="1">IF($G531="D",VLOOKUP($A531,DefaultParameters,MATCH(AV$8,'Default Parameters'!$3:$3,0),FALSE),"[enter country-specific value")</f>
        <v>#N/A</v>
      </c>
    </row>
    <row r="532" spans="1:48" x14ac:dyDescent="0.25">
      <c r="A532" s="44" t="str">
        <f t="shared" si="121"/>
        <v>EF_N2O_Grazing_Other animals (fur animals)</v>
      </c>
      <c r="B532" s="2" t="s">
        <v>129</v>
      </c>
      <c r="C532" s="2" t="s">
        <v>755</v>
      </c>
      <c r="D532" s="77" t="str">
        <f t="shared" ca="1" si="122"/>
        <v>N2O-N</v>
      </c>
      <c r="E532" s="2" t="s">
        <v>108</v>
      </c>
      <c r="F532" s="77" t="str">
        <f t="shared" ca="1" si="123"/>
        <v>kg N2O-N/kg N input</v>
      </c>
      <c r="G532" s="201" t="s">
        <v>124</v>
      </c>
      <c r="H532" s="2" t="s">
        <v>49</v>
      </c>
      <c r="I532" s="211" t="str">
        <f t="shared" ca="1" si="124"/>
        <v>IPCC 2006 TABLE 11.1 EF3 Default emission factors to estimate direct N2O emissions from urine and dung whilst grazing</v>
      </c>
      <c r="J532" s="202"/>
      <c r="K532" s="211" cm="1">
        <f t="array" aca="1" ref="K532" ca="1">IF($G532="D",VLOOKUP($A532,DefaultParameters,MATCH(K$8,'Default Parameters'!$3:$3,0),FALSE),"[enter country-specific value")</f>
        <v>0.01</v>
      </c>
      <c r="L532" s="211" cm="1">
        <f t="array" aca="1" ref="L532" ca="1">IF($G532="D",VLOOKUP($A532,DefaultParameters,MATCH(L$8,'Default Parameters'!$3:$3,0),FALSE),"[enter country-specific value")</f>
        <v>0.01</v>
      </c>
      <c r="M532" s="211" cm="1">
        <f t="array" aca="1" ref="M532" ca="1">IF($G532="D",VLOOKUP($A532,DefaultParameters,MATCH(M$8,'Default Parameters'!$3:$3,0),FALSE),"[enter country-specific value")</f>
        <v>0.01</v>
      </c>
      <c r="N532" s="211" cm="1">
        <f t="array" aca="1" ref="N532" ca="1">IF($G532="D",VLOOKUP($A532,DefaultParameters,MATCH(N$8,'Default Parameters'!$3:$3,0),FALSE),"[enter country-specific value")</f>
        <v>0.01</v>
      </c>
      <c r="O532" s="211" cm="1">
        <f t="array" aca="1" ref="O532" ca="1">IF($G532="D",VLOOKUP($A532,DefaultParameters,MATCH(O$8,'Default Parameters'!$3:$3,0),FALSE),"[enter country-specific value")</f>
        <v>0.01</v>
      </c>
      <c r="P532" s="211" cm="1">
        <f t="array" aca="1" ref="P532" ca="1">IF($G532="D",VLOOKUP($A532,DefaultParameters,MATCH(P$8,'Default Parameters'!$3:$3,0),FALSE),"[enter country-specific value")</f>
        <v>0.01</v>
      </c>
      <c r="Q532" s="211" cm="1">
        <f t="array" aca="1" ref="Q532" ca="1">IF($G532="D",VLOOKUP($A532,DefaultParameters,MATCH(Q$8,'Default Parameters'!$3:$3,0),FALSE),"[enter country-specific value")</f>
        <v>0.01</v>
      </c>
      <c r="R532" s="211" cm="1">
        <f t="array" aca="1" ref="R532" ca="1">IF($G532="D",VLOOKUP($A532,DefaultParameters,MATCH(R$8,'Default Parameters'!$3:$3,0),FALSE),"[enter country-specific value")</f>
        <v>0.01</v>
      </c>
      <c r="S532" s="211" cm="1">
        <f t="array" aca="1" ref="S532" ca="1">IF($G532="D",VLOOKUP($A532,DefaultParameters,MATCH(S$8,'Default Parameters'!$3:$3,0),FALSE),"[enter country-specific value")</f>
        <v>0.01</v>
      </c>
      <c r="T532" s="211" cm="1">
        <f t="array" aca="1" ref="T532" ca="1">IF($G532="D",VLOOKUP($A532,DefaultParameters,MATCH(T$8,'Default Parameters'!$3:$3,0),FALSE),"[enter country-specific value")</f>
        <v>0.01</v>
      </c>
      <c r="U532" s="211" cm="1">
        <f t="array" aca="1" ref="U532" ca="1">IF($G532="D",VLOOKUP($A532,DefaultParameters,MATCH(U$8,'Default Parameters'!$3:$3,0),FALSE),"[enter country-specific value")</f>
        <v>0.01</v>
      </c>
      <c r="V532" s="211" cm="1">
        <f t="array" aca="1" ref="V532" ca="1">IF($G532="D",VLOOKUP($A532,DefaultParameters,MATCH(V$8,'Default Parameters'!$3:$3,0),FALSE),"[enter country-specific value")</f>
        <v>0.01</v>
      </c>
      <c r="W532" s="211" cm="1">
        <f t="array" aca="1" ref="W532" ca="1">IF($G532="D",VLOOKUP($A532,DefaultParameters,MATCH(W$8,'Default Parameters'!$3:$3,0),FALSE),"[enter country-specific value")</f>
        <v>0.01</v>
      </c>
      <c r="X532" s="211" cm="1">
        <f t="array" aca="1" ref="X532" ca="1">IF($G532="D",VLOOKUP($A532,DefaultParameters,MATCH(X$8,'Default Parameters'!$3:$3,0),FALSE),"[enter country-specific value")</f>
        <v>0.01</v>
      </c>
      <c r="Y532" s="211" cm="1">
        <f t="array" aca="1" ref="Y532" ca="1">IF($G532="D",VLOOKUP($A532,DefaultParameters,MATCH(Y$8,'Default Parameters'!$3:$3,0),FALSE),"[enter country-specific value")</f>
        <v>0.01</v>
      </c>
      <c r="Z532" s="211" cm="1">
        <f t="array" aca="1" ref="Z532" ca="1">IF($G532="D",VLOOKUP($A532,DefaultParameters,MATCH(Z$8,'Default Parameters'!$3:$3,0),FALSE),"[enter country-specific value")</f>
        <v>0.01</v>
      </c>
      <c r="AA532" s="211" cm="1">
        <f t="array" aca="1" ref="AA532" ca="1">IF($G532="D",VLOOKUP($A532,DefaultParameters,MATCH(AA$8,'Default Parameters'!$3:$3,0),FALSE),"[enter country-specific value")</f>
        <v>0.01</v>
      </c>
      <c r="AB532" s="211" cm="1">
        <f t="array" aca="1" ref="AB532" ca="1">IF($G532="D",VLOOKUP($A532,DefaultParameters,MATCH(AB$8,'Default Parameters'!$3:$3,0),FALSE),"[enter country-specific value")</f>
        <v>0.01</v>
      </c>
      <c r="AC532" s="211" cm="1">
        <f t="array" aca="1" ref="AC532" ca="1">IF($G532="D",VLOOKUP($A532,DefaultParameters,MATCH(AC$8,'Default Parameters'!$3:$3,0),FALSE),"[enter country-specific value")</f>
        <v>0.01</v>
      </c>
      <c r="AD532" s="211" cm="1">
        <f t="array" aca="1" ref="AD532" ca="1">IF($G532="D",VLOOKUP($A532,DefaultParameters,MATCH(AD$8,'Default Parameters'!$3:$3,0),FALSE),"[enter country-specific value")</f>
        <v>0.01</v>
      </c>
      <c r="AE532" s="211" cm="1">
        <f t="array" aca="1" ref="AE532" ca="1">IF($G532="D",VLOOKUP($A532,DefaultParameters,MATCH(AE$8,'Default Parameters'!$3:$3,0),FALSE),"[enter country-specific value")</f>
        <v>0.01</v>
      </c>
      <c r="AF532" s="211" cm="1">
        <f t="array" aca="1" ref="AF532" ca="1">IF($G532="D",VLOOKUP($A532,DefaultParameters,MATCH(AF$8,'Default Parameters'!$3:$3,0),FALSE),"[enter country-specific value")</f>
        <v>0.01</v>
      </c>
      <c r="AG532" s="211" cm="1">
        <f t="array" aca="1" ref="AG532" ca="1">IF($G532="D",VLOOKUP($A532,DefaultParameters,MATCH(AG$8,'Default Parameters'!$3:$3,0),FALSE),"[enter country-specific value")</f>
        <v>0.01</v>
      </c>
      <c r="AH532" s="211" cm="1">
        <f t="array" aca="1" ref="AH532" ca="1">IF($G532="D",VLOOKUP($A532,DefaultParameters,MATCH(AH$8,'Default Parameters'!$3:$3,0),FALSE),"[enter country-specific value")</f>
        <v>0.01</v>
      </c>
      <c r="AI532" s="211" cm="1">
        <f t="array" aca="1" ref="AI532" ca="1">IF($G532="D",VLOOKUP($A532,DefaultParameters,MATCH(AI$8,'Default Parameters'!$3:$3,0),FALSE),"[enter country-specific value")</f>
        <v>0.01</v>
      </c>
      <c r="AJ532" s="211" cm="1">
        <f t="array" aca="1" ref="AJ532" ca="1">IF($G532="D",VLOOKUP($A532,DefaultParameters,MATCH(AJ$8,'Default Parameters'!$3:$3,0),FALSE),"[enter country-specific value")</f>
        <v>0.01</v>
      </c>
      <c r="AK532" s="211" cm="1">
        <f t="array" aca="1" ref="AK532" ca="1">IF($G532="D",VLOOKUP($A532,DefaultParameters,MATCH(AK$8,'Default Parameters'!$3:$3,0),FALSE),"[enter country-specific value")</f>
        <v>0.01</v>
      </c>
      <c r="AL532" s="211" cm="1">
        <f t="array" aca="1" ref="AL532" ca="1">IF($G532="D",VLOOKUP($A532,DefaultParameters,MATCH(AL$8,'Default Parameters'!$3:$3,0),FALSE),"[enter country-specific value")</f>
        <v>0.01</v>
      </c>
      <c r="AM532" s="211" cm="1">
        <f t="array" aca="1" ref="AM532" ca="1">IF($G532="D",VLOOKUP($A532,DefaultParameters,MATCH(AM$8,'Default Parameters'!$3:$3,0),FALSE),"[enter country-specific value")</f>
        <v>0.01</v>
      </c>
      <c r="AN532" s="211" cm="1">
        <f t="array" aca="1" ref="AN532" ca="1">IF($G532="D",VLOOKUP($A532,DefaultParameters,MATCH(AN$8,'Default Parameters'!$3:$3,0),FALSE),"[enter country-specific value")</f>
        <v>0.01</v>
      </c>
      <c r="AO532" s="211" cm="1">
        <f t="array" aca="1" ref="AO532" ca="1">IF($G532="D",VLOOKUP($A532,DefaultParameters,MATCH(AO$8,'Default Parameters'!$3:$3,0),FALSE),"[enter country-specific value")</f>
        <v>0.01</v>
      </c>
      <c r="AP532" s="211"/>
      <c r="AQ532" s="211"/>
      <c r="AR532" s="211"/>
      <c r="AS532" s="211"/>
      <c r="AT532" s="211"/>
      <c r="AU532" s="188"/>
      <c r="AV532" s="43" t="e" cm="1">
        <f t="array" aca="1" ref="AV532" ca="1">IF($G532="D",VLOOKUP($A532,DefaultParameters,MATCH(AV$8,'Default Parameters'!$3:$3,0),FALSE),"[enter country-specific value")</f>
        <v>#N/A</v>
      </c>
    </row>
    <row r="533" spans="1:48" x14ac:dyDescent="0.25">
      <c r="A533" s="44" t="str">
        <f>C533</f>
        <v>EF_N2O_Manure_application</v>
      </c>
      <c r="B533" s="2" t="s">
        <v>129</v>
      </c>
      <c r="C533" s="2" t="s">
        <v>757</v>
      </c>
      <c r="D533" s="77" t="str">
        <f t="shared" ref="D533" ca="1" si="125">VLOOKUP(A533,DefaultParameters,4,0)</f>
        <v>N2O-N</v>
      </c>
      <c r="E533" s="2"/>
      <c r="F533" s="77" t="str">
        <f t="shared" ref="F533" ca="1" si="126">VLOOKUP(A533,DefaultParameters,6,0)</f>
        <v>kg N2O-N/kg N input</v>
      </c>
      <c r="G533" s="201" t="s">
        <v>124</v>
      </c>
      <c r="H533" s="2" t="s">
        <v>49</v>
      </c>
      <c r="I533" s="211" t="str">
        <f t="shared" ref="I533" ca="1" si="127">IF($G533="CS","[enter country-specific source]",VLOOKUP(A533,DefaultParameters,8,0))</f>
        <v>IPCC 2006 TABLE 11.1 EF1 Default emission factors to estimate direct N2O emissions form manure application</v>
      </c>
      <c r="J533" s="202"/>
      <c r="K533" s="211" cm="1">
        <f t="array" aca="1" ref="K533" ca="1">IF($G533="D",VLOOKUP($A533,DefaultParameters,MATCH(K$8,'Default Parameters'!$3:$3,0),FALSE),"[enter country-specific value")</f>
        <v>0.01</v>
      </c>
      <c r="L533" s="211" cm="1">
        <f t="array" aca="1" ref="L533" ca="1">IF($G533="D",VLOOKUP($A533,DefaultParameters,MATCH(L$8,'Default Parameters'!$3:$3,0),FALSE),"[enter country-specific value")</f>
        <v>0.01</v>
      </c>
      <c r="M533" s="211" cm="1">
        <f t="array" aca="1" ref="M533" ca="1">IF($G533="D",VLOOKUP($A533,DefaultParameters,MATCH(M$8,'Default Parameters'!$3:$3,0),FALSE),"[enter country-specific value")</f>
        <v>0.01</v>
      </c>
      <c r="N533" s="211" cm="1">
        <f t="array" aca="1" ref="N533" ca="1">IF($G533="D",VLOOKUP($A533,DefaultParameters,MATCH(N$8,'Default Parameters'!$3:$3,0),FALSE),"[enter country-specific value")</f>
        <v>0.01</v>
      </c>
      <c r="O533" s="211" cm="1">
        <f t="array" aca="1" ref="O533" ca="1">IF($G533="D",VLOOKUP($A533,DefaultParameters,MATCH(O$8,'Default Parameters'!$3:$3,0),FALSE),"[enter country-specific value")</f>
        <v>0.01</v>
      </c>
      <c r="P533" s="211" cm="1">
        <f t="array" aca="1" ref="P533" ca="1">IF($G533="D",VLOOKUP($A533,DefaultParameters,MATCH(P$8,'Default Parameters'!$3:$3,0),FALSE),"[enter country-specific value")</f>
        <v>0.01</v>
      </c>
      <c r="Q533" s="211" cm="1">
        <f t="array" aca="1" ref="Q533" ca="1">IF($G533="D",VLOOKUP($A533,DefaultParameters,MATCH(Q$8,'Default Parameters'!$3:$3,0),FALSE),"[enter country-specific value")</f>
        <v>0.01</v>
      </c>
      <c r="R533" s="211" cm="1">
        <f t="array" aca="1" ref="R533" ca="1">IF($G533="D",VLOOKUP($A533,DefaultParameters,MATCH(R$8,'Default Parameters'!$3:$3,0),FALSE),"[enter country-specific value")</f>
        <v>0.01</v>
      </c>
      <c r="S533" s="211" cm="1">
        <f t="array" aca="1" ref="S533" ca="1">IF($G533="D",VLOOKUP($A533,DefaultParameters,MATCH(S$8,'Default Parameters'!$3:$3,0),FALSE),"[enter country-specific value")</f>
        <v>0.01</v>
      </c>
      <c r="T533" s="211" cm="1">
        <f t="array" aca="1" ref="T533" ca="1">IF($G533="D",VLOOKUP($A533,DefaultParameters,MATCH(T$8,'Default Parameters'!$3:$3,0),FALSE),"[enter country-specific value")</f>
        <v>0.01</v>
      </c>
      <c r="U533" s="211" cm="1">
        <f t="array" aca="1" ref="U533" ca="1">IF($G533="D",VLOOKUP($A533,DefaultParameters,MATCH(U$8,'Default Parameters'!$3:$3,0),FALSE),"[enter country-specific value")</f>
        <v>0.01</v>
      </c>
      <c r="V533" s="211" cm="1">
        <f t="array" aca="1" ref="V533" ca="1">IF($G533="D",VLOOKUP($A533,DefaultParameters,MATCH(V$8,'Default Parameters'!$3:$3,0),FALSE),"[enter country-specific value")</f>
        <v>0.01</v>
      </c>
      <c r="W533" s="211" cm="1">
        <f t="array" aca="1" ref="W533" ca="1">IF($G533="D",VLOOKUP($A533,DefaultParameters,MATCH(W$8,'Default Parameters'!$3:$3,0),FALSE),"[enter country-specific value")</f>
        <v>0.01</v>
      </c>
      <c r="X533" s="211" cm="1">
        <f t="array" aca="1" ref="X533" ca="1">IF($G533="D",VLOOKUP($A533,DefaultParameters,MATCH(X$8,'Default Parameters'!$3:$3,0),FALSE),"[enter country-specific value")</f>
        <v>0.01</v>
      </c>
      <c r="Y533" s="211" cm="1">
        <f t="array" aca="1" ref="Y533" ca="1">IF($G533="D",VLOOKUP($A533,DefaultParameters,MATCH(Y$8,'Default Parameters'!$3:$3,0),FALSE),"[enter country-specific value")</f>
        <v>0.01</v>
      </c>
      <c r="Z533" s="211" cm="1">
        <f t="array" aca="1" ref="Z533" ca="1">IF($G533="D",VLOOKUP($A533,DefaultParameters,MATCH(Z$8,'Default Parameters'!$3:$3,0),FALSE),"[enter country-specific value")</f>
        <v>0.01</v>
      </c>
      <c r="AA533" s="211" cm="1">
        <f t="array" aca="1" ref="AA533" ca="1">IF($G533="D",VLOOKUP($A533,DefaultParameters,MATCH(AA$8,'Default Parameters'!$3:$3,0),FALSE),"[enter country-specific value")</f>
        <v>0.01</v>
      </c>
      <c r="AB533" s="211" cm="1">
        <f t="array" aca="1" ref="AB533" ca="1">IF($G533="D",VLOOKUP($A533,DefaultParameters,MATCH(AB$8,'Default Parameters'!$3:$3,0),FALSE),"[enter country-specific value")</f>
        <v>0.01</v>
      </c>
      <c r="AC533" s="211" cm="1">
        <f t="array" aca="1" ref="AC533" ca="1">IF($G533="D",VLOOKUP($A533,DefaultParameters,MATCH(AC$8,'Default Parameters'!$3:$3,0),FALSE),"[enter country-specific value")</f>
        <v>0.01</v>
      </c>
      <c r="AD533" s="211" cm="1">
        <f t="array" aca="1" ref="AD533" ca="1">IF($G533="D",VLOOKUP($A533,DefaultParameters,MATCH(AD$8,'Default Parameters'!$3:$3,0),FALSE),"[enter country-specific value")</f>
        <v>0.01</v>
      </c>
      <c r="AE533" s="211" cm="1">
        <f t="array" aca="1" ref="AE533" ca="1">IF($G533="D",VLOOKUP($A533,DefaultParameters,MATCH(AE$8,'Default Parameters'!$3:$3,0),FALSE),"[enter country-specific value")</f>
        <v>0.01</v>
      </c>
      <c r="AF533" s="211" cm="1">
        <f t="array" aca="1" ref="AF533" ca="1">IF($G533="D",VLOOKUP($A533,DefaultParameters,MATCH(AF$8,'Default Parameters'!$3:$3,0),FALSE),"[enter country-specific value")</f>
        <v>0.01</v>
      </c>
      <c r="AG533" s="211" cm="1">
        <f t="array" aca="1" ref="AG533" ca="1">IF($G533="D",VLOOKUP($A533,DefaultParameters,MATCH(AG$8,'Default Parameters'!$3:$3,0),FALSE),"[enter country-specific value")</f>
        <v>0.01</v>
      </c>
      <c r="AH533" s="211" cm="1">
        <f t="array" aca="1" ref="AH533" ca="1">IF($G533="D",VLOOKUP($A533,DefaultParameters,MATCH(AH$8,'Default Parameters'!$3:$3,0),FALSE),"[enter country-specific value")</f>
        <v>0.01</v>
      </c>
      <c r="AI533" s="211" cm="1">
        <f t="array" aca="1" ref="AI533" ca="1">IF($G533="D",VLOOKUP($A533,DefaultParameters,MATCH(AI$8,'Default Parameters'!$3:$3,0),FALSE),"[enter country-specific value")</f>
        <v>0.01</v>
      </c>
      <c r="AJ533" s="211" cm="1">
        <f t="array" aca="1" ref="AJ533" ca="1">IF($G533="D",VLOOKUP($A533,DefaultParameters,MATCH(AJ$8,'Default Parameters'!$3:$3,0),FALSE),"[enter country-specific value")</f>
        <v>0.01</v>
      </c>
      <c r="AK533" s="211" cm="1">
        <f t="array" aca="1" ref="AK533" ca="1">IF($G533="D",VLOOKUP($A533,DefaultParameters,MATCH(AK$8,'Default Parameters'!$3:$3,0),FALSE),"[enter country-specific value")</f>
        <v>0.01</v>
      </c>
      <c r="AL533" s="211" cm="1">
        <f t="array" aca="1" ref="AL533" ca="1">IF($G533="D",VLOOKUP($A533,DefaultParameters,MATCH(AL$8,'Default Parameters'!$3:$3,0),FALSE),"[enter country-specific value")</f>
        <v>0.01</v>
      </c>
      <c r="AM533" s="211" cm="1">
        <f t="array" aca="1" ref="AM533" ca="1">IF($G533="D",VLOOKUP($A533,DefaultParameters,MATCH(AM$8,'Default Parameters'!$3:$3,0),FALSE),"[enter country-specific value")</f>
        <v>0.01</v>
      </c>
      <c r="AN533" s="211" cm="1">
        <f t="array" aca="1" ref="AN533" ca="1">IF($G533="D",VLOOKUP($A533,DefaultParameters,MATCH(AN$8,'Default Parameters'!$3:$3,0),FALSE),"[enter country-specific value")</f>
        <v>0.01</v>
      </c>
      <c r="AO533" s="211" cm="1">
        <f t="array" aca="1" ref="AO533" ca="1">IF($G533="D",VLOOKUP($A533,DefaultParameters,MATCH(AO$8,'Default Parameters'!$3:$3,0),FALSE),"[enter country-specific value")</f>
        <v>0.01</v>
      </c>
      <c r="AP533" s="211"/>
      <c r="AQ533" s="211"/>
      <c r="AR533" s="211"/>
      <c r="AS533" s="211"/>
      <c r="AT533" s="211"/>
      <c r="AU533" s="188"/>
      <c r="AV533" s="43"/>
    </row>
    <row r="534" spans="1:48" x14ac:dyDescent="0.25">
      <c r="A534" s="18" t="s">
        <v>710</v>
      </c>
      <c r="B534" s="18"/>
      <c r="C534" s="18"/>
      <c r="D534" s="18"/>
      <c r="E534" s="18"/>
      <c r="F534" s="18"/>
      <c r="G534" s="179"/>
      <c r="H534" s="18"/>
      <c r="I534" s="179"/>
      <c r="J534" s="179"/>
      <c r="K534" s="179"/>
      <c r="L534" s="179"/>
      <c r="M534" s="179"/>
      <c r="N534" s="179"/>
      <c r="O534" s="179"/>
      <c r="P534" s="179"/>
      <c r="Q534" s="179"/>
      <c r="R534" s="179"/>
      <c r="S534" s="179"/>
      <c r="T534" s="179"/>
      <c r="U534" s="179"/>
      <c r="V534" s="179"/>
      <c r="W534" s="179"/>
      <c r="X534" s="179"/>
      <c r="Y534" s="179"/>
      <c r="Z534" s="179"/>
      <c r="AA534" s="179"/>
      <c r="AB534" s="179"/>
      <c r="AC534" s="179"/>
      <c r="AD534" s="179"/>
      <c r="AE534" s="179"/>
      <c r="AF534" s="179"/>
      <c r="AG534" s="179"/>
      <c r="AH534" s="179"/>
      <c r="AI534" s="179"/>
      <c r="AJ534" s="179"/>
      <c r="AK534" s="179"/>
      <c r="AL534" s="179"/>
      <c r="AM534" s="179"/>
      <c r="AN534" s="179"/>
      <c r="AO534" s="179"/>
      <c r="AP534" s="179"/>
      <c r="AQ534" s="179"/>
      <c r="AR534" s="179"/>
      <c r="AS534" s="179"/>
      <c r="AT534" s="179"/>
      <c r="AU534" s="188"/>
      <c r="AV534" s="18"/>
    </row>
    <row r="535" spans="1:48" x14ac:dyDescent="0.25">
      <c r="A535" s="44" t="str">
        <f t="shared" ref="A535:A536" si="128">C535</f>
        <v>EF_NO_Managed_Soils_Manure</v>
      </c>
      <c r="B535" s="2" t="s">
        <v>128</v>
      </c>
      <c r="C535" s="2" t="s">
        <v>337</v>
      </c>
      <c r="D535" s="77" t="str">
        <f t="shared" ca="1" si="122"/>
        <v>NO</v>
      </c>
      <c r="E535" s="2"/>
      <c r="F535" s="77" t="str">
        <f t="shared" ca="1" si="123"/>
        <v>kg NO2/kg N input</v>
      </c>
      <c r="G535" s="201" t="s">
        <v>124</v>
      </c>
      <c r="H535" s="2" t="s">
        <v>49</v>
      </c>
      <c r="I535" s="211" t="str">
        <f t="shared" ca="1" si="124"/>
        <v>Table 3.1, 3D, EMEP/EEA Guidebook 2019, NO from N applied in fertiliser, manure and excreta</v>
      </c>
      <c r="J535" s="176"/>
      <c r="K535" s="211" cm="1">
        <f t="array" aca="1" ref="K535" ca="1">IF($G535="D",VLOOKUP($A535,DefaultParameters,MATCH(K$8,'Default Parameters'!$3:$3,0),FALSE),"[enter country-specific value")</f>
        <v>0.04</v>
      </c>
      <c r="L535" s="211" cm="1">
        <f t="array" aca="1" ref="L535" ca="1">IF($G535="D",VLOOKUP($A535,DefaultParameters,MATCH(L$8,'Default Parameters'!$3:$3,0),FALSE),"[enter country-specific value")</f>
        <v>0.04</v>
      </c>
      <c r="M535" s="211" cm="1">
        <f t="array" aca="1" ref="M535" ca="1">IF($G535="D",VLOOKUP($A535,DefaultParameters,MATCH(M$8,'Default Parameters'!$3:$3,0),FALSE),"[enter country-specific value")</f>
        <v>0.04</v>
      </c>
      <c r="N535" s="211" cm="1">
        <f t="array" aca="1" ref="N535" ca="1">IF($G535="D",VLOOKUP($A535,DefaultParameters,MATCH(N$8,'Default Parameters'!$3:$3,0),FALSE),"[enter country-specific value")</f>
        <v>0.04</v>
      </c>
      <c r="O535" s="211" cm="1">
        <f t="array" aca="1" ref="O535" ca="1">IF($G535="D",VLOOKUP($A535,DefaultParameters,MATCH(O$8,'Default Parameters'!$3:$3,0),FALSE),"[enter country-specific value")</f>
        <v>0.04</v>
      </c>
      <c r="P535" s="211" cm="1">
        <f t="array" aca="1" ref="P535" ca="1">IF($G535="D",VLOOKUP($A535,DefaultParameters,MATCH(P$8,'Default Parameters'!$3:$3,0),FALSE),"[enter country-specific value")</f>
        <v>0.04</v>
      </c>
      <c r="Q535" s="211" cm="1">
        <f t="array" aca="1" ref="Q535" ca="1">IF($G535="D",VLOOKUP($A535,DefaultParameters,MATCH(Q$8,'Default Parameters'!$3:$3,0),FALSE),"[enter country-specific value")</f>
        <v>0.04</v>
      </c>
      <c r="R535" s="211" cm="1">
        <f t="array" aca="1" ref="R535" ca="1">IF($G535="D",VLOOKUP($A535,DefaultParameters,MATCH(R$8,'Default Parameters'!$3:$3,0),FALSE),"[enter country-specific value")</f>
        <v>0.04</v>
      </c>
      <c r="S535" s="211" cm="1">
        <f t="array" aca="1" ref="S535" ca="1">IF($G535="D",VLOOKUP($A535,DefaultParameters,MATCH(S$8,'Default Parameters'!$3:$3,0),FALSE),"[enter country-specific value")</f>
        <v>0.04</v>
      </c>
      <c r="T535" s="211" cm="1">
        <f t="array" aca="1" ref="T535" ca="1">IF($G535="D",VLOOKUP($A535,DefaultParameters,MATCH(T$8,'Default Parameters'!$3:$3,0),FALSE),"[enter country-specific value")</f>
        <v>0.04</v>
      </c>
      <c r="U535" s="211" cm="1">
        <f t="array" aca="1" ref="U535" ca="1">IF($G535="D",VLOOKUP($A535,DefaultParameters,MATCH(U$8,'Default Parameters'!$3:$3,0),FALSE),"[enter country-specific value")</f>
        <v>0.04</v>
      </c>
      <c r="V535" s="211" cm="1">
        <f t="array" aca="1" ref="V535" ca="1">IF($G535="D",VLOOKUP($A535,DefaultParameters,MATCH(V$8,'Default Parameters'!$3:$3,0),FALSE),"[enter country-specific value")</f>
        <v>0.04</v>
      </c>
      <c r="W535" s="211" cm="1">
        <f t="array" aca="1" ref="W535" ca="1">IF($G535="D",VLOOKUP($A535,DefaultParameters,MATCH(W$8,'Default Parameters'!$3:$3,0),FALSE),"[enter country-specific value")</f>
        <v>0.04</v>
      </c>
      <c r="X535" s="211" cm="1">
        <f t="array" aca="1" ref="X535" ca="1">IF($G535="D",VLOOKUP($A535,DefaultParameters,MATCH(X$8,'Default Parameters'!$3:$3,0),FALSE),"[enter country-specific value")</f>
        <v>0.04</v>
      </c>
      <c r="Y535" s="211" cm="1">
        <f t="array" aca="1" ref="Y535" ca="1">IF($G535="D",VLOOKUP($A535,DefaultParameters,MATCH(Y$8,'Default Parameters'!$3:$3,0),FALSE),"[enter country-specific value")</f>
        <v>0.04</v>
      </c>
      <c r="Z535" s="211" cm="1">
        <f t="array" aca="1" ref="Z535" ca="1">IF($G535="D",VLOOKUP($A535,DefaultParameters,MATCH(Z$8,'Default Parameters'!$3:$3,0),FALSE),"[enter country-specific value")</f>
        <v>0.04</v>
      </c>
      <c r="AA535" s="211" cm="1">
        <f t="array" aca="1" ref="AA535" ca="1">IF($G535="D",VLOOKUP($A535,DefaultParameters,MATCH(AA$8,'Default Parameters'!$3:$3,0),FALSE),"[enter country-specific value")</f>
        <v>0.04</v>
      </c>
      <c r="AB535" s="211" cm="1">
        <f t="array" aca="1" ref="AB535" ca="1">IF($G535="D",VLOOKUP($A535,DefaultParameters,MATCH(AB$8,'Default Parameters'!$3:$3,0),FALSE),"[enter country-specific value")</f>
        <v>0.04</v>
      </c>
      <c r="AC535" s="211" cm="1">
        <f t="array" aca="1" ref="AC535" ca="1">IF($G535="D",VLOOKUP($A535,DefaultParameters,MATCH(AC$8,'Default Parameters'!$3:$3,0),FALSE),"[enter country-specific value")</f>
        <v>0.04</v>
      </c>
      <c r="AD535" s="211" cm="1">
        <f t="array" aca="1" ref="AD535" ca="1">IF($G535="D",VLOOKUP($A535,DefaultParameters,MATCH(AD$8,'Default Parameters'!$3:$3,0),FALSE),"[enter country-specific value")</f>
        <v>0.04</v>
      </c>
      <c r="AE535" s="211" cm="1">
        <f t="array" aca="1" ref="AE535" ca="1">IF($G535="D",VLOOKUP($A535,DefaultParameters,MATCH(AE$8,'Default Parameters'!$3:$3,0),FALSE),"[enter country-specific value")</f>
        <v>0.04</v>
      </c>
      <c r="AF535" s="211" cm="1">
        <f t="array" aca="1" ref="AF535" ca="1">IF($G535="D",VLOOKUP($A535,DefaultParameters,MATCH(AF$8,'Default Parameters'!$3:$3,0),FALSE),"[enter country-specific value")</f>
        <v>0.04</v>
      </c>
      <c r="AG535" s="211" cm="1">
        <f t="array" aca="1" ref="AG535" ca="1">IF($G535="D",VLOOKUP($A535,DefaultParameters,MATCH(AG$8,'Default Parameters'!$3:$3,0),FALSE),"[enter country-specific value")</f>
        <v>0.04</v>
      </c>
      <c r="AH535" s="211" cm="1">
        <f t="array" aca="1" ref="AH535" ca="1">IF($G535="D",VLOOKUP($A535,DefaultParameters,MATCH(AH$8,'Default Parameters'!$3:$3,0),FALSE),"[enter country-specific value")</f>
        <v>0.04</v>
      </c>
      <c r="AI535" s="211" cm="1">
        <f t="array" aca="1" ref="AI535" ca="1">IF($G535="D",VLOOKUP($A535,DefaultParameters,MATCH(AI$8,'Default Parameters'!$3:$3,0),FALSE),"[enter country-specific value")</f>
        <v>0.04</v>
      </c>
      <c r="AJ535" s="211" cm="1">
        <f t="array" aca="1" ref="AJ535" ca="1">IF($G535="D",VLOOKUP($A535,DefaultParameters,MATCH(AJ$8,'Default Parameters'!$3:$3,0),FALSE),"[enter country-specific value")</f>
        <v>0.04</v>
      </c>
      <c r="AK535" s="211" cm="1">
        <f t="array" aca="1" ref="AK535" ca="1">IF($G535="D",VLOOKUP($A535,DefaultParameters,MATCH(AK$8,'Default Parameters'!$3:$3,0),FALSE),"[enter country-specific value")</f>
        <v>0.04</v>
      </c>
      <c r="AL535" s="211" cm="1">
        <f t="array" aca="1" ref="AL535" ca="1">IF($G535="D",VLOOKUP($A535,DefaultParameters,MATCH(AL$8,'Default Parameters'!$3:$3,0),FALSE),"[enter country-specific value")</f>
        <v>0.04</v>
      </c>
      <c r="AM535" s="211" cm="1">
        <f t="array" aca="1" ref="AM535" ca="1">IF($G535="D",VLOOKUP($A535,DefaultParameters,MATCH(AM$8,'Default Parameters'!$3:$3,0),FALSE),"[enter country-specific value")</f>
        <v>0.04</v>
      </c>
      <c r="AN535" s="211" cm="1">
        <f t="array" aca="1" ref="AN535" ca="1">IF($G535="D",VLOOKUP($A535,DefaultParameters,MATCH(AN$8,'Default Parameters'!$3:$3,0),FALSE),"[enter country-specific value")</f>
        <v>0.04</v>
      </c>
      <c r="AO535" s="211" cm="1">
        <f t="array" aca="1" ref="AO535" ca="1">IF($G535="D",VLOOKUP($A535,DefaultParameters,MATCH(AO$8,'Default Parameters'!$3:$3,0),FALSE),"[enter country-specific value")</f>
        <v>0.04</v>
      </c>
      <c r="AP535" s="211"/>
      <c r="AQ535" s="211"/>
      <c r="AR535" s="211"/>
      <c r="AS535" s="211"/>
      <c r="AT535" s="211"/>
      <c r="AU535" s="188"/>
      <c r="AV535" s="43" t="e" cm="1">
        <f t="array" aca="1" ref="AV535" ca="1">IF($G535="D",VLOOKUP($A535,DefaultParameters,MATCH(AV$8,'Default Parameters'!$3:$3,0),FALSE),"[enter country-specific value")</f>
        <v>#N/A</v>
      </c>
    </row>
    <row r="536" spans="1:48" x14ac:dyDescent="0.25">
      <c r="A536" s="44" t="str">
        <f t="shared" si="128"/>
        <v>EF_NO_Managed_Soils_Excreta</v>
      </c>
      <c r="B536" s="2" t="s">
        <v>341</v>
      </c>
      <c r="C536" s="2" t="s">
        <v>338</v>
      </c>
      <c r="D536" s="77" t="str">
        <f t="shared" ca="1" si="122"/>
        <v>NO</v>
      </c>
      <c r="E536" s="2"/>
      <c r="F536" s="77" t="str">
        <f t="shared" ca="1" si="123"/>
        <v>kg NO2/kg N input</v>
      </c>
      <c r="G536" s="201" t="s">
        <v>124</v>
      </c>
      <c r="H536" s="2" t="s">
        <v>49</v>
      </c>
      <c r="I536" s="211" t="str">
        <f t="shared" ca="1" si="124"/>
        <v>Table 3.1, 3D, EMEP/EEA Guidebook 2019, NO from N applied in fertiliser, manure and excreta</v>
      </c>
      <c r="J536" s="176"/>
      <c r="K536" s="211" cm="1">
        <f t="array" aca="1" ref="K536" ca="1">IF($G536="D",VLOOKUP($A536,DefaultParameters,MATCH(K$8,'Default Parameters'!$3:$3,0),FALSE),"[enter country-specific value")</f>
        <v>0.04</v>
      </c>
      <c r="L536" s="211" cm="1">
        <f t="array" aca="1" ref="L536" ca="1">IF($G536="D",VLOOKUP($A536,DefaultParameters,MATCH(L$8,'Default Parameters'!$3:$3,0),FALSE),"[enter country-specific value")</f>
        <v>0.04</v>
      </c>
      <c r="M536" s="211" cm="1">
        <f t="array" aca="1" ref="M536" ca="1">IF($G536="D",VLOOKUP($A536,DefaultParameters,MATCH(M$8,'Default Parameters'!$3:$3,0),FALSE),"[enter country-specific value")</f>
        <v>0.04</v>
      </c>
      <c r="N536" s="211" cm="1">
        <f t="array" aca="1" ref="N536" ca="1">IF($G536="D",VLOOKUP($A536,DefaultParameters,MATCH(N$8,'Default Parameters'!$3:$3,0),FALSE),"[enter country-specific value")</f>
        <v>0.04</v>
      </c>
      <c r="O536" s="211" cm="1">
        <f t="array" aca="1" ref="O536" ca="1">IF($G536="D",VLOOKUP($A536,DefaultParameters,MATCH(O$8,'Default Parameters'!$3:$3,0),FALSE),"[enter country-specific value")</f>
        <v>0.04</v>
      </c>
      <c r="P536" s="211" cm="1">
        <f t="array" aca="1" ref="P536" ca="1">IF($G536="D",VLOOKUP($A536,DefaultParameters,MATCH(P$8,'Default Parameters'!$3:$3,0),FALSE),"[enter country-specific value")</f>
        <v>0.04</v>
      </c>
      <c r="Q536" s="211" cm="1">
        <f t="array" aca="1" ref="Q536" ca="1">IF($G536="D",VLOOKUP($A536,DefaultParameters,MATCH(Q$8,'Default Parameters'!$3:$3,0),FALSE),"[enter country-specific value")</f>
        <v>0.04</v>
      </c>
      <c r="R536" s="211" cm="1">
        <f t="array" aca="1" ref="R536" ca="1">IF($G536="D",VLOOKUP($A536,DefaultParameters,MATCH(R$8,'Default Parameters'!$3:$3,0),FALSE),"[enter country-specific value")</f>
        <v>0.04</v>
      </c>
      <c r="S536" s="211" cm="1">
        <f t="array" aca="1" ref="S536" ca="1">IF($G536="D",VLOOKUP($A536,DefaultParameters,MATCH(S$8,'Default Parameters'!$3:$3,0),FALSE),"[enter country-specific value")</f>
        <v>0.04</v>
      </c>
      <c r="T536" s="211" cm="1">
        <f t="array" aca="1" ref="T536" ca="1">IF($G536="D",VLOOKUP($A536,DefaultParameters,MATCH(T$8,'Default Parameters'!$3:$3,0),FALSE),"[enter country-specific value")</f>
        <v>0.04</v>
      </c>
      <c r="U536" s="211" cm="1">
        <f t="array" aca="1" ref="U536" ca="1">IF($G536="D",VLOOKUP($A536,DefaultParameters,MATCH(U$8,'Default Parameters'!$3:$3,0),FALSE),"[enter country-specific value")</f>
        <v>0.04</v>
      </c>
      <c r="V536" s="211" cm="1">
        <f t="array" aca="1" ref="V536" ca="1">IF($G536="D",VLOOKUP($A536,DefaultParameters,MATCH(V$8,'Default Parameters'!$3:$3,0),FALSE),"[enter country-specific value")</f>
        <v>0.04</v>
      </c>
      <c r="W536" s="211" cm="1">
        <f t="array" aca="1" ref="W536" ca="1">IF($G536="D",VLOOKUP($A536,DefaultParameters,MATCH(W$8,'Default Parameters'!$3:$3,0),FALSE),"[enter country-specific value")</f>
        <v>0.04</v>
      </c>
      <c r="X536" s="211" cm="1">
        <f t="array" aca="1" ref="X536" ca="1">IF($G536="D",VLOOKUP($A536,DefaultParameters,MATCH(X$8,'Default Parameters'!$3:$3,0),FALSE),"[enter country-specific value")</f>
        <v>0.04</v>
      </c>
      <c r="Y536" s="211" cm="1">
        <f t="array" aca="1" ref="Y536" ca="1">IF($G536="D",VLOOKUP($A536,DefaultParameters,MATCH(Y$8,'Default Parameters'!$3:$3,0),FALSE),"[enter country-specific value")</f>
        <v>0.04</v>
      </c>
      <c r="Z536" s="211" cm="1">
        <f t="array" aca="1" ref="Z536" ca="1">IF($G536="D",VLOOKUP($A536,DefaultParameters,MATCH(Z$8,'Default Parameters'!$3:$3,0),FALSE),"[enter country-specific value")</f>
        <v>0.04</v>
      </c>
      <c r="AA536" s="211" cm="1">
        <f t="array" aca="1" ref="AA536" ca="1">IF($G536="D",VLOOKUP($A536,DefaultParameters,MATCH(AA$8,'Default Parameters'!$3:$3,0),FALSE),"[enter country-specific value")</f>
        <v>0.04</v>
      </c>
      <c r="AB536" s="211" cm="1">
        <f t="array" aca="1" ref="AB536" ca="1">IF($G536="D",VLOOKUP($A536,DefaultParameters,MATCH(AB$8,'Default Parameters'!$3:$3,0),FALSE),"[enter country-specific value")</f>
        <v>0.04</v>
      </c>
      <c r="AC536" s="211" cm="1">
        <f t="array" aca="1" ref="AC536" ca="1">IF($G536="D",VLOOKUP($A536,DefaultParameters,MATCH(AC$8,'Default Parameters'!$3:$3,0),FALSE),"[enter country-specific value")</f>
        <v>0.04</v>
      </c>
      <c r="AD536" s="211" cm="1">
        <f t="array" aca="1" ref="AD536" ca="1">IF($G536="D",VLOOKUP($A536,DefaultParameters,MATCH(AD$8,'Default Parameters'!$3:$3,0),FALSE),"[enter country-specific value")</f>
        <v>0.04</v>
      </c>
      <c r="AE536" s="211" cm="1">
        <f t="array" aca="1" ref="AE536" ca="1">IF($G536="D",VLOOKUP($A536,DefaultParameters,MATCH(AE$8,'Default Parameters'!$3:$3,0),FALSE),"[enter country-specific value")</f>
        <v>0.04</v>
      </c>
      <c r="AF536" s="211" cm="1">
        <f t="array" aca="1" ref="AF536" ca="1">IF($G536="D",VLOOKUP($A536,DefaultParameters,MATCH(AF$8,'Default Parameters'!$3:$3,0),FALSE),"[enter country-specific value")</f>
        <v>0.04</v>
      </c>
      <c r="AG536" s="211" cm="1">
        <f t="array" aca="1" ref="AG536" ca="1">IF($G536="D",VLOOKUP($A536,DefaultParameters,MATCH(AG$8,'Default Parameters'!$3:$3,0),FALSE),"[enter country-specific value")</f>
        <v>0.04</v>
      </c>
      <c r="AH536" s="211" cm="1">
        <f t="array" aca="1" ref="AH536" ca="1">IF($G536="D",VLOOKUP($A536,DefaultParameters,MATCH(AH$8,'Default Parameters'!$3:$3,0),FALSE),"[enter country-specific value")</f>
        <v>0.04</v>
      </c>
      <c r="AI536" s="211" cm="1">
        <f t="array" aca="1" ref="AI536" ca="1">IF($G536="D",VLOOKUP($A536,DefaultParameters,MATCH(AI$8,'Default Parameters'!$3:$3,0),FALSE),"[enter country-specific value")</f>
        <v>0.04</v>
      </c>
      <c r="AJ536" s="211" cm="1">
        <f t="array" aca="1" ref="AJ536" ca="1">IF($G536="D",VLOOKUP($A536,DefaultParameters,MATCH(AJ$8,'Default Parameters'!$3:$3,0),FALSE),"[enter country-specific value")</f>
        <v>0.04</v>
      </c>
      <c r="AK536" s="211" cm="1">
        <f t="array" aca="1" ref="AK536" ca="1">IF($G536="D",VLOOKUP($A536,DefaultParameters,MATCH(AK$8,'Default Parameters'!$3:$3,0),FALSE),"[enter country-specific value")</f>
        <v>0.04</v>
      </c>
      <c r="AL536" s="211" cm="1">
        <f t="array" aca="1" ref="AL536" ca="1">IF($G536="D",VLOOKUP($A536,DefaultParameters,MATCH(AL$8,'Default Parameters'!$3:$3,0),FALSE),"[enter country-specific value")</f>
        <v>0.04</v>
      </c>
      <c r="AM536" s="211" cm="1">
        <f t="array" aca="1" ref="AM536" ca="1">IF($G536="D",VLOOKUP($A536,DefaultParameters,MATCH(AM$8,'Default Parameters'!$3:$3,0),FALSE),"[enter country-specific value")</f>
        <v>0.04</v>
      </c>
      <c r="AN536" s="211" cm="1">
        <f t="array" aca="1" ref="AN536" ca="1">IF($G536="D",VLOOKUP($A536,DefaultParameters,MATCH(AN$8,'Default Parameters'!$3:$3,0),FALSE),"[enter country-specific value")</f>
        <v>0.04</v>
      </c>
      <c r="AO536" s="211" cm="1">
        <f t="array" aca="1" ref="AO536" ca="1">IF($G536="D",VLOOKUP($A536,DefaultParameters,MATCH(AO$8,'Default Parameters'!$3:$3,0),FALSE),"[enter country-specific value")</f>
        <v>0.04</v>
      </c>
      <c r="AP536" s="211"/>
      <c r="AQ536" s="211"/>
      <c r="AR536" s="211"/>
      <c r="AS536" s="211"/>
      <c r="AT536" s="211"/>
      <c r="AU536" s="188"/>
      <c r="AV536" s="43" t="e" cm="1">
        <f t="array" aca="1" ref="AV536" ca="1">IF($G536="D",VLOOKUP($A536,DefaultParameters,MATCH(AV$8,'Default Parameters'!$3:$3,0),FALSE),"[enter country-specific value")</f>
        <v>#N/A</v>
      </c>
    </row>
    <row r="537" spans="1:48" x14ac:dyDescent="0.25">
      <c r="A537" s="116"/>
      <c r="B537" s="114"/>
      <c r="C537" s="114"/>
      <c r="D537" s="114"/>
      <c r="E537" s="114"/>
      <c r="F537" s="114"/>
      <c r="G537" s="189"/>
      <c r="H537" s="114"/>
      <c r="I537" s="189"/>
      <c r="J537" s="189"/>
      <c r="K537" s="216"/>
      <c r="L537" s="216"/>
      <c r="M537" s="216"/>
      <c r="N537" s="216"/>
      <c r="O537" s="216"/>
      <c r="P537" s="216"/>
      <c r="Q537" s="216"/>
      <c r="R537" s="216"/>
      <c r="S537" s="216"/>
      <c r="T537" s="216"/>
      <c r="U537" s="216"/>
      <c r="V537" s="216"/>
      <c r="W537" s="216"/>
      <c r="X537" s="216"/>
      <c r="Y537" s="216"/>
      <c r="Z537" s="216"/>
      <c r="AA537" s="216"/>
      <c r="AB537" s="216"/>
      <c r="AC537" s="216"/>
      <c r="AD537" s="216"/>
      <c r="AE537" s="216"/>
      <c r="AF537" s="216"/>
      <c r="AG537" s="216"/>
      <c r="AH537" s="216"/>
      <c r="AI537" s="216"/>
      <c r="AJ537" s="216"/>
      <c r="AK537" s="216"/>
      <c r="AL537" s="216"/>
      <c r="AM537" s="216"/>
      <c r="AN537" s="216"/>
      <c r="AO537" s="216"/>
      <c r="AP537" s="216"/>
      <c r="AQ537" s="216"/>
      <c r="AR537" s="216"/>
      <c r="AS537" s="216"/>
      <c r="AT537" s="216"/>
      <c r="AU537" s="188"/>
      <c r="AV537" s="1"/>
    </row>
    <row r="538" spans="1:48" ht="21" x14ac:dyDescent="0.35">
      <c r="A538" s="11" t="s">
        <v>441</v>
      </c>
      <c r="B538" s="15"/>
      <c r="C538" s="9"/>
      <c r="D538" s="9"/>
      <c r="E538" s="9"/>
      <c r="F538" s="9"/>
      <c r="G538" s="233"/>
      <c r="H538" s="9"/>
      <c r="I538" s="8"/>
      <c r="J538" s="14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8"/>
      <c r="AP538" s="8"/>
      <c r="AQ538" s="8"/>
      <c r="AR538" s="8"/>
      <c r="AS538" s="8"/>
      <c r="AT538" s="8"/>
    </row>
    <row r="539" spans="1:48" x14ac:dyDescent="0.25">
      <c r="A539" s="114"/>
      <c r="B539" s="114"/>
      <c r="C539" s="114"/>
      <c r="D539" s="114"/>
      <c r="E539" s="114"/>
      <c r="F539" s="114"/>
      <c r="G539" s="189"/>
      <c r="H539" s="114"/>
      <c r="I539" s="114"/>
      <c r="J539" s="114"/>
      <c r="K539" s="136"/>
      <c r="L539" s="136"/>
      <c r="M539" s="136"/>
      <c r="N539" s="136"/>
      <c r="O539" s="136"/>
      <c r="P539" s="136"/>
      <c r="Q539" s="136"/>
      <c r="R539" s="136"/>
      <c r="S539" s="136"/>
      <c r="T539" s="136"/>
      <c r="U539" s="136"/>
      <c r="V539" s="136"/>
      <c r="W539" s="136"/>
      <c r="X539" s="136"/>
      <c r="Y539" s="136"/>
      <c r="Z539" s="136"/>
      <c r="AA539" s="136"/>
      <c r="AB539" s="136"/>
      <c r="AC539" s="136"/>
      <c r="AD539" s="136"/>
      <c r="AE539" s="136"/>
      <c r="AF539" s="136"/>
      <c r="AG539" s="136"/>
      <c r="AH539" s="136"/>
      <c r="AI539" s="136"/>
      <c r="AJ539" s="136"/>
      <c r="AK539" s="136"/>
      <c r="AL539" s="136"/>
      <c r="AM539" s="136"/>
      <c r="AN539" s="136"/>
      <c r="AO539" s="136"/>
      <c r="AP539" s="136"/>
      <c r="AQ539" s="136"/>
      <c r="AR539" s="136"/>
      <c r="AS539" s="136"/>
      <c r="AT539" s="136"/>
    </row>
    <row r="540" spans="1:48" ht="15.75" x14ac:dyDescent="0.25">
      <c r="A540" s="113" t="s">
        <v>493</v>
      </c>
      <c r="B540" s="18"/>
      <c r="C540" s="18"/>
      <c r="D540" s="18"/>
      <c r="E540" s="18"/>
      <c r="F540" s="18"/>
      <c r="G540" s="179"/>
      <c r="H540" s="18"/>
      <c r="I540" s="18" t="s">
        <v>267</v>
      </c>
      <c r="J540" s="18" t="s">
        <v>31</v>
      </c>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row>
    <row r="541" spans="1:48" x14ac:dyDescent="0.25">
      <c r="A541" s="82" t="s">
        <v>492</v>
      </c>
      <c r="B541" s="2"/>
      <c r="C541" s="2" t="s">
        <v>491</v>
      </c>
      <c r="D541" s="2" t="s">
        <v>49</v>
      </c>
      <c r="E541" s="2" t="s">
        <v>75</v>
      </c>
      <c r="F541" s="2" t="s">
        <v>156</v>
      </c>
      <c r="G541" s="202" t="s">
        <v>49</v>
      </c>
      <c r="H541" s="2" t="s">
        <v>49</v>
      </c>
      <c r="I541" s="14" t="str">
        <f>IF(COUNTIF($K541:AT541,"&gt;"&amp;1)&gt;=1,"Error - all years are not &lt;= 1","OK")</f>
        <v>OK</v>
      </c>
      <c r="J541" s="42"/>
      <c r="K541" s="359">
        <f t="shared" ref="K541:T550" si="129">SUM(INDEX(Parameters,MATCH("xstore_slurry_"&amp;$E541,$A:$A,0),MATCH(K$8,$8:$8,0)),INDEX(Parameters,MATCH("xbiogas_slurry_"&amp;$E541,$A:$A,0),MATCH(K$8,$8:$8,0)))</f>
        <v>0.65</v>
      </c>
      <c r="L541" s="359">
        <f t="shared" si="129"/>
        <v>0.65</v>
      </c>
      <c r="M541" s="359">
        <f t="shared" si="129"/>
        <v>0.65</v>
      </c>
      <c r="N541" s="359">
        <f t="shared" si="129"/>
        <v>0.65</v>
      </c>
      <c r="O541" s="359">
        <f t="shared" si="129"/>
        <v>0.65</v>
      </c>
      <c r="P541" s="359">
        <f t="shared" si="129"/>
        <v>0.65</v>
      </c>
      <c r="Q541" s="359">
        <f t="shared" si="129"/>
        <v>0.65</v>
      </c>
      <c r="R541" s="359">
        <f t="shared" si="129"/>
        <v>0.65</v>
      </c>
      <c r="S541" s="359">
        <f t="shared" si="129"/>
        <v>0.65</v>
      </c>
      <c r="T541" s="359">
        <f t="shared" si="129"/>
        <v>0.65</v>
      </c>
      <c r="U541" s="359">
        <f t="shared" ref="U541:AD550" si="130">SUM(INDEX(Parameters,MATCH("xstore_slurry_"&amp;$E541,$A:$A,0),MATCH(U$8,$8:$8,0)),INDEX(Parameters,MATCH("xbiogas_slurry_"&amp;$E541,$A:$A,0),MATCH(U$8,$8:$8,0)))</f>
        <v>0.65</v>
      </c>
      <c r="V541" s="359">
        <f t="shared" si="130"/>
        <v>0.65</v>
      </c>
      <c r="W541" s="359">
        <f t="shared" si="130"/>
        <v>0.65</v>
      </c>
      <c r="X541" s="359">
        <f t="shared" si="130"/>
        <v>0.65</v>
      </c>
      <c r="Y541" s="359">
        <f t="shared" si="130"/>
        <v>0.65</v>
      </c>
      <c r="Z541" s="359">
        <f t="shared" si="130"/>
        <v>0.65</v>
      </c>
      <c r="AA541" s="359">
        <f t="shared" si="130"/>
        <v>0.65</v>
      </c>
      <c r="AB541" s="359">
        <f t="shared" si="130"/>
        <v>0.65</v>
      </c>
      <c r="AC541" s="359">
        <f t="shared" si="130"/>
        <v>0.65</v>
      </c>
      <c r="AD541" s="359">
        <f t="shared" si="130"/>
        <v>0.65</v>
      </c>
      <c r="AE541" s="359">
        <f t="shared" ref="AE541:AO550" si="131">SUM(INDEX(Parameters,MATCH("xstore_slurry_"&amp;$E541,$A:$A,0),MATCH(AE$8,$8:$8,0)),INDEX(Parameters,MATCH("xbiogas_slurry_"&amp;$E541,$A:$A,0),MATCH(AE$8,$8:$8,0)))</f>
        <v>0.65</v>
      </c>
      <c r="AF541" s="359">
        <f t="shared" si="131"/>
        <v>0.65</v>
      </c>
      <c r="AG541" s="359">
        <f t="shared" si="131"/>
        <v>0.65</v>
      </c>
      <c r="AH541" s="359">
        <f t="shared" si="131"/>
        <v>0.65</v>
      </c>
      <c r="AI541" s="359">
        <f t="shared" si="131"/>
        <v>0.65</v>
      </c>
      <c r="AJ541" s="359">
        <f t="shared" si="131"/>
        <v>0.65</v>
      </c>
      <c r="AK541" s="359">
        <f t="shared" si="131"/>
        <v>0.65</v>
      </c>
      <c r="AL541" s="359">
        <f t="shared" si="131"/>
        <v>0.65</v>
      </c>
      <c r="AM541" s="359">
        <f t="shared" si="131"/>
        <v>0.65</v>
      </c>
      <c r="AN541" s="359">
        <f t="shared" si="131"/>
        <v>0.65</v>
      </c>
      <c r="AO541" s="359">
        <f t="shared" si="131"/>
        <v>0.65</v>
      </c>
      <c r="AP541" s="359"/>
      <c r="AQ541" s="359"/>
      <c r="AR541" s="359"/>
      <c r="AS541" s="359"/>
      <c r="AT541" s="359"/>
    </row>
    <row r="542" spans="1:48" x14ac:dyDescent="0.25">
      <c r="A542" s="82" t="s">
        <v>492</v>
      </c>
      <c r="B542" s="2"/>
      <c r="C542" s="2" t="s">
        <v>491</v>
      </c>
      <c r="D542" s="2" t="s">
        <v>49</v>
      </c>
      <c r="E542" s="2" t="s">
        <v>77</v>
      </c>
      <c r="F542" s="2" t="s">
        <v>156</v>
      </c>
      <c r="G542" s="202" t="s">
        <v>49</v>
      </c>
      <c r="H542" s="2" t="s">
        <v>49</v>
      </c>
      <c r="I542" s="14" t="str">
        <f>IF(COUNTIF($K542:AT542,"&gt;"&amp;1)&gt;=1,"Error - all years are not &lt;= 1","OK")</f>
        <v>OK</v>
      </c>
      <c r="J542" s="35"/>
      <c r="K542" s="359">
        <f t="shared" si="129"/>
        <v>0</v>
      </c>
      <c r="L542" s="359">
        <f t="shared" si="129"/>
        <v>0</v>
      </c>
      <c r="M542" s="359">
        <f t="shared" si="129"/>
        <v>0</v>
      </c>
      <c r="N542" s="359">
        <f t="shared" si="129"/>
        <v>0</v>
      </c>
      <c r="O542" s="359">
        <f t="shared" si="129"/>
        <v>0</v>
      </c>
      <c r="P542" s="359">
        <f t="shared" si="129"/>
        <v>0</v>
      </c>
      <c r="Q542" s="359">
        <f t="shared" si="129"/>
        <v>0</v>
      </c>
      <c r="R542" s="359">
        <f t="shared" si="129"/>
        <v>0</v>
      </c>
      <c r="S542" s="359">
        <f t="shared" si="129"/>
        <v>0</v>
      </c>
      <c r="T542" s="359">
        <f t="shared" si="129"/>
        <v>0</v>
      </c>
      <c r="U542" s="359">
        <f t="shared" si="130"/>
        <v>0</v>
      </c>
      <c r="V542" s="359">
        <f t="shared" si="130"/>
        <v>0</v>
      </c>
      <c r="W542" s="359">
        <f t="shared" si="130"/>
        <v>0</v>
      </c>
      <c r="X542" s="359">
        <f t="shared" si="130"/>
        <v>0</v>
      </c>
      <c r="Y542" s="359">
        <f t="shared" si="130"/>
        <v>0</v>
      </c>
      <c r="Z542" s="359">
        <f t="shared" si="130"/>
        <v>0</v>
      </c>
      <c r="AA542" s="359">
        <f t="shared" si="130"/>
        <v>0</v>
      </c>
      <c r="AB542" s="359">
        <f t="shared" si="130"/>
        <v>0</v>
      </c>
      <c r="AC542" s="359">
        <f t="shared" si="130"/>
        <v>0</v>
      </c>
      <c r="AD542" s="359">
        <f t="shared" si="130"/>
        <v>0</v>
      </c>
      <c r="AE542" s="359">
        <f t="shared" si="131"/>
        <v>0</v>
      </c>
      <c r="AF542" s="359">
        <f t="shared" si="131"/>
        <v>0</v>
      </c>
      <c r="AG542" s="359">
        <f t="shared" si="131"/>
        <v>0</v>
      </c>
      <c r="AH542" s="359">
        <f t="shared" si="131"/>
        <v>0</v>
      </c>
      <c r="AI542" s="359">
        <f t="shared" si="131"/>
        <v>0</v>
      </c>
      <c r="AJ542" s="359">
        <f t="shared" si="131"/>
        <v>0</v>
      </c>
      <c r="AK542" s="359">
        <f t="shared" si="131"/>
        <v>0</v>
      </c>
      <c r="AL542" s="359">
        <f t="shared" si="131"/>
        <v>0</v>
      </c>
      <c r="AM542" s="359">
        <f t="shared" si="131"/>
        <v>0</v>
      </c>
      <c r="AN542" s="359">
        <f t="shared" si="131"/>
        <v>0</v>
      </c>
      <c r="AO542" s="359">
        <f t="shared" si="131"/>
        <v>0</v>
      </c>
      <c r="AP542" s="359"/>
      <c r="AQ542" s="359"/>
      <c r="AR542" s="359"/>
      <c r="AS542" s="359"/>
      <c r="AT542" s="359"/>
    </row>
    <row r="543" spans="1:48" x14ac:dyDescent="0.25">
      <c r="A543" s="82" t="s">
        <v>492</v>
      </c>
      <c r="B543" s="2"/>
      <c r="C543" s="2" t="s">
        <v>491</v>
      </c>
      <c r="D543" s="2" t="s">
        <v>49</v>
      </c>
      <c r="E543" s="2" t="s">
        <v>78</v>
      </c>
      <c r="F543" s="2" t="s">
        <v>156</v>
      </c>
      <c r="G543" s="202" t="s">
        <v>49</v>
      </c>
      <c r="H543" s="2" t="s">
        <v>49</v>
      </c>
      <c r="I543" s="14" t="str">
        <f>IF(COUNTIF($K543:AT543,"&gt;"&amp;1)&gt;=1,"Error - all years are not &lt;= 1","OK")</f>
        <v>OK</v>
      </c>
      <c r="J543" s="2"/>
      <c r="K543" s="359">
        <f t="shared" si="129"/>
        <v>0</v>
      </c>
      <c r="L543" s="359">
        <f t="shared" si="129"/>
        <v>0</v>
      </c>
      <c r="M543" s="359">
        <f t="shared" si="129"/>
        <v>0</v>
      </c>
      <c r="N543" s="359">
        <f t="shared" si="129"/>
        <v>0</v>
      </c>
      <c r="O543" s="359">
        <f t="shared" si="129"/>
        <v>0</v>
      </c>
      <c r="P543" s="359">
        <f t="shared" si="129"/>
        <v>0</v>
      </c>
      <c r="Q543" s="359">
        <f t="shared" si="129"/>
        <v>0</v>
      </c>
      <c r="R543" s="359">
        <f t="shared" si="129"/>
        <v>0</v>
      </c>
      <c r="S543" s="359">
        <f t="shared" si="129"/>
        <v>0</v>
      </c>
      <c r="T543" s="359">
        <f t="shared" si="129"/>
        <v>0</v>
      </c>
      <c r="U543" s="359">
        <f t="shared" si="130"/>
        <v>0</v>
      </c>
      <c r="V543" s="359">
        <f t="shared" si="130"/>
        <v>0</v>
      </c>
      <c r="W543" s="359">
        <f t="shared" si="130"/>
        <v>0</v>
      </c>
      <c r="X543" s="359">
        <f t="shared" si="130"/>
        <v>0</v>
      </c>
      <c r="Y543" s="359">
        <f t="shared" si="130"/>
        <v>0</v>
      </c>
      <c r="Z543" s="359">
        <f t="shared" si="130"/>
        <v>0</v>
      </c>
      <c r="AA543" s="359">
        <f t="shared" si="130"/>
        <v>0</v>
      </c>
      <c r="AB543" s="359">
        <f t="shared" si="130"/>
        <v>0</v>
      </c>
      <c r="AC543" s="359">
        <f t="shared" si="130"/>
        <v>0</v>
      </c>
      <c r="AD543" s="359">
        <f t="shared" si="130"/>
        <v>0</v>
      </c>
      <c r="AE543" s="359">
        <f t="shared" si="131"/>
        <v>0</v>
      </c>
      <c r="AF543" s="359">
        <f t="shared" si="131"/>
        <v>0</v>
      </c>
      <c r="AG543" s="359">
        <f t="shared" si="131"/>
        <v>0</v>
      </c>
      <c r="AH543" s="359">
        <f t="shared" si="131"/>
        <v>0</v>
      </c>
      <c r="AI543" s="359">
        <f t="shared" si="131"/>
        <v>0</v>
      </c>
      <c r="AJ543" s="359">
        <f t="shared" si="131"/>
        <v>0</v>
      </c>
      <c r="AK543" s="359">
        <f t="shared" si="131"/>
        <v>0</v>
      </c>
      <c r="AL543" s="359">
        <f t="shared" si="131"/>
        <v>0</v>
      </c>
      <c r="AM543" s="359">
        <f t="shared" si="131"/>
        <v>0</v>
      </c>
      <c r="AN543" s="359">
        <f t="shared" si="131"/>
        <v>0</v>
      </c>
      <c r="AO543" s="359">
        <f t="shared" si="131"/>
        <v>0</v>
      </c>
      <c r="AP543" s="359"/>
      <c r="AQ543" s="359"/>
      <c r="AR543" s="359"/>
      <c r="AS543" s="359"/>
      <c r="AT543" s="359"/>
    </row>
    <row r="544" spans="1:48" x14ac:dyDescent="0.25">
      <c r="A544" s="82" t="s">
        <v>492</v>
      </c>
      <c r="B544" s="2"/>
      <c r="C544" s="2" t="s">
        <v>491</v>
      </c>
      <c r="D544" s="2" t="s">
        <v>49</v>
      </c>
      <c r="E544" s="2" t="s">
        <v>79</v>
      </c>
      <c r="F544" s="2" t="s">
        <v>156</v>
      </c>
      <c r="G544" s="202" t="s">
        <v>49</v>
      </c>
      <c r="H544" s="2" t="s">
        <v>49</v>
      </c>
      <c r="I544" s="14" t="str">
        <f>IF(COUNTIF($K544:AT544,"&gt;"&amp;1)&gt;=1,"Error - all years are not &lt;= 1","OK")</f>
        <v>OK</v>
      </c>
      <c r="J544" s="2"/>
      <c r="K544" s="359">
        <f t="shared" si="129"/>
        <v>0.65</v>
      </c>
      <c r="L544" s="359">
        <f t="shared" si="129"/>
        <v>0.65</v>
      </c>
      <c r="M544" s="359">
        <f t="shared" si="129"/>
        <v>0.65</v>
      </c>
      <c r="N544" s="359">
        <f t="shared" si="129"/>
        <v>0.65</v>
      </c>
      <c r="O544" s="359">
        <f t="shared" si="129"/>
        <v>0.65</v>
      </c>
      <c r="P544" s="359">
        <f t="shared" si="129"/>
        <v>0.65</v>
      </c>
      <c r="Q544" s="359">
        <f t="shared" si="129"/>
        <v>0.65</v>
      </c>
      <c r="R544" s="359">
        <f t="shared" si="129"/>
        <v>0.65</v>
      </c>
      <c r="S544" s="359">
        <f t="shared" si="129"/>
        <v>0.65</v>
      </c>
      <c r="T544" s="359">
        <f t="shared" si="129"/>
        <v>0.65</v>
      </c>
      <c r="U544" s="359">
        <f t="shared" si="130"/>
        <v>0.65</v>
      </c>
      <c r="V544" s="359">
        <f t="shared" si="130"/>
        <v>0.65</v>
      </c>
      <c r="W544" s="359">
        <f t="shared" si="130"/>
        <v>0.65</v>
      </c>
      <c r="X544" s="359">
        <f t="shared" si="130"/>
        <v>0.65</v>
      </c>
      <c r="Y544" s="359">
        <f t="shared" si="130"/>
        <v>0.65</v>
      </c>
      <c r="Z544" s="359">
        <f t="shared" si="130"/>
        <v>0.65</v>
      </c>
      <c r="AA544" s="359">
        <f t="shared" si="130"/>
        <v>0.65</v>
      </c>
      <c r="AB544" s="359">
        <f t="shared" si="130"/>
        <v>0.65</v>
      </c>
      <c r="AC544" s="359">
        <f t="shared" si="130"/>
        <v>0.65</v>
      </c>
      <c r="AD544" s="359">
        <f t="shared" si="130"/>
        <v>0.65</v>
      </c>
      <c r="AE544" s="359">
        <f t="shared" si="131"/>
        <v>0.65</v>
      </c>
      <c r="AF544" s="359">
        <f t="shared" si="131"/>
        <v>0.65</v>
      </c>
      <c r="AG544" s="359">
        <f t="shared" si="131"/>
        <v>0.65</v>
      </c>
      <c r="AH544" s="359">
        <f t="shared" si="131"/>
        <v>0.65</v>
      </c>
      <c r="AI544" s="359">
        <f t="shared" si="131"/>
        <v>0.65</v>
      </c>
      <c r="AJ544" s="359">
        <f t="shared" si="131"/>
        <v>0.65</v>
      </c>
      <c r="AK544" s="359">
        <f t="shared" si="131"/>
        <v>0.65</v>
      </c>
      <c r="AL544" s="359">
        <f t="shared" si="131"/>
        <v>0.65</v>
      </c>
      <c r="AM544" s="359">
        <f t="shared" si="131"/>
        <v>0.65</v>
      </c>
      <c r="AN544" s="359">
        <f t="shared" si="131"/>
        <v>0.65</v>
      </c>
      <c r="AO544" s="359">
        <f t="shared" si="131"/>
        <v>0.65</v>
      </c>
      <c r="AP544" s="359"/>
      <c r="AQ544" s="359"/>
      <c r="AR544" s="359"/>
      <c r="AS544" s="359"/>
      <c r="AT544" s="359"/>
    </row>
    <row r="545" spans="1:46" x14ac:dyDescent="0.25">
      <c r="A545" s="82" t="s">
        <v>492</v>
      </c>
      <c r="B545" s="2"/>
      <c r="C545" s="2" t="s">
        <v>491</v>
      </c>
      <c r="D545" s="2" t="s">
        <v>49</v>
      </c>
      <c r="E545" s="2" t="s">
        <v>538</v>
      </c>
      <c r="F545" s="2" t="s">
        <v>156</v>
      </c>
      <c r="G545" s="202" t="s">
        <v>49</v>
      </c>
      <c r="H545" s="2" t="s">
        <v>49</v>
      </c>
      <c r="I545" s="14" t="str">
        <f>IF(COUNTIF($K545:AT545,"&gt;"&amp;1)&gt;=1,"Error - all years are not &lt;= 1","OK")</f>
        <v>OK</v>
      </c>
      <c r="J545" s="2"/>
      <c r="K545" s="359">
        <f t="shared" si="129"/>
        <v>0</v>
      </c>
      <c r="L545" s="359">
        <f t="shared" si="129"/>
        <v>0</v>
      </c>
      <c r="M545" s="359">
        <f t="shared" si="129"/>
        <v>0</v>
      </c>
      <c r="N545" s="359">
        <f t="shared" si="129"/>
        <v>0</v>
      </c>
      <c r="O545" s="359">
        <f t="shared" si="129"/>
        <v>0</v>
      </c>
      <c r="P545" s="359">
        <f t="shared" si="129"/>
        <v>0</v>
      </c>
      <c r="Q545" s="359">
        <f t="shared" si="129"/>
        <v>0</v>
      </c>
      <c r="R545" s="359">
        <f t="shared" si="129"/>
        <v>0</v>
      </c>
      <c r="S545" s="359">
        <f t="shared" si="129"/>
        <v>0</v>
      </c>
      <c r="T545" s="359">
        <f t="shared" si="129"/>
        <v>0</v>
      </c>
      <c r="U545" s="359">
        <f t="shared" si="130"/>
        <v>0</v>
      </c>
      <c r="V545" s="359">
        <f t="shared" si="130"/>
        <v>0</v>
      </c>
      <c r="W545" s="359">
        <f t="shared" si="130"/>
        <v>0</v>
      </c>
      <c r="X545" s="359">
        <f t="shared" si="130"/>
        <v>0</v>
      </c>
      <c r="Y545" s="359">
        <f t="shared" si="130"/>
        <v>0</v>
      </c>
      <c r="Z545" s="359">
        <f t="shared" si="130"/>
        <v>0</v>
      </c>
      <c r="AA545" s="359">
        <f t="shared" si="130"/>
        <v>0</v>
      </c>
      <c r="AB545" s="359">
        <f t="shared" si="130"/>
        <v>0</v>
      </c>
      <c r="AC545" s="359">
        <f t="shared" si="130"/>
        <v>0</v>
      </c>
      <c r="AD545" s="359">
        <f t="shared" si="130"/>
        <v>0</v>
      </c>
      <c r="AE545" s="359">
        <f t="shared" si="131"/>
        <v>0</v>
      </c>
      <c r="AF545" s="359">
        <f t="shared" si="131"/>
        <v>0</v>
      </c>
      <c r="AG545" s="359">
        <f t="shared" si="131"/>
        <v>0</v>
      </c>
      <c r="AH545" s="359">
        <f t="shared" si="131"/>
        <v>0</v>
      </c>
      <c r="AI545" s="359">
        <f t="shared" si="131"/>
        <v>0</v>
      </c>
      <c r="AJ545" s="359">
        <f t="shared" si="131"/>
        <v>0</v>
      </c>
      <c r="AK545" s="359">
        <f t="shared" si="131"/>
        <v>0</v>
      </c>
      <c r="AL545" s="359">
        <f t="shared" si="131"/>
        <v>0</v>
      </c>
      <c r="AM545" s="359">
        <f t="shared" si="131"/>
        <v>0</v>
      </c>
      <c r="AN545" s="359">
        <f t="shared" si="131"/>
        <v>0</v>
      </c>
      <c r="AO545" s="359">
        <f t="shared" si="131"/>
        <v>0</v>
      </c>
      <c r="AP545" s="359"/>
      <c r="AQ545" s="359"/>
      <c r="AR545" s="359"/>
      <c r="AS545" s="359"/>
      <c r="AT545" s="359"/>
    </row>
    <row r="546" spans="1:46" x14ac:dyDescent="0.25">
      <c r="A546" s="82" t="s">
        <v>492</v>
      </c>
      <c r="B546" s="2"/>
      <c r="C546" s="2" t="s">
        <v>491</v>
      </c>
      <c r="D546" s="2" t="s">
        <v>49</v>
      </c>
      <c r="E546" s="2" t="s">
        <v>145</v>
      </c>
      <c r="F546" s="2" t="s">
        <v>156</v>
      </c>
      <c r="G546" s="202" t="s">
        <v>49</v>
      </c>
      <c r="H546" s="2" t="s">
        <v>49</v>
      </c>
      <c r="I546" s="14" t="str">
        <f>IF(COUNTIF($K546:AT546,"&gt;"&amp;1)&gt;=1,"Error - all years are not &lt;= 1","OK")</f>
        <v>OK</v>
      </c>
      <c r="J546" s="2"/>
      <c r="K546" s="359">
        <f t="shared" si="129"/>
        <v>0</v>
      </c>
      <c r="L546" s="359">
        <f t="shared" si="129"/>
        <v>0</v>
      </c>
      <c r="M546" s="359">
        <f t="shared" si="129"/>
        <v>0</v>
      </c>
      <c r="N546" s="359">
        <f t="shared" si="129"/>
        <v>0</v>
      </c>
      <c r="O546" s="359">
        <f t="shared" si="129"/>
        <v>0</v>
      </c>
      <c r="P546" s="359">
        <f t="shared" si="129"/>
        <v>0</v>
      </c>
      <c r="Q546" s="359">
        <f t="shared" si="129"/>
        <v>0</v>
      </c>
      <c r="R546" s="359">
        <f t="shared" si="129"/>
        <v>0</v>
      </c>
      <c r="S546" s="359">
        <f t="shared" si="129"/>
        <v>0</v>
      </c>
      <c r="T546" s="359">
        <f t="shared" si="129"/>
        <v>0</v>
      </c>
      <c r="U546" s="359">
        <f t="shared" si="130"/>
        <v>0</v>
      </c>
      <c r="V546" s="359">
        <f t="shared" si="130"/>
        <v>0</v>
      </c>
      <c r="W546" s="359">
        <f t="shared" si="130"/>
        <v>0</v>
      </c>
      <c r="X546" s="359">
        <f t="shared" si="130"/>
        <v>0</v>
      </c>
      <c r="Y546" s="359">
        <f t="shared" si="130"/>
        <v>0</v>
      </c>
      <c r="Z546" s="359">
        <f t="shared" si="130"/>
        <v>0</v>
      </c>
      <c r="AA546" s="359">
        <f t="shared" si="130"/>
        <v>0</v>
      </c>
      <c r="AB546" s="359">
        <f t="shared" si="130"/>
        <v>0</v>
      </c>
      <c r="AC546" s="359">
        <f t="shared" si="130"/>
        <v>0</v>
      </c>
      <c r="AD546" s="359">
        <f t="shared" si="130"/>
        <v>0</v>
      </c>
      <c r="AE546" s="359">
        <f t="shared" si="131"/>
        <v>0</v>
      </c>
      <c r="AF546" s="359">
        <f t="shared" si="131"/>
        <v>0</v>
      </c>
      <c r="AG546" s="359">
        <f t="shared" si="131"/>
        <v>0</v>
      </c>
      <c r="AH546" s="359">
        <f t="shared" si="131"/>
        <v>0</v>
      </c>
      <c r="AI546" s="359">
        <f t="shared" si="131"/>
        <v>0</v>
      </c>
      <c r="AJ546" s="359">
        <f t="shared" si="131"/>
        <v>0</v>
      </c>
      <c r="AK546" s="359">
        <f t="shared" si="131"/>
        <v>0</v>
      </c>
      <c r="AL546" s="359">
        <f t="shared" si="131"/>
        <v>0</v>
      </c>
      <c r="AM546" s="359">
        <f t="shared" si="131"/>
        <v>0</v>
      </c>
      <c r="AN546" s="359">
        <f t="shared" si="131"/>
        <v>0</v>
      </c>
      <c r="AO546" s="359">
        <f t="shared" si="131"/>
        <v>0</v>
      </c>
      <c r="AP546" s="359"/>
      <c r="AQ546" s="359"/>
      <c r="AR546" s="359"/>
      <c r="AS546" s="359"/>
      <c r="AT546" s="359"/>
    </row>
    <row r="547" spans="1:46" x14ac:dyDescent="0.25">
      <c r="A547" s="82" t="s">
        <v>492</v>
      </c>
      <c r="B547" s="2"/>
      <c r="C547" s="2" t="s">
        <v>491</v>
      </c>
      <c r="D547" s="2" t="s">
        <v>49</v>
      </c>
      <c r="E547" s="2" t="s">
        <v>80</v>
      </c>
      <c r="F547" s="2" t="s">
        <v>156</v>
      </c>
      <c r="G547" s="202" t="s">
        <v>49</v>
      </c>
      <c r="H547" s="2" t="s">
        <v>49</v>
      </c>
      <c r="I547" s="14" t="str">
        <f>IF(COUNTIF($K547:AT547,"&gt;"&amp;1)&gt;=1,"Error - all years are not &lt;= 1","OK")</f>
        <v>OK</v>
      </c>
      <c r="J547" s="2"/>
      <c r="K547" s="359">
        <f t="shared" si="129"/>
        <v>0</v>
      </c>
      <c r="L547" s="359">
        <f t="shared" si="129"/>
        <v>0</v>
      </c>
      <c r="M547" s="359">
        <f t="shared" si="129"/>
        <v>0</v>
      </c>
      <c r="N547" s="359">
        <f t="shared" si="129"/>
        <v>0</v>
      </c>
      <c r="O547" s="359">
        <f t="shared" si="129"/>
        <v>0</v>
      </c>
      <c r="P547" s="359">
        <f t="shared" si="129"/>
        <v>0</v>
      </c>
      <c r="Q547" s="359">
        <f t="shared" si="129"/>
        <v>0</v>
      </c>
      <c r="R547" s="359">
        <f t="shared" si="129"/>
        <v>0</v>
      </c>
      <c r="S547" s="359">
        <f t="shared" si="129"/>
        <v>0</v>
      </c>
      <c r="T547" s="359">
        <f t="shared" si="129"/>
        <v>0</v>
      </c>
      <c r="U547" s="359">
        <f t="shared" si="130"/>
        <v>0</v>
      </c>
      <c r="V547" s="359">
        <f t="shared" si="130"/>
        <v>0</v>
      </c>
      <c r="W547" s="359">
        <f t="shared" si="130"/>
        <v>0</v>
      </c>
      <c r="X547" s="359">
        <f t="shared" si="130"/>
        <v>0</v>
      </c>
      <c r="Y547" s="359">
        <f t="shared" si="130"/>
        <v>0</v>
      </c>
      <c r="Z547" s="359">
        <f t="shared" si="130"/>
        <v>0</v>
      </c>
      <c r="AA547" s="359">
        <f t="shared" si="130"/>
        <v>0</v>
      </c>
      <c r="AB547" s="359">
        <f t="shared" si="130"/>
        <v>0</v>
      </c>
      <c r="AC547" s="359">
        <f t="shared" si="130"/>
        <v>0</v>
      </c>
      <c r="AD547" s="359">
        <f t="shared" si="130"/>
        <v>0</v>
      </c>
      <c r="AE547" s="359">
        <f t="shared" si="131"/>
        <v>0</v>
      </c>
      <c r="AF547" s="359">
        <f t="shared" si="131"/>
        <v>0</v>
      </c>
      <c r="AG547" s="359">
        <f t="shared" si="131"/>
        <v>0</v>
      </c>
      <c r="AH547" s="359">
        <f t="shared" si="131"/>
        <v>0</v>
      </c>
      <c r="AI547" s="359">
        <f t="shared" si="131"/>
        <v>0</v>
      </c>
      <c r="AJ547" s="359">
        <f t="shared" si="131"/>
        <v>0</v>
      </c>
      <c r="AK547" s="359">
        <f t="shared" si="131"/>
        <v>0</v>
      </c>
      <c r="AL547" s="359">
        <f t="shared" si="131"/>
        <v>0</v>
      </c>
      <c r="AM547" s="359">
        <f t="shared" si="131"/>
        <v>0</v>
      </c>
      <c r="AN547" s="359">
        <f t="shared" si="131"/>
        <v>0</v>
      </c>
      <c r="AO547" s="359">
        <f t="shared" si="131"/>
        <v>0</v>
      </c>
      <c r="AP547" s="359"/>
      <c r="AQ547" s="359"/>
      <c r="AR547" s="359"/>
      <c r="AS547" s="359"/>
      <c r="AT547" s="359"/>
    </row>
    <row r="548" spans="1:46" x14ac:dyDescent="0.25">
      <c r="A548" s="82" t="s">
        <v>492</v>
      </c>
      <c r="B548" s="2"/>
      <c r="C548" s="2" t="s">
        <v>491</v>
      </c>
      <c r="D548" s="2" t="s">
        <v>49</v>
      </c>
      <c r="E548" s="2" t="s">
        <v>81</v>
      </c>
      <c r="F548" s="2" t="s">
        <v>156</v>
      </c>
      <c r="G548" s="202" t="s">
        <v>49</v>
      </c>
      <c r="H548" s="2" t="s">
        <v>49</v>
      </c>
      <c r="I548" s="14" t="str">
        <f>IF(COUNTIF($K548:AT548,"&gt;"&amp;1)&gt;=1,"Error - all years are not &lt;= 1","OK")</f>
        <v>OK</v>
      </c>
      <c r="J548" s="2"/>
      <c r="K548" s="359">
        <f t="shared" si="129"/>
        <v>0</v>
      </c>
      <c r="L548" s="359">
        <f t="shared" si="129"/>
        <v>0</v>
      </c>
      <c r="M548" s="359">
        <f t="shared" si="129"/>
        <v>0</v>
      </c>
      <c r="N548" s="359">
        <f t="shared" si="129"/>
        <v>0</v>
      </c>
      <c r="O548" s="359">
        <f t="shared" si="129"/>
        <v>0</v>
      </c>
      <c r="P548" s="359">
        <f t="shared" si="129"/>
        <v>0</v>
      </c>
      <c r="Q548" s="359">
        <f t="shared" si="129"/>
        <v>0</v>
      </c>
      <c r="R548" s="359">
        <f t="shared" si="129"/>
        <v>0</v>
      </c>
      <c r="S548" s="359">
        <f t="shared" si="129"/>
        <v>0</v>
      </c>
      <c r="T548" s="359">
        <f t="shared" si="129"/>
        <v>0</v>
      </c>
      <c r="U548" s="359">
        <f t="shared" si="130"/>
        <v>0</v>
      </c>
      <c r="V548" s="359">
        <f t="shared" si="130"/>
        <v>0</v>
      </c>
      <c r="W548" s="359">
        <f t="shared" si="130"/>
        <v>0</v>
      </c>
      <c r="X548" s="359">
        <f t="shared" si="130"/>
        <v>0</v>
      </c>
      <c r="Y548" s="359">
        <f t="shared" si="130"/>
        <v>0</v>
      </c>
      <c r="Z548" s="359">
        <f t="shared" si="130"/>
        <v>0</v>
      </c>
      <c r="AA548" s="359">
        <f t="shared" si="130"/>
        <v>0</v>
      </c>
      <c r="AB548" s="359">
        <f t="shared" si="130"/>
        <v>0</v>
      </c>
      <c r="AC548" s="359">
        <f t="shared" si="130"/>
        <v>0</v>
      </c>
      <c r="AD548" s="359">
        <f t="shared" si="130"/>
        <v>0</v>
      </c>
      <c r="AE548" s="359">
        <f t="shared" si="131"/>
        <v>0</v>
      </c>
      <c r="AF548" s="359">
        <f t="shared" si="131"/>
        <v>0</v>
      </c>
      <c r="AG548" s="359">
        <f t="shared" si="131"/>
        <v>0</v>
      </c>
      <c r="AH548" s="359">
        <f t="shared" si="131"/>
        <v>0</v>
      </c>
      <c r="AI548" s="359">
        <f t="shared" si="131"/>
        <v>0</v>
      </c>
      <c r="AJ548" s="359">
        <f t="shared" si="131"/>
        <v>0</v>
      </c>
      <c r="AK548" s="359">
        <f t="shared" si="131"/>
        <v>0</v>
      </c>
      <c r="AL548" s="359">
        <f t="shared" si="131"/>
        <v>0</v>
      </c>
      <c r="AM548" s="359">
        <f t="shared" si="131"/>
        <v>0</v>
      </c>
      <c r="AN548" s="359">
        <f t="shared" si="131"/>
        <v>0</v>
      </c>
      <c r="AO548" s="359">
        <f t="shared" si="131"/>
        <v>0</v>
      </c>
      <c r="AP548" s="359"/>
      <c r="AQ548" s="359"/>
      <c r="AR548" s="359"/>
      <c r="AS548" s="359"/>
      <c r="AT548" s="359"/>
    </row>
    <row r="549" spans="1:46" x14ac:dyDescent="0.25">
      <c r="A549" s="82" t="s">
        <v>492</v>
      </c>
      <c r="B549" s="2"/>
      <c r="C549" s="2" t="s">
        <v>491</v>
      </c>
      <c r="D549" s="2" t="s">
        <v>49</v>
      </c>
      <c r="E549" s="2" t="s">
        <v>82</v>
      </c>
      <c r="F549" s="2" t="s">
        <v>156</v>
      </c>
      <c r="G549" s="202" t="s">
        <v>49</v>
      </c>
      <c r="H549" s="2" t="s">
        <v>49</v>
      </c>
      <c r="I549" s="14" t="str">
        <f>IF(COUNTIF($K549:AT549,"&gt;"&amp;1)&gt;=1,"Error - all years are not &lt;= 1","OK")</f>
        <v>OK</v>
      </c>
      <c r="J549" s="2"/>
      <c r="K549" s="359">
        <f t="shared" si="129"/>
        <v>0</v>
      </c>
      <c r="L549" s="359">
        <f t="shared" si="129"/>
        <v>0</v>
      </c>
      <c r="M549" s="359">
        <f t="shared" si="129"/>
        <v>0</v>
      </c>
      <c r="N549" s="359">
        <f t="shared" si="129"/>
        <v>0</v>
      </c>
      <c r="O549" s="359">
        <f t="shared" si="129"/>
        <v>0</v>
      </c>
      <c r="P549" s="359">
        <f t="shared" si="129"/>
        <v>0</v>
      </c>
      <c r="Q549" s="359">
        <f t="shared" si="129"/>
        <v>0</v>
      </c>
      <c r="R549" s="359">
        <f t="shared" si="129"/>
        <v>0</v>
      </c>
      <c r="S549" s="359">
        <f t="shared" si="129"/>
        <v>0</v>
      </c>
      <c r="T549" s="359">
        <f t="shared" si="129"/>
        <v>0</v>
      </c>
      <c r="U549" s="359">
        <f t="shared" si="130"/>
        <v>0</v>
      </c>
      <c r="V549" s="359">
        <f t="shared" si="130"/>
        <v>0</v>
      </c>
      <c r="W549" s="359">
        <f t="shared" si="130"/>
        <v>0</v>
      </c>
      <c r="X549" s="359">
        <f t="shared" si="130"/>
        <v>0</v>
      </c>
      <c r="Y549" s="359">
        <f t="shared" si="130"/>
        <v>0</v>
      </c>
      <c r="Z549" s="359">
        <f t="shared" si="130"/>
        <v>0</v>
      </c>
      <c r="AA549" s="359">
        <f t="shared" si="130"/>
        <v>0</v>
      </c>
      <c r="AB549" s="359">
        <f t="shared" si="130"/>
        <v>0</v>
      </c>
      <c r="AC549" s="359">
        <f t="shared" si="130"/>
        <v>0</v>
      </c>
      <c r="AD549" s="359">
        <f t="shared" si="130"/>
        <v>0</v>
      </c>
      <c r="AE549" s="359">
        <f t="shared" si="131"/>
        <v>0</v>
      </c>
      <c r="AF549" s="359">
        <f t="shared" si="131"/>
        <v>0</v>
      </c>
      <c r="AG549" s="359">
        <f t="shared" si="131"/>
        <v>0</v>
      </c>
      <c r="AH549" s="359">
        <f t="shared" si="131"/>
        <v>0</v>
      </c>
      <c r="AI549" s="359">
        <f t="shared" si="131"/>
        <v>0</v>
      </c>
      <c r="AJ549" s="359">
        <f t="shared" si="131"/>
        <v>0</v>
      </c>
      <c r="AK549" s="359">
        <f t="shared" si="131"/>
        <v>0</v>
      </c>
      <c r="AL549" s="359">
        <f t="shared" si="131"/>
        <v>0</v>
      </c>
      <c r="AM549" s="359">
        <f t="shared" si="131"/>
        <v>0</v>
      </c>
      <c r="AN549" s="359">
        <f t="shared" si="131"/>
        <v>0</v>
      </c>
      <c r="AO549" s="359">
        <f t="shared" si="131"/>
        <v>0</v>
      </c>
      <c r="AP549" s="359"/>
      <c r="AQ549" s="359"/>
      <c r="AR549" s="359"/>
      <c r="AS549" s="359"/>
      <c r="AT549" s="359"/>
    </row>
    <row r="550" spans="1:46" x14ac:dyDescent="0.25">
      <c r="A550" s="82" t="s">
        <v>492</v>
      </c>
      <c r="B550" s="2"/>
      <c r="C550" s="2" t="s">
        <v>491</v>
      </c>
      <c r="D550" s="2" t="s">
        <v>49</v>
      </c>
      <c r="E550" s="2" t="s">
        <v>83</v>
      </c>
      <c r="F550" s="2" t="s">
        <v>156</v>
      </c>
      <c r="G550" s="202" t="s">
        <v>49</v>
      </c>
      <c r="H550" s="2" t="s">
        <v>49</v>
      </c>
      <c r="I550" s="14" t="str">
        <f>IF(COUNTIF($K550:AT550,"&gt;"&amp;1)&gt;=1,"Error - all years are not &lt;= 1","OK")</f>
        <v>OK</v>
      </c>
      <c r="J550" s="2"/>
      <c r="K550" s="359">
        <f t="shared" si="129"/>
        <v>0</v>
      </c>
      <c r="L550" s="359">
        <f t="shared" si="129"/>
        <v>0</v>
      </c>
      <c r="M550" s="359">
        <f t="shared" si="129"/>
        <v>0</v>
      </c>
      <c r="N550" s="359">
        <f t="shared" si="129"/>
        <v>0</v>
      </c>
      <c r="O550" s="359">
        <f t="shared" si="129"/>
        <v>0</v>
      </c>
      <c r="P550" s="359">
        <f t="shared" si="129"/>
        <v>0</v>
      </c>
      <c r="Q550" s="359">
        <f t="shared" si="129"/>
        <v>0</v>
      </c>
      <c r="R550" s="359">
        <f t="shared" si="129"/>
        <v>0</v>
      </c>
      <c r="S550" s="359">
        <f t="shared" si="129"/>
        <v>0</v>
      </c>
      <c r="T550" s="359">
        <f t="shared" si="129"/>
        <v>0</v>
      </c>
      <c r="U550" s="359">
        <f t="shared" si="130"/>
        <v>0</v>
      </c>
      <c r="V550" s="359">
        <f t="shared" si="130"/>
        <v>0</v>
      </c>
      <c r="W550" s="359">
        <f t="shared" si="130"/>
        <v>0</v>
      </c>
      <c r="X550" s="359">
        <f t="shared" si="130"/>
        <v>0</v>
      </c>
      <c r="Y550" s="359">
        <f t="shared" si="130"/>
        <v>0</v>
      </c>
      <c r="Z550" s="359">
        <f t="shared" si="130"/>
        <v>0</v>
      </c>
      <c r="AA550" s="359">
        <f t="shared" si="130"/>
        <v>0</v>
      </c>
      <c r="AB550" s="359">
        <f t="shared" si="130"/>
        <v>0</v>
      </c>
      <c r="AC550" s="359">
        <f t="shared" si="130"/>
        <v>0</v>
      </c>
      <c r="AD550" s="359">
        <f t="shared" si="130"/>
        <v>0</v>
      </c>
      <c r="AE550" s="359">
        <f t="shared" si="131"/>
        <v>0</v>
      </c>
      <c r="AF550" s="359">
        <f t="shared" si="131"/>
        <v>0</v>
      </c>
      <c r="AG550" s="359">
        <f t="shared" si="131"/>
        <v>0</v>
      </c>
      <c r="AH550" s="359">
        <f t="shared" si="131"/>
        <v>0</v>
      </c>
      <c r="AI550" s="359">
        <f t="shared" si="131"/>
        <v>0</v>
      </c>
      <c r="AJ550" s="359">
        <f t="shared" si="131"/>
        <v>0</v>
      </c>
      <c r="AK550" s="359">
        <f t="shared" si="131"/>
        <v>0</v>
      </c>
      <c r="AL550" s="359">
        <f t="shared" si="131"/>
        <v>0</v>
      </c>
      <c r="AM550" s="359">
        <f t="shared" si="131"/>
        <v>0</v>
      </c>
      <c r="AN550" s="359">
        <f t="shared" si="131"/>
        <v>0</v>
      </c>
      <c r="AO550" s="359">
        <f t="shared" si="131"/>
        <v>0</v>
      </c>
      <c r="AP550" s="359"/>
      <c r="AQ550" s="359"/>
      <c r="AR550" s="359"/>
      <c r="AS550" s="359"/>
      <c r="AT550" s="359"/>
    </row>
    <row r="551" spans="1:46" x14ac:dyDescent="0.25">
      <c r="A551" s="82" t="s">
        <v>492</v>
      </c>
      <c r="B551" s="2"/>
      <c r="C551" s="2" t="s">
        <v>491</v>
      </c>
      <c r="D551" s="2" t="s">
        <v>49</v>
      </c>
      <c r="E551" s="2" t="s">
        <v>85</v>
      </c>
      <c r="F551" s="2" t="s">
        <v>156</v>
      </c>
      <c r="G551" s="202" t="s">
        <v>49</v>
      </c>
      <c r="H551" s="2" t="s">
        <v>49</v>
      </c>
      <c r="I551" s="14" t="str">
        <f>IF(COUNTIF($K551:AT551,"&gt;"&amp;1)&gt;=1,"Error - all years are not &lt;= 1","OK")</f>
        <v>OK</v>
      </c>
      <c r="J551" s="2"/>
      <c r="K551" s="359">
        <f t="shared" ref="K551:T556" si="132">SUM(INDEX(Parameters,MATCH("xstore_slurry_"&amp;$E551,$A:$A,0),MATCH(K$8,$8:$8,0)),INDEX(Parameters,MATCH("xbiogas_slurry_"&amp;$E551,$A:$A,0),MATCH(K$8,$8:$8,0)))</f>
        <v>0</v>
      </c>
      <c r="L551" s="359">
        <f t="shared" si="132"/>
        <v>0</v>
      </c>
      <c r="M551" s="359">
        <f t="shared" si="132"/>
        <v>0</v>
      </c>
      <c r="N551" s="359">
        <f t="shared" si="132"/>
        <v>0</v>
      </c>
      <c r="O551" s="359">
        <f t="shared" si="132"/>
        <v>0</v>
      </c>
      <c r="P551" s="359">
        <f t="shared" si="132"/>
        <v>0</v>
      </c>
      <c r="Q551" s="359">
        <f t="shared" si="132"/>
        <v>0</v>
      </c>
      <c r="R551" s="359">
        <f t="shared" si="132"/>
        <v>0</v>
      </c>
      <c r="S551" s="359">
        <f t="shared" si="132"/>
        <v>0</v>
      </c>
      <c r="T551" s="359">
        <f t="shared" si="132"/>
        <v>0</v>
      </c>
      <c r="U551" s="359">
        <f t="shared" ref="U551:AD556" si="133">SUM(INDEX(Parameters,MATCH("xstore_slurry_"&amp;$E551,$A:$A,0),MATCH(U$8,$8:$8,0)),INDEX(Parameters,MATCH("xbiogas_slurry_"&amp;$E551,$A:$A,0),MATCH(U$8,$8:$8,0)))</f>
        <v>0</v>
      </c>
      <c r="V551" s="359">
        <f t="shared" si="133"/>
        <v>0</v>
      </c>
      <c r="W551" s="359">
        <f t="shared" si="133"/>
        <v>0</v>
      </c>
      <c r="X551" s="359">
        <f t="shared" si="133"/>
        <v>0</v>
      </c>
      <c r="Y551" s="359">
        <f t="shared" si="133"/>
        <v>0</v>
      </c>
      <c r="Z551" s="359">
        <f t="shared" si="133"/>
        <v>0</v>
      </c>
      <c r="AA551" s="359">
        <f t="shared" si="133"/>
        <v>0</v>
      </c>
      <c r="AB551" s="359">
        <f t="shared" si="133"/>
        <v>0</v>
      </c>
      <c r="AC551" s="359">
        <f t="shared" si="133"/>
        <v>0</v>
      </c>
      <c r="AD551" s="359">
        <f t="shared" si="133"/>
        <v>0</v>
      </c>
      <c r="AE551" s="359">
        <f t="shared" ref="AE551:AO556" si="134">SUM(INDEX(Parameters,MATCH("xstore_slurry_"&amp;$E551,$A:$A,0),MATCH(AE$8,$8:$8,0)),INDEX(Parameters,MATCH("xbiogas_slurry_"&amp;$E551,$A:$A,0),MATCH(AE$8,$8:$8,0)))</f>
        <v>0</v>
      </c>
      <c r="AF551" s="359">
        <f t="shared" si="134"/>
        <v>0</v>
      </c>
      <c r="AG551" s="359">
        <f t="shared" si="134"/>
        <v>0</v>
      </c>
      <c r="AH551" s="359">
        <f t="shared" si="134"/>
        <v>0</v>
      </c>
      <c r="AI551" s="359">
        <f t="shared" si="134"/>
        <v>0</v>
      </c>
      <c r="AJ551" s="359">
        <f t="shared" si="134"/>
        <v>0</v>
      </c>
      <c r="AK551" s="359">
        <f t="shared" si="134"/>
        <v>0</v>
      </c>
      <c r="AL551" s="359">
        <f t="shared" si="134"/>
        <v>0</v>
      </c>
      <c r="AM551" s="359">
        <f t="shared" si="134"/>
        <v>0</v>
      </c>
      <c r="AN551" s="359">
        <f t="shared" si="134"/>
        <v>0</v>
      </c>
      <c r="AO551" s="359">
        <f t="shared" si="134"/>
        <v>0</v>
      </c>
      <c r="AP551" s="359"/>
      <c r="AQ551" s="359"/>
      <c r="AR551" s="359"/>
      <c r="AS551" s="359"/>
      <c r="AT551" s="359"/>
    </row>
    <row r="552" spans="1:46" x14ac:dyDescent="0.25">
      <c r="A552" s="82" t="s">
        <v>492</v>
      </c>
      <c r="B552" s="2"/>
      <c r="C552" s="2" t="s">
        <v>491</v>
      </c>
      <c r="D552" s="2" t="s">
        <v>49</v>
      </c>
      <c r="E552" s="2" t="s">
        <v>84</v>
      </c>
      <c r="F552" s="2" t="s">
        <v>156</v>
      </c>
      <c r="G552" s="202" t="s">
        <v>49</v>
      </c>
      <c r="H552" s="2" t="s">
        <v>49</v>
      </c>
      <c r="I552" s="14" t="str">
        <f>IF(COUNTIF($K552:AT552,"&gt;"&amp;1)&gt;=1,"Error - all years are not &lt;= 1","OK")</f>
        <v>OK</v>
      </c>
      <c r="J552" s="2"/>
      <c r="K552" s="359">
        <f t="shared" si="132"/>
        <v>0</v>
      </c>
      <c r="L552" s="359">
        <f t="shared" si="132"/>
        <v>0</v>
      </c>
      <c r="M552" s="359">
        <f t="shared" si="132"/>
        <v>0</v>
      </c>
      <c r="N552" s="359">
        <f t="shared" si="132"/>
        <v>0</v>
      </c>
      <c r="O552" s="359">
        <f t="shared" si="132"/>
        <v>0</v>
      </c>
      <c r="P552" s="359">
        <f t="shared" si="132"/>
        <v>0</v>
      </c>
      <c r="Q552" s="359">
        <f t="shared" si="132"/>
        <v>0</v>
      </c>
      <c r="R552" s="359">
        <f t="shared" si="132"/>
        <v>0</v>
      </c>
      <c r="S552" s="359">
        <f t="shared" si="132"/>
        <v>0</v>
      </c>
      <c r="T552" s="359">
        <f t="shared" si="132"/>
        <v>0</v>
      </c>
      <c r="U552" s="359">
        <f t="shared" si="133"/>
        <v>0</v>
      </c>
      <c r="V552" s="359">
        <f t="shared" si="133"/>
        <v>0</v>
      </c>
      <c r="W552" s="359">
        <f t="shared" si="133"/>
        <v>0</v>
      </c>
      <c r="X552" s="359">
        <f t="shared" si="133"/>
        <v>0</v>
      </c>
      <c r="Y552" s="359">
        <f t="shared" si="133"/>
        <v>0</v>
      </c>
      <c r="Z552" s="359">
        <f t="shared" si="133"/>
        <v>0</v>
      </c>
      <c r="AA552" s="359">
        <f t="shared" si="133"/>
        <v>0</v>
      </c>
      <c r="AB552" s="359">
        <f t="shared" si="133"/>
        <v>0</v>
      </c>
      <c r="AC552" s="359">
        <f t="shared" si="133"/>
        <v>0</v>
      </c>
      <c r="AD552" s="359">
        <f t="shared" si="133"/>
        <v>0</v>
      </c>
      <c r="AE552" s="359">
        <f t="shared" si="134"/>
        <v>0</v>
      </c>
      <c r="AF552" s="359">
        <f t="shared" si="134"/>
        <v>0</v>
      </c>
      <c r="AG552" s="359">
        <f t="shared" si="134"/>
        <v>0</v>
      </c>
      <c r="AH552" s="359">
        <f t="shared" si="134"/>
        <v>0</v>
      </c>
      <c r="AI552" s="359">
        <f t="shared" si="134"/>
        <v>0</v>
      </c>
      <c r="AJ552" s="359">
        <f t="shared" si="134"/>
        <v>0</v>
      </c>
      <c r="AK552" s="359">
        <f t="shared" si="134"/>
        <v>0</v>
      </c>
      <c r="AL552" s="359">
        <f t="shared" si="134"/>
        <v>0</v>
      </c>
      <c r="AM552" s="359">
        <f t="shared" si="134"/>
        <v>0</v>
      </c>
      <c r="AN552" s="359">
        <f t="shared" si="134"/>
        <v>0</v>
      </c>
      <c r="AO552" s="359">
        <f t="shared" si="134"/>
        <v>0</v>
      </c>
      <c r="AP552" s="359"/>
      <c r="AQ552" s="359"/>
      <c r="AR552" s="359"/>
      <c r="AS552" s="359"/>
      <c r="AT552" s="359"/>
    </row>
    <row r="553" spans="1:46" x14ac:dyDescent="0.25">
      <c r="A553" s="82" t="s">
        <v>492</v>
      </c>
      <c r="B553" s="2"/>
      <c r="C553" s="2" t="s">
        <v>491</v>
      </c>
      <c r="D553" s="2" t="s">
        <v>49</v>
      </c>
      <c r="E553" s="2" t="s">
        <v>87</v>
      </c>
      <c r="F553" s="2" t="s">
        <v>156</v>
      </c>
      <c r="G553" s="202" t="s">
        <v>49</v>
      </c>
      <c r="H553" s="2" t="s">
        <v>49</v>
      </c>
      <c r="I553" s="14" t="str">
        <f>IF(COUNTIF($K553:AT553,"&gt;"&amp;1)&gt;=1,"Error - all years are not &lt;= 1","OK")</f>
        <v>OK</v>
      </c>
      <c r="J553" s="2"/>
      <c r="K553" s="359">
        <f t="shared" si="132"/>
        <v>0</v>
      </c>
      <c r="L553" s="359">
        <f t="shared" si="132"/>
        <v>0</v>
      </c>
      <c r="M553" s="359">
        <f t="shared" si="132"/>
        <v>0</v>
      </c>
      <c r="N553" s="359">
        <f t="shared" si="132"/>
        <v>0</v>
      </c>
      <c r="O553" s="359">
        <f t="shared" si="132"/>
        <v>0</v>
      </c>
      <c r="P553" s="359">
        <f t="shared" si="132"/>
        <v>0</v>
      </c>
      <c r="Q553" s="359">
        <f t="shared" si="132"/>
        <v>0</v>
      </c>
      <c r="R553" s="359">
        <f t="shared" si="132"/>
        <v>0</v>
      </c>
      <c r="S553" s="359">
        <f t="shared" si="132"/>
        <v>0</v>
      </c>
      <c r="T553" s="359">
        <f t="shared" si="132"/>
        <v>0</v>
      </c>
      <c r="U553" s="359">
        <f t="shared" si="133"/>
        <v>0</v>
      </c>
      <c r="V553" s="359">
        <f t="shared" si="133"/>
        <v>0</v>
      </c>
      <c r="W553" s="359">
        <f t="shared" si="133"/>
        <v>0</v>
      </c>
      <c r="X553" s="359">
        <f t="shared" si="133"/>
        <v>0</v>
      </c>
      <c r="Y553" s="359">
        <f t="shared" si="133"/>
        <v>0</v>
      </c>
      <c r="Z553" s="359">
        <f t="shared" si="133"/>
        <v>0</v>
      </c>
      <c r="AA553" s="359">
        <f t="shared" si="133"/>
        <v>0</v>
      </c>
      <c r="AB553" s="359">
        <f t="shared" si="133"/>
        <v>0</v>
      </c>
      <c r="AC553" s="359">
        <f t="shared" si="133"/>
        <v>0</v>
      </c>
      <c r="AD553" s="359">
        <f t="shared" si="133"/>
        <v>0</v>
      </c>
      <c r="AE553" s="359">
        <f t="shared" si="134"/>
        <v>0</v>
      </c>
      <c r="AF553" s="359">
        <f t="shared" si="134"/>
        <v>0</v>
      </c>
      <c r="AG553" s="359">
        <f t="shared" si="134"/>
        <v>0</v>
      </c>
      <c r="AH553" s="359">
        <f t="shared" si="134"/>
        <v>0</v>
      </c>
      <c r="AI553" s="359">
        <f t="shared" si="134"/>
        <v>0</v>
      </c>
      <c r="AJ553" s="359">
        <f t="shared" si="134"/>
        <v>0</v>
      </c>
      <c r="AK553" s="359">
        <f t="shared" si="134"/>
        <v>0</v>
      </c>
      <c r="AL553" s="359">
        <f t="shared" si="134"/>
        <v>0</v>
      </c>
      <c r="AM553" s="359">
        <f t="shared" si="134"/>
        <v>0</v>
      </c>
      <c r="AN553" s="359">
        <f t="shared" si="134"/>
        <v>0</v>
      </c>
      <c r="AO553" s="359">
        <f t="shared" si="134"/>
        <v>0</v>
      </c>
      <c r="AP553" s="359"/>
      <c r="AQ553" s="359"/>
      <c r="AR553" s="359"/>
      <c r="AS553" s="359"/>
      <c r="AT553" s="359"/>
    </row>
    <row r="554" spans="1:46" x14ac:dyDescent="0.25">
      <c r="A554" s="82" t="s">
        <v>492</v>
      </c>
      <c r="B554" s="2"/>
      <c r="C554" s="2" t="s">
        <v>491</v>
      </c>
      <c r="D554" s="2" t="s">
        <v>49</v>
      </c>
      <c r="E554" s="2" t="s">
        <v>90</v>
      </c>
      <c r="F554" s="2" t="s">
        <v>156</v>
      </c>
      <c r="G554" s="202" t="s">
        <v>49</v>
      </c>
      <c r="H554" s="2" t="s">
        <v>49</v>
      </c>
      <c r="I554" s="14" t="str">
        <f>IF(COUNTIF($K554:AT554,"&gt;"&amp;1)&gt;=1,"Error - all years are not &lt;= 1","OK")</f>
        <v>OK</v>
      </c>
      <c r="J554" s="2"/>
      <c r="K554" s="359">
        <f t="shared" si="132"/>
        <v>0</v>
      </c>
      <c r="L554" s="359">
        <f t="shared" si="132"/>
        <v>0</v>
      </c>
      <c r="M554" s="359">
        <f t="shared" si="132"/>
        <v>0</v>
      </c>
      <c r="N554" s="359">
        <f t="shared" si="132"/>
        <v>0</v>
      </c>
      <c r="O554" s="359">
        <f t="shared" si="132"/>
        <v>0</v>
      </c>
      <c r="P554" s="359">
        <f t="shared" si="132"/>
        <v>0</v>
      </c>
      <c r="Q554" s="359">
        <f t="shared" si="132"/>
        <v>0</v>
      </c>
      <c r="R554" s="359">
        <f t="shared" si="132"/>
        <v>0</v>
      </c>
      <c r="S554" s="359">
        <f t="shared" si="132"/>
        <v>0</v>
      </c>
      <c r="T554" s="359">
        <f t="shared" si="132"/>
        <v>0</v>
      </c>
      <c r="U554" s="359">
        <f t="shared" si="133"/>
        <v>0</v>
      </c>
      <c r="V554" s="359">
        <f t="shared" si="133"/>
        <v>0</v>
      </c>
      <c r="W554" s="359">
        <f t="shared" si="133"/>
        <v>0</v>
      </c>
      <c r="X554" s="359">
        <f t="shared" si="133"/>
        <v>0</v>
      </c>
      <c r="Y554" s="359">
        <f t="shared" si="133"/>
        <v>0</v>
      </c>
      <c r="Z554" s="359">
        <f t="shared" si="133"/>
        <v>0</v>
      </c>
      <c r="AA554" s="359">
        <f t="shared" si="133"/>
        <v>0</v>
      </c>
      <c r="AB554" s="359">
        <f t="shared" si="133"/>
        <v>0</v>
      </c>
      <c r="AC554" s="359">
        <f t="shared" si="133"/>
        <v>0</v>
      </c>
      <c r="AD554" s="359">
        <f t="shared" si="133"/>
        <v>0</v>
      </c>
      <c r="AE554" s="359">
        <f t="shared" si="134"/>
        <v>0</v>
      </c>
      <c r="AF554" s="359">
        <f t="shared" si="134"/>
        <v>0</v>
      </c>
      <c r="AG554" s="359">
        <f t="shared" si="134"/>
        <v>0</v>
      </c>
      <c r="AH554" s="359">
        <f t="shared" si="134"/>
        <v>0</v>
      </c>
      <c r="AI554" s="359">
        <f t="shared" si="134"/>
        <v>0</v>
      </c>
      <c r="AJ554" s="359">
        <f t="shared" si="134"/>
        <v>0</v>
      </c>
      <c r="AK554" s="359">
        <f t="shared" si="134"/>
        <v>0</v>
      </c>
      <c r="AL554" s="359">
        <f t="shared" si="134"/>
        <v>0</v>
      </c>
      <c r="AM554" s="359">
        <f t="shared" si="134"/>
        <v>0</v>
      </c>
      <c r="AN554" s="359">
        <f t="shared" si="134"/>
        <v>0</v>
      </c>
      <c r="AO554" s="359">
        <f t="shared" si="134"/>
        <v>0</v>
      </c>
      <c r="AP554" s="359"/>
      <c r="AQ554" s="359"/>
      <c r="AR554" s="359"/>
      <c r="AS554" s="359"/>
      <c r="AT554" s="359"/>
    </row>
    <row r="555" spans="1:46" x14ac:dyDescent="0.25">
      <c r="A555" s="82" t="s">
        <v>492</v>
      </c>
      <c r="B555" s="2"/>
      <c r="C555" s="2" t="s">
        <v>491</v>
      </c>
      <c r="D555" s="2" t="s">
        <v>49</v>
      </c>
      <c r="E555" s="2" t="s">
        <v>88</v>
      </c>
      <c r="F555" s="2" t="s">
        <v>156</v>
      </c>
      <c r="G555" s="202" t="s">
        <v>49</v>
      </c>
      <c r="H555" s="2" t="s">
        <v>49</v>
      </c>
      <c r="I555" s="14" t="str">
        <f>IF(COUNTIF($K555:AT555,"&gt;"&amp;1)&gt;=1,"Error - all years are not &lt;= 1","OK")</f>
        <v>OK</v>
      </c>
      <c r="J555" s="2"/>
      <c r="K555" s="359">
        <f t="shared" si="132"/>
        <v>0</v>
      </c>
      <c r="L555" s="359">
        <f t="shared" si="132"/>
        <v>0</v>
      </c>
      <c r="M555" s="359">
        <f t="shared" si="132"/>
        <v>0</v>
      </c>
      <c r="N555" s="359">
        <f t="shared" si="132"/>
        <v>0</v>
      </c>
      <c r="O555" s="359">
        <f t="shared" si="132"/>
        <v>0</v>
      </c>
      <c r="P555" s="359">
        <f t="shared" si="132"/>
        <v>0</v>
      </c>
      <c r="Q555" s="359">
        <f t="shared" si="132"/>
        <v>0</v>
      </c>
      <c r="R555" s="359">
        <f t="shared" si="132"/>
        <v>0</v>
      </c>
      <c r="S555" s="359">
        <f t="shared" si="132"/>
        <v>0</v>
      </c>
      <c r="T555" s="359">
        <f t="shared" si="132"/>
        <v>0</v>
      </c>
      <c r="U555" s="359">
        <f t="shared" si="133"/>
        <v>0</v>
      </c>
      <c r="V555" s="359">
        <f t="shared" si="133"/>
        <v>0</v>
      </c>
      <c r="W555" s="359">
        <f t="shared" si="133"/>
        <v>0</v>
      </c>
      <c r="X555" s="359">
        <f t="shared" si="133"/>
        <v>0</v>
      </c>
      <c r="Y555" s="359">
        <f t="shared" si="133"/>
        <v>0</v>
      </c>
      <c r="Z555" s="359">
        <f t="shared" si="133"/>
        <v>0</v>
      </c>
      <c r="AA555" s="359">
        <f t="shared" si="133"/>
        <v>0</v>
      </c>
      <c r="AB555" s="359">
        <f t="shared" si="133"/>
        <v>0</v>
      </c>
      <c r="AC555" s="359">
        <f t="shared" si="133"/>
        <v>0</v>
      </c>
      <c r="AD555" s="359">
        <f t="shared" si="133"/>
        <v>0</v>
      </c>
      <c r="AE555" s="359">
        <f t="shared" si="134"/>
        <v>0</v>
      </c>
      <c r="AF555" s="359">
        <f t="shared" si="134"/>
        <v>0</v>
      </c>
      <c r="AG555" s="359">
        <f t="shared" si="134"/>
        <v>0</v>
      </c>
      <c r="AH555" s="359">
        <f t="shared" si="134"/>
        <v>0</v>
      </c>
      <c r="AI555" s="359">
        <f t="shared" si="134"/>
        <v>0</v>
      </c>
      <c r="AJ555" s="359">
        <f t="shared" si="134"/>
        <v>0</v>
      </c>
      <c r="AK555" s="359">
        <f t="shared" si="134"/>
        <v>0</v>
      </c>
      <c r="AL555" s="359">
        <f t="shared" si="134"/>
        <v>0</v>
      </c>
      <c r="AM555" s="359">
        <f t="shared" si="134"/>
        <v>0</v>
      </c>
      <c r="AN555" s="359">
        <f t="shared" si="134"/>
        <v>0</v>
      </c>
      <c r="AO555" s="359">
        <f t="shared" si="134"/>
        <v>0</v>
      </c>
      <c r="AP555" s="359"/>
      <c r="AQ555" s="359"/>
      <c r="AR555" s="359"/>
      <c r="AS555" s="359"/>
      <c r="AT555" s="359"/>
    </row>
    <row r="556" spans="1:46" x14ac:dyDescent="0.25">
      <c r="A556" s="82" t="s">
        <v>492</v>
      </c>
      <c r="B556" s="2"/>
      <c r="C556" s="2" t="s">
        <v>491</v>
      </c>
      <c r="D556" s="2" t="s">
        <v>49</v>
      </c>
      <c r="E556" s="2" t="s">
        <v>108</v>
      </c>
      <c r="F556" s="2" t="s">
        <v>156</v>
      </c>
      <c r="G556" s="202" t="s">
        <v>49</v>
      </c>
      <c r="H556" s="2" t="s">
        <v>49</v>
      </c>
      <c r="I556" s="14" t="str">
        <f>IF(COUNTIF($K556:AT556,"&gt;"&amp;1)&gt;=1,"Error - all years are not &lt;= 1","OK")</f>
        <v>OK</v>
      </c>
      <c r="J556" s="2"/>
      <c r="K556" s="359">
        <f t="shared" si="132"/>
        <v>0</v>
      </c>
      <c r="L556" s="359">
        <f t="shared" si="132"/>
        <v>0</v>
      </c>
      <c r="M556" s="359">
        <f t="shared" si="132"/>
        <v>0</v>
      </c>
      <c r="N556" s="359">
        <f t="shared" si="132"/>
        <v>0</v>
      </c>
      <c r="O556" s="359">
        <f t="shared" si="132"/>
        <v>0</v>
      </c>
      <c r="P556" s="359">
        <f t="shared" si="132"/>
        <v>0</v>
      </c>
      <c r="Q556" s="359">
        <f t="shared" si="132"/>
        <v>0</v>
      </c>
      <c r="R556" s="359">
        <f t="shared" si="132"/>
        <v>0</v>
      </c>
      <c r="S556" s="359">
        <f t="shared" si="132"/>
        <v>0</v>
      </c>
      <c r="T556" s="359">
        <f t="shared" si="132"/>
        <v>0</v>
      </c>
      <c r="U556" s="359">
        <f t="shared" si="133"/>
        <v>0</v>
      </c>
      <c r="V556" s="359">
        <f t="shared" si="133"/>
        <v>0</v>
      </c>
      <c r="W556" s="359">
        <f t="shared" si="133"/>
        <v>0</v>
      </c>
      <c r="X556" s="359">
        <f t="shared" si="133"/>
        <v>0</v>
      </c>
      <c r="Y556" s="359">
        <f t="shared" si="133"/>
        <v>0</v>
      </c>
      <c r="Z556" s="359">
        <f t="shared" si="133"/>
        <v>0</v>
      </c>
      <c r="AA556" s="359">
        <f t="shared" si="133"/>
        <v>0</v>
      </c>
      <c r="AB556" s="359">
        <f t="shared" si="133"/>
        <v>0</v>
      </c>
      <c r="AC556" s="359">
        <f t="shared" si="133"/>
        <v>0</v>
      </c>
      <c r="AD556" s="359">
        <f t="shared" si="133"/>
        <v>0</v>
      </c>
      <c r="AE556" s="359">
        <f t="shared" si="134"/>
        <v>0</v>
      </c>
      <c r="AF556" s="359">
        <f t="shared" si="134"/>
        <v>0</v>
      </c>
      <c r="AG556" s="359">
        <f t="shared" si="134"/>
        <v>0</v>
      </c>
      <c r="AH556" s="359">
        <f t="shared" si="134"/>
        <v>0</v>
      </c>
      <c r="AI556" s="359">
        <f t="shared" si="134"/>
        <v>0</v>
      </c>
      <c r="AJ556" s="359">
        <f t="shared" si="134"/>
        <v>0</v>
      </c>
      <c r="AK556" s="359">
        <f t="shared" si="134"/>
        <v>0</v>
      </c>
      <c r="AL556" s="359">
        <f t="shared" si="134"/>
        <v>0</v>
      </c>
      <c r="AM556" s="359">
        <f t="shared" si="134"/>
        <v>0</v>
      </c>
      <c r="AN556" s="359">
        <f t="shared" si="134"/>
        <v>0</v>
      </c>
      <c r="AO556" s="359">
        <f t="shared" si="134"/>
        <v>0</v>
      </c>
      <c r="AP556" s="359"/>
      <c r="AQ556" s="359"/>
      <c r="AR556" s="359"/>
      <c r="AS556" s="359"/>
      <c r="AT556" s="359"/>
    </row>
    <row r="557" spans="1:46" ht="15.75" x14ac:dyDescent="0.25">
      <c r="A557" s="113" t="s">
        <v>494</v>
      </c>
      <c r="B557" s="18"/>
      <c r="C557" s="18"/>
      <c r="D557" s="18"/>
      <c r="E557" s="18"/>
      <c r="F557" s="144"/>
      <c r="G557" s="179"/>
      <c r="H557" s="18"/>
      <c r="I557" s="18" t="s">
        <v>267</v>
      </c>
      <c r="J557" s="18" t="s">
        <v>31</v>
      </c>
      <c r="K557" s="179"/>
      <c r="L557" s="179"/>
      <c r="M557" s="179"/>
      <c r="N557" s="179"/>
      <c r="O557" s="179"/>
      <c r="P557" s="179"/>
      <c r="Q557" s="179"/>
      <c r="R557" s="179"/>
      <c r="S557" s="179"/>
      <c r="T557" s="179"/>
      <c r="U557" s="179"/>
      <c r="V557" s="179"/>
      <c r="W557" s="179"/>
      <c r="X557" s="179"/>
      <c r="Y557" s="179"/>
      <c r="Z557" s="179"/>
      <c r="AA557" s="179"/>
      <c r="AB557" s="179"/>
      <c r="AC557" s="179"/>
      <c r="AD557" s="179"/>
      <c r="AE557" s="179"/>
      <c r="AF557" s="179"/>
      <c r="AG557" s="179"/>
      <c r="AH557" s="179"/>
      <c r="AI557" s="179"/>
      <c r="AJ557" s="179"/>
      <c r="AK557" s="179"/>
      <c r="AL557" s="179"/>
      <c r="AM557" s="179"/>
      <c r="AN557" s="179"/>
      <c r="AO557" s="179"/>
      <c r="AP557" s="179"/>
      <c r="AQ557" s="179"/>
      <c r="AR557" s="179"/>
      <c r="AS557" s="179"/>
      <c r="AT557" s="179"/>
    </row>
    <row r="558" spans="1:46" x14ac:dyDescent="0.25">
      <c r="A558" s="82" t="s">
        <v>510</v>
      </c>
      <c r="B558" s="2"/>
      <c r="C558" s="2" t="s">
        <v>490</v>
      </c>
      <c r="D558" s="2" t="s">
        <v>49</v>
      </c>
      <c r="E558" s="2" t="s">
        <v>75</v>
      </c>
      <c r="F558" s="2" t="s">
        <v>156</v>
      </c>
      <c r="G558" s="202" t="s">
        <v>49</v>
      </c>
      <c r="H558" s="2" t="s">
        <v>49</v>
      </c>
      <c r="I558" s="14" t="str">
        <f>IF(COUNTIF($K558:AT558,"&gt;"&amp;1)&gt;=1,"Error - all years are not &lt;= 1","OK")</f>
        <v>OK</v>
      </c>
      <c r="J558" s="35"/>
      <c r="K558" s="359">
        <f t="shared" ref="K558:T567" si="135">SUM(INDEX(Parameters,MATCH("xstore_solid_"&amp;$E558,$A:$A,0),MATCH(K$8,$8:$8,0)),INDEX(Parameters,MATCH("xbiogas_solid_"&amp;$E558,$A:$A,0),MATCH(K$8,$8:$8,0)))</f>
        <v>0.35</v>
      </c>
      <c r="L558" s="359">
        <f t="shared" si="135"/>
        <v>0.35</v>
      </c>
      <c r="M558" s="359">
        <f t="shared" si="135"/>
        <v>0.35</v>
      </c>
      <c r="N558" s="359">
        <f t="shared" si="135"/>
        <v>0.35</v>
      </c>
      <c r="O558" s="359">
        <f t="shared" si="135"/>
        <v>0.35</v>
      </c>
      <c r="P558" s="359">
        <f t="shared" si="135"/>
        <v>0.35</v>
      </c>
      <c r="Q558" s="359">
        <f t="shared" si="135"/>
        <v>0.35</v>
      </c>
      <c r="R558" s="359">
        <f t="shared" si="135"/>
        <v>0.35</v>
      </c>
      <c r="S558" s="359">
        <f t="shared" si="135"/>
        <v>0.35</v>
      </c>
      <c r="T558" s="359">
        <f t="shared" si="135"/>
        <v>0.35</v>
      </c>
      <c r="U558" s="359">
        <f t="shared" ref="U558:AD567" si="136">SUM(INDEX(Parameters,MATCH("xstore_solid_"&amp;$E558,$A:$A,0),MATCH(U$8,$8:$8,0)),INDEX(Parameters,MATCH("xbiogas_solid_"&amp;$E558,$A:$A,0),MATCH(U$8,$8:$8,0)))</f>
        <v>0.35</v>
      </c>
      <c r="V558" s="359">
        <f t="shared" si="136"/>
        <v>0.35</v>
      </c>
      <c r="W558" s="359">
        <f t="shared" si="136"/>
        <v>0.35</v>
      </c>
      <c r="X558" s="359">
        <f t="shared" si="136"/>
        <v>0.35</v>
      </c>
      <c r="Y558" s="359">
        <f t="shared" si="136"/>
        <v>0.35</v>
      </c>
      <c r="Z558" s="359">
        <f t="shared" si="136"/>
        <v>0.35</v>
      </c>
      <c r="AA558" s="359">
        <f t="shared" si="136"/>
        <v>0.35</v>
      </c>
      <c r="AB558" s="359">
        <f t="shared" si="136"/>
        <v>0.35</v>
      </c>
      <c r="AC558" s="359">
        <f t="shared" si="136"/>
        <v>0.35</v>
      </c>
      <c r="AD558" s="359">
        <f t="shared" si="136"/>
        <v>0.35</v>
      </c>
      <c r="AE558" s="359">
        <f t="shared" ref="AE558:AO567" si="137">SUM(INDEX(Parameters,MATCH("xstore_solid_"&amp;$E558,$A:$A,0),MATCH(AE$8,$8:$8,0)),INDEX(Parameters,MATCH("xbiogas_solid_"&amp;$E558,$A:$A,0),MATCH(AE$8,$8:$8,0)))</f>
        <v>0.35</v>
      </c>
      <c r="AF558" s="359">
        <f t="shared" si="137"/>
        <v>0.35</v>
      </c>
      <c r="AG558" s="359">
        <f t="shared" si="137"/>
        <v>0.35</v>
      </c>
      <c r="AH558" s="359">
        <f t="shared" si="137"/>
        <v>0.35</v>
      </c>
      <c r="AI558" s="359">
        <f t="shared" si="137"/>
        <v>0.35</v>
      </c>
      <c r="AJ558" s="359">
        <f t="shared" si="137"/>
        <v>0.35</v>
      </c>
      <c r="AK558" s="359">
        <f t="shared" si="137"/>
        <v>0.35</v>
      </c>
      <c r="AL558" s="359">
        <f t="shared" si="137"/>
        <v>0.35</v>
      </c>
      <c r="AM558" s="359">
        <f t="shared" si="137"/>
        <v>0.35</v>
      </c>
      <c r="AN558" s="359">
        <f t="shared" si="137"/>
        <v>0.35</v>
      </c>
      <c r="AO558" s="359">
        <f t="shared" si="137"/>
        <v>0.35</v>
      </c>
      <c r="AP558" s="359"/>
      <c r="AQ558" s="359"/>
      <c r="AR558" s="359"/>
      <c r="AS558" s="359"/>
      <c r="AT558" s="359"/>
    </row>
    <row r="559" spans="1:46" x14ac:dyDescent="0.25">
      <c r="A559" s="82" t="s">
        <v>510</v>
      </c>
      <c r="B559" s="2"/>
      <c r="C559" s="2" t="s">
        <v>495</v>
      </c>
      <c r="D559" s="2" t="s">
        <v>49</v>
      </c>
      <c r="E559" s="2" t="s">
        <v>77</v>
      </c>
      <c r="F559" s="2" t="s">
        <v>156</v>
      </c>
      <c r="G559" s="202" t="s">
        <v>49</v>
      </c>
      <c r="H559" s="2" t="s">
        <v>49</v>
      </c>
      <c r="I559" s="14" t="str">
        <f>IF(COUNTIF($K559:AT559,"&gt;"&amp;1)&gt;=1,"Error - all years are not &lt;= 1","OK")</f>
        <v>OK</v>
      </c>
      <c r="J559" s="35"/>
      <c r="K559" s="359">
        <f t="shared" si="135"/>
        <v>0</v>
      </c>
      <c r="L559" s="359">
        <f t="shared" si="135"/>
        <v>0</v>
      </c>
      <c r="M559" s="359">
        <f t="shared" si="135"/>
        <v>0</v>
      </c>
      <c r="N559" s="359">
        <f t="shared" si="135"/>
        <v>0</v>
      </c>
      <c r="O559" s="359">
        <f t="shared" si="135"/>
        <v>0</v>
      </c>
      <c r="P559" s="359">
        <f t="shared" si="135"/>
        <v>0</v>
      </c>
      <c r="Q559" s="359">
        <f t="shared" si="135"/>
        <v>0</v>
      </c>
      <c r="R559" s="359">
        <f t="shared" si="135"/>
        <v>0</v>
      </c>
      <c r="S559" s="359">
        <f t="shared" si="135"/>
        <v>0</v>
      </c>
      <c r="T559" s="359">
        <f t="shared" si="135"/>
        <v>0</v>
      </c>
      <c r="U559" s="359">
        <f t="shared" si="136"/>
        <v>0</v>
      </c>
      <c r="V559" s="359">
        <f t="shared" si="136"/>
        <v>0</v>
      </c>
      <c r="W559" s="359">
        <f t="shared" si="136"/>
        <v>0</v>
      </c>
      <c r="X559" s="359">
        <f t="shared" si="136"/>
        <v>0</v>
      </c>
      <c r="Y559" s="359">
        <f t="shared" si="136"/>
        <v>0</v>
      </c>
      <c r="Z559" s="359">
        <f t="shared" si="136"/>
        <v>0</v>
      </c>
      <c r="AA559" s="359">
        <f t="shared" si="136"/>
        <v>0</v>
      </c>
      <c r="AB559" s="359">
        <f t="shared" si="136"/>
        <v>0</v>
      </c>
      <c r="AC559" s="359">
        <f t="shared" si="136"/>
        <v>0</v>
      </c>
      <c r="AD559" s="359">
        <f t="shared" si="136"/>
        <v>0</v>
      </c>
      <c r="AE559" s="359">
        <f t="shared" si="137"/>
        <v>0</v>
      </c>
      <c r="AF559" s="359">
        <f t="shared" si="137"/>
        <v>0</v>
      </c>
      <c r="AG559" s="359">
        <f t="shared" si="137"/>
        <v>0</v>
      </c>
      <c r="AH559" s="359">
        <f t="shared" si="137"/>
        <v>0</v>
      </c>
      <c r="AI559" s="359">
        <f t="shared" si="137"/>
        <v>0</v>
      </c>
      <c r="AJ559" s="359">
        <f t="shared" si="137"/>
        <v>0</v>
      </c>
      <c r="AK559" s="359">
        <f t="shared" si="137"/>
        <v>0</v>
      </c>
      <c r="AL559" s="359">
        <f t="shared" si="137"/>
        <v>0</v>
      </c>
      <c r="AM559" s="359">
        <f t="shared" si="137"/>
        <v>0</v>
      </c>
      <c r="AN559" s="359">
        <f t="shared" si="137"/>
        <v>0</v>
      </c>
      <c r="AO559" s="359">
        <f t="shared" si="137"/>
        <v>0</v>
      </c>
      <c r="AP559" s="359"/>
      <c r="AQ559" s="359"/>
      <c r="AR559" s="359"/>
      <c r="AS559" s="359"/>
      <c r="AT559" s="359"/>
    </row>
    <row r="560" spans="1:46" x14ac:dyDescent="0.25">
      <c r="A560" s="82" t="s">
        <v>510</v>
      </c>
      <c r="B560" s="2"/>
      <c r="C560" s="2" t="s">
        <v>496</v>
      </c>
      <c r="D560" s="2" t="s">
        <v>49</v>
      </c>
      <c r="E560" s="2" t="s">
        <v>78</v>
      </c>
      <c r="F560" s="2" t="s">
        <v>156</v>
      </c>
      <c r="G560" s="202" t="s">
        <v>49</v>
      </c>
      <c r="H560" s="2" t="s">
        <v>49</v>
      </c>
      <c r="I560" s="14" t="str">
        <f>IF(COUNTIF($K560:AT560,"&gt;"&amp;1)&gt;=1,"Error - all years are not &lt;= 1","OK")</f>
        <v>OK</v>
      </c>
      <c r="J560" s="2"/>
      <c r="K560" s="359">
        <f t="shared" si="135"/>
        <v>0</v>
      </c>
      <c r="L560" s="359">
        <f t="shared" si="135"/>
        <v>0</v>
      </c>
      <c r="M560" s="359">
        <f t="shared" si="135"/>
        <v>0</v>
      </c>
      <c r="N560" s="359">
        <f t="shared" si="135"/>
        <v>0</v>
      </c>
      <c r="O560" s="359">
        <f t="shared" si="135"/>
        <v>0</v>
      </c>
      <c r="P560" s="359">
        <f t="shared" si="135"/>
        <v>0</v>
      </c>
      <c r="Q560" s="359">
        <f t="shared" si="135"/>
        <v>0</v>
      </c>
      <c r="R560" s="359">
        <f t="shared" si="135"/>
        <v>0</v>
      </c>
      <c r="S560" s="359">
        <f t="shared" si="135"/>
        <v>0</v>
      </c>
      <c r="T560" s="359">
        <f t="shared" si="135"/>
        <v>0</v>
      </c>
      <c r="U560" s="359">
        <f t="shared" si="136"/>
        <v>0</v>
      </c>
      <c r="V560" s="359">
        <f t="shared" si="136"/>
        <v>0</v>
      </c>
      <c r="W560" s="359">
        <f t="shared" si="136"/>
        <v>0</v>
      </c>
      <c r="X560" s="359">
        <f t="shared" si="136"/>
        <v>0</v>
      </c>
      <c r="Y560" s="359">
        <f t="shared" si="136"/>
        <v>0</v>
      </c>
      <c r="Z560" s="359">
        <f t="shared" si="136"/>
        <v>0</v>
      </c>
      <c r="AA560" s="359">
        <f t="shared" si="136"/>
        <v>0</v>
      </c>
      <c r="AB560" s="359">
        <f t="shared" si="136"/>
        <v>0</v>
      </c>
      <c r="AC560" s="359">
        <f t="shared" si="136"/>
        <v>0</v>
      </c>
      <c r="AD560" s="359">
        <f t="shared" si="136"/>
        <v>0</v>
      </c>
      <c r="AE560" s="359">
        <f t="shared" si="137"/>
        <v>0</v>
      </c>
      <c r="AF560" s="359">
        <f t="shared" si="137"/>
        <v>0</v>
      </c>
      <c r="AG560" s="359">
        <f t="shared" si="137"/>
        <v>0</v>
      </c>
      <c r="AH560" s="359">
        <f t="shared" si="137"/>
        <v>0</v>
      </c>
      <c r="AI560" s="359">
        <f t="shared" si="137"/>
        <v>0</v>
      </c>
      <c r="AJ560" s="359">
        <f t="shared" si="137"/>
        <v>0</v>
      </c>
      <c r="AK560" s="359">
        <f t="shared" si="137"/>
        <v>0</v>
      </c>
      <c r="AL560" s="359">
        <f t="shared" si="137"/>
        <v>0</v>
      </c>
      <c r="AM560" s="359">
        <f t="shared" si="137"/>
        <v>0</v>
      </c>
      <c r="AN560" s="359">
        <f t="shared" si="137"/>
        <v>0</v>
      </c>
      <c r="AO560" s="359">
        <f t="shared" si="137"/>
        <v>0</v>
      </c>
      <c r="AP560" s="359"/>
      <c r="AQ560" s="359"/>
      <c r="AR560" s="359"/>
      <c r="AS560" s="359"/>
      <c r="AT560" s="359"/>
    </row>
    <row r="561" spans="1:48" x14ac:dyDescent="0.25">
      <c r="A561" s="82" t="s">
        <v>510</v>
      </c>
      <c r="B561" s="2"/>
      <c r="C561" s="2" t="s">
        <v>497</v>
      </c>
      <c r="D561" s="2" t="s">
        <v>49</v>
      </c>
      <c r="E561" s="2" t="s">
        <v>79</v>
      </c>
      <c r="F561" s="2" t="s">
        <v>156</v>
      </c>
      <c r="G561" s="202" t="s">
        <v>49</v>
      </c>
      <c r="H561" s="2" t="s">
        <v>49</v>
      </c>
      <c r="I561" s="14" t="str">
        <f>IF(COUNTIF($K561:AT561,"&gt;"&amp;1)&gt;=1,"Error - all years are not &lt;= 1","OK")</f>
        <v>OK</v>
      </c>
      <c r="J561" s="2"/>
      <c r="K561" s="359">
        <f t="shared" si="135"/>
        <v>0.35</v>
      </c>
      <c r="L561" s="359">
        <f t="shared" si="135"/>
        <v>0.35</v>
      </c>
      <c r="M561" s="359">
        <f t="shared" si="135"/>
        <v>0.35</v>
      </c>
      <c r="N561" s="359">
        <f t="shared" si="135"/>
        <v>0.35</v>
      </c>
      <c r="O561" s="359">
        <f t="shared" si="135"/>
        <v>0.35</v>
      </c>
      <c r="P561" s="359">
        <f t="shared" si="135"/>
        <v>0.35</v>
      </c>
      <c r="Q561" s="359">
        <f t="shared" si="135"/>
        <v>0.35</v>
      </c>
      <c r="R561" s="359">
        <f t="shared" si="135"/>
        <v>0.35</v>
      </c>
      <c r="S561" s="359">
        <f t="shared" si="135"/>
        <v>0.35</v>
      </c>
      <c r="T561" s="359">
        <f t="shared" si="135"/>
        <v>0.35</v>
      </c>
      <c r="U561" s="359">
        <f t="shared" si="136"/>
        <v>0.35</v>
      </c>
      <c r="V561" s="359">
        <f t="shared" si="136"/>
        <v>0.35</v>
      </c>
      <c r="W561" s="359">
        <f t="shared" si="136"/>
        <v>0.35</v>
      </c>
      <c r="X561" s="359">
        <f t="shared" si="136"/>
        <v>0.35</v>
      </c>
      <c r="Y561" s="359">
        <f t="shared" si="136"/>
        <v>0.35</v>
      </c>
      <c r="Z561" s="359">
        <f t="shared" si="136"/>
        <v>0.35</v>
      </c>
      <c r="AA561" s="359">
        <f t="shared" si="136"/>
        <v>0.35</v>
      </c>
      <c r="AB561" s="359">
        <f t="shared" si="136"/>
        <v>0.35</v>
      </c>
      <c r="AC561" s="359">
        <f t="shared" si="136"/>
        <v>0.35</v>
      </c>
      <c r="AD561" s="359">
        <f t="shared" si="136"/>
        <v>0.35</v>
      </c>
      <c r="AE561" s="359">
        <f t="shared" si="137"/>
        <v>0.35</v>
      </c>
      <c r="AF561" s="359">
        <f t="shared" si="137"/>
        <v>0.35</v>
      </c>
      <c r="AG561" s="359">
        <f t="shared" si="137"/>
        <v>0.35</v>
      </c>
      <c r="AH561" s="359">
        <f t="shared" si="137"/>
        <v>0.35</v>
      </c>
      <c r="AI561" s="359">
        <f t="shared" si="137"/>
        <v>0.35</v>
      </c>
      <c r="AJ561" s="359">
        <f t="shared" si="137"/>
        <v>0.35</v>
      </c>
      <c r="AK561" s="359">
        <f t="shared" si="137"/>
        <v>0.35</v>
      </c>
      <c r="AL561" s="359">
        <f t="shared" si="137"/>
        <v>0.35</v>
      </c>
      <c r="AM561" s="359">
        <f t="shared" si="137"/>
        <v>0.35</v>
      </c>
      <c r="AN561" s="359">
        <f t="shared" si="137"/>
        <v>0.35</v>
      </c>
      <c r="AO561" s="359">
        <f t="shared" si="137"/>
        <v>0.35</v>
      </c>
      <c r="AP561" s="359"/>
      <c r="AQ561" s="359"/>
      <c r="AR561" s="359"/>
      <c r="AS561" s="359"/>
      <c r="AT561" s="359"/>
    </row>
    <row r="562" spans="1:48" x14ac:dyDescent="0.25">
      <c r="A562" s="82" t="s">
        <v>510</v>
      </c>
      <c r="B562" s="2"/>
      <c r="C562" s="2" t="s">
        <v>498</v>
      </c>
      <c r="D562" s="2" t="s">
        <v>49</v>
      </c>
      <c r="E562" s="2" t="s">
        <v>538</v>
      </c>
      <c r="F562" s="2" t="s">
        <v>156</v>
      </c>
      <c r="G562" s="202" t="s">
        <v>49</v>
      </c>
      <c r="H562" s="2" t="s">
        <v>49</v>
      </c>
      <c r="I562" s="14" t="str">
        <f>IF(COUNTIF($K562:AT562,"&gt;"&amp;1)&gt;=1,"Error - all years are not &lt;= 1","OK")</f>
        <v>OK</v>
      </c>
      <c r="J562" s="2"/>
      <c r="K562" s="359">
        <f t="shared" si="135"/>
        <v>0</v>
      </c>
      <c r="L562" s="359">
        <f t="shared" si="135"/>
        <v>0</v>
      </c>
      <c r="M562" s="359">
        <f t="shared" si="135"/>
        <v>0</v>
      </c>
      <c r="N562" s="359">
        <f t="shared" si="135"/>
        <v>0</v>
      </c>
      <c r="O562" s="359">
        <f t="shared" si="135"/>
        <v>0</v>
      </c>
      <c r="P562" s="359">
        <f t="shared" si="135"/>
        <v>0</v>
      </c>
      <c r="Q562" s="359">
        <f t="shared" si="135"/>
        <v>0</v>
      </c>
      <c r="R562" s="359">
        <f t="shared" si="135"/>
        <v>0</v>
      </c>
      <c r="S562" s="359">
        <f t="shared" si="135"/>
        <v>0</v>
      </c>
      <c r="T562" s="359">
        <f t="shared" si="135"/>
        <v>0</v>
      </c>
      <c r="U562" s="359">
        <f t="shared" si="136"/>
        <v>0</v>
      </c>
      <c r="V562" s="359">
        <f t="shared" si="136"/>
        <v>0</v>
      </c>
      <c r="W562" s="359">
        <f t="shared" si="136"/>
        <v>0</v>
      </c>
      <c r="X562" s="359">
        <f t="shared" si="136"/>
        <v>0</v>
      </c>
      <c r="Y562" s="359">
        <f t="shared" si="136"/>
        <v>0</v>
      </c>
      <c r="Z562" s="359">
        <f t="shared" si="136"/>
        <v>0</v>
      </c>
      <c r="AA562" s="359">
        <f t="shared" si="136"/>
        <v>0</v>
      </c>
      <c r="AB562" s="359">
        <f t="shared" si="136"/>
        <v>0</v>
      </c>
      <c r="AC562" s="359">
        <f t="shared" si="136"/>
        <v>0</v>
      </c>
      <c r="AD562" s="359">
        <f t="shared" si="136"/>
        <v>0</v>
      </c>
      <c r="AE562" s="359">
        <f t="shared" si="137"/>
        <v>0</v>
      </c>
      <c r="AF562" s="359">
        <f t="shared" si="137"/>
        <v>0</v>
      </c>
      <c r="AG562" s="359">
        <f t="shared" si="137"/>
        <v>0</v>
      </c>
      <c r="AH562" s="359">
        <f t="shared" si="137"/>
        <v>0</v>
      </c>
      <c r="AI562" s="359">
        <f t="shared" si="137"/>
        <v>0</v>
      </c>
      <c r="AJ562" s="359">
        <f t="shared" si="137"/>
        <v>0</v>
      </c>
      <c r="AK562" s="359">
        <f t="shared" si="137"/>
        <v>0</v>
      </c>
      <c r="AL562" s="359">
        <f t="shared" si="137"/>
        <v>0</v>
      </c>
      <c r="AM562" s="359">
        <f t="shared" si="137"/>
        <v>0</v>
      </c>
      <c r="AN562" s="359">
        <f t="shared" si="137"/>
        <v>0</v>
      </c>
      <c r="AO562" s="359">
        <f t="shared" si="137"/>
        <v>0</v>
      </c>
      <c r="AP562" s="359"/>
      <c r="AQ562" s="359"/>
      <c r="AR562" s="359"/>
      <c r="AS562" s="359"/>
      <c r="AT562" s="359"/>
    </row>
    <row r="563" spans="1:48" x14ac:dyDescent="0.25">
      <c r="A563" s="82" t="s">
        <v>510</v>
      </c>
      <c r="B563" s="2"/>
      <c r="C563" s="2" t="s">
        <v>499</v>
      </c>
      <c r="D563" s="2" t="s">
        <v>49</v>
      </c>
      <c r="E563" s="2" t="s">
        <v>145</v>
      </c>
      <c r="F563" s="2" t="s">
        <v>156</v>
      </c>
      <c r="G563" s="202" t="s">
        <v>49</v>
      </c>
      <c r="H563" s="2" t="s">
        <v>49</v>
      </c>
      <c r="I563" s="14" t="str">
        <f>IF(COUNTIF($K563:AT563,"&gt;"&amp;1)&gt;=1,"Error - all years are not &lt;= 1","OK")</f>
        <v>OK</v>
      </c>
      <c r="J563" s="2"/>
      <c r="K563" s="359">
        <f t="shared" si="135"/>
        <v>0</v>
      </c>
      <c r="L563" s="359">
        <f t="shared" si="135"/>
        <v>0</v>
      </c>
      <c r="M563" s="359">
        <f t="shared" si="135"/>
        <v>0</v>
      </c>
      <c r="N563" s="359">
        <f t="shared" si="135"/>
        <v>0</v>
      </c>
      <c r="O563" s="359">
        <f t="shared" si="135"/>
        <v>0</v>
      </c>
      <c r="P563" s="359">
        <f t="shared" si="135"/>
        <v>0</v>
      </c>
      <c r="Q563" s="359">
        <f t="shared" si="135"/>
        <v>0</v>
      </c>
      <c r="R563" s="359">
        <f t="shared" si="135"/>
        <v>0</v>
      </c>
      <c r="S563" s="359">
        <f t="shared" si="135"/>
        <v>0</v>
      </c>
      <c r="T563" s="359">
        <f t="shared" si="135"/>
        <v>0</v>
      </c>
      <c r="U563" s="359">
        <f t="shared" si="136"/>
        <v>0</v>
      </c>
      <c r="V563" s="359">
        <f t="shared" si="136"/>
        <v>0</v>
      </c>
      <c r="W563" s="359">
        <f t="shared" si="136"/>
        <v>0</v>
      </c>
      <c r="X563" s="359">
        <f t="shared" si="136"/>
        <v>0</v>
      </c>
      <c r="Y563" s="359">
        <f t="shared" si="136"/>
        <v>0</v>
      </c>
      <c r="Z563" s="359">
        <f t="shared" si="136"/>
        <v>0</v>
      </c>
      <c r="AA563" s="359">
        <f t="shared" si="136"/>
        <v>0</v>
      </c>
      <c r="AB563" s="359">
        <f t="shared" si="136"/>
        <v>0</v>
      </c>
      <c r="AC563" s="359">
        <f t="shared" si="136"/>
        <v>0</v>
      </c>
      <c r="AD563" s="359">
        <f t="shared" si="136"/>
        <v>0</v>
      </c>
      <c r="AE563" s="359">
        <f t="shared" si="137"/>
        <v>0</v>
      </c>
      <c r="AF563" s="359">
        <f t="shared" si="137"/>
        <v>0</v>
      </c>
      <c r="AG563" s="359">
        <f t="shared" si="137"/>
        <v>0</v>
      </c>
      <c r="AH563" s="359">
        <f t="shared" si="137"/>
        <v>0</v>
      </c>
      <c r="AI563" s="359">
        <f t="shared" si="137"/>
        <v>0</v>
      </c>
      <c r="AJ563" s="359">
        <f t="shared" si="137"/>
        <v>0</v>
      </c>
      <c r="AK563" s="359">
        <f t="shared" si="137"/>
        <v>0</v>
      </c>
      <c r="AL563" s="359">
        <f t="shared" si="137"/>
        <v>0</v>
      </c>
      <c r="AM563" s="359">
        <f t="shared" si="137"/>
        <v>0</v>
      </c>
      <c r="AN563" s="359">
        <f t="shared" si="137"/>
        <v>0</v>
      </c>
      <c r="AO563" s="359">
        <f t="shared" si="137"/>
        <v>0</v>
      </c>
      <c r="AP563" s="359"/>
      <c r="AQ563" s="359"/>
      <c r="AR563" s="359"/>
      <c r="AS563" s="359"/>
      <c r="AT563" s="359"/>
    </row>
    <row r="564" spans="1:48" x14ac:dyDescent="0.25">
      <c r="A564" s="82" t="s">
        <v>510</v>
      </c>
      <c r="B564" s="2"/>
      <c r="C564" s="2" t="s">
        <v>500</v>
      </c>
      <c r="D564" s="2" t="s">
        <v>49</v>
      </c>
      <c r="E564" s="2" t="s">
        <v>80</v>
      </c>
      <c r="F564" s="2" t="s">
        <v>156</v>
      </c>
      <c r="G564" s="202" t="s">
        <v>49</v>
      </c>
      <c r="H564" s="2" t="s">
        <v>49</v>
      </c>
      <c r="I564" s="14" t="str">
        <f>IF(COUNTIF($K564:AT564,"&gt;"&amp;1)&gt;=1,"Error - all years are not &lt;= 1","OK")</f>
        <v>OK</v>
      </c>
      <c r="J564" s="2"/>
      <c r="K564" s="359">
        <f t="shared" si="135"/>
        <v>0</v>
      </c>
      <c r="L564" s="359">
        <f t="shared" si="135"/>
        <v>0</v>
      </c>
      <c r="M564" s="359">
        <f t="shared" si="135"/>
        <v>0</v>
      </c>
      <c r="N564" s="359">
        <f t="shared" si="135"/>
        <v>0</v>
      </c>
      <c r="O564" s="359">
        <f t="shared" si="135"/>
        <v>0</v>
      </c>
      <c r="P564" s="359">
        <f t="shared" si="135"/>
        <v>0</v>
      </c>
      <c r="Q564" s="359">
        <f t="shared" si="135"/>
        <v>0</v>
      </c>
      <c r="R564" s="359">
        <f t="shared" si="135"/>
        <v>0</v>
      </c>
      <c r="S564" s="359">
        <f t="shared" si="135"/>
        <v>0</v>
      </c>
      <c r="T564" s="359">
        <f t="shared" si="135"/>
        <v>0</v>
      </c>
      <c r="U564" s="359">
        <f t="shared" si="136"/>
        <v>0</v>
      </c>
      <c r="V564" s="359">
        <f t="shared" si="136"/>
        <v>0</v>
      </c>
      <c r="W564" s="359">
        <f t="shared" si="136"/>
        <v>0</v>
      </c>
      <c r="X564" s="359">
        <f t="shared" si="136"/>
        <v>0</v>
      </c>
      <c r="Y564" s="359">
        <f t="shared" si="136"/>
        <v>0</v>
      </c>
      <c r="Z564" s="359">
        <f t="shared" si="136"/>
        <v>0</v>
      </c>
      <c r="AA564" s="359">
        <f t="shared" si="136"/>
        <v>0</v>
      </c>
      <c r="AB564" s="359">
        <f t="shared" si="136"/>
        <v>0</v>
      </c>
      <c r="AC564" s="359">
        <f t="shared" si="136"/>
        <v>0</v>
      </c>
      <c r="AD564" s="359">
        <f t="shared" si="136"/>
        <v>0</v>
      </c>
      <c r="AE564" s="359">
        <f t="shared" si="137"/>
        <v>0</v>
      </c>
      <c r="AF564" s="359">
        <f t="shared" si="137"/>
        <v>0</v>
      </c>
      <c r="AG564" s="359">
        <f t="shared" si="137"/>
        <v>0</v>
      </c>
      <c r="AH564" s="359">
        <f t="shared" si="137"/>
        <v>0</v>
      </c>
      <c r="AI564" s="359">
        <f t="shared" si="137"/>
        <v>0</v>
      </c>
      <c r="AJ564" s="359">
        <f t="shared" si="137"/>
        <v>0</v>
      </c>
      <c r="AK564" s="359">
        <f t="shared" si="137"/>
        <v>0</v>
      </c>
      <c r="AL564" s="359">
        <f t="shared" si="137"/>
        <v>0</v>
      </c>
      <c r="AM564" s="359">
        <f t="shared" si="137"/>
        <v>0</v>
      </c>
      <c r="AN564" s="359">
        <f t="shared" si="137"/>
        <v>0</v>
      </c>
      <c r="AO564" s="359">
        <f t="shared" si="137"/>
        <v>0</v>
      </c>
      <c r="AP564" s="359"/>
      <c r="AQ564" s="359"/>
      <c r="AR564" s="359"/>
      <c r="AS564" s="359"/>
      <c r="AT564" s="359"/>
    </row>
    <row r="565" spans="1:48" x14ac:dyDescent="0.25">
      <c r="A565" s="82" t="s">
        <v>510</v>
      </c>
      <c r="B565" s="2"/>
      <c r="C565" s="2" t="s">
        <v>501</v>
      </c>
      <c r="D565" s="2" t="s">
        <v>49</v>
      </c>
      <c r="E565" s="2" t="s">
        <v>81</v>
      </c>
      <c r="F565" s="2" t="s">
        <v>156</v>
      </c>
      <c r="G565" s="202" t="s">
        <v>49</v>
      </c>
      <c r="H565" s="2" t="s">
        <v>49</v>
      </c>
      <c r="I565" s="14" t="str">
        <f>IF(COUNTIF($K565:AT565,"&gt;"&amp;1)&gt;=1,"Error - all years are not &lt;= 1","OK")</f>
        <v>OK</v>
      </c>
      <c r="J565" s="2"/>
      <c r="K565" s="359">
        <f t="shared" si="135"/>
        <v>0</v>
      </c>
      <c r="L565" s="359">
        <f t="shared" si="135"/>
        <v>0</v>
      </c>
      <c r="M565" s="359">
        <f t="shared" si="135"/>
        <v>0</v>
      </c>
      <c r="N565" s="359">
        <f t="shared" si="135"/>
        <v>0</v>
      </c>
      <c r="O565" s="359">
        <f t="shared" si="135"/>
        <v>0</v>
      </c>
      <c r="P565" s="359">
        <f t="shared" si="135"/>
        <v>0</v>
      </c>
      <c r="Q565" s="359">
        <f t="shared" si="135"/>
        <v>0</v>
      </c>
      <c r="R565" s="359">
        <f t="shared" si="135"/>
        <v>0</v>
      </c>
      <c r="S565" s="359">
        <f t="shared" si="135"/>
        <v>0</v>
      </c>
      <c r="T565" s="359">
        <f t="shared" si="135"/>
        <v>0</v>
      </c>
      <c r="U565" s="359">
        <f t="shared" si="136"/>
        <v>0</v>
      </c>
      <c r="V565" s="359">
        <f t="shared" si="136"/>
        <v>0</v>
      </c>
      <c r="W565" s="359">
        <f t="shared" si="136"/>
        <v>0</v>
      </c>
      <c r="X565" s="359">
        <f t="shared" si="136"/>
        <v>0</v>
      </c>
      <c r="Y565" s="359">
        <f t="shared" si="136"/>
        <v>0</v>
      </c>
      <c r="Z565" s="359">
        <f t="shared" si="136"/>
        <v>0</v>
      </c>
      <c r="AA565" s="359">
        <f t="shared" si="136"/>
        <v>0</v>
      </c>
      <c r="AB565" s="359">
        <f t="shared" si="136"/>
        <v>0</v>
      </c>
      <c r="AC565" s="359">
        <f t="shared" si="136"/>
        <v>0</v>
      </c>
      <c r="AD565" s="359">
        <f t="shared" si="136"/>
        <v>0</v>
      </c>
      <c r="AE565" s="359">
        <f t="shared" si="137"/>
        <v>0</v>
      </c>
      <c r="AF565" s="359">
        <f t="shared" si="137"/>
        <v>0</v>
      </c>
      <c r="AG565" s="359">
        <f t="shared" si="137"/>
        <v>0</v>
      </c>
      <c r="AH565" s="359">
        <f t="shared" si="137"/>
        <v>0</v>
      </c>
      <c r="AI565" s="359">
        <f t="shared" si="137"/>
        <v>0</v>
      </c>
      <c r="AJ565" s="359">
        <f t="shared" si="137"/>
        <v>0</v>
      </c>
      <c r="AK565" s="359">
        <f t="shared" si="137"/>
        <v>0</v>
      </c>
      <c r="AL565" s="359">
        <f t="shared" si="137"/>
        <v>0</v>
      </c>
      <c r="AM565" s="359">
        <f t="shared" si="137"/>
        <v>0</v>
      </c>
      <c r="AN565" s="359">
        <f t="shared" si="137"/>
        <v>0</v>
      </c>
      <c r="AO565" s="359">
        <f t="shared" si="137"/>
        <v>0</v>
      </c>
      <c r="AP565" s="359"/>
      <c r="AQ565" s="359"/>
      <c r="AR565" s="359"/>
      <c r="AS565" s="359"/>
      <c r="AT565" s="359"/>
    </row>
    <row r="566" spans="1:48" x14ac:dyDescent="0.25">
      <c r="A566" s="82" t="s">
        <v>510</v>
      </c>
      <c r="B566" s="2"/>
      <c r="C566" s="2" t="s">
        <v>502</v>
      </c>
      <c r="D566" s="2" t="s">
        <v>49</v>
      </c>
      <c r="E566" s="2" t="s">
        <v>82</v>
      </c>
      <c r="F566" s="2" t="s">
        <v>156</v>
      </c>
      <c r="G566" s="202" t="s">
        <v>49</v>
      </c>
      <c r="H566" s="2" t="s">
        <v>49</v>
      </c>
      <c r="I566" s="14" t="str">
        <f>IF(COUNTIF($K566:AT566,"&gt;"&amp;1)&gt;=1,"Error - all years are not &lt;= 1","OK")</f>
        <v>OK</v>
      </c>
      <c r="J566" s="2"/>
      <c r="K566" s="359">
        <f t="shared" si="135"/>
        <v>0</v>
      </c>
      <c r="L566" s="359">
        <f t="shared" si="135"/>
        <v>0</v>
      </c>
      <c r="M566" s="359">
        <f t="shared" si="135"/>
        <v>0</v>
      </c>
      <c r="N566" s="359">
        <f t="shared" si="135"/>
        <v>0</v>
      </c>
      <c r="O566" s="359">
        <f t="shared" si="135"/>
        <v>0</v>
      </c>
      <c r="P566" s="359">
        <f t="shared" si="135"/>
        <v>0</v>
      </c>
      <c r="Q566" s="359">
        <f t="shared" si="135"/>
        <v>0</v>
      </c>
      <c r="R566" s="359">
        <f t="shared" si="135"/>
        <v>0</v>
      </c>
      <c r="S566" s="359">
        <f t="shared" si="135"/>
        <v>0</v>
      </c>
      <c r="T566" s="359">
        <f t="shared" si="135"/>
        <v>0</v>
      </c>
      <c r="U566" s="359">
        <f t="shared" si="136"/>
        <v>0</v>
      </c>
      <c r="V566" s="359">
        <f t="shared" si="136"/>
        <v>0</v>
      </c>
      <c r="W566" s="359">
        <f t="shared" si="136"/>
        <v>0</v>
      </c>
      <c r="X566" s="359">
        <f t="shared" si="136"/>
        <v>0</v>
      </c>
      <c r="Y566" s="359">
        <f t="shared" si="136"/>
        <v>0</v>
      </c>
      <c r="Z566" s="359">
        <f t="shared" si="136"/>
        <v>0</v>
      </c>
      <c r="AA566" s="359">
        <f t="shared" si="136"/>
        <v>0</v>
      </c>
      <c r="AB566" s="359">
        <f t="shared" si="136"/>
        <v>0</v>
      </c>
      <c r="AC566" s="359">
        <f t="shared" si="136"/>
        <v>0</v>
      </c>
      <c r="AD566" s="359">
        <f t="shared" si="136"/>
        <v>0</v>
      </c>
      <c r="AE566" s="359">
        <f t="shared" si="137"/>
        <v>0</v>
      </c>
      <c r="AF566" s="359">
        <f t="shared" si="137"/>
        <v>0</v>
      </c>
      <c r="AG566" s="359">
        <f t="shared" si="137"/>
        <v>0</v>
      </c>
      <c r="AH566" s="359">
        <f t="shared" si="137"/>
        <v>0</v>
      </c>
      <c r="AI566" s="359">
        <f t="shared" si="137"/>
        <v>0</v>
      </c>
      <c r="AJ566" s="359">
        <f t="shared" si="137"/>
        <v>0</v>
      </c>
      <c r="AK566" s="359">
        <f t="shared" si="137"/>
        <v>0</v>
      </c>
      <c r="AL566" s="359">
        <f t="shared" si="137"/>
        <v>0</v>
      </c>
      <c r="AM566" s="359">
        <f t="shared" si="137"/>
        <v>0</v>
      </c>
      <c r="AN566" s="359">
        <f t="shared" si="137"/>
        <v>0</v>
      </c>
      <c r="AO566" s="359">
        <f t="shared" si="137"/>
        <v>0</v>
      </c>
      <c r="AP566" s="359"/>
      <c r="AQ566" s="359"/>
      <c r="AR566" s="359"/>
      <c r="AS566" s="359"/>
      <c r="AT566" s="359"/>
    </row>
    <row r="567" spans="1:48" x14ac:dyDescent="0.25">
      <c r="A567" s="82" t="s">
        <v>510</v>
      </c>
      <c r="B567" s="2"/>
      <c r="C567" s="2" t="s">
        <v>503</v>
      </c>
      <c r="D567" s="2" t="s">
        <v>49</v>
      </c>
      <c r="E567" s="2" t="s">
        <v>83</v>
      </c>
      <c r="F567" s="2" t="s">
        <v>156</v>
      </c>
      <c r="G567" s="202" t="s">
        <v>49</v>
      </c>
      <c r="H567" s="2" t="s">
        <v>49</v>
      </c>
      <c r="I567" s="14" t="str">
        <f>IF(COUNTIF($K567:AT567,"&gt;"&amp;1)&gt;=1,"Error - all years are not &lt;= 1","OK")</f>
        <v>OK</v>
      </c>
      <c r="J567" s="2"/>
      <c r="K567" s="359">
        <f t="shared" si="135"/>
        <v>0</v>
      </c>
      <c r="L567" s="359">
        <f t="shared" si="135"/>
        <v>0</v>
      </c>
      <c r="M567" s="359">
        <f t="shared" si="135"/>
        <v>0</v>
      </c>
      <c r="N567" s="359">
        <f t="shared" si="135"/>
        <v>0</v>
      </c>
      <c r="O567" s="359">
        <f t="shared" si="135"/>
        <v>0</v>
      </c>
      <c r="P567" s="359">
        <f t="shared" si="135"/>
        <v>0</v>
      </c>
      <c r="Q567" s="359">
        <f t="shared" si="135"/>
        <v>0</v>
      </c>
      <c r="R567" s="359">
        <f t="shared" si="135"/>
        <v>0</v>
      </c>
      <c r="S567" s="359">
        <f t="shared" si="135"/>
        <v>0</v>
      </c>
      <c r="T567" s="359">
        <f t="shared" si="135"/>
        <v>0</v>
      </c>
      <c r="U567" s="359">
        <f t="shared" si="136"/>
        <v>0</v>
      </c>
      <c r="V567" s="359">
        <f t="shared" si="136"/>
        <v>0</v>
      </c>
      <c r="W567" s="359">
        <f t="shared" si="136"/>
        <v>0</v>
      </c>
      <c r="X567" s="359">
        <f t="shared" si="136"/>
        <v>0</v>
      </c>
      <c r="Y567" s="359">
        <f t="shared" si="136"/>
        <v>0</v>
      </c>
      <c r="Z567" s="359">
        <f t="shared" si="136"/>
        <v>0</v>
      </c>
      <c r="AA567" s="359">
        <f t="shared" si="136"/>
        <v>0</v>
      </c>
      <c r="AB567" s="359">
        <f t="shared" si="136"/>
        <v>0</v>
      </c>
      <c r="AC567" s="359">
        <f t="shared" si="136"/>
        <v>0</v>
      </c>
      <c r="AD567" s="359">
        <f t="shared" si="136"/>
        <v>0</v>
      </c>
      <c r="AE567" s="359">
        <f t="shared" si="137"/>
        <v>0</v>
      </c>
      <c r="AF567" s="359">
        <f t="shared" si="137"/>
        <v>0</v>
      </c>
      <c r="AG567" s="359">
        <f t="shared" si="137"/>
        <v>0</v>
      </c>
      <c r="AH567" s="359">
        <f t="shared" si="137"/>
        <v>0</v>
      </c>
      <c r="AI567" s="359">
        <f t="shared" si="137"/>
        <v>0</v>
      </c>
      <c r="AJ567" s="359">
        <f t="shared" si="137"/>
        <v>0</v>
      </c>
      <c r="AK567" s="359">
        <f t="shared" si="137"/>
        <v>0</v>
      </c>
      <c r="AL567" s="359">
        <f t="shared" si="137"/>
        <v>0</v>
      </c>
      <c r="AM567" s="359">
        <f t="shared" si="137"/>
        <v>0</v>
      </c>
      <c r="AN567" s="359">
        <f t="shared" si="137"/>
        <v>0</v>
      </c>
      <c r="AO567" s="359">
        <f t="shared" si="137"/>
        <v>0</v>
      </c>
      <c r="AP567" s="359"/>
      <c r="AQ567" s="359"/>
      <c r="AR567" s="359"/>
      <c r="AS567" s="359"/>
      <c r="AT567" s="359"/>
    </row>
    <row r="568" spans="1:48" x14ac:dyDescent="0.25">
      <c r="A568" s="82" t="s">
        <v>510</v>
      </c>
      <c r="B568" s="2"/>
      <c r="C568" s="2" t="s">
        <v>504</v>
      </c>
      <c r="D568" s="2" t="s">
        <v>49</v>
      </c>
      <c r="E568" s="2" t="s">
        <v>85</v>
      </c>
      <c r="F568" s="2" t="s">
        <v>156</v>
      </c>
      <c r="G568" s="202" t="s">
        <v>49</v>
      </c>
      <c r="H568" s="2" t="s">
        <v>49</v>
      </c>
      <c r="I568" s="14" t="str">
        <f>IF(COUNTIF($K568:AT568,"&gt;"&amp;1)&gt;=1,"Error - all years are not &lt;= 1","OK")</f>
        <v>OK</v>
      </c>
      <c r="J568" s="2"/>
      <c r="K568" s="359">
        <f t="shared" ref="K568:T573" si="138">SUM(INDEX(Parameters,MATCH("xstore_solid_"&amp;$E568,$A:$A,0),MATCH(K$8,$8:$8,0)),INDEX(Parameters,MATCH("xbiogas_solid_"&amp;$E568,$A:$A,0),MATCH(K$8,$8:$8,0)))</f>
        <v>0</v>
      </c>
      <c r="L568" s="359">
        <f t="shared" si="138"/>
        <v>0</v>
      </c>
      <c r="M568" s="359">
        <f t="shared" si="138"/>
        <v>0</v>
      </c>
      <c r="N568" s="359">
        <f t="shared" si="138"/>
        <v>0</v>
      </c>
      <c r="O568" s="359">
        <f t="shared" si="138"/>
        <v>0</v>
      </c>
      <c r="P568" s="359">
        <f t="shared" si="138"/>
        <v>0</v>
      </c>
      <c r="Q568" s="359">
        <f t="shared" si="138"/>
        <v>0</v>
      </c>
      <c r="R568" s="359">
        <f t="shared" si="138"/>
        <v>0</v>
      </c>
      <c r="S568" s="359">
        <f t="shared" si="138"/>
        <v>0</v>
      </c>
      <c r="T568" s="359">
        <f t="shared" si="138"/>
        <v>0</v>
      </c>
      <c r="U568" s="359">
        <f t="shared" ref="U568:AD573" si="139">SUM(INDEX(Parameters,MATCH("xstore_solid_"&amp;$E568,$A:$A,0),MATCH(U$8,$8:$8,0)),INDEX(Parameters,MATCH("xbiogas_solid_"&amp;$E568,$A:$A,0),MATCH(U$8,$8:$8,0)))</f>
        <v>0</v>
      </c>
      <c r="V568" s="359">
        <f t="shared" si="139"/>
        <v>0</v>
      </c>
      <c r="W568" s="359">
        <f t="shared" si="139"/>
        <v>0</v>
      </c>
      <c r="X568" s="359">
        <f t="shared" si="139"/>
        <v>0</v>
      </c>
      <c r="Y568" s="359">
        <f t="shared" si="139"/>
        <v>0</v>
      </c>
      <c r="Z568" s="359">
        <f t="shared" si="139"/>
        <v>0</v>
      </c>
      <c r="AA568" s="359">
        <f t="shared" si="139"/>
        <v>0</v>
      </c>
      <c r="AB568" s="359">
        <f t="shared" si="139"/>
        <v>0</v>
      </c>
      <c r="AC568" s="359">
        <f t="shared" si="139"/>
        <v>0</v>
      </c>
      <c r="AD568" s="359">
        <f t="shared" si="139"/>
        <v>0</v>
      </c>
      <c r="AE568" s="359">
        <f t="shared" ref="AE568:AO573" si="140">SUM(INDEX(Parameters,MATCH("xstore_solid_"&amp;$E568,$A:$A,0),MATCH(AE$8,$8:$8,0)),INDEX(Parameters,MATCH("xbiogas_solid_"&amp;$E568,$A:$A,0),MATCH(AE$8,$8:$8,0)))</f>
        <v>0</v>
      </c>
      <c r="AF568" s="359">
        <f t="shared" si="140"/>
        <v>0</v>
      </c>
      <c r="AG568" s="359">
        <f t="shared" si="140"/>
        <v>0</v>
      </c>
      <c r="AH568" s="359">
        <f t="shared" si="140"/>
        <v>0</v>
      </c>
      <c r="AI568" s="359">
        <f t="shared" si="140"/>
        <v>0</v>
      </c>
      <c r="AJ568" s="359">
        <f t="shared" si="140"/>
        <v>0</v>
      </c>
      <c r="AK568" s="359">
        <f t="shared" si="140"/>
        <v>0</v>
      </c>
      <c r="AL568" s="359">
        <f t="shared" si="140"/>
        <v>0</v>
      </c>
      <c r="AM568" s="359">
        <f t="shared" si="140"/>
        <v>0</v>
      </c>
      <c r="AN568" s="359">
        <f t="shared" si="140"/>
        <v>0</v>
      </c>
      <c r="AO568" s="359">
        <f t="shared" si="140"/>
        <v>0</v>
      </c>
      <c r="AP568" s="359"/>
      <c r="AQ568" s="359"/>
      <c r="AR568" s="359"/>
      <c r="AS568" s="359"/>
      <c r="AT568" s="359"/>
    </row>
    <row r="569" spans="1:48" x14ac:dyDescent="0.25">
      <c r="A569" s="82" t="s">
        <v>510</v>
      </c>
      <c r="B569" s="2"/>
      <c r="C569" s="2" t="s">
        <v>505</v>
      </c>
      <c r="D569" s="2" t="s">
        <v>49</v>
      </c>
      <c r="E569" s="2" t="s">
        <v>84</v>
      </c>
      <c r="F569" s="2" t="s">
        <v>156</v>
      </c>
      <c r="G569" s="202" t="s">
        <v>49</v>
      </c>
      <c r="H569" s="2" t="s">
        <v>49</v>
      </c>
      <c r="I569" s="14" t="str">
        <f>IF(COUNTIF($K569:AT569,"&gt;"&amp;1)&gt;=1,"Error - all years are not &lt;= 1","OK")</f>
        <v>OK</v>
      </c>
      <c r="J569" s="2"/>
      <c r="K569" s="359">
        <f t="shared" si="138"/>
        <v>0</v>
      </c>
      <c r="L569" s="359">
        <f t="shared" si="138"/>
        <v>0</v>
      </c>
      <c r="M569" s="359">
        <f t="shared" si="138"/>
        <v>0</v>
      </c>
      <c r="N569" s="359">
        <f t="shared" si="138"/>
        <v>0</v>
      </c>
      <c r="O569" s="359">
        <f t="shared" si="138"/>
        <v>0</v>
      </c>
      <c r="P569" s="359">
        <f t="shared" si="138"/>
        <v>0</v>
      </c>
      <c r="Q569" s="359">
        <f t="shared" si="138"/>
        <v>0</v>
      </c>
      <c r="R569" s="359">
        <f t="shared" si="138"/>
        <v>0</v>
      </c>
      <c r="S569" s="359">
        <f t="shared" si="138"/>
        <v>0</v>
      </c>
      <c r="T569" s="359">
        <f t="shared" si="138"/>
        <v>0</v>
      </c>
      <c r="U569" s="359">
        <f t="shared" si="139"/>
        <v>0</v>
      </c>
      <c r="V569" s="359">
        <f t="shared" si="139"/>
        <v>0</v>
      </c>
      <c r="W569" s="359">
        <f t="shared" si="139"/>
        <v>0</v>
      </c>
      <c r="X569" s="359">
        <f t="shared" si="139"/>
        <v>0</v>
      </c>
      <c r="Y569" s="359">
        <f t="shared" si="139"/>
        <v>0</v>
      </c>
      <c r="Z569" s="359">
        <f t="shared" si="139"/>
        <v>0</v>
      </c>
      <c r="AA569" s="359">
        <f t="shared" si="139"/>
        <v>0</v>
      </c>
      <c r="AB569" s="359">
        <f t="shared" si="139"/>
        <v>0</v>
      </c>
      <c r="AC569" s="359">
        <f t="shared" si="139"/>
        <v>0</v>
      </c>
      <c r="AD569" s="359">
        <f t="shared" si="139"/>
        <v>0</v>
      </c>
      <c r="AE569" s="359">
        <f t="shared" si="140"/>
        <v>0</v>
      </c>
      <c r="AF569" s="359">
        <f t="shared" si="140"/>
        <v>0</v>
      </c>
      <c r="AG569" s="359">
        <f t="shared" si="140"/>
        <v>0</v>
      </c>
      <c r="AH569" s="359">
        <f t="shared" si="140"/>
        <v>0</v>
      </c>
      <c r="AI569" s="359">
        <f t="shared" si="140"/>
        <v>0</v>
      </c>
      <c r="AJ569" s="359">
        <f t="shared" si="140"/>
        <v>0</v>
      </c>
      <c r="AK569" s="359">
        <f t="shared" si="140"/>
        <v>0</v>
      </c>
      <c r="AL569" s="359">
        <f t="shared" si="140"/>
        <v>0</v>
      </c>
      <c r="AM569" s="359">
        <f t="shared" si="140"/>
        <v>0</v>
      </c>
      <c r="AN569" s="359">
        <f t="shared" si="140"/>
        <v>0</v>
      </c>
      <c r="AO569" s="359">
        <f t="shared" si="140"/>
        <v>0</v>
      </c>
      <c r="AP569" s="359"/>
      <c r="AQ569" s="359"/>
      <c r="AR569" s="359"/>
      <c r="AS569" s="359"/>
      <c r="AT569" s="359"/>
    </row>
    <row r="570" spans="1:48" x14ac:dyDescent="0.25">
      <c r="A570" s="82" t="s">
        <v>510</v>
      </c>
      <c r="B570" s="2"/>
      <c r="C570" s="2" t="s">
        <v>506</v>
      </c>
      <c r="D570" s="2" t="s">
        <v>49</v>
      </c>
      <c r="E570" s="2" t="s">
        <v>87</v>
      </c>
      <c r="F570" s="2" t="s">
        <v>156</v>
      </c>
      <c r="G570" s="202" t="s">
        <v>49</v>
      </c>
      <c r="H570" s="2" t="s">
        <v>49</v>
      </c>
      <c r="I570" s="14" t="str">
        <f>IF(COUNTIF($K570:AT570,"&gt;"&amp;1)&gt;=1,"Error - all years are not &lt;= 1","OK")</f>
        <v>OK</v>
      </c>
      <c r="J570" s="2"/>
      <c r="K570" s="359">
        <f t="shared" si="138"/>
        <v>0</v>
      </c>
      <c r="L570" s="359">
        <f t="shared" si="138"/>
        <v>0</v>
      </c>
      <c r="M570" s="359">
        <f t="shared" si="138"/>
        <v>0</v>
      </c>
      <c r="N570" s="359">
        <f t="shared" si="138"/>
        <v>0</v>
      </c>
      <c r="O570" s="359">
        <f t="shared" si="138"/>
        <v>0</v>
      </c>
      <c r="P570" s="359">
        <f t="shared" si="138"/>
        <v>0</v>
      </c>
      <c r="Q570" s="359">
        <f t="shared" si="138"/>
        <v>0</v>
      </c>
      <c r="R570" s="359">
        <f t="shared" si="138"/>
        <v>0</v>
      </c>
      <c r="S570" s="359">
        <f t="shared" si="138"/>
        <v>0</v>
      </c>
      <c r="T570" s="359">
        <f t="shared" si="138"/>
        <v>0</v>
      </c>
      <c r="U570" s="359">
        <f t="shared" si="139"/>
        <v>0</v>
      </c>
      <c r="V570" s="359">
        <f t="shared" si="139"/>
        <v>0</v>
      </c>
      <c r="W570" s="359">
        <f t="shared" si="139"/>
        <v>0</v>
      </c>
      <c r="X570" s="359">
        <f t="shared" si="139"/>
        <v>0</v>
      </c>
      <c r="Y570" s="359">
        <f t="shared" si="139"/>
        <v>0</v>
      </c>
      <c r="Z570" s="359">
        <f t="shared" si="139"/>
        <v>0</v>
      </c>
      <c r="AA570" s="359">
        <f t="shared" si="139"/>
        <v>0</v>
      </c>
      <c r="AB570" s="359">
        <f t="shared" si="139"/>
        <v>0</v>
      </c>
      <c r="AC570" s="359">
        <f t="shared" si="139"/>
        <v>0</v>
      </c>
      <c r="AD570" s="359">
        <f t="shared" si="139"/>
        <v>0</v>
      </c>
      <c r="AE570" s="359">
        <f t="shared" si="140"/>
        <v>0</v>
      </c>
      <c r="AF570" s="359">
        <f t="shared" si="140"/>
        <v>0</v>
      </c>
      <c r="AG570" s="359">
        <f t="shared" si="140"/>
        <v>0</v>
      </c>
      <c r="AH570" s="359">
        <f t="shared" si="140"/>
        <v>0</v>
      </c>
      <c r="AI570" s="359">
        <f t="shared" si="140"/>
        <v>0</v>
      </c>
      <c r="AJ570" s="359">
        <f t="shared" si="140"/>
        <v>0</v>
      </c>
      <c r="AK570" s="359">
        <f t="shared" si="140"/>
        <v>0</v>
      </c>
      <c r="AL570" s="359">
        <f t="shared" si="140"/>
        <v>0</v>
      </c>
      <c r="AM570" s="359">
        <f t="shared" si="140"/>
        <v>0</v>
      </c>
      <c r="AN570" s="359">
        <f t="shared" si="140"/>
        <v>0</v>
      </c>
      <c r="AO570" s="359">
        <f t="shared" si="140"/>
        <v>0</v>
      </c>
      <c r="AP570" s="359"/>
      <c r="AQ570" s="359"/>
      <c r="AR570" s="359"/>
      <c r="AS570" s="359"/>
      <c r="AT570" s="359"/>
    </row>
    <row r="571" spans="1:48" x14ac:dyDescent="0.25">
      <c r="A571" s="82" t="s">
        <v>510</v>
      </c>
      <c r="B571" s="2"/>
      <c r="C571" s="2" t="s">
        <v>507</v>
      </c>
      <c r="D571" s="2" t="s">
        <v>49</v>
      </c>
      <c r="E571" s="2" t="s">
        <v>90</v>
      </c>
      <c r="F571" s="2" t="s">
        <v>156</v>
      </c>
      <c r="G571" s="202" t="s">
        <v>49</v>
      </c>
      <c r="H571" s="2" t="s">
        <v>49</v>
      </c>
      <c r="I571" s="14" t="str">
        <f>IF(COUNTIF($K571:AT571,"&gt;"&amp;1)&gt;=1,"Error - all years are not &lt;= 1","OK")</f>
        <v>OK</v>
      </c>
      <c r="J571" s="2"/>
      <c r="K571" s="359">
        <f t="shared" si="138"/>
        <v>0</v>
      </c>
      <c r="L571" s="359">
        <f t="shared" si="138"/>
        <v>0</v>
      </c>
      <c r="M571" s="359">
        <f t="shared" si="138"/>
        <v>0</v>
      </c>
      <c r="N571" s="359">
        <f t="shared" si="138"/>
        <v>0</v>
      </c>
      <c r="O571" s="359">
        <f t="shared" si="138"/>
        <v>0</v>
      </c>
      <c r="P571" s="359">
        <f t="shared" si="138"/>
        <v>0</v>
      </c>
      <c r="Q571" s="359">
        <f t="shared" si="138"/>
        <v>0</v>
      </c>
      <c r="R571" s="359">
        <f t="shared" si="138"/>
        <v>0</v>
      </c>
      <c r="S571" s="359">
        <f t="shared" si="138"/>
        <v>0</v>
      </c>
      <c r="T571" s="359">
        <f t="shared" si="138"/>
        <v>0</v>
      </c>
      <c r="U571" s="359">
        <f t="shared" si="139"/>
        <v>0</v>
      </c>
      <c r="V571" s="359">
        <f t="shared" si="139"/>
        <v>0</v>
      </c>
      <c r="W571" s="359">
        <f t="shared" si="139"/>
        <v>0</v>
      </c>
      <c r="X571" s="359">
        <f t="shared" si="139"/>
        <v>0</v>
      </c>
      <c r="Y571" s="359">
        <f t="shared" si="139"/>
        <v>0</v>
      </c>
      <c r="Z571" s="359">
        <f t="shared" si="139"/>
        <v>0</v>
      </c>
      <c r="AA571" s="359">
        <f t="shared" si="139"/>
        <v>0</v>
      </c>
      <c r="AB571" s="359">
        <f t="shared" si="139"/>
        <v>0</v>
      </c>
      <c r="AC571" s="359">
        <f t="shared" si="139"/>
        <v>0</v>
      </c>
      <c r="AD571" s="359">
        <f t="shared" si="139"/>
        <v>0</v>
      </c>
      <c r="AE571" s="359">
        <f t="shared" si="140"/>
        <v>0</v>
      </c>
      <c r="AF571" s="359">
        <f t="shared" si="140"/>
        <v>0</v>
      </c>
      <c r="AG571" s="359">
        <f t="shared" si="140"/>
        <v>0</v>
      </c>
      <c r="AH571" s="359">
        <f t="shared" si="140"/>
        <v>0</v>
      </c>
      <c r="AI571" s="359">
        <f t="shared" si="140"/>
        <v>0</v>
      </c>
      <c r="AJ571" s="359">
        <f t="shared" si="140"/>
        <v>0</v>
      </c>
      <c r="AK571" s="359">
        <f t="shared" si="140"/>
        <v>0</v>
      </c>
      <c r="AL571" s="359">
        <f t="shared" si="140"/>
        <v>0</v>
      </c>
      <c r="AM571" s="359">
        <f t="shared" si="140"/>
        <v>0</v>
      </c>
      <c r="AN571" s="359">
        <f t="shared" si="140"/>
        <v>0</v>
      </c>
      <c r="AO571" s="359">
        <f t="shared" si="140"/>
        <v>0</v>
      </c>
      <c r="AP571" s="359"/>
      <c r="AQ571" s="359"/>
      <c r="AR571" s="359"/>
      <c r="AS571" s="359"/>
      <c r="AT571" s="359"/>
    </row>
    <row r="572" spans="1:48" x14ac:dyDescent="0.25">
      <c r="A572" s="82" t="s">
        <v>510</v>
      </c>
      <c r="B572" s="2"/>
      <c r="C572" s="2" t="s">
        <v>508</v>
      </c>
      <c r="D572" s="2" t="s">
        <v>49</v>
      </c>
      <c r="E572" s="2" t="s">
        <v>88</v>
      </c>
      <c r="F572" s="2" t="s">
        <v>156</v>
      </c>
      <c r="G572" s="202" t="s">
        <v>49</v>
      </c>
      <c r="H572" s="2" t="s">
        <v>49</v>
      </c>
      <c r="I572" s="14" t="str">
        <f>IF(COUNTIF($K572:AT572,"&gt;"&amp;1)&gt;=1,"Error - all years are not &lt;= 1","OK")</f>
        <v>OK</v>
      </c>
      <c r="J572" s="2"/>
      <c r="K572" s="359">
        <f t="shared" si="138"/>
        <v>0</v>
      </c>
      <c r="L572" s="359">
        <f t="shared" si="138"/>
        <v>0</v>
      </c>
      <c r="M572" s="359">
        <f t="shared" si="138"/>
        <v>0</v>
      </c>
      <c r="N572" s="359">
        <f t="shared" si="138"/>
        <v>0</v>
      </c>
      <c r="O572" s="359">
        <f t="shared" si="138"/>
        <v>0</v>
      </c>
      <c r="P572" s="359">
        <f t="shared" si="138"/>
        <v>0</v>
      </c>
      <c r="Q572" s="359">
        <f t="shared" si="138"/>
        <v>0</v>
      </c>
      <c r="R572" s="359">
        <f t="shared" si="138"/>
        <v>0</v>
      </c>
      <c r="S572" s="359">
        <f t="shared" si="138"/>
        <v>0</v>
      </c>
      <c r="T572" s="359">
        <f t="shared" si="138"/>
        <v>0</v>
      </c>
      <c r="U572" s="359">
        <f t="shared" si="139"/>
        <v>0</v>
      </c>
      <c r="V572" s="359">
        <f t="shared" si="139"/>
        <v>0</v>
      </c>
      <c r="W572" s="359">
        <f t="shared" si="139"/>
        <v>0</v>
      </c>
      <c r="X572" s="359">
        <f t="shared" si="139"/>
        <v>0</v>
      </c>
      <c r="Y572" s="359">
        <f t="shared" si="139"/>
        <v>0</v>
      </c>
      <c r="Z572" s="359">
        <f t="shared" si="139"/>
        <v>0</v>
      </c>
      <c r="AA572" s="359">
        <f t="shared" si="139"/>
        <v>0</v>
      </c>
      <c r="AB572" s="359">
        <f t="shared" si="139"/>
        <v>0</v>
      </c>
      <c r="AC572" s="359">
        <f t="shared" si="139"/>
        <v>0</v>
      </c>
      <c r="AD572" s="359">
        <f t="shared" si="139"/>
        <v>0</v>
      </c>
      <c r="AE572" s="359">
        <f t="shared" si="140"/>
        <v>0</v>
      </c>
      <c r="AF572" s="359">
        <f t="shared" si="140"/>
        <v>0</v>
      </c>
      <c r="AG572" s="359">
        <f t="shared" si="140"/>
        <v>0</v>
      </c>
      <c r="AH572" s="359">
        <f t="shared" si="140"/>
        <v>0</v>
      </c>
      <c r="AI572" s="359">
        <f t="shared" si="140"/>
        <v>0</v>
      </c>
      <c r="AJ572" s="359">
        <f t="shared" si="140"/>
        <v>0</v>
      </c>
      <c r="AK572" s="359">
        <f t="shared" si="140"/>
        <v>0</v>
      </c>
      <c r="AL572" s="359">
        <f t="shared" si="140"/>
        <v>0</v>
      </c>
      <c r="AM572" s="359">
        <f t="shared" si="140"/>
        <v>0</v>
      </c>
      <c r="AN572" s="359">
        <f t="shared" si="140"/>
        <v>0</v>
      </c>
      <c r="AO572" s="359">
        <f t="shared" si="140"/>
        <v>0</v>
      </c>
      <c r="AP572" s="359"/>
      <c r="AQ572" s="359"/>
      <c r="AR572" s="359"/>
      <c r="AS572" s="359"/>
      <c r="AT572" s="359"/>
    </row>
    <row r="573" spans="1:48" x14ac:dyDescent="0.25">
      <c r="A573" s="82" t="s">
        <v>510</v>
      </c>
      <c r="B573" s="2"/>
      <c r="C573" s="2" t="s">
        <v>509</v>
      </c>
      <c r="D573" s="2" t="s">
        <v>49</v>
      </c>
      <c r="E573" s="2" t="s">
        <v>108</v>
      </c>
      <c r="F573" s="2" t="s">
        <v>156</v>
      </c>
      <c r="G573" s="202" t="s">
        <v>49</v>
      </c>
      <c r="H573" s="2" t="s">
        <v>49</v>
      </c>
      <c r="I573" s="14" t="str">
        <f>IF(COUNTIF($K573:AT573,"&gt;"&amp;1)&gt;=1,"Error - all years are not &lt;= 1","OK")</f>
        <v>OK</v>
      </c>
      <c r="J573" s="2"/>
      <c r="K573" s="359">
        <f t="shared" si="138"/>
        <v>0</v>
      </c>
      <c r="L573" s="359">
        <f t="shared" si="138"/>
        <v>0</v>
      </c>
      <c r="M573" s="359">
        <f t="shared" si="138"/>
        <v>0</v>
      </c>
      <c r="N573" s="359">
        <f t="shared" si="138"/>
        <v>0</v>
      </c>
      <c r="O573" s="359">
        <f t="shared" si="138"/>
        <v>0</v>
      </c>
      <c r="P573" s="359">
        <f t="shared" si="138"/>
        <v>0</v>
      </c>
      <c r="Q573" s="359">
        <f t="shared" si="138"/>
        <v>0</v>
      </c>
      <c r="R573" s="359">
        <f t="shared" si="138"/>
        <v>0</v>
      </c>
      <c r="S573" s="359">
        <f t="shared" si="138"/>
        <v>0</v>
      </c>
      <c r="T573" s="359">
        <f t="shared" si="138"/>
        <v>0</v>
      </c>
      <c r="U573" s="359">
        <f t="shared" si="139"/>
        <v>0</v>
      </c>
      <c r="V573" s="359">
        <f t="shared" si="139"/>
        <v>0</v>
      </c>
      <c r="W573" s="359">
        <f t="shared" si="139"/>
        <v>0</v>
      </c>
      <c r="X573" s="359">
        <f t="shared" si="139"/>
        <v>0</v>
      </c>
      <c r="Y573" s="359">
        <f t="shared" si="139"/>
        <v>0</v>
      </c>
      <c r="Z573" s="359">
        <f t="shared" si="139"/>
        <v>0</v>
      </c>
      <c r="AA573" s="359">
        <f t="shared" si="139"/>
        <v>0</v>
      </c>
      <c r="AB573" s="359">
        <f t="shared" si="139"/>
        <v>0</v>
      </c>
      <c r="AC573" s="359">
        <f t="shared" si="139"/>
        <v>0</v>
      </c>
      <c r="AD573" s="359">
        <f t="shared" si="139"/>
        <v>0</v>
      </c>
      <c r="AE573" s="359">
        <f t="shared" si="140"/>
        <v>0</v>
      </c>
      <c r="AF573" s="359">
        <f t="shared" si="140"/>
        <v>0</v>
      </c>
      <c r="AG573" s="359">
        <f t="shared" si="140"/>
        <v>0</v>
      </c>
      <c r="AH573" s="359">
        <f t="shared" si="140"/>
        <v>0</v>
      </c>
      <c r="AI573" s="359">
        <f t="shared" si="140"/>
        <v>0</v>
      </c>
      <c r="AJ573" s="359">
        <f t="shared" si="140"/>
        <v>0</v>
      </c>
      <c r="AK573" s="359">
        <f t="shared" si="140"/>
        <v>0</v>
      </c>
      <c r="AL573" s="359">
        <f t="shared" si="140"/>
        <v>0</v>
      </c>
      <c r="AM573" s="359">
        <f t="shared" si="140"/>
        <v>0</v>
      </c>
      <c r="AN573" s="359">
        <f t="shared" si="140"/>
        <v>0</v>
      </c>
      <c r="AO573" s="359">
        <f t="shared" si="140"/>
        <v>0</v>
      </c>
      <c r="AP573" s="359"/>
      <c r="AQ573" s="359"/>
      <c r="AR573" s="359"/>
      <c r="AS573" s="359"/>
      <c r="AT573" s="359"/>
    </row>
    <row r="574" spans="1:48" x14ac:dyDescent="0.25">
      <c r="A574" s="47"/>
      <c r="B574" s="1"/>
      <c r="C574" s="1"/>
      <c r="D574" s="1"/>
      <c r="E574" s="1"/>
      <c r="F574" s="1"/>
      <c r="H574" s="1"/>
      <c r="I574" s="1"/>
      <c r="J574" s="1"/>
      <c r="K574" s="48"/>
      <c r="L574" s="48"/>
      <c r="M574" s="48"/>
      <c r="N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c r="AK574" s="48"/>
      <c r="AL574" s="48"/>
      <c r="AM574" s="48"/>
      <c r="AN574" s="48"/>
      <c r="AO574" s="48"/>
      <c r="AP574" s="48"/>
      <c r="AQ574" s="48"/>
      <c r="AR574" s="48"/>
      <c r="AS574" s="48"/>
      <c r="AT574" s="48"/>
      <c r="AV574" s="1"/>
    </row>
    <row r="575" spans="1:48" x14ac:dyDescent="0.25">
      <c r="A575" s="17"/>
      <c r="B575" s="1"/>
      <c r="C575" s="1"/>
      <c r="D575" s="1"/>
      <c r="E575" s="1"/>
      <c r="F575" s="1"/>
      <c r="H575" s="1"/>
      <c r="J575" s="1"/>
      <c r="K575" s="48"/>
      <c r="L575" s="48"/>
      <c r="M575" s="48"/>
      <c r="N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c r="AK575" s="48"/>
      <c r="AL575" s="48"/>
      <c r="AM575" s="48"/>
      <c r="AN575" s="48"/>
      <c r="AO575" s="48"/>
      <c r="AP575" s="48"/>
      <c r="AQ575" s="48"/>
      <c r="AR575" s="48"/>
      <c r="AS575" s="48"/>
      <c r="AT575" s="48"/>
      <c r="AV575" s="1"/>
    </row>
    <row r="576" spans="1:48" x14ac:dyDescent="0.25">
      <c r="A576" s="83"/>
      <c r="B576" s="1"/>
      <c r="C576" s="1"/>
      <c r="D576" s="1"/>
      <c r="E576" s="1"/>
      <c r="F576" s="1"/>
      <c r="H576" s="1"/>
      <c r="I576" s="1"/>
      <c r="J576" s="1"/>
      <c r="K576" s="48"/>
      <c r="L576" s="48"/>
      <c r="M576" s="48"/>
      <c r="N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c r="AK576" s="48"/>
      <c r="AL576" s="48"/>
      <c r="AM576" s="48"/>
      <c r="AN576" s="48"/>
      <c r="AO576" s="48"/>
      <c r="AP576" s="48"/>
      <c r="AQ576" s="48"/>
      <c r="AR576" s="48"/>
      <c r="AS576" s="48"/>
      <c r="AT576" s="48"/>
      <c r="AV576" s="1"/>
    </row>
    <row r="577" spans="1:48" x14ac:dyDescent="0.25">
      <c r="A577" s="75"/>
      <c r="B577" s="1"/>
      <c r="C577" s="1"/>
      <c r="D577" s="1"/>
      <c r="E577" s="1"/>
      <c r="F577" s="1"/>
      <c r="H577" s="1"/>
      <c r="I577" s="1"/>
      <c r="J577" s="1"/>
      <c r="K577" s="48"/>
      <c r="L577" s="48"/>
      <c r="M577" s="48"/>
      <c r="N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c r="AK577" s="48"/>
      <c r="AL577" s="48"/>
      <c r="AM577" s="48"/>
      <c r="AN577" s="48"/>
      <c r="AO577" s="48"/>
      <c r="AP577" s="48"/>
      <c r="AQ577" s="48"/>
      <c r="AR577" s="48"/>
      <c r="AS577" s="48"/>
      <c r="AT577" s="48"/>
      <c r="AV577" s="1"/>
    </row>
    <row r="578" spans="1:48" x14ac:dyDescent="0.25">
      <c r="A578" s="47"/>
      <c r="B578" s="1"/>
      <c r="C578" s="1"/>
      <c r="D578" s="1"/>
      <c r="E578" s="1"/>
      <c r="F578" s="1"/>
      <c r="H578" s="1"/>
      <c r="I578" s="1"/>
      <c r="J578" s="1"/>
      <c r="K578" s="48"/>
      <c r="L578" s="48"/>
      <c r="M578" s="48"/>
      <c r="N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c r="AK578" s="48"/>
      <c r="AL578" s="48"/>
      <c r="AM578" s="48"/>
      <c r="AN578" s="48"/>
      <c r="AO578" s="48"/>
      <c r="AP578" s="48"/>
      <c r="AQ578" s="48"/>
      <c r="AR578" s="48"/>
      <c r="AS578" s="48"/>
      <c r="AT578" s="48"/>
      <c r="AV578" s="1"/>
    </row>
  </sheetData>
  <sheetProtection sheet="1" formatCells="0" insertColumns="0" insertRows="0" sort="0" autoFilter="0" pivotTables="0"/>
  <autoFilter ref="A8:AV536" xr:uid="{00000000-0009-0000-0000-000005000000}"/>
  <mergeCells count="13">
    <mergeCell ref="B3:E3"/>
    <mergeCell ref="B4:E4"/>
    <mergeCell ref="B5:E6"/>
    <mergeCell ref="G4:G5"/>
    <mergeCell ref="H4:H5"/>
    <mergeCell ref="G2:H3"/>
    <mergeCell ref="A2:E2"/>
    <mergeCell ref="A5:A6"/>
    <mergeCell ref="AV2:AV7"/>
    <mergeCell ref="J3:L3"/>
    <mergeCell ref="J4:L4"/>
    <mergeCell ref="J6:L6"/>
    <mergeCell ref="J5:L5"/>
  </mergeCells>
  <conditionalFormatting sqref="K224:AO240 K242:AO427 K431:AO536 K21:AO222">
    <cfRule type="expression" dxfId="135" priority="40">
      <formula>$G21="CS"</formula>
    </cfRule>
  </conditionalFormatting>
  <conditionalFormatting sqref="I224:I240 I242:I427 I21:I222 I431:I536">
    <cfRule type="expression" dxfId="134" priority="39">
      <formula>$G21="CS"</formula>
    </cfRule>
  </conditionalFormatting>
  <conditionalFormatting sqref="K428:AO430">
    <cfRule type="expression" dxfId="133" priority="6">
      <formula>$G428="CS"</formula>
    </cfRule>
  </conditionalFormatting>
  <conditionalFormatting sqref="I428:I430">
    <cfRule type="expression" dxfId="132" priority="5">
      <formula>$G428="CS"</formula>
    </cfRule>
  </conditionalFormatting>
  <conditionalFormatting sqref="K223:AO223">
    <cfRule type="expression" dxfId="131" priority="4">
      <formula>$G223="CS"</formula>
    </cfRule>
  </conditionalFormatting>
  <conditionalFormatting sqref="I223">
    <cfRule type="expression" dxfId="130" priority="3">
      <formula>$G223="CS"</formula>
    </cfRule>
  </conditionalFormatting>
  <conditionalFormatting sqref="K241:AO241">
    <cfRule type="expression" dxfId="129" priority="2">
      <formula>$G241="CS"</formula>
    </cfRule>
  </conditionalFormatting>
  <conditionalFormatting sqref="I241">
    <cfRule type="expression" dxfId="128" priority="1">
      <formula>$G241="CS"</formula>
    </cfRule>
  </conditionalFormatting>
  <dataValidations xWindow="895" yWindow="631" count="8">
    <dataValidation type="whole" errorStyle="warning" operator="lessThan" allowBlank="1" showInputMessage="1" showErrorMessage="1" errorTitle="% excerta on yards" error="The value should be &lt; 1" sqref="K103:AO106 AV103:AV118 K107:AT118" xr:uid="{00000000-0002-0000-0500-000000000000}">
      <formula1>1</formula1>
    </dataValidation>
    <dataValidation allowBlank="1" showInputMessage="1" showErrorMessage="1" promptTitle="Region" prompt="Only included where defaults for different regions are available" sqref="H8" xr:uid="{00000000-0002-0000-0500-000001000000}"/>
    <dataValidation allowBlank="1" showInputMessage="1" showErrorMessage="1" promptTitle="Lookup" prompt="Do not alter these lookup values. They are used to pull data from the Default Parameters sheet and are linked to the livestock sheets." sqref="A8" xr:uid="{00000000-0002-0000-0500-000002000000}"/>
    <dataValidation allowBlank="1" showInputMessage="1" showErrorMessage="1" promptTitle="Default(D)/Country-specific(CS)" prompt="Use the dropdown in this list._x000a_Entering country-specific values will remove the look up formulae for default values. To revert back to default values copy the formulae in the final column of this table." sqref="G8" xr:uid="{00000000-0002-0000-0500-000003000000}"/>
    <dataValidation type="decimal" errorStyle="warning" allowBlank="1" showInputMessage="1" showErrorMessage="1" errorTitle="Value should be &lt;=1" error="This value is a fraction, enter a value &lt;=1" sqref="AV86:AV101 AV21:AV84 K21:AO101" xr:uid="{00000000-0002-0000-0500-000004000000}">
      <formula1>0</formula1>
      <formula2>1</formula2>
    </dataValidation>
    <dataValidation allowBlank="1" showInputMessage="1" showErrorMessage="1" promptTitle="Xhouse - no default values" prompt="Enter country-specific values for all livestock categories included." sqref="G86:G101" xr:uid="{00000000-0002-0000-0500-000005000000}"/>
    <dataValidation allowBlank="1" showInputMessage="1" showErrorMessage="1" promptTitle="Xbiogas - no default values" prompt="Enter country-specific values for all livestock categories included." sqref="G53:G84" xr:uid="{00000000-0002-0000-0500-000006000000}"/>
    <dataValidation allowBlank="1" showInputMessage="1" showErrorMessage="1" promptTitle="Xstore - no default values" prompt="Enter country-specific values for all livestock categories included." sqref="G21:G52" xr:uid="{00000000-0002-0000-0500-000007000000}"/>
  </dataValidations>
  <pageMargins left="0.7" right="0.7" top="0.75" bottom="0.75" header="0.3" footer="0.3"/>
  <pageSetup paperSize="9" orientation="portrait" horizontalDpi="4294967295" verticalDpi="4294967295" r:id="rId1"/>
  <ignoredErrors>
    <ignoredError sqref="I519" unlockedFormula="1"/>
  </ignoredErrors>
  <extLst>
    <ext xmlns:x14="http://schemas.microsoft.com/office/spreadsheetml/2009/9/main" uri="{CCE6A557-97BC-4b89-ADB6-D9C93CAAB3DF}">
      <x14:dataValidations xmlns:xm="http://schemas.microsoft.com/office/excel/2006/main" xWindow="895" yWindow="631" count="3">
        <x14:dataValidation type="list" allowBlank="1" showInputMessage="1" showErrorMessage="1" xr:uid="{00000000-0002-0000-0500-000008000000}">
          <x14:formula1>
            <xm:f>Lists!$A$4:$A$5</xm:f>
          </x14:formula1>
          <xm:sqref>G539 G537</xm:sqref>
        </x14:dataValidation>
        <x14:dataValidation type="list" allowBlank="1" showInputMessage="1" showErrorMessage="1" xr:uid="{00000000-0002-0000-0500-000009000000}">
          <x14:formula1>
            <xm:f>Lists!$A$8:$A$9</xm:f>
          </x14:formula1>
          <xm:sqref>H4</xm:sqref>
        </x14:dataValidation>
        <x14:dataValidation type="list" allowBlank="1" showInputMessage="1" promptTitle="Entering country specific value" prompt="Entering country-specific values will remove the look up formulae for default values. To revert back to default values copy the formulae in the final column of this table." xr:uid="{00000000-0002-0000-0500-00000A000000}">
          <x14:formula1>
            <xm:f>Lists!$A$4:$A$5</xm:f>
          </x14:formula1>
          <xm:sqref>G513:G514 G535:G536 G240:G256 G496:G511 G479:G494 G462:G477 G445:G460 G103:G118 G360:G423 G343:G358 G326:G341 G309:G324 G292:G307 G275:G290 G258:G273 G222:G238 G425:G443 G205:G220 G188:G203 G171:G186 G154:G169 G137:G152 G120:G135 G517:G533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E18C"/>
  </sheetPr>
  <dimension ref="A1:AQ195"/>
  <sheetViews>
    <sheetView zoomScaleNormal="100" workbookViewId="0">
      <selection activeCell="AL57" sqref="AL57"/>
    </sheetView>
  </sheetViews>
  <sheetFormatPr defaultRowHeight="15" x14ac:dyDescent="0.25"/>
  <cols>
    <col min="1" max="1" width="37" customWidth="1"/>
    <col min="2" max="2" width="21.5703125" customWidth="1"/>
    <col min="3" max="3" width="47.85546875" customWidth="1"/>
    <col min="4" max="4" width="10.7109375" customWidth="1"/>
    <col min="5" max="5" width="26.7109375"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8.7109375" style="188"/>
  </cols>
  <sheetData>
    <row r="1" spans="1:43" ht="21" x14ac:dyDescent="0.35">
      <c r="A1" s="187" t="s">
        <v>75</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Weight_Dairy cattle</v>
      </c>
      <c r="B13" s="25" t="s">
        <v>165</v>
      </c>
      <c r="C13" s="25" t="s">
        <v>121</v>
      </c>
      <c r="D13" s="77" t="str">
        <f ca="1">VLOOKUP(A13,Parameters,4,0)</f>
        <v>-</v>
      </c>
      <c r="E13" s="46" t="str">
        <f t="shared" ref="E13:E14" si="1">$A$1</f>
        <v>Dairy cattle</v>
      </c>
      <c r="F13" s="77" t="str">
        <f ca="1">VLOOKUP(A13,Parameters,6,0)</f>
        <v>kg</v>
      </c>
      <c r="G13" s="223"/>
      <c r="H13" s="14">
        <f ca="1">INDEX(Parameters,MATCH($A13,Parameters!$A:$A,0),MATCH(H$3,Parameters!$8:$8,0))</f>
        <v>600</v>
      </c>
      <c r="I13" s="14">
        <f ca="1">INDEX(Parameters,MATCH($A13,Parameters!$A:$A,0),MATCH(I$3,Parameters!$8:$8,0))</f>
        <v>600</v>
      </c>
      <c r="J13" s="14">
        <f ca="1">INDEX(Parameters,MATCH($A13,Parameters!$A:$A,0),MATCH(J$3,Parameters!$8:$8,0))</f>
        <v>600</v>
      </c>
      <c r="K13" s="14">
        <f ca="1">INDEX(Parameters,MATCH($A13,Parameters!$A:$A,0),MATCH(K$3,Parameters!$8:$8,0))</f>
        <v>600</v>
      </c>
      <c r="L13" s="14">
        <f ca="1">INDEX(Parameters,MATCH($A13,Parameters!$A:$A,0),MATCH(L$3,Parameters!$8:$8,0))</f>
        <v>600</v>
      </c>
      <c r="M13" s="14">
        <f ca="1">INDEX(Parameters,MATCH($A13,Parameters!$A:$A,0),MATCH(M$3,Parameters!$8:$8,0))</f>
        <v>600</v>
      </c>
      <c r="N13" s="14">
        <f ca="1">INDEX(Parameters,MATCH($A13,Parameters!$A:$A,0),MATCH(N$3,Parameters!$8:$8,0))</f>
        <v>600</v>
      </c>
      <c r="O13" s="14">
        <f ca="1">INDEX(Parameters,MATCH($A13,Parameters!$A:$A,0),MATCH(O$3,Parameters!$8:$8,0))</f>
        <v>600</v>
      </c>
      <c r="P13" s="14">
        <f ca="1">INDEX(Parameters,MATCH($A13,Parameters!$A:$A,0),MATCH(P$3,Parameters!$8:$8,0))</f>
        <v>600</v>
      </c>
      <c r="Q13" s="14">
        <f ca="1">INDEX(Parameters,MATCH($A13,Parameters!$A:$A,0),MATCH(Q$3,Parameters!$8:$8,0))</f>
        <v>600</v>
      </c>
      <c r="R13" s="14">
        <f ca="1">INDEX(Parameters,MATCH($A13,Parameters!$A:$A,0),MATCH(R$3,Parameters!$8:$8,0))</f>
        <v>600</v>
      </c>
      <c r="S13" s="14">
        <f ca="1">INDEX(Parameters,MATCH($A13,Parameters!$A:$A,0),MATCH(S$3,Parameters!$8:$8,0))</f>
        <v>600</v>
      </c>
      <c r="T13" s="14">
        <f ca="1">INDEX(Parameters,MATCH($A13,Parameters!$A:$A,0),MATCH(T$3,Parameters!$8:$8,0))</f>
        <v>600</v>
      </c>
      <c r="U13" s="14">
        <f ca="1">INDEX(Parameters,MATCH($A13,Parameters!$A:$A,0),MATCH(U$3,Parameters!$8:$8,0))</f>
        <v>600</v>
      </c>
      <c r="V13" s="14">
        <f ca="1">INDEX(Parameters,MATCH($A13,Parameters!$A:$A,0),MATCH(V$3,Parameters!$8:$8,0))</f>
        <v>600</v>
      </c>
      <c r="W13" s="14">
        <f ca="1">INDEX(Parameters,MATCH($A13,Parameters!$A:$A,0),MATCH(W$3,Parameters!$8:$8,0))</f>
        <v>600</v>
      </c>
      <c r="X13" s="14">
        <f ca="1">INDEX(Parameters,MATCH($A13,Parameters!$A:$A,0),MATCH(X$3,Parameters!$8:$8,0))</f>
        <v>600</v>
      </c>
      <c r="Y13" s="14">
        <f ca="1">INDEX(Parameters,MATCH($A13,Parameters!$A:$A,0),MATCH(Y$3,Parameters!$8:$8,0))</f>
        <v>600</v>
      </c>
      <c r="Z13" s="14">
        <f ca="1">INDEX(Parameters,MATCH($A13,Parameters!$A:$A,0),MATCH(Z$3,Parameters!$8:$8,0))</f>
        <v>600</v>
      </c>
      <c r="AA13" s="14">
        <f ca="1">INDEX(Parameters,MATCH($A13,Parameters!$A:$A,0),MATCH(AA$3,Parameters!$8:$8,0))</f>
        <v>600</v>
      </c>
      <c r="AB13" s="14">
        <f ca="1">INDEX(Parameters,MATCH($A13,Parameters!$A:$A,0),MATCH(AB$3,Parameters!$8:$8,0))</f>
        <v>600</v>
      </c>
      <c r="AC13" s="14">
        <f ca="1">INDEX(Parameters,MATCH($A13,Parameters!$A:$A,0),MATCH(AC$3,Parameters!$8:$8,0))</f>
        <v>600</v>
      </c>
      <c r="AD13" s="14">
        <f ca="1">INDEX(Parameters,MATCH($A13,Parameters!$A:$A,0),MATCH(AD$3,Parameters!$8:$8,0))</f>
        <v>600</v>
      </c>
      <c r="AE13" s="14">
        <f ca="1">INDEX(Parameters,MATCH($A13,Parameters!$A:$A,0),MATCH(AE$3,Parameters!$8:$8,0))</f>
        <v>600</v>
      </c>
      <c r="AF13" s="14">
        <f ca="1">INDEX(Parameters,MATCH($A13,Parameters!$A:$A,0),MATCH(AF$3,Parameters!$8:$8,0))</f>
        <v>600</v>
      </c>
      <c r="AG13" s="14">
        <f ca="1">INDEX(Parameters,MATCH($A13,Parameters!$A:$A,0),MATCH(AG$3,Parameters!$8:$8,0))</f>
        <v>600</v>
      </c>
      <c r="AH13" s="14">
        <f ca="1">INDEX(Parameters,MATCH($A13,Parameters!$A:$A,0),MATCH(AH$3,Parameters!$8:$8,0))</f>
        <v>600</v>
      </c>
      <c r="AI13" s="14">
        <f ca="1">INDEX(Parameters,MATCH($A13,Parameters!$A:$A,0),MATCH(AI$3,Parameters!$8:$8,0))</f>
        <v>600</v>
      </c>
      <c r="AJ13" s="14">
        <f ca="1">INDEX(Parameters,MATCH($A13,Parameters!$A:$A,0),MATCH(AJ$3,Parameters!$8:$8,0))</f>
        <v>600</v>
      </c>
      <c r="AK13" s="14">
        <f ca="1">INDEX(Parameters,MATCH($A13,Parameters!$A:$A,0),MATCH(AK$3,Parameters!$8:$8,0))</f>
        <v>600</v>
      </c>
      <c r="AL13" s="14">
        <f ca="1">INDEX(Parameters,MATCH($A13,Parameters!$A:$A,0),MATCH(AL$3,Parameters!$8:$8,0))</f>
        <v>600</v>
      </c>
      <c r="AM13" s="14"/>
      <c r="AN13" s="14"/>
      <c r="AO13" s="14"/>
      <c r="AP13" s="14"/>
      <c r="AQ13" s="14"/>
    </row>
    <row r="14" spans="1:43" ht="18" x14ac:dyDescent="0.35">
      <c r="A14" s="66" t="str">
        <f>C14&amp;"_"&amp;E14</f>
        <v>Nex_Dairy cattle</v>
      </c>
      <c r="B14" s="25" t="s">
        <v>165</v>
      </c>
      <c r="C14" s="34" t="s">
        <v>188</v>
      </c>
      <c r="D14" s="77" t="str">
        <f ca="1">VLOOKUP(A14,Parameters,4,0)</f>
        <v>N</v>
      </c>
      <c r="E14" s="46" t="str">
        <f t="shared" si="1"/>
        <v>Dairy cattle</v>
      </c>
      <c r="F14" s="77" t="str">
        <f ca="1">VLOOKUP(A14,Parameters,6,0)</f>
        <v>kg N/1000 kg animal mass day-1</v>
      </c>
      <c r="G14" s="221"/>
      <c r="H14" s="14">
        <f ca="1">INDEX(Parameters,MATCH($A14,Parameters!$A:$A,0),MATCH(H$3,Parameters!$8:$8,0))</f>
        <v>0.48</v>
      </c>
      <c r="I14" s="14">
        <f ca="1">INDEX(Parameters,MATCH($A14,Parameters!$A:$A,0),MATCH(I$3,Parameters!$8:$8,0))</f>
        <v>0.48</v>
      </c>
      <c r="J14" s="14">
        <f ca="1">INDEX(Parameters,MATCH($A14,Parameters!$A:$A,0),MATCH(J$3,Parameters!$8:$8,0))</f>
        <v>0.48</v>
      </c>
      <c r="K14" s="14">
        <f ca="1">INDEX(Parameters,MATCH($A14,Parameters!$A:$A,0),MATCH(K$3,Parameters!$8:$8,0))</f>
        <v>0.48</v>
      </c>
      <c r="L14" s="14">
        <f ca="1">INDEX(Parameters,MATCH($A14,Parameters!$A:$A,0),MATCH(L$3,Parameters!$8:$8,0))</f>
        <v>0.48</v>
      </c>
      <c r="M14" s="14">
        <f ca="1">INDEX(Parameters,MATCH($A14,Parameters!$A:$A,0),MATCH(M$3,Parameters!$8:$8,0))</f>
        <v>0.48</v>
      </c>
      <c r="N14" s="14">
        <f ca="1">INDEX(Parameters,MATCH($A14,Parameters!$A:$A,0),MATCH(N$3,Parameters!$8:$8,0))</f>
        <v>0.48</v>
      </c>
      <c r="O14" s="14">
        <f ca="1">INDEX(Parameters,MATCH($A14,Parameters!$A:$A,0),MATCH(O$3,Parameters!$8:$8,0))</f>
        <v>0.48</v>
      </c>
      <c r="P14" s="14">
        <f ca="1">INDEX(Parameters,MATCH($A14,Parameters!$A:$A,0),MATCH(P$3,Parameters!$8:$8,0))</f>
        <v>0.48</v>
      </c>
      <c r="Q14" s="14">
        <f ca="1">INDEX(Parameters,MATCH($A14,Parameters!$A:$A,0),MATCH(Q$3,Parameters!$8:$8,0))</f>
        <v>0.48</v>
      </c>
      <c r="R14" s="14">
        <f ca="1">INDEX(Parameters,MATCH($A14,Parameters!$A:$A,0),MATCH(R$3,Parameters!$8:$8,0))</f>
        <v>0.48</v>
      </c>
      <c r="S14" s="14">
        <f ca="1">INDEX(Parameters,MATCH($A14,Parameters!$A:$A,0),MATCH(S$3,Parameters!$8:$8,0))</f>
        <v>0.48</v>
      </c>
      <c r="T14" s="14">
        <f ca="1">INDEX(Parameters,MATCH($A14,Parameters!$A:$A,0),MATCH(T$3,Parameters!$8:$8,0))</f>
        <v>0.48</v>
      </c>
      <c r="U14" s="14">
        <f ca="1">INDEX(Parameters,MATCH($A14,Parameters!$A:$A,0),MATCH(U$3,Parameters!$8:$8,0))</f>
        <v>0.48</v>
      </c>
      <c r="V14" s="14">
        <f ca="1">INDEX(Parameters,MATCH($A14,Parameters!$A:$A,0),MATCH(V$3,Parameters!$8:$8,0))</f>
        <v>0.48</v>
      </c>
      <c r="W14" s="14">
        <f ca="1">INDEX(Parameters,MATCH($A14,Parameters!$A:$A,0),MATCH(W$3,Parameters!$8:$8,0))</f>
        <v>0.48</v>
      </c>
      <c r="X14" s="14">
        <f ca="1">INDEX(Parameters,MATCH($A14,Parameters!$A:$A,0),MATCH(X$3,Parameters!$8:$8,0))</f>
        <v>0.48</v>
      </c>
      <c r="Y14" s="14">
        <f ca="1">INDEX(Parameters,MATCH($A14,Parameters!$A:$A,0),MATCH(Y$3,Parameters!$8:$8,0))</f>
        <v>0.48</v>
      </c>
      <c r="Z14" s="14">
        <f ca="1">INDEX(Parameters,MATCH($A14,Parameters!$A:$A,0),MATCH(Z$3,Parameters!$8:$8,0))</f>
        <v>0.48</v>
      </c>
      <c r="AA14" s="14">
        <f ca="1">INDEX(Parameters,MATCH($A14,Parameters!$A:$A,0),MATCH(AA$3,Parameters!$8:$8,0))</f>
        <v>0.48</v>
      </c>
      <c r="AB14" s="14">
        <f ca="1">INDEX(Parameters,MATCH($A14,Parameters!$A:$A,0),MATCH(AB$3,Parameters!$8:$8,0))</f>
        <v>0.48</v>
      </c>
      <c r="AC14" s="14">
        <f ca="1">INDEX(Parameters,MATCH($A14,Parameters!$A:$A,0),MATCH(AC$3,Parameters!$8:$8,0))</f>
        <v>0.48</v>
      </c>
      <c r="AD14" s="14">
        <f ca="1">INDEX(Parameters,MATCH($A14,Parameters!$A:$A,0),MATCH(AD$3,Parameters!$8:$8,0))</f>
        <v>0.48</v>
      </c>
      <c r="AE14" s="14">
        <f ca="1">INDEX(Parameters,MATCH($A14,Parameters!$A:$A,0),MATCH(AE$3,Parameters!$8:$8,0))</f>
        <v>0.48</v>
      </c>
      <c r="AF14" s="14">
        <f ca="1">INDEX(Parameters,MATCH($A14,Parameters!$A:$A,0),MATCH(AF$3,Parameters!$8:$8,0))</f>
        <v>0.48</v>
      </c>
      <c r="AG14" s="14">
        <f ca="1">INDEX(Parameters,MATCH($A14,Parameters!$A:$A,0),MATCH(AG$3,Parameters!$8:$8,0))</f>
        <v>0.48</v>
      </c>
      <c r="AH14" s="14">
        <f ca="1">INDEX(Parameters,MATCH($A14,Parameters!$A:$A,0),MATCH(AH$3,Parameters!$8:$8,0))</f>
        <v>0.48</v>
      </c>
      <c r="AI14" s="14">
        <f ca="1">INDEX(Parameters,MATCH($A14,Parameters!$A:$A,0),MATCH(AI$3,Parameters!$8:$8,0))</f>
        <v>0.48</v>
      </c>
      <c r="AJ14" s="14">
        <f ca="1">INDEX(Parameters,MATCH($A14,Parameters!$A:$A,0),MATCH(AJ$3,Parameters!$8:$8,0))</f>
        <v>0.48</v>
      </c>
      <c r="AK14" s="14">
        <f ca="1">INDEX(Parameters,MATCH($A14,Parameters!$A:$A,0),MATCH(AK$3,Parameters!$8:$8,0))</f>
        <v>0.48</v>
      </c>
      <c r="AL14" s="14">
        <f ca="1">INDEX(Parameters,MATCH($A14,Parameters!$A:$A,0),MATCH(AL$3,Parameters!$8:$8,0))</f>
        <v>0.48</v>
      </c>
      <c r="AM14" s="14"/>
      <c r="AN14" s="14"/>
      <c r="AO14" s="14"/>
      <c r="AP14" s="14"/>
      <c r="AQ14" s="14"/>
    </row>
    <row r="15" spans="1:43" x14ac:dyDescent="0.25">
      <c r="A15" s="66" t="str">
        <f>C15&amp;"_"&amp;E15</f>
        <v>Number of livestock_Dairy cattle</v>
      </c>
      <c r="B15" s="25" t="s">
        <v>165</v>
      </c>
      <c r="C15" s="25" t="s">
        <v>114</v>
      </c>
      <c r="D15" s="25" t="s">
        <v>49</v>
      </c>
      <c r="E15" s="46" t="str">
        <f>$A$1</f>
        <v>Dairy cattle</v>
      </c>
      <c r="F15" s="46" t="str">
        <f>INDEX(LivestockPop,MATCH($A15,'Step 1'!$A:$A,0),4)</f>
        <v>AAP</v>
      </c>
      <c r="G15" s="221"/>
      <c r="H15" s="59">
        <f>INDEX(LivestockPop,MATCH($A15,'Step 1'!$A:$A,0),MATCH(H$3,'Step 1'!$33:$33,0))</f>
        <v>1</v>
      </c>
      <c r="I15" s="59">
        <f>INDEX(LivestockPop,MATCH($A15,'Step 1'!$A:$A,0),MATCH(I$3,'Step 1'!$33:$33,0))</f>
        <v>1</v>
      </c>
      <c r="J15" s="59">
        <f>INDEX(LivestockPop,MATCH($A15,'Step 1'!$A:$A,0),MATCH(J$3,'Step 1'!$33:$33,0))</f>
        <v>1</v>
      </c>
      <c r="K15" s="59">
        <f>INDEX(LivestockPop,MATCH($A15,'Step 1'!$A:$A,0),MATCH(K$3,'Step 1'!$33:$33,0))</f>
        <v>1</v>
      </c>
      <c r="L15" s="59">
        <f>INDEX(LivestockPop,MATCH($A15,'Step 1'!$A:$A,0),MATCH(L$3,'Step 1'!$33:$33,0))</f>
        <v>1</v>
      </c>
      <c r="M15" s="59">
        <f>INDEX(LivestockPop,MATCH($A15,'Step 1'!$A:$A,0),MATCH(M$3,'Step 1'!$33:$33,0))</f>
        <v>1</v>
      </c>
      <c r="N15" s="59">
        <f>INDEX(LivestockPop,MATCH($A15,'Step 1'!$A:$A,0),MATCH(N$3,'Step 1'!$33:$33,0))</f>
        <v>1</v>
      </c>
      <c r="O15" s="59">
        <f>INDEX(LivestockPop,MATCH($A15,'Step 1'!$A:$A,0),MATCH(O$3,'Step 1'!$33:$33,0))</f>
        <v>1</v>
      </c>
      <c r="P15" s="59">
        <f>INDEX(LivestockPop,MATCH($A15,'Step 1'!$A:$A,0),MATCH(P$3,'Step 1'!$33:$33,0))</f>
        <v>1</v>
      </c>
      <c r="Q15" s="59">
        <f>INDEX(LivestockPop,MATCH($A15,'Step 1'!$A:$A,0),MATCH(Q$3,'Step 1'!$33:$33,0))</f>
        <v>1</v>
      </c>
      <c r="R15" s="59">
        <f>INDEX(LivestockPop,MATCH($A15,'Step 1'!$A:$A,0),MATCH(R$3,'Step 1'!$33:$33,0))</f>
        <v>1</v>
      </c>
      <c r="S15" s="59">
        <f>INDEX(LivestockPop,MATCH($A15,'Step 1'!$A:$A,0),MATCH(S$3,'Step 1'!$33:$33,0))</f>
        <v>1</v>
      </c>
      <c r="T15" s="59">
        <f>INDEX(LivestockPop,MATCH($A15,'Step 1'!$A:$A,0),MATCH(T$3,'Step 1'!$33:$33,0))</f>
        <v>1</v>
      </c>
      <c r="U15" s="59">
        <f>INDEX(LivestockPop,MATCH($A15,'Step 1'!$A:$A,0),MATCH(U$3,'Step 1'!$33:$33,0))</f>
        <v>1</v>
      </c>
      <c r="V15" s="59">
        <f>INDEX(LivestockPop,MATCH($A15,'Step 1'!$A:$A,0),MATCH(V$3,'Step 1'!$33:$33,0))</f>
        <v>1</v>
      </c>
      <c r="W15" s="59">
        <f>INDEX(LivestockPop,MATCH($A15,'Step 1'!$A:$A,0),MATCH(W$3,'Step 1'!$33:$33,0))</f>
        <v>1</v>
      </c>
      <c r="X15" s="59">
        <f>INDEX(LivestockPop,MATCH($A15,'Step 1'!$A:$A,0),MATCH(X$3,'Step 1'!$33:$33,0))</f>
        <v>1</v>
      </c>
      <c r="Y15" s="59">
        <f>INDEX(LivestockPop,MATCH($A15,'Step 1'!$A:$A,0),MATCH(Y$3,'Step 1'!$33:$33,0))</f>
        <v>1</v>
      </c>
      <c r="Z15" s="59">
        <f>INDEX(LivestockPop,MATCH($A15,'Step 1'!$A:$A,0),MATCH(Z$3,'Step 1'!$33:$33,0))</f>
        <v>1</v>
      </c>
      <c r="AA15" s="59">
        <f>INDEX(LivestockPop,MATCH($A15,'Step 1'!$A:$A,0),MATCH(AA$3,'Step 1'!$33:$33,0))</f>
        <v>1</v>
      </c>
      <c r="AB15" s="59">
        <f>INDEX(LivestockPop,MATCH($A15,'Step 1'!$A:$A,0),MATCH(AB$3,'Step 1'!$33:$33,0))</f>
        <v>1</v>
      </c>
      <c r="AC15" s="59">
        <f>INDEX(LivestockPop,MATCH($A15,'Step 1'!$A:$A,0),MATCH(AC$3,'Step 1'!$33:$33,0))</f>
        <v>1</v>
      </c>
      <c r="AD15" s="59">
        <f>INDEX(LivestockPop,MATCH($A15,'Step 1'!$A:$A,0),MATCH(AD$3,'Step 1'!$33:$33,0))</f>
        <v>1</v>
      </c>
      <c r="AE15" s="59">
        <f>INDEX(LivestockPop,MATCH($A15,'Step 1'!$A:$A,0),MATCH(AE$3,'Step 1'!$33:$33,0))</f>
        <v>1</v>
      </c>
      <c r="AF15" s="59">
        <f>INDEX(LivestockPop,MATCH($A15,'Step 1'!$A:$A,0),MATCH(AF$3,'Step 1'!$33:$33,0))</f>
        <v>1</v>
      </c>
      <c r="AG15" s="59">
        <f>INDEX(LivestockPop,MATCH($A15,'Step 1'!$A:$A,0),MATCH(AG$3,'Step 1'!$33:$33,0))</f>
        <v>1</v>
      </c>
      <c r="AH15" s="59">
        <f>INDEX(LivestockPop,MATCH($A15,'Step 1'!$A:$A,0),MATCH(AH$3,'Step 1'!$33:$33,0))</f>
        <v>1</v>
      </c>
      <c r="AI15" s="59">
        <f>INDEX(LivestockPop,MATCH($A15,'Step 1'!$A:$A,0),MATCH(AI$3,'Step 1'!$33:$33,0))</f>
        <v>1</v>
      </c>
      <c r="AJ15" s="59">
        <f>INDEX(LivestockPop,MATCH($A15,'Step 1'!$A:$A,0),MATCH(AJ$3,'Step 1'!$33:$33,0))</f>
        <v>1</v>
      </c>
      <c r="AK15" s="59">
        <f>INDEX(LivestockPop,MATCH($A15,'Step 1'!$A:$A,0),MATCH(AK$3,'Step 1'!$33:$33,0))</f>
        <v>1</v>
      </c>
      <c r="AL15" s="59">
        <f>INDEX(LivestockPop,MATCH($A15,'Step 1'!$A:$A,0),MATCH(AL$3,'Step 1'!$33:$33,0))</f>
        <v>1</v>
      </c>
      <c r="AM15" s="59"/>
      <c r="AN15" s="59"/>
      <c r="AO15" s="59"/>
      <c r="AP15" s="59"/>
      <c r="AQ15" s="59"/>
    </row>
    <row r="16" spans="1:43" ht="18" x14ac:dyDescent="0.35">
      <c r="A16" s="67"/>
      <c r="B16" s="25" t="s">
        <v>165</v>
      </c>
      <c r="C16" s="34" t="s">
        <v>189</v>
      </c>
      <c r="D16" s="25" t="s">
        <v>153</v>
      </c>
      <c r="E16" s="46" t="str">
        <f>$A$1</f>
        <v>Dairy cattle</v>
      </c>
      <c r="F16" s="25" t="s">
        <v>148</v>
      </c>
      <c r="G16" s="221"/>
      <c r="H16" s="14">
        <f ca="1">H13/1000*H14*Parameters!$K$10</f>
        <v>105.11999999999999</v>
      </c>
      <c r="I16" s="14">
        <f ca="1">I13/1000*I14*Parameters!$K$10</f>
        <v>105.11999999999999</v>
      </c>
      <c r="J16" s="14">
        <f ca="1">J13/1000*J14*Parameters!$K$10</f>
        <v>105.11999999999999</v>
      </c>
      <c r="K16" s="14">
        <f ca="1">K13/1000*K14*Parameters!$K$10</f>
        <v>105.11999999999999</v>
      </c>
      <c r="L16" s="14">
        <f ca="1">L13/1000*L14*Parameters!$K$10</f>
        <v>105.11999999999999</v>
      </c>
      <c r="M16" s="14">
        <f ca="1">M13/1000*M14*Parameters!$K$10</f>
        <v>105.11999999999999</v>
      </c>
      <c r="N16" s="14">
        <f ca="1">N13/1000*N14*Parameters!$K$10</f>
        <v>105.11999999999999</v>
      </c>
      <c r="O16" s="14">
        <f ca="1">O13/1000*O14*Parameters!$K$10</f>
        <v>105.11999999999999</v>
      </c>
      <c r="P16" s="14">
        <f ca="1">P13/1000*P14*Parameters!$K$10</f>
        <v>105.11999999999999</v>
      </c>
      <c r="Q16" s="14">
        <f ca="1">Q13/1000*Q14*Parameters!$K$10</f>
        <v>105.11999999999999</v>
      </c>
      <c r="R16" s="14">
        <f ca="1">R13/1000*R14*Parameters!$K$10</f>
        <v>105.11999999999999</v>
      </c>
      <c r="S16" s="14">
        <f ca="1">S13/1000*S14*Parameters!$K$10</f>
        <v>105.11999999999999</v>
      </c>
      <c r="T16" s="14">
        <f ca="1">T13/1000*T14*Parameters!$K$10</f>
        <v>105.11999999999999</v>
      </c>
      <c r="U16" s="14">
        <f ca="1">U13/1000*U14*Parameters!$K$10</f>
        <v>105.11999999999999</v>
      </c>
      <c r="V16" s="14">
        <f ca="1">V13/1000*V14*Parameters!$K$10</f>
        <v>105.11999999999999</v>
      </c>
      <c r="W16" s="14">
        <f ca="1">W13/1000*W14*Parameters!$K$10</f>
        <v>105.11999999999999</v>
      </c>
      <c r="X16" s="14">
        <f ca="1">X13/1000*X14*Parameters!$K$10</f>
        <v>105.11999999999999</v>
      </c>
      <c r="Y16" s="14">
        <f ca="1">Y13/1000*Y14*Parameters!$K$10</f>
        <v>105.11999999999999</v>
      </c>
      <c r="Z16" s="14">
        <f ca="1">Z13/1000*Z14*Parameters!$K$10</f>
        <v>105.11999999999999</v>
      </c>
      <c r="AA16" s="14">
        <f ca="1">AA13/1000*AA14*Parameters!$K$10</f>
        <v>105.11999999999999</v>
      </c>
      <c r="AB16" s="14">
        <f ca="1">AB13/1000*AB14*Parameters!$K$10</f>
        <v>105.11999999999999</v>
      </c>
      <c r="AC16" s="14">
        <f ca="1">AC13/1000*AC14*Parameters!$K$10</f>
        <v>105.11999999999999</v>
      </c>
      <c r="AD16" s="14">
        <f ca="1">AD13/1000*AD14*Parameters!$K$10</f>
        <v>105.11999999999999</v>
      </c>
      <c r="AE16" s="14">
        <f ca="1">AE13/1000*AE14*Parameters!$K$10</f>
        <v>105.11999999999999</v>
      </c>
      <c r="AF16" s="14">
        <f ca="1">AF13/1000*AF14*Parameters!$K$10</f>
        <v>105.11999999999999</v>
      </c>
      <c r="AG16" s="14">
        <f ca="1">AG13/1000*AG14*Parameters!$K$10</f>
        <v>105.11999999999999</v>
      </c>
      <c r="AH16" s="14">
        <f ca="1">AH13/1000*AH14*Parameters!$K$10</f>
        <v>105.11999999999999</v>
      </c>
      <c r="AI16" s="14">
        <f ca="1">AI13/1000*AI14*Parameters!$K$10</f>
        <v>105.11999999999999</v>
      </c>
      <c r="AJ16" s="14">
        <f ca="1">AJ13/1000*AJ14*Parameters!$K$10</f>
        <v>105.11999999999999</v>
      </c>
      <c r="AK16" s="14">
        <f ca="1">AK13/1000*AK14*Parameters!$K$10</f>
        <v>105.11999999999999</v>
      </c>
      <c r="AL16" s="14">
        <f ca="1">AL13/1000*AL14*Parameters!$K$10</f>
        <v>105.11999999999999</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period_Dairy cattle</v>
      </c>
      <c r="B18" s="25" t="s">
        <v>165</v>
      </c>
      <c r="C18" s="25" t="s">
        <v>152</v>
      </c>
      <c r="D18" s="77" t="str">
        <f ca="1">VLOOKUP(A18,Parameters,4,0)</f>
        <v>-</v>
      </c>
      <c r="E18" s="46" t="str">
        <f t="shared" ref="E18:E113" si="2">$A$1</f>
        <v>Dairy cattle</v>
      </c>
      <c r="F18" s="77" t="str">
        <f ca="1">VLOOKUP(A18,Parameters,6,0)</f>
        <v>Days</v>
      </c>
      <c r="G18" s="223"/>
      <c r="H18" s="14">
        <f ca="1">INDEX(Parameters,MATCH($A18,Parameters!$A:$A,0),MATCH(H$3,Parameters!$8:$8,0))</f>
        <v>180</v>
      </c>
      <c r="I18" s="14">
        <f ca="1">INDEX(Parameters,MATCH($A18,Parameters!$A:$A,0),MATCH(I$3,Parameters!$8:$8,0))</f>
        <v>180</v>
      </c>
      <c r="J18" s="14">
        <f ca="1">INDEX(Parameters,MATCH($A18,Parameters!$A:$A,0),MATCH(J$3,Parameters!$8:$8,0))</f>
        <v>180</v>
      </c>
      <c r="K18" s="14">
        <f ca="1">INDEX(Parameters,MATCH($A18,Parameters!$A:$A,0),MATCH(K$3,Parameters!$8:$8,0))</f>
        <v>180</v>
      </c>
      <c r="L18" s="14">
        <f ca="1">INDEX(Parameters,MATCH($A18,Parameters!$A:$A,0),MATCH(L$3,Parameters!$8:$8,0))</f>
        <v>180</v>
      </c>
      <c r="M18" s="14">
        <f ca="1">INDEX(Parameters,MATCH($A18,Parameters!$A:$A,0),MATCH(M$3,Parameters!$8:$8,0))</f>
        <v>180</v>
      </c>
      <c r="N18" s="14">
        <f ca="1">INDEX(Parameters,MATCH($A18,Parameters!$A:$A,0),MATCH(N$3,Parameters!$8:$8,0))</f>
        <v>180</v>
      </c>
      <c r="O18" s="14">
        <f ca="1">INDEX(Parameters,MATCH($A18,Parameters!$A:$A,0),MATCH(O$3,Parameters!$8:$8,0))</f>
        <v>180</v>
      </c>
      <c r="P18" s="14">
        <f ca="1">INDEX(Parameters,MATCH($A18,Parameters!$A:$A,0),MATCH(P$3,Parameters!$8:$8,0))</f>
        <v>180</v>
      </c>
      <c r="Q18" s="14">
        <f ca="1">INDEX(Parameters,MATCH($A18,Parameters!$A:$A,0),MATCH(Q$3,Parameters!$8:$8,0))</f>
        <v>180</v>
      </c>
      <c r="R18" s="14">
        <f ca="1">INDEX(Parameters,MATCH($A18,Parameters!$A:$A,0),MATCH(R$3,Parameters!$8:$8,0))</f>
        <v>180</v>
      </c>
      <c r="S18" s="14">
        <f ca="1">INDEX(Parameters,MATCH($A18,Parameters!$A:$A,0),MATCH(S$3,Parameters!$8:$8,0))</f>
        <v>180</v>
      </c>
      <c r="T18" s="14">
        <f ca="1">INDEX(Parameters,MATCH($A18,Parameters!$A:$A,0),MATCH(T$3,Parameters!$8:$8,0))</f>
        <v>180</v>
      </c>
      <c r="U18" s="14">
        <f ca="1">INDEX(Parameters,MATCH($A18,Parameters!$A:$A,0),MATCH(U$3,Parameters!$8:$8,0))</f>
        <v>180</v>
      </c>
      <c r="V18" s="14">
        <f ca="1">INDEX(Parameters,MATCH($A18,Parameters!$A:$A,0),MATCH(V$3,Parameters!$8:$8,0))</f>
        <v>180</v>
      </c>
      <c r="W18" s="14">
        <f ca="1">INDEX(Parameters,MATCH($A18,Parameters!$A:$A,0),MATCH(W$3,Parameters!$8:$8,0))</f>
        <v>180</v>
      </c>
      <c r="X18" s="14">
        <f ca="1">INDEX(Parameters,MATCH($A18,Parameters!$A:$A,0),MATCH(X$3,Parameters!$8:$8,0))</f>
        <v>180</v>
      </c>
      <c r="Y18" s="14">
        <f ca="1">INDEX(Parameters,MATCH($A18,Parameters!$A:$A,0),MATCH(Y$3,Parameters!$8:$8,0))</f>
        <v>180</v>
      </c>
      <c r="Z18" s="14">
        <f ca="1">INDEX(Parameters,MATCH($A18,Parameters!$A:$A,0),MATCH(Z$3,Parameters!$8:$8,0))</f>
        <v>180</v>
      </c>
      <c r="AA18" s="14">
        <f ca="1">INDEX(Parameters,MATCH($A18,Parameters!$A:$A,0),MATCH(AA$3,Parameters!$8:$8,0))</f>
        <v>180</v>
      </c>
      <c r="AB18" s="14">
        <f ca="1">INDEX(Parameters,MATCH($A18,Parameters!$A:$A,0),MATCH(AB$3,Parameters!$8:$8,0))</f>
        <v>180</v>
      </c>
      <c r="AC18" s="14">
        <f ca="1">INDEX(Parameters,MATCH($A18,Parameters!$A:$A,0),MATCH(AC$3,Parameters!$8:$8,0))</f>
        <v>180</v>
      </c>
      <c r="AD18" s="14">
        <f ca="1">INDEX(Parameters,MATCH($A18,Parameters!$A:$A,0),MATCH(AD$3,Parameters!$8:$8,0))</f>
        <v>180</v>
      </c>
      <c r="AE18" s="14">
        <f ca="1">INDEX(Parameters,MATCH($A18,Parameters!$A:$A,0),MATCH(AE$3,Parameters!$8:$8,0))</f>
        <v>180</v>
      </c>
      <c r="AF18" s="14">
        <f ca="1">INDEX(Parameters,MATCH($A18,Parameters!$A:$A,0),MATCH(AF$3,Parameters!$8:$8,0))</f>
        <v>180</v>
      </c>
      <c r="AG18" s="14">
        <f ca="1">INDEX(Parameters,MATCH($A18,Parameters!$A:$A,0),MATCH(AG$3,Parameters!$8:$8,0))</f>
        <v>180</v>
      </c>
      <c r="AH18" s="14">
        <f ca="1">INDEX(Parameters,MATCH($A18,Parameters!$A:$A,0),MATCH(AH$3,Parameters!$8:$8,0))</f>
        <v>180</v>
      </c>
      <c r="AI18" s="14">
        <f ca="1">INDEX(Parameters,MATCH($A18,Parameters!$A:$A,0),MATCH(AI$3,Parameters!$8:$8,0))</f>
        <v>180</v>
      </c>
      <c r="AJ18" s="14">
        <f ca="1">INDEX(Parameters,MATCH($A18,Parameters!$A:$A,0),MATCH(AJ$3,Parameters!$8:$8,0))</f>
        <v>180</v>
      </c>
      <c r="AK18" s="14">
        <f ca="1">INDEX(Parameters,MATCH($A18,Parameters!$A:$A,0),MATCH(AK$3,Parameters!$8:$8,0))</f>
        <v>180</v>
      </c>
      <c r="AL18" s="14">
        <f ca="1">INDEX(Parameters,MATCH($A18,Parameters!$A:$A,0),MATCH(AL$3,Parameters!$8:$8,0))</f>
        <v>180</v>
      </c>
      <c r="AM18" s="14"/>
      <c r="AN18" s="14"/>
      <c r="AO18" s="14"/>
      <c r="AP18" s="14"/>
      <c r="AQ18" s="14"/>
    </row>
    <row r="19" spans="1:43" x14ac:dyDescent="0.25">
      <c r="A19" s="66" t="str">
        <f t="shared" ref="A19:A20" si="3">C19&amp;"_"&amp;E19</f>
        <v>Proportion of N excreted as TAN_Dairy cattle</v>
      </c>
      <c r="B19" s="25" t="s">
        <v>165</v>
      </c>
      <c r="C19" s="25" t="s">
        <v>486</v>
      </c>
      <c r="D19" s="77" t="str">
        <f ca="1">VLOOKUP(A19,Parameters,4,0)</f>
        <v>-</v>
      </c>
      <c r="E19" s="46" t="str">
        <f t="shared" si="2"/>
        <v>Dairy cattle</v>
      </c>
      <c r="F19" s="77" t="str">
        <f ca="1">VLOOKUP(A19,Parameters,6,0)</f>
        <v>Fraction</v>
      </c>
      <c r="G19" s="223"/>
      <c r="H19" s="162">
        <f ca="1">INDEX(Parameters,MATCH($A19,Parameters!$A:$A,0),MATCH(H$3,Parameters!$8:$8,0))</f>
        <v>0.6</v>
      </c>
      <c r="I19" s="162">
        <f ca="1">INDEX(Parameters,MATCH($A19,Parameters!$A:$A,0),MATCH(I$3,Parameters!$8:$8,0))</f>
        <v>0.6</v>
      </c>
      <c r="J19" s="162">
        <f ca="1">INDEX(Parameters,MATCH($A19,Parameters!$A:$A,0),MATCH(J$3,Parameters!$8:$8,0))</f>
        <v>0.6</v>
      </c>
      <c r="K19" s="162">
        <f ca="1">INDEX(Parameters,MATCH($A19,Parameters!$A:$A,0),MATCH(K$3,Parameters!$8:$8,0))</f>
        <v>0.6</v>
      </c>
      <c r="L19" s="162">
        <f ca="1">INDEX(Parameters,MATCH($A19,Parameters!$A:$A,0),MATCH(L$3,Parameters!$8:$8,0))</f>
        <v>0.6</v>
      </c>
      <c r="M19" s="162">
        <f ca="1">INDEX(Parameters,MATCH($A19,Parameters!$A:$A,0),MATCH(M$3,Parameters!$8:$8,0))</f>
        <v>0.6</v>
      </c>
      <c r="N19" s="162">
        <f ca="1">INDEX(Parameters,MATCH($A19,Parameters!$A:$A,0),MATCH(N$3,Parameters!$8:$8,0))</f>
        <v>0.6</v>
      </c>
      <c r="O19" s="162">
        <f ca="1">INDEX(Parameters,MATCH($A19,Parameters!$A:$A,0),MATCH(O$3,Parameters!$8:$8,0))</f>
        <v>0.6</v>
      </c>
      <c r="P19" s="162">
        <f ca="1">INDEX(Parameters,MATCH($A19,Parameters!$A:$A,0),MATCH(P$3,Parameters!$8:$8,0))</f>
        <v>0.6</v>
      </c>
      <c r="Q19" s="162">
        <f ca="1">INDEX(Parameters,MATCH($A19,Parameters!$A:$A,0),MATCH(Q$3,Parameters!$8:$8,0))</f>
        <v>0.6</v>
      </c>
      <c r="R19" s="162">
        <f ca="1">INDEX(Parameters,MATCH($A19,Parameters!$A:$A,0),MATCH(R$3,Parameters!$8:$8,0))</f>
        <v>0.6</v>
      </c>
      <c r="S19" s="162">
        <f ca="1">INDEX(Parameters,MATCH($A19,Parameters!$A:$A,0),MATCH(S$3,Parameters!$8:$8,0))</f>
        <v>0.6</v>
      </c>
      <c r="T19" s="162">
        <f ca="1">INDEX(Parameters,MATCH($A19,Parameters!$A:$A,0),MATCH(T$3,Parameters!$8:$8,0))</f>
        <v>0.6</v>
      </c>
      <c r="U19" s="162">
        <f ca="1">INDEX(Parameters,MATCH($A19,Parameters!$A:$A,0),MATCH(U$3,Parameters!$8:$8,0))</f>
        <v>0.6</v>
      </c>
      <c r="V19" s="162">
        <f ca="1">INDEX(Parameters,MATCH($A19,Parameters!$A:$A,0),MATCH(V$3,Parameters!$8:$8,0))</f>
        <v>0.6</v>
      </c>
      <c r="W19" s="162">
        <f ca="1">INDEX(Parameters,MATCH($A19,Parameters!$A:$A,0),MATCH(W$3,Parameters!$8:$8,0))</f>
        <v>0.6</v>
      </c>
      <c r="X19" s="162">
        <f ca="1">INDEX(Parameters,MATCH($A19,Parameters!$A:$A,0),MATCH(X$3,Parameters!$8:$8,0))</f>
        <v>0.6</v>
      </c>
      <c r="Y19" s="162">
        <f ca="1">INDEX(Parameters,MATCH($A19,Parameters!$A:$A,0),MATCH(Y$3,Parameters!$8:$8,0))</f>
        <v>0.6</v>
      </c>
      <c r="Z19" s="162">
        <f ca="1">INDEX(Parameters,MATCH($A19,Parameters!$A:$A,0),MATCH(Z$3,Parameters!$8:$8,0))</f>
        <v>0.6</v>
      </c>
      <c r="AA19" s="162">
        <f ca="1">INDEX(Parameters,MATCH($A19,Parameters!$A:$A,0),MATCH(AA$3,Parameters!$8:$8,0))</f>
        <v>0.6</v>
      </c>
      <c r="AB19" s="162">
        <f ca="1">INDEX(Parameters,MATCH($A19,Parameters!$A:$A,0),MATCH(AB$3,Parameters!$8:$8,0))</f>
        <v>0.6</v>
      </c>
      <c r="AC19" s="162">
        <f ca="1">INDEX(Parameters,MATCH($A19,Parameters!$A:$A,0),MATCH(AC$3,Parameters!$8:$8,0))</f>
        <v>0.6</v>
      </c>
      <c r="AD19" s="162">
        <f ca="1">INDEX(Parameters,MATCH($A19,Parameters!$A:$A,0),MATCH(AD$3,Parameters!$8:$8,0))</f>
        <v>0.6</v>
      </c>
      <c r="AE19" s="162">
        <f ca="1">INDEX(Parameters,MATCH($A19,Parameters!$A:$A,0),MATCH(AE$3,Parameters!$8:$8,0))</f>
        <v>0.6</v>
      </c>
      <c r="AF19" s="162">
        <f ca="1">INDEX(Parameters,MATCH($A19,Parameters!$A:$A,0),MATCH(AF$3,Parameters!$8:$8,0))</f>
        <v>0.6</v>
      </c>
      <c r="AG19" s="162">
        <f ca="1">INDEX(Parameters,MATCH($A19,Parameters!$A:$A,0),MATCH(AG$3,Parameters!$8:$8,0))</f>
        <v>0.6</v>
      </c>
      <c r="AH19" s="162">
        <f ca="1">INDEX(Parameters,MATCH($A19,Parameters!$A:$A,0),MATCH(AH$3,Parameters!$8:$8,0))</f>
        <v>0.6</v>
      </c>
      <c r="AI19" s="162">
        <f ca="1">INDEX(Parameters,MATCH($A19,Parameters!$A:$A,0),MATCH(AI$3,Parameters!$8:$8,0))</f>
        <v>0.6</v>
      </c>
      <c r="AJ19" s="162">
        <f ca="1">INDEX(Parameters,MATCH($A19,Parameters!$A:$A,0),MATCH(AJ$3,Parameters!$8:$8,0))</f>
        <v>0.6</v>
      </c>
      <c r="AK19" s="162">
        <f ca="1">INDEX(Parameters,MATCH($A19,Parameters!$A:$A,0),MATCH(AK$3,Parameters!$8:$8,0))</f>
        <v>0.6</v>
      </c>
      <c r="AL19" s="162">
        <f ca="1">INDEX(Parameters,MATCH($A19,Parameters!$A:$A,0),MATCH(AL$3,Parameters!$8:$8,0))</f>
        <v>0.6</v>
      </c>
      <c r="AM19" s="162"/>
      <c r="AN19" s="162"/>
      <c r="AO19" s="162"/>
      <c r="AP19" s="162"/>
      <c r="AQ19" s="162"/>
    </row>
    <row r="20" spans="1:43" x14ac:dyDescent="0.25">
      <c r="A20" s="66" t="str">
        <f t="shared" si="3"/>
        <v>Prop excreta on yards_Dairy cattle</v>
      </c>
      <c r="B20" s="25" t="s">
        <v>165</v>
      </c>
      <c r="C20" s="25" t="s">
        <v>480</v>
      </c>
      <c r="D20" s="77" t="str">
        <f ca="1">VLOOKUP(A20,Parameters,4,0)</f>
        <v>-</v>
      </c>
      <c r="E20" s="46" t="str">
        <f t="shared" si="2"/>
        <v>Dairy cattle</v>
      </c>
      <c r="F20" s="77" t="str">
        <f ca="1">VLOOKUP(A20,Parameters,6,0)</f>
        <v>Fraction</v>
      </c>
      <c r="G20" s="224"/>
      <c r="H20" s="14">
        <f ca="1">INDEX(Parameters,MATCH($A20,Parameters!$A:$A,0),MATCH(H$3,Parameters!$8:$8,0))</f>
        <v>0.25</v>
      </c>
      <c r="I20" s="14">
        <f ca="1">INDEX(Parameters,MATCH($A20,Parameters!$A:$A,0),MATCH(I$3,Parameters!$8:$8,0))</f>
        <v>0.25</v>
      </c>
      <c r="J20" s="14">
        <f ca="1">INDEX(Parameters,MATCH($A20,Parameters!$A:$A,0),MATCH(J$3,Parameters!$8:$8,0))</f>
        <v>0.25</v>
      </c>
      <c r="K20" s="14">
        <f ca="1">INDEX(Parameters,MATCH($A20,Parameters!$A:$A,0),MATCH(K$3,Parameters!$8:$8,0))</f>
        <v>0.25</v>
      </c>
      <c r="L20" s="14">
        <f ca="1">INDEX(Parameters,MATCH($A20,Parameters!$A:$A,0),MATCH(L$3,Parameters!$8:$8,0))</f>
        <v>0.25</v>
      </c>
      <c r="M20" s="14">
        <f ca="1">INDEX(Parameters,MATCH($A20,Parameters!$A:$A,0),MATCH(M$3,Parameters!$8:$8,0))</f>
        <v>0.25</v>
      </c>
      <c r="N20" s="14">
        <f ca="1">INDEX(Parameters,MATCH($A20,Parameters!$A:$A,0),MATCH(N$3,Parameters!$8:$8,0))</f>
        <v>0.25</v>
      </c>
      <c r="O20" s="14">
        <f ca="1">INDEX(Parameters,MATCH($A20,Parameters!$A:$A,0),MATCH(O$3,Parameters!$8:$8,0))</f>
        <v>0.25</v>
      </c>
      <c r="P20" s="14">
        <f ca="1">INDEX(Parameters,MATCH($A20,Parameters!$A:$A,0),MATCH(P$3,Parameters!$8:$8,0))</f>
        <v>0.25</v>
      </c>
      <c r="Q20" s="14">
        <f ca="1">INDEX(Parameters,MATCH($A20,Parameters!$A:$A,0),MATCH(Q$3,Parameters!$8:$8,0))</f>
        <v>0.25</v>
      </c>
      <c r="R20" s="14">
        <f ca="1">INDEX(Parameters,MATCH($A20,Parameters!$A:$A,0),MATCH(R$3,Parameters!$8:$8,0))</f>
        <v>0.25</v>
      </c>
      <c r="S20" s="14">
        <f ca="1">INDEX(Parameters,MATCH($A20,Parameters!$A:$A,0),MATCH(S$3,Parameters!$8:$8,0))</f>
        <v>0.25</v>
      </c>
      <c r="T20" s="14">
        <f ca="1">INDEX(Parameters,MATCH($A20,Parameters!$A:$A,0),MATCH(T$3,Parameters!$8:$8,0))</f>
        <v>0.25</v>
      </c>
      <c r="U20" s="14">
        <f ca="1">INDEX(Parameters,MATCH($A20,Parameters!$A:$A,0),MATCH(U$3,Parameters!$8:$8,0))</f>
        <v>0.25</v>
      </c>
      <c r="V20" s="14">
        <f ca="1">INDEX(Parameters,MATCH($A20,Parameters!$A:$A,0),MATCH(V$3,Parameters!$8:$8,0))</f>
        <v>0.25</v>
      </c>
      <c r="W20" s="14">
        <f ca="1">INDEX(Parameters,MATCH($A20,Parameters!$A:$A,0),MATCH(W$3,Parameters!$8:$8,0))</f>
        <v>0.25</v>
      </c>
      <c r="X20" s="14">
        <f ca="1">INDEX(Parameters,MATCH($A20,Parameters!$A:$A,0),MATCH(X$3,Parameters!$8:$8,0))</f>
        <v>0.25</v>
      </c>
      <c r="Y20" s="14">
        <f ca="1">INDEX(Parameters,MATCH($A20,Parameters!$A:$A,0),MATCH(Y$3,Parameters!$8:$8,0))</f>
        <v>0.25</v>
      </c>
      <c r="Z20" s="14">
        <f ca="1">INDEX(Parameters,MATCH($A20,Parameters!$A:$A,0),MATCH(Z$3,Parameters!$8:$8,0))</f>
        <v>0.25</v>
      </c>
      <c r="AA20" s="14">
        <f ca="1">INDEX(Parameters,MATCH($A20,Parameters!$A:$A,0),MATCH(AA$3,Parameters!$8:$8,0))</f>
        <v>0.25</v>
      </c>
      <c r="AB20" s="14">
        <f ca="1">INDEX(Parameters,MATCH($A20,Parameters!$A:$A,0),MATCH(AB$3,Parameters!$8:$8,0))</f>
        <v>0.25</v>
      </c>
      <c r="AC20" s="14">
        <f ca="1">INDEX(Parameters,MATCH($A20,Parameters!$A:$A,0),MATCH(AC$3,Parameters!$8:$8,0))</f>
        <v>0.25</v>
      </c>
      <c r="AD20" s="14">
        <f ca="1">INDEX(Parameters,MATCH($A20,Parameters!$A:$A,0),MATCH(AD$3,Parameters!$8:$8,0))</f>
        <v>0.25</v>
      </c>
      <c r="AE20" s="14">
        <f ca="1">INDEX(Parameters,MATCH($A20,Parameters!$A:$A,0),MATCH(AE$3,Parameters!$8:$8,0))</f>
        <v>0.25</v>
      </c>
      <c r="AF20" s="14">
        <f ca="1">INDEX(Parameters,MATCH($A20,Parameters!$A:$A,0),MATCH(AF$3,Parameters!$8:$8,0))</f>
        <v>0.25</v>
      </c>
      <c r="AG20" s="14">
        <f ca="1">INDEX(Parameters,MATCH($A20,Parameters!$A:$A,0),MATCH(AG$3,Parameters!$8:$8,0))</f>
        <v>0.25</v>
      </c>
      <c r="AH20" s="14">
        <f ca="1">INDEX(Parameters,MATCH($A20,Parameters!$A:$A,0),MATCH(AH$3,Parameters!$8:$8,0))</f>
        <v>0.25</v>
      </c>
      <c r="AI20" s="14">
        <f ca="1">INDEX(Parameters,MATCH($A20,Parameters!$A:$A,0),MATCH(AI$3,Parameters!$8:$8,0))</f>
        <v>0.25</v>
      </c>
      <c r="AJ20" s="14">
        <f ca="1">INDEX(Parameters,MATCH($A20,Parameters!$A:$A,0),MATCH(AJ$3,Parameters!$8:$8,0))</f>
        <v>0.25</v>
      </c>
      <c r="AK20" s="14">
        <f ca="1">INDEX(Parameters,MATCH($A20,Parameters!$A:$A,0),MATCH(AK$3,Parameters!$8:$8,0))</f>
        <v>0.25</v>
      </c>
      <c r="AL20" s="14">
        <f ca="1">INDEX(Parameters,MATCH($A20,Parameters!$A:$A,0),MATCH(AL$3,Parameters!$8:$8,0))</f>
        <v>0.25</v>
      </c>
      <c r="AM20" s="14"/>
      <c r="AN20" s="14"/>
      <c r="AO20" s="14"/>
      <c r="AP20" s="14"/>
      <c r="AQ20" s="14"/>
    </row>
    <row r="21" spans="1:43" ht="18" x14ac:dyDescent="0.35">
      <c r="A21" s="89" t="s">
        <v>303</v>
      </c>
      <c r="B21" s="25" t="s">
        <v>165</v>
      </c>
      <c r="C21" s="73" t="s">
        <v>281</v>
      </c>
      <c r="D21" s="25" t="s">
        <v>153</v>
      </c>
      <c r="E21" s="46" t="str">
        <f t="shared" si="2"/>
        <v>Dairy cattle</v>
      </c>
      <c r="F21" s="12" t="s">
        <v>122</v>
      </c>
      <c r="G21" s="224"/>
      <c r="H21" s="49">
        <f ca="1">H15*H16*(Parameters!$K$10-H18)/Parameters!$K$10*(1-H20)</f>
        <v>39.959999999999994</v>
      </c>
      <c r="I21" s="49">
        <f ca="1">I15*I16*(Parameters!$K$10-I18)/Parameters!$K$10*(1-I20)</f>
        <v>39.959999999999994</v>
      </c>
      <c r="J21" s="49">
        <f ca="1">J15*J16*(Parameters!$K$10-J18)/Parameters!$K$10*(1-J20)</f>
        <v>39.959999999999994</v>
      </c>
      <c r="K21" s="49">
        <f ca="1">K15*K16*(Parameters!$K$10-K18)/Parameters!$K$10*(1-K20)</f>
        <v>39.959999999999994</v>
      </c>
      <c r="L21" s="49">
        <f ca="1">L15*L16*(Parameters!$K$10-L18)/Parameters!$K$10*(1-L20)</f>
        <v>39.959999999999994</v>
      </c>
      <c r="M21" s="49">
        <f ca="1">M15*M16*(Parameters!$K$10-M18)/Parameters!$K$10*(1-M20)</f>
        <v>39.959999999999994</v>
      </c>
      <c r="N21" s="49">
        <f ca="1">N15*N16*(Parameters!$K$10-N18)/Parameters!$K$10*(1-N20)</f>
        <v>39.959999999999994</v>
      </c>
      <c r="O21" s="49">
        <f ca="1">O15*O16*(Parameters!$K$10-O18)/Parameters!$K$10*(1-O20)</f>
        <v>39.959999999999994</v>
      </c>
      <c r="P21" s="49">
        <f ca="1">P15*P16*(Parameters!$K$10-P18)/Parameters!$K$10*(1-P20)</f>
        <v>39.959999999999994</v>
      </c>
      <c r="Q21" s="49">
        <f ca="1">Q15*Q16*(Parameters!$K$10-Q18)/Parameters!$K$10*(1-Q20)</f>
        <v>39.959999999999994</v>
      </c>
      <c r="R21" s="49">
        <f ca="1">R15*R16*(Parameters!$K$10-R18)/Parameters!$K$10*(1-R20)</f>
        <v>39.959999999999994</v>
      </c>
      <c r="S21" s="49">
        <f ca="1">S15*S16*(Parameters!$K$10-S18)/Parameters!$K$10*(1-S20)</f>
        <v>39.959999999999994</v>
      </c>
      <c r="T21" s="49">
        <f ca="1">T15*T16*(Parameters!$K$10-T18)/Parameters!$K$10*(1-T20)</f>
        <v>39.959999999999994</v>
      </c>
      <c r="U21" s="49">
        <f ca="1">U15*U16*(Parameters!$K$10-U18)/Parameters!$K$10*(1-U20)</f>
        <v>39.959999999999994</v>
      </c>
      <c r="V21" s="49">
        <f ca="1">V15*V16*(Parameters!$K$10-V18)/Parameters!$K$10*(1-V20)</f>
        <v>39.959999999999994</v>
      </c>
      <c r="W21" s="49">
        <f ca="1">W15*W16*(Parameters!$K$10-W18)/Parameters!$K$10*(1-W20)</f>
        <v>39.959999999999994</v>
      </c>
      <c r="X21" s="49">
        <f ca="1">X15*X16*(Parameters!$K$10-X18)/Parameters!$K$10*(1-X20)</f>
        <v>39.959999999999994</v>
      </c>
      <c r="Y21" s="49">
        <f ca="1">Y15*Y16*(Parameters!$K$10-Y18)/Parameters!$K$10*(1-Y20)</f>
        <v>39.959999999999994</v>
      </c>
      <c r="Z21" s="49">
        <f ca="1">Z15*Z16*(Parameters!$K$10-Z18)/Parameters!$K$10*(1-Z20)</f>
        <v>39.959999999999994</v>
      </c>
      <c r="AA21" s="49">
        <f ca="1">AA15*AA16*(Parameters!$K$10-AA18)/Parameters!$K$10*(1-AA20)</f>
        <v>39.959999999999994</v>
      </c>
      <c r="AB21" s="49">
        <f ca="1">AB15*AB16*(Parameters!$K$10-AB18)/Parameters!$K$10*(1-AB20)</f>
        <v>39.959999999999994</v>
      </c>
      <c r="AC21" s="49">
        <f ca="1">AC15*AC16*(Parameters!$K$10-AC18)/Parameters!$K$10*(1-AC20)</f>
        <v>39.959999999999994</v>
      </c>
      <c r="AD21" s="49">
        <f ca="1">AD15*AD16*(Parameters!$K$10-AD18)/Parameters!$K$10*(1-AD20)</f>
        <v>39.959999999999994</v>
      </c>
      <c r="AE21" s="49">
        <f ca="1">AE15*AE16*(Parameters!$K$10-AE18)/Parameters!$K$10*(1-AE20)</f>
        <v>39.959999999999994</v>
      </c>
      <c r="AF21" s="49">
        <f ca="1">AF15*AF16*(Parameters!$K$10-AF18)/Parameters!$K$10*(1-AF20)</f>
        <v>39.959999999999994</v>
      </c>
      <c r="AG21" s="49">
        <f ca="1">AG15*AG16*(Parameters!$K$10-AG18)/Parameters!$K$10*(1-AG20)</f>
        <v>39.959999999999994</v>
      </c>
      <c r="AH21" s="49">
        <f ca="1">AH15*AH16*(Parameters!$K$10-AH18)/Parameters!$K$10*(1-AH20)</f>
        <v>39.959999999999994</v>
      </c>
      <c r="AI21" s="49">
        <f ca="1">AI15*AI16*(Parameters!$K$10-AI18)/Parameters!$K$10*(1-AI20)</f>
        <v>39.959999999999994</v>
      </c>
      <c r="AJ21" s="49">
        <f ca="1">AJ15*AJ16*(Parameters!$K$10-AJ18)/Parameters!$K$10*(1-AJ20)</f>
        <v>39.959999999999994</v>
      </c>
      <c r="AK21" s="49">
        <f ca="1">AK15*AK16*(Parameters!$K$10-AK18)/Parameters!$K$10*(1-AK20)</f>
        <v>39.959999999999994</v>
      </c>
      <c r="AL21" s="49">
        <f ca="1">AL15*AL16*(Parameters!$K$10-AL18)/Parameters!$K$10*(1-AL20)</f>
        <v>39.959999999999994</v>
      </c>
      <c r="AM21" s="49"/>
      <c r="AN21" s="49"/>
      <c r="AO21" s="49"/>
      <c r="AP21" s="49"/>
      <c r="AQ21" s="49"/>
    </row>
    <row r="22" spans="1:43" ht="18" x14ac:dyDescent="0.35">
      <c r="A22" s="89" t="s">
        <v>304</v>
      </c>
      <c r="B22" s="25" t="s">
        <v>165</v>
      </c>
      <c r="C22" s="73" t="s">
        <v>282</v>
      </c>
      <c r="D22" s="25" t="s">
        <v>153</v>
      </c>
      <c r="E22" s="46" t="str">
        <f t="shared" si="2"/>
        <v>Dairy cattle</v>
      </c>
      <c r="F22" s="12" t="s">
        <v>122</v>
      </c>
      <c r="G22" s="223"/>
      <c r="H22" s="49">
        <f ca="1">H15*H16*H20</f>
        <v>26.279999999999998</v>
      </c>
      <c r="I22" s="49">
        <f t="shared" ref="I22:AL22" ca="1" si="4">I15*I16*I20</f>
        <v>26.279999999999998</v>
      </c>
      <c r="J22" s="49">
        <f t="shared" ca="1" si="4"/>
        <v>26.279999999999998</v>
      </c>
      <c r="K22" s="49">
        <f t="shared" ca="1" si="4"/>
        <v>26.279999999999998</v>
      </c>
      <c r="L22" s="49">
        <f t="shared" ca="1" si="4"/>
        <v>26.279999999999998</v>
      </c>
      <c r="M22" s="49">
        <f t="shared" ca="1" si="4"/>
        <v>26.279999999999998</v>
      </c>
      <c r="N22" s="49">
        <f t="shared" ca="1" si="4"/>
        <v>26.279999999999998</v>
      </c>
      <c r="O22" s="49">
        <f t="shared" ca="1" si="4"/>
        <v>26.279999999999998</v>
      </c>
      <c r="P22" s="49">
        <f t="shared" ca="1" si="4"/>
        <v>26.279999999999998</v>
      </c>
      <c r="Q22" s="49">
        <f t="shared" ca="1" si="4"/>
        <v>26.279999999999998</v>
      </c>
      <c r="R22" s="49">
        <f t="shared" ca="1" si="4"/>
        <v>26.279999999999998</v>
      </c>
      <c r="S22" s="49">
        <f t="shared" ca="1" si="4"/>
        <v>26.279999999999998</v>
      </c>
      <c r="T22" s="49">
        <f t="shared" ca="1" si="4"/>
        <v>26.279999999999998</v>
      </c>
      <c r="U22" s="49">
        <f t="shared" ca="1" si="4"/>
        <v>26.279999999999998</v>
      </c>
      <c r="V22" s="49">
        <f t="shared" ca="1" si="4"/>
        <v>26.279999999999998</v>
      </c>
      <c r="W22" s="49">
        <f t="shared" ca="1" si="4"/>
        <v>26.279999999999998</v>
      </c>
      <c r="X22" s="49">
        <f t="shared" ca="1" si="4"/>
        <v>26.279999999999998</v>
      </c>
      <c r="Y22" s="49">
        <f t="shared" ca="1" si="4"/>
        <v>26.279999999999998</v>
      </c>
      <c r="Z22" s="49">
        <f t="shared" ca="1" si="4"/>
        <v>26.279999999999998</v>
      </c>
      <c r="AA22" s="49">
        <f t="shared" ca="1" si="4"/>
        <v>26.279999999999998</v>
      </c>
      <c r="AB22" s="49">
        <f t="shared" ca="1" si="4"/>
        <v>26.279999999999998</v>
      </c>
      <c r="AC22" s="49">
        <f t="shared" ca="1" si="4"/>
        <v>26.279999999999998</v>
      </c>
      <c r="AD22" s="49">
        <f t="shared" ca="1" si="4"/>
        <v>26.279999999999998</v>
      </c>
      <c r="AE22" s="49">
        <f t="shared" ca="1" si="4"/>
        <v>26.279999999999998</v>
      </c>
      <c r="AF22" s="49">
        <f t="shared" ca="1" si="4"/>
        <v>26.279999999999998</v>
      </c>
      <c r="AG22" s="49">
        <f t="shared" ca="1" si="4"/>
        <v>26.279999999999998</v>
      </c>
      <c r="AH22" s="49">
        <f t="shared" ca="1" si="4"/>
        <v>26.279999999999998</v>
      </c>
      <c r="AI22" s="49">
        <f t="shared" ca="1" si="4"/>
        <v>26.279999999999998</v>
      </c>
      <c r="AJ22" s="49">
        <f t="shared" ca="1" si="4"/>
        <v>26.279999999999998</v>
      </c>
      <c r="AK22" s="49">
        <f t="shared" ca="1" si="4"/>
        <v>26.279999999999998</v>
      </c>
      <c r="AL22" s="49">
        <f t="shared" ca="1" si="4"/>
        <v>26.279999999999998</v>
      </c>
      <c r="AM22" s="49"/>
      <c r="AN22" s="49"/>
      <c r="AO22" s="49"/>
      <c r="AP22" s="49"/>
      <c r="AQ22" s="49"/>
    </row>
    <row r="23" spans="1:43" ht="16.5" customHeight="1" x14ac:dyDescent="0.35">
      <c r="A23" s="89" t="s">
        <v>305</v>
      </c>
      <c r="B23" s="25" t="s">
        <v>165</v>
      </c>
      <c r="C23" s="73" t="s">
        <v>283</v>
      </c>
      <c r="D23" s="25" t="s">
        <v>153</v>
      </c>
      <c r="E23" s="46" t="str">
        <f t="shared" si="2"/>
        <v>Dairy cattle</v>
      </c>
      <c r="F23" s="12" t="s">
        <v>122</v>
      </c>
      <c r="G23" s="223"/>
      <c r="H23" s="49">
        <f ca="1">H15*H16*(H18/Parameters!$K$10)*(1-H20)</f>
        <v>38.879999999999995</v>
      </c>
      <c r="I23" s="49">
        <f ca="1">I15*I16*(I18/Parameters!$K$10)*(1-I20)</f>
        <v>38.879999999999995</v>
      </c>
      <c r="J23" s="49">
        <f ca="1">J15*J16*(J18/Parameters!$K$10)*(1-J20)</f>
        <v>38.879999999999995</v>
      </c>
      <c r="K23" s="49">
        <f ca="1">K15*K16*(K18/Parameters!$K$10)*(1-K20)</f>
        <v>38.879999999999995</v>
      </c>
      <c r="L23" s="49">
        <f ca="1">L15*L16*(L18/Parameters!$K$10)*(1-L20)</f>
        <v>38.879999999999995</v>
      </c>
      <c r="M23" s="49">
        <f ca="1">M15*M16*(M18/Parameters!$K$10)*(1-M20)</f>
        <v>38.879999999999995</v>
      </c>
      <c r="N23" s="49">
        <f ca="1">N15*N16*(N18/Parameters!$K$10)*(1-N20)</f>
        <v>38.879999999999995</v>
      </c>
      <c r="O23" s="49">
        <f ca="1">O15*O16*(O18/Parameters!$K$10)*(1-O20)</f>
        <v>38.879999999999995</v>
      </c>
      <c r="P23" s="49">
        <f ca="1">P15*P16*(P18/Parameters!$K$10)*(1-P20)</f>
        <v>38.879999999999995</v>
      </c>
      <c r="Q23" s="49">
        <f ca="1">Q15*Q16*(Q18/Parameters!$K$10)*(1-Q20)</f>
        <v>38.879999999999995</v>
      </c>
      <c r="R23" s="49">
        <f ca="1">R15*R16*(R18/Parameters!$K$10)*(1-R20)</f>
        <v>38.879999999999995</v>
      </c>
      <c r="S23" s="49">
        <f ca="1">S15*S16*(S18/Parameters!$K$10)*(1-S20)</f>
        <v>38.879999999999995</v>
      </c>
      <c r="T23" s="49">
        <f ca="1">T15*T16*(T18/Parameters!$K$10)*(1-T20)</f>
        <v>38.879999999999995</v>
      </c>
      <c r="U23" s="49">
        <f ca="1">U15*U16*(U18/Parameters!$K$10)*(1-U20)</f>
        <v>38.879999999999995</v>
      </c>
      <c r="V23" s="49">
        <f ca="1">V15*V16*(V18/Parameters!$K$10)*(1-V20)</f>
        <v>38.879999999999995</v>
      </c>
      <c r="W23" s="49">
        <f ca="1">W15*W16*(W18/Parameters!$K$10)*(1-W20)</f>
        <v>38.879999999999995</v>
      </c>
      <c r="X23" s="49">
        <f ca="1">X15*X16*(X18/Parameters!$K$10)*(1-X20)</f>
        <v>38.879999999999995</v>
      </c>
      <c r="Y23" s="49">
        <f ca="1">Y15*Y16*(Y18/Parameters!$K$10)*(1-Y20)</f>
        <v>38.879999999999995</v>
      </c>
      <c r="Z23" s="49">
        <f ca="1">Z15*Z16*(Z18/Parameters!$K$10)*(1-Z20)</f>
        <v>38.879999999999995</v>
      </c>
      <c r="AA23" s="49">
        <f ca="1">AA15*AA16*(AA18/Parameters!$K$10)*(1-AA20)</f>
        <v>38.879999999999995</v>
      </c>
      <c r="AB23" s="49">
        <f ca="1">AB15*AB16*(AB18/Parameters!$K$10)*(1-AB20)</f>
        <v>38.879999999999995</v>
      </c>
      <c r="AC23" s="49">
        <f ca="1">AC15*AC16*(AC18/Parameters!$K$10)*(1-AC20)</f>
        <v>38.879999999999995</v>
      </c>
      <c r="AD23" s="49">
        <f ca="1">AD15*AD16*(AD18/Parameters!$K$10)*(1-AD20)</f>
        <v>38.879999999999995</v>
      </c>
      <c r="AE23" s="49">
        <f ca="1">AE15*AE16*(AE18/Parameters!$K$10)*(1-AE20)</f>
        <v>38.879999999999995</v>
      </c>
      <c r="AF23" s="49">
        <f ca="1">AF15*AF16*(AF18/Parameters!$K$10)*(1-AF20)</f>
        <v>38.879999999999995</v>
      </c>
      <c r="AG23" s="49">
        <f ca="1">AG15*AG16*(AG18/Parameters!$K$10)*(1-AG20)</f>
        <v>38.879999999999995</v>
      </c>
      <c r="AH23" s="49">
        <f ca="1">AH15*AH16*(AH18/Parameters!$K$10)*(1-AH20)</f>
        <v>38.879999999999995</v>
      </c>
      <c r="AI23" s="49">
        <f ca="1">AI15*AI16*(AI18/Parameters!$K$10)*(1-AI20)</f>
        <v>38.879999999999995</v>
      </c>
      <c r="AJ23" s="49">
        <f ca="1">AJ15*AJ16*(AJ18/Parameters!$K$10)*(1-AJ20)</f>
        <v>38.879999999999995</v>
      </c>
      <c r="AK23" s="49">
        <f ca="1">AK15*AK16*(AK18/Parameters!$K$10)*(1-AK20)</f>
        <v>38.879999999999995</v>
      </c>
      <c r="AL23" s="49">
        <f ca="1">AL15*AL16*(AL18/Parameters!$K$10)*(1-AL20)</f>
        <v>38.879999999999995</v>
      </c>
      <c r="AM23" s="49"/>
      <c r="AN23" s="49"/>
      <c r="AO23" s="49"/>
      <c r="AP23" s="49"/>
      <c r="AQ23" s="49"/>
    </row>
    <row r="24" spans="1:43" ht="18" x14ac:dyDescent="0.35">
      <c r="A24" s="67"/>
      <c r="B24" s="25" t="s">
        <v>165</v>
      </c>
      <c r="C24" s="34" t="s">
        <v>187</v>
      </c>
      <c r="D24" s="25" t="s">
        <v>153</v>
      </c>
      <c r="E24" s="54" t="str">
        <f t="shared" si="2"/>
        <v>Dairy cattle</v>
      </c>
      <c r="F24" s="52" t="s">
        <v>122</v>
      </c>
      <c r="G24" s="175"/>
      <c r="H24" s="55">
        <f ca="1">SUM(H21:H23)</f>
        <v>105.11999999999999</v>
      </c>
      <c r="I24" s="55">
        <f t="shared" ref="I24:AL24" ca="1" si="5">SUM(I21:I23)</f>
        <v>105.11999999999999</v>
      </c>
      <c r="J24" s="55">
        <f t="shared" ca="1" si="5"/>
        <v>105.11999999999999</v>
      </c>
      <c r="K24" s="55">
        <f t="shared" ca="1" si="5"/>
        <v>105.11999999999999</v>
      </c>
      <c r="L24" s="55">
        <f t="shared" ca="1" si="5"/>
        <v>105.11999999999999</v>
      </c>
      <c r="M24" s="55">
        <f t="shared" ca="1" si="5"/>
        <v>105.11999999999999</v>
      </c>
      <c r="N24" s="55">
        <f t="shared" ca="1" si="5"/>
        <v>105.11999999999999</v>
      </c>
      <c r="O24" s="55">
        <f t="shared" ca="1" si="5"/>
        <v>105.11999999999999</v>
      </c>
      <c r="P24" s="55">
        <f t="shared" ca="1" si="5"/>
        <v>105.11999999999999</v>
      </c>
      <c r="Q24" s="55">
        <f t="shared" ca="1" si="5"/>
        <v>105.11999999999999</v>
      </c>
      <c r="R24" s="55">
        <f t="shared" ca="1" si="5"/>
        <v>105.11999999999999</v>
      </c>
      <c r="S24" s="55">
        <f t="shared" ca="1" si="5"/>
        <v>105.11999999999999</v>
      </c>
      <c r="T24" s="55">
        <f t="shared" ca="1" si="5"/>
        <v>105.11999999999999</v>
      </c>
      <c r="U24" s="55">
        <f t="shared" ca="1" si="5"/>
        <v>105.11999999999999</v>
      </c>
      <c r="V24" s="55">
        <f t="shared" ca="1" si="5"/>
        <v>105.11999999999999</v>
      </c>
      <c r="W24" s="55">
        <f t="shared" ca="1" si="5"/>
        <v>105.11999999999999</v>
      </c>
      <c r="X24" s="55">
        <f t="shared" ca="1" si="5"/>
        <v>105.11999999999999</v>
      </c>
      <c r="Y24" s="55">
        <f t="shared" ca="1" si="5"/>
        <v>105.11999999999999</v>
      </c>
      <c r="Z24" s="55">
        <f t="shared" ca="1" si="5"/>
        <v>105.11999999999999</v>
      </c>
      <c r="AA24" s="55">
        <f t="shared" ca="1" si="5"/>
        <v>105.11999999999999</v>
      </c>
      <c r="AB24" s="55">
        <f t="shared" ca="1" si="5"/>
        <v>105.11999999999999</v>
      </c>
      <c r="AC24" s="55">
        <f t="shared" ca="1" si="5"/>
        <v>105.11999999999999</v>
      </c>
      <c r="AD24" s="55">
        <f t="shared" ca="1" si="5"/>
        <v>105.11999999999999</v>
      </c>
      <c r="AE24" s="55">
        <f t="shared" ca="1" si="5"/>
        <v>105.11999999999999</v>
      </c>
      <c r="AF24" s="55">
        <f t="shared" ca="1" si="5"/>
        <v>105.11999999999999</v>
      </c>
      <c r="AG24" s="55">
        <f t="shared" ca="1" si="5"/>
        <v>105.11999999999999</v>
      </c>
      <c r="AH24" s="55">
        <f t="shared" ca="1" si="5"/>
        <v>105.11999999999999</v>
      </c>
      <c r="AI24" s="55">
        <f t="shared" ca="1" si="5"/>
        <v>105.11999999999999</v>
      </c>
      <c r="AJ24" s="55">
        <f t="shared" ca="1" si="5"/>
        <v>105.11999999999999</v>
      </c>
      <c r="AK24" s="55">
        <f t="shared" ca="1" si="5"/>
        <v>105.11999999999999</v>
      </c>
      <c r="AL24" s="55">
        <f t="shared" ca="1" si="5"/>
        <v>105.11999999999999</v>
      </c>
      <c r="AM24" s="55"/>
      <c r="AN24" s="55"/>
      <c r="AO24" s="55"/>
      <c r="AP24" s="55"/>
      <c r="AQ24" s="55"/>
    </row>
    <row r="25" spans="1:43" x14ac:dyDescent="0.25">
      <c r="A25" s="105" t="s">
        <v>381</v>
      </c>
      <c r="B25" s="107"/>
      <c r="C25" s="82" t="s">
        <v>400</v>
      </c>
      <c r="D25" s="26" t="s">
        <v>153</v>
      </c>
      <c r="E25" s="108" t="str">
        <f t="shared" si="2"/>
        <v>Dairy cattle</v>
      </c>
      <c r="F25" s="82" t="s">
        <v>122</v>
      </c>
      <c r="G25" s="225" t="str">
        <f ca="1">IFERROR(IF(SUM($H25:AQ25)=0,"OK","Error - all years do not = 0"),"Error - check input data")</f>
        <v>OK</v>
      </c>
      <c r="H25" s="74">
        <f ca="1">(H15*H16)-H24</f>
        <v>0</v>
      </c>
      <c r="I25" s="74">
        <f t="shared" ref="I25:AL25" ca="1" si="6">(I15*I16)-I24</f>
        <v>0</v>
      </c>
      <c r="J25" s="74">
        <f t="shared" ca="1" si="6"/>
        <v>0</v>
      </c>
      <c r="K25" s="74">
        <f t="shared" ca="1" si="6"/>
        <v>0</v>
      </c>
      <c r="L25" s="74">
        <f t="shared" ca="1" si="6"/>
        <v>0</v>
      </c>
      <c r="M25" s="74">
        <f t="shared" ca="1" si="6"/>
        <v>0</v>
      </c>
      <c r="N25" s="74">
        <f t="shared" ca="1" si="6"/>
        <v>0</v>
      </c>
      <c r="O25" s="74">
        <f t="shared" ca="1" si="6"/>
        <v>0</v>
      </c>
      <c r="P25" s="74">
        <f t="shared" ca="1" si="6"/>
        <v>0</v>
      </c>
      <c r="Q25" s="74">
        <f t="shared" ca="1" si="6"/>
        <v>0</v>
      </c>
      <c r="R25" s="74">
        <f t="shared" ca="1" si="6"/>
        <v>0</v>
      </c>
      <c r="S25" s="74">
        <f t="shared" ca="1" si="6"/>
        <v>0</v>
      </c>
      <c r="T25" s="74">
        <f t="shared" ca="1" si="6"/>
        <v>0</v>
      </c>
      <c r="U25" s="74">
        <f t="shared" ca="1" si="6"/>
        <v>0</v>
      </c>
      <c r="V25" s="74">
        <f t="shared" ca="1" si="6"/>
        <v>0</v>
      </c>
      <c r="W25" s="74">
        <f t="shared" ca="1" si="6"/>
        <v>0</v>
      </c>
      <c r="X25" s="74">
        <f t="shared" ca="1" si="6"/>
        <v>0</v>
      </c>
      <c r="Y25" s="74">
        <f t="shared" ca="1" si="6"/>
        <v>0</v>
      </c>
      <c r="Z25" s="74">
        <f t="shared" ca="1" si="6"/>
        <v>0</v>
      </c>
      <c r="AA25" s="74">
        <f t="shared" ca="1" si="6"/>
        <v>0</v>
      </c>
      <c r="AB25" s="74">
        <f t="shared" ca="1" si="6"/>
        <v>0</v>
      </c>
      <c r="AC25" s="74">
        <f t="shared" ca="1" si="6"/>
        <v>0</v>
      </c>
      <c r="AD25" s="74">
        <f t="shared" ca="1" si="6"/>
        <v>0</v>
      </c>
      <c r="AE25" s="74">
        <f t="shared" ca="1" si="6"/>
        <v>0</v>
      </c>
      <c r="AF25" s="74">
        <f t="shared" ca="1" si="6"/>
        <v>0</v>
      </c>
      <c r="AG25" s="74">
        <f t="shared" ca="1" si="6"/>
        <v>0</v>
      </c>
      <c r="AH25" s="74">
        <f t="shared" ca="1" si="6"/>
        <v>0</v>
      </c>
      <c r="AI25" s="74">
        <f t="shared" ca="1" si="6"/>
        <v>0</v>
      </c>
      <c r="AJ25" s="74">
        <f t="shared" ca="1" si="6"/>
        <v>0</v>
      </c>
      <c r="AK25" s="74">
        <f t="shared" ca="1" si="6"/>
        <v>0</v>
      </c>
      <c r="AL25" s="74">
        <f t="shared" ca="1" si="6"/>
        <v>0</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Dairy cattle</v>
      </c>
      <c r="F27" s="12" t="s">
        <v>249</v>
      </c>
      <c r="G27" s="221"/>
      <c r="H27" s="56">
        <f ca="1">H21*H19</f>
        <v>23.975999999999996</v>
      </c>
      <c r="I27" s="56">
        <f t="shared" ref="I27:AL27" ca="1" si="7">I21*I19</f>
        <v>23.975999999999996</v>
      </c>
      <c r="J27" s="56">
        <f t="shared" ca="1" si="7"/>
        <v>23.975999999999996</v>
      </c>
      <c r="K27" s="56">
        <f t="shared" ca="1" si="7"/>
        <v>23.975999999999996</v>
      </c>
      <c r="L27" s="56">
        <f t="shared" ca="1" si="7"/>
        <v>23.975999999999996</v>
      </c>
      <c r="M27" s="56">
        <f t="shared" ca="1" si="7"/>
        <v>23.975999999999996</v>
      </c>
      <c r="N27" s="56">
        <f t="shared" ca="1" si="7"/>
        <v>23.975999999999996</v>
      </c>
      <c r="O27" s="56">
        <f t="shared" ca="1" si="7"/>
        <v>23.975999999999996</v>
      </c>
      <c r="P27" s="56">
        <f t="shared" ca="1" si="7"/>
        <v>23.975999999999996</v>
      </c>
      <c r="Q27" s="56">
        <f t="shared" ca="1" si="7"/>
        <v>23.975999999999996</v>
      </c>
      <c r="R27" s="56">
        <f t="shared" ca="1" si="7"/>
        <v>23.975999999999996</v>
      </c>
      <c r="S27" s="56">
        <f t="shared" ca="1" si="7"/>
        <v>23.975999999999996</v>
      </c>
      <c r="T27" s="56">
        <f t="shared" ca="1" si="7"/>
        <v>23.975999999999996</v>
      </c>
      <c r="U27" s="56">
        <f t="shared" ca="1" si="7"/>
        <v>23.975999999999996</v>
      </c>
      <c r="V27" s="56">
        <f t="shared" ca="1" si="7"/>
        <v>23.975999999999996</v>
      </c>
      <c r="W27" s="56">
        <f t="shared" ca="1" si="7"/>
        <v>23.975999999999996</v>
      </c>
      <c r="X27" s="56">
        <f t="shared" ca="1" si="7"/>
        <v>23.975999999999996</v>
      </c>
      <c r="Y27" s="56">
        <f t="shared" ca="1" si="7"/>
        <v>23.975999999999996</v>
      </c>
      <c r="Z27" s="56">
        <f t="shared" ca="1" si="7"/>
        <v>23.975999999999996</v>
      </c>
      <c r="AA27" s="56">
        <f t="shared" ca="1" si="7"/>
        <v>23.975999999999996</v>
      </c>
      <c r="AB27" s="56">
        <f t="shared" ca="1" si="7"/>
        <v>23.975999999999996</v>
      </c>
      <c r="AC27" s="56">
        <f t="shared" ca="1" si="7"/>
        <v>23.975999999999996</v>
      </c>
      <c r="AD27" s="56">
        <f t="shared" ca="1" si="7"/>
        <v>23.975999999999996</v>
      </c>
      <c r="AE27" s="56">
        <f t="shared" ca="1" si="7"/>
        <v>23.975999999999996</v>
      </c>
      <c r="AF27" s="56">
        <f t="shared" ca="1" si="7"/>
        <v>23.975999999999996</v>
      </c>
      <c r="AG27" s="56">
        <f t="shared" ca="1" si="7"/>
        <v>23.975999999999996</v>
      </c>
      <c r="AH27" s="56">
        <f t="shared" ca="1" si="7"/>
        <v>23.975999999999996</v>
      </c>
      <c r="AI27" s="56">
        <f t="shared" ca="1" si="7"/>
        <v>23.975999999999996</v>
      </c>
      <c r="AJ27" s="56">
        <f t="shared" ca="1" si="7"/>
        <v>23.975999999999996</v>
      </c>
      <c r="AK27" s="56">
        <f t="shared" ca="1" si="7"/>
        <v>23.975999999999996</v>
      </c>
      <c r="AL27" s="56">
        <f t="shared" ca="1" si="7"/>
        <v>23.975999999999996</v>
      </c>
      <c r="AM27" s="56"/>
      <c r="AN27" s="56"/>
      <c r="AO27" s="56"/>
      <c r="AP27" s="56"/>
      <c r="AQ27" s="56"/>
    </row>
    <row r="28" spans="1:43" ht="18" x14ac:dyDescent="0.35">
      <c r="A28" s="89" t="s">
        <v>297</v>
      </c>
      <c r="B28" s="25" t="s">
        <v>165</v>
      </c>
      <c r="C28" s="73" t="s">
        <v>280</v>
      </c>
      <c r="D28" s="25" t="s">
        <v>153</v>
      </c>
      <c r="E28" s="46" t="str">
        <f t="shared" si="2"/>
        <v>Dairy cattle</v>
      </c>
      <c r="F28" s="12" t="s">
        <v>122</v>
      </c>
      <c r="G28" s="221"/>
      <c r="H28" s="56">
        <f ca="1">H22*H19</f>
        <v>15.767999999999997</v>
      </c>
      <c r="I28" s="56">
        <f t="shared" ref="I28:AL28" ca="1" si="8">I22*I19</f>
        <v>15.767999999999997</v>
      </c>
      <c r="J28" s="56">
        <f t="shared" ca="1" si="8"/>
        <v>15.767999999999997</v>
      </c>
      <c r="K28" s="56">
        <f t="shared" ca="1" si="8"/>
        <v>15.767999999999997</v>
      </c>
      <c r="L28" s="56">
        <f t="shared" ca="1" si="8"/>
        <v>15.767999999999997</v>
      </c>
      <c r="M28" s="56">
        <f t="shared" ca="1" si="8"/>
        <v>15.767999999999997</v>
      </c>
      <c r="N28" s="56">
        <f t="shared" ca="1" si="8"/>
        <v>15.767999999999997</v>
      </c>
      <c r="O28" s="56">
        <f t="shared" ca="1" si="8"/>
        <v>15.767999999999997</v>
      </c>
      <c r="P28" s="56">
        <f t="shared" ca="1" si="8"/>
        <v>15.767999999999997</v>
      </c>
      <c r="Q28" s="56">
        <f t="shared" ca="1" si="8"/>
        <v>15.767999999999997</v>
      </c>
      <c r="R28" s="56">
        <f t="shared" ca="1" si="8"/>
        <v>15.767999999999997</v>
      </c>
      <c r="S28" s="56">
        <f t="shared" ca="1" si="8"/>
        <v>15.767999999999997</v>
      </c>
      <c r="T28" s="56">
        <f t="shared" ca="1" si="8"/>
        <v>15.767999999999997</v>
      </c>
      <c r="U28" s="56">
        <f t="shared" ca="1" si="8"/>
        <v>15.767999999999997</v>
      </c>
      <c r="V28" s="56">
        <f t="shared" ca="1" si="8"/>
        <v>15.767999999999997</v>
      </c>
      <c r="W28" s="56">
        <f t="shared" ca="1" si="8"/>
        <v>15.767999999999997</v>
      </c>
      <c r="X28" s="56">
        <f t="shared" ca="1" si="8"/>
        <v>15.767999999999997</v>
      </c>
      <c r="Y28" s="56">
        <f t="shared" ca="1" si="8"/>
        <v>15.767999999999997</v>
      </c>
      <c r="Z28" s="56">
        <f t="shared" ca="1" si="8"/>
        <v>15.767999999999997</v>
      </c>
      <c r="AA28" s="56">
        <f t="shared" ca="1" si="8"/>
        <v>15.767999999999997</v>
      </c>
      <c r="AB28" s="56">
        <f t="shared" ca="1" si="8"/>
        <v>15.767999999999997</v>
      </c>
      <c r="AC28" s="56">
        <f t="shared" ca="1" si="8"/>
        <v>15.767999999999997</v>
      </c>
      <c r="AD28" s="56">
        <f t="shared" ca="1" si="8"/>
        <v>15.767999999999997</v>
      </c>
      <c r="AE28" s="56">
        <f t="shared" ca="1" si="8"/>
        <v>15.767999999999997</v>
      </c>
      <c r="AF28" s="56">
        <f t="shared" ca="1" si="8"/>
        <v>15.767999999999997</v>
      </c>
      <c r="AG28" s="56">
        <f t="shared" ca="1" si="8"/>
        <v>15.767999999999997</v>
      </c>
      <c r="AH28" s="56">
        <f t="shared" ca="1" si="8"/>
        <v>15.767999999999997</v>
      </c>
      <c r="AI28" s="56">
        <f t="shared" ca="1" si="8"/>
        <v>15.767999999999997</v>
      </c>
      <c r="AJ28" s="56">
        <f t="shared" ca="1" si="8"/>
        <v>15.767999999999997</v>
      </c>
      <c r="AK28" s="56">
        <f t="shared" ca="1" si="8"/>
        <v>15.767999999999997</v>
      </c>
      <c r="AL28" s="56">
        <f t="shared" ca="1" si="8"/>
        <v>15.767999999999997</v>
      </c>
      <c r="AM28" s="56"/>
      <c r="AN28" s="56"/>
      <c r="AO28" s="56"/>
      <c r="AP28" s="56"/>
      <c r="AQ28" s="56"/>
    </row>
    <row r="29" spans="1:43" ht="18" x14ac:dyDescent="0.35">
      <c r="A29" s="89" t="s">
        <v>298</v>
      </c>
      <c r="B29" s="25" t="s">
        <v>165</v>
      </c>
      <c r="C29" s="73" t="s">
        <v>272</v>
      </c>
      <c r="D29" s="25" t="s">
        <v>153</v>
      </c>
      <c r="E29" s="46" t="str">
        <f t="shared" si="2"/>
        <v>Dairy cattle</v>
      </c>
      <c r="F29" s="12" t="s">
        <v>122</v>
      </c>
      <c r="G29" s="221"/>
      <c r="H29" s="56">
        <f ca="1">H23*H19</f>
        <v>23.327999999999996</v>
      </c>
      <c r="I29" s="56">
        <f t="shared" ref="I29:AL29" ca="1" si="9">I23*I19</f>
        <v>23.327999999999996</v>
      </c>
      <c r="J29" s="56">
        <f t="shared" ca="1" si="9"/>
        <v>23.327999999999996</v>
      </c>
      <c r="K29" s="56">
        <f t="shared" ca="1" si="9"/>
        <v>23.327999999999996</v>
      </c>
      <c r="L29" s="56">
        <f t="shared" ca="1" si="9"/>
        <v>23.327999999999996</v>
      </c>
      <c r="M29" s="56">
        <f t="shared" ca="1" si="9"/>
        <v>23.327999999999996</v>
      </c>
      <c r="N29" s="56">
        <f t="shared" ca="1" si="9"/>
        <v>23.327999999999996</v>
      </c>
      <c r="O29" s="56">
        <f t="shared" ca="1" si="9"/>
        <v>23.327999999999996</v>
      </c>
      <c r="P29" s="56">
        <f t="shared" ca="1" si="9"/>
        <v>23.327999999999996</v>
      </c>
      <c r="Q29" s="56">
        <f t="shared" ca="1" si="9"/>
        <v>23.327999999999996</v>
      </c>
      <c r="R29" s="56">
        <f t="shared" ca="1" si="9"/>
        <v>23.327999999999996</v>
      </c>
      <c r="S29" s="56">
        <f t="shared" ca="1" si="9"/>
        <v>23.327999999999996</v>
      </c>
      <c r="T29" s="56">
        <f t="shared" ca="1" si="9"/>
        <v>23.327999999999996</v>
      </c>
      <c r="U29" s="56">
        <f t="shared" ca="1" si="9"/>
        <v>23.327999999999996</v>
      </c>
      <c r="V29" s="56">
        <f t="shared" ca="1" si="9"/>
        <v>23.327999999999996</v>
      </c>
      <c r="W29" s="56">
        <f t="shared" ca="1" si="9"/>
        <v>23.327999999999996</v>
      </c>
      <c r="X29" s="56">
        <f t="shared" ca="1" si="9"/>
        <v>23.327999999999996</v>
      </c>
      <c r="Y29" s="56">
        <f t="shared" ca="1" si="9"/>
        <v>23.327999999999996</v>
      </c>
      <c r="Z29" s="56">
        <f t="shared" ca="1" si="9"/>
        <v>23.327999999999996</v>
      </c>
      <c r="AA29" s="56">
        <f t="shared" ca="1" si="9"/>
        <v>23.327999999999996</v>
      </c>
      <c r="AB29" s="56">
        <f t="shared" ca="1" si="9"/>
        <v>23.327999999999996</v>
      </c>
      <c r="AC29" s="56">
        <f t="shared" ca="1" si="9"/>
        <v>23.327999999999996</v>
      </c>
      <c r="AD29" s="56">
        <f t="shared" ca="1" si="9"/>
        <v>23.327999999999996</v>
      </c>
      <c r="AE29" s="56">
        <f t="shared" ca="1" si="9"/>
        <v>23.327999999999996</v>
      </c>
      <c r="AF29" s="56">
        <f t="shared" ca="1" si="9"/>
        <v>23.327999999999996</v>
      </c>
      <c r="AG29" s="56">
        <f t="shared" ca="1" si="9"/>
        <v>23.327999999999996</v>
      </c>
      <c r="AH29" s="56">
        <f t="shared" ca="1" si="9"/>
        <v>23.327999999999996</v>
      </c>
      <c r="AI29" s="56">
        <f t="shared" ca="1" si="9"/>
        <v>23.327999999999996</v>
      </c>
      <c r="AJ29" s="56">
        <f t="shared" ca="1" si="9"/>
        <v>23.327999999999996</v>
      </c>
      <c r="AK29" s="56">
        <f t="shared" ca="1" si="9"/>
        <v>23.327999999999996</v>
      </c>
      <c r="AL29" s="56">
        <f t="shared" ca="1" si="9"/>
        <v>23.327999999999996</v>
      </c>
      <c r="AM29" s="56"/>
      <c r="AN29" s="56"/>
      <c r="AO29" s="56"/>
      <c r="AP29" s="56"/>
      <c r="AQ29" s="56"/>
    </row>
    <row r="30" spans="1:43" x14ac:dyDescent="0.25">
      <c r="A30" s="68"/>
      <c r="B30" s="25" t="s">
        <v>165</v>
      </c>
      <c r="C30" s="53" t="s">
        <v>382</v>
      </c>
      <c r="D30" s="53" t="s">
        <v>153</v>
      </c>
      <c r="E30" s="54" t="str">
        <f t="shared" si="2"/>
        <v>Dairy cattle</v>
      </c>
      <c r="F30" s="52" t="s">
        <v>122</v>
      </c>
      <c r="G30" s="223"/>
      <c r="H30" s="57">
        <f ca="1">SUM(H27:H29)</f>
        <v>63.071999999999989</v>
      </c>
      <c r="I30" s="57">
        <f t="shared" ref="I30:AL30" ca="1" si="10">SUM(I27:I29)</f>
        <v>63.071999999999989</v>
      </c>
      <c r="J30" s="57">
        <f t="shared" ca="1" si="10"/>
        <v>63.071999999999989</v>
      </c>
      <c r="K30" s="57">
        <f t="shared" ca="1" si="10"/>
        <v>63.071999999999989</v>
      </c>
      <c r="L30" s="57">
        <f t="shared" ca="1" si="10"/>
        <v>63.071999999999989</v>
      </c>
      <c r="M30" s="57">
        <f t="shared" ca="1" si="10"/>
        <v>63.071999999999989</v>
      </c>
      <c r="N30" s="57">
        <f t="shared" ca="1" si="10"/>
        <v>63.071999999999989</v>
      </c>
      <c r="O30" s="57">
        <f t="shared" ca="1" si="10"/>
        <v>63.071999999999989</v>
      </c>
      <c r="P30" s="57">
        <f t="shared" ca="1" si="10"/>
        <v>63.071999999999989</v>
      </c>
      <c r="Q30" s="57">
        <f t="shared" ca="1" si="10"/>
        <v>63.071999999999989</v>
      </c>
      <c r="R30" s="57">
        <f t="shared" ca="1" si="10"/>
        <v>63.071999999999989</v>
      </c>
      <c r="S30" s="57">
        <f t="shared" ca="1" si="10"/>
        <v>63.071999999999989</v>
      </c>
      <c r="T30" s="57">
        <f t="shared" ca="1" si="10"/>
        <v>63.071999999999989</v>
      </c>
      <c r="U30" s="57">
        <f t="shared" ca="1" si="10"/>
        <v>63.071999999999989</v>
      </c>
      <c r="V30" s="57">
        <f t="shared" ca="1" si="10"/>
        <v>63.071999999999989</v>
      </c>
      <c r="W30" s="57">
        <f t="shared" ca="1" si="10"/>
        <v>63.071999999999989</v>
      </c>
      <c r="X30" s="57">
        <f t="shared" ca="1" si="10"/>
        <v>63.071999999999989</v>
      </c>
      <c r="Y30" s="57">
        <f t="shared" ca="1" si="10"/>
        <v>63.071999999999989</v>
      </c>
      <c r="Z30" s="57">
        <f t="shared" ca="1" si="10"/>
        <v>63.071999999999989</v>
      </c>
      <c r="AA30" s="57">
        <f t="shared" ca="1" si="10"/>
        <v>63.071999999999989</v>
      </c>
      <c r="AB30" s="57">
        <f t="shared" ca="1" si="10"/>
        <v>63.071999999999989</v>
      </c>
      <c r="AC30" s="57">
        <f t="shared" ca="1" si="10"/>
        <v>63.071999999999989</v>
      </c>
      <c r="AD30" s="57">
        <f t="shared" ca="1" si="10"/>
        <v>63.071999999999989</v>
      </c>
      <c r="AE30" s="57">
        <f t="shared" ca="1" si="10"/>
        <v>63.071999999999989</v>
      </c>
      <c r="AF30" s="57">
        <f t="shared" ca="1" si="10"/>
        <v>63.071999999999989</v>
      </c>
      <c r="AG30" s="57">
        <f t="shared" ca="1" si="10"/>
        <v>63.071999999999989</v>
      </c>
      <c r="AH30" s="57">
        <f t="shared" ca="1" si="10"/>
        <v>63.071999999999989</v>
      </c>
      <c r="AI30" s="57">
        <f t="shared" ca="1" si="10"/>
        <v>63.071999999999989</v>
      </c>
      <c r="AJ30" s="57">
        <f t="shared" ca="1" si="10"/>
        <v>63.071999999999989</v>
      </c>
      <c r="AK30" s="57">
        <f t="shared" ca="1" si="10"/>
        <v>63.071999999999989</v>
      </c>
      <c r="AL30" s="57">
        <f t="shared" ca="1" si="10"/>
        <v>63.071999999999989</v>
      </c>
      <c r="AM30" s="57"/>
      <c r="AN30" s="57"/>
      <c r="AO30" s="57"/>
      <c r="AP30" s="57"/>
      <c r="AQ30" s="57"/>
    </row>
    <row r="31" spans="1:43" x14ac:dyDescent="0.25">
      <c r="A31" s="105" t="s">
        <v>383</v>
      </c>
      <c r="B31" s="27"/>
      <c r="C31" s="82" t="s">
        <v>401</v>
      </c>
      <c r="D31" s="26" t="s">
        <v>153</v>
      </c>
      <c r="E31" s="108" t="str">
        <f t="shared" si="2"/>
        <v>Dairy cattle</v>
      </c>
      <c r="F31" s="82" t="s">
        <v>122</v>
      </c>
      <c r="G31" s="225" t="str">
        <f ca="1">IFERROR(IF(SUM($H31:AQ31)=0,"OK","Error - all years do not = 0"),"Error - check input data")</f>
        <v>OK</v>
      </c>
      <c r="H31" s="74">
        <f ca="1">(H24*H19)-H30</f>
        <v>0</v>
      </c>
      <c r="I31" s="74">
        <f t="shared" ref="I31:AL31" ca="1" si="11">(I24*I19)-I30</f>
        <v>0</v>
      </c>
      <c r="J31" s="74">
        <f t="shared" ca="1" si="11"/>
        <v>0</v>
      </c>
      <c r="K31" s="74">
        <f t="shared" ca="1" si="11"/>
        <v>0</v>
      </c>
      <c r="L31" s="74">
        <f t="shared" ca="1" si="11"/>
        <v>0</v>
      </c>
      <c r="M31" s="74">
        <f t="shared" ca="1" si="11"/>
        <v>0</v>
      </c>
      <c r="N31" s="74">
        <f t="shared" ca="1" si="11"/>
        <v>0</v>
      </c>
      <c r="O31" s="74">
        <f t="shared" ca="1" si="11"/>
        <v>0</v>
      </c>
      <c r="P31" s="74">
        <f t="shared" ca="1" si="11"/>
        <v>0</v>
      </c>
      <c r="Q31" s="74">
        <f t="shared" ca="1" si="11"/>
        <v>0</v>
      </c>
      <c r="R31" s="74">
        <f t="shared" ca="1" si="11"/>
        <v>0</v>
      </c>
      <c r="S31" s="74">
        <f t="shared" ca="1" si="11"/>
        <v>0</v>
      </c>
      <c r="T31" s="74">
        <f t="shared" ca="1" si="11"/>
        <v>0</v>
      </c>
      <c r="U31" s="74">
        <f t="shared" ca="1" si="11"/>
        <v>0</v>
      </c>
      <c r="V31" s="74">
        <f t="shared" ca="1" si="11"/>
        <v>0</v>
      </c>
      <c r="W31" s="74">
        <f t="shared" ca="1" si="11"/>
        <v>0</v>
      </c>
      <c r="X31" s="74">
        <f t="shared" ca="1" si="11"/>
        <v>0</v>
      </c>
      <c r="Y31" s="74">
        <f t="shared" ca="1" si="11"/>
        <v>0</v>
      </c>
      <c r="Z31" s="74">
        <f t="shared" ca="1" si="11"/>
        <v>0</v>
      </c>
      <c r="AA31" s="74">
        <f t="shared" ca="1" si="11"/>
        <v>0</v>
      </c>
      <c r="AB31" s="74">
        <f t="shared" ca="1" si="11"/>
        <v>0</v>
      </c>
      <c r="AC31" s="74">
        <f t="shared" ca="1" si="11"/>
        <v>0</v>
      </c>
      <c r="AD31" s="74">
        <f t="shared" ca="1" si="11"/>
        <v>0</v>
      </c>
      <c r="AE31" s="74">
        <f t="shared" ca="1" si="11"/>
        <v>0</v>
      </c>
      <c r="AF31" s="74">
        <f t="shared" ca="1" si="11"/>
        <v>0</v>
      </c>
      <c r="AG31" s="74">
        <f t="shared" ca="1" si="11"/>
        <v>0</v>
      </c>
      <c r="AH31" s="74">
        <f t="shared" ca="1" si="11"/>
        <v>0</v>
      </c>
      <c r="AI31" s="74">
        <f t="shared" ca="1" si="11"/>
        <v>0</v>
      </c>
      <c r="AJ31" s="74">
        <f t="shared" ca="1" si="11"/>
        <v>0</v>
      </c>
      <c r="AK31" s="74">
        <f t="shared" ca="1" si="11"/>
        <v>0</v>
      </c>
      <c r="AL31" s="74">
        <f t="shared" ca="1" si="11"/>
        <v>0</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Xhouse_slurry_Dairy cattle</v>
      </c>
      <c r="B33" s="25" t="s">
        <v>165</v>
      </c>
      <c r="C33" s="119" t="s">
        <v>442</v>
      </c>
      <c r="D33" s="77" t="str">
        <f>VLOOKUP(A33,Parameters,4,0)</f>
        <v>-</v>
      </c>
      <c r="E33" s="46" t="str">
        <f t="shared" si="2"/>
        <v>Dairy cattle</v>
      </c>
      <c r="F33" s="77" t="str">
        <f>VLOOKUP(A33,Parameters,6,0)</f>
        <v>Fraction</v>
      </c>
      <c r="G33" s="223"/>
      <c r="H33" s="357">
        <f>INDEX(Parameters,MATCH($A33,Parameters!$A:$A,0),MATCH(H$3,Parameters!$8:$8,0))</f>
        <v>0.8</v>
      </c>
      <c r="I33" s="357">
        <f>INDEX(Parameters,MATCH($A33,Parameters!$A:$A,0),MATCH(I$3,Parameters!$8:$8,0))</f>
        <v>0.8</v>
      </c>
      <c r="J33" s="357">
        <f>INDEX(Parameters,MATCH($A33,Parameters!$A:$A,0),MATCH(J$3,Parameters!$8:$8,0))</f>
        <v>0.8</v>
      </c>
      <c r="K33" s="357">
        <f>INDEX(Parameters,MATCH($A33,Parameters!$A:$A,0),MATCH(K$3,Parameters!$8:$8,0))</f>
        <v>0.8</v>
      </c>
      <c r="L33" s="357">
        <f>INDEX(Parameters,MATCH($A33,Parameters!$A:$A,0),MATCH(L$3,Parameters!$8:$8,0))</f>
        <v>0.8</v>
      </c>
      <c r="M33" s="357">
        <f>INDEX(Parameters,MATCH($A33,Parameters!$A:$A,0),MATCH(M$3,Parameters!$8:$8,0))</f>
        <v>0.8</v>
      </c>
      <c r="N33" s="357">
        <f>INDEX(Parameters,MATCH($A33,Parameters!$A:$A,0),MATCH(N$3,Parameters!$8:$8,0))</f>
        <v>0.8</v>
      </c>
      <c r="O33" s="357">
        <f>INDEX(Parameters,MATCH($A33,Parameters!$A:$A,0),MATCH(O$3,Parameters!$8:$8,0))</f>
        <v>0.8</v>
      </c>
      <c r="P33" s="357">
        <f>INDEX(Parameters,MATCH($A33,Parameters!$A:$A,0),MATCH(P$3,Parameters!$8:$8,0))</f>
        <v>0.8</v>
      </c>
      <c r="Q33" s="357">
        <f>INDEX(Parameters,MATCH($A33,Parameters!$A:$A,0),MATCH(Q$3,Parameters!$8:$8,0))</f>
        <v>0.8</v>
      </c>
      <c r="R33" s="357">
        <f>INDEX(Parameters,MATCH($A33,Parameters!$A:$A,0),MATCH(R$3,Parameters!$8:$8,0))</f>
        <v>0.8</v>
      </c>
      <c r="S33" s="357">
        <f>INDEX(Parameters,MATCH($A33,Parameters!$A:$A,0),MATCH(S$3,Parameters!$8:$8,0))</f>
        <v>0.8</v>
      </c>
      <c r="T33" s="357">
        <f>INDEX(Parameters,MATCH($A33,Parameters!$A:$A,0),MATCH(T$3,Parameters!$8:$8,0))</f>
        <v>0.8</v>
      </c>
      <c r="U33" s="357">
        <f>INDEX(Parameters,MATCH($A33,Parameters!$A:$A,0),MATCH(U$3,Parameters!$8:$8,0))</f>
        <v>0.8</v>
      </c>
      <c r="V33" s="357">
        <f>INDEX(Parameters,MATCH($A33,Parameters!$A:$A,0),MATCH(V$3,Parameters!$8:$8,0))</f>
        <v>0.8</v>
      </c>
      <c r="W33" s="357">
        <f>INDEX(Parameters,MATCH($A33,Parameters!$A:$A,0),MATCH(W$3,Parameters!$8:$8,0))</f>
        <v>0.8</v>
      </c>
      <c r="X33" s="357">
        <f>INDEX(Parameters,MATCH($A33,Parameters!$A:$A,0),MATCH(X$3,Parameters!$8:$8,0))</f>
        <v>0.8</v>
      </c>
      <c r="Y33" s="357">
        <f>INDEX(Parameters,MATCH($A33,Parameters!$A:$A,0),MATCH(Y$3,Parameters!$8:$8,0))</f>
        <v>0.8</v>
      </c>
      <c r="Z33" s="357">
        <f>INDEX(Parameters,MATCH($A33,Parameters!$A:$A,0),MATCH(Z$3,Parameters!$8:$8,0))</f>
        <v>0.8</v>
      </c>
      <c r="AA33" s="357">
        <f>INDEX(Parameters,MATCH($A33,Parameters!$A:$A,0),MATCH(AA$3,Parameters!$8:$8,0))</f>
        <v>0.8</v>
      </c>
      <c r="AB33" s="357">
        <f>INDEX(Parameters,MATCH($A33,Parameters!$A:$A,0),MATCH(AB$3,Parameters!$8:$8,0))</f>
        <v>0.8</v>
      </c>
      <c r="AC33" s="357">
        <f>INDEX(Parameters,MATCH($A33,Parameters!$A:$A,0),MATCH(AC$3,Parameters!$8:$8,0))</f>
        <v>0.8</v>
      </c>
      <c r="AD33" s="357">
        <f>INDEX(Parameters,MATCH($A33,Parameters!$A:$A,0),MATCH(AD$3,Parameters!$8:$8,0))</f>
        <v>0.8</v>
      </c>
      <c r="AE33" s="357">
        <f>INDEX(Parameters,MATCH($A33,Parameters!$A:$A,0),MATCH(AE$3,Parameters!$8:$8,0))</f>
        <v>0.8</v>
      </c>
      <c r="AF33" s="357">
        <f>INDEX(Parameters,MATCH($A33,Parameters!$A:$A,0),MATCH(AF$3,Parameters!$8:$8,0))</f>
        <v>0.8</v>
      </c>
      <c r="AG33" s="357">
        <f>INDEX(Parameters,MATCH($A33,Parameters!$A:$A,0),MATCH(AG$3,Parameters!$8:$8,0))</f>
        <v>0.8</v>
      </c>
      <c r="AH33" s="357">
        <f>INDEX(Parameters,MATCH($A33,Parameters!$A:$A,0),MATCH(AH$3,Parameters!$8:$8,0))</f>
        <v>0.8</v>
      </c>
      <c r="AI33" s="357">
        <f>INDEX(Parameters,MATCH($A33,Parameters!$A:$A,0),MATCH(AI$3,Parameters!$8:$8,0))</f>
        <v>0.8</v>
      </c>
      <c r="AJ33" s="357">
        <f>INDEX(Parameters,MATCH($A33,Parameters!$A:$A,0),MATCH(AJ$3,Parameters!$8:$8,0))</f>
        <v>0.8</v>
      </c>
      <c r="AK33" s="357">
        <f>INDEX(Parameters,MATCH($A33,Parameters!$A:$A,0),MATCH(AK$3,Parameters!$8:$8,0))</f>
        <v>0.8</v>
      </c>
      <c r="AL33" s="357">
        <f>INDEX(Parameters,MATCH($A33,Parameters!$A:$A,0),MATCH(AL$3,Parameters!$8:$8,0))</f>
        <v>0.8</v>
      </c>
      <c r="AM33" s="357"/>
      <c r="AN33" s="357"/>
      <c r="AO33" s="357"/>
      <c r="AP33" s="357"/>
      <c r="AQ33" s="357"/>
    </row>
    <row r="34" spans="1:43" ht="16.5" customHeight="1" x14ac:dyDescent="0.35">
      <c r="A34" s="89" t="s">
        <v>299</v>
      </c>
      <c r="B34" s="25" t="s">
        <v>165</v>
      </c>
      <c r="C34" s="73" t="s">
        <v>277</v>
      </c>
      <c r="D34" s="53" t="s">
        <v>153</v>
      </c>
      <c r="E34" s="46" t="str">
        <f t="shared" si="2"/>
        <v>Dairy cattle</v>
      </c>
      <c r="F34" s="12" t="s">
        <v>122</v>
      </c>
      <c r="G34" s="223"/>
      <c r="H34" s="58">
        <f ca="1">H29*H33</f>
        <v>18.662399999999998</v>
      </c>
      <c r="I34" s="58">
        <f t="shared" ref="I34:AL34" ca="1" si="12">I29*I33</f>
        <v>18.662399999999998</v>
      </c>
      <c r="J34" s="58">
        <f t="shared" ca="1" si="12"/>
        <v>18.662399999999998</v>
      </c>
      <c r="K34" s="58">
        <f t="shared" ca="1" si="12"/>
        <v>18.662399999999998</v>
      </c>
      <c r="L34" s="58">
        <f t="shared" ca="1" si="12"/>
        <v>18.662399999999998</v>
      </c>
      <c r="M34" s="58">
        <f t="shared" ca="1" si="12"/>
        <v>18.662399999999998</v>
      </c>
      <c r="N34" s="58">
        <f t="shared" ca="1" si="12"/>
        <v>18.662399999999998</v>
      </c>
      <c r="O34" s="58">
        <f t="shared" ca="1" si="12"/>
        <v>18.662399999999998</v>
      </c>
      <c r="P34" s="58">
        <f t="shared" ca="1" si="12"/>
        <v>18.662399999999998</v>
      </c>
      <c r="Q34" s="58">
        <f t="shared" ca="1" si="12"/>
        <v>18.662399999999998</v>
      </c>
      <c r="R34" s="58">
        <f t="shared" ca="1" si="12"/>
        <v>18.662399999999998</v>
      </c>
      <c r="S34" s="58">
        <f t="shared" ca="1" si="12"/>
        <v>18.662399999999998</v>
      </c>
      <c r="T34" s="58">
        <f t="shared" ca="1" si="12"/>
        <v>18.662399999999998</v>
      </c>
      <c r="U34" s="58">
        <f t="shared" ca="1" si="12"/>
        <v>18.662399999999998</v>
      </c>
      <c r="V34" s="58">
        <f t="shared" ca="1" si="12"/>
        <v>18.662399999999998</v>
      </c>
      <c r="W34" s="58">
        <f t="shared" ca="1" si="12"/>
        <v>18.662399999999998</v>
      </c>
      <c r="X34" s="58">
        <f t="shared" ca="1" si="12"/>
        <v>18.662399999999998</v>
      </c>
      <c r="Y34" s="58">
        <f t="shared" ca="1" si="12"/>
        <v>18.662399999999998</v>
      </c>
      <c r="Z34" s="58">
        <f t="shared" ca="1" si="12"/>
        <v>18.662399999999998</v>
      </c>
      <c r="AA34" s="58">
        <f t="shared" ca="1" si="12"/>
        <v>18.662399999999998</v>
      </c>
      <c r="AB34" s="58">
        <f t="shared" ca="1" si="12"/>
        <v>18.662399999999998</v>
      </c>
      <c r="AC34" s="58">
        <f t="shared" ca="1" si="12"/>
        <v>18.662399999999998</v>
      </c>
      <c r="AD34" s="58">
        <f t="shared" ca="1" si="12"/>
        <v>18.662399999999998</v>
      </c>
      <c r="AE34" s="58">
        <f t="shared" ca="1" si="12"/>
        <v>18.662399999999998</v>
      </c>
      <c r="AF34" s="58">
        <f t="shared" ca="1" si="12"/>
        <v>18.662399999999998</v>
      </c>
      <c r="AG34" s="58">
        <f t="shared" ca="1" si="12"/>
        <v>18.662399999999998</v>
      </c>
      <c r="AH34" s="58">
        <f t="shared" ca="1" si="12"/>
        <v>18.662399999999998</v>
      </c>
      <c r="AI34" s="58">
        <f t="shared" ca="1" si="12"/>
        <v>18.662399999999998</v>
      </c>
      <c r="AJ34" s="58">
        <f t="shared" ca="1" si="12"/>
        <v>18.662399999999998</v>
      </c>
      <c r="AK34" s="58">
        <f t="shared" ca="1" si="12"/>
        <v>18.662399999999998</v>
      </c>
      <c r="AL34" s="58">
        <f t="shared" ca="1" si="12"/>
        <v>18.662399999999998</v>
      </c>
      <c r="AM34" s="58"/>
      <c r="AN34" s="58"/>
      <c r="AO34" s="58"/>
      <c r="AP34" s="58"/>
      <c r="AQ34" s="58"/>
    </row>
    <row r="35" spans="1:43" ht="18" x14ac:dyDescent="0.35">
      <c r="A35" s="89" t="s">
        <v>300</v>
      </c>
      <c r="B35" s="25" t="s">
        <v>165</v>
      </c>
      <c r="C35" s="73" t="s">
        <v>278</v>
      </c>
      <c r="D35" s="53" t="s">
        <v>153</v>
      </c>
      <c r="E35" s="46" t="str">
        <f t="shared" si="2"/>
        <v>Dairy cattle</v>
      </c>
      <c r="F35" s="12" t="s">
        <v>122</v>
      </c>
      <c r="G35" s="223"/>
      <c r="H35" s="58">
        <f ca="1">H29*(1-H33)</f>
        <v>4.6655999999999977</v>
      </c>
      <c r="I35" s="58">
        <f t="shared" ref="I35:AL35" ca="1" si="13">I29*(1-I33)</f>
        <v>4.6655999999999977</v>
      </c>
      <c r="J35" s="58">
        <f t="shared" ca="1" si="13"/>
        <v>4.6655999999999977</v>
      </c>
      <c r="K35" s="58">
        <f t="shared" ca="1" si="13"/>
        <v>4.6655999999999977</v>
      </c>
      <c r="L35" s="58">
        <f t="shared" ca="1" si="13"/>
        <v>4.6655999999999977</v>
      </c>
      <c r="M35" s="58">
        <f t="shared" ca="1" si="13"/>
        <v>4.6655999999999977</v>
      </c>
      <c r="N35" s="58">
        <f t="shared" ca="1" si="13"/>
        <v>4.6655999999999977</v>
      </c>
      <c r="O35" s="58">
        <f t="shared" ca="1" si="13"/>
        <v>4.6655999999999977</v>
      </c>
      <c r="P35" s="58">
        <f t="shared" ca="1" si="13"/>
        <v>4.6655999999999977</v>
      </c>
      <c r="Q35" s="58">
        <f t="shared" ca="1" si="13"/>
        <v>4.6655999999999977</v>
      </c>
      <c r="R35" s="58">
        <f t="shared" ca="1" si="13"/>
        <v>4.6655999999999977</v>
      </c>
      <c r="S35" s="58">
        <f t="shared" ca="1" si="13"/>
        <v>4.6655999999999977</v>
      </c>
      <c r="T35" s="58">
        <f t="shared" ca="1" si="13"/>
        <v>4.6655999999999977</v>
      </c>
      <c r="U35" s="58">
        <f t="shared" ca="1" si="13"/>
        <v>4.6655999999999977</v>
      </c>
      <c r="V35" s="58">
        <f t="shared" ca="1" si="13"/>
        <v>4.6655999999999977</v>
      </c>
      <c r="W35" s="58">
        <f t="shared" ca="1" si="13"/>
        <v>4.6655999999999977</v>
      </c>
      <c r="X35" s="58">
        <f t="shared" ca="1" si="13"/>
        <v>4.6655999999999977</v>
      </c>
      <c r="Y35" s="58">
        <f t="shared" ca="1" si="13"/>
        <v>4.6655999999999977</v>
      </c>
      <c r="Z35" s="58">
        <f t="shared" ca="1" si="13"/>
        <v>4.6655999999999977</v>
      </c>
      <c r="AA35" s="58">
        <f t="shared" ca="1" si="13"/>
        <v>4.6655999999999977</v>
      </c>
      <c r="AB35" s="58">
        <f t="shared" ca="1" si="13"/>
        <v>4.6655999999999977</v>
      </c>
      <c r="AC35" s="58">
        <f t="shared" ca="1" si="13"/>
        <v>4.6655999999999977</v>
      </c>
      <c r="AD35" s="58">
        <f t="shared" ca="1" si="13"/>
        <v>4.6655999999999977</v>
      </c>
      <c r="AE35" s="58">
        <f t="shared" ca="1" si="13"/>
        <v>4.6655999999999977</v>
      </c>
      <c r="AF35" s="58">
        <f t="shared" ca="1" si="13"/>
        <v>4.6655999999999977</v>
      </c>
      <c r="AG35" s="58">
        <f t="shared" ca="1" si="13"/>
        <v>4.6655999999999977</v>
      </c>
      <c r="AH35" s="58">
        <f t="shared" ca="1" si="13"/>
        <v>4.6655999999999977</v>
      </c>
      <c r="AI35" s="58">
        <f t="shared" ca="1" si="13"/>
        <v>4.6655999999999977</v>
      </c>
      <c r="AJ35" s="58">
        <f t="shared" ca="1" si="13"/>
        <v>4.6655999999999977</v>
      </c>
      <c r="AK35" s="58">
        <f t="shared" ca="1" si="13"/>
        <v>4.6655999999999977</v>
      </c>
      <c r="AL35" s="58">
        <f t="shared" ca="1" si="13"/>
        <v>4.6655999999999977</v>
      </c>
      <c r="AM35" s="58"/>
      <c r="AN35" s="58"/>
      <c r="AO35" s="58"/>
      <c r="AP35" s="58"/>
      <c r="AQ35" s="58"/>
    </row>
    <row r="36" spans="1:43" x14ac:dyDescent="0.25">
      <c r="A36" s="90"/>
      <c r="B36" s="25" t="s">
        <v>165</v>
      </c>
      <c r="C36" s="53" t="s">
        <v>384</v>
      </c>
      <c r="D36" s="25" t="s">
        <v>153</v>
      </c>
      <c r="E36" s="46" t="str">
        <f t="shared" si="2"/>
        <v>Dairy cattle</v>
      </c>
      <c r="F36" s="52" t="s">
        <v>122</v>
      </c>
      <c r="G36" s="223"/>
      <c r="H36" s="57">
        <f ca="1">SUM(H34:H35)</f>
        <v>23.327999999999996</v>
      </c>
      <c r="I36" s="57">
        <f t="shared" ref="I36:AL36" ca="1" si="14">SUM(I34:I35)</f>
        <v>23.327999999999996</v>
      </c>
      <c r="J36" s="57">
        <f t="shared" ca="1" si="14"/>
        <v>23.327999999999996</v>
      </c>
      <c r="K36" s="57">
        <f t="shared" ca="1" si="14"/>
        <v>23.327999999999996</v>
      </c>
      <c r="L36" s="57">
        <f t="shared" ca="1" si="14"/>
        <v>23.327999999999996</v>
      </c>
      <c r="M36" s="57">
        <f t="shared" ca="1" si="14"/>
        <v>23.327999999999996</v>
      </c>
      <c r="N36" s="57">
        <f t="shared" ca="1" si="14"/>
        <v>23.327999999999996</v>
      </c>
      <c r="O36" s="57">
        <f t="shared" ca="1" si="14"/>
        <v>23.327999999999996</v>
      </c>
      <c r="P36" s="57">
        <f t="shared" ca="1" si="14"/>
        <v>23.327999999999996</v>
      </c>
      <c r="Q36" s="57">
        <f t="shared" ca="1" si="14"/>
        <v>23.327999999999996</v>
      </c>
      <c r="R36" s="57">
        <f t="shared" ca="1" si="14"/>
        <v>23.327999999999996</v>
      </c>
      <c r="S36" s="57">
        <f t="shared" ca="1" si="14"/>
        <v>23.327999999999996</v>
      </c>
      <c r="T36" s="57">
        <f t="shared" ca="1" si="14"/>
        <v>23.327999999999996</v>
      </c>
      <c r="U36" s="57">
        <f t="shared" ca="1" si="14"/>
        <v>23.327999999999996</v>
      </c>
      <c r="V36" s="57">
        <f t="shared" ca="1" si="14"/>
        <v>23.327999999999996</v>
      </c>
      <c r="W36" s="57">
        <f t="shared" ca="1" si="14"/>
        <v>23.327999999999996</v>
      </c>
      <c r="X36" s="57">
        <f t="shared" ca="1" si="14"/>
        <v>23.327999999999996</v>
      </c>
      <c r="Y36" s="57">
        <f t="shared" ca="1" si="14"/>
        <v>23.327999999999996</v>
      </c>
      <c r="Z36" s="57">
        <f t="shared" ca="1" si="14"/>
        <v>23.327999999999996</v>
      </c>
      <c r="AA36" s="57">
        <f t="shared" ca="1" si="14"/>
        <v>23.327999999999996</v>
      </c>
      <c r="AB36" s="57">
        <f t="shared" ca="1" si="14"/>
        <v>23.327999999999996</v>
      </c>
      <c r="AC36" s="57">
        <f t="shared" ca="1" si="14"/>
        <v>23.327999999999996</v>
      </c>
      <c r="AD36" s="57">
        <f t="shared" ca="1" si="14"/>
        <v>23.327999999999996</v>
      </c>
      <c r="AE36" s="57">
        <f t="shared" ca="1" si="14"/>
        <v>23.327999999999996</v>
      </c>
      <c r="AF36" s="57">
        <f t="shared" ca="1" si="14"/>
        <v>23.327999999999996</v>
      </c>
      <c r="AG36" s="57">
        <f t="shared" ca="1" si="14"/>
        <v>23.327999999999996</v>
      </c>
      <c r="AH36" s="57">
        <f t="shared" ca="1" si="14"/>
        <v>23.327999999999996</v>
      </c>
      <c r="AI36" s="57">
        <f t="shared" ca="1" si="14"/>
        <v>23.327999999999996</v>
      </c>
      <c r="AJ36" s="57">
        <f t="shared" ca="1" si="14"/>
        <v>23.327999999999996</v>
      </c>
      <c r="AK36" s="57">
        <f t="shared" ca="1" si="14"/>
        <v>23.327999999999996</v>
      </c>
      <c r="AL36" s="57">
        <f t="shared" ca="1" si="14"/>
        <v>23.327999999999996</v>
      </c>
      <c r="AM36" s="57"/>
      <c r="AN36" s="57"/>
      <c r="AO36" s="57"/>
      <c r="AP36" s="57"/>
      <c r="AQ36" s="57"/>
    </row>
    <row r="37" spans="1:43" x14ac:dyDescent="0.25">
      <c r="A37" s="370" t="s">
        <v>386</v>
      </c>
      <c r="B37" s="27"/>
      <c r="C37" s="82" t="s">
        <v>402</v>
      </c>
      <c r="D37" s="26" t="s">
        <v>153</v>
      </c>
      <c r="E37" s="108" t="str">
        <f t="shared" si="2"/>
        <v>Dairy cattle</v>
      </c>
      <c r="F37" s="82" t="s">
        <v>122</v>
      </c>
      <c r="G37" s="225" t="str">
        <f ca="1">IFERROR(IF(SUM($H37:AQ37)=0,"OK","Error - all years do not = 0"),"Error - check input data")</f>
        <v>OK</v>
      </c>
      <c r="H37" s="74">
        <f ca="1">H29-H36</f>
        <v>0</v>
      </c>
      <c r="I37" s="74">
        <f t="shared" ref="I37:AL37" ca="1" si="15">I29-I36</f>
        <v>0</v>
      </c>
      <c r="J37" s="74">
        <f t="shared" ca="1" si="15"/>
        <v>0</v>
      </c>
      <c r="K37" s="74">
        <f t="shared" ca="1" si="15"/>
        <v>0</v>
      </c>
      <c r="L37" s="74">
        <f t="shared" ca="1" si="15"/>
        <v>0</v>
      </c>
      <c r="M37" s="74">
        <f t="shared" ca="1" si="15"/>
        <v>0</v>
      </c>
      <c r="N37" s="74">
        <f t="shared" ca="1" si="15"/>
        <v>0</v>
      </c>
      <c r="O37" s="74">
        <f t="shared" ca="1" si="15"/>
        <v>0</v>
      </c>
      <c r="P37" s="74">
        <f t="shared" ca="1" si="15"/>
        <v>0</v>
      </c>
      <c r="Q37" s="74">
        <f t="shared" ca="1" si="15"/>
        <v>0</v>
      </c>
      <c r="R37" s="74">
        <f t="shared" ca="1" si="15"/>
        <v>0</v>
      </c>
      <c r="S37" s="74">
        <f t="shared" ca="1" si="15"/>
        <v>0</v>
      </c>
      <c r="T37" s="74">
        <f t="shared" ca="1" si="15"/>
        <v>0</v>
      </c>
      <c r="U37" s="74">
        <f t="shared" ca="1" si="15"/>
        <v>0</v>
      </c>
      <c r="V37" s="74">
        <f t="shared" ca="1" si="15"/>
        <v>0</v>
      </c>
      <c r="W37" s="74">
        <f t="shared" ca="1" si="15"/>
        <v>0</v>
      </c>
      <c r="X37" s="74">
        <f t="shared" ca="1" si="15"/>
        <v>0</v>
      </c>
      <c r="Y37" s="74">
        <f t="shared" ca="1" si="15"/>
        <v>0</v>
      </c>
      <c r="Z37" s="74">
        <f t="shared" ca="1" si="15"/>
        <v>0</v>
      </c>
      <c r="AA37" s="74">
        <f t="shared" ca="1" si="15"/>
        <v>0</v>
      </c>
      <c r="AB37" s="74">
        <f t="shared" ca="1" si="15"/>
        <v>0</v>
      </c>
      <c r="AC37" s="74">
        <f t="shared" ca="1" si="15"/>
        <v>0</v>
      </c>
      <c r="AD37" s="74">
        <f t="shared" ca="1" si="15"/>
        <v>0</v>
      </c>
      <c r="AE37" s="74">
        <f t="shared" ca="1" si="15"/>
        <v>0</v>
      </c>
      <c r="AF37" s="74">
        <f t="shared" ca="1" si="15"/>
        <v>0</v>
      </c>
      <c r="AG37" s="74">
        <f t="shared" ca="1" si="15"/>
        <v>0</v>
      </c>
      <c r="AH37" s="74">
        <f t="shared" ca="1" si="15"/>
        <v>0</v>
      </c>
      <c r="AI37" s="74">
        <f t="shared" ca="1" si="15"/>
        <v>0</v>
      </c>
      <c r="AJ37" s="74">
        <f t="shared" ca="1" si="15"/>
        <v>0</v>
      </c>
      <c r="AK37" s="74">
        <f t="shared" ca="1" si="15"/>
        <v>0</v>
      </c>
      <c r="AL37" s="74">
        <f t="shared" ca="1" si="15"/>
        <v>0</v>
      </c>
      <c r="AM37" s="74"/>
      <c r="AN37" s="74"/>
      <c r="AO37" s="74"/>
      <c r="AP37" s="74"/>
      <c r="AQ37" s="74"/>
    </row>
    <row r="38" spans="1:43" ht="18" x14ac:dyDescent="0.35">
      <c r="A38" s="89" t="s">
        <v>301</v>
      </c>
      <c r="B38" s="25" t="s">
        <v>165</v>
      </c>
      <c r="C38" s="73" t="s">
        <v>276</v>
      </c>
      <c r="D38" s="52" t="s">
        <v>153</v>
      </c>
      <c r="E38" s="46" t="str">
        <f t="shared" si="2"/>
        <v>Dairy cattle</v>
      </c>
      <c r="F38" s="12" t="s">
        <v>122</v>
      </c>
      <c r="G38" s="175"/>
      <c r="H38" s="50">
        <f ca="1">H23*H33</f>
        <v>31.103999999999999</v>
      </c>
      <c r="I38" s="50">
        <f t="shared" ref="I38:AL38" ca="1" si="16">I23*I33</f>
        <v>31.103999999999999</v>
      </c>
      <c r="J38" s="50">
        <f t="shared" ca="1" si="16"/>
        <v>31.103999999999999</v>
      </c>
      <c r="K38" s="50">
        <f t="shared" ca="1" si="16"/>
        <v>31.103999999999999</v>
      </c>
      <c r="L38" s="50">
        <f t="shared" ca="1" si="16"/>
        <v>31.103999999999999</v>
      </c>
      <c r="M38" s="50">
        <f t="shared" ca="1" si="16"/>
        <v>31.103999999999999</v>
      </c>
      <c r="N38" s="50">
        <f t="shared" ca="1" si="16"/>
        <v>31.103999999999999</v>
      </c>
      <c r="O38" s="50">
        <f t="shared" ca="1" si="16"/>
        <v>31.103999999999999</v>
      </c>
      <c r="P38" s="50">
        <f t="shared" ca="1" si="16"/>
        <v>31.103999999999999</v>
      </c>
      <c r="Q38" s="50">
        <f t="shared" ca="1" si="16"/>
        <v>31.103999999999999</v>
      </c>
      <c r="R38" s="50">
        <f t="shared" ca="1" si="16"/>
        <v>31.103999999999999</v>
      </c>
      <c r="S38" s="50">
        <f t="shared" ca="1" si="16"/>
        <v>31.103999999999999</v>
      </c>
      <c r="T38" s="50">
        <f t="shared" ca="1" si="16"/>
        <v>31.103999999999999</v>
      </c>
      <c r="U38" s="50">
        <f t="shared" ca="1" si="16"/>
        <v>31.103999999999999</v>
      </c>
      <c r="V38" s="50">
        <f t="shared" ca="1" si="16"/>
        <v>31.103999999999999</v>
      </c>
      <c r="W38" s="50">
        <f t="shared" ca="1" si="16"/>
        <v>31.103999999999999</v>
      </c>
      <c r="X38" s="50">
        <f t="shared" ca="1" si="16"/>
        <v>31.103999999999999</v>
      </c>
      <c r="Y38" s="50">
        <f t="shared" ca="1" si="16"/>
        <v>31.103999999999999</v>
      </c>
      <c r="Z38" s="50">
        <f t="shared" ca="1" si="16"/>
        <v>31.103999999999999</v>
      </c>
      <c r="AA38" s="50">
        <f t="shared" ca="1" si="16"/>
        <v>31.103999999999999</v>
      </c>
      <c r="AB38" s="50">
        <f t="shared" ca="1" si="16"/>
        <v>31.103999999999999</v>
      </c>
      <c r="AC38" s="50">
        <f t="shared" ca="1" si="16"/>
        <v>31.103999999999999</v>
      </c>
      <c r="AD38" s="50">
        <f t="shared" ca="1" si="16"/>
        <v>31.103999999999999</v>
      </c>
      <c r="AE38" s="50">
        <f t="shared" ca="1" si="16"/>
        <v>31.103999999999999</v>
      </c>
      <c r="AF38" s="50">
        <f t="shared" ca="1" si="16"/>
        <v>31.103999999999999</v>
      </c>
      <c r="AG38" s="50">
        <f t="shared" ca="1" si="16"/>
        <v>31.103999999999999</v>
      </c>
      <c r="AH38" s="50">
        <f t="shared" ca="1" si="16"/>
        <v>31.103999999999999</v>
      </c>
      <c r="AI38" s="50">
        <f t="shared" ca="1" si="16"/>
        <v>31.103999999999999</v>
      </c>
      <c r="AJ38" s="50">
        <f t="shared" ca="1" si="16"/>
        <v>31.103999999999999</v>
      </c>
      <c r="AK38" s="50">
        <f t="shared" ca="1" si="16"/>
        <v>31.103999999999999</v>
      </c>
      <c r="AL38" s="50">
        <f t="shared" ca="1" si="16"/>
        <v>31.103999999999999</v>
      </c>
      <c r="AM38" s="50"/>
      <c r="AN38" s="50"/>
      <c r="AO38" s="50"/>
      <c r="AP38" s="50"/>
      <c r="AQ38" s="50"/>
    </row>
    <row r="39" spans="1:43" ht="14.1" customHeight="1" x14ac:dyDescent="0.35">
      <c r="A39" s="89" t="s">
        <v>302</v>
      </c>
      <c r="B39" s="25" t="s">
        <v>165</v>
      </c>
      <c r="C39" s="73" t="s">
        <v>271</v>
      </c>
      <c r="D39" s="52" t="s">
        <v>153</v>
      </c>
      <c r="E39" s="46" t="str">
        <f t="shared" si="2"/>
        <v>Dairy cattle</v>
      </c>
      <c r="F39" s="12" t="s">
        <v>122</v>
      </c>
      <c r="G39" s="175"/>
      <c r="H39" s="50">
        <f ca="1">H23*(1-H33)</f>
        <v>7.7759999999999971</v>
      </c>
      <c r="I39" s="50">
        <f t="shared" ref="I39:AL39" ca="1" si="17">I23*(1-I33)</f>
        <v>7.7759999999999971</v>
      </c>
      <c r="J39" s="50">
        <f t="shared" ca="1" si="17"/>
        <v>7.7759999999999971</v>
      </c>
      <c r="K39" s="50">
        <f t="shared" ca="1" si="17"/>
        <v>7.7759999999999971</v>
      </c>
      <c r="L39" s="50">
        <f t="shared" ca="1" si="17"/>
        <v>7.7759999999999971</v>
      </c>
      <c r="M39" s="50">
        <f t="shared" ca="1" si="17"/>
        <v>7.7759999999999971</v>
      </c>
      <c r="N39" s="50">
        <f t="shared" ca="1" si="17"/>
        <v>7.7759999999999971</v>
      </c>
      <c r="O39" s="50">
        <f t="shared" ca="1" si="17"/>
        <v>7.7759999999999971</v>
      </c>
      <c r="P39" s="50">
        <f t="shared" ca="1" si="17"/>
        <v>7.7759999999999971</v>
      </c>
      <c r="Q39" s="50">
        <f t="shared" ca="1" si="17"/>
        <v>7.7759999999999971</v>
      </c>
      <c r="R39" s="50">
        <f t="shared" ca="1" si="17"/>
        <v>7.7759999999999971</v>
      </c>
      <c r="S39" s="50">
        <f t="shared" ca="1" si="17"/>
        <v>7.7759999999999971</v>
      </c>
      <c r="T39" s="50">
        <f t="shared" ca="1" si="17"/>
        <v>7.7759999999999971</v>
      </c>
      <c r="U39" s="50">
        <f t="shared" ca="1" si="17"/>
        <v>7.7759999999999971</v>
      </c>
      <c r="V39" s="50">
        <f t="shared" ca="1" si="17"/>
        <v>7.7759999999999971</v>
      </c>
      <c r="W39" s="50">
        <f t="shared" ca="1" si="17"/>
        <v>7.7759999999999971</v>
      </c>
      <c r="X39" s="50">
        <f t="shared" ca="1" si="17"/>
        <v>7.7759999999999971</v>
      </c>
      <c r="Y39" s="50">
        <f t="shared" ca="1" si="17"/>
        <v>7.7759999999999971</v>
      </c>
      <c r="Z39" s="50">
        <f t="shared" ca="1" si="17"/>
        <v>7.7759999999999971</v>
      </c>
      <c r="AA39" s="50">
        <f t="shared" ca="1" si="17"/>
        <v>7.7759999999999971</v>
      </c>
      <c r="AB39" s="50">
        <f t="shared" ca="1" si="17"/>
        <v>7.7759999999999971</v>
      </c>
      <c r="AC39" s="50">
        <f t="shared" ca="1" si="17"/>
        <v>7.7759999999999971</v>
      </c>
      <c r="AD39" s="50">
        <f t="shared" ca="1" si="17"/>
        <v>7.7759999999999971</v>
      </c>
      <c r="AE39" s="50">
        <f t="shared" ca="1" si="17"/>
        <v>7.7759999999999971</v>
      </c>
      <c r="AF39" s="50">
        <f t="shared" ca="1" si="17"/>
        <v>7.7759999999999971</v>
      </c>
      <c r="AG39" s="50">
        <f t="shared" ca="1" si="17"/>
        <v>7.7759999999999971</v>
      </c>
      <c r="AH39" s="50">
        <f t="shared" ca="1" si="17"/>
        <v>7.7759999999999971</v>
      </c>
      <c r="AI39" s="50">
        <f t="shared" ca="1" si="17"/>
        <v>7.7759999999999971</v>
      </c>
      <c r="AJ39" s="50">
        <f t="shared" ca="1" si="17"/>
        <v>7.7759999999999971</v>
      </c>
      <c r="AK39" s="50">
        <f t="shared" ca="1" si="17"/>
        <v>7.7759999999999971</v>
      </c>
      <c r="AL39" s="50">
        <f t="shared" ca="1" si="17"/>
        <v>7.7759999999999971</v>
      </c>
      <c r="AM39" s="50"/>
      <c r="AN39" s="50"/>
      <c r="AO39" s="50"/>
      <c r="AP39" s="50"/>
      <c r="AQ39" s="50"/>
    </row>
    <row r="40" spans="1:43" x14ac:dyDescent="0.25">
      <c r="A40" s="68"/>
      <c r="B40" s="25" t="s">
        <v>165</v>
      </c>
      <c r="C40" s="53" t="s">
        <v>385</v>
      </c>
      <c r="D40" s="52" t="s">
        <v>153</v>
      </c>
      <c r="E40" s="46" t="str">
        <f t="shared" si="2"/>
        <v>Dairy cattle</v>
      </c>
      <c r="F40" s="52" t="s">
        <v>122</v>
      </c>
      <c r="G40" s="175"/>
      <c r="H40" s="57">
        <f ca="1">SUM(H38:H39)</f>
        <v>38.879999999999995</v>
      </c>
      <c r="I40" s="57">
        <f t="shared" ref="I40:AL40" ca="1" si="18">SUM(I38:I39)</f>
        <v>38.879999999999995</v>
      </c>
      <c r="J40" s="57">
        <f t="shared" ca="1" si="18"/>
        <v>38.879999999999995</v>
      </c>
      <c r="K40" s="57">
        <f t="shared" ca="1" si="18"/>
        <v>38.879999999999995</v>
      </c>
      <c r="L40" s="57">
        <f t="shared" ca="1" si="18"/>
        <v>38.879999999999995</v>
      </c>
      <c r="M40" s="57">
        <f t="shared" ca="1" si="18"/>
        <v>38.879999999999995</v>
      </c>
      <c r="N40" s="57">
        <f t="shared" ca="1" si="18"/>
        <v>38.879999999999995</v>
      </c>
      <c r="O40" s="57">
        <f t="shared" ca="1" si="18"/>
        <v>38.879999999999995</v>
      </c>
      <c r="P40" s="57">
        <f t="shared" ca="1" si="18"/>
        <v>38.879999999999995</v>
      </c>
      <c r="Q40" s="57">
        <f t="shared" ca="1" si="18"/>
        <v>38.879999999999995</v>
      </c>
      <c r="R40" s="57">
        <f t="shared" ca="1" si="18"/>
        <v>38.879999999999995</v>
      </c>
      <c r="S40" s="57">
        <f t="shared" ca="1" si="18"/>
        <v>38.879999999999995</v>
      </c>
      <c r="T40" s="57">
        <f t="shared" ca="1" si="18"/>
        <v>38.879999999999995</v>
      </c>
      <c r="U40" s="57">
        <f t="shared" ca="1" si="18"/>
        <v>38.879999999999995</v>
      </c>
      <c r="V40" s="57">
        <f t="shared" ca="1" si="18"/>
        <v>38.879999999999995</v>
      </c>
      <c r="W40" s="57">
        <f t="shared" ca="1" si="18"/>
        <v>38.879999999999995</v>
      </c>
      <c r="X40" s="57">
        <f t="shared" ca="1" si="18"/>
        <v>38.879999999999995</v>
      </c>
      <c r="Y40" s="57">
        <f t="shared" ca="1" si="18"/>
        <v>38.879999999999995</v>
      </c>
      <c r="Z40" s="57">
        <f t="shared" ca="1" si="18"/>
        <v>38.879999999999995</v>
      </c>
      <c r="AA40" s="57">
        <f t="shared" ca="1" si="18"/>
        <v>38.879999999999995</v>
      </c>
      <c r="AB40" s="57">
        <f t="shared" ca="1" si="18"/>
        <v>38.879999999999995</v>
      </c>
      <c r="AC40" s="57">
        <f t="shared" ca="1" si="18"/>
        <v>38.879999999999995</v>
      </c>
      <c r="AD40" s="57">
        <f t="shared" ca="1" si="18"/>
        <v>38.879999999999995</v>
      </c>
      <c r="AE40" s="57">
        <f t="shared" ca="1" si="18"/>
        <v>38.879999999999995</v>
      </c>
      <c r="AF40" s="57">
        <f t="shared" ca="1" si="18"/>
        <v>38.879999999999995</v>
      </c>
      <c r="AG40" s="57">
        <f t="shared" ca="1" si="18"/>
        <v>38.879999999999995</v>
      </c>
      <c r="AH40" s="57">
        <f t="shared" ca="1" si="18"/>
        <v>38.879999999999995</v>
      </c>
      <c r="AI40" s="57">
        <f t="shared" ca="1" si="18"/>
        <v>38.879999999999995</v>
      </c>
      <c r="AJ40" s="57">
        <f t="shared" ca="1" si="18"/>
        <v>38.879999999999995</v>
      </c>
      <c r="AK40" s="57">
        <f t="shared" ca="1" si="18"/>
        <v>38.879999999999995</v>
      </c>
      <c r="AL40" s="57">
        <f t="shared" ca="1" si="18"/>
        <v>38.879999999999995</v>
      </c>
      <c r="AM40" s="57"/>
      <c r="AN40" s="57"/>
      <c r="AO40" s="57"/>
      <c r="AP40" s="57"/>
      <c r="AQ40" s="57"/>
    </row>
    <row r="41" spans="1:43" x14ac:dyDescent="0.25">
      <c r="A41" s="105" t="s">
        <v>387</v>
      </c>
      <c r="B41" s="27"/>
      <c r="C41" s="82" t="s">
        <v>403</v>
      </c>
      <c r="D41" s="26" t="s">
        <v>153</v>
      </c>
      <c r="E41" s="108" t="str">
        <f t="shared" si="2"/>
        <v>Dairy cattle</v>
      </c>
      <c r="F41" s="82" t="s">
        <v>122</v>
      </c>
      <c r="G41" s="225" t="str">
        <f ca="1">IFERROR(IF(SUM($H41:AQ41)=0,"OK","Error - all years do not = 0"),"Error - check input data")</f>
        <v>OK</v>
      </c>
      <c r="H41" s="74">
        <f ca="1">H23-H40</f>
        <v>0</v>
      </c>
      <c r="I41" s="74">
        <f t="shared" ref="I41:AL41" ca="1" si="19">I23-I40</f>
        <v>0</v>
      </c>
      <c r="J41" s="74">
        <f t="shared" ca="1" si="19"/>
        <v>0</v>
      </c>
      <c r="K41" s="74">
        <f t="shared" ca="1" si="19"/>
        <v>0</v>
      </c>
      <c r="L41" s="74">
        <f t="shared" ca="1" si="19"/>
        <v>0</v>
      </c>
      <c r="M41" s="74">
        <f t="shared" ca="1" si="19"/>
        <v>0</v>
      </c>
      <c r="N41" s="74">
        <f t="shared" ca="1" si="19"/>
        <v>0</v>
      </c>
      <c r="O41" s="74">
        <f t="shared" ca="1" si="19"/>
        <v>0</v>
      </c>
      <c r="P41" s="74">
        <f t="shared" ca="1" si="19"/>
        <v>0</v>
      </c>
      <c r="Q41" s="74">
        <f t="shared" ca="1" si="19"/>
        <v>0</v>
      </c>
      <c r="R41" s="74">
        <f t="shared" ca="1" si="19"/>
        <v>0</v>
      </c>
      <c r="S41" s="74">
        <f t="shared" ca="1" si="19"/>
        <v>0</v>
      </c>
      <c r="T41" s="74">
        <f t="shared" ca="1" si="19"/>
        <v>0</v>
      </c>
      <c r="U41" s="74">
        <f t="shared" ca="1" si="19"/>
        <v>0</v>
      </c>
      <c r="V41" s="74">
        <f t="shared" ca="1" si="19"/>
        <v>0</v>
      </c>
      <c r="W41" s="74">
        <f t="shared" ca="1" si="19"/>
        <v>0</v>
      </c>
      <c r="X41" s="74">
        <f t="shared" ca="1" si="19"/>
        <v>0</v>
      </c>
      <c r="Y41" s="74">
        <f t="shared" ca="1" si="19"/>
        <v>0</v>
      </c>
      <c r="Z41" s="74">
        <f t="shared" ca="1" si="19"/>
        <v>0</v>
      </c>
      <c r="AA41" s="74">
        <f t="shared" ca="1" si="19"/>
        <v>0</v>
      </c>
      <c r="AB41" s="74">
        <f t="shared" ca="1" si="19"/>
        <v>0</v>
      </c>
      <c r="AC41" s="74">
        <f t="shared" ca="1" si="19"/>
        <v>0</v>
      </c>
      <c r="AD41" s="74">
        <f t="shared" ca="1" si="19"/>
        <v>0</v>
      </c>
      <c r="AE41" s="74">
        <f t="shared" ca="1" si="19"/>
        <v>0</v>
      </c>
      <c r="AF41" s="74">
        <f t="shared" ca="1" si="19"/>
        <v>0</v>
      </c>
      <c r="AG41" s="74">
        <f t="shared" ca="1" si="19"/>
        <v>0</v>
      </c>
      <c r="AH41" s="74">
        <f t="shared" ca="1" si="19"/>
        <v>0</v>
      </c>
      <c r="AI41" s="74">
        <f t="shared" ca="1" si="19"/>
        <v>0</v>
      </c>
      <c r="AJ41" s="74">
        <f t="shared" ca="1" si="19"/>
        <v>0</v>
      </c>
      <c r="AK41" s="74">
        <f t="shared" ca="1" si="19"/>
        <v>0</v>
      </c>
      <c r="AL41" s="74">
        <f t="shared" ca="1" si="19"/>
        <v>0</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8" si="20">C43&amp;"_"&amp;E43</f>
        <v>EF_NH3_house_slurry_Dairy cattle</v>
      </c>
      <c r="B43" s="25" t="s">
        <v>165</v>
      </c>
      <c r="C43" s="2" t="s">
        <v>178</v>
      </c>
      <c r="D43" s="77" t="str">
        <f ca="1">VLOOKUP(A43,Parameters,4,0)</f>
        <v>NH3-N</v>
      </c>
      <c r="E43" s="46" t="str">
        <f t="shared" si="2"/>
        <v>Dairy cattle</v>
      </c>
      <c r="F43" s="77" t="str">
        <f ca="1">VLOOKUP(A43,Parameters,6,0)</f>
        <v>Fraction TAN</v>
      </c>
      <c r="G43" s="175"/>
      <c r="H43" s="14">
        <f ca="1">INDEX(Parameters,MATCH($A43,Parameters!$A:$A,0),MATCH(H$3,Parameters!$8:$8,0))</f>
        <v>0.24</v>
      </c>
      <c r="I43" s="14">
        <f ca="1">INDEX(Parameters,MATCH($A43,Parameters!$A:$A,0),MATCH(I$3,Parameters!$8:$8,0))</f>
        <v>0.24</v>
      </c>
      <c r="J43" s="14">
        <f ca="1">INDEX(Parameters,MATCH($A43,Parameters!$A:$A,0),MATCH(J$3,Parameters!$8:$8,0))</f>
        <v>0.24</v>
      </c>
      <c r="K43" s="14">
        <f ca="1">INDEX(Parameters,MATCH($A43,Parameters!$A:$A,0),MATCH(K$3,Parameters!$8:$8,0))</f>
        <v>0.24</v>
      </c>
      <c r="L43" s="14">
        <f ca="1">INDEX(Parameters,MATCH($A43,Parameters!$A:$A,0),MATCH(L$3,Parameters!$8:$8,0))</f>
        <v>0.24</v>
      </c>
      <c r="M43" s="14">
        <f ca="1">INDEX(Parameters,MATCH($A43,Parameters!$A:$A,0),MATCH(M$3,Parameters!$8:$8,0))</f>
        <v>0.24</v>
      </c>
      <c r="N43" s="14">
        <f ca="1">INDEX(Parameters,MATCH($A43,Parameters!$A:$A,0),MATCH(N$3,Parameters!$8:$8,0))</f>
        <v>0.24</v>
      </c>
      <c r="O43" s="14">
        <f ca="1">INDEX(Parameters,MATCH($A43,Parameters!$A:$A,0),MATCH(O$3,Parameters!$8:$8,0))</f>
        <v>0.24</v>
      </c>
      <c r="P43" s="14">
        <f ca="1">INDEX(Parameters,MATCH($A43,Parameters!$A:$A,0),MATCH(P$3,Parameters!$8:$8,0))</f>
        <v>0.24</v>
      </c>
      <c r="Q43" s="14">
        <f ca="1">INDEX(Parameters,MATCH($A43,Parameters!$A:$A,0),MATCH(Q$3,Parameters!$8:$8,0))</f>
        <v>0.24</v>
      </c>
      <c r="R43" s="14">
        <f ca="1">INDEX(Parameters,MATCH($A43,Parameters!$A:$A,0),MATCH(R$3,Parameters!$8:$8,0))</f>
        <v>0.24</v>
      </c>
      <c r="S43" s="14">
        <f ca="1">INDEX(Parameters,MATCH($A43,Parameters!$A:$A,0),MATCH(S$3,Parameters!$8:$8,0))</f>
        <v>0.24</v>
      </c>
      <c r="T43" s="14">
        <f ca="1">INDEX(Parameters,MATCH($A43,Parameters!$A:$A,0),MATCH(T$3,Parameters!$8:$8,0))</f>
        <v>0.24</v>
      </c>
      <c r="U43" s="14">
        <f ca="1">INDEX(Parameters,MATCH($A43,Parameters!$A:$A,0),MATCH(U$3,Parameters!$8:$8,0))</f>
        <v>0.24</v>
      </c>
      <c r="V43" s="14">
        <f ca="1">INDEX(Parameters,MATCH($A43,Parameters!$A:$A,0),MATCH(V$3,Parameters!$8:$8,0))</f>
        <v>0.24</v>
      </c>
      <c r="W43" s="14">
        <f ca="1">INDEX(Parameters,MATCH($A43,Parameters!$A:$A,0),MATCH(W$3,Parameters!$8:$8,0))</f>
        <v>0.24</v>
      </c>
      <c r="X43" s="14">
        <f ca="1">INDEX(Parameters,MATCH($A43,Parameters!$A:$A,0),MATCH(X$3,Parameters!$8:$8,0))</f>
        <v>0.24</v>
      </c>
      <c r="Y43" s="14">
        <f ca="1">INDEX(Parameters,MATCH($A43,Parameters!$A:$A,0),MATCH(Y$3,Parameters!$8:$8,0))</f>
        <v>0.24</v>
      </c>
      <c r="Z43" s="14">
        <f ca="1">INDEX(Parameters,MATCH($A43,Parameters!$A:$A,0),MATCH(Z$3,Parameters!$8:$8,0))</f>
        <v>0.24</v>
      </c>
      <c r="AA43" s="14">
        <f ca="1">INDEX(Parameters,MATCH($A43,Parameters!$A:$A,0),MATCH(AA$3,Parameters!$8:$8,0))</f>
        <v>0.24</v>
      </c>
      <c r="AB43" s="14">
        <f ca="1">INDEX(Parameters,MATCH($A43,Parameters!$A:$A,0),MATCH(AB$3,Parameters!$8:$8,0))</f>
        <v>0.24</v>
      </c>
      <c r="AC43" s="14">
        <f ca="1">INDEX(Parameters,MATCH($A43,Parameters!$A:$A,0),MATCH(AC$3,Parameters!$8:$8,0))</f>
        <v>0.24</v>
      </c>
      <c r="AD43" s="14">
        <f ca="1">INDEX(Parameters,MATCH($A43,Parameters!$A:$A,0),MATCH(AD$3,Parameters!$8:$8,0))</f>
        <v>0.24</v>
      </c>
      <c r="AE43" s="14">
        <f ca="1">INDEX(Parameters,MATCH($A43,Parameters!$A:$A,0),MATCH(AE$3,Parameters!$8:$8,0))</f>
        <v>0.24</v>
      </c>
      <c r="AF43" s="14">
        <f ca="1">INDEX(Parameters,MATCH($A43,Parameters!$A:$A,0),MATCH(AF$3,Parameters!$8:$8,0))</f>
        <v>0.24</v>
      </c>
      <c r="AG43" s="14">
        <f ca="1">INDEX(Parameters,MATCH($A43,Parameters!$A:$A,0),MATCH(AG$3,Parameters!$8:$8,0))</f>
        <v>0.24</v>
      </c>
      <c r="AH43" s="14">
        <f ca="1">INDEX(Parameters,MATCH($A43,Parameters!$A:$A,0),MATCH(AH$3,Parameters!$8:$8,0))</f>
        <v>0.24</v>
      </c>
      <c r="AI43" s="14">
        <f ca="1">INDEX(Parameters,MATCH($A43,Parameters!$A:$A,0),MATCH(AI$3,Parameters!$8:$8,0))</f>
        <v>0.24</v>
      </c>
      <c r="AJ43" s="14">
        <f ca="1">INDEX(Parameters,MATCH($A43,Parameters!$A:$A,0),MATCH(AJ$3,Parameters!$8:$8,0))</f>
        <v>0.24</v>
      </c>
      <c r="AK43" s="14">
        <f ca="1">INDEX(Parameters,MATCH($A43,Parameters!$A:$A,0),MATCH(AK$3,Parameters!$8:$8,0))</f>
        <v>0.24</v>
      </c>
      <c r="AL43" s="14">
        <f ca="1">INDEX(Parameters,MATCH($A43,Parameters!$A:$A,0),MATCH(AL$3,Parameters!$8:$8,0))</f>
        <v>0.24</v>
      </c>
      <c r="AM43" s="14"/>
      <c r="AN43" s="14"/>
      <c r="AO43" s="14"/>
      <c r="AP43" s="14"/>
      <c r="AQ43" s="14"/>
    </row>
    <row r="44" spans="1:43" x14ac:dyDescent="0.25">
      <c r="A44" s="66" t="str">
        <f t="shared" si="20"/>
        <v>EF_NH3_house_slurry_Dairy cattle_tied housing</v>
      </c>
      <c r="B44" s="25" t="s">
        <v>165</v>
      </c>
      <c r="C44" s="2" t="s">
        <v>178</v>
      </c>
      <c r="D44" s="77" t="str">
        <f ca="1">VLOOKUP(A44,Parameters,4,0)</f>
        <v>NH3-N</v>
      </c>
      <c r="E44" s="46" t="str">
        <f>$A$1&amp;"_tied housing"</f>
        <v>Dairy cattle_tied housing</v>
      </c>
      <c r="F44" s="77" t="str">
        <f ca="1">VLOOKUP(A44,Parameters,6,0)</f>
        <v>Fraction TAN</v>
      </c>
      <c r="G44" s="175"/>
      <c r="H44" s="14">
        <f ca="1">INDEX(Parameters,MATCH($A44,Parameters!$A:$A,0),MATCH(H$3,Parameters!$8:$8,0))</f>
        <v>0.09</v>
      </c>
      <c r="I44" s="14">
        <f ca="1">INDEX(Parameters,MATCH($A44,Parameters!$A:$A,0),MATCH(I$3,Parameters!$8:$8,0))</f>
        <v>0.09</v>
      </c>
      <c r="J44" s="14">
        <f ca="1">INDEX(Parameters,MATCH($A44,Parameters!$A:$A,0),MATCH(J$3,Parameters!$8:$8,0))</f>
        <v>0.09</v>
      </c>
      <c r="K44" s="14">
        <f ca="1">INDEX(Parameters,MATCH($A44,Parameters!$A:$A,0),MATCH(K$3,Parameters!$8:$8,0))</f>
        <v>0.09</v>
      </c>
      <c r="L44" s="14">
        <f ca="1">INDEX(Parameters,MATCH($A44,Parameters!$A:$A,0),MATCH(L$3,Parameters!$8:$8,0))</f>
        <v>0.09</v>
      </c>
      <c r="M44" s="14">
        <f ca="1">INDEX(Parameters,MATCH($A44,Parameters!$A:$A,0),MATCH(M$3,Parameters!$8:$8,0))</f>
        <v>0.09</v>
      </c>
      <c r="N44" s="14">
        <f ca="1">INDEX(Parameters,MATCH($A44,Parameters!$A:$A,0),MATCH(N$3,Parameters!$8:$8,0))</f>
        <v>0.09</v>
      </c>
      <c r="O44" s="14">
        <f ca="1">INDEX(Parameters,MATCH($A44,Parameters!$A:$A,0),MATCH(O$3,Parameters!$8:$8,0))</f>
        <v>0.09</v>
      </c>
      <c r="P44" s="14">
        <f ca="1">INDEX(Parameters,MATCH($A44,Parameters!$A:$A,0),MATCH(P$3,Parameters!$8:$8,0))</f>
        <v>0.09</v>
      </c>
      <c r="Q44" s="14">
        <f ca="1">INDEX(Parameters,MATCH($A44,Parameters!$A:$A,0),MATCH(Q$3,Parameters!$8:$8,0))</f>
        <v>0.09</v>
      </c>
      <c r="R44" s="14">
        <f ca="1">INDEX(Parameters,MATCH($A44,Parameters!$A:$A,0),MATCH(R$3,Parameters!$8:$8,0))</f>
        <v>0.09</v>
      </c>
      <c r="S44" s="14">
        <f ca="1">INDEX(Parameters,MATCH($A44,Parameters!$A:$A,0),MATCH(S$3,Parameters!$8:$8,0))</f>
        <v>0.09</v>
      </c>
      <c r="T44" s="14">
        <f ca="1">INDEX(Parameters,MATCH($A44,Parameters!$A:$A,0),MATCH(T$3,Parameters!$8:$8,0))</f>
        <v>0.09</v>
      </c>
      <c r="U44" s="14">
        <f ca="1">INDEX(Parameters,MATCH($A44,Parameters!$A:$A,0),MATCH(U$3,Parameters!$8:$8,0))</f>
        <v>0.09</v>
      </c>
      <c r="V44" s="14">
        <f ca="1">INDEX(Parameters,MATCH($A44,Parameters!$A:$A,0),MATCH(V$3,Parameters!$8:$8,0))</f>
        <v>0.09</v>
      </c>
      <c r="W44" s="14">
        <f ca="1">INDEX(Parameters,MATCH($A44,Parameters!$A:$A,0),MATCH(W$3,Parameters!$8:$8,0))</f>
        <v>0.09</v>
      </c>
      <c r="X44" s="14">
        <f ca="1">INDEX(Parameters,MATCH($A44,Parameters!$A:$A,0),MATCH(X$3,Parameters!$8:$8,0))</f>
        <v>0.09</v>
      </c>
      <c r="Y44" s="14">
        <f ca="1">INDEX(Parameters,MATCH($A44,Parameters!$A:$A,0),MATCH(Y$3,Parameters!$8:$8,0))</f>
        <v>0.09</v>
      </c>
      <c r="Z44" s="14">
        <f ca="1">INDEX(Parameters,MATCH($A44,Parameters!$A:$A,0),MATCH(Z$3,Parameters!$8:$8,0))</f>
        <v>0.09</v>
      </c>
      <c r="AA44" s="14">
        <f ca="1">INDEX(Parameters,MATCH($A44,Parameters!$A:$A,0),MATCH(AA$3,Parameters!$8:$8,0))</f>
        <v>0.09</v>
      </c>
      <c r="AB44" s="14">
        <f ca="1">INDEX(Parameters,MATCH($A44,Parameters!$A:$A,0),MATCH(AB$3,Parameters!$8:$8,0))</f>
        <v>0.09</v>
      </c>
      <c r="AC44" s="14">
        <f ca="1">INDEX(Parameters,MATCH($A44,Parameters!$A:$A,0),MATCH(AC$3,Parameters!$8:$8,0))</f>
        <v>0.09</v>
      </c>
      <c r="AD44" s="14">
        <f ca="1">INDEX(Parameters,MATCH($A44,Parameters!$A:$A,0),MATCH(AD$3,Parameters!$8:$8,0))</f>
        <v>0.09</v>
      </c>
      <c r="AE44" s="14">
        <f ca="1">INDEX(Parameters,MATCH($A44,Parameters!$A:$A,0),MATCH(AE$3,Parameters!$8:$8,0))</f>
        <v>0.09</v>
      </c>
      <c r="AF44" s="14">
        <f ca="1">INDEX(Parameters,MATCH($A44,Parameters!$A:$A,0),MATCH(AF$3,Parameters!$8:$8,0))</f>
        <v>0.09</v>
      </c>
      <c r="AG44" s="14">
        <f ca="1">INDEX(Parameters,MATCH($A44,Parameters!$A:$A,0),MATCH(AG$3,Parameters!$8:$8,0))</f>
        <v>0.09</v>
      </c>
      <c r="AH44" s="14">
        <f ca="1">INDEX(Parameters,MATCH($A44,Parameters!$A:$A,0),MATCH(AH$3,Parameters!$8:$8,0))</f>
        <v>0.09</v>
      </c>
      <c r="AI44" s="14">
        <f ca="1">INDEX(Parameters,MATCH($A44,Parameters!$A:$A,0),MATCH(AI$3,Parameters!$8:$8,0))</f>
        <v>0.09</v>
      </c>
      <c r="AJ44" s="14">
        <f ca="1">INDEX(Parameters,MATCH($A44,Parameters!$A:$A,0),MATCH(AJ$3,Parameters!$8:$8,0))</f>
        <v>0.09</v>
      </c>
      <c r="AK44" s="14">
        <f ca="1">INDEX(Parameters,MATCH($A44,Parameters!$A:$A,0),MATCH(AK$3,Parameters!$8:$8,0))</f>
        <v>0.09</v>
      </c>
      <c r="AL44" s="14">
        <f ca="1">INDEX(Parameters,MATCH($A44,Parameters!$A:$A,0),MATCH(AL$3,Parameters!$8:$8,0))</f>
        <v>0.09</v>
      </c>
      <c r="AM44" s="14"/>
      <c r="AN44" s="14"/>
      <c r="AO44" s="14"/>
      <c r="AP44" s="14"/>
      <c r="AQ44" s="14"/>
    </row>
    <row r="45" spans="1:43" x14ac:dyDescent="0.25">
      <c r="A45" s="66" t="str">
        <f>C45&amp;"_"&amp;E45</f>
        <v>Proportion_tied_housing_Dairy cattle</v>
      </c>
      <c r="B45" s="25" t="s">
        <v>165</v>
      </c>
      <c r="C45" s="25" t="s">
        <v>619</v>
      </c>
      <c r="D45" s="25" t="s">
        <v>49</v>
      </c>
      <c r="E45" s="46" t="str">
        <f t="shared" ref="E45" si="21">$A$1</f>
        <v>Dairy cattle</v>
      </c>
      <c r="F45" s="46" t="str">
        <f>INDEX(LivestockPop,MATCH($A45,'Step 1'!$A:$A,0),4)</f>
        <v>Fraction</v>
      </c>
      <c r="G45" s="223"/>
      <c r="H45" s="56">
        <f>INDEX(LivestockPop,MATCH($A45,'Step 1'!$A:$A,0),MATCH(H$3,'Step 1'!$33:$33,0))</f>
        <v>0.4</v>
      </c>
      <c r="I45" s="56">
        <f>INDEX(LivestockPop,MATCH($A45,'Step 1'!$A:$A,0),MATCH(I$3,'Step 1'!$33:$33,0))</f>
        <v>0.4</v>
      </c>
      <c r="J45" s="56">
        <f>INDEX(LivestockPop,MATCH($A45,'Step 1'!$A:$A,0),MATCH(J$3,'Step 1'!$33:$33,0))</f>
        <v>0.4</v>
      </c>
      <c r="K45" s="56">
        <f>INDEX(LivestockPop,MATCH($A45,'Step 1'!$A:$A,0),MATCH(K$3,'Step 1'!$33:$33,0))</f>
        <v>0.4</v>
      </c>
      <c r="L45" s="56">
        <f>INDEX(LivestockPop,MATCH($A45,'Step 1'!$A:$A,0),MATCH(L$3,'Step 1'!$33:$33,0))</f>
        <v>0.4</v>
      </c>
      <c r="M45" s="56">
        <f>INDEX(LivestockPop,MATCH($A45,'Step 1'!$A:$A,0),MATCH(M$3,'Step 1'!$33:$33,0))</f>
        <v>0.4</v>
      </c>
      <c r="N45" s="56">
        <f>INDEX(LivestockPop,MATCH($A45,'Step 1'!$A:$A,0),MATCH(N$3,'Step 1'!$33:$33,0))</f>
        <v>0.4</v>
      </c>
      <c r="O45" s="56">
        <f>INDEX(LivestockPop,MATCH($A45,'Step 1'!$A:$A,0),MATCH(O$3,'Step 1'!$33:$33,0))</f>
        <v>0.4</v>
      </c>
      <c r="P45" s="56">
        <f>INDEX(LivestockPop,MATCH($A45,'Step 1'!$A:$A,0),MATCH(P$3,'Step 1'!$33:$33,0))</f>
        <v>0.4</v>
      </c>
      <c r="Q45" s="56">
        <f>INDEX(LivestockPop,MATCH($A45,'Step 1'!$A:$A,0),MATCH(Q$3,'Step 1'!$33:$33,0))</f>
        <v>0.4</v>
      </c>
      <c r="R45" s="56">
        <f>INDEX(LivestockPop,MATCH($A45,'Step 1'!$A:$A,0),MATCH(R$3,'Step 1'!$33:$33,0))</f>
        <v>0.4</v>
      </c>
      <c r="S45" s="56">
        <f>INDEX(LivestockPop,MATCH($A45,'Step 1'!$A:$A,0),MATCH(S$3,'Step 1'!$33:$33,0))</f>
        <v>0.4</v>
      </c>
      <c r="T45" s="56">
        <f>INDEX(LivestockPop,MATCH($A45,'Step 1'!$A:$A,0),MATCH(T$3,'Step 1'!$33:$33,0))</f>
        <v>0.4</v>
      </c>
      <c r="U45" s="56">
        <f>INDEX(LivestockPop,MATCH($A45,'Step 1'!$A:$A,0),MATCH(U$3,'Step 1'!$33:$33,0))</f>
        <v>0.4</v>
      </c>
      <c r="V45" s="56">
        <f>INDEX(LivestockPop,MATCH($A45,'Step 1'!$A:$A,0),MATCH(V$3,'Step 1'!$33:$33,0))</f>
        <v>0.4</v>
      </c>
      <c r="W45" s="56">
        <f>INDEX(LivestockPop,MATCH($A45,'Step 1'!$A:$A,0),MATCH(W$3,'Step 1'!$33:$33,0))</f>
        <v>0.4</v>
      </c>
      <c r="X45" s="56">
        <f>INDEX(LivestockPop,MATCH($A45,'Step 1'!$A:$A,0),MATCH(X$3,'Step 1'!$33:$33,0))</f>
        <v>0.4</v>
      </c>
      <c r="Y45" s="56">
        <f>INDEX(LivestockPop,MATCH($A45,'Step 1'!$A:$A,0),MATCH(Y$3,'Step 1'!$33:$33,0))</f>
        <v>0.4</v>
      </c>
      <c r="Z45" s="56">
        <f>INDEX(LivestockPop,MATCH($A45,'Step 1'!$A:$A,0),MATCH(Z$3,'Step 1'!$33:$33,0))</f>
        <v>0.4</v>
      </c>
      <c r="AA45" s="56">
        <f>INDEX(LivestockPop,MATCH($A45,'Step 1'!$A:$A,0),MATCH(AA$3,'Step 1'!$33:$33,0))</f>
        <v>0.4</v>
      </c>
      <c r="AB45" s="56">
        <f>INDEX(LivestockPop,MATCH($A45,'Step 1'!$A:$A,0),MATCH(AB$3,'Step 1'!$33:$33,0))</f>
        <v>0.4</v>
      </c>
      <c r="AC45" s="56">
        <f>INDEX(LivestockPop,MATCH($A45,'Step 1'!$A:$A,0),MATCH(AC$3,'Step 1'!$33:$33,0))</f>
        <v>0.4</v>
      </c>
      <c r="AD45" s="56">
        <f>INDEX(LivestockPop,MATCH($A45,'Step 1'!$A:$A,0),MATCH(AD$3,'Step 1'!$33:$33,0))</f>
        <v>0.4</v>
      </c>
      <c r="AE45" s="56">
        <f>INDEX(LivestockPop,MATCH($A45,'Step 1'!$A:$A,0),MATCH(AE$3,'Step 1'!$33:$33,0))</f>
        <v>0.4</v>
      </c>
      <c r="AF45" s="56">
        <f>INDEX(LivestockPop,MATCH($A45,'Step 1'!$A:$A,0),MATCH(AF$3,'Step 1'!$33:$33,0))</f>
        <v>0.4</v>
      </c>
      <c r="AG45" s="56">
        <f>INDEX(LivestockPop,MATCH($A45,'Step 1'!$A:$A,0),MATCH(AG$3,'Step 1'!$33:$33,0))</f>
        <v>0.4</v>
      </c>
      <c r="AH45" s="56">
        <f>INDEX(LivestockPop,MATCH($A45,'Step 1'!$A:$A,0),MATCH(AH$3,'Step 1'!$33:$33,0))</f>
        <v>0.4</v>
      </c>
      <c r="AI45" s="56">
        <f>INDEX(LivestockPop,MATCH($A45,'Step 1'!$A:$A,0),MATCH(AI$3,'Step 1'!$33:$33,0))</f>
        <v>0.4</v>
      </c>
      <c r="AJ45" s="56">
        <f>INDEX(LivestockPop,MATCH($A45,'Step 1'!$A:$A,0),MATCH(AJ$3,'Step 1'!$33:$33,0))</f>
        <v>0.4</v>
      </c>
      <c r="AK45" s="56">
        <f>INDEX(LivestockPop,MATCH($A45,'Step 1'!$A:$A,0),MATCH(AK$3,'Step 1'!$33:$33,0))</f>
        <v>0.4</v>
      </c>
      <c r="AL45" s="56">
        <f>INDEX(LivestockPop,MATCH($A45,'Step 1'!$A:$A,0),MATCH(AL$3,'Step 1'!$33:$33,0))</f>
        <v>0.4</v>
      </c>
      <c r="AM45" s="56"/>
      <c r="AN45" s="56"/>
      <c r="AO45" s="56"/>
      <c r="AP45" s="56"/>
      <c r="AQ45" s="56"/>
    </row>
    <row r="46" spans="1:43" x14ac:dyDescent="0.25">
      <c r="A46" s="66" t="str">
        <f t="shared" si="20"/>
        <v>EF_NH3_house_solid_Dairy cattle</v>
      </c>
      <c r="B46" s="25" t="s">
        <v>165</v>
      </c>
      <c r="C46" s="2" t="s">
        <v>177</v>
      </c>
      <c r="D46" s="77" t="str">
        <f ca="1">VLOOKUP(A46,Parameters,4,0)</f>
        <v>NH3-N</v>
      </c>
      <c r="E46" s="46" t="str">
        <f t="shared" si="2"/>
        <v>Dairy cattle</v>
      </c>
      <c r="F46" s="77" t="str">
        <f ca="1">VLOOKUP(A46,Parameters,6,0)</f>
        <v>Fraction TAN</v>
      </c>
      <c r="G46" s="175"/>
      <c r="H46" s="14">
        <f ca="1">INDEX(Parameters,MATCH($A46,Parameters!$A:$A,0),MATCH(H$3,Parameters!$8:$8,0))</f>
        <v>0.08</v>
      </c>
      <c r="I46" s="14">
        <f ca="1">INDEX(Parameters,MATCH($A46,Parameters!$A:$A,0),MATCH(I$3,Parameters!$8:$8,0))</f>
        <v>0.08</v>
      </c>
      <c r="J46" s="14">
        <f ca="1">INDEX(Parameters,MATCH($A46,Parameters!$A:$A,0),MATCH(J$3,Parameters!$8:$8,0))</f>
        <v>0.08</v>
      </c>
      <c r="K46" s="14">
        <f ca="1">INDEX(Parameters,MATCH($A46,Parameters!$A:$A,0),MATCH(K$3,Parameters!$8:$8,0))</f>
        <v>0.08</v>
      </c>
      <c r="L46" s="14">
        <f ca="1">INDEX(Parameters,MATCH($A46,Parameters!$A:$A,0),MATCH(L$3,Parameters!$8:$8,0))</f>
        <v>0.08</v>
      </c>
      <c r="M46" s="14">
        <f ca="1">INDEX(Parameters,MATCH($A46,Parameters!$A:$A,0),MATCH(M$3,Parameters!$8:$8,0))</f>
        <v>0.08</v>
      </c>
      <c r="N46" s="14">
        <f ca="1">INDEX(Parameters,MATCH($A46,Parameters!$A:$A,0),MATCH(N$3,Parameters!$8:$8,0))</f>
        <v>0.08</v>
      </c>
      <c r="O46" s="14">
        <f ca="1">INDEX(Parameters,MATCH($A46,Parameters!$A:$A,0),MATCH(O$3,Parameters!$8:$8,0))</f>
        <v>0.08</v>
      </c>
      <c r="P46" s="14">
        <f ca="1">INDEX(Parameters,MATCH($A46,Parameters!$A:$A,0),MATCH(P$3,Parameters!$8:$8,0))</f>
        <v>0.08</v>
      </c>
      <c r="Q46" s="14">
        <f ca="1">INDEX(Parameters,MATCH($A46,Parameters!$A:$A,0),MATCH(Q$3,Parameters!$8:$8,0))</f>
        <v>0.08</v>
      </c>
      <c r="R46" s="14">
        <f ca="1">INDEX(Parameters,MATCH($A46,Parameters!$A:$A,0),MATCH(R$3,Parameters!$8:$8,0))</f>
        <v>0.08</v>
      </c>
      <c r="S46" s="14">
        <f ca="1">INDEX(Parameters,MATCH($A46,Parameters!$A:$A,0),MATCH(S$3,Parameters!$8:$8,0))</f>
        <v>0.08</v>
      </c>
      <c r="T46" s="14">
        <f ca="1">INDEX(Parameters,MATCH($A46,Parameters!$A:$A,0),MATCH(T$3,Parameters!$8:$8,0))</f>
        <v>0.08</v>
      </c>
      <c r="U46" s="14">
        <f ca="1">INDEX(Parameters,MATCH($A46,Parameters!$A:$A,0),MATCH(U$3,Parameters!$8:$8,0))</f>
        <v>0.08</v>
      </c>
      <c r="V46" s="14">
        <f ca="1">INDEX(Parameters,MATCH($A46,Parameters!$A:$A,0),MATCH(V$3,Parameters!$8:$8,0))</f>
        <v>0.08</v>
      </c>
      <c r="W46" s="14">
        <f ca="1">INDEX(Parameters,MATCH($A46,Parameters!$A:$A,0),MATCH(W$3,Parameters!$8:$8,0))</f>
        <v>0.08</v>
      </c>
      <c r="X46" s="14">
        <f ca="1">INDEX(Parameters,MATCH($A46,Parameters!$A:$A,0),MATCH(X$3,Parameters!$8:$8,0))</f>
        <v>0.08</v>
      </c>
      <c r="Y46" s="14">
        <f ca="1">INDEX(Parameters,MATCH($A46,Parameters!$A:$A,0),MATCH(Y$3,Parameters!$8:$8,0))</f>
        <v>0.08</v>
      </c>
      <c r="Z46" s="14">
        <f ca="1">INDEX(Parameters,MATCH($A46,Parameters!$A:$A,0),MATCH(Z$3,Parameters!$8:$8,0))</f>
        <v>0.08</v>
      </c>
      <c r="AA46" s="14">
        <f ca="1">INDEX(Parameters,MATCH($A46,Parameters!$A:$A,0),MATCH(AA$3,Parameters!$8:$8,0))</f>
        <v>0.08</v>
      </c>
      <c r="AB46" s="14">
        <f ca="1">INDEX(Parameters,MATCH($A46,Parameters!$A:$A,0),MATCH(AB$3,Parameters!$8:$8,0))</f>
        <v>0.08</v>
      </c>
      <c r="AC46" s="14">
        <f ca="1">INDEX(Parameters,MATCH($A46,Parameters!$A:$A,0),MATCH(AC$3,Parameters!$8:$8,0))</f>
        <v>0.08</v>
      </c>
      <c r="AD46" s="14">
        <f ca="1">INDEX(Parameters,MATCH($A46,Parameters!$A:$A,0),MATCH(AD$3,Parameters!$8:$8,0))</f>
        <v>0.08</v>
      </c>
      <c r="AE46" s="14">
        <f ca="1">INDEX(Parameters,MATCH($A46,Parameters!$A:$A,0),MATCH(AE$3,Parameters!$8:$8,0))</f>
        <v>0.08</v>
      </c>
      <c r="AF46" s="14">
        <f ca="1">INDEX(Parameters,MATCH($A46,Parameters!$A:$A,0),MATCH(AF$3,Parameters!$8:$8,0))</f>
        <v>0.08</v>
      </c>
      <c r="AG46" s="14">
        <f ca="1">INDEX(Parameters,MATCH($A46,Parameters!$A:$A,0),MATCH(AG$3,Parameters!$8:$8,0))</f>
        <v>0.08</v>
      </c>
      <c r="AH46" s="14">
        <f ca="1">INDEX(Parameters,MATCH($A46,Parameters!$A:$A,0),MATCH(AH$3,Parameters!$8:$8,0))</f>
        <v>0.08</v>
      </c>
      <c r="AI46" s="14">
        <f ca="1">INDEX(Parameters,MATCH($A46,Parameters!$A:$A,0),MATCH(AI$3,Parameters!$8:$8,0))</f>
        <v>0.08</v>
      </c>
      <c r="AJ46" s="14">
        <f ca="1">INDEX(Parameters,MATCH($A46,Parameters!$A:$A,0),MATCH(AJ$3,Parameters!$8:$8,0))</f>
        <v>0.08</v>
      </c>
      <c r="AK46" s="14">
        <f ca="1">INDEX(Parameters,MATCH($A46,Parameters!$A:$A,0),MATCH(AK$3,Parameters!$8:$8,0))</f>
        <v>0.08</v>
      </c>
      <c r="AL46" s="14">
        <f ca="1">INDEX(Parameters,MATCH($A46,Parameters!$A:$A,0),MATCH(AL$3,Parameters!$8:$8,0))</f>
        <v>0.08</v>
      </c>
      <c r="AM46" s="14"/>
      <c r="AN46" s="14"/>
      <c r="AO46" s="14"/>
      <c r="AP46" s="14"/>
      <c r="AQ46" s="14"/>
    </row>
    <row r="47" spans="1:43" x14ac:dyDescent="0.25">
      <c r="A47" s="66" t="str">
        <f t="shared" si="20"/>
        <v>EF_NH3_house_solid_Dairy cattle_tied housing</v>
      </c>
      <c r="B47" s="25"/>
      <c r="C47" s="2" t="s">
        <v>177</v>
      </c>
      <c r="D47" s="77" t="str">
        <f ca="1">VLOOKUP(A47,Parameters,4,0)</f>
        <v>NH3-N</v>
      </c>
      <c r="E47" s="46" t="str">
        <f>$A$1&amp;"_tied housing"</f>
        <v>Dairy cattle_tied housing</v>
      </c>
      <c r="F47" s="77" t="str">
        <f ca="1">VLOOKUP(A47,Parameters,6,0)</f>
        <v>Fraction TAN</v>
      </c>
      <c r="G47" s="175"/>
      <c r="H47" s="14">
        <f ca="1">INDEX(Parameters,MATCH($A47,Parameters!$A:$A,0),MATCH(H$3,Parameters!$8:$8,0))</f>
        <v>0.09</v>
      </c>
      <c r="I47" s="14">
        <f ca="1">INDEX(Parameters,MATCH($A47,Parameters!$A:$A,0),MATCH(I$3,Parameters!$8:$8,0))</f>
        <v>0.09</v>
      </c>
      <c r="J47" s="14">
        <f ca="1">INDEX(Parameters,MATCH($A47,Parameters!$A:$A,0),MATCH(J$3,Parameters!$8:$8,0))</f>
        <v>0.09</v>
      </c>
      <c r="K47" s="14">
        <f ca="1">INDEX(Parameters,MATCH($A47,Parameters!$A:$A,0),MATCH(K$3,Parameters!$8:$8,0))</f>
        <v>0.09</v>
      </c>
      <c r="L47" s="14">
        <f ca="1">INDEX(Parameters,MATCH($A47,Parameters!$A:$A,0),MATCH(L$3,Parameters!$8:$8,0))</f>
        <v>0.09</v>
      </c>
      <c r="M47" s="14">
        <f ca="1">INDEX(Parameters,MATCH($A47,Parameters!$A:$A,0),MATCH(M$3,Parameters!$8:$8,0))</f>
        <v>0.09</v>
      </c>
      <c r="N47" s="14">
        <f ca="1">INDEX(Parameters,MATCH($A47,Parameters!$A:$A,0),MATCH(N$3,Parameters!$8:$8,0))</f>
        <v>0.09</v>
      </c>
      <c r="O47" s="14">
        <f ca="1">INDEX(Parameters,MATCH($A47,Parameters!$A:$A,0),MATCH(O$3,Parameters!$8:$8,0))</f>
        <v>0.09</v>
      </c>
      <c r="P47" s="14">
        <f ca="1">INDEX(Parameters,MATCH($A47,Parameters!$A:$A,0),MATCH(P$3,Parameters!$8:$8,0))</f>
        <v>0.09</v>
      </c>
      <c r="Q47" s="14">
        <f ca="1">INDEX(Parameters,MATCH($A47,Parameters!$A:$A,0),MATCH(Q$3,Parameters!$8:$8,0))</f>
        <v>0.09</v>
      </c>
      <c r="R47" s="14">
        <f ca="1">INDEX(Parameters,MATCH($A47,Parameters!$A:$A,0),MATCH(R$3,Parameters!$8:$8,0))</f>
        <v>0.09</v>
      </c>
      <c r="S47" s="14">
        <f ca="1">INDEX(Parameters,MATCH($A47,Parameters!$A:$A,0),MATCH(S$3,Parameters!$8:$8,0))</f>
        <v>0.09</v>
      </c>
      <c r="T47" s="14">
        <f ca="1">INDEX(Parameters,MATCH($A47,Parameters!$A:$A,0),MATCH(T$3,Parameters!$8:$8,0))</f>
        <v>0.09</v>
      </c>
      <c r="U47" s="14">
        <f ca="1">INDEX(Parameters,MATCH($A47,Parameters!$A:$A,0),MATCH(U$3,Parameters!$8:$8,0))</f>
        <v>0.09</v>
      </c>
      <c r="V47" s="14">
        <f ca="1">INDEX(Parameters,MATCH($A47,Parameters!$A:$A,0),MATCH(V$3,Parameters!$8:$8,0))</f>
        <v>0.09</v>
      </c>
      <c r="W47" s="14">
        <f ca="1">INDEX(Parameters,MATCH($A47,Parameters!$A:$A,0),MATCH(W$3,Parameters!$8:$8,0))</f>
        <v>0.09</v>
      </c>
      <c r="X47" s="14">
        <f ca="1">INDEX(Parameters,MATCH($A47,Parameters!$A:$A,0),MATCH(X$3,Parameters!$8:$8,0))</f>
        <v>0.09</v>
      </c>
      <c r="Y47" s="14">
        <f ca="1">INDEX(Parameters,MATCH($A47,Parameters!$A:$A,0),MATCH(Y$3,Parameters!$8:$8,0))</f>
        <v>0.09</v>
      </c>
      <c r="Z47" s="14">
        <f ca="1">INDEX(Parameters,MATCH($A47,Parameters!$A:$A,0),MATCH(Z$3,Parameters!$8:$8,0))</f>
        <v>0.09</v>
      </c>
      <c r="AA47" s="14">
        <f ca="1">INDEX(Parameters,MATCH($A47,Parameters!$A:$A,0),MATCH(AA$3,Parameters!$8:$8,0))</f>
        <v>0.09</v>
      </c>
      <c r="AB47" s="14">
        <f ca="1">INDEX(Parameters,MATCH($A47,Parameters!$A:$A,0),MATCH(AB$3,Parameters!$8:$8,0))</f>
        <v>0.09</v>
      </c>
      <c r="AC47" s="14">
        <f ca="1">INDEX(Parameters,MATCH($A47,Parameters!$A:$A,0),MATCH(AC$3,Parameters!$8:$8,0))</f>
        <v>0.09</v>
      </c>
      <c r="AD47" s="14">
        <f ca="1">INDEX(Parameters,MATCH($A47,Parameters!$A:$A,0),MATCH(AD$3,Parameters!$8:$8,0))</f>
        <v>0.09</v>
      </c>
      <c r="AE47" s="14">
        <f ca="1">INDEX(Parameters,MATCH($A47,Parameters!$A:$A,0),MATCH(AE$3,Parameters!$8:$8,0))</f>
        <v>0.09</v>
      </c>
      <c r="AF47" s="14">
        <f ca="1">INDEX(Parameters,MATCH($A47,Parameters!$A:$A,0),MATCH(AF$3,Parameters!$8:$8,0))</f>
        <v>0.09</v>
      </c>
      <c r="AG47" s="14">
        <f ca="1">INDEX(Parameters,MATCH($A47,Parameters!$A:$A,0),MATCH(AG$3,Parameters!$8:$8,0))</f>
        <v>0.09</v>
      </c>
      <c r="AH47" s="14">
        <f ca="1">INDEX(Parameters,MATCH($A47,Parameters!$A:$A,0),MATCH(AH$3,Parameters!$8:$8,0))</f>
        <v>0.09</v>
      </c>
      <c r="AI47" s="14">
        <f ca="1">INDEX(Parameters,MATCH($A47,Parameters!$A:$A,0),MATCH(AI$3,Parameters!$8:$8,0))</f>
        <v>0.09</v>
      </c>
      <c r="AJ47" s="14">
        <f ca="1">INDEX(Parameters,MATCH($A47,Parameters!$A:$A,0),MATCH(AJ$3,Parameters!$8:$8,0))</f>
        <v>0.09</v>
      </c>
      <c r="AK47" s="14">
        <f ca="1">INDEX(Parameters,MATCH($A47,Parameters!$A:$A,0),MATCH(AK$3,Parameters!$8:$8,0))</f>
        <v>0.09</v>
      </c>
      <c r="AL47" s="14">
        <f ca="1">INDEX(Parameters,MATCH($A47,Parameters!$A:$A,0),MATCH(AL$3,Parameters!$8:$8,0))</f>
        <v>0.09</v>
      </c>
      <c r="AM47" s="14"/>
      <c r="AN47" s="14"/>
      <c r="AO47" s="14"/>
      <c r="AP47" s="14"/>
      <c r="AQ47" s="14"/>
    </row>
    <row r="48" spans="1:43" x14ac:dyDescent="0.25">
      <c r="A48" s="66" t="str">
        <f t="shared" si="20"/>
        <v>EF_NH3_yard_Dairy cattle</v>
      </c>
      <c r="B48" s="25" t="s">
        <v>165</v>
      </c>
      <c r="C48" s="2" t="s">
        <v>487</v>
      </c>
      <c r="D48" s="77" t="str">
        <f ca="1">VLOOKUP(A48,Parameters,4,0)</f>
        <v>NH3-N</v>
      </c>
      <c r="E48" s="46" t="str">
        <f t="shared" si="2"/>
        <v>Dairy cattle</v>
      </c>
      <c r="F48" s="77" t="str">
        <f ca="1">VLOOKUP(A48,Parameters,6,0)</f>
        <v>Fraction TAN</v>
      </c>
      <c r="G48" s="215"/>
      <c r="H48" s="14">
        <f ca="1">INDEX(Parameters,MATCH($A48,Parameters!$A:$A,0),MATCH(H$3,Parameters!$8:$8,0))</f>
        <v>0.3</v>
      </c>
      <c r="I48" s="14">
        <f ca="1">INDEX(Parameters,MATCH($A48,Parameters!$A:$A,0),MATCH(I$3,Parameters!$8:$8,0))</f>
        <v>0.3</v>
      </c>
      <c r="J48" s="14">
        <f ca="1">INDEX(Parameters,MATCH($A48,Parameters!$A:$A,0),MATCH(J$3,Parameters!$8:$8,0))</f>
        <v>0.3</v>
      </c>
      <c r="K48" s="14">
        <f ca="1">INDEX(Parameters,MATCH($A48,Parameters!$A:$A,0),MATCH(K$3,Parameters!$8:$8,0))</f>
        <v>0.3</v>
      </c>
      <c r="L48" s="14">
        <f ca="1">INDEX(Parameters,MATCH($A48,Parameters!$A:$A,0),MATCH(L$3,Parameters!$8:$8,0))</f>
        <v>0.3</v>
      </c>
      <c r="M48" s="14">
        <f ca="1">INDEX(Parameters,MATCH($A48,Parameters!$A:$A,0),MATCH(M$3,Parameters!$8:$8,0))</f>
        <v>0.3</v>
      </c>
      <c r="N48" s="14">
        <f ca="1">INDEX(Parameters,MATCH($A48,Parameters!$A:$A,0),MATCH(N$3,Parameters!$8:$8,0))</f>
        <v>0.3</v>
      </c>
      <c r="O48" s="14">
        <f ca="1">INDEX(Parameters,MATCH($A48,Parameters!$A:$A,0),MATCH(O$3,Parameters!$8:$8,0))</f>
        <v>0.3</v>
      </c>
      <c r="P48" s="14">
        <f ca="1">INDEX(Parameters,MATCH($A48,Parameters!$A:$A,0),MATCH(P$3,Parameters!$8:$8,0))</f>
        <v>0.3</v>
      </c>
      <c r="Q48" s="14">
        <f ca="1">INDEX(Parameters,MATCH($A48,Parameters!$A:$A,0),MATCH(Q$3,Parameters!$8:$8,0))</f>
        <v>0.3</v>
      </c>
      <c r="R48" s="14">
        <f ca="1">INDEX(Parameters,MATCH($A48,Parameters!$A:$A,0),MATCH(R$3,Parameters!$8:$8,0))</f>
        <v>0.3</v>
      </c>
      <c r="S48" s="14">
        <f ca="1">INDEX(Parameters,MATCH($A48,Parameters!$A:$A,0),MATCH(S$3,Parameters!$8:$8,0))</f>
        <v>0.3</v>
      </c>
      <c r="T48" s="14">
        <f ca="1">INDEX(Parameters,MATCH($A48,Parameters!$A:$A,0),MATCH(T$3,Parameters!$8:$8,0))</f>
        <v>0.3</v>
      </c>
      <c r="U48" s="14">
        <f ca="1">INDEX(Parameters,MATCH($A48,Parameters!$A:$A,0),MATCH(U$3,Parameters!$8:$8,0))</f>
        <v>0.3</v>
      </c>
      <c r="V48" s="14">
        <f ca="1">INDEX(Parameters,MATCH($A48,Parameters!$A:$A,0),MATCH(V$3,Parameters!$8:$8,0))</f>
        <v>0.3</v>
      </c>
      <c r="W48" s="14">
        <f ca="1">INDEX(Parameters,MATCH($A48,Parameters!$A:$A,0),MATCH(W$3,Parameters!$8:$8,0))</f>
        <v>0.3</v>
      </c>
      <c r="X48" s="14">
        <f ca="1">INDEX(Parameters,MATCH($A48,Parameters!$A:$A,0),MATCH(X$3,Parameters!$8:$8,0))</f>
        <v>0.3</v>
      </c>
      <c r="Y48" s="14">
        <f ca="1">INDEX(Parameters,MATCH($A48,Parameters!$A:$A,0),MATCH(Y$3,Parameters!$8:$8,0))</f>
        <v>0.3</v>
      </c>
      <c r="Z48" s="14">
        <f ca="1">INDEX(Parameters,MATCH($A48,Parameters!$A:$A,0),MATCH(Z$3,Parameters!$8:$8,0))</f>
        <v>0.3</v>
      </c>
      <c r="AA48" s="14">
        <f ca="1">INDEX(Parameters,MATCH($A48,Parameters!$A:$A,0),MATCH(AA$3,Parameters!$8:$8,0))</f>
        <v>0.3</v>
      </c>
      <c r="AB48" s="14">
        <f ca="1">INDEX(Parameters,MATCH($A48,Parameters!$A:$A,0),MATCH(AB$3,Parameters!$8:$8,0))</f>
        <v>0.3</v>
      </c>
      <c r="AC48" s="14">
        <f ca="1">INDEX(Parameters,MATCH($A48,Parameters!$A:$A,0),MATCH(AC$3,Parameters!$8:$8,0))</f>
        <v>0.3</v>
      </c>
      <c r="AD48" s="14">
        <f ca="1">INDEX(Parameters,MATCH($A48,Parameters!$A:$A,0),MATCH(AD$3,Parameters!$8:$8,0))</f>
        <v>0.3</v>
      </c>
      <c r="AE48" s="14">
        <f ca="1">INDEX(Parameters,MATCH($A48,Parameters!$A:$A,0),MATCH(AE$3,Parameters!$8:$8,0))</f>
        <v>0.3</v>
      </c>
      <c r="AF48" s="14">
        <f ca="1">INDEX(Parameters,MATCH($A48,Parameters!$A:$A,0),MATCH(AF$3,Parameters!$8:$8,0))</f>
        <v>0.3</v>
      </c>
      <c r="AG48" s="14">
        <f ca="1">INDEX(Parameters,MATCH($A48,Parameters!$A:$A,0),MATCH(AG$3,Parameters!$8:$8,0))</f>
        <v>0.3</v>
      </c>
      <c r="AH48" s="14">
        <f ca="1">INDEX(Parameters,MATCH($A48,Parameters!$A:$A,0),MATCH(AH$3,Parameters!$8:$8,0))</f>
        <v>0.3</v>
      </c>
      <c r="AI48" s="14">
        <f ca="1">INDEX(Parameters,MATCH($A48,Parameters!$A:$A,0),MATCH(AI$3,Parameters!$8:$8,0))</f>
        <v>0.3</v>
      </c>
      <c r="AJ48" s="14">
        <f ca="1">INDEX(Parameters,MATCH($A48,Parameters!$A:$A,0),MATCH(AJ$3,Parameters!$8:$8,0))</f>
        <v>0.3</v>
      </c>
      <c r="AK48" s="14">
        <f ca="1">INDEX(Parameters,MATCH($A48,Parameters!$A:$A,0),MATCH(AK$3,Parameters!$8:$8,0))</f>
        <v>0.3</v>
      </c>
      <c r="AL48" s="14">
        <f ca="1">INDEX(Parameters,MATCH($A48,Parameters!$A:$A,0),MATCH(AL$3,Parameters!$8:$8,0))</f>
        <v>0.3</v>
      </c>
      <c r="AM48" s="14"/>
      <c r="AN48" s="14"/>
      <c r="AO48" s="14"/>
      <c r="AP48" s="14"/>
      <c r="AQ48" s="14"/>
    </row>
    <row r="49" spans="1:43" ht="18" x14ac:dyDescent="0.35">
      <c r="A49" s="89" t="s">
        <v>306</v>
      </c>
      <c r="B49" s="25" t="s">
        <v>165</v>
      </c>
      <c r="C49" s="73" t="s">
        <v>274</v>
      </c>
      <c r="D49" s="2" t="s">
        <v>252</v>
      </c>
      <c r="E49" s="46" t="str">
        <f t="shared" si="2"/>
        <v>Dairy cattle</v>
      </c>
      <c r="F49" s="12" t="s">
        <v>122</v>
      </c>
      <c r="G49" s="175" t="s">
        <v>655</v>
      </c>
      <c r="H49" s="56">
        <f ca="1">(H34*(1-H45)*H43) + (H34*H45*H44)</f>
        <v>3.3592319999999996</v>
      </c>
      <c r="I49" s="56">
        <f t="shared" ref="I49:AL49" ca="1" si="22">(I34*(1-I45)*I43) + (I34*I45*I44)</f>
        <v>3.3592319999999996</v>
      </c>
      <c r="J49" s="56">
        <f t="shared" ca="1" si="22"/>
        <v>3.3592319999999996</v>
      </c>
      <c r="K49" s="56">
        <f t="shared" ca="1" si="22"/>
        <v>3.3592319999999996</v>
      </c>
      <c r="L49" s="56">
        <f t="shared" ca="1" si="22"/>
        <v>3.3592319999999996</v>
      </c>
      <c r="M49" s="56">
        <f t="shared" ca="1" si="22"/>
        <v>3.3592319999999996</v>
      </c>
      <c r="N49" s="56">
        <f t="shared" ca="1" si="22"/>
        <v>3.3592319999999996</v>
      </c>
      <c r="O49" s="56">
        <f t="shared" ca="1" si="22"/>
        <v>3.3592319999999996</v>
      </c>
      <c r="P49" s="56">
        <f t="shared" ca="1" si="22"/>
        <v>3.3592319999999996</v>
      </c>
      <c r="Q49" s="56">
        <f t="shared" ca="1" si="22"/>
        <v>3.3592319999999996</v>
      </c>
      <c r="R49" s="56">
        <f t="shared" ca="1" si="22"/>
        <v>3.3592319999999996</v>
      </c>
      <c r="S49" s="56">
        <f t="shared" ca="1" si="22"/>
        <v>3.3592319999999996</v>
      </c>
      <c r="T49" s="56">
        <f t="shared" ca="1" si="22"/>
        <v>3.3592319999999996</v>
      </c>
      <c r="U49" s="56">
        <f t="shared" ca="1" si="22"/>
        <v>3.3592319999999996</v>
      </c>
      <c r="V49" s="56">
        <f t="shared" ca="1" si="22"/>
        <v>3.3592319999999996</v>
      </c>
      <c r="W49" s="56">
        <f t="shared" ca="1" si="22"/>
        <v>3.3592319999999996</v>
      </c>
      <c r="X49" s="56">
        <f t="shared" ca="1" si="22"/>
        <v>3.3592319999999996</v>
      </c>
      <c r="Y49" s="56">
        <f t="shared" ca="1" si="22"/>
        <v>3.3592319999999996</v>
      </c>
      <c r="Z49" s="56">
        <f t="shared" ca="1" si="22"/>
        <v>3.3592319999999996</v>
      </c>
      <c r="AA49" s="56">
        <f t="shared" ca="1" si="22"/>
        <v>3.3592319999999996</v>
      </c>
      <c r="AB49" s="56">
        <f t="shared" ca="1" si="22"/>
        <v>3.3592319999999996</v>
      </c>
      <c r="AC49" s="56">
        <f t="shared" ca="1" si="22"/>
        <v>3.3592319999999996</v>
      </c>
      <c r="AD49" s="56">
        <f t="shared" ca="1" si="22"/>
        <v>3.3592319999999996</v>
      </c>
      <c r="AE49" s="56">
        <f t="shared" ca="1" si="22"/>
        <v>3.3592319999999996</v>
      </c>
      <c r="AF49" s="56">
        <f t="shared" ca="1" si="22"/>
        <v>3.3592319999999996</v>
      </c>
      <c r="AG49" s="56">
        <f t="shared" ca="1" si="22"/>
        <v>3.3592319999999996</v>
      </c>
      <c r="AH49" s="56">
        <f t="shared" ca="1" si="22"/>
        <v>3.3592319999999996</v>
      </c>
      <c r="AI49" s="56">
        <f t="shared" ca="1" si="22"/>
        <v>3.3592319999999996</v>
      </c>
      <c r="AJ49" s="56">
        <f t="shared" ca="1" si="22"/>
        <v>3.3592319999999996</v>
      </c>
      <c r="AK49" s="56">
        <f t="shared" ca="1" si="22"/>
        <v>3.3592319999999996</v>
      </c>
      <c r="AL49" s="56">
        <f t="shared" ca="1" si="22"/>
        <v>3.3592319999999996</v>
      </c>
      <c r="AM49" s="56"/>
      <c r="AN49" s="56"/>
      <c r="AO49" s="56"/>
      <c r="AP49" s="56"/>
      <c r="AQ49" s="56"/>
    </row>
    <row r="50" spans="1:43" ht="18" x14ac:dyDescent="0.35">
      <c r="A50" s="103" t="s">
        <v>368</v>
      </c>
      <c r="B50" s="25" t="s">
        <v>165</v>
      </c>
      <c r="C50" s="73" t="s">
        <v>275</v>
      </c>
      <c r="D50" s="2" t="s">
        <v>252</v>
      </c>
      <c r="E50" s="46" t="str">
        <f t="shared" si="2"/>
        <v>Dairy cattle</v>
      </c>
      <c r="F50" s="12" t="s">
        <v>122</v>
      </c>
      <c r="G50" s="175" t="s">
        <v>719</v>
      </c>
      <c r="H50" s="56">
        <f ca="1">(H35*(1-H45)*H46) + (H35*H45*H47)</f>
        <v>0.39191039999999983</v>
      </c>
      <c r="I50" s="56">
        <f t="shared" ref="I50:AL50" ca="1" si="23">(I35*(1-I45)*I46) + (I35*I45*I47)</f>
        <v>0.39191039999999983</v>
      </c>
      <c r="J50" s="56">
        <f t="shared" ca="1" si="23"/>
        <v>0.39191039999999983</v>
      </c>
      <c r="K50" s="56">
        <f t="shared" ca="1" si="23"/>
        <v>0.39191039999999983</v>
      </c>
      <c r="L50" s="56">
        <f t="shared" ca="1" si="23"/>
        <v>0.39191039999999983</v>
      </c>
      <c r="M50" s="56">
        <f t="shared" ca="1" si="23"/>
        <v>0.39191039999999983</v>
      </c>
      <c r="N50" s="56">
        <f t="shared" ca="1" si="23"/>
        <v>0.39191039999999983</v>
      </c>
      <c r="O50" s="56">
        <f t="shared" ca="1" si="23"/>
        <v>0.39191039999999983</v>
      </c>
      <c r="P50" s="56">
        <f t="shared" ca="1" si="23"/>
        <v>0.39191039999999983</v>
      </c>
      <c r="Q50" s="56">
        <f t="shared" ca="1" si="23"/>
        <v>0.39191039999999983</v>
      </c>
      <c r="R50" s="56">
        <f t="shared" ca="1" si="23"/>
        <v>0.39191039999999983</v>
      </c>
      <c r="S50" s="56">
        <f t="shared" ca="1" si="23"/>
        <v>0.39191039999999983</v>
      </c>
      <c r="T50" s="56">
        <f t="shared" ca="1" si="23"/>
        <v>0.39191039999999983</v>
      </c>
      <c r="U50" s="56">
        <f t="shared" ca="1" si="23"/>
        <v>0.39191039999999983</v>
      </c>
      <c r="V50" s="56">
        <f t="shared" ca="1" si="23"/>
        <v>0.39191039999999983</v>
      </c>
      <c r="W50" s="56">
        <f t="shared" ca="1" si="23"/>
        <v>0.39191039999999983</v>
      </c>
      <c r="X50" s="56">
        <f t="shared" ca="1" si="23"/>
        <v>0.39191039999999983</v>
      </c>
      <c r="Y50" s="56">
        <f t="shared" ca="1" si="23"/>
        <v>0.39191039999999983</v>
      </c>
      <c r="Z50" s="56">
        <f t="shared" ca="1" si="23"/>
        <v>0.39191039999999983</v>
      </c>
      <c r="AA50" s="56">
        <f t="shared" ca="1" si="23"/>
        <v>0.39191039999999983</v>
      </c>
      <c r="AB50" s="56">
        <f t="shared" ca="1" si="23"/>
        <v>0.39191039999999983</v>
      </c>
      <c r="AC50" s="56">
        <f t="shared" ca="1" si="23"/>
        <v>0.39191039999999983</v>
      </c>
      <c r="AD50" s="56">
        <f t="shared" ca="1" si="23"/>
        <v>0.39191039999999983</v>
      </c>
      <c r="AE50" s="56">
        <f t="shared" ca="1" si="23"/>
        <v>0.39191039999999983</v>
      </c>
      <c r="AF50" s="56">
        <f t="shared" ca="1" si="23"/>
        <v>0.39191039999999983</v>
      </c>
      <c r="AG50" s="56">
        <f t="shared" ca="1" si="23"/>
        <v>0.39191039999999983</v>
      </c>
      <c r="AH50" s="56">
        <f t="shared" ca="1" si="23"/>
        <v>0.39191039999999983</v>
      </c>
      <c r="AI50" s="56">
        <f t="shared" ca="1" si="23"/>
        <v>0.39191039999999983</v>
      </c>
      <c r="AJ50" s="56">
        <f t="shared" ca="1" si="23"/>
        <v>0.39191039999999983</v>
      </c>
      <c r="AK50" s="56">
        <f t="shared" ca="1" si="23"/>
        <v>0.39191039999999983</v>
      </c>
      <c r="AL50" s="56">
        <f t="shared" ca="1" si="23"/>
        <v>0.39191039999999983</v>
      </c>
      <c r="AM50" s="56"/>
      <c r="AN50" s="56"/>
      <c r="AO50" s="56"/>
      <c r="AP50" s="56"/>
      <c r="AQ50" s="56"/>
    </row>
    <row r="51" spans="1:43" ht="18" x14ac:dyDescent="0.35">
      <c r="A51" s="89" t="s">
        <v>307</v>
      </c>
      <c r="B51" s="25" t="s">
        <v>165</v>
      </c>
      <c r="C51" s="63" t="s">
        <v>186</v>
      </c>
      <c r="D51" s="2" t="s">
        <v>252</v>
      </c>
      <c r="E51" s="46" t="str">
        <f t="shared" si="2"/>
        <v>Dairy cattle</v>
      </c>
      <c r="F51" s="12" t="s">
        <v>122</v>
      </c>
      <c r="G51" s="175"/>
      <c r="H51" s="56">
        <f ca="1">H28*H48</f>
        <v>4.7303999999999986</v>
      </c>
      <c r="I51" s="56">
        <f t="shared" ref="I51:AL51" ca="1" si="24">I28*I48</f>
        <v>4.7303999999999986</v>
      </c>
      <c r="J51" s="56">
        <f t="shared" ca="1" si="24"/>
        <v>4.7303999999999986</v>
      </c>
      <c r="K51" s="56">
        <f t="shared" ca="1" si="24"/>
        <v>4.7303999999999986</v>
      </c>
      <c r="L51" s="56">
        <f t="shared" ca="1" si="24"/>
        <v>4.7303999999999986</v>
      </c>
      <c r="M51" s="56">
        <f t="shared" ca="1" si="24"/>
        <v>4.7303999999999986</v>
      </c>
      <c r="N51" s="56">
        <f t="shared" ca="1" si="24"/>
        <v>4.7303999999999986</v>
      </c>
      <c r="O51" s="56">
        <f t="shared" ca="1" si="24"/>
        <v>4.7303999999999986</v>
      </c>
      <c r="P51" s="56">
        <f t="shared" ca="1" si="24"/>
        <v>4.7303999999999986</v>
      </c>
      <c r="Q51" s="56">
        <f t="shared" ca="1" si="24"/>
        <v>4.7303999999999986</v>
      </c>
      <c r="R51" s="56">
        <f t="shared" ca="1" si="24"/>
        <v>4.7303999999999986</v>
      </c>
      <c r="S51" s="56">
        <f t="shared" ca="1" si="24"/>
        <v>4.7303999999999986</v>
      </c>
      <c r="T51" s="56">
        <f t="shared" ca="1" si="24"/>
        <v>4.7303999999999986</v>
      </c>
      <c r="U51" s="56">
        <f t="shared" ca="1" si="24"/>
        <v>4.7303999999999986</v>
      </c>
      <c r="V51" s="56">
        <f t="shared" ca="1" si="24"/>
        <v>4.7303999999999986</v>
      </c>
      <c r="W51" s="56">
        <f t="shared" ca="1" si="24"/>
        <v>4.7303999999999986</v>
      </c>
      <c r="X51" s="56">
        <f t="shared" ca="1" si="24"/>
        <v>4.7303999999999986</v>
      </c>
      <c r="Y51" s="56">
        <f t="shared" ca="1" si="24"/>
        <v>4.7303999999999986</v>
      </c>
      <c r="Z51" s="56">
        <f t="shared" ca="1" si="24"/>
        <v>4.7303999999999986</v>
      </c>
      <c r="AA51" s="56">
        <f t="shared" ca="1" si="24"/>
        <v>4.7303999999999986</v>
      </c>
      <c r="AB51" s="56">
        <f t="shared" ca="1" si="24"/>
        <v>4.7303999999999986</v>
      </c>
      <c r="AC51" s="56">
        <f t="shared" ca="1" si="24"/>
        <v>4.7303999999999986</v>
      </c>
      <c r="AD51" s="56">
        <f t="shared" ca="1" si="24"/>
        <v>4.7303999999999986</v>
      </c>
      <c r="AE51" s="56">
        <f t="shared" ca="1" si="24"/>
        <v>4.7303999999999986</v>
      </c>
      <c r="AF51" s="56">
        <f t="shared" ca="1" si="24"/>
        <v>4.7303999999999986</v>
      </c>
      <c r="AG51" s="56">
        <f t="shared" ca="1" si="24"/>
        <v>4.7303999999999986</v>
      </c>
      <c r="AH51" s="56">
        <f t="shared" ca="1" si="24"/>
        <v>4.7303999999999986</v>
      </c>
      <c r="AI51" s="56">
        <f t="shared" ca="1" si="24"/>
        <v>4.7303999999999986</v>
      </c>
      <c r="AJ51" s="56">
        <f t="shared" ca="1" si="24"/>
        <v>4.7303999999999986</v>
      </c>
      <c r="AK51" s="56">
        <f t="shared" ca="1" si="24"/>
        <v>4.7303999999999986</v>
      </c>
      <c r="AL51" s="56">
        <f t="shared" ca="1" si="24"/>
        <v>4.7303999999999986</v>
      </c>
      <c r="AM51" s="56"/>
      <c r="AN51" s="56"/>
      <c r="AO51" s="56"/>
      <c r="AP51" s="56"/>
      <c r="AQ51" s="56"/>
    </row>
    <row r="52" spans="1:43" ht="15.75" x14ac:dyDescent="0.25">
      <c r="A52" s="65" t="s">
        <v>64</v>
      </c>
      <c r="B52" s="145" t="s">
        <v>284</v>
      </c>
      <c r="C52" s="32"/>
      <c r="D52" s="32"/>
      <c r="E52" s="32"/>
      <c r="F52" s="32"/>
      <c r="G52" s="182"/>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row>
    <row r="53" spans="1:43" x14ac:dyDescent="0.25">
      <c r="A53" s="66" t="str">
        <f t="shared" ref="A53:A56" si="25">C53&amp;"_"&amp;E53</f>
        <v>Straw_Dairy cattle</v>
      </c>
      <c r="B53" s="25" t="s">
        <v>165</v>
      </c>
      <c r="C53" s="25" t="s">
        <v>169</v>
      </c>
      <c r="D53" s="77" t="str">
        <f ca="1">VLOOKUP(A53,Parameters,4,0)</f>
        <v>-</v>
      </c>
      <c r="E53" s="46" t="str">
        <f t="shared" si="2"/>
        <v>Dairy cattle</v>
      </c>
      <c r="F53" s="77" t="str">
        <f ca="1">VLOOKUP(A53,Parameters,6,0)</f>
        <v>kg/yr</v>
      </c>
      <c r="G53" s="226"/>
      <c r="H53" s="56">
        <f ca="1">H15*INDEX(Parameters,MATCH($A53,Parameters!$A:$A,0),MATCH(H$3,Parameters!$8:$8,0))*(1-H33)</f>
        <v>299.99999999999994</v>
      </c>
      <c r="I53" s="56">
        <f ca="1">I15*INDEX(Parameters,MATCH($A53,Parameters!$A:$A,0),MATCH(I$3,Parameters!$8:$8,0))*(1-I33)</f>
        <v>299.99999999999994</v>
      </c>
      <c r="J53" s="56">
        <f ca="1">J15*INDEX(Parameters,MATCH($A53,Parameters!$A:$A,0),MATCH(J$3,Parameters!$8:$8,0))*(1-J33)</f>
        <v>299.99999999999994</v>
      </c>
      <c r="K53" s="56">
        <f ca="1">K15*INDEX(Parameters,MATCH($A53,Parameters!$A:$A,0),MATCH(K$3,Parameters!$8:$8,0))*(1-K33)</f>
        <v>299.99999999999994</v>
      </c>
      <c r="L53" s="56">
        <f ca="1">L15*INDEX(Parameters,MATCH($A53,Parameters!$A:$A,0),MATCH(L$3,Parameters!$8:$8,0))*(1-L33)</f>
        <v>299.99999999999994</v>
      </c>
      <c r="M53" s="56">
        <f ca="1">M15*INDEX(Parameters,MATCH($A53,Parameters!$A:$A,0),MATCH(M$3,Parameters!$8:$8,0))*(1-M33)</f>
        <v>299.99999999999994</v>
      </c>
      <c r="N53" s="56">
        <f ca="1">N15*INDEX(Parameters,MATCH($A53,Parameters!$A:$A,0),MATCH(N$3,Parameters!$8:$8,0))*(1-N33)</f>
        <v>299.99999999999994</v>
      </c>
      <c r="O53" s="56">
        <f ca="1">O15*INDEX(Parameters,MATCH($A53,Parameters!$A:$A,0),MATCH(O$3,Parameters!$8:$8,0))*(1-O33)</f>
        <v>299.99999999999994</v>
      </c>
      <c r="P53" s="56">
        <f ca="1">P15*INDEX(Parameters,MATCH($A53,Parameters!$A:$A,0),MATCH(P$3,Parameters!$8:$8,0))*(1-P33)</f>
        <v>299.99999999999994</v>
      </c>
      <c r="Q53" s="56">
        <f ca="1">Q15*INDEX(Parameters,MATCH($A53,Parameters!$A:$A,0),MATCH(Q$3,Parameters!$8:$8,0))*(1-Q33)</f>
        <v>299.99999999999994</v>
      </c>
      <c r="R53" s="56">
        <f ca="1">R15*INDEX(Parameters,MATCH($A53,Parameters!$A:$A,0),MATCH(R$3,Parameters!$8:$8,0))*(1-R33)</f>
        <v>299.99999999999994</v>
      </c>
      <c r="S53" s="56">
        <f ca="1">S15*INDEX(Parameters,MATCH($A53,Parameters!$A:$A,0),MATCH(S$3,Parameters!$8:$8,0))*(1-S33)</f>
        <v>299.99999999999994</v>
      </c>
      <c r="T53" s="56">
        <f ca="1">T15*INDEX(Parameters,MATCH($A53,Parameters!$A:$A,0),MATCH(T$3,Parameters!$8:$8,0))*(1-T33)</f>
        <v>299.99999999999994</v>
      </c>
      <c r="U53" s="56">
        <f ca="1">U15*INDEX(Parameters,MATCH($A53,Parameters!$A:$A,0),MATCH(U$3,Parameters!$8:$8,0))*(1-U33)</f>
        <v>299.99999999999994</v>
      </c>
      <c r="V53" s="56">
        <f ca="1">V15*INDEX(Parameters,MATCH($A53,Parameters!$A:$A,0),MATCH(V$3,Parameters!$8:$8,0))*(1-V33)</f>
        <v>299.99999999999994</v>
      </c>
      <c r="W53" s="56">
        <f ca="1">W15*INDEX(Parameters,MATCH($A53,Parameters!$A:$A,0),MATCH(W$3,Parameters!$8:$8,0))*(1-W33)</f>
        <v>299.99999999999994</v>
      </c>
      <c r="X53" s="56">
        <f ca="1">X15*INDEX(Parameters,MATCH($A53,Parameters!$A:$A,0),MATCH(X$3,Parameters!$8:$8,0))*(1-X33)</f>
        <v>299.99999999999994</v>
      </c>
      <c r="Y53" s="56">
        <f ca="1">Y15*INDEX(Parameters,MATCH($A53,Parameters!$A:$A,0),MATCH(Y$3,Parameters!$8:$8,0))*(1-Y33)</f>
        <v>299.99999999999994</v>
      </c>
      <c r="Z53" s="56">
        <f ca="1">Z15*INDEX(Parameters,MATCH($A53,Parameters!$A:$A,0),MATCH(Z$3,Parameters!$8:$8,0))*(1-Z33)</f>
        <v>299.99999999999994</v>
      </c>
      <c r="AA53" s="56">
        <f ca="1">AA15*INDEX(Parameters,MATCH($A53,Parameters!$A:$A,0),MATCH(AA$3,Parameters!$8:$8,0))*(1-AA33)</f>
        <v>299.99999999999994</v>
      </c>
      <c r="AB53" s="56">
        <f ca="1">AB15*INDEX(Parameters,MATCH($A53,Parameters!$A:$A,0),MATCH(AB$3,Parameters!$8:$8,0))*(1-AB33)</f>
        <v>299.99999999999994</v>
      </c>
      <c r="AC53" s="56">
        <f ca="1">AC15*INDEX(Parameters,MATCH($A53,Parameters!$A:$A,0),MATCH(AC$3,Parameters!$8:$8,0))*(1-AC33)</f>
        <v>299.99999999999994</v>
      </c>
      <c r="AD53" s="56">
        <f ca="1">AD15*INDEX(Parameters,MATCH($A53,Parameters!$A:$A,0),MATCH(AD$3,Parameters!$8:$8,0))*(1-AD33)</f>
        <v>299.99999999999994</v>
      </c>
      <c r="AE53" s="56">
        <f ca="1">AE15*INDEX(Parameters,MATCH($A53,Parameters!$A:$A,0),MATCH(AE$3,Parameters!$8:$8,0))*(1-AE33)</f>
        <v>299.99999999999994</v>
      </c>
      <c r="AF53" s="56">
        <f ca="1">AF15*INDEX(Parameters,MATCH($A53,Parameters!$A:$A,0),MATCH(AF$3,Parameters!$8:$8,0))*(1-AF33)</f>
        <v>299.99999999999994</v>
      </c>
      <c r="AG53" s="56">
        <f ca="1">AG15*INDEX(Parameters,MATCH($A53,Parameters!$A:$A,0),MATCH(AG$3,Parameters!$8:$8,0))*(1-AG33)</f>
        <v>299.99999999999994</v>
      </c>
      <c r="AH53" s="56">
        <f ca="1">AH15*INDEX(Parameters,MATCH($A53,Parameters!$A:$A,0),MATCH(AH$3,Parameters!$8:$8,0))*(1-AH33)</f>
        <v>299.99999999999994</v>
      </c>
      <c r="AI53" s="56">
        <f ca="1">AI15*INDEX(Parameters,MATCH($A53,Parameters!$A:$A,0),MATCH(AI$3,Parameters!$8:$8,0))*(1-AI33)</f>
        <v>299.99999999999994</v>
      </c>
      <c r="AJ53" s="56">
        <f ca="1">AJ15*INDEX(Parameters,MATCH($A53,Parameters!$A:$A,0),MATCH(AJ$3,Parameters!$8:$8,0))*(1-AJ33)</f>
        <v>299.99999999999994</v>
      </c>
      <c r="AK53" s="56">
        <f ca="1">AK15*INDEX(Parameters,MATCH($A53,Parameters!$A:$A,0),MATCH(AK$3,Parameters!$8:$8,0))*(1-AK33)</f>
        <v>299.99999999999994</v>
      </c>
      <c r="AL53" s="56">
        <f ca="1">AL15*INDEX(Parameters,MATCH($A53,Parameters!$A:$A,0),MATCH(AL$3,Parameters!$8:$8,0))*(1-AL33)</f>
        <v>299.99999999999994</v>
      </c>
      <c r="AM53" s="56"/>
      <c r="AN53" s="56"/>
      <c r="AO53" s="56"/>
      <c r="AP53" s="56"/>
      <c r="AQ53" s="56"/>
    </row>
    <row r="54" spans="1:43" x14ac:dyDescent="0.25">
      <c r="A54" s="66" t="str">
        <f t="shared" si="25"/>
        <v>N_added_in_straw_Dairy cattle</v>
      </c>
      <c r="B54" s="25" t="s">
        <v>165</v>
      </c>
      <c r="C54" s="2" t="s">
        <v>173</v>
      </c>
      <c r="D54" s="77" t="str">
        <f ca="1">VLOOKUP(A54,Parameters,4,0)</f>
        <v>-</v>
      </c>
      <c r="E54" s="46" t="str">
        <f t="shared" si="2"/>
        <v>Dairy cattle</v>
      </c>
      <c r="F54" s="77" t="str">
        <f ca="1">VLOOKUP(A54,Parameters,6,0)</f>
        <v>kg/animal/yr</v>
      </c>
      <c r="G54" s="175"/>
      <c r="H54" s="56">
        <f ca="1">INDEX(Parameters,MATCH($A54,Parameters!$A:$A,0),MATCH(H$3,Parameters!$8:$8,0))</f>
        <v>6</v>
      </c>
      <c r="I54" s="56">
        <f ca="1">INDEX(Parameters,MATCH($A54,Parameters!$A:$A,0),MATCH(I$3,Parameters!$8:$8,0))</f>
        <v>6</v>
      </c>
      <c r="J54" s="56">
        <f ca="1">INDEX(Parameters,MATCH($A54,Parameters!$A:$A,0),MATCH(J$3,Parameters!$8:$8,0))</f>
        <v>6</v>
      </c>
      <c r="K54" s="56">
        <f ca="1">INDEX(Parameters,MATCH($A54,Parameters!$A:$A,0),MATCH(K$3,Parameters!$8:$8,0))</f>
        <v>6</v>
      </c>
      <c r="L54" s="56">
        <f ca="1">INDEX(Parameters,MATCH($A54,Parameters!$A:$A,0),MATCH(L$3,Parameters!$8:$8,0))</f>
        <v>6</v>
      </c>
      <c r="M54" s="56">
        <f ca="1">INDEX(Parameters,MATCH($A54,Parameters!$A:$A,0),MATCH(M$3,Parameters!$8:$8,0))</f>
        <v>6</v>
      </c>
      <c r="N54" s="56">
        <f ca="1">INDEX(Parameters,MATCH($A54,Parameters!$A:$A,0),MATCH(N$3,Parameters!$8:$8,0))</f>
        <v>6</v>
      </c>
      <c r="O54" s="56">
        <f ca="1">INDEX(Parameters,MATCH($A54,Parameters!$A:$A,0),MATCH(O$3,Parameters!$8:$8,0))</f>
        <v>6</v>
      </c>
      <c r="P54" s="56">
        <f ca="1">INDEX(Parameters,MATCH($A54,Parameters!$A:$A,0),MATCH(P$3,Parameters!$8:$8,0))</f>
        <v>6</v>
      </c>
      <c r="Q54" s="56">
        <f ca="1">INDEX(Parameters,MATCH($A54,Parameters!$A:$A,0),MATCH(Q$3,Parameters!$8:$8,0))</f>
        <v>6</v>
      </c>
      <c r="R54" s="56">
        <f ca="1">INDEX(Parameters,MATCH($A54,Parameters!$A:$A,0),MATCH(R$3,Parameters!$8:$8,0))</f>
        <v>6</v>
      </c>
      <c r="S54" s="56">
        <f ca="1">INDEX(Parameters,MATCH($A54,Parameters!$A:$A,0),MATCH(S$3,Parameters!$8:$8,0))</f>
        <v>6</v>
      </c>
      <c r="T54" s="56">
        <f ca="1">INDEX(Parameters,MATCH($A54,Parameters!$A:$A,0),MATCH(T$3,Parameters!$8:$8,0))</f>
        <v>6</v>
      </c>
      <c r="U54" s="56">
        <f ca="1">INDEX(Parameters,MATCH($A54,Parameters!$A:$A,0),MATCH(U$3,Parameters!$8:$8,0))</f>
        <v>6</v>
      </c>
      <c r="V54" s="56">
        <f ca="1">INDEX(Parameters,MATCH($A54,Parameters!$A:$A,0),MATCH(V$3,Parameters!$8:$8,0))</f>
        <v>6</v>
      </c>
      <c r="W54" s="56">
        <f ca="1">INDEX(Parameters,MATCH($A54,Parameters!$A:$A,0),MATCH(W$3,Parameters!$8:$8,0))</f>
        <v>6</v>
      </c>
      <c r="X54" s="56">
        <f ca="1">INDEX(Parameters,MATCH($A54,Parameters!$A:$A,0),MATCH(X$3,Parameters!$8:$8,0))</f>
        <v>6</v>
      </c>
      <c r="Y54" s="56">
        <f ca="1">INDEX(Parameters,MATCH($A54,Parameters!$A:$A,0),MATCH(Y$3,Parameters!$8:$8,0))</f>
        <v>6</v>
      </c>
      <c r="Z54" s="56">
        <f ca="1">INDEX(Parameters,MATCH($A54,Parameters!$A:$A,0),MATCH(Z$3,Parameters!$8:$8,0))</f>
        <v>6</v>
      </c>
      <c r="AA54" s="56">
        <f ca="1">INDEX(Parameters,MATCH($A54,Parameters!$A:$A,0),MATCH(AA$3,Parameters!$8:$8,0))</f>
        <v>6</v>
      </c>
      <c r="AB54" s="56">
        <f ca="1">INDEX(Parameters,MATCH($A54,Parameters!$A:$A,0),MATCH(AB$3,Parameters!$8:$8,0))</f>
        <v>6</v>
      </c>
      <c r="AC54" s="56">
        <f ca="1">INDEX(Parameters,MATCH($A54,Parameters!$A:$A,0),MATCH(AC$3,Parameters!$8:$8,0))</f>
        <v>6</v>
      </c>
      <c r="AD54" s="56">
        <f ca="1">INDEX(Parameters,MATCH($A54,Parameters!$A:$A,0),MATCH(AD$3,Parameters!$8:$8,0))</f>
        <v>6</v>
      </c>
      <c r="AE54" s="56">
        <f ca="1">INDEX(Parameters,MATCH($A54,Parameters!$A:$A,0),MATCH(AE$3,Parameters!$8:$8,0))</f>
        <v>6</v>
      </c>
      <c r="AF54" s="56">
        <f ca="1">INDEX(Parameters,MATCH($A54,Parameters!$A:$A,0),MATCH(AF$3,Parameters!$8:$8,0))</f>
        <v>6</v>
      </c>
      <c r="AG54" s="56">
        <f ca="1">INDEX(Parameters,MATCH($A54,Parameters!$A:$A,0),MATCH(AG$3,Parameters!$8:$8,0))</f>
        <v>6</v>
      </c>
      <c r="AH54" s="56">
        <f ca="1">INDEX(Parameters,MATCH($A54,Parameters!$A:$A,0),MATCH(AH$3,Parameters!$8:$8,0))</f>
        <v>6</v>
      </c>
      <c r="AI54" s="56">
        <f ca="1">INDEX(Parameters,MATCH($A54,Parameters!$A:$A,0),MATCH(AI$3,Parameters!$8:$8,0))</f>
        <v>6</v>
      </c>
      <c r="AJ54" s="56">
        <f ca="1">INDEX(Parameters,MATCH($A54,Parameters!$A:$A,0),MATCH(AJ$3,Parameters!$8:$8,0))</f>
        <v>6</v>
      </c>
      <c r="AK54" s="56">
        <f ca="1">INDEX(Parameters,MATCH($A54,Parameters!$A:$A,0),MATCH(AK$3,Parameters!$8:$8,0))</f>
        <v>6</v>
      </c>
      <c r="AL54" s="56">
        <f ca="1">INDEX(Parameters,MATCH($A54,Parameters!$A:$A,0),MATCH(AL$3,Parameters!$8:$8,0))</f>
        <v>6</v>
      </c>
      <c r="AM54" s="56"/>
      <c r="AN54" s="56"/>
      <c r="AO54" s="56"/>
      <c r="AP54" s="56"/>
      <c r="AQ54" s="56"/>
    </row>
    <row r="55" spans="1:43" ht="18" x14ac:dyDescent="0.35">
      <c r="A55" s="68"/>
      <c r="B55" s="25" t="s">
        <v>165</v>
      </c>
      <c r="C55" s="63" t="s">
        <v>184</v>
      </c>
      <c r="D55" s="25" t="s">
        <v>153</v>
      </c>
      <c r="E55" s="46" t="str">
        <f t="shared" si="2"/>
        <v>Dairy cattle</v>
      </c>
      <c r="F55" s="12" t="s">
        <v>183</v>
      </c>
      <c r="G55" s="175"/>
      <c r="H55" s="56">
        <f ca="1">H54*H15*(1-H33)</f>
        <v>1.1999999999999997</v>
      </c>
      <c r="I55" s="56">
        <f t="shared" ref="I55:AL55" ca="1" si="26">I54*I15*(1-I33)</f>
        <v>1.1999999999999997</v>
      </c>
      <c r="J55" s="56">
        <f t="shared" ca="1" si="26"/>
        <v>1.1999999999999997</v>
      </c>
      <c r="K55" s="56">
        <f t="shared" ca="1" si="26"/>
        <v>1.1999999999999997</v>
      </c>
      <c r="L55" s="56">
        <f t="shared" ca="1" si="26"/>
        <v>1.1999999999999997</v>
      </c>
      <c r="M55" s="56">
        <f t="shared" ca="1" si="26"/>
        <v>1.1999999999999997</v>
      </c>
      <c r="N55" s="56">
        <f t="shared" ca="1" si="26"/>
        <v>1.1999999999999997</v>
      </c>
      <c r="O55" s="56">
        <f t="shared" ca="1" si="26"/>
        <v>1.1999999999999997</v>
      </c>
      <c r="P55" s="56">
        <f t="shared" ca="1" si="26"/>
        <v>1.1999999999999997</v>
      </c>
      <c r="Q55" s="56">
        <f t="shared" ca="1" si="26"/>
        <v>1.1999999999999997</v>
      </c>
      <c r="R55" s="56">
        <f t="shared" ca="1" si="26"/>
        <v>1.1999999999999997</v>
      </c>
      <c r="S55" s="56">
        <f t="shared" ca="1" si="26"/>
        <v>1.1999999999999997</v>
      </c>
      <c r="T55" s="56">
        <f t="shared" ca="1" si="26"/>
        <v>1.1999999999999997</v>
      </c>
      <c r="U55" s="56">
        <f t="shared" ca="1" si="26"/>
        <v>1.1999999999999997</v>
      </c>
      <c r="V55" s="56">
        <f t="shared" ca="1" si="26"/>
        <v>1.1999999999999997</v>
      </c>
      <c r="W55" s="56">
        <f t="shared" ca="1" si="26"/>
        <v>1.1999999999999997</v>
      </c>
      <c r="X55" s="56">
        <f t="shared" ca="1" si="26"/>
        <v>1.1999999999999997</v>
      </c>
      <c r="Y55" s="56">
        <f t="shared" ca="1" si="26"/>
        <v>1.1999999999999997</v>
      </c>
      <c r="Z55" s="56">
        <f t="shared" ca="1" si="26"/>
        <v>1.1999999999999997</v>
      </c>
      <c r="AA55" s="56">
        <f t="shared" ca="1" si="26"/>
        <v>1.1999999999999997</v>
      </c>
      <c r="AB55" s="56">
        <f t="shared" ca="1" si="26"/>
        <v>1.1999999999999997</v>
      </c>
      <c r="AC55" s="56">
        <f t="shared" ca="1" si="26"/>
        <v>1.1999999999999997</v>
      </c>
      <c r="AD55" s="56">
        <f t="shared" ca="1" si="26"/>
        <v>1.1999999999999997</v>
      </c>
      <c r="AE55" s="56">
        <f t="shared" ca="1" si="26"/>
        <v>1.1999999999999997</v>
      </c>
      <c r="AF55" s="56">
        <f t="shared" ca="1" si="26"/>
        <v>1.1999999999999997</v>
      </c>
      <c r="AG55" s="56">
        <f t="shared" ca="1" si="26"/>
        <v>1.1999999999999997</v>
      </c>
      <c r="AH55" s="56">
        <f t="shared" ca="1" si="26"/>
        <v>1.1999999999999997</v>
      </c>
      <c r="AI55" s="56">
        <f t="shared" ca="1" si="26"/>
        <v>1.1999999999999997</v>
      </c>
      <c r="AJ55" s="56">
        <f t="shared" ca="1" si="26"/>
        <v>1.1999999999999997</v>
      </c>
      <c r="AK55" s="56">
        <f t="shared" ca="1" si="26"/>
        <v>1.1999999999999997</v>
      </c>
      <c r="AL55" s="56">
        <f t="shared" ca="1" si="26"/>
        <v>1.1999999999999997</v>
      </c>
      <c r="AM55" s="56"/>
      <c r="AN55" s="56"/>
      <c r="AO55" s="56"/>
      <c r="AP55" s="56"/>
      <c r="AQ55" s="56"/>
    </row>
    <row r="56" spans="1:43" ht="18" x14ac:dyDescent="0.35">
      <c r="A56" s="66" t="str">
        <f t="shared" si="25"/>
        <v>fimm_Dairy cattle</v>
      </c>
      <c r="B56" s="25" t="s">
        <v>165</v>
      </c>
      <c r="C56" s="63" t="s">
        <v>185</v>
      </c>
      <c r="D56" s="77" t="str">
        <f ca="1">VLOOKUP(A56,Parameters,4,0)</f>
        <v>N</v>
      </c>
      <c r="E56" s="46" t="str">
        <f t="shared" si="2"/>
        <v>Dairy cattle</v>
      </c>
      <c r="F56" s="77" t="str">
        <f ca="1">VLOOKUP(A56,Parameters,6,0)</f>
        <v>kg N/kg straw</v>
      </c>
      <c r="G56" s="215"/>
      <c r="H56" s="62">
        <f ca="1">INDEX(Parameters,MATCH($A56,Parameters!$A:$A,0),MATCH(H$3,Parameters!$8:$8,0))</f>
        <v>6.7000000000000002E-3</v>
      </c>
      <c r="I56" s="62">
        <f ca="1">INDEX(Parameters,MATCH($A56,Parameters!$A:$A,0),MATCH(I$3,Parameters!$8:$8,0))</f>
        <v>6.7000000000000002E-3</v>
      </c>
      <c r="J56" s="62">
        <f ca="1">INDEX(Parameters,MATCH($A56,Parameters!$A:$A,0),MATCH(J$3,Parameters!$8:$8,0))</f>
        <v>6.7000000000000002E-3</v>
      </c>
      <c r="K56" s="62">
        <f ca="1">INDEX(Parameters,MATCH($A56,Parameters!$A:$A,0),MATCH(K$3,Parameters!$8:$8,0))</f>
        <v>6.7000000000000002E-3</v>
      </c>
      <c r="L56" s="62">
        <f ca="1">INDEX(Parameters,MATCH($A56,Parameters!$A:$A,0),MATCH(L$3,Parameters!$8:$8,0))</f>
        <v>6.7000000000000002E-3</v>
      </c>
      <c r="M56" s="62">
        <f ca="1">INDEX(Parameters,MATCH($A56,Parameters!$A:$A,0),MATCH(M$3,Parameters!$8:$8,0))</f>
        <v>6.7000000000000002E-3</v>
      </c>
      <c r="N56" s="62">
        <f ca="1">INDEX(Parameters,MATCH($A56,Parameters!$A:$A,0),MATCH(N$3,Parameters!$8:$8,0))</f>
        <v>6.7000000000000002E-3</v>
      </c>
      <c r="O56" s="62">
        <f ca="1">INDEX(Parameters,MATCH($A56,Parameters!$A:$A,0),MATCH(O$3,Parameters!$8:$8,0))</f>
        <v>6.7000000000000002E-3</v>
      </c>
      <c r="P56" s="62">
        <f ca="1">INDEX(Parameters,MATCH($A56,Parameters!$A:$A,0),MATCH(P$3,Parameters!$8:$8,0))</f>
        <v>6.7000000000000002E-3</v>
      </c>
      <c r="Q56" s="62">
        <f ca="1">INDEX(Parameters,MATCH($A56,Parameters!$A:$A,0),MATCH(Q$3,Parameters!$8:$8,0))</f>
        <v>6.7000000000000002E-3</v>
      </c>
      <c r="R56" s="62">
        <f ca="1">INDEX(Parameters,MATCH($A56,Parameters!$A:$A,0),MATCH(R$3,Parameters!$8:$8,0))</f>
        <v>6.7000000000000002E-3</v>
      </c>
      <c r="S56" s="62">
        <f ca="1">INDEX(Parameters,MATCH($A56,Parameters!$A:$A,0),MATCH(S$3,Parameters!$8:$8,0))</f>
        <v>6.7000000000000002E-3</v>
      </c>
      <c r="T56" s="62">
        <f ca="1">INDEX(Parameters,MATCH($A56,Parameters!$A:$A,0),MATCH(T$3,Parameters!$8:$8,0))</f>
        <v>6.7000000000000002E-3</v>
      </c>
      <c r="U56" s="62">
        <f ca="1">INDEX(Parameters,MATCH($A56,Parameters!$A:$A,0),MATCH(U$3,Parameters!$8:$8,0))</f>
        <v>6.7000000000000002E-3</v>
      </c>
      <c r="V56" s="62">
        <f ca="1">INDEX(Parameters,MATCH($A56,Parameters!$A:$A,0),MATCH(V$3,Parameters!$8:$8,0))</f>
        <v>6.7000000000000002E-3</v>
      </c>
      <c r="W56" s="62">
        <f ca="1">INDEX(Parameters,MATCH($A56,Parameters!$A:$A,0),MATCH(W$3,Parameters!$8:$8,0))</f>
        <v>6.7000000000000002E-3</v>
      </c>
      <c r="X56" s="62">
        <f ca="1">INDEX(Parameters,MATCH($A56,Parameters!$A:$A,0),MATCH(X$3,Parameters!$8:$8,0))</f>
        <v>6.7000000000000002E-3</v>
      </c>
      <c r="Y56" s="62">
        <f ca="1">INDEX(Parameters,MATCH($A56,Parameters!$A:$A,0),MATCH(Y$3,Parameters!$8:$8,0))</f>
        <v>6.7000000000000002E-3</v>
      </c>
      <c r="Z56" s="62">
        <f ca="1">INDEX(Parameters,MATCH($A56,Parameters!$A:$A,0),MATCH(Z$3,Parameters!$8:$8,0))</f>
        <v>6.7000000000000002E-3</v>
      </c>
      <c r="AA56" s="62">
        <f ca="1">INDEX(Parameters,MATCH($A56,Parameters!$A:$A,0),MATCH(AA$3,Parameters!$8:$8,0))</f>
        <v>6.7000000000000002E-3</v>
      </c>
      <c r="AB56" s="62">
        <f ca="1">INDEX(Parameters,MATCH($A56,Parameters!$A:$A,0),MATCH(AB$3,Parameters!$8:$8,0))</f>
        <v>6.7000000000000002E-3</v>
      </c>
      <c r="AC56" s="62">
        <f ca="1">INDEX(Parameters,MATCH($A56,Parameters!$A:$A,0),MATCH(AC$3,Parameters!$8:$8,0))</f>
        <v>6.7000000000000002E-3</v>
      </c>
      <c r="AD56" s="62">
        <f ca="1">INDEX(Parameters,MATCH($A56,Parameters!$A:$A,0),MATCH(AD$3,Parameters!$8:$8,0))</f>
        <v>6.7000000000000002E-3</v>
      </c>
      <c r="AE56" s="62">
        <f ca="1">INDEX(Parameters,MATCH($A56,Parameters!$A:$A,0),MATCH(AE$3,Parameters!$8:$8,0))</f>
        <v>6.7000000000000002E-3</v>
      </c>
      <c r="AF56" s="62">
        <f ca="1">INDEX(Parameters,MATCH($A56,Parameters!$A:$A,0),MATCH(AF$3,Parameters!$8:$8,0))</f>
        <v>6.7000000000000002E-3</v>
      </c>
      <c r="AG56" s="62">
        <f ca="1">INDEX(Parameters,MATCH($A56,Parameters!$A:$A,0),MATCH(AG$3,Parameters!$8:$8,0))</f>
        <v>6.7000000000000002E-3</v>
      </c>
      <c r="AH56" s="62">
        <f ca="1">INDEX(Parameters,MATCH($A56,Parameters!$A:$A,0),MATCH(AH$3,Parameters!$8:$8,0))</f>
        <v>6.7000000000000002E-3</v>
      </c>
      <c r="AI56" s="62">
        <f ca="1">INDEX(Parameters,MATCH($A56,Parameters!$A:$A,0),MATCH(AI$3,Parameters!$8:$8,0))</f>
        <v>6.7000000000000002E-3</v>
      </c>
      <c r="AJ56" s="62">
        <f ca="1">INDEX(Parameters,MATCH($A56,Parameters!$A:$A,0),MATCH(AJ$3,Parameters!$8:$8,0))</f>
        <v>6.7000000000000002E-3</v>
      </c>
      <c r="AK56" s="62">
        <f ca="1">INDEX(Parameters,MATCH($A56,Parameters!$A:$A,0),MATCH(AK$3,Parameters!$8:$8,0))</f>
        <v>6.7000000000000002E-3</v>
      </c>
      <c r="AL56" s="62">
        <f ca="1">INDEX(Parameters,MATCH($A56,Parameters!$A:$A,0),MATCH(AL$3,Parameters!$8:$8,0))</f>
        <v>6.7000000000000002E-3</v>
      </c>
      <c r="AM56" s="62"/>
      <c r="AN56" s="62"/>
      <c r="AO56" s="62"/>
      <c r="AP56" s="62"/>
      <c r="AQ56" s="62"/>
    </row>
    <row r="57" spans="1:43" ht="18" x14ac:dyDescent="0.35">
      <c r="A57" s="89" t="s">
        <v>483</v>
      </c>
      <c r="B57" s="25" t="s">
        <v>165</v>
      </c>
      <c r="C57" s="73" t="s">
        <v>285</v>
      </c>
      <c r="D57" s="25" t="s">
        <v>153</v>
      </c>
      <c r="E57" s="46" t="str">
        <f t="shared" si="2"/>
        <v>Dairy cattle</v>
      </c>
      <c r="F57" s="12" t="s">
        <v>122</v>
      </c>
      <c r="G57" s="175"/>
      <c r="H57" s="56">
        <f ca="1">IF(H35-(H50+(H53*H56)) &lt; 0,0, H35-(H50+(H53*H56)))</f>
        <v>2.263689599999998</v>
      </c>
      <c r="I57" s="56">
        <f t="shared" ref="I57:AL57" ca="1" si="27">IF(I35-(I50+(I53*I56)) &lt; 0,0, I35-(I50+(I53*I56)))</f>
        <v>2.263689599999998</v>
      </c>
      <c r="J57" s="56">
        <f t="shared" ca="1" si="27"/>
        <v>2.263689599999998</v>
      </c>
      <c r="K57" s="56">
        <f t="shared" ca="1" si="27"/>
        <v>2.263689599999998</v>
      </c>
      <c r="L57" s="56">
        <f t="shared" ca="1" si="27"/>
        <v>2.263689599999998</v>
      </c>
      <c r="M57" s="56">
        <f t="shared" ca="1" si="27"/>
        <v>2.263689599999998</v>
      </c>
      <c r="N57" s="56">
        <f t="shared" ca="1" si="27"/>
        <v>2.263689599999998</v>
      </c>
      <c r="O57" s="56">
        <f t="shared" ca="1" si="27"/>
        <v>2.263689599999998</v>
      </c>
      <c r="P57" s="56">
        <f t="shared" ca="1" si="27"/>
        <v>2.263689599999998</v>
      </c>
      <c r="Q57" s="56">
        <f t="shared" ca="1" si="27"/>
        <v>2.263689599999998</v>
      </c>
      <c r="R57" s="56">
        <f t="shared" ca="1" si="27"/>
        <v>2.263689599999998</v>
      </c>
      <c r="S57" s="56">
        <f t="shared" ca="1" si="27"/>
        <v>2.263689599999998</v>
      </c>
      <c r="T57" s="56">
        <f t="shared" ca="1" si="27"/>
        <v>2.263689599999998</v>
      </c>
      <c r="U57" s="56">
        <f t="shared" ca="1" si="27"/>
        <v>2.263689599999998</v>
      </c>
      <c r="V57" s="56">
        <f t="shared" ca="1" si="27"/>
        <v>2.263689599999998</v>
      </c>
      <c r="W57" s="56">
        <f t="shared" ca="1" si="27"/>
        <v>2.263689599999998</v>
      </c>
      <c r="X57" s="56">
        <f t="shared" ca="1" si="27"/>
        <v>2.263689599999998</v>
      </c>
      <c r="Y57" s="56">
        <f t="shared" ca="1" si="27"/>
        <v>2.263689599999998</v>
      </c>
      <c r="Z57" s="56">
        <f t="shared" ca="1" si="27"/>
        <v>2.263689599999998</v>
      </c>
      <c r="AA57" s="56">
        <f t="shared" ca="1" si="27"/>
        <v>2.263689599999998</v>
      </c>
      <c r="AB57" s="56">
        <f t="shared" ca="1" si="27"/>
        <v>2.263689599999998</v>
      </c>
      <c r="AC57" s="56">
        <f t="shared" ca="1" si="27"/>
        <v>2.263689599999998</v>
      </c>
      <c r="AD57" s="56">
        <f t="shared" ca="1" si="27"/>
        <v>2.263689599999998</v>
      </c>
      <c r="AE57" s="56">
        <f t="shared" ca="1" si="27"/>
        <v>2.263689599999998</v>
      </c>
      <c r="AF57" s="56">
        <f t="shared" ca="1" si="27"/>
        <v>2.263689599999998</v>
      </c>
      <c r="AG57" s="56">
        <f t="shared" ca="1" si="27"/>
        <v>2.263689599999998</v>
      </c>
      <c r="AH57" s="56">
        <f t="shared" ca="1" si="27"/>
        <v>2.263689599999998</v>
      </c>
      <c r="AI57" s="56">
        <f t="shared" ca="1" si="27"/>
        <v>2.263689599999998</v>
      </c>
      <c r="AJ57" s="56">
        <f t="shared" ca="1" si="27"/>
        <v>2.263689599999998</v>
      </c>
      <c r="AK57" s="56">
        <f t="shared" ca="1" si="27"/>
        <v>2.263689599999998</v>
      </c>
      <c r="AL57" s="56">
        <f t="shared" ca="1" si="27"/>
        <v>2.263689599999998</v>
      </c>
      <c r="AM57" s="56"/>
      <c r="AN57" s="56"/>
      <c r="AO57" s="56"/>
      <c r="AP57" s="56"/>
      <c r="AQ57" s="56"/>
    </row>
    <row r="58" spans="1:43" ht="18" x14ac:dyDescent="0.35">
      <c r="A58" s="89" t="s">
        <v>482</v>
      </c>
      <c r="B58" s="25" t="s">
        <v>165</v>
      </c>
      <c r="C58" s="73" t="s">
        <v>286</v>
      </c>
      <c r="D58" s="25" t="s">
        <v>153</v>
      </c>
      <c r="E58" s="46" t="str">
        <f t="shared" si="2"/>
        <v>Dairy cattle</v>
      </c>
      <c r="F58" s="12" t="s">
        <v>122</v>
      </c>
      <c r="G58" s="215"/>
      <c r="H58" s="56">
        <f ca="1">H39+H55-H50</f>
        <v>8.5840895999999969</v>
      </c>
      <c r="I58" s="56">
        <f t="shared" ref="I58:AL58" ca="1" si="28">I39+I55-I50</f>
        <v>8.5840895999999969</v>
      </c>
      <c r="J58" s="56">
        <f t="shared" ca="1" si="28"/>
        <v>8.5840895999999969</v>
      </c>
      <c r="K58" s="56">
        <f t="shared" ca="1" si="28"/>
        <v>8.5840895999999969</v>
      </c>
      <c r="L58" s="56">
        <f t="shared" ca="1" si="28"/>
        <v>8.5840895999999969</v>
      </c>
      <c r="M58" s="56">
        <f t="shared" ca="1" si="28"/>
        <v>8.5840895999999969</v>
      </c>
      <c r="N58" s="56">
        <f t="shared" ca="1" si="28"/>
        <v>8.5840895999999969</v>
      </c>
      <c r="O58" s="56">
        <f t="shared" ca="1" si="28"/>
        <v>8.5840895999999969</v>
      </c>
      <c r="P58" s="56">
        <f t="shared" ca="1" si="28"/>
        <v>8.5840895999999969</v>
      </c>
      <c r="Q58" s="56">
        <f t="shared" ca="1" si="28"/>
        <v>8.5840895999999969</v>
      </c>
      <c r="R58" s="56">
        <f t="shared" ca="1" si="28"/>
        <v>8.5840895999999969</v>
      </c>
      <c r="S58" s="56">
        <f t="shared" ca="1" si="28"/>
        <v>8.5840895999999969</v>
      </c>
      <c r="T58" s="56">
        <f t="shared" ca="1" si="28"/>
        <v>8.5840895999999969</v>
      </c>
      <c r="U58" s="56">
        <f t="shared" ca="1" si="28"/>
        <v>8.5840895999999969</v>
      </c>
      <c r="V58" s="56">
        <f t="shared" ca="1" si="28"/>
        <v>8.5840895999999969</v>
      </c>
      <c r="W58" s="56">
        <f t="shared" ca="1" si="28"/>
        <v>8.5840895999999969</v>
      </c>
      <c r="X58" s="56">
        <f t="shared" ca="1" si="28"/>
        <v>8.5840895999999969</v>
      </c>
      <c r="Y58" s="56">
        <f t="shared" ca="1" si="28"/>
        <v>8.5840895999999969</v>
      </c>
      <c r="Z58" s="56">
        <f t="shared" ca="1" si="28"/>
        <v>8.5840895999999969</v>
      </c>
      <c r="AA58" s="56">
        <f t="shared" ca="1" si="28"/>
        <v>8.5840895999999969</v>
      </c>
      <c r="AB58" s="56">
        <f t="shared" ca="1" si="28"/>
        <v>8.5840895999999969</v>
      </c>
      <c r="AC58" s="56">
        <f t="shared" ca="1" si="28"/>
        <v>8.5840895999999969</v>
      </c>
      <c r="AD58" s="56">
        <f t="shared" ca="1" si="28"/>
        <v>8.5840895999999969</v>
      </c>
      <c r="AE58" s="56">
        <f t="shared" ca="1" si="28"/>
        <v>8.5840895999999969</v>
      </c>
      <c r="AF58" s="56">
        <f t="shared" ca="1" si="28"/>
        <v>8.5840895999999969</v>
      </c>
      <c r="AG58" s="56">
        <f t="shared" ca="1" si="28"/>
        <v>8.5840895999999969</v>
      </c>
      <c r="AH58" s="56">
        <f t="shared" ca="1" si="28"/>
        <v>8.5840895999999969</v>
      </c>
      <c r="AI58" s="56">
        <f t="shared" ca="1" si="28"/>
        <v>8.5840895999999969</v>
      </c>
      <c r="AJ58" s="56">
        <f t="shared" ca="1" si="28"/>
        <v>8.5840895999999969</v>
      </c>
      <c r="AK58" s="56">
        <f t="shared" ca="1" si="28"/>
        <v>8.5840895999999969</v>
      </c>
      <c r="AL58" s="56">
        <f t="shared" ca="1" si="28"/>
        <v>8.5840895999999969</v>
      </c>
      <c r="AM58" s="56"/>
      <c r="AN58" s="56"/>
      <c r="AO58" s="56"/>
      <c r="AP58" s="56"/>
      <c r="AQ58" s="56"/>
    </row>
    <row r="59" spans="1:43" x14ac:dyDescent="0.25">
      <c r="A59" s="370" t="s">
        <v>388</v>
      </c>
      <c r="B59" s="25"/>
      <c r="C59" s="82" t="s">
        <v>404</v>
      </c>
      <c r="D59" s="26" t="s">
        <v>153</v>
      </c>
      <c r="E59" s="108" t="str">
        <f t="shared" si="2"/>
        <v>Dairy cattle</v>
      </c>
      <c r="F59" s="82" t="s">
        <v>122</v>
      </c>
      <c r="G59" s="225" t="str">
        <f ca="1">IFERROR(IF(SUM($H59:AQ59)=0,"OK","Error - all years do not = 0"),"Error - check input data")</f>
        <v>OK</v>
      </c>
      <c r="H59" s="74">
        <f ca="1">(H55+H23*(1-H33))-(H50+H58)</f>
        <v>0</v>
      </c>
      <c r="I59" s="74">
        <f t="shared" ref="I59:AL59" ca="1" si="29">(I55+I23*(1-I33))-(I50+I58)</f>
        <v>0</v>
      </c>
      <c r="J59" s="74">
        <f t="shared" ca="1" si="29"/>
        <v>0</v>
      </c>
      <c r="K59" s="74">
        <f t="shared" ca="1" si="29"/>
        <v>0</v>
      </c>
      <c r="L59" s="74">
        <f t="shared" ca="1" si="29"/>
        <v>0</v>
      </c>
      <c r="M59" s="74">
        <f t="shared" ca="1" si="29"/>
        <v>0</v>
      </c>
      <c r="N59" s="74">
        <f t="shared" ca="1" si="29"/>
        <v>0</v>
      </c>
      <c r="O59" s="74">
        <f t="shared" ca="1" si="29"/>
        <v>0</v>
      </c>
      <c r="P59" s="74">
        <f t="shared" ca="1" si="29"/>
        <v>0</v>
      </c>
      <c r="Q59" s="74">
        <f t="shared" ca="1" si="29"/>
        <v>0</v>
      </c>
      <c r="R59" s="74">
        <f t="shared" ca="1" si="29"/>
        <v>0</v>
      </c>
      <c r="S59" s="74">
        <f t="shared" ca="1" si="29"/>
        <v>0</v>
      </c>
      <c r="T59" s="74">
        <f t="shared" ca="1" si="29"/>
        <v>0</v>
      </c>
      <c r="U59" s="74">
        <f t="shared" ca="1" si="29"/>
        <v>0</v>
      </c>
      <c r="V59" s="74">
        <f t="shared" ca="1" si="29"/>
        <v>0</v>
      </c>
      <c r="W59" s="74">
        <f t="shared" ca="1" si="29"/>
        <v>0</v>
      </c>
      <c r="X59" s="74">
        <f t="shared" ca="1" si="29"/>
        <v>0</v>
      </c>
      <c r="Y59" s="74">
        <f t="shared" ca="1" si="29"/>
        <v>0</v>
      </c>
      <c r="Z59" s="74">
        <f t="shared" ca="1" si="29"/>
        <v>0</v>
      </c>
      <c r="AA59" s="74">
        <f t="shared" ca="1" si="29"/>
        <v>0</v>
      </c>
      <c r="AB59" s="74">
        <f t="shared" ca="1" si="29"/>
        <v>0</v>
      </c>
      <c r="AC59" s="74">
        <f t="shared" ca="1" si="29"/>
        <v>0</v>
      </c>
      <c r="AD59" s="74">
        <f t="shared" ca="1" si="29"/>
        <v>0</v>
      </c>
      <c r="AE59" s="74">
        <f t="shared" ca="1" si="29"/>
        <v>0</v>
      </c>
      <c r="AF59" s="74">
        <f t="shared" ca="1" si="29"/>
        <v>0</v>
      </c>
      <c r="AG59" s="74">
        <f t="shared" ca="1" si="29"/>
        <v>0</v>
      </c>
      <c r="AH59" s="74">
        <f t="shared" ca="1" si="29"/>
        <v>0</v>
      </c>
      <c r="AI59" s="74">
        <f t="shared" ca="1" si="29"/>
        <v>0</v>
      </c>
      <c r="AJ59" s="74">
        <f t="shared" ca="1" si="29"/>
        <v>0</v>
      </c>
      <c r="AK59" s="74">
        <f t="shared" ca="1" si="29"/>
        <v>0</v>
      </c>
      <c r="AL59" s="74">
        <f t="shared" ca="1" si="29"/>
        <v>0</v>
      </c>
      <c r="AM59" s="74"/>
      <c r="AN59" s="74"/>
      <c r="AO59" s="74"/>
      <c r="AP59" s="74"/>
      <c r="AQ59" s="74"/>
    </row>
    <row r="60" spans="1:43" ht="15.75" x14ac:dyDescent="0.25">
      <c r="A60" s="65" t="s">
        <v>65</v>
      </c>
      <c r="B60" s="145" t="s">
        <v>256</v>
      </c>
      <c r="C60" s="32"/>
      <c r="D60" s="32"/>
      <c r="E60" s="32"/>
      <c r="F60" s="32"/>
      <c r="G60" s="182"/>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row>
    <row r="61" spans="1:43" ht="18" x14ac:dyDescent="0.35">
      <c r="A61" s="66" t="str">
        <f t="shared" ref="A61:A62" si="30">C61&amp;"_"&amp;E61</f>
        <v>xstore_slurry_Dairy cattle</v>
      </c>
      <c r="B61" s="25" t="s">
        <v>165</v>
      </c>
      <c r="C61" s="63" t="s">
        <v>380</v>
      </c>
      <c r="D61" s="77" t="str">
        <f>VLOOKUP(A61,Parameters,4,0)</f>
        <v>-</v>
      </c>
      <c r="E61" s="46" t="str">
        <f t="shared" si="2"/>
        <v>Dairy cattle</v>
      </c>
      <c r="F61" s="77" t="str">
        <f>VLOOKUP(A61,Parameters,6,0)</f>
        <v>Fraction</v>
      </c>
      <c r="G61" s="227"/>
      <c r="H61" s="56">
        <f>INDEX(Parameters,MATCH($A61,Parameters!$A:$A,0),MATCH(H$3,Parameters!$8:$8,0))</f>
        <v>0.5</v>
      </c>
      <c r="I61" s="56">
        <f>INDEX(Parameters,MATCH($A61,Parameters!$A:$A,0),MATCH(I$3,Parameters!$8:$8,0))</f>
        <v>0.5</v>
      </c>
      <c r="J61" s="56">
        <f>INDEX(Parameters,MATCH($A61,Parameters!$A:$A,0),MATCH(J$3,Parameters!$8:$8,0))</f>
        <v>0.5</v>
      </c>
      <c r="K61" s="56">
        <f>INDEX(Parameters,MATCH($A61,Parameters!$A:$A,0),MATCH(K$3,Parameters!$8:$8,0))</f>
        <v>0.5</v>
      </c>
      <c r="L61" s="56">
        <f>INDEX(Parameters,MATCH($A61,Parameters!$A:$A,0),MATCH(L$3,Parameters!$8:$8,0))</f>
        <v>0.5</v>
      </c>
      <c r="M61" s="56">
        <f>INDEX(Parameters,MATCH($A61,Parameters!$A:$A,0),MATCH(M$3,Parameters!$8:$8,0))</f>
        <v>0.5</v>
      </c>
      <c r="N61" s="56">
        <f>INDEX(Parameters,MATCH($A61,Parameters!$A:$A,0),MATCH(N$3,Parameters!$8:$8,0))</f>
        <v>0.5</v>
      </c>
      <c r="O61" s="56">
        <f>INDEX(Parameters,MATCH($A61,Parameters!$A:$A,0),MATCH(O$3,Parameters!$8:$8,0))</f>
        <v>0.5</v>
      </c>
      <c r="P61" s="56">
        <f>INDEX(Parameters,MATCH($A61,Parameters!$A:$A,0),MATCH(P$3,Parameters!$8:$8,0))</f>
        <v>0.5</v>
      </c>
      <c r="Q61" s="56">
        <f>INDEX(Parameters,MATCH($A61,Parameters!$A:$A,0),MATCH(Q$3,Parameters!$8:$8,0))</f>
        <v>0.5</v>
      </c>
      <c r="R61" s="56">
        <f>INDEX(Parameters,MATCH($A61,Parameters!$A:$A,0),MATCH(R$3,Parameters!$8:$8,0))</f>
        <v>0.5</v>
      </c>
      <c r="S61" s="56">
        <f>INDEX(Parameters,MATCH($A61,Parameters!$A:$A,0),MATCH(S$3,Parameters!$8:$8,0))</f>
        <v>0.5</v>
      </c>
      <c r="T61" s="56">
        <f>INDEX(Parameters,MATCH($A61,Parameters!$A:$A,0),MATCH(T$3,Parameters!$8:$8,0))</f>
        <v>0.5</v>
      </c>
      <c r="U61" s="56">
        <f>INDEX(Parameters,MATCH($A61,Parameters!$A:$A,0),MATCH(U$3,Parameters!$8:$8,0))</f>
        <v>0.5</v>
      </c>
      <c r="V61" s="56">
        <f>INDEX(Parameters,MATCH($A61,Parameters!$A:$A,0),MATCH(V$3,Parameters!$8:$8,0))</f>
        <v>0.5</v>
      </c>
      <c r="W61" s="56">
        <f>INDEX(Parameters,MATCH($A61,Parameters!$A:$A,0),MATCH(W$3,Parameters!$8:$8,0))</f>
        <v>0.5</v>
      </c>
      <c r="X61" s="56">
        <f>INDEX(Parameters,MATCH($A61,Parameters!$A:$A,0),MATCH(X$3,Parameters!$8:$8,0))</f>
        <v>0.5</v>
      </c>
      <c r="Y61" s="56">
        <f>INDEX(Parameters,MATCH($A61,Parameters!$A:$A,0),MATCH(Y$3,Parameters!$8:$8,0))</f>
        <v>0.5</v>
      </c>
      <c r="Z61" s="56">
        <f>INDEX(Parameters,MATCH($A61,Parameters!$A:$A,0),MATCH(Z$3,Parameters!$8:$8,0))</f>
        <v>0.5</v>
      </c>
      <c r="AA61" s="56">
        <f>INDEX(Parameters,MATCH($A61,Parameters!$A:$A,0),MATCH(AA$3,Parameters!$8:$8,0))</f>
        <v>0.5</v>
      </c>
      <c r="AB61" s="56">
        <f>INDEX(Parameters,MATCH($A61,Parameters!$A:$A,0),MATCH(AB$3,Parameters!$8:$8,0))</f>
        <v>0.5</v>
      </c>
      <c r="AC61" s="56">
        <f>INDEX(Parameters,MATCH($A61,Parameters!$A:$A,0),MATCH(AC$3,Parameters!$8:$8,0))</f>
        <v>0.5</v>
      </c>
      <c r="AD61" s="56">
        <f>INDEX(Parameters,MATCH($A61,Parameters!$A:$A,0),MATCH(AD$3,Parameters!$8:$8,0))</f>
        <v>0.5</v>
      </c>
      <c r="AE61" s="56">
        <f>INDEX(Parameters,MATCH($A61,Parameters!$A:$A,0),MATCH(AE$3,Parameters!$8:$8,0))</f>
        <v>0.5</v>
      </c>
      <c r="AF61" s="56">
        <f>INDEX(Parameters,MATCH($A61,Parameters!$A:$A,0),MATCH(AF$3,Parameters!$8:$8,0))</f>
        <v>0.5</v>
      </c>
      <c r="AG61" s="56">
        <f>INDEX(Parameters,MATCH($A61,Parameters!$A:$A,0),MATCH(AG$3,Parameters!$8:$8,0))</f>
        <v>0.5</v>
      </c>
      <c r="AH61" s="56">
        <f>INDEX(Parameters,MATCH($A61,Parameters!$A:$A,0),MATCH(AH$3,Parameters!$8:$8,0))</f>
        <v>0.5</v>
      </c>
      <c r="AI61" s="56">
        <f>INDEX(Parameters,MATCH($A61,Parameters!$A:$A,0),MATCH(AI$3,Parameters!$8:$8,0))</f>
        <v>0.5</v>
      </c>
      <c r="AJ61" s="56">
        <f>INDEX(Parameters,MATCH($A61,Parameters!$A:$A,0),MATCH(AJ$3,Parameters!$8:$8,0))</f>
        <v>0.5</v>
      </c>
      <c r="AK61" s="56">
        <f>INDEX(Parameters,MATCH($A61,Parameters!$A:$A,0),MATCH(AK$3,Parameters!$8:$8,0))</f>
        <v>0.5</v>
      </c>
      <c r="AL61" s="56">
        <f>INDEX(Parameters,MATCH($A61,Parameters!$A:$A,0),MATCH(AL$3,Parameters!$8:$8,0))</f>
        <v>0.5</v>
      </c>
      <c r="AM61" s="56"/>
      <c r="AN61" s="56"/>
      <c r="AO61" s="56"/>
      <c r="AP61" s="56"/>
      <c r="AQ61" s="56"/>
    </row>
    <row r="62" spans="1:43" ht="18" x14ac:dyDescent="0.35">
      <c r="A62" s="66" t="str">
        <f t="shared" si="30"/>
        <v>xstore_solid_Dairy cattle</v>
      </c>
      <c r="B62" s="25" t="s">
        <v>165</v>
      </c>
      <c r="C62" s="63" t="s">
        <v>190</v>
      </c>
      <c r="D62" s="77" t="str">
        <f>VLOOKUP(A62,Parameters,4,0)</f>
        <v>-</v>
      </c>
      <c r="E62" s="46" t="str">
        <f t="shared" si="2"/>
        <v>Dairy cattle</v>
      </c>
      <c r="F62" s="77" t="str">
        <f>VLOOKUP(A62,Parameters,6,0)</f>
        <v>Fraction</v>
      </c>
      <c r="G62" s="227"/>
      <c r="H62" s="56">
        <f>INDEX(Parameters,MATCH($A62,Parameters!$A:$A,0),MATCH(H$3,Parameters!$8:$8,0))</f>
        <v>0.3</v>
      </c>
      <c r="I62" s="56">
        <f>INDEX(Parameters,MATCH($A62,Parameters!$A:$A,0),MATCH(I$3,Parameters!$8:$8,0))</f>
        <v>0.3</v>
      </c>
      <c r="J62" s="56">
        <f>INDEX(Parameters,MATCH($A62,Parameters!$A:$A,0),MATCH(J$3,Parameters!$8:$8,0))</f>
        <v>0.3</v>
      </c>
      <c r="K62" s="56">
        <f>INDEX(Parameters,MATCH($A62,Parameters!$A:$A,0),MATCH(K$3,Parameters!$8:$8,0))</f>
        <v>0.3</v>
      </c>
      <c r="L62" s="56">
        <f>INDEX(Parameters,MATCH($A62,Parameters!$A:$A,0),MATCH(L$3,Parameters!$8:$8,0))</f>
        <v>0.3</v>
      </c>
      <c r="M62" s="56">
        <f>INDEX(Parameters,MATCH($A62,Parameters!$A:$A,0),MATCH(M$3,Parameters!$8:$8,0))</f>
        <v>0.3</v>
      </c>
      <c r="N62" s="56">
        <f>INDEX(Parameters,MATCH($A62,Parameters!$A:$A,0),MATCH(N$3,Parameters!$8:$8,0))</f>
        <v>0.3</v>
      </c>
      <c r="O62" s="56">
        <f>INDEX(Parameters,MATCH($A62,Parameters!$A:$A,0),MATCH(O$3,Parameters!$8:$8,0))</f>
        <v>0.3</v>
      </c>
      <c r="P62" s="56">
        <f>INDEX(Parameters,MATCH($A62,Parameters!$A:$A,0),MATCH(P$3,Parameters!$8:$8,0))</f>
        <v>0.3</v>
      </c>
      <c r="Q62" s="56">
        <f>INDEX(Parameters,MATCH($A62,Parameters!$A:$A,0),MATCH(Q$3,Parameters!$8:$8,0))</f>
        <v>0.3</v>
      </c>
      <c r="R62" s="56">
        <f>INDEX(Parameters,MATCH($A62,Parameters!$A:$A,0),MATCH(R$3,Parameters!$8:$8,0))</f>
        <v>0.3</v>
      </c>
      <c r="S62" s="56">
        <f>INDEX(Parameters,MATCH($A62,Parameters!$A:$A,0),MATCH(S$3,Parameters!$8:$8,0))</f>
        <v>0.3</v>
      </c>
      <c r="T62" s="56">
        <f>INDEX(Parameters,MATCH($A62,Parameters!$A:$A,0),MATCH(T$3,Parameters!$8:$8,0))</f>
        <v>0.3</v>
      </c>
      <c r="U62" s="56">
        <f>INDEX(Parameters,MATCH($A62,Parameters!$A:$A,0),MATCH(U$3,Parameters!$8:$8,0))</f>
        <v>0.3</v>
      </c>
      <c r="V62" s="56">
        <f>INDEX(Parameters,MATCH($A62,Parameters!$A:$A,0),MATCH(V$3,Parameters!$8:$8,0))</f>
        <v>0.3</v>
      </c>
      <c r="W62" s="56">
        <f>INDEX(Parameters,MATCH($A62,Parameters!$A:$A,0),MATCH(W$3,Parameters!$8:$8,0))</f>
        <v>0.3</v>
      </c>
      <c r="X62" s="56">
        <f>INDEX(Parameters,MATCH($A62,Parameters!$A:$A,0),MATCH(X$3,Parameters!$8:$8,0))</f>
        <v>0.3</v>
      </c>
      <c r="Y62" s="56">
        <f>INDEX(Parameters,MATCH($A62,Parameters!$A:$A,0),MATCH(Y$3,Parameters!$8:$8,0))</f>
        <v>0.3</v>
      </c>
      <c r="Z62" s="56">
        <f>INDEX(Parameters,MATCH($A62,Parameters!$A:$A,0),MATCH(Z$3,Parameters!$8:$8,0))</f>
        <v>0.3</v>
      </c>
      <c r="AA62" s="56">
        <f>INDEX(Parameters,MATCH($A62,Parameters!$A:$A,0),MATCH(AA$3,Parameters!$8:$8,0))</f>
        <v>0.3</v>
      </c>
      <c r="AB62" s="56">
        <f>INDEX(Parameters,MATCH($A62,Parameters!$A:$A,0),MATCH(AB$3,Parameters!$8:$8,0))</f>
        <v>0.3</v>
      </c>
      <c r="AC62" s="56">
        <f>INDEX(Parameters,MATCH($A62,Parameters!$A:$A,0),MATCH(AC$3,Parameters!$8:$8,0))</f>
        <v>0.3</v>
      </c>
      <c r="AD62" s="56">
        <f>INDEX(Parameters,MATCH($A62,Parameters!$A:$A,0),MATCH(AD$3,Parameters!$8:$8,0))</f>
        <v>0.3</v>
      </c>
      <c r="AE62" s="56">
        <f>INDEX(Parameters,MATCH($A62,Parameters!$A:$A,0),MATCH(AE$3,Parameters!$8:$8,0))</f>
        <v>0.3</v>
      </c>
      <c r="AF62" s="56">
        <f>INDEX(Parameters,MATCH($A62,Parameters!$A:$A,0),MATCH(AF$3,Parameters!$8:$8,0))</f>
        <v>0.3</v>
      </c>
      <c r="AG62" s="56">
        <f>INDEX(Parameters,MATCH($A62,Parameters!$A:$A,0),MATCH(AG$3,Parameters!$8:$8,0))</f>
        <v>0.3</v>
      </c>
      <c r="AH62" s="56">
        <f>INDEX(Parameters,MATCH($A62,Parameters!$A:$A,0),MATCH(AH$3,Parameters!$8:$8,0))</f>
        <v>0.3</v>
      </c>
      <c r="AI62" s="56">
        <f>INDEX(Parameters,MATCH($A62,Parameters!$A:$A,0),MATCH(AI$3,Parameters!$8:$8,0))</f>
        <v>0.3</v>
      </c>
      <c r="AJ62" s="56">
        <f>INDEX(Parameters,MATCH($A62,Parameters!$A:$A,0),MATCH(AJ$3,Parameters!$8:$8,0))</f>
        <v>0.3</v>
      </c>
      <c r="AK62" s="56">
        <f>INDEX(Parameters,MATCH($A62,Parameters!$A:$A,0),MATCH(AK$3,Parameters!$8:$8,0))</f>
        <v>0.3</v>
      </c>
      <c r="AL62" s="56">
        <f>INDEX(Parameters,MATCH($A62,Parameters!$A:$A,0),MATCH(AL$3,Parameters!$8:$8,0))</f>
        <v>0.3</v>
      </c>
      <c r="AM62" s="56"/>
      <c r="AN62" s="56"/>
      <c r="AO62" s="56"/>
      <c r="AP62" s="56"/>
      <c r="AQ62" s="56"/>
    </row>
    <row r="63" spans="1:43" ht="18" x14ac:dyDescent="0.35">
      <c r="A63" s="89" t="s">
        <v>370</v>
      </c>
      <c r="B63" s="25" t="s">
        <v>165</v>
      </c>
      <c r="C63" s="63" t="s">
        <v>255</v>
      </c>
      <c r="D63" s="25" t="s">
        <v>153</v>
      </c>
      <c r="E63" s="46" t="str">
        <f t="shared" si="2"/>
        <v>Dairy cattle</v>
      </c>
      <c r="F63" s="12" t="s">
        <v>122</v>
      </c>
      <c r="G63" s="176"/>
      <c r="H63" s="56">
        <f ca="1">((H34-H49)+(H28-H51))*H61</f>
        <v>13.170383999999999</v>
      </c>
      <c r="I63" s="56">
        <f t="shared" ref="I63:AL63" ca="1" si="31">((I34-I49)+(I28-I51))*I61</f>
        <v>13.170383999999999</v>
      </c>
      <c r="J63" s="56">
        <f t="shared" ca="1" si="31"/>
        <v>13.170383999999999</v>
      </c>
      <c r="K63" s="56">
        <f t="shared" ca="1" si="31"/>
        <v>13.170383999999999</v>
      </c>
      <c r="L63" s="56">
        <f t="shared" ca="1" si="31"/>
        <v>13.170383999999999</v>
      </c>
      <c r="M63" s="56">
        <f t="shared" ca="1" si="31"/>
        <v>13.170383999999999</v>
      </c>
      <c r="N63" s="56">
        <f t="shared" ca="1" si="31"/>
        <v>13.170383999999999</v>
      </c>
      <c r="O63" s="56">
        <f t="shared" ca="1" si="31"/>
        <v>13.170383999999999</v>
      </c>
      <c r="P63" s="56">
        <f t="shared" ca="1" si="31"/>
        <v>13.170383999999999</v>
      </c>
      <c r="Q63" s="56">
        <f t="shared" ca="1" si="31"/>
        <v>13.170383999999999</v>
      </c>
      <c r="R63" s="56">
        <f t="shared" ca="1" si="31"/>
        <v>13.170383999999999</v>
      </c>
      <c r="S63" s="56">
        <f t="shared" ca="1" si="31"/>
        <v>13.170383999999999</v>
      </c>
      <c r="T63" s="56">
        <f t="shared" ca="1" si="31"/>
        <v>13.170383999999999</v>
      </c>
      <c r="U63" s="56">
        <f t="shared" ca="1" si="31"/>
        <v>13.170383999999999</v>
      </c>
      <c r="V63" s="56">
        <f t="shared" ca="1" si="31"/>
        <v>13.170383999999999</v>
      </c>
      <c r="W63" s="56">
        <f t="shared" ca="1" si="31"/>
        <v>13.170383999999999</v>
      </c>
      <c r="X63" s="56">
        <f t="shared" ca="1" si="31"/>
        <v>13.170383999999999</v>
      </c>
      <c r="Y63" s="56">
        <f t="shared" ca="1" si="31"/>
        <v>13.170383999999999</v>
      </c>
      <c r="Z63" s="56">
        <f t="shared" ca="1" si="31"/>
        <v>13.170383999999999</v>
      </c>
      <c r="AA63" s="56">
        <f t="shared" ca="1" si="31"/>
        <v>13.170383999999999</v>
      </c>
      <c r="AB63" s="56">
        <f t="shared" ca="1" si="31"/>
        <v>13.170383999999999</v>
      </c>
      <c r="AC63" s="56">
        <f t="shared" ca="1" si="31"/>
        <v>13.170383999999999</v>
      </c>
      <c r="AD63" s="56">
        <f t="shared" ca="1" si="31"/>
        <v>13.170383999999999</v>
      </c>
      <c r="AE63" s="56">
        <f t="shared" ca="1" si="31"/>
        <v>13.170383999999999</v>
      </c>
      <c r="AF63" s="56">
        <f t="shared" ca="1" si="31"/>
        <v>13.170383999999999</v>
      </c>
      <c r="AG63" s="56">
        <f t="shared" ca="1" si="31"/>
        <v>13.170383999999999</v>
      </c>
      <c r="AH63" s="56">
        <f t="shared" ca="1" si="31"/>
        <v>13.170383999999999</v>
      </c>
      <c r="AI63" s="56">
        <f t="shared" ca="1" si="31"/>
        <v>13.170383999999999</v>
      </c>
      <c r="AJ63" s="56">
        <f t="shared" ca="1" si="31"/>
        <v>13.170383999999999</v>
      </c>
      <c r="AK63" s="56">
        <f t="shared" ca="1" si="31"/>
        <v>13.170383999999999</v>
      </c>
      <c r="AL63" s="56">
        <f t="shared" ca="1" si="31"/>
        <v>13.170383999999999</v>
      </c>
      <c r="AM63" s="56"/>
      <c r="AN63" s="56"/>
      <c r="AO63" s="56"/>
      <c r="AP63" s="56"/>
      <c r="AQ63" s="56"/>
    </row>
    <row r="64" spans="1:43" ht="18" x14ac:dyDescent="0.35">
      <c r="A64" s="89" t="s">
        <v>371</v>
      </c>
      <c r="B64" s="25" t="s">
        <v>165</v>
      </c>
      <c r="C64" s="63" t="s">
        <v>254</v>
      </c>
      <c r="D64" s="25" t="s">
        <v>153</v>
      </c>
      <c r="E64" s="46" t="str">
        <f t="shared" si="2"/>
        <v>Dairy cattle</v>
      </c>
      <c r="F64" s="12" t="s">
        <v>122</v>
      </c>
      <c r="G64" s="175"/>
      <c r="H64" s="56">
        <f ca="1">((H38-H49)+(H22-H51))*H61</f>
        <v>24.647183999999999</v>
      </c>
      <c r="I64" s="56">
        <f t="shared" ref="I64:AL64" ca="1" si="32">((I38-I49)+(I22-I51))*I61</f>
        <v>24.647183999999999</v>
      </c>
      <c r="J64" s="56">
        <f t="shared" ca="1" si="32"/>
        <v>24.647183999999999</v>
      </c>
      <c r="K64" s="56">
        <f t="shared" ca="1" si="32"/>
        <v>24.647183999999999</v>
      </c>
      <c r="L64" s="56">
        <f t="shared" ca="1" si="32"/>
        <v>24.647183999999999</v>
      </c>
      <c r="M64" s="56">
        <f t="shared" ca="1" si="32"/>
        <v>24.647183999999999</v>
      </c>
      <c r="N64" s="56">
        <f t="shared" ca="1" si="32"/>
        <v>24.647183999999999</v>
      </c>
      <c r="O64" s="56">
        <f t="shared" ca="1" si="32"/>
        <v>24.647183999999999</v>
      </c>
      <c r="P64" s="56">
        <f t="shared" ca="1" si="32"/>
        <v>24.647183999999999</v>
      </c>
      <c r="Q64" s="56">
        <f t="shared" ca="1" si="32"/>
        <v>24.647183999999999</v>
      </c>
      <c r="R64" s="56">
        <f t="shared" ca="1" si="32"/>
        <v>24.647183999999999</v>
      </c>
      <c r="S64" s="56">
        <f t="shared" ca="1" si="32"/>
        <v>24.647183999999999</v>
      </c>
      <c r="T64" s="56">
        <f t="shared" ca="1" si="32"/>
        <v>24.647183999999999</v>
      </c>
      <c r="U64" s="56">
        <f t="shared" ca="1" si="32"/>
        <v>24.647183999999999</v>
      </c>
      <c r="V64" s="56">
        <f t="shared" ca="1" si="32"/>
        <v>24.647183999999999</v>
      </c>
      <c r="W64" s="56">
        <f t="shared" ca="1" si="32"/>
        <v>24.647183999999999</v>
      </c>
      <c r="X64" s="56">
        <f t="shared" ca="1" si="32"/>
        <v>24.647183999999999</v>
      </c>
      <c r="Y64" s="56">
        <f t="shared" ca="1" si="32"/>
        <v>24.647183999999999</v>
      </c>
      <c r="Z64" s="56">
        <f t="shared" ca="1" si="32"/>
        <v>24.647183999999999</v>
      </c>
      <c r="AA64" s="56">
        <f t="shared" ca="1" si="32"/>
        <v>24.647183999999999</v>
      </c>
      <c r="AB64" s="56">
        <f t="shared" ca="1" si="32"/>
        <v>24.647183999999999</v>
      </c>
      <c r="AC64" s="56">
        <f t="shared" ca="1" si="32"/>
        <v>24.647183999999999</v>
      </c>
      <c r="AD64" s="56">
        <f t="shared" ca="1" si="32"/>
        <v>24.647183999999999</v>
      </c>
      <c r="AE64" s="56">
        <f t="shared" ca="1" si="32"/>
        <v>24.647183999999999</v>
      </c>
      <c r="AF64" s="56">
        <f t="shared" ca="1" si="32"/>
        <v>24.647183999999999</v>
      </c>
      <c r="AG64" s="56">
        <f t="shared" ca="1" si="32"/>
        <v>24.647183999999999</v>
      </c>
      <c r="AH64" s="56">
        <f t="shared" ca="1" si="32"/>
        <v>24.647183999999999</v>
      </c>
      <c r="AI64" s="56">
        <f t="shared" ca="1" si="32"/>
        <v>24.647183999999999</v>
      </c>
      <c r="AJ64" s="56">
        <f t="shared" ca="1" si="32"/>
        <v>24.647183999999999</v>
      </c>
      <c r="AK64" s="56">
        <f t="shared" ca="1" si="32"/>
        <v>24.647183999999999</v>
      </c>
      <c r="AL64" s="56">
        <f t="shared" ca="1" si="32"/>
        <v>24.647183999999999</v>
      </c>
      <c r="AM64" s="56"/>
      <c r="AN64" s="56"/>
      <c r="AO64" s="56"/>
      <c r="AP64" s="56"/>
      <c r="AQ64" s="56"/>
    </row>
    <row r="65" spans="1:43" ht="18" x14ac:dyDescent="0.35">
      <c r="A65" s="103" t="s">
        <v>372</v>
      </c>
      <c r="B65" s="25" t="s">
        <v>165</v>
      </c>
      <c r="C65" s="63" t="s">
        <v>191</v>
      </c>
      <c r="D65" s="25" t="s">
        <v>153</v>
      </c>
      <c r="E65" s="46" t="str">
        <f t="shared" si="2"/>
        <v>Dairy cattle</v>
      </c>
      <c r="F65" s="12" t="s">
        <v>122</v>
      </c>
      <c r="G65" s="176"/>
      <c r="H65" s="56">
        <f ca="1">H57*H62</f>
        <v>0.67910687999999941</v>
      </c>
      <c r="I65" s="56">
        <f t="shared" ref="I65:AL65" ca="1" si="33">I57*I62</f>
        <v>0.67910687999999941</v>
      </c>
      <c r="J65" s="56">
        <f t="shared" ca="1" si="33"/>
        <v>0.67910687999999941</v>
      </c>
      <c r="K65" s="56">
        <f t="shared" ca="1" si="33"/>
        <v>0.67910687999999941</v>
      </c>
      <c r="L65" s="56">
        <f t="shared" ca="1" si="33"/>
        <v>0.67910687999999941</v>
      </c>
      <c r="M65" s="56">
        <f t="shared" ca="1" si="33"/>
        <v>0.67910687999999941</v>
      </c>
      <c r="N65" s="56">
        <f t="shared" ca="1" si="33"/>
        <v>0.67910687999999941</v>
      </c>
      <c r="O65" s="56">
        <f t="shared" ca="1" si="33"/>
        <v>0.67910687999999941</v>
      </c>
      <c r="P65" s="56">
        <f t="shared" ca="1" si="33"/>
        <v>0.67910687999999941</v>
      </c>
      <c r="Q65" s="56">
        <f t="shared" ca="1" si="33"/>
        <v>0.67910687999999941</v>
      </c>
      <c r="R65" s="56">
        <f t="shared" ca="1" si="33"/>
        <v>0.67910687999999941</v>
      </c>
      <c r="S65" s="56">
        <f t="shared" ca="1" si="33"/>
        <v>0.67910687999999941</v>
      </c>
      <c r="T65" s="56">
        <f t="shared" ca="1" si="33"/>
        <v>0.67910687999999941</v>
      </c>
      <c r="U65" s="56">
        <f t="shared" ca="1" si="33"/>
        <v>0.67910687999999941</v>
      </c>
      <c r="V65" s="56">
        <f t="shared" ca="1" si="33"/>
        <v>0.67910687999999941</v>
      </c>
      <c r="W65" s="56">
        <f t="shared" ca="1" si="33"/>
        <v>0.67910687999999941</v>
      </c>
      <c r="X65" s="56">
        <f t="shared" ca="1" si="33"/>
        <v>0.67910687999999941</v>
      </c>
      <c r="Y65" s="56">
        <f t="shared" ca="1" si="33"/>
        <v>0.67910687999999941</v>
      </c>
      <c r="Z65" s="56">
        <f t="shared" ca="1" si="33"/>
        <v>0.67910687999999941</v>
      </c>
      <c r="AA65" s="56">
        <f t="shared" ca="1" si="33"/>
        <v>0.67910687999999941</v>
      </c>
      <c r="AB65" s="56">
        <f t="shared" ca="1" si="33"/>
        <v>0.67910687999999941</v>
      </c>
      <c r="AC65" s="56">
        <f t="shared" ca="1" si="33"/>
        <v>0.67910687999999941</v>
      </c>
      <c r="AD65" s="56">
        <f t="shared" ca="1" si="33"/>
        <v>0.67910687999999941</v>
      </c>
      <c r="AE65" s="56">
        <f t="shared" ca="1" si="33"/>
        <v>0.67910687999999941</v>
      </c>
      <c r="AF65" s="56">
        <f t="shared" ca="1" si="33"/>
        <v>0.67910687999999941</v>
      </c>
      <c r="AG65" s="56">
        <f t="shared" ca="1" si="33"/>
        <v>0.67910687999999941</v>
      </c>
      <c r="AH65" s="56">
        <f t="shared" ca="1" si="33"/>
        <v>0.67910687999999941</v>
      </c>
      <c r="AI65" s="56">
        <f t="shared" ca="1" si="33"/>
        <v>0.67910687999999941</v>
      </c>
      <c r="AJ65" s="56">
        <f t="shared" ca="1" si="33"/>
        <v>0.67910687999999941</v>
      </c>
      <c r="AK65" s="56">
        <f t="shared" ca="1" si="33"/>
        <v>0.67910687999999941</v>
      </c>
      <c r="AL65" s="56">
        <f t="shared" ca="1" si="33"/>
        <v>0.67910687999999941</v>
      </c>
      <c r="AM65" s="56"/>
      <c r="AN65" s="56"/>
      <c r="AO65" s="56"/>
      <c r="AP65" s="56"/>
      <c r="AQ65" s="56"/>
    </row>
    <row r="66" spans="1:43" ht="18" x14ac:dyDescent="0.35">
      <c r="A66" s="103" t="s">
        <v>373</v>
      </c>
      <c r="B66" s="25" t="s">
        <v>165</v>
      </c>
      <c r="C66" s="63" t="s">
        <v>192</v>
      </c>
      <c r="D66" s="25" t="s">
        <v>153</v>
      </c>
      <c r="E66" s="46" t="str">
        <f t="shared" si="2"/>
        <v>Dairy cattle</v>
      </c>
      <c r="F66" s="12" t="s">
        <v>122</v>
      </c>
      <c r="G66" s="176"/>
      <c r="H66" s="56">
        <f ca="1">H58*H62</f>
        <v>2.5752268799999989</v>
      </c>
      <c r="I66" s="56">
        <f t="shared" ref="I66:AL66" ca="1" si="34">I58*I62</f>
        <v>2.5752268799999989</v>
      </c>
      <c r="J66" s="56">
        <f t="shared" ca="1" si="34"/>
        <v>2.5752268799999989</v>
      </c>
      <c r="K66" s="56">
        <f t="shared" ca="1" si="34"/>
        <v>2.5752268799999989</v>
      </c>
      <c r="L66" s="56">
        <f t="shared" ca="1" si="34"/>
        <v>2.5752268799999989</v>
      </c>
      <c r="M66" s="56">
        <f t="shared" ca="1" si="34"/>
        <v>2.5752268799999989</v>
      </c>
      <c r="N66" s="56">
        <f t="shared" ca="1" si="34"/>
        <v>2.5752268799999989</v>
      </c>
      <c r="O66" s="56">
        <f t="shared" ca="1" si="34"/>
        <v>2.5752268799999989</v>
      </c>
      <c r="P66" s="56">
        <f t="shared" ca="1" si="34"/>
        <v>2.5752268799999989</v>
      </c>
      <c r="Q66" s="56">
        <f t="shared" ca="1" si="34"/>
        <v>2.5752268799999989</v>
      </c>
      <c r="R66" s="56">
        <f t="shared" ca="1" si="34"/>
        <v>2.5752268799999989</v>
      </c>
      <c r="S66" s="56">
        <f t="shared" ca="1" si="34"/>
        <v>2.5752268799999989</v>
      </c>
      <c r="T66" s="56">
        <f t="shared" ca="1" si="34"/>
        <v>2.5752268799999989</v>
      </c>
      <c r="U66" s="56">
        <f t="shared" ca="1" si="34"/>
        <v>2.5752268799999989</v>
      </c>
      <c r="V66" s="56">
        <f t="shared" ca="1" si="34"/>
        <v>2.5752268799999989</v>
      </c>
      <c r="W66" s="56">
        <f t="shared" ca="1" si="34"/>
        <v>2.5752268799999989</v>
      </c>
      <c r="X66" s="56">
        <f t="shared" ca="1" si="34"/>
        <v>2.5752268799999989</v>
      </c>
      <c r="Y66" s="56">
        <f t="shared" ca="1" si="34"/>
        <v>2.5752268799999989</v>
      </c>
      <c r="Z66" s="56">
        <f t="shared" ca="1" si="34"/>
        <v>2.5752268799999989</v>
      </c>
      <c r="AA66" s="56">
        <f t="shared" ca="1" si="34"/>
        <v>2.5752268799999989</v>
      </c>
      <c r="AB66" s="56">
        <f t="shared" ca="1" si="34"/>
        <v>2.5752268799999989</v>
      </c>
      <c r="AC66" s="56">
        <f t="shared" ca="1" si="34"/>
        <v>2.5752268799999989</v>
      </c>
      <c r="AD66" s="56">
        <f t="shared" ca="1" si="34"/>
        <v>2.5752268799999989</v>
      </c>
      <c r="AE66" s="56">
        <f t="shared" ca="1" si="34"/>
        <v>2.5752268799999989</v>
      </c>
      <c r="AF66" s="56">
        <f t="shared" ca="1" si="34"/>
        <v>2.5752268799999989</v>
      </c>
      <c r="AG66" s="56">
        <f t="shared" ca="1" si="34"/>
        <v>2.5752268799999989</v>
      </c>
      <c r="AH66" s="56">
        <f t="shared" ca="1" si="34"/>
        <v>2.5752268799999989</v>
      </c>
      <c r="AI66" s="56">
        <f t="shared" ca="1" si="34"/>
        <v>2.5752268799999989</v>
      </c>
      <c r="AJ66" s="56">
        <f t="shared" ca="1" si="34"/>
        <v>2.5752268799999989</v>
      </c>
      <c r="AK66" s="56">
        <f t="shared" ca="1" si="34"/>
        <v>2.5752268799999989</v>
      </c>
      <c r="AL66" s="56">
        <f t="shared" ca="1" si="34"/>
        <v>2.5752268799999989</v>
      </c>
      <c r="AM66" s="56"/>
      <c r="AN66" s="56"/>
      <c r="AO66" s="56"/>
      <c r="AP66" s="56"/>
      <c r="AQ66" s="56"/>
    </row>
    <row r="67" spans="1:43" ht="15.75" x14ac:dyDescent="0.25">
      <c r="A67" s="65"/>
      <c r="B67" s="160" t="s">
        <v>268</v>
      </c>
      <c r="C67" s="32"/>
      <c r="D67" s="32"/>
      <c r="E67" s="32"/>
      <c r="F67" s="32"/>
      <c r="G67" s="182"/>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row>
    <row r="68" spans="1:43" ht="18" x14ac:dyDescent="0.35">
      <c r="A68" s="66" t="str">
        <f t="shared" ref="A68" si="35">C68&amp;"_"&amp;E68</f>
        <v>xbiogas_slurry_Dairy cattle</v>
      </c>
      <c r="B68" s="25" t="s">
        <v>165</v>
      </c>
      <c r="C68" s="63" t="s">
        <v>287</v>
      </c>
      <c r="D68" s="77" t="str">
        <f>VLOOKUP(A68,Parameters,4,0)</f>
        <v>-</v>
      </c>
      <c r="E68" s="46" t="str">
        <f t="shared" si="2"/>
        <v>Dairy cattle</v>
      </c>
      <c r="F68" s="77" t="str">
        <f>VLOOKUP(A68,Parameters,6,0)</f>
        <v>Fraction</v>
      </c>
      <c r="G68" s="227"/>
      <c r="H68" s="56">
        <f>INDEX(Parameters,MATCH($A68,Parameters!$A:$A,0),MATCH(H$3,Parameters!$8:$8,0))</f>
        <v>0.15</v>
      </c>
      <c r="I68" s="56">
        <f>INDEX(Parameters,MATCH($A68,Parameters!$A:$A,0),MATCH(I$3,Parameters!$8:$8,0))</f>
        <v>0.15</v>
      </c>
      <c r="J68" s="56">
        <f>INDEX(Parameters,MATCH($A68,Parameters!$A:$A,0),MATCH(J$3,Parameters!$8:$8,0))</f>
        <v>0.15</v>
      </c>
      <c r="K68" s="56">
        <f>INDEX(Parameters,MATCH($A68,Parameters!$A:$A,0),MATCH(K$3,Parameters!$8:$8,0))</f>
        <v>0.15</v>
      </c>
      <c r="L68" s="56">
        <f>INDEX(Parameters,MATCH($A68,Parameters!$A:$A,0),MATCH(L$3,Parameters!$8:$8,0))</f>
        <v>0.15</v>
      </c>
      <c r="M68" s="56">
        <f>INDEX(Parameters,MATCH($A68,Parameters!$A:$A,0),MATCH(M$3,Parameters!$8:$8,0))</f>
        <v>0.15</v>
      </c>
      <c r="N68" s="56">
        <f>INDEX(Parameters,MATCH($A68,Parameters!$A:$A,0),MATCH(N$3,Parameters!$8:$8,0))</f>
        <v>0.15</v>
      </c>
      <c r="O68" s="56">
        <f>INDEX(Parameters,MATCH($A68,Parameters!$A:$A,0),MATCH(O$3,Parameters!$8:$8,0))</f>
        <v>0.15</v>
      </c>
      <c r="P68" s="56">
        <f>INDEX(Parameters,MATCH($A68,Parameters!$A:$A,0),MATCH(P$3,Parameters!$8:$8,0))</f>
        <v>0.15</v>
      </c>
      <c r="Q68" s="56">
        <f>INDEX(Parameters,MATCH($A68,Parameters!$A:$A,0),MATCH(Q$3,Parameters!$8:$8,0))</f>
        <v>0.15</v>
      </c>
      <c r="R68" s="56">
        <f>INDEX(Parameters,MATCH($A68,Parameters!$A:$A,0),MATCH(R$3,Parameters!$8:$8,0))</f>
        <v>0.15</v>
      </c>
      <c r="S68" s="56">
        <f>INDEX(Parameters,MATCH($A68,Parameters!$A:$A,0),MATCH(S$3,Parameters!$8:$8,0))</f>
        <v>0.15</v>
      </c>
      <c r="T68" s="56">
        <f>INDEX(Parameters,MATCH($A68,Parameters!$A:$A,0),MATCH(T$3,Parameters!$8:$8,0))</f>
        <v>0.15</v>
      </c>
      <c r="U68" s="56">
        <f>INDEX(Parameters,MATCH($A68,Parameters!$A:$A,0),MATCH(U$3,Parameters!$8:$8,0))</f>
        <v>0.15</v>
      </c>
      <c r="V68" s="56">
        <f>INDEX(Parameters,MATCH($A68,Parameters!$A:$A,0),MATCH(V$3,Parameters!$8:$8,0))</f>
        <v>0.15</v>
      </c>
      <c r="W68" s="56">
        <f>INDEX(Parameters,MATCH($A68,Parameters!$A:$A,0),MATCH(W$3,Parameters!$8:$8,0))</f>
        <v>0.15</v>
      </c>
      <c r="X68" s="56">
        <f>INDEX(Parameters,MATCH($A68,Parameters!$A:$A,0),MATCH(X$3,Parameters!$8:$8,0))</f>
        <v>0.15</v>
      </c>
      <c r="Y68" s="56">
        <f>INDEX(Parameters,MATCH($A68,Parameters!$A:$A,0),MATCH(Y$3,Parameters!$8:$8,0))</f>
        <v>0.15</v>
      </c>
      <c r="Z68" s="56">
        <f>INDEX(Parameters,MATCH($A68,Parameters!$A:$A,0),MATCH(Z$3,Parameters!$8:$8,0))</f>
        <v>0.15</v>
      </c>
      <c r="AA68" s="56">
        <f>INDEX(Parameters,MATCH($A68,Parameters!$A:$A,0),MATCH(AA$3,Parameters!$8:$8,0))</f>
        <v>0.15</v>
      </c>
      <c r="AB68" s="56">
        <f>INDEX(Parameters,MATCH($A68,Parameters!$A:$A,0),MATCH(AB$3,Parameters!$8:$8,0))</f>
        <v>0.15</v>
      </c>
      <c r="AC68" s="56">
        <f>INDEX(Parameters,MATCH($A68,Parameters!$A:$A,0),MATCH(AC$3,Parameters!$8:$8,0))</f>
        <v>0.15</v>
      </c>
      <c r="AD68" s="56">
        <f>INDEX(Parameters,MATCH($A68,Parameters!$A:$A,0),MATCH(AD$3,Parameters!$8:$8,0))</f>
        <v>0.15</v>
      </c>
      <c r="AE68" s="56">
        <f>INDEX(Parameters,MATCH($A68,Parameters!$A:$A,0),MATCH(AE$3,Parameters!$8:$8,0))</f>
        <v>0.15</v>
      </c>
      <c r="AF68" s="56">
        <f>INDEX(Parameters,MATCH($A68,Parameters!$A:$A,0),MATCH(AF$3,Parameters!$8:$8,0))</f>
        <v>0.15</v>
      </c>
      <c r="AG68" s="56">
        <f>INDEX(Parameters,MATCH($A68,Parameters!$A:$A,0),MATCH(AG$3,Parameters!$8:$8,0))</f>
        <v>0.15</v>
      </c>
      <c r="AH68" s="56">
        <f>INDEX(Parameters,MATCH($A68,Parameters!$A:$A,0),MATCH(AH$3,Parameters!$8:$8,0))</f>
        <v>0.15</v>
      </c>
      <c r="AI68" s="56">
        <f>INDEX(Parameters,MATCH($A68,Parameters!$A:$A,0),MATCH(AI$3,Parameters!$8:$8,0))</f>
        <v>0.15</v>
      </c>
      <c r="AJ68" s="56">
        <f>INDEX(Parameters,MATCH($A68,Parameters!$A:$A,0),MATCH(AJ$3,Parameters!$8:$8,0))</f>
        <v>0.15</v>
      </c>
      <c r="AK68" s="56">
        <f>INDEX(Parameters,MATCH($A68,Parameters!$A:$A,0),MATCH(AK$3,Parameters!$8:$8,0))</f>
        <v>0.15</v>
      </c>
      <c r="AL68" s="56">
        <f>INDEX(Parameters,MATCH($A68,Parameters!$A:$A,0),MATCH(AL$3,Parameters!$8:$8,0))</f>
        <v>0.15</v>
      </c>
      <c r="AM68" s="56"/>
      <c r="AN68" s="56"/>
      <c r="AO68" s="56"/>
      <c r="AP68" s="56"/>
      <c r="AQ68" s="56"/>
    </row>
    <row r="69" spans="1:43" ht="18" x14ac:dyDescent="0.35">
      <c r="A69" s="89" t="s">
        <v>489</v>
      </c>
      <c r="B69" s="25" t="s">
        <v>165</v>
      </c>
      <c r="C69" s="63" t="s">
        <v>257</v>
      </c>
      <c r="D69" s="25" t="s">
        <v>153</v>
      </c>
      <c r="E69" s="46" t="str">
        <f t="shared" si="2"/>
        <v>Dairy cattle</v>
      </c>
      <c r="F69" s="12" t="s">
        <v>122</v>
      </c>
      <c r="G69" s="227"/>
      <c r="H69" s="56">
        <f ca="1">((H34-H49)+(H28-H51))*H68</f>
        <v>3.9511151999999994</v>
      </c>
      <c r="I69" s="56">
        <f t="shared" ref="I69:AL69" ca="1" si="36">((I34-I49)+(I28-I51))*I68</f>
        <v>3.9511151999999994</v>
      </c>
      <c r="J69" s="56">
        <f t="shared" ca="1" si="36"/>
        <v>3.9511151999999994</v>
      </c>
      <c r="K69" s="56">
        <f t="shared" ca="1" si="36"/>
        <v>3.9511151999999994</v>
      </c>
      <c r="L69" s="56">
        <f t="shared" ca="1" si="36"/>
        <v>3.9511151999999994</v>
      </c>
      <c r="M69" s="56">
        <f t="shared" ca="1" si="36"/>
        <v>3.9511151999999994</v>
      </c>
      <c r="N69" s="56">
        <f t="shared" ca="1" si="36"/>
        <v>3.9511151999999994</v>
      </c>
      <c r="O69" s="56">
        <f t="shared" ca="1" si="36"/>
        <v>3.9511151999999994</v>
      </c>
      <c r="P69" s="56">
        <f t="shared" ca="1" si="36"/>
        <v>3.9511151999999994</v>
      </c>
      <c r="Q69" s="56">
        <f t="shared" ca="1" si="36"/>
        <v>3.9511151999999994</v>
      </c>
      <c r="R69" s="56">
        <f t="shared" ca="1" si="36"/>
        <v>3.9511151999999994</v>
      </c>
      <c r="S69" s="56">
        <f t="shared" ca="1" si="36"/>
        <v>3.9511151999999994</v>
      </c>
      <c r="T69" s="56">
        <f t="shared" ca="1" si="36"/>
        <v>3.9511151999999994</v>
      </c>
      <c r="U69" s="56">
        <f t="shared" ca="1" si="36"/>
        <v>3.9511151999999994</v>
      </c>
      <c r="V69" s="56">
        <f t="shared" ca="1" si="36"/>
        <v>3.9511151999999994</v>
      </c>
      <c r="W69" s="56">
        <f t="shared" ca="1" si="36"/>
        <v>3.9511151999999994</v>
      </c>
      <c r="X69" s="56">
        <f t="shared" ca="1" si="36"/>
        <v>3.9511151999999994</v>
      </c>
      <c r="Y69" s="56">
        <f t="shared" ca="1" si="36"/>
        <v>3.9511151999999994</v>
      </c>
      <c r="Z69" s="56">
        <f t="shared" ca="1" si="36"/>
        <v>3.9511151999999994</v>
      </c>
      <c r="AA69" s="56">
        <f t="shared" ca="1" si="36"/>
        <v>3.9511151999999994</v>
      </c>
      <c r="AB69" s="56">
        <f t="shared" ca="1" si="36"/>
        <v>3.9511151999999994</v>
      </c>
      <c r="AC69" s="56">
        <f t="shared" ca="1" si="36"/>
        <v>3.9511151999999994</v>
      </c>
      <c r="AD69" s="56">
        <f t="shared" ca="1" si="36"/>
        <v>3.9511151999999994</v>
      </c>
      <c r="AE69" s="56">
        <f t="shared" ca="1" si="36"/>
        <v>3.9511151999999994</v>
      </c>
      <c r="AF69" s="56">
        <f t="shared" ca="1" si="36"/>
        <v>3.9511151999999994</v>
      </c>
      <c r="AG69" s="56">
        <f t="shared" ca="1" si="36"/>
        <v>3.9511151999999994</v>
      </c>
      <c r="AH69" s="56">
        <f t="shared" ca="1" si="36"/>
        <v>3.9511151999999994</v>
      </c>
      <c r="AI69" s="56">
        <f t="shared" ca="1" si="36"/>
        <v>3.9511151999999994</v>
      </c>
      <c r="AJ69" s="56">
        <f t="shared" ca="1" si="36"/>
        <v>3.9511151999999994</v>
      </c>
      <c r="AK69" s="56">
        <f t="shared" ca="1" si="36"/>
        <v>3.9511151999999994</v>
      </c>
      <c r="AL69" s="56">
        <f t="shared" ca="1" si="36"/>
        <v>3.9511151999999994</v>
      </c>
      <c r="AM69" s="56"/>
      <c r="AN69" s="56"/>
      <c r="AO69" s="56"/>
      <c r="AP69" s="56"/>
      <c r="AQ69" s="56"/>
    </row>
    <row r="70" spans="1:43" ht="18" x14ac:dyDescent="0.35">
      <c r="A70" s="89" t="s">
        <v>374</v>
      </c>
      <c r="B70" s="25" t="s">
        <v>165</v>
      </c>
      <c r="C70" s="63" t="s">
        <v>258</v>
      </c>
      <c r="D70" s="25" t="s">
        <v>153</v>
      </c>
      <c r="E70" s="46" t="str">
        <f t="shared" si="2"/>
        <v>Dairy cattle</v>
      </c>
      <c r="F70" s="12" t="s">
        <v>122</v>
      </c>
      <c r="G70" s="227"/>
      <c r="H70" s="56">
        <f ca="1">((H38-H49)+(H22-H51))*H68</f>
        <v>7.3941551999999993</v>
      </c>
      <c r="I70" s="56">
        <f t="shared" ref="I70:AL70" ca="1" si="37">((I38-I49)+(I22-I51))*I68</f>
        <v>7.3941551999999993</v>
      </c>
      <c r="J70" s="56">
        <f t="shared" ca="1" si="37"/>
        <v>7.3941551999999993</v>
      </c>
      <c r="K70" s="56">
        <f t="shared" ca="1" si="37"/>
        <v>7.3941551999999993</v>
      </c>
      <c r="L70" s="56">
        <f t="shared" ca="1" si="37"/>
        <v>7.3941551999999993</v>
      </c>
      <c r="M70" s="56">
        <f t="shared" ca="1" si="37"/>
        <v>7.3941551999999993</v>
      </c>
      <c r="N70" s="56">
        <f t="shared" ca="1" si="37"/>
        <v>7.3941551999999993</v>
      </c>
      <c r="O70" s="56">
        <f t="shared" ca="1" si="37"/>
        <v>7.3941551999999993</v>
      </c>
      <c r="P70" s="56">
        <f ca="1">((P38-P49)+(P22-P51))*P68</f>
        <v>7.3941551999999993</v>
      </c>
      <c r="Q70" s="56">
        <f t="shared" ca="1" si="37"/>
        <v>7.3941551999999993</v>
      </c>
      <c r="R70" s="56">
        <f t="shared" ca="1" si="37"/>
        <v>7.3941551999999993</v>
      </c>
      <c r="S70" s="56">
        <f t="shared" ca="1" si="37"/>
        <v>7.3941551999999993</v>
      </c>
      <c r="T70" s="56">
        <f t="shared" ca="1" si="37"/>
        <v>7.3941551999999993</v>
      </c>
      <c r="U70" s="56">
        <f t="shared" ca="1" si="37"/>
        <v>7.3941551999999993</v>
      </c>
      <c r="V70" s="56">
        <f t="shared" ca="1" si="37"/>
        <v>7.3941551999999993</v>
      </c>
      <c r="W70" s="56">
        <f t="shared" ca="1" si="37"/>
        <v>7.3941551999999993</v>
      </c>
      <c r="X70" s="56">
        <f t="shared" ca="1" si="37"/>
        <v>7.3941551999999993</v>
      </c>
      <c r="Y70" s="56">
        <f t="shared" ca="1" si="37"/>
        <v>7.3941551999999993</v>
      </c>
      <c r="Z70" s="56">
        <f t="shared" ca="1" si="37"/>
        <v>7.3941551999999993</v>
      </c>
      <c r="AA70" s="56">
        <f t="shared" ca="1" si="37"/>
        <v>7.3941551999999993</v>
      </c>
      <c r="AB70" s="56">
        <f t="shared" ca="1" si="37"/>
        <v>7.3941551999999993</v>
      </c>
      <c r="AC70" s="56">
        <f t="shared" ca="1" si="37"/>
        <v>7.3941551999999993</v>
      </c>
      <c r="AD70" s="56">
        <f t="shared" ca="1" si="37"/>
        <v>7.3941551999999993</v>
      </c>
      <c r="AE70" s="56">
        <f t="shared" ca="1" si="37"/>
        <v>7.3941551999999993</v>
      </c>
      <c r="AF70" s="56">
        <f t="shared" ca="1" si="37"/>
        <v>7.3941551999999993</v>
      </c>
      <c r="AG70" s="56">
        <f t="shared" ca="1" si="37"/>
        <v>7.3941551999999993</v>
      </c>
      <c r="AH70" s="56">
        <f t="shared" ca="1" si="37"/>
        <v>7.3941551999999993</v>
      </c>
      <c r="AI70" s="56">
        <f t="shared" ca="1" si="37"/>
        <v>7.3941551999999993</v>
      </c>
      <c r="AJ70" s="56">
        <f t="shared" ca="1" si="37"/>
        <v>7.3941551999999993</v>
      </c>
      <c r="AK70" s="56">
        <f t="shared" ca="1" si="37"/>
        <v>7.3941551999999993</v>
      </c>
      <c r="AL70" s="56">
        <f t="shared" ca="1" si="37"/>
        <v>7.3941551999999993</v>
      </c>
      <c r="AM70" s="56"/>
      <c r="AN70" s="56"/>
      <c r="AO70" s="56"/>
      <c r="AP70" s="56"/>
      <c r="AQ70" s="56"/>
    </row>
    <row r="71" spans="1:43" ht="18" x14ac:dyDescent="0.25">
      <c r="A71" s="66" t="str">
        <f t="shared" ref="A71" si="38">C71&amp;"_"&amp;E71</f>
        <v>xbiogas_solid_Dairy cattle</v>
      </c>
      <c r="B71" s="25" t="s">
        <v>165</v>
      </c>
      <c r="C71" s="101" t="s">
        <v>367</v>
      </c>
      <c r="D71" s="77" t="str">
        <f>VLOOKUP(A71,Parameters,4,0)</f>
        <v>-</v>
      </c>
      <c r="E71" s="46" t="str">
        <f t="shared" si="2"/>
        <v>Dairy cattle</v>
      </c>
      <c r="F71" s="77" t="str">
        <f>VLOOKUP(A71,Parameters,6,0)</f>
        <v>Fraction</v>
      </c>
      <c r="G71" s="227"/>
      <c r="H71" s="56">
        <f>INDEX(Parameters,MATCH($A71,Parameters!$A:$A,0),MATCH(H$3,Parameters!$8:$8,0))</f>
        <v>0.05</v>
      </c>
      <c r="I71" s="56">
        <f>INDEX(Parameters,MATCH($A71,Parameters!$A:$A,0),MATCH(I$3,Parameters!$8:$8,0))</f>
        <v>0.05</v>
      </c>
      <c r="J71" s="56">
        <f>INDEX(Parameters,MATCH($A71,Parameters!$A:$A,0),MATCH(J$3,Parameters!$8:$8,0))</f>
        <v>0.05</v>
      </c>
      <c r="K71" s="56">
        <f>INDEX(Parameters,MATCH($A71,Parameters!$A:$A,0),MATCH(K$3,Parameters!$8:$8,0))</f>
        <v>0.05</v>
      </c>
      <c r="L71" s="56">
        <f>INDEX(Parameters,MATCH($A71,Parameters!$A:$A,0),MATCH(L$3,Parameters!$8:$8,0))</f>
        <v>0.05</v>
      </c>
      <c r="M71" s="56">
        <f>INDEX(Parameters,MATCH($A71,Parameters!$A:$A,0),MATCH(M$3,Parameters!$8:$8,0))</f>
        <v>0.05</v>
      </c>
      <c r="N71" s="56">
        <f>INDEX(Parameters,MATCH($A71,Parameters!$A:$A,0),MATCH(N$3,Parameters!$8:$8,0))</f>
        <v>0.05</v>
      </c>
      <c r="O71" s="56">
        <f>INDEX(Parameters,MATCH($A71,Parameters!$A:$A,0),MATCH(O$3,Parameters!$8:$8,0))</f>
        <v>0.05</v>
      </c>
      <c r="P71" s="56">
        <f>INDEX(Parameters,MATCH($A71,Parameters!$A:$A,0),MATCH(P$3,Parameters!$8:$8,0))</f>
        <v>0.05</v>
      </c>
      <c r="Q71" s="56">
        <f>INDEX(Parameters,MATCH($A71,Parameters!$A:$A,0),MATCH(Q$3,Parameters!$8:$8,0))</f>
        <v>0.05</v>
      </c>
      <c r="R71" s="56">
        <f>INDEX(Parameters,MATCH($A71,Parameters!$A:$A,0),MATCH(R$3,Parameters!$8:$8,0))</f>
        <v>0.05</v>
      </c>
      <c r="S71" s="56">
        <f>INDEX(Parameters,MATCH($A71,Parameters!$A:$A,0),MATCH(S$3,Parameters!$8:$8,0))</f>
        <v>0.05</v>
      </c>
      <c r="T71" s="56">
        <f>INDEX(Parameters,MATCH($A71,Parameters!$A:$A,0),MATCH(T$3,Parameters!$8:$8,0))</f>
        <v>0.05</v>
      </c>
      <c r="U71" s="56">
        <f>INDEX(Parameters,MATCH($A71,Parameters!$A:$A,0),MATCH(U$3,Parameters!$8:$8,0))</f>
        <v>0.05</v>
      </c>
      <c r="V71" s="56">
        <f>INDEX(Parameters,MATCH($A71,Parameters!$A:$A,0),MATCH(V$3,Parameters!$8:$8,0))</f>
        <v>0.05</v>
      </c>
      <c r="W71" s="56">
        <f>INDEX(Parameters,MATCH($A71,Parameters!$A:$A,0),MATCH(W$3,Parameters!$8:$8,0))</f>
        <v>0.05</v>
      </c>
      <c r="X71" s="56">
        <f>INDEX(Parameters,MATCH($A71,Parameters!$A:$A,0),MATCH(X$3,Parameters!$8:$8,0))</f>
        <v>0.05</v>
      </c>
      <c r="Y71" s="56">
        <f>INDEX(Parameters,MATCH($A71,Parameters!$A:$A,0),MATCH(Y$3,Parameters!$8:$8,0))</f>
        <v>0.05</v>
      </c>
      <c r="Z71" s="56">
        <f>INDEX(Parameters,MATCH($A71,Parameters!$A:$A,0),MATCH(Z$3,Parameters!$8:$8,0))</f>
        <v>0.05</v>
      </c>
      <c r="AA71" s="56">
        <f>INDEX(Parameters,MATCH($A71,Parameters!$A:$A,0),MATCH(AA$3,Parameters!$8:$8,0))</f>
        <v>0.05</v>
      </c>
      <c r="AB71" s="56">
        <f>INDEX(Parameters,MATCH($A71,Parameters!$A:$A,0),MATCH(AB$3,Parameters!$8:$8,0))</f>
        <v>0.05</v>
      </c>
      <c r="AC71" s="56">
        <f>INDEX(Parameters,MATCH($A71,Parameters!$A:$A,0),MATCH(AC$3,Parameters!$8:$8,0))</f>
        <v>0.05</v>
      </c>
      <c r="AD71" s="56">
        <f>INDEX(Parameters,MATCH($A71,Parameters!$A:$A,0),MATCH(AD$3,Parameters!$8:$8,0))</f>
        <v>0.05</v>
      </c>
      <c r="AE71" s="56">
        <f>INDEX(Parameters,MATCH($A71,Parameters!$A:$A,0),MATCH(AE$3,Parameters!$8:$8,0))</f>
        <v>0.05</v>
      </c>
      <c r="AF71" s="56">
        <f>INDEX(Parameters,MATCH($A71,Parameters!$A:$A,0),MATCH(AF$3,Parameters!$8:$8,0))</f>
        <v>0.05</v>
      </c>
      <c r="AG71" s="56">
        <f>INDEX(Parameters,MATCH($A71,Parameters!$A:$A,0),MATCH(AG$3,Parameters!$8:$8,0))</f>
        <v>0.05</v>
      </c>
      <c r="AH71" s="56">
        <f>INDEX(Parameters,MATCH($A71,Parameters!$A:$A,0),MATCH(AH$3,Parameters!$8:$8,0))</f>
        <v>0.05</v>
      </c>
      <c r="AI71" s="56">
        <f>INDEX(Parameters,MATCH($A71,Parameters!$A:$A,0),MATCH(AI$3,Parameters!$8:$8,0))</f>
        <v>0.05</v>
      </c>
      <c r="AJ71" s="56">
        <f>INDEX(Parameters,MATCH($A71,Parameters!$A:$A,0),MATCH(AJ$3,Parameters!$8:$8,0))</f>
        <v>0.05</v>
      </c>
      <c r="AK71" s="56">
        <f>INDEX(Parameters,MATCH($A71,Parameters!$A:$A,0),MATCH(AK$3,Parameters!$8:$8,0))</f>
        <v>0.05</v>
      </c>
      <c r="AL71" s="56">
        <f>INDEX(Parameters,MATCH($A71,Parameters!$A:$A,0),MATCH(AL$3,Parameters!$8:$8,0))</f>
        <v>0.05</v>
      </c>
      <c r="AM71" s="56"/>
      <c r="AN71" s="56"/>
      <c r="AO71" s="56"/>
      <c r="AP71" s="56"/>
      <c r="AQ71" s="56"/>
    </row>
    <row r="72" spans="1:43" ht="18" x14ac:dyDescent="0.25">
      <c r="A72" s="103" t="s">
        <v>375</v>
      </c>
      <c r="B72" s="25" t="s">
        <v>165</v>
      </c>
      <c r="C72" s="72" t="s">
        <v>378</v>
      </c>
      <c r="D72" s="25" t="s">
        <v>153</v>
      </c>
      <c r="E72" s="46" t="str">
        <f t="shared" si="2"/>
        <v>Dairy cattle</v>
      </c>
      <c r="F72" s="12" t="s">
        <v>122</v>
      </c>
      <c r="G72" s="227"/>
      <c r="H72" s="56">
        <f ca="1">H57*H71</f>
        <v>0.11318447999999991</v>
      </c>
      <c r="I72" s="56">
        <f t="shared" ref="I72:AL72" ca="1" si="39">I57*I71</f>
        <v>0.11318447999999991</v>
      </c>
      <c r="J72" s="56">
        <f t="shared" ca="1" si="39"/>
        <v>0.11318447999999991</v>
      </c>
      <c r="K72" s="56">
        <f t="shared" ca="1" si="39"/>
        <v>0.11318447999999991</v>
      </c>
      <c r="L72" s="56">
        <f t="shared" ca="1" si="39"/>
        <v>0.11318447999999991</v>
      </c>
      <c r="M72" s="56">
        <f t="shared" ca="1" si="39"/>
        <v>0.11318447999999991</v>
      </c>
      <c r="N72" s="56">
        <f t="shared" ca="1" si="39"/>
        <v>0.11318447999999991</v>
      </c>
      <c r="O72" s="56">
        <f t="shared" ca="1" si="39"/>
        <v>0.11318447999999991</v>
      </c>
      <c r="P72" s="56">
        <f t="shared" ca="1" si="39"/>
        <v>0.11318447999999991</v>
      </c>
      <c r="Q72" s="56">
        <f t="shared" ca="1" si="39"/>
        <v>0.11318447999999991</v>
      </c>
      <c r="R72" s="56">
        <f t="shared" ca="1" si="39"/>
        <v>0.11318447999999991</v>
      </c>
      <c r="S72" s="56">
        <f t="shared" ca="1" si="39"/>
        <v>0.11318447999999991</v>
      </c>
      <c r="T72" s="56">
        <f t="shared" ca="1" si="39"/>
        <v>0.11318447999999991</v>
      </c>
      <c r="U72" s="56">
        <f t="shared" ca="1" si="39"/>
        <v>0.11318447999999991</v>
      </c>
      <c r="V72" s="56">
        <f t="shared" ca="1" si="39"/>
        <v>0.11318447999999991</v>
      </c>
      <c r="W72" s="56">
        <f t="shared" ca="1" si="39"/>
        <v>0.11318447999999991</v>
      </c>
      <c r="X72" s="56">
        <f t="shared" ca="1" si="39"/>
        <v>0.11318447999999991</v>
      </c>
      <c r="Y72" s="56">
        <f t="shared" ca="1" si="39"/>
        <v>0.11318447999999991</v>
      </c>
      <c r="Z72" s="56">
        <f t="shared" ca="1" si="39"/>
        <v>0.11318447999999991</v>
      </c>
      <c r="AA72" s="56">
        <f t="shared" ca="1" si="39"/>
        <v>0.11318447999999991</v>
      </c>
      <c r="AB72" s="56">
        <f t="shared" ca="1" si="39"/>
        <v>0.11318447999999991</v>
      </c>
      <c r="AC72" s="56">
        <f t="shared" ca="1" si="39"/>
        <v>0.11318447999999991</v>
      </c>
      <c r="AD72" s="56">
        <f t="shared" ca="1" si="39"/>
        <v>0.11318447999999991</v>
      </c>
      <c r="AE72" s="56">
        <f t="shared" ca="1" si="39"/>
        <v>0.11318447999999991</v>
      </c>
      <c r="AF72" s="56">
        <f t="shared" ca="1" si="39"/>
        <v>0.11318447999999991</v>
      </c>
      <c r="AG72" s="56">
        <f t="shared" ca="1" si="39"/>
        <v>0.11318447999999991</v>
      </c>
      <c r="AH72" s="56">
        <f t="shared" ca="1" si="39"/>
        <v>0.11318447999999991</v>
      </c>
      <c r="AI72" s="56">
        <f t="shared" ca="1" si="39"/>
        <v>0.11318447999999991</v>
      </c>
      <c r="AJ72" s="56">
        <f t="shared" ca="1" si="39"/>
        <v>0.11318447999999991</v>
      </c>
      <c r="AK72" s="56">
        <f t="shared" ca="1" si="39"/>
        <v>0.11318447999999991</v>
      </c>
      <c r="AL72" s="56">
        <f t="shared" ca="1" si="39"/>
        <v>0.11318447999999991</v>
      </c>
      <c r="AM72" s="56"/>
      <c r="AN72" s="56"/>
      <c r="AO72" s="56"/>
      <c r="AP72" s="56"/>
      <c r="AQ72" s="56"/>
    </row>
    <row r="73" spans="1:43" ht="18" x14ac:dyDescent="0.25">
      <c r="A73" s="103" t="s">
        <v>376</v>
      </c>
      <c r="B73" s="25" t="s">
        <v>165</v>
      </c>
      <c r="C73" s="72" t="s">
        <v>379</v>
      </c>
      <c r="D73" s="25" t="s">
        <v>153</v>
      </c>
      <c r="E73" s="46" t="str">
        <f t="shared" si="2"/>
        <v>Dairy cattle</v>
      </c>
      <c r="F73" s="12" t="s">
        <v>122</v>
      </c>
      <c r="G73" s="227"/>
      <c r="H73" s="56">
        <f ca="1">H58*H71</f>
        <v>0.42920447999999989</v>
      </c>
      <c r="I73" s="56">
        <f t="shared" ref="I73:AL73" ca="1" si="40">I58*I71</f>
        <v>0.42920447999999989</v>
      </c>
      <c r="J73" s="56">
        <f t="shared" ca="1" si="40"/>
        <v>0.42920447999999989</v>
      </c>
      <c r="K73" s="56">
        <f t="shared" ca="1" si="40"/>
        <v>0.42920447999999989</v>
      </c>
      <c r="L73" s="56">
        <f t="shared" ca="1" si="40"/>
        <v>0.42920447999999989</v>
      </c>
      <c r="M73" s="56">
        <f t="shared" ca="1" si="40"/>
        <v>0.42920447999999989</v>
      </c>
      <c r="N73" s="56">
        <f t="shared" ca="1" si="40"/>
        <v>0.42920447999999989</v>
      </c>
      <c r="O73" s="56">
        <f t="shared" ca="1" si="40"/>
        <v>0.42920447999999989</v>
      </c>
      <c r="P73" s="56">
        <f t="shared" ca="1" si="40"/>
        <v>0.42920447999999989</v>
      </c>
      <c r="Q73" s="56">
        <f t="shared" ca="1" si="40"/>
        <v>0.42920447999999989</v>
      </c>
      <c r="R73" s="56">
        <f t="shared" ca="1" si="40"/>
        <v>0.42920447999999989</v>
      </c>
      <c r="S73" s="56">
        <f t="shared" ca="1" si="40"/>
        <v>0.42920447999999989</v>
      </c>
      <c r="T73" s="56">
        <f t="shared" ca="1" si="40"/>
        <v>0.42920447999999989</v>
      </c>
      <c r="U73" s="56">
        <f t="shared" ca="1" si="40"/>
        <v>0.42920447999999989</v>
      </c>
      <c r="V73" s="56">
        <f t="shared" ca="1" si="40"/>
        <v>0.42920447999999989</v>
      </c>
      <c r="W73" s="56">
        <f t="shared" ca="1" si="40"/>
        <v>0.42920447999999989</v>
      </c>
      <c r="X73" s="56">
        <f t="shared" ca="1" si="40"/>
        <v>0.42920447999999989</v>
      </c>
      <c r="Y73" s="56">
        <f t="shared" ca="1" si="40"/>
        <v>0.42920447999999989</v>
      </c>
      <c r="Z73" s="56">
        <f t="shared" ca="1" si="40"/>
        <v>0.42920447999999989</v>
      </c>
      <c r="AA73" s="56">
        <f t="shared" ca="1" si="40"/>
        <v>0.42920447999999989</v>
      </c>
      <c r="AB73" s="56">
        <f t="shared" ca="1" si="40"/>
        <v>0.42920447999999989</v>
      </c>
      <c r="AC73" s="56">
        <f t="shared" ca="1" si="40"/>
        <v>0.42920447999999989</v>
      </c>
      <c r="AD73" s="56">
        <f t="shared" ca="1" si="40"/>
        <v>0.42920447999999989</v>
      </c>
      <c r="AE73" s="56">
        <f t="shared" ca="1" si="40"/>
        <v>0.42920447999999989</v>
      </c>
      <c r="AF73" s="56">
        <f t="shared" ca="1" si="40"/>
        <v>0.42920447999999989</v>
      </c>
      <c r="AG73" s="56">
        <f t="shared" ca="1" si="40"/>
        <v>0.42920447999999989</v>
      </c>
      <c r="AH73" s="56">
        <f t="shared" ca="1" si="40"/>
        <v>0.42920447999999989</v>
      </c>
      <c r="AI73" s="56">
        <f t="shared" ca="1" si="40"/>
        <v>0.42920447999999989</v>
      </c>
      <c r="AJ73" s="56">
        <f t="shared" ca="1" si="40"/>
        <v>0.42920447999999989</v>
      </c>
      <c r="AK73" s="56">
        <f t="shared" ca="1" si="40"/>
        <v>0.42920447999999989</v>
      </c>
      <c r="AL73" s="56">
        <f t="shared" ca="1" si="40"/>
        <v>0.42920447999999989</v>
      </c>
      <c r="AM73" s="56"/>
      <c r="AN73" s="56"/>
      <c r="AO73" s="56"/>
      <c r="AP73" s="56"/>
      <c r="AQ73" s="56"/>
    </row>
    <row r="74" spans="1:43" ht="15.75" x14ac:dyDescent="0.25">
      <c r="A74" s="65"/>
      <c r="B74" s="160" t="s">
        <v>193</v>
      </c>
      <c r="C74" s="32"/>
      <c r="D74" s="32"/>
      <c r="E74" s="32"/>
      <c r="F74" s="32"/>
      <c r="G74" s="182"/>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row>
    <row r="75" spans="1:43" ht="18" x14ac:dyDescent="0.35">
      <c r="A75" s="89" t="s">
        <v>656</v>
      </c>
      <c r="B75" s="25" t="s">
        <v>165</v>
      </c>
      <c r="C75" s="63" t="s">
        <v>657</v>
      </c>
      <c r="D75" s="25" t="s">
        <v>153</v>
      </c>
      <c r="E75" s="46" t="str">
        <f t="shared" si="2"/>
        <v>Dairy cattle</v>
      </c>
      <c r="F75" s="12" t="s">
        <v>122</v>
      </c>
      <c r="G75" s="371"/>
      <c r="H75" s="56">
        <f ca="1">((H34-H49)+(H28-H51))*(1-(H61+H68))</f>
        <v>9.2192687999999983</v>
      </c>
      <c r="I75" s="56">
        <f t="shared" ref="I75:AL75" ca="1" si="41">((I34-I49)+(I28-I51))*(1-(I61+I68))</f>
        <v>9.2192687999999983</v>
      </c>
      <c r="J75" s="56">
        <f t="shared" ca="1" si="41"/>
        <v>9.2192687999999983</v>
      </c>
      <c r="K75" s="56">
        <f t="shared" ca="1" si="41"/>
        <v>9.2192687999999983</v>
      </c>
      <c r="L75" s="56">
        <f t="shared" ca="1" si="41"/>
        <v>9.2192687999999983</v>
      </c>
      <c r="M75" s="56">
        <f t="shared" ca="1" si="41"/>
        <v>9.2192687999999983</v>
      </c>
      <c r="N75" s="56">
        <f t="shared" ca="1" si="41"/>
        <v>9.2192687999999983</v>
      </c>
      <c r="O75" s="56">
        <f t="shared" ca="1" si="41"/>
        <v>9.2192687999999983</v>
      </c>
      <c r="P75" s="56">
        <f t="shared" ca="1" si="41"/>
        <v>9.2192687999999983</v>
      </c>
      <c r="Q75" s="56">
        <f t="shared" ca="1" si="41"/>
        <v>9.2192687999999983</v>
      </c>
      <c r="R75" s="56">
        <f t="shared" ca="1" si="41"/>
        <v>9.2192687999999983</v>
      </c>
      <c r="S75" s="56">
        <f t="shared" ca="1" si="41"/>
        <v>9.2192687999999983</v>
      </c>
      <c r="T75" s="56">
        <f t="shared" ca="1" si="41"/>
        <v>9.2192687999999983</v>
      </c>
      <c r="U75" s="56">
        <f t="shared" ca="1" si="41"/>
        <v>9.2192687999999983</v>
      </c>
      <c r="V75" s="56">
        <f t="shared" ca="1" si="41"/>
        <v>9.2192687999999983</v>
      </c>
      <c r="W75" s="56">
        <f t="shared" ca="1" si="41"/>
        <v>9.2192687999999983</v>
      </c>
      <c r="X75" s="56">
        <f t="shared" ca="1" si="41"/>
        <v>9.2192687999999983</v>
      </c>
      <c r="Y75" s="56">
        <f t="shared" ca="1" si="41"/>
        <v>9.2192687999999983</v>
      </c>
      <c r="Z75" s="56">
        <f t="shared" ca="1" si="41"/>
        <v>9.2192687999999983</v>
      </c>
      <c r="AA75" s="56">
        <f t="shared" ca="1" si="41"/>
        <v>9.2192687999999983</v>
      </c>
      <c r="AB75" s="56">
        <f t="shared" ca="1" si="41"/>
        <v>9.2192687999999983</v>
      </c>
      <c r="AC75" s="56">
        <f t="shared" ca="1" si="41"/>
        <v>9.2192687999999983</v>
      </c>
      <c r="AD75" s="56">
        <f t="shared" ca="1" si="41"/>
        <v>9.2192687999999983</v>
      </c>
      <c r="AE75" s="56">
        <f t="shared" ca="1" si="41"/>
        <v>9.2192687999999983</v>
      </c>
      <c r="AF75" s="56">
        <f t="shared" ca="1" si="41"/>
        <v>9.2192687999999983</v>
      </c>
      <c r="AG75" s="56">
        <f t="shared" ca="1" si="41"/>
        <v>9.2192687999999983</v>
      </c>
      <c r="AH75" s="56">
        <f t="shared" ca="1" si="41"/>
        <v>9.2192687999999983</v>
      </c>
      <c r="AI75" s="56">
        <f t="shared" ca="1" si="41"/>
        <v>9.2192687999999983</v>
      </c>
      <c r="AJ75" s="56">
        <f t="shared" ca="1" si="41"/>
        <v>9.2192687999999983</v>
      </c>
      <c r="AK75" s="56">
        <f t="shared" ca="1" si="41"/>
        <v>9.2192687999999983</v>
      </c>
      <c r="AL75" s="56">
        <f t="shared" ca="1" si="41"/>
        <v>9.2192687999999983</v>
      </c>
      <c r="AM75" s="56"/>
      <c r="AN75" s="56"/>
      <c r="AO75" s="56"/>
      <c r="AP75" s="56"/>
      <c r="AQ75" s="56"/>
    </row>
    <row r="76" spans="1:43" ht="18" x14ac:dyDescent="0.35">
      <c r="A76" s="89" t="s">
        <v>659</v>
      </c>
      <c r="B76" s="25" t="s">
        <v>165</v>
      </c>
      <c r="C76" s="63" t="s">
        <v>658</v>
      </c>
      <c r="D76" s="25" t="s">
        <v>153</v>
      </c>
      <c r="E76" s="46" t="str">
        <f t="shared" si="2"/>
        <v>Dairy cattle</v>
      </c>
      <c r="F76" s="12" t="s">
        <v>122</v>
      </c>
      <c r="G76" s="226"/>
      <c r="H76" s="56">
        <f ca="1">((H38-H49)+(H22-H51))*(1-(H61+H68))</f>
        <v>17.253028799999999</v>
      </c>
      <c r="I76" s="56">
        <f t="shared" ref="I76:AL76" ca="1" si="42">((I38-I49)+(I22-I51))*(1-(I61+I68))</f>
        <v>17.253028799999999</v>
      </c>
      <c r="J76" s="56">
        <f t="shared" ca="1" si="42"/>
        <v>17.253028799999999</v>
      </c>
      <c r="K76" s="56">
        <f t="shared" ca="1" si="42"/>
        <v>17.253028799999999</v>
      </c>
      <c r="L76" s="56">
        <f t="shared" ca="1" si="42"/>
        <v>17.253028799999999</v>
      </c>
      <c r="M76" s="56">
        <f t="shared" ca="1" si="42"/>
        <v>17.253028799999999</v>
      </c>
      <c r="N76" s="56">
        <f t="shared" ca="1" si="42"/>
        <v>17.253028799999999</v>
      </c>
      <c r="O76" s="56">
        <f t="shared" ca="1" si="42"/>
        <v>17.253028799999999</v>
      </c>
      <c r="P76" s="56">
        <f t="shared" ca="1" si="42"/>
        <v>17.253028799999999</v>
      </c>
      <c r="Q76" s="56">
        <f t="shared" ca="1" si="42"/>
        <v>17.253028799999999</v>
      </c>
      <c r="R76" s="56">
        <f t="shared" ca="1" si="42"/>
        <v>17.253028799999999</v>
      </c>
      <c r="S76" s="56">
        <f t="shared" ca="1" si="42"/>
        <v>17.253028799999999</v>
      </c>
      <c r="T76" s="56">
        <f t="shared" ca="1" si="42"/>
        <v>17.253028799999999</v>
      </c>
      <c r="U76" s="56">
        <f t="shared" ca="1" si="42"/>
        <v>17.253028799999999</v>
      </c>
      <c r="V76" s="56">
        <f t="shared" ca="1" si="42"/>
        <v>17.253028799999999</v>
      </c>
      <c r="W76" s="56">
        <f t="shared" ca="1" si="42"/>
        <v>17.253028799999999</v>
      </c>
      <c r="X76" s="56">
        <f t="shared" ca="1" si="42"/>
        <v>17.253028799999999</v>
      </c>
      <c r="Y76" s="56">
        <f t="shared" ca="1" si="42"/>
        <v>17.253028799999999</v>
      </c>
      <c r="Z76" s="56">
        <f t="shared" ca="1" si="42"/>
        <v>17.253028799999999</v>
      </c>
      <c r="AA76" s="56">
        <f t="shared" ca="1" si="42"/>
        <v>17.253028799999999</v>
      </c>
      <c r="AB76" s="56">
        <f t="shared" ca="1" si="42"/>
        <v>17.253028799999999</v>
      </c>
      <c r="AC76" s="56">
        <f t="shared" ca="1" si="42"/>
        <v>17.253028799999999</v>
      </c>
      <c r="AD76" s="56">
        <f t="shared" ca="1" si="42"/>
        <v>17.253028799999999</v>
      </c>
      <c r="AE76" s="56">
        <f t="shared" ca="1" si="42"/>
        <v>17.253028799999999</v>
      </c>
      <c r="AF76" s="56">
        <f t="shared" ca="1" si="42"/>
        <v>17.253028799999999</v>
      </c>
      <c r="AG76" s="56">
        <f t="shared" ca="1" si="42"/>
        <v>17.253028799999999</v>
      </c>
      <c r="AH76" s="56">
        <f t="shared" ca="1" si="42"/>
        <v>17.253028799999999</v>
      </c>
      <c r="AI76" s="56">
        <f t="shared" ca="1" si="42"/>
        <v>17.253028799999999</v>
      </c>
      <c r="AJ76" s="56">
        <f t="shared" ca="1" si="42"/>
        <v>17.253028799999999</v>
      </c>
      <c r="AK76" s="56">
        <f t="shared" ca="1" si="42"/>
        <v>17.253028799999999</v>
      </c>
      <c r="AL76" s="56">
        <f t="shared" ca="1" si="42"/>
        <v>17.253028799999999</v>
      </c>
      <c r="AM76" s="56"/>
      <c r="AN76" s="56"/>
      <c r="AO76" s="56"/>
      <c r="AP76" s="56"/>
      <c r="AQ76" s="56"/>
    </row>
    <row r="77" spans="1:43" ht="18" x14ac:dyDescent="0.35">
      <c r="A77" s="103" t="s">
        <v>663</v>
      </c>
      <c r="B77" s="25" t="s">
        <v>165</v>
      </c>
      <c r="C77" s="63" t="s">
        <v>660</v>
      </c>
      <c r="D77" s="25" t="s">
        <v>153</v>
      </c>
      <c r="E77" s="46" t="str">
        <f t="shared" si="2"/>
        <v>Dairy cattle</v>
      </c>
      <c r="F77" s="12" t="s">
        <v>122</v>
      </c>
      <c r="G77" s="226"/>
      <c r="H77" s="56">
        <f ca="1">H57*(1-(H62+H71))</f>
        <v>1.4713982399999987</v>
      </c>
      <c r="I77" s="56">
        <f t="shared" ref="I77:AL77" ca="1" si="43">I57*(1-(I62+I71))</f>
        <v>1.4713982399999987</v>
      </c>
      <c r="J77" s="56">
        <f t="shared" ca="1" si="43"/>
        <v>1.4713982399999987</v>
      </c>
      <c r="K77" s="56">
        <f t="shared" ca="1" si="43"/>
        <v>1.4713982399999987</v>
      </c>
      <c r="L77" s="56">
        <f t="shared" ca="1" si="43"/>
        <v>1.4713982399999987</v>
      </c>
      <c r="M77" s="56">
        <f t="shared" ca="1" si="43"/>
        <v>1.4713982399999987</v>
      </c>
      <c r="N77" s="56">
        <f t="shared" ca="1" si="43"/>
        <v>1.4713982399999987</v>
      </c>
      <c r="O77" s="56">
        <f t="shared" ca="1" si="43"/>
        <v>1.4713982399999987</v>
      </c>
      <c r="P77" s="56">
        <f t="shared" ca="1" si="43"/>
        <v>1.4713982399999987</v>
      </c>
      <c r="Q77" s="56">
        <f t="shared" ca="1" si="43"/>
        <v>1.4713982399999987</v>
      </c>
      <c r="R77" s="56">
        <f t="shared" ca="1" si="43"/>
        <v>1.4713982399999987</v>
      </c>
      <c r="S77" s="56">
        <f t="shared" ca="1" si="43"/>
        <v>1.4713982399999987</v>
      </c>
      <c r="T77" s="56">
        <f t="shared" ca="1" si="43"/>
        <v>1.4713982399999987</v>
      </c>
      <c r="U77" s="56">
        <f t="shared" ca="1" si="43"/>
        <v>1.4713982399999987</v>
      </c>
      <c r="V77" s="56">
        <f t="shared" ca="1" si="43"/>
        <v>1.4713982399999987</v>
      </c>
      <c r="W77" s="56">
        <f t="shared" ca="1" si="43"/>
        <v>1.4713982399999987</v>
      </c>
      <c r="X77" s="56">
        <f t="shared" ca="1" si="43"/>
        <v>1.4713982399999987</v>
      </c>
      <c r="Y77" s="56">
        <f t="shared" ca="1" si="43"/>
        <v>1.4713982399999987</v>
      </c>
      <c r="Z77" s="56">
        <f t="shared" ca="1" si="43"/>
        <v>1.4713982399999987</v>
      </c>
      <c r="AA77" s="56">
        <f t="shared" ca="1" si="43"/>
        <v>1.4713982399999987</v>
      </c>
      <c r="AB77" s="56">
        <f t="shared" ca="1" si="43"/>
        <v>1.4713982399999987</v>
      </c>
      <c r="AC77" s="56">
        <f t="shared" ca="1" si="43"/>
        <v>1.4713982399999987</v>
      </c>
      <c r="AD77" s="56">
        <f t="shared" ca="1" si="43"/>
        <v>1.4713982399999987</v>
      </c>
      <c r="AE77" s="56">
        <f t="shared" ca="1" si="43"/>
        <v>1.4713982399999987</v>
      </c>
      <c r="AF77" s="56">
        <f t="shared" ca="1" si="43"/>
        <v>1.4713982399999987</v>
      </c>
      <c r="AG77" s="56">
        <f t="shared" ca="1" si="43"/>
        <v>1.4713982399999987</v>
      </c>
      <c r="AH77" s="56">
        <f t="shared" ca="1" si="43"/>
        <v>1.4713982399999987</v>
      </c>
      <c r="AI77" s="56">
        <f t="shared" ca="1" si="43"/>
        <v>1.4713982399999987</v>
      </c>
      <c r="AJ77" s="56">
        <f t="shared" ca="1" si="43"/>
        <v>1.4713982399999987</v>
      </c>
      <c r="AK77" s="56">
        <f t="shared" ca="1" si="43"/>
        <v>1.4713982399999987</v>
      </c>
      <c r="AL77" s="56">
        <f t="shared" ca="1" si="43"/>
        <v>1.4713982399999987</v>
      </c>
      <c r="AM77" s="56"/>
      <c r="AN77" s="56"/>
      <c r="AO77" s="56"/>
      <c r="AP77" s="56"/>
      <c r="AQ77" s="56"/>
    </row>
    <row r="78" spans="1:43" ht="18" x14ac:dyDescent="0.35">
      <c r="A78" s="103" t="s">
        <v>662</v>
      </c>
      <c r="B78" s="25" t="s">
        <v>165</v>
      </c>
      <c r="C78" s="63" t="s">
        <v>661</v>
      </c>
      <c r="D78" s="25" t="s">
        <v>153</v>
      </c>
      <c r="E78" s="46" t="str">
        <f t="shared" si="2"/>
        <v>Dairy cattle</v>
      </c>
      <c r="F78" s="12" t="s">
        <v>122</v>
      </c>
      <c r="G78" s="226"/>
      <c r="H78" s="56">
        <f ca="1">H58*(1-(H62+H71))</f>
        <v>5.5796582399999979</v>
      </c>
      <c r="I78" s="56">
        <f t="shared" ref="I78:AL78" ca="1" si="44">I58*(1-(I62+I71))</f>
        <v>5.5796582399999979</v>
      </c>
      <c r="J78" s="56">
        <f t="shared" ca="1" si="44"/>
        <v>5.5796582399999979</v>
      </c>
      <c r="K78" s="56">
        <f t="shared" ca="1" si="44"/>
        <v>5.5796582399999979</v>
      </c>
      <c r="L78" s="56">
        <f t="shared" ca="1" si="44"/>
        <v>5.5796582399999979</v>
      </c>
      <c r="M78" s="56">
        <f t="shared" ca="1" si="44"/>
        <v>5.5796582399999979</v>
      </c>
      <c r="N78" s="56">
        <f t="shared" ca="1" si="44"/>
        <v>5.5796582399999979</v>
      </c>
      <c r="O78" s="56">
        <f t="shared" ca="1" si="44"/>
        <v>5.5796582399999979</v>
      </c>
      <c r="P78" s="56">
        <f t="shared" ca="1" si="44"/>
        <v>5.5796582399999979</v>
      </c>
      <c r="Q78" s="56">
        <f t="shared" ca="1" si="44"/>
        <v>5.5796582399999979</v>
      </c>
      <c r="R78" s="56">
        <f t="shared" ca="1" si="44"/>
        <v>5.5796582399999979</v>
      </c>
      <c r="S78" s="56">
        <f t="shared" ca="1" si="44"/>
        <v>5.5796582399999979</v>
      </c>
      <c r="T78" s="56">
        <f t="shared" ca="1" si="44"/>
        <v>5.5796582399999979</v>
      </c>
      <c r="U78" s="56">
        <f t="shared" ca="1" si="44"/>
        <v>5.5796582399999979</v>
      </c>
      <c r="V78" s="56">
        <f t="shared" ca="1" si="44"/>
        <v>5.5796582399999979</v>
      </c>
      <c r="W78" s="56">
        <f t="shared" ca="1" si="44"/>
        <v>5.5796582399999979</v>
      </c>
      <c r="X78" s="56">
        <f t="shared" ca="1" si="44"/>
        <v>5.5796582399999979</v>
      </c>
      <c r="Y78" s="56">
        <f t="shared" ca="1" si="44"/>
        <v>5.5796582399999979</v>
      </c>
      <c r="Z78" s="56">
        <f t="shared" ca="1" si="44"/>
        <v>5.5796582399999979</v>
      </c>
      <c r="AA78" s="56">
        <f t="shared" ca="1" si="44"/>
        <v>5.5796582399999979</v>
      </c>
      <c r="AB78" s="56">
        <f t="shared" ca="1" si="44"/>
        <v>5.5796582399999979</v>
      </c>
      <c r="AC78" s="56">
        <f t="shared" ca="1" si="44"/>
        <v>5.5796582399999979</v>
      </c>
      <c r="AD78" s="56">
        <f t="shared" ca="1" si="44"/>
        <v>5.5796582399999979</v>
      </c>
      <c r="AE78" s="56">
        <f t="shared" ca="1" si="44"/>
        <v>5.5796582399999979</v>
      </c>
      <c r="AF78" s="56">
        <f t="shared" ca="1" si="44"/>
        <v>5.5796582399999979</v>
      </c>
      <c r="AG78" s="56">
        <f t="shared" ca="1" si="44"/>
        <v>5.5796582399999979</v>
      </c>
      <c r="AH78" s="56">
        <f t="shared" ca="1" si="44"/>
        <v>5.5796582399999979</v>
      </c>
      <c r="AI78" s="56">
        <f t="shared" ca="1" si="44"/>
        <v>5.5796582399999979</v>
      </c>
      <c r="AJ78" s="56">
        <f t="shared" ca="1" si="44"/>
        <v>5.5796582399999979</v>
      </c>
      <c r="AK78" s="56">
        <f t="shared" ca="1" si="44"/>
        <v>5.5796582399999979</v>
      </c>
      <c r="AL78" s="56">
        <f t="shared" ca="1" si="44"/>
        <v>5.5796582399999979</v>
      </c>
      <c r="AM78" s="56"/>
      <c r="AN78" s="56"/>
      <c r="AO78" s="56"/>
      <c r="AP78" s="56"/>
      <c r="AQ78" s="56"/>
    </row>
    <row r="79" spans="1:43" ht="15.75" x14ac:dyDescent="0.25">
      <c r="A79" s="65" t="s">
        <v>66</v>
      </c>
      <c r="B79" s="145" t="s">
        <v>259</v>
      </c>
      <c r="C79" s="32"/>
      <c r="D79" s="32"/>
      <c r="E79" s="32"/>
      <c r="F79" s="32"/>
      <c r="G79" s="182"/>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row>
    <row r="80" spans="1:43" x14ac:dyDescent="0.25">
      <c r="A80" s="66" t="str">
        <f t="shared" ref="A80" si="45">C80&amp;"_"&amp;E80</f>
        <v>fmin_Dairy cattle</v>
      </c>
      <c r="B80" s="25" t="s">
        <v>165</v>
      </c>
      <c r="C80" s="42" t="s">
        <v>195</v>
      </c>
      <c r="D80" s="77" t="str">
        <f ca="1">VLOOKUP(A80,Parameters,4,0)</f>
        <v>N</v>
      </c>
      <c r="E80" s="46" t="str">
        <f t="shared" si="2"/>
        <v>Dairy cattle</v>
      </c>
      <c r="F80" s="77" t="str">
        <f ca="1">VLOOKUP(A80,Parameters,6,0)</f>
        <v>kg N/kg</v>
      </c>
      <c r="G80" s="175"/>
      <c r="H80" s="64">
        <f ca="1">INDEX(Parameters,MATCH($A80,Parameters!$A:$A,0),MATCH(H$3,Parameters!$8:$8,0))</f>
        <v>0.1</v>
      </c>
      <c r="I80" s="64">
        <f ca="1">INDEX(Parameters,MATCH($A80,Parameters!$A:$A,0),MATCH(I$3,Parameters!$8:$8,0))</f>
        <v>0.1</v>
      </c>
      <c r="J80" s="64">
        <f ca="1">INDEX(Parameters,MATCH($A80,Parameters!$A:$A,0),MATCH(J$3,Parameters!$8:$8,0))</f>
        <v>0.1</v>
      </c>
      <c r="K80" s="64">
        <f ca="1">INDEX(Parameters,MATCH($A80,Parameters!$A:$A,0),MATCH(K$3,Parameters!$8:$8,0))</f>
        <v>0.1</v>
      </c>
      <c r="L80" s="64">
        <f ca="1">INDEX(Parameters,MATCH($A80,Parameters!$A:$A,0),MATCH(L$3,Parameters!$8:$8,0))</f>
        <v>0.1</v>
      </c>
      <c r="M80" s="64">
        <f ca="1">INDEX(Parameters,MATCH($A80,Parameters!$A:$A,0),MATCH(M$3,Parameters!$8:$8,0))</f>
        <v>0.1</v>
      </c>
      <c r="N80" s="64">
        <f ca="1">INDEX(Parameters,MATCH($A80,Parameters!$A:$A,0),MATCH(N$3,Parameters!$8:$8,0))</f>
        <v>0.1</v>
      </c>
      <c r="O80" s="64">
        <f ca="1">INDEX(Parameters,MATCH($A80,Parameters!$A:$A,0),MATCH(O$3,Parameters!$8:$8,0))</f>
        <v>0.1</v>
      </c>
      <c r="P80" s="64">
        <f ca="1">INDEX(Parameters,MATCH($A80,Parameters!$A:$A,0),MATCH(P$3,Parameters!$8:$8,0))</f>
        <v>0.1</v>
      </c>
      <c r="Q80" s="64">
        <f ca="1">INDEX(Parameters,MATCH($A80,Parameters!$A:$A,0),MATCH(Q$3,Parameters!$8:$8,0))</f>
        <v>0.1</v>
      </c>
      <c r="R80" s="64">
        <f ca="1">INDEX(Parameters,MATCH($A80,Parameters!$A:$A,0),MATCH(R$3,Parameters!$8:$8,0))</f>
        <v>0.1</v>
      </c>
      <c r="S80" s="64">
        <f ca="1">INDEX(Parameters,MATCH($A80,Parameters!$A:$A,0),MATCH(S$3,Parameters!$8:$8,0))</f>
        <v>0.1</v>
      </c>
      <c r="T80" s="64">
        <f ca="1">INDEX(Parameters,MATCH($A80,Parameters!$A:$A,0),MATCH(T$3,Parameters!$8:$8,0))</f>
        <v>0.1</v>
      </c>
      <c r="U80" s="64">
        <f ca="1">INDEX(Parameters,MATCH($A80,Parameters!$A:$A,0),MATCH(U$3,Parameters!$8:$8,0))</f>
        <v>0.1</v>
      </c>
      <c r="V80" s="64">
        <f ca="1">INDEX(Parameters,MATCH($A80,Parameters!$A:$A,0),MATCH(V$3,Parameters!$8:$8,0))</f>
        <v>0.1</v>
      </c>
      <c r="W80" s="64">
        <f ca="1">INDEX(Parameters,MATCH($A80,Parameters!$A:$A,0),MATCH(W$3,Parameters!$8:$8,0))</f>
        <v>0.1</v>
      </c>
      <c r="X80" s="64">
        <f ca="1">INDEX(Parameters,MATCH($A80,Parameters!$A:$A,0),MATCH(X$3,Parameters!$8:$8,0))</f>
        <v>0.1</v>
      </c>
      <c r="Y80" s="64">
        <f ca="1">INDEX(Parameters,MATCH($A80,Parameters!$A:$A,0),MATCH(Y$3,Parameters!$8:$8,0))</f>
        <v>0.1</v>
      </c>
      <c r="Z80" s="64">
        <f ca="1">INDEX(Parameters,MATCH($A80,Parameters!$A:$A,0),MATCH(Z$3,Parameters!$8:$8,0))</f>
        <v>0.1</v>
      </c>
      <c r="AA80" s="64">
        <f ca="1">INDEX(Parameters,MATCH($A80,Parameters!$A:$A,0),MATCH(AA$3,Parameters!$8:$8,0))</f>
        <v>0.1</v>
      </c>
      <c r="AB80" s="64">
        <f ca="1">INDEX(Parameters,MATCH($A80,Parameters!$A:$A,0),MATCH(AB$3,Parameters!$8:$8,0))</f>
        <v>0.1</v>
      </c>
      <c r="AC80" s="64">
        <f ca="1">INDEX(Parameters,MATCH($A80,Parameters!$A:$A,0),MATCH(AC$3,Parameters!$8:$8,0))</f>
        <v>0.1</v>
      </c>
      <c r="AD80" s="64">
        <f ca="1">INDEX(Parameters,MATCH($A80,Parameters!$A:$A,0),MATCH(AD$3,Parameters!$8:$8,0))</f>
        <v>0.1</v>
      </c>
      <c r="AE80" s="64">
        <f ca="1">INDEX(Parameters,MATCH($A80,Parameters!$A:$A,0),MATCH(AE$3,Parameters!$8:$8,0))</f>
        <v>0.1</v>
      </c>
      <c r="AF80" s="64">
        <f ca="1">INDEX(Parameters,MATCH($A80,Parameters!$A:$A,0),MATCH(AF$3,Parameters!$8:$8,0))</f>
        <v>0.1</v>
      </c>
      <c r="AG80" s="64">
        <f ca="1">INDEX(Parameters,MATCH($A80,Parameters!$A:$A,0),MATCH(AG$3,Parameters!$8:$8,0))</f>
        <v>0.1</v>
      </c>
      <c r="AH80" s="64">
        <f ca="1">INDEX(Parameters,MATCH($A80,Parameters!$A:$A,0),MATCH(AH$3,Parameters!$8:$8,0))</f>
        <v>0.1</v>
      </c>
      <c r="AI80" s="64">
        <f ca="1">INDEX(Parameters,MATCH($A80,Parameters!$A:$A,0),MATCH(AI$3,Parameters!$8:$8,0))</f>
        <v>0.1</v>
      </c>
      <c r="AJ80" s="64">
        <f ca="1">INDEX(Parameters,MATCH($A80,Parameters!$A:$A,0),MATCH(AJ$3,Parameters!$8:$8,0))</f>
        <v>0.1</v>
      </c>
      <c r="AK80" s="64">
        <f ca="1">INDEX(Parameters,MATCH($A80,Parameters!$A:$A,0),MATCH(AK$3,Parameters!$8:$8,0))</f>
        <v>0.1</v>
      </c>
      <c r="AL80" s="64">
        <f ca="1">INDEX(Parameters,MATCH($A80,Parameters!$A:$A,0),MATCH(AL$3,Parameters!$8:$8,0))</f>
        <v>0.1</v>
      </c>
      <c r="AM80" s="64"/>
      <c r="AN80" s="64"/>
      <c r="AO80" s="64"/>
      <c r="AP80" s="64"/>
      <c r="AQ80" s="64"/>
    </row>
    <row r="81" spans="1:43" ht="18" x14ac:dyDescent="0.35">
      <c r="A81" s="89" t="s">
        <v>308</v>
      </c>
      <c r="B81" s="25" t="s">
        <v>165</v>
      </c>
      <c r="C81" s="63" t="s">
        <v>196</v>
      </c>
      <c r="D81" s="25" t="s">
        <v>153</v>
      </c>
      <c r="E81" s="46" t="str">
        <f t="shared" si="2"/>
        <v>Dairy cattle</v>
      </c>
      <c r="F81" s="12" t="s">
        <v>122</v>
      </c>
      <c r="G81" s="175"/>
      <c r="H81" s="62">
        <f ca="1">H63+(H64-H63)*H80</f>
        <v>14.318063999999998</v>
      </c>
      <c r="I81" s="62">
        <f t="shared" ref="I81:AL81" ca="1" si="46">I63+(I64-I63)*I80</f>
        <v>14.318063999999998</v>
      </c>
      <c r="J81" s="62">
        <f t="shared" ca="1" si="46"/>
        <v>14.318063999999998</v>
      </c>
      <c r="K81" s="62">
        <f t="shared" ca="1" si="46"/>
        <v>14.318063999999998</v>
      </c>
      <c r="L81" s="62">
        <f t="shared" ca="1" si="46"/>
        <v>14.318063999999998</v>
      </c>
      <c r="M81" s="62">
        <f t="shared" ca="1" si="46"/>
        <v>14.318063999999998</v>
      </c>
      <c r="N81" s="62">
        <f t="shared" ca="1" si="46"/>
        <v>14.318063999999998</v>
      </c>
      <c r="O81" s="62">
        <f t="shared" ca="1" si="46"/>
        <v>14.318063999999998</v>
      </c>
      <c r="P81" s="62">
        <f t="shared" ca="1" si="46"/>
        <v>14.318063999999998</v>
      </c>
      <c r="Q81" s="62">
        <f t="shared" ca="1" si="46"/>
        <v>14.318063999999998</v>
      </c>
      <c r="R81" s="62">
        <f t="shared" ca="1" si="46"/>
        <v>14.318063999999998</v>
      </c>
      <c r="S81" s="62">
        <f t="shared" ca="1" si="46"/>
        <v>14.318063999999998</v>
      </c>
      <c r="T81" s="62">
        <f t="shared" ca="1" si="46"/>
        <v>14.318063999999998</v>
      </c>
      <c r="U81" s="62">
        <f t="shared" ca="1" si="46"/>
        <v>14.318063999999998</v>
      </c>
      <c r="V81" s="62">
        <f t="shared" ca="1" si="46"/>
        <v>14.318063999999998</v>
      </c>
      <c r="W81" s="62">
        <f t="shared" ca="1" si="46"/>
        <v>14.318063999999998</v>
      </c>
      <c r="X81" s="62">
        <f t="shared" ca="1" si="46"/>
        <v>14.318063999999998</v>
      </c>
      <c r="Y81" s="62">
        <f t="shared" ca="1" si="46"/>
        <v>14.318063999999998</v>
      </c>
      <c r="Z81" s="62">
        <f t="shared" ca="1" si="46"/>
        <v>14.318063999999998</v>
      </c>
      <c r="AA81" s="62">
        <f t="shared" ca="1" si="46"/>
        <v>14.318063999999998</v>
      </c>
      <c r="AB81" s="62">
        <f t="shared" ca="1" si="46"/>
        <v>14.318063999999998</v>
      </c>
      <c r="AC81" s="62">
        <f t="shared" ca="1" si="46"/>
        <v>14.318063999999998</v>
      </c>
      <c r="AD81" s="62">
        <f t="shared" ca="1" si="46"/>
        <v>14.318063999999998</v>
      </c>
      <c r="AE81" s="62">
        <f t="shared" ca="1" si="46"/>
        <v>14.318063999999998</v>
      </c>
      <c r="AF81" s="62">
        <f t="shared" ca="1" si="46"/>
        <v>14.318063999999998</v>
      </c>
      <c r="AG81" s="62">
        <f t="shared" ca="1" si="46"/>
        <v>14.318063999999998</v>
      </c>
      <c r="AH81" s="62">
        <f t="shared" ca="1" si="46"/>
        <v>14.318063999999998</v>
      </c>
      <c r="AI81" s="62">
        <f t="shared" ca="1" si="46"/>
        <v>14.318063999999998</v>
      </c>
      <c r="AJ81" s="62">
        <f t="shared" ca="1" si="46"/>
        <v>14.318063999999998</v>
      </c>
      <c r="AK81" s="62">
        <f t="shared" ca="1" si="46"/>
        <v>14.318063999999998</v>
      </c>
      <c r="AL81" s="62">
        <f t="shared" ca="1" si="46"/>
        <v>14.318063999999998</v>
      </c>
      <c r="AM81" s="62"/>
      <c r="AN81" s="62"/>
      <c r="AO81" s="62"/>
      <c r="AP81" s="62"/>
      <c r="AQ81" s="62"/>
    </row>
    <row r="82" spans="1:43" ht="15.75" x14ac:dyDescent="0.25">
      <c r="A82" s="65" t="s">
        <v>67</v>
      </c>
      <c r="B82" s="145" t="s">
        <v>205</v>
      </c>
      <c r="C82" s="32"/>
      <c r="D82" s="32"/>
      <c r="E82" s="32"/>
      <c r="F82" s="32"/>
      <c r="G82" s="222"/>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row>
    <row r="83" spans="1:43" x14ac:dyDescent="0.25">
      <c r="A83" s="66" t="str">
        <f t="shared" ref="A83:A93" si="47">C83&amp;"_"&amp;E83</f>
        <v>EF_NH3_storage_slurry_Dairy cattle</v>
      </c>
      <c r="B83" s="25" t="s">
        <v>165</v>
      </c>
      <c r="C83" s="2" t="s">
        <v>209</v>
      </c>
      <c r="D83" s="77" t="str">
        <f t="shared" ref="D83:D93" ca="1" si="48">VLOOKUP(A83,Parameters,4,0)</f>
        <v>NH3-N</v>
      </c>
      <c r="E83" s="46" t="str">
        <f t="shared" si="2"/>
        <v>Dairy cattle</v>
      </c>
      <c r="F83" s="77" t="str">
        <f t="shared" ref="F83:F93" ca="1" si="49">VLOOKUP(A83,Parameters,6,0)</f>
        <v>Fraction TAN</v>
      </c>
      <c r="G83" s="175"/>
      <c r="H83" s="62">
        <f ca="1">INDEX(Parameters,MATCH($A83,Parameters!$A:$A,0),MATCH(H$3,Parameters!$8:$8,0))</f>
        <v>0.25</v>
      </c>
      <c r="I83" s="62">
        <f ca="1">INDEX(Parameters,MATCH($A83,Parameters!$A:$A,0),MATCH(I$3,Parameters!$8:$8,0))</f>
        <v>0.25</v>
      </c>
      <c r="J83" s="62">
        <f ca="1">INDEX(Parameters,MATCH($A83,Parameters!$A:$A,0),MATCH(J$3,Parameters!$8:$8,0))</f>
        <v>0.25</v>
      </c>
      <c r="K83" s="62">
        <f ca="1">INDEX(Parameters,MATCH($A83,Parameters!$A:$A,0),MATCH(K$3,Parameters!$8:$8,0))</f>
        <v>0.25</v>
      </c>
      <c r="L83" s="62">
        <f ca="1">INDEX(Parameters,MATCH($A83,Parameters!$A:$A,0),MATCH(L$3,Parameters!$8:$8,0))</f>
        <v>0.25</v>
      </c>
      <c r="M83" s="62">
        <f ca="1">INDEX(Parameters,MATCH($A83,Parameters!$A:$A,0),MATCH(M$3,Parameters!$8:$8,0))</f>
        <v>0.25</v>
      </c>
      <c r="N83" s="62">
        <f ca="1">INDEX(Parameters,MATCH($A83,Parameters!$A:$A,0),MATCH(N$3,Parameters!$8:$8,0))</f>
        <v>0.25</v>
      </c>
      <c r="O83" s="62">
        <f ca="1">INDEX(Parameters,MATCH($A83,Parameters!$A:$A,0),MATCH(O$3,Parameters!$8:$8,0))</f>
        <v>0.25</v>
      </c>
      <c r="P83" s="62">
        <f ca="1">INDEX(Parameters,MATCH($A83,Parameters!$A:$A,0),MATCH(P$3,Parameters!$8:$8,0))</f>
        <v>0.25</v>
      </c>
      <c r="Q83" s="62">
        <f ca="1">INDEX(Parameters,MATCH($A83,Parameters!$A:$A,0),MATCH(Q$3,Parameters!$8:$8,0))</f>
        <v>0.25</v>
      </c>
      <c r="R83" s="62">
        <f ca="1">INDEX(Parameters,MATCH($A83,Parameters!$A:$A,0),MATCH(R$3,Parameters!$8:$8,0))</f>
        <v>0.25</v>
      </c>
      <c r="S83" s="62">
        <f ca="1">INDEX(Parameters,MATCH($A83,Parameters!$A:$A,0),MATCH(S$3,Parameters!$8:$8,0))</f>
        <v>0.25</v>
      </c>
      <c r="T83" s="62">
        <f ca="1">INDEX(Parameters,MATCH($A83,Parameters!$A:$A,0),MATCH(T$3,Parameters!$8:$8,0))</f>
        <v>0.25</v>
      </c>
      <c r="U83" s="62">
        <f ca="1">INDEX(Parameters,MATCH($A83,Parameters!$A:$A,0),MATCH(U$3,Parameters!$8:$8,0))</f>
        <v>0.25</v>
      </c>
      <c r="V83" s="62">
        <f ca="1">INDEX(Parameters,MATCH($A83,Parameters!$A:$A,0),MATCH(V$3,Parameters!$8:$8,0))</f>
        <v>0.25</v>
      </c>
      <c r="W83" s="62">
        <f ca="1">INDEX(Parameters,MATCH($A83,Parameters!$A:$A,0),MATCH(W$3,Parameters!$8:$8,0))</f>
        <v>0.25</v>
      </c>
      <c r="X83" s="62">
        <f ca="1">INDEX(Parameters,MATCH($A83,Parameters!$A:$A,0),MATCH(X$3,Parameters!$8:$8,0))</f>
        <v>0.25</v>
      </c>
      <c r="Y83" s="62">
        <f ca="1">INDEX(Parameters,MATCH($A83,Parameters!$A:$A,0),MATCH(Y$3,Parameters!$8:$8,0))</f>
        <v>0.25</v>
      </c>
      <c r="Z83" s="62">
        <f ca="1">INDEX(Parameters,MATCH($A83,Parameters!$A:$A,0),MATCH(Z$3,Parameters!$8:$8,0))</f>
        <v>0.25</v>
      </c>
      <c r="AA83" s="62">
        <f ca="1">INDEX(Parameters,MATCH($A83,Parameters!$A:$A,0),MATCH(AA$3,Parameters!$8:$8,0))</f>
        <v>0.25</v>
      </c>
      <c r="AB83" s="62">
        <f ca="1">INDEX(Parameters,MATCH($A83,Parameters!$A:$A,0),MATCH(AB$3,Parameters!$8:$8,0))</f>
        <v>0.25</v>
      </c>
      <c r="AC83" s="62">
        <f ca="1">INDEX(Parameters,MATCH($A83,Parameters!$A:$A,0),MATCH(AC$3,Parameters!$8:$8,0))</f>
        <v>0.25</v>
      </c>
      <c r="AD83" s="62">
        <f ca="1">INDEX(Parameters,MATCH($A83,Parameters!$A:$A,0),MATCH(AD$3,Parameters!$8:$8,0))</f>
        <v>0.25</v>
      </c>
      <c r="AE83" s="62">
        <f ca="1">INDEX(Parameters,MATCH($A83,Parameters!$A:$A,0),MATCH(AE$3,Parameters!$8:$8,0))</f>
        <v>0.25</v>
      </c>
      <c r="AF83" s="62">
        <f ca="1">INDEX(Parameters,MATCH($A83,Parameters!$A:$A,0),MATCH(AF$3,Parameters!$8:$8,0))</f>
        <v>0.25</v>
      </c>
      <c r="AG83" s="62">
        <f ca="1">INDEX(Parameters,MATCH($A83,Parameters!$A:$A,0),MATCH(AG$3,Parameters!$8:$8,0))</f>
        <v>0.25</v>
      </c>
      <c r="AH83" s="62">
        <f ca="1">INDEX(Parameters,MATCH($A83,Parameters!$A:$A,0),MATCH(AH$3,Parameters!$8:$8,0))</f>
        <v>0.25</v>
      </c>
      <c r="AI83" s="62">
        <f ca="1">INDEX(Parameters,MATCH($A83,Parameters!$A:$A,0),MATCH(AI$3,Parameters!$8:$8,0))</f>
        <v>0.25</v>
      </c>
      <c r="AJ83" s="62">
        <f ca="1">INDEX(Parameters,MATCH($A83,Parameters!$A:$A,0),MATCH(AJ$3,Parameters!$8:$8,0))</f>
        <v>0.25</v>
      </c>
      <c r="AK83" s="62">
        <f ca="1">INDEX(Parameters,MATCH($A83,Parameters!$A:$A,0),MATCH(AK$3,Parameters!$8:$8,0))</f>
        <v>0.25</v>
      </c>
      <c r="AL83" s="62">
        <f ca="1">INDEX(Parameters,MATCH($A83,Parameters!$A:$A,0),MATCH(AL$3,Parameters!$8:$8,0))</f>
        <v>0.25</v>
      </c>
      <c r="AM83" s="62"/>
      <c r="AN83" s="62"/>
      <c r="AO83" s="62"/>
      <c r="AP83" s="62"/>
      <c r="AQ83" s="62"/>
    </row>
    <row r="84" spans="1:43" x14ac:dyDescent="0.25">
      <c r="A84" s="66" t="str">
        <f t="shared" si="47"/>
        <v>EF_N2O_storage_slurry_with_natural_crust_Dairy cattle</v>
      </c>
      <c r="B84" s="25" t="s">
        <v>165</v>
      </c>
      <c r="C84" s="2" t="s">
        <v>614</v>
      </c>
      <c r="D84" s="77" t="str">
        <f t="shared" ca="1" si="48"/>
        <v>N2O-N</v>
      </c>
      <c r="E84" s="46" t="str">
        <f t="shared" si="2"/>
        <v>Dairy cattle</v>
      </c>
      <c r="F84" s="77" t="str">
        <f t="shared" ca="1" si="49"/>
        <v>Fraction TAN</v>
      </c>
      <c r="G84" s="175" t="s">
        <v>675</v>
      </c>
      <c r="H84" s="56">
        <f ca="1">INDEX(Parameters,MATCH($A84,Parameters!$A:$A,0),MATCH(H$3,Parameters!$8:$8,0))</f>
        <v>0.01</v>
      </c>
      <c r="I84" s="56">
        <f ca="1">INDEX(Parameters,MATCH($A84,Parameters!$A:$A,0),MATCH(I$3,Parameters!$8:$8,0))</f>
        <v>0.01</v>
      </c>
      <c r="J84" s="56">
        <f ca="1">INDEX(Parameters,MATCH($A84,Parameters!$A:$A,0),MATCH(J$3,Parameters!$8:$8,0))</f>
        <v>0.01</v>
      </c>
      <c r="K84" s="56">
        <f ca="1">INDEX(Parameters,MATCH($A84,Parameters!$A:$A,0),MATCH(K$3,Parameters!$8:$8,0))</f>
        <v>0.01</v>
      </c>
      <c r="L84" s="56">
        <f ca="1">INDEX(Parameters,MATCH($A84,Parameters!$A:$A,0),MATCH(L$3,Parameters!$8:$8,0))</f>
        <v>0.01</v>
      </c>
      <c r="M84" s="56">
        <f ca="1">INDEX(Parameters,MATCH($A84,Parameters!$A:$A,0),MATCH(M$3,Parameters!$8:$8,0))</f>
        <v>0.01</v>
      </c>
      <c r="N84" s="56">
        <f ca="1">INDEX(Parameters,MATCH($A84,Parameters!$A:$A,0),MATCH(N$3,Parameters!$8:$8,0))</f>
        <v>0.01</v>
      </c>
      <c r="O84" s="56">
        <f ca="1">INDEX(Parameters,MATCH($A84,Parameters!$A:$A,0),MATCH(O$3,Parameters!$8:$8,0))</f>
        <v>0.01</v>
      </c>
      <c r="P84" s="56">
        <f ca="1">INDEX(Parameters,MATCH($A84,Parameters!$A:$A,0),MATCH(P$3,Parameters!$8:$8,0))</f>
        <v>0.01</v>
      </c>
      <c r="Q84" s="56">
        <f ca="1">INDEX(Parameters,MATCH($A84,Parameters!$A:$A,0),MATCH(Q$3,Parameters!$8:$8,0))</f>
        <v>0.01</v>
      </c>
      <c r="R84" s="56">
        <f ca="1">INDEX(Parameters,MATCH($A84,Parameters!$A:$A,0),MATCH(R$3,Parameters!$8:$8,0))</f>
        <v>0.01</v>
      </c>
      <c r="S84" s="56">
        <f ca="1">INDEX(Parameters,MATCH($A84,Parameters!$A:$A,0),MATCH(S$3,Parameters!$8:$8,0))</f>
        <v>0.01</v>
      </c>
      <c r="T84" s="56">
        <f ca="1">INDEX(Parameters,MATCH($A84,Parameters!$A:$A,0),MATCH(T$3,Parameters!$8:$8,0))</f>
        <v>0.01</v>
      </c>
      <c r="U84" s="56">
        <f ca="1">INDEX(Parameters,MATCH($A84,Parameters!$A:$A,0),MATCH(U$3,Parameters!$8:$8,0))</f>
        <v>0.01</v>
      </c>
      <c r="V84" s="56">
        <f ca="1">INDEX(Parameters,MATCH($A84,Parameters!$A:$A,0),MATCH(V$3,Parameters!$8:$8,0))</f>
        <v>0.01</v>
      </c>
      <c r="W84" s="56">
        <f ca="1">INDEX(Parameters,MATCH($A84,Parameters!$A:$A,0),MATCH(W$3,Parameters!$8:$8,0))</f>
        <v>0.01</v>
      </c>
      <c r="X84" s="56">
        <f ca="1">INDEX(Parameters,MATCH($A84,Parameters!$A:$A,0),MATCH(X$3,Parameters!$8:$8,0))</f>
        <v>0.01</v>
      </c>
      <c r="Y84" s="56">
        <f ca="1">INDEX(Parameters,MATCH($A84,Parameters!$A:$A,0),MATCH(Y$3,Parameters!$8:$8,0))</f>
        <v>0.01</v>
      </c>
      <c r="Z84" s="56">
        <f ca="1">INDEX(Parameters,MATCH($A84,Parameters!$A:$A,0),MATCH(Z$3,Parameters!$8:$8,0))</f>
        <v>0.01</v>
      </c>
      <c r="AA84" s="56">
        <f ca="1">INDEX(Parameters,MATCH($A84,Parameters!$A:$A,0),MATCH(AA$3,Parameters!$8:$8,0))</f>
        <v>0.01</v>
      </c>
      <c r="AB84" s="56">
        <f ca="1">INDEX(Parameters,MATCH($A84,Parameters!$A:$A,0),MATCH(AB$3,Parameters!$8:$8,0))</f>
        <v>0.01</v>
      </c>
      <c r="AC84" s="56">
        <f ca="1">INDEX(Parameters,MATCH($A84,Parameters!$A:$A,0),MATCH(AC$3,Parameters!$8:$8,0))</f>
        <v>0.01</v>
      </c>
      <c r="AD84" s="56">
        <f ca="1">INDEX(Parameters,MATCH($A84,Parameters!$A:$A,0),MATCH(AD$3,Parameters!$8:$8,0))</f>
        <v>0.01</v>
      </c>
      <c r="AE84" s="56">
        <f ca="1">INDEX(Parameters,MATCH($A84,Parameters!$A:$A,0),MATCH(AE$3,Parameters!$8:$8,0))</f>
        <v>0.01</v>
      </c>
      <c r="AF84" s="56">
        <f ca="1">INDEX(Parameters,MATCH($A84,Parameters!$A:$A,0),MATCH(AF$3,Parameters!$8:$8,0))</f>
        <v>0.01</v>
      </c>
      <c r="AG84" s="56">
        <f ca="1">INDEX(Parameters,MATCH($A84,Parameters!$A:$A,0),MATCH(AG$3,Parameters!$8:$8,0))</f>
        <v>0.01</v>
      </c>
      <c r="AH84" s="56">
        <f ca="1">INDEX(Parameters,MATCH($A84,Parameters!$A:$A,0),MATCH(AH$3,Parameters!$8:$8,0))</f>
        <v>0.01</v>
      </c>
      <c r="AI84" s="56">
        <f ca="1">INDEX(Parameters,MATCH($A84,Parameters!$A:$A,0),MATCH(AI$3,Parameters!$8:$8,0))</f>
        <v>0.01</v>
      </c>
      <c r="AJ84" s="56">
        <f ca="1">INDEX(Parameters,MATCH($A84,Parameters!$A:$A,0),MATCH(AJ$3,Parameters!$8:$8,0))</f>
        <v>0.01</v>
      </c>
      <c r="AK84" s="56">
        <f ca="1">INDEX(Parameters,MATCH($A84,Parameters!$A:$A,0),MATCH(AK$3,Parameters!$8:$8,0))</f>
        <v>0.01</v>
      </c>
      <c r="AL84" s="56">
        <f ca="1">INDEX(Parameters,MATCH($A84,Parameters!$A:$A,0),MATCH(AL$3,Parameters!$8:$8,0))</f>
        <v>0.01</v>
      </c>
      <c r="AM84" s="56"/>
      <c r="AN84" s="56"/>
      <c r="AO84" s="56"/>
      <c r="AP84" s="56"/>
      <c r="AQ84" s="56"/>
    </row>
    <row r="85" spans="1:43" x14ac:dyDescent="0.25">
      <c r="A85" s="66" t="str">
        <f t="shared" si="47"/>
        <v>EF_N2O_storage_slurry_without_natural_crust_Dairy cattle</v>
      </c>
      <c r="B85" s="25" t="s">
        <v>165</v>
      </c>
      <c r="C85" s="2" t="s">
        <v>615</v>
      </c>
      <c r="D85" s="77" t="str">
        <f t="shared" ca="1" si="48"/>
        <v>N2O-N</v>
      </c>
      <c r="E85" s="46" t="str">
        <f t="shared" si="2"/>
        <v>Dairy cattle</v>
      </c>
      <c r="F85" s="77" t="str">
        <f t="shared" ca="1" si="49"/>
        <v>Fraction TAN</v>
      </c>
      <c r="G85" s="175"/>
      <c r="H85" s="56">
        <f ca="1">INDEX(Parameters,MATCH($A85,Parameters!$A:$A,0),MATCH(H$3,Parameters!$8:$8,0))</f>
        <v>0</v>
      </c>
      <c r="I85" s="56">
        <f ca="1">INDEX(Parameters,MATCH($A85,Parameters!$A:$A,0),MATCH(I$3,Parameters!$8:$8,0))</f>
        <v>0</v>
      </c>
      <c r="J85" s="56">
        <f ca="1">INDEX(Parameters,MATCH($A85,Parameters!$A:$A,0),MATCH(J$3,Parameters!$8:$8,0))</f>
        <v>0</v>
      </c>
      <c r="K85" s="56">
        <f ca="1">INDEX(Parameters,MATCH($A85,Parameters!$A:$A,0),MATCH(K$3,Parameters!$8:$8,0))</f>
        <v>0</v>
      </c>
      <c r="L85" s="56">
        <f ca="1">INDEX(Parameters,MATCH($A85,Parameters!$A:$A,0),MATCH(L$3,Parameters!$8:$8,0))</f>
        <v>0</v>
      </c>
      <c r="M85" s="56">
        <f ca="1">INDEX(Parameters,MATCH($A85,Parameters!$A:$A,0),MATCH(M$3,Parameters!$8:$8,0))</f>
        <v>0</v>
      </c>
      <c r="N85" s="56">
        <f ca="1">INDEX(Parameters,MATCH($A85,Parameters!$A:$A,0),MATCH(N$3,Parameters!$8:$8,0))</f>
        <v>0</v>
      </c>
      <c r="O85" s="56">
        <f ca="1">INDEX(Parameters,MATCH($A85,Parameters!$A:$A,0),MATCH(O$3,Parameters!$8:$8,0))</f>
        <v>0</v>
      </c>
      <c r="P85" s="56">
        <f ca="1">INDEX(Parameters,MATCH($A85,Parameters!$A:$A,0),MATCH(P$3,Parameters!$8:$8,0))</f>
        <v>0</v>
      </c>
      <c r="Q85" s="56">
        <f ca="1">INDEX(Parameters,MATCH($A85,Parameters!$A:$A,0),MATCH(Q$3,Parameters!$8:$8,0))</f>
        <v>0</v>
      </c>
      <c r="R85" s="56">
        <f ca="1">INDEX(Parameters,MATCH($A85,Parameters!$A:$A,0),MATCH(R$3,Parameters!$8:$8,0))</f>
        <v>0</v>
      </c>
      <c r="S85" s="56">
        <f ca="1">INDEX(Parameters,MATCH($A85,Parameters!$A:$A,0),MATCH(S$3,Parameters!$8:$8,0))</f>
        <v>0</v>
      </c>
      <c r="T85" s="56">
        <f ca="1">INDEX(Parameters,MATCH($A85,Parameters!$A:$A,0),MATCH(T$3,Parameters!$8:$8,0))</f>
        <v>0</v>
      </c>
      <c r="U85" s="56">
        <f ca="1">INDEX(Parameters,MATCH($A85,Parameters!$A:$A,0),MATCH(U$3,Parameters!$8:$8,0))</f>
        <v>0</v>
      </c>
      <c r="V85" s="56">
        <f ca="1">INDEX(Parameters,MATCH($A85,Parameters!$A:$A,0),MATCH(V$3,Parameters!$8:$8,0))</f>
        <v>0</v>
      </c>
      <c r="W85" s="56">
        <f ca="1">INDEX(Parameters,MATCH($A85,Parameters!$A:$A,0),MATCH(W$3,Parameters!$8:$8,0))</f>
        <v>0</v>
      </c>
      <c r="X85" s="56">
        <f ca="1">INDEX(Parameters,MATCH($A85,Parameters!$A:$A,0),MATCH(X$3,Parameters!$8:$8,0))</f>
        <v>0</v>
      </c>
      <c r="Y85" s="56">
        <f ca="1">INDEX(Parameters,MATCH($A85,Parameters!$A:$A,0),MATCH(Y$3,Parameters!$8:$8,0))</f>
        <v>0</v>
      </c>
      <c r="Z85" s="56">
        <f ca="1">INDEX(Parameters,MATCH($A85,Parameters!$A:$A,0),MATCH(Z$3,Parameters!$8:$8,0))</f>
        <v>0</v>
      </c>
      <c r="AA85" s="56">
        <f ca="1">INDEX(Parameters,MATCH($A85,Parameters!$A:$A,0),MATCH(AA$3,Parameters!$8:$8,0))</f>
        <v>0</v>
      </c>
      <c r="AB85" s="56">
        <f ca="1">INDEX(Parameters,MATCH($A85,Parameters!$A:$A,0),MATCH(AB$3,Parameters!$8:$8,0))</f>
        <v>0</v>
      </c>
      <c r="AC85" s="56">
        <f ca="1">INDEX(Parameters,MATCH($A85,Parameters!$A:$A,0),MATCH(AC$3,Parameters!$8:$8,0))</f>
        <v>0</v>
      </c>
      <c r="AD85" s="56">
        <f ca="1">INDEX(Parameters,MATCH($A85,Parameters!$A:$A,0),MATCH(AD$3,Parameters!$8:$8,0))</f>
        <v>0</v>
      </c>
      <c r="AE85" s="56">
        <f ca="1">INDEX(Parameters,MATCH($A85,Parameters!$A:$A,0),MATCH(AE$3,Parameters!$8:$8,0))</f>
        <v>0</v>
      </c>
      <c r="AF85" s="56">
        <f ca="1">INDEX(Parameters,MATCH($A85,Parameters!$A:$A,0),MATCH(AF$3,Parameters!$8:$8,0))</f>
        <v>0</v>
      </c>
      <c r="AG85" s="56">
        <f ca="1">INDEX(Parameters,MATCH($A85,Parameters!$A:$A,0),MATCH(AG$3,Parameters!$8:$8,0))</f>
        <v>0</v>
      </c>
      <c r="AH85" s="56">
        <f ca="1">INDEX(Parameters,MATCH($A85,Parameters!$A:$A,0),MATCH(AH$3,Parameters!$8:$8,0))</f>
        <v>0</v>
      </c>
      <c r="AI85" s="56">
        <f ca="1">INDEX(Parameters,MATCH($A85,Parameters!$A:$A,0),MATCH(AI$3,Parameters!$8:$8,0))</f>
        <v>0</v>
      </c>
      <c r="AJ85" s="56">
        <f ca="1">INDEX(Parameters,MATCH($A85,Parameters!$A:$A,0),MATCH(AJ$3,Parameters!$8:$8,0))</f>
        <v>0</v>
      </c>
      <c r="AK85" s="56">
        <f ca="1">INDEX(Parameters,MATCH($A85,Parameters!$A:$A,0),MATCH(AK$3,Parameters!$8:$8,0))</f>
        <v>0</v>
      </c>
      <c r="AL85" s="56">
        <f ca="1">INDEX(Parameters,MATCH($A85,Parameters!$A:$A,0),MATCH(AL$3,Parameters!$8:$8,0))</f>
        <v>0</v>
      </c>
      <c r="AM85" s="56"/>
      <c r="AN85" s="56"/>
      <c r="AO85" s="56"/>
      <c r="AP85" s="56"/>
      <c r="AQ85" s="56"/>
    </row>
    <row r="86" spans="1:43" x14ac:dyDescent="0.25">
      <c r="A86" s="66" t="str">
        <f>C86&amp;"_"&amp;E86</f>
        <v>Proportion_with_natural_crust_Dairy cattle</v>
      </c>
      <c r="B86" s="25" t="s">
        <v>165</v>
      </c>
      <c r="C86" s="25" t="s">
        <v>622</v>
      </c>
      <c r="D86" s="25" t="s">
        <v>49</v>
      </c>
      <c r="E86" s="46" t="str">
        <f t="shared" si="2"/>
        <v>Dairy cattle</v>
      </c>
      <c r="F86" s="46" t="str">
        <f>INDEX(LivestockPop,MATCH($A86,'Step 1'!$A:$A,0),4)</f>
        <v>Fraction</v>
      </c>
      <c r="G86" s="175"/>
      <c r="H86" s="64">
        <f>INDEX(LivestockPop,MATCH($A86,'Step 1'!$A:$A,0),MATCH(H$3,'Step 1'!$33:$33,0))</f>
        <v>0.8</v>
      </c>
      <c r="I86" s="64">
        <f>INDEX(LivestockPop,MATCH($A86,'Step 1'!$A:$A,0),MATCH(I$3,'Step 1'!$33:$33,0))</f>
        <v>0.8</v>
      </c>
      <c r="J86" s="64">
        <f>INDEX(LivestockPop,MATCH($A86,'Step 1'!$A:$A,0),MATCH(J$3,'Step 1'!$33:$33,0))</f>
        <v>0.8</v>
      </c>
      <c r="K86" s="64">
        <f>INDEX(LivestockPop,MATCH($A86,'Step 1'!$A:$A,0),MATCH(K$3,'Step 1'!$33:$33,0))</f>
        <v>0.8</v>
      </c>
      <c r="L86" s="64">
        <f>INDEX(LivestockPop,MATCH($A86,'Step 1'!$A:$A,0),MATCH(L$3,'Step 1'!$33:$33,0))</f>
        <v>0.8</v>
      </c>
      <c r="M86" s="64">
        <f>INDEX(LivestockPop,MATCH($A86,'Step 1'!$A:$A,0),MATCH(M$3,'Step 1'!$33:$33,0))</f>
        <v>0.8</v>
      </c>
      <c r="N86" s="64">
        <f>INDEX(LivestockPop,MATCH($A86,'Step 1'!$A:$A,0),MATCH(N$3,'Step 1'!$33:$33,0))</f>
        <v>0.8</v>
      </c>
      <c r="O86" s="64">
        <f>INDEX(LivestockPop,MATCH($A86,'Step 1'!$A:$A,0),MATCH(O$3,'Step 1'!$33:$33,0))</f>
        <v>0.8</v>
      </c>
      <c r="P86" s="64">
        <f>INDEX(LivestockPop,MATCH($A86,'Step 1'!$A:$A,0),MATCH(P$3,'Step 1'!$33:$33,0))</f>
        <v>0.8</v>
      </c>
      <c r="Q86" s="64">
        <f>INDEX(LivestockPop,MATCH($A86,'Step 1'!$A:$A,0),MATCH(Q$3,'Step 1'!$33:$33,0))</f>
        <v>0.8</v>
      </c>
      <c r="R86" s="64">
        <f>INDEX(LivestockPop,MATCH($A86,'Step 1'!$A:$A,0),MATCH(R$3,'Step 1'!$33:$33,0))</f>
        <v>0.8</v>
      </c>
      <c r="S86" s="64">
        <f>INDEX(LivestockPop,MATCH($A86,'Step 1'!$A:$A,0),MATCH(S$3,'Step 1'!$33:$33,0))</f>
        <v>0.8</v>
      </c>
      <c r="T86" s="64">
        <f>INDEX(LivestockPop,MATCH($A86,'Step 1'!$A:$A,0),MATCH(T$3,'Step 1'!$33:$33,0))</f>
        <v>0.8</v>
      </c>
      <c r="U86" s="64">
        <f>INDEX(LivestockPop,MATCH($A86,'Step 1'!$A:$A,0),MATCH(U$3,'Step 1'!$33:$33,0))</f>
        <v>0.8</v>
      </c>
      <c r="V86" s="64">
        <f>INDEX(LivestockPop,MATCH($A86,'Step 1'!$A:$A,0),MATCH(V$3,'Step 1'!$33:$33,0))</f>
        <v>0.8</v>
      </c>
      <c r="W86" s="64">
        <f>INDEX(LivestockPop,MATCH($A86,'Step 1'!$A:$A,0),MATCH(W$3,'Step 1'!$33:$33,0))</f>
        <v>0.8</v>
      </c>
      <c r="X86" s="64">
        <f>INDEX(LivestockPop,MATCH($A86,'Step 1'!$A:$A,0),MATCH(X$3,'Step 1'!$33:$33,0))</f>
        <v>0.8</v>
      </c>
      <c r="Y86" s="64">
        <f>INDEX(LivestockPop,MATCH($A86,'Step 1'!$A:$A,0),MATCH(Y$3,'Step 1'!$33:$33,0))</f>
        <v>0.8</v>
      </c>
      <c r="Z86" s="64">
        <f>INDEX(LivestockPop,MATCH($A86,'Step 1'!$A:$A,0),MATCH(Z$3,'Step 1'!$33:$33,0))</f>
        <v>0.8</v>
      </c>
      <c r="AA86" s="64">
        <f>INDEX(LivestockPop,MATCH($A86,'Step 1'!$A:$A,0),MATCH(AA$3,'Step 1'!$33:$33,0))</f>
        <v>0.8</v>
      </c>
      <c r="AB86" s="64">
        <f>INDEX(LivestockPop,MATCH($A86,'Step 1'!$A:$A,0),MATCH(AB$3,'Step 1'!$33:$33,0))</f>
        <v>0.8</v>
      </c>
      <c r="AC86" s="64">
        <f>INDEX(LivestockPop,MATCH($A86,'Step 1'!$A:$A,0),MATCH(AC$3,'Step 1'!$33:$33,0))</f>
        <v>0.8</v>
      </c>
      <c r="AD86" s="64">
        <f>INDEX(LivestockPop,MATCH($A86,'Step 1'!$A:$A,0),MATCH(AD$3,'Step 1'!$33:$33,0))</f>
        <v>0.8</v>
      </c>
      <c r="AE86" s="64">
        <f>INDEX(LivestockPop,MATCH($A86,'Step 1'!$A:$A,0),MATCH(AE$3,'Step 1'!$33:$33,0))</f>
        <v>0.8</v>
      </c>
      <c r="AF86" s="64">
        <f>INDEX(LivestockPop,MATCH($A86,'Step 1'!$A:$A,0),MATCH(AF$3,'Step 1'!$33:$33,0))</f>
        <v>0.8</v>
      </c>
      <c r="AG86" s="64">
        <f>INDEX(LivestockPop,MATCH($A86,'Step 1'!$A:$A,0),MATCH(AG$3,'Step 1'!$33:$33,0))</f>
        <v>0.8</v>
      </c>
      <c r="AH86" s="64">
        <f>INDEX(LivestockPop,MATCH($A86,'Step 1'!$A:$A,0),MATCH(AH$3,'Step 1'!$33:$33,0))</f>
        <v>0.8</v>
      </c>
      <c r="AI86" s="64">
        <f>INDEX(LivestockPop,MATCH($A86,'Step 1'!$A:$A,0),MATCH(AI$3,'Step 1'!$33:$33,0))</f>
        <v>0.8</v>
      </c>
      <c r="AJ86" s="64">
        <f>INDEX(LivestockPop,MATCH($A86,'Step 1'!$A:$A,0),MATCH(AJ$3,'Step 1'!$33:$33,0))</f>
        <v>0.8</v>
      </c>
      <c r="AK86" s="64">
        <f>INDEX(LivestockPop,MATCH($A86,'Step 1'!$A:$A,0),MATCH(AK$3,'Step 1'!$33:$33,0))</f>
        <v>0.8</v>
      </c>
      <c r="AL86" s="64">
        <f>INDEX(LivestockPop,MATCH($A86,'Step 1'!$A:$A,0),MATCH(AL$3,'Step 1'!$33:$33,0))</f>
        <v>0.8</v>
      </c>
      <c r="AM86" s="64"/>
      <c r="AN86" s="64"/>
      <c r="AO86" s="64"/>
      <c r="AP86" s="64"/>
      <c r="AQ86" s="64"/>
    </row>
    <row r="87" spans="1:43" x14ac:dyDescent="0.25">
      <c r="A87" s="66" t="str">
        <f>C87&amp;"_"&amp;E87</f>
        <v>Proportion_without_natural_crust_Dairy cattle</v>
      </c>
      <c r="B87" s="25" t="s">
        <v>165</v>
      </c>
      <c r="C87" s="25" t="s">
        <v>623</v>
      </c>
      <c r="D87" s="25" t="s">
        <v>49</v>
      </c>
      <c r="E87" s="46" t="str">
        <f t="shared" si="2"/>
        <v>Dairy cattle</v>
      </c>
      <c r="F87" s="46" t="str">
        <f>INDEX(LivestockPop,MATCH($A87,'Step 1'!$A:$A,0),4)</f>
        <v>Fraction</v>
      </c>
      <c r="G87" s="223"/>
      <c r="H87" s="64">
        <f>INDEX(LivestockPop,MATCH($A87,'Step 1'!$A:$A,0),MATCH(H$3,'Step 1'!$33:$33,0))</f>
        <v>0.2</v>
      </c>
      <c r="I87" s="64">
        <f>INDEX(LivestockPop,MATCH($A87,'Step 1'!$A:$A,0),MATCH(I$3,'Step 1'!$33:$33,0))</f>
        <v>0.2</v>
      </c>
      <c r="J87" s="64">
        <f>INDEX(LivestockPop,MATCH($A87,'Step 1'!$A:$A,0),MATCH(J$3,'Step 1'!$33:$33,0))</f>
        <v>0.2</v>
      </c>
      <c r="K87" s="64">
        <f>INDEX(LivestockPop,MATCH($A87,'Step 1'!$A:$A,0),MATCH(K$3,'Step 1'!$33:$33,0))</f>
        <v>0.2</v>
      </c>
      <c r="L87" s="64">
        <f>INDEX(LivestockPop,MATCH($A87,'Step 1'!$A:$A,0),MATCH(L$3,'Step 1'!$33:$33,0))</f>
        <v>0.2</v>
      </c>
      <c r="M87" s="64">
        <f>INDEX(LivestockPop,MATCH($A87,'Step 1'!$A:$A,0),MATCH(M$3,'Step 1'!$33:$33,0))</f>
        <v>0.2</v>
      </c>
      <c r="N87" s="64">
        <f>INDEX(LivestockPop,MATCH($A87,'Step 1'!$A:$A,0),MATCH(N$3,'Step 1'!$33:$33,0))</f>
        <v>0.2</v>
      </c>
      <c r="O87" s="64">
        <f>INDEX(LivestockPop,MATCH($A87,'Step 1'!$A:$A,0),MATCH(O$3,'Step 1'!$33:$33,0))</f>
        <v>0.2</v>
      </c>
      <c r="P87" s="64">
        <f>INDEX(LivestockPop,MATCH($A87,'Step 1'!$A:$A,0),MATCH(P$3,'Step 1'!$33:$33,0))</f>
        <v>0.2</v>
      </c>
      <c r="Q87" s="64">
        <f>INDEX(LivestockPop,MATCH($A87,'Step 1'!$A:$A,0),MATCH(Q$3,'Step 1'!$33:$33,0))</f>
        <v>0.2</v>
      </c>
      <c r="R87" s="64">
        <f>INDEX(LivestockPop,MATCH($A87,'Step 1'!$A:$A,0),MATCH(R$3,'Step 1'!$33:$33,0))</f>
        <v>0.2</v>
      </c>
      <c r="S87" s="64">
        <f>INDEX(LivestockPop,MATCH($A87,'Step 1'!$A:$A,0),MATCH(S$3,'Step 1'!$33:$33,0))</f>
        <v>0.2</v>
      </c>
      <c r="T87" s="64">
        <f>INDEX(LivestockPop,MATCH($A87,'Step 1'!$A:$A,0),MATCH(T$3,'Step 1'!$33:$33,0))</f>
        <v>0.2</v>
      </c>
      <c r="U87" s="64">
        <f>INDEX(LivestockPop,MATCH($A87,'Step 1'!$A:$A,0),MATCH(U$3,'Step 1'!$33:$33,0))</f>
        <v>0.2</v>
      </c>
      <c r="V87" s="64">
        <f>INDEX(LivestockPop,MATCH($A87,'Step 1'!$A:$A,0),MATCH(V$3,'Step 1'!$33:$33,0))</f>
        <v>0.2</v>
      </c>
      <c r="W87" s="64">
        <f>INDEX(LivestockPop,MATCH($A87,'Step 1'!$A:$A,0),MATCH(W$3,'Step 1'!$33:$33,0))</f>
        <v>0.2</v>
      </c>
      <c r="X87" s="64">
        <f>INDEX(LivestockPop,MATCH($A87,'Step 1'!$A:$A,0),MATCH(X$3,'Step 1'!$33:$33,0))</f>
        <v>0.2</v>
      </c>
      <c r="Y87" s="64">
        <f>INDEX(LivestockPop,MATCH($A87,'Step 1'!$A:$A,0),MATCH(Y$3,'Step 1'!$33:$33,0))</f>
        <v>0.2</v>
      </c>
      <c r="Z87" s="64">
        <f>INDEX(LivestockPop,MATCH($A87,'Step 1'!$A:$A,0),MATCH(Z$3,'Step 1'!$33:$33,0))</f>
        <v>0.2</v>
      </c>
      <c r="AA87" s="64">
        <f>INDEX(LivestockPop,MATCH($A87,'Step 1'!$A:$A,0),MATCH(AA$3,'Step 1'!$33:$33,0))</f>
        <v>0.2</v>
      </c>
      <c r="AB87" s="64">
        <f>INDEX(LivestockPop,MATCH($A87,'Step 1'!$A:$A,0),MATCH(AB$3,'Step 1'!$33:$33,0))</f>
        <v>0.2</v>
      </c>
      <c r="AC87" s="64">
        <f>INDEX(LivestockPop,MATCH($A87,'Step 1'!$A:$A,0),MATCH(AC$3,'Step 1'!$33:$33,0))</f>
        <v>0.2</v>
      </c>
      <c r="AD87" s="64">
        <f>INDEX(LivestockPop,MATCH($A87,'Step 1'!$A:$A,0),MATCH(AD$3,'Step 1'!$33:$33,0))</f>
        <v>0.2</v>
      </c>
      <c r="AE87" s="64">
        <f>INDEX(LivestockPop,MATCH($A87,'Step 1'!$A:$A,0),MATCH(AE$3,'Step 1'!$33:$33,0))</f>
        <v>0.2</v>
      </c>
      <c r="AF87" s="64">
        <f>INDEX(LivestockPop,MATCH($A87,'Step 1'!$A:$A,0),MATCH(AF$3,'Step 1'!$33:$33,0))</f>
        <v>0.2</v>
      </c>
      <c r="AG87" s="64">
        <f>INDEX(LivestockPop,MATCH($A87,'Step 1'!$A:$A,0),MATCH(AG$3,'Step 1'!$33:$33,0))</f>
        <v>0.2</v>
      </c>
      <c r="AH87" s="64">
        <f>INDEX(LivestockPop,MATCH($A87,'Step 1'!$A:$A,0),MATCH(AH$3,'Step 1'!$33:$33,0))</f>
        <v>0.2</v>
      </c>
      <c r="AI87" s="64">
        <f>INDEX(LivestockPop,MATCH($A87,'Step 1'!$A:$A,0),MATCH(AI$3,'Step 1'!$33:$33,0))</f>
        <v>0.2</v>
      </c>
      <c r="AJ87" s="64">
        <f>INDEX(LivestockPop,MATCH($A87,'Step 1'!$A:$A,0),MATCH(AJ$3,'Step 1'!$33:$33,0))</f>
        <v>0.2</v>
      </c>
      <c r="AK87" s="64">
        <f>INDEX(LivestockPop,MATCH($A87,'Step 1'!$A:$A,0),MATCH(AK$3,'Step 1'!$33:$33,0))</f>
        <v>0.2</v>
      </c>
      <c r="AL87" s="64">
        <f>INDEX(LivestockPop,MATCH($A87,'Step 1'!$A:$A,0),MATCH(AL$3,'Step 1'!$33:$33,0))</f>
        <v>0.2</v>
      </c>
      <c r="AM87" s="64"/>
      <c r="AN87" s="64"/>
      <c r="AO87" s="64"/>
      <c r="AP87" s="64"/>
      <c r="AQ87" s="64"/>
    </row>
    <row r="88" spans="1:43" x14ac:dyDescent="0.25">
      <c r="A88" s="66" t="str">
        <f t="shared" si="47"/>
        <v>EF_NO_storage_slurry_Dairy cattle</v>
      </c>
      <c r="B88" s="25" t="s">
        <v>165</v>
      </c>
      <c r="C88" s="2" t="s">
        <v>212</v>
      </c>
      <c r="D88" s="77" t="str">
        <f t="shared" ca="1" si="48"/>
        <v>NO-N</v>
      </c>
      <c r="E88" s="46" t="str">
        <f t="shared" si="2"/>
        <v>Dairy cattle</v>
      </c>
      <c r="F88" s="77" t="str">
        <f t="shared" ca="1" si="49"/>
        <v>Fraction TAN</v>
      </c>
      <c r="G88" s="175"/>
      <c r="H88" s="62">
        <f ca="1">INDEX(Parameters,MATCH($A88,Parameters!$A:$A,0),MATCH(H$3,Parameters!$8:$8,0))</f>
        <v>1E-4</v>
      </c>
      <c r="I88" s="62">
        <f ca="1">INDEX(Parameters,MATCH($A88,Parameters!$A:$A,0),MATCH(I$3,Parameters!$8:$8,0))</f>
        <v>1E-4</v>
      </c>
      <c r="J88" s="62">
        <f ca="1">INDEX(Parameters,MATCH($A88,Parameters!$A:$A,0),MATCH(J$3,Parameters!$8:$8,0))</f>
        <v>1E-4</v>
      </c>
      <c r="K88" s="62">
        <f ca="1">INDEX(Parameters,MATCH($A88,Parameters!$A:$A,0),MATCH(K$3,Parameters!$8:$8,0))</f>
        <v>1E-4</v>
      </c>
      <c r="L88" s="62">
        <f ca="1">INDEX(Parameters,MATCH($A88,Parameters!$A:$A,0),MATCH(L$3,Parameters!$8:$8,0))</f>
        <v>1E-4</v>
      </c>
      <c r="M88" s="62">
        <f ca="1">INDEX(Parameters,MATCH($A88,Parameters!$A:$A,0),MATCH(M$3,Parameters!$8:$8,0))</f>
        <v>1E-4</v>
      </c>
      <c r="N88" s="62">
        <f ca="1">INDEX(Parameters,MATCH($A88,Parameters!$A:$A,0),MATCH(N$3,Parameters!$8:$8,0))</f>
        <v>1E-4</v>
      </c>
      <c r="O88" s="62">
        <f ca="1">INDEX(Parameters,MATCH($A88,Parameters!$A:$A,0),MATCH(O$3,Parameters!$8:$8,0))</f>
        <v>1E-4</v>
      </c>
      <c r="P88" s="62">
        <f ca="1">INDEX(Parameters,MATCH($A88,Parameters!$A:$A,0),MATCH(P$3,Parameters!$8:$8,0))</f>
        <v>1E-4</v>
      </c>
      <c r="Q88" s="62">
        <f ca="1">INDEX(Parameters,MATCH($A88,Parameters!$A:$A,0),MATCH(Q$3,Parameters!$8:$8,0))</f>
        <v>1E-4</v>
      </c>
      <c r="R88" s="62">
        <f ca="1">INDEX(Parameters,MATCH($A88,Parameters!$A:$A,0),MATCH(R$3,Parameters!$8:$8,0))</f>
        <v>1E-4</v>
      </c>
      <c r="S88" s="62">
        <f ca="1">INDEX(Parameters,MATCH($A88,Parameters!$A:$A,0),MATCH(S$3,Parameters!$8:$8,0))</f>
        <v>1E-4</v>
      </c>
      <c r="T88" s="62">
        <f ca="1">INDEX(Parameters,MATCH($A88,Parameters!$A:$A,0),MATCH(T$3,Parameters!$8:$8,0))</f>
        <v>1E-4</v>
      </c>
      <c r="U88" s="62">
        <f ca="1">INDEX(Parameters,MATCH($A88,Parameters!$A:$A,0),MATCH(U$3,Parameters!$8:$8,0))</f>
        <v>1E-4</v>
      </c>
      <c r="V88" s="62">
        <f ca="1">INDEX(Parameters,MATCH($A88,Parameters!$A:$A,0),MATCH(V$3,Parameters!$8:$8,0))</f>
        <v>1E-4</v>
      </c>
      <c r="W88" s="62">
        <f ca="1">INDEX(Parameters,MATCH($A88,Parameters!$A:$A,0),MATCH(W$3,Parameters!$8:$8,0))</f>
        <v>1E-4</v>
      </c>
      <c r="X88" s="62">
        <f ca="1">INDEX(Parameters,MATCH($A88,Parameters!$A:$A,0),MATCH(X$3,Parameters!$8:$8,0))</f>
        <v>1E-4</v>
      </c>
      <c r="Y88" s="62">
        <f ca="1">INDEX(Parameters,MATCH($A88,Parameters!$A:$A,0),MATCH(Y$3,Parameters!$8:$8,0))</f>
        <v>1E-4</v>
      </c>
      <c r="Z88" s="62">
        <f ca="1">INDEX(Parameters,MATCH($A88,Parameters!$A:$A,0),MATCH(Z$3,Parameters!$8:$8,0))</f>
        <v>1E-4</v>
      </c>
      <c r="AA88" s="62">
        <f ca="1">INDEX(Parameters,MATCH($A88,Parameters!$A:$A,0),MATCH(AA$3,Parameters!$8:$8,0))</f>
        <v>1E-4</v>
      </c>
      <c r="AB88" s="62">
        <f ca="1">INDEX(Parameters,MATCH($A88,Parameters!$A:$A,0),MATCH(AB$3,Parameters!$8:$8,0))</f>
        <v>1E-4</v>
      </c>
      <c r="AC88" s="62">
        <f ca="1">INDEX(Parameters,MATCH($A88,Parameters!$A:$A,0),MATCH(AC$3,Parameters!$8:$8,0))</f>
        <v>1E-4</v>
      </c>
      <c r="AD88" s="62">
        <f ca="1">INDEX(Parameters,MATCH($A88,Parameters!$A:$A,0),MATCH(AD$3,Parameters!$8:$8,0))</f>
        <v>1E-4</v>
      </c>
      <c r="AE88" s="62">
        <f ca="1">INDEX(Parameters,MATCH($A88,Parameters!$A:$A,0),MATCH(AE$3,Parameters!$8:$8,0))</f>
        <v>1E-4</v>
      </c>
      <c r="AF88" s="62">
        <f ca="1">INDEX(Parameters,MATCH($A88,Parameters!$A:$A,0),MATCH(AF$3,Parameters!$8:$8,0))</f>
        <v>1E-4</v>
      </c>
      <c r="AG88" s="62">
        <f ca="1">INDEX(Parameters,MATCH($A88,Parameters!$A:$A,0),MATCH(AG$3,Parameters!$8:$8,0))</f>
        <v>1E-4</v>
      </c>
      <c r="AH88" s="62">
        <f ca="1">INDEX(Parameters,MATCH($A88,Parameters!$A:$A,0),MATCH(AH$3,Parameters!$8:$8,0))</f>
        <v>1E-4</v>
      </c>
      <c r="AI88" s="62">
        <f ca="1">INDEX(Parameters,MATCH($A88,Parameters!$A:$A,0),MATCH(AI$3,Parameters!$8:$8,0))</f>
        <v>1E-4</v>
      </c>
      <c r="AJ88" s="62">
        <f ca="1">INDEX(Parameters,MATCH($A88,Parameters!$A:$A,0),MATCH(AJ$3,Parameters!$8:$8,0))</f>
        <v>1E-4</v>
      </c>
      <c r="AK88" s="62">
        <f ca="1">INDEX(Parameters,MATCH($A88,Parameters!$A:$A,0),MATCH(AK$3,Parameters!$8:$8,0))</f>
        <v>1E-4</v>
      </c>
      <c r="AL88" s="62">
        <f ca="1">INDEX(Parameters,MATCH($A88,Parameters!$A:$A,0),MATCH(AL$3,Parameters!$8:$8,0))</f>
        <v>1E-4</v>
      </c>
      <c r="AM88" s="62"/>
      <c r="AN88" s="62"/>
      <c r="AO88" s="62"/>
      <c r="AP88" s="62"/>
      <c r="AQ88" s="62"/>
    </row>
    <row r="89" spans="1:43" x14ac:dyDescent="0.25">
      <c r="A89" s="66" t="str">
        <f t="shared" si="47"/>
        <v>EF_N2_storage_slurry_Dairy cattle</v>
      </c>
      <c r="B89" s="25" t="s">
        <v>165</v>
      </c>
      <c r="C89" s="2" t="s">
        <v>213</v>
      </c>
      <c r="D89" s="77" t="str">
        <f t="shared" ca="1" si="48"/>
        <v>N2-N</v>
      </c>
      <c r="E89" s="46" t="str">
        <f t="shared" si="2"/>
        <v>Dairy cattle</v>
      </c>
      <c r="F89" s="77" t="str">
        <f t="shared" ca="1" si="49"/>
        <v>Fraction TAN</v>
      </c>
      <c r="G89" s="175"/>
      <c r="H89" s="62">
        <f ca="1">INDEX(Parameters,MATCH($A89,Parameters!$A:$A,0),MATCH(H$3,Parameters!$8:$8,0))</f>
        <v>3.0000000000000001E-3</v>
      </c>
      <c r="I89" s="62">
        <f ca="1">INDEX(Parameters,MATCH($A89,Parameters!$A:$A,0),MATCH(I$3,Parameters!$8:$8,0))</f>
        <v>3.0000000000000001E-3</v>
      </c>
      <c r="J89" s="62">
        <f ca="1">INDEX(Parameters,MATCH($A89,Parameters!$A:$A,0),MATCH(J$3,Parameters!$8:$8,0))</f>
        <v>3.0000000000000001E-3</v>
      </c>
      <c r="K89" s="62">
        <f ca="1">INDEX(Parameters,MATCH($A89,Parameters!$A:$A,0),MATCH(K$3,Parameters!$8:$8,0))</f>
        <v>3.0000000000000001E-3</v>
      </c>
      <c r="L89" s="62">
        <f ca="1">INDEX(Parameters,MATCH($A89,Parameters!$A:$A,0),MATCH(L$3,Parameters!$8:$8,0))</f>
        <v>3.0000000000000001E-3</v>
      </c>
      <c r="M89" s="62">
        <f ca="1">INDEX(Parameters,MATCH($A89,Parameters!$A:$A,0),MATCH(M$3,Parameters!$8:$8,0))</f>
        <v>3.0000000000000001E-3</v>
      </c>
      <c r="N89" s="62">
        <f ca="1">INDEX(Parameters,MATCH($A89,Parameters!$A:$A,0),MATCH(N$3,Parameters!$8:$8,0))</f>
        <v>3.0000000000000001E-3</v>
      </c>
      <c r="O89" s="62">
        <f ca="1">INDEX(Parameters,MATCH($A89,Parameters!$A:$A,0),MATCH(O$3,Parameters!$8:$8,0))</f>
        <v>3.0000000000000001E-3</v>
      </c>
      <c r="P89" s="62">
        <f ca="1">INDEX(Parameters,MATCH($A89,Parameters!$A:$A,0),MATCH(P$3,Parameters!$8:$8,0))</f>
        <v>3.0000000000000001E-3</v>
      </c>
      <c r="Q89" s="62">
        <f ca="1">INDEX(Parameters,MATCH($A89,Parameters!$A:$A,0),MATCH(Q$3,Parameters!$8:$8,0))</f>
        <v>3.0000000000000001E-3</v>
      </c>
      <c r="R89" s="62">
        <f ca="1">INDEX(Parameters,MATCH($A89,Parameters!$A:$A,0),MATCH(R$3,Parameters!$8:$8,0))</f>
        <v>3.0000000000000001E-3</v>
      </c>
      <c r="S89" s="62">
        <f ca="1">INDEX(Parameters,MATCH($A89,Parameters!$A:$A,0),MATCH(S$3,Parameters!$8:$8,0))</f>
        <v>3.0000000000000001E-3</v>
      </c>
      <c r="T89" s="62">
        <f ca="1">INDEX(Parameters,MATCH($A89,Parameters!$A:$A,0),MATCH(T$3,Parameters!$8:$8,0))</f>
        <v>3.0000000000000001E-3</v>
      </c>
      <c r="U89" s="62">
        <f ca="1">INDEX(Parameters,MATCH($A89,Parameters!$A:$A,0),MATCH(U$3,Parameters!$8:$8,0))</f>
        <v>3.0000000000000001E-3</v>
      </c>
      <c r="V89" s="62">
        <f ca="1">INDEX(Parameters,MATCH($A89,Parameters!$A:$A,0),MATCH(V$3,Parameters!$8:$8,0))</f>
        <v>3.0000000000000001E-3</v>
      </c>
      <c r="W89" s="62">
        <f ca="1">INDEX(Parameters,MATCH($A89,Parameters!$A:$A,0),MATCH(W$3,Parameters!$8:$8,0))</f>
        <v>3.0000000000000001E-3</v>
      </c>
      <c r="X89" s="62">
        <f ca="1">INDEX(Parameters,MATCH($A89,Parameters!$A:$A,0),MATCH(X$3,Parameters!$8:$8,0))</f>
        <v>3.0000000000000001E-3</v>
      </c>
      <c r="Y89" s="62">
        <f ca="1">INDEX(Parameters,MATCH($A89,Parameters!$A:$A,0),MATCH(Y$3,Parameters!$8:$8,0))</f>
        <v>3.0000000000000001E-3</v>
      </c>
      <c r="Z89" s="62">
        <f ca="1">INDEX(Parameters,MATCH($A89,Parameters!$A:$A,0),MATCH(Z$3,Parameters!$8:$8,0))</f>
        <v>3.0000000000000001E-3</v>
      </c>
      <c r="AA89" s="62">
        <f ca="1">INDEX(Parameters,MATCH($A89,Parameters!$A:$A,0),MATCH(AA$3,Parameters!$8:$8,0))</f>
        <v>3.0000000000000001E-3</v>
      </c>
      <c r="AB89" s="62">
        <f ca="1">INDEX(Parameters,MATCH($A89,Parameters!$A:$A,0),MATCH(AB$3,Parameters!$8:$8,0))</f>
        <v>3.0000000000000001E-3</v>
      </c>
      <c r="AC89" s="62">
        <f ca="1">INDEX(Parameters,MATCH($A89,Parameters!$A:$A,0),MATCH(AC$3,Parameters!$8:$8,0))</f>
        <v>3.0000000000000001E-3</v>
      </c>
      <c r="AD89" s="62">
        <f ca="1">INDEX(Parameters,MATCH($A89,Parameters!$A:$A,0),MATCH(AD$3,Parameters!$8:$8,0))</f>
        <v>3.0000000000000001E-3</v>
      </c>
      <c r="AE89" s="62">
        <f ca="1">INDEX(Parameters,MATCH($A89,Parameters!$A:$A,0),MATCH(AE$3,Parameters!$8:$8,0))</f>
        <v>3.0000000000000001E-3</v>
      </c>
      <c r="AF89" s="62">
        <f ca="1">INDEX(Parameters,MATCH($A89,Parameters!$A:$A,0),MATCH(AF$3,Parameters!$8:$8,0))</f>
        <v>3.0000000000000001E-3</v>
      </c>
      <c r="AG89" s="62">
        <f ca="1">INDEX(Parameters,MATCH($A89,Parameters!$A:$A,0),MATCH(AG$3,Parameters!$8:$8,0))</f>
        <v>3.0000000000000001E-3</v>
      </c>
      <c r="AH89" s="62">
        <f ca="1">INDEX(Parameters,MATCH($A89,Parameters!$A:$A,0),MATCH(AH$3,Parameters!$8:$8,0))</f>
        <v>3.0000000000000001E-3</v>
      </c>
      <c r="AI89" s="62">
        <f ca="1">INDEX(Parameters,MATCH($A89,Parameters!$A:$A,0),MATCH(AI$3,Parameters!$8:$8,0))</f>
        <v>3.0000000000000001E-3</v>
      </c>
      <c r="AJ89" s="62">
        <f ca="1">INDEX(Parameters,MATCH($A89,Parameters!$A:$A,0),MATCH(AJ$3,Parameters!$8:$8,0))</f>
        <v>3.0000000000000001E-3</v>
      </c>
      <c r="AK89" s="62">
        <f ca="1">INDEX(Parameters,MATCH($A89,Parameters!$A:$A,0),MATCH(AK$3,Parameters!$8:$8,0))</f>
        <v>3.0000000000000001E-3</v>
      </c>
      <c r="AL89" s="62">
        <f ca="1">INDEX(Parameters,MATCH($A89,Parameters!$A:$A,0),MATCH(AL$3,Parameters!$8:$8,0))</f>
        <v>3.0000000000000001E-3</v>
      </c>
      <c r="AM89" s="62"/>
      <c r="AN89" s="62"/>
      <c r="AO89" s="62"/>
      <c r="AP89" s="62"/>
      <c r="AQ89" s="62"/>
    </row>
    <row r="90" spans="1:43" x14ac:dyDescent="0.25">
      <c r="A90" s="66" t="str">
        <f t="shared" si="47"/>
        <v>EF_NH3_storage_solid_Dairy cattle</v>
      </c>
      <c r="B90" s="25" t="s">
        <v>165</v>
      </c>
      <c r="C90" s="2" t="s">
        <v>207</v>
      </c>
      <c r="D90" s="77" t="str">
        <f t="shared" ca="1" si="48"/>
        <v>NH3-N</v>
      </c>
      <c r="E90" s="46" t="str">
        <f t="shared" si="2"/>
        <v>Dairy cattle</v>
      </c>
      <c r="F90" s="77" t="str">
        <f t="shared" ca="1" si="49"/>
        <v>Fraction TAN</v>
      </c>
      <c r="G90" s="175"/>
      <c r="H90" s="62">
        <f ca="1">INDEX(Parameters,MATCH($A90,Parameters!$A:$A,0),MATCH(H$3,Parameters!$8:$8,0))</f>
        <v>0.32</v>
      </c>
      <c r="I90" s="62">
        <f ca="1">INDEX(Parameters,MATCH($A90,Parameters!$A:$A,0),MATCH(I$3,Parameters!$8:$8,0))</f>
        <v>0.32</v>
      </c>
      <c r="J90" s="62">
        <f ca="1">INDEX(Parameters,MATCH($A90,Parameters!$A:$A,0),MATCH(J$3,Parameters!$8:$8,0))</f>
        <v>0.32</v>
      </c>
      <c r="K90" s="62">
        <f ca="1">INDEX(Parameters,MATCH($A90,Parameters!$A:$A,0),MATCH(K$3,Parameters!$8:$8,0))</f>
        <v>0.32</v>
      </c>
      <c r="L90" s="62">
        <f ca="1">INDEX(Parameters,MATCH($A90,Parameters!$A:$A,0),MATCH(L$3,Parameters!$8:$8,0))</f>
        <v>0.32</v>
      </c>
      <c r="M90" s="62">
        <f ca="1">INDEX(Parameters,MATCH($A90,Parameters!$A:$A,0),MATCH(M$3,Parameters!$8:$8,0))</f>
        <v>0.32</v>
      </c>
      <c r="N90" s="62">
        <f ca="1">INDEX(Parameters,MATCH($A90,Parameters!$A:$A,0),MATCH(N$3,Parameters!$8:$8,0))</f>
        <v>0.32</v>
      </c>
      <c r="O90" s="62">
        <f ca="1">INDEX(Parameters,MATCH($A90,Parameters!$A:$A,0),MATCH(O$3,Parameters!$8:$8,0))</f>
        <v>0.32</v>
      </c>
      <c r="P90" s="62">
        <f ca="1">INDEX(Parameters,MATCH($A90,Parameters!$A:$A,0),MATCH(P$3,Parameters!$8:$8,0))</f>
        <v>0.32</v>
      </c>
      <c r="Q90" s="62">
        <f ca="1">INDEX(Parameters,MATCH($A90,Parameters!$A:$A,0),MATCH(Q$3,Parameters!$8:$8,0))</f>
        <v>0.32</v>
      </c>
      <c r="R90" s="62">
        <f ca="1">INDEX(Parameters,MATCH($A90,Parameters!$A:$A,0),MATCH(R$3,Parameters!$8:$8,0))</f>
        <v>0.32</v>
      </c>
      <c r="S90" s="62">
        <f ca="1">INDEX(Parameters,MATCH($A90,Parameters!$A:$A,0),MATCH(S$3,Parameters!$8:$8,0))</f>
        <v>0.32</v>
      </c>
      <c r="T90" s="62">
        <f ca="1">INDEX(Parameters,MATCH($A90,Parameters!$A:$A,0),MATCH(T$3,Parameters!$8:$8,0))</f>
        <v>0.32</v>
      </c>
      <c r="U90" s="62">
        <f ca="1">INDEX(Parameters,MATCH($A90,Parameters!$A:$A,0),MATCH(U$3,Parameters!$8:$8,0))</f>
        <v>0.32</v>
      </c>
      <c r="V90" s="62">
        <f ca="1">INDEX(Parameters,MATCH($A90,Parameters!$A:$A,0),MATCH(V$3,Parameters!$8:$8,0))</f>
        <v>0.32</v>
      </c>
      <c r="W90" s="62">
        <f ca="1">INDEX(Parameters,MATCH($A90,Parameters!$A:$A,0),MATCH(W$3,Parameters!$8:$8,0))</f>
        <v>0.32</v>
      </c>
      <c r="X90" s="62">
        <f ca="1">INDEX(Parameters,MATCH($A90,Parameters!$A:$A,0),MATCH(X$3,Parameters!$8:$8,0))</f>
        <v>0.32</v>
      </c>
      <c r="Y90" s="62">
        <f ca="1">INDEX(Parameters,MATCH($A90,Parameters!$A:$A,0),MATCH(Y$3,Parameters!$8:$8,0))</f>
        <v>0.32</v>
      </c>
      <c r="Z90" s="62">
        <f ca="1">INDEX(Parameters,MATCH($A90,Parameters!$A:$A,0),MATCH(Z$3,Parameters!$8:$8,0))</f>
        <v>0.32</v>
      </c>
      <c r="AA90" s="62">
        <f ca="1">INDEX(Parameters,MATCH($A90,Parameters!$A:$A,0),MATCH(AA$3,Parameters!$8:$8,0))</f>
        <v>0.32</v>
      </c>
      <c r="AB90" s="62">
        <f ca="1">INDEX(Parameters,MATCH($A90,Parameters!$A:$A,0),MATCH(AB$3,Parameters!$8:$8,0))</f>
        <v>0.32</v>
      </c>
      <c r="AC90" s="62">
        <f ca="1">INDEX(Parameters,MATCH($A90,Parameters!$A:$A,0),MATCH(AC$3,Parameters!$8:$8,0))</f>
        <v>0.32</v>
      </c>
      <c r="AD90" s="62">
        <f ca="1">INDEX(Parameters,MATCH($A90,Parameters!$A:$A,0),MATCH(AD$3,Parameters!$8:$8,0))</f>
        <v>0.32</v>
      </c>
      <c r="AE90" s="62">
        <f ca="1">INDEX(Parameters,MATCH($A90,Parameters!$A:$A,0),MATCH(AE$3,Parameters!$8:$8,0))</f>
        <v>0.32</v>
      </c>
      <c r="AF90" s="62">
        <f ca="1">INDEX(Parameters,MATCH($A90,Parameters!$A:$A,0),MATCH(AF$3,Parameters!$8:$8,0))</f>
        <v>0.32</v>
      </c>
      <c r="AG90" s="62">
        <f ca="1">INDEX(Parameters,MATCH($A90,Parameters!$A:$A,0),MATCH(AG$3,Parameters!$8:$8,0))</f>
        <v>0.32</v>
      </c>
      <c r="AH90" s="62">
        <f ca="1">INDEX(Parameters,MATCH($A90,Parameters!$A:$A,0),MATCH(AH$3,Parameters!$8:$8,0))</f>
        <v>0.32</v>
      </c>
      <c r="AI90" s="62">
        <f ca="1">INDEX(Parameters,MATCH($A90,Parameters!$A:$A,0),MATCH(AI$3,Parameters!$8:$8,0))</f>
        <v>0.32</v>
      </c>
      <c r="AJ90" s="62">
        <f ca="1">INDEX(Parameters,MATCH($A90,Parameters!$A:$A,0),MATCH(AJ$3,Parameters!$8:$8,0))</f>
        <v>0.32</v>
      </c>
      <c r="AK90" s="62">
        <f ca="1">INDEX(Parameters,MATCH($A90,Parameters!$A:$A,0),MATCH(AK$3,Parameters!$8:$8,0))</f>
        <v>0.32</v>
      </c>
      <c r="AL90" s="62">
        <f ca="1">INDEX(Parameters,MATCH($A90,Parameters!$A:$A,0),MATCH(AL$3,Parameters!$8:$8,0))</f>
        <v>0.32</v>
      </c>
      <c r="AM90" s="62"/>
      <c r="AN90" s="62"/>
      <c r="AO90" s="62"/>
      <c r="AP90" s="62"/>
      <c r="AQ90" s="62"/>
    </row>
    <row r="91" spans="1:43" x14ac:dyDescent="0.25">
      <c r="A91" s="66" t="str">
        <f t="shared" si="47"/>
        <v>EF_N2O_storage_solid_Dairy cattle</v>
      </c>
      <c r="B91" s="25" t="s">
        <v>165</v>
      </c>
      <c r="C91" s="2" t="s">
        <v>218</v>
      </c>
      <c r="D91" s="77" t="str">
        <f t="shared" ca="1" si="48"/>
        <v>N2O-N</v>
      </c>
      <c r="E91" s="46" t="str">
        <f t="shared" si="2"/>
        <v>Dairy cattle</v>
      </c>
      <c r="F91" s="77" t="str">
        <f t="shared" ca="1" si="49"/>
        <v>Fraction TAN</v>
      </c>
      <c r="G91" s="175"/>
      <c r="H91" s="62">
        <f ca="1">INDEX(Parameters,MATCH($A91,Parameters!$A:$A,0),MATCH(H$3,Parameters!$8:$8,0))</f>
        <v>0.02</v>
      </c>
      <c r="I91" s="62">
        <f ca="1">INDEX(Parameters,MATCH($A91,Parameters!$A:$A,0),MATCH(I$3,Parameters!$8:$8,0))</f>
        <v>0.02</v>
      </c>
      <c r="J91" s="62">
        <f ca="1">INDEX(Parameters,MATCH($A91,Parameters!$A:$A,0),MATCH(J$3,Parameters!$8:$8,0))</f>
        <v>0.02</v>
      </c>
      <c r="K91" s="62">
        <f ca="1">INDEX(Parameters,MATCH($A91,Parameters!$A:$A,0),MATCH(K$3,Parameters!$8:$8,0))</f>
        <v>0.02</v>
      </c>
      <c r="L91" s="62">
        <f ca="1">INDEX(Parameters,MATCH($A91,Parameters!$A:$A,0),MATCH(L$3,Parameters!$8:$8,0))</f>
        <v>0.02</v>
      </c>
      <c r="M91" s="62">
        <f ca="1">INDEX(Parameters,MATCH($A91,Parameters!$A:$A,0),MATCH(M$3,Parameters!$8:$8,0))</f>
        <v>0.02</v>
      </c>
      <c r="N91" s="62">
        <f ca="1">INDEX(Parameters,MATCH($A91,Parameters!$A:$A,0),MATCH(N$3,Parameters!$8:$8,0))</f>
        <v>0.02</v>
      </c>
      <c r="O91" s="62">
        <f ca="1">INDEX(Parameters,MATCH($A91,Parameters!$A:$A,0),MATCH(O$3,Parameters!$8:$8,0))</f>
        <v>0.02</v>
      </c>
      <c r="P91" s="62">
        <f ca="1">INDEX(Parameters,MATCH($A91,Parameters!$A:$A,0),MATCH(P$3,Parameters!$8:$8,0))</f>
        <v>0.02</v>
      </c>
      <c r="Q91" s="62">
        <f ca="1">INDEX(Parameters,MATCH($A91,Parameters!$A:$A,0),MATCH(Q$3,Parameters!$8:$8,0))</f>
        <v>0.02</v>
      </c>
      <c r="R91" s="62">
        <f ca="1">INDEX(Parameters,MATCH($A91,Parameters!$A:$A,0),MATCH(R$3,Parameters!$8:$8,0))</f>
        <v>0.02</v>
      </c>
      <c r="S91" s="62">
        <f ca="1">INDEX(Parameters,MATCH($A91,Parameters!$A:$A,0),MATCH(S$3,Parameters!$8:$8,0))</f>
        <v>0.02</v>
      </c>
      <c r="T91" s="62">
        <f ca="1">INDEX(Parameters,MATCH($A91,Parameters!$A:$A,0),MATCH(T$3,Parameters!$8:$8,0))</f>
        <v>0.02</v>
      </c>
      <c r="U91" s="62">
        <f ca="1">INDEX(Parameters,MATCH($A91,Parameters!$A:$A,0),MATCH(U$3,Parameters!$8:$8,0))</f>
        <v>0.02</v>
      </c>
      <c r="V91" s="62">
        <f ca="1">INDEX(Parameters,MATCH($A91,Parameters!$A:$A,0),MATCH(V$3,Parameters!$8:$8,0))</f>
        <v>0.02</v>
      </c>
      <c r="W91" s="62">
        <f ca="1">INDEX(Parameters,MATCH($A91,Parameters!$A:$A,0),MATCH(W$3,Parameters!$8:$8,0))</f>
        <v>0.02</v>
      </c>
      <c r="X91" s="62">
        <f ca="1">INDEX(Parameters,MATCH($A91,Parameters!$A:$A,0),MATCH(X$3,Parameters!$8:$8,0))</f>
        <v>0.02</v>
      </c>
      <c r="Y91" s="62">
        <f ca="1">INDEX(Parameters,MATCH($A91,Parameters!$A:$A,0),MATCH(Y$3,Parameters!$8:$8,0))</f>
        <v>0.02</v>
      </c>
      <c r="Z91" s="62">
        <f ca="1">INDEX(Parameters,MATCH($A91,Parameters!$A:$A,0),MATCH(Z$3,Parameters!$8:$8,0))</f>
        <v>0.02</v>
      </c>
      <c r="AA91" s="62">
        <f ca="1">INDEX(Parameters,MATCH($A91,Parameters!$A:$A,0),MATCH(AA$3,Parameters!$8:$8,0))</f>
        <v>0.02</v>
      </c>
      <c r="AB91" s="62">
        <f ca="1">INDEX(Parameters,MATCH($A91,Parameters!$A:$A,0),MATCH(AB$3,Parameters!$8:$8,0))</f>
        <v>0.02</v>
      </c>
      <c r="AC91" s="62">
        <f ca="1">INDEX(Parameters,MATCH($A91,Parameters!$A:$A,0),MATCH(AC$3,Parameters!$8:$8,0))</f>
        <v>0.02</v>
      </c>
      <c r="AD91" s="62">
        <f ca="1">INDEX(Parameters,MATCH($A91,Parameters!$A:$A,0),MATCH(AD$3,Parameters!$8:$8,0))</f>
        <v>0.02</v>
      </c>
      <c r="AE91" s="62">
        <f ca="1">INDEX(Parameters,MATCH($A91,Parameters!$A:$A,0),MATCH(AE$3,Parameters!$8:$8,0))</f>
        <v>0.02</v>
      </c>
      <c r="AF91" s="62">
        <f ca="1">INDEX(Parameters,MATCH($A91,Parameters!$A:$A,0),MATCH(AF$3,Parameters!$8:$8,0))</f>
        <v>0.02</v>
      </c>
      <c r="AG91" s="62">
        <f ca="1">INDEX(Parameters,MATCH($A91,Parameters!$A:$A,0),MATCH(AG$3,Parameters!$8:$8,0))</f>
        <v>0.02</v>
      </c>
      <c r="AH91" s="62">
        <f ca="1">INDEX(Parameters,MATCH($A91,Parameters!$A:$A,0),MATCH(AH$3,Parameters!$8:$8,0))</f>
        <v>0.02</v>
      </c>
      <c r="AI91" s="62">
        <f ca="1">INDEX(Parameters,MATCH($A91,Parameters!$A:$A,0),MATCH(AI$3,Parameters!$8:$8,0))</f>
        <v>0.02</v>
      </c>
      <c r="AJ91" s="62">
        <f ca="1">INDEX(Parameters,MATCH($A91,Parameters!$A:$A,0),MATCH(AJ$3,Parameters!$8:$8,0))</f>
        <v>0.02</v>
      </c>
      <c r="AK91" s="62">
        <f ca="1">INDEX(Parameters,MATCH($A91,Parameters!$A:$A,0),MATCH(AK$3,Parameters!$8:$8,0))</f>
        <v>0.02</v>
      </c>
      <c r="AL91" s="62">
        <f ca="1">INDEX(Parameters,MATCH($A91,Parameters!$A:$A,0),MATCH(AL$3,Parameters!$8:$8,0))</f>
        <v>0.02</v>
      </c>
      <c r="AM91" s="62"/>
      <c r="AN91" s="62"/>
      <c r="AO91" s="62"/>
      <c r="AP91" s="62"/>
      <c r="AQ91" s="62"/>
    </row>
    <row r="92" spans="1:43" x14ac:dyDescent="0.25">
      <c r="A92" s="66" t="str">
        <f t="shared" si="47"/>
        <v>EF_NO_storage_solid_Dairy cattle</v>
      </c>
      <c r="B92" s="25" t="s">
        <v>165</v>
      </c>
      <c r="C92" s="2" t="s">
        <v>210</v>
      </c>
      <c r="D92" s="77" t="str">
        <f t="shared" ca="1" si="48"/>
        <v>NO-N</v>
      </c>
      <c r="E92" s="46" t="str">
        <f t="shared" si="2"/>
        <v>Dairy cattle</v>
      </c>
      <c r="F92" s="77" t="str">
        <f t="shared" ca="1" si="49"/>
        <v>Fraction TAN</v>
      </c>
      <c r="G92" s="175"/>
      <c r="H92" s="62">
        <f ca="1">INDEX(Parameters,MATCH($A92,Parameters!$A:$A,0),MATCH(H$3,Parameters!$8:$8,0))</f>
        <v>0.01</v>
      </c>
      <c r="I92" s="62">
        <f ca="1">INDEX(Parameters,MATCH($A92,Parameters!$A:$A,0),MATCH(I$3,Parameters!$8:$8,0))</f>
        <v>0.01</v>
      </c>
      <c r="J92" s="62">
        <f ca="1">INDEX(Parameters,MATCH($A92,Parameters!$A:$A,0),MATCH(J$3,Parameters!$8:$8,0))</f>
        <v>0.01</v>
      </c>
      <c r="K92" s="62">
        <f ca="1">INDEX(Parameters,MATCH($A92,Parameters!$A:$A,0),MATCH(K$3,Parameters!$8:$8,0))</f>
        <v>0.01</v>
      </c>
      <c r="L92" s="62">
        <f ca="1">INDEX(Parameters,MATCH($A92,Parameters!$A:$A,0),MATCH(L$3,Parameters!$8:$8,0))</f>
        <v>0.01</v>
      </c>
      <c r="M92" s="62">
        <f ca="1">INDEX(Parameters,MATCH($A92,Parameters!$A:$A,0),MATCH(M$3,Parameters!$8:$8,0))</f>
        <v>0.01</v>
      </c>
      <c r="N92" s="62">
        <f ca="1">INDEX(Parameters,MATCH($A92,Parameters!$A:$A,0),MATCH(N$3,Parameters!$8:$8,0))</f>
        <v>0.01</v>
      </c>
      <c r="O92" s="62">
        <f ca="1">INDEX(Parameters,MATCH($A92,Parameters!$A:$A,0),MATCH(O$3,Parameters!$8:$8,0))</f>
        <v>0.01</v>
      </c>
      <c r="P92" s="62">
        <f ca="1">INDEX(Parameters,MATCH($A92,Parameters!$A:$A,0),MATCH(P$3,Parameters!$8:$8,0))</f>
        <v>0.01</v>
      </c>
      <c r="Q92" s="62">
        <f ca="1">INDEX(Parameters,MATCH($A92,Parameters!$A:$A,0),MATCH(Q$3,Parameters!$8:$8,0))</f>
        <v>0.01</v>
      </c>
      <c r="R92" s="62">
        <f ca="1">INDEX(Parameters,MATCH($A92,Parameters!$A:$A,0),MATCH(R$3,Parameters!$8:$8,0))</f>
        <v>0.01</v>
      </c>
      <c r="S92" s="62">
        <f ca="1">INDEX(Parameters,MATCH($A92,Parameters!$A:$A,0),MATCH(S$3,Parameters!$8:$8,0))</f>
        <v>0.01</v>
      </c>
      <c r="T92" s="62">
        <f ca="1">INDEX(Parameters,MATCH($A92,Parameters!$A:$A,0),MATCH(T$3,Parameters!$8:$8,0))</f>
        <v>0.01</v>
      </c>
      <c r="U92" s="62">
        <f ca="1">INDEX(Parameters,MATCH($A92,Parameters!$A:$A,0),MATCH(U$3,Parameters!$8:$8,0))</f>
        <v>0.01</v>
      </c>
      <c r="V92" s="62">
        <f ca="1">INDEX(Parameters,MATCH($A92,Parameters!$A:$A,0),MATCH(V$3,Parameters!$8:$8,0))</f>
        <v>0.01</v>
      </c>
      <c r="W92" s="62">
        <f ca="1">INDEX(Parameters,MATCH($A92,Parameters!$A:$A,0),MATCH(W$3,Parameters!$8:$8,0))</f>
        <v>0.01</v>
      </c>
      <c r="X92" s="62">
        <f ca="1">INDEX(Parameters,MATCH($A92,Parameters!$A:$A,0),MATCH(X$3,Parameters!$8:$8,0))</f>
        <v>0.01</v>
      </c>
      <c r="Y92" s="62">
        <f ca="1">INDEX(Parameters,MATCH($A92,Parameters!$A:$A,0),MATCH(Y$3,Parameters!$8:$8,0))</f>
        <v>0.01</v>
      </c>
      <c r="Z92" s="62">
        <f ca="1">INDEX(Parameters,MATCH($A92,Parameters!$A:$A,0),MATCH(Z$3,Parameters!$8:$8,0))</f>
        <v>0.01</v>
      </c>
      <c r="AA92" s="62">
        <f ca="1">INDEX(Parameters,MATCH($A92,Parameters!$A:$A,0),MATCH(AA$3,Parameters!$8:$8,0))</f>
        <v>0.01</v>
      </c>
      <c r="AB92" s="62">
        <f ca="1">INDEX(Parameters,MATCH($A92,Parameters!$A:$A,0),MATCH(AB$3,Parameters!$8:$8,0))</f>
        <v>0.01</v>
      </c>
      <c r="AC92" s="62">
        <f ca="1">INDEX(Parameters,MATCH($A92,Parameters!$A:$A,0),MATCH(AC$3,Parameters!$8:$8,0))</f>
        <v>0.01</v>
      </c>
      <c r="AD92" s="62">
        <f ca="1">INDEX(Parameters,MATCH($A92,Parameters!$A:$A,0),MATCH(AD$3,Parameters!$8:$8,0))</f>
        <v>0.01</v>
      </c>
      <c r="AE92" s="62">
        <f ca="1">INDEX(Parameters,MATCH($A92,Parameters!$A:$A,0),MATCH(AE$3,Parameters!$8:$8,0))</f>
        <v>0.01</v>
      </c>
      <c r="AF92" s="62">
        <f ca="1">INDEX(Parameters,MATCH($A92,Parameters!$A:$A,0),MATCH(AF$3,Parameters!$8:$8,0))</f>
        <v>0.01</v>
      </c>
      <c r="AG92" s="62">
        <f ca="1">INDEX(Parameters,MATCH($A92,Parameters!$A:$A,0),MATCH(AG$3,Parameters!$8:$8,0))</f>
        <v>0.01</v>
      </c>
      <c r="AH92" s="62">
        <f ca="1">INDEX(Parameters,MATCH($A92,Parameters!$A:$A,0),MATCH(AH$3,Parameters!$8:$8,0))</f>
        <v>0.01</v>
      </c>
      <c r="AI92" s="62">
        <f ca="1">INDEX(Parameters,MATCH($A92,Parameters!$A:$A,0),MATCH(AI$3,Parameters!$8:$8,0))</f>
        <v>0.01</v>
      </c>
      <c r="AJ92" s="62">
        <f ca="1">INDEX(Parameters,MATCH($A92,Parameters!$A:$A,0),MATCH(AJ$3,Parameters!$8:$8,0))</f>
        <v>0.01</v>
      </c>
      <c r="AK92" s="62">
        <f ca="1">INDEX(Parameters,MATCH($A92,Parameters!$A:$A,0),MATCH(AK$3,Parameters!$8:$8,0))</f>
        <v>0.01</v>
      </c>
      <c r="AL92" s="62">
        <f ca="1">INDEX(Parameters,MATCH($A92,Parameters!$A:$A,0),MATCH(AL$3,Parameters!$8:$8,0))</f>
        <v>0.01</v>
      </c>
      <c r="AM92" s="62"/>
      <c r="AN92" s="62"/>
      <c r="AO92" s="62"/>
      <c r="AP92" s="62"/>
      <c r="AQ92" s="62"/>
    </row>
    <row r="93" spans="1:43" x14ac:dyDescent="0.25">
      <c r="A93" s="66" t="str">
        <f t="shared" si="47"/>
        <v>EF_N2_storage_solid_Dairy cattle</v>
      </c>
      <c r="B93" s="25" t="s">
        <v>165</v>
      </c>
      <c r="C93" s="2" t="s">
        <v>211</v>
      </c>
      <c r="D93" s="77" t="str">
        <f t="shared" ca="1" si="48"/>
        <v>N2-N</v>
      </c>
      <c r="E93" s="46" t="str">
        <f t="shared" si="2"/>
        <v>Dairy cattle</v>
      </c>
      <c r="F93" s="77" t="str">
        <f t="shared" ca="1" si="49"/>
        <v>Fraction TAN</v>
      </c>
      <c r="G93" s="175"/>
      <c r="H93" s="62">
        <f ca="1">INDEX(Parameters,MATCH($A93,Parameters!$A:$A,0),MATCH(H$3,Parameters!$8:$8,0))</f>
        <v>0.3</v>
      </c>
      <c r="I93" s="62">
        <f ca="1">INDEX(Parameters,MATCH($A93,Parameters!$A:$A,0),MATCH(I$3,Parameters!$8:$8,0))</f>
        <v>0.3</v>
      </c>
      <c r="J93" s="62">
        <f ca="1">INDEX(Parameters,MATCH($A93,Parameters!$A:$A,0),MATCH(J$3,Parameters!$8:$8,0))</f>
        <v>0.3</v>
      </c>
      <c r="K93" s="62">
        <f ca="1">INDEX(Parameters,MATCH($A93,Parameters!$A:$A,0),MATCH(K$3,Parameters!$8:$8,0))</f>
        <v>0.3</v>
      </c>
      <c r="L93" s="62">
        <f ca="1">INDEX(Parameters,MATCH($A93,Parameters!$A:$A,0),MATCH(L$3,Parameters!$8:$8,0))</f>
        <v>0.3</v>
      </c>
      <c r="M93" s="62">
        <f ca="1">INDEX(Parameters,MATCH($A93,Parameters!$A:$A,0),MATCH(M$3,Parameters!$8:$8,0))</f>
        <v>0.3</v>
      </c>
      <c r="N93" s="62">
        <f ca="1">INDEX(Parameters,MATCH($A93,Parameters!$A:$A,0),MATCH(N$3,Parameters!$8:$8,0))</f>
        <v>0.3</v>
      </c>
      <c r="O93" s="62">
        <f ca="1">INDEX(Parameters,MATCH($A93,Parameters!$A:$A,0),MATCH(O$3,Parameters!$8:$8,0))</f>
        <v>0.3</v>
      </c>
      <c r="P93" s="62">
        <f ca="1">INDEX(Parameters,MATCH($A93,Parameters!$A:$A,0),MATCH(P$3,Parameters!$8:$8,0))</f>
        <v>0.3</v>
      </c>
      <c r="Q93" s="62">
        <f ca="1">INDEX(Parameters,MATCH($A93,Parameters!$A:$A,0),MATCH(Q$3,Parameters!$8:$8,0))</f>
        <v>0.3</v>
      </c>
      <c r="R93" s="62">
        <f ca="1">INDEX(Parameters,MATCH($A93,Parameters!$A:$A,0),MATCH(R$3,Parameters!$8:$8,0))</f>
        <v>0.3</v>
      </c>
      <c r="S93" s="62">
        <f ca="1">INDEX(Parameters,MATCH($A93,Parameters!$A:$A,0),MATCH(S$3,Parameters!$8:$8,0))</f>
        <v>0.3</v>
      </c>
      <c r="T93" s="62">
        <f ca="1">INDEX(Parameters,MATCH($A93,Parameters!$A:$A,0),MATCH(T$3,Parameters!$8:$8,0))</f>
        <v>0.3</v>
      </c>
      <c r="U93" s="62">
        <f ca="1">INDEX(Parameters,MATCH($A93,Parameters!$A:$A,0),MATCH(U$3,Parameters!$8:$8,0))</f>
        <v>0.3</v>
      </c>
      <c r="V93" s="62">
        <f ca="1">INDEX(Parameters,MATCH($A93,Parameters!$A:$A,0),MATCH(V$3,Parameters!$8:$8,0))</f>
        <v>0.3</v>
      </c>
      <c r="W93" s="62">
        <f ca="1">INDEX(Parameters,MATCH($A93,Parameters!$A:$A,0),MATCH(W$3,Parameters!$8:$8,0))</f>
        <v>0.3</v>
      </c>
      <c r="X93" s="62">
        <f ca="1">INDEX(Parameters,MATCH($A93,Parameters!$A:$A,0),MATCH(X$3,Parameters!$8:$8,0))</f>
        <v>0.3</v>
      </c>
      <c r="Y93" s="62">
        <f ca="1">INDEX(Parameters,MATCH($A93,Parameters!$A:$A,0),MATCH(Y$3,Parameters!$8:$8,0))</f>
        <v>0.3</v>
      </c>
      <c r="Z93" s="62">
        <f ca="1">INDEX(Parameters,MATCH($A93,Parameters!$A:$A,0),MATCH(Z$3,Parameters!$8:$8,0))</f>
        <v>0.3</v>
      </c>
      <c r="AA93" s="62">
        <f ca="1">INDEX(Parameters,MATCH($A93,Parameters!$A:$A,0),MATCH(AA$3,Parameters!$8:$8,0))</f>
        <v>0.3</v>
      </c>
      <c r="AB93" s="62">
        <f ca="1">INDEX(Parameters,MATCH($A93,Parameters!$A:$A,0),MATCH(AB$3,Parameters!$8:$8,0))</f>
        <v>0.3</v>
      </c>
      <c r="AC93" s="62">
        <f ca="1">INDEX(Parameters,MATCH($A93,Parameters!$A:$A,0),MATCH(AC$3,Parameters!$8:$8,0))</f>
        <v>0.3</v>
      </c>
      <c r="AD93" s="62">
        <f ca="1">INDEX(Parameters,MATCH($A93,Parameters!$A:$A,0),MATCH(AD$3,Parameters!$8:$8,0))</f>
        <v>0.3</v>
      </c>
      <c r="AE93" s="62">
        <f ca="1">INDEX(Parameters,MATCH($A93,Parameters!$A:$A,0),MATCH(AE$3,Parameters!$8:$8,0))</f>
        <v>0.3</v>
      </c>
      <c r="AF93" s="62">
        <f ca="1">INDEX(Parameters,MATCH($A93,Parameters!$A:$A,0),MATCH(AF$3,Parameters!$8:$8,0))</f>
        <v>0.3</v>
      </c>
      <c r="AG93" s="62">
        <f ca="1">INDEX(Parameters,MATCH($A93,Parameters!$A:$A,0),MATCH(AG$3,Parameters!$8:$8,0))</f>
        <v>0.3</v>
      </c>
      <c r="AH93" s="62">
        <f ca="1">INDEX(Parameters,MATCH($A93,Parameters!$A:$A,0),MATCH(AH$3,Parameters!$8:$8,0))</f>
        <v>0.3</v>
      </c>
      <c r="AI93" s="62">
        <f ca="1">INDEX(Parameters,MATCH($A93,Parameters!$A:$A,0),MATCH(AI$3,Parameters!$8:$8,0))</f>
        <v>0.3</v>
      </c>
      <c r="AJ93" s="62">
        <f ca="1">INDEX(Parameters,MATCH($A93,Parameters!$A:$A,0),MATCH(AJ$3,Parameters!$8:$8,0))</f>
        <v>0.3</v>
      </c>
      <c r="AK93" s="62">
        <f ca="1">INDEX(Parameters,MATCH($A93,Parameters!$A:$A,0),MATCH(AK$3,Parameters!$8:$8,0))</f>
        <v>0.3</v>
      </c>
      <c r="AL93" s="62">
        <f ca="1">INDEX(Parameters,MATCH($A93,Parameters!$A:$A,0),MATCH(AL$3,Parameters!$8:$8,0))</f>
        <v>0.3</v>
      </c>
      <c r="AM93" s="62"/>
      <c r="AN93" s="62"/>
      <c r="AO93" s="62"/>
      <c r="AP93" s="62"/>
      <c r="AQ93" s="62"/>
    </row>
    <row r="94" spans="1:43" ht="18" x14ac:dyDescent="0.35">
      <c r="A94" s="382" t="s">
        <v>309</v>
      </c>
      <c r="B94" s="25" t="s">
        <v>165</v>
      </c>
      <c r="C94" s="63" t="s">
        <v>197</v>
      </c>
      <c r="D94" s="25" t="s">
        <v>252</v>
      </c>
      <c r="E94" s="46" t="str">
        <f t="shared" si="2"/>
        <v>Dairy cattle</v>
      </c>
      <c r="F94" s="12" t="s">
        <v>183</v>
      </c>
      <c r="G94" s="175"/>
      <c r="H94" s="62">
        <f ca="1">H$81*H83</f>
        <v>3.5795159999999995</v>
      </c>
      <c r="I94" s="62">
        <f t="shared" ref="I94:AL94" ca="1" si="50">I$81*I83</f>
        <v>3.5795159999999995</v>
      </c>
      <c r="J94" s="62">
        <f t="shared" ca="1" si="50"/>
        <v>3.5795159999999995</v>
      </c>
      <c r="K94" s="62">
        <f t="shared" ca="1" si="50"/>
        <v>3.5795159999999995</v>
      </c>
      <c r="L94" s="62">
        <f t="shared" ca="1" si="50"/>
        <v>3.5795159999999995</v>
      </c>
      <c r="M94" s="62">
        <f t="shared" ca="1" si="50"/>
        <v>3.5795159999999995</v>
      </c>
      <c r="N94" s="62">
        <f t="shared" ca="1" si="50"/>
        <v>3.5795159999999995</v>
      </c>
      <c r="O94" s="62">
        <f t="shared" ca="1" si="50"/>
        <v>3.5795159999999995</v>
      </c>
      <c r="P94" s="62">
        <f t="shared" ca="1" si="50"/>
        <v>3.5795159999999995</v>
      </c>
      <c r="Q94" s="62">
        <f t="shared" ca="1" si="50"/>
        <v>3.5795159999999995</v>
      </c>
      <c r="R94" s="62">
        <f t="shared" ca="1" si="50"/>
        <v>3.5795159999999995</v>
      </c>
      <c r="S94" s="62">
        <f t="shared" ca="1" si="50"/>
        <v>3.5795159999999995</v>
      </c>
      <c r="T94" s="62">
        <f t="shared" ca="1" si="50"/>
        <v>3.5795159999999995</v>
      </c>
      <c r="U94" s="62">
        <f t="shared" ca="1" si="50"/>
        <v>3.5795159999999995</v>
      </c>
      <c r="V94" s="62">
        <f t="shared" ca="1" si="50"/>
        <v>3.5795159999999995</v>
      </c>
      <c r="W94" s="62">
        <f t="shared" ca="1" si="50"/>
        <v>3.5795159999999995</v>
      </c>
      <c r="X94" s="62">
        <f t="shared" ca="1" si="50"/>
        <v>3.5795159999999995</v>
      </c>
      <c r="Y94" s="62">
        <f t="shared" ca="1" si="50"/>
        <v>3.5795159999999995</v>
      </c>
      <c r="Z94" s="62">
        <f t="shared" ca="1" si="50"/>
        <v>3.5795159999999995</v>
      </c>
      <c r="AA94" s="62">
        <f t="shared" ca="1" si="50"/>
        <v>3.5795159999999995</v>
      </c>
      <c r="AB94" s="62">
        <f t="shared" ca="1" si="50"/>
        <v>3.5795159999999995</v>
      </c>
      <c r="AC94" s="62">
        <f t="shared" ca="1" si="50"/>
        <v>3.5795159999999995</v>
      </c>
      <c r="AD94" s="62">
        <f t="shared" ca="1" si="50"/>
        <v>3.5795159999999995</v>
      </c>
      <c r="AE94" s="62">
        <f t="shared" ca="1" si="50"/>
        <v>3.5795159999999995</v>
      </c>
      <c r="AF94" s="62">
        <f t="shared" ca="1" si="50"/>
        <v>3.5795159999999995</v>
      </c>
      <c r="AG94" s="62">
        <f t="shared" ca="1" si="50"/>
        <v>3.5795159999999995</v>
      </c>
      <c r="AH94" s="62">
        <f t="shared" ca="1" si="50"/>
        <v>3.5795159999999995</v>
      </c>
      <c r="AI94" s="62">
        <f t="shared" ca="1" si="50"/>
        <v>3.5795159999999995</v>
      </c>
      <c r="AJ94" s="62">
        <f t="shared" ca="1" si="50"/>
        <v>3.5795159999999995</v>
      </c>
      <c r="AK94" s="62">
        <f t="shared" ca="1" si="50"/>
        <v>3.5795159999999995</v>
      </c>
      <c r="AL94" s="62">
        <f t="shared" ca="1" si="50"/>
        <v>3.5795159999999995</v>
      </c>
      <c r="AM94" s="62"/>
      <c r="AN94" s="62"/>
      <c r="AO94" s="62"/>
      <c r="AP94" s="62"/>
      <c r="AQ94" s="62"/>
    </row>
    <row r="95" spans="1:43" ht="18" x14ac:dyDescent="0.35">
      <c r="A95" s="382" t="s">
        <v>310</v>
      </c>
      <c r="B95" s="25" t="s">
        <v>165</v>
      </c>
      <c r="C95" s="63" t="s">
        <v>198</v>
      </c>
      <c r="D95" s="25" t="s">
        <v>350</v>
      </c>
      <c r="E95" s="46" t="str">
        <f t="shared" si="2"/>
        <v>Dairy cattle</v>
      </c>
      <c r="F95" s="12" t="s">
        <v>183</v>
      </c>
      <c r="G95" s="175"/>
      <c r="H95" s="62">
        <f ca="1">(H$81*H84*H86)+(H$81*H85*H87)</f>
        <v>0.11454451199999999</v>
      </c>
      <c r="I95" s="62">
        <f t="shared" ref="I95:AL95" ca="1" si="51">(I$81*I84*I86)+(I$81*I85*I87)</f>
        <v>0.11454451199999999</v>
      </c>
      <c r="J95" s="62">
        <f t="shared" ca="1" si="51"/>
        <v>0.11454451199999999</v>
      </c>
      <c r="K95" s="62">
        <f t="shared" ca="1" si="51"/>
        <v>0.11454451199999999</v>
      </c>
      <c r="L95" s="62">
        <f t="shared" ca="1" si="51"/>
        <v>0.11454451199999999</v>
      </c>
      <c r="M95" s="62">
        <f t="shared" ca="1" si="51"/>
        <v>0.11454451199999999</v>
      </c>
      <c r="N95" s="62">
        <f t="shared" ca="1" si="51"/>
        <v>0.11454451199999999</v>
      </c>
      <c r="O95" s="62">
        <f t="shared" ca="1" si="51"/>
        <v>0.11454451199999999</v>
      </c>
      <c r="P95" s="62">
        <f t="shared" ca="1" si="51"/>
        <v>0.11454451199999999</v>
      </c>
      <c r="Q95" s="62">
        <f t="shared" ca="1" si="51"/>
        <v>0.11454451199999999</v>
      </c>
      <c r="R95" s="62">
        <f t="shared" ca="1" si="51"/>
        <v>0.11454451199999999</v>
      </c>
      <c r="S95" s="62">
        <f t="shared" ca="1" si="51"/>
        <v>0.11454451199999999</v>
      </c>
      <c r="T95" s="62">
        <f t="shared" ca="1" si="51"/>
        <v>0.11454451199999999</v>
      </c>
      <c r="U95" s="62">
        <f t="shared" ca="1" si="51"/>
        <v>0.11454451199999999</v>
      </c>
      <c r="V95" s="62">
        <f t="shared" ca="1" si="51"/>
        <v>0.11454451199999999</v>
      </c>
      <c r="W95" s="62">
        <f t="shared" ca="1" si="51"/>
        <v>0.11454451199999999</v>
      </c>
      <c r="X95" s="62">
        <f t="shared" ca="1" si="51"/>
        <v>0.11454451199999999</v>
      </c>
      <c r="Y95" s="62">
        <f t="shared" ca="1" si="51"/>
        <v>0.11454451199999999</v>
      </c>
      <c r="Z95" s="62">
        <f t="shared" ca="1" si="51"/>
        <v>0.11454451199999999</v>
      </c>
      <c r="AA95" s="62">
        <f t="shared" ca="1" si="51"/>
        <v>0.11454451199999999</v>
      </c>
      <c r="AB95" s="62">
        <f t="shared" ca="1" si="51"/>
        <v>0.11454451199999999</v>
      </c>
      <c r="AC95" s="62">
        <f t="shared" ca="1" si="51"/>
        <v>0.11454451199999999</v>
      </c>
      <c r="AD95" s="62">
        <f t="shared" ca="1" si="51"/>
        <v>0.11454451199999999</v>
      </c>
      <c r="AE95" s="62">
        <f t="shared" ca="1" si="51"/>
        <v>0.11454451199999999</v>
      </c>
      <c r="AF95" s="62">
        <f t="shared" ca="1" si="51"/>
        <v>0.11454451199999999</v>
      </c>
      <c r="AG95" s="62">
        <f t="shared" ca="1" si="51"/>
        <v>0.11454451199999999</v>
      </c>
      <c r="AH95" s="62">
        <f t="shared" ca="1" si="51"/>
        <v>0.11454451199999999</v>
      </c>
      <c r="AI95" s="62">
        <f t="shared" ca="1" si="51"/>
        <v>0.11454451199999999</v>
      </c>
      <c r="AJ95" s="62">
        <f t="shared" ca="1" si="51"/>
        <v>0.11454451199999999</v>
      </c>
      <c r="AK95" s="62">
        <f t="shared" ca="1" si="51"/>
        <v>0.11454451199999999</v>
      </c>
      <c r="AL95" s="62">
        <f t="shared" ca="1" si="51"/>
        <v>0.11454451199999999</v>
      </c>
      <c r="AM95" s="62"/>
      <c r="AN95" s="62"/>
      <c r="AO95" s="62"/>
      <c r="AP95" s="62"/>
      <c r="AQ95" s="62"/>
    </row>
    <row r="96" spans="1:43" ht="18" x14ac:dyDescent="0.35">
      <c r="A96" s="382" t="s">
        <v>311</v>
      </c>
      <c r="B96" s="25" t="s">
        <v>165</v>
      </c>
      <c r="C96" s="63" t="s">
        <v>199</v>
      </c>
      <c r="D96" s="25" t="s">
        <v>348</v>
      </c>
      <c r="E96" s="46" t="str">
        <f t="shared" si="2"/>
        <v>Dairy cattle</v>
      </c>
      <c r="F96" s="12" t="s">
        <v>183</v>
      </c>
      <c r="G96" s="175"/>
      <c r="H96" s="62">
        <f t="shared" ref="H96:W97" ca="1" si="52">H$81*H88</f>
        <v>1.4318063999999998E-3</v>
      </c>
      <c r="I96" s="62">
        <f t="shared" ca="1" si="52"/>
        <v>1.4318063999999998E-3</v>
      </c>
      <c r="J96" s="62">
        <f t="shared" ca="1" si="52"/>
        <v>1.4318063999999998E-3</v>
      </c>
      <c r="K96" s="62">
        <f t="shared" ca="1" si="52"/>
        <v>1.4318063999999998E-3</v>
      </c>
      <c r="L96" s="62">
        <f t="shared" ca="1" si="52"/>
        <v>1.4318063999999998E-3</v>
      </c>
      <c r="M96" s="62">
        <f t="shared" ca="1" si="52"/>
        <v>1.4318063999999998E-3</v>
      </c>
      <c r="N96" s="62">
        <f t="shared" ca="1" si="52"/>
        <v>1.4318063999999998E-3</v>
      </c>
      <c r="O96" s="62">
        <f t="shared" ca="1" si="52"/>
        <v>1.4318063999999998E-3</v>
      </c>
      <c r="P96" s="62">
        <f t="shared" ca="1" si="52"/>
        <v>1.4318063999999998E-3</v>
      </c>
      <c r="Q96" s="62">
        <f t="shared" ca="1" si="52"/>
        <v>1.4318063999999998E-3</v>
      </c>
      <c r="R96" s="62">
        <f t="shared" ca="1" si="52"/>
        <v>1.4318063999999998E-3</v>
      </c>
      <c r="S96" s="62">
        <f t="shared" ca="1" si="52"/>
        <v>1.4318063999999998E-3</v>
      </c>
      <c r="T96" s="62">
        <f t="shared" ca="1" si="52"/>
        <v>1.4318063999999998E-3</v>
      </c>
      <c r="U96" s="62">
        <f t="shared" ca="1" si="52"/>
        <v>1.4318063999999998E-3</v>
      </c>
      <c r="V96" s="62">
        <f t="shared" ca="1" si="52"/>
        <v>1.4318063999999998E-3</v>
      </c>
      <c r="W96" s="62">
        <f t="shared" ca="1" si="52"/>
        <v>1.4318063999999998E-3</v>
      </c>
      <c r="X96" s="62">
        <f t="shared" ref="I96:AL97" ca="1" si="53">X$81*X88</f>
        <v>1.4318063999999998E-3</v>
      </c>
      <c r="Y96" s="62">
        <f t="shared" ca="1" si="53"/>
        <v>1.4318063999999998E-3</v>
      </c>
      <c r="Z96" s="62">
        <f t="shared" ca="1" si="53"/>
        <v>1.4318063999999998E-3</v>
      </c>
      <c r="AA96" s="62">
        <f t="shared" ca="1" si="53"/>
        <v>1.4318063999999998E-3</v>
      </c>
      <c r="AB96" s="62">
        <f t="shared" ca="1" si="53"/>
        <v>1.4318063999999998E-3</v>
      </c>
      <c r="AC96" s="62">
        <f t="shared" ca="1" si="53"/>
        <v>1.4318063999999998E-3</v>
      </c>
      <c r="AD96" s="62">
        <f t="shared" ca="1" si="53"/>
        <v>1.4318063999999998E-3</v>
      </c>
      <c r="AE96" s="62">
        <f t="shared" ca="1" si="53"/>
        <v>1.4318063999999998E-3</v>
      </c>
      <c r="AF96" s="62">
        <f t="shared" ca="1" si="53"/>
        <v>1.4318063999999998E-3</v>
      </c>
      <c r="AG96" s="62">
        <f t="shared" ca="1" si="53"/>
        <v>1.4318063999999998E-3</v>
      </c>
      <c r="AH96" s="62">
        <f t="shared" ca="1" si="53"/>
        <v>1.4318063999999998E-3</v>
      </c>
      <c r="AI96" s="62">
        <f t="shared" ca="1" si="53"/>
        <v>1.4318063999999998E-3</v>
      </c>
      <c r="AJ96" s="62">
        <f t="shared" ca="1" si="53"/>
        <v>1.4318063999999998E-3</v>
      </c>
      <c r="AK96" s="62">
        <f t="shared" ca="1" si="53"/>
        <v>1.4318063999999998E-3</v>
      </c>
      <c r="AL96" s="62">
        <f t="shared" ca="1" si="53"/>
        <v>1.4318063999999998E-3</v>
      </c>
      <c r="AM96" s="62"/>
      <c r="AN96" s="62"/>
      <c r="AO96" s="62"/>
      <c r="AP96" s="62"/>
      <c r="AQ96" s="62"/>
    </row>
    <row r="97" spans="1:43" ht="18" x14ac:dyDescent="0.35">
      <c r="A97" s="382" t="s">
        <v>312</v>
      </c>
      <c r="B97" s="25" t="s">
        <v>165</v>
      </c>
      <c r="C97" s="63" t="s">
        <v>200</v>
      </c>
      <c r="D97" s="25" t="s">
        <v>349</v>
      </c>
      <c r="E97" s="46" t="str">
        <f t="shared" si="2"/>
        <v>Dairy cattle</v>
      </c>
      <c r="F97" s="12" t="s">
        <v>183</v>
      </c>
      <c r="G97" s="176"/>
      <c r="H97" s="62">
        <f t="shared" ca="1" si="52"/>
        <v>4.2954191999999995E-2</v>
      </c>
      <c r="I97" s="62">
        <f t="shared" ca="1" si="53"/>
        <v>4.2954191999999995E-2</v>
      </c>
      <c r="J97" s="62">
        <f t="shared" ca="1" si="53"/>
        <v>4.2954191999999995E-2</v>
      </c>
      <c r="K97" s="62">
        <f t="shared" ca="1" si="53"/>
        <v>4.2954191999999995E-2</v>
      </c>
      <c r="L97" s="62">
        <f t="shared" ca="1" si="53"/>
        <v>4.2954191999999995E-2</v>
      </c>
      <c r="M97" s="62">
        <f t="shared" ca="1" si="53"/>
        <v>4.2954191999999995E-2</v>
      </c>
      <c r="N97" s="62">
        <f t="shared" ca="1" si="53"/>
        <v>4.2954191999999995E-2</v>
      </c>
      <c r="O97" s="62">
        <f t="shared" ca="1" si="53"/>
        <v>4.2954191999999995E-2</v>
      </c>
      <c r="P97" s="62">
        <f t="shared" ca="1" si="53"/>
        <v>4.2954191999999995E-2</v>
      </c>
      <c r="Q97" s="62">
        <f t="shared" ca="1" si="53"/>
        <v>4.2954191999999995E-2</v>
      </c>
      <c r="R97" s="62">
        <f t="shared" ca="1" si="53"/>
        <v>4.2954191999999995E-2</v>
      </c>
      <c r="S97" s="62">
        <f t="shared" ca="1" si="53"/>
        <v>4.2954191999999995E-2</v>
      </c>
      <c r="T97" s="62">
        <f t="shared" ca="1" si="53"/>
        <v>4.2954191999999995E-2</v>
      </c>
      <c r="U97" s="62">
        <f t="shared" ca="1" si="53"/>
        <v>4.2954191999999995E-2</v>
      </c>
      <c r="V97" s="62">
        <f t="shared" ca="1" si="53"/>
        <v>4.2954191999999995E-2</v>
      </c>
      <c r="W97" s="62">
        <f t="shared" ca="1" si="53"/>
        <v>4.2954191999999995E-2</v>
      </c>
      <c r="X97" s="62">
        <f t="shared" ca="1" si="53"/>
        <v>4.2954191999999995E-2</v>
      </c>
      <c r="Y97" s="62">
        <f t="shared" ca="1" si="53"/>
        <v>4.2954191999999995E-2</v>
      </c>
      <c r="Z97" s="62">
        <f t="shared" ca="1" si="53"/>
        <v>4.2954191999999995E-2</v>
      </c>
      <c r="AA97" s="62">
        <f t="shared" ca="1" si="53"/>
        <v>4.2954191999999995E-2</v>
      </c>
      <c r="AB97" s="62">
        <f t="shared" ca="1" si="53"/>
        <v>4.2954191999999995E-2</v>
      </c>
      <c r="AC97" s="62">
        <f t="shared" ca="1" si="53"/>
        <v>4.2954191999999995E-2</v>
      </c>
      <c r="AD97" s="62">
        <f t="shared" ca="1" si="53"/>
        <v>4.2954191999999995E-2</v>
      </c>
      <c r="AE97" s="62">
        <f t="shared" ca="1" si="53"/>
        <v>4.2954191999999995E-2</v>
      </c>
      <c r="AF97" s="62">
        <f t="shared" ca="1" si="53"/>
        <v>4.2954191999999995E-2</v>
      </c>
      <c r="AG97" s="62">
        <f t="shared" ca="1" si="53"/>
        <v>4.2954191999999995E-2</v>
      </c>
      <c r="AH97" s="62">
        <f t="shared" ca="1" si="53"/>
        <v>4.2954191999999995E-2</v>
      </c>
      <c r="AI97" s="62">
        <f t="shared" ca="1" si="53"/>
        <v>4.2954191999999995E-2</v>
      </c>
      <c r="AJ97" s="62">
        <f t="shared" ca="1" si="53"/>
        <v>4.2954191999999995E-2</v>
      </c>
      <c r="AK97" s="62">
        <f t="shared" ca="1" si="53"/>
        <v>4.2954191999999995E-2</v>
      </c>
      <c r="AL97" s="62">
        <f t="shared" ca="1" si="53"/>
        <v>4.2954191999999995E-2</v>
      </c>
      <c r="AM97" s="62"/>
      <c r="AN97" s="62"/>
      <c r="AO97" s="62"/>
      <c r="AP97" s="62"/>
      <c r="AQ97" s="62"/>
    </row>
    <row r="98" spans="1:43" ht="18" x14ac:dyDescent="0.35">
      <c r="A98" s="382" t="s">
        <v>313</v>
      </c>
      <c r="B98" s="25" t="s">
        <v>165</v>
      </c>
      <c r="C98" s="63" t="s">
        <v>201</v>
      </c>
      <c r="D98" s="25" t="s">
        <v>252</v>
      </c>
      <c r="E98" s="46" t="str">
        <f t="shared" si="2"/>
        <v>Dairy cattle</v>
      </c>
      <c r="F98" s="12" t="s">
        <v>183</v>
      </c>
      <c r="G98" s="215"/>
      <c r="H98" s="62">
        <f ca="1">H$65*H90</f>
        <v>0.21731420159999981</v>
      </c>
      <c r="I98" s="62">
        <f t="shared" ref="I98:AL98" ca="1" si="54">I$65*I90</f>
        <v>0.21731420159999981</v>
      </c>
      <c r="J98" s="62">
        <f t="shared" ca="1" si="54"/>
        <v>0.21731420159999981</v>
      </c>
      <c r="K98" s="62">
        <f t="shared" ca="1" si="54"/>
        <v>0.21731420159999981</v>
      </c>
      <c r="L98" s="62">
        <f t="shared" ca="1" si="54"/>
        <v>0.21731420159999981</v>
      </c>
      <c r="M98" s="62">
        <f t="shared" ca="1" si="54"/>
        <v>0.21731420159999981</v>
      </c>
      <c r="N98" s="62">
        <f t="shared" ca="1" si="54"/>
        <v>0.21731420159999981</v>
      </c>
      <c r="O98" s="62">
        <f t="shared" ca="1" si="54"/>
        <v>0.21731420159999981</v>
      </c>
      <c r="P98" s="62">
        <f t="shared" ca="1" si="54"/>
        <v>0.21731420159999981</v>
      </c>
      <c r="Q98" s="62">
        <f t="shared" ca="1" si="54"/>
        <v>0.21731420159999981</v>
      </c>
      <c r="R98" s="62">
        <f t="shared" ca="1" si="54"/>
        <v>0.21731420159999981</v>
      </c>
      <c r="S98" s="62">
        <f t="shared" ca="1" si="54"/>
        <v>0.21731420159999981</v>
      </c>
      <c r="T98" s="62">
        <f t="shared" ca="1" si="54"/>
        <v>0.21731420159999981</v>
      </c>
      <c r="U98" s="62">
        <f t="shared" ca="1" si="54"/>
        <v>0.21731420159999981</v>
      </c>
      <c r="V98" s="62">
        <f t="shared" ca="1" si="54"/>
        <v>0.21731420159999981</v>
      </c>
      <c r="W98" s="62">
        <f t="shared" ca="1" si="54"/>
        <v>0.21731420159999981</v>
      </c>
      <c r="X98" s="62">
        <f t="shared" ca="1" si="54"/>
        <v>0.21731420159999981</v>
      </c>
      <c r="Y98" s="62">
        <f t="shared" ca="1" si="54"/>
        <v>0.21731420159999981</v>
      </c>
      <c r="Z98" s="62">
        <f t="shared" ca="1" si="54"/>
        <v>0.21731420159999981</v>
      </c>
      <c r="AA98" s="62">
        <f t="shared" ca="1" si="54"/>
        <v>0.21731420159999981</v>
      </c>
      <c r="AB98" s="62">
        <f t="shared" ca="1" si="54"/>
        <v>0.21731420159999981</v>
      </c>
      <c r="AC98" s="62">
        <f t="shared" ca="1" si="54"/>
        <v>0.21731420159999981</v>
      </c>
      <c r="AD98" s="62">
        <f t="shared" ca="1" si="54"/>
        <v>0.21731420159999981</v>
      </c>
      <c r="AE98" s="62">
        <f t="shared" ca="1" si="54"/>
        <v>0.21731420159999981</v>
      </c>
      <c r="AF98" s="62">
        <f t="shared" ca="1" si="54"/>
        <v>0.21731420159999981</v>
      </c>
      <c r="AG98" s="62">
        <f t="shared" ca="1" si="54"/>
        <v>0.21731420159999981</v>
      </c>
      <c r="AH98" s="62">
        <f t="shared" ca="1" si="54"/>
        <v>0.21731420159999981</v>
      </c>
      <c r="AI98" s="62">
        <f t="shared" ca="1" si="54"/>
        <v>0.21731420159999981</v>
      </c>
      <c r="AJ98" s="62">
        <f t="shared" ca="1" si="54"/>
        <v>0.21731420159999981</v>
      </c>
      <c r="AK98" s="62">
        <f t="shared" ca="1" si="54"/>
        <v>0.21731420159999981</v>
      </c>
      <c r="AL98" s="62">
        <f t="shared" ca="1" si="54"/>
        <v>0.21731420159999981</v>
      </c>
      <c r="AM98" s="62"/>
      <c r="AN98" s="62"/>
      <c r="AO98" s="62"/>
      <c r="AP98" s="62"/>
      <c r="AQ98" s="62"/>
    </row>
    <row r="99" spans="1:43" ht="18" x14ac:dyDescent="0.35">
      <c r="A99" s="382" t="s">
        <v>314</v>
      </c>
      <c r="B99" s="25" t="s">
        <v>165</v>
      </c>
      <c r="C99" s="63" t="s">
        <v>202</v>
      </c>
      <c r="D99" s="25" t="s">
        <v>350</v>
      </c>
      <c r="E99" s="46" t="str">
        <f t="shared" si="2"/>
        <v>Dairy cattle</v>
      </c>
      <c r="F99" s="12" t="s">
        <v>183</v>
      </c>
      <c r="G99" s="228"/>
      <c r="H99" s="62">
        <f ca="1">H$65*H91</f>
        <v>1.3582137599999988E-2</v>
      </c>
      <c r="I99" s="62">
        <f t="shared" ref="I99:AL99" ca="1" si="55">I$65*I91</f>
        <v>1.3582137599999988E-2</v>
      </c>
      <c r="J99" s="62">
        <f t="shared" ca="1" si="55"/>
        <v>1.3582137599999988E-2</v>
      </c>
      <c r="K99" s="62">
        <f t="shared" ca="1" si="55"/>
        <v>1.3582137599999988E-2</v>
      </c>
      <c r="L99" s="62">
        <f t="shared" ca="1" si="55"/>
        <v>1.3582137599999988E-2</v>
      </c>
      <c r="M99" s="62">
        <f t="shared" ca="1" si="55"/>
        <v>1.3582137599999988E-2</v>
      </c>
      <c r="N99" s="62">
        <f t="shared" ca="1" si="55"/>
        <v>1.3582137599999988E-2</v>
      </c>
      <c r="O99" s="62">
        <f t="shared" ca="1" si="55"/>
        <v>1.3582137599999988E-2</v>
      </c>
      <c r="P99" s="62">
        <f t="shared" ca="1" si="55"/>
        <v>1.3582137599999988E-2</v>
      </c>
      <c r="Q99" s="62">
        <f t="shared" ca="1" si="55"/>
        <v>1.3582137599999988E-2</v>
      </c>
      <c r="R99" s="62">
        <f t="shared" ca="1" si="55"/>
        <v>1.3582137599999988E-2</v>
      </c>
      <c r="S99" s="62">
        <f t="shared" ca="1" si="55"/>
        <v>1.3582137599999988E-2</v>
      </c>
      <c r="T99" s="62">
        <f t="shared" ca="1" si="55"/>
        <v>1.3582137599999988E-2</v>
      </c>
      <c r="U99" s="62">
        <f t="shared" ca="1" si="55"/>
        <v>1.3582137599999988E-2</v>
      </c>
      <c r="V99" s="62">
        <f t="shared" ca="1" si="55"/>
        <v>1.3582137599999988E-2</v>
      </c>
      <c r="W99" s="62">
        <f t="shared" ca="1" si="55"/>
        <v>1.3582137599999988E-2</v>
      </c>
      <c r="X99" s="62">
        <f t="shared" ca="1" si="55"/>
        <v>1.3582137599999988E-2</v>
      </c>
      <c r="Y99" s="62">
        <f t="shared" ca="1" si="55"/>
        <v>1.3582137599999988E-2</v>
      </c>
      <c r="Z99" s="62">
        <f t="shared" ca="1" si="55"/>
        <v>1.3582137599999988E-2</v>
      </c>
      <c r="AA99" s="62">
        <f t="shared" ca="1" si="55"/>
        <v>1.3582137599999988E-2</v>
      </c>
      <c r="AB99" s="62">
        <f t="shared" ca="1" si="55"/>
        <v>1.3582137599999988E-2</v>
      </c>
      <c r="AC99" s="62">
        <f t="shared" ca="1" si="55"/>
        <v>1.3582137599999988E-2</v>
      </c>
      <c r="AD99" s="62">
        <f t="shared" ca="1" si="55"/>
        <v>1.3582137599999988E-2</v>
      </c>
      <c r="AE99" s="62">
        <f t="shared" ca="1" si="55"/>
        <v>1.3582137599999988E-2</v>
      </c>
      <c r="AF99" s="62">
        <f t="shared" ca="1" si="55"/>
        <v>1.3582137599999988E-2</v>
      </c>
      <c r="AG99" s="62">
        <f t="shared" ca="1" si="55"/>
        <v>1.3582137599999988E-2</v>
      </c>
      <c r="AH99" s="62">
        <f t="shared" ca="1" si="55"/>
        <v>1.3582137599999988E-2</v>
      </c>
      <c r="AI99" s="62">
        <f t="shared" ca="1" si="55"/>
        <v>1.3582137599999988E-2</v>
      </c>
      <c r="AJ99" s="62">
        <f t="shared" ca="1" si="55"/>
        <v>1.3582137599999988E-2</v>
      </c>
      <c r="AK99" s="62">
        <f t="shared" ca="1" si="55"/>
        <v>1.3582137599999988E-2</v>
      </c>
      <c r="AL99" s="62">
        <f t="shared" ca="1" si="55"/>
        <v>1.3582137599999988E-2</v>
      </c>
      <c r="AM99" s="62"/>
      <c r="AN99" s="62"/>
      <c r="AO99" s="62"/>
      <c r="AP99" s="62"/>
      <c r="AQ99" s="62"/>
    </row>
    <row r="100" spans="1:43" ht="18" x14ac:dyDescent="0.35">
      <c r="A100" s="382" t="s">
        <v>315</v>
      </c>
      <c r="B100" s="25" t="s">
        <v>165</v>
      </c>
      <c r="C100" s="63" t="s">
        <v>203</v>
      </c>
      <c r="D100" s="25" t="s">
        <v>348</v>
      </c>
      <c r="E100" s="46" t="str">
        <f t="shared" si="2"/>
        <v>Dairy cattle</v>
      </c>
      <c r="F100" s="12" t="s">
        <v>183</v>
      </c>
      <c r="G100" s="228"/>
      <c r="H100" s="62">
        <f ca="1">H$65*H92</f>
        <v>6.7910687999999941E-3</v>
      </c>
      <c r="I100" s="62">
        <f t="shared" ref="I100:AL100" ca="1" si="56">I$65*I92</f>
        <v>6.7910687999999941E-3</v>
      </c>
      <c r="J100" s="62">
        <f t="shared" ca="1" si="56"/>
        <v>6.7910687999999941E-3</v>
      </c>
      <c r="K100" s="62">
        <f t="shared" ca="1" si="56"/>
        <v>6.7910687999999941E-3</v>
      </c>
      <c r="L100" s="62">
        <f t="shared" ca="1" si="56"/>
        <v>6.7910687999999941E-3</v>
      </c>
      <c r="M100" s="62">
        <f t="shared" ca="1" si="56"/>
        <v>6.7910687999999941E-3</v>
      </c>
      <c r="N100" s="62">
        <f t="shared" ca="1" si="56"/>
        <v>6.7910687999999941E-3</v>
      </c>
      <c r="O100" s="62">
        <f t="shared" ca="1" si="56"/>
        <v>6.7910687999999941E-3</v>
      </c>
      <c r="P100" s="62">
        <f t="shared" ca="1" si="56"/>
        <v>6.7910687999999941E-3</v>
      </c>
      <c r="Q100" s="62">
        <f t="shared" ca="1" si="56"/>
        <v>6.7910687999999941E-3</v>
      </c>
      <c r="R100" s="62">
        <f t="shared" ca="1" si="56"/>
        <v>6.7910687999999941E-3</v>
      </c>
      <c r="S100" s="62">
        <f t="shared" ca="1" si="56"/>
        <v>6.7910687999999941E-3</v>
      </c>
      <c r="T100" s="62">
        <f t="shared" ca="1" si="56"/>
        <v>6.7910687999999941E-3</v>
      </c>
      <c r="U100" s="62">
        <f t="shared" ca="1" si="56"/>
        <v>6.7910687999999941E-3</v>
      </c>
      <c r="V100" s="62">
        <f t="shared" ca="1" si="56"/>
        <v>6.7910687999999941E-3</v>
      </c>
      <c r="W100" s="62">
        <f t="shared" ca="1" si="56"/>
        <v>6.7910687999999941E-3</v>
      </c>
      <c r="X100" s="62">
        <f t="shared" ca="1" si="56"/>
        <v>6.7910687999999941E-3</v>
      </c>
      <c r="Y100" s="62">
        <f t="shared" ca="1" si="56"/>
        <v>6.7910687999999941E-3</v>
      </c>
      <c r="Z100" s="62">
        <f t="shared" ca="1" si="56"/>
        <v>6.7910687999999941E-3</v>
      </c>
      <c r="AA100" s="62">
        <f t="shared" ca="1" si="56"/>
        <v>6.7910687999999941E-3</v>
      </c>
      <c r="AB100" s="62">
        <f t="shared" ca="1" si="56"/>
        <v>6.7910687999999941E-3</v>
      </c>
      <c r="AC100" s="62">
        <f t="shared" ca="1" si="56"/>
        <v>6.7910687999999941E-3</v>
      </c>
      <c r="AD100" s="62">
        <f t="shared" ca="1" si="56"/>
        <v>6.7910687999999941E-3</v>
      </c>
      <c r="AE100" s="62">
        <f t="shared" ca="1" si="56"/>
        <v>6.7910687999999941E-3</v>
      </c>
      <c r="AF100" s="62">
        <f t="shared" ca="1" si="56"/>
        <v>6.7910687999999941E-3</v>
      </c>
      <c r="AG100" s="62">
        <f t="shared" ca="1" si="56"/>
        <v>6.7910687999999941E-3</v>
      </c>
      <c r="AH100" s="62">
        <f t="shared" ca="1" si="56"/>
        <v>6.7910687999999941E-3</v>
      </c>
      <c r="AI100" s="62">
        <f t="shared" ca="1" si="56"/>
        <v>6.7910687999999941E-3</v>
      </c>
      <c r="AJ100" s="62">
        <f t="shared" ca="1" si="56"/>
        <v>6.7910687999999941E-3</v>
      </c>
      <c r="AK100" s="62">
        <f t="shared" ca="1" si="56"/>
        <v>6.7910687999999941E-3</v>
      </c>
      <c r="AL100" s="62">
        <f t="shared" ca="1" si="56"/>
        <v>6.7910687999999941E-3</v>
      </c>
      <c r="AM100" s="62"/>
      <c r="AN100" s="62"/>
      <c r="AO100" s="62"/>
      <c r="AP100" s="62"/>
      <c r="AQ100" s="62"/>
    </row>
    <row r="101" spans="1:43" ht="18" x14ac:dyDescent="0.35">
      <c r="A101" s="382" t="s">
        <v>316</v>
      </c>
      <c r="B101" s="25" t="s">
        <v>165</v>
      </c>
      <c r="C101" s="63" t="s">
        <v>204</v>
      </c>
      <c r="D101" s="25" t="s">
        <v>349</v>
      </c>
      <c r="E101" s="46" t="str">
        <f t="shared" si="2"/>
        <v>Dairy cattle</v>
      </c>
      <c r="F101" s="12" t="s">
        <v>183</v>
      </c>
      <c r="G101" s="229"/>
      <c r="H101" s="62">
        <f t="shared" ref="H101:AL101" ca="1" si="57">H$65*H93</f>
        <v>0.20373206399999982</v>
      </c>
      <c r="I101" s="62">
        <f t="shared" ca="1" si="57"/>
        <v>0.20373206399999982</v>
      </c>
      <c r="J101" s="62">
        <f t="shared" ca="1" si="57"/>
        <v>0.20373206399999982</v>
      </c>
      <c r="K101" s="62">
        <f t="shared" ca="1" si="57"/>
        <v>0.20373206399999982</v>
      </c>
      <c r="L101" s="62">
        <f t="shared" ca="1" si="57"/>
        <v>0.20373206399999982</v>
      </c>
      <c r="M101" s="62">
        <f t="shared" ca="1" si="57"/>
        <v>0.20373206399999982</v>
      </c>
      <c r="N101" s="62">
        <f t="shared" ca="1" si="57"/>
        <v>0.20373206399999982</v>
      </c>
      <c r="O101" s="62">
        <f t="shared" ca="1" si="57"/>
        <v>0.20373206399999982</v>
      </c>
      <c r="P101" s="62">
        <f t="shared" ca="1" si="57"/>
        <v>0.20373206399999982</v>
      </c>
      <c r="Q101" s="62">
        <f t="shared" ca="1" si="57"/>
        <v>0.20373206399999982</v>
      </c>
      <c r="R101" s="62">
        <f t="shared" ca="1" si="57"/>
        <v>0.20373206399999982</v>
      </c>
      <c r="S101" s="62">
        <f t="shared" ca="1" si="57"/>
        <v>0.20373206399999982</v>
      </c>
      <c r="T101" s="62">
        <f t="shared" ca="1" si="57"/>
        <v>0.20373206399999982</v>
      </c>
      <c r="U101" s="62">
        <f t="shared" ca="1" si="57"/>
        <v>0.20373206399999982</v>
      </c>
      <c r="V101" s="62">
        <f t="shared" ca="1" si="57"/>
        <v>0.20373206399999982</v>
      </c>
      <c r="W101" s="62">
        <f t="shared" ca="1" si="57"/>
        <v>0.20373206399999982</v>
      </c>
      <c r="X101" s="62">
        <f t="shared" ca="1" si="57"/>
        <v>0.20373206399999982</v>
      </c>
      <c r="Y101" s="62">
        <f t="shared" ca="1" si="57"/>
        <v>0.20373206399999982</v>
      </c>
      <c r="Z101" s="62">
        <f t="shared" ca="1" si="57"/>
        <v>0.20373206399999982</v>
      </c>
      <c r="AA101" s="62">
        <f t="shared" ca="1" si="57"/>
        <v>0.20373206399999982</v>
      </c>
      <c r="AB101" s="62">
        <f t="shared" ca="1" si="57"/>
        <v>0.20373206399999982</v>
      </c>
      <c r="AC101" s="62">
        <f t="shared" ca="1" si="57"/>
        <v>0.20373206399999982</v>
      </c>
      <c r="AD101" s="62">
        <f t="shared" ca="1" si="57"/>
        <v>0.20373206399999982</v>
      </c>
      <c r="AE101" s="62">
        <f t="shared" ca="1" si="57"/>
        <v>0.20373206399999982</v>
      </c>
      <c r="AF101" s="62">
        <f t="shared" ca="1" si="57"/>
        <v>0.20373206399999982</v>
      </c>
      <c r="AG101" s="62">
        <f t="shared" ca="1" si="57"/>
        <v>0.20373206399999982</v>
      </c>
      <c r="AH101" s="62">
        <f t="shared" ca="1" si="57"/>
        <v>0.20373206399999982</v>
      </c>
      <c r="AI101" s="62">
        <f t="shared" ca="1" si="57"/>
        <v>0.20373206399999982</v>
      </c>
      <c r="AJ101" s="62">
        <f t="shared" ca="1" si="57"/>
        <v>0.20373206399999982</v>
      </c>
      <c r="AK101" s="62">
        <f t="shared" ca="1" si="57"/>
        <v>0.20373206399999982</v>
      </c>
      <c r="AL101" s="62">
        <f t="shared" ca="1" si="57"/>
        <v>0.20373206399999982</v>
      </c>
      <c r="AM101" s="62"/>
      <c r="AN101" s="62"/>
      <c r="AO101" s="62"/>
      <c r="AP101" s="62"/>
      <c r="AQ101" s="62"/>
    </row>
    <row r="102" spans="1:43" ht="15.75" x14ac:dyDescent="0.25">
      <c r="A102" s="65" t="s">
        <v>478</v>
      </c>
      <c r="B102" s="145" t="s">
        <v>479</v>
      </c>
      <c r="C102" s="32"/>
      <c r="D102" s="32"/>
      <c r="E102" s="32"/>
      <c r="F102" s="32"/>
      <c r="G102" s="182"/>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row>
    <row r="103" spans="1:43" ht="18" x14ac:dyDescent="0.35">
      <c r="A103" s="374" t="s">
        <v>377</v>
      </c>
      <c r="B103" s="25" t="s">
        <v>347</v>
      </c>
      <c r="C103" s="73" t="s">
        <v>290</v>
      </c>
      <c r="D103" s="25" t="s">
        <v>153</v>
      </c>
      <c r="E103" s="46" t="str">
        <f t="shared" si="2"/>
        <v>Dairy cattle</v>
      </c>
      <c r="F103" s="12" t="s">
        <v>183</v>
      </c>
      <c r="G103" s="230"/>
      <c r="H103" s="87">
        <f ca="1">SUM(H70,H73)</f>
        <v>7.8233596799999994</v>
      </c>
      <c r="I103" s="87">
        <f t="shared" ref="I103:AL103" ca="1" si="58">SUM(I70,I73)</f>
        <v>7.8233596799999994</v>
      </c>
      <c r="J103" s="87">
        <f t="shared" ca="1" si="58"/>
        <v>7.8233596799999994</v>
      </c>
      <c r="K103" s="87">
        <f t="shared" ca="1" si="58"/>
        <v>7.8233596799999994</v>
      </c>
      <c r="L103" s="87">
        <f t="shared" ca="1" si="58"/>
        <v>7.8233596799999994</v>
      </c>
      <c r="M103" s="87">
        <f t="shared" ca="1" si="58"/>
        <v>7.8233596799999994</v>
      </c>
      <c r="N103" s="87">
        <f t="shared" ca="1" si="58"/>
        <v>7.8233596799999994</v>
      </c>
      <c r="O103" s="87">
        <f t="shared" ca="1" si="58"/>
        <v>7.8233596799999994</v>
      </c>
      <c r="P103" s="87">
        <f t="shared" ca="1" si="58"/>
        <v>7.8233596799999994</v>
      </c>
      <c r="Q103" s="87">
        <f t="shared" ca="1" si="58"/>
        <v>7.8233596799999994</v>
      </c>
      <c r="R103" s="87">
        <f t="shared" ca="1" si="58"/>
        <v>7.8233596799999994</v>
      </c>
      <c r="S103" s="87">
        <f t="shared" ca="1" si="58"/>
        <v>7.8233596799999994</v>
      </c>
      <c r="T103" s="87">
        <f t="shared" ca="1" si="58"/>
        <v>7.8233596799999994</v>
      </c>
      <c r="U103" s="87">
        <f t="shared" ca="1" si="58"/>
        <v>7.8233596799999994</v>
      </c>
      <c r="V103" s="87">
        <f t="shared" ca="1" si="58"/>
        <v>7.8233596799999994</v>
      </c>
      <c r="W103" s="87">
        <f t="shared" ca="1" si="58"/>
        <v>7.8233596799999994</v>
      </c>
      <c r="X103" s="87">
        <f t="shared" ca="1" si="58"/>
        <v>7.8233596799999994</v>
      </c>
      <c r="Y103" s="87">
        <f t="shared" ca="1" si="58"/>
        <v>7.8233596799999994</v>
      </c>
      <c r="Z103" s="87">
        <f t="shared" ca="1" si="58"/>
        <v>7.8233596799999994</v>
      </c>
      <c r="AA103" s="87">
        <f t="shared" ca="1" si="58"/>
        <v>7.8233596799999994</v>
      </c>
      <c r="AB103" s="87">
        <f t="shared" ca="1" si="58"/>
        <v>7.8233596799999994</v>
      </c>
      <c r="AC103" s="87">
        <f t="shared" ca="1" si="58"/>
        <v>7.8233596799999994</v>
      </c>
      <c r="AD103" s="87">
        <f t="shared" ca="1" si="58"/>
        <v>7.8233596799999994</v>
      </c>
      <c r="AE103" s="87">
        <f t="shared" ca="1" si="58"/>
        <v>7.8233596799999994</v>
      </c>
      <c r="AF103" s="87">
        <f t="shared" ca="1" si="58"/>
        <v>7.8233596799999994</v>
      </c>
      <c r="AG103" s="87">
        <f t="shared" ca="1" si="58"/>
        <v>7.8233596799999994</v>
      </c>
      <c r="AH103" s="87">
        <f t="shared" ca="1" si="58"/>
        <v>7.8233596799999994</v>
      </c>
      <c r="AI103" s="87">
        <f t="shared" ca="1" si="58"/>
        <v>7.8233596799999994</v>
      </c>
      <c r="AJ103" s="87">
        <f t="shared" ca="1" si="58"/>
        <v>7.8233596799999994</v>
      </c>
      <c r="AK103" s="87">
        <f t="shared" ca="1" si="58"/>
        <v>7.8233596799999994</v>
      </c>
      <c r="AL103" s="87">
        <f t="shared" ca="1" si="58"/>
        <v>7.8233596799999994</v>
      </c>
      <c r="AM103" s="87"/>
      <c r="AN103" s="87"/>
      <c r="AO103" s="87"/>
      <c r="AP103" s="87"/>
      <c r="AQ103" s="87"/>
    </row>
    <row r="104" spans="1:43" ht="18" x14ac:dyDescent="0.25">
      <c r="A104" s="375" t="str">
        <f>C104</f>
        <v>EFNH3 Pre-storage</v>
      </c>
      <c r="B104" s="25" t="s">
        <v>347</v>
      </c>
      <c r="C104" s="72" t="s">
        <v>535</v>
      </c>
      <c r="D104" s="77" t="str">
        <f ca="1">VLOOKUP(A104,Parameters,4,0)</f>
        <v xml:space="preserve">NH3-N </v>
      </c>
      <c r="E104" s="46" t="str">
        <f t="shared" si="2"/>
        <v>Dairy cattle</v>
      </c>
      <c r="F104" s="77" t="str">
        <f t="shared" ref="F104:F105" ca="1" si="59">VLOOKUP(A104,Parameters,6,0)</f>
        <v>kg NH3-N per kg N in feedstock</v>
      </c>
      <c r="G104" s="223" t="s">
        <v>668</v>
      </c>
      <c r="H104" s="88">
        <f ca="1">INDEX(Parameters,MATCH($A104,Parameters!$A:$A,0),MATCH(H$3,Parameters!$8:$8,0))</f>
        <v>8.9999999999999998E-4</v>
      </c>
      <c r="I104" s="88">
        <f ca="1">INDEX(Parameters,MATCH($A104,Parameters!$A:$A,0),MATCH(I$3,Parameters!$8:$8,0))</f>
        <v>8.9999999999999998E-4</v>
      </c>
      <c r="J104" s="88">
        <f ca="1">INDEX(Parameters,MATCH($A104,Parameters!$A:$A,0),MATCH(J$3,Parameters!$8:$8,0))</f>
        <v>8.9999999999999998E-4</v>
      </c>
      <c r="K104" s="88">
        <f ca="1">INDEX(Parameters,MATCH($A104,Parameters!$A:$A,0),MATCH(K$3,Parameters!$8:$8,0))</f>
        <v>8.9999999999999998E-4</v>
      </c>
      <c r="L104" s="88">
        <f ca="1">INDEX(Parameters,MATCH($A104,Parameters!$A:$A,0),MATCH(L$3,Parameters!$8:$8,0))</f>
        <v>8.9999999999999998E-4</v>
      </c>
      <c r="M104" s="88">
        <f ca="1">INDEX(Parameters,MATCH($A104,Parameters!$A:$A,0),MATCH(M$3,Parameters!$8:$8,0))</f>
        <v>8.9999999999999998E-4</v>
      </c>
      <c r="N104" s="88">
        <f ca="1">INDEX(Parameters,MATCH($A104,Parameters!$A:$A,0),MATCH(N$3,Parameters!$8:$8,0))</f>
        <v>8.9999999999999998E-4</v>
      </c>
      <c r="O104" s="88">
        <f ca="1">INDEX(Parameters,MATCH($A104,Parameters!$A:$A,0),MATCH(O$3,Parameters!$8:$8,0))</f>
        <v>8.9999999999999998E-4</v>
      </c>
      <c r="P104" s="88">
        <f ca="1">INDEX(Parameters,MATCH($A104,Parameters!$A:$A,0),MATCH(P$3,Parameters!$8:$8,0))</f>
        <v>8.9999999999999998E-4</v>
      </c>
      <c r="Q104" s="88">
        <f ca="1">INDEX(Parameters,MATCH($A104,Parameters!$A:$A,0),MATCH(Q$3,Parameters!$8:$8,0))</f>
        <v>8.9999999999999998E-4</v>
      </c>
      <c r="R104" s="88">
        <f ca="1">INDEX(Parameters,MATCH($A104,Parameters!$A:$A,0),MATCH(R$3,Parameters!$8:$8,0))</f>
        <v>8.9999999999999998E-4</v>
      </c>
      <c r="S104" s="88">
        <f ca="1">INDEX(Parameters,MATCH($A104,Parameters!$A:$A,0),MATCH(S$3,Parameters!$8:$8,0))</f>
        <v>8.9999999999999998E-4</v>
      </c>
      <c r="T104" s="88">
        <f ca="1">INDEX(Parameters,MATCH($A104,Parameters!$A:$A,0),MATCH(T$3,Parameters!$8:$8,0))</f>
        <v>8.9999999999999998E-4</v>
      </c>
      <c r="U104" s="88">
        <f ca="1">INDEX(Parameters,MATCH($A104,Parameters!$A:$A,0),MATCH(U$3,Parameters!$8:$8,0))</f>
        <v>8.9999999999999998E-4</v>
      </c>
      <c r="V104" s="88">
        <f ca="1">INDEX(Parameters,MATCH($A104,Parameters!$A:$A,0),MATCH(V$3,Parameters!$8:$8,0))</f>
        <v>8.9999999999999998E-4</v>
      </c>
      <c r="W104" s="88">
        <f ca="1">INDEX(Parameters,MATCH($A104,Parameters!$A:$A,0),MATCH(W$3,Parameters!$8:$8,0))</f>
        <v>8.9999999999999998E-4</v>
      </c>
      <c r="X104" s="88">
        <f ca="1">INDEX(Parameters,MATCH($A104,Parameters!$A:$A,0),MATCH(X$3,Parameters!$8:$8,0))</f>
        <v>8.9999999999999998E-4</v>
      </c>
      <c r="Y104" s="88">
        <f ca="1">INDEX(Parameters,MATCH($A104,Parameters!$A:$A,0),MATCH(Y$3,Parameters!$8:$8,0))</f>
        <v>8.9999999999999998E-4</v>
      </c>
      <c r="Z104" s="88">
        <f ca="1">INDEX(Parameters,MATCH($A104,Parameters!$A:$A,0),MATCH(Z$3,Parameters!$8:$8,0))</f>
        <v>8.9999999999999998E-4</v>
      </c>
      <c r="AA104" s="88">
        <f ca="1">INDEX(Parameters,MATCH($A104,Parameters!$A:$A,0),MATCH(AA$3,Parameters!$8:$8,0))</f>
        <v>8.9999999999999998E-4</v>
      </c>
      <c r="AB104" s="88">
        <f ca="1">INDEX(Parameters,MATCH($A104,Parameters!$A:$A,0),MATCH(AB$3,Parameters!$8:$8,0))</f>
        <v>8.9999999999999998E-4</v>
      </c>
      <c r="AC104" s="88">
        <f ca="1">INDEX(Parameters,MATCH($A104,Parameters!$A:$A,0),MATCH(AC$3,Parameters!$8:$8,0))</f>
        <v>8.9999999999999998E-4</v>
      </c>
      <c r="AD104" s="88">
        <f ca="1">INDEX(Parameters,MATCH($A104,Parameters!$A:$A,0),MATCH(AD$3,Parameters!$8:$8,0))</f>
        <v>8.9999999999999998E-4</v>
      </c>
      <c r="AE104" s="88">
        <f ca="1">INDEX(Parameters,MATCH($A104,Parameters!$A:$A,0),MATCH(AE$3,Parameters!$8:$8,0))</f>
        <v>8.9999999999999998E-4</v>
      </c>
      <c r="AF104" s="88">
        <f ca="1">INDEX(Parameters,MATCH($A104,Parameters!$A:$A,0),MATCH(AF$3,Parameters!$8:$8,0))</f>
        <v>8.9999999999999998E-4</v>
      </c>
      <c r="AG104" s="88">
        <f ca="1">INDEX(Parameters,MATCH($A104,Parameters!$A:$A,0),MATCH(AG$3,Parameters!$8:$8,0))</f>
        <v>8.9999999999999998E-4</v>
      </c>
      <c r="AH104" s="88">
        <f ca="1">INDEX(Parameters,MATCH($A104,Parameters!$A:$A,0),MATCH(AH$3,Parameters!$8:$8,0))</f>
        <v>8.9999999999999998E-4</v>
      </c>
      <c r="AI104" s="88">
        <f ca="1">INDEX(Parameters,MATCH($A104,Parameters!$A:$A,0),MATCH(AI$3,Parameters!$8:$8,0))</f>
        <v>8.9999999999999998E-4</v>
      </c>
      <c r="AJ104" s="88">
        <f ca="1">INDEX(Parameters,MATCH($A104,Parameters!$A:$A,0),MATCH(AJ$3,Parameters!$8:$8,0))</f>
        <v>8.9999999999999998E-4</v>
      </c>
      <c r="AK104" s="88">
        <f ca="1">INDEX(Parameters,MATCH($A104,Parameters!$A:$A,0),MATCH(AK$3,Parameters!$8:$8,0))</f>
        <v>8.9999999999999998E-4</v>
      </c>
      <c r="AL104" s="88">
        <f ca="1">INDEX(Parameters,MATCH($A104,Parameters!$A:$A,0),MATCH(AL$3,Parameters!$8:$8,0))</f>
        <v>8.9999999999999998E-4</v>
      </c>
      <c r="AM104" s="88"/>
      <c r="AN104" s="88"/>
      <c r="AO104" s="88"/>
      <c r="AP104" s="88"/>
      <c r="AQ104" s="88"/>
    </row>
    <row r="105" spans="1:43" ht="18" x14ac:dyDescent="0.25">
      <c r="A105" s="375" t="str">
        <f t="shared" ref="A105" si="60">C105</f>
        <v>EFNH3 Storage of digestate</v>
      </c>
      <c r="B105" s="25" t="s">
        <v>347</v>
      </c>
      <c r="C105" s="72" t="s">
        <v>536</v>
      </c>
      <c r="D105" s="77" t="str">
        <f ca="1">VLOOKUP(A105,Parameters,4,0)</f>
        <v xml:space="preserve">NH3-N </v>
      </c>
      <c r="E105" s="46" t="str">
        <f t="shared" si="2"/>
        <v>Dairy cattle</v>
      </c>
      <c r="F105" s="77" t="str">
        <f t="shared" ca="1" si="59"/>
        <v>kg NH3-N per kg N in feedstock</v>
      </c>
      <c r="G105" s="223" t="s">
        <v>668</v>
      </c>
      <c r="H105" s="88">
        <f ca="1">INDEX(Parameters,MATCH($A105,Parameters!$A:$A,0),MATCH(H$3,Parameters!$8:$8,0))</f>
        <v>2.6599999999999999E-2</v>
      </c>
      <c r="I105" s="88">
        <f ca="1">INDEX(Parameters,MATCH($A105,Parameters!$A:$A,0),MATCH(I$3,Parameters!$8:$8,0))</f>
        <v>2.6599999999999999E-2</v>
      </c>
      <c r="J105" s="88">
        <f ca="1">INDEX(Parameters,MATCH($A105,Parameters!$A:$A,0),MATCH(J$3,Parameters!$8:$8,0))</f>
        <v>2.6599999999999999E-2</v>
      </c>
      <c r="K105" s="88">
        <f ca="1">INDEX(Parameters,MATCH($A105,Parameters!$A:$A,0),MATCH(K$3,Parameters!$8:$8,0))</f>
        <v>2.6599999999999999E-2</v>
      </c>
      <c r="L105" s="88">
        <f ca="1">INDEX(Parameters,MATCH($A105,Parameters!$A:$A,0),MATCH(L$3,Parameters!$8:$8,0))</f>
        <v>2.6599999999999999E-2</v>
      </c>
      <c r="M105" s="88">
        <f ca="1">INDEX(Parameters,MATCH($A105,Parameters!$A:$A,0),MATCH(M$3,Parameters!$8:$8,0))</f>
        <v>2.6599999999999999E-2</v>
      </c>
      <c r="N105" s="88">
        <f ca="1">INDEX(Parameters,MATCH($A105,Parameters!$A:$A,0),MATCH(N$3,Parameters!$8:$8,0))</f>
        <v>2.6599999999999999E-2</v>
      </c>
      <c r="O105" s="88">
        <f ca="1">INDEX(Parameters,MATCH($A105,Parameters!$A:$A,0),MATCH(O$3,Parameters!$8:$8,0))</f>
        <v>2.6599999999999999E-2</v>
      </c>
      <c r="P105" s="88">
        <f ca="1">INDEX(Parameters,MATCH($A105,Parameters!$A:$A,0),MATCH(P$3,Parameters!$8:$8,0))</f>
        <v>2.6599999999999999E-2</v>
      </c>
      <c r="Q105" s="88">
        <f ca="1">INDEX(Parameters,MATCH($A105,Parameters!$A:$A,0),MATCH(Q$3,Parameters!$8:$8,0))</f>
        <v>2.6599999999999999E-2</v>
      </c>
      <c r="R105" s="88">
        <f ca="1">INDEX(Parameters,MATCH($A105,Parameters!$A:$A,0),MATCH(R$3,Parameters!$8:$8,0))</f>
        <v>2.6599999999999999E-2</v>
      </c>
      <c r="S105" s="88">
        <f ca="1">INDEX(Parameters,MATCH($A105,Parameters!$A:$A,0),MATCH(S$3,Parameters!$8:$8,0))</f>
        <v>2.6599999999999999E-2</v>
      </c>
      <c r="T105" s="88">
        <f ca="1">INDEX(Parameters,MATCH($A105,Parameters!$A:$A,0),MATCH(T$3,Parameters!$8:$8,0))</f>
        <v>2.6599999999999999E-2</v>
      </c>
      <c r="U105" s="88">
        <f ca="1">INDEX(Parameters,MATCH($A105,Parameters!$A:$A,0),MATCH(U$3,Parameters!$8:$8,0))</f>
        <v>2.6599999999999999E-2</v>
      </c>
      <c r="V105" s="88">
        <f ca="1">INDEX(Parameters,MATCH($A105,Parameters!$A:$A,0),MATCH(V$3,Parameters!$8:$8,0))</f>
        <v>2.6599999999999999E-2</v>
      </c>
      <c r="W105" s="88">
        <f ca="1">INDEX(Parameters,MATCH($A105,Parameters!$A:$A,0),MATCH(W$3,Parameters!$8:$8,0))</f>
        <v>2.6599999999999999E-2</v>
      </c>
      <c r="X105" s="88">
        <f ca="1">INDEX(Parameters,MATCH($A105,Parameters!$A:$A,0),MATCH(X$3,Parameters!$8:$8,0))</f>
        <v>2.6599999999999999E-2</v>
      </c>
      <c r="Y105" s="88">
        <f ca="1">INDEX(Parameters,MATCH($A105,Parameters!$A:$A,0),MATCH(Y$3,Parameters!$8:$8,0))</f>
        <v>2.6599999999999999E-2</v>
      </c>
      <c r="Z105" s="88">
        <f ca="1">INDEX(Parameters,MATCH($A105,Parameters!$A:$A,0),MATCH(Z$3,Parameters!$8:$8,0))</f>
        <v>2.6599999999999999E-2</v>
      </c>
      <c r="AA105" s="88">
        <f ca="1">INDEX(Parameters,MATCH($A105,Parameters!$A:$A,0),MATCH(AA$3,Parameters!$8:$8,0))</f>
        <v>2.6599999999999999E-2</v>
      </c>
      <c r="AB105" s="88">
        <f ca="1">INDEX(Parameters,MATCH($A105,Parameters!$A:$A,0),MATCH(AB$3,Parameters!$8:$8,0))</f>
        <v>2.6599999999999999E-2</v>
      </c>
      <c r="AC105" s="88">
        <f ca="1">INDEX(Parameters,MATCH($A105,Parameters!$A:$A,0),MATCH(AC$3,Parameters!$8:$8,0))</f>
        <v>2.6599999999999999E-2</v>
      </c>
      <c r="AD105" s="88">
        <f ca="1">INDEX(Parameters,MATCH($A105,Parameters!$A:$A,0),MATCH(AD$3,Parameters!$8:$8,0))</f>
        <v>2.6599999999999999E-2</v>
      </c>
      <c r="AE105" s="88">
        <f ca="1">INDEX(Parameters,MATCH($A105,Parameters!$A:$A,0),MATCH(AE$3,Parameters!$8:$8,0))</f>
        <v>2.6599999999999999E-2</v>
      </c>
      <c r="AF105" s="88">
        <f ca="1">INDEX(Parameters,MATCH($A105,Parameters!$A:$A,0),MATCH(AF$3,Parameters!$8:$8,0))</f>
        <v>2.6599999999999999E-2</v>
      </c>
      <c r="AG105" s="88">
        <f ca="1">INDEX(Parameters,MATCH($A105,Parameters!$A:$A,0),MATCH(AG$3,Parameters!$8:$8,0))</f>
        <v>2.6599999999999999E-2</v>
      </c>
      <c r="AH105" s="88">
        <f ca="1">INDEX(Parameters,MATCH($A105,Parameters!$A:$A,0),MATCH(AH$3,Parameters!$8:$8,0))</f>
        <v>2.6599999999999999E-2</v>
      </c>
      <c r="AI105" s="88">
        <f ca="1">INDEX(Parameters,MATCH($A105,Parameters!$A:$A,0),MATCH(AI$3,Parameters!$8:$8,0))</f>
        <v>2.6599999999999999E-2</v>
      </c>
      <c r="AJ105" s="88">
        <f ca="1">INDEX(Parameters,MATCH($A105,Parameters!$A:$A,0),MATCH(AJ$3,Parameters!$8:$8,0))</f>
        <v>2.6599999999999999E-2</v>
      </c>
      <c r="AK105" s="88">
        <f ca="1">INDEX(Parameters,MATCH($A105,Parameters!$A:$A,0),MATCH(AK$3,Parameters!$8:$8,0))</f>
        <v>2.6599999999999999E-2</v>
      </c>
      <c r="AL105" s="88">
        <f ca="1">INDEX(Parameters,MATCH($A105,Parameters!$A:$A,0),MATCH(AL$3,Parameters!$8:$8,0))</f>
        <v>2.6599999999999999E-2</v>
      </c>
      <c r="AM105" s="88"/>
      <c r="AN105" s="88"/>
      <c r="AO105" s="88"/>
      <c r="AP105" s="88"/>
      <c r="AQ105" s="88"/>
    </row>
    <row r="106" spans="1:43" ht="18" x14ac:dyDescent="0.25">
      <c r="A106" s="376" t="s">
        <v>352</v>
      </c>
      <c r="B106" s="53" t="s">
        <v>347</v>
      </c>
      <c r="C106" s="98" t="s">
        <v>353</v>
      </c>
      <c r="D106" s="53" t="s">
        <v>53</v>
      </c>
      <c r="E106" s="54" t="str">
        <f t="shared" si="2"/>
        <v>Dairy cattle</v>
      </c>
      <c r="F106" s="53" t="s">
        <v>224</v>
      </c>
      <c r="G106" s="231"/>
      <c r="H106" s="70">
        <f ca="1">H103*SUM(H104:H105)*Parameters!$K$13</f>
        <v>0.26124433217142851</v>
      </c>
      <c r="I106" s="70">
        <f ca="1">I103*SUM(I104:I105)*Parameters!$K$13</f>
        <v>0.26124433217142851</v>
      </c>
      <c r="J106" s="70">
        <f ca="1">J103*SUM(J104:J105)*Parameters!$K$13</f>
        <v>0.26124433217142851</v>
      </c>
      <c r="K106" s="70">
        <f ca="1">K103*SUM(K104:K105)*Parameters!$K$13</f>
        <v>0.26124433217142851</v>
      </c>
      <c r="L106" s="70">
        <f ca="1">L103*SUM(L104:L105)*Parameters!$K$13</f>
        <v>0.26124433217142851</v>
      </c>
      <c r="M106" s="70">
        <f ca="1">M103*SUM(M104:M105)*Parameters!$K$13</f>
        <v>0.26124433217142851</v>
      </c>
      <c r="N106" s="70">
        <f ca="1">N103*SUM(N104:N105)*Parameters!$K$13</f>
        <v>0.26124433217142851</v>
      </c>
      <c r="O106" s="70">
        <f ca="1">O103*SUM(O104:O105)*Parameters!$K$13</f>
        <v>0.26124433217142851</v>
      </c>
      <c r="P106" s="70">
        <f ca="1">P103*SUM(P104:P105)*Parameters!$K$13</f>
        <v>0.26124433217142851</v>
      </c>
      <c r="Q106" s="70">
        <f ca="1">Q103*SUM(Q104:Q105)*Parameters!$K$13</f>
        <v>0.26124433217142851</v>
      </c>
      <c r="R106" s="70">
        <f ca="1">R103*SUM(R104:R105)*Parameters!$K$13</f>
        <v>0.26124433217142851</v>
      </c>
      <c r="S106" s="70">
        <f ca="1">S103*SUM(S104:S105)*Parameters!$K$13</f>
        <v>0.26124433217142851</v>
      </c>
      <c r="T106" s="70">
        <f ca="1">T103*SUM(T104:T105)*Parameters!$K$13</f>
        <v>0.26124433217142851</v>
      </c>
      <c r="U106" s="70">
        <f ca="1">U103*SUM(U104:U105)*Parameters!$K$13</f>
        <v>0.26124433217142851</v>
      </c>
      <c r="V106" s="70">
        <f ca="1">V103*SUM(V104:V105)*Parameters!$K$13</f>
        <v>0.26124433217142851</v>
      </c>
      <c r="W106" s="70">
        <f ca="1">W103*SUM(W104:W105)*Parameters!$K$13</f>
        <v>0.26124433217142851</v>
      </c>
      <c r="X106" s="70">
        <f ca="1">X103*SUM(X104:X105)*Parameters!$K$13</f>
        <v>0.26124433217142851</v>
      </c>
      <c r="Y106" s="70">
        <f ca="1">Y103*SUM(Y104:Y105)*Parameters!$K$13</f>
        <v>0.26124433217142851</v>
      </c>
      <c r="Z106" s="70">
        <f ca="1">Z103*SUM(Z104:Z105)*Parameters!$K$13</f>
        <v>0.26124433217142851</v>
      </c>
      <c r="AA106" s="70">
        <f ca="1">AA103*SUM(AA104:AA105)*Parameters!$K$13</f>
        <v>0.26124433217142851</v>
      </c>
      <c r="AB106" s="70">
        <f ca="1">AB103*SUM(AB104:AB105)*Parameters!$K$13</f>
        <v>0.26124433217142851</v>
      </c>
      <c r="AC106" s="70">
        <f ca="1">AC103*SUM(AC104:AC105)*Parameters!$K$13</f>
        <v>0.26124433217142851</v>
      </c>
      <c r="AD106" s="70">
        <f ca="1">AD103*SUM(AD104:AD105)*Parameters!$K$13</f>
        <v>0.26124433217142851</v>
      </c>
      <c r="AE106" s="70">
        <f ca="1">AE103*SUM(AE104:AE105)*Parameters!$K$13</f>
        <v>0.26124433217142851</v>
      </c>
      <c r="AF106" s="70">
        <f ca="1">AF103*SUM(AF104:AF105)*Parameters!$K$13</f>
        <v>0.26124433217142851</v>
      </c>
      <c r="AG106" s="70">
        <f ca="1">AG103*SUM(AG104:AG105)*Parameters!$K$13</f>
        <v>0.26124433217142851</v>
      </c>
      <c r="AH106" s="70">
        <f ca="1">AH103*SUM(AH104:AH105)*Parameters!$K$13</f>
        <v>0.26124433217142851</v>
      </c>
      <c r="AI106" s="70">
        <f ca="1">AI103*SUM(AI104:AI105)*Parameters!$K$13</f>
        <v>0.26124433217142851</v>
      </c>
      <c r="AJ106" s="70">
        <f ca="1">AJ103*SUM(AJ104:AJ105)*Parameters!$K$13</f>
        <v>0.26124433217142851</v>
      </c>
      <c r="AK106" s="70">
        <f ca="1">AK103*SUM(AK104:AK105)*Parameters!$K$13</f>
        <v>0.26124433217142851</v>
      </c>
      <c r="AL106" s="70">
        <f ca="1">AL103*SUM(AL104:AL105)*Parameters!$K$13</f>
        <v>0.26124433217142851</v>
      </c>
      <c r="AM106" s="70"/>
      <c r="AN106" s="70"/>
      <c r="AO106" s="70"/>
      <c r="AP106" s="70"/>
      <c r="AQ106" s="70"/>
    </row>
    <row r="107" spans="1:43" ht="18" x14ac:dyDescent="0.35">
      <c r="A107" s="377" t="s">
        <v>317</v>
      </c>
      <c r="B107" s="25" t="s">
        <v>347</v>
      </c>
      <c r="C107" s="63" t="s">
        <v>288</v>
      </c>
      <c r="D107" s="25" t="s">
        <v>153</v>
      </c>
      <c r="E107" s="46" t="str">
        <f t="shared" si="2"/>
        <v>Dairy cattle</v>
      </c>
      <c r="F107" s="25" t="s">
        <v>122</v>
      </c>
      <c r="G107" s="223" t="s">
        <v>669</v>
      </c>
      <c r="H107" s="56">
        <f ca="1">H69+H72</f>
        <v>4.0642996799999995</v>
      </c>
      <c r="I107" s="56">
        <f t="shared" ref="I107:AL107" ca="1" si="61">I69+I72</f>
        <v>4.0642996799999995</v>
      </c>
      <c r="J107" s="56">
        <f t="shared" ca="1" si="61"/>
        <v>4.0642996799999995</v>
      </c>
      <c r="K107" s="56">
        <f t="shared" ca="1" si="61"/>
        <v>4.0642996799999995</v>
      </c>
      <c r="L107" s="56">
        <f t="shared" ca="1" si="61"/>
        <v>4.0642996799999995</v>
      </c>
      <c r="M107" s="56">
        <f t="shared" ca="1" si="61"/>
        <v>4.0642996799999995</v>
      </c>
      <c r="N107" s="56">
        <f t="shared" ca="1" si="61"/>
        <v>4.0642996799999995</v>
      </c>
      <c r="O107" s="56">
        <f t="shared" ca="1" si="61"/>
        <v>4.0642996799999995</v>
      </c>
      <c r="P107" s="56">
        <f t="shared" ca="1" si="61"/>
        <v>4.0642996799999995</v>
      </c>
      <c r="Q107" s="56">
        <f t="shared" ca="1" si="61"/>
        <v>4.0642996799999995</v>
      </c>
      <c r="R107" s="56">
        <f t="shared" ca="1" si="61"/>
        <v>4.0642996799999995</v>
      </c>
      <c r="S107" s="56">
        <f t="shared" ca="1" si="61"/>
        <v>4.0642996799999995</v>
      </c>
      <c r="T107" s="56">
        <f t="shared" ca="1" si="61"/>
        <v>4.0642996799999995</v>
      </c>
      <c r="U107" s="56">
        <f t="shared" ca="1" si="61"/>
        <v>4.0642996799999995</v>
      </c>
      <c r="V107" s="56">
        <f t="shared" ca="1" si="61"/>
        <v>4.0642996799999995</v>
      </c>
      <c r="W107" s="56">
        <f t="shared" ca="1" si="61"/>
        <v>4.0642996799999995</v>
      </c>
      <c r="X107" s="56">
        <f t="shared" ca="1" si="61"/>
        <v>4.0642996799999995</v>
      </c>
      <c r="Y107" s="56">
        <f t="shared" ca="1" si="61"/>
        <v>4.0642996799999995</v>
      </c>
      <c r="Z107" s="56">
        <f t="shared" ca="1" si="61"/>
        <v>4.0642996799999995</v>
      </c>
      <c r="AA107" s="56">
        <f t="shared" ca="1" si="61"/>
        <v>4.0642996799999995</v>
      </c>
      <c r="AB107" s="56">
        <f t="shared" ca="1" si="61"/>
        <v>4.0642996799999995</v>
      </c>
      <c r="AC107" s="56">
        <f t="shared" ca="1" si="61"/>
        <v>4.0642996799999995</v>
      </c>
      <c r="AD107" s="56">
        <f t="shared" ca="1" si="61"/>
        <v>4.0642996799999995</v>
      </c>
      <c r="AE107" s="56">
        <f t="shared" ca="1" si="61"/>
        <v>4.0642996799999995</v>
      </c>
      <c r="AF107" s="56">
        <f t="shared" ca="1" si="61"/>
        <v>4.0642996799999995</v>
      </c>
      <c r="AG107" s="56">
        <f t="shared" ca="1" si="61"/>
        <v>4.0642996799999995</v>
      </c>
      <c r="AH107" s="56">
        <f t="shared" ca="1" si="61"/>
        <v>4.0642996799999995</v>
      </c>
      <c r="AI107" s="56">
        <f t="shared" ca="1" si="61"/>
        <v>4.0642996799999995</v>
      </c>
      <c r="AJ107" s="56">
        <f t="shared" ca="1" si="61"/>
        <v>4.0642996799999995</v>
      </c>
      <c r="AK107" s="56">
        <f t="shared" ca="1" si="61"/>
        <v>4.0642996799999995</v>
      </c>
      <c r="AL107" s="56">
        <f t="shared" ca="1" si="61"/>
        <v>4.0642996799999995</v>
      </c>
      <c r="AM107" s="56"/>
      <c r="AN107" s="56"/>
      <c r="AO107" s="56"/>
      <c r="AP107" s="56"/>
      <c r="AQ107" s="56"/>
    </row>
    <row r="108" spans="1:43" ht="18" x14ac:dyDescent="0.35">
      <c r="A108" s="379" t="s">
        <v>670</v>
      </c>
      <c r="B108" s="25" t="s">
        <v>347</v>
      </c>
      <c r="C108" s="63" t="s">
        <v>289</v>
      </c>
      <c r="D108" s="25" t="s">
        <v>153</v>
      </c>
      <c r="E108" s="46" t="str">
        <f t="shared" si="2"/>
        <v>Dairy cattle</v>
      </c>
      <c r="F108" s="25" t="s">
        <v>122</v>
      </c>
      <c r="G108" s="223" t="s">
        <v>671</v>
      </c>
      <c r="H108" s="56">
        <f ca="1">H70+H73</f>
        <v>7.8233596799999994</v>
      </c>
      <c r="I108" s="56">
        <f t="shared" ref="I108:AL108" ca="1" si="62">I70+I73</f>
        <v>7.8233596799999994</v>
      </c>
      <c r="J108" s="56">
        <f t="shared" ca="1" si="62"/>
        <v>7.8233596799999994</v>
      </c>
      <c r="K108" s="56">
        <f t="shared" ca="1" si="62"/>
        <v>7.8233596799999994</v>
      </c>
      <c r="L108" s="56">
        <f t="shared" ca="1" si="62"/>
        <v>7.8233596799999994</v>
      </c>
      <c r="M108" s="56">
        <f t="shared" ca="1" si="62"/>
        <v>7.8233596799999994</v>
      </c>
      <c r="N108" s="56">
        <f t="shared" ca="1" si="62"/>
        <v>7.8233596799999994</v>
      </c>
      <c r="O108" s="56">
        <f t="shared" ca="1" si="62"/>
        <v>7.8233596799999994</v>
      </c>
      <c r="P108" s="56">
        <f t="shared" ca="1" si="62"/>
        <v>7.8233596799999994</v>
      </c>
      <c r="Q108" s="56">
        <f t="shared" ca="1" si="62"/>
        <v>7.8233596799999994</v>
      </c>
      <c r="R108" s="56">
        <f t="shared" ca="1" si="62"/>
        <v>7.8233596799999994</v>
      </c>
      <c r="S108" s="56">
        <f t="shared" ca="1" si="62"/>
        <v>7.8233596799999994</v>
      </c>
      <c r="T108" s="56">
        <f t="shared" ca="1" si="62"/>
        <v>7.8233596799999994</v>
      </c>
      <c r="U108" s="56">
        <f t="shared" ca="1" si="62"/>
        <v>7.8233596799999994</v>
      </c>
      <c r="V108" s="56">
        <f t="shared" ca="1" si="62"/>
        <v>7.8233596799999994</v>
      </c>
      <c r="W108" s="56">
        <f t="shared" ca="1" si="62"/>
        <v>7.8233596799999994</v>
      </c>
      <c r="X108" s="56">
        <f t="shared" ca="1" si="62"/>
        <v>7.8233596799999994</v>
      </c>
      <c r="Y108" s="56">
        <f t="shared" ca="1" si="62"/>
        <v>7.8233596799999994</v>
      </c>
      <c r="Z108" s="56">
        <f t="shared" ca="1" si="62"/>
        <v>7.8233596799999994</v>
      </c>
      <c r="AA108" s="56">
        <f t="shared" ca="1" si="62"/>
        <v>7.8233596799999994</v>
      </c>
      <c r="AB108" s="56">
        <f t="shared" ca="1" si="62"/>
        <v>7.8233596799999994</v>
      </c>
      <c r="AC108" s="56">
        <f t="shared" ca="1" si="62"/>
        <v>7.8233596799999994</v>
      </c>
      <c r="AD108" s="56">
        <f t="shared" ca="1" si="62"/>
        <v>7.8233596799999994</v>
      </c>
      <c r="AE108" s="56">
        <f t="shared" ca="1" si="62"/>
        <v>7.8233596799999994</v>
      </c>
      <c r="AF108" s="56">
        <f t="shared" ca="1" si="62"/>
        <v>7.8233596799999994</v>
      </c>
      <c r="AG108" s="56">
        <f t="shared" ca="1" si="62"/>
        <v>7.8233596799999994</v>
      </c>
      <c r="AH108" s="56">
        <f t="shared" ca="1" si="62"/>
        <v>7.8233596799999994</v>
      </c>
      <c r="AI108" s="56">
        <f t="shared" ca="1" si="62"/>
        <v>7.8233596799999994</v>
      </c>
      <c r="AJ108" s="56">
        <f t="shared" ca="1" si="62"/>
        <v>7.8233596799999994</v>
      </c>
      <c r="AK108" s="56">
        <f t="shared" ca="1" si="62"/>
        <v>7.8233596799999994</v>
      </c>
      <c r="AL108" s="56">
        <f t="shared" ca="1" si="62"/>
        <v>7.8233596799999994</v>
      </c>
      <c r="AM108" s="56"/>
      <c r="AN108" s="56"/>
      <c r="AO108" s="56"/>
      <c r="AP108" s="56"/>
      <c r="AQ108" s="56"/>
    </row>
    <row r="109" spans="1:43" x14ac:dyDescent="0.25">
      <c r="A109" s="66" t="str">
        <f t="shared" ref="A109" si="63">C109&amp;"_"&amp;E109</f>
        <v>fmin_biogas_Dairy cattle</v>
      </c>
      <c r="B109" s="25" t="s">
        <v>523</v>
      </c>
      <c r="C109" s="42" t="s">
        <v>522</v>
      </c>
      <c r="D109" s="77" t="str">
        <f ca="1">VLOOKUP(A109,Parameters,4,0)</f>
        <v>N</v>
      </c>
      <c r="E109" s="46" t="str">
        <f t="shared" si="2"/>
        <v>Dairy cattle</v>
      </c>
      <c r="F109" s="77" t="str">
        <f t="shared" ref="F109" ca="1" si="64">VLOOKUP(A109,Parameters,6,0)</f>
        <v>kg N/kg</v>
      </c>
      <c r="G109" s="223"/>
      <c r="H109" s="56">
        <f ca="1">INDEX(Parameters,MATCH($A109,Parameters!$A:$A,0),MATCH(H$3,Parameters!$8:$8,0))</f>
        <v>0.32</v>
      </c>
      <c r="I109" s="56">
        <f ca="1">INDEX(Parameters,MATCH($A109,Parameters!$A:$A,0),MATCH(I$3,Parameters!$8:$8,0))</f>
        <v>0.32</v>
      </c>
      <c r="J109" s="56">
        <f ca="1">INDEX(Parameters,MATCH($A109,Parameters!$A:$A,0),MATCH(J$3,Parameters!$8:$8,0))</f>
        <v>0.32</v>
      </c>
      <c r="K109" s="56">
        <f ca="1">INDEX(Parameters,MATCH($A109,Parameters!$A:$A,0),MATCH(K$3,Parameters!$8:$8,0))</f>
        <v>0.32</v>
      </c>
      <c r="L109" s="56">
        <f ca="1">INDEX(Parameters,MATCH($A109,Parameters!$A:$A,0),MATCH(L$3,Parameters!$8:$8,0))</f>
        <v>0.32</v>
      </c>
      <c r="M109" s="56">
        <f ca="1">INDEX(Parameters,MATCH($A109,Parameters!$A:$A,0),MATCH(M$3,Parameters!$8:$8,0))</f>
        <v>0.32</v>
      </c>
      <c r="N109" s="56">
        <f ca="1">INDEX(Parameters,MATCH($A109,Parameters!$A:$A,0),MATCH(N$3,Parameters!$8:$8,0))</f>
        <v>0.32</v>
      </c>
      <c r="O109" s="56">
        <f ca="1">INDEX(Parameters,MATCH($A109,Parameters!$A:$A,0),MATCH(O$3,Parameters!$8:$8,0))</f>
        <v>0.32</v>
      </c>
      <c r="P109" s="56">
        <f ca="1">INDEX(Parameters,MATCH($A109,Parameters!$A:$A,0),MATCH(P$3,Parameters!$8:$8,0))</f>
        <v>0.32</v>
      </c>
      <c r="Q109" s="56">
        <f ca="1">INDEX(Parameters,MATCH($A109,Parameters!$A:$A,0),MATCH(Q$3,Parameters!$8:$8,0))</f>
        <v>0.32</v>
      </c>
      <c r="R109" s="56">
        <f ca="1">INDEX(Parameters,MATCH($A109,Parameters!$A:$A,0),MATCH(R$3,Parameters!$8:$8,0))</f>
        <v>0.32</v>
      </c>
      <c r="S109" s="56">
        <f ca="1">INDEX(Parameters,MATCH($A109,Parameters!$A:$A,0),MATCH(S$3,Parameters!$8:$8,0))</f>
        <v>0.32</v>
      </c>
      <c r="T109" s="56">
        <f ca="1">INDEX(Parameters,MATCH($A109,Parameters!$A:$A,0),MATCH(T$3,Parameters!$8:$8,0))</f>
        <v>0.32</v>
      </c>
      <c r="U109" s="56">
        <f ca="1">INDEX(Parameters,MATCH($A109,Parameters!$A:$A,0),MATCH(U$3,Parameters!$8:$8,0))</f>
        <v>0.32</v>
      </c>
      <c r="V109" s="56">
        <f ca="1">INDEX(Parameters,MATCH($A109,Parameters!$A:$A,0),MATCH(V$3,Parameters!$8:$8,0))</f>
        <v>0.32</v>
      </c>
      <c r="W109" s="56">
        <f ca="1">INDEX(Parameters,MATCH($A109,Parameters!$A:$A,0),MATCH(W$3,Parameters!$8:$8,0))</f>
        <v>0.32</v>
      </c>
      <c r="X109" s="56">
        <f ca="1">INDEX(Parameters,MATCH($A109,Parameters!$A:$A,0),MATCH(X$3,Parameters!$8:$8,0))</f>
        <v>0.32</v>
      </c>
      <c r="Y109" s="56">
        <f ca="1">INDEX(Parameters,MATCH($A109,Parameters!$A:$A,0),MATCH(Y$3,Parameters!$8:$8,0))</f>
        <v>0.32</v>
      </c>
      <c r="Z109" s="56">
        <f ca="1">INDEX(Parameters,MATCH($A109,Parameters!$A:$A,0),MATCH(Z$3,Parameters!$8:$8,0))</f>
        <v>0.32</v>
      </c>
      <c r="AA109" s="56">
        <f ca="1">INDEX(Parameters,MATCH($A109,Parameters!$A:$A,0),MATCH(AA$3,Parameters!$8:$8,0))</f>
        <v>0.32</v>
      </c>
      <c r="AB109" s="56">
        <f ca="1">INDEX(Parameters,MATCH($A109,Parameters!$A:$A,0),MATCH(AB$3,Parameters!$8:$8,0))</f>
        <v>0.32</v>
      </c>
      <c r="AC109" s="56">
        <f ca="1">INDEX(Parameters,MATCH($A109,Parameters!$A:$A,0),MATCH(AC$3,Parameters!$8:$8,0))</f>
        <v>0.32</v>
      </c>
      <c r="AD109" s="56">
        <f ca="1">INDEX(Parameters,MATCH($A109,Parameters!$A:$A,0),MATCH(AD$3,Parameters!$8:$8,0))</f>
        <v>0.32</v>
      </c>
      <c r="AE109" s="56">
        <f ca="1">INDEX(Parameters,MATCH($A109,Parameters!$A:$A,0),MATCH(AE$3,Parameters!$8:$8,0))</f>
        <v>0.32</v>
      </c>
      <c r="AF109" s="56">
        <f ca="1">INDEX(Parameters,MATCH($A109,Parameters!$A:$A,0),MATCH(AF$3,Parameters!$8:$8,0))</f>
        <v>0.32</v>
      </c>
      <c r="AG109" s="56">
        <f ca="1">INDEX(Parameters,MATCH($A109,Parameters!$A:$A,0),MATCH(AG$3,Parameters!$8:$8,0))</f>
        <v>0.32</v>
      </c>
      <c r="AH109" s="56">
        <f ca="1">INDEX(Parameters,MATCH($A109,Parameters!$A:$A,0),MATCH(AH$3,Parameters!$8:$8,0))</f>
        <v>0.32</v>
      </c>
      <c r="AI109" s="56">
        <f ca="1">INDEX(Parameters,MATCH($A109,Parameters!$A:$A,0),MATCH(AI$3,Parameters!$8:$8,0))</f>
        <v>0.32</v>
      </c>
      <c r="AJ109" s="56">
        <f ca="1">INDEX(Parameters,MATCH($A109,Parameters!$A:$A,0),MATCH(AJ$3,Parameters!$8:$8,0))</f>
        <v>0.32</v>
      </c>
      <c r="AK109" s="56">
        <f ca="1">INDEX(Parameters,MATCH($A109,Parameters!$A:$A,0),MATCH(AK$3,Parameters!$8:$8,0))</f>
        <v>0.32</v>
      </c>
      <c r="AL109" s="56">
        <f ca="1">INDEX(Parameters,MATCH($A109,Parameters!$A:$A,0),MATCH(AL$3,Parameters!$8:$8,0))</f>
        <v>0.32</v>
      </c>
      <c r="AM109" s="56"/>
      <c r="AN109" s="56"/>
      <c r="AO109" s="56"/>
      <c r="AP109" s="56"/>
      <c r="AQ109" s="56"/>
    </row>
    <row r="110" spans="1:43" ht="18" x14ac:dyDescent="0.35">
      <c r="A110" s="378" t="s">
        <v>672</v>
      </c>
      <c r="B110" s="25" t="s">
        <v>347</v>
      </c>
      <c r="C110" s="63" t="s">
        <v>511</v>
      </c>
      <c r="D110" s="25" t="s">
        <v>153</v>
      </c>
      <c r="E110" s="46" t="str">
        <f t="shared" si="2"/>
        <v>Dairy cattle</v>
      </c>
      <c r="F110" s="25" t="s">
        <v>318</v>
      </c>
      <c r="G110" s="223" t="s">
        <v>673</v>
      </c>
      <c r="H110" s="56">
        <f ca="1">H107+(H109*(H108-H107))-(H106*Parameters!K$18)</f>
        <v>5.0520564887999999</v>
      </c>
      <c r="I110" s="56">
        <f ca="1">I107+(I109*(I108-I107))-(I106*Parameters!L$18)</f>
        <v>5.0520564887999999</v>
      </c>
      <c r="J110" s="56">
        <f ca="1">J107+(J109*(J108-J107))-(J106*Parameters!M$18)</f>
        <v>5.0520564887999999</v>
      </c>
      <c r="K110" s="56">
        <f ca="1">K107+(K109*(K108-K107))-(K106*Parameters!N$18)</f>
        <v>5.0520564887999999</v>
      </c>
      <c r="L110" s="56">
        <f ca="1">L107+(L109*(L108-L107))-(L106*Parameters!O$18)</f>
        <v>5.0520564887999999</v>
      </c>
      <c r="M110" s="56">
        <f ca="1">M107+(M109*(M108-M107))-(M106*Parameters!P$18)</f>
        <v>5.0520564887999999</v>
      </c>
      <c r="N110" s="56">
        <f ca="1">N107+(N109*(N108-N107))-(N106*Parameters!Q$18)</f>
        <v>5.0520564887999999</v>
      </c>
      <c r="O110" s="56">
        <f ca="1">O107+(O109*(O108-O107))-(O106*Parameters!R$18)</f>
        <v>5.0520564887999999</v>
      </c>
      <c r="P110" s="56">
        <f ca="1">P107+(P109*(P108-P107))-(P106*Parameters!S$18)</f>
        <v>5.0520564887999999</v>
      </c>
      <c r="Q110" s="56">
        <f ca="1">Q107+(Q109*(Q108-Q107))-(Q106*Parameters!T$18)</f>
        <v>5.0520564887999999</v>
      </c>
      <c r="R110" s="56">
        <f ca="1">R107+(R109*(R108-R107))-(R106*Parameters!U$18)</f>
        <v>5.0520564887999999</v>
      </c>
      <c r="S110" s="56">
        <f ca="1">S107+(S109*(S108-S107))-(S106*Parameters!V$18)</f>
        <v>5.0520564887999999</v>
      </c>
      <c r="T110" s="56">
        <f ca="1">T107+(T109*(T108-T107))-(T106*Parameters!W$18)</f>
        <v>5.0520564887999999</v>
      </c>
      <c r="U110" s="56">
        <f ca="1">U107+(U109*(U108-U107))-(U106*Parameters!X$18)</f>
        <v>5.0520564887999999</v>
      </c>
      <c r="V110" s="56">
        <f ca="1">V107+(V109*(V108-V107))-(V106*Parameters!Y$18)</f>
        <v>5.0520564887999999</v>
      </c>
      <c r="W110" s="56">
        <f ca="1">W107+(W109*(W108-W107))-(W106*Parameters!Z$18)</f>
        <v>5.0520564887999999</v>
      </c>
      <c r="X110" s="56">
        <f ca="1">X107+(X109*(X108-X107))-(X106*Parameters!AA$18)</f>
        <v>5.0520564887999999</v>
      </c>
      <c r="Y110" s="56">
        <f ca="1">Y107+(Y109*(Y108-Y107))-(Y106*Parameters!AB$18)</f>
        <v>5.0520564887999999</v>
      </c>
      <c r="Z110" s="56">
        <f ca="1">Z107+(Z109*(Z108-Z107))-(Z106*Parameters!AC$18)</f>
        <v>5.0520564887999999</v>
      </c>
      <c r="AA110" s="56">
        <f ca="1">AA107+(AA109*(AA108-AA107))-(AA106*Parameters!AD$18)</f>
        <v>5.0520564887999999</v>
      </c>
      <c r="AB110" s="56">
        <f ca="1">AB107+(AB109*(AB108-AB107))-(AB106*Parameters!AE$18)</f>
        <v>5.0520564887999999</v>
      </c>
      <c r="AC110" s="56">
        <f ca="1">AC107+(AC109*(AC108-AC107))-(AC106*Parameters!AF$18)</f>
        <v>5.0520564887999999</v>
      </c>
      <c r="AD110" s="56">
        <f ca="1">AD107+(AD109*(AD108-AD107))-(AD106*Parameters!AG$18)</f>
        <v>5.0520564887999999</v>
      </c>
      <c r="AE110" s="56">
        <f ca="1">AE107+(AE109*(AE108-AE107))-(AE106*Parameters!AH$18)</f>
        <v>5.0520564887999999</v>
      </c>
      <c r="AF110" s="56">
        <f ca="1">AF107+(AF109*(AF108-AF107))-(AF106*Parameters!AI$18)</f>
        <v>5.0520564887999999</v>
      </c>
      <c r="AG110" s="56">
        <f ca="1">AG107+(AG109*(AG108-AG107))-(AG106*Parameters!AJ$18)</f>
        <v>5.0520564887999999</v>
      </c>
      <c r="AH110" s="56">
        <f ca="1">AH107+(AH109*(AH108-AH107))-(AH106*Parameters!AK$18)</f>
        <v>5.0520564887999999</v>
      </c>
      <c r="AI110" s="56">
        <f ca="1">AI107+(AI109*(AI108-AI107))-(AI106*Parameters!AL$18)</f>
        <v>5.0520564887999999</v>
      </c>
      <c r="AJ110" s="56">
        <f ca="1">AJ107+(AJ109*(AJ108-AJ107))-(AJ106*Parameters!AM$18)</f>
        <v>5.0520564887999999</v>
      </c>
      <c r="AK110" s="56">
        <f ca="1">AK107+(AK109*(AK108-AK107))-(AK106*Parameters!AN$18)</f>
        <v>5.0520564887999999</v>
      </c>
      <c r="AL110" s="56">
        <f ca="1">AL107+(AL109*(AL108-AL107))-(AL106*Parameters!AO$18)</f>
        <v>5.0520564887999999</v>
      </c>
      <c r="AM110" s="56"/>
      <c r="AN110" s="56"/>
      <c r="AO110" s="56"/>
      <c r="AP110" s="56"/>
      <c r="AQ110" s="56"/>
    </row>
    <row r="111" spans="1:43" ht="18" x14ac:dyDescent="0.35">
      <c r="A111" s="378" t="s">
        <v>674</v>
      </c>
      <c r="B111" s="25" t="s">
        <v>347</v>
      </c>
      <c r="C111" s="86" t="s">
        <v>512</v>
      </c>
      <c r="D111" s="53" t="s">
        <v>153</v>
      </c>
      <c r="E111" s="54" t="str">
        <f t="shared" si="2"/>
        <v>Dairy cattle</v>
      </c>
      <c r="F111" s="53" t="s">
        <v>703</v>
      </c>
      <c r="G111" s="223" t="s">
        <v>704</v>
      </c>
      <c r="H111" s="70">
        <f ca="1">H108-(H106*Parameters!K$18)</f>
        <v>7.6082172887999997</v>
      </c>
      <c r="I111" s="70">
        <f ca="1">I108-(I106*Parameters!L$18)</f>
        <v>7.6082172887999997</v>
      </c>
      <c r="J111" s="70">
        <f ca="1">J108-(J106*Parameters!M$18)</f>
        <v>7.6082172887999997</v>
      </c>
      <c r="K111" s="70">
        <f ca="1">K108-(K106*Parameters!N$18)</f>
        <v>7.6082172887999997</v>
      </c>
      <c r="L111" s="70">
        <f ca="1">L108-(L106*Parameters!O$18)</f>
        <v>7.6082172887999997</v>
      </c>
      <c r="M111" s="70">
        <f ca="1">M108-(M106*Parameters!P$18)</f>
        <v>7.6082172887999997</v>
      </c>
      <c r="N111" s="70">
        <f ca="1">N108-(N106*Parameters!Q$18)</f>
        <v>7.6082172887999997</v>
      </c>
      <c r="O111" s="70">
        <f ca="1">O108-(O106*Parameters!R$18)</f>
        <v>7.6082172887999997</v>
      </c>
      <c r="P111" s="70">
        <f ca="1">P108-(P106*Parameters!S$18)</f>
        <v>7.6082172887999997</v>
      </c>
      <c r="Q111" s="70">
        <f ca="1">Q108-(Q106*Parameters!T$18)</f>
        <v>7.6082172887999997</v>
      </c>
      <c r="R111" s="70">
        <f ca="1">R108-(R106*Parameters!U$18)</f>
        <v>7.6082172887999997</v>
      </c>
      <c r="S111" s="70">
        <f ca="1">S108-(S106*Parameters!V$18)</f>
        <v>7.6082172887999997</v>
      </c>
      <c r="T111" s="70">
        <f ca="1">T108-(T106*Parameters!W$18)</f>
        <v>7.6082172887999997</v>
      </c>
      <c r="U111" s="70">
        <f ca="1">U108-(U106*Parameters!X$18)</f>
        <v>7.6082172887999997</v>
      </c>
      <c r="V111" s="70">
        <f ca="1">V108-(V106*Parameters!Y$18)</f>
        <v>7.6082172887999997</v>
      </c>
      <c r="W111" s="70">
        <f ca="1">W108-(W106*Parameters!Z$18)</f>
        <v>7.6082172887999997</v>
      </c>
      <c r="X111" s="70">
        <f ca="1">X108-(X106*Parameters!AA$18)</f>
        <v>7.6082172887999997</v>
      </c>
      <c r="Y111" s="70">
        <f ca="1">Y108-(Y106*Parameters!AB$18)</f>
        <v>7.6082172887999997</v>
      </c>
      <c r="Z111" s="70">
        <f ca="1">Z108-(Z106*Parameters!AC$18)</f>
        <v>7.6082172887999997</v>
      </c>
      <c r="AA111" s="70">
        <f ca="1">AA108-(AA106*Parameters!AD$18)</f>
        <v>7.6082172887999997</v>
      </c>
      <c r="AB111" s="70">
        <f ca="1">AB108-(AB106*Parameters!AE$18)</f>
        <v>7.6082172887999997</v>
      </c>
      <c r="AC111" s="70">
        <f ca="1">AC108-(AC106*Parameters!AF$18)</f>
        <v>7.6082172887999997</v>
      </c>
      <c r="AD111" s="70">
        <f ca="1">AD108-(AD106*Parameters!AG$18)</f>
        <v>7.6082172887999997</v>
      </c>
      <c r="AE111" s="70">
        <f ca="1">AE108-(AE106*Parameters!AH$18)</f>
        <v>7.6082172887999997</v>
      </c>
      <c r="AF111" s="70">
        <f ca="1">AF108-(AF106*Parameters!AI$18)</f>
        <v>7.6082172887999997</v>
      </c>
      <c r="AG111" s="70">
        <f ca="1">AG108-(AG106*Parameters!AJ$18)</f>
        <v>7.6082172887999997</v>
      </c>
      <c r="AH111" s="70">
        <f ca="1">AH108-(AH106*Parameters!AK$18)</f>
        <v>7.6082172887999997</v>
      </c>
      <c r="AI111" s="70">
        <f ca="1">AI108-(AI106*Parameters!AL$18)</f>
        <v>7.6082172887999997</v>
      </c>
      <c r="AJ111" s="70">
        <f ca="1">AJ108-(AJ106*Parameters!AM$18)</f>
        <v>7.6082172887999997</v>
      </c>
      <c r="AK111" s="70">
        <f ca="1">AK108-(AK106*Parameters!AN$18)</f>
        <v>7.6082172887999997</v>
      </c>
      <c r="AL111" s="70">
        <f ca="1">AL108-(AL106*Parameters!AO$18)</f>
        <v>7.6082172887999997</v>
      </c>
      <c r="AM111" s="70"/>
      <c r="AN111" s="70"/>
      <c r="AO111" s="70"/>
      <c r="AP111" s="70"/>
      <c r="AQ111" s="70"/>
    </row>
    <row r="112" spans="1:43" ht="15.75" x14ac:dyDescent="0.25">
      <c r="A112" s="65" t="s">
        <v>68</v>
      </c>
      <c r="B112" s="145" t="s">
        <v>219</v>
      </c>
      <c r="C112" s="32"/>
      <c r="D112" s="145"/>
      <c r="E112" s="32"/>
      <c r="F112" s="32"/>
      <c r="G112" s="182"/>
      <c r="H112" s="158"/>
      <c r="I112" s="158"/>
      <c r="J112" s="158"/>
      <c r="K112" s="158"/>
      <c r="L112" s="158"/>
      <c r="M112" s="158"/>
      <c r="N112" s="158"/>
      <c r="O112" s="158"/>
      <c r="P112" s="158"/>
      <c r="Q112" s="158"/>
      <c r="R112" s="158"/>
      <c r="S112" s="158"/>
      <c r="T112" s="158"/>
      <c r="U112" s="158"/>
      <c r="V112" s="158"/>
      <c r="W112" s="158"/>
      <c r="X112" s="158"/>
      <c r="Y112" s="158"/>
      <c r="Z112" s="158"/>
      <c r="AA112" s="158"/>
      <c r="AB112" s="158"/>
      <c r="AC112" s="158"/>
      <c r="AD112" s="158"/>
      <c r="AE112" s="158"/>
      <c r="AF112" s="158"/>
      <c r="AG112" s="158"/>
      <c r="AH112" s="158"/>
      <c r="AI112" s="158"/>
      <c r="AJ112" s="158"/>
      <c r="AK112" s="158"/>
      <c r="AL112" s="158"/>
      <c r="AM112" s="158"/>
      <c r="AN112" s="158"/>
      <c r="AO112" s="158"/>
      <c r="AP112" s="158"/>
      <c r="AQ112" s="158"/>
    </row>
    <row r="113" spans="1:43" ht="18" x14ac:dyDescent="0.35">
      <c r="A113" s="382" t="s">
        <v>664</v>
      </c>
      <c r="B113" s="25" t="s">
        <v>165</v>
      </c>
      <c r="C113" s="63" t="s">
        <v>220</v>
      </c>
      <c r="D113" s="25" t="s">
        <v>153</v>
      </c>
      <c r="E113" s="46" t="str">
        <f t="shared" si="2"/>
        <v>Dairy cattle</v>
      </c>
      <c r="F113" s="25" t="s">
        <v>122</v>
      </c>
      <c r="G113" s="358"/>
      <c r="H113" s="56">
        <f ca="1">(H75+H81+H110)-SUM(H94:H97)</f>
        <v>24.850942778399993</v>
      </c>
      <c r="I113" s="56">
        <f t="shared" ref="I113:AL113" ca="1" si="65">(I75+I81+I110)-SUM(I94:I97)</f>
        <v>24.850942778399993</v>
      </c>
      <c r="J113" s="56">
        <f t="shared" ca="1" si="65"/>
        <v>24.850942778399993</v>
      </c>
      <c r="K113" s="56">
        <f t="shared" ca="1" si="65"/>
        <v>24.850942778399993</v>
      </c>
      <c r="L113" s="56">
        <f t="shared" ca="1" si="65"/>
        <v>24.850942778399993</v>
      </c>
      <c r="M113" s="56">
        <f t="shared" ca="1" si="65"/>
        <v>24.850942778399993</v>
      </c>
      <c r="N113" s="56">
        <f t="shared" ca="1" si="65"/>
        <v>24.850942778399993</v>
      </c>
      <c r="O113" s="56">
        <f t="shared" ca="1" si="65"/>
        <v>24.850942778399993</v>
      </c>
      <c r="P113" s="56">
        <f t="shared" ca="1" si="65"/>
        <v>24.850942778399993</v>
      </c>
      <c r="Q113" s="56">
        <f t="shared" ca="1" si="65"/>
        <v>24.850942778399993</v>
      </c>
      <c r="R113" s="56">
        <f t="shared" ca="1" si="65"/>
        <v>24.850942778399993</v>
      </c>
      <c r="S113" s="56">
        <f t="shared" ca="1" si="65"/>
        <v>24.850942778399993</v>
      </c>
      <c r="T113" s="56">
        <f t="shared" ca="1" si="65"/>
        <v>24.850942778399993</v>
      </c>
      <c r="U113" s="56">
        <f t="shared" ca="1" si="65"/>
        <v>24.850942778399993</v>
      </c>
      <c r="V113" s="56">
        <f t="shared" ca="1" si="65"/>
        <v>24.850942778399993</v>
      </c>
      <c r="W113" s="56">
        <f t="shared" ca="1" si="65"/>
        <v>24.850942778399993</v>
      </c>
      <c r="X113" s="56">
        <f t="shared" ca="1" si="65"/>
        <v>24.850942778399993</v>
      </c>
      <c r="Y113" s="56">
        <f t="shared" ca="1" si="65"/>
        <v>24.850942778399993</v>
      </c>
      <c r="Z113" s="56">
        <f t="shared" ca="1" si="65"/>
        <v>24.850942778399993</v>
      </c>
      <c r="AA113" s="56">
        <f t="shared" ca="1" si="65"/>
        <v>24.850942778399993</v>
      </c>
      <c r="AB113" s="56">
        <f t="shared" ca="1" si="65"/>
        <v>24.850942778399993</v>
      </c>
      <c r="AC113" s="56">
        <f t="shared" ca="1" si="65"/>
        <v>24.850942778399993</v>
      </c>
      <c r="AD113" s="56">
        <f t="shared" ca="1" si="65"/>
        <v>24.850942778399993</v>
      </c>
      <c r="AE113" s="56">
        <f t="shared" ca="1" si="65"/>
        <v>24.850942778399993</v>
      </c>
      <c r="AF113" s="56">
        <f t="shared" ca="1" si="65"/>
        <v>24.850942778399993</v>
      </c>
      <c r="AG113" s="56">
        <f t="shared" ca="1" si="65"/>
        <v>24.850942778399993</v>
      </c>
      <c r="AH113" s="56">
        <f t="shared" ca="1" si="65"/>
        <v>24.850942778399993</v>
      </c>
      <c r="AI113" s="56">
        <f t="shared" ca="1" si="65"/>
        <v>24.850942778399993</v>
      </c>
      <c r="AJ113" s="56">
        <f t="shared" ca="1" si="65"/>
        <v>24.850942778399993</v>
      </c>
      <c r="AK113" s="56">
        <f t="shared" ca="1" si="65"/>
        <v>24.850942778399993</v>
      </c>
      <c r="AL113" s="56">
        <f t="shared" ca="1" si="65"/>
        <v>24.850942778399993</v>
      </c>
      <c r="AM113" s="56"/>
      <c r="AN113" s="56"/>
      <c r="AO113" s="56"/>
      <c r="AP113" s="56"/>
      <c r="AQ113" s="56"/>
    </row>
    <row r="114" spans="1:43" ht="18" x14ac:dyDescent="0.35">
      <c r="A114" s="382" t="s">
        <v>665</v>
      </c>
      <c r="B114" s="25" t="s">
        <v>165</v>
      </c>
      <c r="C114" s="63" t="s">
        <v>221</v>
      </c>
      <c r="D114" s="25" t="s">
        <v>153</v>
      </c>
      <c r="E114" s="46" t="str">
        <f t="shared" ref="E114:E116" si="66">$A$1</f>
        <v>Dairy cattle</v>
      </c>
      <c r="F114" s="25" t="s">
        <v>122</v>
      </c>
      <c r="G114" s="358"/>
      <c r="H114" s="56">
        <f ca="1">(H76+H64+H111)-SUM(H94:H97)</f>
        <v>45.769983578400002</v>
      </c>
      <c r="I114" s="56">
        <f t="shared" ref="I114:AL114" ca="1" si="67">(I76+I64+I111)-SUM(I94:I97)</f>
        <v>45.769983578400002</v>
      </c>
      <c r="J114" s="56">
        <f t="shared" ca="1" si="67"/>
        <v>45.769983578400002</v>
      </c>
      <c r="K114" s="56">
        <f t="shared" ca="1" si="67"/>
        <v>45.769983578400002</v>
      </c>
      <c r="L114" s="56">
        <f t="shared" ca="1" si="67"/>
        <v>45.769983578400002</v>
      </c>
      <c r="M114" s="56">
        <f t="shared" ca="1" si="67"/>
        <v>45.769983578400002</v>
      </c>
      <c r="N114" s="56">
        <f t="shared" ca="1" si="67"/>
        <v>45.769983578400002</v>
      </c>
      <c r="O114" s="56">
        <f t="shared" ca="1" si="67"/>
        <v>45.769983578400002</v>
      </c>
      <c r="P114" s="56">
        <f t="shared" ca="1" si="67"/>
        <v>45.769983578400002</v>
      </c>
      <c r="Q114" s="56">
        <f t="shared" ca="1" si="67"/>
        <v>45.769983578400002</v>
      </c>
      <c r="R114" s="56">
        <f t="shared" ca="1" si="67"/>
        <v>45.769983578400002</v>
      </c>
      <c r="S114" s="56">
        <f t="shared" ca="1" si="67"/>
        <v>45.769983578400002</v>
      </c>
      <c r="T114" s="56">
        <f t="shared" ca="1" si="67"/>
        <v>45.769983578400002</v>
      </c>
      <c r="U114" s="56">
        <f t="shared" ca="1" si="67"/>
        <v>45.769983578400002</v>
      </c>
      <c r="V114" s="56">
        <f t="shared" ca="1" si="67"/>
        <v>45.769983578400002</v>
      </c>
      <c r="W114" s="56">
        <f t="shared" ca="1" si="67"/>
        <v>45.769983578400002</v>
      </c>
      <c r="X114" s="56">
        <f t="shared" ca="1" si="67"/>
        <v>45.769983578400002</v>
      </c>
      <c r="Y114" s="56">
        <f t="shared" ca="1" si="67"/>
        <v>45.769983578400002</v>
      </c>
      <c r="Z114" s="56">
        <f t="shared" ca="1" si="67"/>
        <v>45.769983578400002</v>
      </c>
      <c r="AA114" s="56">
        <f t="shared" ca="1" si="67"/>
        <v>45.769983578400002</v>
      </c>
      <c r="AB114" s="56">
        <f t="shared" ca="1" si="67"/>
        <v>45.769983578400002</v>
      </c>
      <c r="AC114" s="56">
        <f t="shared" ca="1" si="67"/>
        <v>45.769983578400002</v>
      </c>
      <c r="AD114" s="56">
        <f t="shared" ca="1" si="67"/>
        <v>45.769983578400002</v>
      </c>
      <c r="AE114" s="56">
        <f t="shared" ca="1" si="67"/>
        <v>45.769983578400002</v>
      </c>
      <c r="AF114" s="56">
        <f t="shared" ca="1" si="67"/>
        <v>45.769983578400002</v>
      </c>
      <c r="AG114" s="56">
        <f t="shared" ca="1" si="67"/>
        <v>45.769983578400002</v>
      </c>
      <c r="AH114" s="56">
        <f t="shared" ca="1" si="67"/>
        <v>45.769983578400002</v>
      </c>
      <c r="AI114" s="56">
        <f t="shared" ca="1" si="67"/>
        <v>45.769983578400002</v>
      </c>
      <c r="AJ114" s="56">
        <f t="shared" ca="1" si="67"/>
        <v>45.769983578400002</v>
      </c>
      <c r="AK114" s="56">
        <f t="shared" ca="1" si="67"/>
        <v>45.769983578400002</v>
      </c>
      <c r="AL114" s="56">
        <f t="shared" ca="1" si="67"/>
        <v>45.769983578400002</v>
      </c>
      <c r="AM114" s="56"/>
      <c r="AN114" s="56"/>
      <c r="AO114" s="56"/>
      <c r="AP114" s="56"/>
      <c r="AQ114" s="56"/>
    </row>
    <row r="115" spans="1:43" ht="18" x14ac:dyDescent="0.35">
      <c r="A115" s="89" t="s">
        <v>666</v>
      </c>
      <c r="B115" s="25" t="s">
        <v>165</v>
      </c>
      <c r="C115" s="63" t="s">
        <v>222</v>
      </c>
      <c r="D115" s="25" t="s">
        <v>153</v>
      </c>
      <c r="E115" s="46" t="str">
        <f t="shared" si="66"/>
        <v>Dairy cattle</v>
      </c>
      <c r="F115" s="25" t="s">
        <v>122</v>
      </c>
      <c r="G115" s="381"/>
      <c r="H115" s="56">
        <f ca="1">(H65+H77)-SUM(H98:H101)</f>
        <v>1.7090856479999985</v>
      </c>
      <c r="I115" s="56">
        <f t="shared" ref="I115:AL115" ca="1" si="68">(I65+I77)-SUM(I98:I101)</f>
        <v>1.7090856479999985</v>
      </c>
      <c r="J115" s="56">
        <f t="shared" ca="1" si="68"/>
        <v>1.7090856479999985</v>
      </c>
      <c r="K115" s="56">
        <f t="shared" ca="1" si="68"/>
        <v>1.7090856479999985</v>
      </c>
      <c r="L115" s="56">
        <f t="shared" ca="1" si="68"/>
        <v>1.7090856479999985</v>
      </c>
      <c r="M115" s="56">
        <f t="shared" ca="1" si="68"/>
        <v>1.7090856479999985</v>
      </c>
      <c r="N115" s="56">
        <f t="shared" ca="1" si="68"/>
        <v>1.7090856479999985</v>
      </c>
      <c r="O115" s="56">
        <f t="shared" ca="1" si="68"/>
        <v>1.7090856479999985</v>
      </c>
      <c r="P115" s="56">
        <f t="shared" ca="1" si="68"/>
        <v>1.7090856479999985</v>
      </c>
      <c r="Q115" s="56">
        <f t="shared" ca="1" si="68"/>
        <v>1.7090856479999985</v>
      </c>
      <c r="R115" s="56">
        <f t="shared" ca="1" si="68"/>
        <v>1.7090856479999985</v>
      </c>
      <c r="S115" s="56">
        <f t="shared" ca="1" si="68"/>
        <v>1.7090856479999985</v>
      </c>
      <c r="T115" s="56">
        <f t="shared" ca="1" si="68"/>
        <v>1.7090856479999985</v>
      </c>
      <c r="U115" s="56">
        <f t="shared" ca="1" si="68"/>
        <v>1.7090856479999985</v>
      </c>
      <c r="V115" s="56">
        <f t="shared" ca="1" si="68"/>
        <v>1.7090856479999985</v>
      </c>
      <c r="W115" s="56">
        <f t="shared" ca="1" si="68"/>
        <v>1.7090856479999985</v>
      </c>
      <c r="X115" s="56">
        <f t="shared" ca="1" si="68"/>
        <v>1.7090856479999985</v>
      </c>
      <c r="Y115" s="56">
        <f t="shared" ca="1" si="68"/>
        <v>1.7090856479999985</v>
      </c>
      <c r="Z115" s="56">
        <f t="shared" ca="1" si="68"/>
        <v>1.7090856479999985</v>
      </c>
      <c r="AA115" s="56">
        <f t="shared" ca="1" si="68"/>
        <v>1.7090856479999985</v>
      </c>
      <c r="AB115" s="56">
        <f t="shared" ca="1" si="68"/>
        <v>1.7090856479999985</v>
      </c>
      <c r="AC115" s="56">
        <f t="shared" ca="1" si="68"/>
        <v>1.7090856479999985</v>
      </c>
      <c r="AD115" s="56">
        <f t="shared" ca="1" si="68"/>
        <v>1.7090856479999985</v>
      </c>
      <c r="AE115" s="56">
        <f t="shared" ca="1" si="68"/>
        <v>1.7090856479999985</v>
      </c>
      <c r="AF115" s="56">
        <f t="shared" ca="1" si="68"/>
        <v>1.7090856479999985</v>
      </c>
      <c r="AG115" s="56">
        <f t="shared" ca="1" si="68"/>
        <v>1.7090856479999985</v>
      </c>
      <c r="AH115" s="56">
        <f t="shared" ca="1" si="68"/>
        <v>1.7090856479999985</v>
      </c>
      <c r="AI115" s="56">
        <f t="shared" ca="1" si="68"/>
        <v>1.7090856479999985</v>
      </c>
      <c r="AJ115" s="56">
        <f t="shared" ca="1" si="68"/>
        <v>1.7090856479999985</v>
      </c>
      <c r="AK115" s="56">
        <f t="shared" ca="1" si="68"/>
        <v>1.7090856479999985</v>
      </c>
      <c r="AL115" s="56">
        <f t="shared" ca="1" si="68"/>
        <v>1.7090856479999985</v>
      </c>
      <c r="AM115" s="56"/>
      <c r="AN115" s="56"/>
      <c r="AO115" s="56"/>
      <c r="AP115" s="56"/>
      <c r="AQ115" s="56"/>
    </row>
    <row r="116" spans="1:43" ht="18" x14ac:dyDescent="0.35">
      <c r="A116" s="89" t="s">
        <v>667</v>
      </c>
      <c r="B116" s="25" t="s">
        <v>165</v>
      </c>
      <c r="C116" s="63" t="s">
        <v>223</v>
      </c>
      <c r="D116" s="25" t="s">
        <v>153</v>
      </c>
      <c r="E116" s="46" t="str">
        <f t="shared" si="66"/>
        <v>Dairy cattle</v>
      </c>
      <c r="F116" s="25" t="s">
        <v>122</v>
      </c>
      <c r="G116" s="181"/>
      <c r="H116" s="56">
        <f ca="1">(H66+H78)-SUM(H98:H101)</f>
        <v>7.7134656479999961</v>
      </c>
      <c r="I116" s="56">
        <f t="shared" ref="I116:AL116" ca="1" si="69">(I66+I78)-SUM(I98:I101)</f>
        <v>7.7134656479999961</v>
      </c>
      <c r="J116" s="56">
        <f t="shared" ca="1" si="69"/>
        <v>7.7134656479999961</v>
      </c>
      <c r="K116" s="56">
        <f t="shared" ca="1" si="69"/>
        <v>7.7134656479999961</v>
      </c>
      <c r="L116" s="56">
        <f t="shared" ca="1" si="69"/>
        <v>7.7134656479999961</v>
      </c>
      <c r="M116" s="56">
        <f t="shared" ca="1" si="69"/>
        <v>7.7134656479999961</v>
      </c>
      <c r="N116" s="56">
        <f t="shared" ca="1" si="69"/>
        <v>7.7134656479999961</v>
      </c>
      <c r="O116" s="56">
        <f t="shared" ca="1" si="69"/>
        <v>7.7134656479999961</v>
      </c>
      <c r="P116" s="56">
        <f t="shared" ca="1" si="69"/>
        <v>7.7134656479999961</v>
      </c>
      <c r="Q116" s="56">
        <f t="shared" ca="1" si="69"/>
        <v>7.7134656479999961</v>
      </c>
      <c r="R116" s="56">
        <f t="shared" ca="1" si="69"/>
        <v>7.7134656479999961</v>
      </c>
      <c r="S116" s="56">
        <f t="shared" ca="1" si="69"/>
        <v>7.7134656479999961</v>
      </c>
      <c r="T116" s="56">
        <f t="shared" ca="1" si="69"/>
        <v>7.7134656479999961</v>
      </c>
      <c r="U116" s="56">
        <f t="shared" ca="1" si="69"/>
        <v>7.7134656479999961</v>
      </c>
      <c r="V116" s="56">
        <f t="shared" ca="1" si="69"/>
        <v>7.7134656479999961</v>
      </c>
      <c r="W116" s="56">
        <f t="shared" ca="1" si="69"/>
        <v>7.7134656479999961</v>
      </c>
      <c r="X116" s="56">
        <f t="shared" ca="1" si="69"/>
        <v>7.7134656479999961</v>
      </c>
      <c r="Y116" s="56">
        <f t="shared" ca="1" si="69"/>
        <v>7.7134656479999961</v>
      </c>
      <c r="Z116" s="56">
        <f t="shared" ca="1" si="69"/>
        <v>7.7134656479999961</v>
      </c>
      <c r="AA116" s="56">
        <f t="shared" ca="1" si="69"/>
        <v>7.7134656479999961</v>
      </c>
      <c r="AB116" s="56">
        <f t="shared" ca="1" si="69"/>
        <v>7.7134656479999961</v>
      </c>
      <c r="AC116" s="56">
        <f t="shared" ca="1" si="69"/>
        <v>7.7134656479999961</v>
      </c>
      <c r="AD116" s="56">
        <f t="shared" ca="1" si="69"/>
        <v>7.7134656479999961</v>
      </c>
      <c r="AE116" s="56">
        <f t="shared" ca="1" si="69"/>
        <v>7.7134656479999961</v>
      </c>
      <c r="AF116" s="56">
        <f t="shared" ca="1" si="69"/>
        <v>7.7134656479999961</v>
      </c>
      <c r="AG116" s="56">
        <f t="shared" ca="1" si="69"/>
        <v>7.7134656479999961</v>
      </c>
      <c r="AH116" s="56">
        <f t="shared" ca="1" si="69"/>
        <v>7.7134656479999961</v>
      </c>
      <c r="AI116" s="56">
        <f t="shared" ca="1" si="69"/>
        <v>7.7134656479999961</v>
      </c>
      <c r="AJ116" s="56">
        <f t="shared" ca="1" si="69"/>
        <v>7.7134656479999961</v>
      </c>
      <c r="AK116" s="56">
        <f t="shared" ca="1" si="69"/>
        <v>7.7134656479999961</v>
      </c>
      <c r="AL116" s="56">
        <f t="shared" ca="1" si="69"/>
        <v>7.7134656479999961</v>
      </c>
      <c r="AM116" s="56"/>
      <c r="AN116" s="56"/>
      <c r="AO116" s="56"/>
      <c r="AP116" s="56"/>
      <c r="AQ116" s="56"/>
    </row>
    <row r="117" spans="1:43" x14ac:dyDescent="0.25">
      <c r="A117" s="105" t="s">
        <v>513</v>
      </c>
      <c r="B117" s="25"/>
      <c r="C117" s="82" t="s">
        <v>405</v>
      </c>
      <c r="D117" s="26" t="s">
        <v>153</v>
      </c>
      <c r="E117" s="108"/>
      <c r="F117" s="26" t="s">
        <v>122</v>
      </c>
      <c r="G117" s="225" t="str">
        <f ca="1">IFERROR(IF(SUM($H117:AQ117)=0,"OK","Error - all years do not = 0"),"Error - check input data")</f>
        <v>OK</v>
      </c>
      <c r="H117" s="74">
        <f ca="1">(H81+ H110 + (((H28+H34)-(H49+H51))*(1-(H61 + H68))))-SUM(H94:H97)-H113</f>
        <v>0</v>
      </c>
      <c r="I117" s="74">
        <f t="shared" ref="I117:AL117" ca="1" si="70">(I81+ I110 + (((I28+I34)-(I49+I51))*(1-(I61 + I68))))-SUM(I94:I97)-I113</f>
        <v>0</v>
      </c>
      <c r="J117" s="74">
        <f t="shared" ca="1" si="70"/>
        <v>0</v>
      </c>
      <c r="K117" s="74">
        <f t="shared" ca="1" si="70"/>
        <v>0</v>
      </c>
      <c r="L117" s="74">
        <f t="shared" ca="1" si="70"/>
        <v>0</v>
      </c>
      <c r="M117" s="74">
        <f t="shared" ca="1" si="70"/>
        <v>0</v>
      </c>
      <c r="N117" s="74">
        <f t="shared" ca="1" si="70"/>
        <v>0</v>
      </c>
      <c r="O117" s="74">
        <f t="shared" ca="1" si="70"/>
        <v>0</v>
      </c>
      <c r="P117" s="74">
        <f t="shared" ca="1" si="70"/>
        <v>0</v>
      </c>
      <c r="Q117" s="74">
        <f t="shared" ca="1" si="70"/>
        <v>0</v>
      </c>
      <c r="R117" s="74">
        <f t="shared" ca="1" si="70"/>
        <v>0</v>
      </c>
      <c r="S117" s="74">
        <f t="shared" ca="1" si="70"/>
        <v>0</v>
      </c>
      <c r="T117" s="74">
        <f t="shared" ca="1" si="70"/>
        <v>0</v>
      </c>
      <c r="U117" s="74">
        <f t="shared" ca="1" si="70"/>
        <v>0</v>
      </c>
      <c r="V117" s="74">
        <f t="shared" ca="1" si="70"/>
        <v>0</v>
      </c>
      <c r="W117" s="74">
        <f t="shared" ca="1" si="70"/>
        <v>0</v>
      </c>
      <c r="X117" s="74">
        <f t="shared" ca="1" si="70"/>
        <v>0</v>
      </c>
      <c r="Y117" s="74">
        <f t="shared" ca="1" si="70"/>
        <v>0</v>
      </c>
      <c r="Z117" s="74">
        <f t="shared" ca="1" si="70"/>
        <v>0</v>
      </c>
      <c r="AA117" s="74">
        <f t="shared" ca="1" si="70"/>
        <v>0</v>
      </c>
      <c r="AB117" s="74">
        <f t="shared" ca="1" si="70"/>
        <v>0</v>
      </c>
      <c r="AC117" s="74">
        <f t="shared" ca="1" si="70"/>
        <v>0</v>
      </c>
      <c r="AD117" s="74">
        <f t="shared" ca="1" si="70"/>
        <v>0</v>
      </c>
      <c r="AE117" s="74">
        <f t="shared" ca="1" si="70"/>
        <v>0</v>
      </c>
      <c r="AF117" s="74">
        <f t="shared" ca="1" si="70"/>
        <v>0</v>
      </c>
      <c r="AG117" s="74">
        <f t="shared" ca="1" si="70"/>
        <v>0</v>
      </c>
      <c r="AH117" s="74">
        <f t="shared" ca="1" si="70"/>
        <v>0</v>
      </c>
      <c r="AI117" s="74">
        <f t="shared" ca="1" si="70"/>
        <v>0</v>
      </c>
      <c r="AJ117" s="74">
        <f t="shared" ca="1" si="70"/>
        <v>0</v>
      </c>
      <c r="AK117" s="74">
        <f t="shared" ca="1" si="70"/>
        <v>0</v>
      </c>
      <c r="AL117" s="74">
        <f t="shared" ca="1" si="70"/>
        <v>0</v>
      </c>
      <c r="AM117" s="74"/>
      <c r="AN117" s="74"/>
      <c r="AO117" s="74"/>
      <c r="AP117" s="74"/>
      <c r="AQ117" s="74"/>
    </row>
    <row r="118" spans="1:43" ht="18" x14ac:dyDescent="0.25">
      <c r="A118" s="106" t="s">
        <v>525</v>
      </c>
      <c r="B118" s="25"/>
      <c r="C118" s="82" t="s">
        <v>406</v>
      </c>
      <c r="D118" s="26" t="s">
        <v>153</v>
      </c>
      <c r="E118" s="108"/>
      <c r="F118" s="26" t="s">
        <v>122</v>
      </c>
      <c r="G118" s="225" t="str">
        <f ca="1">IFERROR(IF(ROUND(SUM($H118:AQ118),10)=0,"OK","Error - all years do not = 0"),"Error - check input data")</f>
        <v>OK</v>
      </c>
      <c r="H118" s="74">
        <f ca="1">(((H35-(H53*H56) - H50) * (1-H71)) - SUM(H98:H101)) - H115</f>
        <v>0</v>
      </c>
      <c r="I118" s="74">
        <f t="shared" ref="I118:AL118" ca="1" si="71">(((I35-(I53*I56) - I50) * (1-I71)) - SUM(I98:I101)) - I115</f>
        <v>0</v>
      </c>
      <c r="J118" s="74">
        <f t="shared" ca="1" si="71"/>
        <v>0</v>
      </c>
      <c r="K118" s="74">
        <f t="shared" ca="1" si="71"/>
        <v>0</v>
      </c>
      <c r="L118" s="74">
        <f t="shared" ca="1" si="71"/>
        <v>0</v>
      </c>
      <c r="M118" s="74">
        <f t="shared" ca="1" si="71"/>
        <v>0</v>
      </c>
      <c r="N118" s="74">
        <f t="shared" ca="1" si="71"/>
        <v>0</v>
      </c>
      <c r="O118" s="74">
        <f t="shared" ca="1" si="71"/>
        <v>0</v>
      </c>
      <c r="P118" s="74">
        <f t="shared" ca="1" si="71"/>
        <v>0</v>
      </c>
      <c r="Q118" s="74">
        <f t="shared" ca="1" si="71"/>
        <v>0</v>
      </c>
      <c r="R118" s="74">
        <f t="shared" ca="1" si="71"/>
        <v>0</v>
      </c>
      <c r="S118" s="74">
        <f t="shared" ca="1" si="71"/>
        <v>0</v>
      </c>
      <c r="T118" s="74">
        <f t="shared" ca="1" si="71"/>
        <v>0</v>
      </c>
      <c r="U118" s="74">
        <f t="shared" ca="1" si="71"/>
        <v>0</v>
      </c>
      <c r="V118" s="74">
        <f t="shared" ca="1" si="71"/>
        <v>0</v>
      </c>
      <c r="W118" s="74">
        <f t="shared" ca="1" si="71"/>
        <v>0</v>
      </c>
      <c r="X118" s="74">
        <f t="shared" ca="1" si="71"/>
        <v>0</v>
      </c>
      <c r="Y118" s="74">
        <f t="shared" ca="1" si="71"/>
        <v>0</v>
      </c>
      <c r="Z118" s="74">
        <f t="shared" ca="1" si="71"/>
        <v>0</v>
      </c>
      <c r="AA118" s="74">
        <f t="shared" ca="1" si="71"/>
        <v>0</v>
      </c>
      <c r="AB118" s="74">
        <f t="shared" ca="1" si="71"/>
        <v>0</v>
      </c>
      <c r="AC118" s="74">
        <f t="shared" ca="1" si="71"/>
        <v>0</v>
      </c>
      <c r="AD118" s="74">
        <f t="shared" ca="1" si="71"/>
        <v>0</v>
      </c>
      <c r="AE118" s="74">
        <f t="shared" ca="1" si="71"/>
        <v>0</v>
      </c>
      <c r="AF118" s="74">
        <f t="shared" ca="1" si="71"/>
        <v>0</v>
      </c>
      <c r="AG118" s="74">
        <f t="shared" ca="1" si="71"/>
        <v>0</v>
      </c>
      <c r="AH118" s="74">
        <f t="shared" ca="1" si="71"/>
        <v>0</v>
      </c>
      <c r="AI118" s="74">
        <f t="shared" ca="1" si="71"/>
        <v>0</v>
      </c>
      <c r="AJ118" s="74">
        <f t="shared" ca="1" si="71"/>
        <v>0</v>
      </c>
      <c r="AK118" s="74">
        <f t="shared" ca="1" si="71"/>
        <v>0</v>
      </c>
      <c r="AL118" s="74">
        <f t="shared" ca="1" si="71"/>
        <v>0</v>
      </c>
      <c r="AM118" s="74"/>
      <c r="AN118" s="74"/>
      <c r="AO118" s="74"/>
      <c r="AP118" s="74"/>
      <c r="AQ118" s="74"/>
    </row>
    <row r="119" spans="1:43" ht="15.75" x14ac:dyDescent="0.25">
      <c r="A119" s="65" t="s">
        <v>69</v>
      </c>
      <c r="B119" s="145" t="s">
        <v>514</v>
      </c>
      <c r="C119" s="32"/>
      <c r="D119" s="32"/>
      <c r="E119" s="32"/>
      <c r="F119" s="32"/>
      <c r="G119" s="222"/>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row>
    <row r="120" spans="1:43" x14ac:dyDescent="0.25">
      <c r="A120" s="66" t="str">
        <f t="shared" ref="A120:A121" si="72">C120&amp;"_"&amp;E120</f>
        <v>EF_NH3_applic_slurry_Dairy cattle</v>
      </c>
      <c r="B120" s="25" t="s">
        <v>128</v>
      </c>
      <c r="C120" s="2" t="s">
        <v>322</v>
      </c>
      <c r="D120" s="77" t="str">
        <f ca="1">VLOOKUP(A120,Parameters,4,0)</f>
        <v>NH3-N</v>
      </c>
      <c r="E120" s="46" t="str">
        <f t="shared" ref="E120:E195" si="73">$A$1</f>
        <v>Dairy cattle</v>
      </c>
      <c r="F120" s="77" t="str">
        <f ca="1">VLOOKUP(A120,Parameters,6,0)</f>
        <v>Fraction TAN</v>
      </c>
      <c r="G120" s="175"/>
      <c r="H120" s="56">
        <f ca="1">INDEX(Parameters,MATCH($A120,Parameters!$A:$A,0),MATCH(H$3,Parameters!$8:$8,0))</f>
        <v>0.55000000000000004</v>
      </c>
      <c r="I120" s="56">
        <f ca="1">INDEX(Parameters,MATCH($A120,Parameters!$A:$A,0),MATCH(I$3,Parameters!$8:$8,0))</f>
        <v>0.55000000000000004</v>
      </c>
      <c r="J120" s="56">
        <f ca="1">INDEX(Parameters,MATCH($A120,Parameters!$A:$A,0),MATCH(J$3,Parameters!$8:$8,0))</f>
        <v>0.55000000000000004</v>
      </c>
      <c r="K120" s="56">
        <f ca="1">INDEX(Parameters,MATCH($A120,Parameters!$A:$A,0),MATCH(K$3,Parameters!$8:$8,0))</f>
        <v>0.55000000000000004</v>
      </c>
      <c r="L120" s="56">
        <f ca="1">INDEX(Parameters,MATCH($A120,Parameters!$A:$A,0),MATCH(L$3,Parameters!$8:$8,0))</f>
        <v>0.55000000000000004</v>
      </c>
      <c r="M120" s="56">
        <f ca="1">INDEX(Parameters,MATCH($A120,Parameters!$A:$A,0),MATCH(M$3,Parameters!$8:$8,0))</f>
        <v>0.55000000000000004</v>
      </c>
      <c r="N120" s="56">
        <f ca="1">INDEX(Parameters,MATCH($A120,Parameters!$A:$A,0),MATCH(N$3,Parameters!$8:$8,0))</f>
        <v>0.55000000000000004</v>
      </c>
      <c r="O120" s="56">
        <f ca="1">INDEX(Parameters,MATCH($A120,Parameters!$A:$A,0),MATCH(O$3,Parameters!$8:$8,0))</f>
        <v>0.55000000000000004</v>
      </c>
      <c r="P120" s="56">
        <f ca="1">INDEX(Parameters,MATCH($A120,Parameters!$A:$A,0),MATCH(P$3,Parameters!$8:$8,0))</f>
        <v>0.55000000000000004</v>
      </c>
      <c r="Q120" s="56">
        <f ca="1">INDEX(Parameters,MATCH($A120,Parameters!$A:$A,0),MATCH(Q$3,Parameters!$8:$8,0))</f>
        <v>0.55000000000000004</v>
      </c>
      <c r="R120" s="56">
        <f ca="1">INDEX(Parameters,MATCH($A120,Parameters!$A:$A,0),MATCH(R$3,Parameters!$8:$8,0))</f>
        <v>0.55000000000000004</v>
      </c>
      <c r="S120" s="56">
        <f ca="1">INDEX(Parameters,MATCH($A120,Parameters!$A:$A,0),MATCH(S$3,Parameters!$8:$8,0))</f>
        <v>0.55000000000000004</v>
      </c>
      <c r="T120" s="56">
        <f ca="1">INDEX(Parameters,MATCH($A120,Parameters!$A:$A,0),MATCH(T$3,Parameters!$8:$8,0))</f>
        <v>0.55000000000000004</v>
      </c>
      <c r="U120" s="56">
        <f ca="1">INDEX(Parameters,MATCH($A120,Parameters!$A:$A,0),MATCH(U$3,Parameters!$8:$8,0))</f>
        <v>0.55000000000000004</v>
      </c>
      <c r="V120" s="56">
        <f ca="1">INDEX(Parameters,MATCH($A120,Parameters!$A:$A,0),MATCH(V$3,Parameters!$8:$8,0))</f>
        <v>0.55000000000000004</v>
      </c>
      <c r="W120" s="56">
        <f ca="1">INDEX(Parameters,MATCH($A120,Parameters!$A:$A,0),MATCH(W$3,Parameters!$8:$8,0))</f>
        <v>0.55000000000000004</v>
      </c>
      <c r="X120" s="56">
        <f ca="1">INDEX(Parameters,MATCH($A120,Parameters!$A:$A,0),MATCH(X$3,Parameters!$8:$8,0))</f>
        <v>0.55000000000000004</v>
      </c>
      <c r="Y120" s="56">
        <f ca="1">INDEX(Parameters,MATCH($A120,Parameters!$A:$A,0),MATCH(Y$3,Parameters!$8:$8,0))</f>
        <v>0.55000000000000004</v>
      </c>
      <c r="Z120" s="56">
        <f ca="1">INDEX(Parameters,MATCH($A120,Parameters!$A:$A,0),MATCH(Z$3,Parameters!$8:$8,0))</f>
        <v>0.55000000000000004</v>
      </c>
      <c r="AA120" s="56">
        <f ca="1">INDEX(Parameters,MATCH($A120,Parameters!$A:$A,0),MATCH(AA$3,Parameters!$8:$8,0))</f>
        <v>0.55000000000000004</v>
      </c>
      <c r="AB120" s="56">
        <f ca="1">INDEX(Parameters,MATCH($A120,Parameters!$A:$A,0),MATCH(AB$3,Parameters!$8:$8,0))</f>
        <v>0.55000000000000004</v>
      </c>
      <c r="AC120" s="56">
        <f ca="1">INDEX(Parameters,MATCH($A120,Parameters!$A:$A,0),MATCH(AC$3,Parameters!$8:$8,0))</f>
        <v>0.55000000000000004</v>
      </c>
      <c r="AD120" s="56">
        <f ca="1">INDEX(Parameters,MATCH($A120,Parameters!$A:$A,0),MATCH(AD$3,Parameters!$8:$8,0))</f>
        <v>0.55000000000000004</v>
      </c>
      <c r="AE120" s="56">
        <f ca="1">INDEX(Parameters,MATCH($A120,Parameters!$A:$A,0),MATCH(AE$3,Parameters!$8:$8,0))</f>
        <v>0.55000000000000004</v>
      </c>
      <c r="AF120" s="56">
        <f ca="1">INDEX(Parameters,MATCH($A120,Parameters!$A:$A,0),MATCH(AF$3,Parameters!$8:$8,0))</f>
        <v>0.55000000000000004</v>
      </c>
      <c r="AG120" s="56">
        <f ca="1">INDEX(Parameters,MATCH($A120,Parameters!$A:$A,0),MATCH(AG$3,Parameters!$8:$8,0))</f>
        <v>0.55000000000000004</v>
      </c>
      <c r="AH120" s="56">
        <f ca="1">INDEX(Parameters,MATCH($A120,Parameters!$A:$A,0),MATCH(AH$3,Parameters!$8:$8,0))</f>
        <v>0.55000000000000004</v>
      </c>
      <c r="AI120" s="56">
        <f ca="1">INDEX(Parameters,MATCH($A120,Parameters!$A:$A,0),MATCH(AI$3,Parameters!$8:$8,0))</f>
        <v>0.55000000000000004</v>
      </c>
      <c r="AJ120" s="56">
        <f ca="1">INDEX(Parameters,MATCH($A120,Parameters!$A:$A,0),MATCH(AJ$3,Parameters!$8:$8,0))</f>
        <v>0.55000000000000004</v>
      </c>
      <c r="AK120" s="56">
        <f ca="1">INDEX(Parameters,MATCH($A120,Parameters!$A:$A,0),MATCH(AK$3,Parameters!$8:$8,0))</f>
        <v>0.55000000000000004</v>
      </c>
      <c r="AL120" s="56">
        <f ca="1">INDEX(Parameters,MATCH($A120,Parameters!$A:$A,0),MATCH(AL$3,Parameters!$8:$8,0))</f>
        <v>0.55000000000000004</v>
      </c>
      <c r="AM120" s="56"/>
      <c r="AN120" s="56"/>
      <c r="AO120" s="56"/>
      <c r="AP120" s="56"/>
      <c r="AQ120" s="56"/>
    </row>
    <row r="121" spans="1:43" x14ac:dyDescent="0.25">
      <c r="A121" s="66" t="str">
        <f t="shared" si="72"/>
        <v>EF_NH3_applic_solid_Dairy cattle</v>
      </c>
      <c r="B121" s="25" t="s">
        <v>128</v>
      </c>
      <c r="C121" s="2" t="s">
        <v>323</v>
      </c>
      <c r="D121" s="77" t="str">
        <f ca="1">VLOOKUP(A121,Parameters,4,0)</f>
        <v>NH3-N</v>
      </c>
      <c r="E121" s="46" t="str">
        <f t="shared" si="73"/>
        <v>Dairy cattle</v>
      </c>
      <c r="F121" s="77" t="str">
        <f ca="1">VLOOKUP(A121,Parameters,6,0)</f>
        <v>Fraction TAN</v>
      </c>
      <c r="G121" s="175"/>
      <c r="H121" s="56">
        <f ca="1">INDEX(Parameters,MATCH($A121,Parameters!$A:$A,0),MATCH(H$3,Parameters!$8:$8,0))</f>
        <v>0.68</v>
      </c>
      <c r="I121" s="56">
        <f ca="1">INDEX(Parameters,MATCH($A121,Parameters!$A:$A,0),MATCH(I$3,Parameters!$8:$8,0))</f>
        <v>0.68</v>
      </c>
      <c r="J121" s="56">
        <f ca="1">INDEX(Parameters,MATCH($A121,Parameters!$A:$A,0),MATCH(J$3,Parameters!$8:$8,0))</f>
        <v>0.68</v>
      </c>
      <c r="K121" s="56">
        <f ca="1">INDEX(Parameters,MATCH($A121,Parameters!$A:$A,0),MATCH(K$3,Parameters!$8:$8,0))</f>
        <v>0.68</v>
      </c>
      <c r="L121" s="56">
        <f ca="1">INDEX(Parameters,MATCH($A121,Parameters!$A:$A,0),MATCH(L$3,Parameters!$8:$8,0))</f>
        <v>0.68</v>
      </c>
      <c r="M121" s="56">
        <f ca="1">INDEX(Parameters,MATCH($A121,Parameters!$A:$A,0),MATCH(M$3,Parameters!$8:$8,0))</f>
        <v>0.68</v>
      </c>
      <c r="N121" s="56">
        <f ca="1">INDEX(Parameters,MATCH($A121,Parameters!$A:$A,0),MATCH(N$3,Parameters!$8:$8,0))</f>
        <v>0.68</v>
      </c>
      <c r="O121" s="56">
        <f ca="1">INDEX(Parameters,MATCH($A121,Parameters!$A:$A,0),MATCH(O$3,Parameters!$8:$8,0))</f>
        <v>0.68</v>
      </c>
      <c r="P121" s="56">
        <f ca="1">INDEX(Parameters,MATCH($A121,Parameters!$A:$A,0),MATCH(P$3,Parameters!$8:$8,0))</f>
        <v>0.68</v>
      </c>
      <c r="Q121" s="56">
        <f ca="1">INDEX(Parameters,MATCH($A121,Parameters!$A:$A,0),MATCH(Q$3,Parameters!$8:$8,0))</f>
        <v>0.68</v>
      </c>
      <c r="R121" s="56">
        <f ca="1">INDEX(Parameters,MATCH($A121,Parameters!$A:$A,0),MATCH(R$3,Parameters!$8:$8,0))</f>
        <v>0.68</v>
      </c>
      <c r="S121" s="56">
        <f ca="1">INDEX(Parameters,MATCH($A121,Parameters!$A:$A,0),MATCH(S$3,Parameters!$8:$8,0))</f>
        <v>0.68</v>
      </c>
      <c r="T121" s="56">
        <f ca="1">INDEX(Parameters,MATCH($A121,Parameters!$A:$A,0),MATCH(T$3,Parameters!$8:$8,0))</f>
        <v>0.68</v>
      </c>
      <c r="U121" s="56">
        <f ca="1">INDEX(Parameters,MATCH($A121,Parameters!$A:$A,0),MATCH(U$3,Parameters!$8:$8,0))</f>
        <v>0.68</v>
      </c>
      <c r="V121" s="56">
        <f ca="1">INDEX(Parameters,MATCH($A121,Parameters!$A:$A,0),MATCH(V$3,Parameters!$8:$8,0))</f>
        <v>0.68</v>
      </c>
      <c r="W121" s="56">
        <f ca="1">INDEX(Parameters,MATCH($A121,Parameters!$A:$A,0),MATCH(W$3,Parameters!$8:$8,0))</f>
        <v>0.68</v>
      </c>
      <c r="X121" s="56">
        <f ca="1">INDEX(Parameters,MATCH($A121,Parameters!$A:$A,0),MATCH(X$3,Parameters!$8:$8,0))</f>
        <v>0.68</v>
      </c>
      <c r="Y121" s="56">
        <f ca="1">INDEX(Parameters,MATCH($A121,Parameters!$A:$A,0),MATCH(Y$3,Parameters!$8:$8,0))</f>
        <v>0.68</v>
      </c>
      <c r="Z121" s="56">
        <f ca="1">INDEX(Parameters,MATCH($A121,Parameters!$A:$A,0),MATCH(Z$3,Parameters!$8:$8,0))</f>
        <v>0.68</v>
      </c>
      <c r="AA121" s="56">
        <f ca="1">INDEX(Parameters,MATCH($A121,Parameters!$A:$A,0),MATCH(AA$3,Parameters!$8:$8,0))</f>
        <v>0.68</v>
      </c>
      <c r="AB121" s="56">
        <f ca="1">INDEX(Parameters,MATCH($A121,Parameters!$A:$A,0),MATCH(AB$3,Parameters!$8:$8,0))</f>
        <v>0.68</v>
      </c>
      <c r="AC121" s="56">
        <f ca="1">INDEX(Parameters,MATCH($A121,Parameters!$A:$A,0),MATCH(AC$3,Parameters!$8:$8,0))</f>
        <v>0.68</v>
      </c>
      <c r="AD121" s="56">
        <f ca="1">INDEX(Parameters,MATCH($A121,Parameters!$A:$A,0),MATCH(AD$3,Parameters!$8:$8,0))</f>
        <v>0.68</v>
      </c>
      <c r="AE121" s="56">
        <f ca="1">INDEX(Parameters,MATCH($A121,Parameters!$A:$A,0),MATCH(AE$3,Parameters!$8:$8,0))</f>
        <v>0.68</v>
      </c>
      <c r="AF121" s="56">
        <f ca="1">INDEX(Parameters,MATCH($A121,Parameters!$A:$A,0),MATCH(AF$3,Parameters!$8:$8,0))</f>
        <v>0.68</v>
      </c>
      <c r="AG121" s="56">
        <f ca="1">INDEX(Parameters,MATCH($A121,Parameters!$A:$A,0),MATCH(AG$3,Parameters!$8:$8,0))</f>
        <v>0.68</v>
      </c>
      <c r="AH121" s="56">
        <f ca="1">INDEX(Parameters,MATCH($A121,Parameters!$A:$A,0),MATCH(AH$3,Parameters!$8:$8,0))</f>
        <v>0.68</v>
      </c>
      <c r="AI121" s="56">
        <f ca="1">INDEX(Parameters,MATCH($A121,Parameters!$A:$A,0),MATCH(AI$3,Parameters!$8:$8,0))</f>
        <v>0.68</v>
      </c>
      <c r="AJ121" s="56">
        <f ca="1">INDEX(Parameters,MATCH($A121,Parameters!$A:$A,0),MATCH(AJ$3,Parameters!$8:$8,0))</f>
        <v>0.68</v>
      </c>
      <c r="AK121" s="56">
        <f ca="1">INDEX(Parameters,MATCH($A121,Parameters!$A:$A,0),MATCH(AK$3,Parameters!$8:$8,0))</f>
        <v>0.68</v>
      </c>
      <c r="AL121" s="56">
        <f ca="1">INDEX(Parameters,MATCH($A121,Parameters!$A:$A,0),MATCH(AL$3,Parameters!$8:$8,0))</f>
        <v>0.68</v>
      </c>
      <c r="AM121" s="56"/>
      <c r="AN121" s="56"/>
      <c r="AO121" s="56"/>
      <c r="AP121" s="56"/>
      <c r="AQ121" s="56"/>
    </row>
    <row r="122" spans="1:43" ht="18.75" x14ac:dyDescent="0.35">
      <c r="A122" s="382" t="s">
        <v>319</v>
      </c>
      <c r="B122" s="25" t="s">
        <v>128</v>
      </c>
      <c r="C122" s="69" t="s">
        <v>226</v>
      </c>
      <c r="D122" s="25" t="s">
        <v>252</v>
      </c>
      <c r="E122" s="46" t="str">
        <f t="shared" si="73"/>
        <v>Dairy cattle</v>
      </c>
      <c r="F122" s="25" t="s">
        <v>122</v>
      </c>
      <c r="G122" s="358"/>
      <c r="H122" s="56">
        <f t="shared" ref="H122:AL122" ca="1" si="74">H113*H120</f>
        <v>13.668018528119998</v>
      </c>
      <c r="I122" s="56">
        <f t="shared" ca="1" si="74"/>
        <v>13.668018528119998</v>
      </c>
      <c r="J122" s="56">
        <f t="shared" ca="1" si="74"/>
        <v>13.668018528119998</v>
      </c>
      <c r="K122" s="56">
        <f t="shared" ca="1" si="74"/>
        <v>13.668018528119998</v>
      </c>
      <c r="L122" s="56">
        <f t="shared" ca="1" si="74"/>
        <v>13.668018528119998</v>
      </c>
      <c r="M122" s="56">
        <f t="shared" ca="1" si="74"/>
        <v>13.668018528119998</v>
      </c>
      <c r="N122" s="56">
        <f t="shared" ca="1" si="74"/>
        <v>13.668018528119998</v>
      </c>
      <c r="O122" s="56">
        <f t="shared" ca="1" si="74"/>
        <v>13.668018528119998</v>
      </c>
      <c r="P122" s="56">
        <f t="shared" ca="1" si="74"/>
        <v>13.668018528119998</v>
      </c>
      <c r="Q122" s="56">
        <f t="shared" ca="1" si="74"/>
        <v>13.668018528119998</v>
      </c>
      <c r="R122" s="56">
        <f t="shared" ca="1" si="74"/>
        <v>13.668018528119998</v>
      </c>
      <c r="S122" s="56">
        <f t="shared" ca="1" si="74"/>
        <v>13.668018528119998</v>
      </c>
      <c r="T122" s="56">
        <f t="shared" ca="1" si="74"/>
        <v>13.668018528119998</v>
      </c>
      <c r="U122" s="56">
        <f t="shared" ca="1" si="74"/>
        <v>13.668018528119998</v>
      </c>
      <c r="V122" s="56">
        <f t="shared" ca="1" si="74"/>
        <v>13.668018528119998</v>
      </c>
      <c r="W122" s="56">
        <f t="shared" ca="1" si="74"/>
        <v>13.668018528119998</v>
      </c>
      <c r="X122" s="56">
        <f t="shared" ca="1" si="74"/>
        <v>13.668018528119998</v>
      </c>
      <c r="Y122" s="56">
        <f t="shared" ca="1" si="74"/>
        <v>13.668018528119998</v>
      </c>
      <c r="Z122" s="56">
        <f t="shared" ca="1" si="74"/>
        <v>13.668018528119998</v>
      </c>
      <c r="AA122" s="56">
        <f t="shared" ca="1" si="74"/>
        <v>13.668018528119998</v>
      </c>
      <c r="AB122" s="56">
        <f t="shared" ca="1" si="74"/>
        <v>13.668018528119998</v>
      </c>
      <c r="AC122" s="56">
        <f t="shared" ca="1" si="74"/>
        <v>13.668018528119998</v>
      </c>
      <c r="AD122" s="56">
        <f t="shared" ca="1" si="74"/>
        <v>13.668018528119998</v>
      </c>
      <c r="AE122" s="56">
        <f t="shared" ca="1" si="74"/>
        <v>13.668018528119998</v>
      </c>
      <c r="AF122" s="56">
        <f t="shared" ca="1" si="74"/>
        <v>13.668018528119998</v>
      </c>
      <c r="AG122" s="56">
        <f t="shared" ca="1" si="74"/>
        <v>13.668018528119998</v>
      </c>
      <c r="AH122" s="56">
        <f t="shared" ca="1" si="74"/>
        <v>13.668018528119998</v>
      </c>
      <c r="AI122" s="56">
        <f t="shared" ca="1" si="74"/>
        <v>13.668018528119998</v>
      </c>
      <c r="AJ122" s="56">
        <f t="shared" ca="1" si="74"/>
        <v>13.668018528119998</v>
      </c>
      <c r="AK122" s="56">
        <f t="shared" ca="1" si="74"/>
        <v>13.668018528119998</v>
      </c>
      <c r="AL122" s="56">
        <f t="shared" ca="1" si="74"/>
        <v>13.668018528119998</v>
      </c>
      <c r="AM122" s="56"/>
      <c r="AN122" s="56"/>
      <c r="AO122" s="56"/>
      <c r="AP122" s="56"/>
      <c r="AQ122" s="56"/>
    </row>
    <row r="123" spans="1:43" ht="18.75" x14ac:dyDescent="0.35">
      <c r="A123" s="89" t="s">
        <v>320</v>
      </c>
      <c r="B123" s="25" t="s">
        <v>128</v>
      </c>
      <c r="C123" s="69" t="s">
        <v>227</v>
      </c>
      <c r="D123" s="25" t="s">
        <v>252</v>
      </c>
      <c r="E123" s="46" t="str">
        <f t="shared" si="73"/>
        <v>Dairy cattle</v>
      </c>
      <c r="F123" s="25" t="s">
        <v>122</v>
      </c>
      <c r="G123" s="181"/>
      <c r="H123" s="56">
        <f t="shared" ref="H123:AL123" ca="1" si="75">H115*H121</f>
        <v>1.162178240639999</v>
      </c>
      <c r="I123" s="56">
        <f t="shared" ca="1" si="75"/>
        <v>1.162178240639999</v>
      </c>
      <c r="J123" s="56">
        <f t="shared" ca="1" si="75"/>
        <v>1.162178240639999</v>
      </c>
      <c r="K123" s="56">
        <f t="shared" ca="1" si="75"/>
        <v>1.162178240639999</v>
      </c>
      <c r="L123" s="56">
        <f t="shared" ca="1" si="75"/>
        <v>1.162178240639999</v>
      </c>
      <c r="M123" s="56">
        <f t="shared" ca="1" si="75"/>
        <v>1.162178240639999</v>
      </c>
      <c r="N123" s="56">
        <f t="shared" ca="1" si="75"/>
        <v>1.162178240639999</v>
      </c>
      <c r="O123" s="56">
        <f t="shared" ca="1" si="75"/>
        <v>1.162178240639999</v>
      </c>
      <c r="P123" s="56">
        <f t="shared" ca="1" si="75"/>
        <v>1.162178240639999</v>
      </c>
      <c r="Q123" s="56">
        <f t="shared" ca="1" si="75"/>
        <v>1.162178240639999</v>
      </c>
      <c r="R123" s="56">
        <f t="shared" ca="1" si="75"/>
        <v>1.162178240639999</v>
      </c>
      <c r="S123" s="56">
        <f t="shared" ca="1" si="75"/>
        <v>1.162178240639999</v>
      </c>
      <c r="T123" s="56">
        <f t="shared" ca="1" si="75"/>
        <v>1.162178240639999</v>
      </c>
      <c r="U123" s="56">
        <f t="shared" ca="1" si="75"/>
        <v>1.162178240639999</v>
      </c>
      <c r="V123" s="56">
        <f t="shared" ca="1" si="75"/>
        <v>1.162178240639999</v>
      </c>
      <c r="W123" s="56">
        <f t="shared" ca="1" si="75"/>
        <v>1.162178240639999</v>
      </c>
      <c r="X123" s="56">
        <f t="shared" ca="1" si="75"/>
        <v>1.162178240639999</v>
      </c>
      <c r="Y123" s="56">
        <f t="shared" ca="1" si="75"/>
        <v>1.162178240639999</v>
      </c>
      <c r="Z123" s="56">
        <f t="shared" ca="1" si="75"/>
        <v>1.162178240639999</v>
      </c>
      <c r="AA123" s="56">
        <f t="shared" ca="1" si="75"/>
        <v>1.162178240639999</v>
      </c>
      <c r="AB123" s="56">
        <f t="shared" ca="1" si="75"/>
        <v>1.162178240639999</v>
      </c>
      <c r="AC123" s="56">
        <f t="shared" ca="1" si="75"/>
        <v>1.162178240639999</v>
      </c>
      <c r="AD123" s="56">
        <f t="shared" ca="1" si="75"/>
        <v>1.162178240639999</v>
      </c>
      <c r="AE123" s="56">
        <f t="shared" ca="1" si="75"/>
        <v>1.162178240639999</v>
      </c>
      <c r="AF123" s="56">
        <f t="shared" ca="1" si="75"/>
        <v>1.162178240639999</v>
      </c>
      <c r="AG123" s="56">
        <f t="shared" ca="1" si="75"/>
        <v>1.162178240639999</v>
      </c>
      <c r="AH123" s="56">
        <f t="shared" ca="1" si="75"/>
        <v>1.162178240639999</v>
      </c>
      <c r="AI123" s="56">
        <f t="shared" ca="1" si="75"/>
        <v>1.162178240639999</v>
      </c>
      <c r="AJ123" s="56">
        <f t="shared" ca="1" si="75"/>
        <v>1.162178240639999</v>
      </c>
      <c r="AK123" s="56">
        <f t="shared" ca="1" si="75"/>
        <v>1.162178240639999</v>
      </c>
      <c r="AL123" s="56">
        <f t="shared" ca="1" si="75"/>
        <v>1.162178240639999</v>
      </c>
      <c r="AM123" s="56"/>
      <c r="AN123" s="56"/>
      <c r="AO123" s="56"/>
      <c r="AP123" s="56"/>
      <c r="AQ123" s="56"/>
    </row>
    <row r="124" spans="1:43" ht="15.75" x14ac:dyDescent="0.25">
      <c r="A124" s="65" t="s">
        <v>70</v>
      </c>
      <c r="B124" s="145" t="s">
        <v>735</v>
      </c>
      <c r="C124" s="32"/>
      <c r="D124" s="32"/>
      <c r="E124" s="32"/>
      <c r="F124" s="32"/>
      <c r="G124" s="222"/>
      <c r="H124" s="157"/>
      <c r="I124" s="157"/>
      <c r="J124" s="157"/>
      <c r="K124" s="157"/>
      <c r="L124" s="157"/>
      <c r="M124" s="157"/>
      <c r="N124" s="157"/>
      <c r="O124" s="157"/>
      <c r="P124" s="157"/>
      <c r="Q124" s="157"/>
      <c r="R124" s="157"/>
      <c r="S124" s="157"/>
      <c r="T124" s="157"/>
      <c r="U124" s="157"/>
      <c r="V124" s="157"/>
      <c r="W124" s="157"/>
      <c r="X124" s="157"/>
      <c r="Y124" s="157"/>
      <c r="Z124" s="157"/>
      <c r="AA124" s="157"/>
      <c r="AB124" s="157"/>
      <c r="AC124" s="157"/>
      <c r="AD124" s="157"/>
      <c r="AE124" s="157"/>
      <c r="AF124" s="157"/>
      <c r="AG124" s="157"/>
      <c r="AH124" s="157"/>
      <c r="AI124" s="157"/>
      <c r="AJ124" s="157"/>
      <c r="AK124" s="157"/>
      <c r="AL124" s="157"/>
      <c r="AM124" s="157"/>
      <c r="AN124" s="157"/>
      <c r="AO124" s="157"/>
      <c r="AP124" s="157"/>
      <c r="AQ124" s="157"/>
    </row>
    <row r="125" spans="1:43" ht="18" x14ac:dyDescent="0.35">
      <c r="A125" s="382" t="s">
        <v>325</v>
      </c>
      <c r="B125" s="25"/>
      <c r="C125" s="63" t="s">
        <v>228</v>
      </c>
      <c r="D125" s="25" t="s">
        <v>153</v>
      </c>
      <c r="E125" s="46" t="str">
        <f t="shared" ref="E125:E126" si="76">$A$1</f>
        <v>Dairy cattle</v>
      </c>
      <c r="F125" s="25" t="s">
        <v>122</v>
      </c>
      <c r="G125" s="358"/>
      <c r="H125" s="56">
        <f t="shared" ref="H125:AL125" ca="1" si="77">H113-H122</f>
        <v>11.182924250279996</v>
      </c>
      <c r="I125" s="56">
        <f t="shared" ca="1" si="77"/>
        <v>11.182924250279996</v>
      </c>
      <c r="J125" s="56">
        <f t="shared" ca="1" si="77"/>
        <v>11.182924250279996</v>
      </c>
      <c r="K125" s="56">
        <f t="shared" ca="1" si="77"/>
        <v>11.182924250279996</v>
      </c>
      <c r="L125" s="56">
        <f t="shared" ca="1" si="77"/>
        <v>11.182924250279996</v>
      </c>
      <c r="M125" s="56">
        <f t="shared" ca="1" si="77"/>
        <v>11.182924250279996</v>
      </c>
      <c r="N125" s="56">
        <f t="shared" ca="1" si="77"/>
        <v>11.182924250279996</v>
      </c>
      <c r="O125" s="56">
        <f t="shared" ca="1" si="77"/>
        <v>11.182924250279996</v>
      </c>
      <c r="P125" s="56">
        <f t="shared" ca="1" si="77"/>
        <v>11.182924250279996</v>
      </c>
      <c r="Q125" s="56">
        <f t="shared" ca="1" si="77"/>
        <v>11.182924250279996</v>
      </c>
      <c r="R125" s="56">
        <f t="shared" ca="1" si="77"/>
        <v>11.182924250279996</v>
      </c>
      <c r="S125" s="56">
        <f t="shared" ca="1" si="77"/>
        <v>11.182924250279996</v>
      </c>
      <c r="T125" s="56">
        <f t="shared" ca="1" si="77"/>
        <v>11.182924250279996</v>
      </c>
      <c r="U125" s="56">
        <f t="shared" ca="1" si="77"/>
        <v>11.182924250279996</v>
      </c>
      <c r="V125" s="56">
        <f t="shared" ca="1" si="77"/>
        <v>11.182924250279996</v>
      </c>
      <c r="W125" s="56">
        <f t="shared" ca="1" si="77"/>
        <v>11.182924250279996</v>
      </c>
      <c r="X125" s="56">
        <f t="shared" ca="1" si="77"/>
        <v>11.182924250279996</v>
      </c>
      <c r="Y125" s="56">
        <f t="shared" ca="1" si="77"/>
        <v>11.182924250279996</v>
      </c>
      <c r="Z125" s="56">
        <f t="shared" ca="1" si="77"/>
        <v>11.182924250279996</v>
      </c>
      <c r="AA125" s="56">
        <f t="shared" ca="1" si="77"/>
        <v>11.182924250279996</v>
      </c>
      <c r="AB125" s="56">
        <f t="shared" ca="1" si="77"/>
        <v>11.182924250279996</v>
      </c>
      <c r="AC125" s="56">
        <f t="shared" ca="1" si="77"/>
        <v>11.182924250279996</v>
      </c>
      <c r="AD125" s="56">
        <f t="shared" ca="1" si="77"/>
        <v>11.182924250279996</v>
      </c>
      <c r="AE125" s="56">
        <f t="shared" ca="1" si="77"/>
        <v>11.182924250279996</v>
      </c>
      <c r="AF125" s="56">
        <f t="shared" ca="1" si="77"/>
        <v>11.182924250279996</v>
      </c>
      <c r="AG125" s="56">
        <f t="shared" ca="1" si="77"/>
        <v>11.182924250279996</v>
      </c>
      <c r="AH125" s="56">
        <f t="shared" ca="1" si="77"/>
        <v>11.182924250279996</v>
      </c>
      <c r="AI125" s="56">
        <f t="shared" ca="1" si="77"/>
        <v>11.182924250279996</v>
      </c>
      <c r="AJ125" s="56">
        <f t="shared" ca="1" si="77"/>
        <v>11.182924250279996</v>
      </c>
      <c r="AK125" s="56">
        <f t="shared" ca="1" si="77"/>
        <v>11.182924250279996</v>
      </c>
      <c r="AL125" s="56">
        <f t="shared" ca="1" si="77"/>
        <v>11.182924250279996</v>
      </c>
      <c r="AM125" s="56"/>
      <c r="AN125" s="56"/>
      <c r="AO125" s="56"/>
      <c r="AP125" s="56"/>
      <c r="AQ125" s="56"/>
    </row>
    <row r="126" spans="1:43" ht="18" x14ac:dyDescent="0.35">
      <c r="A126" s="382" t="s">
        <v>326</v>
      </c>
      <c r="B126" s="25"/>
      <c r="C126" s="63" t="s">
        <v>229</v>
      </c>
      <c r="D126" s="25" t="s">
        <v>153</v>
      </c>
      <c r="E126" s="46" t="str">
        <f t="shared" si="76"/>
        <v>Dairy cattle</v>
      </c>
      <c r="F126" s="25" t="s">
        <v>122</v>
      </c>
      <c r="G126" s="358"/>
      <c r="H126" s="56">
        <f t="shared" ref="H126:AL126" ca="1" si="78">H114-H122</f>
        <v>32.10196505028</v>
      </c>
      <c r="I126" s="56">
        <f t="shared" ca="1" si="78"/>
        <v>32.10196505028</v>
      </c>
      <c r="J126" s="56">
        <f t="shared" ca="1" si="78"/>
        <v>32.10196505028</v>
      </c>
      <c r="K126" s="56">
        <f t="shared" ca="1" si="78"/>
        <v>32.10196505028</v>
      </c>
      <c r="L126" s="56">
        <f t="shared" ca="1" si="78"/>
        <v>32.10196505028</v>
      </c>
      <c r="M126" s="56">
        <f t="shared" ca="1" si="78"/>
        <v>32.10196505028</v>
      </c>
      <c r="N126" s="56">
        <f t="shared" ca="1" si="78"/>
        <v>32.10196505028</v>
      </c>
      <c r="O126" s="56">
        <f t="shared" ca="1" si="78"/>
        <v>32.10196505028</v>
      </c>
      <c r="P126" s="56">
        <f t="shared" ca="1" si="78"/>
        <v>32.10196505028</v>
      </c>
      <c r="Q126" s="56">
        <f t="shared" ca="1" si="78"/>
        <v>32.10196505028</v>
      </c>
      <c r="R126" s="56">
        <f t="shared" ca="1" si="78"/>
        <v>32.10196505028</v>
      </c>
      <c r="S126" s="56">
        <f t="shared" ca="1" si="78"/>
        <v>32.10196505028</v>
      </c>
      <c r="T126" s="56">
        <f t="shared" ca="1" si="78"/>
        <v>32.10196505028</v>
      </c>
      <c r="U126" s="56">
        <f t="shared" ca="1" si="78"/>
        <v>32.10196505028</v>
      </c>
      <c r="V126" s="56">
        <f t="shared" ca="1" si="78"/>
        <v>32.10196505028</v>
      </c>
      <c r="W126" s="56">
        <f t="shared" ca="1" si="78"/>
        <v>32.10196505028</v>
      </c>
      <c r="X126" s="56">
        <f t="shared" ca="1" si="78"/>
        <v>32.10196505028</v>
      </c>
      <c r="Y126" s="56">
        <f t="shared" ca="1" si="78"/>
        <v>32.10196505028</v>
      </c>
      <c r="Z126" s="56">
        <f t="shared" ca="1" si="78"/>
        <v>32.10196505028</v>
      </c>
      <c r="AA126" s="56">
        <f t="shared" ca="1" si="78"/>
        <v>32.10196505028</v>
      </c>
      <c r="AB126" s="56">
        <f t="shared" ca="1" si="78"/>
        <v>32.10196505028</v>
      </c>
      <c r="AC126" s="56">
        <f t="shared" ca="1" si="78"/>
        <v>32.10196505028</v>
      </c>
      <c r="AD126" s="56">
        <f t="shared" ca="1" si="78"/>
        <v>32.10196505028</v>
      </c>
      <c r="AE126" s="56">
        <f t="shared" ca="1" si="78"/>
        <v>32.10196505028</v>
      </c>
      <c r="AF126" s="56">
        <f t="shared" ca="1" si="78"/>
        <v>32.10196505028</v>
      </c>
      <c r="AG126" s="56">
        <f t="shared" ca="1" si="78"/>
        <v>32.10196505028</v>
      </c>
      <c r="AH126" s="56">
        <f t="shared" ca="1" si="78"/>
        <v>32.10196505028</v>
      </c>
      <c r="AI126" s="56">
        <f t="shared" ca="1" si="78"/>
        <v>32.10196505028</v>
      </c>
      <c r="AJ126" s="56">
        <f t="shared" ca="1" si="78"/>
        <v>32.10196505028</v>
      </c>
      <c r="AK126" s="56">
        <f t="shared" ca="1" si="78"/>
        <v>32.10196505028</v>
      </c>
      <c r="AL126" s="56">
        <f t="shared" ca="1" si="78"/>
        <v>32.10196505028</v>
      </c>
      <c r="AM126" s="56"/>
      <c r="AN126" s="56"/>
      <c r="AO126" s="56"/>
      <c r="AP126" s="56"/>
      <c r="AQ126" s="56"/>
    </row>
    <row r="127" spans="1:43" ht="18" x14ac:dyDescent="0.35">
      <c r="A127" s="89" t="s">
        <v>327</v>
      </c>
      <c r="B127" s="25"/>
      <c r="C127" s="63" t="s">
        <v>706</v>
      </c>
      <c r="D127" s="25" t="s">
        <v>153</v>
      </c>
      <c r="E127" s="46" t="str">
        <f t="shared" si="73"/>
        <v>Dairy cattle</v>
      </c>
      <c r="F127" s="25" t="s">
        <v>122</v>
      </c>
      <c r="G127" s="181"/>
      <c r="H127" s="56">
        <f t="shared" ref="H127:AL127" ca="1" si="79">H115-H123</f>
        <v>0.54690740735999954</v>
      </c>
      <c r="I127" s="56">
        <f t="shared" ca="1" si="79"/>
        <v>0.54690740735999954</v>
      </c>
      <c r="J127" s="56">
        <f t="shared" ca="1" si="79"/>
        <v>0.54690740735999954</v>
      </c>
      <c r="K127" s="56">
        <f t="shared" ca="1" si="79"/>
        <v>0.54690740735999954</v>
      </c>
      <c r="L127" s="56">
        <f t="shared" ca="1" si="79"/>
        <v>0.54690740735999954</v>
      </c>
      <c r="M127" s="56">
        <f t="shared" ca="1" si="79"/>
        <v>0.54690740735999954</v>
      </c>
      <c r="N127" s="56">
        <f t="shared" ca="1" si="79"/>
        <v>0.54690740735999954</v>
      </c>
      <c r="O127" s="56">
        <f t="shared" ca="1" si="79"/>
        <v>0.54690740735999954</v>
      </c>
      <c r="P127" s="56">
        <f t="shared" ca="1" si="79"/>
        <v>0.54690740735999954</v>
      </c>
      <c r="Q127" s="56">
        <f t="shared" ca="1" si="79"/>
        <v>0.54690740735999954</v>
      </c>
      <c r="R127" s="56">
        <f t="shared" ca="1" si="79"/>
        <v>0.54690740735999954</v>
      </c>
      <c r="S127" s="56">
        <f t="shared" ca="1" si="79"/>
        <v>0.54690740735999954</v>
      </c>
      <c r="T127" s="56">
        <f t="shared" ca="1" si="79"/>
        <v>0.54690740735999954</v>
      </c>
      <c r="U127" s="56">
        <f t="shared" ca="1" si="79"/>
        <v>0.54690740735999954</v>
      </c>
      <c r="V127" s="56">
        <f t="shared" ca="1" si="79"/>
        <v>0.54690740735999954</v>
      </c>
      <c r="W127" s="56">
        <f t="shared" ca="1" si="79"/>
        <v>0.54690740735999954</v>
      </c>
      <c r="X127" s="56">
        <f t="shared" ca="1" si="79"/>
        <v>0.54690740735999954</v>
      </c>
      <c r="Y127" s="56">
        <f t="shared" ca="1" si="79"/>
        <v>0.54690740735999954</v>
      </c>
      <c r="Z127" s="56">
        <f t="shared" ca="1" si="79"/>
        <v>0.54690740735999954</v>
      </c>
      <c r="AA127" s="56">
        <f t="shared" ca="1" si="79"/>
        <v>0.54690740735999954</v>
      </c>
      <c r="AB127" s="56">
        <f t="shared" ca="1" si="79"/>
        <v>0.54690740735999954</v>
      </c>
      <c r="AC127" s="56">
        <f t="shared" ca="1" si="79"/>
        <v>0.54690740735999954</v>
      </c>
      <c r="AD127" s="56">
        <f t="shared" ca="1" si="79"/>
        <v>0.54690740735999954</v>
      </c>
      <c r="AE127" s="56">
        <f t="shared" ca="1" si="79"/>
        <v>0.54690740735999954</v>
      </c>
      <c r="AF127" s="56">
        <f t="shared" ca="1" si="79"/>
        <v>0.54690740735999954</v>
      </c>
      <c r="AG127" s="56">
        <f t="shared" ca="1" si="79"/>
        <v>0.54690740735999954</v>
      </c>
      <c r="AH127" s="56">
        <f t="shared" ca="1" si="79"/>
        <v>0.54690740735999954</v>
      </c>
      <c r="AI127" s="56">
        <f t="shared" ca="1" si="79"/>
        <v>0.54690740735999954</v>
      </c>
      <c r="AJ127" s="56">
        <f t="shared" ca="1" si="79"/>
        <v>0.54690740735999954</v>
      </c>
      <c r="AK127" s="56">
        <f t="shared" ca="1" si="79"/>
        <v>0.54690740735999954</v>
      </c>
      <c r="AL127" s="56">
        <f t="shared" ca="1" si="79"/>
        <v>0.54690740735999954</v>
      </c>
      <c r="AM127" s="56"/>
      <c r="AN127" s="56"/>
      <c r="AO127" s="56"/>
      <c r="AP127" s="56"/>
      <c r="AQ127" s="56"/>
    </row>
    <row r="128" spans="1:43" ht="18" x14ac:dyDescent="0.35">
      <c r="A128" s="89" t="s">
        <v>328</v>
      </c>
      <c r="B128" s="25"/>
      <c r="C128" s="63" t="s">
        <v>230</v>
      </c>
      <c r="D128" s="25" t="s">
        <v>153</v>
      </c>
      <c r="E128" s="46" t="str">
        <f t="shared" si="73"/>
        <v>Dairy cattle</v>
      </c>
      <c r="F128" s="25" t="s">
        <v>122</v>
      </c>
      <c r="G128" s="181"/>
      <c r="H128" s="56">
        <f t="shared" ref="H128:AL128" ca="1" si="80">H116-H123</f>
        <v>6.5512874073599967</v>
      </c>
      <c r="I128" s="56">
        <f t="shared" ca="1" si="80"/>
        <v>6.5512874073599967</v>
      </c>
      <c r="J128" s="56">
        <f t="shared" ca="1" si="80"/>
        <v>6.5512874073599967</v>
      </c>
      <c r="K128" s="56">
        <f t="shared" ca="1" si="80"/>
        <v>6.5512874073599967</v>
      </c>
      <c r="L128" s="56">
        <f t="shared" ca="1" si="80"/>
        <v>6.5512874073599967</v>
      </c>
      <c r="M128" s="56">
        <f t="shared" ca="1" si="80"/>
        <v>6.5512874073599967</v>
      </c>
      <c r="N128" s="56">
        <f t="shared" ca="1" si="80"/>
        <v>6.5512874073599967</v>
      </c>
      <c r="O128" s="56">
        <f t="shared" ca="1" si="80"/>
        <v>6.5512874073599967</v>
      </c>
      <c r="P128" s="56">
        <f t="shared" ca="1" si="80"/>
        <v>6.5512874073599967</v>
      </c>
      <c r="Q128" s="56">
        <f t="shared" ca="1" si="80"/>
        <v>6.5512874073599967</v>
      </c>
      <c r="R128" s="56">
        <f t="shared" ca="1" si="80"/>
        <v>6.5512874073599967</v>
      </c>
      <c r="S128" s="56">
        <f t="shared" ca="1" si="80"/>
        <v>6.5512874073599967</v>
      </c>
      <c r="T128" s="56">
        <f t="shared" ca="1" si="80"/>
        <v>6.5512874073599967</v>
      </c>
      <c r="U128" s="56">
        <f t="shared" ca="1" si="80"/>
        <v>6.5512874073599967</v>
      </c>
      <c r="V128" s="56">
        <f t="shared" ca="1" si="80"/>
        <v>6.5512874073599967</v>
      </c>
      <c r="W128" s="56">
        <f t="shared" ca="1" si="80"/>
        <v>6.5512874073599967</v>
      </c>
      <c r="X128" s="56">
        <f t="shared" ca="1" si="80"/>
        <v>6.5512874073599967</v>
      </c>
      <c r="Y128" s="56">
        <f t="shared" ca="1" si="80"/>
        <v>6.5512874073599967</v>
      </c>
      <c r="Z128" s="56">
        <f t="shared" ca="1" si="80"/>
        <v>6.5512874073599967</v>
      </c>
      <c r="AA128" s="56">
        <f t="shared" ca="1" si="80"/>
        <v>6.5512874073599967</v>
      </c>
      <c r="AB128" s="56">
        <f t="shared" ca="1" si="80"/>
        <v>6.5512874073599967</v>
      </c>
      <c r="AC128" s="56">
        <f t="shared" ca="1" si="80"/>
        <v>6.5512874073599967</v>
      </c>
      <c r="AD128" s="56">
        <f t="shared" ca="1" si="80"/>
        <v>6.5512874073599967</v>
      </c>
      <c r="AE128" s="56">
        <f t="shared" ca="1" si="80"/>
        <v>6.5512874073599967</v>
      </c>
      <c r="AF128" s="56">
        <f t="shared" ca="1" si="80"/>
        <v>6.5512874073599967</v>
      </c>
      <c r="AG128" s="56">
        <f t="shared" ca="1" si="80"/>
        <v>6.5512874073599967</v>
      </c>
      <c r="AH128" s="56">
        <f t="shared" ca="1" si="80"/>
        <v>6.5512874073599967</v>
      </c>
      <c r="AI128" s="56">
        <f t="shared" ca="1" si="80"/>
        <v>6.5512874073599967</v>
      </c>
      <c r="AJ128" s="56">
        <f t="shared" ca="1" si="80"/>
        <v>6.5512874073599967</v>
      </c>
      <c r="AK128" s="56">
        <f t="shared" ca="1" si="80"/>
        <v>6.5512874073599967</v>
      </c>
      <c r="AL128" s="56">
        <f t="shared" ca="1" si="80"/>
        <v>6.5512874073599967</v>
      </c>
      <c r="AM128" s="56"/>
      <c r="AN128" s="56"/>
      <c r="AO128" s="56"/>
      <c r="AP128" s="56"/>
      <c r="AQ128" s="56"/>
    </row>
    <row r="129" spans="1:43" ht="18" x14ac:dyDescent="0.25">
      <c r="A129" s="106" t="s">
        <v>515</v>
      </c>
      <c r="B129" s="25"/>
      <c r="C129" s="82" t="s">
        <v>407</v>
      </c>
      <c r="D129" s="25"/>
      <c r="E129" s="46"/>
      <c r="F129" s="25"/>
      <c r="G129" s="225" t="str">
        <f ca="1">IFERROR(IF(SUM($H129:AQ129)=0,"OK","Error - all years do not = 0"),"Error - check input data")</f>
        <v>OK</v>
      </c>
      <c r="H129" s="74">
        <f t="shared" ref="H129:AL129" ca="1" si="81">(H38 + H22 + H73) - (H49 + H51 + SUM(H94:H97) + (H106*14/17) + SUM(H122:H122)) - SUM(H126:H126)</f>
        <v>0</v>
      </c>
      <c r="I129" s="74">
        <f t="shared" ca="1" si="81"/>
        <v>0</v>
      </c>
      <c r="J129" s="74">
        <f t="shared" ca="1" si="81"/>
        <v>0</v>
      </c>
      <c r="K129" s="74">
        <f t="shared" ca="1" si="81"/>
        <v>0</v>
      </c>
      <c r="L129" s="74">
        <f t="shared" ca="1" si="81"/>
        <v>0</v>
      </c>
      <c r="M129" s="74">
        <f t="shared" ca="1" si="81"/>
        <v>0</v>
      </c>
      <c r="N129" s="74">
        <f t="shared" ca="1" si="81"/>
        <v>0</v>
      </c>
      <c r="O129" s="74">
        <f t="shared" ca="1" si="81"/>
        <v>0</v>
      </c>
      <c r="P129" s="74">
        <f t="shared" ca="1" si="81"/>
        <v>0</v>
      </c>
      <c r="Q129" s="74">
        <f t="shared" ca="1" si="81"/>
        <v>0</v>
      </c>
      <c r="R129" s="74">
        <f t="shared" ca="1" si="81"/>
        <v>0</v>
      </c>
      <c r="S129" s="74">
        <f t="shared" ca="1" si="81"/>
        <v>0</v>
      </c>
      <c r="T129" s="74">
        <f t="shared" ca="1" si="81"/>
        <v>0</v>
      </c>
      <c r="U129" s="74">
        <f t="shared" ca="1" si="81"/>
        <v>0</v>
      </c>
      <c r="V129" s="74">
        <f t="shared" ca="1" si="81"/>
        <v>0</v>
      </c>
      <c r="W129" s="74">
        <f t="shared" ca="1" si="81"/>
        <v>0</v>
      </c>
      <c r="X129" s="74">
        <f t="shared" ca="1" si="81"/>
        <v>0</v>
      </c>
      <c r="Y129" s="74">
        <f t="shared" ca="1" si="81"/>
        <v>0</v>
      </c>
      <c r="Z129" s="74">
        <f t="shared" ca="1" si="81"/>
        <v>0</v>
      </c>
      <c r="AA129" s="74">
        <f t="shared" ca="1" si="81"/>
        <v>0</v>
      </c>
      <c r="AB129" s="74">
        <f t="shared" ca="1" si="81"/>
        <v>0</v>
      </c>
      <c r="AC129" s="74">
        <f t="shared" ca="1" si="81"/>
        <v>0</v>
      </c>
      <c r="AD129" s="74">
        <f t="shared" ca="1" si="81"/>
        <v>0</v>
      </c>
      <c r="AE129" s="74">
        <f t="shared" ca="1" si="81"/>
        <v>0</v>
      </c>
      <c r="AF129" s="74">
        <f t="shared" ca="1" si="81"/>
        <v>0</v>
      </c>
      <c r="AG129" s="74">
        <f t="shared" ca="1" si="81"/>
        <v>0</v>
      </c>
      <c r="AH129" s="74">
        <f t="shared" ca="1" si="81"/>
        <v>0</v>
      </c>
      <c r="AI129" s="74">
        <f t="shared" ca="1" si="81"/>
        <v>0</v>
      </c>
      <c r="AJ129" s="74">
        <f t="shared" ca="1" si="81"/>
        <v>0</v>
      </c>
      <c r="AK129" s="74">
        <f t="shared" ca="1" si="81"/>
        <v>0</v>
      </c>
      <c r="AL129" s="74">
        <f t="shared" ca="1" si="81"/>
        <v>0</v>
      </c>
      <c r="AM129" s="74"/>
      <c r="AN129" s="74"/>
      <c r="AO129" s="74"/>
      <c r="AP129" s="74"/>
      <c r="AQ129" s="74"/>
    </row>
    <row r="130" spans="1:43" ht="18" x14ac:dyDescent="0.25">
      <c r="A130" s="106" t="s">
        <v>532</v>
      </c>
      <c r="B130" s="25"/>
      <c r="C130" s="82" t="s">
        <v>408</v>
      </c>
      <c r="D130" s="25"/>
      <c r="E130" s="46"/>
      <c r="F130" s="25"/>
      <c r="G130" s="225" t="str">
        <f ca="1">IFERROR(IF(SUM($H130:AQ130)=0,"OK","Error - all years do not = 0"),"Error - check input data")</f>
        <v>OK</v>
      </c>
      <c r="H130" s="74">
        <f t="shared" ref="H130:AL130" ca="1" si="82">((H39 + H55 - H50 )*(1-H71)) - (SUM(H98:H101) + H123) - H128</f>
        <v>0</v>
      </c>
      <c r="I130" s="74">
        <f t="shared" ca="1" si="82"/>
        <v>0</v>
      </c>
      <c r="J130" s="74">
        <f t="shared" ca="1" si="82"/>
        <v>0</v>
      </c>
      <c r="K130" s="74">
        <f t="shared" ca="1" si="82"/>
        <v>0</v>
      </c>
      <c r="L130" s="74">
        <f t="shared" ca="1" si="82"/>
        <v>0</v>
      </c>
      <c r="M130" s="74">
        <f t="shared" ca="1" si="82"/>
        <v>0</v>
      </c>
      <c r="N130" s="74">
        <f t="shared" ca="1" si="82"/>
        <v>0</v>
      </c>
      <c r="O130" s="74">
        <f t="shared" ca="1" si="82"/>
        <v>0</v>
      </c>
      <c r="P130" s="74">
        <f t="shared" ca="1" si="82"/>
        <v>0</v>
      </c>
      <c r="Q130" s="74">
        <f t="shared" ca="1" si="82"/>
        <v>0</v>
      </c>
      <c r="R130" s="74">
        <f t="shared" ca="1" si="82"/>
        <v>0</v>
      </c>
      <c r="S130" s="74">
        <f t="shared" ca="1" si="82"/>
        <v>0</v>
      </c>
      <c r="T130" s="74">
        <f t="shared" ca="1" si="82"/>
        <v>0</v>
      </c>
      <c r="U130" s="74">
        <f t="shared" ca="1" si="82"/>
        <v>0</v>
      </c>
      <c r="V130" s="74">
        <f t="shared" ca="1" si="82"/>
        <v>0</v>
      </c>
      <c r="W130" s="74">
        <f t="shared" ca="1" si="82"/>
        <v>0</v>
      </c>
      <c r="X130" s="74">
        <f t="shared" ca="1" si="82"/>
        <v>0</v>
      </c>
      <c r="Y130" s="74">
        <f t="shared" ca="1" si="82"/>
        <v>0</v>
      </c>
      <c r="Z130" s="74">
        <f t="shared" ca="1" si="82"/>
        <v>0</v>
      </c>
      <c r="AA130" s="74">
        <f t="shared" ca="1" si="82"/>
        <v>0</v>
      </c>
      <c r="AB130" s="74">
        <f t="shared" ca="1" si="82"/>
        <v>0</v>
      </c>
      <c r="AC130" s="74">
        <f t="shared" ca="1" si="82"/>
        <v>0</v>
      </c>
      <c r="AD130" s="74">
        <f t="shared" ca="1" si="82"/>
        <v>0</v>
      </c>
      <c r="AE130" s="74">
        <f t="shared" ca="1" si="82"/>
        <v>0</v>
      </c>
      <c r="AF130" s="74">
        <f t="shared" ca="1" si="82"/>
        <v>0</v>
      </c>
      <c r="AG130" s="74">
        <f t="shared" ca="1" si="82"/>
        <v>0</v>
      </c>
      <c r="AH130" s="74">
        <f t="shared" ca="1" si="82"/>
        <v>0</v>
      </c>
      <c r="AI130" s="74">
        <f t="shared" ca="1" si="82"/>
        <v>0</v>
      </c>
      <c r="AJ130" s="74">
        <f t="shared" ca="1" si="82"/>
        <v>0</v>
      </c>
      <c r="AK130" s="74">
        <f t="shared" ca="1" si="82"/>
        <v>0</v>
      </c>
      <c r="AL130" s="74">
        <f t="shared" ca="1" si="82"/>
        <v>0</v>
      </c>
      <c r="AM130" s="74"/>
      <c r="AN130" s="74"/>
      <c r="AO130" s="74"/>
      <c r="AP130" s="74"/>
      <c r="AQ130" s="74"/>
    </row>
    <row r="131" spans="1:43" ht="15.75" x14ac:dyDescent="0.25">
      <c r="A131" s="395" t="s">
        <v>709</v>
      </c>
      <c r="B131" s="395"/>
      <c r="C131" s="395"/>
      <c r="D131" s="395"/>
      <c r="E131" s="395"/>
      <c r="F131" s="396"/>
      <c r="G131" s="397"/>
      <c r="H131" s="398"/>
      <c r="I131" s="398"/>
      <c r="J131" s="398"/>
      <c r="K131" s="398"/>
      <c r="L131" s="398"/>
      <c r="M131" s="398"/>
      <c r="N131" s="398"/>
      <c r="O131" s="398"/>
      <c r="P131" s="398"/>
      <c r="Q131" s="398"/>
      <c r="R131" s="398"/>
      <c r="S131" s="398"/>
      <c r="T131" s="398"/>
      <c r="U131" s="398"/>
      <c r="V131" s="398"/>
      <c r="W131" s="398"/>
      <c r="X131" s="398"/>
      <c r="Y131" s="398"/>
      <c r="Z131" s="398"/>
      <c r="AA131" s="398"/>
      <c r="AB131" s="398"/>
      <c r="AC131" s="398"/>
      <c r="AD131" s="398"/>
      <c r="AE131" s="398"/>
      <c r="AF131" s="398"/>
      <c r="AG131" s="398"/>
      <c r="AH131" s="398"/>
      <c r="AI131" s="398"/>
      <c r="AJ131" s="398"/>
      <c r="AK131" s="398"/>
      <c r="AL131" s="398"/>
      <c r="AM131" s="398"/>
      <c r="AN131" s="398"/>
      <c r="AO131" s="398"/>
      <c r="AP131" s="398"/>
      <c r="AQ131" s="398"/>
    </row>
    <row r="132" spans="1:43" x14ac:dyDescent="0.25">
      <c r="A132" s="66" t="str">
        <f>C132</f>
        <v>EF_NO_Managed_Soils_Manure</v>
      </c>
      <c r="B132" s="2"/>
      <c r="C132" s="2" t="s">
        <v>337</v>
      </c>
      <c r="D132" s="77" t="str">
        <f ca="1">VLOOKUP(A132,Parameters,4,0)</f>
        <v>NO</v>
      </c>
      <c r="E132" s="46" t="str">
        <f t="shared" ref="E132:E136" si="83">$A$1</f>
        <v>Dairy cattle</v>
      </c>
      <c r="F132" s="77" t="str">
        <f ca="1">VLOOKUP(A132,Parameters,6,0)</f>
        <v>kg NO2/kg N input</v>
      </c>
      <c r="G132" s="205" t="s">
        <v>708</v>
      </c>
      <c r="H132" s="56">
        <f ca="1">INDEX(Parameters,MATCH($A132,Parameters!$A:$A,0),MATCH(H$3,Parameters!$8:$8,0))</f>
        <v>0.04</v>
      </c>
      <c r="I132" s="56">
        <f ca="1">INDEX(Parameters,MATCH($A132,Parameters!$A:$A,0),MATCH(I$3,Parameters!$8:$8,0))</f>
        <v>0.04</v>
      </c>
      <c r="J132" s="56">
        <f ca="1">INDEX(Parameters,MATCH($A132,Parameters!$A:$A,0),MATCH(J$3,Parameters!$8:$8,0))</f>
        <v>0.04</v>
      </c>
      <c r="K132" s="56">
        <f ca="1">INDEX(Parameters,MATCH($A132,Parameters!$A:$A,0),MATCH(K$3,Parameters!$8:$8,0))</f>
        <v>0.04</v>
      </c>
      <c r="L132" s="56">
        <f ca="1">INDEX(Parameters,MATCH($A132,Parameters!$A:$A,0),MATCH(L$3,Parameters!$8:$8,0))</f>
        <v>0.04</v>
      </c>
      <c r="M132" s="56">
        <f ca="1">INDEX(Parameters,MATCH($A132,Parameters!$A:$A,0),MATCH(M$3,Parameters!$8:$8,0))</f>
        <v>0.04</v>
      </c>
      <c r="N132" s="56">
        <f ca="1">INDEX(Parameters,MATCH($A132,Parameters!$A:$A,0),MATCH(N$3,Parameters!$8:$8,0))</f>
        <v>0.04</v>
      </c>
      <c r="O132" s="56">
        <f ca="1">INDEX(Parameters,MATCH($A132,Parameters!$A:$A,0),MATCH(O$3,Parameters!$8:$8,0))</f>
        <v>0.04</v>
      </c>
      <c r="P132" s="56">
        <f ca="1">INDEX(Parameters,MATCH($A132,Parameters!$A:$A,0),MATCH(P$3,Parameters!$8:$8,0))</f>
        <v>0.04</v>
      </c>
      <c r="Q132" s="56">
        <f ca="1">INDEX(Parameters,MATCH($A132,Parameters!$A:$A,0),MATCH(Q$3,Parameters!$8:$8,0))</f>
        <v>0.04</v>
      </c>
      <c r="R132" s="56">
        <f ca="1">INDEX(Parameters,MATCH($A132,Parameters!$A:$A,0),MATCH(R$3,Parameters!$8:$8,0))</f>
        <v>0.04</v>
      </c>
      <c r="S132" s="56">
        <f ca="1">INDEX(Parameters,MATCH($A132,Parameters!$A:$A,0),MATCH(S$3,Parameters!$8:$8,0))</f>
        <v>0.04</v>
      </c>
      <c r="T132" s="56">
        <f ca="1">INDEX(Parameters,MATCH($A132,Parameters!$A:$A,0),MATCH(T$3,Parameters!$8:$8,0))</f>
        <v>0.04</v>
      </c>
      <c r="U132" s="56">
        <f ca="1">INDEX(Parameters,MATCH($A132,Parameters!$A:$A,0),MATCH(U$3,Parameters!$8:$8,0))</f>
        <v>0.04</v>
      </c>
      <c r="V132" s="56">
        <f ca="1">INDEX(Parameters,MATCH($A132,Parameters!$A:$A,0),MATCH(V$3,Parameters!$8:$8,0))</f>
        <v>0.04</v>
      </c>
      <c r="W132" s="56">
        <f ca="1">INDEX(Parameters,MATCH($A132,Parameters!$A:$A,0),MATCH(W$3,Parameters!$8:$8,0))</f>
        <v>0.04</v>
      </c>
      <c r="X132" s="56">
        <f ca="1">INDEX(Parameters,MATCH($A132,Parameters!$A:$A,0),MATCH(X$3,Parameters!$8:$8,0))</f>
        <v>0.04</v>
      </c>
      <c r="Y132" s="56">
        <f ca="1">INDEX(Parameters,MATCH($A132,Parameters!$A:$A,0),MATCH(Y$3,Parameters!$8:$8,0))</f>
        <v>0.04</v>
      </c>
      <c r="Z132" s="56">
        <f ca="1">INDEX(Parameters,MATCH($A132,Parameters!$A:$A,0),MATCH(Z$3,Parameters!$8:$8,0))</f>
        <v>0.04</v>
      </c>
      <c r="AA132" s="56">
        <f ca="1">INDEX(Parameters,MATCH($A132,Parameters!$A:$A,0),MATCH(AA$3,Parameters!$8:$8,0))</f>
        <v>0.04</v>
      </c>
      <c r="AB132" s="56">
        <f ca="1">INDEX(Parameters,MATCH($A132,Parameters!$A:$A,0),MATCH(AB$3,Parameters!$8:$8,0))</f>
        <v>0.04</v>
      </c>
      <c r="AC132" s="56">
        <f ca="1">INDEX(Parameters,MATCH($A132,Parameters!$A:$A,0),MATCH(AC$3,Parameters!$8:$8,0))</f>
        <v>0.04</v>
      </c>
      <c r="AD132" s="56">
        <f ca="1">INDEX(Parameters,MATCH($A132,Parameters!$A:$A,0),MATCH(AD$3,Parameters!$8:$8,0))</f>
        <v>0.04</v>
      </c>
      <c r="AE132" s="56">
        <f ca="1">INDEX(Parameters,MATCH($A132,Parameters!$A:$A,0),MATCH(AE$3,Parameters!$8:$8,0))</f>
        <v>0.04</v>
      </c>
      <c r="AF132" s="56">
        <f ca="1">INDEX(Parameters,MATCH($A132,Parameters!$A:$A,0),MATCH(AF$3,Parameters!$8:$8,0))</f>
        <v>0.04</v>
      </c>
      <c r="AG132" s="56">
        <f ca="1">INDEX(Parameters,MATCH($A132,Parameters!$A:$A,0),MATCH(AG$3,Parameters!$8:$8,0))</f>
        <v>0.04</v>
      </c>
      <c r="AH132" s="56">
        <f ca="1">INDEX(Parameters,MATCH($A132,Parameters!$A:$A,0),MATCH(AH$3,Parameters!$8:$8,0))</f>
        <v>0.04</v>
      </c>
      <c r="AI132" s="56">
        <f ca="1">INDEX(Parameters,MATCH($A132,Parameters!$A:$A,0),MATCH(AI$3,Parameters!$8:$8,0))</f>
        <v>0.04</v>
      </c>
      <c r="AJ132" s="56">
        <f ca="1">INDEX(Parameters,MATCH($A132,Parameters!$A:$A,0),MATCH(AJ$3,Parameters!$8:$8,0))</f>
        <v>0.04</v>
      </c>
      <c r="AK132" s="56">
        <f ca="1">INDEX(Parameters,MATCH($A132,Parameters!$A:$A,0),MATCH(AK$3,Parameters!$8:$8,0))</f>
        <v>0.04</v>
      </c>
      <c r="AL132" s="56">
        <f ca="1">INDEX(Parameters,MATCH($A132,Parameters!$A:$A,0),MATCH(AL$3,Parameters!$8:$8,0))</f>
        <v>0.04</v>
      </c>
      <c r="AM132" s="56"/>
      <c r="AN132" s="56"/>
      <c r="AO132" s="56"/>
      <c r="AP132" s="56"/>
      <c r="AQ132" s="56"/>
    </row>
    <row r="133" spans="1:43" ht="14.1" customHeight="1" x14ac:dyDescent="0.25">
      <c r="A133" s="384"/>
      <c r="B133" s="34" t="s">
        <v>128</v>
      </c>
      <c r="C133" s="34" t="s">
        <v>346</v>
      </c>
      <c r="D133" s="53" t="s">
        <v>76</v>
      </c>
      <c r="E133" s="54" t="str">
        <f t="shared" si="83"/>
        <v>Dairy cattle</v>
      </c>
      <c r="F133" s="53" t="s">
        <v>752</v>
      </c>
      <c r="G133" s="385"/>
      <c r="H133" s="70">
        <f t="shared" ref="H133:AL133" ca="1" si="84">H132*SUM(H114,H116)</f>
        <v>2.1393379690560002</v>
      </c>
      <c r="I133" s="70">
        <f t="shared" ca="1" si="84"/>
        <v>2.1393379690560002</v>
      </c>
      <c r="J133" s="70">
        <f t="shared" ca="1" si="84"/>
        <v>2.1393379690560002</v>
      </c>
      <c r="K133" s="70">
        <f t="shared" ca="1" si="84"/>
        <v>2.1393379690560002</v>
      </c>
      <c r="L133" s="70">
        <f t="shared" ca="1" si="84"/>
        <v>2.1393379690560002</v>
      </c>
      <c r="M133" s="70">
        <f t="shared" ca="1" si="84"/>
        <v>2.1393379690560002</v>
      </c>
      <c r="N133" s="70">
        <f t="shared" ca="1" si="84"/>
        <v>2.1393379690560002</v>
      </c>
      <c r="O133" s="70">
        <f t="shared" ca="1" si="84"/>
        <v>2.1393379690560002</v>
      </c>
      <c r="P133" s="70">
        <f t="shared" ca="1" si="84"/>
        <v>2.1393379690560002</v>
      </c>
      <c r="Q133" s="70">
        <f t="shared" ca="1" si="84"/>
        <v>2.1393379690560002</v>
      </c>
      <c r="R133" s="70">
        <f t="shared" ca="1" si="84"/>
        <v>2.1393379690560002</v>
      </c>
      <c r="S133" s="70">
        <f t="shared" ca="1" si="84"/>
        <v>2.1393379690560002</v>
      </c>
      <c r="T133" s="70">
        <f t="shared" ca="1" si="84"/>
        <v>2.1393379690560002</v>
      </c>
      <c r="U133" s="70">
        <f t="shared" ca="1" si="84"/>
        <v>2.1393379690560002</v>
      </c>
      <c r="V133" s="70">
        <f t="shared" ca="1" si="84"/>
        <v>2.1393379690560002</v>
      </c>
      <c r="W133" s="70">
        <f t="shared" ca="1" si="84"/>
        <v>2.1393379690560002</v>
      </c>
      <c r="X133" s="70">
        <f t="shared" ca="1" si="84"/>
        <v>2.1393379690560002</v>
      </c>
      <c r="Y133" s="70">
        <f t="shared" ca="1" si="84"/>
        <v>2.1393379690560002</v>
      </c>
      <c r="Z133" s="70">
        <f t="shared" ca="1" si="84"/>
        <v>2.1393379690560002</v>
      </c>
      <c r="AA133" s="70">
        <f t="shared" ca="1" si="84"/>
        <v>2.1393379690560002</v>
      </c>
      <c r="AB133" s="70">
        <f t="shared" ca="1" si="84"/>
        <v>2.1393379690560002</v>
      </c>
      <c r="AC133" s="70">
        <f t="shared" ca="1" si="84"/>
        <v>2.1393379690560002</v>
      </c>
      <c r="AD133" s="70">
        <f t="shared" ca="1" si="84"/>
        <v>2.1393379690560002</v>
      </c>
      <c r="AE133" s="70">
        <f t="shared" ca="1" si="84"/>
        <v>2.1393379690560002</v>
      </c>
      <c r="AF133" s="70">
        <f t="shared" ca="1" si="84"/>
        <v>2.1393379690560002</v>
      </c>
      <c r="AG133" s="70">
        <f t="shared" ca="1" si="84"/>
        <v>2.1393379690560002</v>
      </c>
      <c r="AH133" s="70">
        <f t="shared" ca="1" si="84"/>
        <v>2.1393379690560002</v>
      </c>
      <c r="AI133" s="70">
        <f t="shared" ca="1" si="84"/>
        <v>2.1393379690560002</v>
      </c>
      <c r="AJ133" s="70">
        <f t="shared" ca="1" si="84"/>
        <v>2.1393379690560002</v>
      </c>
      <c r="AK133" s="70">
        <f t="shared" ca="1" si="84"/>
        <v>2.1393379690560002</v>
      </c>
      <c r="AL133" s="70">
        <f t="shared" ca="1" si="84"/>
        <v>2.1393379690560002</v>
      </c>
      <c r="AM133" s="70"/>
      <c r="AN133" s="70"/>
      <c r="AO133" s="70"/>
      <c r="AP133" s="70"/>
      <c r="AQ133" s="70"/>
    </row>
    <row r="134" spans="1:43" x14ac:dyDescent="0.25">
      <c r="A134" s="66" t="str">
        <f>C134</f>
        <v>EF_N2O_Manure_application</v>
      </c>
      <c r="B134" s="2"/>
      <c r="C134" s="42" t="s">
        <v>757</v>
      </c>
      <c r="D134" s="77" t="str">
        <f ca="1">VLOOKUP(A134,Parameters,4,0)</f>
        <v>N2O-N</v>
      </c>
      <c r="E134" s="46" t="str">
        <f t="shared" si="83"/>
        <v>Dairy cattle</v>
      </c>
      <c r="F134" s="77" t="str">
        <f ca="1">VLOOKUP(A134,Parameters,6,0)</f>
        <v>kg N2O-N/kg N input</v>
      </c>
      <c r="G134" s="232"/>
      <c r="H134" s="56">
        <f ca="1">INDEX(Parameters,MATCH($A134,Parameters!$A:$A,0),MATCH(H$3,Parameters!$8:$8,0))</f>
        <v>0.01</v>
      </c>
      <c r="I134" s="56">
        <f ca="1">INDEX(Parameters,MATCH($A134,Parameters!$A:$A,0),MATCH(I$3,Parameters!$8:$8,0))</f>
        <v>0.01</v>
      </c>
      <c r="J134" s="56">
        <f ca="1">INDEX(Parameters,MATCH($A134,Parameters!$A:$A,0),MATCH(J$3,Parameters!$8:$8,0))</f>
        <v>0.01</v>
      </c>
      <c r="K134" s="56">
        <f ca="1">INDEX(Parameters,MATCH($A134,Parameters!$A:$A,0),MATCH(K$3,Parameters!$8:$8,0))</f>
        <v>0.01</v>
      </c>
      <c r="L134" s="56">
        <f ca="1">INDEX(Parameters,MATCH($A134,Parameters!$A:$A,0),MATCH(L$3,Parameters!$8:$8,0))</f>
        <v>0.01</v>
      </c>
      <c r="M134" s="56">
        <f ca="1">INDEX(Parameters,MATCH($A134,Parameters!$A:$A,0),MATCH(M$3,Parameters!$8:$8,0))</f>
        <v>0.01</v>
      </c>
      <c r="N134" s="56">
        <f ca="1">INDEX(Parameters,MATCH($A134,Parameters!$A:$A,0),MATCH(N$3,Parameters!$8:$8,0))</f>
        <v>0.01</v>
      </c>
      <c r="O134" s="56">
        <f ca="1">INDEX(Parameters,MATCH($A134,Parameters!$A:$A,0),MATCH(O$3,Parameters!$8:$8,0))</f>
        <v>0.01</v>
      </c>
      <c r="P134" s="56">
        <f ca="1">INDEX(Parameters,MATCH($A134,Parameters!$A:$A,0),MATCH(P$3,Parameters!$8:$8,0))</f>
        <v>0.01</v>
      </c>
      <c r="Q134" s="56">
        <f ca="1">INDEX(Parameters,MATCH($A134,Parameters!$A:$A,0),MATCH(Q$3,Parameters!$8:$8,0))</f>
        <v>0.01</v>
      </c>
      <c r="R134" s="56">
        <f ca="1">INDEX(Parameters,MATCH($A134,Parameters!$A:$A,0),MATCH(R$3,Parameters!$8:$8,0))</f>
        <v>0.01</v>
      </c>
      <c r="S134" s="56">
        <f ca="1">INDEX(Parameters,MATCH($A134,Parameters!$A:$A,0),MATCH(S$3,Parameters!$8:$8,0))</f>
        <v>0.01</v>
      </c>
      <c r="T134" s="56">
        <f ca="1">INDEX(Parameters,MATCH($A134,Parameters!$A:$A,0),MATCH(T$3,Parameters!$8:$8,0))</f>
        <v>0.01</v>
      </c>
      <c r="U134" s="56">
        <f ca="1">INDEX(Parameters,MATCH($A134,Parameters!$A:$A,0),MATCH(U$3,Parameters!$8:$8,0))</f>
        <v>0.01</v>
      </c>
      <c r="V134" s="56">
        <f ca="1">INDEX(Parameters,MATCH($A134,Parameters!$A:$A,0),MATCH(V$3,Parameters!$8:$8,0))</f>
        <v>0.01</v>
      </c>
      <c r="W134" s="56">
        <f ca="1">INDEX(Parameters,MATCH($A134,Parameters!$A:$A,0),MATCH(W$3,Parameters!$8:$8,0))</f>
        <v>0.01</v>
      </c>
      <c r="X134" s="56">
        <f ca="1">INDEX(Parameters,MATCH($A134,Parameters!$A:$A,0),MATCH(X$3,Parameters!$8:$8,0))</f>
        <v>0.01</v>
      </c>
      <c r="Y134" s="56">
        <f ca="1">INDEX(Parameters,MATCH($A134,Parameters!$A:$A,0),MATCH(Y$3,Parameters!$8:$8,0))</f>
        <v>0.01</v>
      </c>
      <c r="Z134" s="56">
        <f ca="1">INDEX(Parameters,MATCH($A134,Parameters!$A:$A,0),MATCH(Z$3,Parameters!$8:$8,0))</f>
        <v>0.01</v>
      </c>
      <c r="AA134" s="56">
        <f ca="1">INDEX(Parameters,MATCH($A134,Parameters!$A:$A,0),MATCH(AA$3,Parameters!$8:$8,0))</f>
        <v>0.01</v>
      </c>
      <c r="AB134" s="56">
        <f ca="1">INDEX(Parameters,MATCH($A134,Parameters!$A:$A,0),MATCH(AB$3,Parameters!$8:$8,0))</f>
        <v>0.01</v>
      </c>
      <c r="AC134" s="56">
        <f ca="1">INDEX(Parameters,MATCH($A134,Parameters!$A:$A,0),MATCH(AC$3,Parameters!$8:$8,0))</f>
        <v>0.01</v>
      </c>
      <c r="AD134" s="56">
        <f ca="1">INDEX(Parameters,MATCH($A134,Parameters!$A:$A,0),MATCH(AD$3,Parameters!$8:$8,0))</f>
        <v>0.01</v>
      </c>
      <c r="AE134" s="56">
        <f ca="1">INDEX(Parameters,MATCH($A134,Parameters!$A:$A,0),MATCH(AE$3,Parameters!$8:$8,0))</f>
        <v>0.01</v>
      </c>
      <c r="AF134" s="56">
        <f ca="1">INDEX(Parameters,MATCH($A134,Parameters!$A:$A,0),MATCH(AF$3,Parameters!$8:$8,0))</f>
        <v>0.01</v>
      </c>
      <c r="AG134" s="56">
        <f ca="1">INDEX(Parameters,MATCH($A134,Parameters!$A:$A,0),MATCH(AG$3,Parameters!$8:$8,0))</f>
        <v>0.01</v>
      </c>
      <c r="AH134" s="56">
        <f ca="1">INDEX(Parameters,MATCH($A134,Parameters!$A:$A,0),MATCH(AH$3,Parameters!$8:$8,0))</f>
        <v>0.01</v>
      </c>
      <c r="AI134" s="56">
        <f ca="1">INDEX(Parameters,MATCH($A134,Parameters!$A:$A,0),MATCH(AI$3,Parameters!$8:$8,0))</f>
        <v>0.01</v>
      </c>
      <c r="AJ134" s="56">
        <f ca="1">INDEX(Parameters,MATCH($A134,Parameters!$A:$A,0),MATCH(AJ$3,Parameters!$8:$8,0))</f>
        <v>0.01</v>
      </c>
      <c r="AK134" s="56">
        <f ca="1">INDEX(Parameters,MATCH($A134,Parameters!$A:$A,0),MATCH(AK$3,Parameters!$8:$8,0))</f>
        <v>0.01</v>
      </c>
      <c r="AL134" s="56">
        <f ca="1">INDEX(Parameters,MATCH($A134,Parameters!$A:$A,0),MATCH(AL$3,Parameters!$8:$8,0))</f>
        <v>0.01</v>
      </c>
      <c r="AM134" s="56"/>
      <c r="AN134" s="56"/>
      <c r="AO134" s="56"/>
      <c r="AP134" s="56"/>
      <c r="AQ134" s="56"/>
    </row>
    <row r="135" spans="1:43" ht="14.1" customHeight="1" x14ac:dyDescent="0.25">
      <c r="A135" s="89"/>
      <c r="B135" s="2"/>
      <c r="C135" s="99" t="s">
        <v>712</v>
      </c>
      <c r="D135" s="25" t="s">
        <v>350</v>
      </c>
      <c r="E135" s="46" t="str">
        <f t="shared" si="83"/>
        <v>Dairy cattle</v>
      </c>
      <c r="F135" s="25" t="s">
        <v>183</v>
      </c>
      <c r="G135" s="358"/>
      <c r="H135" s="70">
        <f t="shared" ref="H135:AL135" ca="1" si="85">H134*SUM(H114,H116)</f>
        <v>0.53483449226400004</v>
      </c>
      <c r="I135" s="70">
        <f t="shared" ca="1" si="85"/>
        <v>0.53483449226400004</v>
      </c>
      <c r="J135" s="70">
        <f t="shared" ca="1" si="85"/>
        <v>0.53483449226400004</v>
      </c>
      <c r="K135" s="70">
        <f t="shared" ca="1" si="85"/>
        <v>0.53483449226400004</v>
      </c>
      <c r="L135" s="70">
        <f t="shared" ca="1" si="85"/>
        <v>0.53483449226400004</v>
      </c>
      <c r="M135" s="70">
        <f t="shared" ca="1" si="85"/>
        <v>0.53483449226400004</v>
      </c>
      <c r="N135" s="70">
        <f t="shared" ca="1" si="85"/>
        <v>0.53483449226400004</v>
      </c>
      <c r="O135" s="70">
        <f t="shared" ca="1" si="85"/>
        <v>0.53483449226400004</v>
      </c>
      <c r="P135" s="70">
        <f t="shared" ca="1" si="85"/>
        <v>0.53483449226400004</v>
      </c>
      <c r="Q135" s="70">
        <f t="shared" ca="1" si="85"/>
        <v>0.53483449226400004</v>
      </c>
      <c r="R135" s="70">
        <f t="shared" ca="1" si="85"/>
        <v>0.53483449226400004</v>
      </c>
      <c r="S135" s="70">
        <f t="shared" ca="1" si="85"/>
        <v>0.53483449226400004</v>
      </c>
      <c r="T135" s="70">
        <f t="shared" ca="1" si="85"/>
        <v>0.53483449226400004</v>
      </c>
      <c r="U135" s="70">
        <f t="shared" ca="1" si="85"/>
        <v>0.53483449226400004</v>
      </c>
      <c r="V135" s="70">
        <f t="shared" ca="1" si="85"/>
        <v>0.53483449226400004</v>
      </c>
      <c r="W135" s="70">
        <f t="shared" ca="1" si="85"/>
        <v>0.53483449226400004</v>
      </c>
      <c r="X135" s="70">
        <f t="shared" ca="1" si="85"/>
        <v>0.53483449226400004</v>
      </c>
      <c r="Y135" s="70">
        <f t="shared" ca="1" si="85"/>
        <v>0.53483449226400004</v>
      </c>
      <c r="Z135" s="70">
        <f t="shared" ca="1" si="85"/>
        <v>0.53483449226400004</v>
      </c>
      <c r="AA135" s="70">
        <f t="shared" ca="1" si="85"/>
        <v>0.53483449226400004</v>
      </c>
      <c r="AB135" s="70">
        <f t="shared" ca="1" si="85"/>
        <v>0.53483449226400004</v>
      </c>
      <c r="AC135" s="70">
        <f t="shared" ca="1" si="85"/>
        <v>0.53483449226400004</v>
      </c>
      <c r="AD135" s="70">
        <f t="shared" ca="1" si="85"/>
        <v>0.53483449226400004</v>
      </c>
      <c r="AE135" s="70">
        <f t="shared" ca="1" si="85"/>
        <v>0.53483449226400004</v>
      </c>
      <c r="AF135" s="70">
        <f t="shared" ca="1" si="85"/>
        <v>0.53483449226400004</v>
      </c>
      <c r="AG135" s="70">
        <f t="shared" ca="1" si="85"/>
        <v>0.53483449226400004</v>
      </c>
      <c r="AH135" s="70">
        <f t="shared" ca="1" si="85"/>
        <v>0.53483449226400004</v>
      </c>
      <c r="AI135" s="70">
        <f t="shared" ca="1" si="85"/>
        <v>0.53483449226400004</v>
      </c>
      <c r="AJ135" s="70">
        <f t="shared" ca="1" si="85"/>
        <v>0.53483449226400004</v>
      </c>
      <c r="AK135" s="70">
        <f t="shared" ca="1" si="85"/>
        <v>0.53483449226400004</v>
      </c>
      <c r="AL135" s="70">
        <f t="shared" ca="1" si="85"/>
        <v>0.53483449226400004</v>
      </c>
      <c r="AM135" s="70"/>
      <c r="AN135" s="70"/>
      <c r="AO135" s="70"/>
      <c r="AP135" s="70"/>
      <c r="AQ135" s="70"/>
    </row>
    <row r="136" spans="1:43" x14ac:dyDescent="0.25">
      <c r="A136" s="89"/>
      <c r="B136" s="2" t="s">
        <v>128</v>
      </c>
      <c r="C136" s="34" t="s">
        <v>711</v>
      </c>
      <c r="D136" s="53" t="s">
        <v>130</v>
      </c>
      <c r="E136" s="54" t="str">
        <f t="shared" si="83"/>
        <v>Dairy cattle</v>
      </c>
      <c r="F136" s="53" t="s">
        <v>225</v>
      </c>
      <c r="G136" s="181"/>
      <c r="H136" s="70">
        <f ca="1">H135*Parameters!K$12</f>
        <v>0.8404542021291429</v>
      </c>
      <c r="I136" s="70">
        <f ca="1">I135*Parameters!L$12</f>
        <v>0.8404542021291429</v>
      </c>
      <c r="J136" s="70">
        <f ca="1">J135*Parameters!M$12</f>
        <v>0.8404542021291429</v>
      </c>
      <c r="K136" s="70">
        <f ca="1">K135*Parameters!N$12</f>
        <v>0.8404542021291429</v>
      </c>
      <c r="L136" s="70">
        <f ca="1">L135*Parameters!O$12</f>
        <v>0.8404542021291429</v>
      </c>
      <c r="M136" s="70">
        <f ca="1">M135*Parameters!P$12</f>
        <v>0.8404542021291429</v>
      </c>
      <c r="N136" s="70">
        <f ca="1">N135*Parameters!Q$12</f>
        <v>0.8404542021291429</v>
      </c>
      <c r="O136" s="70">
        <f ca="1">O135*Parameters!R$12</f>
        <v>0.8404542021291429</v>
      </c>
      <c r="P136" s="70">
        <f ca="1">P135*Parameters!S$12</f>
        <v>0.8404542021291429</v>
      </c>
      <c r="Q136" s="70">
        <f ca="1">Q135*Parameters!T$12</f>
        <v>0.8404542021291429</v>
      </c>
      <c r="R136" s="70">
        <f ca="1">R135*Parameters!U$12</f>
        <v>0.8404542021291429</v>
      </c>
      <c r="S136" s="70">
        <f ca="1">S135*Parameters!V$12</f>
        <v>0.8404542021291429</v>
      </c>
      <c r="T136" s="70">
        <f ca="1">T135*Parameters!W$12</f>
        <v>0.8404542021291429</v>
      </c>
      <c r="U136" s="70">
        <f ca="1">U135*Parameters!X$12</f>
        <v>0.8404542021291429</v>
      </c>
      <c r="V136" s="70">
        <f ca="1">V135*Parameters!Y$12</f>
        <v>0.8404542021291429</v>
      </c>
      <c r="W136" s="70">
        <f ca="1">W135*Parameters!Z$12</f>
        <v>0.8404542021291429</v>
      </c>
      <c r="X136" s="70">
        <f ca="1">X135*Parameters!AA$12</f>
        <v>0.8404542021291429</v>
      </c>
      <c r="Y136" s="70">
        <f ca="1">Y135*Parameters!AB$12</f>
        <v>0.8404542021291429</v>
      </c>
      <c r="Z136" s="70">
        <f ca="1">Z135*Parameters!AC$12</f>
        <v>0.8404542021291429</v>
      </c>
      <c r="AA136" s="70">
        <f ca="1">AA135*Parameters!AD$12</f>
        <v>0.8404542021291429</v>
      </c>
      <c r="AB136" s="70">
        <f ca="1">AB135*Parameters!AE$12</f>
        <v>0.8404542021291429</v>
      </c>
      <c r="AC136" s="70">
        <f ca="1">AC135*Parameters!AF$12</f>
        <v>0.8404542021291429</v>
      </c>
      <c r="AD136" s="70">
        <f ca="1">AD135*Parameters!AG$12</f>
        <v>0.8404542021291429</v>
      </c>
      <c r="AE136" s="70">
        <f ca="1">AE135*Parameters!AH$12</f>
        <v>0.8404542021291429</v>
      </c>
      <c r="AF136" s="70">
        <f ca="1">AF135*Parameters!AI$12</f>
        <v>0.8404542021291429</v>
      </c>
      <c r="AG136" s="70">
        <f ca="1">AG135*Parameters!AJ$12</f>
        <v>0.8404542021291429</v>
      </c>
      <c r="AH136" s="70">
        <f ca="1">AH135*Parameters!AK$12</f>
        <v>0.8404542021291429</v>
      </c>
      <c r="AI136" s="70">
        <f ca="1">AI135*Parameters!AL$12</f>
        <v>0.8404542021291429</v>
      </c>
      <c r="AJ136" s="70">
        <f ca="1">AJ135*Parameters!AM$12</f>
        <v>0.8404542021291429</v>
      </c>
      <c r="AK136" s="70">
        <f ca="1">AK135*Parameters!AN$12</f>
        <v>0.8404542021291429</v>
      </c>
      <c r="AL136" s="70">
        <f ca="1">AL135*Parameters!AO$12</f>
        <v>0.8404542021291429</v>
      </c>
      <c r="AM136" s="70"/>
      <c r="AN136" s="70"/>
      <c r="AO136" s="70"/>
      <c r="AP136" s="70"/>
      <c r="AQ136" s="70"/>
    </row>
    <row r="137" spans="1:43" ht="15.75" x14ac:dyDescent="0.25">
      <c r="A137" s="65" t="s">
        <v>71</v>
      </c>
      <c r="B137" s="145" t="s">
        <v>734</v>
      </c>
      <c r="C137" s="32"/>
      <c r="D137" s="32"/>
      <c r="E137" s="32"/>
      <c r="F137" s="32"/>
      <c r="G137" s="222"/>
      <c r="H137" s="157"/>
      <c r="I137" s="157"/>
      <c r="J137" s="157"/>
      <c r="K137" s="157"/>
      <c r="L137" s="157"/>
      <c r="M137" s="157"/>
      <c r="N137" s="157"/>
      <c r="O137" s="157"/>
      <c r="P137" s="157"/>
      <c r="Q137" s="157"/>
      <c r="R137" s="157"/>
      <c r="S137" s="157"/>
      <c r="T137" s="157"/>
      <c r="U137" s="157"/>
      <c r="V137" s="157"/>
      <c r="W137" s="157"/>
      <c r="X137" s="157"/>
      <c r="Y137" s="157"/>
      <c r="Z137" s="157"/>
      <c r="AA137" s="157"/>
      <c r="AB137" s="157"/>
      <c r="AC137" s="157"/>
      <c r="AD137" s="157"/>
      <c r="AE137" s="157"/>
      <c r="AF137" s="157"/>
      <c r="AG137" s="157"/>
      <c r="AH137" s="157"/>
      <c r="AI137" s="157"/>
      <c r="AJ137" s="157"/>
      <c r="AK137" s="157"/>
      <c r="AL137" s="157"/>
      <c r="AM137" s="157"/>
      <c r="AN137" s="157"/>
      <c r="AO137" s="157"/>
      <c r="AP137" s="157"/>
      <c r="AQ137" s="157"/>
    </row>
    <row r="138" spans="1:43" x14ac:dyDescent="0.25">
      <c r="A138" s="66" t="str">
        <f t="shared" ref="A138" si="86">C138&amp;"_"&amp;E138</f>
        <v>EF_NH3_grazing_Dairy cattle</v>
      </c>
      <c r="B138" s="52"/>
      <c r="C138" s="2" t="s">
        <v>231</v>
      </c>
      <c r="D138" s="77" t="str">
        <f ca="1">VLOOKUP(A138,Parameters,4,0)</f>
        <v>NH3-N</v>
      </c>
      <c r="E138" s="46" t="str">
        <f t="shared" si="73"/>
        <v>Dairy cattle</v>
      </c>
      <c r="F138" s="77" t="str">
        <f ca="1">VLOOKUP(A138,Parameters,6,0)</f>
        <v>Fraction TAN</v>
      </c>
      <c r="G138" s="358"/>
      <c r="H138" s="56">
        <f ca="1">INDEX(Parameters,MATCH($A138,Parameters!$A:$A,0),MATCH(H$3,Parameters!$8:$8,0))</f>
        <v>0.14000000000000001</v>
      </c>
      <c r="I138" s="56">
        <f ca="1">INDEX(Parameters,MATCH($A138,Parameters!$A:$A,0),MATCH(I$3,Parameters!$8:$8,0))</f>
        <v>0.14000000000000001</v>
      </c>
      <c r="J138" s="56">
        <f ca="1">INDEX(Parameters,MATCH($A138,Parameters!$A:$A,0),MATCH(J$3,Parameters!$8:$8,0))</f>
        <v>0.14000000000000001</v>
      </c>
      <c r="K138" s="56">
        <f ca="1">INDEX(Parameters,MATCH($A138,Parameters!$A:$A,0),MATCH(K$3,Parameters!$8:$8,0))</f>
        <v>0.14000000000000001</v>
      </c>
      <c r="L138" s="56">
        <f ca="1">INDEX(Parameters,MATCH($A138,Parameters!$A:$A,0),MATCH(L$3,Parameters!$8:$8,0))</f>
        <v>0.14000000000000001</v>
      </c>
      <c r="M138" s="56">
        <f ca="1">INDEX(Parameters,MATCH($A138,Parameters!$A:$A,0),MATCH(M$3,Parameters!$8:$8,0))</f>
        <v>0.14000000000000001</v>
      </c>
      <c r="N138" s="56">
        <f ca="1">INDEX(Parameters,MATCH($A138,Parameters!$A:$A,0),MATCH(N$3,Parameters!$8:$8,0))</f>
        <v>0.14000000000000001</v>
      </c>
      <c r="O138" s="56">
        <f ca="1">INDEX(Parameters,MATCH($A138,Parameters!$A:$A,0),MATCH(O$3,Parameters!$8:$8,0))</f>
        <v>0.14000000000000001</v>
      </c>
      <c r="P138" s="56">
        <f ca="1">INDEX(Parameters,MATCH($A138,Parameters!$A:$A,0),MATCH(P$3,Parameters!$8:$8,0))</f>
        <v>0.14000000000000001</v>
      </c>
      <c r="Q138" s="56">
        <f ca="1">INDEX(Parameters,MATCH($A138,Parameters!$A:$A,0),MATCH(Q$3,Parameters!$8:$8,0))</f>
        <v>0.14000000000000001</v>
      </c>
      <c r="R138" s="56">
        <f ca="1">INDEX(Parameters,MATCH($A138,Parameters!$A:$A,0),MATCH(R$3,Parameters!$8:$8,0))</f>
        <v>0.14000000000000001</v>
      </c>
      <c r="S138" s="56">
        <f ca="1">INDEX(Parameters,MATCH($A138,Parameters!$A:$A,0),MATCH(S$3,Parameters!$8:$8,0))</f>
        <v>0.14000000000000001</v>
      </c>
      <c r="T138" s="56">
        <f ca="1">INDEX(Parameters,MATCH($A138,Parameters!$A:$A,0),MATCH(T$3,Parameters!$8:$8,0))</f>
        <v>0.14000000000000001</v>
      </c>
      <c r="U138" s="56">
        <f ca="1">INDEX(Parameters,MATCH($A138,Parameters!$A:$A,0),MATCH(U$3,Parameters!$8:$8,0))</f>
        <v>0.14000000000000001</v>
      </c>
      <c r="V138" s="56">
        <f ca="1">INDEX(Parameters,MATCH($A138,Parameters!$A:$A,0),MATCH(V$3,Parameters!$8:$8,0))</f>
        <v>0.14000000000000001</v>
      </c>
      <c r="W138" s="56">
        <f ca="1">INDEX(Parameters,MATCH($A138,Parameters!$A:$A,0),MATCH(W$3,Parameters!$8:$8,0))</f>
        <v>0.14000000000000001</v>
      </c>
      <c r="X138" s="56">
        <f ca="1">INDEX(Parameters,MATCH($A138,Parameters!$A:$A,0),MATCH(X$3,Parameters!$8:$8,0))</f>
        <v>0.14000000000000001</v>
      </c>
      <c r="Y138" s="56">
        <f ca="1">INDEX(Parameters,MATCH($A138,Parameters!$A:$A,0),MATCH(Y$3,Parameters!$8:$8,0))</f>
        <v>0.14000000000000001</v>
      </c>
      <c r="Z138" s="56">
        <f ca="1">INDEX(Parameters,MATCH($A138,Parameters!$A:$A,0),MATCH(Z$3,Parameters!$8:$8,0))</f>
        <v>0.14000000000000001</v>
      </c>
      <c r="AA138" s="56">
        <f ca="1">INDEX(Parameters,MATCH($A138,Parameters!$A:$A,0),MATCH(AA$3,Parameters!$8:$8,0))</f>
        <v>0.14000000000000001</v>
      </c>
      <c r="AB138" s="56">
        <f ca="1">INDEX(Parameters,MATCH($A138,Parameters!$A:$A,0),MATCH(AB$3,Parameters!$8:$8,0))</f>
        <v>0.14000000000000001</v>
      </c>
      <c r="AC138" s="56">
        <f ca="1">INDEX(Parameters,MATCH($A138,Parameters!$A:$A,0),MATCH(AC$3,Parameters!$8:$8,0))</f>
        <v>0.14000000000000001</v>
      </c>
      <c r="AD138" s="56">
        <f ca="1">INDEX(Parameters,MATCH($A138,Parameters!$A:$A,0),MATCH(AD$3,Parameters!$8:$8,0))</f>
        <v>0.14000000000000001</v>
      </c>
      <c r="AE138" s="56">
        <f ca="1">INDEX(Parameters,MATCH($A138,Parameters!$A:$A,0),MATCH(AE$3,Parameters!$8:$8,0))</f>
        <v>0.14000000000000001</v>
      </c>
      <c r="AF138" s="56">
        <f ca="1">INDEX(Parameters,MATCH($A138,Parameters!$A:$A,0),MATCH(AF$3,Parameters!$8:$8,0))</f>
        <v>0.14000000000000001</v>
      </c>
      <c r="AG138" s="56">
        <f ca="1">INDEX(Parameters,MATCH($A138,Parameters!$A:$A,0),MATCH(AG$3,Parameters!$8:$8,0))</f>
        <v>0.14000000000000001</v>
      </c>
      <c r="AH138" s="56">
        <f ca="1">INDEX(Parameters,MATCH($A138,Parameters!$A:$A,0),MATCH(AH$3,Parameters!$8:$8,0))</f>
        <v>0.14000000000000001</v>
      </c>
      <c r="AI138" s="56">
        <f ca="1">INDEX(Parameters,MATCH($A138,Parameters!$A:$A,0),MATCH(AI$3,Parameters!$8:$8,0))</f>
        <v>0.14000000000000001</v>
      </c>
      <c r="AJ138" s="56">
        <f ca="1">INDEX(Parameters,MATCH($A138,Parameters!$A:$A,0),MATCH(AJ$3,Parameters!$8:$8,0))</f>
        <v>0.14000000000000001</v>
      </c>
      <c r="AK138" s="56">
        <f ca="1">INDEX(Parameters,MATCH($A138,Parameters!$A:$A,0),MATCH(AK$3,Parameters!$8:$8,0))</f>
        <v>0.14000000000000001</v>
      </c>
      <c r="AL138" s="56">
        <f ca="1">INDEX(Parameters,MATCH($A138,Parameters!$A:$A,0),MATCH(AL$3,Parameters!$8:$8,0))</f>
        <v>0.14000000000000001</v>
      </c>
      <c r="AM138" s="56"/>
      <c r="AN138" s="56"/>
      <c r="AO138" s="56"/>
      <c r="AP138" s="56"/>
      <c r="AQ138" s="56"/>
    </row>
    <row r="139" spans="1:43" ht="18" x14ac:dyDescent="0.35">
      <c r="A139" s="89" t="s">
        <v>329</v>
      </c>
      <c r="B139" s="2" t="s">
        <v>341</v>
      </c>
      <c r="C139" s="63" t="s">
        <v>233</v>
      </c>
      <c r="D139" s="25" t="s">
        <v>252</v>
      </c>
      <c r="E139" s="46" t="str">
        <f t="shared" si="73"/>
        <v>Dairy cattle</v>
      </c>
      <c r="F139" s="25" t="s">
        <v>122</v>
      </c>
      <c r="G139" s="205"/>
      <c r="H139" s="56">
        <f t="shared" ref="H139:AL139" ca="1" si="87">H27*H138</f>
        <v>3.3566399999999996</v>
      </c>
      <c r="I139" s="56">
        <f t="shared" ca="1" si="87"/>
        <v>3.3566399999999996</v>
      </c>
      <c r="J139" s="56">
        <f t="shared" ca="1" si="87"/>
        <v>3.3566399999999996</v>
      </c>
      <c r="K139" s="56">
        <f t="shared" ca="1" si="87"/>
        <v>3.3566399999999996</v>
      </c>
      <c r="L139" s="56">
        <f t="shared" ca="1" si="87"/>
        <v>3.3566399999999996</v>
      </c>
      <c r="M139" s="56">
        <f t="shared" ca="1" si="87"/>
        <v>3.3566399999999996</v>
      </c>
      <c r="N139" s="56">
        <f t="shared" ca="1" si="87"/>
        <v>3.3566399999999996</v>
      </c>
      <c r="O139" s="56">
        <f t="shared" ca="1" si="87"/>
        <v>3.3566399999999996</v>
      </c>
      <c r="P139" s="56">
        <f t="shared" ca="1" si="87"/>
        <v>3.3566399999999996</v>
      </c>
      <c r="Q139" s="56">
        <f t="shared" ca="1" si="87"/>
        <v>3.3566399999999996</v>
      </c>
      <c r="R139" s="56">
        <f t="shared" ca="1" si="87"/>
        <v>3.3566399999999996</v>
      </c>
      <c r="S139" s="56">
        <f t="shared" ca="1" si="87"/>
        <v>3.3566399999999996</v>
      </c>
      <c r="T139" s="56">
        <f t="shared" ca="1" si="87"/>
        <v>3.3566399999999996</v>
      </c>
      <c r="U139" s="56">
        <f t="shared" ca="1" si="87"/>
        <v>3.3566399999999996</v>
      </c>
      <c r="V139" s="56">
        <f t="shared" ca="1" si="87"/>
        <v>3.3566399999999996</v>
      </c>
      <c r="W139" s="56">
        <f t="shared" ca="1" si="87"/>
        <v>3.3566399999999996</v>
      </c>
      <c r="X139" s="56">
        <f t="shared" ca="1" si="87"/>
        <v>3.3566399999999996</v>
      </c>
      <c r="Y139" s="56">
        <f t="shared" ca="1" si="87"/>
        <v>3.3566399999999996</v>
      </c>
      <c r="Z139" s="56">
        <f t="shared" ca="1" si="87"/>
        <v>3.3566399999999996</v>
      </c>
      <c r="AA139" s="56">
        <f t="shared" ca="1" si="87"/>
        <v>3.3566399999999996</v>
      </c>
      <c r="AB139" s="56">
        <f t="shared" ca="1" si="87"/>
        <v>3.3566399999999996</v>
      </c>
      <c r="AC139" s="56">
        <f t="shared" ca="1" si="87"/>
        <v>3.3566399999999996</v>
      </c>
      <c r="AD139" s="56">
        <f t="shared" ca="1" si="87"/>
        <v>3.3566399999999996</v>
      </c>
      <c r="AE139" s="56">
        <f t="shared" ca="1" si="87"/>
        <v>3.3566399999999996</v>
      </c>
      <c r="AF139" s="56">
        <f t="shared" ca="1" si="87"/>
        <v>3.3566399999999996</v>
      </c>
      <c r="AG139" s="56">
        <f t="shared" ca="1" si="87"/>
        <v>3.3566399999999996</v>
      </c>
      <c r="AH139" s="56">
        <f t="shared" ca="1" si="87"/>
        <v>3.3566399999999996</v>
      </c>
      <c r="AI139" s="56">
        <f t="shared" ca="1" si="87"/>
        <v>3.3566399999999996</v>
      </c>
      <c r="AJ139" s="56">
        <f t="shared" ca="1" si="87"/>
        <v>3.3566399999999996</v>
      </c>
      <c r="AK139" s="56">
        <f t="shared" ca="1" si="87"/>
        <v>3.3566399999999996</v>
      </c>
      <c r="AL139" s="56">
        <f t="shared" ca="1" si="87"/>
        <v>3.3566399999999996</v>
      </c>
      <c r="AM139" s="56"/>
      <c r="AN139" s="56"/>
      <c r="AO139" s="56"/>
      <c r="AP139" s="56"/>
      <c r="AQ139" s="56"/>
    </row>
    <row r="140" spans="1:43" ht="14.1" customHeight="1" x14ac:dyDescent="0.25">
      <c r="A140" s="68" t="s">
        <v>238</v>
      </c>
      <c r="B140" s="52"/>
      <c r="C140" s="52" t="s">
        <v>234</v>
      </c>
      <c r="D140" s="53" t="s">
        <v>153</v>
      </c>
      <c r="E140" s="54" t="str">
        <f t="shared" si="73"/>
        <v>Dairy cattle</v>
      </c>
      <c r="F140" s="53" t="s">
        <v>122</v>
      </c>
      <c r="G140" s="175" t="s">
        <v>717</v>
      </c>
      <c r="H140" s="70">
        <f t="shared" ref="H140:AL140" ca="1" si="88">H27-H139</f>
        <v>20.619359999999997</v>
      </c>
      <c r="I140" s="70">
        <f t="shared" ca="1" si="88"/>
        <v>20.619359999999997</v>
      </c>
      <c r="J140" s="70">
        <f t="shared" ca="1" si="88"/>
        <v>20.619359999999997</v>
      </c>
      <c r="K140" s="70">
        <f t="shared" ca="1" si="88"/>
        <v>20.619359999999997</v>
      </c>
      <c r="L140" s="70">
        <f t="shared" ca="1" si="88"/>
        <v>20.619359999999997</v>
      </c>
      <c r="M140" s="70">
        <f t="shared" ca="1" si="88"/>
        <v>20.619359999999997</v>
      </c>
      <c r="N140" s="70">
        <f t="shared" ca="1" si="88"/>
        <v>20.619359999999997</v>
      </c>
      <c r="O140" s="70">
        <f t="shared" ca="1" si="88"/>
        <v>20.619359999999997</v>
      </c>
      <c r="P140" s="70">
        <f t="shared" ca="1" si="88"/>
        <v>20.619359999999997</v>
      </c>
      <c r="Q140" s="70">
        <f t="shared" ca="1" si="88"/>
        <v>20.619359999999997</v>
      </c>
      <c r="R140" s="70">
        <f t="shared" ca="1" si="88"/>
        <v>20.619359999999997</v>
      </c>
      <c r="S140" s="70">
        <f t="shared" ca="1" si="88"/>
        <v>20.619359999999997</v>
      </c>
      <c r="T140" s="70">
        <f t="shared" ca="1" si="88"/>
        <v>20.619359999999997</v>
      </c>
      <c r="U140" s="70">
        <f t="shared" ca="1" si="88"/>
        <v>20.619359999999997</v>
      </c>
      <c r="V140" s="70">
        <f t="shared" ca="1" si="88"/>
        <v>20.619359999999997</v>
      </c>
      <c r="W140" s="70">
        <f t="shared" ca="1" si="88"/>
        <v>20.619359999999997</v>
      </c>
      <c r="X140" s="70">
        <f t="shared" ca="1" si="88"/>
        <v>20.619359999999997</v>
      </c>
      <c r="Y140" s="70">
        <f t="shared" ca="1" si="88"/>
        <v>20.619359999999997</v>
      </c>
      <c r="Z140" s="70">
        <f t="shared" ca="1" si="88"/>
        <v>20.619359999999997</v>
      </c>
      <c r="AA140" s="70">
        <f t="shared" ca="1" si="88"/>
        <v>20.619359999999997</v>
      </c>
      <c r="AB140" s="70">
        <f t="shared" ca="1" si="88"/>
        <v>20.619359999999997</v>
      </c>
      <c r="AC140" s="70">
        <f t="shared" ca="1" si="88"/>
        <v>20.619359999999997</v>
      </c>
      <c r="AD140" s="70">
        <f t="shared" ca="1" si="88"/>
        <v>20.619359999999997</v>
      </c>
      <c r="AE140" s="70">
        <f t="shared" ca="1" si="88"/>
        <v>20.619359999999997</v>
      </c>
      <c r="AF140" s="70">
        <f t="shared" ca="1" si="88"/>
        <v>20.619359999999997</v>
      </c>
      <c r="AG140" s="70">
        <f t="shared" ca="1" si="88"/>
        <v>20.619359999999997</v>
      </c>
      <c r="AH140" s="70">
        <f t="shared" ca="1" si="88"/>
        <v>20.619359999999997</v>
      </c>
      <c r="AI140" s="70">
        <f t="shared" ca="1" si="88"/>
        <v>20.619359999999997</v>
      </c>
      <c r="AJ140" s="70">
        <f t="shared" ca="1" si="88"/>
        <v>20.619359999999997</v>
      </c>
      <c r="AK140" s="70">
        <f t="shared" ca="1" si="88"/>
        <v>20.619359999999997</v>
      </c>
      <c r="AL140" s="70">
        <f t="shared" ca="1" si="88"/>
        <v>20.619359999999997</v>
      </c>
      <c r="AM140" s="70"/>
      <c r="AN140" s="70"/>
      <c r="AO140" s="70"/>
      <c r="AP140" s="70"/>
      <c r="AQ140" s="70"/>
    </row>
    <row r="141" spans="1:43" ht="18" x14ac:dyDescent="0.25">
      <c r="A141" s="106" t="s">
        <v>392</v>
      </c>
      <c r="B141" s="51"/>
      <c r="C141" s="82" t="s">
        <v>409</v>
      </c>
      <c r="D141" s="26" t="s">
        <v>153</v>
      </c>
      <c r="E141" s="108" t="str">
        <f t="shared" si="73"/>
        <v>Dairy cattle</v>
      </c>
      <c r="F141" s="26" t="s">
        <v>122</v>
      </c>
      <c r="G141" s="225" t="str">
        <f ca="1">IFERROR(IF(SUM($H141:AQ141)=0,"OK","Error - all years do not = 0"),"Error - check input data")</f>
        <v>OK</v>
      </c>
      <c r="H141" s="74">
        <f t="shared" ref="H141:AL141" ca="1" si="89">H27-H139-H140</f>
        <v>0</v>
      </c>
      <c r="I141" s="74">
        <f t="shared" ca="1" si="89"/>
        <v>0</v>
      </c>
      <c r="J141" s="74">
        <f t="shared" ca="1" si="89"/>
        <v>0</v>
      </c>
      <c r="K141" s="74">
        <f t="shared" ca="1" si="89"/>
        <v>0</v>
      </c>
      <c r="L141" s="74">
        <f t="shared" ca="1" si="89"/>
        <v>0</v>
      </c>
      <c r="M141" s="74">
        <f t="shared" ca="1" si="89"/>
        <v>0</v>
      </c>
      <c r="N141" s="74">
        <f t="shared" ca="1" si="89"/>
        <v>0</v>
      </c>
      <c r="O141" s="74">
        <f t="shared" ca="1" si="89"/>
        <v>0</v>
      </c>
      <c r="P141" s="74">
        <f t="shared" ca="1" si="89"/>
        <v>0</v>
      </c>
      <c r="Q141" s="74">
        <f t="shared" ca="1" si="89"/>
        <v>0</v>
      </c>
      <c r="R141" s="74">
        <f t="shared" ca="1" si="89"/>
        <v>0</v>
      </c>
      <c r="S141" s="74">
        <f t="shared" ca="1" si="89"/>
        <v>0</v>
      </c>
      <c r="T141" s="74">
        <f t="shared" ca="1" si="89"/>
        <v>0</v>
      </c>
      <c r="U141" s="74">
        <f t="shared" ca="1" si="89"/>
        <v>0</v>
      </c>
      <c r="V141" s="74">
        <f t="shared" ca="1" si="89"/>
        <v>0</v>
      </c>
      <c r="W141" s="74">
        <f t="shared" ca="1" si="89"/>
        <v>0</v>
      </c>
      <c r="X141" s="74">
        <f t="shared" ca="1" si="89"/>
        <v>0</v>
      </c>
      <c r="Y141" s="74">
        <f t="shared" ca="1" si="89"/>
        <v>0</v>
      </c>
      <c r="Z141" s="74">
        <f t="shared" ca="1" si="89"/>
        <v>0</v>
      </c>
      <c r="AA141" s="74">
        <f t="shared" ca="1" si="89"/>
        <v>0</v>
      </c>
      <c r="AB141" s="74">
        <f t="shared" ca="1" si="89"/>
        <v>0</v>
      </c>
      <c r="AC141" s="74">
        <f t="shared" ca="1" si="89"/>
        <v>0</v>
      </c>
      <c r="AD141" s="74">
        <f t="shared" ca="1" si="89"/>
        <v>0</v>
      </c>
      <c r="AE141" s="74">
        <f t="shared" ca="1" si="89"/>
        <v>0</v>
      </c>
      <c r="AF141" s="74">
        <f t="shared" ca="1" si="89"/>
        <v>0</v>
      </c>
      <c r="AG141" s="74">
        <f t="shared" ca="1" si="89"/>
        <v>0</v>
      </c>
      <c r="AH141" s="74">
        <f t="shared" ca="1" si="89"/>
        <v>0</v>
      </c>
      <c r="AI141" s="74">
        <f t="shared" ca="1" si="89"/>
        <v>0</v>
      </c>
      <c r="AJ141" s="74">
        <f t="shared" ca="1" si="89"/>
        <v>0</v>
      </c>
      <c r="AK141" s="74">
        <f t="shared" ca="1" si="89"/>
        <v>0</v>
      </c>
      <c r="AL141" s="74">
        <f t="shared" ca="1" si="89"/>
        <v>0</v>
      </c>
      <c r="AM141" s="74"/>
      <c r="AN141" s="74"/>
      <c r="AO141" s="74"/>
      <c r="AP141" s="74"/>
      <c r="AQ141" s="74"/>
    </row>
    <row r="142" spans="1:43" ht="18" x14ac:dyDescent="0.25">
      <c r="A142" s="104" t="s">
        <v>394</v>
      </c>
      <c r="B142" s="52"/>
      <c r="C142" s="52" t="s">
        <v>235</v>
      </c>
      <c r="D142" s="53" t="s">
        <v>153</v>
      </c>
      <c r="E142" s="54" t="str">
        <f t="shared" si="73"/>
        <v>Dairy cattle</v>
      </c>
      <c r="F142" s="53" t="s">
        <v>122</v>
      </c>
      <c r="G142" s="175" t="s">
        <v>717</v>
      </c>
      <c r="H142" s="70">
        <f t="shared" ref="H142:AL142" ca="1" si="90">H21-H139</f>
        <v>36.603359999999995</v>
      </c>
      <c r="I142" s="70">
        <f t="shared" ca="1" si="90"/>
        <v>36.603359999999995</v>
      </c>
      <c r="J142" s="70">
        <f t="shared" ca="1" si="90"/>
        <v>36.603359999999995</v>
      </c>
      <c r="K142" s="70">
        <f t="shared" ca="1" si="90"/>
        <v>36.603359999999995</v>
      </c>
      <c r="L142" s="70">
        <f t="shared" ca="1" si="90"/>
        <v>36.603359999999995</v>
      </c>
      <c r="M142" s="70">
        <f t="shared" ca="1" si="90"/>
        <v>36.603359999999995</v>
      </c>
      <c r="N142" s="70">
        <f t="shared" ca="1" si="90"/>
        <v>36.603359999999995</v>
      </c>
      <c r="O142" s="70">
        <f t="shared" ca="1" si="90"/>
        <v>36.603359999999995</v>
      </c>
      <c r="P142" s="70">
        <f t="shared" ca="1" si="90"/>
        <v>36.603359999999995</v>
      </c>
      <c r="Q142" s="70">
        <f t="shared" ca="1" si="90"/>
        <v>36.603359999999995</v>
      </c>
      <c r="R142" s="70">
        <f t="shared" ca="1" si="90"/>
        <v>36.603359999999995</v>
      </c>
      <c r="S142" s="70">
        <f t="shared" ca="1" si="90"/>
        <v>36.603359999999995</v>
      </c>
      <c r="T142" s="70">
        <f t="shared" ca="1" si="90"/>
        <v>36.603359999999995</v>
      </c>
      <c r="U142" s="70">
        <f t="shared" ca="1" si="90"/>
        <v>36.603359999999995</v>
      </c>
      <c r="V142" s="70">
        <f t="shared" ca="1" si="90"/>
        <v>36.603359999999995</v>
      </c>
      <c r="W142" s="70">
        <f t="shared" ca="1" si="90"/>
        <v>36.603359999999995</v>
      </c>
      <c r="X142" s="70">
        <f t="shared" ca="1" si="90"/>
        <v>36.603359999999995</v>
      </c>
      <c r="Y142" s="70">
        <f t="shared" ca="1" si="90"/>
        <v>36.603359999999995</v>
      </c>
      <c r="Z142" s="70">
        <f t="shared" ca="1" si="90"/>
        <v>36.603359999999995</v>
      </c>
      <c r="AA142" s="70">
        <f t="shared" ca="1" si="90"/>
        <v>36.603359999999995</v>
      </c>
      <c r="AB142" s="70">
        <f t="shared" ca="1" si="90"/>
        <v>36.603359999999995</v>
      </c>
      <c r="AC142" s="70">
        <f t="shared" ca="1" si="90"/>
        <v>36.603359999999995</v>
      </c>
      <c r="AD142" s="70">
        <f t="shared" ca="1" si="90"/>
        <v>36.603359999999995</v>
      </c>
      <c r="AE142" s="70">
        <f t="shared" ca="1" si="90"/>
        <v>36.603359999999995</v>
      </c>
      <c r="AF142" s="70">
        <f t="shared" ca="1" si="90"/>
        <v>36.603359999999995</v>
      </c>
      <c r="AG142" s="70">
        <f t="shared" ca="1" si="90"/>
        <v>36.603359999999995</v>
      </c>
      <c r="AH142" s="70">
        <f t="shared" ca="1" si="90"/>
        <v>36.603359999999995</v>
      </c>
      <c r="AI142" s="70">
        <f t="shared" ca="1" si="90"/>
        <v>36.603359999999995</v>
      </c>
      <c r="AJ142" s="70">
        <f t="shared" ca="1" si="90"/>
        <v>36.603359999999995</v>
      </c>
      <c r="AK142" s="70">
        <f t="shared" ca="1" si="90"/>
        <v>36.603359999999995</v>
      </c>
      <c r="AL142" s="70">
        <f t="shared" ca="1" si="90"/>
        <v>36.603359999999995</v>
      </c>
      <c r="AM142" s="70"/>
      <c r="AN142" s="70"/>
      <c r="AO142" s="70"/>
      <c r="AP142" s="70"/>
      <c r="AQ142" s="70"/>
    </row>
    <row r="143" spans="1:43" ht="15.75" x14ac:dyDescent="0.25">
      <c r="A143" s="399" t="s">
        <v>701</v>
      </c>
      <c r="B143" s="400"/>
      <c r="C143" s="396"/>
      <c r="D143" s="396"/>
      <c r="E143" s="396"/>
      <c r="F143" s="396"/>
      <c r="G143" s="397"/>
      <c r="H143" s="398"/>
      <c r="I143" s="398"/>
      <c r="J143" s="398"/>
      <c r="K143" s="398"/>
      <c r="L143" s="398"/>
      <c r="M143" s="398"/>
      <c r="N143" s="398"/>
      <c r="O143" s="398"/>
      <c r="P143" s="398"/>
      <c r="Q143" s="398"/>
      <c r="R143" s="398"/>
      <c r="S143" s="398"/>
      <c r="T143" s="398"/>
      <c r="U143" s="398"/>
      <c r="V143" s="398"/>
      <c r="W143" s="398"/>
      <c r="X143" s="398"/>
      <c r="Y143" s="398"/>
      <c r="Z143" s="398"/>
      <c r="AA143" s="398"/>
      <c r="AB143" s="398"/>
      <c r="AC143" s="398"/>
      <c r="AD143" s="398"/>
      <c r="AE143" s="398"/>
      <c r="AF143" s="398"/>
      <c r="AG143" s="398"/>
      <c r="AH143" s="398"/>
      <c r="AI143" s="398"/>
      <c r="AJ143" s="398"/>
      <c r="AK143" s="398"/>
      <c r="AL143" s="398"/>
      <c r="AM143" s="398"/>
      <c r="AN143" s="398"/>
      <c r="AO143" s="398"/>
      <c r="AP143" s="398"/>
      <c r="AQ143" s="398"/>
    </row>
    <row r="144" spans="1:43" x14ac:dyDescent="0.25">
      <c r="A144" s="66" t="str">
        <f t="shared" ref="A144" si="91">C144&amp;"_"&amp;E144</f>
        <v>EF_N2O_Grazing_Dairy cattle</v>
      </c>
      <c r="B144" s="2"/>
      <c r="C144" s="42" t="s">
        <v>755</v>
      </c>
      <c r="D144" s="77" t="str">
        <f ca="1">VLOOKUP(A144,Parameters,4,0)</f>
        <v>N2O-N</v>
      </c>
      <c r="E144" s="46" t="str">
        <f t="shared" ref="E144:E148" si="92">$A$1</f>
        <v>Dairy cattle</v>
      </c>
      <c r="F144" s="77" t="str">
        <f ca="1">VLOOKUP(A144,Parameters,6,0)</f>
        <v>kg N2O-N/kg N input</v>
      </c>
      <c r="G144" s="176"/>
      <c r="H144" s="56">
        <f ca="1">INDEX(Parameters,MATCH($A144,Parameters!$A:$A,0),MATCH(H$3,Parameters!$8:$8,0))</f>
        <v>0.02</v>
      </c>
      <c r="I144" s="56">
        <f ca="1">INDEX(Parameters,MATCH($A144,Parameters!$A:$A,0),MATCH(I$3,Parameters!$8:$8,0))</f>
        <v>0.02</v>
      </c>
      <c r="J144" s="56">
        <f ca="1">INDEX(Parameters,MATCH($A144,Parameters!$A:$A,0),MATCH(J$3,Parameters!$8:$8,0))</f>
        <v>0.02</v>
      </c>
      <c r="K144" s="56">
        <f ca="1">INDEX(Parameters,MATCH($A144,Parameters!$A:$A,0),MATCH(K$3,Parameters!$8:$8,0))</f>
        <v>0.02</v>
      </c>
      <c r="L144" s="56">
        <f ca="1">INDEX(Parameters,MATCH($A144,Parameters!$A:$A,0),MATCH(L$3,Parameters!$8:$8,0))</f>
        <v>0.02</v>
      </c>
      <c r="M144" s="56">
        <f ca="1">INDEX(Parameters,MATCH($A144,Parameters!$A:$A,0),MATCH(M$3,Parameters!$8:$8,0))</f>
        <v>0.02</v>
      </c>
      <c r="N144" s="56">
        <f ca="1">INDEX(Parameters,MATCH($A144,Parameters!$A:$A,0),MATCH(N$3,Parameters!$8:$8,0))</f>
        <v>0.02</v>
      </c>
      <c r="O144" s="56">
        <f ca="1">INDEX(Parameters,MATCH($A144,Parameters!$A:$A,0),MATCH(O$3,Parameters!$8:$8,0))</f>
        <v>0.02</v>
      </c>
      <c r="P144" s="56">
        <f ca="1">INDEX(Parameters,MATCH($A144,Parameters!$A:$A,0),MATCH(P$3,Parameters!$8:$8,0))</f>
        <v>0.02</v>
      </c>
      <c r="Q144" s="56">
        <f ca="1">INDEX(Parameters,MATCH($A144,Parameters!$A:$A,0),MATCH(Q$3,Parameters!$8:$8,0))</f>
        <v>0.02</v>
      </c>
      <c r="R144" s="56">
        <f ca="1">INDEX(Parameters,MATCH($A144,Parameters!$A:$A,0),MATCH(R$3,Parameters!$8:$8,0))</f>
        <v>0.02</v>
      </c>
      <c r="S144" s="56">
        <f ca="1">INDEX(Parameters,MATCH($A144,Parameters!$A:$A,0),MATCH(S$3,Parameters!$8:$8,0))</f>
        <v>0.02</v>
      </c>
      <c r="T144" s="56">
        <f ca="1">INDEX(Parameters,MATCH($A144,Parameters!$A:$A,0),MATCH(T$3,Parameters!$8:$8,0))</f>
        <v>0.02</v>
      </c>
      <c r="U144" s="56">
        <f ca="1">INDEX(Parameters,MATCH($A144,Parameters!$A:$A,0),MATCH(U$3,Parameters!$8:$8,0))</f>
        <v>0.02</v>
      </c>
      <c r="V144" s="56">
        <f ca="1">INDEX(Parameters,MATCH($A144,Parameters!$A:$A,0),MATCH(V$3,Parameters!$8:$8,0))</f>
        <v>0.02</v>
      </c>
      <c r="W144" s="56">
        <f ca="1">INDEX(Parameters,MATCH($A144,Parameters!$A:$A,0),MATCH(W$3,Parameters!$8:$8,0))</f>
        <v>0.02</v>
      </c>
      <c r="X144" s="56">
        <f ca="1">INDEX(Parameters,MATCH($A144,Parameters!$A:$A,0),MATCH(X$3,Parameters!$8:$8,0))</f>
        <v>0.02</v>
      </c>
      <c r="Y144" s="56">
        <f ca="1">INDEX(Parameters,MATCH($A144,Parameters!$A:$A,0),MATCH(Y$3,Parameters!$8:$8,0))</f>
        <v>0.02</v>
      </c>
      <c r="Z144" s="56">
        <f ca="1">INDEX(Parameters,MATCH($A144,Parameters!$A:$A,0),MATCH(Z$3,Parameters!$8:$8,0))</f>
        <v>0.02</v>
      </c>
      <c r="AA144" s="56">
        <f ca="1">INDEX(Parameters,MATCH($A144,Parameters!$A:$A,0),MATCH(AA$3,Parameters!$8:$8,0))</f>
        <v>0.02</v>
      </c>
      <c r="AB144" s="56">
        <f ca="1">INDEX(Parameters,MATCH($A144,Parameters!$A:$A,0),MATCH(AB$3,Parameters!$8:$8,0))</f>
        <v>0.02</v>
      </c>
      <c r="AC144" s="56">
        <f ca="1">INDEX(Parameters,MATCH($A144,Parameters!$A:$A,0),MATCH(AC$3,Parameters!$8:$8,0))</f>
        <v>0.02</v>
      </c>
      <c r="AD144" s="56">
        <f ca="1">INDEX(Parameters,MATCH($A144,Parameters!$A:$A,0),MATCH(AD$3,Parameters!$8:$8,0))</f>
        <v>0.02</v>
      </c>
      <c r="AE144" s="56">
        <f ca="1">INDEX(Parameters,MATCH($A144,Parameters!$A:$A,0),MATCH(AE$3,Parameters!$8:$8,0))</f>
        <v>0.02</v>
      </c>
      <c r="AF144" s="56">
        <f ca="1">INDEX(Parameters,MATCH($A144,Parameters!$A:$A,0),MATCH(AF$3,Parameters!$8:$8,0))</f>
        <v>0.02</v>
      </c>
      <c r="AG144" s="56">
        <f ca="1">INDEX(Parameters,MATCH($A144,Parameters!$A:$A,0),MATCH(AG$3,Parameters!$8:$8,0))</f>
        <v>0.02</v>
      </c>
      <c r="AH144" s="56">
        <f ca="1">INDEX(Parameters,MATCH($A144,Parameters!$A:$A,0),MATCH(AH$3,Parameters!$8:$8,0))</f>
        <v>0.02</v>
      </c>
      <c r="AI144" s="56">
        <f ca="1">INDEX(Parameters,MATCH($A144,Parameters!$A:$A,0),MATCH(AI$3,Parameters!$8:$8,0))</f>
        <v>0.02</v>
      </c>
      <c r="AJ144" s="56">
        <f ca="1">INDEX(Parameters,MATCH($A144,Parameters!$A:$A,0),MATCH(AJ$3,Parameters!$8:$8,0))</f>
        <v>0.02</v>
      </c>
      <c r="AK144" s="56">
        <f ca="1">INDEX(Parameters,MATCH($A144,Parameters!$A:$A,0),MATCH(AK$3,Parameters!$8:$8,0))</f>
        <v>0.02</v>
      </c>
      <c r="AL144" s="56">
        <f ca="1">INDEX(Parameters,MATCH($A144,Parameters!$A:$A,0),MATCH(AL$3,Parameters!$8:$8,0))</f>
        <v>0.02</v>
      </c>
      <c r="AM144" s="56"/>
      <c r="AN144" s="56"/>
      <c r="AO144" s="56"/>
      <c r="AP144" s="56"/>
      <c r="AQ144" s="56"/>
    </row>
    <row r="145" spans="1:43" x14ac:dyDescent="0.25">
      <c r="A145" s="89" t="s">
        <v>303</v>
      </c>
      <c r="B145" s="2"/>
      <c r="C145" s="99" t="s">
        <v>342</v>
      </c>
      <c r="D145" s="25" t="s">
        <v>350</v>
      </c>
      <c r="E145" s="46" t="str">
        <f t="shared" si="92"/>
        <v>Dairy cattle</v>
      </c>
      <c r="F145" s="25" t="s">
        <v>183</v>
      </c>
      <c r="G145" s="175"/>
      <c r="H145" s="56" cm="1">
        <f t="array" aca="1" ref="H145" ca="1">VLOOKUP($A145,$A$12:$BA$1016,H$3-($H$3-8),0)*H144</f>
        <v>0.79919999999999991</v>
      </c>
      <c r="I145" s="56" cm="1">
        <f t="array" aca="1" ref="I145" ca="1">VLOOKUP($A145,$A$12:$BA$1016,I$3-($H$3-8),0)*I144</f>
        <v>0.79919999999999991</v>
      </c>
      <c r="J145" s="56" cm="1">
        <f t="array" aca="1" ref="J145" ca="1">VLOOKUP($A145,$A$12:$BA$1016,J$3-($H$3-8),0)*J144</f>
        <v>0.79919999999999991</v>
      </c>
      <c r="K145" s="56" cm="1">
        <f t="array" aca="1" ref="K145" ca="1">VLOOKUP($A145,$A$12:$BA$1016,K$3-($H$3-8),0)*K144</f>
        <v>0.79919999999999991</v>
      </c>
      <c r="L145" s="56" cm="1">
        <f t="array" aca="1" ref="L145" ca="1">VLOOKUP($A145,$A$12:$BA$1016,L$3-($H$3-8),0)*L144</f>
        <v>0.79919999999999991</v>
      </c>
      <c r="M145" s="56" cm="1">
        <f t="array" aca="1" ref="M145" ca="1">VLOOKUP($A145,$A$12:$BA$1016,M$3-($H$3-8),0)*M144</f>
        <v>0.79919999999999991</v>
      </c>
      <c r="N145" s="56" cm="1">
        <f t="array" aca="1" ref="N145" ca="1">VLOOKUP($A145,$A$12:$BA$1016,N$3-($H$3-8),0)*N144</f>
        <v>0.79919999999999991</v>
      </c>
      <c r="O145" s="56" cm="1">
        <f t="array" aca="1" ref="O145" ca="1">VLOOKUP($A145,$A$12:$BA$1016,O$3-($H$3-8),0)*O144</f>
        <v>0.79919999999999991</v>
      </c>
      <c r="P145" s="56" cm="1">
        <f t="array" aca="1" ref="P145" ca="1">VLOOKUP($A145,$A$12:$BA$1016,P$3-($H$3-8),0)*P144</f>
        <v>0.79919999999999991</v>
      </c>
      <c r="Q145" s="56" cm="1">
        <f t="array" aca="1" ref="Q145" ca="1">VLOOKUP($A145,$A$12:$BA$1016,Q$3-($H$3-8),0)*Q144</f>
        <v>0.79919999999999991</v>
      </c>
      <c r="R145" s="56" cm="1">
        <f t="array" aca="1" ref="R145" ca="1">VLOOKUP($A145,$A$12:$BA$1016,R$3-($H$3-8),0)*R144</f>
        <v>0.79919999999999991</v>
      </c>
      <c r="S145" s="56" cm="1">
        <f t="array" aca="1" ref="S145" ca="1">VLOOKUP($A145,$A$12:$BA$1016,S$3-($H$3-8),0)*S144</f>
        <v>0.79919999999999991</v>
      </c>
      <c r="T145" s="56" cm="1">
        <f t="array" aca="1" ref="T145" ca="1">VLOOKUP($A145,$A$12:$BA$1016,T$3-($H$3-8),0)*T144</f>
        <v>0.79919999999999991</v>
      </c>
      <c r="U145" s="56" cm="1">
        <f t="array" aca="1" ref="U145" ca="1">VLOOKUP($A145,$A$12:$BA$1016,U$3-($H$3-8),0)*U144</f>
        <v>0.79919999999999991</v>
      </c>
      <c r="V145" s="56" cm="1">
        <f t="array" aca="1" ref="V145" ca="1">VLOOKUP($A145,$A$12:$BA$1016,V$3-($H$3-8),0)*V144</f>
        <v>0.79919999999999991</v>
      </c>
      <c r="W145" s="56" cm="1">
        <f t="array" aca="1" ref="W145" ca="1">VLOOKUP($A145,$A$12:$BA$1016,W$3-($H$3-8),0)*W144</f>
        <v>0.79919999999999991</v>
      </c>
      <c r="X145" s="56" cm="1">
        <f t="array" aca="1" ref="X145" ca="1">VLOOKUP($A145,$A$12:$BA$1016,X$3-($H$3-8),0)*X144</f>
        <v>0.79919999999999991</v>
      </c>
      <c r="Y145" s="56" cm="1">
        <f t="array" aca="1" ref="Y145" ca="1">VLOOKUP($A145,$A$12:$BA$1016,Y$3-($H$3-8),0)*Y144</f>
        <v>0.79919999999999991</v>
      </c>
      <c r="Z145" s="56" cm="1">
        <f t="array" aca="1" ref="Z145" ca="1">VLOOKUP($A145,$A$12:$BA$1016,Z$3-($H$3-8),0)*Z144</f>
        <v>0.79919999999999991</v>
      </c>
      <c r="AA145" s="56" cm="1">
        <f t="array" aca="1" ref="AA145" ca="1">VLOOKUP($A145,$A$12:$BA$1016,AA$3-($H$3-8),0)*AA144</f>
        <v>0.79919999999999991</v>
      </c>
      <c r="AB145" s="56" cm="1">
        <f t="array" aca="1" ref="AB145" ca="1">VLOOKUP($A145,$A$12:$BA$1016,AB$3-($H$3-8),0)*AB144</f>
        <v>0.79919999999999991</v>
      </c>
      <c r="AC145" s="56" cm="1">
        <f t="array" aca="1" ref="AC145" ca="1">VLOOKUP($A145,$A$12:$BA$1016,AC$3-($H$3-8),0)*AC144</f>
        <v>0.79919999999999991</v>
      </c>
      <c r="AD145" s="56" cm="1">
        <f t="array" aca="1" ref="AD145" ca="1">VLOOKUP($A145,$A$12:$BA$1016,AD$3-($H$3-8),0)*AD144</f>
        <v>0.79919999999999991</v>
      </c>
      <c r="AE145" s="56" cm="1">
        <f t="array" aca="1" ref="AE145" ca="1">VLOOKUP($A145,$A$12:$BA$1016,AE$3-($H$3-8),0)*AE144</f>
        <v>0.79919999999999991</v>
      </c>
      <c r="AF145" s="56" cm="1">
        <f t="array" aca="1" ref="AF145" ca="1">VLOOKUP($A145,$A$12:$BA$1016,AF$3-($H$3-8),0)*AF144</f>
        <v>0.79919999999999991</v>
      </c>
      <c r="AG145" s="56" cm="1">
        <f t="array" aca="1" ref="AG145" ca="1">VLOOKUP($A145,$A$12:$BA$1016,AG$3-($H$3-8),0)*AG144</f>
        <v>0.79919999999999991</v>
      </c>
      <c r="AH145" s="56" cm="1">
        <f t="array" aca="1" ref="AH145" ca="1">VLOOKUP($A145,$A$12:$BA$1016,AH$3-($H$3-8),0)*AH144</f>
        <v>0.79919999999999991</v>
      </c>
      <c r="AI145" s="56" cm="1">
        <f t="array" aca="1" ref="AI145" ca="1">VLOOKUP($A145,$A$12:$BA$1016,AI$3-($H$3-8),0)*AI144</f>
        <v>0.79919999999999991</v>
      </c>
      <c r="AJ145" s="56" cm="1">
        <f t="array" aca="1" ref="AJ145" ca="1">VLOOKUP($A145,$A$12:$BA$1016,AJ$3-($H$3-8),0)*AJ144</f>
        <v>0.79919999999999991</v>
      </c>
      <c r="AK145" s="56" cm="1">
        <f t="array" aca="1" ref="AK145" ca="1">VLOOKUP($A145,$A$12:$BA$1016,AK$3-($H$3-8),0)*AK144</f>
        <v>0.79919999999999991</v>
      </c>
      <c r="AL145" s="56" cm="1">
        <f t="array" aca="1" ref="AL145" ca="1">VLOOKUP($A145,$A$12:$BA$1016,AL$3-($H$3-8),0)*AL144</f>
        <v>0.79919999999999991</v>
      </c>
      <c r="AM145" s="56"/>
      <c r="AN145" s="56"/>
      <c r="AO145" s="56"/>
      <c r="AP145" s="56"/>
      <c r="AQ145" s="56"/>
    </row>
    <row r="146" spans="1:43" x14ac:dyDescent="0.25">
      <c r="A146" s="89"/>
      <c r="B146" s="2" t="s">
        <v>341</v>
      </c>
      <c r="C146" s="34" t="s">
        <v>343</v>
      </c>
      <c r="D146" s="53" t="s">
        <v>130</v>
      </c>
      <c r="E146" s="54" t="str">
        <f t="shared" si="92"/>
        <v>Dairy cattle</v>
      </c>
      <c r="F146" s="53" t="s">
        <v>225</v>
      </c>
      <c r="G146" s="181"/>
      <c r="H146" s="70">
        <f ca="1">H145*Parameters!K$12</f>
        <v>1.255885714285714</v>
      </c>
      <c r="I146" s="70">
        <f ca="1">I145*Parameters!L$12</f>
        <v>1.255885714285714</v>
      </c>
      <c r="J146" s="70">
        <f ca="1">J145*Parameters!M$12</f>
        <v>1.255885714285714</v>
      </c>
      <c r="K146" s="70">
        <f ca="1">K145*Parameters!N$12</f>
        <v>1.255885714285714</v>
      </c>
      <c r="L146" s="70">
        <f ca="1">L145*Parameters!O$12</f>
        <v>1.255885714285714</v>
      </c>
      <c r="M146" s="70">
        <f ca="1">M145*Parameters!P$12</f>
        <v>1.255885714285714</v>
      </c>
      <c r="N146" s="70">
        <f ca="1">N145*Parameters!Q$12</f>
        <v>1.255885714285714</v>
      </c>
      <c r="O146" s="70">
        <f ca="1">O145*Parameters!R$12</f>
        <v>1.255885714285714</v>
      </c>
      <c r="P146" s="70">
        <f ca="1">P145*Parameters!S$12</f>
        <v>1.255885714285714</v>
      </c>
      <c r="Q146" s="70">
        <f ca="1">Q145*Parameters!T$12</f>
        <v>1.255885714285714</v>
      </c>
      <c r="R146" s="70">
        <f ca="1">R145*Parameters!U$12</f>
        <v>1.255885714285714</v>
      </c>
      <c r="S146" s="70">
        <f ca="1">S145*Parameters!V$12</f>
        <v>1.255885714285714</v>
      </c>
      <c r="T146" s="70">
        <f ca="1">T145*Parameters!W$12</f>
        <v>1.255885714285714</v>
      </c>
      <c r="U146" s="70">
        <f ca="1">U145*Parameters!X$12</f>
        <v>1.255885714285714</v>
      </c>
      <c r="V146" s="70">
        <f ca="1">V145*Parameters!Y$12</f>
        <v>1.255885714285714</v>
      </c>
      <c r="W146" s="70">
        <f ca="1">W145*Parameters!Z$12</f>
        <v>1.255885714285714</v>
      </c>
      <c r="X146" s="70">
        <f ca="1">X145*Parameters!AA$12</f>
        <v>1.255885714285714</v>
      </c>
      <c r="Y146" s="70">
        <f ca="1">Y145*Parameters!AB$12</f>
        <v>1.255885714285714</v>
      </c>
      <c r="Z146" s="70">
        <f ca="1">Z145*Parameters!AC$12</f>
        <v>1.255885714285714</v>
      </c>
      <c r="AA146" s="70">
        <f ca="1">AA145*Parameters!AD$12</f>
        <v>1.255885714285714</v>
      </c>
      <c r="AB146" s="70">
        <f ca="1">AB145*Parameters!AE$12</f>
        <v>1.255885714285714</v>
      </c>
      <c r="AC146" s="70">
        <f ca="1">AC145*Parameters!AF$12</f>
        <v>1.255885714285714</v>
      </c>
      <c r="AD146" s="70">
        <f ca="1">AD145*Parameters!AG$12</f>
        <v>1.255885714285714</v>
      </c>
      <c r="AE146" s="70">
        <f ca="1">AE145*Parameters!AH$12</f>
        <v>1.255885714285714</v>
      </c>
      <c r="AF146" s="70">
        <f ca="1">AF145*Parameters!AI$12</f>
        <v>1.255885714285714</v>
      </c>
      <c r="AG146" s="70">
        <f ca="1">AG145*Parameters!AJ$12</f>
        <v>1.255885714285714</v>
      </c>
      <c r="AH146" s="70">
        <f ca="1">AH145*Parameters!AK$12</f>
        <v>1.255885714285714</v>
      </c>
      <c r="AI146" s="70">
        <f ca="1">AI145*Parameters!AL$12</f>
        <v>1.255885714285714</v>
      </c>
      <c r="AJ146" s="70">
        <f ca="1">AJ145*Parameters!AM$12</f>
        <v>1.255885714285714</v>
      </c>
      <c r="AK146" s="70">
        <f ca="1">AK145*Parameters!AN$12</f>
        <v>1.255885714285714</v>
      </c>
      <c r="AL146" s="70">
        <f ca="1">AL145*Parameters!AO$12</f>
        <v>1.255885714285714</v>
      </c>
      <c r="AM146" s="70"/>
      <c r="AN146" s="70"/>
      <c r="AO146" s="70"/>
      <c r="AP146" s="70"/>
      <c r="AQ146" s="70"/>
    </row>
    <row r="147" spans="1:43" x14ac:dyDescent="0.25">
      <c r="A147" s="66" t="str">
        <f>C147</f>
        <v>EF_NO_Managed_Soils_Excreta</v>
      </c>
      <c r="B147" s="2"/>
      <c r="C147" s="42" t="s">
        <v>338</v>
      </c>
      <c r="D147" s="77" t="str">
        <f ca="1">VLOOKUP(A147,Parameters,4,0)</f>
        <v>NO</v>
      </c>
      <c r="E147" s="46" t="str">
        <f t="shared" si="92"/>
        <v>Dairy cattle</v>
      </c>
      <c r="F147" s="77" t="str">
        <f ca="1">VLOOKUP(A147,Parameters,6,0)</f>
        <v>kg NO2/kg N input</v>
      </c>
      <c r="G147" s="176"/>
      <c r="H147" s="56">
        <f ca="1">INDEX(Parameters,MATCH($A147,Parameters!$A:$A,0),MATCH(H$3,Parameters!$8:$8,0))</f>
        <v>0.04</v>
      </c>
      <c r="I147" s="56">
        <f ca="1">INDEX(Parameters,MATCH($A147,Parameters!$A:$A,0),MATCH(I$3,Parameters!$8:$8,0))</f>
        <v>0.04</v>
      </c>
      <c r="J147" s="56">
        <f ca="1">INDEX(Parameters,MATCH($A147,Parameters!$A:$A,0),MATCH(J$3,Parameters!$8:$8,0))</f>
        <v>0.04</v>
      </c>
      <c r="K147" s="56">
        <f ca="1">INDEX(Parameters,MATCH($A147,Parameters!$A:$A,0),MATCH(K$3,Parameters!$8:$8,0))</f>
        <v>0.04</v>
      </c>
      <c r="L147" s="56">
        <f ca="1">INDEX(Parameters,MATCH($A147,Parameters!$A:$A,0),MATCH(L$3,Parameters!$8:$8,0))</f>
        <v>0.04</v>
      </c>
      <c r="M147" s="56">
        <f ca="1">INDEX(Parameters,MATCH($A147,Parameters!$A:$A,0),MATCH(M$3,Parameters!$8:$8,0))</f>
        <v>0.04</v>
      </c>
      <c r="N147" s="56">
        <f ca="1">INDEX(Parameters,MATCH($A147,Parameters!$A:$A,0),MATCH(N$3,Parameters!$8:$8,0))</f>
        <v>0.04</v>
      </c>
      <c r="O147" s="56">
        <f ca="1">INDEX(Parameters,MATCH($A147,Parameters!$A:$A,0),MATCH(O$3,Parameters!$8:$8,0))</f>
        <v>0.04</v>
      </c>
      <c r="P147" s="56">
        <f ca="1">INDEX(Parameters,MATCH($A147,Parameters!$A:$A,0),MATCH(P$3,Parameters!$8:$8,0))</f>
        <v>0.04</v>
      </c>
      <c r="Q147" s="56">
        <f ca="1">INDEX(Parameters,MATCH($A147,Parameters!$A:$A,0),MATCH(Q$3,Parameters!$8:$8,0))</f>
        <v>0.04</v>
      </c>
      <c r="R147" s="56">
        <f ca="1">INDEX(Parameters,MATCH($A147,Parameters!$A:$A,0),MATCH(R$3,Parameters!$8:$8,0))</f>
        <v>0.04</v>
      </c>
      <c r="S147" s="56">
        <f ca="1">INDEX(Parameters,MATCH($A147,Parameters!$A:$A,0),MATCH(S$3,Parameters!$8:$8,0))</f>
        <v>0.04</v>
      </c>
      <c r="T147" s="56">
        <f ca="1">INDEX(Parameters,MATCH($A147,Parameters!$A:$A,0),MATCH(T$3,Parameters!$8:$8,0))</f>
        <v>0.04</v>
      </c>
      <c r="U147" s="56">
        <f ca="1">INDEX(Parameters,MATCH($A147,Parameters!$A:$A,0),MATCH(U$3,Parameters!$8:$8,0))</f>
        <v>0.04</v>
      </c>
      <c r="V147" s="56">
        <f ca="1">INDEX(Parameters,MATCH($A147,Parameters!$A:$A,0),MATCH(V$3,Parameters!$8:$8,0))</f>
        <v>0.04</v>
      </c>
      <c r="W147" s="56">
        <f ca="1">INDEX(Parameters,MATCH($A147,Parameters!$A:$A,0),MATCH(W$3,Parameters!$8:$8,0))</f>
        <v>0.04</v>
      </c>
      <c r="X147" s="56">
        <f ca="1">INDEX(Parameters,MATCH($A147,Parameters!$A:$A,0),MATCH(X$3,Parameters!$8:$8,0))</f>
        <v>0.04</v>
      </c>
      <c r="Y147" s="56">
        <f ca="1">INDEX(Parameters,MATCH($A147,Parameters!$A:$A,0),MATCH(Y$3,Parameters!$8:$8,0))</f>
        <v>0.04</v>
      </c>
      <c r="Z147" s="56">
        <f ca="1">INDEX(Parameters,MATCH($A147,Parameters!$A:$A,0),MATCH(Z$3,Parameters!$8:$8,0))</f>
        <v>0.04</v>
      </c>
      <c r="AA147" s="56">
        <f ca="1">INDEX(Parameters,MATCH($A147,Parameters!$A:$A,0),MATCH(AA$3,Parameters!$8:$8,0))</f>
        <v>0.04</v>
      </c>
      <c r="AB147" s="56">
        <f ca="1">INDEX(Parameters,MATCH($A147,Parameters!$A:$A,0),MATCH(AB$3,Parameters!$8:$8,0))</f>
        <v>0.04</v>
      </c>
      <c r="AC147" s="56">
        <f ca="1">INDEX(Parameters,MATCH($A147,Parameters!$A:$A,0),MATCH(AC$3,Parameters!$8:$8,0))</f>
        <v>0.04</v>
      </c>
      <c r="AD147" s="56">
        <f ca="1">INDEX(Parameters,MATCH($A147,Parameters!$A:$A,0),MATCH(AD$3,Parameters!$8:$8,0))</f>
        <v>0.04</v>
      </c>
      <c r="AE147" s="56">
        <f ca="1">INDEX(Parameters,MATCH($A147,Parameters!$A:$A,0),MATCH(AE$3,Parameters!$8:$8,0))</f>
        <v>0.04</v>
      </c>
      <c r="AF147" s="56">
        <f ca="1">INDEX(Parameters,MATCH($A147,Parameters!$A:$A,0),MATCH(AF$3,Parameters!$8:$8,0))</f>
        <v>0.04</v>
      </c>
      <c r="AG147" s="56">
        <f ca="1">INDEX(Parameters,MATCH($A147,Parameters!$A:$A,0),MATCH(AG$3,Parameters!$8:$8,0))</f>
        <v>0.04</v>
      </c>
      <c r="AH147" s="56">
        <f ca="1">INDEX(Parameters,MATCH($A147,Parameters!$A:$A,0),MATCH(AH$3,Parameters!$8:$8,0))</f>
        <v>0.04</v>
      </c>
      <c r="AI147" s="56">
        <f ca="1">INDEX(Parameters,MATCH($A147,Parameters!$A:$A,0),MATCH(AI$3,Parameters!$8:$8,0))</f>
        <v>0.04</v>
      </c>
      <c r="AJ147" s="56">
        <f ca="1">INDEX(Parameters,MATCH($A147,Parameters!$A:$A,0),MATCH(AJ$3,Parameters!$8:$8,0))</f>
        <v>0.04</v>
      </c>
      <c r="AK147" s="56">
        <f ca="1">INDEX(Parameters,MATCH($A147,Parameters!$A:$A,0),MATCH(AK$3,Parameters!$8:$8,0))</f>
        <v>0.04</v>
      </c>
      <c r="AL147" s="56">
        <f ca="1">INDEX(Parameters,MATCH($A147,Parameters!$A:$A,0),MATCH(AL$3,Parameters!$8:$8,0))</f>
        <v>0.04</v>
      </c>
      <c r="AM147" s="56"/>
      <c r="AN147" s="56"/>
      <c r="AO147" s="56"/>
      <c r="AP147" s="56"/>
      <c r="AQ147" s="56"/>
    </row>
    <row r="148" spans="1:43" x14ac:dyDescent="0.25">
      <c r="A148" s="384" t="s">
        <v>713</v>
      </c>
      <c r="B148" s="34" t="s">
        <v>341</v>
      </c>
      <c r="C148" s="34" t="s">
        <v>344</v>
      </c>
      <c r="D148" s="53" t="s">
        <v>76</v>
      </c>
      <c r="E148" s="54" t="str">
        <f t="shared" si="92"/>
        <v>Dairy cattle</v>
      </c>
      <c r="F148" s="53" t="s">
        <v>752</v>
      </c>
      <c r="G148" s="181"/>
      <c r="H148" s="70" cm="1">
        <f t="array" aca="1" ref="H148" ca="1">VLOOKUP($A148,$A$12:$BA$1016,H$3-($H$3-8),0)*H147</f>
        <v>1.5983999999999998</v>
      </c>
      <c r="I148" s="70" cm="1">
        <f t="array" aca="1" ref="I148" ca="1">VLOOKUP($A148,$A$12:$BA$1016,I$3-($H$3-8),0)*I147</f>
        <v>1.5983999999999998</v>
      </c>
      <c r="J148" s="70" cm="1">
        <f t="array" aca="1" ref="J148" ca="1">VLOOKUP($A148,$A$12:$BA$1016,J$3-($H$3-8),0)*J147</f>
        <v>1.5983999999999998</v>
      </c>
      <c r="K148" s="70" cm="1">
        <f t="array" aca="1" ref="K148" ca="1">VLOOKUP($A148,$A$12:$BA$1016,K$3-($H$3-8),0)*K147</f>
        <v>1.5983999999999998</v>
      </c>
      <c r="L148" s="70" cm="1">
        <f t="array" aca="1" ref="L148" ca="1">VLOOKUP($A148,$A$12:$BA$1016,L$3-($H$3-8),0)*L147</f>
        <v>1.5983999999999998</v>
      </c>
      <c r="M148" s="70" cm="1">
        <f t="array" aca="1" ref="M148" ca="1">VLOOKUP($A148,$A$12:$BA$1016,M$3-($H$3-8),0)*M147</f>
        <v>1.5983999999999998</v>
      </c>
      <c r="N148" s="70" cm="1">
        <f t="array" aca="1" ref="N148" ca="1">VLOOKUP($A148,$A$12:$BA$1016,N$3-($H$3-8),0)*N147</f>
        <v>1.5983999999999998</v>
      </c>
      <c r="O148" s="70" cm="1">
        <f t="array" aca="1" ref="O148" ca="1">VLOOKUP($A148,$A$12:$BA$1016,O$3-($H$3-8),0)*O147</f>
        <v>1.5983999999999998</v>
      </c>
      <c r="P148" s="70" cm="1">
        <f t="array" aca="1" ref="P148" ca="1">VLOOKUP($A148,$A$12:$BA$1016,P$3-($H$3-8),0)*P147</f>
        <v>1.5983999999999998</v>
      </c>
      <c r="Q148" s="70" cm="1">
        <f t="array" aca="1" ref="Q148" ca="1">VLOOKUP($A148,$A$12:$BA$1016,Q$3-($H$3-8),0)*Q147</f>
        <v>1.5983999999999998</v>
      </c>
      <c r="R148" s="70" cm="1">
        <f t="array" aca="1" ref="R148" ca="1">VLOOKUP($A148,$A$12:$BA$1016,R$3-($H$3-8),0)*R147</f>
        <v>1.5983999999999998</v>
      </c>
      <c r="S148" s="70" cm="1">
        <f t="array" aca="1" ref="S148" ca="1">VLOOKUP($A148,$A$12:$BA$1016,S$3-($H$3-8),0)*S147</f>
        <v>1.5983999999999998</v>
      </c>
      <c r="T148" s="70" cm="1">
        <f t="array" aca="1" ref="T148" ca="1">VLOOKUP($A148,$A$12:$BA$1016,T$3-($H$3-8),0)*T147</f>
        <v>1.5983999999999998</v>
      </c>
      <c r="U148" s="70" cm="1">
        <f t="array" aca="1" ref="U148" ca="1">VLOOKUP($A148,$A$12:$BA$1016,U$3-($H$3-8),0)*U147</f>
        <v>1.5983999999999998</v>
      </c>
      <c r="V148" s="70" cm="1">
        <f t="array" aca="1" ref="V148" ca="1">VLOOKUP($A148,$A$12:$BA$1016,V$3-($H$3-8),0)*V147</f>
        <v>1.5983999999999998</v>
      </c>
      <c r="W148" s="70" cm="1">
        <f t="array" aca="1" ref="W148" ca="1">VLOOKUP($A148,$A$12:$BA$1016,W$3-($H$3-8),0)*W147</f>
        <v>1.5983999999999998</v>
      </c>
      <c r="X148" s="70" cm="1">
        <f t="array" aca="1" ref="X148" ca="1">VLOOKUP($A148,$A$12:$BA$1016,X$3-($H$3-8),0)*X147</f>
        <v>1.5983999999999998</v>
      </c>
      <c r="Y148" s="70" cm="1">
        <f t="array" aca="1" ref="Y148" ca="1">VLOOKUP($A148,$A$12:$BA$1016,Y$3-($H$3-8),0)*Y147</f>
        <v>1.5983999999999998</v>
      </c>
      <c r="Z148" s="70" cm="1">
        <f t="array" aca="1" ref="Z148" ca="1">VLOOKUP($A148,$A$12:$BA$1016,Z$3-($H$3-8),0)*Z147</f>
        <v>1.5983999999999998</v>
      </c>
      <c r="AA148" s="70" cm="1">
        <f t="array" aca="1" ref="AA148" ca="1">VLOOKUP($A148,$A$12:$BA$1016,AA$3-($H$3-8),0)*AA147</f>
        <v>1.5983999999999998</v>
      </c>
      <c r="AB148" s="70" cm="1">
        <f t="array" aca="1" ref="AB148" ca="1">VLOOKUP($A148,$A$12:$BA$1016,AB$3-($H$3-8),0)*AB147</f>
        <v>1.5983999999999998</v>
      </c>
      <c r="AC148" s="70" cm="1">
        <f t="array" aca="1" ref="AC148" ca="1">VLOOKUP($A148,$A$12:$BA$1016,AC$3-($H$3-8),0)*AC147</f>
        <v>1.5983999999999998</v>
      </c>
      <c r="AD148" s="70" cm="1">
        <f t="array" aca="1" ref="AD148" ca="1">VLOOKUP($A148,$A$12:$BA$1016,AD$3-($H$3-8),0)*AD147</f>
        <v>1.5983999999999998</v>
      </c>
      <c r="AE148" s="70" cm="1">
        <f t="array" aca="1" ref="AE148" ca="1">VLOOKUP($A148,$A$12:$BA$1016,AE$3-($H$3-8),0)*AE147</f>
        <v>1.5983999999999998</v>
      </c>
      <c r="AF148" s="70" cm="1">
        <f t="array" aca="1" ref="AF148" ca="1">VLOOKUP($A148,$A$12:$BA$1016,AF$3-($H$3-8),0)*AF147</f>
        <v>1.5983999999999998</v>
      </c>
      <c r="AG148" s="70" cm="1">
        <f t="array" aca="1" ref="AG148" ca="1">VLOOKUP($A148,$A$12:$BA$1016,AG$3-($H$3-8),0)*AG147</f>
        <v>1.5983999999999998</v>
      </c>
      <c r="AH148" s="70" cm="1">
        <f t="array" aca="1" ref="AH148" ca="1">VLOOKUP($A148,$A$12:$BA$1016,AH$3-($H$3-8),0)*AH147</f>
        <v>1.5983999999999998</v>
      </c>
      <c r="AI148" s="70" cm="1">
        <f t="array" aca="1" ref="AI148" ca="1">VLOOKUP($A148,$A$12:$BA$1016,AI$3-($H$3-8),0)*AI147</f>
        <v>1.5983999999999998</v>
      </c>
      <c r="AJ148" s="70" cm="1">
        <f t="array" aca="1" ref="AJ148" ca="1">VLOOKUP($A148,$A$12:$BA$1016,AJ$3-($H$3-8),0)*AJ147</f>
        <v>1.5983999999999998</v>
      </c>
      <c r="AK148" s="70" cm="1">
        <f t="array" aca="1" ref="AK148" ca="1">VLOOKUP($A148,$A$12:$BA$1016,AK$3-($H$3-8),0)*AK147</f>
        <v>1.5983999999999998</v>
      </c>
      <c r="AL148" s="70" cm="1">
        <f t="array" aca="1" ref="AL148" ca="1">VLOOKUP($A148,$A$12:$BA$1016,AL$3-($H$3-8),0)*AL147</f>
        <v>1.5983999999999998</v>
      </c>
      <c r="AM148" s="70"/>
      <c r="AN148" s="70"/>
      <c r="AO148" s="70"/>
      <c r="AP148" s="70"/>
      <c r="AQ148" s="70"/>
    </row>
    <row r="149" spans="1:43" ht="15.75" x14ac:dyDescent="0.25">
      <c r="A149" s="65" t="s">
        <v>72</v>
      </c>
      <c r="B149" s="145" t="s">
        <v>736</v>
      </c>
      <c r="C149" s="32"/>
      <c r="D149" s="32"/>
      <c r="E149" s="32"/>
      <c r="F149" s="32"/>
      <c r="G149" s="222"/>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row>
    <row r="150" spans="1:43" ht="18" x14ac:dyDescent="0.35">
      <c r="A150" s="495" t="s">
        <v>330</v>
      </c>
      <c r="B150" s="495"/>
      <c r="C150" s="495"/>
      <c r="D150" s="495"/>
      <c r="E150" s="495"/>
      <c r="F150" s="495"/>
      <c r="G150" s="495"/>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row>
    <row r="151" spans="1:43" x14ac:dyDescent="0.25">
      <c r="A151" s="89" t="s">
        <v>306</v>
      </c>
      <c r="B151" s="52"/>
      <c r="C151" s="12" t="s">
        <v>443</v>
      </c>
      <c r="D151" s="25" t="s">
        <v>53</v>
      </c>
      <c r="E151" s="46" t="str">
        <f t="shared" ref="E151:E184" si="93">$A$1</f>
        <v>Dairy cattle</v>
      </c>
      <c r="F151" s="25" t="s">
        <v>224</v>
      </c>
      <c r="G151" s="175"/>
      <c r="H151" s="56" cm="1">
        <f t="array" aca="1" ref="H151" ca="1">VLOOKUP($A151,$A$12:$BA$1016,H$3-($H$3-8),0)*Parameters!$K$13</f>
        <v>4.0790674285714275</v>
      </c>
      <c r="I151" s="56" cm="1">
        <f t="array" aca="1" ref="I151" ca="1">VLOOKUP($A151,$A$12:$BA$1016,I$3-($H$3-8),0)*Parameters!$K$13</f>
        <v>4.0790674285714275</v>
      </c>
      <c r="J151" s="56" cm="1">
        <f t="array" aca="1" ref="J151" ca="1">VLOOKUP($A151,$A$12:$BA$1016,J$3-($H$3-8),0)*Parameters!$K$13</f>
        <v>4.0790674285714275</v>
      </c>
      <c r="K151" s="56" cm="1">
        <f t="array" aca="1" ref="K151" ca="1">VLOOKUP($A151,$A$12:$BA$1016,K$3-($H$3-8),0)*Parameters!$K$13</f>
        <v>4.0790674285714275</v>
      </c>
      <c r="L151" s="56" cm="1">
        <f t="array" aca="1" ref="L151" ca="1">VLOOKUP($A151,$A$12:$BA$1016,L$3-($H$3-8),0)*Parameters!$K$13</f>
        <v>4.0790674285714275</v>
      </c>
      <c r="M151" s="56" cm="1">
        <f t="array" aca="1" ref="M151" ca="1">VLOOKUP($A151,$A$12:$BA$1016,M$3-($H$3-8),0)*Parameters!$K$13</f>
        <v>4.0790674285714275</v>
      </c>
      <c r="N151" s="56" cm="1">
        <f t="array" aca="1" ref="N151" ca="1">VLOOKUP($A151,$A$12:$BA$1016,N$3-($H$3-8),0)*Parameters!$K$13</f>
        <v>4.0790674285714275</v>
      </c>
      <c r="O151" s="56" cm="1">
        <f t="array" aca="1" ref="O151" ca="1">VLOOKUP($A151,$A$12:$BA$1016,O$3-($H$3-8),0)*Parameters!$K$13</f>
        <v>4.0790674285714275</v>
      </c>
      <c r="P151" s="56" cm="1">
        <f t="array" aca="1" ref="P151" ca="1">VLOOKUP($A151,$A$12:$BA$1016,P$3-($H$3-8),0)*Parameters!$K$13</f>
        <v>4.0790674285714275</v>
      </c>
      <c r="Q151" s="56" cm="1">
        <f t="array" aca="1" ref="Q151" ca="1">VLOOKUP($A151,$A$12:$BA$1016,Q$3-($H$3-8),0)*Parameters!$K$13</f>
        <v>4.0790674285714275</v>
      </c>
      <c r="R151" s="56" cm="1">
        <f t="array" aca="1" ref="R151" ca="1">VLOOKUP($A151,$A$12:$BA$1016,R$3-($H$3-8),0)*Parameters!$K$13</f>
        <v>4.0790674285714275</v>
      </c>
      <c r="S151" s="56" cm="1">
        <f t="array" aca="1" ref="S151" ca="1">VLOOKUP($A151,$A$12:$BA$1016,S$3-($H$3-8),0)*Parameters!$K$13</f>
        <v>4.0790674285714275</v>
      </c>
      <c r="T151" s="56" cm="1">
        <f t="array" aca="1" ref="T151" ca="1">VLOOKUP($A151,$A$12:$BA$1016,T$3-($H$3-8),0)*Parameters!$K$13</f>
        <v>4.0790674285714275</v>
      </c>
      <c r="U151" s="56" cm="1">
        <f t="array" aca="1" ref="U151" ca="1">VLOOKUP($A151,$A$12:$BA$1016,U$3-($H$3-8),0)*Parameters!$K$13</f>
        <v>4.0790674285714275</v>
      </c>
      <c r="V151" s="56" cm="1">
        <f t="array" aca="1" ref="V151" ca="1">VLOOKUP($A151,$A$12:$BA$1016,V$3-($H$3-8),0)*Parameters!$K$13</f>
        <v>4.0790674285714275</v>
      </c>
      <c r="W151" s="56" cm="1">
        <f t="array" aca="1" ref="W151" ca="1">VLOOKUP($A151,$A$12:$BA$1016,W$3-($H$3-8),0)*Parameters!$K$13</f>
        <v>4.0790674285714275</v>
      </c>
      <c r="X151" s="56" cm="1">
        <f t="array" aca="1" ref="X151" ca="1">VLOOKUP($A151,$A$12:$BA$1016,X$3-($H$3-8),0)*Parameters!$K$13</f>
        <v>4.0790674285714275</v>
      </c>
      <c r="Y151" s="56" cm="1">
        <f t="array" aca="1" ref="Y151" ca="1">VLOOKUP($A151,$A$12:$BA$1016,Y$3-($H$3-8),0)*Parameters!$K$13</f>
        <v>4.0790674285714275</v>
      </c>
      <c r="Z151" s="56" cm="1">
        <f t="array" aca="1" ref="Z151" ca="1">VLOOKUP($A151,$A$12:$BA$1016,Z$3-($H$3-8),0)*Parameters!$K$13</f>
        <v>4.0790674285714275</v>
      </c>
      <c r="AA151" s="56" cm="1">
        <f t="array" aca="1" ref="AA151" ca="1">VLOOKUP($A151,$A$12:$BA$1016,AA$3-($H$3-8),0)*Parameters!$K$13</f>
        <v>4.0790674285714275</v>
      </c>
      <c r="AB151" s="56" cm="1">
        <f t="array" aca="1" ref="AB151" ca="1">VLOOKUP($A151,$A$12:$BA$1016,AB$3-($H$3-8),0)*Parameters!$K$13</f>
        <v>4.0790674285714275</v>
      </c>
      <c r="AC151" s="56" cm="1">
        <f t="array" aca="1" ref="AC151" ca="1">VLOOKUP($A151,$A$12:$BA$1016,AC$3-($H$3-8),0)*Parameters!$K$13</f>
        <v>4.0790674285714275</v>
      </c>
      <c r="AD151" s="56" cm="1">
        <f t="array" aca="1" ref="AD151" ca="1">VLOOKUP($A151,$A$12:$BA$1016,AD$3-($H$3-8),0)*Parameters!$K$13</f>
        <v>4.0790674285714275</v>
      </c>
      <c r="AE151" s="56" cm="1">
        <f t="array" aca="1" ref="AE151" ca="1">VLOOKUP($A151,$A$12:$BA$1016,AE$3-($H$3-8),0)*Parameters!$K$13</f>
        <v>4.0790674285714275</v>
      </c>
      <c r="AF151" s="56" cm="1">
        <f t="array" aca="1" ref="AF151" ca="1">VLOOKUP($A151,$A$12:$BA$1016,AF$3-($H$3-8),0)*Parameters!$K$13</f>
        <v>4.0790674285714275</v>
      </c>
      <c r="AG151" s="56" cm="1">
        <f t="array" aca="1" ref="AG151" ca="1">VLOOKUP($A151,$A$12:$BA$1016,AG$3-($H$3-8),0)*Parameters!$K$13</f>
        <v>4.0790674285714275</v>
      </c>
      <c r="AH151" s="56" cm="1">
        <f t="array" aca="1" ref="AH151" ca="1">VLOOKUP($A151,$A$12:$BA$1016,AH$3-($H$3-8),0)*Parameters!$K$13</f>
        <v>4.0790674285714275</v>
      </c>
      <c r="AI151" s="56" cm="1">
        <f t="array" aca="1" ref="AI151" ca="1">VLOOKUP($A151,$A$12:$BA$1016,AI$3-($H$3-8),0)*Parameters!$K$13</f>
        <v>4.0790674285714275</v>
      </c>
      <c r="AJ151" s="56" cm="1">
        <f t="array" aca="1" ref="AJ151" ca="1">VLOOKUP($A151,$A$12:$BA$1016,AJ$3-($H$3-8),0)*Parameters!$K$13</f>
        <v>4.0790674285714275</v>
      </c>
      <c r="AK151" s="56" cm="1">
        <f t="array" aca="1" ref="AK151" ca="1">VLOOKUP($A151,$A$12:$BA$1016,AK$3-($H$3-8),0)*Parameters!$K$13</f>
        <v>4.0790674285714275</v>
      </c>
      <c r="AL151" s="56" cm="1">
        <f t="array" aca="1" ref="AL151" ca="1">VLOOKUP($A151,$A$12:$BA$1016,AL$3-($H$3-8),0)*Parameters!$K$13</f>
        <v>4.0790674285714275</v>
      </c>
      <c r="AM151" s="56"/>
      <c r="AN151" s="56"/>
      <c r="AO151" s="56"/>
      <c r="AP151" s="56"/>
      <c r="AQ151" s="56"/>
    </row>
    <row r="152" spans="1:43" x14ac:dyDescent="0.25">
      <c r="A152" s="102" t="s">
        <v>368</v>
      </c>
      <c r="B152" s="2"/>
      <c r="C152" s="2" t="s">
        <v>444</v>
      </c>
      <c r="D152" s="25" t="s">
        <v>53</v>
      </c>
      <c r="E152" s="46" t="str">
        <f t="shared" si="93"/>
        <v>Dairy cattle</v>
      </c>
      <c r="F152" s="25" t="s">
        <v>224</v>
      </c>
      <c r="G152" s="205"/>
      <c r="H152" s="56" cm="1">
        <f t="array" aca="1" ref="H152" ca="1">VLOOKUP($A152,$A$12:$BA$1016,H$3-($H$3-8),0)*Parameters!$K$13</f>
        <v>0.47589119999999974</v>
      </c>
      <c r="I152" s="56" cm="1">
        <f t="array" aca="1" ref="I152" ca="1">VLOOKUP($A152,$A$12:$BA$1016,I$3-($H$3-8),0)*Parameters!$K$13</f>
        <v>0.47589119999999974</v>
      </c>
      <c r="J152" s="56" cm="1">
        <f t="array" aca="1" ref="J152" ca="1">VLOOKUP($A152,$A$12:$BA$1016,J$3-($H$3-8),0)*Parameters!$K$13</f>
        <v>0.47589119999999974</v>
      </c>
      <c r="K152" s="56" cm="1">
        <f t="array" aca="1" ref="K152" ca="1">VLOOKUP($A152,$A$12:$BA$1016,K$3-($H$3-8),0)*Parameters!$K$13</f>
        <v>0.47589119999999974</v>
      </c>
      <c r="L152" s="56" cm="1">
        <f t="array" aca="1" ref="L152" ca="1">VLOOKUP($A152,$A$12:$BA$1016,L$3-($H$3-8),0)*Parameters!$K$13</f>
        <v>0.47589119999999974</v>
      </c>
      <c r="M152" s="56" cm="1">
        <f t="array" aca="1" ref="M152" ca="1">VLOOKUP($A152,$A$12:$BA$1016,M$3-($H$3-8),0)*Parameters!$K$13</f>
        <v>0.47589119999999974</v>
      </c>
      <c r="N152" s="56" cm="1">
        <f t="array" aca="1" ref="N152" ca="1">VLOOKUP($A152,$A$12:$BA$1016,N$3-($H$3-8),0)*Parameters!$K$13</f>
        <v>0.47589119999999974</v>
      </c>
      <c r="O152" s="56" cm="1">
        <f t="array" aca="1" ref="O152" ca="1">VLOOKUP($A152,$A$12:$BA$1016,O$3-($H$3-8),0)*Parameters!$K$13</f>
        <v>0.47589119999999974</v>
      </c>
      <c r="P152" s="56" cm="1">
        <f t="array" aca="1" ref="P152" ca="1">VLOOKUP($A152,$A$12:$BA$1016,P$3-($H$3-8),0)*Parameters!$K$13</f>
        <v>0.47589119999999974</v>
      </c>
      <c r="Q152" s="56" cm="1">
        <f t="array" aca="1" ref="Q152" ca="1">VLOOKUP($A152,$A$12:$BA$1016,Q$3-($H$3-8),0)*Parameters!$K$13</f>
        <v>0.47589119999999974</v>
      </c>
      <c r="R152" s="56" cm="1">
        <f t="array" aca="1" ref="R152" ca="1">VLOOKUP($A152,$A$12:$BA$1016,R$3-($H$3-8),0)*Parameters!$K$13</f>
        <v>0.47589119999999974</v>
      </c>
      <c r="S152" s="56" cm="1">
        <f t="array" aca="1" ref="S152" ca="1">VLOOKUP($A152,$A$12:$BA$1016,S$3-($H$3-8),0)*Parameters!$K$13</f>
        <v>0.47589119999999974</v>
      </c>
      <c r="T152" s="56" cm="1">
        <f t="array" aca="1" ref="T152" ca="1">VLOOKUP($A152,$A$12:$BA$1016,T$3-($H$3-8),0)*Parameters!$K$13</f>
        <v>0.47589119999999974</v>
      </c>
      <c r="U152" s="56" cm="1">
        <f t="array" aca="1" ref="U152" ca="1">VLOOKUP($A152,$A$12:$BA$1016,U$3-($H$3-8),0)*Parameters!$K$13</f>
        <v>0.47589119999999974</v>
      </c>
      <c r="V152" s="56" cm="1">
        <f t="array" aca="1" ref="V152" ca="1">VLOOKUP($A152,$A$12:$BA$1016,V$3-($H$3-8),0)*Parameters!$K$13</f>
        <v>0.47589119999999974</v>
      </c>
      <c r="W152" s="56" cm="1">
        <f t="array" aca="1" ref="W152" ca="1">VLOOKUP($A152,$A$12:$BA$1016,W$3-($H$3-8),0)*Parameters!$K$13</f>
        <v>0.47589119999999974</v>
      </c>
      <c r="X152" s="56" cm="1">
        <f t="array" aca="1" ref="X152" ca="1">VLOOKUP($A152,$A$12:$BA$1016,X$3-($H$3-8),0)*Parameters!$K$13</f>
        <v>0.47589119999999974</v>
      </c>
      <c r="Y152" s="56" cm="1">
        <f t="array" aca="1" ref="Y152" ca="1">VLOOKUP($A152,$A$12:$BA$1016,Y$3-($H$3-8),0)*Parameters!$K$13</f>
        <v>0.47589119999999974</v>
      </c>
      <c r="Z152" s="56" cm="1">
        <f t="array" aca="1" ref="Z152" ca="1">VLOOKUP($A152,$A$12:$BA$1016,Z$3-($H$3-8),0)*Parameters!$K$13</f>
        <v>0.47589119999999974</v>
      </c>
      <c r="AA152" s="56" cm="1">
        <f t="array" aca="1" ref="AA152" ca="1">VLOOKUP($A152,$A$12:$BA$1016,AA$3-($H$3-8),0)*Parameters!$K$13</f>
        <v>0.47589119999999974</v>
      </c>
      <c r="AB152" s="56" cm="1">
        <f t="array" aca="1" ref="AB152" ca="1">VLOOKUP($A152,$A$12:$BA$1016,AB$3-($H$3-8),0)*Parameters!$K$13</f>
        <v>0.47589119999999974</v>
      </c>
      <c r="AC152" s="56" cm="1">
        <f t="array" aca="1" ref="AC152" ca="1">VLOOKUP($A152,$A$12:$BA$1016,AC$3-($H$3-8),0)*Parameters!$K$13</f>
        <v>0.47589119999999974</v>
      </c>
      <c r="AD152" s="56" cm="1">
        <f t="array" aca="1" ref="AD152" ca="1">VLOOKUP($A152,$A$12:$BA$1016,AD$3-($H$3-8),0)*Parameters!$K$13</f>
        <v>0.47589119999999974</v>
      </c>
      <c r="AE152" s="56" cm="1">
        <f t="array" aca="1" ref="AE152" ca="1">VLOOKUP($A152,$A$12:$BA$1016,AE$3-($H$3-8),0)*Parameters!$K$13</f>
        <v>0.47589119999999974</v>
      </c>
      <c r="AF152" s="56" cm="1">
        <f t="array" aca="1" ref="AF152" ca="1">VLOOKUP($A152,$A$12:$BA$1016,AF$3-($H$3-8),0)*Parameters!$K$13</f>
        <v>0.47589119999999974</v>
      </c>
      <c r="AG152" s="56" cm="1">
        <f t="array" aca="1" ref="AG152" ca="1">VLOOKUP($A152,$A$12:$BA$1016,AG$3-($H$3-8),0)*Parameters!$K$13</f>
        <v>0.47589119999999974</v>
      </c>
      <c r="AH152" s="56" cm="1">
        <f t="array" aca="1" ref="AH152" ca="1">VLOOKUP($A152,$A$12:$BA$1016,AH$3-($H$3-8),0)*Parameters!$K$13</f>
        <v>0.47589119999999974</v>
      </c>
      <c r="AI152" s="56" cm="1">
        <f t="array" aca="1" ref="AI152" ca="1">VLOOKUP($A152,$A$12:$BA$1016,AI$3-($H$3-8),0)*Parameters!$K$13</f>
        <v>0.47589119999999974</v>
      </c>
      <c r="AJ152" s="56" cm="1">
        <f t="array" aca="1" ref="AJ152" ca="1">VLOOKUP($A152,$A$12:$BA$1016,AJ$3-($H$3-8),0)*Parameters!$K$13</f>
        <v>0.47589119999999974</v>
      </c>
      <c r="AK152" s="56" cm="1">
        <f t="array" aca="1" ref="AK152" ca="1">VLOOKUP($A152,$A$12:$BA$1016,AK$3-($H$3-8),0)*Parameters!$K$13</f>
        <v>0.47589119999999974</v>
      </c>
      <c r="AL152" s="56" cm="1">
        <f t="array" aca="1" ref="AL152" ca="1">VLOOKUP($A152,$A$12:$BA$1016,AL$3-($H$3-8),0)*Parameters!$K$13</f>
        <v>0.47589119999999974</v>
      </c>
      <c r="AM152" s="56"/>
      <c r="AN152" s="56"/>
      <c r="AO152" s="56"/>
      <c r="AP152" s="56"/>
      <c r="AQ152" s="56"/>
    </row>
    <row r="153" spans="1:43" x14ac:dyDescent="0.25">
      <c r="A153" s="89" t="s">
        <v>307</v>
      </c>
      <c r="B153" s="2"/>
      <c r="C153" s="2" t="s">
        <v>239</v>
      </c>
      <c r="D153" s="25" t="s">
        <v>53</v>
      </c>
      <c r="E153" s="46" t="str">
        <f t="shared" si="93"/>
        <v>Dairy cattle</v>
      </c>
      <c r="F153" s="25" t="s">
        <v>224</v>
      </c>
      <c r="G153" s="205"/>
      <c r="H153" s="56" cm="1">
        <f t="array" aca="1" ref="H153" ca="1">VLOOKUP($A153,$A$12:$BA$1016,H$3-($H$3-8),0)*Parameters!$K$13</f>
        <v>5.744057142857141</v>
      </c>
      <c r="I153" s="56" cm="1">
        <f t="array" aca="1" ref="I153" ca="1">VLOOKUP($A153,$A$12:$BA$1016,I$3-($H$3-8),0)*Parameters!$K$13</f>
        <v>5.744057142857141</v>
      </c>
      <c r="J153" s="56" cm="1">
        <f t="array" aca="1" ref="J153" ca="1">VLOOKUP($A153,$A$12:$BA$1016,J$3-($H$3-8),0)*Parameters!$K$13</f>
        <v>5.744057142857141</v>
      </c>
      <c r="K153" s="56" cm="1">
        <f t="array" aca="1" ref="K153" ca="1">VLOOKUP($A153,$A$12:$BA$1016,K$3-($H$3-8),0)*Parameters!$K$13</f>
        <v>5.744057142857141</v>
      </c>
      <c r="L153" s="56" cm="1">
        <f t="array" aca="1" ref="L153" ca="1">VLOOKUP($A153,$A$12:$BA$1016,L$3-($H$3-8),0)*Parameters!$K$13</f>
        <v>5.744057142857141</v>
      </c>
      <c r="M153" s="56" cm="1">
        <f t="array" aca="1" ref="M153" ca="1">VLOOKUP($A153,$A$12:$BA$1016,M$3-($H$3-8),0)*Parameters!$K$13</f>
        <v>5.744057142857141</v>
      </c>
      <c r="N153" s="56" cm="1">
        <f t="array" aca="1" ref="N153" ca="1">VLOOKUP($A153,$A$12:$BA$1016,N$3-($H$3-8),0)*Parameters!$K$13</f>
        <v>5.744057142857141</v>
      </c>
      <c r="O153" s="56" cm="1">
        <f t="array" aca="1" ref="O153" ca="1">VLOOKUP($A153,$A$12:$BA$1016,O$3-($H$3-8),0)*Parameters!$K$13</f>
        <v>5.744057142857141</v>
      </c>
      <c r="P153" s="56" cm="1">
        <f t="array" aca="1" ref="P153" ca="1">VLOOKUP($A153,$A$12:$BA$1016,P$3-($H$3-8),0)*Parameters!$K$13</f>
        <v>5.744057142857141</v>
      </c>
      <c r="Q153" s="56" cm="1">
        <f t="array" aca="1" ref="Q153" ca="1">VLOOKUP($A153,$A$12:$BA$1016,Q$3-($H$3-8),0)*Parameters!$K$13</f>
        <v>5.744057142857141</v>
      </c>
      <c r="R153" s="56" cm="1">
        <f t="array" aca="1" ref="R153" ca="1">VLOOKUP($A153,$A$12:$BA$1016,R$3-($H$3-8),0)*Parameters!$K$13</f>
        <v>5.744057142857141</v>
      </c>
      <c r="S153" s="56" cm="1">
        <f t="array" aca="1" ref="S153" ca="1">VLOOKUP($A153,$A$12:$BA$1016,S$3-($H$3-8),0)*Parameters!$K$13</f>
        <v>5.744057142857141</v>
      </c>
      <c r="T153" s="56" cm="1">
        <f t="array" aca="1" ref="T153" ca="1">VLOOKUP($A153,$A$12:$BA$1016,T$3-($H$3-8),0)*Parameters!$K$13</f>
        <v>5.744057142857141</v>
      </c>
      <c r="U153" s="56" cm="1">
        <f t="array" aca="1" ref="U153" ca="1">VLOOKUP($A153,$A$12:$BA$1016,U$3-($H$3-8),0)*Parameters!$K$13</f>
        <v>5.744057142857141</v>
      </c>
      <c r="V153" s="56" cm="1">
        <f t="array" aca="1" ref="V153" ca="1">VLOOKUP($A153,$A$12:$BA$1016,V$3-($H$3-8),0)*Parameters!$K$13</f>
        <v>5.744057142857141</v>
      </c>
      <c r="W153" s="56" cm="1">
        <f t="array" aca="1" ref="W153" ca="1">VLOOKUP($A153,$A$12:$BA$1016,W$3-($H$3-8),0)*Parameters!$K$13</f>
        <v>5.744057142857141</v>
      </c>
      <c r="X153" s="56" cm="1">
        <f t="array" aca="1" ref="X153" ca="1">VLOOKUP($A153,$A$12:$BA$1016,X$3-($H$3-8),0)*Parameters!$K$13</f>
        <v>5.744057142857141</v>
      </c>
      <c r="Y153" s="56" cm="1">
        <f t="array" aca="1" ref="Y153" ca="1">VLOOKUP($A153,$A$12:$BA$1016,Y$3-($H$3-8),0)*Parameters!$K$13</f>
        <v>5.744057142857141</v>
      </c>
      <c r="Z153" s="56" cm="1">
        <f t="array" aca="1" ref="Z153" ca="1">VLOOKUP($A153,$A$12:$BA$1016,Z$3-($H$3-8),0)*Parameters!$K$13</f>
        <v>5.744057142857141</v>
      </c>
      <c r="AA153" s="56" cm="1">
        <f t="array" aca="1" ref="AA153" ca="1">VLOOKUP($A153,$A$12:$BA$1016,AA$3-($H$3-8),0)*Parameters!$K$13</f>
        <v>5.744057142857141</v>
      </c>
      <c r="AB153" s="56" cm="1">
        <f t="array" aca="1" ref="AB153" ca="1">VLOOKUP($A153,$A$12:$BA$1016,AB$3-($H$3-8),0)*Parameters!$K$13</f>
        <v>5.744057142857141</v>
      </c>
      <c r="AC153" s="56" cm="1">
        <f t="array" aca="1" ref="AC153" ca="1">VLOOKUP($A153,$A$12:$BA$1016,AC$3-($H$3-8),0)*Parameters!$K$13</f>
        <v>5.744057142857141</v>
      </c>
      <c r="AD153" s="56" cm="1">
        <f t="array" aca="1" ref="AD153" ca="1">VLOOKUP($A153,$A$12:$BA$1016,AD$3-($H$3-8),0)*Parameters!$K$13</f>
        <v>5.744057142857141</v>
      </c>
      <c r="AE153" s="56" cm="1">
        <f t="array" aca="1" ref="AE153" ca="1">VLOOKUP($A153,$A$12:$BA$1016,AE$3-($H$3-8),0)*Parameters!$K$13</f>
        <v>5.744057142857141</v>
      </c>
      <c r="AF153" s="56" cm="1">
        <f t="array" aca="1" ref="AF153" ca="1">VLOOKUP($A153,$A$12:$BA$1016,AF$3-($H$3-8),0)*Parameters!$K$13</f>
        <v>5.744057142857141</v>
      </c>
      <c r="AG153" s="56" cm="1">
        <f t="array" aca="1" ref="AG153" ca="1">VLOOKUP($A153,$A$12:$BA$1016,AG$3-($H$3-8),0)*Parameters!$K$13</f>
        <v>5.744057142857141</v>
      </c>
      <c r="AH153" s="56" cm="1">
        <f t="array" aca="1" ref="AH153" ca="1">VLOOKUP($A153,$A$12:$BA$1016,AH$3-($H$3-8),0)*Parameters!$K$13</f>
        <v>5.744057142857141</v>
      </c>
      <c r="AI153" s="56" cm="1">
        <f t="array" aca="1" ref="AI153" ca="1">VLOOKUP($A153,$A$12:$BA$1016,AI$3-($H$3-8),0)*Parameters!$K$13</f>
        <v>5.744057142857141</v>
      </c>
      <c r="AJ153" s="56" cm="1">
        <f t="array" aca="1" ref="AJ153" ca="1">VLOOKUP($A153,$A$12:$BA$1016,AJ$3-($H$3-8),0)*Parameters!$K$13</f>
        <v>5.744057142857141</v>
      </c>
      <c r="AK153" s="56" cm="1">
        <f t="array" aca="1" ref="AK153" ca="1">VLOOKUP($A153,$A$12:$BA$1016,AK$3-($H$3-8),0)*Parameters!$K$13</f>
        <v>5.744057142857141</v>
      </c>
      <c r="AL153" s="56" cm="1">
        <f t="array" aca="1" ref="AL153" ca="1">VLOOKUP($A153,$A$12:$BA$1016,AL$3-($H$3-8),0)*Parameters!$K$13</f>
        <v>5.744057142857141</v>
      </c>
      <c r="AM153" s="56"/>
      <c r="AN153" s="56"/>
      <c r="AO153" s="56"/>
      <c r="AP153" s="56"/>
      <c r="AQ153" s="56"/>
    </row>
    <row r="154" spans="1:43" x14ac:dyDescent="0.25">
      <c r="A154" s="382" t="s">
        <v>309</v>
      </c>
      <c r="B154" s="2"/>
      <c r="C154" s="2" t="s">
        <v>240</v>
      </c>
      <c r="D154" s="25" t="s">
        <v>53</v>
      </c>
      <c r="E154" s="46" t="str">
        <f t="shared" si="93"/>
        <v>Dairy cattle</v>
      </c>
      <c r="F154" s="25" t="s">
        <v>224</v>
      </c>
      <c r="G154" s="205"/>
      <c r="H154" s="56" cm="1">
        <f t="array" aca="1" ref="H154" ca="1">VLOOKUP($A154,$A$12:$BA$1016,H$3-($H$3-8),0)*Parameters!$K$13</f>
        <v>4.3465551428571416</v>
      </c>
      <c r="I154" s="56" cm="1">
        <f t="array" aca="1" ref="I154" ca="1">VLOOKUP($A154,$A$12:$BA$1016,I$3-($H$3-8),0)*Parameters!$K$13</f>
        <v>4.3465551428571416</v>
      </c>
      <c r="J154" s="56" cm="1">
        <f t="array" aca="1" ref="J154" ca="1">VLOOKUP($A154,$A$12:$BA$1016,J$3-($H$3-8),0)*Parameters!$K$13</f>
        <v>4.3465551428571416</v>
      </c>
      <c r="K154" s="56" cm="1">
        <f t="array" aca="1" ref="K154" ca="1">VLOOKUP($A154,$A$12:$BA$1016,K$3-($H$3-8),0)*Parameters!$K$13</f>
        <v>4.3465551428571416</v>
      </c>
      <c r="L154" s="56" cm="1">
        <f t="array" aca="1" ref="L154" ca="1">VLOOKUP($A154,$A$12:$BA$1016,L$3-($H$3-8),0)*Parameters!$K$13</f>
        <v>4.3465551428571416</v>
      </c>
      <c r="M154" s="56" cm="1">
        <f t="array" aca="1" ref="M154" ca="1">VLOOKUP($A154,$A$12:$BA$1016,M$3-($H$3-8),0)*Parameters!$K$13</f>
        <v>4.3465551428571416</v>
      </c>
      <c r="N154" s="56" cm="1">
        <f t="array" aca="1" ref="N154" ca="1">VLOOKUP($A154,$A$12:$BA$1016,N$3-($H$3-8),0)*Parameters!$K$13</f>
        <v>4.3465551428571416</v>
      </c>
      <c r="O154" s="56" cm="1">
        <f t="array" aca="1" ref="O154" ca="1">VLOOKUP($A154,$A$12:$BA$1016,O$3-($H$3-8),0)*Parameters!$K$13</f>
        <v>4.3465551428571416</v>
      </c>
      <c r="P154" s="56" cm="1">
        <f t="array" aca="1" ref="P154" ca="1">VLOOKUP($A154,$A$12:$BA$1016,P$3-($H$3-8),0)*Parameters!$K$13</f>
        <v>4.3465551428571416</v>
      </c>
      <c r="Q154" s="56" cm="1">
        <f t="array" aca="1" ref="Q154" ca="1">VLOOKUP($A154,$A$12:$BA$1016,Q$3-($H$3-8),0)*Parameters!$K$13</f>
        <v>4.3465551428571416</v>
      </c>
      <c r="R154" s="56" cm="1">
        <f t="array" aca="1" ref="R154" ca="1">VLOOKUP($A154,$A$12:$BA$1016,R$3-($H$3-8),0)*Parameters!$K$13</f>
        <v>4.3465551428571416</v>
      </c>
      <c r="S154" s="56" cm="1">
        <f t="array" aca="1" ref="S154" ca="1">VLOOKUP($A154,$A$12:$BA$1016,S$3-($H$3-8),0)*Parameters!$K$13</f>
        <v>4.3465551428571416</v>
      </c>
      <c r="T154" s="56" cm="1">
        <f t="array" aca="1" ref="T154" ca="1">VLOOKUP($A154,$A$12:$BA$1016,T$3-($H$3-8),0)*Parameters!$K$13</f>
        <v>4.3465551428571416</v>
      </c>
      <c r="U154" s="56" cm="1">
        <f t="array" aca="1" ref="U154" ca="1">VLOOKUP($A154,$A$12:$BA$1016,U$3-($H$3-8),0)*Parameters!$K$13</f>
        <v>4.3465551428571416</v>
      </c>
      <c r="V154" s="56" cm="1">
        <f t="array" aca="1" ref="V154" ca="1">VLOOKUP($A154,$A$12:$BA$1016,V$3-($H$3-8),0)*Parameters!$K$13</f>
        <v>4.3465551428571416</v>
      </c>
      <c r="W154" s="56" cm="1">
        <f t="array" aca="1" ref="W154" ca="1">VLOOKUP($A154,$A$12:$BA$1016,W$3-($H$3-8),0)*Parameters!$K$13</f>
        <v>4.3465551428571416</v>
      </c>
      <c r="X154" s="56" cm="1">
        <f t="array" aca="1" ref="X154" ca="1">VLOOKUP($A154,$A$12:$BA$1016,X$3-($H$3-8),0)*Parameters!$K$13</f>
        <v>4.3465551428571416</v>
      </c>
      <c r="Y154" s="56" cm="1">
        <f t="array" aca="1" ref="Y154" ca="1">VLOOKUP($A154,$A$12:$BA$1016,Y$3-($H$3-8),0)*Parameters!$K$13</f>
        <v>4.3465551428571416</v>
      </c>
      <c r="Z154" s="56" cm="1">
        <f t="array" aca="1" ref="Z154" ca="1">VLOOKUP($A154,$A$12:$BA$1016,Z$3-($H$3-8),0)*Parameters!$K$13</f>
        <v>4.3465551428571416</v>
      </c>
      <c r="AA154" s="56" cm="1">
        <f t="array" aca="1" ref="AA154" ca="1">VLOOKUP($A154,$A$12:$BA$1016,AA$3-($H$3-8),0)*Parameters!$K$13</f>
        <v>4.3465551428571416</v>
      </c>
      <c r="AB154" s="56" cm="1">
        <f t="array" aca="1" ref="AB154" ca="1">VLOOKUP($A154,$A$12:$BA$1016,AB$3-($H$3-8),0)*Parameters!$K$13</f>
        <v>4.3465551428571416</v>
      </c>
      <c r="AC154" s="56" cm="1">
        <f t="array" aca="1" ref="AC154" ca="1">VLOOKUP($A154,$A$12:$BA$1016,AC$3-($H$3-8),0)*Parameters!$K$13</f>
        <v>4.3465551428571416</v>
      </c>
      <c r="AD154" s="56" cm="1">
        <f t="array" aca="1" ref="AD154" ca="1">VLOOKUP($A154,$A$12:$BA$1016,AD$3-($H$3-8),0)*Parameters!$K$13</f>
        <v>4.3465551428571416</v>
      </c>
      <c r="AE154" s="56" cm="1">
        <f t="array" aca="1" ref="AE154" ca="1">VLOOKUP($A154,$A$12:$BA$1016,AE$3-($H$3-8),0)*Parameters!$K$13</f>
        <v>4.3465551428571416</v>
      </c>
      <c r="AF154" s="56" cm="1">
        <f t="array" aca="1" ref="AF154" ca="1">VLOOKUP($A154,$A$12:$BA$1016,AF$3-($H$3-8),0)*Parameters!$K$13</f>
        <v>4.3465551428571416</v>
      </c>
      <c r="AG154" s="56" cm="1">
        <f t="array" aca="1" ref="AG154" ca="1">VLOOKUP($A154,$A$12:$BA$1016,AG$3-($H$3-8),0)*Parameters!$K$13</f>
        <v>4.3465551428571416</v>
      </c>
      <c r="AH154" s="56" cm="1">
        <f t="array" aca="1" ref="AH154" ca="1">VLOOKUP($A154,$A$12:$BA$1016,AH$3-($H$3-8),0)*Parameters!$K$13</f>
        <v>4.3465551428571416</v>
      </c>
      <c r="AI154" s="56" cm="1">
        <f t="array" aca="1" ref="AI154" ca="1">VLOOKUP($A154,$A$12:$BA$1016,AI$3-($H$3-8),0)*Parameters!$K$13</f>
        <v>4.3465551428571416</v>
      </c>
      <c r="AJ154" s="56" cm="1">
        <f t="array" aca="1" ref="AJ154" ca="1">VLOOKUP($A154,$A$12:$BA$1016,AJ$3-($H$3-8),0)*Parameters!$K$13</f>
        <v>4.3465551428571416</v>
      </c>
      <c r="AK154" s="56" cm="1">
        <f t="array" aca="1" ref="AK154" ca="1">VLOOKUP($A154,$A$12:$BA$1016,AK$3-($H$3-8),0)*Parameters!$K$13</f>
        <v>4.3465551428571416</v>
      </c>
      <c r="AL154" s="56" cm="1">
        <f t="array" aca="1" ref="AL154" ca="1">VLOOKUP($A154,$A$12:$BA$1016,AL$3-($H$3-8),0)*Parameters!$K$13</f>
        <v>4.3465551428571416</v>
      </c>
      <c r="AM154" s="56"/>
      <c r="AN154" s="56"/>
      <c r="AO154" s="56"/>
      <c r="AP154" s="56"/>
      <c r="AQ154" s="56"/>
    </row>
    <row r="155" spans="1:43" x14ac:dyDescent="0.25">
      <c r="A155" s="382" t="s">
        <v>313</v>
      </c>
      <c r="B155" s="2"/>
      <c r="C155" s="2" t="s">
        <v>251</v>
      </c>
      <c r="D155" s="25" t="s">
        <v>53</v>
      </c>
      <c r="E155" s="46" t="str">
        <f t="shared" si="93"/>
        <v>Dairy cattle</v>
      </c>
      <c r="F155" s="25" t="s">
        <v>224</v>
      </c>
      <c r="G155" s="205"/>
      <c r="H155" s="56" cm="1">
        <f t="array" aca="1" ref="H155" ca="1">VLOOKUP($A155,$A$12:$BA$1016,H$3-($H$3-8),0)*Parameters!$K$13</f>
        <v>0.26388153051428548</v>
      </c>
      <c r="I155" s="56" cm="1">
        <f t="array" aca="1" ref="I155" ca="1">VLOOKUP($A155,$A$12:$BA$1016,I$3-($H$3-8),0)*Parameters!$K$13</f>
        <v>0.26388153051428548</v>
      </c>
      <c r="J155" s="56" cm="1">
        <f t="array" aca="1" ref="J155" ca="1">VLOOKUP($A155,$A$12:$BA$1016,J$3-($H$3-8),0)*Parameters!$K$13</f>
        <v>0.26388153051428548</v>
      </c>
      <c r="K155" s="56" cm="1">
        <f t="array" aca="1" ref="K155" ca="1">VLOOKUP($A155,$A$12:$BA$1016,K$3-($H$3-8),0)*Parameters!$K$13</f>
        <v>0.26388153051428548</v>
      </c>
      <c r="L155" s="56" cm="1">
        <f t="array" aca="1" ref="L155" ca="1">VLOOKUP($A155,$A$12:$BA$1016,L$3-($H$3-8),0)*Parameters!$K$13</f>
        <v>0.26388153051428548</v>
      </c>
      <c r="M155" s="56" cm="1">
        <f t="array" aca="1" ref="M155" ca="1">VLOOKUP($A155,$A$12:$BA$1016,M$3-($H$3-8),0)*Parameters!$K$13</f>
        <v>0.26388153051428548</v>
      </c>
      <c r="N155" s="56" cm="1">
        <f t="array" aca="1" ref="N155" ca="1">VLOOKUP($A155,$A$12:$BA$1016,N$3-($H$3-8),0)*Parameters!$K$13</f>
        <v>0.26388153051428548</v>
      </c>
      <c r="O155" s="56" cm="1">
        <f t="array" aca="1" ref="O155" ca="1">VLOOKUP($A155,$A$12:$BA$1016,O$3-($H$3-8),0)*Parameters!$K$13</f>
        <v>0.26388153051428548</v>
      </c>
      <c r="P155" s="56" cm="1">
        <f t="array" aca="1" ref="P155" ca="1">VLOOKUP($A155,$A$12:$BA$1016,P$3-($H$3-8),0)*Parameters!$K$13</f>
        <v>0.26388153051428548</v>
      </c>
      <c r="Q155" s="56" cm="1">
        <f t="array" aca="1" ref="Q155" ca="1">VLOOKUP($A155,$A$12:$BA$1016,Q$3-($H$3-8),0)*Parameters!$K$13</f>
        <v>0.26388153051428548</v>
      </c>
      <c r="R155" s="56" cm="1">
        <f t="array" aca="1" ref="R155" ca="1">VLOOKUP($A155,$A$12:$BA$1016,R$3-($H$3-8),0)*Parameters!$K$13</f>
        <v>0.26388153051428548</v>
      </c>
      <c r="S155" s="56" cm="1">
        <f t="array" aca="1" ref="S155" ca="1">VLOOKUP($A155,$A$12:$BA$1016,S$3-($H$3-8),0)*Parameters!$K$13</f>
        <v>0.26388153051428548</v>
      </c>
      <c r="T155" s="56" cm="1">
        <f t="array" aca="1" ref="T155" ca="1">VLOOKUP($A155,$A$12:$BA$1016,T$3-($H$3-8),0)*Parameters!$K$13</f>
        <v>0.26388153051428548</v>
      </c>
      <c r="U155" s="56" cm="1">
        <f t="array" aca="1" ref="U155" ca="1">VLOOKUP($A155,$A$12:$BA$1016,U$3-($H$3-8),0)*Parameters!$K$13</f>
        <v>0.26388153051428548</v>
      </c>
      <c r="V155" s="56" cm="1">
        <f t="array" aca="1" ref="V155" ca="1">VLOOKUP($A155,$A$12:$BA$1016,V$3-($H$3-8),0)*Parameters!$K$13</f>
        <v>0.26388153051428548</v>
      </c>
      <c r="W155" s="56" cm="1">
        <f t="array" aca="1" ref="W155" ca="1">VLOOKUP($A155,$A$12:$BA$1016,W$3-($H$3-8),0)*Parameters!$K$13</f>
        <v>0.26388153051428548</v>
      </c>
      <c r="X155" s="56" cm="1">
        <f t="array" aca="1" ref="X155" ca="1">VLOOKUP($A155,$A$12:$BA$1016,X$3-($H$3-8),0)*Parameters!$K$13</f>
        <v>0.26388153051428548</v>
      </c>
      <c r="Y155" s="56" cm="1">
        <f t="array" aca="1" ref="Y155" ca="1">VLOOKUP($A155,$A$12:$BA$1016,Y$3-($H$3-8),0)*Parameters!$K$13</f>
        <v>0.26388153051428548</v>
      </c>
      <c r="Z155" s="56" cm="1">
        <f t="array" aca="1" ref="Z155" ca="1">VLOOKUP($A155,$A$12:$BA$1016,Z$3-($H$3-8),0)*Parameters!$K$13</f>
        <v>0.26388153051428548</v>
      </c>
      <c r="AA155" s="56" cm="1">
        <f t="array" aca="1" ref="AA155" ca="1">VLOOKUP($A155,$A$12:$BA$1016,AA$3-($H$3-8),0)*Parameters!$K$13</f>
        <v>0.26388153051428548</v>
      </c>
      <c r="AB155" s="56" cm="1">
        <f t="array" aca="1" ref="AB155" ca="1">VLOOKUP($A155,$A$12:$BA$1016,AB$3-($H$3-8),0)*Parameters!$K$13</f>
        <v>0.26388153051428548</v>
      </c>
      <c r="AC155" s="56" cm="1">
        <f t="array" aca="1" ref="AC155" ca="1">VLOOKUP($A155,$A$12:$BA$1016,AC$3-($H$3-8),0)*Parameters!$K$13</f>
        <v>0.26388153051428548</v>
      </c>
      <c r="AD155" s="56" cm="1">
        <f t="array" aca="1" ref="AD155" ca="1">VLOOKUP($A155,$A$12:$BA$1016,AD$3-($H$3-8),0)*Parameters!$K$13</f>
        <v>0.26388153051428548</v>
      </c>
      <c r="AE155" s="56" cm="1">
        <f t="array" aca="1" ref="AE155" ca="1">VLOOKUP($A155,$A$12:$BA$1016,AE$3-($H$3-8),0)*Parameters!$K$13</f>
        <v>0.26388153051428548</v>
      </c>
      <c r="AF155" s="56" cm="1">
        <f t="array" aca="1" ref="AF155" ca="1">VLOOKUP($A155,$A$12:$BA$1016,AF$3-($H$3-8),0)*Parameters!$K$13</f>
        <v>0.26388153051428548</v>
      </c>
      <c r="AG155" s="56" cm="1">
        <f t="array" aca="1" ref="AG155" ca="1">VLOOKUP($A155,$A$12:$BA$1016,AG$3-($H$3-8),0)*Parameters!$K$13</f>
        <v>0.26388153051428548</v>
      </c>
      <c r="AH155" s="56" cm="1">
        <f t="array" aca="1" ref="AH155" ca="1">VLOOKUP($A155,$A$12:$BA$1016,AH$3-($H$3-8),0)*Parameters!$K$13</f>
        <v>0.26388153051428548</v>
      </c>
      <c r="AI155" s="56" cm="1">
        <f t="array" aca="1" ref="AI155" ca="1">VLOOKUP($A155,$A$12:$BA$1016,AI$3-($H$3-8),0)*Parameters!$K$13</f>
        <v>0.26388153051428548</v>
      </c>
      <c r="AJ155" s="56" cm="1">
        <f t="array" aca="1" ref="AJ155" ca="1">VLOOKUP($A155,$A$12:$BA$1016,AJ$3-($H$3-8),0)*Parameters!$K$13</f>
        <v>0.26388153051428548</v>
      </c>
      <c r="AK155" s="56" cm="1">
        <f t="array" aca="1" ref="AK155" ca="1">VLOOKUP($A155,$A$12:$BA$1016,AK$3-($H$3-8),0)*Parameters!$K$13</f>
        <v>0.26388153051428548</v>
      </c>
      <c r="AL155" s="56" cm="1">
        <f t="array" aca="1" ref="AL155" ca="1">VLOOKUP($A155,$A$12:$BA$1016,AL$3-($H$3-8),0)*Parameters!$K$13</f>
        <v>0.26388153051428548</v>
      </c>
      <c r="AM155" s="56"/>
      <c r="AN155" s="56"/>
      <c r="AO155" s="56"/>
      <c r="AP155" s="56"/>
      <c r="AQ155" s="56"/>
    </row>
    <row r="156" spans="1:43" x14ac:dyDescent="0.25">
      <c r="A156" s="386" t="str">
        <f>B156&amp;"_"&amp;D156</f>
        <v>3B_NH3</v>
      </c>
      <c r="B156" s="387" t="s">
        <v>165</v>
      </c>
      <c r="C156" s="387" t="s">
        <v>351</v>
      </c>
      <c r="D156" s="388" t="s">
        <v>53</v>
      </c>
      <c r="E156" s="389" t="str">
        <f t="shared" si="93"/>
        <v>Dairy cattle</v>
      </c>
      <c r="F156" s="388" t="s">
        <v>358</v>
      </c>
      <c r="G156" s="390"/>
      <c r="H156" s="391">
        <f ca="1">SUM(H151:H155)*Parameters!$K$11</f>
        <v>1.4909452444799995E-5</v>
      </c>
      <c r="I156" s="391">
        <f ca="1">SUM(I151:I155)*Parameters!$K$11</f>
        <v>1.4909452444799995E-5</v>
      </c>
      <c r="J156" s="391">
        <f ca="1">SUM(J151:J155)*Parameters!$K$11</f>
        <v>1.4909452444799995E-5</v>
      </c>
      <c r="K156" s="391">
        <f ca="1">SUM(K151:K155)*Parameters!$K$11</f>
        <v>1.4909452444799995E-5</v>
      </c>
      <c r="L156" s="391">
        <f ca="1">SUM(L151:L155)*Parameters!$K$11</f>
        <v>1.4909452444799995E-5</v>
      </c>
      <c r="M156" s="391">
        <f ca="1">SUM(M151:M155)*Parameters!$K$11</f>
        <v>1.4909452444799995E-5</v>
      </c>
      <c r="N156" s="391">
        <f ca="1">SUM(N151:N155)*Parameters!$K$11</f>
        <v>1.4909452444799995E-5</v>
      </c>
      <c r="O156" s="391">
        <f ca="1">SUM(O151:O155)*Parameters!$K$11</f>
        <v>1.4909452444799995E-5</v>
      </c>
      <c r="P156" s="391">
        <f ca="1">SUM(P151:P155)*Parameters!$K$11</f>
        <v>1.4909452444799995E-5</v>
      </c>
      <c r="Q156" s="391">
        <f ca="1">SUM(Q151:Q155)*Parameters!$K$11</f>
        <v>1.4909452444799995E-5</v>
      </c>
      <c r="R156" s="391">
        <f ca="1">SUM(R151:R155)*Parameters!$K$11</f>
        <v>1.4909452444799995E-5</v>
      </c>
      <c r="S156" s="391">
        <f ca="1">SUM(S151:S155)*Parameters!$K$11</f>
        <v>1.4909452444799995E-5</v>
      </c>
      <c r="T156" s="391">
        <f ca="1">SUM(T151:T155)*Parameters!$K$11</f>
        <v>1.4909452444799995E-5</v>
      </c>
      <c r="U156" s="391">
        <f ca="1">SUM(U151:U155)*Parameters!$K$11</f>
        <v>1.4909452444799995E-5</v>
      </c>
      <c r="V156" s="391">
        <f ca="1">SUM(V151:V155)*Parameters!$K$11</f>
        <v>1.4909452444799995E-5</v>
      </c>
      <c r="W156" s="391">
        <f ca="1">SUM(W151:W155)*Parameters!$K$11</f>
        <v>1.4909452444799995E-5</v>
      </c>
      <c r="X156" s="391">
        <f ca="1">SUM(X151:X155)*Parameters!$K$11</f>
        <v>1.4909452444799995E-5</v>
      </c>
      <c r="Y156" s="391">
        <f ca="1">SUM(Y151:Y155)*Parameters!$K$11</f>
        <v>1.4909452444799995E-5</v>
      </c>
      <c r="Z156" s="391">
        <f ca="1">SUM(Z151:Z155)*Parameters!$K$11</f>
        <v>1.4909452444799995E-5</v>
      </c>
      <c r="AA156" s="391">
        <f ca="1">SUM(AA151:AA155)*Parameters!$K$11</f>
        <v>1.4909452444799995E-5</v>
      </c>
      <c r="AB156" s="391">
        <f ca="1">SUM(AB151:AB155)*Parameters!$K$11</f>
        <v>1.4909452444799995E-5</v>
      </c>
      <c r="AC156" s="391">
        <f ca="1">SUM(AC151:AC155)*Parameters!$K$11</f>
        <v>1.4909452444799995E-5</v>
      </c>
      <c r="AD156" s="391">
        <f ca="1">SUM(AD151:AD155)*Parameters!$K$11</f>
        <v>1.4909452444799995E-5</v>
      </c>
      <c r="AE156" s="391">
        <f ca="1">SUM(AE151:AE155)*Parameters!$K$11</f>
        <v>1.4909452444799995E-5</v>
      </c>
      <c r="AF156" s="391">
        <f ca="1">SUM(AF151:AF155)*Parameters!$K$11</f>
        <v>1.4909452444799995E-5</v>
      </c>
      <c r="AG156" s="391">
        <f ca="1">SUM(AG151:AG155)*Parameters!$K$11</f>
        <v>1.4909452444799995E-5</v>
      </c>
      <c r="AH156" s="391">
        <f ca="1">SUM(AH151:AH155)*Parameters!$K$11</f>
        <v>1.4909452444799995E-5</v>
      </c>
      <c r="AI156" s="391">
        <f ca="1">SUM(AI151:AI155)*Parameters!$K$11</f>
        <v>1.4909452444799995E-5</v>
      </c>
      <c r="AJ156" s="391">
        <f ca="1">SUM(AJ151:AJ155)*Parameters!$K$11</f>
        <v>1.4909452444799995E-5</v>
      </c>
      <c r="AK156" s="391">
        <f ca="1">SUM(AK151:AK155)*Parameters!$K$11</f>
        <v>1.4909452444799995E-5</v>
      </c>
      <c r="AL156" s="391">
        <f ca="1">SUM(AL151:AL155)*Parameters!$K$11</f>
        <v>1.4909452444799995E-5</v>
      </c>
      <c r="AM156" s="391"/>
      <c r="AN156" s="391"/>
      <c r="AO156" s="391"/>
      <c r="AP156" s="391"/>
      <c r="AQ156" s="391"/>
    </row>
    <row r="157" spans="1:43" x14ac:dyDescent="0.25">
      <c r="A157" s="89" t="s">
        <v>319</v>
      </c>
      <c r="B157" s="2"/>
      <c r="C157" s="2" t="s">
        <v>241</v>
      </c>
      <c r="D157" s="25" t="s">
        <v>53</v>
      </c>
      <c r="E157" s="46" t="str">
        <f t="shared" si="93"/>
        <v>Dairy cattle</v>
      </c>
      <c r="F157" s="25" t="s">
        <v>224</v>
      </c>
      <c r="G157" s="205"/>
      <c r="H157" s="56" cm="1">
        <f t="array" aca="1" ref="H157" ca="1">VLOOKUP($A157,$A$12:$BA$1016,H$3-($H$3-8),0)*Parameters!$K$13</f>
        <v>16.596879641288567</v>
      </c>
      <c r="I157" s="56" cm="1">
        <f t="array" aca="1" ref="I157" ca="1">VLOOKUP($A157,$A$12:$BA$1016,I$3-($H$3-8),0)*Parameters!$K$13</f>
        <v>16.596879641288567</v>
      </c>
      <c r="J157" s="56" cm="1">
        <f t="array" aca="1" ref="J157" ca="1">VLOOKUP($A157,$A$12:$BA$1016,J$3-($H$3-8),0)*Parameters!$K$13</f>
        <v>16.596879641288567</v>
      </c>
      <c r="K157" s="56" cm="1">
        <f t="array" aca="1" ref="K157" ca="1">VLOOKUP($A157,$A$12:$BA$1016,K$3-($H$3-8),0)*Parameters!$K$13</f>
        <v>16.596879641288567</v>
      </c>
      <c r="L157" s="56" cm="1">
        <f t="array" aca="1" ref="L157" ca="1">VLOOKUP($A157,$A$12:$BA$1016,L$3-($H$3-8),0)*Parameters!$K$13</f>
        <v>16.596879641288567</v>
      </c>
      <c r="M157" s="56" cm="1">
        <f t="array" aca="1" ref="M157" ca="1">VLOOKUP($A157,$A$12:$BA$1016,M$3-($H$3-8),0)*Parameters!$K$13</f>
        <v>16.596879641288567</v>
      </c>
      <c r="N157" s="56" cm="1">
        <f t="array" aca="1" ref="N157" ca="1">VLOOKUP($A157,$A$12:$BA$1016,N$3-($H$3-8),0)*Parameters!$K$13</f>
        <v>16.596879641288567</v>
      </c>
      <c r="O157" s="56" cm="1">
        <f t="array" aca="1" ref="O157" ca="1">VLOOKUP($A157,$A$12:$BA$1016,O$3-($H$3-8),0)*Parameters!$K$13</f>
        <v>16.596879641288567</v>
      </c>
      <c r="P157" s="56" cm="1">
        <f t="array" aca="1" ref="P157" ca="1">VLOOKUP($A157,$A$12:$BA$1016,P$3-($H$3-8),0)*Parameters!$K$13</f>
        <v>16.596879641288567</v>
      </c>
      <c r="Q157" s="56" cm="1">
        <f t="array" aca="1" ref="Q157" ca="1">VLOOKUP($A157,$A$12:$BA$1016,Q$3-($H$3-8),0)*Parameters!$K$13</f>
        <v>16.596879641288567</v>
      </c>
      <c r="R157" s="56" cm="1">
        <f t="array" aca="1" ref="R157" ca="1">VLOOKUP($A157,$A$12:$BA$1016,R$3-($H$3-8),0)*Parameters!$K$13</f>
        <v>16.596879641288567</v>
      </c>
      <c r="S157" s="56" cm="1">
        <f t="array" aca="1" ref="S157" ca="1">VLOOKUP($A157,$A$12:$BA$1016,S$3-($H$3-8),0)*Parameters!$K$13</f>
        <v>16.596879641288567</v>
      </c>
      <c r="T157" s="56" cm="1">
        <f t="array" aca="1" ref="T157" ca="1">VLOOKUP($A157,$A$12:$BA$1016,T$3-($H$3-8),0)*Parameters!$K$13</f>
        <v>16.596879641288567</v>
      </c>
      <c r="U157" s="56" cm="1">
        <f t="array" aca="1" ref="U157" ca="1">VLOOKUP($A157,$A$12:$BA$1016,U$3-($H$3-8),0)*Parameters!$K$13</f>
        <v>16.596879641288567</v>
      </c>
      <c r="V157" s="56" cm="1">
        <f t="array" aca="1" ref="V157" ca="1">VLOOKUP($A157,$A$12:$BA$1016,V$3-($H$3-8),0)*Parameters!$K$13</f>
        <v>16.596879641288567</v>
      </c>
      <c r="W157" s="56" cm="1">
        <f t="array" aca="1" ref="W157" ca="1">VLOOKUP($A157,$A$12:$BA$1016,W$3-($H$3-8),0)*Parameters!$K$13</f>
        <v>16.596879641288567</v>
      </c>
      <c r="X157" s="56" cm="1">
        <f t="array" aca="1" ref="X157" ca="1">VLOOKUP($A157,$A$12:$BA$1016,X$3-($H$3-8),0)*Parameters!$K$13</f>
        <v>16.596879641288567</v>
      </c>
      <c r="Y157" s="56" cm="1">
        <f t="array" aca="1" ref="Y157" ca="1">VLOOKUP($A157,$A$12:$BA$1016,Y$3-($H$3-8),0)*Parameters!$K$13</f>
        <v>16.596879641288567</v>
      </c>
      <c r="Z157" s="56" cm="1">
        <f t="array" aca="1" ref="Z157" ca="1">VLOOKUP($A157,$A$12:$BA$1016,Z$3-($H$3-8),0)*Parameters!$K$13</f>
        <v>16.596879641288567</v>
      </c>
      <c r="AA157" s="56" cm="1">
        <f t="array" aca="1" ref="AA157" ca="1">VLOOKUP($A157,$A$12:$BA$1016,AA$3-($H$3-8),0)*Parameters!$K$13</f>
        <v>16.596879641288567</v>
      </c>
      <c r="AB157" s="56" cm="1">
        <f t="array" aca="1" ref="AB157" ca="1">VLOOKUP($A157,$A$12:$BA$1016,AB$3-($H$3-8),0)*Parameters!$K$13</f>
        <v>16.596879641288567</v>
      </c>
      <c r="AC157" s="56" cm="1">
        <f t="array" aca="1" ref="AC157" ca="1">VLOOKUP($A157,$A$12:$BA$1016,AC$3-($H$3-8),0)*Parameters!$K$13</f>
        <v>16.596879641288567</v>
      </c>
      <c r="AD157" s="56" cm="1">
        <f t="array" aca="1" ref="AD157" ca="1">VLOOKUP($A157,$A$12:$BA$1016,AD$3-($H$3-8),0)*Parameters!$K$13</f>
        <v>16.596879641288567</v>
      </c>
      <c r="AE157" s="56" cm="1">
        <f t="array" aca="1" ref="AE157" ca="1">VLOOKUP($A157,$A$12:$BA$1016,AE$3-($H$3-8),0)*Parameters!$K$13</f>
        <v>16.596879641288567</v>
      </c>
      <c r="AF157" s="56" cm="1">
        <f t="array" aca="1" ref="AF157" ca="1">VLOOKUP($A157,$A$12:$BA$1016,AF$3-($H$3-8),0)*Parameters!$K$13</f>
        <v>16.596879641288567</v>
      </c>
      <c r="AG157" s="56" cm="1">
        <f t="array" aca="1" ref="AG157" ca="1">VLOOKUP($A157,$A$12:$BA$1016,AG$3-($H$3-8),0)*Parameters!$K$13</f>
        <v>16.596879641288567</v>
      </c>
      <c r="AH157" s="56" cm="1">
        <f t="array" aca="1" ref="AH157" ca="1">VLOOKUP($A157,$A$12:$BA$1016,AH$3-($H$3-8),0)*Parameters!$K$13</f>
        <v>16.596879641288567</v>
      </c>
      <c r="AI157" s="56" cm="1">
        <f t="array" aca="1" ref="AI157" ca="1">VLOOKUP($A157,$A$12:$BA$1016,AI$3-($H$3-8),0)*Parameters!$K$13</f>
        <v>16.596879641288567</v>
      </c>
      <c r="AJ157" s="56" cm="1">
        <f t="array" aca="1" ref="AJ157" ca="1">VLOOKUP($A157,$A$12:$BA$1016,AJ$3-($H$3-8),0)*Parameters!$K$13</f>
        <v>16.596879641288567</v>
      </c>
      <c r="AK157" s="56" cm="1">
        <f t="array" aca="1" ref="AK157" ca="1">VLOOKUP($A157,$A$12:$BA$1016,AK$3-($H$3-8),0)*Parameters!$K$13</f>
        <v>16.596879641288567</v>
      </c>
      <c r="AL157" s="56" cm="1">
        <f t="array" aca="1" ref="AL157" ca="1">VLOOKUP($A157,$A$12:$BA$1016,AL$3-($H$3-8),0)*Parameters!$K$13</f>
        <v>16.596879641288567</v>
      </c>
      <c r="AM157" s="56"/>
      <c r="AN157" s="56"/>
      <c r="AO157" s="56"/>
      <c r="AP157" s="56"/>
      <c r="AQ157" s="56"/>
    </row>
    <row r="158" spans="1:43" x14ac:dyDescent="0.25">
      <c r="A158" s="89" t="s">
        <v>320</v>
      </c>
      <c r="B158" s="2"/>
      <c r="C158" s="2" t="s">
        <v>242</v>
      </c>
      <c r="D158" s="25" t="s">
        <v>53</v>
      </c>
      <c r="E158" s="46" t="str">
        <f t="shared" si="93"/>
        <v>Dairy cattle</v>
      </c>
      <c r="F158" s="25" t="s">
        <v>224</v>
      </c>
      <c r="G158" s="205"/>
      <c r="H158" s="56" cm="1">
        <f t="array" aca="1" ref="H158" ca="1">VLOOKUP($A158,$A$12:$BA$1016,H$3-($H$3-8),0)*Parameters!$K$13</f>
        <v>1.4112164350628558</v>
      </c>
      <c r="I158" s="56" cm="1">
        <f t="array" aca="1" ref="I158" ca="1">VLOOKUP($A158,$A$12:$BA$1016,I$3-($H$3-8),0)*Parameters!$K$13</f>
        <v>1.4112164350628558</v>
      </c>
      <c r="J158" s="56" cm="1">
        <f t="array" aca="1" ref="J158" ca="1">VLOOKUP($A158,$A$12:$BA$1016,J$3-($H$3-8),0)*Parameters!$K$13</f>
        <v>1.4112164350628558</v>
      </c>
      <c r="K158" s="56" cm="1">
        <f t="array" aca="1" ref="K158" ca="1">VLOOKUP($A158,$A$12:$BA$1016,K$3-($H$3-8),0)*Parameters!$K$13</f>
        <v>1.4112164350628558</v>
      </c>
      <c r="L158" s="56" cm="1">
        <f t="array" aca="1" ref="L158" ca="1">VLOOKUP($A158,$A$12:$BA$1016,L$3-($H$3-8),0)*Parameters!$K$13</f>
        <v>1.4112164350628558</v>
      </c>
      <c r="M158" s="56" cm="1">
        <f t="array" aca="1" ref="M158" ca="1">VLOOKUP($A158,$A$12:$BA$1016,M$3-($H$3-8),0)*Parameters!$K$13</f>
        <v>1.4112164350628558</v>
      </c>
      <c r="N158" s="56" cm="1">
        <f t="array" aca="1" ref="N158" ca="1">VLOOKUP($A158,$A$12:$BA$1016,N$3-($H$3-8),0)*Parameters!$K$13</f>
        <v>1.4112164350628558</v>
      </c>
      <c r="O158" s="56" cm="1">
        <f t="array" aca="1" ref="O158" ca="1">VLOOKUP($A158,$A$12:$BA$1016,O$3-($H$3-8),0)*Parameters!$K$13</f>
        <v>1.4112164350628558</v>
      </c>
      <c r="P158" s="56" cm="1">
        <f t="array" aca="1" ref="P158" ca="1">VLOOKUP($A158,$A$12:$BA$1016,P$3-($H$3-8),0)*Parameters!$K$13</f>
        <v>1.4112164350628558</v>
      </c>
      <c r="Q158" s="56" cm="1">
        <f t="array" aca="1" ref="Q158" ca="1">VLOOKUP($A158,$A$12:$BA$1016,Q$3-($H$3-8),0)*Parameters!$K$13</f>
        <v>1.4112164350628558</v>
      </c>
      <c r="R158" s="56" cm="1">
        <f t="array" aca="1" ref="R158" ca="1">VLOOKUP($A158,$A$12:$BA$1016,R$3-($H$3-8),0)*Parameters!$K$13</f>
        <v>1.4112164350628558</v>
      </c>
      <c r="S158" s="56" cm="1">
        <f t="array" aca="1" ref="S158" ca="1">VLOOKUP($A158,$A$12:$BA$1016,S$3-($H$3-8),0)*Parameters!$K$13</f>
        <v>1.4112164350628558</v>
      </c>
      <c r="T158" s="56" cm="1">
        <f t="array" aca="1" ref="T158" ca="1">VLOOKUP($A158,$A$12:$BA$1016,T$3-($H$3-8),0)*Parameters!$K$13</f>
        <v>1.4112164350628558</v>
      </c>
      <c r="U158" s="56" cm="1">
        <f t="array" aca="1" ref="U158" ca="1">VLOOKUP($A158,$A$12:$BA$1016,U$3-($H$3-8),0)*Parameters!$K$13</f>
        <v>1.4112164350628558</v>
      </c>
      <c r="V158" s="56" cm="1">
        <f t="array" aca="1" ref="V158" ca="1">VLOOKUP($A158,$A$12:$BA$1016,V$3-($H$3-8),0)*Parameters!$K$13</f>
        <v>1.4112164350628558</v>
      </c>
      <c r="W158" s="56" cm="1">
        <f t="array" aca="1" ref="W158" ca="1">VLOOKUP($A158,$A$12:$BA$1016,W$3-($H$3-8),0)*Parameters!$K$13</f>
        <v>1.4112164350628558</v>
      </c>
      <c r="X158" s="56" cm="1">
        <f t="array" aca="1" ref="X158" ca="1">VLOOKUP($A158,$A$12:$BA$1016,X$3-($H$3-8),0)*Parameters!$K$13</f>
        <v>1.4112164350628558</v>
      </c>
      <c r="Y158" s="56" cm="1">
        <f t="array" aca="1" ref="Y158" ca="1">VLOOKUP($A158,$A$12:$BA$1016,Y$3-($H$3-8),0)*Parameters!$K$13</f>
        <v>1.4112164350628558</v>
      </c>
      <c r="Z158" s="56" cm="1">
        <f t="array" aca="1" ref="Z158" ca="1">VLOOKUP($A158,$A$12:$BA$1016,Z$3-($H$3-8),0)*Parameters!$K$13</f>
        <v>1.4112164350628558</v>
      </c>
      <c r="AA158" s="56" cm="1">
        <f t="array" aca="1" ref="AA158" ca="1">VLOOKUP($A158,$A$12:$BA$1016,AA$3-($H$3-8),0)*Parameters!$K$13</f>
        <v>1.4112164350628558</v>
      </c>
      <c r="AB158" s="56" cm="1">
        <f t="array" aca="1" ref="AB158" ca="1">VLOOKUP($A158,$A$12:$BA$1016,AB$3-($H$3-8),0)*Parameters!$K$13</f>
        <v>1.4112164350628558</v>
      </c>
      <c r="AC158" s="56" cm="1">
        <f t="array" aca="1" ref="AC158" ca="1">VLOOKUP($A158,$A$12:$BA$1016,AC$3-($H$3-8),0)*Parameters!$K$13</f>
        <v>1.4112164350628558</v>
      </c>
      <c r="AD158" s="56" cm="1">
        <f t="array" aca="1" ref="AD158" ca="1">VLOOKUP($A158,$A$12:$BA$1016,AD$3-($H$3-8),0)*Parameters!$K$13</f>
        <v>1.4112164350628558</v>
      </c>
      <c r="AE158" s="56" cm="1">
        <f t="array" aca="1" ref="AE158" ca="1">VLOOKUP($A158,$A$12:$BA$1016,AE$3-($H$3-8),0)*Parameters!$K$13</f>
        <v>1.4112164350628558</v>
      </c>
      <c r="AF158" s="56" cm="1">
        <f t="array" aca="1" ref="AF158" ca="1">VLOOKUP($A158,$A$12:$BA$1016,AF$3-($H$3-8),0)*Parameters!$K$13</f>
        <v>1.4112164350628558</v>
      </c>
      <c r="AG158" s="56" cm="1">
        <f t="array" aca="1" ref="AG158" ca="1">VLOOKUP($A158,$A$12:$BA$1016,AG$3-($H$3-8),0)*Parameters!$K$13</f>
        <v>1.4112164350628558</v>
      </c>
      <c r="AH158" s="56" cm="1">
        <f t="array" aca="1" ref="AH158" ca="1">VLOOKUP($A158,$A$12:$BA$1016,AH$3-($H$3-8),0)*Parameters!$K$13</f>
        <v>1.4112164350628558</v>
      </c>
      <c r="AI158" s="56" cm="1">
        <f t="array" aca="1" ref="AI158" ca="1">VLOOKUP($A158,$A$12:$BA$1016,AI$3-($H$3-8),0)*Parameters!$K$13</f>
        <v>1.4112164350628558</v>
      </c>
      <c r="AJ158" s="56" cm="1">
        <f t="array" aca="1" ref="AJ158" ca="1">VLOOKUP($A158,$A$12:$BA$1016,AJ$3-($H$3-8),0)*Parameters!$K$13</f>
        <v>1.4112164350628558</v>
      </c>
      <c r="AK158" s="56" cm="1">
        <f t="array" aca="1" ref="AK158" ca="1">VLOOKUP($A158,$A$12:$BA$1016,AK$3-($H$3-8),0)*Parameters!$K$13</f>
        <v>1.4112164350628558</v>
      </c>
      <c r="AL158" s="56" cm="1">
        <f t="array" aca="1" ref="AL158" ca="1">VLOOKUP($A158,$A$12:$BA$1016,AL$3-($H$3-8),0)*Parameters!$K$13</f>
        <v>1.4112164350628558</v>
      </c>
      <c r="AM158" s="56"/>
      <c r="AN158" s="56"/>
      <c r="AO158" s="56"/>
      <c r="AP158" s="56"/>
      <c r="AQ158" s="56"/>
    </row>
    <row r="159" spans="1:43" x14ac:dyDescent="0.25">
      <c r="A159" s="392" t="str">
        <f>B159&amp;"_"&amp;D159</f>
        <v>3Da2a_NH3</v>
      </c>
      <c r="B159" s="387" t="s">
        <v>128</v>
      </c>
      <c r="C159" s="387" t="s">
        <v>715</v>
      </c>
      <c r="D159" s="388" t="s">
        <v>53</v>
      </c>
      <c r="E159" s="389" t="str">
        <f t="shared" si="93"/>
        <v>Dairy cattle</v>
      </c>
      <c r="F159" s="388" t="s">
        <v>358</v>
      </c>
      <c r="G159" s="393"/>
      <c r="H159" s="391">
        <f ca="1">SUM(H157:H158)*Parameters!$K$11</f>
        <v>1.8008096076351421E-5</v>
      </c>
      <c r="I159" s="391">
        <f ca="1">SUM(I157:I158)*Parameters!$K$11</f>
        <v>1.8008096076351421E-5</v>
      </c>
      <c r="J159" s="391">
        <f ca="1">SUM(J157:J158)*Parameters!$K$11</f>
        <v>1.8008096076351421E-5</v>
      </c>
      <c r="K159" s="391">
        <f ca="1">SUM(K157:K158)*Parameters!$K$11</f>
        <v>1.8008096076351421E-5</v>
      </c>
      <c r="L159" s="391">
        <f ca="1">SUM(L157:L158)*Parameters!$K$11</f>
        <v>1.8008096076351421E-5</v>
      </c>
      <c r="M159" s="391">
        <f ca="1">SUM(M157:M158)*Parameters!$K$11</f>
        <v>1.8008096076351421E-5</v>
      </c>
      <c r="N159" s="391">
        <f ca="1">SUM(N157:N158)*Parameters!$K$11</f>
        <v>1.8008096076351421E-5</v>
      </c>
      <c r="O159" s="391">
        <f ca="1">SUM(O157:O158)*Parameters!$K$11</f>
        <v>1.8008096076351421E-5</v>
      </c>
      <c r="P159" s="391">
        <f ca="1">SUM(P157:P158)*Parameters!$K$11</f>
        <v>1.8008096076351421E-5</v>
      </c>
      <c r="Q159" s="391">
        <f ca="1">SUM(Q157:Q158)*Parameters!$K$11</f>
        <v>1.8008096076351421E-5</v>
      </c>
      <c r="R159" s="391">
        <f ca="1">SUM(R157:R158)*Parameters!$K$11</f>
        <v>1.8008096076351421E-5</v>
      </c>
      <c r="S159" s="391">
        <f ca="1">SUM(S157:S158)*Parameters!$K$11</f>
        <v>1.8008096076351421E-5</v>
      </c>
      <c r="T159" s="391">
        <f ca="1">SUM(T157:T158)*Parameters!$K$11</f>
        <v>1.8008096076351421E-5</v>
      </c>
      <c r="U159" s="391">
        <f ca="1">SUM(U157:U158)*Parameters!$K$11</f>
        <v>1.8008096076351421E-5</v>
      </c>
      <c r="V159" s="391">
        <f ca="1">SUM(V157:V158)*Parameters!$K$11</f>
        <v>1.8008096076351421E-5</v>
      </c>
      <c r="W159" s="391">
        <f ca="1">SUM(W157:W158)*Parameters!$K$11</f>
        <v>1.8008096076351421E-5</v>
      </c>
      <c r="X159" s="391">
        <f ca="1">SUM(X157:X158)*Parameters!$K$11</f>
        <v>1.8008096076351421E-5</v>
      </c>
      <c r="Y159" s="391">
        <f ca="1">SUM(Y157:Y158)*Parameters!$K$11</f>
        <v>1.8008096076351421E-5</v>
      </c>
      <c r="Z159" s="391">
        <f ca="1">SUM(Z157:Z158)*Parameters!$K$11</f>
        <v>1.8008096076351421E-5</v>
      </c>
      <c r="AA159" s="391">
        <f ca="1">SUM(AA157:AA158)*Parameters!$K$11</f>
        <v>1.8008096076351421E-5</v>
      </c>
      <c r="AB159" s="391">
        <f ca="1">SUM(AB157:AB158)*Parameters!$K$11</f>
        <v>1.8008096076351421E-5</v>
      </c>
      <c r="AC159" s="391">
        <f ca="1">SUM(AC157:AC158)*Parameters!$K$11</f>
        <v>1.8008096076351421E-5</v>
      </c>
      <c r="AD159" s="391">
        <f ca="1">SUM(AD157:AD158)*Parameters!$K$11</f>
        <v>1.8008096076351421E-5</v>
      </c>
      <c r="AE159" s="391">
        <f ca="1">SUM(AE157:AE158)*Parameters!$K$11</f>
        <v>1.8008096076351421E-5</v>
      </c>
      <c r="AF159" s="391">
        <f ca="1">SUM(AF157:AF158)*Parameters!$K$11</f>
        <v>1.8008096076351421E-5</v>
      </c>
      <c r="AG159" s="391">
        <f ca="1">SUM(AG157:AG158)*Parameters!$K$11</f>
        <v>1.8008096076351421E-5</v>
      </c>
      <c r="AH159" s="391">
        <f ca="1">SUM(AH157:AH158)*Parameters!$K$11</f>
        <v>1.8008096076351421E-5</v>
      </c>
      <c r="AI159" s="391">
        <f ca="1">SUM(AI157:AI158)*Parameters!$K$11</f>
        <v>1.8008096076351421E-5</v>
      </c>
      <c r="AJ159" s="391">
        <f ca="1">SUM(AJ157:AJ158)*Parameters!$K$11</f>
        <v>1.8008096076351421E-5</v>
      </c>
      <c r="AK159" s="391">
        <f ca="1">SUM(AK157:AK158)*Parameters!$K$11</f>
        <v>1.8008096076351421E-5</v>
      </c>
      <c r="AL159" s="391">
        <f ca="1">SUM(AL157:AL158)*Parameters!$K$11</f>
        <v>1.8008096076351421E-5</v>
      </c>
      <c r="AM159" s="391"/>
      <c r="AN159" s="391"/>
      <c r="AO159" s="391"/>
      <c r="AP159" s="391"/>
      <c r="AQ159" s="391"/>
    </row>
    <row r="160" spans="1:43" x14ac:dyDescent="0.25">
      <c r="A160" s="89" t="s">
        <v>329</v>
      </c>
      <c r="B160" s="2"/>
      <c r="C160" s="2" t="s">
        <v>89</v>
      </c>
      <c r="D160" s="25" t="s">
        <v>53</v>
      </c>
      <c r="E160" s="46" t="str">
        <f t="shared" si="93"/>
        <v>Dairy cattle</v>
      </c>
      <c r="F160" s="25" t="s">
        <v>224</v>
      </c>
      <c r="G160" s="205"/>
      <c r="H160" s="56" cm="1">
        <f t="array" aca="1" ref="H160" ca="1">VLOOKUP($A160,$A$12:$BA$1016,H$3-($H$3-8),0)*Parameters!$K$13</f>
        <v>4.0759199999999991</v>
      </c>
      <c r="I160" s="56" cm="1">
        <f t="array" aca="1" ref="I160" ca="1">VLOOKUP($A160,$A$12:$BA$1016,I$3-($H$3-8),0)*Parameters!$K$13</f>
        <v>4.0759199999999991</v>
      </c>
      <c r="J160" s="56" cm="1">
        <f t="array" aca="1" ref="J160" ca="1">VLOOKUP($A160,$A$12:$BA$1016,J$3-($H$3-8),0)*Parameters!$K$13</f>
        <v>4.0759199999999991</v>
      </c>
      <c r="K160" s="56" cm="1">
        <f t="array" aca="1" ref="K160" ca="1">VLOOKUP($A160,$A$12:$BA$1016,K$3-($H$3-8),0)*Parameters!$K$13</f>
        <v>4.0759199999999991</v>
      </c>
      <c r="L160" s="56" cm="1">
        <f t="array" aca="1" ref="L160" ca="1">VLOOKUP($A160,$A$12:$BA$1016,L$3-($H$3-8),0)*Parameters!$K$13</f>
        <v>4.0759199999999991</v>
      </c>
      <c r="M160" s="56" cm="1">
        <f t="array" aca="1" ref="M160" ca="1">VLOOKUP($A160,$A$12:$BA$1016,M$3-($H$3-8),0)*Parameters!$K$13</f>
        <v>4.0759199999999991</v>
      </c>
      <c r="N160" s="56" cm="1">
        <f t="array" aca="1" ref="N160" ca="1">VLOOKUP($A160,$A$12:$BA$1016,N$3-($H$3-8),0)*Parameters!$K$13</f>
        <v>4.0759199999999991</v>
      </c>
      <c r="O160" s="56" cm="1">
        <f t="array" aca="1" ref="O160" ca="1">VLOOKUP($A160,$A$12:$BA$1016,O$3-($H$3-8),0)*Parameters!$K$13</f>
        <v>4.0759199999999991</v>
      </c>
      <c r="P160" s="56" cm="1">
        <f t="array" aca="1" ref="P160" ca="1">VLOOKUP($A160,$A$12:$BA$1016,P$3-($H$3-8),0)*Parameters!$K$13</f>
        <v>4.0759199999999991</v>
      </c>
      <c r="Q160" s="56" cm="1">
        <f t="array" aca="1" ref="Q160" ca="1">VLOOKUP($A160,$A$12:$BA$1016,Q$3-($H$3-8),0)*Parameters!$K$13</f>
        <v>4.0759199999999991</v>
      </c>
      <c r="R160" s="56" cm="1">
        <f t="array" aca="1" ref="R160" ca="1">VLOOKUP($A160,$A$12:$BA$1016,R$3-($H$3-8),0)*Parameters!$K$13</f>
        <v>4.0759199999999991</v>
      </c>
      <c r="S160" s="56" cm="1">
        <f t="array" aca="1" ref="S160" ca="1">VLOOKUP($A160,$A$12:$BA$1016,S$3-($H$3-8),0)*Parameters!$K$13</f>
        <v>4.0759199999999991</v>
      </c>
      <c r="T160" s="56" cm="1">
        <f t="array" aca="1" ref="T160" ca="1">VLOOKUP($A160,$A$12:$BA$1016,T$3-($H$3-8),0)*Parameters!$K$13</f>
        <v>4.0759199999999991</v>
      </c>
      <c r="U160" s="56" cm="1">
        <f t="array" aca="1" ref="U160" ca="1">VLOOKUP($A160,$A$12:$BA$1016,U$3-($H$3-8),0)*Parameters!$K$13</f>
        <v>4.0759199999999991</v>
      </c>
      <c r="V160" s="56" cm="1">
        <f t="array" aca="1" ref="V160" ca="1">VLOOKUP($A160,$A$12:$BA$1016,V$3-($H$3-8),0)*Parameters!$K$13</f>
        <v>4.0759199999999991</v>
      </c>
      <c r="W160" s="56" cm="1">
        <f t="array" aca="1" ref="W160" ca="1">VLOOKUP($A160,$A$12:$BA$1016,W$3-($H$3-8),0)*Parameters!$K$13</f>
        <v>4.0759199999999991</v>
      </c>
      <c r="X160" s="56" cm="1">
        <f t="array" aca="1" ref="X160" ca="1">VLOOKUP($A160,$A$12:$BA$1016,X$3-($H$3-8),0)*Parameters!$K$13</f>
        <v>4.0759199999999991</v>
      </c>
      <c r="Y160" s="56" cm="1">
        <f t="array" aca="1" ref="Y160" ca="1">VLOOKUP($A160,$A$12:$BA$1016,Y$3-($H$3-8),0)*Parameters!$K$13</f>
        <v>4.0759199999999991</v>
      </c>
      <c r="Z160" s="56" cm="1">
        <f t="array" aca="1" ref="Z160" ca="1">VLOOKUP($A160,$A$12:$BA$1016,Z$3-($H$3-8),0)*Parameters!$K$13</f>
        <v>4.0759199999999991</v>
      </c>
      <c r="AA160" s="56" cm="1">
        <f t="array" aca="1" ref="AA160" ca="1">VLOOKUP($A160,$A$12:$BA$1016,AA$3-($H$3-8),0)*Parameters!$K$13</f>
        <v>4.0759199999999991</v>
      </c>
      <c r="AB160" s="56" cm="1">
        <f t="array" aca="1" ref="AB160" ca="1">VLOOKUP($A160,$A$12:$BA$1016,AB$3-($H$3-8),0)*Parameters!$K$13</f>
        <v>4.0759199999999991</v>
      </c>
      <c r="AC160" s="56" cm="1">
        <f t="array" aca="1" ref="AC160" ca="1">VLOOKUP($A160,$A$12:$BA$1016,AC$3-($H$3-8),0)*Parameters!$K$13</f>
        <v>4.0759199999999991</v>
      </c>
      <c r="AD160" s="56" cm="1">
        <f t="array" aca="1" ref="AD160" ca="1">VLOOKUP($A160,$A$12:$BA$1016,AD$3-($H$3-8),0)*Parameters!$K$13</f>
        <v>4.0759199999999991</v>
      </c>
      <c r="AE160" s="56" cm="1">
        <f t="array" aca="1" ref="AE160" ca="1">VLOOKUP($A160,$A$12:$BA$1016,AE$3-($H$3-8),0)*Parameters!$K$13</f>
        <v>4.0759199999999991</v>
      </c>
      <c r="AF160" s="56" cm="1">
        <f t="array" aca="1" ref="AF160" ca="1">VLOOKUP($A160,$A$12:$BA$1016,AF$3-($H$3-8),0)*Parameters!$K$13</f>
        <v>4.0759199999999991</v>
      </c>
      <c r="AG160" s="56" cm="1">
        <f t="array" aca="1" ref="AG160" ca="1">VLOOKUP($A160,$A$12:$BA$1016,AG$3-($H$3-8),0)*Parameters!$K$13</f>
        <v>4.0759199999999991</v>
      </c>
      <c r="AH160" s="56" cm="1">
        <f t="array" aca="1" ref="AH160" ca="1">VLOOKUP($A160,$A$12:$BA$1016,AH$3-($H$3-8),0)*Parameters!$K$13</f>
        <v>4.0759199999999991</v>
      </c>
      <c r="AI160" s="56" cm="1">
        <f t="array" aca="1" ref="AI160" ca="1">VLOOKUP($A160,$A$12:$BA$1016,AI$3-($H$3-8),0)*Parameters!$K$13</f>
        <v>4.0759199999999991</v>
      </c>
      <c r="AJ160" s="56" cm="1">
        <f t="array" aca="1" ref="AJ160" ca="1">VLOOKUP($A160,$A$12:$BA$1016,AJ$3-($H$3-8),0)*Parameters!$K$13</f>
        <v>4.0759199999999991</v>
      </c>
      <c r="AK160" s="56" cm="1">
        <f t="array" aca="1" ref="AK160" ca="1">VLOOKUP($A160,$A$12:$BA$1016,AK$3-($H$3-8),0)*Parameters!$K$13</f>
        <v>4.0759199999999991</v>
      </c>
      <c r="AL160" s="56" cm="1">
        <f t="array" aca="1" ref="AL160" ca="1">VLOOKUP($A160,$A$12:$BA$1016,AL$3-($H$3-8),0)*Parameters!$K$13</f>
        <v>4.0759199999999991</v>
      </c>
      <c r="AM160" s="56"/>
      <c r="AN160" s="56"/>
      <c r="AO160" s="56"/>
      <c r="AP160" s="56"/>
      <c r="AQ160" s="56"/>
    </row>
    <row r="161" spans="1:43" x14ac:dyDescent="0.25">
      <c r="A161" s="392" t="str">
        <f>B161&amp;"_"&amp;D161</f>
        <v>3Da3_NH3</v>
      </c>
      <c r="B161" s="387" t="s">
        <v>341</v>
      </c>
      <c r="C161" s="387" t="s">
        <v>716</v>
      </c>
      <c r="D161" s="388" t="s">
        <v>53</v>
      </c>
      <c r="E161" s="389" t="str">
        <f t="shared" si="93"/>
        <v>Dairy cattle</v>
      </c>
      <c r="F161" s="388" t="s">
        <v>358</v>
      </c>
      <c r="G161" s="393"/>
      <c r="H161" s="391">
        <f ca="1">H160*Parameters!$K$11</f>
        <v>4.0759199999999991E-6</v>
      </c>
      <c r="I161" s="391">
        <f ca="1">I160*Parameters!$K$11</f>
        <v>4.0759199999999991E-6</v>
      </c>
      <c r="J161" s="391">
        <f ca="1">J160*Parameters!$K$11</f>
        <v>4.0759199999999991E-6</v>
      </c>
      <c r="K161" s="391">
        <f ca="1">K160*Parameters!$K$11</f>
        <v>4.0759199999999991E-6</v>
      </c>
      <c r="L161" s="391">
        <f ca="1">L160*Parameters!$K$11</f>
        <v>4.0759199999999991E-6</v>
      </c>
      <c r="M161" s="391">
        <f ca="1">M160*Parameters!$K$11</f>
        <v>4.0759199999999991E-6</v>
      </c>
      <c r="N161" s="391">
        <f ca="1">N160*Parameters!$K$11</f>
        <v>4.0759199999999991E-6</v>
      </c>
      <c r="O161" s="391">
        <f ca="1">O160*Parameters!$K$11</f>
        <v>4.0759199999999991E-6</v>
      </c>
      <c r="P161" s="391">
        <f ca="1">P160*Parameters!$K$11</f>
        <v>4.0759199999999991E-6</v>
      </c>
      <c r="Q161" s="391">
        <f ca="1">Q160*Parameters!$K$11</f>
        <v>4.0759199999999991E-6</v>
      </c>
      <c r="R161" s="391">
        <f ca="1">R160*Parameters!$K$11</f>
        <v>4.0759199999999991E-6</v>
      </c>
      <c r="S161" s="391">
        <f ca="1">S160*Parameters!$K$11</f>
        <v>4.0759199999999991E-6</v>
      </c>
      <c r="T161" s="391">
        <f ca="1">T160*Parameters!$K$11</f>
        <v>4.0759199999999991E-6</v>
      </c>
      <c r="U161" s="391">
        <f ca="1">U160*Parameters!$K$11</f>
        <v>4.0759199999999991E-6</v>
      </c>
      <c r="V161" s="391">
        <f ca="1">V160*Parameters!$K$11</f>
        <v>4.0759199999999991E-6</v>
      </c>
      <c r="W161" s="391">
        <f ca="1">W160*Parameters!$K$11</f>
        <v>4.0759199999999991E-6</v>
      </c>
      <c r="X161" s="391">
        <f ca="1">X160*Parameters!$K$11</f>
        <v>4.0759199999999991E-6</v>
      </c>
      <c r="Y161" s="391">
        <f ca="1">Y160*Parameters!$K$11</f>
        <v>4.0759199999999991E-6</v>
      </c>
      <c r="Z161" s="391">
        <f ca="1">Z160*Parameters!$K$11</f>
        <v>4.0759199999999991E-6</v>
      </c>
      <c r="AA161" s="391">
        <f ca="1">AA160*Parameters!$K$11</f>
        <v>4.0759199999999991E-6</v>
      </c>
      <c r="AB161" s="391">
        <f ca="1">AB160*Parameters!$K$11</f>
        <v>4.0759199999999991E-6</v>
      </c>
      <c r="AC161" s="391">
        <f ca="1">AC160*Parameters!$K$11</f>
        <v>4.0759199999999991E-6</v>
      </c>
      <c r="AD161" s="391">
        <f ca="1">AD160*Parameters!$K$11</f>
        <v>4.0759199999999991E-6</v>
      </c>
      <c r="AE161" s="391">
        <f ca="1">AE160*Parameters!$K$11</f>
        <v>4.0759199999999991E-6</v>
      </c>
      <c r="AF161" s="391">
        <f ca="1">AF160*Parameters!$K$11</f>
        <v>4.0759199999999991E-6</v>
      </c>
      <c r="AG161" s="391">
        <f ca="1">AG160*Parameters!$K$11</f>
        <v>4.0759199999999991E-6</v>
      </c>
      <c r="AH161" s="391">
        <f ca="1">AH160*Parameters!$K$11</f>
        <v>4.0759199999999991E-6</v>
      </c>
      <c r="AI161" s="391">
        <f ca="1">AI160*Parameters!$K$11</f>
        <v>4.0759199999999991E-6</v>
      </c>
      <c r="AJ161" s="391">
        <f ca="1">AJ160*Parameters!$K$11</f>
        <v>4.0759199999999991E-6</v>
      </c>
      <c r="AK161" s="391">
        <f ca="1">AK160*Parameters!$K$11</f>
        <v>4.0759199999999991E-6</v>
      </c>
      <c r="AL161" s="391">
        <f ca="1">AL160*Parameters!$K$11</f>
        <v>4.0759199999999991E-6</v>
      </c>
      <c r="AM161" s="391"/>
      <c r="AN161" s="391"/>
      <c r="AO161" s="391"/>
      <c r="AP161" s="391"/>
      <c r="AQ161" s="391"/>
    </row>
    <row r="162" spans="1:43" x14ac:dyDescent="0.25">
      <c r="A162" s="392" t="str">
        <f>B162&amp;"_"&amp;D162</f>
        <v>5B2_NH3</v>
      </c>
      <c r="B162" s="387" t="s">
        <v>347</v>
      </c>
      <c r="C162" s="387"/>
      <c r="D162" s="388" t="s">
        <v>53</v>
      </c>
      <c r="E162" s="389" t="str">
        <f t="shared" si="93"/>
        <v>Dairy cattle</v>
      </c>
      <c r="F162" s="388" t="s">
        <v>358</v>
      </c>
      <c r="G162" s="393"/>
      <c r="H162" s="391">
        <f ca="1">H106*Parameters!$K$11</f>
        <v>2.6124433217142848E-7</v>
      </c>
      <c r="I162" s="391">
        <f ca="1">I106*Parameters!$K$11</f>
        <v>2.6124433217142848E-7</v>
      </c>
      <c r="J162" s="391">
        <f ca="1">J106*Parameters!$K$11</f>
        <v>2.6124433217142848E-7</v>
      </c>
      <c r="K162" s="391">
        <f ca="1">K106*Parameters!$K$11</f>
        <v>2.6124433217142848E-7</v>
      </c>
      <c r="L162" s="391">
        <f ca="1">L106*Parameters!$K$11</f>
        <v>2.6124433217142848E-7</v>
      </c>
      <c r="M162" s="391">
        <f ca="1">M106*Parameters!$K$11</f>
        <v>2.6124433217142848E-7</v>
      </c>
      <c r="N162" s="391">
        <f ca="1">N106*Parameters!$K$11</f>
        <v>2.6124433217142848E-7</v>
      </c>
      <c r="O162" s="391">
        <f ca="1">O106*Parameters!$K$11</f>
        <v>2.6124433217142848E-7</v>
      </c>
      <c r="P162" s="391">
        <f ca="1">P106*Parameters!$K$11</f>
        <v>2.6124433217142848E-7</v>
      </c>
      <c r="Q162" s="391">
        <f ca="1">Q106*Parameters!$K$11</f>
        <v>2.6124433217142848E-7</v>
      </c>
      <c r="R162" s="391">
        <f ca="1">R106*Parameters!$K$11</f>
        <v>2.6124433217142848E-7</v>
      </c>
      <c r="S162" s="391">
        <f ca="1">S106*Parameters!$K$11</f>
        <v>2.6124433217142848E-7</v>
      </c>
      <c r="T162" s="391">
        <f ca="1">T106*Parameters!$K$11</f>
        <v>2.6124433217142848E-7</v>
      </c>
      <c r="U162" s="391">
        <f ca="1">U106*Parameters!$K$11</f>
        <v>2.6124433217142848E-7</v>
      </c>
      <c r="V162" s="391">
        <f ca="1">V106*Parameters!$K$11</f>
        <v>2.6124433217142848E-7</v>
      </c>
      <c r="W162" s="391">
        <f ca="1">W106*Parameters!$K$11</f>
        <v>2.6124433217142848E-7</v>
      </c>
      <c r="X162" s="391">
        <f ca="1">X106*Parameters!$K$11</f>
        <v>2.6124433217142848E-7</v>
      </c>
      <c r="Y162" s="391">
        <f ca="1">Y106*Parameters!$K$11</f>
        <v>2.6124433217142848E-7</v>
      </c>
      <c r="Z162" s="391">
        <f ca="1">Z106*Parameters!$K$11</f>
        <v>2.6124433217142848E-7</v>
      </c>
      <c r="AA162" s="391">
        <f ca="1">AA106*Parameters!$K$11</f>
        <v>2.6124433217142848E-7</v>
      </c>
      <c r="AB162" s="391">
        <f ca="1">AB106*Parameters!$K$11</f>
        <v>2.6124433217142848E-7</v>
      </c>
      <c r="AC162" s="391">
        <f ca="1">AC106*Parameters!$K$11</f>
        <v>2.6124433217142848E-7</v>
      </c>
      <c r="AD162" s="391">
        <f ca="1">AD106*Parameters!$K$11</f>
        <v>2.6124433217142848E-7</v>
      </c>
      <c r="AE162" s="391">
        <f ca="1">AE106*Parameters!$K$11</f>
        <v>2.6124433217142848E-7</v>
      </c>
      <c r="AF162" s="391">
        <f ca="1">AF106*Parameters!$K$11</f>
        <v>2.6124433217142848E-7</v>
      </c>
      <c r="AG162" s="391">
        <f ca="1">AG106*Parameters!$K$11</f>
        <v>2.6124433217142848E-7</v>
      </c>
      <c r="AH162" s="391">
        <f ca="1">AH106*Parameters!$K$11</f>
        <v>2.6124433217142848E-7</v>
      </c>
      <c r="AI162" s="391">
        <f ca="1">AI106*Parameters!$K$11</f>
        <v>2.6124433217142848E-7</v>
      </c>
      <c r="AJ162" s="391">
        <f ca="1">AJ106*Parameters!$K$11</f>
        <v>2.6124433217142848E-7</v>
      </c>
      <c r="AK162" s="391">
        <f ca="1">AK106*Parameters!$K$11</f>
        <v>2.6124433217142848E-7</v>
      </c>
      <c r="AL162" s="391">
        <f ca="1">AL106*Parameters!$K$11</f>
        <v>2.6124433217142848E-7</v>
      </c>
      <c r="AM162" s="391"/>
      <c r="AN162" s="391"/>
      <c r="AO162" s="391"/>
      <c r="AP162" s="391"/>
      <c r="AQ162" s="391"/>
    </row>
    <row r="163" spans="1:43" x14ac:dyDescent="0.25">
      <c r="A163" s="68"/>
      <c r="B163" s="52"/>
      <c r="C163" s="12" t="s">
        <v>443</v>
      </c>
      <c r="D163" s="25" t="s">
        <v>130</v>
      </c>
      <c r="E163" s="46" t="str">
        <f t="shared" si="93"/>
        <v>Dairy cattle</v>
      </c>
      <c r="F163" s="25" t="s">
        <v>225</v>
      </c>
      <c r="G163" s="215"/>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row>
    <row r="164" spans="1:43" x14ac:dyDescent="0.25">
      <c r="A164" s="68"/>
      <c r="B164" s="2"/>
      <c r="C164" s="2" t="s">
        <v>444</v>
      </c>
      <c r="D164" s="25" t="s">
        <v>130</v>
      </c>
      <c r="E164" s="46" t="str">
        <f t="shared" si="93"/>
        <v>Dairy cattle</v>
      </c>
      <c r="F164" s="25" t="s">
        <v>225</v>
      </c>
      <c r="G164" s="205"/>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row>
    <row r="165" spans="1:43" x14ac:dyDescent="0.25">
      <c r="A165" s="68"/>
      <c r="B165" s="2"/>
      <c r="C165" s="2" t="s">
        <v>239</v>
      </c>
      <c r="D165" s="25" t="s">
        <v>130</v>
      </c>
      <c r="E165" s="46" t="str">
        <f t="shared" si="93"/>
        <v>Dairy cattle</v>
      </c>
      <c r="F165" s="25" t="s">
        <v>225</v>
      </c>
      <c r="G165" s="205"/>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row>
    <row r="166" spans="1:43" x14ac:dyDescent="0.25">
      <c r="A166" s="382" t="s">
        <v>310</v>
      </c>
      <c r="B166" s="2"/>
      <c r="C166" s="2" t="s">
        <v>240</v>
      </c>
      <c r="D166" s="25" t="s">
        <v>130</v>
      </c>
      <c r="E166" s="46" t="str">
        <f t="shared" si="93"/>
        <v>Dairy cattle</v>
      </c>
      <c r="F166" s="25" t="s">
        <v>225</v>
      </c>
      <c r="G166" s="205"/>
      <c r="H166" s="56" cm="1">
        <f t="array" aca="1" ref="H166" ca="1">VLOOKUP($A166,$A$12:$BA$1016,H$3-($H$3-8),0)*Parameters!$K$12</f>
        <v>0.17999851885714283</v>
      </c>
      <c r="I166" s="56" cm="1">
        <f t="array" aca="1" ref="I166" ca="1">VLOOKUP($A166,$A$12:$BA$1016,I$3-($H$3-8),0)*Parameters!$K$12</f>
        <v>0.17999851885714283</v>
      </c>
      <c r="J166" s="56" cm="1">
        <f t="array" aca="1" ref="J166" ca="1">VLOOKUP($A166,$A$12:$BA$1016,J$3-($H$3-8),0)*Parameters!$K$12</f>
        <v>0.17999851885714283</v>
      </c>
      <c r="K166" s="56" cm="1">
        <f t="array" aca="1" ref="K166" ca="1">VLOOKUP($A166,$A$12:$BA$1016,K$3-($H$3-8),0)*Parameters!$K$12</f>
        <v>0.17999851885714283</v>
      </c>
      <c r="L166" s="56" cm="1">
        <f t="array" aca="1" ref="L166" ca="1">VLOOKUP($A166,$A$12:$BA$1016,L$3-($H$3-8),0)*Parameters!$K$12</f>
        <v>0.17999851885714283</v>
      </c>
      <c r="M166" s="56" cm="1">
        <f t="array" aca="1" ref="M166" ca="1">VLOOKUP($A166,$A$12:$BA$1016,M$3-($H$3-8),0)*Parameters!$K$12</f>
        <v>0.17999851885714283</v>
      </c>
      <c r="N166" s="56" cm="1">
        <f t="array" aca="1" ref="N166" ca="1">VLOOKUP($A166,$A$12:$BA$1016,N$3-($H$3-8),0)*Parameters!$K$12</f>
        <v>0.17999851885714283</v>
      </c>
      <c r="O166" s="56" cm="1">
        <f t="array" aca="1" ref="O166" ca="1">VLOOKUP($A166,$A$12:$BA$1016,O$3-($H$3-8),0)*Parameters!$K$12</f>
        <v>0.17999851885714283</v>
      </c>
      <c r="P166" s="56" cm="1">
        <f t="array" aca="1" ref="P166" ca="1">VLOOKUP($A166,$A$12:$BA$1016,P$3-($H$3-8),0)*Parameters!$K$12</f>
        <v>0.17999851885714283</v>
      </c>
      <c r="Q166" s="56" cm="1">
        <f t="array" aca="1" ref="Q166" ca="1">VLOOKUP($A166,$A$12:$BA$1016,Q$3-($H$3-8),0)*Parameters!$K$12</f>
        <v>0.17999851885714283</v>
      </c>
      <c r="R166" s="56" cm="1">
        <f t="array" aca="1" ref="R166" ca="1">VLOOKUP($A166,$A$12:$BA$1016,R$3-($H$3-8),0)*Parameters!$K$12</f>
        <v>0.17999851885714283</v>
      </c>
      <c r="S166" s="56" cm="1">
        <f t="array" aca="1" ref="S166" ca="1">VLOOKUP($A166,$A$12:$BA$1016,S$3-($H$3-8),0)*Parameters!$K$12</f>
        <v>0.17999851885714283</v>
      </c>
      <c r="T166" s="56" cm="1">
        <f t="array" aca="1" ref="T166" ca="1">VLOOKUP($A166,$A$12:$BA$1016,T$3-($H$3-8),0)*Parameters!$K$12</f>
        <v>0.17999851885714283</v>
      </c>
      <c r="U166" s="56" cm="1">
        <f t="array" aca="1" ref="U166" ca="1">VLOOKUP($A166,$A$12:$BA$1016,U$3-($H$3-8),0)*Parameters!$K$12</f>
        <v>0.17999851885714283</v>
      </c>
      <c r="V166" s="56" cm="1">
        <f t="array" aca="1" ref="V166" ca="1">VLOOKUP($A166,$A$12:$BA$1016,V$3-($H$3-8),0)*Parameters!$K$12</f>
        <v>0.17999851885714283</v>
      </c>
      <c r="W166" s="56" cm="1">
        <f t="array" aca="1" ref="W166" ca="1">VLOOKUP($A166,$A$12:$BA$1016,W$3-($H$3-8),0)*Parameters!$K$12</f>
        <v>0.17999851885714283</v>
      </c>
      <c r="X166" s="56" cm="1">
        <f t="array" aca="1" ref="X166" ca="1">VLOOKUP($A166,$A$12:$BA$1016,X$3-($H$3-8),0)*Parameters!$K$12</f>
        <v>0.17999851885714283</v>
      </c>
      <c r="Y166" s="56" cm="1">
        <f t="array" aca="1" ref="Y166" ca="1">VLOOKUP($A166,$A$12:$BA$1016,Y$3-($H$3-8),0)*Parameters!$K$12</f>
        <v>0.17999851885714283</v>
      </c>
      <c r="Z166" s="56" cm="1">
        <f t="array" aca="1" ref="Z166" ca="1">VLOOKUP($A166,$A$12:$BA$1016,Z$3-($H$3-8),0)*Parameters!$K$12</f>
        <v>0.17999851885714283</v>
      </c>
      <c r="AA166" s="56" cm="1">
        <f t="array" aca="1" ref="AA166" ca="1">VLOOKUP($A166,$A$12:$BA$1016,AA$3-($H$3-8),0)*Parameters!$K$12</f>
        <v>0.17999851885714283</v>
      </c>
      <c r="AB166" s="56" cm="1">
        <f t="array" aca="1" ref="AB166" ca="1">VLOOKUP($A166,$A$12:$BA$1016,AB$3-($H$3-8),0)*Parameters!$K$12</f>
        <v>0.17999851885714283</v>
      </c>
      <c r="AC166" s="56" cm="1">
        <f t="array" aca="1" ref="AC166" ca="1">VLOOKUP($A166,$A$12:$BA$1016,AC$3-($H$3-8),0)*Parameters!$K$12</f>
        <v>0.17999851885714283</v>
      </c>
      <c r="AD166" s="56" cm="1">
        <f t="array" aca="1" ref="AD166" ca="1">VLOOKUP($A166,$A$12:$BA$1016,AD$3-($H$3-8),0)*Parameters!$K$12</f>
        <v>0.17999851885714283</v>
      </c>
      <c r="AE166" s="56" cm="1">
        <f t="array" aca="1" ref="AE166" ca="1">VLOOKUP($A166,$A$12:$BA$1016,AE$3-($H$3-8),0)*Parameters!$K$12</f>
        <v>0.17999851885714283</v>
      </c>
      <c r="AF166" s="56" cm="1">
        <f t="array" aca="1" ref="AF166" ca="1">VLOOKUP($A166,$A$12:$BA$1016,AF$3-($H$3-8),0)*Parameters!$K$12</f>
        <v>0.17999851885714283</v>
      </c>
      <c r="AG166" s="56" cm="1">
        <f t="array" aca="1" ref="AG166" ca="1">VLOOKUP($A166,$A$12:$BA$1016,AG$3-($H$3-8),0)*Parameters!$K$12</f>
        <v>0.17999851885714283</v>
      </c>
      <c r="AH166" s="56" cm="1">
        <f t="array" aca="1" ref="AH166" ca="1">VLOOKUP($A166,$A$12:$BA$1016,AH$3-($H$3-8),0)*Parameters!$K$12</f>
        <v>0.17999851885714283</v>
      </c>
      <c r="AI166" s="56" cm="1">
        <f t="array" aca="1" ref="AI166" ca="1">VLOOKUP($A166,$A$12:$BA$1016,AI$3-($H$3-8),0)*Parameters!$K$12</f>
        <v>0.17999851885714283</v>
      </c>
      <c r="AJ166" s="56" cm="1">
        <f t="array" aca="1" ref="AJ166" ca="1">VLOOKUP($A166,$A$12:$BA$1016,AJ$3-($H$3-8),0)*Parameters!$K$12</f>
        <v>0.17999851885714283</v>
      </c>
      <c r="AK166" s="56" cm="1">
        <f t="array" aca="1" ref="AK166" ca="1">VLOOKUP($A166,$A$12:$BA$1016,AK$3-($H$3-8),0)*Parameters!$K$12</f>
        <v>0.17999851885714283</v>
      </c>
      <c r="AL166" s="56" cm="1">
        <f t="array" aca="1" ref="AL166" ca="1">VLOOKUP($A166,$A$12:$BA$1016,AL$3-($H$3-8),0)*Parameters!$K$12</f>
        <v>0.17999851885714283</v>
      </c>
      <c r="AM166" s="56"/>
      <c r="AN166" s="56"/>
      <c r="AO166" s="56"/>
      <c r="AP166" s="56"/>
      <c r="AQ166" s="56"/>
    </row>
    <row r="167" spans="1:43" x14ac:dyDescent="0.25">
      <c r="A167" s="382" t="s">
        <v>314</v>
      </c>
      <c r="B167" s="2"/>
      <c r="C167" s="2" t="s">
        <v>251</v>
      </c>
      <c r="D167" s="25" t="s">
        <v>130</v>
      </c>
      <c r="E167" s="46" t="str">
        <f t="shared" si="93"/>
        <v>Dairy cattle</v>
      </c>
      <c r="F167" s="25" t="s">
        <v>225</v>
      </c>
      <c r="G167" s="205"/>
      <c r="H167" s="56" cm="1">
        <f t="array" aca="1" ref="H167" ca="1">VLOOKUP($A167,$A$12:$BA$1016,H$3-($H$3-8),0)*Parameters!$K$12</f>
        <v>2.1343359085714268E-2</v>
      </c>
      <c r="I167" s="56" cm="1">
        <f t="array" aca="1" ref="I167" ca="1">VLOOKUP($A167,$A$12:$BA$1016,I$3-($H$3-8),0)*Parameters!$K$12</f>
        <v>2.1343359085714268E-2</v>
      </c>
      <c r="J167" s="56" cm="1">
        <f t="array" aca="1" ref="J167" ca="1">VLOOKUP($A167,$A$12:$BA$1016,J$3-($H$3-8),0)*Parameters!$K$12</f>
        <v>2.1343359085714268E-2</v>
      </c>
      <c r="K167" s="56" cm="1">
        <f t="array" aca="1" ref="K167" ca="1">VLOOKUP($A167,$A$12:$BA$1016,K$3-($H$3-8),0)*Parameters!$K$12</f>
        <v>2.1343359085714268E-2</v>
      </c>
      <c r="L167" s="56" cm="1">
        <f t="array" aca="1" ref="L167" ca="1">VLOOKUP($A167,$A$12:$BA$1016,L$3-($H$3-8),0)*Parameters!$K$12</f>
        <v>2.1343359085714268E-2</v>
      </c>
      <c r="M167" s="56" cm="1">
        <f t="array" aca="1" ref="M167" ca="1">VLOOKUP($A167,$A$12:$BA$1016,M$3-($H$3-8),0)*Parameters!$K$12</f>
        <v>2.1343359085714268E-2</v>
      </c>
      <c r="N167" s="56" cm="1">
        <f t="array" aca="1" ref="N167" ca="1">VLOOKUP($A167,$A$12:$BA$1016,N$3-($H$3-8),0)*Parameters!$K$12</f>
        <v>2.1343359085714268E-2</v>
      </c>
      <c r="O167" s="56" cm="1">
        <f t="array" aca="1" ref="O167" ca="1">VLOOKUP($A167,$A$12:$BA$1016,O$3-($H$3-8),0)*Parameters!$K$12</f>
        <v>2.1343359085714268E-2</v>
      </c>
      <c r="P167" s="56" cm="1">
        <f t="array" aca="1" ref="P167" ca="1">VLOOKUP($A167,$A$12:$BA$1016,P$3-($H$3-8),0)*Parameters!$K$12</f>
        <v>2.1343359085714268E-2</v>
      </c>
      <c r="Q167" s="56" cm="1">
        <f t="array" aca="1" ref="Q167" ca="1">VLOOKUP($A167,$A$12:$BA$1016,Q$3-($H$3-8),0)*Parameters!$K$12</f>
        <v>2.1343359085714268E-2</v>
      </c>
      <c r="R167" s="56" cm="1">
        <f t="array" aca="1" ref="R167" ca="1">VLOOKUP($A167,$A$12:$BA$1016,R$3-($H$3-8),0)*Parameters!$K$12</f>
        <v>2.1343359085714268E-2</v>
      </c>
      <c r="S167" s="56" cm="1">
        <f t="array" aca="1" ref="S167" ca="1">VLOOKUP($A167,$A$12:$BA$1016,S$3-($H$3-8),0)*Parameters!$K$12</f>
        <v>2.1343359085714268E-2</v>
      </c>
      <c r="T167" s="56" cm="1">
        <f t="array" aca="1" ref="T167" ca="1">VLOOKUP($A167,$A$12:$BA$1016,T$3-($H$3-8),0)*Parameters!$K$12</f>
        <v>2.1343359085714268E-2</v>
      </c>
      <c r="U167" s="56" cm="1">
        <f t="array" aca="1" ref="U167" ca="1">VLOOKUP($A167,$A$12:$BA$1016,U$3-($H$3-8),0)*Parameters!$K$12</f>
        <v>2.1343359085714268E-2</v>
      </c>
      <c r="V167" s="56" cm="1">
        <f t="array" aca="1" ref="V167" ca="1">VLOOKUP($A167,$A$12:$BA$1016,V$3-($H$3-8),0)*Parameters!$K$12</f>
        <v>2.1343359085714268E-2</v>
      </c>
      <c r="W167" s="56" cm="1">
        <f t="array" aca="1" ref="W167" ca="1">VLOOKUP($A167,$A$12:$BA$1016,W$3-($H$3-8),0)*Parameters!$K$12</f>
        <v>2.1343359085714268E-2</v>
      </c>
      <c r="X167" s="56" cm="1">
        <f t="array" aca="1" ref="X167" ca="1">VLOOKUP($A167,$A$12:$BA$1016,X$3-($H$3-8),0)*Parameters!$K$12</f>
        <v>2.1343359085714268E-2</v>
      </c>
      <c r="Y167" s="56" cm="1">
        <f t="array" aca="1" ref="Y167" ca="1">VLOOKUP($A167,$A$12:$BA$1016,Y$3-($H$3-8),0)*Parameters!$K$12</f>
        <v>2.1343359085714268E-2</v>
      </c>
      <c r="Z167" s="56" cm="1">
        <f t="array" aca="1" ref="Z167" ca="1">VLOOKUP($A167,$A$12:$BA$1016,Z$3-($H$3-8),0)*Parameters!$K$12</f>
        <v>2.1343359085714268E-2</v>
      </c>
      <c r="AA167" s="56" cm="1">
        <f t="array" aca="1" ref="AA167" ca="1">VLOOKUP($A167,$A$12:$BA$1016,AA$3-($H$3-8),0)*Parameters!$K$12</f>
        <v>2.1343359085714268E-2</v>
      </c>
      <c r="AB167" s="56" cm="1">
        <f t="array" aca="1" ref="AB167" ca="1">VLOOKUP($A167,$A$12:$BA$1016,AB$3-($H$3-8),0)*Parameters!$K$12</f>
        <v>2.1343359085714268E-2</v>
      </c>
      <c r="AC167" s="56" cm="1">
        <f t="array" aca="1" ref="AC167" ca="1">VLOOKUP($A167,$A$12:$BA$1016,AC$3-($H$3-8),0)*Parameters!$K$12</f>
        <v>2.1343359085714268E-2</v>
      </c>
      <c r="AD167" s="56" cm="1">
        <f t="array" aca="1" ref="AD167" ca="1">VLOOKUP($A167,$A$12:$BA$1016,AD$3-($H$3-8),0)*Parameters!$K$12</f>
        <v>2.1343359085714268E-2</v>
      </c>
      <c r="AE167" s="56" cm="1">
        <f t="array" aca="1" ref="AE167" ca="1">VLOOKUP($A167,$A$12:$BA$1016,AE$3-($H$3-8),0)*Parameters!$K$12</f>
        <v>2.1343359085714268E-2</v>
      </c>
      <c r="AF167" s="56" cm="1">
        <f t="array" aca="1" ref="AF167" ca="1">VLOOKUP($A167,$A$12:$BA$1016,AF$3-($H$3-8),0)*Parameters!$K$12</f>
        <v>2.1343359085714268E-2</v>
      </c>
      <c r="AG167" s="56" cm="1">
        <f t="array" aca="1" ref="AG167" ca="1">VLOOKUP($A167,$A$12:$BA$1016,AG$3-($H$3-8),0)*Parameters!$K$12</f>
        <v>2.1343359085714268E-2</v>
      </c>
      <c r="AH167" s="56" cm="1">
        <f t="array" aca="1" ref="AH167" ca="1">VLOOKUP($A167,$A$12:$BA$1016,AH$3-($H$3-8),0)*Parameters!$K$12</f>
        <v>2.1343359085714268E-2</v>
      </c>
      <c r="AI167" s="56" cm="1">
        <f t="array" aca="1" ref="AI167" ca="1">VLOOKUP($A167,$A$12:$BA$1016,AI$3-($H$3-8),0)*Parameters!$K$12</f>
        <v>2.1343359085714268E-2</v>
      </c>
      <c r="AJ167" s="56" cm="1">
        <f t="array" aca="1" ref="AJ167" ca="1">VLOOKUP($A167,$A$12:$BA$1016,AJ$3-($H$3-8),0)*Parameters!$K$12</f>
        <v>2.1343359085714268E-2</v>
      </c>
      <c r="AK167" s="56" cm="1">
        <f t="array" aca="1" ref="AK167" ca="1">VLOOKUP($A167,$A$12:$BA$1016,AK$3-($H$3-8),0)*Parameters!$K$12</f>
        <v>2.1343359085714268E-2</v>
      </c>
      <c r="AL167" s="56" cm="1">
        <f t="array" aca="1" ref="AL167" ca="1">VLOOKUP($A167,$A$12:$BA$1016,AL$3-($H$3-8),0)*Parameters!$K$12</f>
        <v>2.1343359085714268E-2</v>
      </c>
      <c r="AM167" s="56"/>
      <c r="AN167" s="56"/>
      <c r="AO167" s="56"/>
      <c r="AP167" s="56"/>
      <c r="AQ167" s="56"/>
    </row>
    <row r="168" spans="1:43" x14ac:dyDescent="0.25">
      <c r="A168" s="386" t="str">
        <f>B168&amp;"_"&amp;D168</f>
        <v>3B_N2O</v>
      </c>
      <c r="B168" s="387" t="s">
        <v>165</v>
      </c>
      <c r="C168" s="387" t="s">
        <v>351</v>
      </c>
      <c r="D168" s="388" t="s">
        <v>130</v>
      </c>
      <c r="E168" s="389" t="str">
        <f t="shared" si="93"/>
        <v>Dairy cattle</v>
      </c>
      <c r="F168" s="388" t="s">
        <v>358</v>
      </c>
      <c r="G168" s="390"/>
      <c r="H168" s="391">
        <f ca="1">SUM(H163:H167)*Parameters!$K$11</f>
        <v>2.013418779428571E-7</v>
      </c>
      <c r="I168" s="391">
        <f ca="1">SUM(I163:I167)*Parameters!$K$11</f>
        <v>2.013418779428571E-7</v>
      </c>
      <c r="J168" s="391">
        <f ca="1">SUM(J163:J167)*Parameters!$K$11</f>
        <v>2.013418779428571E-7</v>
      </c>
      <c r="K168" s="391">
        <f ca="1">SUM(K163:K167)*Parameters!$K$11</f>
        <v>2.013418779428571E-7</v>
      </c>
      <c r="L168" s="391">
        <f ca="1">SUM(L163:L167)*Parameters!$K$11</f>
        <v>2.013418779428571E-7</v>
      </c>
      <c r="M168" s="391">
        <f ca="1">SUM(M163:M167)*Parameters!$K$11</f>
        <v>2.013418779428571E-7</v>
      </c>
      <c r="N168" s="391">
        <f ca="1">SUM(N163:N167)*Parameters!$K$11</f>
        <v>2.013418779428571E-7</v>
      </c>
      <c r="O168" s="391">
        <f ca="1">SUM(O163:O167)*Parameters!$K$11</f>
        <v>2.013418779428571E-7</v>
      </c>
      <c r="P168" s="391">
        <f ca="1">SUM(P163:P167)*Parameters!$K$11</f>
        <v>2.013418779428571E-7</v>
      </c>
      <c r="Q168" s="391">
        <f ca="1">SUM(Q163:Q167)*Parameters!$K$11</f>
        <v>2.013418779428571E-7</v>
      </c>
      <c r="R168" s="391">
        <f ca="1">SUM(R163:R167)*Parameters!$K$11</f>
        <v>2.013418779428571E-7</v>
      </c>
      <c r="S168" s="391">
        <f ca="1">SUM(S163:S167)*Parameters!$K$11</f>
        <v>2.013418779428571E-7</v>
      </c>
      <c r="T168" s="391">
        <f ca="1">SUM(T163:T167)*Parameters!$K$11</f>
        <v>2.013418779428571E-7</v>
      </c>
      <c r="U168" s="391">
        <f ca="1">SUM(U163:U167)*Parameters!$K$11</f>
        <v>2.013418779428571E-7</v>
      </c>
      <c r="V168" s="391">
        <f ca="1">SUM(V163:V167)*Parameters!$K$11</f>
        <v>2.013418779428571E-7</v>
      </c>
      <c r="W168" s="391">
        <f ca="1">SUM(W163:W167)*Parameters!$K$11</f>
        <v>2.013418779428571E-7</v>
      </c>
      <c r="X168" s="391">
        <f ca="1">SUM(X163:X167)*Parameters!$K$11</f>
        <v>2.013418779428571E-7</v>
      </c>
      <c r="Y168" s="391">
        <f ca="1">SUM(Y163:Y167)*Parameters!$K$11</f>
        <v>2.013418779428571E-7</v>
      </c>
      <c r="Z168" s="391">
        <f ca="1">SUM(Z163:Z167)*Parameters!$K$11</f>
        <v>2.013418779428571E-7</v>
      </c>
      <c r="AA168" s="391">
        <f ca="1">SUM(AA163:AA167)*Parameters!$K$11</f>
        <v>2.013418779428571E-7</v>
      </c>
      <c r="AB168" s="391">
        <f ca="1">SUM(AB163:AB167)*Parameters!$K$11</f>
        <v>2.013418779428571E-7</v>
      </c>
      <c r="AC168" s="391">
        <f ca="1">SUM(AC163:AC167)*Parameters!$K$11</f>
        <v>2.013418779428571E-7</v>
      </c>
      <c r="AD168" s="391">
        <f ca="1">SUM(AD163:AD167)*Parameters!$K$11</f>
        <v>2.013418779428571E-7</v>
      </c>
      <c r="AE168" s="391">
        <f ca="1">SUM(AE163:AE167)*Parameters!$K$11</f>
        <v>2.013418779428571E-7</v>
      </c>
      <c r="AF168" s="391">
        <f ca="1">SUM(AF163:AF167)*Parameters!$K$11</f>
        <v>2.013418779428571E-7</v>
      </c>
      <c r="AG168" s="391">
        <f ca="1">SUM(AG163:AG167)*Parameters!$K$11</f>
        <v>2.013418779428571E-7</v>
      </c>
      <c r="AH168" s="391">
        <f ca="1">SUM(AH163:AH167)*Parameters!$K$11</f>
        <v>2.013418779428571E-7</v>
      </c>
      <c r="AI168" s="391">
        <f ca="1">SUM(AI163:AI167)*Parameters!$K$11</f>
        <v>2.013418779428571E-7</v>
      </c>
      <c r="AJ168" s="391">
        <f ca="1">SUM(AJ163:AJ167)*Parameters!$K$11</f>
        <v>2.013418779428571E-7</v>
      </c>
      <c r="AK168" s="391">
        <f ca="1">SUM(AK163:AK167)*Parameters!$K$11</f>
        <v>2.013418779428571E-7</v>
      </c>
      <c r="AL168" s="391">
        <f ca="1">SUM(AL163:AL167)*Parameters!$K$11</f>
        <v>2.013418779428571E-7</v>
      </c>
      <c r="AM168" s="391"/>
      <c r="AN168" s="391"/>
      <c r="AO168" s="391"/>
      <c r="AP168" s="391"/>
      <c r="AQ168" s="391"/>
    </row>
    <row r="169" spans="1:43" x14ac:dyDescent="0.25">
      <c r="A169" s="392" t="str">
        <f>B169&amp;"_"&amp;D169</f>
        <v>3Da2a_N2O</v>
      </c>
      <c r="B169" s="387" t="s">
        <v>128</v>
      </c>
      <c r="C169" s="387" t="s">
        <v>715</v>
      </c>
      <c r="D169" s="388" t="s">
        <v>130</v>
      </c>
      <c r="E169" s="389" t="str">
        <f t="shared" si="93"/>
        <v>Dairy cattle</v>
      </c>
      <c r="F169" s="388" t="s">
        <v>358</v>
      </c>
      <c r="G169" s="393"/>
      <c r="H169" s="391">
        <f ca="1">H136*Parameters!K$11</f>
        <v>8.4045420212914291E-7</v>
      </c>
      <c r="I169" s="391">
        <f ca="1">I136*Parameters!L$11</f>
        <v>8.4045420212914291E-7</v>
      </c>
      <c r="J169" s="391">
        <f ca="1">J136*Parameters!M$11</f>
        <v>8.4045420212914291E-7</v>
      </c>
      <c r="K169" s="391">
        <f ca="1">K136*Parameters!N$11</f>
        <v>8.4045420212914291E-7</v>
      </c>
      <c r="L169" s="391">
        <f ca="1">L136*Parameters!O$11</f>
        <v>8.4045420212914291E-7</v>
      </c>
      <c r="M169" s="391">
        <f ca="1">M136*Parameters!P$11</f>
        <v>8.4045420212914291E-7</v>
      </c>
      <c r="N169" s="391">
        <f ca="1">N136*Parameters!Q$11</f>
        <v>8.4045420212914291E-7</v>
      </c>
      <c r="O169" s="391">
        <f ca="1">O136*Parameters!R$11</f>
        <v>8.4045420212914291E-7</v>
      </c>
      <c r="P169" s="391">
        <f ca="1">P136*Parameters!S$11</f>
        <v>8.4045420212914291E-7</v>
      </c>
      <c r="Q169" s="391">
        <f ca="1">Q136*Parameters!T$11</f>
        <v>8.4045420212914291E-7</v>
      </c>
      <c r="R169" s="391">
        <f ca="1">R136*Parameters!U$11</f>
        <v>8.4045420212914291E-7</v>
      </c>
      <c r="S169" s="391">
        <f ca="1">S136*Parameters!V$11</f>
        <v>8.4045420212914291E-7</v>
      </c>
      <c r="T169" s="391">
        <f ca="1">T136*Parameters!W$11</f>
        <v>8.4045420212914291E-7</v>
      </c>
      <c r="U169" s="391">
        <f ca="1">U136*Parameters!X$11</f>
        <v>8.4045420212914291E-7</v>
      </c>
      <c r="V169" s="391">
        <f ca="1">V136*Parameters!Y$11</f>
        <v>8.4045420212914291E-7</v>
      </c>
      <c r="W169" s="391">
        <f ca="1">W136*Parameters!Z$11</f>
        <v>8.4045420212914291E-7</v>
      </c>
      <c r="X169" s="391">
        <f ca="1">X136*Parameters!AA$11</f>
        <v>8.4045420212914291E-7</v>
      </c>
      <c r="Y169" s="391">
        <f ca="1">Y136*Parameters!AB$11</f>
        <v>8.4045420212914291E-7</v>
      </c>
      <c r="Z169" s="391">
        <f ca="1">Z136*Parameters!AC$11</f>
        <v>8.4045420212914291E-7</v>
      </c>
      <c r="AA169" s="391">
        <f ca="1">AA136*Parameters!AD$11</f>
        <v>8.4045420212914291E-7</v>
      </c>
      <c r="AB169" s="391">
        <f ca="1">AB136*Parameters!AE$11</f>
        <v>8.4045420212914291E-7</v>
      </c>
      <c r="AC169" s="391">
        <f ca="1">AC136*Parameters!AF$11</f>
        <v>8.4045420212914291E-7</v>
      </c>
      <c r="AD169" s="391">
        <f ca="1">AD136*Parameters!AG$11</f>
        <v>8.4045420212914291E-7</v>
      </c>
      <c r="AE169" s="391">
        <f ca="1">AE136*Parameters!AH$11</f>
        <v>8.4045420212914291E-7</v>
      </c>
      <c r="AF169" s="391">
        <f ca="1">AF136*Parameters!AI$11</f>
        <v>8.4045420212914291E-7</v>
      </c>
      <c r="AG169" s="391">
        <f ca="1">AG136*Parameters!AJ$11</f>
        <v>8.4045420212914291E-7</v>
      </c>
      <c r="AH169" s="391">
        <f ca="1">AH136*Parameters!AK$11</f>
        <v>8.4045420212914291E-7</v>
      </c>
      <c r="AI169" s="391">
        <f ca="1">AI136*Parameters!AL$11</f>
        <v>8.4045420212914291E-7</v>
      </c>
      <c r="AJ169" s="391">
        <f ca="1">AJ136*Parameters!AM$11</f>
        <v>8.4045420212914291E-7</v>
      </c>
      <c r="AK169" s="391">
        <f ca="1">AK136*Parameters!AN$11</f>
        <v>8.4045420212914291E-7</v>
      </c>
      <c r="AL169" s="391">
        <f ca="1">AL136*Parameters!AO$11</f>
        <v>8.4045420212914291E-7</v>
      </c>
      <c r="AM169" s="391"/>
      <c r="AN169" s="391"/>
      <c r="AO169" s="391"/>
      <c r="AP169" s="391"/>
      <c r="AQ169" s="391"/>
    </row>
    <row r="170" spans="1:43" x14ac:dyDescent="0.25">
      <c r="A170" s="386" t="str">
        <f>B170&amp;"_"&amp;D170</f>
        <v>3Da3_N2O</v>
      </c>
      <c r="B170" s="387" t="s">
        <v>341</v>
      </c>
      <c r="C170" s="387" t="s">
        <v>716</v>
      </c>
      <c r="D170" s="388" t="s">
        <v>130</v>
      </c>
      <c r="E170" s="389" t="str">
        <f t="shared" si="93"/>
        <v>Dairy cattle</v>
      </c>
      <c r="F170" s="388" t="s">
        <v>358</v>
      </c>
      <c r="G170" s="390"/>
      <c r="H170" s="391">
        <f ca="1">H146*Parameters!$K$11</f>
        <v>1.2558857142857139E-6</v>
      </c>
      <c r="I170" s="391">
        <f ca="1">I146*Parameters!$K$11</f>
        <v>1.2558857142857139E-6</v>
      </c>
      <c r="J170" s="391">
        <f ca="1">J146*Parameters!$K$11</f>
        <v>1.2558857142857139E-6</v>
      </c>
      <c r="K170" s="391">
        <f ca="1">K146*Parameters!$K$11</f>
        <v>1.2558857142857139E-6</v>
      </c>
      <c r="L170" s="391">
        <f ca="1">L146*Parameters!$K$11</f>
        <v>1.2558857142857139E-6</v>
      </c>
      <c r="M170" s="391">
        <f ca="1">M146*Parameters!$K$11</f>
        <v>1.2558857142857139E-6</v>
      </c>
      <c r="N170" s="391">
        <f ca="1">N146*Parameters!$K$11</f>
        <v>1.2558857142857139E-6</v>
      </c>
      <c r="O170" s="391">
        <f ca="1">O146*Parameters!$K$11</f>
        <v>1.2558857142857139E-6</v>
      </c>
      <c r="P170" s="391">
        <f ca="1">P146*Parameters!$K$11</f>
        <v>1.2558857142857139E-6</v>
      </c>
      <c r="Q170" s="391">
        <f ca="1">Q146*Parameters!$K$11</f>
        <v>1.2558857142857139E-6</v>
      </c>
      <c r="R170" s="391">
        <f ca="1">R146*Parameters!$K$11</f>
        <v>1.2558857142857139E-6</v>
      </c>
      <c r="S170" s="391">
        <f ca="1">S146*Parameters!$K$11</f>
        <v>1.2558857142857139E-6</v>
      </c>
      <c r="T170" s="391">
        <f ca="1">T146*Parameters!$K$11</f>
        <v>1.2558857142857139E-6</v>
      </c>
      <c r="U170" s="391">
        <f ca="1">U146*Parameters!$K$11</f>
        <v>1.2558857142857139E-6</v>
      </c>
      <c r="V170" s="391">
        <f ca="1">V146*Parameters!$K$11</f>
        <v>1.2558857142857139E-6</v>
      </c>
      <c r="W170" s="391">
        <f ca="1">W146*Parameters!$K$11</f>
        <v>1.2558857142857139E-6</v>
      </c>
      <c r="X170" s="391">
        <f ca="1">X146*Parameters!$K$11</f>
        <v>1.2558857142857139E-6</v>
      </c>
      <c r="Y170" s="391">
        <f ca="1">Y146*Parameters!$K$11</f>
        <v>1.2558857142857139E-6</v>
      </c>
      <c r="Z170" s="391">
        <f ca="1">Z146*Parameters!$K$11</f>
        <v>1.2558857142857139E-6</v>
      </c>
      <c r="AA170" s="391">
        <f ca="1">AA146*Parameters!$K$11</f>
        <v>1.2558857142857139E-6</v>
      </c>
      <c r="AB170" s="391">
        <f ca="1">AB146*Parameters!$K$11</f>
        <v>1.2558857142857139E-6</v>
      </c>
      <c r="AC170" s="391">
        <f ca="1">AC146*Parameters!$K$11</f>
        <v>1.2558857142857139E-6</v>
      </c>
      <c r="AD170" s="391">
        <f ca="1">AD146*Parameters!$K$11</f>
        <v>1.2558857142857139E-6</v>
      </c>
      <c r="AE170" s="391">
        <f ca="1">AE146*Parameters!$K$11</f>
        <v>1.2558857142857139E-6</v>
      </c>
      <c r="AF170" s="391">
        <f ca="1">AF146*Parameters!$K$11</f>
        <v>1.2558857142857139E-6</v>
      </c>
      <c r="AG170" s="391">
        <f ca="1">AG146*Parameters!$K$11</f>
        <v>1.2558857142857139E-6</v>
      </c>
      <c r="AH170" s="391">
        <f ca="1">AH146*Parameters!$K$11</f>
        <v>1.2558857142857139E-6</v>
      </c>
      <c r="AI170" s="391">
        <f ca="1">AI146*Parameters!$K$11</f>
        <v>1.2558857142857139E-6</v>
      </c>
      <c r="AJ170" s="391">
        <f ca="1">AJ146*Parameters!$K$11</f>
        <v>1.2558857142857139E-6</v>
      </c>
      <c r="AK170" s="391">
        <f ca="1">AK146*Parameters!$K$11</f>
        <v>1.2558857142857139E-6</v>
      </c>
      <c r="AL170" s="391">
        <f ca="1">AL146*Parameters!$K$11</f>
        <v>1.2558857142857139E-6</v>
      </c>
      <c r="AM170" s="391"/>
      <c r="AN170" s="391"/>
      <c r="AO170" s="391"/>
      <c r="AP170" s="391"/>
      <c r="AQ170" s="391"/>
    </row>
    <row r="171" spans="1:43" x14ac:dyDescent="0.25">
      <c r="A171" s="68"/>
      <c r="B171" s="52"/>
      <c r="C171" s="12" t="s">
        <v>443</v>
      </c>
      <c r="D171" s="25" t="s">
        <v>76</v>
      </c>
      <c r="E171" s="46" t="str">
        <f t="shared" si="93"/>
        <v>Dairy cattle</v>
      </c>
      <c r="F171" s="25" t="s">
        <v>752</v>
      </c>
      <c r="G171" s="175"/>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row>
    <row r="172" spans="1:43" x14ac:dyDescent="0.25">
      <c r="A172" s="68"/>
      <c r="B172" s="2"/>
      <c r="C172" s="2" t="s">
        <v>444</v>
      </c>
      <c r="D172" s="25" t="s">
        <v>76</v>
      </c>
      <c r="E172" s="46" t="str">
        <f t="shared" si="93"/>
        <v>Dairy cattle</v>
      </c>
      <c r="F172" s="25" t="s">
        <v>752</v>
      </c>
      <c r="G172" s="205"/>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row>
    <row r="173" spans="1:43" x14ac:dyDescent="0.25">
      <c r="A173" s="68"/>
      <c r="B173" s="2"/>
      <c r="C173" s="2" t="s">
        <v>239</v>
      </c>
      <c r="D173" s="25" t="s">
        <v>76</v>
      </c>
      <c r="E173" s="46" t="str">
        <f t="shared" si="93"/>
        <v>Dairy cattle</v>
      </c>
      <c r="F173" s="25" t="s">
        <v>752</v>
      </c>
      <c r="G173" s="205"/>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row>
    <row r="174" spans="1:43" x14ac:dyDescent="0.25">
      <c r="A174" s="382" t="s">
        <v>311</v>
      </c>
      <c r="B174" s="2"/>
      <c r="C174" s="2" t="s">
        <v>240</v>
      </c>
      <c r="D174" s="25" t="s">
        <v>76</v>
      </c>
      <c r="E174" s="46" t="str">
        <f t="shared" si="93"/>
        <v>Dairy cattle</v>
      </c>
      <c r="F174" s="25" t="s">
        <v>752</v>
      </c>
      <c r="G174" s="205"/>
      <c r="H174" s="56" cm="1">
        <f t="array" aca="1" ref="H174" ca="1">VLOOKUP($A174,$A$12:$BA$1016,H$3-($H$3-8),0)*Parameters!$K$15</f>
        <v>4.7045067428571419E-3</v>
      </c>
      <c r="I174" s="56" cm="1">
        <f t="array" aca="1" ref="I174" ca="1">VLOOKUP($A174,$A$12:$BA$1016,I$3-($H$3-8),0)*Parameters!$K$15</f>
        <v>4.7045067428571419E-3</v>
      </c>
      <c r="J174" s="56" cm="1">
        <f t="array" aca="1" ref="J174" ca="1">VLOOKUP($A174,$A$12:$BA$1016,J$3-($H$3-8),0)*Parameters!$K$15</f>
        <v>4.7045067428571419E-3</v>
      </c>
      <c r="K174" s="56" cm="1">
        <f t="array" aca="1" ref="K174" ca="1">VLOOKUP($A174,$A$12:$BA$1016,K$3-($H$3-8),0)*Parameters!$K$15</f>
        <v>4.7045067428571419E-3</v>
      </c>
      <c r="L174" s="56" cm="1">
        <f t="array" aca="1" ref="L174" ca="1">VLOOKUP($A174,$A$12:$BA$1016,L$3-($H$3-8),0)*Parameters!$K$15</f>
        <v>4.7045067428571419E-3</v>
      </c>
      <c r="M174" s="56" cm="1">
        <f t="array" aca="1" ref="M174" ca="1">VLOOKUP($A174,$A$12:$BA$1016,M$3-($H$3-8),0)*Parameters!$K$15</f>
        <v>4.7045067428571419E-3</v>
      </c>
      <c r="N174" s="56" cm="1">
        <f t="array" aca="1" ref="N174" ca="1">VLOOKUP($A174,$A$12:$BA$1016,N$3-($H$3-8),0)*Parameters!$K$15</f>
        <v>4.7045067428571419E-3</v>
      </c>
      <c r="O174" s="56" cm="1">
        <f t="array" aca="1" ref="O174" ca="1">VLOOKUP($A174,$A$12:$BA$1016,O$3-($H$3-8),0)*Parameters!$K$15</f>
        <v>4.7045067428571419E-3</v>
      </c>
      <c r="P174" s="56" cm="1">
        <f t="array" aca="1" ref="P174" ca="1">VLOOKUP($A174,$A$12:$BA$1016,P$3-($H$3-8),0)*Parameters!$K$15</f>
        <v>4.7045067428571419E-3</v>
      </c>
      <c r="Q174" s="56" cm="1">
        <f t="array" aca="1" ref="Q174" ca="1">VLOOKUP($A174,$A$12:$BA$1016,Q$3-($H$3-8),0)*Parameters!$K$15</f>
        <v>4.7045067428571419E-3</v>
      </c>
      <c r="R174" s="56" cm="1">
        <f t="array" aca="1" ref="R174" ca="1">VLOOKUP($A174,$A$12:$BA$1016,R$3-($H$3-8),0)*Parameters!$K$15</f>
        <v>4.7045067428571419E-3</v>
      </c>
      <c r="S174" s="56" cm="1">
        <f t="array" aca="1" ref="S174" ca="1">VLOOKUP($A174,$A$12:$BA$1016,S$3-($H$3-8),0)*Parameters!$K$15</f>
        <v>4.7045067428571419E-3</v>
      </c>
      <c r="T174" s="56" cm="1">
        <f t="array" aca="1" ref="T174" ca="1">VLOOKUP($A174,$A$12:$BA$1016,T$3-($H$3-8),0)*Parameters!$K$15</f>
        <v>4.7045067428571419E-3</v>
      </c>
      <c r="U174" s="56" cm="1">
        <f t="array" aca="1" ref="U174" ca="1">VLOOKUP($A174,$A$12:$BA$1016,U$3-($H$3-8),0)*Parameters!$K$15</f>
        <v>4.7045067428571419E-3</v>
      </c>
      <c r="V174" s="56" cm="1">
        <f t="array" aca="1" ref="V174" ca="1">VLOOKUP($A174,$A$12:$BA$1016,V$3-($H$3-8),0)*Parameters!$K$15</f>
        <v>4.7045067428571419E-3</v>
      </c>
      <c r="W174" s="56" cm="1">
        <f t="array" aca="1" ref="W174" ca="1">VLOOKUP($A174,$A$12:$BA$1016,W$3-($H$3-8),0)*Parameters!$K$15</f>
        <v>4.7045067428571419E-3</v>
      </c>
      <c r="X174" s="56" cm="1">
        <f t="array" aca="1" ref="X174" ca="1">VLOOKUP($A174,$A$12:$BA$1016,X$3-($H$3-8),0)*Parameters!$K$15</f>
        <v>4.7045067428571419E-3</v>
      </c>
      <c r="Y174" s="56" cm="1">
        <f t="array" aca="1" ref="Y174" ca="1">VLOOKUP($A174,$A$12:$BA$1016,Y$3-($H$3-8),0)*Parameters!$K$15</f>
        <v>4.7045067428571419E-3</v>
      </c>
      <c r="Z174" s="56" cm="1">
        <f t="array" aca="1" ref="Z174" ca="1">VLOOKUP($A174,$A$12:$BA$1016,Z$3-($H$3-8),0)*Parameters!$K$15</f>
        <v>4.7045067428571419E-3</v>
      </c>
      <c r="AA174" s="56" cm="1">
        <f t="array" aca="1" ref="AA174" ca="1">VLOOKUP($A174,$A$12:$BA$1016,AA$3-($H$3-8),0)*Parameters!$K$15</f>
        <v>4.7045067428571419E-3</v>
      </c>
      <c r="AB174" s="56" cm="1">
        <f t="array" aca="1" ref="AB174" ca="1">VLOOKUP($A174,$A$12:$BA$1016,AB$3-($H$3-8),0)*Parameters!$K$15</f>
        <v>4.7045067428571419E-3</v>
      </c>
      <c r="AC174" s="56" cm="1">
        <f t="array" aca="1" ref="AC174" ca="1">VLOOKUP($A174,$A$12:$BA$1016,AC$3-($H$3-8),0)*Parameters!$K$15</f>
        <v>4.7045067428571419E-3</v>
      </c>
      <c r="AD174" s="56" cm="1">
        <f t="array" aca="1" ref="AD174" ca="1">VLOOKUP($A174,$A$12:$BA$1016,AD$3-($H$3-8),0)*Parameters!$K$15</f>
        <v>4.7045067428571419E-3</v>
      </c>
      <c r="AE174" s="56" cm="1">
        <f t="array" aca="1" ref="AE174" ca="1">VLOOKUP($A174,$A$12:$BA$1016,AE$3-($H$3-8),0)*Parameters!$K$15</f>
        <v>4.7045067428571419E-3</v>
      </c>
      <c r="AF174" s="56" cm="1">
        <f t="array" aca="1" ref="AF174" ca="1">VLOOKUP($A174,$A$12:$BA$1016,AF$3-($H$3-8),0)*Parameters!$K$15</f>
        <v>4.7045067428571419E-3</v>
      </c>
      <c r="AG174" s="56" cm="1">
        <f t="array" aca="1" ref="AG174" ca="1">VLOOKUP($A174,$A$12:$BA$1016,AG$3-($H$3-8),0)*Parameters!$K$15</f>
        <v>4.7045067428571419E-3</v>
      </c>
      <c r="AH174" s="56" cm="1">
        <f t="array" aca="1" ref="AH174" ca="1">VLOOKUP($A174,$A$12:$BA$1016,AH$3-($H$3-8),0)*Parameters!$K$15</f>
        <v>4.7045067428571419E-3</v>
      </c>
      <c r="AI174" s="56" cm="1">
        <f t="array" aca="1" ref="AI174" ca="1">VLOOKUP($A174,$A$12:$BA$1016,AI$3-($H$3-8),0)*Parameters!$K$15</f>
        <v>4.7045067428571419E-3</v>
      </c>
      <c r="AJ174" s="56" cm="1">
        <f t="array" aca="1" ref="AJ174" ca="1">VLOOKUP($A174,$A$12:$BA$1016,AJ$3-($H$3-8),0)*Parameters!$K$15</f>
        <v>4.7045067428571419E-3</v>
      </c>
      <c r="AK174" s="56" cm="1">
        <f t="array" aca="1" ref="AK174" ca="1">VLOOKUP($A174,$A$12:$BA$1016,AK$3-($H$3-8),0)*Parameters!$K$15</f>
        <v>4.7045067428571419E-3</v>
      </c>
      <c r="AL174" s="56" cm="1">
        <f t="array" aca="1" ref="AL174" ca="1">VLOOKUP($A174,$A$12:$BA$1016,AL$3-($H$3-8),0)*Parameters!$K$15</f>
        <v>4.7045067428571419E-3</v>
      </c>
      <c r="AM174" s="56"/>
      <c r="AN174" s="56"/>
      <c r="AO174" s="56"/>
      <c r="AP174" s="56"/>
      <c r="AQ174" s="56"/>
    </row>
    <row r="175" spans="1:43" x14ac:dyDescent="0.25">
      <c r="A175" s="382" t="s">
        <v>315</v>
      </c>
      <c r="B175" s="2"/>
      <c r="C175" s="2" t="s">
        <v>251</v>
      </c>
      <c r="D175" s="25" t="s">
        <v>76</v>
      </c>
      <c r="E175" s="46" t="str">
        <f t="shared" si="93"/>
        <v>Dairy cattle</v>
      </c>
      <c r="F175" s="25" t="s">
        <v>752</v>
      </c>
      <c r="G175" s="205"/>
      <c r="H175" s="56" cm="1">
        <f t="array" aca="1" ref="H175" ca="1">VLOOKUP($A175,$A$12:$BA$1016,H$3-($H$3-8),0)*Parameters!$K$15</f>
        <v>2.2313511771428551E-2</v>
      </c>
      <c r="I175" s="56" cm="1">
        <f t="array" aca="1" ref="I175" ca="1">VLOOKUP($A175,$A$12:$BA$1016,I$3-($H$3-8),0)*Parameters!$K$15</f>
        <v>2.2313511771428551E-2</v>
      </c>
      <c r="J175" s="56" cm="1">
        <f t="array" aca="1" ref="J175" ca="1">VLOOKUP($A175,$A$12:$BA$1016,J$3-($H$3-8),0)*Parameters!$K$15</f>
        <v>2.2313511771428551E-2</v>
      </c>
      <c r="K175" s="56" cm="1">
        <f t="array" aca="1" ref="K175" ca="1">VLOOKUP($A175,$A$12:$BA$1016,K$3-($H$3-8),0)*Parameters!$K$15</f>
        <v>2.2313511771428551E-2</v>
      </c>
      <c r="L175" s="56" cm="1">
        <f t="array" aca="1" ref="L175" ca="1">VLOOKUP($A175,$A$12:$BA$1016,L$3-($H$3-8),0)*Parameters!$K$15</f>
        <v>2.2313511771428551E-2</v>
      </c>
      <c r="M175" s="56" cm="1">
        <f t="array" aca="1" ref="M175" ca="1">VLOOKUP($A175,$A$12:$BA$1016,M$3-($H$3-8),0)*Parameters!$K$15</f>
        <v>2.2313511771428551E-2</v>
      </c>
      <c r="N175" s="56" cm="1">
        <f t="array" aca="1" ref="N175" ca="1">VLOOKUP($A175,$A$12:$BA$1016,N$3-($H$3-8),0)*Parameters!$K$15</f>
        <v>2.2313511771428551E-2</v>
      </c>
      <c r="O175" s="56" cm="1">
        <f t="array" aca="1" ref="O175" ca="1">VLOOKUP($A175,$A$12:$BA$1016,O$3-($H$3-8),0)*Parameters!$K$15</f>
        <v>2.2313511771428551E-2</v>
      </c>
      <c r="P175" s="56" cm="1">
        <f t="array" aca="1" ref="P175" ca="1">VLOOKUP($A175,$A$12:$BA$1016,P$3-($H$3-8),0)*Parameters!$K$15</f>
        <v>2.2313511771428551E-2</v>
      </c>
      <c r="Q175" s="56" cm="1">
        <f t="array" aca="1" ref="Q175" ca="1">VLOOKUP($A175,$A$12:$BA$1016,Q$3-($H$3-8),0)*Parameters!$K$15</f>
        <v>2.2313511771428551E-2</v>
      </c>
      <c r="R175" s="56" cm="1">
        <f t="array" aca="1" ref="R175" ca="1">VLOOKUP($A175,$A$12:$BA$1016,R$3-($H$3-8),0)*Parameters!$K$15</f>
        <v>2.2313511771428551E-2</v>
      </c>
      <c r="S175" s="56" cm="1">
        <f t="array" aca="1" ref="S175" ca="1">VLOOKUP($A175,$A$12:$BA$1016,S$3-($H$3-8),0)*Parameters!$K$15</f>
        <v>2.2313511771428551E-2</v>
      </c>
      <c r="T175" s="56" cm="1">
        <f t="array" aca="1" ref="T175" ca="1">VLOOKUP($A175,$A$12:$BA$1016,T$3-($H$3-8),0)*Parameters!$K$15</f>
        <v>2.2313511771428551E-2</v>
      </c>
      <c r="U175" s="56" cm="1">
        <f t="array" aca="1" ref="U175" ca="1">VLOOKUP($A175,$A$12:$BA$1016,U$3-($H$3-8),0)*Parameters!$K$15</f>
        <v>2.2313511771428551E-2</v>
      </c>
      <c r="V175" s="56" cm="1">
        <f t="array" aca="1" ref="V175" ca="1">VLOOKUP($A175,$A$12:$BA$1016,V$3-($H$3-8),0)*Parameters!$K$15</f>
        <v>2.2313511771428551E-2</v>
      </c>
      <c r="W175" s="56" cm="1">
        <f t="array" aca="1" ref="W175" ca="1">VLOOKUP($A175,$A$12:$BA$1016,W$3-($H$3-8),0)*Parameters!$K$15</f>
        <v>2.2313511771428551E-2</v>
      </c>
      <c r="X175" s="56" cm="1">
        <f t="array" aca="1" ref="X175" ca="1">VLOOKUP($A175,$A$12:$BA$1016,X$3-($H$3-8),0)*Parameters!$K$15</f>
        <v>2.2313511771428551E-2</v>
      </c>
      <c r="Y175" s="56" cm="1">
        <f t="array" aca="1" ref="Y175" ca="1">VLOOKUP($A175,$A$12:$BA$1016,Y$3-($H$3-8),0)*Parameters!$K$15</f>
        <v>2.2313511771428551E-2</v>
      </c>
      <c r="Z175" s="56" cm="1">
        <f t="array" aca="1" ref="Z175" ca="1">VLOOKUP($A175,$A$12:$BA$1016,Z$3-($H$3-8),0)*Parameters!$K$15</f>
        <v>2.2313511771428551E-2</v>
      </c>
      <c r="AA175" s="56" cm="1">
        <f t="array" aca="1" ref="AA175" ca="1">VLOOKUP($A175,$A$12:$BA$1016,AA$3-($H$3-8),0)*Parameters!$K$15</f>
        <v>2.2313511771428551E-2</v>
      </c>
      <c r="AB175" s="56" cm="1">
        <f t="array" aca="1" ref="AB175" ca="1">VLOOKUP($A175,$A$12:$BA$1016,AB$3-($H$3-8),0)*Parameters!$K$15</f>
        <v>2.2313511771428551E-2</v>
      </c>
      <c r="AC175" s="56" cm="1">
        <f t="array" aca="1" ref="AC175" ca="1">VLOOKUP($A175,$A$12:$BA$1016,AC$3-($H$3-8),0)*Parameters!$K$15</f>
        <v>2.2313511771428551E-2</v>
      </c>
      <c r="AD175" s="56" cm="1">
        <f t="array" aca="1" ref="AD175" ca="1">VLOOKUP($A175,$A$12:$BA$1016,AD$3-($H$3-8),0)*Parameters!$K$15</f>
        <v>2.2313511771428551E-2</v>
      </c>
      <c r="AE175" s="56" cm="1">
        <f t="array" aca="1" ref="AE175" ca="1">VLOOKUP($A175,$A$12:$BA$1016,AE$3-($H$3-8),0)*Parameters!$K$15</f>
        <v>2.2313511771428551E-2</v>
      </c>
      <c r="AF175" s="56" cm="1">
        <f t="array" aca="1" ref="AF175" ca="1">VLOOKUP($A175,$A$12:$BA$1016,AF$3-($H$3-8),0)*Parameters!$K$15</f>
        <v>2.2313511771428551E-2</v>
      </c>
      <c r="AG175" s="56" cm="1">
        <f t="array" aca="1" ref="AG175" ca="1">VLOOKUP($A175,$A$12:$BA$1016,AG$3-($H$3-8),0)*Parameters!$K$15</f>
        <v>2.2313511771428551E-2</v>
      </c>
      <c r="AH175" s="56" cm="1">
        <f t="array" aca="1" ref="AH175" ca="1">VLOOKUP($A175,$A$12:$BA$1016,AH$3-($H$3-8),0)*Parameters!$K$15</f>
        <v>2.2313511771428551E-2</v>
      </c>
      <c r="AI175" s="56" cm="1">
        <f t="array" aca="1" ref="AI175" ca="1">VLOOKUP($A175,$A$12:$BA$1016,AI$3-($H$3-8),0)*Parameters!$K$15</f>
        <v>2.2313511771428551E-2</v>
      </c>
      <c r="AJ175" s="56" cm="1">
        <f t="array" aca="1" ref="AJ175" ca="1">VLOOKUP($A175,$A$12:$BA$1016,AJ$3-($H$3-8),0)*Parameters!$K$15</f>
        <v>2.2313511771428551E-2</v>
      </c>
      <c r="AK175" s="56" cm="1">
        <f t="array" aca="1" ref="AK175" ca="1">VLOOKUP($A175,$A$12:$BA$1016,AK$3-($H$3-8),0)*Parameters!$K$15</f>
        <v>2.2313511771428551E-2</v>
      </c>
      <c r="AL175" s="56" cm="1">
        <f t="array" aca="1" ref="AL175" ca="1">VLOOKUP($A175,$A$12:$BA$1016,AL$3-($H$3-8),0)*Parameters!$K$15</f>
        <v>2.2313511771428551E-2</v>
      </c>
      <c r="AM175" s="56"/>
      <c r="AN175" s="56"/>
      <c r="AO175" s="56"/>
      <c r="AP175" s="56"/>
      <c r="AQ175" s="56"/>
    </row>
    <row r="176" spans="1:43" x14ac:dyDescent="0.25">
      <c r="A176" s="386" t="str">
        <f>B176&amp;"_"&amp;D176</f>
        <v>3B_NO</v>
      </c>
      <c r="B176" s="387" t="s">
        <v>165</v>
      </c>
      <c r="C176" s="387" t="s">
        <v>351</v>
      </c>
      <c r="D176" s="388" t="s">
        <v>76</v>
      </c>
      <c r="E176" s="389" t="str">
        <f t="shared" si="93"/>
        <v>Dairy cattle</v>
      </c>
      <c r="F176" s="388" t="s">
        <v>358</v>
      </c>
      <c r="G176" s="390"/>
      <c r="H176" s="391">
        <f ca="1">SUM(H171:H175)*Parameters!$K$11</f>
        <v>2.7018018514285689E-8</v>
      </c>
      <c r="I176" s="391">
        <f ca="1">SUM(I171:I175)*Parameters!$K$11</f>
        <v>2.7018018514285689E-8</v>
      </c>
      <c r="J176" s="391">
        <f ca="1">SUM(J171:J175)*Parameters!$K$11</f>
        <v>2.7018018514285689E-8</v>
      </c>
      <c r="K176" s="391">
        <f ca="1">SUM(K171:K175)*Parameters!$K$11</f>
        <v>2.7018018514285689E-8</v>
      </c>
      <c r="L176" s="391">
        <f ca="1">SUM(L171:L175)*Parameters!$K$11</f>
        <v>2.7018018514285689E-8</v>
      </c>
      <c r="M176" s="391">
        <f ca="1">SUM(M171:M175)*Parameters!$K$11</f>
        <v>2.7018018514285689E-8</v>
      </c>
      <c r="N176" s="391">
        <f ca="1">SUM(N171:N175)*Parameters!$K$11</f>
        <v>2.7018018514285689E-8</v>
      </c>
      <c r="O176" s="391">
        <f ca="1">SUM(O171:O175)*Parameters!$K$11</f>
        <v>2.7018018514285689E-8</v>
      </c>
      <c r="P176" s="391">
        <f ca="1">SUM(P171:P175)*Parameters!$K$11</f>
        <v>2.7018018514285689E-8</v>
      </c>
      <c r="Q176" s="391">
        <f ca="1">SUM(Q171:Q175)*Parameters!$K$11</f>
        <v>2.7018018514285689E-8</v>
      </c>
      <c r="R176" s="391">
        <f ca="1">SUM(R171:R175)*Parameters!$K$11</f>
        <v>2.7018018514285689E-8</v>
      </c>
      <c r="S176" s="391">
        <f ca="1">SUM(S171:S175)*Parameters!$K$11</f>
        <v>2.7018018514285689E-8</v>
      </c>
      <c r="T176" s="391">
        <f ca="1">SUM(T171:T175)*Parameters!$K$11</f>
        <v>2.7018018514285689E-8</v>
      </c>
      <c r="U176" s="391">
        <f ca="1">SUM(U171:U175)*Parameters!$K$11</f>
        <v>2.7018018514285689E-8</v>
      </c>
      <c r="V176" s="391">
        <f ca="1">SUM(V171:V175)*Parameters!$K$11</f>
        <v>2.7018018514285689E-8</v>
      </c>
      <c r="W176" s="391">
        <f ca="1">SUM(W171:W175)*Parameters!$K$11</f>
        <v>2.7018018514285689E-8</v>
      </c>
      <c r="X176" s="391">
        <f ca="1">SUM(X171:X175)*Parameters!$K$11</f>
        <v>2.7018018514285689E-8</v>
      </c>
      <c r="Y176" s="391">
        <f ca="1">SUM(Y171:Y175)*Parameters!$K$11</f>
        <v>2.7018018514285689E-8</v>
      </c>
      <c r="Z176" s="391">
        <f ca="1">SUM(Z171:Z175)*Parameters!$K$11</f>
        <v>2.7018018514285689E-8</v>
      </c>
      <c r="AA176" s="391">
        <f ca="1">SUM(AA171:AA175)*Parameters!$K$11</f>
        <v>2.7018018514285689E-8</v>
      </c>
      <c r="AB176" s="391">
        <f ca="1">SUM(AB171:AB175)*Parameters!$K$11</f>
        <v>2.7018018514285689E-8</v>
      </c>
      <c r="AC176" s="391">
        <f ca="1">SUM(AC171:AC175)*Parameters!$K$11</f>
        <v>2.7018018514285689E-8</v>
      </c>
      <c r="AD176" s="391">
        <f ca="1">SUM(AD171:AD175)*Parameters!$K$11</f>
        <v>2.7018018514285689E-8</v>
      </c>
      <c r="AE176" s="391">
        <f ca="1">SUM(AE171:AE175)*Parameters!$K$11</f>
        <v>2.7018018514285689E-8</v>
      </c>
      <c r="AF176" s="391">
        <f ca="1">SUM(AF171:AF175)*Parameters!$K$11</f>
        <v>2.7018018514285689E-8</v>
      </c>
      <c r="AG176" s="391">
        <f ca="1">SUM(AG171:AG175)*Parameters!$K$11</f>
        <v>2.7018018514285689E-8</v>
      </c>
      <c r="AH176" s="391">
        <f ca="1">SUM(AH171:AH175)*Parameters!$K$11</f>
        <v>2.7018018514285689E-8</v>
      </c>
      <c r="AI176" s="391">
        <f ca="1">SUM(AI171:AI175)*Parameters!$K$11</f>
        <v>2.7018018514285689E-8</v>
      </c>
      <c r="AJ176" s="391">
        <f ca="1">SUM(AJ171:AJ175)*Parameters!$K$11</f>
        <v>2.7018018514285689E-8</v>
      </c>
      <c r="AK176" s="391">
        <f ca="1">SUM(AK171:AK175)*Parameters!$K$11</f>
        <v>2.7018018514285689E-8</v>
      </c>
      <c r="AL176" s="391">
        <f ca="1">SUM(AL171:AL175)*Parameters!$K$11</f>
        <v>2.7018018514285689E-8</v>
      </c>
      <c r="AM176" s="391"/>
      <c r="AN176" s="391"/>
      <c r="AO176" s="391"/>
      <c r="AP176" s="391"/>
      <c r="AQ176" s="391"/>
    </row>
    <row r="177" spans="1:43" x14ac:dyDescent="0.25">
      <c r="A177" s="392" t="str">
        <f>B177&amp;"_"&amp;D177</f>
        <v>3Da2a_NO</v>
      </c>
      <c r="B177" s="387" t="s">
        <v>128</v>
      </c>
      <c r="C177" s="387" t="s">
        <v>715</v>
      </c>
      <c r="D177" s="388" t="s">
        <v>76</v>
      </c>
      <c r="E177" s="389" t="str">
        <f t="shared" si="93"/>
        <v>Dairy cattle</v>
      </c>
      <c r="F177" s="388" t="s">
        <v>358</v>
      </c>
      <c r="G177" s="393"/>
      <c r="H177" s="391">
        <f ca="1">H133*Parameters!$K$11</f>
        <v>2.1393379690559999E-6</v>
      </c>
      <c r="I177" s="391">
        <f ca="1">I133*Parameters!$K$11</f>
        <v>2.1393379690559999E-6</v>
      </c>
      <c r="J177" s="391">
        <f ca="1">J133*Parameters!$K$11</f>
        <v>2.1393379690559999E-6</v>
      </c>
      <c r="K177" s="391">
        <f ca="1">K133*Parameters!$K$11</f>
        <v>2.1393379690559999E-6</v>
      </c>
      <c r="L177" s="391">
        <f ca="1">L133*Parameters!$K$11</f>
        <v>2.1393379690559999E-6</v>
      </c>
      <c r="M177" s="391">
        <f ca="1">M133*Parameters!$K$11</f>
        <v>2.1393379690559999E-6</v>
      </c>
      <c r="N177" s="391">
        <f ca="1">N133*Parameters!$K$11</f>
        <v>2.1393379690559999E-6</v>
      </c>
      <c r="O177" s="391">
        <f ca="1">O133*Parameters!$K$11</f>
        <v>2.1393379690559999E-6</v>
      </c>
      <c r="P177" s="391">
        <f ca="1">P133*Parameters!$K$11</f>
        <v>2.1393379690559999E-6</v>
      </c>
      <c r="Q177" s="391">
        <f ca="1">Q133*Parameters!$K$11</f>
        <v>2.1393379690559999E-6</v>
      </c>
      <c r="R177" s="391">
        <f ca="1">R133*Parameters!$K$11</f>
        <v>2.1393379690559999E-6</v>
      </c>
      <c r="S177" s="391">
        <f ca="1">S133*Parameters!$K$11</f>
        <v>2.1393379690559999E-6</v>
      </c>
      <c r="T177" s="391">
        <f ca="1">T133*Parameters!$K$11</f>
        <v>2.1393379690559999E-6</v>
      </c>
      <c r="U177" s="391">
        <f ca="1">U133*Parameters!$K$11</f>
        <v>2.1393379690559999E-6</v>
      </c>
      <c r="V177" s="391">
        <f ca="1">V133*Parameters!$K$11</f>
        <v>2.1393379690559999E-6</v>
      </c>
      <c r="W177" s="391">
        <f ca="1">W133*Parameters!$K$11</f>
        <v>2.1393379690559999E-6</v>
      </c>
      <c r="X177" s="391">
        <f ca="1">X133*Parameters!$K$11</f>
        <v>2.1393379690559999E-6</v>
      </c>
      <c r="Y177" s="391">
        <f ca="1">Y133*Parameters!$K$11</f>
        <v>2.1393379690559999E-6</v>
      </c>
      <c r="Z177" s="391">
        <f ca="1">Z133*Parameters!$K$11</f>
        <v>2.1393379690559999E-6</v>
      </c>
      <c r="AA177" s="391">
        <f ca="1">AA133*Parameters!$K$11</f>
        <v>2.1393379690559999E-6</v>
      </c>
      <c r="AB177" s="391">
        <f ca="1">AB133*Parameters!$K$11</f>
        <v>2.1393379690559999E-6</v>
      </c>
      <c r="AC177" s="391">
        <f ca="1">AC133*Parameters!$K$11</f>
        <v>2.1393379690559999E-6</v>
      </c>
      <c r="AD177" s="391">
        <f ca="1">AD133*Parameters!$K$11</f>
        <v>2.1393379690559999E-6</v>
      </c>
      <c r="AE177" s="391">
        <f ca="1">AE133*Parameters!$K$11</f>
        <v>2.1393379690559999E-6</v>
      </c>
      <c r="AF177" s="391">
        <f ca="1">AF133*Parameters!$K$11</f>
        <v>2.1393379690559999E-6</v>
      </c>
      <c r="AG177" s="391">
        <f ca="1">AG133*Parameters!$K$11</f>
        <v>2.1393379690559999E-6</v>
      </c>
      <c r="AH177" s="391">
        <f ca="1">AH133*Parameters!$K$11</f>
        <v>2.1393379690559999E-6</v>
      </c>
      <c r="AI177" s="391">
        <f ca="1">AI133*Parameters!$K$11</f>
        <v>2.1393379690559999E-6</v>
      </c>
      <c r="AJ177" s="391">
        <f ca="1">AJ133*Parameters!$K$11</f>
        <v>2.1393379690559999E-6</v>
      </c>
      <c r="AK177" s="391">
        <f ca="1">AK133*Parameters!$K$11</f>
        <v>2.1393379690559999E-6</v>
      </c>
      <c r="AL177" s="391">
        <f ca="1">AL133*Parameters!$K$11</f>
        <v>2.1393379690559999E-6</v>
      </c>
      <c r="AM177" s="391"/>
      <c r="AN177" s="391"/>
      <c r="AO177" s="391"/>
      <c r="AP177" s="391"/>
      <c r="AQ177" s="391"/>
    </row>
    <row r="178" spans="1:43" x14ac:dyDescent="0.25">
      <c r="A178" s="386" t="str">
        <f>B178&amp;"_"&amp;D178</f>
        <v>3Da3_NO</v>
      </c>
      <c r="B178" s="387" t="s">
        <v>341</v>
      </c>
      <c r="C178" s="387" t="s">
        <v>716</v>
      </c>
      <c r="D178" s="388" t="s">
        <v>76</v>
      </c>
      <c r="E178" s="389" t="str">
        <f t="shared" si="93"/>
        <v>Dairy cattle</v>
      </c>
      <c r="F178" s="388" t="s">
        <v>358</v>
      </c>
      <c r="G178" s="390"/>
      <c r="H178" s="391">
        <f ca="1">H148*Parameters!$K$11</f>
        <v>1.5983999999999998E-6</v>
      </c>
      <c r="I178" s="391">
        <f ca="1">I148*Parameters!$K$11</f>
        <v>1.5983999999999998E-6</v>
      </c>
      <c r="J178" s="391">
        <f ca="1">J148*Parameters!$K$11</f>
        <v>1.5983999999999998E-6</v>
      </c>
      <c r="K178" s="391">
        <f ca="1">K148*Parameters!$K$11</f>
        <v>1.5983999999999998E-6</v>
      </c>
      <c r="L178" s="391">
        <f ca="1">L148*Parameters!$K$11</f>
        <v>1.5983999999999998E-6</v>
      </c>
      <c r="M178" s="391">
        <f ca="1">M148*Parameters!$K$11</f>
        <v>1.5983999999999998E-6</v>
      </c>
      <c r="N178" s="391">
        <f ca="1">N148*Parameters!$K$11</f>
        <v>1.5983999999999998E-6</v>
      </c>
      <c r="O178" s="391">
        <f ca="1">O148*Parameters!$K$11</f>
        <v>1.5983999999999998E-6</v>
      </c>
      <c r="P178" s="391">
        <f ca="1">P148*Parameters!$K$11</f>
        <v>1.5983999999999998E-6</v>
      </c>
      <c r="Q178" s="391">
        <f ca="1">Q148*Parameters!$K$11</f>
        <v>1.5983999999999998E-6</v>
      </c>
      <c r="R178" s="391">
        <f ca="1">R148*Parameters!$K$11</f>
        <v>1.5983999999999998E-6</v>
      </c>
      <c r="S178" s="391">
        <f ca="1">S148*Parameters!$K$11</f>
        <v>1.5983999999999998E-6</v>
      </c>
      <c r="T178" s="391">
        <f ca="1">T148*Parameters!$K$11</f>
        <v>1.5983999999999998E-6</v>
      </c>
      <c r="U178" s="391">
        <f ca="1">U148*Parameters!$K$11</f>
        <v>1.5983999999999998E-6</v>
      </c>
      <c r="V178" s="391">
        <f ca="1">V148*Parameters!$K$11</f>
        <v>1.5983999999999998E-6</v>
      </c>
      <c r="W178" s="391">
        <f ca="1">W148*Parameters!$K$11</f>
        <v>1.5983999999999998E-6</v>
      </c>
      <c r="X178" s="391">
        <f ca="1">X148*Parameters!$K$11</f>
        <v>1.5983999999999998E-6</v>
      </c>
      <c r="Y178" s="391">
        <f ca="1">Y148*Parameters!$K$11</f>
        <v>1.5983999999999998E-6</v>
      </c>
      <c r="Z178" s="391">
        <f ca="1">Z148*Parameters!$K$11</f>
        <v>1.5983999999999998E-6</v>
      </c>
      <c r="AA178" s="391">
        <f ca="1">AA148*Parameters!$K$11</f>
        <v>1.5983999999999998E-6</v>
      </c>
      <c r="AB178" s="391">
        <f ca="1">AB148*Parameters!$K$11</f>
        <v>1.5983999999999998E-6</v>
      </c>
      <c r="AC178" s="391">
        <f ca="1">AC148*Parameters!$K$11</f>
        <v>1.5983999999999998E-6</v>
      </c>
      <c r="AD178" s="391">
        <f ca="1">AD148*Parameters!$K$11</f>
        <v>1.5983999999999998E-6</v>
      </c>
      <c r="AE178" s="391">
        <f ca="1">AE148*Parameters!$K$11</f>
        <v>1.5983999999999998E-6</v>
      </c>
      <c r="AF178" s="391">
        <f ca="1">AF148*Parameters!$K$11</f>
        <v>1.5983999999999998E-6</v>
      </c>
      <c r="AG178" s="391">
        <f ca="1">AG148*Parameters!$K$11</f>
        <v>1.5983999999999998E-6</v>
      </c>
      <c r="AH178" s="391">
        <f ca="1">AH148*Parameters!$K$11</f>
        <v>1.5983999999999998E-6</v>
      </c>
      <c r="AI178" s="391">
        <f ca="1">AI148*Parameters!$K$11</f>
        <v>1.5983999999999998E-6</v>
      </c>
      <c r="AJ178" s="391">
        <f ca="1">AJ148*Parameters!$K$11</f>
        <v>1.5983999999999998E-6</v>
      </c>
      <c r="AK178" s="391">
        <f ca="1">AK148*Parameters!$K$11</f>
        <v>1.5983999999999998E-6</v>
      </c>
      <c r="AL178" s="391">
        <f ca="1">AL148*Parameters!$K$11</f>
        <v>1.5983999999999998E-6</v>
      </c>
      <c r="AM178" s="391"/>
      <c r="AN178" s="391"/>
      <c r="AO178" s="391"/>
      <c r="AP178" s="391"/>
      <c r="AQ178" s="391"/>
    </row>
    <row r="179" spans="1:43" x14ac:dyDescent="0.25">
      <c r="A179" s="68"/>
      <c r="B179" s="52"/>
      <c r="C179" s="12" t="s">
        <v>443</v>
      </c>
      <c r="D179" s="25" t="s">
        <v>162</v>
      </c>
      <c r="E179" s="46" t="str">
        <f t="shared" si="93"/>
        <v>Dairy cattle</v>
      </c>
      <c r="F179" s="25" t="s">
        <v>245</v>
      </c>
      <c r="G179" s="177"/>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row>
    <row r="180" spans="1:43" x14ac:dyDescent="0.25">
      <c r="A180" s="68"/>
      <c r="B180" s="2"/>
      <c r="C180" s="2" t="s">
        <v>444</v>
      </c>
      <c r="D180" s="25" t="s">
        <v>162</v>
      </c>
      <c r="E180" s="46" t="str">
        <f t="shared" si="93"/>
        <v>Dairy cattle</v>
      </c>
      <c r="F180" s="25" t="s">
        <v>245</v>
      </c>
      <c r="G180" s="177"/>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row>
    <row r="181" spans="1:43" x14ac:dyDescent="0.25">
      <c r="A181" s="68"/>
      <c r="B181" s="2"/>
      <c r="C181" s="2" t="s">
        <v>239</v>
      </c>
      <c r="D181" s="25" t="s">
        <v>162</v>
      </c>
      <c r="E181" s="46" t="str">
        <f t="shared" si="93"/>
        <v>Dairy cattle</v>
      </c>
      <c r="F181" s="25" t="s">
        <v>245</v>
      </c>
      <c r="G181" s="177"/>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row>
    <row r="182" spans="1:43" x14ac:dyDescent="0.25">
      <c r="A182" s="382" t="s">
        <v>312</v>
      </c>
      <c r="B182" s="2"/>
      <c r="C182" s="2" t="s">
        <v>240</v>
      </c>
      <c r="D182" s="25" t="s">
        <v>162</v>
      </c>
      <c r="E182" s="46" t="str">
        <f t="shared" si="93"/>
        <v>Dairy cattle</v>
      </c>
      <c r="F182" s="25" t="s">
        <v>245</v>
      </c>
      <c r="G182" s="177"/>
      <c r="H182" s="56" cm="1">
        <f t="array" aca="1" ref="H182" ca="1">VLOOKUP($A182,$A$12:$BA$1016,H$3-($H$3-8),0)*Parameters!$K$17</f>
        <v>4.2954191999999995E-2</v>
      </c>
      <c r="I182" s="56" cm="1">
        <f t="array" aca="1" ref="I182" ca="1">VLOOKUP($A182,$A$12:$BA$1016,I$3-($H$3-8),0)*Parameters!$K$17</f>
        <v>4.2954191999999995E-2</v>
      </c>
      <c r="J182" s="56" cm="1">
        <f t="array" aca="1" ref="J182" ca="1">VLOOKUP($A182,$A$12:$BA$1016,J$3-($H$3-8),0)*Parameters!$K$17</f>
        <v>4.2954191999999995E-2</v>
      </c>
      <c r="K182" s="56" cm="1">
        <f t="array" aca="1" ref="K182" ca="1">VLOOKUP($A182,$A$12:$BA$1016,K$3-($H$3-8),0)*Parameters!$K$17</f>
        <v>4.2954191999999995E-2</v>
      </c>
      <c r="L182" s="56" cm="1">
        <f t="array" aca="1" ref="L182" ca="1">VLOOKUP($A182,$A$12:$BA$1016,L$3-($H$3-8),0)*Parameters!$K$17</f>
        <v>4.2954191999999995E-2</v>
      </c>
      <c r="M182" s="56" cm="1">
        <f t="array" aca="1" ref="M182" ca="1">VLOOKUP($A182,$A$12:$BA$1016,M$3-($H$3-8),0)*Parameters!$K$17</f>
        <v>4.2954191999999995E-2</v>
      </c>
      <c r="N182" s="56" cm="1">
        <f t="array" aca="1" ref="N182" ca="1">VLOOKUP($A182,$A$12:$BA$1016,N$3-($H$3-8),0)*Parameters!$K$17</f>
        <v>4.2954191999999995E-2</v>
      </c>
      <c r="O182" s="56" cm="1">
        <f t="array" aca="1" ref="O182" ca="1">VLOOKUP($A182,$A$12:$BA$1016,O$3-($H$3-8),0)*Parameters!$K$17</f>
        <v>4.2954191999999995E-2</v>
      </c>
      <c r="P182" s="56" cm="1">
        <f t="array" aca="1" ref="P182" ca="1">VLOOKUP($A182,$A$12:$BA$1016,P$3-($H$3-8),0)*Parameters!$K$17</f>
        <v>4.2954191999999995E-2</v>
      </c>
      <c r="Q182" s="56" cm="1">
        <f t="array" aca="1" ref="Q182" ca="1">VLOOKUP($A182,$A$12:$BA$1016,Q$3-($H$3-8),0)*Parameters!$K$17</f>
        <v>4.2954191999999995E-2</v>
      </c>
      <c r="R182" s="56" cm="1">
        <f t="array" aca="1" ref="R182" ca="1">VLOOKUP($A182,$A$12:$BA$1016,R$3-($H$3-8),0)*Parameters!$K$17</f>
        <v>4.2954191999999995E-2</v>
      </c>
      <c r="S182" s="56" cm="1">
        <f t="array" aca="1" ref="S182" ca="1">VLOOKUP($A182,$A$12:$BA$1016,S$3-($H$3-8),0)*Parameters!$K$17</f>
        <v>4.2954191999999995E-2</v>
      </c>
      <c r="T182" s="56" cm="1">
        <f t="array" aca="1" ref="T182" ca="1">VLOOKUP($A182,$A$12:$BA$1016,T$3-($H$3-8),0)*Parameters!$K$17</f>
        <v>4.2954191999999995E-2</v>
      </c>
      <c r="U182" s="56" cm="1">
        <f t="array" aca="1" ref="U182" ca="1">VLOOKUP($A182,$A$12:$BA$1016,U$3-($H$3-8),0)*Parameters!$K$17</f>
        <v>4.2954191999999995E-2</v>
      </c>
      <c r="V182" s="56" cm="1">
        <f t="array" aca="1" ref="V182" ca="1">VLOOKUP($A182,$A$12:$BA$1016,V$3-($H$3-8),0)*Parameters!$K$17</f>
        <v>4.2954191999999995E-2</v>
      </c>
      <c r="W182" s="56" cm="1">
        <f t="array" aca="1" ref="W182" ca="1">VLOOKUP($A182,$A$12:$BA$1016,W$3-($H$3-8),0)*Parameters!$K$17</f>
        <v>4.2954191999999995E-2</v>
      </c>
      <c r="X182" s="56" cm="1">
        <f t="array" aca="1" ref="X182" ca="1">VLOOKUP($A182,$A$12:$BA$1016,X$3-($H$3-8),0)*Parameters!$K$17</f>
        <v>4.2954191999999995E-2</v>
      </c>
      <c r="Y182" s="56" cm="1">
        <f t="array" aca="1" ref="Y182" ca="1">VLOOKUP($A182,$A$12:$BA$1016,Y$3-($H$3-8),0)*Parameters!$K$17</f>
        <v>4.2954191999999995E-2</v>
      </c>
      <c r="Z182" s="56" cm="1">
        <f t="array" aca="1" ref="Z182" ca="1">VLOOKUP($A182,$A$12:$BA$1016,Z$3-($H$3-8),0)*Parameters!$K$17</f>
        <v>4.2954191999999995E-2</v>
      </c>
      <c r="AA182" s="56" cm="1">
        <f t="array" aca="1" ref="AA182" ca="1">VLOOKUP($A182,$A$12:$BA$1016,AA$3-($H$3-8),0)*Parameters!$K$17</f>
        <v>4.2954191999999995E-2</v>
      </c>
      <c r="AB182" s="56" cm="1">
        <f t="array" aca="1" ref="AB182" ca="1">VLOOKUP($A182,$A$12:$BA$1016,AB$3-($H$3-8),0)*Parameters!$K$17</f>
        <v>4.2954191999999995E-2</v>
      </c>
      <c r="AC182" s="56" cm="1">
        <f t="array" aca="1" ref="AC182" ca="1">VLOOKUP($A182,$A$12:$BA$1016,AC$3-($H$3-8),0)*Parameters!$K$17</f>
        <v>4.2954191999999995E-2</v>
      </c>
      <c r="AD182" s="56" cm="1">
        <f t="array" aca="1" ref="AD182" ca="1">VLOOKUP($A182,$A$12:$BA$1016,AD$3-($H$3-8),0)*Parameters!$K$17</f>
        <v>4.2954191999999995E-2</v>
      </c>
      <c r="AE182" s="56" cm="1">
        <f t="array" aca="1" ref="AE182" ca="1">VLOOKUP($A182,$A$12:$BA$1016,AE$3-($H$3-8),0)*Parameters!$K$17</f>
        <v>4.2954191999999995E-2</v>
      </c>
      <c r="AF182" s="56" cm="1">
        <f t="array" aca="1" ref="AF182" ca="1">VLOOKUP($A182,$A$12:$BA$1016,AF$3-($H$3-8),0)*Parameters!$K$17</f>
        <v>4.2954191999999995E-2</v>
      </c>
      <c r="AG182" s="56" cm="1">
        <f t="array" aca="1" ref="AG182" ca="1">VLOOKUP($A182,$A$12:$BA$1016,AG$3-($H$3-8),0)*Parameters!$K$17</f>
        <v>4.2954191999999995E-2</v>
      </c>
      <c r="AH182" s="56" cm="1">
        <f t="array" aca="1" ref="AH182" ca="1">VLOOKUP($A182,$A$12:$BA$1016,AH$3-($H$3-8),0)*Parameters!$K$17</f>
        <v>4.2954191999999995E-2</v>
      </c>
      <c r="AI182" s="56" cm="1">
        <f t="array" aca="1" ref="AI182" ca="1">VLOOKUP($A182,$A$12:$BA$1016,AI$3-($H$3-8),0)*Parameters!$K$17</f>
        <v>4.2954191999999995E-2</v>
      </c>
      <c r="AJ182" s="56" cm="1">
        <f t="array" aca="1" ref="AJ182" ca="1">VLOOKUP($A182,$A$12:$BA$1016,AJ$3-($H$3-8),0)*Parameters!$K$17</f>
        <v>4.2954191999999995E-2</v>
      </c>
      <c r="AK182" s="56" cm="1">
        <f t="array" aca="1" ref="AK182" ca="1">VLOOKUP($A182,$A$12:$BA$1016,AK$3-($H$3-8),0)*Parameters!$K$17</f>
        <v>4.2954191999999995E-2</v>
      </c>
      <c r="AL182" s="56" cm="1">
        <f t="array" aca="1" ref="AL182" ca="1">VLOOKUP($A182,$A$12:$BA$1016,AL$3-($H$3-8),0)*Parameters!$K$17</f>
        <v>4.2954191999999995E-2</v>
      </c>
      <c r="AM182" s="56"/>
      <c r="AN182" s="56"/>
      <c r="AO182" s="56"/>
      <c r="AP182" s="56"/>
      <c r="AQ182" s="56"/>
    </row>
    <row r="183" spans="1:43" x14ac:dyDescent="0.25">
      <c r="A183" s="382" t="s">
        <v>316</v>
      </c>
      <c r="B183" s="2"/>
      <c r="C183" s="2" t="s">
        <v>251</v>
      </c>
      <c r="D183" s="25" t="s">
        <v>162</v>
      </c>
      <c r="E183" s="46" t="str">
        <f t="shared" si="93"/>
        <v>Dairy cattle</v>
      </c>
      <c r="F183" s="25" t="s">
        <v>245</v>
      </c>
      <c r="G183" s="177"/>
      <c r="H183" s="56" cm="1">
        <f t="array" aca="1" ref="H183" ca="1">VLOOKUP($A183,$A$12:$BA$1016,H$3-($H$3-8),0)*Parameters!$K$17</f>
        <v>0.20373206399999982</v>
      </c>
      <c r="I183" s="56" cm="1">
        <f t="array" aca="1" ref="I183" ca="1">VLOOKUP($A183,$A$12:$BA$1016,I$3-($H$3-8),0)*Parameters!$K$17</f>
        <v>0.20373206399999982</v>
      </c>
      <c r="J183" s="56" cm="1">
        <f t="array" aca="1" ref="J183" ca="1">VLOOKUP($A183,$A$12:$BA$1016,J$3-($H$3-8),0)*Parameters!$K$17</f>
        <v>0.20373206399999982</v>
      </c>
      <c r="K183" s="56" cm="1">
        <f t="array" aca="1" ref="K183" ca="1">VLOOKUP($A183,$A$12:$BA$1016,K$3-($H$3-8),0)*Parameters!$K$17</f>
        <v>0.20373206399999982</v>
      </c>
      <c r="L183" s="56" cm="1">
        <f t="array" aca="1" ref="L183" ca="1">VLOOKUP($A183,$A$12:$BA$1016,L$3-($H$3-8),0)*Parameters!$K$17</f>
        <v>0.20373206399999982</v>
      </c>
      <c r="M183" s="56" cm="1">
        <f t="array" aca="1" ref="M183" ca="1">VLOOKUP($A183,$A$12:$BA$1016,M$3-($H$3-8),0)*Parameters!$K$17</f>
        <v>0.20373206399999982</v>
      </c>
      <c r="N183" s="56" cm="1">
        <f t="array" aca="1" ref="N183" ca="1">VLOOKUP($A183,$A$12:$BA$1016,N$3-($H$3-8),0)*Parameters!$K$17</f>
        <v>0.20373206399999982</v>
      </c>
      <c r="O183" s="56" cm="1">
        <f t="array" aca="1" ref="O183" ca="1">VLOOKUP($A183,$A$12:$BA$1016,O$3-($H$3-8),0)*Parameters!$K$17</f>
        <v>0.20373206399999982</v>
      </c>
      <c r="P183" s="56" cm="1">
        <f t="array" aca="1" ref="P183" ca="1">VLOOKUP($A183,$A$12:$BA$1016,P$3-($H$3-8),0)*Parameters!$K$17</f>
        <v>0.20373206399999982</v>
      </c>
      <c r="Q183" s="56" cm="1">
        <f t="array" aca="1" ref="Q183" ca="1">VLOOKUP($A183,$A$12:$BA$1016,Q$3-($H$3-8),0)*Parameters!$K$17</f>
        <v>0.20373206399999982</v>
      </c>
      <c r="R183" s="56" cm="1">
        <f t="array" aca="1" ref="R183" ca="1">VLOOKUP($A183,$A$12:$BA$1016,R$3-($H$3-8),0)*Parameters!$K$17</f>
        <v>0.20373206399999982</v>
      </c>
      <c r="S183" s="56" cm="1">
        <f t="array" aca="1" ref="S183" ca="1">VLOOKUP($A183,$A$12:$BA$1016,S$3-($H$3-8),0)*Parameters!$K$17</f>
        <v>0.20373206399999982</v>
      </c>
      <c r="T183" s="56" cm="1">
        <f t="array" aca="1" ref="T183" ca="1">VLOOKUP($A183,$A$12:$BA$1016,T$3-($H$3-8),0)*Parameters!$K$17</f>
        <v>0.20373206399999982</v>
      </c>
      <c r="U183" s="56" cm="1">
        <f t="array" aca="1" ref="U183" ca="1">VLOOKUP($A183,$A$12:$BA$1016,U$3-($H$3-8),0)*Parameters!$K$17</f>
        <v>0.20373206399999982</v>
      </c>
      <c r="V183" s="56" cm="1">
        <f t="array" aca="1" ref="V183" ca="1">VLOOKUP($A183,$A$12:$BA$1016,V$3-($H$3-8),0)*Parameters!$K$17</f>
        <v>0.20373206399999982</v>
      </c>
      <c r="W183" s="56" cm="1">
        <f t="array" aca="1" ref="W183" ca="1">VLOOKUP($A183,$A$12:$BA$1016,W$3-($H$3-8),0)*Parameters!$K$17</f>
        <v>0.20373206399999982</v>
      </c>
      <c r="X183" s="56" cm="1">
        <f t="array" aca="1" ref="X183" ca="1">VLOOKUP($A183,$A$12:$BA$1016,X$3-($H$3-8),0)*Parameters!$K$17</f>
        <v>0.20373206399999982</v>
      </c>
      <c r="Y183" s="56" cm="1">
        <f t="array" aca="1" ref="Y183" ca="1">VLOOKUP($A183,$A$12:$BA$1016,Y$3-($H$3-8),0)*Parameters!$K$17</f>
        <v>0.20373206399999982</v>
      </c>
      <c r="Z183" s="56" cm="1">
        <f t="array" aca="1" ref="Z183" ca="1">VLOOKUP($A183,$A$12:$BA$1016,Z$3-($H$3-8),0)*Parameters!$K$17</f>
        <v>0.20373206399999982</v>
      </c>
      <c r="AA183" s="56" cm="1">
        <f t="array" aca="1" ref="AA183" ca="1">VLOOKUP($A183,$A$12:$BA$1016,AA$3-($H$3-8),0)*Parameters!$K$17</f>
        <v>0.20373206399999982</v>
      </c>
      <c r="AB183" s="56" cm="1">
        <f t="array" aca="1" ref="AB183" ca="1">VLOOKUP($A183,$A$12:$BA$1016,AB$3-($H$3-8),0)*Parameters!$K$17</f>
        <v>0.20373206399999982</v>
      </c>
      <c r="AC183" s="56" cm="1">
        <f t="array" aca="1" ref="AC183" ca="1">VLOOKUP($A183,$A$12:$BA$1016,AC$3-($H$3-8),0)*Parameters!$K$17</f>
        <v>0.20373206399999982</v>
      </c>
      <c r="AD183" s="56" cm="1">
        <f t="array" aca="1" ref="AD183" ca="1">VLOOKUP($A183,$A$12:$BA$1016,AD$3-($H$3-8),0)*Parameters!$K$17</f>
        <v>0.20373206399999982</v>
      </c>
      <c r="AE183" s="56" cm="1">
        <f t="array" aca="1" ref="AE183" ca="1">VLOOKUP($A183,$A$12:$BA$1016,AE$3-($H$3-8),0)*Parameters!$K$17</f>
        <v>0.20373206399999982</v>
      </c>
      <c r="AF183" s="56" cm="1">
        <f t="array" aca="1" ref="AF183" ca="1">VLOOKUP($A183,$A$12:$BA$1016,AF$3-($H$3-8),0)*Parameters!$K$17</f>
        <v>0.20373206399999982</v>
      </c>
      <c r="AG183" s="56" cm="1">
        <f t="array" aca="1" ref="AG183" ca="1">VLOOKUP($A183,$A$12:$BA$1016,AG$3-($H$3-8),0)*Parameters!$K$17</f>
        <v>0.20373206399999982</v>
      </c>
      <c r="AH183" s="56" cm="1">
        <f t="array" aca="1" ref="AH183" ca="1">VLOOKUP($A183,$A$12:$BA$1016,AH$3-($H$3-8),0)*Parameters!$K$17</f>
        <v>0.20373206399999982</v>
      </c>
      <c r="AI183" s="56" cm="1">
        <f t="array" aca="1" ref="AI183" ca="1">VLOOKUP($A183,$A$12:$BA$1016,AI$3-($H$3-8),0)*Parameters!$K$17</f>
        <v>0.20373206399999982</v>
      </c>
      <c r="AJ183" s="56" cm="1">
        <f t="array" aca="1" ref="AJ183" ca="1">VLOOKUP($A183,$A$12:$BA$1016,AJ$3-($H$3-8),0)*Parameters!$K$17</f>
        <v>0.20373206399999982</v>
      </c>
      <c r="AK183" s="56" cm="1">
        <f t="array" aca="1" ref="AK183" ca="1">VLOOKUP($A183,$A$12:$BA$1016,AK$3-($H$3-8),0)*Parameters!$K$17</f>
        <v>0.20373206399999982</v>
      </c>
      <c r="AL183" s="56" cm="1">
        <f t="array" aca="1" ref="AL183" ca="1">VLOOKUP($A183,$A$12:$BA$1016,AL$3-($H$3-8),0)*Parameters!$K$17</f>
        <v>0.20373206399999982</v>
      </c>
      <c r="AM183" s="56"/>
      <c r="AN183" s="56"/>
      <c r="AO183" s="56"/>
      <c r="AP183" s="56"/>
      <c r="AQ183" s="56"/>
    </row>
    <row r="184" spans="1:43" x14ac:dyDescent="0.25">
      <c r="A184" s="386" t="str">
        <f>B184&amp;"_"&amp;D184</f>
        <v>3B_N2</v>
      </c>
      <c r="B184" s="387" t="s">
        <v>165</v>
      </c>
      <c r="C184" s="387" t="s">
        <v>351</v>
      </c>
      <c r="D184" s="388" t="s">
        <v>162</v>
      </c>
      <c r="E184" s="389" t="str">
        <f t="shared" si="93"/>
        <v>Dairy cattle</v>
      </c>
      <c r="F184" s="388" t="s">
        <v>358</v>
      </c>
      <c r="G184" s="390"/>
      <c r="H184" s="391">
        <f ca="1">SUM(H179:H183)*Parameters!$K$11</f>
        <v>2.4668625599999981E-7</v>
      </c>
      <c r="I184" s="391">
        <f ca="1">SUM(I179:I183)*Parameters!$K$11</f>
        <v>2.4668625599999981E-7</v>
      </c>
      <c r="J184" s="391">
        <f ca="1">SUM(J179:J183)*Parameters!$K$11</f>
        <v>2.4668625599999981E-7</v>
      </c>
      <c r="K184" s="391">
        <f ca="1">SUM(K179:K183)*Parameters!$K$11</f>
        <v>2.4668625599999981E-7</v>
      </c>
      <c r="L184" s="391">
        <f ca="1">SUM(L179:L183)*Parameters!$K$11</f>
        <v>2.4668625599999981E-7</v>
      </c>
      <c r="M184" s="391">
        <f ca="1">SUM(M179:M183)*Parameters!$K$11</f>
        <v>2.4668625599999981E-7</v>
      </c>
      <c r="N184" s="391">
        <f ca="1">SUM(N179:N183)*Parameters!$K$11</f>
        <v>2.4668625599999981E-7</v>
      </c>
      <c r="O184" s="391">
        <f ca="1">SUM(O179:O183)*Parameters!$K$11</f>
        <v>2.4668625599999981E-7</v>
      </c>
      <c r="P184" s="391">
        <f ca="1">SUM(P179:P183)*Parameters!$K$11</f>
        <v>2.4668625599999981E-7</v>
      </c>
      <c r="Q184" s="391">
        <f ca="1">SUM(Q179:Q183)*Parameters!$K$11</f>
        <v>2.4668625599999981E-7</v>
      </c>
      <c r="R184" s="391">
        <f ca="1">SUM(R179:R183)*Parameters!$K$11</f>
        <v>2.4668625599999981E-7</v>
      </c>
      <c r="S184" s="391">
        <f ca="1">SUM(S179:S183)*Parameters!$K$11</f>
        <v>2.4668625599999981E-7</v>
      </c>
      <c r="T184" s="391">
        <f ca="1">SUM(T179:T183)*Parameters!$K$11</f>
        <v>2.4668625599999981E-7</v>
      </c>
      <c r="U184" s="391">
        <f ca="1">SUM(U179:U183)*Parameters!$K$11</f>
        <v>2.4668625599999981E-7</v>
      </c>
      <c r="V184" s="391">
        <f ca="1">SUM(V179:V183)*Parameters!$K$11</f>
        <v>2.4668625599999981E-7</v>
      </c>
      <c r="W184" s="391">
        <f ca="1">SUM(W179:W183)*Parameters!$K$11</f>
        <v>2.4668625599999981E-7</v>
      </c>
      <c r="X184" s="391">
        <f ca="1">SUM(X179:X183)*Parameters!$K$11</f>
        <v>2.4668625599999981E-7</v>
      </c>
      <c r="Y184" s="391">
        <f ca="1">SUM(Y179:Y183)*Parameters!$K$11</f>
        <v>2.4668625599999981E-7</v>
      </c>
      <c r="Z184" s="391">
        <f ca="1">SUM(Z179:Z183)*Parameters!$K$11</f>
        <v>2.4668625599999981E-7</v>
      </c>
      <c r="AA184" s="391">
        <f ca="1">SUM(AA179:AA183)*Parameters!$K$11</f>
        <v>2.4668625599999981E-7</v>
      </c>
      <c r="AB184" s="391">
        <f ca="1">SUM(AB179:AB183)*Parameters!$K$11</f>
        <v>2.4668625599999981E-7</v>
      </c>
      <c r="AC184" s="391">
        <f ca="1">SUM(AC179:AC183)*Parameters!$K$11</f>
        <v>2.4668625599999981E-7</v>
      </c>
      <c r="AD184" s="391">
        <f ca="1">SUM(AD179:AD183)*Parameters!$K$11</f>
        <v>2.4668625599999981E-7</v>
      </c>
      <c r="AE184" s="391">
        <f ca="1">SUM(AE179:AE183)*Parameters!$K$11</f>
        <v>2.4668625599999981E-7</v>
      </c>
      <c r="AF184" s="391">
        <f ca="1">SUM(AF179:AF183)*Parameters!$K$11</f>
        <v>2.4668625599999981E-7</v>
      </c>
      <c r="AG184" s="391">
        <f ca="1">SUM(AG179:AG183)*Parameters!$K$11</f>
        <v>2.4668625599999981E-7</v>
      </c>
      <c r="AH184" s="391">
        <f ca="1">SUM(AH179:AH183)*Parameters!$K$11</f>
        <v>2.4668625599999981E-7</v>
      </c>
      <c r="AI184" s="391">
        <f ca="1">SUM(AI179:AI183)*Parameters!$K$11</f>
        <v>2.4668625599999981E-7</v>
      </c>
      <c r="AJ184" s="391">
        <f ca="1">SUM(AJ179:AJ183)*Parameters!$K$11</f>
        <v>2.4668625599999981E-7</v>
      </c>
      <c r="AK184" s="391">
        <f ca="1">SUM(AK179:AK183)*Parameters!$K$11</f>
        <v>2.4668625599999981E-7</v>
      </c>
      <c r="AL184" s="391">
        <f ca="1">SUM(AL179:AL183)*Parameters!$K$11</f>
        <v>2.4668625599999981E-7</v>
      </c>
      <c r="AM184" s="391"/>
      <c r="AN184" s="391"/>
      <c r="AO184" s="391"/>
      <c r="AP184" s="391"/>
      <c r="AQ184" s="391"/>
    </row>
    <row r="185" spans="1:43" ht="15.75" x14ac:dyDescent="0.25">
      <c r="A185" s="65" t="s">
        <v>261</v>
      </c>
      <c r="B185" s="402" t="s">
        <v>737</v>
      </c>
      <c r="C185" s="32"/>
      <c r="D185" s="32"/>
      <c r="E185" s="32"/>
      <c r="F185" s="32"/>
      <c r="G185" s="222"/>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row>
    <row r="186" spans="1:43" ht="18" x14ac:dyDescent="0.35">
      <c r="A186" s="68" t="s">
        <v>163</v>
      </c>
      <c r="B186" s="52"/>
      <c r="C186" s="42" t="s">
        <v>396</v>
      </c>
      <c r="D186" s="25" t="s">
        <v>153</v>
      </c>
      <c r="E186" s="46" t="str">
        <f t="shared" ref="E186:E189" si="94">$A$1</f>
        <v>Dairy cattle</v>
      </c>
      <c r="F186" s="25" t="s">
        <v>358</v>
      </c>
      <c r="G186" s="175"/>
      <c r="H186" s="146">
        <f ca="1">H24*Parameters!K$11</f>
        <v>1.0511999999999998E-4</v>
      </c>
      <c r="I186" s="146">
        <f ca="1">I24*Parameters!L$11</f>
        <v>1.0511999999999998E-4</v>
      </c>
      <c r="J186" s="146">
        <f ca="1">J24*Parameters!M$11</f>
        <v>1.0511999999999998E-4</v>
      </c>
      <c r="K186" s="146">
        <f ca="1">K24*Parameters!N$11</f>
        <v>1.0511999999999998E-4</v>
      </c>
      <c r="L186" s="146">
        <f ca="1">L24*Parameters!O$11</f>
        <v>1.0511999999999998E-4</v>
      </c>
      <c r="M186" s="146">
        <f ca="1">M24*Parameters!P$11</f>
        <v>1.0511999999999998E-4</v>
      </c>
      <c r="N186" s="146">
        <f ca="1">N24*Parameters!Q$11</f>
        <v>1.0511999999999998E-4</v>
      </c>
      <c r="O186" s="146">
        <f ca="1">O24*Parameters!R$11</f>
        <v>1.0511999999999998E-4</v>
      </c>
      <c r="P186" s="146">
        <f ca="1">P24*Parameters!S$11</f>
        <v>1.0511999999999998E-4</v>
      </c>
      <c r="Q186" s="146">
        <f ca="1">Q24*Parameters!T$11</f>
        <v>1.0511999999999998E-4</v>
      </c>
      <c r="R186" s="146">
        <f ca="1">R24*Parameters!U$11</f>
        <v>1.0511999999999998E-4</v>
      </c>
      <c r="S186" s="146">
        <f ca="1">S24*Parameters!V$11</f>
        <v>1.0511999999999998E-4</v>
      </c>
      <c r="T186" s="146">
        <f ca="1">T24*Parameters!W$11</f>
        <v>1.0511999999999998E-4</v>
      </c>
      <c r="U186" s="146">
        <f ca="1">U24*Parameters!X$11</f>
        <v>1.0511999999999998E-4</v>
      </c>
      <c r="V186" s="146">
        <f ca="1">V24*Parameters!Y$11</f>
        <v>1.0511999999999998E-4</v>
      </c>
      <c r="W186" s="146">
        <f ca="1">W24*Parameters!Z$11</f>
        <v>1.0511999999999998E-4</v>
      </c>
      <c r="X186" s="146">
        <f ca="1">X24*Parameters!AA$11</f>
        <v>1.0511999999999998E-4</v>
      </c>
      <c r="Y186" s="146">
        <f ca="1">Y24*Parameters!AB$11</f>
        <v>1.0511999999999998E-4</v>
      </c>
      <c r="Z186" s="146">
        <f ca="1">Z24*Parameters!AC$11</f>
        <v>1.0511999999999998E-4</v>
      </c>
      <c r="AA186" s="146">
        <f ca="1">AA24*Parameters!AD$11</f>
        <v>1.0511999999999998E-4</v>
      </c>
      <c r="AB186" s="146">
        <f ca="1">AB24*Parameters!AE$11</f>
        <v>1.0511999999999998E-4</v>
      </c>
      <c r="AC186" s="146">
        <f ca="1">AC24*Parameters!AF$11</f>
        <v>1.0511999999999998E-4</v>
      </c>
      <c r="AD186" s="146">
        <f ca="1">AD24*Parameters!AG$11</f>
        <v>1.0511999999999998E-4</v>
      </c>
      <c r="AE186" s="146">
        <f ca="1">AE24*Parameters!AH$11</f>
        <v>1.0511999999999998E-4</v>
      </c>
      <c r="AF186" s="146">
        <f ca="1">AF24*Parameters!AI$11</f>
        <v>1.0511999999999998E-4</v>
      </c>
      <c r="AG186" s="146">
        <f ca="1">AG24*Parameters!AJ$11</f>
        <v>1.0511999999999998E-4</v>
      </c>
      <c r="AH186" s="146">
        <f ca="1">AH24*Parameters!AK$11</f>
        <v>1.0511999999999998E-4</v>
      </c>
      <c r="AI186" s="146">
        <f ca="1">AI24*Parameters!AL$11</f>
        <v>1.0511999999999998E-4</v>
      </c>
      <c r="AJ186" s="146">
        <f ca="1">AJ24*Parameters!AM$11</f>
        <v>1.0511999999999998E-4</v>
      </c>
      <c r="AK186" s="146">
        <f ca="1">AK24*Parameters!AN$11</f>
        <v>1.0511999999999998E-4</v>
      </c>
      <c r="AL186" s="146">
        <f ca="1">AL24*Parameters!AO$11</f>
        <v>1.0511999999999998E-4</v>
      </c>
      <c r="AM186" s="146"/>
      <c r="AN186" s="146"/>
      <c r="AO186" s="146"/>
      <c r="AP186" s="146"/>
      <c r="AQ186" s="146"/>
    </row>
    <row r="187" spans="1:43" ht="18" x14ac:dyDescent="0.35">
      <c r="A187" s="68" t="s">
        <v>163</v>
      </c>
      <c r="B187" s="52"/>
      <c r="C187" s="63" t="s">
        <v>248</v>
      </c>
      <c r="D187" s="25" t="s">
        <v>153</v>
      </c>
      <c r="E187" s="46" t="str">
        <f t="shared" si="94"/>
        <v>Dairy cattle</v>
      </c>
      <c r="F187" s="25" t="s">
        <v>358</v>
      </c>
      <c r="G187" s="175"/>
      <c r="H187" s="146">
        <f ca="1">H55*Parameters!K$11</f>
        <v>1.1999999999999997E-6</v>
      </c>
      <c r="I187" s="146">
        <f ca="1">I55*Parameters!L$11</f>
        <v>1.1999999999999997E-6</v>
      </c>
      <c r="J187" s="146">
        <f ca="1">J55*Parameters!M$11</f>
        <v>1.1999999999999997E-6</v>
      </c>
      <c r="K187" s="146">
        <f ca="1">K55*Parameters!N$11</f>
        <v>1.1999999999999997E-6</v>
      </c>
      <c r="L187" s="146">
        <f ca="1">L55*Parameters!O$11</f>
        <v>1.1999999999999997E-6</v>
      </c>
      <c r="M187" s="146">
        <f ca="1">M55*Parameters!P$11</f>
        <v>1.1999999999999997E-6</v>
      </c>
      <c r="N187" s="146">
        <f ca="1">N55*Parameters!Q$11</f>
        <v>1.1999999999999997E-6</v>
      </c>
      <c r="O187" s="146">
        <f ca="1">O55*Parameters!R$11</f>
        <v>1.1999999999999997E-6</v>
      </c>
      <c r="P187" s="146">
        <f ca="1">P55*Parameters!S$11</f>
        <v>1.1999999999999997E-6</v>
      </c>
      <c r="Q187" s="146">
        <f ca="1">Q55*Parameters!T$11</f>
        <v>1.1999999999999997E-6</v>
      </c>
      <c r="R187" s="146">
        <f ca="1">R55*Parameters!U$11</f>
        <v>1.1999999999999997E-6</v>
      </c>
      <c r="S187" s="146">
        <f ca="1">S55*Parameters!V$11</f>
        <v>1.1999999999999997E-6</v>
      </c>
      <c r="T187" s="146">
        <f ca="1">T55*Parameters!W$11</f>
        <v>1.1999999999999997E-6</v>
      </c>
      <c r="U187" s="146">
        <f ca="1">U55*Parameters!X$11</f>
        <v>1.1999999999999997E-6</v>
      </c>
      <c r="V187" s="146">
        <f ca="1">V55*Parameters!Y$11</f>
        <v>1.1999999999999997E-6</v>
      </c>
      <c r="W187" s="146">
        <f ca="1">W55*Parameters!Z$11</f>
        <v>1.1999999999999997E-6</v>
      </c>
      <c r="X187" s="146">
        <f ca="1">X55*Parameters!AA$11</f>
        <v>1.1999999999999997E-6</v>
      </c>
      <c r="Y187" s="146">
        <f ca="1">Y55*Parameters!AB$11</f>
        <v>1.1999999999999997E-6</v>
      </c>
      <c r="Z187" s="146">
        <f ca="1">Z55*Parameters!AC$11</f>
        <v>1.1999999999999997E-6</v>
      </c>
      <c r="AA187" s="146">
        <f ca="1">AA55*Parameters!AD$11</f>
        <v>1.1999999999999997E-6</v>
      </c>
      <c r="AB187" s="146">
        <f ca="1">AB55*Parameters!AE$11</f>
        <v>1.1999999999999997E-6</v>
      </c>
      <c r="AC187" s="146">
        <f ca="1">AC55*Parameters!AF$11</f>
        <v>1.1999999999999997E-6</v>
      </c>
      <c r="AD187" s="146">
        <f ca="1">AD55*Parameters!AG$11</f>
        <v>1.1999999999999997E-6</v>
      </c>
      <c r="AE187" s="146">
        <f ca="1">AE55*Parameters!AH$11</f>
        <v>1.1999999999999997E-6</v>
      </c>
      <c r="AF187" s="146">
        <f ca="1">AF55*Parameters!AI$11</f>
        <v>1.1999999999999997E-6</v>
      </c>
      <c r="AG187" s="146">
        <f ca="1">AG55*Parameters!AJ$11</f>
        <v>1.1999999999999997E-6</v>
      </c>
      <c r="AH187" s="146">
        <f ca="1">AH55*Parameters!AK$11</f>
        <v>1.1999999999999997E-6</v>
      </c>
      <c r="AI187" s="146">
        <f ca="1">AI55*Parameters!AL$11</f>
        <v>1.1999999999999997E-6</v>
      </c>
      <c r="AJ187" s="146">
        <f ca="1">AJ55*Parameters!AM$11</f>
        <v>1.1999999999999997E-6</v>
      </c>
      <c r="AK187" s="146">
        <f ca="1">AK55*Parameters!AN$11</f>
        <v>1.1999999999999997E-6</v>
      </c>
      <c r="AL187" s="146">
        <f ca="1">AL55*Parameters!AO$11</f>
        <v>1.1999999999999997E-6</v>
      </c>
      <c r="AM187" s="146"/>
      <c r="AN187" s="146"/>
      <c r="AO187" s="146"/>
      <c r="AP187" s="146"/>
      <c r="AQ187" s="146"/>
    </row>
    <row r="188" spans="1:43" ht="18" x14ac:dyDescent="0.25">
      <c r="A188" s="68" t="s">
        <v>164</v>
      </c>
      <c r="B188" s="52"/>
      <c r="C188" s="109" t="s">
        <v>398</v>
      </c>
      <c r="D188" s="25" t="s">
        <v>153</v>
      </c>
      <c r="E188" s="46" t="str">
        <f t="shared" si="94"/>
        <v>Dairy cattle</v>
      </c>
      <c r="F188" s="25" t="s">
        <v>358</v>
      </c>
      <c r="G188" s="175"/>
      <c r="H188" s="146">
        <f ca="1">H21*Parameters!K$11</f>
        <v>3.995999999999999E-5</v>
      </c>
      <c r="I188" s="146">
        <f ca="1">I21*Parameters!L$11</f>
        <v>3.995999999999999E-5</v>
      </c>
      <c r="J188" s="146">
        <f ca="1">J21*Parameters!M$11</f>
        <v>3.995999999999999E-5</v>
      </c>
      <c r="K188" s="146">
        <f ca="1">K21*Parameters!N$11</f>
        <v>3.995999999999999E-5</v>
      </c>
      <c r="L188" s="146">
        <f ca="1">L21*Parameters!O$11</f>
        <v>3.995999999999999E-5</v>
      </c>
      <c r="M188" s="146">
        <f ca="1">M21*Parameters!P$11</f>
        <v>3.995999999999999E-5</v>
      </c>
      <c r="N188" s="146">
        <f ca="1">N21*Parameters!Q$11</f>
        <v>3.995999999999999E-5</v>
      </c>
      <c r="O188" s="146">
        <f ca="1">O21*Parameters!R$11</f>
        <v>3.995999999999999E-5</v>
      </c>
      <c r="P188" s="146">
        <f ca="1">P21*Parameters!S$11</f>
        <v>3.995999999999999E-5</v>
      </c>
      <c r="Q188" s="146">
        <f ca="1">Q21*Parameters!T$11</f>
        <v>3.995999999999999E-5</v>
      </c>
      <c r="R188" s="146">
        <f ca="1">R21*Parameters!U$11</f>
        <v>3.995999999999999E-5</v>
      </c>
      <c r="S188" s="146">
        <f ca="1">S21*Parameters!V$11</f>
        <v>3.995999999999999E-5</v>
      </c>
      <c r="T188" s="146">
        <f ca="1">T21*Parameters!W$11</f>
        <v>3.995999999999999E-5</v>
      </c>
      <c r="U188" s="146">
        <f ca="1">U21*Parameters!X$11</f>
        <v>3.995999999999999E-5</v>
      </c>
      <c r="V188" s="146">
        <f ca="1">V21*Parameters!Y$11</f>
        <v>3.995999999999999E-5</v>
      </c>
      <c r="W188" s="146">
        <f ca="1">W21*Parameters!Z$11</f>
        <v>3.995999999999999E-5</v>
      </c>
      <c r="X188" s="146">
        <f ca="1">X21*Parameters!AA$11</f>
        <v>3.995999999999999E-5</v>
      </c>
      <c r="Y188" s="146">
        <f ca="1">Y21*Parameters!AB$11</f>
        <v>3.995999999999999E-5</v>
      </c>
      <c r="Z188" s="146">
        <f ca="1">Z21*Parameters!AC$11</f>
        <v>3.995999999999999E-5</v>
      </c>
      <c r="AA188" s="146">
        <f ca="1">AA21*Parameters!AD$11</f>
        <v>3.995999999999999E-5</v>
      </c>
      <c r="AB188" s="146">
        <f ca="1">AB21*Parameters!AE$11</f>
        <v>3.995999999999999E-5</v>
      </c>
      <c r="AC188" s="146">
        <f ca="1">AC21*Parameters!AF$11</f>
        <v>3.995999999999999E-5</v>
      </c>
      <c r="AD188" s="146">
        <f ca="1">AD21*Parameters!AG$11</f>
        <v>3.995999999999999E-5</v>
      </c>
      <c r="AE188" s="146">
        <f ca="1">AE21*Parameters!AH$11</f>
        <v>3.995999999999999E-5</v>
      </c>
      <c r="AF188" s="146">
        <f ca="1">AF21*Parameters!AI$11</f>
        <v>3.995999999999999E-5</v>
      </c>
      <c r="AG188" s="146">
        <f ca="1">AG21*Parameters!AJ$11</f>
        <v>3.995999999999999E-5</v>
      </c>
      <c r="AH188" s="146">
        <f ca="1">AH21*Parameters!AK$11</f>
        <v>3.995999999999999E-5</v>
      </c>
      <c r="AI188" s="146">
        <f ca="1">AI21*Parameters!AL$11</f>
        <v>3.995999999999999E-5</v>
      </c>
      <c r="AJ188" s="146">
        <f ca="1">AJ21*Parameters!AM$11</f>
        <v>3.995999999999999E-5</v>
      </c>
      <c r="AK188" s="146">
        <f ca="1">AK21*Parameters!AN$11</f>
        <v>3.995999999999999E-5</v>
      </c>
      <c r="AL188" s="146">
        <f ca="1">AL21*Parameters!AO$11</f>
        <v>3.995999999999999E-5</v>
      </c>
      <c r="AM188" s="146"/>
      <c r="AN188" s="146"/>
      <c r="AO188" s="146"/>
      <c r="AP188" s="146"/>
      <c r="AQ188" s="146"/>
    </row>
    <row r="189" spans="1:43" x14ac:dyDescent="0.25">
      <c r="A189" s="68" t="s">
        <v>164</v>
      </c>
      <c r="B189" s="52"/>
      <c r="C189" s="12" t="s">
        <v>702</v>
      </c>
      <c r="D189" s="25" t="s">
        <v>153</v>
      </c>
      <c r="E189" s="46" t="str">
        <f t="shared" si="94"/>
        <v>Dairy cattle</v>
      </c>
      <c r="F189" s="25" t="s">
        <v>358</v>
      </c>
      <c r="G189" s="215"/>
      <c r="H189" s="62">
        <f ca="1">(SUM(H49:H51)+SUM(H94:H101)+H106*14/17)*Parameters!K$11</f>
        <v>1.2876550773599998E-5</v>
      </c>
      <c r="I189" s="62">
        <f ca="1">(SUM(I49:I51)+SUM(I94:I101)+I106*14/17)*Parameters!L$11</f>
        <v>1.2876550773599998E-5</v>
      </c>
      <c r="J189" s="62">
        <f ca="1">(SUM(J49:J51)+SUM(J94:J101)+J106*14/17)*Parameters!M$11</f>
        <v>1.2876550773599998E-5</v>
      </c>
      <c r="K189" s="62">
        <f ca="1">(SUM(K49:K51)+SUM(K94:K101)+K106*14/17)*Parameters!N$11</f>
        <v>1.2876550773599998E-5</v>
      </c>
      <c r="L189" s="62">
        <f ca="1">(SUM(L49:L51)+SUM(L94:L101)+L106*14/17)*Parameters!O$11</f>
        <v>1.2876550773599998E-5</v>
      </c>
      <c r="M189" s="62">
        <f ca="1">(SUM(M49:M51)+SUM(M94:M101)+M106*14/17)*Parameters!P$11</f>
        <v>1.2876550773599998E-5</v>
      </c>
      <c r="N189" s="62">
        <f ca="1">(SUM(N49:N51)+SUM(N94:N101)+N106*14/17)*Parameters!Q$11</f>
        <v>1.2876550773599998E-5</v>
      </c>
      <c r="O189" s="62">
        <f ca="1">(SUM(O49:O51)+SUM(O94:O101)+O106*14/17)*Parameters!R$11</f>
        <v>1.2876550773599998E-5</v>
      </c>
      <c r="P189" s="62">
        <f ca="1">(SUM(P49:P51)+SUM(P94:P101)+P106*14/17)*Parameters!S$11</f>
        <v>1.2876550773599998E-5</v>
      </c>
      <c r="Q189" s="62">
        <f ca="1">(SUM(Q49:Q51)+SUM(Q94:Q101)+Q106*14/17)*Parameters!T$11</f>
        <v>1.2876550773599998E-5</v>
      </c>
      <c r="R189" s="62">
        <f ca="1">(SUM(R49:R51)+SUM(R94:R101)+R106*14/17)*Parameters!U$11</f>
        <v>1.2876550773599998E-5</v>
      </c>
      <c r="S189" s="62">
        <f ca="1">(SUM(S49:S51)+SUM(S94:S101)+S106*14/17)*Parameters!V$11</f>
        <v>1.2876550773599998E-5</v>
      </c>
      <c r="T189" s="62">
        <f ca="1">(SUM(T49:T51)+SUM(T94:T101)+T106*14/17)*Parameters!W$11</f>
        <v>1.2876550773599998E-5</v>
      </c>
      <c r="U189" s="62">
        <f ca="1">(SUM(U49:U51)+SUM(U94:U101)+U106*14/17)*Parameters!X$11</f>
        <v>1.2876550773599998E-5</v>
      </c>
      <c r="V189" s="62">
        <f ca="1">(SUM(V49:V51)+SUM(V94:V101)+V106*14/17)*Parameters!Y$11</f>
        <v>1.2876550773599998E-5</v>
      </c>
      <c r="W189" s="62">
        <f ca="1">(SUM(W49:W51)+SUM(W94:W101)+W106*14/17)*Parameters!Z$11</f>
        <v>1.2876550773599998E-5</v>
      </c>
      <c r="X189" s="62">
        <f ca="1">(SUM(X49:X51)+SUM(X94:X101)+X106*14/17)*Parameters!AA$11</f>
        <v>1.2876550773599998E-5</v>
      </c>
      <c r="Y189" s="62">
        <f ca="1">(SUM(Y49:Y51)+SUM(Y94:Y101)+Y106*14/17)*Parameters!AB$11</f>
        <v>1.2876550773599998E-5</v>
      </c>
      <c r="Z189" s="62">
        <f ca="1">(SUM(Z49:Z51)+SUM(Z94:Z101)+Z106*14/17)*Parameters!AC$11</f>
        <v>1.2876550773599998E-5</v>
      </c>
      <c r="AA189" s="62">
        <f ca="1">(SUM(AA49:AA51)+SUM(AA94:AA101)+AA106*14/17)*Parameters!AD$11</f>
        <v>1.2876550773599998E-5</v>
      </c>
      <c r="AB189" s="62">
        <f ca="1">(SUM(AB49:AB51)+SUM(AB94:AB101)+AB106*14/17)*Parameters!AE$11</f>
        <v>1.2876550773599998E-5</v>
      </c>
      <c r="AC189" s="62">
        <f ca="1">(SUM(AC49:AC51)+SUM(AC94:AC101)+AC106*14/17)*Parameters!AF$11</f>
        <v>1.2876550773599998E-5</v>
      </c>
      <c r="AD189" s="62">
        <f ca="1">(SUM(AD49:AD51)+SUM(AD94:AD101)+AD106*14/17)*Parameters!AG$11</f>
        <v>1.2876550773599998E-5</v>
      </c>
      <c r="AE189" s="62">
        <f ca="1">(SUM(AE49:AE51)+SUM(AE94:AE101)+AE106*14/17)*Parameters!AH$11</f>
        <v>1.2876550773599998E-5</v>
      </c>
      <c r="AF189" s="62">
        <f ca="1">(SUM(AF49:AF51)+SUM(AF94:AF101)+AF106*14/17)*Parameters!AI$11</f>
        <v>1.2876550773599998E-5</v>
      </c>
      <c r="AG189" s="62">
        <f ca="1">(SUM(AG49:AG51)+SUM(AG94:AG101)+AG106*14/17)*Parameters!AJ$11</f>
        <v>1.2876550773599998E-5</v>
      </c>
      <c r="AH189" s="62">
        <f ca="1">(SUM(AH49:AH51)+SUM(AH94:AH101)+AH106*14/17)*Parameters!AK$11</f>
        <v>1.2876550773599998E-5</v>
      </c>
      <c r="AI189" s="62">
        <f ca="1">(SUM(AI49:AI51)+SUM(AI94:AI101)+AI106*14/17)*Parameters!AL$11</f>
        <v>1.2876550773599998E-5</v>
      </c>
      <c r="AJ189" s="62">
        <f ca="1">(SUM(AJ49:AJ51)+SUM(AJ94:AJ101)+AJ106*14/17)*Parameters!AM$11</f>
        <v>1.2876550773599998E-5</v>
      </c>
      <c r="AK189" s="62">
        <f ca="1">(SUM(AK49:AK51)+SUM(AK94:AK101)+AK106*14/17)*Parameters!AN$11</f>
        <v>1.2876550773599998E-5</v>
      </c>
      <c r="AL189" s="62">
        <f ca="1">(SUM(AL49:AL51)+SUM(AL94:AL101)+AL106*14/17)*Parameters!AO$11</f>
        <v>1.2876550773599998E-5</v>
      </c>
      <c r="AM189" s="62"/>
      <c r="AN189" s="62"/>
      <c r="AO189" s="62"/>
      <c r="AP189" s="62"/>
      <c r="AQ189" s="62"/>
    </row>
    <row r="190" spans="1:43" ht="18" x14ac:dyDescent="0.25">
      <c r="A190" s="68" t="s">
        <v>164</v>
      </c>
      <c r="B190" s="52"/>
      <c r="C190" s="110" t="s">
        <v>397</v>
      </c>
      <c r="D190" s="25"/>
      <c r="E190" s="46" t="str">
        <f t="shared" ref="E190:E191" si="95">$A$1</f>
        <v>Dairy cattle</v>
      </c>
      <c r="F190" s="25" t="s">
        <v>358</v>
      </c>
      <c r="G190" s="175"/>
      <c r="H190" s="147">
        <f ca="1">(H114+H116)*Parameters!K$11</f>
        <v>5.3483449226399998E-5</v>
      </c>
      <c r="I190" s="147">
        <f ca="1">(I114+I116)*Parameters!L$11</f>
        <v>5.3483449226399998E-5</v>
      </c>
      <c r="J190" s="147">
        <f ca="1">(J114+J116)*Parameters!M$11</f>
        <v>5.3483449226399998E-5</v>
      </c>
      <c r="K190" s="147">
        <f ca="1">(K114+K116)*Parameters!N$11</f>
        <v>5.3483449226399998E-5</v>
      </c>
      <c r="L190" s="147">
        <f ca="1">(L114+L116)*Parameters!O$11</f>
        <v>5.3483449226399998E-5</v>
      </c>
      <c r="M190" s="147">
        <f ca="1">(M114+M116)*Parameters!P$11</f>
        <v>5.3483449226399998E-5</v>
      </c>
      <c r="N190" s="147">
        <f ca="1">(N114+N116)*Parameters!Q$11</f>
        <v>5.3483449226399998E-5</v>
      </c>
      <c r="O190" s="147">
        <f ca="1">(O114+O116)*Parameters!R$11</f>
        <v>5.3483449226399998E-5</v>
      </c>
      <c r="P190" s="147">
        <f ca="1">(P114+P116)*Parameters!S$11</f>
        <v>5.3483449226399998E-5</v>
      </c>
      <c r="Q190" s="147">
        <f ca="1">(Q114+Q116)*Parameters!T$11</f>
        <v>5.3483449226399998E-5</v>
      </c>
      <c r="R190" s="147">
        <f ca="1">(R114+R116)*Parameters!U$11</f>
        <v>5.3483449226399998E-5</v>
      </c>
      <c r="S190" s="147">
        <f ca="1">(S114+S116)*Parameters!V$11</f>
        <v>5.3483449226399998E-5</v>
      </c>
      <c r="T190" s="147">
        <f ca="1">(T114+T116)*Parameters!W$11</f>
        <v>5.3483449226399998E-5</v>
      </c>
      <c r="U190" s="147">
        <f ca="1">(U114+U116)*Parameters!X$11</f>
        <v>5.3483449226399998E-5</v>
      </c>
      <c r="V190" s="147">
        <f ca="1">(V114+V116)*Parameters!Y$11</f>
        <v>5.3483449226399998E-5</v>
      </c>
      <c r="W190" s="147">
        <f ca="1">(W114+W116)*Parameters!Z$11</f>
        <v>5.3483449226399998E-5</v>
      </c>
      <c r="X190" s="147">
        <f ca="1">(X114+X116)*Parameters!AA$11</f>
        <v>5.3483449226399998E-5</v>
      </c>
      <c r="Y190" s="147">
        <f ca="1">(Y114+Y116)*Parameters!AB$11</f>
        <v>5.3483449226399998E-5</v>
      </c>
      <c r="Z190" s="147">
        <f ca="1">(Z114+Z116)*Parameters!AC$11</f>
        <v>5.3483449226399998E-5</v>
      </c>
      <c r="AA190" s="147">
        <f ca="1">(AA114+AA116)*Parameters!AD$11</f>
        <v>5.3483449226399998E-5</v>
      </c>
      <c r="AB190" s="147">
        <f ca="1">(AB114+AB116)*Parameters!AE$11</f>
        <v>5.3483449226399998E-5</v>
      </c>
      <c r="AC190" s="147">
        <f ca="1">(AC114+AC116)*Parameters!AF$11</f>
        <v>5.3483449226399998E-5</v>
      </c>
      <c r="AD190" s="147">
        <f ca="1">(AD114+AD116)*Parameters!AG$11</f>
        <v>5.3483449226399998E-5</v>
      </c>
      <c r="AE190" s="147">
        <f ca="1">(AE114+AE116)*Parameters!AH$11</f>
        <v>5.3483449226399998E-5</v>
      </c>
      <c r="AF190" s="147">
        <f ca="1">(AF114+AF116)*Parameters!AI$11</f>
        <v>5.3483449226399998E-5</v>
      </c>
      <c r="AG190" s="147">
        <f ca="1">(AG114+AG116)*Parameters!AJ$11</f>
        <v>5.3483449226399998E-5</v>
      </c>
      <c r="AH190" s="147">
        <f ca="1">(AH114+AH116)*Parameters!AK$11</f>
        <v>5.3483449226399998E-5</v>
      </c>
      <c r="AI190" s="147">
        <f ca="1">(AI114+AI116)*Parameters!AL$11</f>
        <v>5.3483449226399998E-5</v>
      </c>
      <c r="AJ190" s="147">
        <f ca="1">(AJ114+AJ116)*Parameters!AM$11</f>
        <v>5.3483449226399998E-5</v>
      </c>
      <c r="AK190" s="147">
        <f ca="1">(AK114+AK116)*Parameters!AN$11</f>
        <v>5.3483449226399998E-5</v>
      </c>
      <c r="AL190" s="147">
        <f ca="1">(AL114+AL116)*Parameters!AO$11</f>
        <v>5.3483449226399998E-5</v>
      </c>
      <c r="AM190" s="147"/>
      <c r="AN190" s="147"/>
      <c r="AO190" s="147"/>
      <c r="AP190" s="147"/>
      <c r="AQ190" s="147"/>
    </row>
    <row r="191" spans="1:43" x14ac:dyDescent="0.25">
      <c r="A191" s="68" t="s">
        <v>720</v>
      </c>
      <c r="B191" s="52"/>
      <c r="C191" s="82" t="s">
        <v>410</v>
      </c>
      <c r="D191" s="25"/>
      <c r="E191" s="46" t="str">
        <f t="shared" si="95"/>
        <v>Dairy cattle</v>
      </c>
      <c r="F191" s="25"/>
      <c r="G191" s="225" t="str">
        <f ca="1">IFERROR(IF(ABS(SUM($H191:AQ191))&lt;0.0000000001,"OK","Error - all years do not = 0"),"Error - check input data")</f>
        <v>OK</v>
      </c>
      <c r="H191" s="148">
        <f t="shared" ref="H191:AL191" ca="1" si="96">(H186+H187) - (H188+H189+H190)</f>
        <v>0</v>
      </c>
      <c r="I191" s="148">
        <f t="shared" ca="1" si="96"/>
        <v>0</v>
      </c>
      <c r="J191" s="148">
        <f t="shared" ca="1" si="96"/>
        <v>0</v>
      </c>
      <c r="K191" s="148">
        <f t="shared" ca="1" si="96"/>
        <v>0</v>
      </c>
      <c r="L191" s="148">
        <f t="shared" ca="1" si="96"/>
        <v>0</v>
      </c>
      <c r="M191" s="148">
        <f t="shared" ca="1" si="96"/>
        <v>0</v>
      </c>
      <c r="N191" s="148">
        <f t="shared" ca="1" si="96"/>
        <v>0</v>
      </c>
      <c r="O191" s="148">
        <f t="shared" ca="1" si="96"/>
        <v>0</v>
      </c>
      <c r="P191" s="148">
        <f t="shared" ca="1" si="96"/>
        <v>0</v>
      </c>
      <c r="Q191" s="148">
        <f t="shared" ca="1" si="96"/>
        <v>0</v>
      </c>
      <c r="R191" s="148">
        <f t="shared" ca="1" si="96"/>
        <v>0</v>
      </c>
      <c r="S191" s="148">
        <f t="shared" ca="1" si="96"/>
        <v>0</v>
      </c>
      <c r="T191" s="148">
        <f t="shared" ca="1" si="96"/>
        <v>0</v>
      </c>
      <c r="U191" s="148">
        <f t="shared" ca="1" si="96"/>
        <v>0</v>
      </c>
      <c r="V191" s="148">
        <f t="shared" ca="1" si="96"/>
        <v>0</v>
      </c>
      <c r="W191" s="148">
        <f t="shared" ca="1" si="96"/>
        <v>0</v>
      </c>
      <c r="X191" s="148">
        <f t="shared" ca="1" si="96"/>
        <v>0</v>
      </c>
      <c r="Y191" s="148">
        <f t="shared" ca="1" si="96"/>
        <v>0</v>
      </c>
      <c r="Z191" s="148">
        <f t="shared" ca="1" si="96"/>
        <v>0</v>
      </c>
      <c r="AA191" s="148">
        <f t="shared" ca="1" si="96"/>
        <v>0</v>
      </c>
      <c r="AB191" s="148">
        <f t="shared" ca="1" si="96"/>
        <v>0</v>
      </c>
      <c r="AC191" s="148">
        <f t="shared" ca="1" si="96"/>
        <v>0</v>
      </c>
      <c r="AD191" s="148">
        <f t="shared" ca="1" si="96"/>
        <v>0</v>
      </c>
      <c r="AE191" s="148">
        <f t="shared" ca="1" si="96"/>
        <v>0</v>
      </c>
      <c r="AF191" s="148">
        <f t="shared" ca="1" si="96"/>
        <v>0</v>
      </c>
      <c r="AG191" s="148">
        <f t="shared" ca="1" si="96"/>
        <v>0</v>
      </c>
      <c r="AH191" s="148">
        <f t="shared" ca="1" si="96"/>
        <v>0</v>
      </c>
      <c r="AI191" s="148">
        <f t="shared" ca="1" si="96"/>
        <v>0</v>
      </c>
      <c r="AJ191" s="148">
        <f t="shared" ca="1" si="96"/>
        <v>0</v>
      </c>
      <c r="AK191" s="148">
        <f t="shared" ca="1" si="96"/>
        <v>0</v>
      </c>
      <c r="AL191" s="148">
        <f t="shared" ca="1" si="96"/>
        <v>0</v>
      </c>
      <c r="AM191" s="148"/>
      <c r="AN191" s="148"/>
      <c r="AO191" s="148"/>
      <c r="AP191" s="148"/>
      <c r="AQ191" s="148"/>
    </row>
    <row r="192" spans="1:43" ht="15.75" x14ac:dyDescent="0.25">
      <c r="A192" s="383" t="s">
        <v>723</v>
      </c>
      <c r="B192" s="31"/>
      <c r="C192" s="32"/>
      <c r="D192" s="32"/>
      <c r="E192" s="32"/>
      <c r="F192" s="32"/>
      <c r="G192" s="222"/>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row>
    <row r="193" spans="1:43" ht="18" x14ac:dyDescent="0.25">
      <c r="A193" s="104" t="s">
        <v>393</v>
      </c>
      <c r="B193" s="52"/>
      <c r="C193" s="52" t="s">
        <v>236</v>
      </c>
      <c r="D193" s="53" t="s">
        <v>153</v>
      </c>
      <c r="E193" s="54" t="str">
        <f t="shared" si="73"/>
        <v>Dairy cattle</v>
      </c>
      <c r="F193" s="53" t="s">
        <v>122</v>
      </c>
      <c r="G193" s="181"/>
      <c r="H193" s="70">
        <f t="shared" ref="H193:AL193" ca="1" si="97">H24+H55</f>
        <v>106.32</v>
      </c>
      <c r="I193" s="70">
        <f t="shared" ca="1" si="97"/>
        <v>106.32</v>
      </c>
      <c r="J193" s="70">
        <f t="shared" ca="1" si="97"/>
        <v>106.32</v>
      </c>
      <c r="K193" s="70">
        <f t="shared" ca="1" si="97"/>
        <v>106.32</v>
      </c>
      <c r="L193" s="70">
        <f t="shared" ca="1" si="97"/>
        <v>106.32</v>
      </c>
      <c r="M193" s="70">
        <f t="shared" ca="1" si="97"/>
        <v>106.32</v>
      </c>
      <c r="N193" s="70">
        <f t="shared" ca="1" si="97"/>
        <v>106.32</v>
      </c>
      <c r="O193" s="70">
        <f t="shared" ca="1" si="97"/>
        <v>106.32</v>
      </c>
      <c r="P193" s="70">
        <f t="shared" ca="1" si="97"/>
        <v>106.32</v>
      </c>
      <c r="Q193" s="70">
        <f t="shared" ca="1" si="97"/>
        <v>106.32</v>
      </c>
      <c r="R193" s="70">
        <f t="shared" ca="1" si="97"/>
        <v>106.32</v>
      </c>
      <c r="S193" s="70">
        <f t="shared" ca="1" si="97"/>
        <v>106.32</v>
      </c>
      <c r="T193" s="70">
        <f t="shared" ca="1" si="97"/>
        <v>106.32</v>
      </c>
      <c r="U193" s="70">
        <f t="shared" ca="1" si="97"/>
        <v>106.32</v>
      </c>
      <c r="V193" s="70">
        <f t="shared" ca="1" si="97"/>
        <v>106.32</v>
      </c>
      <c r="W193" s="70">
        <f t="shared" ca="1" si="97"/>
        <v>106.32</v>
      </c>
      <c r="X193" s="70">
        <f t="shared" ca="1" si="97"/>
        <v>106.32</v>
      </c>
      <c r="Y193" s="70">
        <f t="shared" ca="1" si="97"/>
        <v>106.32</v>
      </c>
      <c r="Z193" s="70">
        <f t="shared" ca="1" si="97"/>
        <v>106.32</v>
      </c>
      <c r="AA193" s="70">
        <f t="shared" ca="1" si="97"/>
        <v>106.32</v>
      </c>
      <c r="AB193" s="70">
        <f t="shared" ca="1" si="97"/>
        <v>106.32</v>
      </c>
      <c r="AC193" s="70">
        <f t="shared" ca="1" si="97"/>
        <v>106.32</v>
      </c>
      <c r="AD193" s="70">
        <f t="shared" ca="1" si="97"/>
        <v>106.32</v>
      </c>
      <c r="AE193" s="70">
        <f t="shared" ca="1" si="97"/>
        <v>106.32</v>
      </c>
      <c r="AF193" s="70">
        <f t="shared" ca="1" si="97"/>
        <v>106.32</v>
      </c>
      <c r="AG193" s="70">
        <f t="shared" ca="1" si="97"/>
        <v>106.32</v>
      </c>
      <c r="AH193" s="70">
        <f t="shared" ca="1" si="97"/>
        <v>106.32</v>
      </c>
      <c r="AI193" s="70">
        <f t="shared" ca="1" si="97"/>
        <v>106.32</v>
      </c>
      <c r="AJ193" s="70">
        <f t="shared" ca="1" si="97"/>
        <v>106.32</v>
      </c>
      <c r="AK193" s="70">
        <f t="shared" ca="1" si="97"/>
        <v>106.32</v>
      </c>
      <c r="AL193" s="70">
        <f t="shared" ca="1" si="97"/>
        <v>106.32</v>
      </c>
      <c r="AM193" s="146"/>
      <c r="AN193" s="146"/>
      <c r="AO193" s="146"/>
      <c r="AP193" s="146"/>
      <c r="AQ193" s="146"/>
    </row>
    <row r="194" spans="1:43" ht="18.75" x14ac:dyDescent="0.35">
      <c r="A194" s="82" t="s">
        <v>395</v>
      </c>
      <c r="B194" s="52"/>
      <c r="C194" s="52" t="s">
        <v>237</v>
      </c>
      <c r="D194" s="53" t="s">
        <v>153</v>
      </c>
      <c r="E194" s="54" t="str">
        <f t="shared" si="73"/>
        <v>Dairy cattle</v>
      </c>
      <c r="F194" s="53" t="s">
        <v>122</v>
      </c>
      <c r="G194" s="175" t="s">
        <v>718</v>
      </c>
      <c r="H194" s="70">
        <f ca="1">SUM(H49:H51)+SUM(H94:H101)+H106*Parameters!K$18+SUM(H122:H123)+SUM(H126:H126)+H128+H139+H142</f>
        <v>106.31999999999998</v>
      </c>
      <c r="I194" s="70">
        <f ca="1">SUM(I49:I51)+SUM(I94:I101)+I106*Parameters!L$18+SUM(I122:I123)+SUM(I126:I126)+I128+I139+I142</f>
        <v>106.31999999999998</v>
      </c>
      <c r="J194" s="70">
        <f ca="1">SUM(J49:J51)+SUM(J94:J101)+J106*Parameters!M$18+SUM(J122:J123)+SUM(J126:J126)+J128+J139+J142</f>
        <v>106.31999999999998</v>
      </c>
      <c r="K194" s="70">
        <f ca="1">SUM(K49:K51)+SUM(K94:K101)+K106*Parameters!N$18+SUM(K122:K123)+SUM(K126:K126)+K128+K139+K142</f>
        <v>106.31999999999998</v>
      </c>
      <c r="L194" s="70">
        <f ca="1">SUM(L49:L51)+SUM(L94:L101)+L106*Parameters!O$18+SUM(L122:L123)+SUM(L126:L126)+L128+L139+L142</f>
        <v>106.31999999999998</v>
      </c>
      <c r="M194" s="70">
        <f ca="1">SUM(M49:M51)+SUM(M94:M101)+M106*Parameters!P$18+SUM(M122:M123)+SUM(M126:M126)+M128+M139+M142</f>
        <v>106.31999999999998</v>
      </c>
      <c r="N194" s="70">
        <f ca="1">SUM(N49:N51)+SUM(N94:N101)+N106*Parameters!Q$18+SUM(N122:N123)+SUM(N126:N126)+N128+N139+N142</f>
        <v>106.31999999999998</v>
      </c>
      <c r="O194" s="70">
        <f ca="1">SUM(O49:O51)+SUM(O94:O101)+O106*Parameters!R$18+SUM(O122:O123)+SUM(O126:O126)+O128+O139+O142</f>
        <v>106.31999999999998</v>
      </c>
      <c r="P194" s="70">
        <f ca="1">SUM(P49:P51)+SUM(P94:P101)+P106*Parameters!S$18+SUM(P122:P123)+SUM(P126:P126)+P128+P139+P142</f>
        <v>106.31999999999998</v>
      </c>
      <c r="Q194" s="70">
        <f ca="1">SUM(Q49:Q51)+SUM(Q94:Q101)+Q106*Parameters!T$18+SUM(Q122:Q123)+SUM(Q126:Q126)+Q128+Q139+Q142</f>
        <v>106.31999999999998</v>
      </c>
      <c r="R194" s="70">
        <f ca="1">SUM(R49:R51)+SUM(R94:R101)+R106*Parameters!U$18+SUM(R122:R123)+SUM(R126:R126)+R128+R139+R142</f>
        <v>106.31999999999998</v>
      </c>
      <c r="S194" s="70">
        <f ca="1">SUM(S49:S51)+SUM(S94:S101)+S106*Parameters!V$18+SUM(S122:S123)+SUM(S126:S126)+S128+S139+S142</f>
        <v>106.31999999999998</v>
      </c>
      <c r="T194" s="70">
        <f ca="1">SUM(T49:T51)+SUM(T94:T101)+T106*Parameters!W$18+SUM(T122:T123)+SUM(T126:T126)+T128+T139+T142</f>
        <v>106.31999999999998</v>
      </c>
      <c r="U194" s="70">
        <f ca="1">SUM(U49:U51)+SUM(U94:U101)+U106*Parameters!X$18+SUM(U122:U123)+SUM(U126:U126)+U128+U139+U142</f>
        <v>106.31999999999998</v>
      </c>
      <c r="V194" s="70">
        <f ca="1">SUM(V49:V51)+SUM(V94:V101)+V106*Parameters!Y$18+SUM(V122:V123)+SUM(V126:V126)+V128+V139+V142</f>
        <v>106.31999999999998</v>
      </c>
      <c r="W194" s="70">
        <f ca="1">SUM(W49:W51)+SUM(W94:W101)+W106*Parameters!Z$18+SUM(W122:W123)+SUM(W126:W126)+W128+W139+W142</f>
        <v>106.31999999999998</v>
      </c>
      <c r="X194" s="70">
        <f ca="1">SUM(X49:X51)+SUM(X94:X101)+X106*Parameters!AA$18+SUM(X122:X123)+SUM(X126:X126)+X128+X139+X142</f>
        <v>106.31999999999998</v>
      </c>
      <c r="Y194" s="70">
        <f ca="1">SUM(Y49:Y51)+SUM(Y94:Y101)+Y106*Parameters!AB$18+SUM(Y122:Y123)+SUM(Y126:Y126)+Y128+Y139+Y142</f>
        <v>106.31999999999998</v>
      </c>
      <c r="Z194" s="70">
        <f ca="1">SUM(Z49:Z51)+SUM(Z94:Z101)+Z106*Parameters!AC$18+SUM(Z122:Z123)+SUM(Z126:Z126)+Z128+Z139+Z142</f>
        <v>106.31999999999998</v>
      </c>
      <c r="AA194" s="70">
        <f ca="1">SUM(AA49:AA51)+SUM(AA94:AA101)+AA106*Parameters!AD$18+SUM(AA122:AA123)+SUM(AA126:AA126)+AA128+AA139+AA142</f>
        <v>106.31999999999998</v>
      </c>
      <c r="AB194" s="70">
        <f ca="1">SUM(AB49:AB51)+SUM(AB94:AB101)+AB106*Parameters!AE$18+SUM(AB122:AB123)+SUM(AB126:AB126)+AB128+AB139+AB142</f>
        <v>106.31999999999998</v>
      </c>
      <c r="AC194" s="70">
        <f ca="1">SUM(AC49:AC51)+SUM(AC94:AC101)+AC106*Parameters!AF$18+SUM(AC122:AC123)+SUM(AC126:AC126)+AC128+AC139+AC142</f>
        <v>106.31999999999998</v>
      </c>
      <c r="AD194" s="70">
        <f ca="1">SUM(AD49:AD51)+SUM(AD94:AD101)+AD106*Parameters!AG$18+SUM(AD122:AD123)+SUM(AD126:AD126)+AD128+AD139+AD142</f>
        <v>106.31999999999998</v>
      </c>
      <c r="AE194" s="70">
        <f ca="1">SUM(AE49:AE51)+SUM(AE94:AE101)+AE106*Parameters!AH$18+SUM(AE122:AE123)+SUM(AE126:AE126)+AE128+AE139+AE142</f>
        <v>106.31999999999998</v>
      </c>
      <c r="AF194" s="70">
        <f ca="1">SUM(AF49:AF51)+SUM(AF94:AF101)+AF106*Parameters!AI$18+SUM(AF122:AF123)+SUM(AF126:AF126)+AF128+AF139+AF142</f>
        <v>106.31999999999998</v>
      </c>
      <c r="AG194" s="70">
        <f ca="1">SUM(AG49:AG51)+SUM(AG94:AG101)+AG106*Parameters!AJ$18+SUM(AG122:AG123)+SUM(AG126:AG126)+AG128+AG139+AG142</f>
        <v>106.31999999999998</v>
      </c>
      <c r="AH194" s="70">
        <f ca="1">SUM(AH49:AH51)+SUM(AH94:AH101)+AH106*Parameters!AK$18+SUM(AH122:AH123)+SUM(AH126:AH126)+AH128+AH139+AH142</f>
        <v>106.31999999999998</v>
      </c>
      <c r="AI194" s="70">
        <f ca="1">SUM(AI49:AI51)+SUM(AI94:AI101)+AI106*Parameters!AL$18+SUM(AI122:AI123)+SUM(AI126:AI126)+AI128+AI139+AI142</f>
        <v>106.31999999999998</v>
      </c>
      <c r="AJ194" s="70">
        <f ca="1">SUM(AJ49:AJ51)+SUM(AJ94:AJ101)+AJ106*Parameters!AM$18+SUM(AJ122:AJ123)+SUM(AJ126:AJ126)+AJ128+AJ139+AJ142</f>
        <v>106.31999999999998</v>
      </c>
      <c r="AK194" s="70">
        <f ca="1">SUM(AK49:AK51)+SUM(AK94:AK101)+AK106*Parameters!AN$18+SUM(AK122:AK123)+SUM(AK126:AK126)+AK128+AK139+AK142</f>
        <v>106.31999999999998</v>
      </c>
      <c r="AL194" s="70">
        <f ca="1">SUM(AL49:AL51)+SUM(AL94:AL101)+AL106*Parameters!AO$18+SUM(AL122:AL123)+SUM(AL126:AL126)+AL128+AL139+AL142</f>
        <v>106.31999999999998</v>
      </c>
      <c r="AM194" s="146"/>
      <c r="AN194" s="146"/>
      <c r="AO194" s="146"/>
      <c r="AP194" s="146"/>
      <c r="AQ194" s="146"/>
    </row>
    <row r="195" spans="1:43" x14ac:dyDescent="0.25">
      <c r="A195" s="106" t="s">
        <v>721</v>
      </c>
      <c r="B195" s="52"/>
      <c r="C195" s="82" t="s">
        <v>705</v>
      </c>
      <c r="D195" s="26" t="s">
        <v>153</v>
      </c>
      <c r="E195" s="108" t="str">
        <f t="shared" si="73"/>
        <v>Dairy cattle</v>
      </c>
      <c r="F195" s="26" t="s">
        <v>122</v>
      </c>
      <c r="G195" s="225" t="str">
        <f ca="1">IFERROR(IF(SUM(H195:AQ195)=0,"OK","Error - all years do not = 0"),"Error - check input data")</f>
        <v>OK</v>
      </c>
      <c r="H195" s="74">
        <f ca="1">H193-H194</f>
        <v>0</v>
      </c>
      <c r="I195" s="74">
        <f t="shared" ref="I195:AL195" ca="1" si="98">I193-I194</f>
        <v>0</v>
      </c>
      <c r="J195" s="74">
        <f t="shared" ca="1" si="98"/>
        <v>0</v>
      </c>
      <c r="K195" s="74">
        <f t="shared" ca="1" si="98"/>
        <v>0</v>
      </c>
      <c r="L195" s="74">
        <f t="shared" ca="1" si="98"/>
        <v>0</v>
      </c>
      <c r="M195" s="74">
        <f t="shared" ca="1" si="98"/>
        <v>0</v>
      </c>
      <c r="N195" s="74">
        <f t="shared" ca="1" si="98"/>
        <v>0</v>
      </c>
      <c r="O195" s="74">
        <f t="shared" ca="1" si="98"/>
        <v>0</v>
      </c>
      <c r="P195" s="74">
        <f t="shared" ca="1" si="98"/>
        <v>0</v>
      </c>
      <c r="Q195" s="74">
        <f t="shared" ca="1" si="98"/>
        <v>0</v>
      </c>
      <c r="R195" s="74">
        <f t="shared" ca="1" si="98"/>
        <v>0</v>
      </c>
      <c r="S195" s="74">
        <f t="shared" ca="1" si="98"/>
        <v>0</v>
      </c>
      <c r="T195" s="74">
        <f t="shared" ca="1" si="98"/>
        <v>0</v>
      </c>
      <c r="U195" s="74">
        <f t="shared" ca="1" si="98"/>
        <v>0</v>
      </c>
      <c r="V195" s="74">
        <f t="shared" ca="1" si="98"/>
        <v>0</v>
      </c>
      <c r="W195" s="74">
        <f t="shared" ca="1" si="98"/>
        <v>0</v>
      </c>
      <c r="X195" s="74">
        <f t="shared" ca="1" si="98"/>
        <v>0</v>
      </c>
      <c r="Y195" s="74">
        <f t="shared" ca="1" si="98"/>
        <v>0</v>
      </c>
      <c r="Z195" s="74">
        <f t="shared" ca="1" si="98"/>
        <v>0</v>
      </c>
      <c r="AA195" s="74">
        <f t="shared" ca="1" si="98"/>
        <v>0</v>
      </c>
      <c r="AB195" s="74">
        <f t="shared" ca="1" si="98"/>
        <v>0</v>
      </c>
      <c r="AC195" s="74">
        <f t="shared" ca="1" si="98"/>
        <v>0</v>
      </c>
      <c r="AD195" s="74">
        <f t="shared" ca="1" si="98"/>
        <v>0</v>
      </c>
      <c r="AE195" s="74">
        <f t="shared" ca="1" si="98"/>
        <v>0</v>
      </c>
      <c r="AF195" s="74">
        <f t="shared" ca="1" si="98"/>
        <v>0</v>
      </c>
      <c r="AG195" s="74">
        <f t="shared" ca="1" si="98"/>
        <v>0</v>
      </c>
      <c r="AH195" s="74">
        <f t="shared" ca="1" si="98"/>
        <v>0</v>
      </c>
      <c r="AI195" s="74">
        <f t="shared" ca="1" si="98"/>
        <v>0</v>
      </c>
      <c r="AJ195" s="74">
        <f t="shared" ca="1" si="98"/>
        <v>0</v>
      </c>
      <c r="AK195" s="74">
        <f t="shared" ca="1" si="98"/>
        <v>0</v>
      </c>
      <c r="AL195" s="74">
        <f t="shared" ca="1" si="98"/>
        <v>0</v>
      </c>
      <c r="AM195" s="74"/>
      <c r="AN195" s="74"/>
      <c r="AO195" s="74"/>
      <c r="AP195" s="74"/>
      <c r="AQ195" s="74"/>
    </row>
  </sheetData>
  <sheetProtection sheet="1" formatCells="0" insertColumns="0" insertRows="0" sort="0" autoFilter="0" pivotTables="0"/>
  <autoFilter ref="A3:AI191" xr:uid="{00000000-0009-0000-0000-000006000000}"/>
  <mergeCells count="7">
    <mergeCell ref="A150:G150"/>
    <mergeCell ref="D4:G6"/>
    <mergeCell ref="I6:K6"/>
    <mergeCell ref="C7:C9"/>
    <mergeCell ref="D7:G9"/>
    <mergeCell ref="I7:K7"/>
    <mergeCell ref="I8:K8"/>
  </mergeCells>
  <conditionalFormatting sqref="G25 G117:G118 G195">
    <cfRule type="expression" dxfId="127" priority="9">
      <formula>$G25="CS"</formula>
    </cfRule>
  </conditionalFormatting>
  <conditionalFormatting sqref="G129:G130">
    <cfRule type="expression" dxfId="126" priority="2">
      <formula>$G129="CS"</formula>
    </cfRule>
  </conditionalFormatting>
  <conditionalFormatting sqref="G31">
    <cfRule type="expression" dxfId="125" priority="8">
      <formula>$G31="CS"</formula>
    </cfRule>
  </conditionalFormatting>
  <conditionalFormatting sqref="G37">
    <cfRule type="expression" dxfId="124" priority="7">
      <formula>$G37="CS"</formula>
    </cfRule>
  </conditionalFormatting>
  <conditionalFormatting sqref="G41">
    <cfRule type="expression" dxfId="123" priority="6">
      <formula>$G41="CS"</formula>
    </cfRule>
  </conditionalFormatting>
  <conditionalFormatting sqref="G59">
    <cfRule type="expression" dxfId="122" priority="5">
      <formula>$G59="CS"</formula>
    </cfRule>
  </conditionalFormatting>
  <conditionalFormatting sqref="G141">
    <cfRule type="expression" dxfId="121" priority="4">
      <formula>$G141="CS"</formula>
    </cfRule>
  </conditionalFormatting>
  <conditionalFormatting sqref="G191">
    <cfRule type="expression" dxfId="120" priority="1">
      <formula>$G191="CS"</formula>
    </cfRule>
  </conditionalFormatting>
  <pageMargins left="0.7" right="0.7" top="0.75" bottom="0.75" header="0.3" footer="0.3"/>
  <pageSetup paperSize="9" orientation="portrait" r:id="rId1"/>
  <ignoredErrors>
    <ignoredError sqref="E47 E44"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FFE18C"/>
  </sheetPr>
  <dimension ref="A1:AQ192"/>
  <sheetViews>
    <sheetView workbookViewId="0">
      <selection activeCell="AL54" sqref="AL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77</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Weight_Non-dairy cattle</v>
      </c>
      <c r="B13" s="25" t="s">
        <v>165</v>
      </c>
      <c r="C13" s="25" t="s">
        <v>121</v>
      </c>
      <c r="D13" s="77" t="str">
        <f ca="1">VLOOKUP(A13,Parameters,4,0)</f>
        <v>-</v>
      </c>
      <c r="E13" s="46" t="str">
        <f t="shared" ref="E13:E14" si="1">$A$1</f>
        <v>Non-dairy cattle</v>
      </c>
      <c r="F13" s="77" t="str">
        <f ca="1">VLOOKUP(A13,Parameters,6,0)</f>
        <v>kg</v>
      </c>
      <c r="G13" s="223"/>
      <c r="H13" s="14">
        <f ca="1">INDEX(Parameters,MATCH($A13,Parameters!$A:$A,0),MATCH(H$3,Parameters!$8:$8,0))</f>
        <v>340</v>
      </c>
      <c r="I13" s="14">
        <f ca="1">INDEX(Parameters,MATCH($A13,Parameters!$A:$A,0),MATCH(I$3,Parameters!$8:$8,0))</f>
        <v>340</v>
      </c>
      <c r="J13" s="14">
        <f ca="1">INDEX(Parameters,MATCH($A13,Parameters!$A:$A,0),MATCH(J$3,Parameters!$8:$8,0))</f>
        <v>340</v>
      </c>
      <c r="K13" s="14">
        <f ca="1">INDEX(Parameters,MATCH($A13,Parameters!$A:$A,0),MATCH(K$3,Parameters!$8:$8,0))</f>
        <v>340</v>
      </c>
      <c r="L13" s="14">
        <f ca="1">INDEX(Parameters,MATCH($A13,Parameters!$A:$A,0),MATCH(L$3,Parameters!$8:$8,0))</f>
        <v>340</v>
      </c>
      <c r="M13" s="14">
        <f ca="1">INDEX(Parameters,MATCH($A13,Parameters!$A:$A,0),MATCH(M$3,Parameters!$8:$8,0))</f>
        <v>340</v>
      </c>
      <c r="N13" s="14">
        <f ca="1">INDEX(Parameters,MATCH($A13,Parameters!$A:$A,0),MATCH(N$3,Parameters!$8:$8,0))</f>
        <v>340</v>
      </c>
      <c r="O13" s="14">
        <f ca="1">INDEX(Parameters,MATCH($A13,Parameters!$A:$A,0),MATCH(O$3,Parameters!$8:$8,0))</f>
        <v>340</v>
      </c>
      <c r="P13" s="14">
        <f ca="1">INDEX(Parameters,MATCH($A13,Parameters!$A:$A,0),MATCH(P$3,Parameters!$8:$8,0))</f>
        <v>340</v>
      </c>
      <c r="Q13" s="14">
        <f ca="1">INDEX(Parameters,MATCH($A13,Parameters!$A:$A,0),MATCH(Q$3,Parameters!$8:$8,0))</f>
        <v>340</v>
      </c>
      <c r="R13" s="14">
        <f ca="1">INDEX(Parameters,MATCH($A13,Parameters!$A:$A,0),MATCH(R$3,Parameters!$8:$8,0))</f>
        <v>340</v>
      </c>
      <c r="S13" s="14">
        <f ca="1">INDEX(Parameters,MATCH($A13,Parameters!$A:$A,0),MATCH(S$3,Parameters!$8:$8,0))</f>
        <v>340</v>
      </c>
      <c r="T13" s="14">
        <f ca="1">INDEX(Parameters,MATCH($A13,Parameters!$A:$A,0),MATCH(T$3,Parameters!$8:$8,0))</f>
        <v>340</v>
      </c>
      <c r="U13" s="14">
        <f ca="1">INDEX(Parameters,MATCH($A13,Parameters!$A:$A,0),MATCH(U$3,Parameters!$8:$8,0))</f>
        <v>340</v>
      </c>
      <c r="V13" s="14">
        <f ca="1">INDEX(Parameters,MATCH($A13,Parameters!$A:$A,0),MATCH(V$3,Parameters!$8:$8,0))</f>
        <v>340</v>
      </c>
      <c r="W13" s="14">
        <f ca="1">INDEX(Parameters,MATCH($A13,Parameters!$A:$A,0),MATCH(W$3,Parameters!$8:$8,0))</f>
        <v>340</v>
      </c>
      <c r="X13" s="14">
        <f ca="1">INDEX(Parameters,MATCH($A13,Parameters!$A:$A,0),MATCH(X$3,Parameters!$8:$8,0))</f>
        <v>340</v>
      </c>
      <c r="Y13" s="14">
        <f ca="1">INDEX(Parameters,MATCH($A13,Parameters!$A:$A,0),MATCH(Y$3,Parameters!$8:$8,0))</f>
        <v>340</v>
      </c>
      <c r="Z13" s="14">
        <f ca="1">INDEX(Parameters,MATCH($A13,Parameters!$A:$A,0),MATCH(Z$3,Parameters!$8:$8,0))</f>
        <v>340</v>
      </c>
      <c r="AA13" s="14">
        <f ca="1">INDEX(Parameters,MATCH($A13,Parameters!$A:$A,0),MATCH(AA$3,Parameters!$8:$8,0))</f>
        <v>340</v>
      </c>
      <c r="AB13" s="14">
        <f ca="1">INDEX(Parameters,MATCH($A13,Parameters!$A:$A,0),MATCH(AB$3,Parameters!$8:$8,0))</f>
        <v>340</v>
      </c>
      <c r="AC13" s="14">
        <f ca="1">INDEX(Parameters,MATCH($A13,Parameters!$A:$A,0),MATCH(AC$3,Parameters!$8:$8,0))</f>
        <v>340</v>
      </c>
      <c r="AD13" s="14">
        <f ca="1">INDEX(Parameters,MATCH($A13,Parameters!$A:$A,0),MATCH(AD$3,Parameters!$8:$8,0))</f>
        <v>340</v>
      </c>
      <c r="AE13" s="14">
        <f ca="1">INDEX(Parameters,MATCH($A13,Parameters!$A:$A,0),MATCH(AE$3,Parameters!$8:$8,0))</f>
        <v>340</v>
      </c>
      <c r="AF13" s="14">
        <f ca="1">INDEX(Parameters,MATCH($A13,Parameters!$A:$A,0),MATCH(AF$3,Parameters!$8:$8,0))</f>
        <v>340</v>
      </c>
      <c r="AG13" s="14">
        <f ca="1">INDEX(Parameters,MATCH($A13,Parameters!$A:$A,0),MATCH(AG$3,Parameters!$8:$8,0))</f>
        <v>340</v>
      </c>
      <c r="AH13" s="14">
        <f ca="1">INDEX(Parameters,MATCH($A13,Parameters!$A:$A,0),MATCH(AH$3,Parameters!$8:$8,0))</f>
        <v>340</v>
      </c>
      <c r="AI13" s="14">
        <f ca="1">INDEX(Parameters,MATCH($A13,Parameters!$A:$A,0),MATCH(AI$3,Parameters!$8:$8,0))</f>
        <v>340</v>
      </c>
      <c r="AJ13" s="14">
        <f ca="1">INDEX(Parameters,MATCH($A13,Parameters!$A:$A,0),MATCH(AJ$3,Parameters!$8:$8,0))</f>
        <v>340</v>
      </c>
      <c r="AK13" s="14">
        <f ca="1">INDEX(Parameters,MATCH($A13,Parameters!$A:$A,0),MATCH(AK$3,Parameters!$8:$8,0))</f>
        <v>340</v>
      </c>
      <c r="AL13" s="14">
        <f ca="1">INDEX(Parameters,MATCH($A13,Parameters!$A:$A,0),MATCH(AL$3,Parameters!$8:$8,0))</f>
        <v>340</v>
      </c>
      <c r="AM13" s="14"/>
      <c r="AN13" s="14"/>
      <c r="AO13" s="14"/>
      <c r="AP13" s="14"/>
      <c r="AQ13" s="14"/>
    </row>
    <row r="14" spans="1:43" ht="18" x14ac:dyDescent="0.35">
      <c r="A14" s="66" t="str">
        <f>C14&amp;"_"&amp;E14</f>
        <v>Nex_Non-dairy cattle</v>
      </c>
      <c r="B14" s="25" t="s">
        <v>165</v>
      </c>
      <c r="C14" s="34" t="s">
        <v>188</v>
      </c>
      <c r="D14" s="77" t="str">
        <f ca="1">VLOOKUP(A14,Parameters,4,0)</f>
        <v>N</v>
      </c>
      <c r="E14" s="46" t="str">
        <f t="shared" si="1"/>
        <v>Non-dairy cattle</v>
      </c>
      <c r="F14" s="77" t="str">
        <f ca="1">VLOOKUP(A14,Parameters,6,0)</f>
        <v>kg N/1000 kg animal mass day-1</v>
      </c>
      <c r="G14" s="221"/>
      <c r="H14" s="14">
        <f ca="1">INDEX(Parameters,MATCH($A14,Parameters!$A:$A,0),MATCH(H$3,Parameters!$8:$8,0))</f>
        <v>0.33</v>
      </c>
      <c r="I14" s="14">
        <f ca="1">INDEX(Parameters,MATCH($A14,Parameters!$A:$A,0),MATCH(I$3,Parameters!$8:$8,0))</f>
        <v>0.33</v>
      </c>
      <c r="J14" s="14">
        <f ca="1">INDEX(Parameters,MATCH($A14,Parameters!$A:$A,0),MATCH(J$3,Parameters!$8:$8,0))</f>
        <v>0.33</v>
      </c>
      <c r="K14" s="14">
        <f ca="1">INDEX(Parameters,MATCH($A14,Parameters!$A:$A,0),MATCH(K$3,Parameters!$8:$8,0))</f>
        <v>0.33</v>
      </c>
      <c r="L14" s="14">
        <f ca="1">INDEX(Parameters,MATCH($A14,Parameters!$A:$A,0),MATCH(L$3,Parameters!$8:$8,0))</f>
        <v>0.33</v>
      </c>
      <c r="M14" s="14">
        <f ca="1">INDEX(Parameters,MATCH($A14,Parameters!$A:$A,0),MATCH(M$3,Parameters!$8:$8,0))</f>
        <v>0.33</v>
      </c>
      <c r="N14" s="14">
        <f ca="1">INDEX(Parameters,MATCH($A14,Parameters!$A:$A,0),MATCH(N$3,Parameters!$8:$8,0))</f>
        <v>0.33</v>
      </c>
      <c r="O14" s="14">
        <f ca="1">INDEX(Parameters,MATCH($A14,Parameters!$A:$A,0),MATCH(O$3,Parameters!$8:$8,0))</f>
        <v>0.33</v>
      </c>
      <c r="P14" s="14">
        <f ca="1">INDEX(Parameters,MATCH($A14,Parameters!$A:$A,0),MATCH(P$3,Parameters!$8:$8,0))</f>
        <v>0.33</v>
      </c>
      <c r="Q14" s="14">
        <f ca="1">INDEX(Parameters,MATCH($A14,Parameters!$A:$A,0),MATCH(Q$3,Parameters!$8:$8,0))</f>
        <v>0.33</v>
      </c>
      <c r="R14" s="14">
        <f ca="1">INDEX(Parameters,MATCH($A14,Parameters!$A:$A,0),MATCH(R$3,Parameters!$8:$8,0))</f>
        <v>0.33</v>
      </c>
      <c r="S14" s="14">
        <f ca="1">INDEX(Parameters,MATCH($A14,Parameters!$A:$A,0),MATCH(S$3,Parameters!$8:$8,0))</f>
        <v>0.33</v>
      </c>
      <c r="T14" s="14">
        <f ca="1">INDEX(Parameters,MATCH($A14,Parameters!$A:$A,0),MATCH(T$3,Parameters!$8:$8,0))</f>
        <v>0.33</v>
      </c>
      <c r="U14" s="14">
        <f ca="1">INDEX(Parameters,MATCH($A14,Parameters!$A:$A,0),MATCH(U$3,Parameters!$8:$8,0))</f>
        <v>0.33</v>
      </c>
      <c r="V14" s="14">
        <f ca="1">INDEX(Parameters,MATCH($A14,Parameters!$A:$A,0),MATCH(V$3,Parameters!$8:$8,0))</f>
        <v>0.33</v>
      </c>
      <c r="W14" s="14">
        <f ca="1">INDEX(Parameters,MATCH($A14,Parameters!$A:$A,0),MATCH(W$3,Parameters!$8:$8,0))</f>
        <v>0.33</v>
      </c>
      <c r="X14" s="14">
        <f ca="1">INDEX(Parameters,MATCH($A14,Parameters!$A:$A,0),MATCH(X$3,Parameters!$8:$8,0))</f>
        <v>0.33</v>
      </c>
      <c r="Y14" s="14">
        <f ca="1">INDEX(Parameters,MATCH($A14,Parameters!$A:$A,0),MATCH(Y$3,Parameters!$8:$8,0))</f>
        <v>0.33</v>
      </c>
      <c r="Z14" s="14">
        <f ca="1">INDEX(Parameters,MATCH($A14,Parameters!$A:$A,0),MATCH(Z$3,Parameters!$8:$8,0))</f>
        <v>0.33</v>
      </c>
      <c r="AA14" s="14">
        <f ca="1">INDEX(Parameters,MATCH($A14,Parameters!$A:$A,0),MATCH(AA$3,Parameters!$8:$8,0))</f>
        <v>0.33</v>
      </c>
      <c r="AB14" s="14">
        <f ca="1">INDEX(Parameters,MATCH($A14,Parameters!$A:$A,0),MATCH(AB$3,Parameters!$8:$8,0))</f>
        <v>0.33</v>
      </c>
      <c r="AC14" s="14">
        <f ca="1">INDEX(Parameters,MATCH($A14,Parameters!$A:$A,0),MATCH(AC$3,Parameters!$8:$8,0))</f>
        <v>0.33</v>
      </c>
      <c r="AD14" s="14">
        <f ca="1">INDEX(Parameters,MATCH($A14,Parameters!$A:$A,0),MATCH(AD$3,Parameters!$8:$8,0))</f>
        <v>0.33</v>
      </c>
      <c r="AE14" s="14">
        <f ca="1">INDEX(Parameters,MATCH($A14,Parameters!$A:$A,0),MATCH(AE$3,Parameters!$8:$8,0))</f>
        <v>0.33</v>
      </c>
      <c r="AF14" s="14">
        <f ca="1">INDEX(Parameters,MATCH($A14,Parameters!$A:$A,0),MATCH(AF$3,Parameters!$8:$8,0))</f>
        <v>0.33</v>
      </c>
      <c r="AG14" s="14">
        <f ca="1">INDEX(Parameters,MATCH($A14,Parameters!$A:$A,0),MATCH(AG$3,Parameters!$8:$8,0))</f>
        <v>0.33</v>
      </c>
      <c r="AH14" s="14">
        <f ca="1">INDEX(Parameters,MATCH($A14,Parameters!$A:$A,0),MATCH(AH$3,Parameters!$8:$8,0))</f>
        <v>0.33</v>
      </c>
      <c r="AI14" s="14">
        <f ca="1">INDEX(Parameters,MATCH($A14,Parameters!$A:$A,0),MATCH(AI$3,Parameters!$8:$8,0))</f>
        <v>0.33</v>
      </c>
      <c r="AJ14" s="14">
        <f ca="1">INDEX(Parameters,MATCH($A14,Parameters!$A:$A,0),MATCH(AJ$3,Parameters!$8:$8,0))</f>
        <v>0.33</v>
      </c>
      <c r="AK14" s="14">
        <f ca="1">INDEX(Parameters,MATCH($A14,Parameters!$A:$A,0),MATCH(AK$3,Parameters!$8:$8,0))</f>
        <v>0.33</v>
      </c>
      <c r="AL14" s="14">
        <f ca="1">INDEX(Parameters,MATCH($A14,Parameters!$A:$A,0),MATCH(AL$3,Parameters!$8:$8,0))</f>
        <v>0.33</v>
      </c>
      <c r="AM14" s="14"/>
      <c r="AN14" s="14"/>
      <c r="AO14" s="14"/>
      <c r="AP14" s="14"/>
      <c r="AQ14" s="14"/>
    </row>
    <row r="15" spans="1:43" x14ac:dyDescent="0.25">
      <c r="A15" s="66" t="str">
        <f>C15&amp;"_"&amp;E15</f>
        <v>Number of livestock_Non-dairy cattle</v>
      </c>
      <c r="B15" s="25" t="s">
        <v>165</v>
      </c>
      <c r="C15" s="25" t="s">
        <v>114</v>
      </c>
      <c r="D15" s="25" t="s">
        <v>49</v>
      </c>
      <c r="E15" s="46" t="str">
        <f>$A$1</f>
        <v>Non-dairy cattle</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Non-dairy cattle</v>
      </c>
      <c r="F16" s="25" t="s">
        <v>148</v>
      </c>
      <c r="G16" s="221"/>
      <c r="H16" s="14">
        <f ca="1">H13/1000*H14*Parameters!$K$10</f>
        <v>40.953000000000003</v>
      </c>
      <c r="I16" s="14">
        <f ca="1">I13/1000*I14*Parameters!$K$10</f>
        <v>40.953000000000003</v>
      </c>
      <c r="J16" s="14">
        <f ca="1">J13/1000*J14*Parameters!$K$10</f>
        <v>40.953000000000003</v>
      </c>
      <c r="K16" s="14">
        <f ca="1">K13/1000*K14*Parameters!$K$10</f>
        <v>40.953000000000003</v>
      </c>
      <c r="L16" s="14">
        <f ca="1">L13/1000*L14*Parameters!$K$10</f>
        <v>40.953000000000003</v>
      </c>
      <c r="M16" s="14">
        <f ca="1">M13/1000*M14*Parameters!$K$10</f>
        <v>40.953000000000003</v>
      </c>
      <c r="N16" s="14">
        <f ca="1">N13/1000*N14*Parameters!$K$10</f>
        <v>40.953000000000003</v>
      </c>
      <c r="O16" s="14">
        <f ca="1">O13/1000*O14*Parameters!$K$10</f>
        <v>40.953000000000003</v>
      </c>
      <c r="P16" s="14">
        <f ca="1">P13/1000*P14*Parameters!$K$10</f>
        <v>40.953000000000003</v>
      </c>
      <c r="Q16" s="14">
        <f ca="1">Q13/1000*Q14*Parameters!$K$10</f>
        <v>40.953000000000003</v>
      </c>
      <c r="R16" s="14">
        <f ca="1">R13/1000*R14*Parameters!$K$10</f>
        <v>40.953000000000003</v>
      </c>
      <c r="S16" s="14">
        <f ca="1">S13/1000*S14*Parameters!$K$10</f>
        <v>40.953000000000003</v>
      </c>
      <c r="T16" s="14">
        <f ca="1">T13/1000*T14*Parameters!$K$10</f>
        <v>40.953000000000003</v>
      </c>
      <c r="U16" s="14">
        <f ca="1">U13/1000*U14*Parameters!$K$10</f>
        <v>40.953000000000003</v>
      </c>
      <c r="V16" s="14">
        <f ca="1">V13/1000*V14*Parameters!$K$10</f>
        <v>40.953000000000003</v>
      </c>
      <c r="W16" s="14">
        <f ca="1">W13/1000*W14*Parameters!$K$10</f>
        <v>40.953000000000003</v>
      </c>
      <c r="X16" s="14">
        <f ca="1">X13/1000*X14*Parameters!$K$10</f>
        <v>40.953000000000003</v>
      </c>
      <c r="Y16" s="14">
        <f ca="1">Y13/1000*Y14*Parameters!$K$10</f>
        <v>40.953000000000003</v>
      </c>
      <c r="Z16" s="14">
        <f ca="1">Z13/1000*Z14*Parameters!$K$10</f>
        <v>40.953000000000003</v>
      </c>
      <c r="AA16" s="14">
        <f ca="1">AA13/1000*AA14*Parameters!$K$10</f>
        <v>40.953000000000003</v>
      </c>
      <c r="AB16" s="14">
        <f ca="1">AB13/1000*AB14*Parameters!$K$10</f>
        <v>40.953000000000003</v>
      </c>
      <c r="AC16" s="14">
        <f ca="1">AC13/1000*AC14*Parameters!$K$10</f>
        <v>40.953000000000003</v>
      </c>
      <c r="AD16" s="14">
        <f ca="1">AD13/1000*AD14*Parameters!$K$10</f>
        <v>40.953000000000003</v>
      </c>
      <c r="AE16" s="14">
        <f ca="1">AE13/1000*AE14*Parameters!$K$10</f>
        <v>40.953000000000003</v>
      </c>
      <c r="AF16" s="14">
        <f ca="1">AF13/1000*AF14*Parameters!$K$10</f>
        <v>40.953000000000003</v>
      </c>
      <c r="AG16" s="14">
        <f ca="1">AG13/1000*AG14*Parameters!$K$10</f>
        <v>40.953000000000003</v>
      </c>
      <c r="AH16" s="14">
        <f ca="1">AH13/1000*AH14*Parameters!$K$10</f>
        <v>40.953000000000003</v>
      </c>
      <c r="AI16" s="14">
        <f ca="1">AI13/1000*AI14*Parameters!$K$10</f>
        <v>40.953000000000003</v>
      </c>
      <c r="AJ16" s="14">
        <f ca="1">AJ13/1000*AJ14*Parameters!$K$10</f>
        <v>40.953000000000003</v>
      </c>
      <c r="AK16" s="14">
        <f ca="1">AK13/1000*AK14*Parameters!$K$10</f>
        <v>40.953000000000003</v>
      </c>
      <c r="AL16" s="14">
        <f ca="1">AL13/1000*AL14*Parameters!$K$10</f>
        <v>40.953000000000003</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period_Non-dairy cattle</v>
      </c>
      <c r="B18" s="25" t="s">
        <v>165</v>
      </c>
      <c r="C18" s="25" t="s">
        <v>152</v>
      </c>
      <c r="D18" s="77" t="str">
        <f ca="1">VLOOKUP(A18,Parameters,4,0)</f>
        <v>-</v>
      </c>
      <c r="E18" s="46" t="str">
        <f t="shared" ref="E18:E110" si="2">$A$1</f>
        <v>Non-dairy cattle</v>
      </c>
      <c r="F18" s="77" t="str">
        <f ca="1">VLOOKUP(A18,Parameters,6,0)</f>
        <v>Days</v>
      </c>
      <c r="G18" s="223"/>
      <c r="H18" s="14">
        <f ca="1">INDEX(Parameters,MATCH($A18,Parameters!$A:$A,0),MATCH(H$3,Parameters!$8:$8,0))</f>
        <v>180</v>
      </c>
      <c r="I18" s="14">
        <f ca="1">INDEX(Parameters,MATCH($A18,Parameters!$A:$A,0),MATCH(I$3,Parameters!$8:$8,0))</f>
        <v>180</v>
      </c>
      <c r="J18" s="14">
        <f ca="1">INDEX(Parameters,MATCH($A18,Parameters!$A:$A,0),MATCH(J$3,Parameters!$8:$8,0))</f>
        <v>180</v>
      </c>
      <c r="K18" s="14">
        <f ca="1">INDEX(Parameters,MATCH($A18,Parameters!$A:$A,0),MATCH(K$3,Parameters!$8:$8,0))</f>
        <v>180</v>
      </c>
      <c r="L18" s="14">
        <f ca="1">INDEX(Parameters,MATCH($A18,Parameters!$A:$A,0),MATCH(L$3,Parameters!$8:$8,0))</f>
        <v>180</v>
      </c>
      <c r="M18" s="14">
        <f ca="1">INDEX(Parameters,MATCH($A18,Parameters!$A:$A,0),MATCH(M$3,Parameters!$8:$8,0))</f>
        <v>180</v>
      </c>
      <c r="N18" s="14">
        <f ca="1">INDEX(Parameters,MATCH($A18,Parameters!$A:$A,0),MATCH(N$3,Parameters!$8:$8,0))</f>
        <v>180</v>
      </c>
      <c r="O18" s="14">
        <f ca="1">INDEX(Parameters,MATCH($A18,Parameters!$A:$A,0),MATCH(O$3,Parameters!$8:$8,0))</f>
        <v>180</v>
      </c>
      <c r="P18" s="14">
        <f ca="1">INDEX(Parameters,MATCH($A18,Parameters!$A:$A,0),MATCH(P$3,Parameters!$8:$8,0))</f>
        <v>180</v>
      </c>
      <c r="Q18" s="14">
        <f ca="1">INDEX(Parameters,MATCH($A18,Parameters!$A:$A,0),MATCH(Q$3,Parameters!$8:$8,0))</f>
        <v>180</v>
      </c>
      <c r="R18" s="14">
        <f ca="1">INDEX(Parameters,MATCH($A18,Parameters!$A:$A,0),MATCH(R$3,Parameters!$8:$8,0))</f>
        <v>180</v>
      </c>
      <c r="S18" s="14">
        <f ca="1">INDEX(Parameters,MATCH($A18,Parameters!$A:$A,0),MATCH(S$3,Parameters!$8:$8,0))</f>
        <v>180</v>
      </c>
      <c r="T18" s="14">
        <f ca="1">INDEX(Parameters,MATCH($A18,Parameters!$A:$A,0),MATCH(T$3,Parameters!$8:$8,0))</f>
        <v>180</v>
      </c>
      <c r="U18" s="14">
        <f ca="1">INDEX(Parameters,MATCH($A18,Parameters!$A:$A,0),MATCH(U$3,Parameters!$8:$8,0))</f>
        <v>180</v>
      </c>
      <c r="V18" s="14">
        <f ca="1">INDEX(Parameters,MATCH($A18,Parameters!$A:$A,0),MATCH(V$3,Parameters!$8:$8,0))</f>
        <v>180</v>
      </c>
      <c r="W18" s="14">
        <f ca="1">INDEX(Parameters,MATCH($A18,Parameters!$A:$A,0),MATCH(W$3,Parameters!$8:$8,0))</f>
        <v>180</v>
      </c>
      <c r="X18" s="14">
        <f ca="1">INDEX(Parameters,MATCH($A18,Parameters!$A:$A,0),MATCH(X$3,Parameters!$8:$8,0))</f>
        <v>180</v>
      </c>
      <c r="Y18" s="14">
        <f ca="1">INDEX(Parameters,MATCH($A18,Parameters!$A:$A,0),MATCH(Y$3,Parameters!$8:$8,0))</f>
        <v>180</v>
      </c>
      <c r="Z18" s="14">
        <f ca="1">INDEX(Parameters,MATCH($A18,Parameters!$A:$A,0),MATCH(Z$3,Parameters!$8:$8,0))</f>
        <v>180</v>
      </c>
      <c r="AA18" s="14">
        <f ca="1">INDEX(Parameters,MATCH($A18,Parameters!$A:$A,0),MATCH(AA$3,Parameters!$8:$8,0))</f>
        <v>180</v>
      </c>
      <c r="AB18" s="14">
        <f ca="1">INDEX(Parameters,MATCH($A18,Parameters!$A:$A,0),MATCH(AB$3,Parameters!$8:$8,0))</f>
        <v>180</v>
      </c>
      <c r="AC18" s="14">
        <f ca="1">INDEX(Parameters,MATCH($A18,Parameters!$A:$A,0),MATCH(AC$3,Parameters!$8:$8,0))</f>
        <v>180</v>
      </c>
      <c r="AD18" s="14">
        <f ca="1">INDEX(Parameters,MATCH($A18,Parameters!$A:$A,0),MATCH(AD$3,Parameters!$8:$8,0))</f>
        <v>180</v>
      </c>
      <c r="AE18" s="14">
        <f ca="1">INDEX(Parameters,MATCH($A18,Parameters!$A:$A,0),MATCH(AE$3,Parameters!$8:$8,0))</f>
        <v>180</v>
      </c>
      <c r="AF18" s="14">
        <f ca="1">INDEX(Parameters,MATCH($A18,Parameters!$A:$A,0),MATCH(AF$3,Parameters!$8:$8,0))</f>
        <v>180</v>
      </c>
      <c r="AG18" s="14">
        <f ca="1">INDEX(Parameters,MATCH($A18,Parameters!$A:$A,0),MATCH(AG$3,Parameters!$8:$8,0))</f>
        <v>180</v>
      </c>
      <c r="AH18" s="14">
        <f ca="1">INDEX(Parameters,MATCH($A18,Parameters!$A:$A,0),MATCH(AH$3,Parameters!$8:$8,0))</f>
        <v>180</v>
      </c>
      <c r="AI18" s="14">
        <f ca="1">INDEX(Parameters,MATCH($A18,Parameters!$A:$A,0),MATCH(AI$3,Parameters!$8:$8,0))</f>
        <v>180</v>
      </c>
      <c r="AJ18" s="14">
        <f ca="1">INDEX(Parameters,MATCH($A18,Parameters!$A:$A,0),MATCH(AJ$3,Parameters!$8:$8,0))</f>
        <v>180</v>
      </c>
      <c r="AK18" s="14">
        <f ca="1">INDEX(Parameters,MATCH($A18,Parameters!$A:$A,0),MATCH(AK$3,Parameters!$8:$8,0))</f>
        <v>180</v>
      </c>
      <c r="AL18" s="14">
        <f ca="1">INDEX(Parameters,MATCH($A18,Parameters!$A:$A,0),MATCH(AL$3,Parameters!$8:$8,0))</f>
        <v>180</v>
      </c>
      <c r="AM18" s="14"/>
      <c r="AN18" s="14"/>
      <c r="AO18" s="14"/>
      <c r="AP18" s="14"/>
      <c r="AQ18" s="14"/>
    </row>
    <row r="19" spans="1:43" x14ac:dyDescent="0.25">
      <c r="A19" s="66" t="str">
        <f t="shared" ref="A19:A20" si="3">C19&amp;"_"&amp;E19</f>
        <v>Proportion of N excreted as TAN_Non-dairy cattle</v>
      </c>
      <c r="B19" s="25" t="s">
        <v>165</v>
      </c>
      <c r="C19" s="25" t="s">
        <v>486</v>
      </c>
      <c r="D19" s="77" t="str">
        <f ca="1">VLOOKUP(A19,Parameters,4,0)</f>
        <v>-</v>
      </c>
      <c r="E19" s="46" t="str">
        <f t="shared" si="2"/>
        <v>Non-dairy cattle</v>
      </c>
      <c r="F19" s="77" t="str">
        <f ca="1">VLOOKUP(A19,Parameters,6,0)</f>
        <v>Fraction</v>
      </c>
      <c r="G19" s="223"/>
      <c r="H19" s="162">
        <f ca="1">INDEX(Parameters,MATCH($A19,Parameters!$A:$A,0),MATCH(H$3,Parameters!$8:$8,0))</f>
        <v>0.6</v>
      </c>
      <c r="I19" s="162">
        <f ca="1">INDEX(Parameters,MATCH($A19,Parameters!$A:$A,0),MATCH(I$3,Parameters!$8:$8,0))</f>
        <v>0.6</v>
      </c>
      <c r="J19" s="162">
        <f ca="1">INDEX(Parameters,MATCH($A19,Parameters!$A:$A,0),MATCH(J$3,Parameters!$8:$8,0))</f>
        <v>0.6</v>
      </c>
      <c r="K19" s="162">
        <f ca="1">INDEX(Parameters,MATCH($A19,Parameters!$A:$A,0),MATCH(K$3,Parameters!$8:$8,0))</f>
        <v>0.6</v>
      </c>
      <c r="L19" s="162">
        <f ca="1">INDEX(Parameters,MATCH($A19,Parameters!$A:$A,0),MATCH(L$3,Parameters!$8:$8,0))</f>
        <v>0.6</v>
      </c>
      <c r="M19" s="162">
        <f ca="1">INDEX(Parameters,MATCH($A19,Parameters!$A:$A,0),MATCH(M$3,Parameters!$8:$8,0))</f>
        <v>0.6</v>
      </c>
      <c r="N19" s="162">
        <f ca="1">INDEX(Parameters,MATCH($A19,Parameters!$A:$A,0),MATCH(N$3,Parameters!$8:$8,0))</f>
        <v>0.6</v>
      </c>
      <c r="O19" s="162">
        <f ca="1">INDEX(Parameters,MATCH($A19,Parameters!$A:$A,0),MATCH(O$3,Parameters!$8:$8,0))</f>
        <v>0.6</v>
      </c>
      <c r="P19" s="162">
        <f ca="1">INDEX(Parameters,MATCH($A19,Parameters!$A:$A,0),MATCH(P$3,Parameters!$8:$8,0))</f>
        <v>0.6</v>
      </c>
      <c r="Q19" s="162">
        <f ca="1">INDEX(Parameters,MATCH($A19,Parameters!$A:$A,0),MATCH(Q$3,Parameters!$8:$8,0))</f>
        <v>0.6</v>
      </c>
      <c r="R19" s="162">
        <f ca="1">INDEX(Parameters,MATCH($A19,Parameters!$A:$A,0),MATCH(R$3,Parameters!$8:$8,0))</f>
        <v>0.6</v>
      </c>
      <c r="S19" s="162">
        <f ca="1">INDEX(Parameters,MATCH($A19,Parameters!$A:$A,0),MATCH(S$3,Parameters!$8:$8,0))</f>
        <v>0.6</v>
      </c>
      <c r="T19" s="162">
        <f ca="1">INDEX(Parameters,MATCH($A19,Parameters!$A:$A,0),MATCH(T$3,Parameters!$8:$8,0))</f>
        <v>0.6</v>
      </c>
      <c r="U19" s="162">
        <f ca="1">INDEX(Parameters,MATCH($A19,Parameters!$A:$A,0),MATCH(U$3,Parameters!$8:$8,0))</f>
        <v>0.6</v>
      </c>
      <c r="V19" s="162">
        <f ca="1">INDEX(Parameters,MATCH($A19,Parameters!$A:$A,0),MATCH(V$3,Parameters!$8:$8,0))</f>
        <v>0.6</v>
      </c>
      <c r="W19" s="162">
        <f ca="1">INDEX(Parameters,MATCH($A19,Parameters!$A:$A,0),MATCH(W$3,Parameters!$8:$8,0))</f>
        <v>0.6</v>
      </c>
      <c r="X19" s="162">
        <f ca="1">INDEX(Parameters,MATCH($A19,Parameters!$A:$A,0),MATCH(X$3,Parameters!$8:$8,0))</f>
        <v>0.6</v>
      </c>
      <c r="Y19" s="162">
        <f ca="1">INDEX(Parameters,MATCH($A19,Parameters!$A:$A,0),MATCH(Y$3,Parameters!$8:$8,0))</f>
        <v>0.6</v>
      </c>
      <c r="Z19" s="162">
        <f ca="1">INDEX(Parameters,MATCH($A19,Parameters!$A:$A,0),MATCH(Z$3,Parameters!$8:$8,0))</f>
        <v>0.6</v>
      </c>
      <c r="AA19" s="162">
        <f ca="1">INDEX(Parameters,MATCH($A19,Parameters!$A:$A,0),MATCH(AA$3,Parameters!$8:$8,0))</f>
        <v>0.6</v>
      </c>
      <c r="AB19" s="162">
        <f ca="1">INDEX(Parameters,MATCH($A19,Parameters!$A:$A,0),MATCH(AB$3,Parameters!$8:$8,0))</f>
        <v>0.6</v>
      </c>
      <c r="AC19" s="162">
        <f ca="1">INDEX(Parameters,MATCH($A19,Parameters!$A:$A,0),MATCH(AC$3,Parameters!$8:$8,0))</f>
        <v>0.6</v>
      </c>
      <c r="AD19" s="162">
        <f ca="1">INDEX(Parameters,MATCH($A19,Parameters!$A:$A,0),MATCH(AD$3,Parameters!$8:$8,0))</f>
        <v>0.6</v>
      </c>
      <c r="AE19" s="162">
        <f ca="1">INDEX(Parameters,MATCH($A19,Parameters!$A:$A,0),MATCH(AE$3,Parameters!$8:$8,0))</f>
        <v>0.6</v>
      </c>
      <c r="AF19" s="162">
        <f ca="1">INDEX(Parameters,MATCH($A19,Parameters!$A:$A,0),MATCH(AF$3,Parameters!$8:$8,0))</f>
        <v>0.6</v>
      </c>
      <c r="AG19" s="162">
        <f ca="1">INDEX(Parameters,MATCH($A19,Parameters!$A:$A,0),MATCH(AG$3,Parameters!$8:$8,0))</f>
        <v>0.6</v>
      </c>
      <c r="AH19" s="162">
        <f ca="1">INDEX(Parameters,MATCH($A19,Parameters!$A:$A,0),MATCH(AH$3,Parameters!$8:$8,0))</f>
        <v>0.6</v>
      </c>
      <c r="AI19" s="162">
        <f ca="1">INDEX(Parameters,MATCH($A19,Parameters!$A:$A,0),MATCH(AI$3,Parameters!$8:$8,0))</f>
        <v>0.6</v>
      </c>
      <c r="AJ19" s="162">
        <f ca="1">INDEX(Parameters,MATCH($A19,Parameters!$A:$A,0),MATCH(AJ$3,Parameters!$8:$8,0))</f>
        <v>0.6</v>
      </c>
      <c r="AK19" s="162">
        <f ca="1">INDEX(Parameters,MATCH($A19,Parameters!$A:$A,0),MATCH(AK$3,Parameters!$8:$8,0))</f>
        <v>0.6</v>
      </c>
      <c r="AL19" s="162">
        <f ca="1">INDEX(Parameters,MATCH($A19,Parameters!$A:$A,0),MATCH(AL$3,Parameters!$8:$8,0))</f>
        <v>0.6</v>
      </c>
      <c r="AM19" s="162"/>
      <c r="AN19" s="162"/>
      <c r="AO19" s="162"/>
      <c r="AP19" s="162"/>
      <c r="AQ19" s="162"/>
    </row>
    <row r="20" spans="1:43" x14ac:dyDescent="0.25">
      <c r="A20" s="66" t="str">
        <f t="shared" si="3"/>
        <v>Prop excreta on yards_Non-dairy cattle</v>
      </c>
      <c r="B20" s="25" t="s">
        <v>165</v>
      </c>
      <c r="C20" s="25" t="s">
        <v>480</v>
      </c>
      <c r="D20" s="77" t="str">
        <f ca="1">VLOOKUP(A20,Parameters,4,0)</f>
        <v>-</v>
      </c>
      <c r="E20" s="46" t="str">
        <f t="shared" si="2"/>
        <v>Non-dairy cattle</v>
      </c>
      <c r="F20" s="77" t="str">
        <f ca="1">VLOOKUP(A20,Parameters,6,0)</f>
        <v>Fraction</v>
      </c>
      <c r="G20" s="224"/>
      <c r="H20" s="14">
        <f ca="1">INDEX(Parameters,MATCH($A20,Parameters!$A:$A,0),MATCH(H$3,Parameters!$8:$8,0))</f>
        <v>0.1</v>
      </c>
      <c r="I20" s="14">
        <f ca="1">INDEX(Parameters,MATCH($A20,Parameters!$A:$A,0),MATCH(I$3,Parameters!$8:$8,0))</f>
        <v>0.1</v>
      </c>
      <c r="J20" s="14">
        <f ca="1">INDEX(Parameters,MATCH($A20,Parameters!$A:$A,0),MATCH(J$3,Parameters!$8:$8,0))</f>
        <v>0.1</v>
      </c>
      <c r="K20" s="14">
        <f ca="1">INDEX(Parameters,MATCH($A20,Parameters!$A:$A,0),MATCH(K$3,Parameters!$8:$8,0))</f>
        <v>0.1</v>
      </c>
      <c r="L20" s="14">
        <f ca="1">INDEX(Parameters,MATCH($A20,Parameters!$A:$A,0),MATCH(L$3,Parameters!$8:$8,0))</f>
        <v>0.1</v>
      </c>
      <c r="M20" s="14">
        <f ca="1">INDEX(Parameters,MATCH($A20,Parameters!$A:$A,0),MATCH(M$3,Parameters!$8:$8,0))</f>
        <v>0.1</v>
      </c>
      <c r="N20" s="14">
        <f ca="1">INDEX(Parameters,MATCH($A20,Parameters!$A:$A,0),MATCH(N$3,Parameters!$8:$8,0))</f>
        <v>0.1</v>
      </c>
      <c r="O20" s="14">
        <f ca="1">INDEX(Parameters,MATCH($A20,Parameters!$A:$A,0),MATCH(O$3,Parameters!$8:$8,0))</f>
        <v>0.1</v>
      </c>
      <c r="P20" s="14">
        <f ca="1">INDEX(Parameters,MATCH($A20,Parameters!$A:$A,0),MATCH(P$3,Parameters!$8:$8,0))</f>
        <v>0.1</v>
      </c>
      <c r="Q20" s="14">
        <f ca="1">INDEX(Parameters,MATCH($A20,Parameters!$A:$A,0),MATCH(Q$3,Parameters!$8:$8,0))</f>
        <v>0.1</v>
      </c>
      <c r="R20" s="14">
        <f ca="1">INDEX(Parameters,MATCH($A20,Parameters!$A:$A,0),MATCH(R$3,Parameters!$8:$8,0))</f>
        <v>0.1</v>
      </c>
      <c r="S20" s="14">
        <f ca="1">INDEX(Parameters,MATCH($A20,Parameters!$A:$A,0),MATCH(S$3,Parameters!$8:$8,0))</f>
        <v>0.1</v>
      </c>
      <c r="T20" s="14">
        <f ca="1">INDEX(Parameters,MATCH($A20,Parameters!$A:$A,0),MATCH(T$3,Parameters!$8:$8,0))</f>
        <v>0.1</v>
      </c>
      <c r="U20" s="14">
        <f ca="1">INDEX(Parameters,MATCH($A20,Parameters!$A:$A,0),MATCH(U$3,Parameters!$8:$8,0))</f>
        <v>0.1</v>
      </c>
      <c r="V20" s="14">
        <f ca="1">INDEX(Parameters,MATCH($A20,Parameters!$A:$A,0),MATCH(V$3,Parameters!$8:$8,0))</f>
        <v>0.1</v>
      </c>
      <c r="W20" s="14">
        <f ca="1">INDEX(Parameters,MATCH($A20,Parameters!$A:$A,0),MATCH(W$3,Parameters!$8:$8,0))</f>
        <v>0.1</v>
      </c>
      <c r="X20" s="14">
        <f ca="1">INDEX(Parameters,MATCH($A20,Parameters!$A:$A,0),MATCH(X$3,Parameters!$8:$8,0))</f>
        <v>0.1</v>
      </c>
      <c r="Y20" s="14">
        <f ca="1">INDEX(Parameters,MATCH($A20,Parameters!$A:$A,0),MATCH(Y$3,Parameters!$8:$8,0))</f>
        <v>0.1</v>
      </c>
      <c r="Z20" s="14">
        <f ca="1">INDEX(Parameters,MATCH($A20,Parameters!$A:$A,0),MATCH(Z$3,Parameters!$8:$8,0))</f>
        <v>0.1</v>
      </c>
      <c r="AA20" s="14">
        <f ca="1">INDEX(Parameters,MATCH($A20,Parameters!$A:$A,0),MATCH(AA$3,Parameters!$8:$8,0))</f>
        <v>0.1</v>
      </c>
      <c r="AB20" s="14">
        <f ca="1">INDEX(Parameters,MATCH($A20,Parameters!$A:$A,0),MATCH(AB$3,Parameters!$8:$8,0))</f>
        <v>0.1</v>
      </c>
      <c r="AC20" s="14">
        <f ca="1">INDEX(Parameters,MATCH($A20,Parameters!$A:$A,0),MATCH(AC$3,Parameters!$8:$8,0))</f>
        <v>0.1</v>
      </c>
      <c r="AD20" s="14">
        <f ca="1">INDEX(Parameters,MATCH($A20,Parameters!$A:$A,0),MATCH(AD$3,Parameters!$8:$8,0))</f>
        <v>0.1</v>
      </c>
      <c r="AE20" s="14">
        <f ca="1">INDEX(Parameters,MATCH($A20,Parameters!$A:$A,0),MATCH(AE$3,Parameters!$8:$8,0))</f>
        <v>0.1</v>
      </c>
      <c r="AF20" s="14">
        <f ca="1">INDEX(Parameters,MATCH($A20,Parameters!$A:$A,0),MATCH(AF$3,Parameters!$8:$8,0))</f>
        <v>0.1</v>
      </c>
      <c r="AG20" s="14">
        <f ca="1">INDEX(Parameters,MATCH($A20,Parameters!$A:$A,0),MATCH(AG$3,Parameters!$8:$8,0))</f>
        <v>0.1</v>
      </c>
      <c r="AH20" s="14">
        <f ca="1">INDEX(Parameters,MATCH($A20,Parameters!$A:$A,0),MATCH(AH$3,Parameters!$8:$8,0))</f>
        <v>0.1</v>
      </c>
      <c r="AI20" s="14">
        <f ca="1">INDEX(Parameters,MATCH($A20,Parameters!$A:$A,0),MATCH(AI$3,Parameters!$8:$8,0))</f>
        <v>0.1</v>
      </c>
      <c r="AJ20" s="14">
        <f ca="1">INDEX(Parameters,MATCH($A20,Parameters!$A:$A,0),MATCH(AJ$3,Parameters!$8:$8,0))</f>
        <v>0.1</v>
      </c>
      <c r="AK20" s="14">
        <f ca="1">INDEX(Parameters,MATCH($A20,Parameters!$A:$A,0),MATCH(AK$3,Parameters!$8:$8,0))</f>
        <v>0.1</v>
      </c>
      <c r="AL20" s="14">
        <f ca="1">INDEX(Parameters,MATCH($A20,Parameters!$A:$A,0),MATCH(AL$3,Parameters!$8:$8,0))</f>
        <v>0.1</v>
      </c>
      <c r="AM20" s="14"/>
      <c r="AN20" s="14"/>
      <c r="AO20" s="14"/>
      <c r="AP20" s="14"/>
      <c r="AQ20" s="14"/>
    </row>
    <row r="21" spans="1:43" ht="18" x14ac:dyDescent="0.35">
      <c r="A21" s="89" t="s">
        <v>303</v>
      </c>
      <c r="B21" s="25" t="s">
        <v>165</v>
      </c>
      <c r="C21" s="73" t="s">
        <v>281</v>
      </c>
      <c r="D21" s="25" t="s">
        <v>153</v>
      </c>
      <c r="E21" s="46" t="str">
        <f t="shared" si="2"/>
        <v>Non-dairy cattle</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Non-dairy cattle</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Non-dairy cattle</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Non-dairy cattle</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Non-dairy cattle</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Non-dairy cattle</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Non-dairy cattle</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Non-dairy cattle</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Non-dairy cattle</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Non-dairy cattle</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Xhouse_slurry_Non-dairy cattle</v>
      </c>
      <c r="B33" s="25" t="s">
        <v>165</v>
      </c>
      <c r="C33" s="119" t="s">
        <v>442</v>
      </c>
      <c r="D33" s="77" t="str">
        <f>VLOOKUP(A33,Parameters,4,0)</f>
        <v>-</v>
      </c>
      <c r="E33" s="46" t="str">
        <f t="shared" si="2"/>
        <v>Non-dairy cattle</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Non-dairy cattle</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Non-dairy cattle</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Non-dairy cattle</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Non-dairy cattle</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Non-dairy cattle</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Non-dairy cattle</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Non-dairy cattle</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Non-dairy cattle</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EF_NH3_house_slurry_Non-dairy cattle</v>
      </c>
      <c r="B43" s="25" t="s">
        <v>165</v>
      </c>
      <c r="C43" s="2" t="s">
        <v>178</v>
      </c>
      <c r="D43" s="77" t="str">
        <f ca="1">VLOOKUP(A43,Parameters,4,0)</f>
        <v>NH3-N</v>
      </c>
      <c r="E43" s="46" t="str">
        <f t="shared" si="2"/>
        <v>Non-dairy cattle</v>
      </c>
      <c r="F43" s="77" t="str">
        <f ca="1">VLOOKUP(A43,Parameters,6,0)</f>
        <v>Fraction TAN</v>
      </c>
      <c r="G43" s="175"/>
      <c r="H43" s="14">
        <f ca="1">INDEX(Parameters,MATCH($A43,Parameters!$A:$A,0),MATCH(H$3,Parameters!$8:$8,0))</f>
        <v>0.24</v>
      </c>
      <c r="I43" s="14">
        <f ca="1">INDEX(Parameters,MATCH($A43,Parameters!$A:$A,0),MATCH(I$3,Parameters!$8:$8,0))</f>
        <v>0.24</v>
      </c>
      <c r="J43" s="14">
        <f ca="1">INDEX(Parameters,MATCH($A43,Parameters!$A:$A,0),MATCH(J$3,Parameters!$8:$8,0))</f>
        <v>0.24</v>
      </c>
      <c r="K43" s="14">
        <f ca="1">INDEX(Parameters,MATCH($A43,Parameters!$A:$A,0),MATCH(K$3,Parameters!$8:$8,0))</f>
        <v>0.24</v>
      </c>
      <c r="L43" s="14">
        <f ca="1">INDEX(Parameters,MATCH($A43,Parameters!$A:$A,0),MATCH(L$3,Parameters!$8:$8,0))</f>
        <v>0.24</v>
      </c>
      <c r="M43" s="14">
        <f ca="1">INDEX(Parameters,MATCH($A43,Parameters!$A:$A,0),MATCH(M$3,Parameters!$8:$8,0))</f>
        <v>0.24</v>
      </c>
      <c r="N43" s="14">
        <f ca="1">INDEX(Parameters,MATCH($A43,Parameters!$A:$A,0),MATCH(N$3,Parameters!$8:$8,0))</f>
        <v>0.24</v>
      </c>
      <c r="O43" s="14">
        <f ca="1">INDEX(Parameters,MATCH($A43,Parameters!$A:$A,0),MATCH(O$3,Parameters!$8:$8,0))</f>
        <v>0.24</v>
      </c>
      <c r="P43" s="14">
        <f ca="1">INDEX(Parameters,MATCH($A43,Parameters!$A:$A,0),MATCH(P$3,Parameters!$8:$8,0))</f>
        <v>0.24</v>
      </c>
      <c r="Q43" s="14">
        <f ca="1">INDEX(Parameters,MATCH($A43,Parameters!$A:$A,0),MATCH(Q$3,Parameters!$8:$8,0))</f>
        <v>0.24</v>
      </c>
      <c r="R43" s="14">
        <f ca="1">INDEX(Parameters,MATCH($A43,Parameters!$A:$A,0),MATCH(R$3,Parameters!$8:$8,0))</f>
        <v>0.24</v>
      </c>
      <c r="S43" s="14">
        <f ca="1">INDEX(Parameters,MATCH($A43,Parameters!$A:$A,0),MATCH(S$3,Parameters!$8:$8,0))</f>
        <v>0.24</v>
      </c>
      <c r="T43" s="14">
        <f ca="1">INDEX(Parameters,MATCH($A43,Parameters!$A:$A,0),MATCH(T$3,Parameters!$8:$8,0))</f>
        <v>0.24</v>
      </c>
      <c r="U43" s="14">
        <f ca="1">INDEX(Parameters,MATCH($A43,Parameters!$A:$A,0),MATCH(U$3,Parameters!$8:$8,0))</f>
        <v>0.24</v>
      </c>
      <c r="V43" s="14">
        <f ca="1">INDEX(Parameters,MATCH($A43,Parameters!$A:$A,0),MATCH(V$3,Parameters!$8:$8,0))</f>
        <v>0.24</v>
      </c>
      <c r="W43" s="14">
        <f ca="1">INDEX(Parameters,MATCH($A43,Parameters!$A:$A,0),MATCH(W$3,Parameters!$8:$8,0))</f>
        <v>0.24</v>
      </c>
      <c r="X43" s="14">
        <f ca="1">INDEX(Parameters,MATCH($A43,Parameters!$A:$A,0),MATCH(X$3,Parameters!$8:$8,0))</f>
        <v>0.24</v>
      </c>
      <c r="Y43" s="14">
        <f ca="1">INDEX(Parameters,MATCH($A43,Parameters!$A:$A,0),MATCH(Y$3,Parameters!$8:$8,0))</f>
        <v>0.24</v>
      </c>
      <c r="Z43" s="14">
        <f ca="1">INDEX(Parameters,MATCH($A43,Parameters!$A:$A,0),MATCH(Z$3,Parameters!$8:$8,0))</f>
        <v>0.24</v>
      </c>
      <c r="AA43" s="14">
        <f ca="1">INDEX(Parameters,MATCH($A43,Parameters!$A:$A,0),MATCH(AA$3,Parameters!$8:$8,0))</f>
        <v>0.24</v>
      </c>
      <c r="AB43" s="14">
        <f ca="1">INDEX(Parameters,MATCH($A43,Parameters!$A:$A,0),MATCH(AB$3,Parameters!$8:$8,0))</f>
        <v>0.24</v>
      </c>
      <c r="AC43" s="14">
        <f ca="1">INDEX(Parameters,MATCH($A43,Parameters!$A:$A,0),MATCH(AC$3,Parameters!$8:$8,0))</f>
        <v>0.24</v>
      </c>
      <c r="AD43" s="14">
        <f ca="1">INDEX(Parameters,MATCH($A43,Parameters!$A:$A,0),MATCH(AD$3,Parameters!$8:$8,0))</f>
        <v>0.24</v>
      </c>
      <c r="AE43" s="14">
        <f ca="1">INDEX(Parameters,MATCH($A43,Parameters!$A:$A,0),MATCH(AE$3,Parameters!$8:$8,0))</f>
        <v>0.24</v>
      </c>
      <c r="AF43" s="14">
        <f ca="1">INDEX(Parameters,MATCH($A43,Parameters!$A:$A,0),MATCH(AF$3,Parameters!$8:$8,0))</f>
        <v>0.24</v>
      </c>
      <c r="AG43" s="14">
        <f ca="1">INDEX(Parameters,MATCH($A43,Parameters!$A:$A,0),MATCH(AG$3,Parameters!$8:$8,0))</f>
        <v>0.24</v>
      </c>
      <c r="AH43" s="14">
        <f ca="1">INDEX(Parameters,MATCH($A43,Parameters!$A:$A,0),MATCH(AH$3,Parameters!$8:$8,0))</f>
        <v>0.24</v>
      </c>
      <c r="AI43" s="14">
        <f ca="1">INDEX(Parameters,MATCH($A43,Parameters!$A:$A,0),MATCH(AI$3,Parameters!$8:$8,0))</f>
        <v>0.24</v>
      </c>
      <c r="AJ43" s="14">
        <f ca="1">INDEX(Parameters,MATCH($A43,Parameters!$A:$A,0),MATCH(AJ$3,Parameters!$8:$8,0))</f>
        <v>0.24</v>
      </c>
      <c r="AK43" s="14">
        <f ca="1">INDEX(Parameters,MATCH($A43,Parameters!$A:$A,0),MATCH(AK$3,Parameters!$8:$8,0))</f>
        <v>0.24</v>
      </c>
      <c r="AL43" s="14">
        <f ca="1">INDEX(Parameters,MATCH($A43,Parameters!$A:$A,0),MATCH(AL$3,Parameters!$8:$8,0))</f>
        <v>0.24</v>
      </c>
      <c r="AM43" s="14"/>
      <c r="AN43" s="14"/>
      <c r="AO43" s="14"/>
      <c r="AP43" s="14"/>
      <c r="AQ43" s="14"/>
    </row>
    <row r="44" spans="1:43" x14ac:dyDescent="0.25">
      <c r="A44" s="66" t="str">
        <f t="shared" si="20"/>
        <v>EF_NH3_house_solid_Non-dairy cattle</v>
      </c>
      <c r="B44" s="25" t="s">
        <v>165</v>
      </c>
      <c r="C44" s="2" t="s">
        <v>177</v>
      </c>
      <c r="D44" s="77" t="str">
        <f ca="1">VLOOKUP(A44,Parameters,4,0)</f>
        <v>NH3-N</v>
      </c>
      <c r="E44" s="46" t="str">
        <f t="shared" si="2"/>
        <v>Non-dairy cattle</v>
      </c>
      <c r="F44" s="77" t="str">
        <f ca="1">VLOOKUP(A44,Parameters,6,0)</f>
        <v>Fraction TAN</v>
      </c>
      <c r="G44" s="175"/>
      <c r="H44" s="14">
        <f ca="1">INDEX(Parameters,MATCH($A44,Parameters!$A:$A,0),MATCH(H$3,Parameters!$8:$8,0))</f>
        <v>0.08</v>
      </c>
      <c r="I44" s="14">
        <f ca="1">INDEX(Parameters,MATCH($A44,Parameters!$A:$A,0),MATCH(I$3,Parameters!$8:$8,0))</f>
        <v>0.08</v>
      </c>
      <c r="J44" s="14">
        <f ca="1">INDEX(Parameters,MATCH($A44,Parameters!$A:$A,0),MATCH(J$3,Parameters!$8:$8,0))</f>
        <v>0.08</v>
      </c>
      <c r="K44" s="14">
        <f ca="1">INDEX(Parameters,MATCH($A44,Parameters!$A:$A,0),MATCH(K$3,Parameters!$8:$8,0))</f>
        <v>0.08</v>
      </c>
      <c r="L44" s="14">
        <f ca="1">INDEX(Parameters,MATCH($A44,Parameters!$A:$A,0),MATCH(L$3,Parameters!$8:$8,0))</f>
        <v>0.08</v>
      </c>
      <c r="M44" s="14">
        <f ca="1">INDEX(Parameters,MATCH($A44,Parameters!$A:$A,0),MATCH(M$3,Parameters!$8:$8,0))</f>
        <v>0.08</v>
      </c>
      <c r="N44" s="14">
        <f ca="1">INDEX(Parameters,MATCH($A44,Parameters!$A:$A,0),MATCH(N$3,Parameters!$8:$8,0))</f>
        <v>0.08</v>
      </c>
      <c r="O44" s="14">
        <f ca="1">INDEX(Parameters,MATCH($A44,Parameters!$A:$A,0),MATCH(O$3,Parameters!$8:$8,0))</f>
        <v>0.08</v>
      </c>
      <c r="P44" s="14">
        <f ca="1">INDEX(Parameters,MATCH($A44,Parameters!$A:$A,0),MATCH(P$3,Parameters!$8:$8,0))</f>
        <v>0.08</v>
      </c>
      <c r="Q44" s="14">
        <f ca="1">INDEX(Parameters,MATCH($A44,Parameters!$A:$A,0),MATCH(Q$3,Parameters!$8:$8,0))</f>
        <v>0.08</v>
      </c>
      <c r="R44" s="14">
        <f ca="1">INDEX(Parameters,MATCH($A44,Parameters!$A:$A,0),MATCH(R$3,Parameters!$8:$8,0))</f>
        <v>0.08</v>
      </c>
      <c r="S44" s="14">
        <f ca="1">INDEX(Parameters,MATCH($A44,Parameters!$A:$A,0),MATCH(S$3,Parameters!$8:$8,0))</f>
        <v>0.08</v>
      </c>
      <c r="T44" s="14">
        <f ca="1">INDEX(Parameters,MATCH($A44,Parameters!$A:$A,0),MATCH(T$3,Parameters!$8:$8,0))</f>
        <v>0.08</v>
      </c>
      <c r="U44" s="14">
        <f ca="1">INDEX(Parameters,MATCH($A44,Parameters!$A:$A,0),MATCH(U$3,Parameters!$8:$8,0))</f>
        <v>0.08</v>
      </c>
      <c r="V44" s="14">
        <f ca="1">INDEX(Parameters,MATCH($A44,Parameters!$A:$A,0),MATCH(V$3,Parameters!$8:$8,0))</f>
        <v>0.08</v>
      </c>
      <c r="W44" s="14">
        <f ca="1">INDEX(Parameters,MATCH($A44,Parameters!$A:$A,0),MATCH(W$3,Parameters!$8:$8,0))</f>
        <v>0.08</v>
      </c>
      <c r="X44" s="14">
        <f ca="1">INDEX(Parameters,MATCH($A44,Parameters!$A:$A,0),MATCH(X$3,Parameters!$8:$8,0))</f>
        <v>0.08</v>
      </c>
      <c r="Y44" s="14">
        <f ca="1">INDEX(Parameters,MATCH($A44,Parameters!$A:$A,0),MATCH(Y$3,Parameters!$8:$8,0))</f>
        <v>0.08</v>
      </c>
      <c r="Z44" s="14">
        <f ca="1">INDEX(Parameters,MATCH($A44,Parameters!$A:$A,0),MATCH(Z$3,Parameters!$8:$8,0))</f>
        <v>0.08</v>
      </c>
      <c r="AA44" s="14">
        <f ca="1">INDEX(Parameters,MATCH($A44,Parameters!$A:$A,0),MATCH(AA$3,Parameters!$8:$8,0))</f>
        <v>0.08</v>
      </c>
      <c r="AB44" s="14">
        <f ca="1">INDEX(Parameters,MATCH($A44,Parameters!$A:$A,0),MATCH(AB$3,Parameters!$8:$8,0))</f>
        <v>0.08</v>
      </c>
      <c r="AC44" s="14">
        <f ca="1">INDEX(Parameters,MATCH($A44,Parameters!$A:$A,0),MATCH(AC$3,Parameters!$8:$8,0))</f>
        <v>0.08</v>
      </c>
      <c r="AD44" s="14">
        <f ca="1">INDEX(Parameters,MATCH($A44,Parameters!$A:$A,0),MATCH(AD$3,Parameters!$8:$8,0))</f>
        <v>0.08</v>
      </c>
      <c r="AE44" s="14">
        <f ca="1">INDEX(Parameters,MATCH($A44,Parameters!$A:$A,0),MATCH(AE$3,Parameters!$8:$8,0))</f>
        <v>0.08</v>
      </c>
      <c r="AF44" s="14">
        <f ca="1">INDEX(Parameters,MATCH($A44,Parameters!$A:$A,0),MATCH(AF$3,Parameters!$8:$8,0))</f>
        <v>0.08</v>
      </c>
      <c r="AG44" s="14">
        <f ca="1">INDEX(Parameters,MATCH($A44,Parameters!$A:$A,0),MATCH(AG$3,Parameters!$8:$8,0))</f>
        <v>0.08</v>
      </c>
      <c r="AH44" s="14">
        <f ca="1">INDEX(Parameters,MATCH($A44,Parameters!$A:$A,0),MATCH(AH$3,Parameters!$8:$8,0))</f>
        <v>0.08</v>
      </c>
      <c r="AI44" s="14">
        <f ca="1">INDEX(Parameters,MATCH($A44,Parameters!$A:$A,0),MATCH(AI$3,Parameters!$8:$8,0))</f>
        <v>0.08</v>
      </c>
      <c r="AJ44" s="14">
        <f ca="1">INDEX(Parameters,MATCH($A44,Parameters!$A:$A,0),MATCH(AJ$3,Parameters!$8:$8,0))</f>
        <v>0.08</v>
      </c>
      <c r="AK44" s="14">
        <f ca="1">INDEX(Parameters,MATCH($A44,Parameters!$A:$A,0),MATCH(AK$3,Parameters!$8:$8,0))</f>
        <v>0.08</v>
      </c>
      <c r="AL44" s="14">
        <f ca="1">INDEX(Parameters,MATCH($A44,Parameters!$A:$A,0),MATCH(AL$3,Parameters!$8:$8,0))</f>
        <v>0.08</v>
      </c>
      <c r="AM44" s="14"/>
      <c r="AN44" s="14"/>
      <c r="AO44" s="14"/>
      <c r="AP44" s="14"/>
      <c r="AQ44" s="14"/>
    </row>
    <row r="45" spans="1:43" x14ac:dyDescent="0.25">
      <c r="A45" s="66" t="str">
        <f t="shared" si="20"/>
        <v>EF_NH3_yard_Non-dairy cattle</v>
      </c>
      <c r="B45" s="25" t="s">
        <v>165</v>
      </c>
      <c r="C45" s="2" t="s">
        <v>487</v>
      </c>
      <c r="D45" s="77" t="str">
        <f ca="1">VLOOKUP(A45,Parameters,4,0)</f>
        <v>NH3-N</v>
      </c>
      <c r="E45" s="46" t="str">
        <f t="shared" si="2"/>
        <v>Non-dairy cattle</v>
      </c>
      <c r="F45" s="77" t="str">
        <f ca="1">VLOOKUP(A45,Parameters,6,0)</f>
        <v>Fraction TAN</v>
      </c>
      <c r="G45" s="215"/>
      <c r="H45" s="14">
        <f ca="1">INDEX(Parameters,MATCH($A45,Parameters!$A:$A,0),MATCH(H$3,Parameters!$8:$8,0))</f>
        <v>0.53</v>
      </c>
      <c r="I45" s="14">
        <f ca="1">INDEX(Parameters,MATCH($A45,Parameters!$A:$A,0),MATCH(I$3,Parameters!$8:$8,0))</f>
        <v>0.53</v>
      </c>
      <c r="J45" s="14">
        <f ca="1">INDEX(Parameters,MATCH($A45,Parameters!$A:$A,0),MATCH(J$3,Parameters!$8:$8,0))</f>
        <v>0.53</v>
      </c>
      <c r="K45" s="14">
        <f ca="1">INDEX(Parameters,MATCH($A45,Parameters!$A:$A,0),MATCH(K$3,Parameters!$8:$8,0))</f>
        <v>0.53</v>
      </c>
      <c r="L45" s="14">
        <f ca="1">INDEX(Parameters,MATCH($A45,Parameters!$A:$A,0),MATCH(L$3,Parameters!$8:$8,0))</f>
        <v>0.53</v>
      </c>
      <c r="M45" s="14">
        <f ca="1">INDEX(Parameters,MATCH($A45,Parameters!$A:$A,0),MATCH(M$3,Parameters!$8:$8,0))</f>
        <v>0.53</v>
      </c>
      <c r="N45" s="14">
        <f ca="1">INDEX(Parameters,MATCH($A45,Parameters!$A:$A,0),MATCH(N$3,Parameters!$8:$8,0))</f>
        <v>0.53</v>
      </c>
      <c r="O45" s="14">
        <f ca="1">INDEX(Parameters,MATCH($A45,Parameters!$A:$A,0),MATCH(O$3,Parameters!$8:$8,0))</f>
        <v>0.53</v>
      </c>
      <c r="P45" s="14">
        <f ca="1">INDEX(Parameters,MATCH($A45,Parameters!$A:$A,0),MATCH(P$3,Parameters!$8:$8,0))</f>
        <v>0.53</v>
      </c>
      <c r="Q45" s="14">
        <f ca="1">INDEX(Parameters,MATCH($A45,Parameters!$A:$A,0),MATCH(Q$3,Parameters!$8:$8,0))</f>
        <v>0.53</v>
      </c>
      <c r="R45" s="14">
        <f ca="1">INDEX(Parameters,MATCH($A45,Parameters!$A:$A,0),MATCH(R$3,Parameters!$8:$8,0))</f>
        <v>0.53</v>
      </c>
      <c r="S45" s="14">
        <f ca="1">INDEX(Parameters,MATCH($A45,Parameters!$A:$A,0),MATCH(S$3,Parameters!$8:$8,0))</f>
        <v>0.53</v>
      </c>
      <c r="T45" s="14">
        <f ca="1">INDEX(Parameters,MATCH($A45,Parameters!$A:$A,0),MATCH(T$3,Parameters!$8:$8,0))</f>
        <v>0.53</v>
      </c>
      <c r="U45" s="14">
        <f ca="1">INDEX(Parameters,MATCH($A45,Parameters!$A:$A,0),MATCH(U$3,Parameters!$8:$8,0))</f>
        <v>0.53</v>
      </c>
      <c r="V45" s="14">
        <f ca="1">INDEX(Parameters,MATCH($A45,Parameters!$A:$A,0),MATCH(V$3,Parameters!$8:$8,0))</f>
        <v>0.53</v>
      </c>
      <c r="W45" s="14">
        <f ca="1">INDEX(Parameters,MATCH($A45,Parameters!$A:$A,0),MATCH(W$3,Parameters!$8:$8,0))</f>
        <v>0.53</v>
      </c>
      <c r="X45" s="14">
        <f ca="1">INDEX(Parameters,MATCH($A45,Parameters!$A:$A,0),MATCH(X$3,Parameters!$8:$8,0))</f>
        <v>0.53</v>
      </c>
      <c r="Y45" s="14">
        <f ca="1">INDEX(Parameters,MATCH($A45,Parameters!$A:$A,0),MATCH(Y$3,Parameters!$8:$8,0))</f>
        <v>0.53</v>
      </c>
      <c r="Z45" s="14">
        <f ca="1">INDEX(Parameters,MATCH($A45,Parameters!$A:$A,0),MATCH(Z$3,Parameters!$8:$8,0))</f>
        <v>0.53</v>
      </c>
      <c r="AA45" s="14">
        <f ca="1">INDEX(Parameters,MATCH($A45,Parameters!$A:$A,0),MATCH(AA$3,Parameters!$8:$8,0))</f>
        <v>0.53</v>
      </c>
      <c r="AB45" s="14">
        <f ca="1">INDEX(Parameters,MATCH($A45,Parameters!$A:$A,0),MATCH(AB$3,Parameters!$8:$8,0))</f>
        <v>0.53</v>
      </c>
      <c r="AC45" s="14">
        <f ca="1">INDEX(Parameters,MATCH($A45,Parameters!$A:$A,0),MATCH(AC$3,Parameters!$8:$8,0))</f>
        <v>0.53</v>
      </c>
      <c r="AD45" s="14">
        <f ca="1">INDEX(Parameters,MATCH($A45,Parameters!$A:$A,0),MATCH(AD$3,Parameters!$8:$8,0))</f>
        <v>0.53</v>
      </c>
      <c r="AE45" s="14">
        <f ca="1">INDEX(Parameters,MATCH($A45,Parameters!$A:$A,0),MATCH(AE$3,Parameters!$8:$8,0))</f>
        <v>0.53</v>
      </c>
      <c r="AF45" s="14">
        <f ca="1">INDEX(Parameters,MATCH($A45,Parameters!$A:$A,0),MATCH(AF$3,Parameters!$8:$8,0))</f>
        <v>0.53</v>
      </c>
      <c r="AG45" s="14">
        <f ca="1">INDEX(Parameters,MATCH($A45,Parameters!$A:$A,0),MATCH(AG$3,Parameters!$8:$8,0))</f>
        <v>0.53</v>
      </c>
      <c r="AH45" s="14">
        <f ca="1">INDEX(Parameters,MATCH($A45,Parameters!$A:$A,0),MATCH(AH$3,Parameters!$8:$8,0))</f>
        <v>0.53</v>
      </c>
      <c r="AI45" s="14">
        <f ca="1">INDEX(Parameters,MATCH($A45,Parameters!$A:$A,0),MATCH(AI$3,Parameters!$8:$8,0))</f>
        <v>0.53</v>
      </c>
      <c r="AJ45" s="14">
        <f ca="1">INDEX(Parameters,MATCH($A45,Parameters!$A:$A,0),MATCH(AJ$3,Parameters!$8:$8,0))</f>
        <v>0.53</v>
      </c>
      <c r="AK45" s="14">
        <f ca="1">INDEX(Parameters,MATCH($A45,Parameters!$A:$A,0),MATCH(AK$3,Parameters!$8:$8,0))</f>
        <v>0.53</v>
      </c>
      <c r="AL45" s="14">
        <f ca="1">INDEX(Parameters,MATCH($A45,Parameters!$A:$A,0),MATCH(AL$3,Parameters!$8:$8,0))</f>
        <v>0.53</v>
      </c>
      <c r="AM45" s="14"/>
      <c r="AN45" s="14"/>
      <c r="AO45" s="14"/>
      <c r="AP45" s="14"/>
      <c r="AQ45" s="14"/>
    </row>
    <row r="46" spans="1:43" ht="18" x14ac:dyDescent="0.35">
      <c r="A46" s="89" t="s">
        <v>306</v>
      </c>
      <c r="B46" s="25" t="s">
        <v>165</v>
      </c>
      <c r="C46" s="73" t="s">
        <v>274</v>
      </c>
      <c r="D46" s="2" t="s">
        <v>252</v>
      </c>
      <c r="E46" s="46" t="str">
        <f t="shared" si="2"/>
        <v>Non-dairy cattle</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Non-dairy cattle</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Non-dairy cattle</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Straw_Non-dairy cattle</v>
      </c>
      <c r="B50" s="25" t="s">
        <v>165</v>
      </c>
      <c r="C50" s="25" t="s">
        <v>169</v>
      </c>
      <c r="D50" s="77" t="str">
        <f ca="1">VLOOKUP(A50,Parameters,4,0)</f>
        <v>-</v>
      </c>
      <c r="E50" s="46" t="str">
        <f t="shared" si="2"/>
        <v>Non-dairy cattle</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N_added_in_straw_Non-dairy cattle</v>
      </c>
      <c r="B51" s="25" t="s">
        <v>165</v>
      </c>
      <c r="C51" s="2" t="s">
        <v>173</v>
      </c>
      <c r="D51" s="77" t="str">
        <f ca="1">VLOOKUP(A51,Parameters,4,0)</f>
        <v>-</v>
      </c>
      <c r="E51" s="46" t="str">
        <f t="shared" si="2"/>
        <v>Non-dairy cattle</v>
      </c>
      <c r="F51" s="77" t="str">
        <f ca="1">VLOOKUP(A51,Parameters,6,0)</f>
        <v>kg/animal/yr</v>
      </c>
      <c r="G51" s="175"/>
      <c r="H51" s="56">
        <f ca="1">INDEX(Parameters,MATCH($A51,Parameters!$A:$A,0),MATCH(H$3,Parameters!$8:$8,0))</f>
        <v>2</v>
      </c>
      <c r="I51" s="56">
        <f ca="1">INDEX(Parameters,MATCH($A51,Parameters!$A:$A,0),MATCH(I$3,Parameters!$8:$8,0))</f>
        <v>2</v>
      </c>
      <c r="J51" s="56">
        <f ca="1">INDEX(Parameters,MATCH($A51,Parameters!$A:$A,0),MATCH(J$3,Parameters!$8:$8,0))</f>
        <v>2</v>
      </c>
      <c r="K51" s="56">
        <f ca="1">INDEX(Parameters,MATCH($A51,Parameters!$A:$A,0),MATCH(K$3,Parameters!$8:$8,0))</f>
        <v>2</v>
      </c>
      <c r="L51" s="56">
        <f ca="1">INDEX(Parameters,MATCH($A51,Parameters!$A:$A,0),MATCH(L$3,Parameters!$8:$8,0))</f>
        <v>2</v>
      </c>
      <c r="M51" s="56">
        <f ca="1">INDEX(Parameters,MATCH($A51,Parameters!$A:$A,0),MATCH(M$3,Parameters!$8:$8,0))</f>
        <v>2</v>
      </c>
      <c r="N51" s="56">
        <f ca="1">INDEX(Parameters,MATCH($A51,Parameters!$A:$A,0),MATCH(N$3,Parameters!$8:$8,0))</f>
        <v>2</v>
      </c>
      <c r="O51" s="56">
        <f ca="1">INDEX(Parameters,MATCH($A51,Parameters!$A:$A,0),MATCH(O$3,Parameters!$8:$8,0))</f>
        <v>2</v>
      </c>
      <c r="P51" s="56">
        <f ca="1">INDEX(Parameters,MATCH($A51,Parameters!$A:$A,0),MATCH(P$3,Parameters!$8:$8,0))</f>
        <v>2</v>
      </c>
      <c r="Q51" s="56">
        <f ca="1">INDEX(Parameters,MATCH($A51,Parameters!$A:$A,0),MATCH(Q$3,Parameters!$8:$8,0))</f>
        <v>2</v>
      </c>
      <c r="R51" s="56">
        <f ca="1">INDEX(Parameters,MATCH($A51,Parameters!$A:$A,0),MATCH(R$3,Parameters!$8:$8,0))</f>
        <v>2</v>
      </c>
      <c r="S51" s="56">
        <f ca="1">INDEX(Parameters,MATCH($A51,Parameters!$A:$A,0),MATCH(S$3,Parameters!$8:$8,0))</f>
        <v>2</v>
      </c>
      <c r="T51" s="56">
        <f ca="1">INDEX(Parameters,MATCH($A51,Parameters!$A:$A,0),MATCH(T$3,Parameters!$8:$8,0))</f>
        <v>2</v>
      </c>
      <c r="U51" s="56">
        <f ca="1">INDEX(Parameters,MATCH($A51,Parameters!$A:$A,0),MATCH(U$3,Parameters!$8:$8,0))</f>
        <v>2</v>
      </c>
      <c r="V51" s="56">
        <f ca="1">INDEX(Parameters,MATCH($A51,Parameters!$A:$A,0),MATCH(V$3,Parameters!$8:$8,0))</f>
        <v>2</v>
      </c>
      <c r="W51" s="56">
        <f ca="1">INDEX(Parameters,MATCH($A51,Parameters!$A:$A,0),MATCH(W$3,Parameters!$8:$8,0))</f>
        <v>2</v>
      </c>
      <c r="X51" s="56">
        <f ca="1">INDEX(Parameters,MATCH($A51,Parameters!$A:$A,0),MATCH(X$3,Parameters!$8:$8,0))</f>
        <v>2</v>
      </c>
      <c r="Y51" s="56">
        <f ca="1">INDEX(Parameters,MATCH($A51,Parameters!$A:$A,0),MATCH(Y$3,Parameters!$8:$8,0))</f>
        <v>2</v>
      </c>
      <c r="Z51" s="56">
        <f ca="1">INDEX(Parameters,MATCH($A51,Parameters!$A:$A,0),MATCH(Z$3,Parameters!$8:$8,0))</f>
        <v>2</v>
      </c>
      <c r="AA51" s="56">
        <f ca="1">INDEX(Parameters,MATCH($A51,Parameters!$A:$A,0),MATCH(AA$3,Parameters!$8:$8,0))</f>
        <v>2</v>
      </c>
      <c r="AB51" s="56">
        <f ca="1">INDEX(Parameters,MATCH($A51,Parameters!$A:$A,0),MATCH(AB$3,Parameters!$8:$8,0))</f>
        <v>2</v>
      </c>
      <c r="AC51" s="56">
        <f ca="1">INDEX(Parameters,MATCH($A51,Parameters!$A:$A,0),MATCH(AC$3,Parameters!$8:$8,0))</f>
        <v>2</v>
      </c>
      <c r="AD51" s="56">
        <f ca="1">INDEX(Parameters,MATCH($A51,Parameters!$A:$A,0),MATCH(AD$3,Parameters!$8:$8,0))</f>
        <v>2</v>
      </c>
      <c r="AE51" s="56">
        <f ca="1">INDEX(Parameters,MATCH($A51,Parameters!$A:$A,0),MATCH(AE$3,Parameters!$8:$8,0))</f>
        <v>2</v>
      </c>
      <c r="AF51" s="56">
        <f ca="1">INDEX(Parameters,MATCH($A51,Parameters!$A:$A,0),MATCH(AF$3,Parameters!$8:$8,0))</f>
        <v>2</v>
      </c>
      <c r="AG51" s="56">
        <f ca="1">INDEX(Parameters,MATCH($A51,Parameters!$A:$A,0),MATCH(AG$3,Parameters!$8:$8,0))</f>
        <v>2</v>
      </c>
      <c r="AH51" s="56">
        <f ca="1">INDEX(Parameters,MATCH($A51,Parameters!$A:$A,0),MATCH(AH$3,Parameters!$8:$8,0))</f>
        <v>2</v>
      </c>
      <c r="AI51" s="56">
        <f ca="1">INDEX(Parameters,MATCH($A51,Parameters!$A:$A,0),MATCH(AI$3,Parameters!$8:$8,0))</f>
        <v>2</v>
      </c>
      <c r="AJ51" s="56">
        <f ca="1">INDEX(Parameters,MATCH($A51,Parameters!$A:$A,0),MATCH(AJ$3,Parameters!$8:$8,0))</f>
        <v>2</v>
      </c>
      <c r="AK51" s="56">
        <f ca="1">INDEX(Parameters,MATCH($A51,Parameters!$A:$A,0),MATCH(AK$3,Parameters!$8:$8,0))</f>
        <v>2</v>
      </c>
      <c r="AL51" s="56">
        <f ca="1">INDEX(Parameters,MATCH($A51,Parameters!$A:$A,0),MATCH(AL$3,Parameters!$8:$8,0))</f>
        <v>2</v>
      </c>
      <c r="AM51" s="56"/>
      <c r="AN51" s="56"/>
      <c r="AO51" s="56"/>
      <c r="AP51" s="56"/>
      <c r="AQ51" s="56"/>
    </row>
    <row r="52" spans="1:43" ht="18" x14ac:dyDescent="0.35">
      <c r="A52" s="68"/>
      <c r="B52" s="25" t="s">
        <v>165</v>
      </c>
      <c r="C52" s="63" t="s">
        <v>184</v>
      </c>
      <c r="D52" s="25" t="s">
        <v>153</v>
      </c>
      <c r="E52" s="46" t="str">
        <f t="shared" si="2"/>
        <v>Non-dairy cattle</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fimm_Non-dairy cattle</v>
      </c>
      <c r="B53" s="25" t="s">
        <v>165</v>
      </c>
      <c r="C53" s="63" t="s">
        <v>185</v>
      </c>
      <c r="D53" s="77" t="str">
        <f ca="1">VLOOKUP(A53,Parameters,4,0)</f>
        <v>N</v>
      </c>
      <c r="E53" s="46" t="str">
        <f t="shared" si="2"/>
        <v>Non-dairy cattle</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Non-dairy cattle</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Non-dairy cattle</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Non-dairy cattle</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xstore_slurry_Non-dairy cattle</v>
      </c>
      <c r="B58" s="25" t="s">
        <v>165</v>
      </c>
      <c r="C58" s="63" t="s">
        <v>380</v>
      </c>
      <c r="D58" s="77" t="str">
        <f>VLOOKUP(A58,Parameters,4,0)</f>
        <v>-</v>
      </c>
      <c r="E58" s="46" t="str">
        <f t="shared" si="2"/>
        <v>Non-dairy cattle</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xstore_solid_Non-dairy cattle</v>
      </c>
      <c r="B59" s="25" t="s">
        <v>165</v>
      </c>
      <c r="C59" s="63" t="s">
        <v>190</v>
      </c>
      <c r="D59" s="77" t="str">
        <f>VLOOKUP(A59,Parameters,4,0)</f>
        <v>-</v>
      </c>
      <c r="E59" s="46" t="str">
        <f t="shared" si="2"/>
        <v>Non-dairy cattle</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Non-dairy cattle</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Non-dairy cattle</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Non-dairy cattle</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Non-dairy cattle</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xbiogas_slurry_Non-dairy cattle</v>
      </c>
      <c r="B65" s="25" t="s">
        <v>165</v>
      </c>
      <c r="C65" s="63" t="s">
        <v>287</v>
      </c>
      <c r="D65" s="77" t="str">
        <f>VLOOKUP(A65,Parameters,4,0)</f>
        <v>-</v>
      </c>
      <c r="E65" s="46" t="str">
        <f t="shared" si="2"/>
        <v>Non-dairy cattle</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Non-dairy cattle</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Non-dairy cattle</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xbiogas_solid_Non-dairy cattle</v>
      </c>
      <c r="B68" s="25" t="s">
        <v>165</v>
      </c>
      <c r="C68" s="101" t="s">
        <v>367</v>
      </c>
      <c r="D68" s="77" t="str">
        <f>VLOOKUP(A68,Parameters,4,0)</f>
        <v>-</v>
      </c>
      <c r="E68" s="46" t="str">
        <f t="shared" si="2"/>
        <v>Non-dairy cattle</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Non-dairy cattle</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Non-dairy cattle</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Non-dairy cattle</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Non-dairy cattle</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Non-dairy cattle</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Non-dairy cattle</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fmin_Non-dairy cattle</v>
      </c>
      <c r="B77" s="25" t="s">
        <v>165</v>
      </c>
      <c r="C77" s="42" t="s">
        <v>195</v>
      </c>
      <c r="D77" s="77" t="str">
        <f ca="1">VLOOKUP(A77,Parameters,4,0)</f>
        <v>N</v>
      </c>
      <c r="E77" s="46" t="str">
        <f t="shared" si="2"/>
        <v>Non-dairy cattle</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Non-dairy cattle</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90" si="46">C80&amp;"_"&amp;E80</f>
        <v>EF_NH3_storage_slurry_Non-dairy cattle</v>
      </c>
      <c r="B80" s="25" t="s">
        <v>165</v>
      </c>
      <c r="C80" s="2" t="s">
        <v>209</v>
      </c>
      <c r="D80" s="77" t="str">
        <f t="shared" ref="D80:D90" ca="1" si="47">VLOOKUP(A80,Parameters,4,0)</f>
        <v>NH3-N</v>
      </c>
      <c r="E80" s="46" t="str">
        <f t="shared" si="2"/>
        <v>Non-dairy cattle</v>
      </c>
      <c r="F80" s="77" t="str">
        <f t="shared" ref="F80:F90" ca="1" si="48">VLOOKUP(A80,Parameters,6,0)</f>
        <v>Fraction TAN</v>
      </c>
      <c r="G80" s="175"/>
      <c r="H80" s="62">
        <f ca="1">INDEX(Parameters,MATCH($A80,Parameters!$A:$A,0),MATCH(H$3,Parameters!$8:$8,0))</f>
        <v>0.25</v>
      </c>
      <c r="I80" s="62">
        <f ca="1">INDEX(Parameters,MATCH($A80,Parameters!$A:$A,0),MATCH(I$3,Parameters!$8:$8,0))</f>
        <v>0.25</v>
      </c>
      <c r="J80" s="62">
        <f ca="1">INDEX(Parameters,MATCH($A80,Parameters!$A:$A,0),MATCH(J$3,Parameters!$8:$8,0))</f>
        <v>0.25</v>
      </c>
      <c r="K80" s="62">
        <f ca="1">INDEX(Parameters,MATCH($A80,Parameters!$A:$A,0),MATCH(K$3,Parameters!$8:$8,0))</f>
        <v>0.25</v>
      </c>
      <c r="L80" s="62">
        <f ca="1">INDEX(Parameters,MATCH($A80,Parameters!$A:$A,0),MATCH(L$3,Parameters!$8:$8,0))</f>
        <v>0.25</v>
      </c>
      <c r="M80" s="62">
        <f ca="1">INDEX(Parameters,MATCH($A80,Parameters!$A:$A,0),MATCH(M$3,Parameters!$8:$8,0))</f>
        <v>0.25</v>
      </c>
      <c r="N80" s="62">
        <f ca="1">INDEX(Parameters,MATCH($A80,Parameters!$A:$A,0),MATCH(N$3,Parameters!$8:$8,0))</f>
        <v>0.25</v>
      </c>
      <c r="O80" s="62">
        <f ca="1">INDEX(Parameters,MATCH($A80,Parameters!$A:$A,0),MATCH(O$3,Parameters!$8:$8,0))</f>
        <v>0.25</v>
      </c>
      <c r="P80" s="62">
        <f ca="1">INDEX(Parameters,MATCH($A80,Parameters!$A:$A,0),MATCH(P$3,Parameters!$8:$8,0))</f>
        <v>0.25</v>
      </c>
      <c r="Q80" s="62">
        <f ca="1">INDEX(Parameters,MATCH($A80,Parameters!$A:$A,0),MATCH(Q$3,Parameters!$8:$8,0))</f>
        <v>0.25</v>
      </c>
      <c r="R80" s="62">
        <f ca="1">INDEX(Parameters,MATCH($A80,Parameters!$A:$A,0),MATCH(R$3,Parameters!$8:$8,0))</f>
        <v>0.25</v>
      </c>
      <c r="S80" s="62">
        <f ca="1">INDEX(Parameters,MATCH($A80,Parameters!$A:$A,0),MATCH(S$3,Parameters!$8:$8,0))</f>
        <v>0.25</v>
      </c>
      <c r="T80" s="62">
        <f ca="1">INDEX(Parameters,MATCH($A80,Parameters!$A:$A,0),MATCH(T$3,Parameters!$8:$8,0))</f>
        <v>0.25</v>
      </c>
      <c r="U80" s="62">
        <f ca="1">INDEX(Parameters,MATCH($A80,Parameters!$A:$A,0),MATCH(U$3,Parameters!$8:$8,0))</f>
        <v>0.25</v>
      </c>
      <c r="V80" s="62">
        <f ca="1">INDEX(Parameters,MATCH($A80,Parameters!$A:$A,0),MATCH(V$3,Parameters!$8:$8,0))</f>
        <v>0.25</v>
      </c>
      <c r="W80" s="62">
        <f ca="1">INDEX(Parameters,MATCH($A80,Parameters!$A:$A,0),MATCH(W$3,Parameters!$8:$8,0))</f>
        <v>0.25</v>
      </c>
      <c r="X80" s="62">
        <f ca="1">INDEX(Parameters,MATCH($A80,Parameters!$A:$A,0),MATCH(X$3,Parameters!$8:$8,0))</f>
        <v>0.25</v>
      </c>
      <c r="Y80" s="62">
        <f ca="1">INDEX(Parameters,MATCH($A80,Parameters!$A:$A,0),MATCH(Y$3,Parameters!$8:$8,0))</f>
        <v>0.25</v>
      </c>
      <c r="Z80" s="62">
        <f ca="1">INDEX(Parameters,MATCH($A80,Parameters!$A:$A,0),MATCH(Z$3,Parameters!$8:$8,0))</f>
        <v>0.25</v>
      </c>
      <c r="AA80" s="62">
        <f ca="1">INDEX(Parameters,MATCH($A80,Parameters!$A:$A,0),MATCH(AA$3,Parameters!$8:$8,0))</f>
        <v>0.25</v>
      </c>
      <c r="AB80" s="62">
        <f ca="1">INDEX(Parameters,MATCH($A80,Parameters!$A:$A,0),MATCH(AB$3,Parameters!$8:$8,0))</f>
        <v>0.25</v>
      </c>
      <c r="AC80" s="62">
        <f ca="1">INDEX(Parameters,MATCH($A80,Parameters!$A:$A,0),MATCH(AC$3,Parameters!$8:$8,0))</f>
        <v>0.25</v>
      </c>
      <c r="AD80" s="62">
        <f ca="1">INDEX(Parameters,MATCH($A80,Parameters!$A:$A,0),MATCH(AD$3,Parameters!$8:$8,0))</f>
        <v>0.25</v>
      </c>
      <c r="AE80" s="62">
        <f ca="1">INDEX(Parameters,MATCH($A80,Parameters!$A:$A,0),MATCH(AE$3,Parameters!$8:$8,0))</f>
        <v>0.25</v>
      </c>
      <c r="AF80" s="62">
        <f ca="1">INDEX(Parameters,MATCH($A80,Parameters!$A:$A,0),MATCH(AF$3,Parameters!$8:$8,0))</f>
        <v>0.25</v>
      </c>
      <c r="AG80" s="62">
        <f ca="1">INDEX(Parameters,MATCH($A80,Parameters!$A:$A,0),MATCH(AG$3,Parameters!$8:$8,0))</f>
        <v>0.25</v>
      </c>
      <c r="AH80" s="62">
        <f ca="1">INDEX(Parameters,MATCH($A80,Parameters!$A:$A,0),MATCH(AH$3,Parameters!$8:$8,0))</f>
        <v>0.25</v>
      </c>
      <c r="AI80" s="62">
        <f ca="1">INDEX(Parameters,MATCH($A80,Parameters!$A:$A,0),MATCH(AI$3,Parameters!$8:$8,0))</f>
        <v>0.25</v>
      </c>
      <c r="AJ80" s="62">
        <f ca="1">INDEX(Parameters,MATCH($A80,Parameters!$A:$A,0),MATCH(AJ$3,Parameters!$8:$8,0))</f>
        <v>0.25</v>
      </c>
      <c r="AK80" s="62">
        <f ca="1">INDEX(Parameters,MATCH($A80,Parameters!$A:$A,0),MATCH(AK$3,Parameters!$8:$8,0))</f>
        <v>0.25</v>
      </c>
      <c r="AL80" s="62">
        <f ca="1">INDEX(Parameters,MATCH($A80,Parameters!$A:$A,0),MATCH(AL$3,Parameters!$8:$8,0))</f>
        <v>0.25</v>
      </c>
      <c r="AM80" s="62"/>
      <c r="AN80" s="62"/>
      <c r="AO80" s="62"/>
      <c r="AP80" s="62"/>
      <c r="AQ80" s="62"/>
    </row>
    <row r="81" spans="1:43" x14ac:dyDescent="0.25">
      <c r="A81" s="66" t="str">
        <f t="shared" si="46"/>
        <v>EF_N2O_storage_slurry_with_natural_crust_Non-dairy cattle</v>
      </c>
      <c r="B81" s="25" t="s">
        <v>165</v>
      </c>
      <c r="C81" s="2" t="s">
        <v>614</v>
      </c>
      <c r="D81" s="77" t="str">
        <f t="shared" ca="1" si="47"/>
        <v>N2O-N</v>
      </c>
      <c r="E81" s="46" t="str">
        <f t="shared" si="2"/>
        <v>Non-dairy cattle</v>
      </c>
      <c r="F81" s="77" t="str">
        <f t="shared" ca="1" si="48"/>
        <v>Fraction TAN</v>
      </c>
      <c r="G81" s="175" t="s">
        <v>675</v>
      </c>
      <c r="H81" s="56">
        <f ca="1">INDEX(Parameters,MATCH($A81,Parameters!$A:$A,0),MATCH(H$3,Parameters!$8:$8,0))</f>
        <v>0.01</v>
      </c>
      <c r="I81" s="56">
        <f ca="1">INDEX(Parameters,MATCH($A81,Parameters!$A:$A,0),MATCH(I$3,Parameters!$8:$8,0))</f>
        <v>0.01</v>
      </c>
      <c r="J81" s="56">
        <f ca="1">INDEX(Parameters,MATCH($A81,Parameters!$A:$A,0),MATCH(J$3,Parameters!$8:$8,0))</f>
        <v>0.01</v>
      </c>
      <c r="K81" s="56">
        <f ca="1">INDEX(Parameters,MATCH($A81,Parameters!$A:$A,0),MATCH(K$3,Parameters!$8:$8,0))</f>
        <v>0.01</v>
      </c>
      <c r="L81" s="56">
        <f ca="1">INDEX(Parameters,MATCH($A81,Parameters!$A:$A,0),MATCH(L$3,Parameters!$8:$8,0))</f>
        <v>0.01</v>
      </c>
      <c r="M81" s="56">
        <f ca="1">INDEX(Parameters,MATCH($A81,Parameters!$A:$A,0),MATCH(M$3,Parameters!$8:$8,0))</f>
        <v>0.01</v>
      </c>
      <c r="N81" s="56">
        <f ca="1">INDEX(Parameters,MATCH($A81,Parameters!$A:$A,0),MATCH(N$3,Parameters!$8:$8,0))</f>
        <v>0.01</v>
      </c>
      <c r="O81" s="56">
        <f ca="1">INDEX(Parameters,MATCH($A81,Parameters!$A:$A,0),MATCH(O$3,Parameters!$8:$8,0))</f>
        <v>0.01</v>
      </c>
      <c r="P81" s="56">
        <f ca="1">INDEX(Parameters,MATCH($A81,Parameters!$A:$A,0),MATCH(P$3,Parameters!$8:$8,0))</f>
        <v>0.01</v>
      </c>
      <c r="Q81" s="56">
        <f ca="1">INDEX(Parameters,MATCH($A81,Parameters!$A:$A,0),MATCH(Q$3,Parameters!$8:$8,0))</f>
        <v>0.01</v>
      </c>
      <c r="R81" s="56">
        <f ca="1">INDEX(Parameters,MATCH($A81,Parameters!$A:$A,0),MATCH(R$3,Parameters!$8:$8,0))</f>
        <v>0.01</v>
      </c>
      <c r="S81" s="56">
        <f ca="1">INDEX(Parameters,MATCH($A81,Parameters!$A:$A,0),MATCH(S$3,Parameters!$8:$8,0))</f>
        <v>0.01</v>
      </c>
      <c r="T81" s="56">
        <f ca="1">INDEX(Parameters,MATCH($A81,Parameters!$A:$A,0),MATCH(T$3,Parameters!$8:$8,0))</f>
        <v>0.01</v>
      </c>
      <c r="U81" s="56">
        <f ca="1">INDEX(Parameters,MATCH($A81,Parameters!$A:$A,0),MATCH(U$3,Parameters!$8:$8,0))</f>
        <v>0.01</v>
      </c>
      <c r="V81" s="56">
        <f ca="1">INDEX(Parameters,MATCH($A81,Parameters!$A:$A,0),MATCH(V$3,Parameters!$8:$8,0))</f>
        <v>0.01</v>
      </c>
      <c r="W81" s="56">
        <f ca="1">INDEX(Parameters,MATCH($A81,Parameters!$A:$A,0),MATCH(W$3,Parameters!$8:$8,0))</f>
        <v>0.01</v>
      </c>
      <c r="X81" s="56">
        <f ca="1">INDEX(Parameters,MATCH($A81,Parameters!$A:$A,0),MATCH(X$3,Parameters!$8:$8,0))</f>
        <v>0.01</v>
      </c>
      <c r="Y81" s="56">
        <f ca="1">INDEX(Parameters,MATCH($A81,Parameters!$A:$A,0),MATCH(Y$3,Parameters!$8:$8,0))</f>
        <v>0.01</v>
      </c>
      <c r="Z81" s="56">
        <f ca="1">INDEX(Parameters,MATCH($A81,Parameters!$A:$A,0),MATCH(Z$3,Parameters!$8:$8,0))</f>
        <v>0.01</v>
      </c>
      <c r="AA81" s="56">
        <f ca="1">INDEX(Parameters,MATCH($A81,Parameters!$A:$A,0),MATCH(AA$3,Parameters!$8:$8,0))</f>
        <v>0.01</v>
      </c>
      <c r="AB81" s="56">
        <f ca="1">INDEX(Parameters,MATCH($A81,Parameters!$A:$A,0),MATCH(AB$3,Parameters!$8:$8,0))</f>
        <v>0.01</v>
      </c>
      <c r="AC81" s="56">
        <f ca="1">INDEX(Parameters,MATCH($A81,Parameters!$A:$A,0),MATCH(AC$3,Parameters!$8:$8,0))</f>
        <v>0.01</v>
      </c>
      <c r="AD81" s="56">
        <f ca="1">INDEX(Parameters,MATCH($A81,Parameters!$A:$A,0),MATCH(AD$3,Parameters!$8:$8,0))</f>
        <v>0.01</v>
      </c>
      <c r="AE81" s="56">
        <f ca="1">INDEX(Parameters,MATCH($A81,Parameters!$A:$A,0),MATCH(AE$3,Parameters!$8:$8,0))</f>
        <v>0.01</v>
      </c>
      <c r="AF81" s="56">
        <f ca="1">INDEX(Parameters,MATCH($A81,Parameters!$A:$A,0),MATCH(AF$3,Parameters!$8:$8,0))</f>
        <v>0.01</v>
      </c>
      <c r="AG81" s="56">
        <f ca="1">INDEX(Parameters,MATCH($A81,Parameters!$A:$A,0),MATCH(AG$3,Parameters!$8:$8,0))</f>
        <v>0.01</v>
      </c>
      <c r="AH81" s="56">
        <f ca="1">INDEX(Parameters,MATCH($A81,Parameters!$A:$A,0),MATCH(AH$3,Parameters!$8:$8,0))</f>
        <v>0.01</v>
      </c>
      <c r="AI81" s="56">
        <f ca="1">INDEX(Parameters,MATCH($A81,Parameters!$A:$A,0),MATCH(AI$3,Parameters!$8:$8,0))</f>
        <v>0.01</v>
      </c>
      <c r="AJ81" s="56">
        <f ca="1">INDEX(Parameters,MATCH($A81,Parameters!$A:$A,0),MATCH(AJ$3,Parameters!$8:$8,0))</f>
        <v>0.01</v>
      </c>
      <c r="AK81" s="56">
        <f ca="1">INDEX(Parameters,MATCH($A81,Parameters!$A:$A,0),MATCH(AK$3,Parameters!$8:$8,0))</f>
        <v>0.01</v>
      </c>
      <c r="AL81" s="56">
        <f ca="1">INDEX(Parameters,MATCH($A81,Parameters!$A:$A,0),MATCH(AL$3,Parameters!$8:$8,0))</f>
        <v>0.01</v>
      </c>
      <c r="AM81" s="56"/>
      <c r="AN81" s="56"/>
      <c r="AO81" s="56"/>
      <c r="AP81" s="56"/>
      <c r="AQ81" s="56"/>
    </row>
    <row r="82" spans="1:43" x14ac:dyDescent="0.25">
      <c r="A82" s="66" t="str">
        <f t="shared" si="46"/>
        <v>EF_N2O_storage_slurry_without_natural_crust_Non-dairy cattle</v>
      </c>
      <c r="B82" s="25" t="s">
        <v>165</v>
      </c>
      <c r="C82" s="2" t="s">
        <v>615</v>
      </c>
      <c r="D82" s="77" t="str">
        <f t="shared" ca="1" si="47"/>
        <v>N2O-N</v>
      </c>
      <c r="E82" s="46" t="str">
        <f t="shared" si="2"/>
        <v>Non-dairy cattle</v>
      </c>
      <c r="F82" s="77" t="str">
        <f t="shared" ca="1" si="48"/>
        <v>Fraction TAN</v>
      </c>
      <c r="G82" s="175"/>
      <c r="H82" s="56">
        <f ca="1">INDEX(Parameters,MATCH($A82,Parameters!$A:$A,0),MATCH(H$3,Parameters!$8:$8,0))</f>
        <v>0</v>
      </c>
      <c r="I82" s="56">
        <f ca="1">INDEX(Parameters,MATCH($A82,Parameters!$A:$A,0),MATCH(I$3,Parameters!$8:$8,0))</f>
        <v>0</v>
      </c>
      <c r="J82" s="56">
        <f ca="1">INDEX(Parameters,MATCH($A82,Parameters!$A:$A,0),MATCH(J$3,Parameters!$8:$8,0))</f>
        <v>0</v>
      </c>
      <c r="K82" s="56">
        <f ca="1">INDEX(Parameters,MATCH($A82,Parameters!$A:$A,0),MATCH(K$3,Parameters!$8:$8,0))</f>
        <v>0</v>
      </c>
      <c r="L82" s="56">
        <f ca="1">INDEX(Parameters,MATCH($A82,Parameters!$A:$A,0),MATCH(L$3,Parameters!$8:$8,0))</f>
        <v>0</v>
      </c>
      <c r="M82" s="56">
        <f ca="1">INDEX(Parameters,MATCH($A82,Parameters!$A:$A,0),MATCH(M$3,Parameters!$8:$8,0))</f>
        <v>0</v>
      </c>
      <c r="N82" s="56">
        <f ca="1">INDEX(Parameters,MATCH($A82,Parameters!$A:$A,0),MATCH(N$3,Parameters!$8:$8,0))</f>
        <v>0</v>
      </c>
      <c r="O82" s="56">
        <f ca="1">INDEX(Parameters,MATCH($A82,Parameters!$A:$A,0),MATCH(O$3,Parameters!$8:$8,0))</f>
        <v>0</v>
      </c>
      <c r="P82" s="56">
        <f ca="1">INDEX(Parameters,MATCH($A82,Parameters!$A:$A,0),MATCH(P$3,Parameters!$8:$8,0))</f>
        <v>0</v>
      </c>
      <c r="Q82" s="56">
        <f ca="1">INDEX(Parameters,MATCH($A82,Parameters!$A:$A,0),MATCH(Q$3,Parameters!$8:$8,0))</f>
        <v>0</v>
      </c>
      <c r="R82" s="56">
        <f ca="1">INDEX(Parameters,MATCH($A82,Parameters!$A:$A,0),MATCH(R$3,Parameters!$8:$8,0))</f>
        <v>0</v>
      </c>
      <c r="S82" s="56">
        <f ca="1">INDEX(Parameters,MATCH($A82,Parameters!$A:$A,0),MATCH(S$3,Parameters!$8:$8,0))</f>
        <v>0</v>
      </c>
      <c r="T82" s="56">
        <f ca="1">INDEX(Parameters,MATCH($A82,Parameters!$A:$A,0),MATCH(T$3,Parameters!$8:$8,0))</f>
        <v>0</v>
      </c>
      <c r="U82" s="56">
        <f ca="1">INDEX(Parameters,MATCH($A82,Parameters!$A:$A,0),MATCH(U$3,Parameters!$8:$8,0))</f>
        <v>0</v>
      </c>
      <c r="V82" s="56">
        <f ca="1">INDEX(Parameters,MATCH($A82,Parameters!$A:$A,0),MATCH(V$3,Parameters!$8:$8,0))</f>
        <v>0</v>
      </c>
      <c r="W82" s="56">
        <f ca="1">INDEX(Parameters,MATCH($A82,Parameters!$A:$A,0),MATCH(W$3,Parameters!$8:$8,0))</f>
        <v>0</v>
      </c>
      <c r="X82" s="56">
        <f ca="1">INDEX(Parameters,MATCH($A82,Parameters!$A:$A,0),MATCH(X$3,Parameters!$8:$8,0))</f>
        <v>0</v>
      </c>
      <c r="Y82" s="56">
        <f ca="1">INDEX(Parameters,MATCH($A82,Parameters!$A:$A,0),MATCH(Y$3,Parameters!$8:$8,0))</f>
        <v>0</v>
      </c>
      <c r="Z82" s="56">
        <f ca="1">INDEX(Parameters,MATCH($A82,Parameters!$A:$A,0),MATCH(Z$3,Parameters!$8:$8,0))</f>
        <v>0</v>
      </c>
      <c r="AA82" s="56">
        <f ca="1">INDEX(Parameters,MATCH($A82,Parameters!$A:$A,0),MATCH(AA$3,Parameters!$8:$8,0))</f>
        <v>0</v>
      </c>
      <c r="AB82" s="56">
        <f ca="1">INDEX(Parameters,MATCH($A82,Parameters!$A:$A,0),MATCH(AB$3,Parameters!$8:$8,0))</f>
        <v>0</v>
      </c>
      <c r="AC82" s="56">
        <f ca="1">INDEX(Parameters,MATCH($A82,Parameters!$A:$A,0),MATCH(AC$3,Parameters!$8:$8,0))</f>
        <v>0</v>
      </c>
      <c r="AD82" s="56">
        <f ca="1">INDEX(Parameters,MATCH($A82,Parameters!$A:$A,0),MATCH(AD$3,Parameters!$8:$8,0))</f>
        <v>0</v>
      </c>
      <c r="AE82" s="56">
        <f ca="1">INDEX(Parameters,MATCH($A82,Parameters!$A:$A,0),MATCH(AE$3,Parameters!$8:$8,0))</f>
        <v>0</v>
      </c>
      <c r="AF82" s="56">
        <f ca="1">INDEX(Parameters,MATCH($A82,Parameters!$A:$A,0),MATCH(AF$3,Parameters!$8:$8,0))</f>
        <v>0</v>
      </c>
      <c r="AG82" s="56">
        <f ca="1">INDEX(Parameters,MATCH($A82,Parameters!$A:$A,0),MATCH(AG$3,Parameters!$8:$8,0))</f>
        <v>0</v>
      </c>
      <c r="AH82" s="56">
        <f ca="1">INDEX(Parameters,MATCH($A82,Parameters!$A:$A,0),MATCH(AH$3,Parameters!$8:$8,0))</f>
        <v>0</v>
      </c>
      <c r="AI82" s="56">
        <f ca="1">INDEX(Parameters,MATCH($A82,Parameters!$A:$A,0),MATCH(AI$3,Parameters!$8:$8,0))</f>
        <v>0</v>
      </c>
      <c r="AJ82" s="56">
        <f ca="1">INDEX(Parameters,MATCH($A82,Parameters!$A:$A,0),MATCH(AJ$3,Parameters!$8:$8,0))</f>
        <v>0</v>
      </c>
      <c r="AK82" s="56">
        <f ca="1">INDEX(Parameters,MATCH($A82,Parameters!$A:$A,0),MATCH(AK$3,Parameters!$8:$8,0))</f>
        <v>0</v>
      </c>
      <c r="AL82" s="56">
        <f ca="1">INDEX(Parameters,MATCH($A82,Parameters!$A:$A,0),MATCH(AL$3,Parameters!$8:$8,0))</f>
        <v>0</v>
      </c>
      <c r="AM82" s="56"/>
      <c r="AN82" s="56"/>
      <c r="AO82" s="56"/>
      <c r="AP82" s="56"/>
      <c r="AQ82" s="56"/>
    </row>
    <row r="83" spans="1:43" x14ac:dyDescent="0.25">
      <c r="A83" s="66" t="str">
        <f>C83&amp;"_"&amp;E83</f>
        <v>Proportion_with_natural_crust_Non-dairy cattle</v>
      </c>
      <c r="B83" s="25" t="s">
        <v>165</v>
      </c>
      <c r="C83" s="25" t="s">
        <v>622</v>
      </c>
      <c r="D83" s="25" t="s">
        <v>49</v>
      </c>
      <c r="E83" s="46" t="str">
        <f t="shared" si="2"/>
        <v>Non-dairy cattle</v>
      </c>
      <c r="F83" s="46" t="str">
        <f>INDEX(LivestockPop,MATCH($A83,'Step 1'!$A:$A,0),4)</f>
        <v>Fraction</v>
      </c>
      <c r="G83" s="175"/>
      <c r="H83" s="64">
        <f>INDEX(LivestockPop,MATCH($A83,'Step 1'!$A:$A,0),MATCH(H$3,'Step 1'!$33:$33,0))</f>
        <v>0.8</v>
      </c>
      <c r="I83" s="64">
        <f>INDEX(LivestockPop,MATCH($A83,'Step 1'!$A:$A,0),MATCH(I$3,'Step 1'!$33:$33,0))</f>
        <v>0.8</v>
      </c>
      <c r="J83" s="64">
        <f>INDEX(LivestockPop,MATCH($A83,'Step 1'!$A:$A,0),MATCH(J$3,'Step 1'!$33:$33,0))</f>
        <v>0.8</v>
      </c>
      <c r="K83" s="64">
        <f>INDEX(LivestockPop,MATCH($A83,'Step 1'!$A:$A,0),MATCH(K$3,'Step 1'!$33:$33,0))</f>
        <v>0.8</v>
      </c>
      <c r="L83" s="64">
        <f>INDEX(LivestockPop,MATCH($A83,'Step 1'!$A:$A,0),MATCH(L$3,'Step 1'!$33:$33,0))</f>
        <v>0.8</v>
      </c>
      <c r="M83" s="64">
        <f>INDEX(LivestockPop,MATCH($A83,'Step 1'!$A:$A,0),MATCH(M$3,'Step 1'!$33:$33,0))</f>
        <v>0.8</v>
      </c>
      <c r="N83" s="64">
        <f>INDEX(LivestockPop,MATCH($A83,'Step 1'!$A:$A,0),MATCH(N$3,'Step 1'!$33:$33,0))</f>
        <v>0.8</v>
      </c>
      <c r="O83" s="64">
        <f>INDEX(LivestockPop,MATCH($A83,'Step 1'!$A:$A,0),MATCH(O$3,'Step 1'!$33:$33,0))</f>
        <v>0.8</v>
      </c>
      <c r="P83" s="64">
        <f>INDEX(LivestockPop,MATCH($A83,'Step 1'!$A:$A,0),MATCH(P$3,'Step 1'!$33:$33,0))</f>
        <v>0.8</v>
      </c>
      <c r="Q83" s="64">
        <f>INDEX(LivestockPop,MATCH($A83,'Step 1'!$A:$A,0),MATCH(Q$3,'Step 1'!$33:$33,0))</f>
        <v>0.8</v>
      </c>
      <c r="R83" s="64">
        <f>INDEX(LivestockPop,MATCH($A83,'Step 1'!$A:$A,0),MATCH(R$3,'Step 1'!$33:$33,0))</f>
        <v>0.8</v>
      </c>
      <c r="S83" s="64">
        <f>INDEX(LivestockPop,MATCH($A83,'Step 1'!$A:$A,0),MATCH(S$3,'Step 1'!$33:$33,0))</f>
        <v>0.8</v>
      </c>
      <c r="T83" s="64">
        <f>INDEX(LivestockPop,MATCH($A83,'Step 1'!$A:$A,0),MATCH(T$3,'Step 1'!$33:$33,0))</f>
        <v>0.8</v>
      </c>
      <c r="U83" s="64">
        <f>INDEX(LivestockPop,MATCH($A83,'Step 1'!$A:$A,0),MATCH(U$3,'Step 1'!$33:$33,0))</f>
        <v>0.8</v>
      </c>
      <c r="V83" s="64">
        <f>INDEX(LivestockPop,MATCH($A83,'Step 1'!$A:$A,0),MATCH(V$3,'Step 1'!$33:$33,0))</f>
        <v>0.8</v>
      </c>
      <c r="W83" s="64">
        <f>INDEX(LivestockPop,MATCH($A83,'Step 1'!$A:$A,0),MATCH(W$3,'Step 1'!$33:$33,0))</f>
        <v>0.8</v>
      </c>
      <c r="X83" s="64">
        <f>INDEX(LivestockPop,MATCH($A83,'Step 1'!$A:$A,0),MATCH(X$3,'Step 1'!$33:$33,0))</f>
        <v>0.8</v>
      </c>
      <c r="Y83" s="64">
        <f>INDEX(LivestockPop,MATCH($A83,'Step 1'!$A:$A,0),MATCH(Y$3,'Step 1'!$33:$33,0))</f>
        <v>0.8</v>
      </c>
      <c r="Z83" s="64">
        <f>INDEX(LivestockPop,MATCH($A83,'Step 1'!$A:$A,0),MATCH(Z$3,'Step 1'!$33:$33,0))</f>
        <v>0.8</v>
      </c>
      <c r="AA83" s="64">
        <f>INDEX(LivestockPop,MATCH($A83,'Step 1'!$A:$A,0),MATCH(AA$3,'Step 1'!$33:$33,0))</f>
        <v>0.8</v>
      </c>
      <c r="AB83" s="64">
        <f>INDEX(LivestockPop,MATCH($A83,'Step 1'!$A:$A,0),MATCH(AB$3,'Step 1'!$33:$33,0))</f>
        <v>0.8</v>
      </c>
      <c r="AC83" s="64">
        <f>INDEX(LivestockPop,MATCH($A83,'Step 1'!$A:$A,0),MATCH(AC$3,'Step 1'!$33:$33,0))</f>
        <v>0.8</v>
      </c>
      <c r="AD83" s="64">
        <f>INDEX(LivestockPop,MATCH($A83,'Step 1'!$A:$A,0),MATCH(AD$3,'Step 1'!$33:$33,0))</f>
        <v>0.8</v>
      </c>
      <c r="AE83" s="64">
        <f>INDEX(LivestockPop,MATCH($A83,'Step 1'!$A:$A,0),MATCH(AE$3,'Step 1'!$33:$33,0))</f>
        <v>0.8</v>
      </c>
      <c r="AF83" s="64">
        <f>INDEX(LivestockPop,MATCH($A83,'Step 1'!$A:$A,0),MATCH(AF$3,'Step 1'!$33:$33,0))</f>
        <v>0.8</v>
      </c>
      <c r="AG83" s="64">
        <f>INDEX(LivestockPop,MATCH($A83,'Step 1'!$A:$A,0),MATCH(AG$3,'Step 1'!$33:$33,0))</f>
        <v>0.8</v>
      </c>
      <c r="AH83" s="64">
        <f>INDEX(LivestockPop,MATCH($A83,'Step 1'!$A:$A,0),MATCH(AH$3,'Step 1'!$33:$33,0))</f>
        <v>0.8</v>
      </c>
      <c r="AI83" s="64">
        <f>INDEX(LivestockPop,MATCH($A83,'Step 1'!$A:$A,0),MATCH(AI$3,'Step 1'!$33:$33,0))</f>
        <v>0.8</v>
      </c>
      <c r="AJ83" s="64">
        <f>INDEX(LivestockPop,MATCH($A83,'Step 1'!$A:$A,0),MATCH(AJ$3,'Step 1'!$33:$33,0))</f>
        <v>0.8</v>
      </c>
      <c r="AK83" s="64">
        <f>INDEX(LivestockPop,MATCH($A83,'Step 1'!$A:$A,0),MATCH(AK$3,'Step 1'!$33:$33,0))</f>
        <v>0.8</v>
      </c>
      <c r="AL83" s="64">
        <f>INDEX(LivestockPop,MATCH($A83,'Step 1'!$A:$A,0),MATCH(AL$3,'Step 1'!$33:$33,0))</f>
        <v>0.8</v>
      </c>
      <c r="AM83" s="64"/>
      <c r="AN83" s="64"/>
      <c r="AO83" s="64"/>
      <c r="AP83" s="64"/>
      <c r="AQ83" s="64"/>
    </row>
    <row r="84" spans="1:43" x14ac:dyDescent="0.25">
      <c r="A84" s="66" t="str">
        <f>C84&amp;"_"&amp;E84</f>
        <v>Proportion_without_natural_crust_Non-dairy cattle</v>
      </c>
      <c r="B84" s="25" t="s">
        <v>165</v>
      </c>
      <c r="C84" s="25" t="s">
        <v>623</v>
      </c>
      <c r="D84" s="25" t="s">
        <v>49</v>
      </c>
      <c r="E84" s="46" t="str">
        <f t="shared" si="2"/>
        <v>Non-dairy cattle</v>
      </c>
      <c r="F84" s="46" t="str">
        <f>INDEX(LivestockPop,MATCH($A84,'Step 1'!$A:$A,0),4)</f>
        <v>Fraction</v>
      </c>
      <c r="G84" s="223"/>
      <c r="H84" s="64">
        <f>INDEX(LivestockPop,MATCH($A84,'Step 1'!$A:$A,0),MATCH(H$3,'Step 1'!$33:$33,0))</f>
        <v>0.2</v>
      </c>
      <c r="I84" s="64">
        <f>INDEX(LivestockPop,MATCH($A84,'Step 1'!$A:$A,0),MATCH(I$3,'Step 1'!$33:$33,0))</f>
        <v>0.2</v>
      </c>
      <c r="J84" s="64">
        <f>INDEX(LivestockPop,MATCH($A84,'Step 1'!$A:$A,0),MATCH(J$3,'Step 1'!$33:$33,0))</f>
        <v>0.2</v>
      </c>
      <c r="K84" s="64">
        <f>INDEX(LivestockPop,MATCH($A84,'Step 1'!$A:$A,0),MATCH(K$3,'Step 1'!$33:$33,0))</f>
        <v>0.2</v>
      </c>
      <c r="L84" s="64">
        <f>INDEX(LivestockPop,MATCH($A84,'Step 1'!$A:$A,0),MATCH(L$3,'Step 1'!$33:$33,0))</f>
        <v>0.2</v>
      </c>
      <c r="M84" s="64">
        <f>INDEX(LivestockPop,MATCH($A84,'Step 1'!$A:$A,0),MATCH(M$3,'Step 1'!$33:$33,0))</f>
        <v>0.2</v>
      </c>
      <c r="N84" s="64">
        <f>INDEX(LivestockPop,MATCH($A84,'Step 1'!$A:$A,0),MATCH(N$3,'Step 1'!$33:$33,0))</f>
        <v>0.2</v>
      </c>
      <c r="O84" s="64">
        <f>INDEX(LivestockPop,MATCH($A84,'Step 1'!$A:$A,0),MATCH(O$3,'Step 1'!$33:$33,0))</f>
        <v>0.2</v>
      </c>
      <c r="P84" s="64">
        <f>INDEX(LivestockPop,MATCH($A84,'Step 1'!$A:$A,0),MATCH(P$3,'Step 1'!$33:$33,0))</f>
        <v>0.2</v>
      </c>
      <c r="Q84" s="64">
        <f>INDEX(LivestockPop,MATCH($A84,'Step 1'!$A:$A,0),MATCH(Q$3,'Step 1'!$33:$33,0))</f>
        <v>0.2</v>
      </c>
      <c r="R84" s="64">
        <f>INDEX(LivestockPop,MATCH($A84,'Step 1'!$A:$A,0),MATCH(R$3,'Step 1'!$33:$33,0))</f>
        <v>0.2</v>
      </c>
      <c r="S84" s="64">
        <f>INDEX(LivestockPop,MATCH($A84,'Step 1'!$A:$A,0),MATCH(S$3,'Step 1'!$33:$33,0))</f>
        <v>0.2</v>
      </c>
      <c r="T84" s="64">
        <f>INDEX(LivestockPop,MATCH($A84,'Step 1'!$A:$A,0),MATCH(T$3,'Step 1'!$33:$33,0))</f>
        <v>0.2</v>
      </c>
      <c r="U84" s="64">
        <f>INDEX(LivestockPop,MATCH($A84,'Step 1'!$A:$A,0),MATCH(U$3,'Step 1'!$33:$33,0))</f>
        <v>0.2</v>
      </c>
      <c r="V84" s="64">
        <f>INDEX(LivestockPop,MATCH($A84,'Step 1'!$A:$A,0),MATCH(V$3,'Step 1'!$33:$33,0))</f>
        <v>0.2</v>
      </c>
      <c r="W84" s="64">
        <f>INDEX(LivestockPop,MATCH($A84,'Step 1'!$A:$A,0),MATCH(W$3,'Step 1'!$33:$33,0))</f>
        <v>0.2</v>
      </c>
      <c r="X84" s="64">
        <f>INDEX(LivestockPop,MATCH($A84,'Step 1'!$A:$A,0),MATCH(X$3,'Step 1'!$33:$33,0))</f>
        <v>0.2</v>
      </c>
      <c r="Y84" s="64">
        <f>INDEX(LivestockPop,MATCH($A84,'Step 1'!$A:$A,0),MATCH(Y$3,'Step 1'!$33:$33,0))</f>
        <v>0.2</v>
      </c>
      <c r="Z84" s="64">
        <f>INDEX(LivestockPop,MATCH($A84,'Step 1'!$A:$A,0),MATCH(Z$3,'Step 1'!$33:$33,0))</f>
        <v>0.2</v>
      </c>
      <c r="AA84" s="64">
        <f>INDEX(LivestockPop,MATCH($A84,'Step 1'!$A:$A,0),MATCH(AA$3,'Step 1'!$33:$33,0))</f>
        <v>0.2</v>
      </c>
      <c r="AB84" s="64">
        <f>INDEX(LivestockPop,MATCH($A84,'Step 1'!$A:$A,0),MATCH(AB$3,'Step 1'!$33:$33,0))</f>
        <v>0.2</v>
      </c>
      <c r="AC84" s="64">
        <f>INDEX(LivestockPop,MATCH($A84,'Step 1'!$A:$A,0),MATCH(AC$3,'Step 1'!$33:$33,0))</f>
        <v>0.2</v>
      </c>
      <c r="AD84" s="64">
        <f>INDEX(LivestockPop,MATCH($A84,'Step 1'!$A:$A,0),MATCH(AD$3,'Step 1'!$33:$33,0))</f>
        <v>0.2</v>
      </c>
      <c r="AE84" s="64">
        <f>INDEX(LivestockPop,MATCH($A84,'Step 1'!$A:$A,0),MATCH(AE$3,'Step 1'!$33:$33,0))</f>
        <v>0.2</v>
      </c>
      <c r="AF84" s="64">
        <f>INDEX(LivestockPop,MATCH($A84,'Step 1'!$A:$A,0),MATCH(AF$3,'Step 1'!$33:$33,0))</f>
        <v>0.2</v>
      </c>
      <c r="AG84" s="64">
        <f>INDEX(LivestockPop,MATCH($A84,'Step 1'!$A:$A,0),MATCH(AG$3,'Step 1'!$33:$33,0))</f>
        <v>0.2</v>
      </c>
      <c r="AH84" s="64">
        <f>INDEX(LivestockPop,MATCH($A84,'Step 1'!$A:$A,0),MATCH(AH$3,'Step 1'!$33:$33,0))</f>
        <v>0.2</v>
      </c>
      <c r="AI84" s="64">
        <f>INDEX(LivestockPop,MATCH($A84,'Step 1'!$A:$A,0),MATCH(AI$3,'Step 1'!$33:$33,0))</f>
        <v>0.2</v>
      </c>
      <c r="AJ84" s="64">
        <f>INDEX(LivestockPop,MATCH($A84,'Step 1'!$A:$A,0),MATCH(AJ$3,'Step 1'!$33:$33,0))</f>
        <v>0.2</v>
      </c>
      <c r="AK84" s="64">
        <f>INDEX(LivestockPop,MATCH($A84,'Step 1'!$A:$A,0),MATCH(AK$3,'Step 1'!$33:$33,0))</f>
        <v>0.2</v>
      </c>
      <c r="AL84" s="64">
        <f>INDEX(LivestockPop,MATCH($A84,'Step 1'!$A:$A,0),MATCH(AL$3,'Step 1'!$33:$33,0))</f>
        <v>0.2</v>
      </c>
      <c r="AM84" s="64"/>
      <c r="AN84" s="64"/>
      <c r="AO84" s="64"/>
      <c r="AP84" s="64"/>
      <c r="AQ84" s="64"/>
    </row>
    <row r="85" spans="1:43" x14ac:dyDescent="0.25">
      <c r="A85" s="66" t="str">
        <f t="shared" si="46"/>
        <v>EF_NO_storage_slurry_Non-dairy cattle</v>
      </c>
      <c r="B85" s="25" t="s">
        <v>165</v>
      </c>
      <c r="C85" s="2" t="s">
        <v>212</v>
      </c>
      <c r="D85" s="77" t="str">
        <f t="shared" ca="1" si="47"/>
        <v>NO-N</v>
      </c>
      <c r="E85" s="46" t="str">
        <f t="shared" si="2"/>
        <v>Non-dairy cattle</v>
      </c>
      <c r="F85" s="77" t="str">
        <f t="shared" ca="1" si="48"/>
        <v>Fraction TAN</v>
      </c>
      <c r="G85" s="175"/>
      <c r="H85" s="62">
        <f ca="1">INDEX(Parameters,MATCH($A85,Parameters!$A:$A,0),MATCH(H$3,Parameters!$8:$8,0))</f>
        <v>1E-4</v>
      </c>
      <c r="I85" s="62">
        <f ca="1">INDEX(Parameters,MATCH($A85,Parameters!$A:$A,0),MATCH(I$3,Parameters!$8:$8,0))</f>
        <v>1E-4</v>
      </c>
      <c r="J85" s="62">
        <f ca="1">INDEX(Parameters,MATCH($A85,Parameters!$A:$A,0),MATCH(J$3,Parameters!$8:$8,0))</f>
        <v>1E-4</v>
      </c>
      <c r="K85" s="62">
        <f ca="1">INDEX(Parameters,MATCH($A85,Parameters!$A:$A,0),MATCH(K$3,Parameters!$8:$8,0))</f>
        <v>1E-4</v>
      </c>
      <c r="L85" s="62">
        <f ca="1">INDEX(Parameters,MATCH($A85,Parameters!$A:$A,0),MATCH(L$3,Parameters!$8:$8,0))</f>
        <v>1E-4</v>
      </c>
      <c r="M85" s="62">
        <f ca="1">INDEX(Parameters,MATCH($A85,Parameters!$A:$A,0),MATCH(M$3,Parameters!$8:$8,0))</f>
        <v>1E-4</v>
      </c>
      <c r="N85" s="62">
        <f ca="1">INDEX(Parameters,MATCH($A85,Parameters!$A:$A,0),MATCH(N$3,Parameters!$8:$8,0))</f>
        <v>1E-4</v>
      </c>
      <c r="O85" s="62">
        <f ca="1">INDEX(Parameters,MATCH($A85,Parameters!$A:$A,0),MATCH(O$3,Parameters!$8:$8,0))</f>
        <v>1E-4</v>
      </c>
      <c r="P85" s="62">
        <f ca="1">INDEX(Parameters,MATCH($A85,Parameters!$A:$A,0),MATCH(P$3,Parameters!$8:$8,0))</f>
        <v>1E-4</v>
      </c>
      <c r="Q85" s="62">
        <f ca="1">INDEX(Parameters,MATCH($A85,Parameters!$A:$A,0),MATCH(Q$3,Parameters!$8:$8,0))</f>
        <v>1E-4</v>
      </c>
      <c r="R85" s="62">
        <f ca="1">INDEX(Parameters,MATCH($A85,Parameters!$A:$A,0),MATCH(R$3,Parameters!$8:$8,0))</f>
        <v>1E-4</v>
      </c>
      <c r="S85" s="62">
        <f ca="1">INDEX(Parameters,MATCH($A85,Parameters!$A:$A,0),MATCH(S$3,Parameters!$8:$8,0))</f>
        <v>1E-4</v>
      </c>
      <c r="T85" s="62">
        <f ca="1">INDEX(Parameters,MATCH($A85,Parameters!$A:$A,0),MATCH(T$3,Parameters!$8:$8,0))</f>
        <v>1E-4</v>
      </c>
      <c r="U85" s="62">
        <f ca="1">INDEX(Parameters,MATCH($A85,Parameters!$A:$A,0),MATCH(U$3,Parameters!$8:$8,0))</f>
        <v>1E-4</v>
      </c>
      <c r="V85" s="62">
        <f ca="1">INDEX(Parameters,MATCH($A85,Parameters!$A:$A,0),MATCH(V$3,Parameters!$8:$8,0))</f>
        <v>1E-4</v>
      </c>
      <c r="W85" s="62">
        <f ca="1">INDEX(Parameters,MATCH($A85,Parameters!$A:$A,0),MATCH(W$3,Parameters!$8:$8,0))</f>
        <v>1E-4</v>
      </c>
      <c r="X85" s="62">
        <f ca="1">INDEX(Parameters,MATCH($A85,Parameters!$A:$A,0),MATCH(X$3,Parameters!$8:$8,0))</f>
        <v>1E-4</v>
      </c>
      <c r="Y85" s="62">
        <f ca="1">INDEX(Parameters,MATCH($A85,Parameters!$A:$A,0),MATCH(Y$3,Parameters!$8:$8,0))</f>
        <v>1E-4</v>
      </c>
      <c r="Z85" s="62">
        <f ca="1">INDEX(Parameters,MATCH($A85,Parameters!$A:$A,0),MATCH(Z$3,Parameters!$8:$8,0))</f>
        <v>1E-4</v>
      </c>
      <c r="AA85" s="62">
        <f ca="1">INDEX(Parameters,MATCH($A85,Parameters!$A:$A,0),MATCH(AA$3,Parameters!$8:$8,0))</f>
        <v>1E-4</v>
      </c>
      <c r="AB85" s="62">
        <f ca="1">INDEX(Parameters,MATCH($A85,Parameters!$A:$A,0),MATCH(AB$3,Parameters!$8:$8,0))</f>
        <v>1E-4</v>
      </c>
      <c r="AC85" s="62">
        <f ca="1">INDEX(Parameters,MATCH($A85,Parameters!$A:$A,0),MATCH(AC$3,Parameters!$8:$8,0))</f>
        <v>1E-4</v>
      </c>
      <c r="AD85" s="62">
        <f ca="1">INDEX(Parameters,MATCH($A85,Parameters!$A:$A,0),MATCH(AD$3,Parameters!$8:$8,0))</f>
        <v>1E-4</v>
      </c>
      <c r="AE85" s="62">
        <f ca="1">INDEX(Parameters,MATCH($A85,Parameters!$A:$A,0),MATCH(AE$3,Parameters!$8:$8,0))</f>
        <v>1E-4</v>
      </c>
      <c r="AF85" s="62">
        <f ca="1">INDEX(Parameters,MATCH($A85,Parameters!$A:$A,0),MATCH(AF$3,Parameters!$8:$8,0))</f>
        <v>1E-4</v>
      </c>
      <c r="AG85" s="62">
        <f ca="1">INDEX(Parameters,MATCH($A85,Parameters!$A:$A,0),MATCH(AG$3,Parameters!$8:$8,0))</f>
        <v>1E-4</v>
      </c>
      <c r="AH85" s="62">
        <f ca="1">INDEX(Parameters,MATCH($A85,Parameters!$A:$A,0),MATCH(AH$3,Parameters!$8:$8,0))</f>
        <v>1E-4</v>
      </c>
      <c r="AI85" s="62">
        <f ca="1">INDEX(Parameters,MATCH($A85,Parameters!$A:$A,0),MATCH(AI$3,Parameters!$8:$8,0))</f>
        <v>1E-4</v>
      </c>
      <c r="AJ85" s="62">
        <f ca="1">INDEX(Parameters,MATCH($A85,Parameters!$A:$A,0),MATCH(AJ$3,Parameters!$8:$8,0))</f>
        <v>1E-4</v>
      </c>
      <c r="AK85" s="62">
        <f ca="1">INDEX(Parameters,MATCH($A85,Parameters!$A:$A,0),MATCH(AK$3,Parameters!$8:$8,0))</f>
        <v>1E-4</v>
      </c>
      <c r="AL85" s="62">
        <f ca="1">INDEX(Parameters,MATCH($A85,Parameters!$A:$A,0),MATCH(AL$3,Parameters!$8:$8,0))</f>
        <v>1E-4</v>
      </c>
      <c r="AM85" s="62"/>
      <c r="AN85" s="62"/>
      <c r="AO85" s="62"/>
      <c r="AP85" s="62"/>
      <c r="AQ85" s="62"/>
    </row>
    <row r="86" spans="1:43" x14ac:dyDescent="0.25">
      <c r="A86" s="66" t="str">
        <f t="shared" si="46"/>
        <v>EF_N2_storage_slurry_Non-dairy cattle</v>
      </c>
      <c r="B86" s="25" t="s">
        <v>165</v>
      </c>
      <c r="C86" s="2" t="s">
        <v>213</v>
      </c>
      <c r="D86" s="77" t="str">
        <f t="shared" ca="1" si="47"/>
        <v>N2-N</v>
      </c>
      <c r="E86" s="46" t="str">
        <f t="shared" si="2"/>
        <v>Non-dairy cattle</v>
      </c>
      <c r="F86" s="77" t="str">
        <f t="shared" ca="1" si="48"/>
        <v>Fraction TAN</v>
      </c>
      <c r="G86" s="175"/>
      <c r="H86" s="62">
        <f ca="1">INDEX(Parameters,MATCH($A86,Parameters!$A:$A,0),MATCH(H$3,Parameters!$8:$8,0))</f>
        <v>3.0000000000000001E-3</v>
      </c>
      <c r="I86" s="62">
        <f ca="1">INDEX(Parameters,MATCH($A86,Parameters!$A:$A,0),MATCH(I$3,Parameters!$8:$8,0))</f>
        <v>3.0000000000000001E-3</v>
      </c>
      <c r="J86" s="62">
        <f ca="1">INDEX(Parameters,MATCH($A86,Parameters!$A:$A,0),MATCH(J$3,Parameters!$8:$8,0))</f>
        <v>3.0000000000000001E-3</v>
      </c>
      <c r="K86" s="62">
        <f ca="1">INDEX(Parameters,MATCH($A86,Parameters!$A:$A,0),MATCH(K$3,Parameters!$8:$8,0))</f>
        <v>3.0000000000000001E-3</v>
      </c>
      <c r="L86" s="62">
        <f ca="1">INDEX(Parameters,MATCH($A86,Parameters!$A:$A,0),MATCH(L$3,Parameters!$8:$8,0))</f>
        <v>3.0000000000000001E-3</v>
      </c>
      <c r="M86" s="62">
        <f ca="1">INDEX(Parameters,MATCH($A86,Parameters!$A:$A,0),MATCH(M$3,Parameters!$8:$8,0))</f>
        <v>3.0000000000000001E-3</v>
      </c>
      <c r="N86" s="62">
        <f ca="1">INDEX(Parameters,MATCH($A86,Parameters!$A:$A,0),MATCH(N$3,Parameters!$8:$8,0))</f>
        <v>3.0000000000000001E-3</v>
      </c>
      <c r="O86" s="62">
        <f ca="1">INDEX(Parameters,MATCH($A86,Parameters!$A:$A,0),MATCH(O$3,Parameters!$8:$8,0))</f>
        <v>3.0000000000000001E-3</v>
      </c>
      <c r="P86" s="62">
        <f ca="1">INDEX(Parameters,MATCH($A86,Parameters!$A:$A,0),MATCH(P$3,Parameters!$8:$8,0))</f>
        <v>3.0000000000000001E-3</v>
      </c>
      <c r="Q86" s="62">
        <f ca="1">INDEX(Parameters,MATCH($A86,Parameters!$A:$A,0),MATCH(Q$3,Parameters!$8:$8,0))</f>
        <v>3.0000000000000001E-3</v>
      </c>
      <c r="R86" s="62">
        <f ca="1">INDEX(Parameters,MATCH($A86,Parameters!$A:$A,0),MATCH(R$3,Parameters!$8:$8,0))</f>
        <v>3.0000000000000001E-3</v>
      </c>
      <c r="S86" s="62">
        <f ca="1">INDEX(Parameters,MATCH($A86,Parameters!$A:$A,0),MATCH(S$3,Parameters!$8:$8,0))</f>
        <v>3.0000000000000001E-3</v>
      </c>
      <c r="T86" s="62">
        <f ca="1">INDEX(Parameters,MATCH($A86,Parameters!$A:$A,0),MATCH(T$3,Parameters!$8:$8,0))</f>
        <v>3.0000000000000001E-3</v>
      </c>
      <c r="U86" s="62">
        <f ca="1">INDEX(Parameters,MATCH($A86,Parameters!$A:$A,0),MATCH(U$3,Parameters!$8:$8,0))</f>
        <v>3.0000000000000001E-3</v>
      </c>
      <c r="V86" s="62">
        <f ca="1">INDEX(Parameters,MATCH($A86,Parameters!$A:$A,0),MATCH(V$3,Parameters!$8:$8,0))</f>
        <v>3.0000000000000001E-3</v>
      </c>
      <c r="W86" s="62">
        <f ca="1">INDEX(Parameters,MATCH($A86,Parameters!$A:$A,0),MATCH(W$3,Parameters!$8:$8,0))</f>
        <v>3.0000000000000001E-3</v>
      </c>
      <c r="X86" s="62">
        <f ca="1">INDEX(Parameters,MATCH($A86,Parameters!$A:$A,0),MATCH(X$3,Parameters!$8:$8,0))</f>
        <v>3.0000000000000001E-3</v>
      </c>
      <c r="Y86" s="62">
        <f ca="1">INDEX(Parameters,MATCH($A86,Parameters!$A:$A,0),MATCH(Y$3,Parameters!$8:$8,0))</f>
        <v>3.0000000000000001E-3</v>
      </c>
      <c r="Z86" s="62">
        <f ca="1">INDEX(Parameters,MATCH($A86,Parameters!$A:$A,0),MATCH(Z$3,Parameters!$8:$8,0))</f>
        <v>3.0000000000000001E-3</v>
      </c>
      <c r="AA86" s="62">
        <f ca="1">INDEX(Parameters,MATCH($A86,Parameters!$A:$A,0),MATCH(AA$3,Parameters!$8:$8,0))</f>
        <v>3.0000000000000001E-3</v>
      </c>
      <c r="AB86" s="62">
        <f ca="1">INDEX(Parameters,MATCH($A86,Parameters!$A:$A,0),MATCH(AB$3,Parameters!$8:$8,0))</f>
        <v>3.0000000000000001E-3</v>
      </c>
      <c r="AC86" s="62">
        <f ca="1">INDEX(Parameters,MATCH($A86,Parameters!$A:$A,0),MATCH(AC$3,Parameters!$8:$8,0))</f>
        <v>3.0000000000000001E-3</v>
      </c>
      <c r="AD86" s="62">
        <f ca="1">INDEX(Parameters,MATCH($A86,Parameters!$A:$A,0),MATCH(AD$3,Parameters!$8:$8,0))</f>
        <v>3.0000000000000001E-3</v>
      </c>
      <c r="AE86" s="62">
        <f ca="1">INDEX(Parameters,MATCH($A86,Parameters!$A:$A,0),MATCH(AE$3,Parameters!$8:$8,0))</f>
        <v>3.0000000000000001E-3</v>
      </c>
      <c r="AF86" s="62">
        <f ca="1">INDEX(Parameters,MATCH($A86,Parameters!$A:$A,0),MATCH(AF$3,Parameters!$8:$8,0))</f>
        <v>3.0000000000000001E-3</v>
      </c>
      <c r="AG86" s="62">
        <f ca="1">INDEX(Parameters,MATCH($A86,Parameters!$A:$A,0),MATCH(AG$3,Parameters!$8:$8,0))</f>
        <v>3.0000000000000001E-3</v>
      </c>
      <c r="AH86" s="62">
        <f ca="1">INDEX(Parameters,MATCH($A86,Parameters!$A:$A,0),MATCH(AH$3,Parameters!$8:$8,0))</f>
        <v>3.0000000000000001E-3</v>
      </c>
      <c r="AI86" s="62">
        <f ca="1">INDEX(Parameters,MATCH($A86,Parameters!$A:$A,0),MATCH(AI$3,Parameters!$8:$8,0))</f>
        <v>3.0000000000000001E-3</v>
      </c>
      <c r="AJ86" s="62">
        <f ca="1">INDEX(Parameters,MATCH($A86,Parameters!$A:$A,0),MATCH(AJ$3,Parameters!$8:$8,0))</f>
        <v>3.0000000000000001E-3</v>
      </c>
      <c r="AK86" s="62">
        <f ca="1">INDEX(Parameters,MATCH($A86,Parameters!$A:$A,0),MATCH(AK$3,Parameters!$8:$8,0))</f>
        <v>3.0000000000000001E-3</v>
      </c>
      <c r="AL86" s="62">
        <f ca="1">INDEX(Parameters,MATCH($A86,Parameters!$A:$A,0),MATCH(AL$3,Parameters!$8:$8,0))</f>
        <v>3.0000000000000001E-3</v>
      </c>
      <c r="AM86" s="62"/>
      <c r="AN86" s="62"/>
      <c r="AO86" s="62"/>
      <c r="AP86" s="62"/>
      <c r="AQ86" s="62"/>
    </row>
    <row r="87" spans="1:43" x14ac:dyDescent="0.25">
      <c r="A87" s="66" t="str">
        <f t="shared" si="46"/>
        <v>EF_NH3_storage_solid_Non-dairy cattle</v>
      </c>
      <c r="B87" s="25" t="s">
        <v>165</v>
      </c>
      <c r="C87" s="2" t="s">
        <v>207</v>
      </c>
      <c r="D87" s="77" t="str">
        <f t="shared" ca="1" si="47"/>
        <v>NH3-N</v>
      </c>
      <c r="E87" s="46" t="str">
        <f t="shared" si="2"/>
        <v>Non-dairy cattle</v>
      </c>
      <c r="F87" s="77" t="str">
        <f t="shared" ca="1" si="48"/>
        <v>Fraction TAN</v>
      </c>
      <c r="G87" s="175"/>
      <c r="H87" s="62">
        <f ca="1">INDEX(Parameters,MATCH($A87,Parameters!$A:$A,0),MATCH(H$3,Parameters!$8:$8,0))</f>
        <v>0.32</v>
      </c>
      <c r="I87" s="62">
        <f ca="1">INDEX(Parameters,MATCH($A87,Parameters!$A:$A,0),MATCH(I$3,Parameters!$8:$8,0))</f>
        <v>0.32</v>
      </c>
      <c r="J87" s="62">
        <f ca="1">INDEX(Parameters,MATCH($A87,Parameters!$A:$A,0),MATCH(J$3,Parameters!$8:$8,0))</f>
        <v>0.32</v>
      </c>
      <c r="K87" s="62">
        <f ca="1">INDEX(Parameters,MATCH($A87,Parameters!$A:$A,0),MATCH(K$3,Parameters!$8:$8,0))</f>
        <v>0.32</v>
      </c>
      <c r="L87" s="62">
        <f ca="1">INDEX(Parameters,MATCH($A87,Parameters!$A:$A,0),MATCH(L$3,Parameters!$8:$8,0))</f>
        <v>0.32</v>
      </c>
      <c r="M87" s="62">
        <f ca="1">INDEX(Parameters,MATCH($A87,Parameters!$A:$A,0),MATCH(M$3,Parameters!$8:$8,0))</f>
        <v>0.32</v>
      </c>
      <c r="N87" s="62">
        <f ca="1">INDEX(Parameters,MATCH($A87,Parameters!$A:$A,0),MATCH(N$3,Parameters!$8:$8,0))</f>
        <v>0.32</v>
      </c>
      <c r="O87" s="62">
        <f ca="1">INDEX(Parameters,MATCH($A87,Parameters!$A:$A,0),MATCH(O$3,Parameters!$8:$8,0))</f>
        <v>0.32</v>
      </c>
      <c r="P87" s="62">
        <f ca="1">INDEX(Parameters,MATCH($A87,Parameters!$A:$A,0),MATCH(P$3,Parameters!$8:$8,0))</f>
        <v>0.32</v>
      </c>
      <c r="Q87" s="62">
        <f ca="1">INDEX(Parameters,MATCH($A87,Parameters!$A:$A,0),MATCH(Q$3,Parameters!$8:$8,0))</f>
        <v>0.32</v>
      </c>
      <c r="R87" s="62">
        <f ca="1">INDEX(Parameters,MATCH($A87,Parameters!$A:$A,0),MATCH(R$3,Parameters!$8:$8,0))</f>
        <v>0.32</v>
      </c>
      <c r="S87" s="62">
        <f ca="1">INDEX(Parameters,MATCH($A87,Parameters!$A:$A,0),MATCH(S$3,Parameters!$8:$8,0))</f>
        <v>0.32</v>
      </c>
      <c r="T87" s="62">
        <f ca="1">INDEX(Parameters,MATCH($A87,Parameters!$A:$A,0),MATCH(T$3,Parameters!$8:$8,0))</f>
        <v>0.32</v>
      </c>
      <c r="U87" s="62">
        <f ca="1">INDEX(Parameters,MATCH($A87,Parameters!$A:$A,0),MATCH(U$3,Parameters!$8:$8,0))</f>
        <v>0.32</v>
      </c>
      <c r="V87" s="62">
        <f ca="1">INDEX(Parameters,MATCH($A87,Parameters!$A:$A,0),MATCH(V$3,Parameters!$8:$8,0))</f>
        <v>0.32</v>
      </c>
      <c r="W87" s="62">
        <f ca="1">INDEX(Parameters,MATCH($A87,Parameters!$A:$A,0),MATCH(W$3,Parameters!$8:$8,0))</f>
        <v>0.32</v>
      </c>
      <c r="X87" s="62">
        <f ca="1">INDEX(Parameters,MATCH($A87,Parameters!$A:$A,0),MATCH(X$3,Parameters!$8:$8,0))</f>
        <v>0.32</v>
      </c>
      <c r="Y87" s="62">
        <f ca="1">INDEX(Parameters,MATCH($A87,Parameters!$A:$A,0),MATCH(Y$3,Parameters!$8:$8,0))</f>
        <v>0.32</v>
      </c>
      <c r="Z87" s="62">
        <f ca="1">INDEX(Parameters,MATCH($A87,Parameters!$A:$A,0),MATCH(Z$3,Parameters!$8:$8,0))</f>
        <v>0.32</v>
      </c>
      <c r="AA87" s="62">
        <f ca="1">INDEX(Parameters,MATCH($A87,Parameters!$A:$A,0),MATCH(AA$3,Parameters!$8:$8,0))</f>
        <v>0.32</v>
      </c>
      <c r="AB87" s="62">
        <f ca="1">INDEX(Parameters,MATCH($A87,Parameters!$A:$A,0),MATCH(AB$3,Parameters!$8:$8,0))</f>
        <v>0.32</v>
      </c>
      <c r="AC87" s="62">
        <f ca="1">INDEX(Parameters,MATCH($A87,Parameters!$A:$A,0),MATCH(AC$3,Parameters!$8:$8,0))</f>
        <v>0.32</v>
      </c>
      <c r="AD87" s="62">
        <f ca="1">INDEX(Parameters,MATCH($A87,Parameters!$A:$A,0),MATCH(AD$3,Parameters!$8:$8,0))</f>
        <v>0.32</v>
      </c>
      <c r="AE87" s="62">
        <f ca="1">INDEX(Parameters,MATCH($A87,Parameters!$A:$A,0),MATCH(AE$3,Parameters!$8:$8,0))</f>
        <v>0.32</v>
      </c>
      <c r="AF87" s="62">
        <f ca="1">INDEX(Parameters,MATCH($A87,Parameters!$A:$A,0),MATCH(AF$3,Parameters!$8:$8,0))</f>
        <v>0.32</v>
      </c>
      <c r="AG87" s="62">
        <f ca="1">INDEX(Parameters,MATCH($A87,Parameters!$A:$A,0),MATCH(AG$3,Parameters!$8:$8,0))</f>
        <v>0.32</v>
      </c>
      <c r="AH87" s="62">
        <f ca="1">INDEX(Parameters,MATCH($A87,Parameters!$A:$A,0),MATCH(AH$3,Parameters!$8:$8,0))</f>
        <v>0.32</v>
      </c>
      <c r="AI87" s="62">
        <f ca="1">INDEX(Parameters,MATCH($A87,Parameters!$A:$A,0),MATCH(AI$3,Parameters!$8:$8,0))</f>
        <v>0.32</v>
      </c>
      <c r="AJ87" s="62">
        <f ca="1">INDEX(Parameters,MATCH($A87,Parameters!$A:$A,0),MATCH(AJ$3,Parameters!$8:$8,0))</f>
        <v>0.32</v>
      </c>
      <c r="AK87" s="62">
        <f ca="1">INDEX(Parameters,MATCH($A87,Parameters!$A:$A,0),MATCH(AK$3,Parameters!$8:$8,0))</f>
        <v>0.32</v>
      </c>
      <c r="AL87" s="62">
        <f ca="1">INDEX(Parameters,MATCH($A87,Parameters!$A:$A,0),MATCH(AL$3,Parameters!$8:$8,0))</f>
        <v>0.32</v>
      </c>
      <c r="AM87" s="62"/>
      <c r="AN87" s="62"/>
      <c r="AO87" s="62"/>
      <c r="AP87" s="62"/>
      <c r="AQ87" s="62"/>
    </row>
    <row r="88" spans="1:43" x14ac:dyDescent="0.25">
      <c r="A88" s="66" t="str">
        <f t="shared" si="46"/>
        <v>EF_N2O_storage_solid_Non-dairy cattle</v>
      </c>
      <c r="B88" s="25" t="s">
        <v>165</v>
      </c>
      <c r="C88" s="2" t="s">
        <v>218</v>
      </c>
      <c r="D88" s="77" t="str">
        <f t="shared" ca="1" si="47"/>
        <v>N2O-N</v>
      </c>
      <c r="E88" s="46" t="str">
        <f t="shared" si="2"/>
        <v>Non-dairy cattle</v>
      </c>
      <c r="F88" s="77" t="str">
        <f t="shared" ca="1" si="48"/>
        <v>Fraction TAN</v>
      </c>
      <c r="G88" s="175"/>
      <c r="H88" s="62">
        <f ca="1">INDEX(Parameters,MATCH($A88,Parameters!$A:$A,0),MATCH(H$3,Parameters!$8:$8,0))</f>
        <v>0.02</v>
      </c>
      <c r="I88" s="62">
        <f ca="1">INDEX(Parameters,MATCH($A88,Parameters!$A:$A,0),MATCH(I$3,Parameters!$8:$8,0))</f>
        <v>0.02</v>
      </c>
      <c r="J88" s="62">
        <f ca="1">INDEX(Parameters,MATCH($A88,Parameters!$A:$A,0),MATCH(J$3,Parameters!$8:$8,0))</f>
        <v>0.02</v>
      </c>
      <c r="K88" s="62">
        <f ca="1">INDEX(Parameters,MATCH($A88,Parameters!$A:$A,0),MATCH(K$3,Parameters!$8:$8,0))</f>
        <v>0.02</v>
      </c>
      <c r="L88" s="62">
        <f ca="1">INDEX(Parameters,MATCH($A88,Parameters!$A:$A,0),MATCH(L$3,Parameters!$8:$8,0))</f>
        <v>0.02</v>
      </c>
      <c r="M88" s="62">
        <f ca="1">INDEX(Parameters,MATCH($A88,Parameters!$A:$A,0),MATCH(M$3,Parameters!$8:$8,0))</f>
        <v>0.02</v>
      </c>
      <c r="N88" s="62">
        <f ca="1">INDEX(Parameters,MATCH($A88,Parameters!$A:$A,0),MATCH(N$3,Parameters!$8:$8,0))</f>
        <v>0.02</v>
      </c>
      <c r="O88" s="62">
        <f ca="1">INDEX(Parameters,MATCH($A88,Parameters!$A:$A,0),MATCH(O$3,Parameters!$8:$8,0))</f>
        <v>0.02</v>
      </c>
      <c r="P88" s="62">
        <f ca="1">INDEX(Parameters,MATCH($A88,Parameters!$A:$A,0),MATCH(P$3,Parameters!$8:$8,0))</f>
        <v>0.02</v>
      </c>
      <c r="Q88" s="62">
        <f ca="1">INDEX(Parameters,MATCH($A88,Parameters!$A:$A,0),MATCH(Q$3,Parameters!$8:$8,0))</f>
        <v>0.02</v>
      </c>
      <c r="R88" s="62">
        <f ca="1">INDEX(Parameters,MATCH($A88,Parameters!$A:$A,0),MATCH(R$3,Parameters!$8:$8,0))</f>
        <v>0.02</v>
      </c>
      <c r="S88" s="62">
        <f ca="1">INDEX(Parameters,MATCH($A88,Parameters!$A:$A,0),MATCH(S$3,Parameters!$8:$8,0))</f>
        <v>0.02</v>
      </c>
      <c r="T88" s="62">
        <f ca="1">INDEX(Parameters,MATCH($A88,Parameters!$A:$A,0),MATCH(T$3,Parameters!$8:$8,0))</f>
        <v>0.02</v>
      </c>
      <c r="U88" s="62">
        <f ca="1">INDEX(Parameters,MATCH($A88,Parameters!$A:$A,0),MATCH(U$3,Parameters!$8:$8,0))</f>
        <v>0.02</v>
      </c>
      <c r="V88" s="62">
        <f ca="1">INDEX(Parameters,MATCH($A88,Parameters!$A:$A,0),MATCH(V$3,Parameters!$8:$8,0))</f>
        <v>0.02</v>
      </c>
      <c r="W88" s="62">
        <f ca="1">INDEX(Parameters,MATCH($A88,Parameters!$A:$A,0),MATCH(W$3,Parameters!$8:$8,0))</f>
        <v>0.02</v>
      </c>
      <c r="X88" s="62">
        <f ca="1">INDEX(Parameters,MATCH($A88,Parameters!$A:$A,0),MATCH(X$3,Parameters!$8:$8,0))</f>
        <v>0.02</v>
      </c>
      <c r="Y88" s="62">
        <f ca="1">INDEX(Parameters,MATCH($A88,Parameters!$A:$A,0),MATCH(Y$3,Parameters!$8:$8,0))</f>
        <v>0.02</v>
      </c>
      <c r="Z88" s="62">
        <f ca="1">INDEX(Parameters,MATCH($A88,Parameters!$A:$A,0),MATCH(Z$3,Parameters!$8:$8,0))</f>
        <v>0.02</v>
      </c>
      <c r="AA88" s="62">
        <f ca="1">INDEX(Parameters,MATCH($A88,Parameters!$A:$A,0),MATCH(AA$3,Parameters!$8:$8,0))</f>
        <v>0.02</v>
      </c>
      <c r="AB88" s="62">
        <f ca="1">INDEX(Parameters,MATCH($A88,Parameters!$A:$A,0),MATCH(AB$3,Parameters!$8:$8,0))</f>
        <v>0.02</v>
      </c>
      <c r="AC88" s="62">
        <f ca="1">INDEX(Parameters,MATCH($A88,Parameters!$A:$A,0),MATCH(AC$3,Parameters!$8:$8,0))</f>
        <v>0.02</v>
      </c>
      <c r="AD88" s="62">
        <f ca="1">INDEX(Parameters,MATCH($A88,Parameters!$A:$A,0),MATCH(AD$3,Parameters!$8:$8,0))</f>
        <v>0.02</v>
      </c>
      <c r="AE88" s="62">
        <f ca="1">INDEX(Parameters,MATCH($A88,Parameters!$A:$A,0),MATCH(AE$3,Parameters!$8:$8,0))</f>
        <v>0.02</v>
      </c>
      <c r="AF88" s="62">
        <f ca="1">INDEX(Parameters,MATCH($A88,Parameters!$A:$A,0),MATCH(AF$3,Parameters!$8:$8,0))</f>
        <v>0.02</v>
      </c>
      <c r="AG88" s="62">
        <f ca="1">INDEX(Parameters,MATCH($A88,Parameters!$A:$A,0),MATCH(AG$3,Parameters!$8:$8,0))</f>
        <v>0.02</v>
      </c>
      <c r="AH88" s="62">
        <f ca="1">INDEX(Parameters,MATCH($A88,Parameters!$A:$A,0),MATCH(AH$3,Parameters!$8:$8,0))</f>
        <v>0.02</v>
      </c>
      <c r="AI88" s="62">
        <f ca="1">INDEX(Parameters,MATCH($A88,Parameters!$A:$A,0),MATCH(AI$3,Parameters!$8:$8,0))</f>
        <v>0.02</v>
      </c>
      <c r="AJ88" s="62">
        <f ca="1">INDEX(Parameters,MATCH($A88,Parameters!$A:$A,0),MATCH(AJ$3,Parameters!$8:$8,0))</f>
        <v>0.02</v>
      </c>
      <c r="AK88" s="62">
        <f ca="1">INDEX(Parameters,MATCH($A88,Parameters!$A:$A,0),MATCH(AK$3,Parameters!$8:$8,0))</f>
        <v>0.02</v>
      </c>
      <c r="AL88" s="62">
        <f ca="1">INDEX(Parameters,MATCH($A88,Parameters!$A:$A,0),MATCH(AL$3,Parameters!$8:$8,0))</f>
        <v>0.02</v>
      </c>
      <c r="AM88" s="62"/>
      <c r="AN88" s="62"/>
      <c r="AO88" s="62"/>
      <c r="AP88" s="62"/>
      <c r="AQ88" s="62"/>
    </row>
    <row r="89" spans="1:43" x14ac:dyDescent="0.25">
      <c r="A89" s="66" t="str">
        <f t="shared" si="46"/>
        <v>EF_NO_storage_solid_Non-dairy cattle</v>
      </c>
      <c r="B89" s="25" t="s">
        <v>165</v>
      </c>
      <c r="C89" s="2" t="s">
        <v>210</v>
      </c>
      <c r="D89" s="77" t="str">
        <f t="shared" ca="1" si="47"/>
        <v>NO-N</v>
      </c>
      <c r="E89" s="46" t="str">
        <f t="shared" si="2"/>
        <v>Non-dairy cattle</v>
      </c>
      <c r="F89" s="77" t="str">
        <f t="shared" ca="1" si="48"/>
        <v>Fraction TAN</v>
      </c>
      <c r="G89" s="175"/>
      <c r="H89" s="62">
        <f ca="1">INDEX(Parameters,MATCH($A89,Parameters!$A:$A,0),MATCH(H$3,Parameters!$8:$8,0))</f>
        <v>0.01</v>
      </c>
      <c r="I89" s="62">
        <f ca="1">INDEX(Parameters,MATCH($A89,Parameters!$A:$A,0),MATCH(I$3,Parameters!$8:$8,0))</f>
        <v>0.01</v>
      </c>
      <c r="J89" s="62">
        <f ca="1">INDEX(Parameters,MATCH($A89,Parameters!$A:$A,0),MATCH(J$3,Parameters!$8:$8,0))</f>
        <v>0.01</v>
      </c>
      <c r="K89" s="62">
        <f ca="1">INDEX(Parameters,MATCH($A89,Parameters!$A:$A,0),MATCH(K$3,Parameters!$8:$8,0))</f>
        <v>0.01</v>
      </c>
      <c r="L89" s="62">
        <f ca="1">INDEX(Parameters,MATCH($A89,Parameters!$A:$A,0),MATCH(L$3,Parameters!$8:$8,0))</f>
        <v>0.01</v>
      </c>
      <c r="M89" s="62">
        <f ca="1">INDEX(Parameters,MATCH($A89,Parameters!$A:$A,0),MATCH(M$3,Parameters!$8:$8,0))</f>
        <v>0.01</v>
      </c>
      <c r="N89" s="62">
        <f ca="1">INDEX(Parameters,MATCH($A89,Parameters!$A:$A,0),MATCH(N$3,Parameters!$8:$8,0))</f>
        <v>0.01</v>
      </c>
      <c r="O89" s="62">
        <f ca="1">INDEX(Parameters,MATCH($A89,Parameters!$A:$A,0),MATCH(O$3,Parameters!$8:$8,0))</f>
        <v>0.01</v>
      </c>
      <c r="P89" s="62">
        <f ca="1">INDEX(Parameters,MATCH($A89,Parameters!$A:$A,0),MATCH(P$3,Parameters!$8:$8,0))</f>
        <v>0.01</v>
      </c>
      <c r="Q89" s="62">
        <f ca="1">INDEX(Parameters,MATCH($A89,Parameters!$A:$A,0),MATCH(Q$3,Parameters!$8:$8,0))</f>
        <v>0.01</v>
      </c>
      <c r="R89" s="62">
        <f ca="1">INDEX(Parameters,MATCH($A89,Parameters!$A:$A,0),MATCH(R$3,Parameters!$8:$8,0))</f>
        <v>0.01</v>
      </c>
      <c r="S89" s="62">
        <f ca="1">INDEX(Parameters,MATCH($A89,Parameters!$A:$A,0),MATCH(S$3,Parameters!$8:$8,0))</f>
        <v>0.01</v>
      </c>
      <c r="T89" s="62">
        <f ca="1">INDEX(Parameters,MATCH($A89,Parameters!$A:$A,0),MATCH(T$3,Parameters!$8:$8,0))</f>
        <v>0.01</v>
      </c>
      <c r="U89" s="62">
        <f ca="1">INDEX(Parameters,MATCH($A89,Parameters!$A:$A,0),MATCH(U$3,Parameters!$8:$8,0))</f>
        <v>0.01</v>
      </c>
      <c r="V89" s="62">
        <f ca="1">INDEX(Parameters,MATCH($A89,Parameters!$A:$A,0),MATCH(V$3,Parameters!$8:$8,0))</f>
        <v>0.01</v>
      </c>
      <c r="W89" s="62">
        <f ca="1">INDEX(Parameters,MATCH($A89,Parameters!$A:$A,0),MATCH(W$3,Parameters!$8:$8,0))</f>
        <v>0.01</v>
      </c>
      <c r="X89" s="62">
        <f ca="1">INDEX(Parameters,MATCH($A89,Parameters!$A:$A,0),MATCH(X$3,Parameters!$8:$8,0))</f>
        <v>0.01</v>
      </c>
      <c r="Y89" s="62">
        <f ca="1">INDEX(Parameters,MATCH($A89,Parameters!$A:$A,0),MATCH(Y$3,Parameters!$8:$8,0))</f>
        <v>0.01</v>
      </c>
      <c r="Z89" s="62">
        <f ca="1">INDEX(Parameters,MATCH($A89,Parameters!$A:$A,0),MATCH(Z$3,Parameters!$8:$8,0))</f>
        <v>0.01</v>
      </c>
      <c r="AA89" s="62">
        <f ca="1">INDEX(Parameters,MATCH($A89,Parameters!$A:$A,0),MATCH(AA$3,Parameters!$8:$8,0))</f>
        <v>0.01</v>
      </c>
      <c r="AB89" s="62">
        <f ca="1">INDEX(Parameters,MATCH($A89,Parameters!$A:$A,0),MATCH(AB$3,Parameters!$8:$8,0))</f>
        <v>0.01</v>
      </c>
      <c r="AC89" s="62">
        <f ca="1">INDEX(Parameters,MATCH($A89,Parameters!$A:$A,0),MATCH(AC$3,Parameters!$8:$8,0))</f>
        <v>0.01</v>
      </c>
      <c r="AD89" s="62">
        <f ca="1">INDEX(Parameters,MATCH($A89,Parameters!$A:$A,0),MATCH(AD$3,Parameters!$8:$8,0))</f>
        <v>0.01</v>
      </c>
      <c r="AE89" s="62">
        <f ca="1">INDEX(Parameters,MATCH($A89,Parameters!$A:$A,0),MATCH(AE$3,Parameters!$8:$8,0))</f>
        <v>0.01</v>
      </c>
      <c r="AF89" s="62">
        <f ca="1">INDEX(Parameters,MATCH($A89,Parameters!$A:$A,0),MATCH(AF$3,Parameters!$8:$8,0))</f>
        <v>0.01</v>
      </c>
      <c r="AG89" s="62">
        <f ca="1">INDEX(Parameters,MATCH($A89,Parameters!$A:$A,0),MATCH(AG$3,Parameters!$8:$8,0))</f>
        <v>0.01</v>
      </c>
      <c r="AH89" s="62">
        <f ca="1">INDEX(Parameters,MATCH($A89,Parameters!$A:$A,0),MATCH(AH$3,Parameters!$8:$8,0))</f>
        <v>0.01</v>
      </c>
      <c r="AI89" s="62">
        <f ca="1">INDEX(Parameters,MATCH($A89,Parameters!$A:$A,0),MATCH(AI$3,Parameters!$8:$8,0))</f>
        <v>0.01</v>
      </c>
      <c r="AJ89" s="62">
        <f ca="1">INDEX(Parameters,MATCH($A89,Parameters!$A:$A,0),MATCH(AJ$3,Parameters!$8:$8,0))</f>
        <v>0.01</v>
      </c>
      <c r="AK89" s="62">
        <f ca="1">INDEX(Parameters,MATCH($A89,Parameters!$A:$A,0),MATCH(AK$3,Parameters!$8:$8,0))</f>
        <v>0.01</v>
      </c>
      <c r="AL89" s="62">
        <f ca="1">INDEX(Parameters,MATCH($A89,Parameters!$A:$A,0),MATCH(AL$3,Parameters!$8:$8,0))</f>
        <v>0.01</v>
      </c>
      <c r="AM89" s="62"/>
      <c r="AN89" s="62"/>
      <c r="AO89" s="62"/>
      <c r="AP89" s="62"/>
      <c r="AQ89" s="62"/>
    </row>
    <row r="90" spans="1:43" x14ac:dyDescent="0.25">
      <c r="A90" s="66" t="str">
        <f t="shared" si="46"/>
        <v>EF_N2_storage_solid_Non-dairy cattle</v>
      </c>
      <c r="B90" s="25" t="s">
        <v>165</v>
      </c>
      <c r="C90" s="2" t="s">
        <v>211</v>
      </c>
      <c r="D90" s="77" t="str">
        <f t="shared" ca="1" si="47"/>
        <v>N2-N</v>
      </c>
      <c r="E90" s="46" t="str">
        <f t="shared" si="2"/>
        <v>Non-dairy cattle</v>
      </c>
      <c r="F90" s="77" t="str">
        <f t="shared" ca="1" si="48"/>
        <v>Fraction TAN</v>
      </c>
      <c r="G90" s="175"/>
      <c r="H90" s="62">
        <f ca="1">INDEX(Parameters,MATCH($A90,Parameters!$A:$A,0),MATCH(H$3,Parameters!$8:$8,0))</f>
        <v>0.3</v>
      </c>
      <c r="I90" s="62">
        <f ca="1">INDEX(Parameters,MATCH($A90,Parameters!$A:$A,0),MATCH(I$3,Parameters!$8:$8,0))</f>
        <v>0.3</v>
      </c>
      <c r="J90" s="62">
        <f ca="1">INDEX(Parameters,MATCH($A90,Parameters!$A:$A,0),MATCH(J$3,Parameters!$8:$8,0))</f>
        <v>0.3</v>
      </c>
      <c r="K90" s="62">
        <f ca="1">INDEX(Parameters,MATCH($A90,Parameters!$A:$A,0),MATCH(K$3,Parameters!$8:$8,0))</f>
        <v>0.3</v>
      </c>
      <c r="L90" s="62">
        <f ca="1">INDEX(Parameters,MATCH($A90,Parameters!$A:$A,0),MATCH(L$3,Parameters!$8:$8,0))</f>
        <v>0.3</v>
      </c>
      <c r="M90" s="62">
        <f ca="1">INDEX(Parameters,MATCH($A90,Parameters!$A:$A,0),MATCH(M$3,Parameters!$8:$8,0))</f>
        <v>0.3</v>
      </c>
      <c r="N90" s="62">
        <f ca="1">INDEX(Parameters,MATCH($A90,Parameters!$A:$A,0),MATCH(N$3,Parameters!$8:$8,0))</f>
        <v>0.3</v>
      </c>
      <c r="O90" s="62">
        <f ca="1">INDEX(Parameters,MATCH($A90,Parameters!$A:$A,0),MATCH(O$3,Parameters!$8:$8,0))</f>
        <v>0.3</v>
      </c>
      <c r="P90" s="62">
        <f ca="1">INDEX(Parameters,MATCH($A90,Parameters!$A:$A,0),MATCH(P$3,Parameters!$8:$8,0))</f>
        <v>0.3</v>
      </c>
      <c r="Q90" s="62">
        <f ca="1">INDEX(Parameters,MATCH($A90,Parameters!$A:$A,0),MATCH(Q$3,Parameters!$8:$8,0))</f>
        <v>0.3</v>
      </c>
      <c r="R90" s="62">
        <f ca="1">INDEX(Parameters,MATCH($A90,Parameters!$A:$A,0),MATCH(R$3,Parameters!$8:$8,0))</f>
        <v>0.3</v>
      </c>
      <c r="S90" s="62">
        <f ca="1">INDEX(Parameters,MATCH($A90,Parameters!$A:$A,0),MATCH(S$3,Parameters!$8:$8,0))</f>
        <v>0.3</v>
      </c>
      <c r="T90" s="62">
        <f ca="1">INDEX(Parameters,MATCH($A90,Parameters!$A:$A,0),MATCH(T$3,Parameters!$8:$8,0))</f>
        <v>0.3</v>
      </c>
      <c r="U90" s="62">
        <f ca="1">INDEX(Parameters,MATCH($A90,Parameters!$A:$A,0),MATCH(U$3,Parameters!$8:$8,0))</f>
        <v>0.3</v>
      </c>
      <c r="V90" s="62">
        <f ca="1">INDEX(Parameters,MATCH($A90,Parameters!$A:$A,0),MATCH(V$3,Parameters!$8:$8,0))</f>
        <v>0.3</v>
      </c>
      <c r="W90" s="62">
        <f ca="1">INDEX(Parameters,MATCH($A90,Parameters!$A:$A,0),MATCH(W$3,Parameters!$8:$8,0))</f>
        <v>0.3</v>
      </c>
      <c r="X90" s="62">
        <f ca="1">INDEX(Parameters,MATCH($A90,Parameters!$A:$A,0),MATCH(X$3,Parameters!$8:$8,0))</f>
        <v>0.3</v>
      </c>
      <c r="Y90" s="62">
        <f ca="1">INDEX(Parameters,MATCH($A90,Parameters!$A:$A,0),MATCH(Y$3,Parameters!$8:$8,0))</f>
        <v>0.3</v>
      </c>
      <c r="Z90" s="62">
        <f ca="1">INDEX(Parameters,MATCH($A90,Parameters!$A:$A,0),MATCH(Z$3,Parameters!$8:$8,0))</f>
        <v>0.3</v>
      </c>
      <c r="AA90" s="62">
        <f ca="1">INDEX(Parameters,MATCH($A90,Parameters!$A:$A,0),MATCH(AA$3,Parameters!$8:$8,0))</f>
        <v>0.3</v>
      </c>
      <c r="AB90" s="62">
        <f ca="1">INDEX(Parameters,MATCH($A90,Parameters!$A:$A,0),MATCH(AB$3,Parameters!$8:$8,0))</f>
        <v>0.3</v>
      </c>
      <c r="AC90" s="62">
        <f ca="1">INDEX(Parameters,MATCH($A90,Parameters!$A:$A,0),MATCH(AC$3,Parameters!$8:$8,0))</f>
        <v>0.3</v>
      </c>
      <c r="AD90" s="62">
        <f ca="1">INDEX(Parameters,MATCH($A90,Parameters!$A:$A,0),MATCH(AD$3,Parameters!$8:$8,0))</f>
        <v>0.3</v>
      </c>
      <c r="AE90" s="62">
        <f ca="1">INDEX(Parameters,MATCH($A90,Parameters!$A:$A,0),MATCH(AE$3,Parameters!$8:$8,0))</f>
        <v>0.3</v>
      </c>
      <c r="AF90" s="62">
        <f ca="1">INDEX(Parameters,MATCH($A90,Parameters!$A:$A,0),MATCH(AF$3,Parameters!$8:$8,0))</f>
        <v>0.3</v>
      </c>
      <c r="AG90" s="62">
        <f ca="1">INDEX(Parameters,MATCH($A90,Parameters!$A:$A,0),MATCH(AG$3,Parameters!$8:$8,0))</f>
        <v>0.3</v>
      </c>
      <c r="AH90" s="62">
        <f ca="1">INDEX(Parameters,MATCH($A90,Parameters!$A:$A,0),MATCH(AH$3,Parameters!$8:$8,0))</f>
        <v>0.3</v>
      </c>
      <c r="AI90" s="62">
        <f ca="1">INDEX(Parameters,MATCH($A90,Parameters!$A:$A,0),MATCH(AI$3,Parameters!$8:$8,0))</f>
        <v>0.3</v>
      </c>
      <c r="AJ90" s="62">
        <f ca="1">INDEX(Parameters,MATCH($A90,Parameters!$A:$A,0),MATCH(AJ$3,Parameters!$8:$8,0))</f>
        <v>0.3</v>
      </c>
      <c r="AK90" s="62">
        <f ca="1">INDEX(Parameters,MATCH($A90,Parameters!$A:$A,0),MATCH(AK$3,Parameters!$8:$8,0))</f>
        <v>0.3</v>
      </c>
      <c r="AL90" s="62">
        <f ca="1">INDEX(Parameters,MATCH($A90,Parameters!$A:$A,0),MATCH(AL$3,Parameters!$8:$8,0))</f>
        <v>0.3</v>
      </c>
      <c r="AM90" s="62"/>
      <c r="AN90" s="62"/>
      <c r="AO90" s="62"/>
      <c r="AP90" s="62"/>
      <c r="AQ90" s="62"/>
    </row>
    <row r="91" spans="1:43" ht="18" x14ac:dyDescent="0.35">
      <c r="A91" s="382" t="s">
        <v>309</v>
      </c>
      <c r="B91" s="25" t="s">
        <v>165</v>
      </c>
      <c r="C91" s="63" t="s">
        <v>197</v>
      </c>
      <c r="D91" s="25" t="s">
        <v>252</v>
      </c>
      <c r="E91" s="46" t="str">
        <f t="shared" si="2"/>
        <v>Non-dairy cattle</v>
      </c>
      <c r="F91" s="12" t="s">
        <v>183</v>
      </c>
      <c r="G91" s="175"/>
      <c r="H91" s="62" t="e">
        <f ca="1">H$78*H80</f>
        <v>#VALUE!</v>
      </c>
      <c r="I91" s="62" t="e">
        <f t="shared" ref="I91:AL91" ca="1" si="49">I$78*I80</f>
        <v>#VALUE!</v>
      </c>
      <c r="J91" s="62" t="e">
        <f t="shared" ca="1" si="49"/>
        <v>#VALUE!</v>
      </c>
      <c r="K91" s="62" t="e">
        <f t="shared" ca="1" si="49"/>
        <v>#VALUE!</v>
      </c>
      <c r="L91" s="62" t="e">
        <f t="shared" ca="1" si="49"/>
        <v>#VALUE!</v>
      </c>
      <c r="M91" s="62" t="e">
        <f t="shared" ca="1" si="49"/>
        <v>#VALUE!</v>
      </c>
      <c r="N91" s="62" t="e">
        <f t="shared" ca="1" si="49"/>
        <v>#VALUE!</v>
      </c>
      <c r="O91" s="62" t="e">
        <f t="shared" ca="1" si="49"/>
        <v>#VALUE!</v>
      </c>
      <c r="P91" s="62" t="e">
        <f t="shared" ca="1" si="49"/>
        <v>#VALUE!</v>
      </c>
      <c r="Q91" s="62" t="e">
        <f t="shared" ca="1" si="49"/>
        <v>#VALUE!</v>
      </c>
      <c r="R91" s="62" t="e">
        <f t="shared" ca="1" si="49"/>
        <v>#VALUE!</v>
      </c>
      <c r="S91" s="62" t="e">
        <f t="shared" ca="1" si="49"/>
        <v>#VALUE!</v>
      </c>
      <c r="T91" s="62" t="e">
        <f t="shared" ca="1" si="49"/>
        <v>#VALUE!</v>
      </c>
      <c r="U91" s="62" t="e">
        <f t="shared" ca="1" si="49"/>
        <v>#VALUE!</v>
      </c>
      <c r="V91" s="62" t="e">
        <f t="shared" ca="1" si="49"/>
        <v>#VALUE!</v>
      </c>
      <c r="W91" s="62" t="e">
        <f t="shared" ca="1" si="49"/>
        <v>#VALUE!</v>
      </c>
      <c r="X91" s="62" t="e">
        <f t="shared" ca="1" si="49"/>
        <v>#VALUE!</v>
      </c>
      <c r="Y91" s="62" t="e">
        <f t="shared" ca="1" si="49"/>
        <v>#VALUE!</v>
      </c>
      <c r="Z91" s="62" t="e">
        <f t="shared" ca="1" si="49"/>
        <v>#VALUE!</v>
      </c>
      <c r="AA91" s="62" t="e">
        <f t="shared" ca="1" si="49"/>
        <v>#VALUE!</v>
      </c>
      <c r="AB91" s="62" t="e">
        <f t="shared" ca="1" si="49"/>
        <v>#VALUE!</v>
      </c>
      <c r="AC91" s="62" t="e">
        <f t="shared" ca="1" si="49"/>
        <v>#VALUE!</v>
      </c>
      <c r="AD91" s="62" t="e">
        <f t="shared" ca="1" si="49"/>
        <v>#VALUE!</v>
      </c>
      <c r="AE91" s="62" t="e">
        <f t="shared" ca="1" si="49"/>
        <v>#VALUE!</v>
      </c>
      <c r="AF91" s="62" t="e">
        <f t="shared" ca="1" si="49"/>
        <v>#VALUE!</v>
      </c>
      <c r="AG91" s="62" t="e">
        <f t="shared" ca="1" si="49"/>
        <v>#VALUE!</v>
      </c>
      <c r="AH91" s="62" t="e">
        <f t="shared" ca="1" si="49"/>
        <v>#VALUE!</v>
      </c>
      <c r="AI91" s="62" t="e">
        <f t="shared" ca="1" si="49"/>
        <v>#VALUE!</v>
      </c>
      <c r="AJ91" s="62" t="e">
        <f t="shared" ca="1" si="49"/>
        <v>#VALUE!</v>
      </c>
      <c r="AK91" s="62" t="e">
        <f t="shared" ca="1" si="49"/>
        <v>#VALUE!</v>
      </c>
      <c r="AL91" s="62" t="e">
        <f t="shared" ca="1" si="49"/>
        <v>#VALUE!</v>
      </c>
      <c r="AM91" s="62"/>
      <c r="AN91" s="62"/>
      <c r="AO91" s="62"/>
      <c r="AP91" s="62"/>
      <c r="AQ91" s="62"/>
    </row>
    <row r="92" spans="1:43" ht="18" x14ac:dyDescent="0.35">
      <c r="A92" s="382" t="s">
        <v>310</v>
      </c>
      <c r="B92" s="25" t="s">
        <v>165</v>
      </c>
      <c r="C92" s="63" t="s">
        <v>198</v>
      </c>
      <c r="D92" s="25" t="s">
        <v>350</v>
      </c>
      <c r="E92" s="46" t="str">
        <f t="shared" si="2"/>
        <v>Non-dairy cattle</v>
      </c>
      <c r="F92" s="12" t="s">
        <v>183</v>
      </c>
      <c r="G92" s="175"/>
      <c r="H92" s="62" t="e">
        <f ca="1">(H$78*H81*H83)+(H$78*H82*H84)</f>
        <v>#VALUE!</v>
      </c>
      <c r="I92" s="62" t="e">
        <f t="shared" ref="I92:AL92" ca="1" si="50">(I$78*I81*I83)+(I$78*I82*I84)</f>
        <v>#VALUE!</v>
      </c>
      <c r="J92" s="62" t="e">
        <f t="shared" ca="1" si="50"/>
        <v>#VALUE!</v>
      </c>
      <c r="K92" s="62" t="e">
        <f t="shared" ca="1" si="50"/>
        <v>#VALUE!</v>
      </c>
      <c r="L92" s="62" t="e">
        <f t="shared" ca="1" si="50"/>
        <v>#VALUE!</v>
      </c>
      <c r="M92" s="62" t="e">
        <f t="shared" ca="1" si="50"/>
        <v>#VALUE!</v>
      </c>
      <c r="N92" s="62" t="e">
        <f t="shared" ca="1" si="50"/>
        <v>#VALUE!</v>
      </c>
      <c r="O92" s="62" t="e">
        <f t="shared" ca="1" si="50"/>
        <v>#VALUE!</v>
      </c>
      <c r="P92" s="62" t="e">
        <f t="shared" ca="1" si="50"/>
        <v>#VALUE!</v>
      </c>
      <c r="Q92" s="62" t="e">
        <f t="shared" ca="1" si="50"/>
        <v>#VALUE!</v>
      </c>
      <c r="R92" s="62" t="e">
        <f t="shared" ca="1" si="50"/>
        <v>#VALUE!</v>
      </c>
      <c r="S92" s="62" t="e">
        <f t="shared" ca="1" si="50"/>
        <v>#VALUE!</v>
      </c>
      <c r="T92" s="62" t="e">
        <f t="shared" ca="1" si="50"/>
        <v>#VALUE!</v>
      </c>
      <c r="U92" s="62" t="e">
        <f t="shared" ca="1" si="50"/>
        <v>#VALUE!</v>
      </c>
      <c r="V92" s="62" t="e">
        <f t="shared" ca="1" si="50"/>
        <v>#VALUE!</v>
      </c>
      <c r="W92" s="62" t="e">
        <f t="shared" ca="1" si="50"/>
        <v>#VALUE!</v>
      </c>
      <c r="X92" s="62" t="e">
        <f t="shared" ca="1" si="50"/>
        <v>#VALUE!</v>
      </c>
      <c r="Y92" s="62" t="e">
        <f t="shared" ca="1" si="50"/>
        <v>#VALUE!</v>
      </c>
      <c r="Z92" s="62" t="e">
        <f t="shared" ca="1" si="50"/>
        <v>#VALUE!</v>
      </c>
      <c r="AA92" s="62" t="e">
        <f t="shared" ca="1" si="50"/>
        <v>#VALUE!</v>
      </c>
      <c r="AB92" s="62" t="e">
        <f t="shared" ca="1" si="50"/>
        <v>#VALUE!</v>
      </c>
      <c r="AC92" s="62" t="e">
        <f t="shared" ca="1" si="50"/>
        <v>#VALUE!</v>
      </c>
      <c r="AD92" s="62" t="e">
        <f t="shared" ca="1" si="50"/>
        <v>#VALUE!</v>
      </c>
      <c r="AE92" s="62" t="e">
        <f t="shared" ca="1" si="50"/>
        <v>#VALUE!</v>
      </c>
      <c r="AF92" s="62" t="e">
        <f t="shared" ca="1" si="50"/>
        <v>#VALUE!</v>
      </c>
      <c r="AG92" s="62" t="e">
        <f t="shared" ca="1" si="50"/>
        <v>#VALUE!</v>
      </c>
      <c r="AH92" s="62" t="e">
        <f t="shared" ca="1" si="50"/>
        <v>#VALUE!</v>
      </c>
      <c r="AI92" s="62" t="e">
        <f t="shared" ca="1" si="50"/>
        <v>#VALUE!</v>
      </c>
      <c r="AJ92" s="62" t="e">
        <f t="shared" ca="1" si="50"/>
        <v>#VALUE!</v>
      </c>
      <c r="AK92" s="62" t="e">
        <f t="shared" ca="1" si="50"/>
        <v>#VALUE!</v>
      </c>
      <c r="AL92" s="62" t="e">
        <f t="shared" ca="1" si="50"/>
        <v>#VALUE!</v>
      </c>
      <c r="AM92" s="62"/>
      <c r="AN92" s="62"/>
      <c r="AO92" s="62"/>
      <c r="AP92" s="62"/>
      <c r="AQ92" s="62"/>
    </row>
    <row r="93" spans="1:43" ht="18" x14ac:dyDescent="0.35">
      <c r="A93" s="382" t="s">
        <v>311</v>
      </c>
      <c r="B93" s="25" t="s">
        <v>165</v>
      </c>
      <c r="C93" s="63" t="s">
        <v>199</v>
      </c>
      <c r="D93" s="25" t="s">
        <v>348</v>
      </c>
      <c r="E93" s="46" t="str">
        <f t="shared" si="2"/>
        <v>Non-dairy cattle</v>
      </c>
      <c r="F93" s="12" t="s">
        <v>183</v>
      </c>
      <c r="G93" s="175"/>
      <c r="H93" s="62" t="e">
        <f t="shared" ref="H93:AL94" ca="1" si="51">H$78*H85</f>
        <v>#VALUE!</v>
      </c>
      <c r="I93" s="62" t="e">
        <f t="shared" ca="1" si="51"/>
        <v>#VALUE!</v>
      </c>
      <c r="J93" s="62" t="e">
        <f t="shared" ca="1" si="51"/>
        <v>#VALUE!</v>
      </c>
      <c r="K93" s="62" t="e">
        <f t="shared" ca="1" si="51"/>
        <v>#VALUE!</v>
      </c>
      <c r="L93" s="62" t="e">
        <f t="shared" ca="1" si="51"/>
        <v>#VALUE!</v>
      </c>
      <c r="M93" s="62" t="e">
        <f t="shared" ca="1" si="51"/>
        <v>#VALUE!</v>
      </c>
      <c r="N93" s="62" t="e">
        <f t="shared" ca="1" si="51"/>
        <v>#VALUE!</v>
      </c>
      <c r="O93" s="62" t="e">
        <f t="shared" ca="1" si="51"/>
        <v>#VALUE!</v>
      </c>
      <c r="P93" s="62" t="e">
        <f t="shared" ca="1" si="51"/>
        <v>#VALUE!</v>
      </c>
      <c r="Q93" s="62" t="e">
        <f t="shared" ca="1" si="51"/>
        <v>#VALUE!</v>
      </c>
      <c r="R93" s="62" t="e">
        <f t="shared" ca="1" si="51"/>
        <v>#VALUE!</v>
      </c>
      <c r="S93" s="62" t="e">
        <f t="shared" ca="1" si="51"/>
        <v>#VALUE!</v>
      </c>
      <c r="T93" s="62" t="e">
        <f t="shared" ca="1" si="51"/>
        <v>#VALUE!</v>
      </c>
      <c r="U93" s="62" t="e">
        <f t="shared" ca="1" si="51"/>
        <v>#VALUE!</v>
      </c>
      <c r="V93" s="62" t="e">
        <f t="shared" ca="1" si="51"/>
        <v>#VALUE!</v>
      </c>
      <c r="W93" s="62" t="e">
        <f t="shared" ca="1" si="51"/>
        <v>#VALUE!</v>
      </c>
      <c r="X93" s="62" t="e">
        <f t="shared" ca="1" si="51"/>
        <v>#VALUE!</v>
      </c>
      <c r="Y93" s="62" t="e">
        <f t="shared" ca="1" si="51"/>
        <v>#VALUE!</v>
      </c>
      <c r="Z93" s="62" t="e">
        <f t="shared" ca="1" si="51"/>
        <v>#VALUE!</v>
      </c>
      <c r="AA93" s="62" t="e">
        <f t="shared" ca="1" si="51"/>
        <v>#VALUE!</v>
      </c>
      <c r="AB93" s="62" t="e">
        <f t="shared" ca="1" si="51"/>
        <v>#VALUE!</v>
      </c>
      <c r="AC93" s="62" t="e">
        <f t="shared" ca="1" si="51"/>
        <v>#VALUE!</v>
      </c>
      <c r="AD93" s="62" t="e">
        <f t="shared" ca="1" si="51"/>
        <v>#VALUE!</v>
      </c>
      <c r="AE93" s="62" t="e">
        <f t="shared" ca="1" si="51"/>
        <v>#VALUE!</v>
      </c>
      <c r="AF93" s="62" t="e">
        <f t="shared" ca="1" si="51"/>
        <v>#VALUE!</v>
      </c>
      <c r="AG93" s="62" t="e">
        <f t="shared" ca="1" si="51"/>
        <v>#VALUE!</v>
      </c>
      <c r="AH93" s="62" t="e">
        <f t="shared" ca="1" si="51"/>
        <v>#VALUE!</v>
      </c>
      <c r="AI93" s="62" t="e">
        <f t="shared" ca="1" si="51"/>
        <v>#VALUE!</v>
      </c>
      <c r="AJ93" s="62" t="e">
        <f t="shared" ca="1" si="51"/>
        <v>#VALUE!</v>
      </c>
      <c r="AK93" s="62" t="e">
        <f t="shared" ca="1" si="51"/>
        <v>#VALUE!</v>
      </c>
      <c r="AL93" s="62" t="e">
        <f t="shared" ca="1" si="51"/>
        <v>#VALUE!</v>
      </c>
      <c r="AM93" s="62"/>
      <c r="AN93" s="62"/>
      <c r="AO93" s="62"/>
      <c r="AP93" s="62"/>
      <c r="AQ93" s="62"/>
    </row>
    <row r="94" spans="1:43" ht="18" x14ac:dyDescent="0.35">
      <c r="A94" s="382" t="s">
        <v>312</v>
      </c>
      <c r="B94" s="25" t="s">
        <v>165</v>
      </c>
      <c r="C94" s="63" t="s">
        <v>200</v>
      </c>
      <c r="D94" s="25" t="s">
        <v>349</v>
      </c>
      <c r="E94" s="46" t="str">
        <f t="shared" si="2"/>
        <v>Non-dairy cattle</v>
      </c>
      <c r="F94" s="12" t="s">
        <v>183</v>
      </c>
      <c r="G94" s="176"/>
      <c r="H94" s="62" t="e">
        <f t="shared" ca="1" si="51"/>
        <v>#VALUE!</v>
      </c>
      <c r="I94" s="62" t="e">
        <f t="shared" ca="1" si="51"/>
        <v>#VALUE!</v>
      </c>
      <c r="J94" s="62" t="e">
        <f t="shared" ca="1" si="51"/>
        <v>#VALUE!</v>
      </c>
      <c r="K94" s="62" t="e">
        <f t="shared" ca="1" si="51"/>
        <v>#VALUE!</v>
      </c>
      <c r="L94" s="62" t="e">
        <f t="shared" ca="1" si="51"/>
        <v>#VALUE!</v>
      </c>
      <c r="M94" s="62" t="e">
        <f t="shared" ca="1" si="51"/>
        <v>#VALUE!</v>
      </c>
      <c r="N94" s="62" t="e">
        <f t="shared" ca="1" si="51"/>
        <v>#VALUE!</v>
      </c>
      <c r="O94" s="62" t="e">
        <f t="shared" ca="1" si="51"/>
        <v>#VALUE!</v>
      </c>
      <c r="P94" s="62" t="e">
        <f t="shared" ca="1" si="51"/>
        <v>#VALUE!</v>
      </c>
      <c r="Q94" s="62" t="e">
        <f t="shared" ca="1" si="51"/>
        <v>#VALUE!</v>
      </c>
      <c r="R94" s="62" t="e">
        <f t="shared" ca="1" si="51"/>
        <v>#VALUE!</v>
      </c>
      <c r="S94" s="62" t="e">
        <f t="shared" ca="1" si="51"/>
        <v>#VALUE!</v>
      </c>
      <c r="T94" s="62" t="e">
        <f t="shared" ca="1" si="51"/>
        <v>#VALUE!</v>
      </c>
      <c r="U94" s="62" t="e">
        <f t="shared" ca="1" si="51"/>
        <v>#VALUE!</v>
      </c>
      <c r="V94" s="62" t="e">
        <f t="shared" ca="1" si="51"/>
        <v>#VALUE!</v>
      </c>
      <c r="W94" s="62" t="e">
        <f t="shared" ca="1" si="51"/>
        <v>#VALUE!</v>
      </c>
      <c r="X94" s="62" t="e">
        <f t="shared" ca="1" si="51"/>
        <v>#VALUE!</v>
      </c>
      <c r="Y94" s="62" t="e">
        <f t="shared" ca="1" si="51"/>
        <v>#VALUE!</v>
      </c>
      <c r="Z94" s="62" t="e">
        <f t="shared" ca="1" si="51"/>
        <v>#VALUE!</v>
      </c>
      <c r="AA94" s="62" t="e">
        <f t="shared" ca="1" si="51"/>
        <v>#VALUE!</v>
      </c>
      <c r="AB94" s="62" t="e">
        <f t="shared" ca="1" si="51"/>
        <v>#VALUE!</v>
      </c>
      <c r="AC94" s="62" t="e">
        <f t="shared" ca="1" si="51"/>
        <v>#VALUE!</v>
      </c>
      <c r="AD94" s="62" t="e">
        <f t="shared" ca="1" si="51"/>
        <v>#VALUE!</v>
      </c>
      <c r="AE94" s="62" t="e">
        <f t="shared" ca="1" si="51"/>
        <v>#VALUE!</v>
      </c>
      <c r="AF94" s="62" t="e">
        <f t="shared" ca="1" si="51"/>
        <v>#VALUE!</v>
      </c>
      <c r="AG94" s="62" t="e">
        <f t="shared" ca="1" si="51"/>
        <v>#VALUE!</v>
      </c>
      <c r="AH94" s="62" t="e">
        <f t="shared" ca="1" si="51"/>
        <v>#VALUE!</v>
      </c>
      <c r="AI94" s="62" t="e">
        <f t="shared" ca="1" si="51"/>
        <v>#VALUE!</v>
      </c>
      <c r="AJ94" s="62" t="e">
        <f t="shared" ca="1" si="51"/>
        <v>#VALUE!</v>
      </c>
      <c r="AK94" s="62" t="e">
        <f t="shared" ca="1" si="51"/>
        <v>#VALUE!</v>
      </c>
      <c r="AL94" s="62" t="e">
        <f t="shared" ca="1" si="51"/>
        <v>#VALUE!</v>
      </c>
      <c r="AM94" s="62"/>
      <c r="AN94" s="62"/>
      <c r="AO94" s="62"/>
      <c r="AP94" s="62"/>
      <c r="AQ94" s="62"/>
    </row>
    <row r="95" spans="1:43" ht="18" x14ac:dyDescent="0.35">
      <c r="A95" s="382" t="s">
        <v>313</v>
      </c>
      <c r="B95" s="25" t="s">
        <v>165</v>
      </c>
      <c r="C95" s="63" t="s">
        <v>201</v>
      </c>
      <c r="D95" s="25" t="s">
        <v>252</v>
      </c>
      <c r="E95" s="46" t="str">
        <f t="shared" si="2"/>
        <v>Non-dairy cattle</v>
      </c>
      <c r="F95" s="12" t="s">
        <v>183</v>
      </c>
      <c r="G95" s="215"/>
      <c r="H95" s="62" t="e">
        <f ca="1">H$62*H87</f>
        <v>#VALUE!</v>
      </c>
      <c r="I95" s="62" t="e">
        <f t="shared" ref="I95:AL97" ca="1" si="52">I$62*I87</f>
        <v>#VALUE!</v>
      </c>
      <c r="J95" s="62" t="e">
        <f t="shared" ca="1" si="52"/>
        <v>#VALUE!</v>
      </c>
      <c r="K95" s="62" t="e">
        <f t="shared" ca="1" si="52"/>
        <v>#VALUE!</v>
      </c>
      <c r="L95" s="62" t="e">
        <f t="shared" ca="1" si="52"/>
        <v>#VALUE!</v>
      </c>
      <c r="M95" s="62" t="e">
        <f t="shared" ca="1" si="52"/>
        <v>#VALUE!</v>
      </c>
      <c r="N95" s="62" t="e">
        <f t="shared" ca="1" si="52"/>
        <v>#VALUE!</v>
      </c>
      <c r="O95" s="62" t="e">
        <f t="shared" ca="1" si="52"/>
        <v>#VALUE!</v>
      </c>
      <c r="P95" s="62" t="e">
        <f t="shared" ca="1" si="52"/>
        <v>#VALUE!</v>
      </c>
      <c r="Q95" s="62" t="e">
        <f t="shared" ca="1" si="52"/>
        <v>#VALUE!</v>
      </c>
      <c r="R95" s="62" t="e">
        <f t="shared" ca="1" si="52"/>
        <v>#VALUE!</v>
      </c>
      <c r="S95" s="62" t="e">
        <f t="shared" ca="1" si="52"/>
        <v>#VALUE!</v>
      </c>
      <c r="T95" s="62" t="e">
        <f t="shared" ca="1" si="52"/>
        <v>#VALUE!</v>
      </c>
      <c r="U95" s="62" t="e">
        <f t="shared" ca="1" si="52"/>
        <v>#VALUE!</v>
      </c>
      <c r="V95" s="62" t="e">
        <f t="shared" ca="1" si="52"/>
        <v>#VALUE!</v>
      </c>
      <c r="W95" s="62" t="e">
        <f t="shared" ca="1" si="52"/>
        <v>#VALUE!</v>
      </c>
      <c r="X95" s="62" t="e">
        <f t="shared" ca="1" si="52"/>
        <v>#VALUE!</v>
      </c>
      <c r="Y95" s="62" t="e">
        <f t="shared" ca="1" si="52"/>
        <v>#VALUE!</v>
      </c>
      <c r="Z95" s="62" t="e">
        <f t="shared" ca="1" si="52"/>
        <v>#VALUE!</v>
      </c>
      <c r="AA95" s="62" t="e">
        <f t="shared" ca="1" si="52"/>
        <v>#VALUE!</v>
      </c>
      <c r="AB95" s="62" t="e">
        <f t="shared" ca="1" si="52"/>
        <v>#VALUE!</v>
      </c>
      <c r="AC95" s="62" t="e">
        <f t="shared" ca="1" si="52"/>
        <v>#VALUE!</v>
      </c>
      <c r="AD95" s="62" t="e">
        <f t="shared" ca="1" si="52"/>
        <v>#VALUE!</v>
      </c>
      <c r="AE95" s="62" t="e">
        <f t="shared" ca="1" si="52"/>
        <v>#VALUE!</v>
      </c>
      <c r="AF95" s="62" t="e">
        <f t="shared" ca="1" si="52"/>
        <v>#VALUE!</v>
      </c>
      <c r="AG95" s="62" t="e">
        <f t="shared" ca="1" si="52"/>
        <v>#VALUE!</v>
      </c>
      <c r="AH95" s="62" t="e">
        <f t="shared" ca="1" si="52"/>
        <v>#VALUE!</v>
      </c>
      <c r="AI95" s="62" t="e">
        <f t="shared" ca="1" si="52"/>
        <v>#VALUE!</v>
      </c>
      <c r="AJ95" s="62" t="e">
        <f t="shared" ca="1" si="52"/>
        <v>#VALUE!</v>
      </c>
      <c r="AK95" s="62" t="e">
        <f t="shared" ca="1" si="52"/>
        <v>#VALUE!</v>
      </c>
      <c r="AL95" s="62" t="e">
        <f t="shared" ca="1" si="52"/>
        <v>#VALUE!</v>
      </c>
      <c r="AM95" s="62"/>
      <c r="AN95" s="62"/>
      <c r="AO95" s="62"/>
      <c r="AP95" s="62"/>
      <c r="AQ95" s="62"/>
    </row>
    <row r="96" spans="1:43" ht="18" x14ac:dyDescent="0.35">
      <c r="A96" s="382" t="s">
        <v>314</v>
      </c>
      <c r="B96" s="25" t="s">
        <v>165</v>
      </c>
      <c r="C96" s="63" t="s">
        <v>202</v>
      </c>
      <c r="D96" s="25" t="s">
        <v>350</v>
      </c>
      <c r="E96" s="46" t="str">
        <f t="shared" si="2"/>
        <v>Non-dairy cattle</v>
      </c>
      <c r="F96" s="12" t="s">
        <v>183</v>
      </c>
      <c r="G96" s="228"/>
      <c r="H96" s="62" t="e">
        <f ca="1">H$62*H88</f>
        <v>#VALUE!</v>
      </c>
      <c r="I96" s="62" t="e">
        <f t="shared" ca="1" si="52"/>
        <v>#VALUE!</v>
      </c>
      <c r="J96" s="62" t="e">
        <f t="shared" ca="1" si="52"/>
        <v>#VALUE!</v>
      </c>
      <c r="K96" s="62" t="e">
        <f t="shared" ca="1" si="52"/>
        <v>#VALUE!</v>
      </c>
      <c r="L96" s="62" t="e">
        <f t="shared" ca="1" si="52"/>
        <v>#VALUE!</v>
      </c>
      <c r="M96" s="62" t="e">
        <f t="shared" ca="1" si="52"/>
        <v>#VALUE!</v>
      </c>
      <c r="N96" s="62" t="e">
        <f t="shared" ca="1" si="52"/>
        <v>#VALUE!</v>
      </c>
      <c r="O96" s="62" t="e">
        <f t="shared" ca="1" si="52"/>
        <v>#VALUE!</v>
      </c>
      <c r="P96" s="62" t="e">
        <f t="shared" ca="1" si="52"/>
        <v>#VALUE!</v>
      </c>
      <c r="Q96" s="62" t="e">
        <f t="shared" ca="1" si="52"/>
        <v>#VALUE!</v>
      </c>
      <c r="R96" s="62" t="e">
        <f t="shared" ca="1" si="52"/>
        <v>#VALUE!</v>
      </c>
      <c r="S96" s="62" t="e">
        <f t="shared" ca="1" si="52"/>
        <v>#VALUE!</v>
      </c>
      <c r="T96" s="62" t="e">
        <f t="shared" ca="1" si="52"/>
        <v>#VALUE!</v>
      </c>
      <c r="U96" s="62" t="e">
        <f t="shared" ca="1" si="52"/>
        <v>#VALUE!</v>
      </c>
      <c r="V96" s="62" t="e">
        <f t="shared" ca="1" si="52"/>
        <v>#VALUE!</v>
      </c>
      <c r="W96" s="62" t="e">
        <f t="shared" ca="1" si="52"/>
        <v>#VALUE!</v>
      </c>
      <c r="X96" s="62" t="e">
        <f t="shared" ca="1" si="52"/>
        <v>#VALUE!</v>
      </c>
      <c r="Y96" s="62" t="e">
        <f t="shared" ca="1" si="52"/>
        <v>#VALUE!</v>
      </c>
      <c r="Z96" s="62" t="e">
        <f t="shared" ca="1" si="52"/>
        <v>#VALUE!</v>
      </c>
      <c r="AA96" s="62" t="e">
        <f t="shared" ca="1" si="52"/>
        <v>#VALUE!</v>
      </c>
      <c r="AB96" s="62" t="e">
        <f t="shared" ca="1" si="52"/>
        <v>#VALUE!</v>
      </c>
      <c r="AC96" s="62" t="e">
        <f t="shared" ca="1" si="52"/>
        <v>#VALUE!</v>
      </c>
      <c r="AD96" s="62" t="e">
        <f t="shared" ca="1" si="52"/>
        <v>#VALUE!</v>
      </c>
      <c r="AE96" s="62" t="e">
        <f t="shared" ca="1" si="52"/>
        <v>#VALUE!</v>
      </c>
      <c r="AF96" s="62" t="e">
        <f t="shared" ca="1" si="52"/>
        <v>#VALUE!</v>
      </c>
      <c r="AG96" s="62" t="e">
        <f t="shared" ca="1" si="52"/>
        <v>#VALUE!</v>
      </c>
      <c r="AH96" s="62" t="e">
        <f t="shared" ca="1" si="52"/>
        <v>#VALUE!</v>
      </c>
      <c r="AI96" s="62" t="e">
        <f t="shared" ca="1" si="52"/>
        <v>#VALUE!</v>
      </c>
      <c r="AJ96" s="62" t="e">
        <f t="shared" ca="1" si="52"/>
        <v>#VALUE!</v>
      </c>
      <c r="AK96" s="62" t="e">
        <f t="shared" ca="1" si="52"/>
        <v>#VALUE!</v>
      </c>
      <c r="AL96" s="62" t="e">
        <f t="shared" ca="1" si="52"/>
        <v>#VALUE!</v>
      </c>
      <c r="AM96" s="62"/>
      <c r="AN96" s="62"/>
      <c r="AO96" s="62"/>
      <c r="AP96" s="62"/>
      <c r="AQ96" s="62"/>
    </row>
    <row r="97" spans="1:43" ht="18" x14ac:dyDescent="0.35">
      <c r="A97" s="382" t="s">
        <v>315</v>
      </c>
      <c r="B97" s="25" t="s">
        <v>165</v>
      </c>
      <c r="C97" s="63" t="s">
        <v>203</v>
      </c>
      <c r="D97" s="25" t="s">
        <v>348</v>
      </c>
      <c r="E97" s="46" t="str">
        <f t="shared" si="2"/>
        <v>Non-dairy cattle</v>
      </c>
      <c r="F97" s="12" t="s">
        <v>183</v>
      </c>
      <c r="G97" s="228"/>
      <c r="H97" s="62" t="e">
        <f ca="1">H$62*H89</f>
        <v>#VALUE!</v>
      </c>
      <c r="I97" s="62" t="e">
        <f t="shared" ca="1" si="52"/>
        <v>#VALUE!</v>
      </c>
      <c r="J97" s="62" t="e">
        <f t="shared" ca="1" si="52"/>
        <v>#VALUE!</v>
      </c>
      <c r="K97" s="62" t="e">
        <f t="shared" ca="1" si="52"/>
        <v>#VALUE!</v>
      </c>
      <c r="L97" s="62" t="e">
        <f t="shared" ca="1" si="52"/>
        <v>#VALUE!</v>
      </c>
      <c r="M97" s="62" t="e">
        <f t="shared" ca="1" si="52"/>
        <v>#VALUE!</v>
      </c>
      <c r="N97" s="62" t="e">
        <f t="shared" ca="1" si="52"/>
        <v>#VALUE!</v>
      </c>
      <c r="O97" s="62" t="e">
        <f t="shared" ca="1" si="52"/>
        <v>#VALUE!</v>
      </c>
      <c r="P97" s="62" t="e">
        <f t="shared" ca="1" si="52"/>
        <v>#VALUE!</v>
      </c>
      <c r="Q97" s="62" t="e">
        <f t="shared" ca="1" si="52"/>
        <v>#VALUE!</v>
      </c>
      <c r="R97" s="62" t="e">
        <f t="shared" ca="1" si="52"/>
        <v>#VALUE!</v>
      </c>
      <c r="S97" s="62" t="e">
        <f t="shared" ca="1" si="52"/>
        <v>#VALUE!</v>
      </c>
      <c r="T97" s="62" t="e">
        <f t="shared" ca="1" si="52"/>
        <v>#VALUE!</v>
      </c>
      <c r="U97" s="62" t="e">
        <f t="shared" ca="1" si="52"/>
        <v>#VALUE!</v>
      </c>
      <c r="V97" s="62" t="e">
        <f t="shared" ca="1" si="52"/>
        <v>#VALUE!</v>
      </c>
      <c r="W97" s="62" t="e">
        <f t="shared" ca="1" si="52"/>
        <v>#VALUE!</v>
      </c>
      <c r="X97" s="62" t="e">
        <f t="shared" ca="1" si="52"/>
        <v>#VALUE!</v>
      </c>
      <c r="Y97" s="62" t="e">
        <f t="shared" ca="1" si="52"/>
        <v>#VALUE!</v>
      </c>
      <c r="Z97" s="62" t="e">
        <f t="shared" ca="1" si="52"/>
        <v>#VALUE!</v>
      </c>
      <c r="AA97" s="62" t="e">
        <f t="shared" ca="1" si="52"/>
        <v>#VALUE!</v>
      </c>
      <c r="AB97" s="62" t="e">
        <f t="shared" ca="1" si="52"/>
        <v>#VALUE!</v>
      </c>
      <c r="AC97" s="62" t="e">
        <f t="shared" ca="1" si="52"/>
        <v>#VALUE!</v>
      </c>
      <c r="AD97" s="62" t="e">
        <f t="shared" ca="1" si="52"/>
        <v>#VALUE!</v>
      </c>
      <c r="AE97" s="62" t="e">
        <f t="shared" ca="1" si="52"/>
        <v>#VALUE!</v>
      </c>
      <c r="AF97" s="62" t="e">
        <f t="shared" ca="1" si="52"/>
        <v>#VALUE!</v>
      </c>
      <c r="AG97" s="62" t="e">
        <f t="shared" ca="1" si="52"/>
        <v>#VALUE!</v>
      </c>
      <c r="AH97" s="62" t="e">
        <f t="shared" ca="1" si="52"/>
        <v>#VALUE!</v>
      </c>
      <c r="AI97" s="62" t="e">
        <f t="shared" ca="1" si="52"/>
        <v>#VALUE!</v>
      </c>
      <c r="AJ97" s="62" t="e">
        <f t="shared" ca="1" si="52"/>
        <v>#VALUE!</v>
      </c>
      <c r="AK97" s="62" t="e">
        <f t="shared" ca="1" si="52"/>
        <v>#VALUE!</v>
      </c>
      <c r="AL97" s="62" t="e">
        <f t="shared" ca="1" si="52"/>
        <v>#VALUE!</v>
      </c>
      <c r="AM97" s="62"/>
      <c r="AN97" s="62"/>
      <c r="AO97" s="62"/>
      <c r="AP97" s="62"/>
      <c r="AQ97" s="62"/>
    </row>
    <row r="98" spans="1:43" ht="18" x14ac:dyDescent="0.35">
      <c r="A98" s="382" t="s">
        <v>316</v>
      </c>
      <c r="B98" s="25" t="s">
        <v>165</v>
      </c>
      <c r="C98" s="63" t="s">
        <v>204</v>
      </c>
      <c r="D98" s="25" t="s">
        <v>349</v>
      </c>
      <c r="E98" s="46" t="str">
        <f t="shared" si="2"/>
        <v>Non-dairy cattle</v>
      </c>
      <c r="F98" s="12" t="s">
        <v>183</v>
      </c>
      <c r="G98" s="229"/>
      <c r="H98" s="62" t="e">
        <f t="shared" ref="H98:AL98" ca="1" si="53">H$62*H90</f>
        <v>#VALUE!</v>
      </c>
      <c r="I98" s="62" t="e">
        <f t="shared" ca="1" si="53"/>
        <v>#VALUE!</v>
      </c>
      <c r="J98" s="62" t="e">
        <f t="shared" ca="1" si="53"/>
        <v>#VALUE!</v>
      </c>
      <c r="K98" s="62" t="e">
        <f t="shared" ca="1" si="53"/>
        <v>#VALUE!</v>
      </c>
      <c r="L98" s="62" t="e">
        <f t="shared" ca="1" si="53"/>
        <v>#VALUE!</v>
      </c>
      <c r="M98" s="62" t="e">
        <f t="shared" ca="1" si="53"/>
        <v>#VALUE!</v>
      </c>
      <c r="N98" s="62" t="e">
        <f t="shared" ca="1" si="53"/>
        <v>#VALUE!</v>
      </c>
      <c r="O98" s="62" t="e">
        <f t="shared" ca="1" si="53"/>
        <v>#VALUE!</v>
      </c>
      <c r="P98" s="62" t="e">
        <f t="shared" ca="1" si="53"/>
        <v>#VALUE!</v>
      </c>
      <c r="Q98" s="62" t="e">
        <f t="shared" ca="1" si="53"/>
        <v>#VALUE!</v>
      </c>
      <c r="R98" s="62" t="e">
        <f t="shared" ca="1" si="53"/>
        <v>#VALUE!</v>
      </c>
      <c r="S98" s="62" t="e">
        <f t="shared" ca="1" si="53"/>
        <v>#VALUE!</v>
      </c>
      <c r="T98" s="62" t="e">
        <f t="shared" ca="1" si="53"/>
        <v>#VALUE!</v>
      </c>
      <c r="U98" s="62" t="e">
        <f t="shared" ca="1" si="53"/>
        <v>#VALUE!</v>
      </c>
      <c r="V98" s="62" t="e">
        <f t="shared" ca="1" si="53"/>
        <v>#VALUE!</v>
      </c>
      <c r="W98" s="62" t="e">
        <f t="shared" ca="1" si="53"/>
        <v>#VALUE!</v>
      </c>
      <c r="X98" s="62" t="e">
        <f t="shared" ca="1" si="53"/>
        <v>#VALUE!</v>
      </c>
      <c r="Y98" s="62" t="e">
        <f t="shared" ca="1" si="53"/>
        <v>#VALUE!</v>
      </c>
      <c r="Z98" s="62" t="e">
        <f t="shared" ca="1" si="53"/>
        <v>#VALUE!</v>
      </c>
      <c r="AA98" s="62" t="e">
        <f t="shared" ca="1" si="53"/>
        <v>#VALUE!</v>
      </c>
      <c r="AB98" s="62" t="e">
        <f t="shared" ca="1" si="53"/>
        <v>#VALUE!</v>
      </c>
      <c r="AC98" s="62" t="e">
        <f t="shared" ca="1" si="53"/>
        <v>#VALUE!</v>
      </c>
      <c r="AD98" s="62" t="e">
        <f t="shared" ca="1" si="53"/>
        <v>#VALUE!</v>
      </c>
      <c r="AE98" s="62" t="e">
        <f t="shared" ca="1" si="53"/>
        <v>#VALUE!</v>
      </c>
      <c r="AF98" s="62" t="e">
        <f t="shared" ca="1" si="53"/>
        <v>#VALUE!</v>
      </c>
      <c r="AG98" s="62" t="e">
        <f t="shared" ca="1" si="53"/>
        <v>#VALUE!</v>
      </c>
      <c r="AH98" s="62" t="e">
        <f t="shared" ca="1" si="53"/>
        <v>#VALUE!</v>
      </c>
      <c r="AI98" s="62" t="e">
        <f t="shared" ca="1" si="53"/>
        <v>#VALUE!</v>
      </c>
      <c r="AJ98" s="62" t="e">
        <f t="shared" ca="1" si="53"/>
        <v>#VALUE!</v>
      </c>
      <c r="AK98" s="62" t="e">
        <f t="shared" ca="1" si="53"/>
        <v>#VALUE!</v>
      </c>
      <c r="AL98" s="62" t="e">
        <f t="shared" ca="1" si="53"/>
        <v>#VALUE!</v>
      </c>
      <c r="AM98" s="62"/>
      <c r="AN98" s="62"/>
      <c r="AO98" s="62"/>
      <c r="AP98" s="62"/>
      <c r="AQ98" s="62"/>
    </row>
    <row r="99" spans="1:43" ht="15.75" x14ac:dyDescent="0.25">
      <c r="A99" s="65" t="s">
        <v>478</v>
      </c>
      <c r="B99" s="145" t="s">
        <v>479</v>
      </c>
      <c r="C99" s="32"/>
      <c r="D99" s="32"/>
      <c r="E99" s="32"/>
      <c r="F99" s="32"/>
      <c r="G99" s="182"/>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row>
    <row r="100" spans="1:43" ht="18" x14ac:dyDescent="0.35">
      <c r="A100" s="374" t="s">
        <v>377</v>
      </c>
      <c r="B100" s="25" t="s">
        <v>347</v>
      </c>
      <c r="C100" s="73" t="s">
        <v>290</v>
      </c>
      <c r="D100" s="25" t="s">
        <v>153</v>
      </c>
      <c r="E100" s="46" t="str">
        <f t="shared" si="2"/>
        <v>Non-dairy cattle</v>
      </c>
      <c r="F100" s="12" t="s">
        <v>183</v>
      </c>
      <c r="G100" s="230"/>
      <c r="H100" s="87" t="e">
        <f ca="1">SUM(H67,H70)</f>
        <v>#VALUE!</v>
      </c>
      <c r="I100" s="87" t="e">
        <f t="shared" ref="I100:AL100" ca="1" si="54">SUM(I67,I70)</f>
        <v>#VALUE!</v>
      </c>
      <c r="J100" s="87" t="e">
        <f t="shared" ca="1" si="54"/>
        <v>#VALUE!</v>
      </c>
      <c r="K100" s="87" t="e">
        <f t="shared" ca="1" si="54"/>
        <v>#VALUE!</v>
      </c>
      <c r="L100" s="87" t="e">
        <f t="shared" ca="1" si="54"/>
        <v>#VALUE!</v>
      </c>
      <c r="M100" s="87" t="e">
        <f t="shared" ca="1" si="54"/>
        <v>#VALUE!</v>
      </c>
      <c r="N100" s="87" t="e">
        <f t="shared" ca="1" si="54"/>
        <v>#VALUE!</v>
      </c>
      <c r="O100" s="87" t="e">
        <f t="shared" ca="1" si="54"/>
        <v>#VALUE!</v>
      </c>
      <c r="P100" s="87" t="e">
        <f t="shared" ca="1" si="54"/>
        <v>#VALUE!</v>
      </c>
      <c r="Q100" s="87" t="e">
        <f t="shared" ca="1" si="54"/>
        <v>#VALUE!</v>
      </c>
      <c r="R100" s="87" t="e">
        <f t="shared" ca="1" si="54"/>
        <v>#VALUE!</v>
      </c>
      <c r="S100" s="87" t="e">
        <f t="shared" ca="1" si="54"/>
        <v>#VALUE!</v>
      </c>
      <c r="T100" s="87" t="e">
        <f t="shared" ca="1" si="54"/>
        <v>#VALUE!</v>
      </c>
      <c r="U100" s="87" t="e">
        <f t="shared" ca="1" si="54"/>
        <v>#VALUE!</v>
      </c>
      <c r="V100" s="87" t="e">
        <f t="shared" ca="1" si="54"/>
        <v>#VALUE!</v>
      </c>
      <c r="W100" s="87" t="e">
        <f t="shared" ca="1" si="54"/>
        <v>#VALUE!</v>
      </c>
      <c r="X100" s="87" t="e">
        <f t="shared" ca="1" si="54"/>
        <v>#VALUE!</v>
      </c>
      <c r="Y100" s="87" t="e">
        <f t="shared" ca="1" si="54"/>
        <v>#VALUE!</v>
      </c>
      <c r="Z100" s="87" t="e">
        <f t="shared" ca="1" si="54"/>
        <v>#VALUE!</v>
      </c>
      <c r="AA100" s="87" t="e">
        <f t="shared" ca="1" si="54"/>
        <v>#VALUE!</v>
      </c>
      <c r="AB100" s="87" t="e">
        <f t="shared" ca="1" si="54"/>
        <v>#VALUE!</v>
      </c>
      <c r="AC100" s="87" t="e">
        <f t="shared" ca="1" si="54"/>
        <v>#VALUE!</v>
      </c>
      <c r="AD100" s="87" t="e">
        <f t="shared" ca="1" si="54"/>
        <v>#VALUE!</v>
      </c>
      <c r="AE100" s="87" t="e">
        <f t="shared" ca="1" si="54"/>
        <v>#VALUE!</v>
      </c>
      <c r="AF100" s="87" t="e">
        <f t="shared" ca="1" si="54"/>
        <v>#VALUE!</v>
      </c>
      <c r="AG100" s="87" t="e">
        <f t="shared" ca="1" si="54"/>
        <v>#VALUE!</v>
      </c>
      <c r="AH100" s="87" t="e">
        <f t="shared" ca="1" si="54"/>
        <v>#VALUE!</v>
      </c>
      <c r="AI100" s="87" t="e">
        <f t="shared" ca="1" si="54"/>
        <v>#VALUE!</v>
      </c>
      <c r="AJ100" s="87" t="e">
        <f t="shared" ca="1" si="54"/>
        <v>#VALUE!</v>
      </c>
      <c r="AK100" s="87" t="e">
        <f t="shared" ca="1" si="54"/>
        <v>#VALUE!</v>
      </c>
      <c r="AL100" s="87" t="e">
        <f t="shared" ca="1" si="54"/>
        <v>#VALUE!</v>
      </c>
      <c r="AM100" s="87"/>
      <c r="AN100" s="87"/>
      <c r="AO100" s="87"/>
      <c r="AP100" s="87"/>
      <c r="AQ100" s="87"/>
    </row>
    <row r="101" spans="1:43" ht="18" x14ac:dyDescent="0.25">
      <c r="A101" s="375" t="str">
        <f>C101</f>
        <v>EFNH3 Pre-storage</v>
      </c>
      <c r="B101" s="25" t="s">
        <v>347</v>
      </c>
      <c r="C101" s="72" t="s">
        <v>535</v>
      </c>
      <c r="D101" s="77" t="str">
        <f ca="1">VLOOKUP(A101,Parameters,4,0)</f>
        <v xml:space="preserve">NH3-N </v>
      </c>
      <c r="E101" s="46" t="str">
        <f t="shared" si="2"/>
        <v>Non-dairy cattle</v>
      </c>
      <c r="F101" s="77" t="str">
        <f t="shared" ref="F101:F102" ca="1" si="55">VLOOKUP(A101,Parameters,6,0)</f>
        <v>kg NH3-N per kg N in feedstock</v>
      </c>
      <c r="G101" s="223" t="s">
        <v>668</v>
      </c>
      <c r="H101" s="88">
        <f ca="1">INDEX(Parameters,MATCH($A101,Parameters!$A:$A,0),MATCH(H$3,Parameters!$8:$8,0))</f>
        <v>8.9999999999999998E-4</v>
      </c>
      <c r="I101" s="88">
        <f ca="1">INDEX(Parameters,MATCH($A101,Parameters!$A:$A,0),MATCH(I$3,Parameters!$8:$8,0))</f>
        <v>8.9999999999999998E-4</v>
      </c>
      <c r="J101" s="88">
        <f ca="1">INDEX(Parameters,MATCH($A101,Parameters!$A:$A,0),MATCH(J$3,Parameters!$8:$8,0))</f>
        <v>8.9999999999999998E-4</v>
      </c>
      <c r="K101" s="88">
        <f ca="1">INDEX(Parameters,MATCH($A101,Parameters!$A:$A,0),MATCH(K$3,Parameters!$8:$8,0))</f>
        <v>8.9999999999999998E-4</v>
      </c>
      <c r="L101" s="88">
        <f ca="1">INDEX(Parameters,MATCH($A101,Parameters!$A:$A,0),MATCH(L$3,Parameters!$8:$8,0))</f>
        <v>8.9999999999999998E-4</v>
      </c>
      <c r="M101" s="88">
        <f ca="1">INDEX(Parameters,MATCH($A101,Parameters!$A:$A,0),MATCH(M$3,Parameters!$8:$8,0))</f>
        <v>8.9999999999999998E-4</v>
      </c>
      <c r="N101" s="88">
        <f ca="1">INDEX(Parameters,MATCH($A101,Parameters!$A:$A,0),MATCH(N$3,Parameters!$8:$8,0))</f>
        <v>8.9999999999999998E-4</v>
      </c>
      <c r="O101" s="88">
        <f ca="1">INDEX(Parameters,MATCH($A101,Parameters!$A:$A,0),MATCH(O$3,Parameters!$8:$8,0))</f>
        <v>8.9999999999999998E-4</v>
      </c>
      <c r="P101" s="88">
        <f ca="1">INDEX(Parameters,MATCH($A101,Parameters!$A:$A,0),MATCH(P$3,Parameters!$8:$8,0))</f>
        <v>8.9999999999999998E-4</v>
      </c>
      <c r="Q101" s="88">
        <f ca="1">INDEX(Parameters,MATCH($A101,Parameters!$A:$A,0),MATCH(Q$3,Parameters!$8:$8,0))</f>
        <v>8.9999999999999998E-4</v>
      </c>
      <c r="R101" s="88">
        <f ca="1">INDEX(Parameters,MATCH($A101,Parameters!$A:$A,0),MATCH(R$3,Parameters!$8:$8,0))</f>
        <v>8.9999999999999998E-4</v>
      </c>
      <c r="S101" s="88">
        <f ca="1">INDEX(Parameters,MATCH($A101,Parameters!$A:$A,0),MATCH(S$3,Parameters!$8:$8,0))</f>
        <v>8.9999999999999998E-4</v>
      </c>
      <c r="T101" s="88">
        <f ca="1">INDEX(Parameters,MATCH($A101,Parameters!$A:$A,0),MATCH(T$3,Parameters!$8:$8,0))</f>
        <v>8.9999999999999998E-4</v>
      </c>
      <c r="U101" s="88">
        <f ca="1">INDEX(Parameters,MATCH($A101,Parameters!$A:$A,0),MATCH(U$3,Parameters!$8:$8,0))</f>
        <v>8.9999999999999998E-4</v>
      </c>
      <c r="V101" s="88">
        <f ca="1">INDEX(Parameters,MATCH($A101,Parameters!$A:$A,0),MATCH(V$3,Parameters!$8:$8,0))</f>
        <v>8.9999999999999998E-4</v>
      </c>
      <c r="W101" s="88">
        <f ca="1">INDEX(Parameters,MATCH($A101,Parameters!$A:$A,0),MATCH(W$3,Parameters!$8:$8,0))</f>
        <v>8.9999999999999998E-4</v>
      </c>
      <c r="X101" s="88">
        <f ca="1">INDEX(Parameters,MATCH($A101,Parameters!$A:$A,0),MATCH(X$3,Parameters!$8:$8,0))</f>
        <v>8.9999999999999998E-4</v>
      </c>
      <c r="Y101" s="88">
        <f ca="1">INDEX(Parameters,MATCH($A101,Parameters!$A:$A,0),MATCH(Y$3,Parameters!$8:$8,0))</f>
        <v>8.9999999999999998E-4</v>
      </c>
      <c r="Z101" s="88">
        <f ca="1">INDEX(Parameters,MATCH($A101,Parameters!$A:$A,0),MATCH(Z$3,Parameters!$8:$8,0))</f>
        <v>8.9999999999999998E-4</v>
      </c>
      <c r="AA101" s="88">
        <f ca="1">INDEX(Parameters,MATCH($A101,Parameters!$A:$A,0),MATCH(AA$3,Parameters!$8:$8,0))</f>
        <v>8.9999999999999998E-4</v>
      </c>
      <c r="AB101" s="88">
        <f ca="1">INDEX(Parameters,MATCH($A101,Parameters!$A:$A,0),MATCH(AB$3,Parameters!$8:$8,0))</f>
        <v>8.9999999999999998E-4</v>
      </c>
      <c r="AC101" s="88">
        <f ca="1">INDEX(Parameters,MATCH($A101,Parameters!$A:$A,0),MATCH(AC$3,Parameters!$8:$8,0))</f>
        <v>8.9999999999999998E-4</v>
      </c>
      <c r="AD101" s="88">
        <f ca="1">INDEX(Parameters,MATCH($A101,Parameters!$A:$A,0),MATCH(AD$3,Parameters!$8:$8,0))</f>
        <v>8.9999999999999998E-4</v>
      </c>
      <c r="AE101" s="88">
        <f ca="1">INDEX(Parameters,MATCH($A101,Parameters!$A:$A,0),MATCH(AE$3,Parameters!$8:$8,0))</f>
        <v>8.9999999999999998E-4</v>
      </c>
      <c r="AF101" s="88">
        <f ca="1">INDEX(Parameters,MATCH($A101,Parameters!$A:$A,0),MATCH(AF$3,Parameters!$8:$8,0))</f>
        <v>8.9999999999999998E-4</v>
      </c>
      <c r="AG101" s="88">
        <f ca="1">INDEX(Parameters,MATCH($A101,Parameters!$A:$A,0),MATCH(AG$3,Parameters!$8:$8,0))</f>
        <v>8.9999999999999998E-4</v>
      </c>
      <c r="AH101" s="88">
        <f ca="1">INDEX(Parameters,MATCH($A101,Parameters!$A:$A,0),MATCH(AH$3,Parameters!$8:$8,0))</f>
        <v>8.9999999999999998E-4</v>
      </c>
      <c r="AI101" s="88">
        <f ca="1">INDEX(Parameters,MATCH($A101,Parameters!$A:$A,0),MATCH(AI$3,Parameters!$8:$8,0))</f>
        <v>8.9999999999999998E-4</v>
      </c>
      <c r="AJ101" s="88">
        <f ca="1">INDEX(Parameters,MATCH($A101,Parameters!$A:$A,0),MATCH(AJ$3,Parameters!$8:$8,0))</f>
        <v>8.9999999999999998E-4</v>
      </c>
      <c r="AK101" s="88">
        <f ca="1">INDEX(Parameters,MATCH($A101,Parameters!$A:$A,0),MATCH(AK$3,Parameters!$8:$8,0))</f>
        <v>8.9999999999999998E-4</v>
      </c>
      <c r="AL101" s="88">
        <f ca="1">INDEX(Parameters,MATCH($A101,Parameters!$A:$A,0),MATCH(AL$3,Parameters!$8:$8,0))</f>
        <v>8.9999999999999998E-4</v>
      </c>
      <c r="AM101" s="88"/>
      <c r="AN101" s="88"/>
      <c r="AO101" s="88"/>
      <c r="AP101" s="88"/>
      <c r="AQ101" s="88"/>
    </row>
    <row r="102" spans="1:43" ht="18" x14ac:dyDescent="0.25">
      <c r="A102" s="375" t="str">
        <f t="shared" ref="A102" si="56">C102</f>
        <v>EFNH3 Storage of digestate</v>
      </c>
      <c r="B102" s="25" t="s">
        <v>347</v>
      </c>
      <c r="C102" s="72" t="s">
        <v>536</v>
      </c>
      <c r="D102" s="77" t="str">
        <f ca="1">VLOOKUP(A102,Parameters,4,0)</f>
        <v xml:space="preserve">NH3-N </v>
      </c>
      <c r="E102" s="46" t="str">
        <f t="shared" si="2"/>
        <v>Non-dairy cattle</v>
      </c>
      <c r="F102" s="77" t="str">
        <f t="shared" ca="1" si="55"/>
        <v>kg NH3-N per kg N in feedstock</v>
      </c>
      <c r="G102" s="223" t="s">
        <v>668</v>
      </c>
      <c r="H102" s="88">
        <f ca="1">INDEX(Parameters,MATCH($A102,Parameters!$A:$A,0),MATCH(H$3,Parameters!$8:$8,0))</f>
        <v>2.6599999999999999E-2</v>
      </c>
      <c r="I102" s="88">
        <f ca="1">INDEX(Parameters,MATCH($A102,Parameters!$A:$A,0),MATCH(I$3,Parameters!$8:$8,0))</f>
        <v>2.6599999999999999E-2</v>
      </c>
      <c r="J102" s="88">
        <f ca="1">INDEX(Parameters,MATCH($A102,Parameters!$A:$A,0),MATCH(J$3,Parameters!$8:$8,0))</f>
        <v>2.6599999999999999E-2</v>
      </c>
      <c r="K102" s="88">
        <f ca="1">INDEX(Parameters,MATCH($A102,Parameters!$A:$A,0),MATCH(K$3,Parameters!$8:$8,0))</f>
        <v>2.6599999999999999E-2</v>
      </c>
      <c r="L102" s="88">
        <f ca="1">INDEX(Parameters,MATCH($A102,Parameters!$A:$A,0),MATCH(L$3,Parameters!$8:$8,0))</f>
        <v>2.6599999999999999E-2</v>
      </c>
      <c r="M102" s="88">
        <f ca="1">INDEX(Parameters,MATCH($A102,Parameters!$A:$A,0),MATCH(M$3,Parameters!$8:$8,0))</f>
        <v>2.6599999999999999E-2</v>
      </c>
      <c r="N102" s="88">
        <f ca="1">INDEX(Parameters,MATCH($A102,Parameters!$A:$A,0),MATCH(N$3,Parameters!$8:$8,0))</f>
        <v>2.6599999999999999E-2</v>
      </c>
      <c r="O102" s="88">
        <f ca="1">INDEX(Parameters,MATCH($A102,Parameters!$A:$A,0),MATCH(O$3,Parameters!$8:$8,0))</f>
        <v>2.6599999999999999E-2</v>
      </c>
      <c r="P102" s="88">
        <f ca="1">INDEX(Parameters,MATCH($A102,Parameters!$A:$A,0),MATCH(P$3,Parameters!$8:$8,0))</f>
        <v>2.6599999999999999E-2</v>
      </c>
      <c r="Q102" s="88">
        <f ca="1">INDEX(Parameters,MATCH($A102,Parameters!$A:$A,0),MATCH(Q$3,Parameters!$8:$8,0))</f>
        <v>2.6599999999999999E-2</v>
      </c>
      <c r="R102" s="88">
        <f ca="1">INDEX(Parameters,MATCH($A102,Parameters!$A:$A,0),MATCH(R$3,Parameters!$8:$8,0))</f>
        <v>2.6599999999999999E-2</v>
      </c>
      <c r="S102" s="88">
        <f ca="1">INDEX(Parameters,MATCH($A102,Parameters!$A:$A,0),MATCH(S$3,Parameters!$8:$8,0))</f>
        <v>2.6599999999999999E-2</v>
      </c>
      <c r="T102" s="88">
        <f ca="1">INDEX(Parameters,MATCH($A102,Parameters!$A:$A,0),MATCH(T$3,Parameters!$8:$8,0))</f>
        <v>2.6599999999999999E-2</v>
      </c>
      <c r="U102" s="88">
        <f ca="1">INDEX(Parameters,MATCH($A102,Parameters!$A:$A,0),MATCH(U$3,Parameters!$8:$8,0))</f>
        <v>2.6599999999999999E-2</v>
      </c>
      <c r="V102" s="88">
        <f ca="1">INDEX(Parameters,MATCH($A102,Parameters!$A:$A,0),MATCH(V$3,Parameters!$8:$8,0))</f>
        <v>2.6599999999999999E-2</v>
      </c>
      <c r="W102" s="88">
        <f ca="1">INDEX(Parameters,MATCH($A102,Parameters!$A:$A,0),MATCH(W$3,Parameters!$8:$8,0))</f>
        <v>2.6599999999999999E-2</v>
      </c>
      <c r="X102" s="88">
        <f ca="1">INDEX(Parameters,MATCH($A102,Parameters!$A:$A,0),MATCH(X$3,Parameters!$8:$8,0))</f>
        <v>2.6599999999999999E-2</v>
      </c>
      <c r="Y102" s="88">
        <f ca="1">INDEX(Parameters,MATCH($A102,Parameters!$A:$A,0),MATCH(Y$3,Parameters!$8:$8,0))</f>
        <v>2.6599999999999999E-2</v>
      </c>
      <c r="Z102" s="88">
        <f ca="1">INDEX(Parameters,MATCH($A102,Parameters!$A:$A,0),MATCH(Z$3,Parameters!$8:$8,0))</f>
        <v>2.6599999999999999E-2</v>
      </c>
      <c r="AA102" s="88">
        <f ca="1">INDEX(Parameters,MATCH($A102,Parameters!$A:$A,0),MATCH(AA$3,Parameters!$8:$8,0))</f>
        <v>2.6599999999999999E-2</v>
      </c>
      <c r="AB102" s="88">
        <f ca="1">INDEX(Parameters,MATCH($A102,Parameters!$A:$A,0),MATCH(AB$3,Parameters!$8:$8,0))</f>
        <v>2.6599999999999999E-2</v>
      </c>
      <c r="AC102" s="88">
        <f ca="1">INDEX(Parameters,MATCH($A102,Parameters!$A:$A,0),MATCH(AC$3,Parameters!$8:$8,0))</f>
        <v>2.6599999999999999E-2</v>
      </c>
      <c r="AD102" s="88">
        <f ca="1">INDEX(Parameters,MATCH($A102,Parameters!$A:$A,0),MATCH(AD$3,Parameters!$8:$8,0))</f>
        <v>2.6599999999999999E-2</v>
      </c>
      <c r="AE102" s="88">
        <f ca="1">INDEX(Parameters,MATCH($A102,Parameters!$A:$A,0),MATCH(AE$3,Parameters!$8:$8,0))</f>
        <v>2.6599999999999999E-2</v>
      </c>
      <c r="AF102" s="88">
        <f ca="1">INDEX(Parameters,MATCH($A102,Parameters!$A:$A,0),MATCH(AF$3,Parameters!$8:$8,0))</f>
        <v>2.6599999999999999E-2</v>
      </c>
      <c r="AG102" s="88">
        <f ca="1">INDEX(Parameters,MATCH($A102,Parameters!$A:$A,0),MATCH(AG$3,Parameters!$8:$8,0))</f>
        <v>2.6599999999999999E-2</v>
      </c>
      <c r="AH102" s="88">
        <f ca="1">INDEX(Parameters,MATCH($A102,Parameters!$A:$A,0),MATCH(AH$3,Parameters!$8:$8,0))</f>
        <v>2.6599999999999999E-2</v>
      </c>
      <c r="AI102" s="88">
        <f ca="1">INDEX(Parameters,MATCH($A102,Parameters!$A:$A,0),MATCH(AI$3,Parameters!$8:$8,0))</f>
        <v>2.6599999999999999E-2</v>
      </c>
      <c r="AJ102" s="88">
        <f ca="1">INDEX(Parameters,MATCH($A102,Parameters!$A:$A,0),MATCH(AJ$3,Parameters!$8:$8,0))</f>
        <v>2.6599999999999999E-2</v>
      </c>
      <c r="AK102" s="88">
        <f ca="1">INDEX(Parameters,MATCH($A102,Parameters!$A:$A,0),MATCH(AK$3,Parameters!$8:$8,0))</f>
        <v>2.6599999999999999E-2</v>
      </c>
      <c r="AL102" s="88">
        <f ca="1">INDEX(Parameters,MATCH($A102,Parameters!$A:$A,0),MATCH(AL$3,Parameters!$8:$8,0))</f>
        <v>2.6599999999999999E-2</v>
      </c>
      <c r="AM102" s="88"/>
      <c r="AN102" s="88"/>
      <c r="AO102" s="88"/>
      <c r="AP102" s="88"/>
      <c r="AQ102" s="88"/>
    </row>
    <row r="103" spans="1:43" ht="18" x14ac:dyDescent="0.25">
      <c r="A103" s="376" t="s">
        <v>352</v>
      </c>
      <c r="B103" s="53" t="s">
        <v>347</v>
      </c>
      <c r="C103" s="98" t="s">
        <v>353</v>
      </c>
      <c r="D103" s="53" t="s">
        <v>53</v>
      </c>
      <c r="E103" s="54" t="str">
        <f t="shared" si="2"/>
        <v>Non-dairy cattle</v>
      </c>
      <c r="F103" s="53" t="s">
        <v>224</v>
      </c>
      <c r="G103" s="231"/>
      <c r="H103" s="70" t="e">
        <f ca="1">H100*SUM(H101:H102)*Parameters!$K$13</f>
        <v>#VALUE!</v>
      </c>
      <c r="I103" s="70" t="e">
        <f ca="1">I100*SUM(I101:I102)*Parameters!$K$13</f>
        <v>#VALUE!</v>
      </c>
      <c r="J103" s="70" t="e">
        <f ca="1">J100*SUM(J101:J102)*Parameters!$K$13</f>
        <v>#VALUE!</v>
      </c>
      <c r="K103" s="70" t="e">
        <f ca="1">K100*SUM(K101:K102)*Parameters!$K$13</f>
        <v>#VALUE!</v>
      </c>
      <c r="L103" s="70" t="e">
        <f ca="1">L100*SUM(L101:L102)*Parameters!$K$13</f>
        <v>#VALUE!</v>
      </c>
      <c r="M103" s="70" t="e">
        <f ca="1">M100*SUM(M101:M102)*Parameters!$K$13</f>
        <v>#VALUE!</v>
      </c>
      <c r="N103" s="70" t="e">
        <f ca="1">N100*SUM(N101:N102)*Parameters!$K$13</f>
        <v>#VALUE!</v>
      </c>
      <c r="O103" s="70" t="e">
        <f ca="1">O100*SUM(O101:O102)*Parameters!$K$13</f>
        <v>#VALUE!</v>
      </c>
      <c r="P103" s="70" t="e">
        <f ca="1">P100*SUM(P101:P102)*Parameters!$K$13</f>
        <v>#VALUE!</v>
      </c>
      <c r="Q103" s="70" t="e">
        <f ca="1">Q100*SUM(Q101:Q102)*Parameters!$K$13</f>
        <v>#VALUE!</v>
      </c>
      <c r="R103" s="70" t="e">
        <f ca="1">R100*SUM(R101:R102)*Parameters!$K$13</f>
        <v>#VALUE!</v>
      </c>
      <c r="S103" s="70" t="e">
        <f ca="1">S100*SUM(S101:S102)*Parameters!$K$13</f>
        <v>#VALUE!</v>
      </c>
      <c r="T103" s="70" t="e">
        <f ca="1">T100*SUM(T101:T102)*Parameters!$K$13</f>
        <v>#VALUE!</v>
      </c>
      <c r="U103" s="70" t="e">
        <f ca="1">U100*SUM(U101:U102)*Parameters!$K$13</f>
        <v>#VALUE!</v>
      </c>
      <c r="V103" s="70" t="e">
        <f ca="1">V100*SUM(V101:V102)*Parameters!$K$13</f>
        <v>#VALUE!</v>
      </c>
      <c r="W103" s="70" t="e">
        <f ca="1">W100*SUM(W101:W102)*Parameters!$K$13</f>
        <v>#VALUE!</v>
      </c>
      <c r="X103" s="70" t="e">
        <f ca="1">X100*SUM(X101:X102)*Parameters!$K$13</f>
        <v>#VALUE!</v>
      </c>
      <c r="Y103" s="70" t="e">
        <f ca="1">Y100*SUM(Y101:Y102)*Parameters!$K$13</f>
        <v>#VALUE!</v>
      </c>
      <c r="Z103" s="70" t="e">
        <f ca="1">Z100*SUM(Z101:Z102)*Parameters!$K$13</f>
        <v>#VALUE!</v>
      </c>
      <c r="AA103" s="70" t="e">
        <f ca="1">AA100*SUM(AA101:AA102)*Parameters!$K$13</f>
        <v>#VALUE!</v>
      </c>
      <c r="AB103" s="70" t="e">
        <f ca="1">AB100*SUM(AB101:AB102)*Parameters!$K$13</f>
        <v>#VALUE!</v>
      </c>
      <c r="AC103" s="70" t="e">
        <f ca="1">AC100*SUM(AC101:AC102)*Parameters!$K$13</f>
        <v>#VALUE!</v>
      </c>
      <c r="AD103" s="70" t="e">
        <f ca="1">AD100*SUM(AD101:AD102)*Parameters!$K$13</f>
        <v>#VALUE!</v>
      </c>
      <c r="AE103" s="70" t="e">
        <f ca="1">AE100*SUM(AE101:AE102)*Parameters!$K$13</f>
        <v>#VALUE!</v>
      </c>
      <c r="AF103" s="70" t="e">
        <f ca="1">AF100*SUM(AF101:AF102)*Parameters!$K$13</f>
        <v>#VALUE!</v>
      </c>
      <c r="AG103" s="70" t="e">
        <f ca="1">AG100*SUM(AG101:AG102)*Parameters!$K$13</f>
        <v>#VALUE!</v>
      </c>
      <c r="AH103" s="70" t="e">
        <f ca="1">AH100*SUM(AH101:AH102)*Parameters!$K$13</f>
        <v>#VALUE!</v>
      </c>
      <c r="AI103" s="70" t="e">
        <f ca="1">AI100*SUM(AI101:AI102)*Parameters!$K$13</f>
        <v>#VALUE!</v>
      </c>
      <c r="AJ103" s="70" t="e">
        <f ca="1">AJ100*SUM(AJ101:AJ102)*Parameters!$K$13</f>
        <v>#VALUE!</v>
      </c>
      <c r="AK103" s="70" t="e">
        <f ca="1">AK100*SUM(AK101:AK102)*Parameters!$K$13</f>
        <v>#VALUE!</v>
      </c>
      <c r="AL103" s="70" t="e">
        <f ca="1">AL100*SUM(AL101:AL102)*Parameters!$K$13</f>
        <v>#VALUE!</v>
      </c>
      <c r="AM103" s="70"/>
      <c r="AN103" s="70"/>
      <c r="AO103" s="70"/>
      <c r="AP103" s="70"/>
      <c r="AQ103" s="70"/>
    </row>
    <row r="104" spans="1:43" ht="18" x14ac:dyDescent="0.35">
      <c r="A104" s="377" t="s">
        <v>317</v>
      </c>
      <c r="B104" s="25" t="s">
        <v>347</v>
      </c>
      <c r="C104" s="63" t="s">
        <v>288</v>
      </c>
      <c r="D104" s="25" t="s">
        <v>153</v>
      </c>
      <c r="E104" s="46" t="str">
        <f t="shared" si="2"/>
        <v>Non-dairy cattle</v>
      </c>
      <c r="F104" s="25" t="s">
        <v>122</v>
      </c>
      <c r="G104" s="223" t="s">
        <v>669</v>
      </c>
      <c r="H104" s="56" t="e">
        <f ca="1">H66+H69</f>
        <v>#VALUE!</v>
      </c>
      <c r="I104" s="56" t="e">
        <f t="shared" ref="I104:AL105" ca="1" si="57">I66+I69</f>
        <v>#VALUE!</v>
      </c>
      <c r="J104" s="56" t="e">
        <f t="shared" ca="1" si="57"/>
        <v>#VALUE!</v>
      </c>
      <c r="K104" s="56" t="e">
        <f t="shared" ca="1" si="57"/>
        <v>#VALUE!</v>
      </c>
      <c r="L104" s="56" t="e">
        <f t="shared" ca="1" si="57"/>
        <v>#VALUE!</v>
      </c>
      <c r="M104" s="56" t="e">
        <f t="shared" ca="1" si="57"/>
        <v>#VALUE!</v>
      </c>
      <c r="N104" s="56" t="e">
        <f t="shared" ca="1" si="57"/>
        <v>#VALUE!</v>
      </c>
      <c r="O104" s="56" t="e">
        <f t="shared" ca="1" si="57"/>
        <v>#VALUE!</v>
      </c>
      <c r="P104" s="56" t="e">
        <f t="shared" ca="1" si="57"/>
        <v>#VALUE!</v>
      </c>
      <c r="Q104" s="56" t="e">
        <f t="shared" ca="1" si="57"/>
        <v>#VALUE!</v>
      </c>
      <c r="R104" s="56" t="e">
        <f t="shared" ca="1" si="57"/>
        <v>#VALUE!</v>
      </c>
      <c r="S104" s="56" t="e">
        <f t="shared" ca="1" si="57"/>
        <v>#VALUE!</v>
      </c>
      <c r="T104" s="56" t="e">
        <f t="shared" ca="1" si="57"/>
        <v>#VALUE!</v>
      </c>
      <c r="U104" s="56" t="e">
        <f t="shared" ca="1" si="57"/>
        <v>#VALUE!</v>
      </c>
      <c r="V104" s="56" t="e">
        <f t="shared" ca="1" si="57"/>
        <v>#VALUE!</v>
      </c>
      <c r="W104" s="56" t="e">
        <f t="shared" ca="1" si="57"/>
        <v>#VALUE!</v>
      </c>
      <c r="X104" s="56" t="e">
        <f t="shared" ca="1" si="57"/>
        <v>#VALUE!</v>
      </c>
      <c r="Y104" s="56" t="e">
        <f t="shared" ca="1" si="57"/>
        <v>#VALUE!</v>
      </c>
      <c r="Z104" s="56" t="e">
        <f t="shared" ca="1" si="57"/>
        <v>#VALUE!</v>
      </c>
      <c r="AA104" s="56" t="e">
        <f t="shared" ca="1" si="57"/>
        <v>#VALUE!</v>
      </c>
      <c r="AB104" s="56" t="e">
        <f t="shared" ca="1" si="57"/>
        <v>#VALUE!</v>
      </c>
      <c r="AC104" s="56" t="e">
        <f t="shared" ca="1" si="57"/>
        <v>#VALUE!</v>
      </c>
      <c r="AD104" s="56" t="e">
        <f t="shared" ca="1" si="57"/>
        <v>#VALUE!</v>
      </c>
      <c r="AE104" s="56" t="e">
        <f t="shared" ca="1" si="57"/>
        <v>#VALUE!</v>
      </c>
      <c r="AF104" s="56" t="e">
        <f t="shared" ca="1" si="57"/>
        <v>#VALUE!</v>
      </c>
      <c r="AG104" s="56" t="e">
        <f t="shared" ca="1" si="57"/>
        <v>#VALUE!</v>
      </c>
      <c r="AH104" s="56" t="e">
        <f t="shared" ca="1" si="57"/>
        <v>#VALUE!</v>
      </c>
      <c r="AI104" s="56" t="e">
        <f t="shared" ca="1" si="57"/>
        <v>#VALUE!</v>
      </c>
      <c r="AJ104" s="56" t="e">
        <f t="shared" ca="1" si="57"/>
        <v>#VALUE!</v>
      </c>
      <c r="AK104" s="56" t="e">
        <f t="shared" ca="1" si="57"/>
        <v>#VALUE!</v>
      </c>
      <c r="AL104" s="56" t="e">
        <f t="shared" ca="1" si="57"/>
        <v>#VALUE!</v>
      </c>
      <c r="AM104" s="56"/>
      <c r="AN104" s="56"/>
      <c r="AO104" s="56"/>
      <c r="AP104" s="56"/>
      <c r="AQ104" s="56"/>
    </row>
    <row r="105" spans="1:43" ht="18" x14ac:dyDescent="0.35">
      <c r="A105" s="379" t="s">
        <v>670</v>
      </c>
      <c r="B105" s="25" t="s">
        <v>347</v>
      </c>
      <c r="C105" s="63" t="s">
        <v>289</v>
      </c>
      <c r="D105" s="25" t="s">
        <v>153</v>
      </c>
      <c r="E105" s="46" t="str">
        <f t="shared" si="2"/>
        <v>Non-dairy cattle</v>
      </c>
      <c r="F105" s="25" t="s">
        <v>122</v>
      </c>
      <c r="G105" s="223" t="s">
        <v>671</v>
      </c>
      <c r="H105" s="56" t="e">
        <f ca="1">H67+H70</f>
        <v>#VALUE!</v>
      </c>
      <c r="I105" s="56" t="e">
        <f t="shared" ca="1" si="57"/>
        <v>#VALUE!</v>
      </c>
      <c r="J105" s="56" t="e">
        <f t="shared" ca="1" si="57"/>
        <v>#VALUE!</v>
      </c>
      <c r="K105" s="56" t="e">
        <f t="shared" ca="1" si="57"/>
        <v>#VALUE!</v>
      </c>
      <c r="L105" s="56" t="e">
        <f t="shared" ca="1" si="57"/>
        <v>#VALUE!</v>
      </c>
      <c r="M105" s="56" t="e">
        <f t="shared" ca="1" si="57"/>
        <v>#VALUE!</v>
      </c>
      <c r="N105" s="56" t="e">
        <f t="shared" ca="1" si="57"/>
        <v>#VALUE!</v>
      </c>
      <c r="O105" s="56" t="e">
        <f t="shared" ca="1" si="57"/>
        <v>#VALUE!</v>
      </c>
      <c r="P105" s="56" t="e">
        <f t="shared" ca="1" si="57"/>
        <v>#VALUE!</v>
      </c>
      <c r="Q105" s="56" t="e">
        <f t="shared" ca="1" si="57"/>
        <v>#VALUE!</v>
      </c>
      <c r="R105" s="56" t="e">
        <f t="shared" ca="1" si="57"/>
        <v>#VALUE!</v>
      </c>
      <c r="S105" s="56" t="e">
        <f t="shared" ca="1" si="57"/>
        <v>#VALUE!</v>
      </c>
      <c r="T105" s="56" t="e">
        <f t="shared" ca="1" si="57"/>
        <v>#VALUE!</v>
      </c>
      <c r="U105" s="56" t="e">
        <f t="shared" ca="1" si="57"/>
        <v>#VALUE!</v>
      </c>
      <c r="V105" s="56" t="e">
        <f t="shared" ca="1" si="57"/>
        <v>#VALUE!</v>
      </c>
      <c r="W105" s="56" t="e">
        <f t="shared" ca="1" si="57"/>
        <v>#VALUE!</v>
      </c>
      <c r="X105" s="56" t="e">
        <f t="shared" ca="1" si="57"/>
        <v>#VALUE!</v>
      </c>
      <c r="Y105" s="56" t="e">
        <f t="shared" ca="1" si="57"/>
        <v>#VALUE!</v>
      </c>
      <c r="Z105" s="56" t="e">
        <f t="shared" ca="1" si="57"/>
        <v>#VALUE!</v>
      </c>
      <c r="AA105" s="56" t="e">
        <f t="shared" ca="1" si="57"/>
        <v>#VALUE!</v>
      </c>
      <c r="AB105" s="56" t="e">
        <f t="shared" ca="1" si="57"/>
        <v>#VALUE!</v>
      </c>
      <c r="AC105" s="56" t="e">
        <f t="shared" ca="1" si="57"/>
        <v>#VALUE!</v>
      </c>
      <c r="AD105" s="56" t="e">
        <f t="shared" ca="1" si="57"/>
        <v>#VALUE!</v>
      </c>
      <c r="AE105" s="56" t="e">
        <f t="shared" ca="1" si="57"/>
        <v>#VALUE!</v>
      </c>
      <c r="AF105" s="56" t="e">
        <f t="shared" ca="1" si="57"/>
        <v>#VALUE!</v>
      </c>
      <c r="AG105" s="56" t="e">
        <f t="shared" ca="1" si="57"/>
        <v>#VALUE!</v>
      </c>
      <c r="AH105" s="56" t="e">
        <f t="shared" ca="1" si="57"/>
        <v>#VALUE!</v>
      </c>
      <c r="AI105" s="56" t="e">
        <f t="shared" ca="1" si="57"/>
        <v>#VALUE!</v>
      </c>
      <c r="AJ105" s="56" t="e">
        <f t="shared" ca="1" si="57"/>
        <v>#VALUE!</v>
      </c>
      <c r="AK105" s="56" t="e">
        <f t="shared" ca="1" si="57"/>
        <v>#VALUE!</v>
      </c>
      <c r="AL105" s="56" t="e">
        <f t="shared" ca="1" si="57"/>
        <v>#VALUE!</v>
      </c>
      <c r="AM105" s="56"/>
      <c r="AN105" s="56"/>
      <c r="AO105" s="56"/>
      <c r="AP105" s="56"/>
      <c r="AQ105" s="56"/>
    </row>
    <row r="106" spans="1:43" x14ac:dyDescent="0.25">
      <c r="A106" s="66" t="str">
        <f t="shared" ref="A106" si="58">C106&amp;"_"&amp;E106</f>
        <v>fmin_biogas_Non-dairy cattle</v>
      </c>
      <c r="B106" s="25" t="s">
        <v>523</v>
      </c>
      <c r="C106" s="42" t="s">
        <v>522</v>
      </c>
      <c r="D106" s="77" t="str">
        <f ca="1">VLOOKUP(A106,Parameters,4,0)</f>
        <v>N</v>
      </c>
      <c r="E106" s="46" t="str">
        <f t="shared" si="2"/>
        <v>Non-dairy cattle</v>
      </c>
      <c r="F106" s="77" t="str">
        <f t="shared" ref="F106" ca="1" si="59">VLOOKUP(A106,Parameters,6,0)</f>
        <v>kg N/kg</v>
      </c>
      <c r="G106" s="223"/>
      <c r="H106" s="56">
        <f ca="1">INDEX(Parameters,MATCH($A106,Parameters!$A:$A,0),MATCH(H$3,Parameters!$8:$8,0))</f>
        <v>0.32</v>
      </c>
      <c r="I106" s="56">
        <f ca="1">INDEX(Parameters,MATCH($A106,Parameters!$A:$A,0),MATCH(I$3,Parameters!$8:$8,0))</f>
        <v>0.32</v>
      </c>
      <c r="J106" s="56">
        <f ca="1">INDEX(Parameters,MATCH($A106,Parameters!$A:$A,0),MATCH(J$3,Parameters!$8:$8,0))</f>
        <v>0.32</v>
      </c>
      <c r="K106" s="56">
        <f ca="1">INDEX(Parameters,MATCH($A106,Parameters!$A:$A,0),MATCH(K$3,Parameters!$8:$8,0))</f>
        <v>0.32</v>
      </c>
      <c r="L106" s="56">
        <f ca="1">INDEX(Parameters,MATCH($A106,Parameters!$A:$A,0),MATCH(L$3,Parameters!$8:$8,0))</f>
        <v>0.32</v>
      </c>
      <c r="M106" s="56">
        <f ca="1">INDEX(Parameters,MATCH($A106,Parameters!$A:$A,0),MATCH(M$3,Parameters!$8:$8,0))</f>
        <v>0.32</v>
      </c>
      <c r="N106" s="56">
        <f ca="1">INDEX(Parameters,MATCH($A106,Parameters!$A:$A,0),MATCH(N$3,Parameters!$8:$8,0))</f>
        <v>0.32</v>
      </c>
      <c r="O106" s="56">
        <f ca="1">INDEX(Parameters,MATCH($A106,Parameters!$A:$A,0),MATCH(O$3,Parameters!$8:$8,0))</f>
        <v>0.32</v>
      </c>
      <c r="P106" s="56">
        <f ca="1">INDEX(Parameters,MATCH($A106,Parameters!$A:$A,0),MATCH(P$3,Parameters!$8:$8,0))</f>
        <v>0.32</v>
      </c>
      <c r="Q106" s="56">
        <f ca="1">INDEX(Parameters,MATCH($A106,Parameters!$A:$A,0),MATCH(Q$3,Parameters!$8:$8,0))</f>
        <v>0.32</v>
      </c>
      <c r="R106" s="56">
        <f ca="1">INDEX(Parameters,MATCH($A106,Parameters!$A:$A,0),MATCH(R$3,Parameters!$8:$8,0))</f>
        <v>0.32</v>
      </c>
      <c r="S106" s="56">
        <f ca="1">INDEX(Parameters,MATCH($A106,Parameters!$A:$A,0),MATCH(S$3,Parameters!$8:$8,0))</f>
        <v>0.32</v>
      </c>
      <c r="T106" s="56">
        <f ca="1">INDEX(Parameters,MATCH($A106,Parameters!$A:$A,0),MATCH(T$3,Parameters!$8:$8,0))</f>
        <v>0.32</v>
      </c>
      <c r="U106" s="56">
        <f ca="1">INDEX(Parameters,MATCH($A106,Parameters!$A:$A,0),MATCH(U$3,Parameters!$8:$8,0))</f>
        <v>0.32</v>
      </c>
      <c r="V106" s="56">
        <f ca="1">INDEX(Parameters,MATCH($A106,Parameters!$A:$A,0),MATCH(V$3,Parameters!$8:$8,0))</f>
        <v>0.32</v>
      </c>
      <c r="W106" s="56">
        <f ca="1">INDEX(Parameters,MATCH($A106,Parameters!$A:$A,0),MATCH(W$3,Parameters!$8:$8,0))</f>
        <v>0.32</v>
      </c>
      <c r="X106" s="56">
        <f ca="1">INDEX(Parameters,MATCH($A106,Parameters!$A:$A,0),MATCH(X$3,Parameters!$8:$8,0))</f>
        <v>0.32</v>
      </c>
      <c r="Y106" s="56">
        <f ca="1">INDEX(Parameters,MATCH($A106,Parameters!$A:$A,0),MATCH(Y$3,Parameters!$8:$8,0))</f>
        <v>0.32</v>
      </c>
      <c r="Z106" s="56">
        <f ca="1">INDEX(Parameters,MATCH($A106,Parameters!$A:$A,0),MATCH(Z$3,Parameters!$8:$8,0))</f>
        <v>0.32</v>
      </c>
      <c r="AA106" s="56">
        <f ca="1">INDEX(Parameters,MATCH($A106,Parameters!$A:$A,0),MATCH(AA$3,Parameters!$8:$8,0))</f>
        <v>0.32</v>
      </c>
      <c r="AB106" s="56">
        <f ca="1">INDEX(Parameters,MATCH($A106,Parameters!$A:$A,0),MATCH(AB$3,Parameters!$8:$8,0))</f>
        <v>0.32</v>
      </c>
      <c r="AC106" s="56">
        <f ca="1">INDEX(Parameters,MATCH($A106,Parameters!$A:$A,0),MATCH(AC$3,Parameters!$8:$8,0))</f>
        <v>0.32</v>
      </c>
      <c r="AD106" s="56">
        <f ca="1">INDEX(Parameters,MATCH($A106,Parameters!$A:$A,0),MATCH(AD$3,Parameters!$8:$8,0))</f>
        <v>0.32</v>
      </c>
      <c r="AE106" s="56">
        <f ca="1">INDEX(Parameters,MATCH($A106,Parameters!$A:$A,0),MATCH(AE$3,Parameters!$8:$8,0))</f>
        <v>0.32</v>
      </c>
      <c r="AF106" s="56">
        <f ca="1">INDEX(Parameters,MATCH($A106,Parameters!$A:$A,0),MATCH(AF$3,Parameters!$8:$8,0))</f>
        <v>0.32</v>
      </c>
      <c r="AG106" s="56">
        <f ca="1">INDEX(Parameters,MATCH($A106,Parameters!$A:$A,0),MATCH(AG$3,Parameters!$8:$8,0))</f>
        <v>0.32</v>
      </c>
      <c r="AH106" s="56">
        <f ca="1">INDEX(Parameters,MATCH($A106,Parameters!$A:$A,0),MATCH(AH$3,Parameters!$8:$8,0))</f>
        <v>0.32</v>
      </c>
      <c r="AI106" s="56">
        <f ca="1">INDEX(Parameters,MATCH($A106,Parameters!$A:$A,0),MATCH(AI$3,Parameters!$8:$8,0))</f>
        <v>0.32</v>
      </c>
      <c r="AJ106" s="56">
        <f ca="1">INDEX(Parameters,MATCH($A106,Parameters!$A:$A,0),MATCH(AJ$3,Parameters!$8:$8,0))</f>
        <v>0.32</v>
      </c>
      <c r="AK106" s="56">
        <f ca="1">INDEX(Parameters,MATCH($A106,Parameters!$A:$A,0),MATCH(AK$3,Parameters!$8:$8,0))</f>
        <v>0.32</v>
      </c>
      <c r="AL106" s="56">
        <f ca="1">INDEX(Parameters,MATCH($A106,Parameters!$A:$A,0),MATCH(AL$3,Parameters!$8:$8,0))</f>
        <v>0.32</v>
      </c>
      <c r="AM106" s="56"/>
      <c r="AN106" s="56"/>
      <c r="AO106" s="56"/>
      <c r="AP106" s="56"/>
      <c r="AQ106" s="56"/>
    </row>
    <row r="107" spans="1:43" ht="18" x14ac:dyDescent="0.35">
      <c r="A107" s="378" t="s">
        <v>672</v>
      </c>
      <c r="B107" s="25" t="s">
        <v>347</v>
      </c>
      <c r="C107" s="63" t="s">
        <v>511</v>
      </c>
      <c r="D107" s="25" t="s">
        <v>153</v>
      </c>
      <c r="E107" s="46" t="str">
        <f t="shared" si="2"/>
        <v>Non-dairy cattle</v>
      </c>
      <c r="F107" s="25" t="s">
        <v>318</v>
      </c>
      <c r="G107" s="223" t="s">
        <v>673</v>
      </c>
      <c r="H107" s="56" t="e">
        <f ca="1">H104+(H106*(H105-H104))-(H103*Parameters!K$18)</f>
        <v>#VALUE!</v>
      </c>
      <c r="I107" s="56" t="e">
        <f ca="1">I104+(I106*(I105-I104))-(I103*Parameters!L$18)</f>
        <v>#VALUE!</v>
      </c>
      <c r="J107" s="56" t="e">
        <f ca="1">J104+(J106*(J105-J104))-(J103*Parameters!M$18)</f>
        <v>#VALUE!</v>
      </c>
      <c r="K107" s="56" t="e">
        <f ca="1">K104+(K106*(K105-K104))-(K103*Parameters!N$18)</f>
        <v>#VALUE!</v>
      </c>
      <c r="L107" s="56" t="e">
        <f ca="1">L104+(L106*(L105-L104))-(L103*Parameters!O$18)</f>
        <v>#VALUE!</v>
      </c>
      <c r="M107" s="56" t="e">
        <f ca="1">M104+(M106*(M105-M104))-(M103*Parameters!P$18)</f>
        <v>#VALUE!</v>
      </c>
      <c r="N107" s="56" t="e">
        <f ca="1">N104+(N106*(N105-N104))-(N103*Parameters!Q$18)</f>
        <v>#VALUE!</v>
      </c>
      <c r="O107" s="56" t="e">
        <f ca="1">O104+(O106*(O105-O104))-(O103*Parameters!R$18)</f>
        <v>#VALUE!</v>
      </c>
      <c r="P107" s="56" t="e">
        <f ca="1">P104+(P106*(P105-P104))-(P103*Parameters!S$18)</f>
        <v>#VALUE!</v>
      </c>
      <c r="Q107" s="56" t="e">
        <f ca="1">Q104+(Q106*(Q105-Q104))-(Q103*Parameters!T$18)</f>
        <v>#VALUE!</v>
      </c>
      <c r="R107" s="56" t="e">
        <f ca="1">R104+(R106*(R105-R104))-(R103*Parameters!U$18)</f>
        <v>#VALUE!</v>
      </c>
      <c r="S107" s="56" t="e">
        <f ca="1">S104+(S106*(S105-S104))-(S103*Parameters!V$18)</f>
        <v>#VALUE!</v>
      </c>
      <c r="T107" s="56" t="e">
        <f ca="1">T104+(T106*(T105-T104))-(T103*Parameters!W$18)</f>
        <v>#VALUE!</v>
      </c>
      <c r="U107" s="56" t="e">
        <f ca="1">U104+(U106*(U105-U104))-(U103*Parameters!X$18)</f>
        <v>#VALUE!</v>
      </c>
      <c r="V107" s="56" t="e">
        <f ca="1">V104+(V106*(V105-V104))-(V103*Parameters!Y$18)</f>
        <v>#VALUE!</v>
      </c>
      <c r="W107" s="56" t="e">
        <f ca="1">W104+(W106*(W105-W104))-(W103*Parameters!Z$18)</f>
        <v>#VALUE!</v>
      </c>
      <c r="X107" s="56" t="e">
        <f ca="1">X104+(X106*(X105-X104))-(X103*Parameters!AA$18)</f>
        <v>#VALUE!</v>
      </c>
      <c r="Y107" s="56" t="e">
        <f ca="1">Y104+(Y106*(Y105-Y104))-(Y103*Parameters!AB$18)</f>
        <v>#VALUE!</v>
      </c>
      <c r="Z107" s="56" t="e">
        <f ca="1">Z104+(Z106*(Z105-Z104))-(Z103*Parameters!AC$18)</f>
        <v>#VALUE!</v>
      </c>
      <c r="AA107" s="56" t="e">
        <f ca="1">AA104+(AA106*(AA105-AA104))-(AA103*Parameters!AD$18)</f>
        <v>#VALUE!</v>
      </c>
      <c r="AB107" s="56" t="e">
        <f ca="1">AB104+(AB106*(AB105-AB104))-(AB103*Parameters!AE$18)</f>
        <v>#VALUE!</v>
      </c>
      <c r="AC107" s="56" t="e">
        <f ca="1">AC104+(AC106*(AC105-AC104))-(AC103*Parameters!AF$18)</f>
        <v>#VALUE!</v>
      </c>
      <c r="AD107" s="56" t="e">
        <f ca="1">AD104+(AD106*(AD105-AD104))-(AD103*Parameters!AG$18)</f>
        <v>#VALUE!</v>
      </c>
      <c r="AE107" s="56" t="e">
        <f ca="1">AE104+(AE106*(AE105-AE104))-(AE103*Parameters!AH$18)</f>
        <v>#VALUE!</v>
      </c>
      <c r="AF107" s="56" t="e">
        <f ca="1">AF104+(AF106*(AF105-AF104))-(AF103*Parameters!AI$18)</f>
        <v>#VALUE!</v>
      </c>
      <c r="AG107" s="56" t="e">
        <f ca="1">AG104+(AG106*(AG105-AG104))-(AG103*Parameters!AJ$18)</f>
        <v>#VALUE!</v>
      </c>
      <c r="AH107" s="56" t="e">
        <f ca="1">AH104+(AH106*(AH105-AH104))-(AH103*Parameters!AK$18)</f>
        <v>#VALUE!</v>
      </c>
      <c r="AI107" s="56" t="e">
        <f ca="1">AI104+(AI106*(AI105-AI104))-(AI103*Parameters!AL$18)</f>
        <v>#VALUE!</v>
      </c>
      <c r="AJ107" s="56" t="e">
        <f ca="1">AJ104+(AJ106*(AJ105-AJ104))-(AJ103*Parameters!AM$18)</f>
        <v>#VALUE!</v>
      </c>
      <c r="AK107" s="56" t="e">
        <f ca="1">AK104+(AK106*(AK105-AK104))-(AK103*Parameters!AN$18)</f>
        <v>#VALUE!</v>
      </c>
      <c r="AL107" s="56" t="e">
        <f ca="1">AL104+(AL106*(AL105-AL104))-(AL103*Parameters!AO$18)</f>
        <v>#VALUE!</v>
      </c>
      <c r="AM107" s="56"/>
      <c r="AN107" s="56"/>
      <c r="AO107" s="56"/>
      <c r="AP107" s="56"/>
      <c r="AQ107" s="56"/>
    </row>
    <row r="108" spans="1:43" ht="18" x14ac:dyDescent="0.35">
      <c r="A108" s="378" t="s">
        <v>674</v>
      </c>
      <c r="B108" s="25" t="s">
        <v>347</v>
      </c>
      <c r="C108" s="86" t="s">
        <v>512</v>
      </c>
      <c r="D108" s="53" t="s">
        <v>153</v>
      </c>
      <c r="E108" s="54" t="str">
        <f t="shared" si="2"/>
        <v>Non-dairy cattle</v>
      </c>
      <c r="F108" s="53" t="s">
        <v>703</v>
      </c>
      <c r="G108" s="223" t="s">
        <v>704</v>
      </c>
      <c r="H108" s="70" t="e">
        <f ca="1">H105-(H103*Parameters!K$18)</f>
        <v>#VALUE!</v>
      </c>
      <c r="I108" s="70" t="e">
        <f ca="1">I105-(I103*Parameters!L$18)</f>
        <v>#VALUE!</v>
      </c>
      <c r="J108" s="70" t="e">
        <f ca="1">J105-(J103*Parameters!M$18)</f>
        <v>#VALUE!</v>
      </c>
      <c r="K108" s="70" t="e">
        <f ca="1">K105-(K103*Parameters!N$18)</f>
        <v>#VALUE!</v>
      </c>
      <c r="L108" s="70" t="e">
        <f ca="1">L105-(L103*Parameters!O$18)</f>
        <v>#VALUE!</v>
      </c>
      <c r="M108" s="70" t="e">
        <f ca="1">M105-(M103*Parameters!P$18)</f>
        <v>#VALUE!</v>
      </c>
      <c r="N108" s="70" t="e">
        <f ca="1">N105-(N103*Parameters!Q$18)</f>
        <v>#VALUE!</v>
      </c>
      <c r="O108" s="70" t="e">
        <f ca="1">O105-(O103*Parameters!R$18)</f>
        <v>#VALUE!</v>
      </c>
      <c r="P108" s="70" t="e">
        <f ca="1">P105-(P103*Parameters!S$18)</f>
        <v>#VALUE!</v>
      </c>
      <c r="Q108" s="70" t="e">
        <f ca="1">Q105-(Q103*Parameters!T$18)</f>
        <v>#VALUE!</v>
      </c>
      <c r="R108" s="70" t="e">
        <f ca="1">R105-(R103*Parameters!U$18)</f>
        <v>#VALUE!</v>
      </c>
      <c r="S108" s="70" t="e">
        <f ca="1">S105-(S103*Parameters!V$18)</f>
        <v>#VALUE!</v>
      </c>
      <c r="T108" s="70" t="e">
        <f ca="1">T105-(T103*Parameters!W$18)</f>
        <v>#VALUE!</v>
      </c>
      <c r="U108" s="70" t="e">
        <f ca="1">U105-(U103*Parameters!X$18)</f>
        <v>#VALUE!</v>
      </c>
      <c r="V108" s="70" t="e">
        <f ca="1">V105-(V103*Parameters!Y$18)</f>
        <v>#VALUE!</v>
      </c>
      <c r="W108" s="70" t="e">
        <f ca="1">W105-(W103*Parameters!Z$18)</f>
        <v>#VALUE!</v>
      </c>
      <c r="X108" s="70" t="e">
        <f ca="1">X105-(X103*Parameters!AA$18)</f>
        <v>#VALUE!</v>
      </c>
      <c r="Y108" s="70" t="e">
        <f ca="1">Y105-(Y103*Parameters!AB$18)</f>
        <v>#VALUE!</v>
      </c>
      <c r="Z108" s="70" t="e">
        <f ca="1">Z105-(Z103*Parameters!AC$18)</f>
        <v>#VALUE!</v>
      </c>
      <c r="AA108" s="70" t="e">
        <f ca="1">AA105-(AA103*Parameters!AD$18)</f>
        <v>#VALUE!</v>
      </c>
      <c r="AB108" s="70" t="e">
        <f ca="1">AB105-(AB103*Parameters!AE$18)</f>
        <v>#VALUE!</v>
      </c>
      <c r="AC108" s="70" t="e">
        <f ca="1">AC105-(AC103*Parameters!AF$18)</f>
        <v>#VALUE!</v>
      </c>
      <c r="AD108" s="70" t="e">
        <f ca="1">AD105-(AD103*Parameters!AG$18)</f>
        <v>#VALUE!</v>
      </c>
      <c r="AE108" s="70" t="e">
        <f ca="1">AE105-(AE103*Parameters!AH$18)</f>
        <v>#VALUE!</v>
      </c>
      <c r="AF108" s="70" t="e">
        <f ca="1">AF105-(AF103*Parameters!AI$18)</f>
        <v>#VALUE!</v>
      </c>
      <c r="AG108" s="70" t="e">
        <f ca="1">AG105-(AG103*Parameters!AJ$18)</f>
        <v>#VALUE!</v>
      </c>
      <c r="AH108" s="70" t="e">
        <f ca="1">AH105-(AH103*Parameters!AK$18)</f>
        <v>#VALUE!</v>
      </c>
      <c r="AI108" s="70" t="e">
        <f ca="1">AI105-(AI103*Parameters!AL$18)</f>
        <v>#VALUE!</v>
      </c>
      <c r="AJ108" s="70" t="e">
        <f ca="1">AJ105-(AJ103*Parameters!AM$18)</f>
        <v>#VALUE!</v>
      </c>
      <c r="AK108" s="70" t="e">
        <f ca="1">AK105-(AK103*Parameters!AN$18)</f>
        <v>#VALUE!</v>
      </c>
      <c r="AL108" s="70" t="e">
        <f ca="1">AL105-(AL103*Parameters!AO$18)</f>
        <v>#VALUE!</v>
      </c>
      <c r="AM108" s="70"/>
      <c r="AN108" s="70"/>
      <c r="AO108" s="70"/>
      <c r="AP108" s="70"/>
      <c r="AQ108" s="70"/>
    </row>
    <row r="109" spans="1:43" ht="15.75" x14ac:dyDescent="0.25">
      <c r="A109" s="65" t="s">
        <v>68</v>
      </c>
      <c r="B109" s="145" t="s">
        <v>219</v>
      </c>
      <c r="C109" s="32"/>
      <c r="D109" s="145"/>
      <c r="E109" s="32"/>
      <c r="F109" s="32"/>
      <c r="G109" s="182"/>
      <c r="H109" s="158"/>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K109" s="158"/>
      <c r="AL109" s="158"/>
      <c r="AM109" s="158"/>
      <c r="AN109" s="158"/>
      <c r="AO109" s="158"/>
      <c r="AP109" s="158"/>
      <c r="AQ109" s="158"/>
    </row>
    <row r="110" spans="1:43" ht="18" x14ac:dyDescent="0.35">
      <c r="A110" s="382" t="s">
        <v>664</v>
      </c>
      <c r="B110" s="25" t="s">
        <v>165</v>
      </c>
      <c r="C110" s="63" t="s">
        <v>220</v>
      </c>
      <c r="D110" s="25" t="s">
        <v>153</v>
      </c>
      <c r="E110" s="46" t="str">
        <f t="shared" si="2"/>
        <v>Non-dairy cattle</v>
      </c>
      <c r="F110" s="25" t="s">
        <v>122</v>
      </c>
      <c r="G110" s="358"/>
      <c r="H110" s="56" t="e">
        <f ca="1">(H72+H78+H107)-SUM(H91:H94)</f>
        <v>#VALUE!</v>
      </c>
      <c r="I110" s="56" t="e">
        <f t="shared" ref="I110:AL110" ca="1" si="60">(I72+I78+I107)-SUM(I91:I94)</f>
        <v>#VALUE!</v>
      </c>
      <c r="J110" s="56" t="e">
        <f t="shared" ca="1" si="60"/>
        <v>#VALUE!</v>
      </c>
      <c r="K110" s="56" t="e">
        <f t="shared" ca="1" si="60"/>
        <v>#VALUE!</v>
      </c>
      <c r="L110" s="56" t="e">
        <f t="shared" ca="1" si="60"/>
        <v>#VALUE!</v>
      </c>
      <c r="M110" s="56" t="e">
        <f t="shared" ca="1" si="60"/>
        <v>#VALUE!</v>
      </c>
      <c r="N110" s="56" t="e">
        <f t="shared" ca="1" si="60"/>
        <v>#VALUE!</v>
      </c>
      <c r="O110" s="56" t="e">
        <f t="shared" ca="1" si="60"/>
        <v>#VALUE!</v>
      </c>
      <c r="P110" s="56" t="e">
        <f t="shared" ca="1" si="60"/>
        <v>#VALUE!</v>
      </c>
      <c r="Q110" s="56" t="e">
        <f t="shared" ca="1" si="60"/>
        <v>#VALUE!</v>
      </c>
      <c r="R110" s="56" t="e">
        <f t="shared" ca="1" si="60"/>
        <v>#VALUE!</v>
      </c>
      <c r="S110" s="56" t="e">
        <f t="shared" ca="1" si="60"/>
        <v>#VALUE!</v>
      </c>
      <c r="T110" s="56" t="e">
        <f t="shared" ca="1" si="60"/>
        <v>#VALUE!</v>
      </c>
      <c r="U110" s="56" t="e">
        <f t="shared" ca="1" si="60"/>
        <v>#VALUE!</v>
      </c>
      <c r="V110" s="56" t="e">
        <f t="shared" ca="1" si="60"/>
        <v>#VALUE!</v>
      </c>
      <c r="W110" s="56" t="e">
        <f t="shared" ca="1" si="60"/>
        <v>#VALUE!</v>
      </c>
      <c r="X110" s="56" t="e">
        <f t="shared" ca="1" si="60"/>
        <v>#VALUE!</v>
      </c>
      <c r="Y110" s="56" t="e">
        <f t="shared" ca="1" si="60"/>
        <v>#VALUE!</v>
      </c>
      <c r="Z110" s="56" t="e">
        <f t="shared" ca="1" si="60"/>
        <v>#VALUE!</v>
      </c>
      <c r="AA110" s="56" t="e">
        <f t="shared" ca="1" si="60"/>
        <v>#VALUE!</v>
      </c>
      <c r="AB110" s="56" t="e">
        <f t="shared" ca="1" si="60"/>
        <v>#VALUE!</v>
      </c>
      <c r="AC110" s="56" t="e">
        <f t="shared" ca="1" si="60"/>
        <v>#VALUE!</v>
      </c>
      <c r="AD110" s="56" t="e">
        <f t="shared" ca="1" si="60"/>
        <v>#VALUE!</v>
      </c>
      <c r="AE110" s="56" t="e">
        <f t="shared" ca="1" si="60"/>
        <v>#VALUE!</v>
      </c>
      <c r="AF110" s="56" t="e">
        <f t="shared" ca="1" si="60"/>
        <v>#VALUE!</v>
      </c>
      <c r="AG110" s="56" t="e">
        <f t="shared" ca="1" si="60"/>
        <v>#VALUE!</v>
      </c>
      <c r="AH110" s="56" t="e">
        <f t="shared" ca="1" si="60"/>
        <v>#VALUE!</v>
      </c>
      <c r="AI110" s="56" t="e">
        <f t="shared" ca="1" si="60"/>
        <v>#VALUE!</v>
      </c>
      <c r="AJ110" s="56" t="e">
        <f t="shared" ca="1" si="60"/>
        <v>#VALUE!</v>
      </c>
      <c r="AK110" s="56" t="e">
        <f t="shared" ca="1" si="60"/>
        <v>#VALUE!</v>
      </c>
      <c r="AL110" s="56" t="e">
        <f t="shared" ca="1" si="60"/>
        <v>#VALUE!</v>
      </c>
      <c r="AM110" s="56"/>
      <c r="AN110" s="56"/>
      <c r="AO110" s="56"/>
      <c r="AP110" s="56"/>
      <c r="AQ110" s="56"/>
    </row>
    <row r="111" spans="1:43" ht="18" x14ac:dyDescent="0.35">
      <c r="A111" s="382" t="s">
        <v>665</v>
      </c>
      <c r="B111" s="25" t="s">
        <v>165</v>
      </c>
      <c r="C111" s="63" t="s">
        <v>221</v>
      </c>
      <c r="D111" s="25" t="s">
        <v>153</v>
      </c>
      <c r="E111" s="46" t="str">
        <f t="shared" ref="E111:E113" si="61">$A$1</f>
        <v>Non-dairy cattle</v>
      </c>
      <c r="F111" s="25" t="s">
        <v>122</v>
      </c>
      <c r="G111" s="358"/>
      <c r="H111" s="56" t="e">
        <f ca="1">(H73+H61+H108)-SUM(H91:H94)</f>
        <v>#VALUE!</v>
      </c>
      <c r="I111" s="56" t="e">
        <f t="shared" ref="I111:AL111" ca="1" si="62">(I73+I61+I108)-SUM(I91:I94)</f>
        <v>#VALUE!</v>
      </c>
      <c r="J111" s="56" t="e">
        <f t="shared" ca="1" si="62"/>
        <v>#VALUE!</v>
      </c>
      <c r="K111" s="56" t="e">
        <f t="shared" ca="1" si="62"/>
        <v>#VALUE!</v>
      </c>
      <c r="L111" s="56" t="e">
        <f t="shared" ca="1" si="62"/>
        <v>#VALUE!</v>
      </c>
      <c r="M111" s="56" t="e">
        <f t="shared" ca="1" si="62"/>
        <v>#VALUE!</v>
      </c>
      <c r="N111" s="56" t="e">
        <f t="shared" ca="1" si="62"/>
        <v>#VALUE!</v>
      </c>
      <c r="O111" s="56" t="e">
        <f t="shared" ca="1" si="62"/>
        <v>#VALUE!</v>
      </c>
      <c r="P111" s="56" t="e">
        <f t="shared" ca="1" si="62"/>
        <v>#VALUE!</v>
      </c>
      <c r="Q111" s="56" t="e">
        <f t="shared" ca="1" si="62"/>
        <v>#VALUE!</v>
      </c>
      <c r="R111" s="56" t="e">
        <f t="shared" ca="1" si="62"/>
        <v>#VALUE!</v>
      </c>
      <c r="S111" s="56" t="e">
        <f t="shared" ca="1" si="62"/>
        <v>#VALUE!</v>
      </c>
      <c r="T111" s="56" t="e">
        <f t="shared" ca="1" si="62"/>
        <v>#VALUE!</v>
      </c>
      <c r="U111" s="56" t="e">
        <f t="shared" ca="1" si="62"/>
        <v>#VALUE!</v>
      </c>
      <c r="V111" s="56" t="e">
        <f t="shared" ca="1" si="62"/>
        <v>#VALUE!</v>
      </c>
      <c r="W111" s="56" t="e">
        <f t="shared" ca="1" si="62"/>
        <v>#VALUE!</v>
      </c>
      <c r="X111" s="56" t="e">
        <f t="shared" ca="1" si="62"/>
        <v>#VALUE!</v>
      </c>
      <c r="Y111" s="56" t="e">
        <f t="shared" ca="1" si="62"/>
        <v>#VALUE!</v>
      </c>
      <c r="Z111" s="56" t="e">
        <f t="shared" ca="1" si="62"/>
        <v>#VALUE!</v>
      </c>
      <c r="AA111" s="56" t="e">
        <f t="shared" ca="1" si="62"/>
        <v>#VALUE!</v>
      </c>
      <c r="AB111" s="56" t="e">
        <f t="shared" ca="1" si="62"/>
        <v>#VALUE!</v>
      </c>
      <c r="AC111" s="56" t="e">
        <f t="shared" ca="1" si="62"/>
        <v>#VALUE!</v>
      </c>
      <c r="AD111" s="56" t="e">
        <f t="shared" ca="1" si="62"/>
        <v>#VALUE!</v>
      </c>
      <c r="AE111" s="56" t="e">
        <f t="shared" ca="1" si="62"/>
        <v>#VALUE!</v>
      </c>
      <c r="AF111" s="56" t="e">
        <f t="shared" ca="1" si="62"/>
        <v>#VALUE!</v>
      </c>
      <c r="AG111" s="56" t="e">
        <f t="shared" ca="1" si="62"/>
        <v>#VALUE!</v>
      </c>
      <c r="AH111" s="56" t="e">
        <f t="shared" ca="1" si="62"/>
        <v>#VALUE!</v>
      </c>
      <c r="AI111" s="56" t="e">
        <f t="shared" ca="1" si="62"/>
        <v>#VALUE!</v>
      </c>
      <c r="AJ111" s="56" t="e">
        <f t="shared" ca="1" si="62"/>
        <v>#VALUE!</v>
      </c>
      <c r="AK111" s="56" t="e">
        <f t="shared" ca="1" si="62"/>
        <v>#VALUE!</v>
      </c>
      <c r="AL111" s="56" t="e">
        <f t="shared" ca="1" si="62"/>
        <v>#VALUE!</v>
      </c>
      <c r="AM111" s="56"/>
      <c r="AN111" s="56"/>
      <c r="AO111" s="56"/>
      <c r="AP111" s="56"/>
      <c r="AQ111" s="56"/>
    </row>
    <row r="112" spans="1:43" ht="18" x14ac:dyDescent="0.35">
      <c r="A112" s="89" t="s">
        <v>666</v>
      </c>
      <c r="B112" s="25" t="s">
        <v>165</v>
      </c>
      <c r="C112" s="63" t="s">
        <v>222</v>
      </c>
      <c r="D112" s="25" t="s">
        <v>153</v>
      </c>
      <c r="E112" s="46" t="str">
        <f t="shared" si="61"/>
        <v>Non-dairy cattle</v>
      </c>
      <c r="F112" s="25" t="s">
        <v>122</v>
      </c>
      <c r="G112" s="381"/>
      <c r="H112" s="56" t="e">
        <f ca="1">(H62+H74)-SUM(H95:H98)</f>
        <v>#VALUE!</v>
      </c>
      <c r="I112" s="56" t="e">
        <f t="shared" ref="I112:AL112" ca="1" si="63">(I62+I74)-SUM(I95:I98)</f>
        <v>#VALUE!</v>
      </c>
      <c r="J112" s="56" t="e">
        <f t="shared" ca="1" si="63"/>
        <v>#VALUE!</v>
      </c>
      <c r="K112" s="56" t="e">
        <f t="shared" ca="1" si="63"/>
        <v>#VALUE!</v>
      </c>
      <c r="L112" s="56" t="e">
        <f t="shared" ca="1" si="63"/>
        <v>#VALUE!</v>
      </c>
      <c r="M112" s="56" t="e">
        <f t="shared" ca="1" si="63"/>
        <v>#VALUE!</v>
      </c>
      <c r="N112" s="56" t="e">
        <f t="shared" ca="1" si="63"/>
        <v>#VALUE!</v>
      </c>
      <c r="O112" s="56" t="e">
        <f t="shared" ca="1" si="63"/>
        <v>#VALUE!</v>
      </c>
      <c r="P112" s="56" t="e">
        <f t="shared" ca="1" si="63"/>
        <v>#VALUE!</v>
      </c>
      <c r="Q112" s="56" t="e">
        <f t="shared" ca="1" si="63"/>
        <v>#VALUE!</v>
      </c>
      <c r="R112" s="56" t="e">
        <f t="shared" ca="1" si="63"/>
        <v>#VALUE!</v>
      </c>
      <c r="S112" s="56" t="e">
        <f t="shared" ca="1" si="63"/>
        <v>#VALUE!</v>
      </c>
      <c r="T112" s="56" t="e">
        <f t="shared" ca="1" si="63"/>
        <v>#VALUE!</v>
      </c>
      <c r="U112" s="56" t="e">
        <f t="shared" ca="1" si="63"/>
        <v>#VALUE!</v>
      </c>
      <c r="V112" s="56" t="e">
        <f t="shared" ca="1" si="63"/>
        <v>#VALUE!</v>
      </c>
      <c r="W112" s="56" t="e">
        <f t="shared" ca="1" si="63"/>
        <v>#VALUE!</v>
      </c>
      <c r="X112" s="56" t="e">
        <f t="shared" ca="1" si="63"/>
        <v>#VALUE!</v>
      </c>
      <c r="Y112" s="56" t="e">
        <f t="shared" ca="1" si="63"/>
        <v>#VALUE!</v>
      </c>
      <c r="Z112" s="56" t="e">
        <f t="shared" ca="1" si="63"/>
        <v>#VALUE!</v>
      </c>
      <c r="AA112" s="56" t="e">
        <f t="shared" ca="1" si="63"/>
        <v>#VALUE!</v>
      </c>
      <c r="AB112" s="56" t="e">
        <f t="shared" ca="1" si="63"/>
        <v>#VALUE!</v>
      </c>
      <c r="AC112" s="56" t="e">
        <f t="shared" ca="1" si="63"/>
        <v>#VALUE!</v>
      </c>
      <c r="AD112" s="56" t="e">
        <f t="shared" ca="1" si="63"/>
        <v>#VALUE!</v>
      </c>
      <c r="AE112" s="56" t="e">
        <f t="shared" ca="1" si="63"/>
        <v>#VALUE!</v>
      </c>
      <c r="AF112" s="56" t="e">
        <f t="shared" ca="1" si="63"/>
        <v>#VALUE!</v>
      </c>
      <c r="AG112" s="56" t="e">
        <f t="shared" ca="1" si="63"/>
        <v>#VALUE!</v>
      </c>
      <c r="AH112" s="56" t="e">
        <f t="shared" ca="1" si="63"/>
        <v>#VALUE!</v>
      </c>
      <c r="AI112" s="56" t="e">
        <f t="shared" ca="1" si="63"/>
        <v>#VALUE!</v>
      </c>
      <c r="AJ112" s="56" t="e">
        <f t="shared" ca="1" si="63"/>
        <v>#VALUE!</v>
      </c>
      <c r="AK112" s="56" t="e">
        <f t="shared" ca="1" si="63"/>
        <v>#VALUE!</v>
      </c>
      <c r="AL112" s="56" t="e">
        <f t="shared" ca="1" si="63"/>
        <v>#VALUE!</v>
      </c>
      <c r="AM112" s="56"/>
      <c r="AN112" s="56"/>
      <c r="AO112" s="56"/>
      <c r="AP112" s="56"/>
      <c r="AQ112" s="56"/>
    </row>
    <row r="113" spans="1:43" ht="18" x14ac:dyDescent="0.35">
      <c r="A113" s="89" t="s">
        <v>667</v>
      </c>
      <c r="B113" s="25" t="s">
        <v>165</v>
      </c>
      <c r="C113" s="63" t="s">
        <v>223</v>
      </c>
      <c r="D113" s="25" t="s">
        <v>153</v>
      </c>
      <c r="E113" s="46" t="str">
        <f t="shared" si="61"/>
        <v>Non-dairy cattle</v>
      </c>
      <c r="F113" s="25" t="s">
        <v>122</v>
      </c>
      <c r="G113" s="181"/>
      <c r="H113" s="56" t="e">
        <f ca="1">(H63+H75)-SUM(H95:H98)</f>
        <v>#VALUE!</v>
      </c>
      <c r="I113" s="56" t="e">
        <f t="shared" ref="I113:AL113" ca="1" si="64">(I63+I75)-SUM(I95:I98)</f>
        <v>#VALUE!</v>
      </c>
      <c r="J113" s="56" t="e">
        <f t="shared" ca="1" si="64"/>
        <v>#VALUE!</v>
      </c>
      <c r="K113" s="56" t="e">
        <f t="shared" ca="1" si="64"/>
        <v>#VALUE!</v>
      </c>
      <c r="L113" s="56" t="e">
        <f t="shared" ca="1" si="64"/>
        <v>#VALUE!</v>
      </c>
      <c r="M113" s="56" t="e">
        <f t="shared" ca="1" si="64"/>
        <v>#VALUE!</v>
      </c>
      <c r="N113" s="56" t="e">
        <f t="shared" ca="1" si="64"/>
        <v>#VALUE!</v>
      </c>
      <c r="O113" s="56" t="e">
        <f t="shared" ca="1" si="64"/>
        <v>#VALUE!</v>
      </c>
      <c r="P113" s="56" t="e">
        <f t="shared" ca="1" si="64"/>
        <v>#VALUE!</v>
      </c>
      <c r="Q113" s="56" t="e">
        <f t="shared" ca="1" si="64"/>
        <v>#VALUE!</v>
      </c>
      <c r="R113" s="56" t="e">
        <f t="shared" ca="1" si="64"/>
        <v>#VALUE!</v>
      </c>
      <c r="S113" s="56" t="e">
        <f t="shared" ca="1" si="64"/>
        <v>#VALUE!</v>
      </c>
      <c r="T113" s="56" t="e">
        <f t="shared" ca="1" si="64"/>
        <v>#VALUE!</v>
      </c>
      <c r="U113" s="56" t="e">
        <f t="shared" ca="1" si="64"/>
        <v>#VALUE!</v>
      </c>
      <c r="V113" s="56" t="e">
        <f t="shared" ca="1" si="64"/>
        <v>#VALUE!</v>
      </c>
      <c r="W113" s="56" t="e">
        <f t="shared" ca="1" si="64"/>
        <v>#VALUE!</v>
      </c>
      <c r="X113" s="56" t="e">
        <f t="shared" ca="1" si="64"/>
        <v>#VALUE!</v>
      </c>
      <c r="Y113" s="56" t="e">
        <f t="shared" ca="1" si="64"/>
        <v>#VALUE!</v>
      </c>
      <c r="Z113" s="56" t="e">
        <f t="shared" ca="1" si="64"/>
        <v>#VALUE!</v>
      </c>
      <c r="AA113" s="56" t="e">
        <f t="shared" ca="1" si="64"/>
        <v>#VALUE!</v>
      </c>
      <c r="AB113" s="56" t="e">
        <f t="shared" ca="1" si="64"/>
        <v>#VALUE!</v>
      </c>
      <c r="AC113" s="56" t="e">
        <f t="shared" ca="1" si="64"/>
        <v>#VALUE!</v>
      </c>
      <c r="AD113" s="56" t="e">
        <f t="shared" ca="1" si="64"/>
        <v>#VALUE!</v>
      </c>
      <c r="AE113" s="56" t="e">
        <f t="shared" ca="1" si="64"/>
        <v>#VALUE!</v>
      </c>
      <c r="AF113" s="56" t="e">
        <f t="shared" ca="1" si="64"/>
        <v>#VALUE!</v>
      </c>
      <c r="AG113" s="56" t="e">
        <f t="shared" ca="1" si="64"/>
        <v>#VALUE!</v>
      </c>
      <c r="AH113" s="56" t="e">
        <f t="shared" ca="1" si="64"/>
        <v>#VALUE!</v>
      </c>
      <c r="AI113" s="56" t="e">
        <f t="shared" ca="1" si="64"/>
        <v>#VALUE!</v>
      </c>
      <c r="AJ113" s="56" t="e">
        <f t="shared" ca="1" si="64"/>
        <v>#VALUE!</v>
      </c>
      <c r="AK113" s="56" t="e">
        <f t="shared" ca="1" si="64"/>
        <v>#VALUE!</v>
      </c>
      <c r="AL113" s="56" t="e">
        <f t="shared" ca="1" si="64"/>
        <v>#VALUE!</v>
      </c>
      <c r="AM113" s="56"/>
      <c r="AN113" s="56"/>
      <c r="AO113" s="56"/>
      <c r="AP113" s="56"/>
      <c r="AQ113" s="56"/>
    </row>
    <row r="114" spans="1:43" x14ac:dyDescent="0.25">
      <c r="A114" s="105" t="s">
        <v>513</v>
      </c>
      <c r="B114" s="25"/>
      <c r="C114" s="82" t="s">
        <v>405</v>
      </c>
      <c r="D114" s="26" t="s">
        <v>153</v>
      </c>
      <c r="E114" s="108"/>
      <c r="F114" s="26" t="s">
        <v>122</v>
      </c>
      <c r="G114" s="225" t="str">
        <f ca="1">IFERROR(IF(SUM($H114:AQ114)=0,"OK","Error - all years do not = 0"),"Error - check input data")</f>
        <v>Error - check input data</v>
      </c>
      <c r="H114" s="74" t="e">
        <f t="shared" ref="H114:AL114" ca="1" si="65">(H78+ H107 + (((H28+H34)-(H46+H48))*(1-(H58 + H65))))-SUM(H91:H94)-H110</f>
        <v>#VALUE!</v>
      </c>
      <c r="I114" s="74" t="e">
        <f t="shared" ca="1" si="65"/>
        <v>#VALUE!</v>
      </c>
      <c r="J114" s="74" t="e">
        <f t="shared" ca="1" si="65"/>
        <v>#VALUE!</v>
      </c>
      <c r="K114" s="74" t="e">
        <f t="shared" ca="1" si="65"/>
        <v>#VALUE!</v>
      </c>
      <c r="L114" s="74" t="e">
        <f t="shared" ca="1" si="65"/>
        <v>#VALUE!</v>
      </c>
      <c r="M114" s="74" t="e">
        <f t="shared" ca="1" si="65"/>
        <v>#VALUE!</v>
      </c>
      <c r="N114" s="74" t="e">
        <f t="shared" ca="1" si="65"/>
        <v>#VALUE!</v>
      </c>
      <c r="O114" s="74" t="e">
        <f t="shared" ca="1" si="65"/>
        <v>#VALUE!</v>
      </c>
      <c r="P114" s="74" t="e">
        <f t="shared" ca="1" si="65"/>
        <v>#VALUE!</v>
      </c>
      <c r="Q114" s="74" t="e">
        <f t="shared" ca="1" si="65"/>
        <v>#VALUE!</v>
      </c>
      <c r="R114" s="74" t="e">
        <f t="shared" ca="1" si="65"/>
        <v>#VALUE!</v>
      </c>
      <c r="S114" s="74" t="e">
        <f t="shared" ca="1" si="65"/>
        <v>#VALUE!</v>
      </c>
      <c r="T114" s="74" t="e">
        <f t="shared" ca="1" si="65"/>
        <v>#VALUE!</v>
      </c>
      <c r="U114" s="74" t="e">
        <f t="shared" ca="1" si="65"/>
        <v>#VALUE!</v>
      </c>
      <c r="V114" s="74" t="e">
        <f t="shared" ca="1" si="65"/>
        <v>#VALUE!</v>
      </c>
      <c r="W114" s="74" t="e">
        <f t="shared" ca="1" si="65"/>
        <v>#VALUE!</v>
      </c>
      <c r="X114" s="74" t="e">
        <f t="shared" ca="1" si="65"/>
        <v>#VALUE!</v>
      </c>
      <c r="Y114" s="74" t="e">
        <f t="shared" ca="1" si="65"/>
        <v>#VALUE!</v>
      </c>
      <c r="Z114" s="74" t="e">
        <f t="shared" ca="1" si="65"/>
        <v>#VALUE!</v>
      </c>
      <c r="AA114" s="74" t="e">
        <f t="shared" ca="1" si="65"/>
        <v>#VALUE!</v>
      </c>
      <c r="AB114" s="74" t="e">
        <f t="shared" ca="1" si="65"/>
        <v>#VALUE!</v>
      </c>
      <c r="AC114" s="74" t="e">
        <f t="shared" ca="1" si="65"/>
        <v>#VALUE!</v>
      </c>
      <c r="AD114" s="74" t="e">
        <f t="shared" ca="1" si="65"/>
        <v>#VALUE!</v>
      </c>
      <c r="AE114" s="74" t="e">
        <f t="shared" ca="1" si="65"/>
        <v>#VALUE!</v>
      </c>
      <c r="AF114" s="74" t="e">
        <f t="shared" ca="1" si="65"/>
        <v>#VALUE!</v>
      </c>
      <c r="AG114" s="74" t="e">
        <f t="shared" ca="1" si="65"/>
        <v>#VALUE!</v>
      </c>
      <c r="AH114" s="74" t="e">
        <f t="shared" ca="1" si="65"/>
        <v>#VALUE!</v>
      </c>
      <c r="AI114" s="74" t="e">
        <f t="shared" ca="1" si="65"/>
        <v>#VALUE!</v>
      </c>
      <c r="AJ114" s="74" t="e">
        <f t="shared" ca="1" si="65"/>
        <v>#VALUE!</v>
      </c>
      <c r="AK114" s="74" t="e">
        <f t="shared" ca="1" si="65"/>
        <v>#VALUE!</v>
      </c>
      <c r="AL114" s="74" t="e">
        <f t="shared" ca="1" si="65"/>
        <v>#VALUE!</v>
      </c>
      <c r="AM114" s="74"/>
      <c r="AN114" s="74"/>
      <c r="AO114" s="74"/>
      <c r="AP114" s="74"/>
      <c r="AQ114" s="74"/>
    </row>
    <row r="115" spans="1:43" ht="18" x14ac:dyDescent="0.25">
      <c r="A115" s="106" t="s">
        <v>525</v>
      </c>
      <c r="B115" s="25"/>
      <c r="C115" s="82" t="s">
        <v>406</v>
      </c>
      <c r="D115" s="26" t="s">
        <v>153</v>
      </c>
      <c r="E115" s="108"/>
      <c r="F115" s="26" t="s">
        <v>122</v>
      </c>
      <c r="G115" s="225" t="str">
        <f ca="1">IFERROR(IF(ROUND(SUM($H115:AQ115),10)=0,"OK","Error - all years do not = 0"),"Error - check input data")</f>
        <v>Error - check input data</v>
      </c>
      <c r="H115" s="74" t="e">
        <f t="shared" ref="H115:AL115" ca="1" si="66">(((H35-(H50*H53) - H47) * (1-H68)) - SUM(H95:H98)) - H112</f>
        <v>#VALUE!</v>
      </c>
      <c r="I115" s="74" t="e">
        <f t="shared" ca="1" si="66"/>
        <v>#VALUE!</v>
      </c>
      <c r="J115" s="74" t="e">
        <f t="shared" ca="1" si="66"/>
        <v>#VALUE!</v>
      </c>
      <c r="K115" s="74" t="e">
        <f t="shared" ca="1" si="66"/>
        <v>#VALUE!</v>
      </c>
      <c r="L115" s="74" t="e">
        <f t="shared" ca="1" si="66"/>
        <v>#VALUE!</v>
      </c>
      <c r="M115" s="74" t="e">
        <f t="shared" ca="1" si="66"/>
        <v>#VALUE!</v>
      </c>
      <c r="N115" s="74" t="e">
        <f t="shared" ca="1" si="66"/>
        <v>#VALUE!</v>
      </c>
      <c r="O115" s="74" t="e">
        <f t="shared" ca="1" si="66"/>
        <v>#VALUE!</v>
      </c>
      <c r="P115" s="74" t="e">
        <f t="shared" ca="1" si="66"/>
        <v>#VALUE!</v>
      </c>
      <c r="Q115" s="74" t="e">
        <f t="shared" ca="1" si="66"/>
        <v>#VALUE!</v>
      </c>
      <c r="R115" s="74" t="e">
        <f t="shared" ca="1" si="66"/>
        <v>#VALUE!</v>
      </c>
      <c r="S115" s="74" t="e">
        <f t="shared" ca="1" si="66"/>
        <v>#VALUE!</v>
      </c>
      <c r="T115" s="74" t="e">
        <f t="shared" ca="1" si="66"/>
        <v>#VALUE!</v>
      </c>
      <c r="U115" s="74" t="e">
        <f t="shared" ca="1" si="66"/>
        <v>#VALUE!</v>
      </c>
      <c r="V115" s="74" t="e">
        <f t="shared" ca="1" si="66"/>
        <v>#VALUE!</v>
      </c>
      <c r="W115" s="74" t="e">
        <f t="shared" ca="1" si="66"/>
        <v>#VALUE!</v>
      </c>
      <c r="X115" s="74" t="e">
        <f t="shared" ca="1" si="66"/>
        <v>#VALUE!</v>
      </c>
      <c r="Y115" s="74" t="e">
        <f t="shared" ca="1" si="66"/>
        <v>#VALUE!</v>
      </c>
      <c r="Z115" s="74" t="e">
        <f t="shared" ca="1" si="66"/>
        <v>#VALUE!</v>
      </c>
      <c r="AA115" s="74" t="e">
        <f t="shared" ca="1" si="66"/>
        <v>#VALUE!</v>
      </c>
      <c r="AB115" s="74" t="e">
        <f t="shared" ca="1" si="66"/>
        <v>#VALUE!</v>
      </c>
      <c r="AC115" s="74" t="e">
        <f t="shared" ca="1" si="66"/>
        <v>#VALUE!</v>
      </c>
      <c r="AD115" s="74" t="e">
        <f t="shared" ca="1" si="66"/>
        <v>#VALUE!</v>
      </c>
      <c r="AE115" s="74" t="e">
        <f t="shared" ca="1" si="66"/>
        <v>#VALUE!</v>
      </c>
      <c r="AF115" s="74" t="e">
        <f t="shared" ca="1" si="66"/>
        <v>#VALUE!</v>
      </c>
      <c r="AG115" s="74" t="e">
        <f t="shared" ca="1" si="66"/>
        <v>#VALUE!</v>
      </c>
      <c r="AH115" s="74" t="e">
        <f t="shared" ca="1" si="66"/>
        <v>#VALUE!</v>
      </c>
      <c r="AI115" s="74" t="e">
        <f t="shared" ca="1" si="66"/>
        <v>#VALUE!</v>
      </c>
      <c r="AJ115" s="74" t="e">
        <f t="shared" ca="1" si="66"/>
        <v>#VALUE!</v>
      </c>
      <c r="AK115" s="74" t="e">
        <f t="shared" ca="1" si="66"/>
        <v>#VALUE!</v>
      </c>
      <c r="AL115" s="74" t="e">
        <f t="shared" ca="1" si="66"/>
        <v>#VALUE!</v>
      </c>
      <c r="AM115" s="74"/>
      <c r="AN115" s="74"/>
      <c r="AO115" s="74"/>
      <c r="AP115" s="74"/>
      <c r="AQ115" s="74"/>
    </row>
    <row r="116" spans="1:43" ht="15.75" x14ac:dyDescent="0.25">
      <c r="A116" s="65" t="s">
        <v>69</v>
      </c>
      <c r="B116" s="145" t="s">
        <v>514</v>
      </c>
      <c r="C116" s="32"/>
      <c r="D116" s="32"/>
      <c r="E116" s="32"/>
      <c r="F116" s="32"/>
      <c r="G116" s="222"/>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row>
    <row r="117" spans="1:43" x14ac:dyDescent="0.25">
      <c r="A117" s="66" t="str">
        <f t="shared" ref="A117:A118" si="67">C117&amp;"_"&amp;E117</f>
        <v>EF_NH3_applic_slurry_Non-dairy cattle</v>
      </c>
      <c r="B117" s="25" t="s">
        <v>128</v>
      </c>
      <c r="C117" s="2" t="s">
        <v>322</v>
      </c>
      <c r="D117" s="77" t="str">
        <f ca="1">VLOOKUP(A117,Parameters,4,0)</f>
        <v>NH3-N</v>
      </c>
      <c r="E117" s="46" t="str">
        <f t="shared" ref="E117:E139" si="68">$A$1</f>
        <v>Non-dairy cattle</v>
      </c>
      <c r="F117" s="77" t="str">
        <f ca="1">VLOOKUP(A117,Parameters,6,0)</f>
        <v>Fraction TAN</v>
      </c>
      <c r="G117" s="175"/>
      <c r="H117" s="56">
        <f ca="1">INDEX(Parameters,MATCH($A117,Parameters!$A:$A,0),MATCH(H$3,Parameters!$8:$8,0))</f>
        <v>0.55000000000000004</v>
      </c>
      <c r="I117" s="56">
        <f ca="1">INDEX(Parameters,MATCH($A117,Parameters!$A:$A,0),MATCH(I$3,Parameters!$8:$8,0))</f>
        <v>0.55000000000000004</v>
      </c>
      <c r="J117" s="56">
        <f ca="1">INDEX(Parameters,MATCH($A117,Parameters!$A:$A,0),MATCH(J$3,Parameters!$8:$8,0))</f>
        <v>0.55000000000000004</v>
      </c>
      <c r="K117" s="56">
        <f ca="1">INDEX(Parameters,MATCH($A117,Parameters!$A:$A,0),MATCH(K$3,Parameters!$8:$8,0))</f>
        <v>0.55000000000000004</v>
      </c>
      <c r="L117" s="56">
        <f ca="1">INDEX(Parameters,MATCH($A117,Parameters!$A:$A,0),MATCH(L$3,Parameters!$8:$8,0))</f>
        <v>0.55000000000000004</v>
      </c>
      <c r="M117" s="56">
        <f ca="1">INDEX(Parameters,MATCH($A117,Parameters!$A:$A,0),MATCH(M$3,Parameters!$8:$8,0))</f>
        <v>0.55000000000000004</v>
      </c>
      <c r="N117" s="56">
        <f ca="1">INDEX(Parameters,MATCH($A117,Parameters!$A:$A,0),MATCH(N$3,Parameters!$8:$8,0))</f>
        <v>0.55000000000000004</v>
      </c>
      <c r="O117" s="56">
        <f ca="1">INDEX(Parameters,MATCH($A117,Parameters!$A:$A,0),MATCH(O$3,Parameters!$8:$8,0))</f>
        <v>0.55000000000000004</v>
      </c>
      <c r="P117" s="56">
        <f ca="1">INDEX(Parameters,MATCH($A117,Parameters!$A:$A,0),MATCH(P$3,Parameters!$8:$8,0))</f>
        <v>0.55000000000000004</v>
      </c>
      <c r="Q117" s="56">
        <f ca="1">INDEX(Parameters,MATCH($A117,Parameters!$A:$A,0),MATCH(Q$3,Parameters!$8:$8,0))</f>
        <v>0.55000000000000004</v>
      </c>
      <c r="R117" s="56">
        <f ca="1">INDEX(Parameters,MATCH($A117,Parameters!$A:$A,0),MATCH(R$3,Parameters!$8:$8,0))</f>
        <v>0.55000000000000004</v>
      </c>
      <c r="S117" s="56">
        <f ca="1">INDEX(Parameters,MATCH($A117,Parameters!$A:$A,0),MATCH(S$3,Parameters!$8:$8,0))</f>
        <v>0.55000000000000004</v>
      </c>
      <c r="T117" s="56">
        <f ca="1">INDEX(Parameters,MATCH($A117,Parameters!$A:$A,0),MATCH(T$3,Parameters!$8:$8,0))</f>
        <v>0.55000000000000004</v>
      </c>
      <c r="U117" s="56">
        <f ca="1">INDEX(Parameters,MATCH($A117,Parameters!$A:$A,0),MATCH(U$3,Parameters!$8:$8,0))</f>
        <v>0.55000000000000004</v>
      </c>
      <c r="V117" s="56">
        <f ca="1">INDEX(Parameters,MATCH($A117,Parameters!$A:$A,0),MATCH(V$3,Parameters!$8:$8,0))</f>
        <v>0.55000000000000004</v>
      </c>
      <c r="W117" s="56">
        <f ca="1">INDEX(Parameters,MATCH($A117,Parameters!$A:$A,0),MATCH(W$3,Parameters!$8:$8,0))</f>
        <v>0.55000000000000004</v>
      </c>
      <c r="X117" s="56">
        <f ca="1">INDEX(Parameters,MATCH($A117,Parameters!$A:$A,0),MATCH(X$3,Parameters!$8:$8,0))</f>
        <v>0.55000000000000004</v>
      </c>
      <c r="Y117" s="56">
        <f ca="1">INDEX(Parameters,MATCH($A117,Parameters!$A:$A,0),MATCH(Y$3,Parameters!$8:$8,0))</f>
        <v>0.55000000000000004</v>
      </c>
      <c r="Z117" s="56">
        <f ca="1">INDEX(Parameters,MATCH($A117,Parameters!$A:$A,0),MATCH(Z$3,Parameters!$8:$8,0))</f>
        <v>0.55000000000000004</v>
      </c>
      <c r="AA117" s="56">
        <f ca="1">INDEX(Parameters,MATCH($A117,Parameters!$A:$A,0),MATCH(AA$3,Parameters!$8:$8,0))</f>
        <v>0.55000000000000004</v>
      </c>
      <c r="AB117" s="56">
        <f ca="1">INDEX(Parameters,MATCH($A117,Parameters!$A:$A,0),MATCH(AB$3,Parameters!$8:$8,0))</f>
        <v>0.55000000000000004</v>
      </c>
      <c r="AC117" s="56">
        <f ca="1">INDEX(Parameters,MATCH($A117,Parameters!$A:$A,0),MATCH(AC$3,Parameters!$8:$8,0))</f>
        <v>0.55000000000000004</v>
      </c>
      <c r="AD117" s="56">
        <f ca="1">INDEX(Parameters,MATCH($A117,Parameters!$A:$A,0),MATCH(AD$3,Parameters!$8:$8,0))</f>
        <v>0.55000000000000004</v>
      </c>
      <c r="AE117" s="56">
        <f ca="1">INDEX(Parameters,MATCH($A117,Parameters!$A:$A,0),MATCH(AE$3,Parameters!$8:$8,0))</f>
        <v>0.55000000000000004</v>
      </c>
      <c r="AF117" s="56">
        <f ca="1">INDEX(Parameters,MATCH($A117,Parameters!$A:$A,0),MATCH(AF$3,Parameters!$8:$8,0))</f>
        <v>0.55000000000000004</v>
      </c>
      <c r="AG117" s="56">
        <f ca="1">INDEX(Parameters,MATCH($A117,Parameters!$A:$A,0),MATCH(AG$3,Parameters!$8:$8,0))</f>
        <v>0.55000000000000004</v>
      </c>
      <c r="AH117" s="56">
        <f ca="1">INDEX(Parameters,MATCH($A117,Parameters!$A:$A,0),MATCH(AH$3,Parameters!$8:$8,0))</f>
        <v>0.55000000000000004</v>
      </c>
      <c r="AI117" s="56">
        <f ca="1">INDEX(Parameters,MATCH($A117,Parameters!$A:$A,0),MATCH(AI$3,Parameters!$8:$8,0))</f>
        <v>0.55000000000000004</v>
      </c>
      <c r="AJ117" s="56">
        <f ca="1">INDEX(Parameters,MATCH($A117,Parameters!$A:$A,0),MATCH(AJ$3,Parameters!$8:$8,0))</f>
        <v>0.55000000000000004</v>
      </c>
      <c r="AK117" s="56">
        <f ca="1">INDEX(Parameters,MATCH($A117,Parameters!$A:$A,0),MATCH(AK$3,Parameters!$8:$8,0))</f>
        <v>0.55000000000000004</v>
      </c>
      <c r="AL117" s="56">
        <f ca="1">INDEX(Parameters,MATCH($A117,Parameters!$A:$A,0),MATCH(AL$3,Parameters!$8:$8,0))</f>
        <v>0.55000000000000004</v>
      </c>
      <c r="AM117" s="56"/>
      <c r="AN117" s="56"/>
      <c r="AO117" s="56"/>
      <c r="AP117" s="56"/>
      <c r="AQ117" s="56"/>
    </row>
    <row r="118" spans="1:43" x14ac:dyDescent="0.25">
      <c r="A118" s="66" t="str">
        <f t="shared" si="67"/>
        <v>EF_NH3_applic_solid_Non-dairy cattle</v>
      </c>
      <c r="B118" s="25" t="s">
        <v>128</v>
      </c>
      <c r="C118" s="2" t="s">
        <v>323</v>
      </c>
      <c r="D118" s="77" t="str">
        <f ca="1">VLOOKUP(A118,Parameters,4,0)</f>
        <v>NH3-N</v>
      </c>
      <c r="E118" s="46" t="str">
        <f t="shared" si="68"/>
        <v>Non-dairy cattle</v>
      </c>
      <c r="F118" s="77" t="str">
        <f ca="1">VLOOKUP(A118,Parameters,6,0)</f>
        <v>Fraction TAN</v>
      </c>
      <c r="G118" s="175"/>
      <c r="H118" s="56">
        <f ca="1">INDEX(Parameters,MATCH($A118,Parameters!$A:$A,0),MATCH(H$3,Parameters!$8:$8,0))</f>
        <v>0.68</v>
      </c>
      <c r="I118" s="56">
        <f ca="1">INDEX(Parameters,MATCH($A118,Parameters!$A:$A,0),MATCH(I$3,Parameters!$8:$8,0))</f>
        <v>0.68</v>
      </c>
      <c r="J118" s="56">
        <f ca="1">INDEX(Parameters,MATCH($A118,Parameters!$A:$A,0),MATCH(J$3,Parameters!$8:$8,0))</f>
        <v>0.68</v>
      </c>
      <c r="K118" s="56">
        <f ca="1">INDEX(Parameters,MATCH($A118,Parameters!$A:$A,0),MATCH(K$3,Parameters!$8:$8,0))</f>
        <v>0.68</v>
      </c>
      <c r="L118" s="56">
        <f ca="1">INDEX(Parameters,MATCH($A118,Parameters!$A:$A,0),MATCH(L$3,Parameters!$8:$8,0))</f>
        <v>0.68</v>
      </c>
      <c r="M118" s="56">
        <f ca="1">INDEX(Parameters,MATCH($A118,Parameters!$A:$A,0),MATCH(M$3,Parameters!$8:$8,0))</f>
        <v>0.68</v>
      </c>
      <c r="N118" s="56">
        <f ca="1">INDEX(Parameters,MATCH($A118,Parameters!$A:$A,0),MATCH(N$3,Parameters!$8:$8,0))</f>
        <v>0.68</v>
      </c>
      <c r="O118" s="56">
        <f ca="1">INDEX(Parameters,MATCH($A118,Parameters!$A:$A,0),MATCH(O$3,Parameters!$8:$8,0))</f>
        <v>0.68</v>
      </c>
      <c r="P118" s="56">
        <f ca="1">INDEX(Parameters,MATCH($A118,Parameters!$A:$A,0),MATCH(P$3,Parameters!$8:$8,0))</f>
        <v>0.68</v>
      </c>
      <c r="Q118" s="56">
        <f ca="1">INDEX(Parameters,MATCH($A118,Parameters!$A:$A,0),MATCH(Q$3,Parameters!$8:$8,0))</f>
        <v>0.68</v>
      </c>
      <c r="R118" s="56">
        <f ca="1">INDEX(Parameters,MATCH($A118,Parameters!$A:$A,0),MATCH(R$3,Parameters!$8:$8,0))</f>
        <v>0.68</v>
      </c>
      <c r="S118" s="56">
        <f ca="1">INDEX(Parameters,MATCH($A118,Parameters!$A:$A,0),MATCH(S$3,Parameters!$8:$8,0))</f>
        <v>0.68</v>
      </c>
      <c r="T118" s="56">
        <f ca="1">INDEX(Parameters,MATCH($A118,Parameters!$A:$A,0),MATCH(T$3,Parameters!$8:$8,0))</f>
        <v>0.68</v>
      </c>
      <c r="U118" s="56">
        <f ca="1">INDEX(Parameters,MATCH($A118,Parameters!$A:$A,0),MATCH(U$3,Parameters!$8:$8,0))</f>
        <v>0.68</v>
      </c>
      <c r="V118" s="56">
        <f ca="1">INDEX(Parameters,MATCH($A118,Parameters!$A:$A,0),MATCH(V$3,Parameters!$8:$8,0))</f>
        <v>0.68</v>
      </c>
      <c r="W118" s="56">
        <f ca="1">INDEX(Parameters,MATCH($A118,Parameters!$A:$A,0),MATCH(W$3,Parameters!$8:$8,0))</f>
        <v>0.68</v>
      </c>
      <c r="X118" s="56">
        <f ca="1">INDEX(Parameters,MATCH($A118,Parameters!$A:$A,0),MATCH(X$3,Parameters!$8:$8,0))</f>
        <v>0.68</v>
      </c>
      <c r="Y118" s="56">
        <f ca="1">INDEX(Parameters,MATCH($A118,Parameters!$A:$A,0),MATCH(Y$3,Parameters!$8:$8,0))</f>
        <v>0.68</v>
      </c>
      <c r="Z118" s="56">
        <f ca="1">INDEX(Parameters,MATCH($A118,Parameters!$A:$A,0),MATCH(Z$3,Parameters!$8:$8,0))</f>
        <v>0.68</v>
      </c>
      <c r="AA118" s="56">
        <f ca="1">INDEX(Parameters,MATCH($A118,Parameters!$A:$A,0),MATCH(AA$3,Parameters!$8:$8,0))</f>
        <v>0.68</v>
      </c>
      <c r="AB118" s="56">
        <f ca="1">INDEX(Parameters,MATCH($A118,Parameters!$A:$A,0),MATCH(AB$3,Parameters!$8:$8,0))</f>
        <v>0.68</v>
      </c>
      <c r="AC118" s="56">
        <f ca="1">INDEX(Parameters,MATCH($A118,Parameters!$A:$A,0),MATCH(AC$3,Parameters!$8:$8,0))</f>
        <v>0.68</v>
      </c>
      <c r="AD118" s="56">
        <f ca="1">INDEX(Parameters,MATCH($A118,Parameters!$A:$A,0),MATCH(AD$3,Parameters!$8:$8,0))</f>
        <v>0.68</v>
      </c>
      <c r="AE118" s="56">
        <f ca="1">INDEX(Parameters,MATCH($A118,Parameters!$A:$A,0),MATCH(AE$3,Parameters!$8:$8,0))</f>
        <v>0.68</v>
      </c>
      <c r="AF118" s="56">
        <f ca="1">INDEX(Parameters,MATCH($A118,Parameters!$A:$A,0),MATCH(AF$3,Parameters!$8:$8,0))</f>
        <v>0.68</v>
      </c>
      <c r="AG118" s="56">
        <f ca="1">INDEX(Parameters,MATCH($A118,Parameters!$A:$A,0),MATCH(AG$3,Parameters!$8:$8,0))</f>
        <v>0.68</v>
      </c>
      <c r="AH118" s="56">
        <f ca="1">INDEX(Parameters,MATCH($A118,Parameters!$A:$A,0),MATCH(AH$3,Parameters!$8:$8,0))</f>
        <v>0.68</v>
      </c>
      <c r="AI118" s="56">
        <f ca="1">INDEX(Parameters,MATCH($A118,Parameters!$A:$A,0),MATCH(AI$3,Parameters!$8:$8,0))</f>
        <v>0.68</v>
      </c>
      <c r="AJ118" s="56">
        <f ca="1">INDEX(Parameters,MATCH($A118,Parameters!$A:$A,0),MATCH(AJ$3,Parameters!$8:$8,0))</f>
        <v>0.68</v>
      </c>
      <c r="AK118" s="56">
        <f ca="1">INDEX(Parameters,MATCH($A118,Parameters!$A:$A,0),MATCH(AK$3,Parameters!$8:$8,0))</f>
        <v>0.68</v>
      </c>
      <c r="AL118" s="56">
        <f ca="1">INDEX(Parameters,MATCH($A118,Parameters!$A:$A,0),MATCH(AL$3,Parameters!$8:$8,0))</f>
        <v>0.68</v>
      </c>
      <c r="AM118" s="56"/>
      <c r="AN118" s="56"/>
      <c r="AO118" s="56"/>
      <c r="AP118" s="56"/>
      <c r="AQ118" s="56"/>
    </row>
    <row r="119" spans="1:43" ht="18.75" x14ac:dyDescent="0.35">
      <c r="A119" s="382" t="s">
        <v>319</v>
      </c>
      <c r="B119" s="25" t="s">
        <v>128</v>
      </c>
      <c r="C119" s="69" t="s">
        <v>226</v>
      </c>
      <c r="D119" s="25" t="s">
        <v>252</v>
      </c>
      <c r="E119" s="46" t="str">
        <f t="shared" si="68"/>
        <v>Non-dairy cattle</v>
      </c>
      <c r="F119" s="25" t="s">
        <v>122</v>
      </c>
      <c r="G119" s="358"/>
      <c r="H119" s="56" t="e">
        <f t="shared" ref="H119:AL119" ca="1" si="69">H110*H117</f>
        <v>#VALUE!</v>
      </c>
      <c r="I119" s="56" t="e">
        <f t="shared" ca="1" si="69"/>
        <v>#VALUE!</v>
      </c>
      <c r="J119" s="56" t="e">
        <f t="shared" ca="1" si="69"/>
        <v>#VALUE!</v>
      </c>
      <c r="K119" s="56" t="e">
        <f t="shared" ca="1" si="69"/>
        <v>#VALUE!</v>
      </c>
      <c r="L119" s="56" t="e">
        <f t="shared" ca="1" si="69"/>
        <v>#VALUE!</v>
      </c>
      <c r="M119" s="56" t="e">
        <f t="shared" ca="1" si="69"/>
        <v>#VALUE!</v>
      </c>
      <c r="N119" s="56" t="e">
        <f t="shared" ca="1" si="69"/>
        <v>#VALUE!</v>
      </c>
      <c r="O119" s="56" t="e">
        <f t="shared" ca="1" si="69"/>
        <v>#VALUE!</v>
      </c>
      <c r="P119" s="56" t="e">
        <f t="shared" ca="1" si="69"/>
        <v>#VALUE!</v>
      </c>
      <c r="Q119" s="56" t="e">
        <f t="shared" ca="1" si="69"/>
        <v>#VALUE!</v>
      </c>
      <c r="R119" s="56" t="e">
        <f t="shared" ca="1" si="69"/>
        <v>#VALUE!</v>
      </c>
      <c r="S119" s="56" t="e">
        <f t="shared" ca="1" si="69"/>
        <v>#VALUE!</v>
      </c>
      <c r="T119" s="56" t="e">
        <f t="shared" ca="1" si="69"/>
        <v>#VALUE!</v>
      </c>
      <c r="U119" s="56" t="e">
        <f t="shared" ca="1" si="69"/>
        <v>#VALUE!</v>
      </c>
      <c r="V119" s="56" t="e">
        <f t="shared" ca="1" si="69"/>
        <v>#VALUE!</v>
      </c>
      <c r="W119" s="56" t="e">
        <f t="shared" ca="1" si="69"/>
        <v>#VALUE!</v>
      </c>
      <c r="X119" s="56" t="e">
        <f t="shared" ca="1" si="69"/>
        <v>#VALUE!</v>
      </c>
      <c r="Y119" s="56" t="e">
        <f t="shared" ca="1" si="69"/>
        <v>#VALUE!</v>
      </c>
      <c r="Z119" s="56" t="e">
        <f t="shared" ca="1" si="69"/>
        <v>#VALUE!</v>
      </c>
      <c r="AA119" s="56" t="e">
        <f t="shared" ca="1" si="69"/>
        <v>#VALUE!</v>
      </c>
      <c r="AB119" s="56" t="e">
        <f t="shared" ca="1" si="69"/>
        <v>#VALUE!</v>
      </c>
      <c r="AC119" s="56" t="e">
        <f t="shared" ca="1" si="69"/>
        <v>#VALUE!</v>
      </c>
      <c r="AD119" s="56" t="e">
        <f t="shared" ca="1" si="69"/>
        <v>#VALUE!</v>
      </c>
      <c r="AE119" s="56" t="e">
        <f t="shared" ca="1" si="69"/>
        <v>#VALUE!</v>
      </c>
      <c r="AF119" s="56" t="e">
        <f t="shared" ca="1" si="69"/>
        <v>#VALUE!</v>
      </c>
      <c r="AG119" s="56" t="e">
        <f t="shared" ca="1" si="69"/>
        <v>#VALUE!</v>
      </c>
      <c r="AH119" s="56" t="e">
        <f t="shared" ca="1" si="69"/>
        <v>#VALUE!</v>
      </c>
      <c r="AI119" s="56" t="e">
        <f t="shared" ca="1" si="69"/>
        <v>#VALUE!</v>
      </c>
      <c r="AJ119" s="56" t="e">
        <f t="shared" ca="1" si="69"/>
        <v>#VALUE!</v>
      </c>
      <c r="AK119" s="56" t="e">
        <f t="shared" ca="1" si="69"/>
        <v>#VALUE!</v>
      </c>
      <c r="AL119" s="56" t="e">
        <f t="shared" ca="1" si="69"/>
        <v>#VALUE!</v>
      </c>
      <c r="AM119" s="56"/>
      <c r="AN119" s="56"/>
      <c r="AO119" s="56"/>
      <c r="AP119" s="56"/>
      <c r="AQ119" s="56"/>
    </row>
    <row r="120" spans="1:43" ht="18.75" x14ac:dyDescent="0.35">
      <c r="A120" s="89" t="s">
        <v>320</v>
      </c>
      <c r="B120" s="25" t="s">
        <v>128</v>
      </c>
      <c r="C120" s="69" t="s">
        <v>227</v>
      </c>
      <c r="D120" s="25" t="s">
        <v>252</v>
      </c>
      <c r="E120" s="46" t="str">
        <f t="shared" si="68"/>
        <v>Non-dairy cattle</v>
      </c>
      <c r="F120" s="25" t="s">
        <v>122</v>
      </c>
      <c r="G120" s="181"/>
      <c r="H120" s="56" t="e">
        <f t="shared" ref="H120:AL120" ca="1" si="70">H112*H118</f>
        <v>#VALUE!</v>
      </c>
      <c r="I120" s="56" t="e">
        <f t="shared" ca="1" si="70"/>
        <v>#VALUE!</v>
      </c>
      <c r="J120" s="56" t="e">
        <f t="shared" ca="1" si="70"/>
        <v>#VALUE!</v>
      </c>
      <c r="K120" s="56" t="e">
        <f t="shared" ca="1" si="70"/>
        <v>#VALUE!</v>
      </c>
      <c r="L120" s="56" t="e">
        <f t="shared" ca="1" si="70"/>
        <v>#VALUE!</v>
      </c>
      <c r="M120" s="56" t="e">
        <f t="shared" ca="1" si="70"/>
        <v>#VALUE!</v>
      </c>
      <c r="N120" s="56" t="e">
        <f t="shared" ca="1" si="70"/>
        <v>#VALUE!</v>
      </c>
      <c r="O120" s="56" t="e">
        <f t="shared" ca="1" si="70"/>
        <v>#VALUE!</v>
      </c>
      <c r="P120" s="56" t="e">
        <f t="shared" ca="1" si="70"/>
        <v>#VALUE!</v>
      </c>
      <c r="Q120" s="56" t="e">
        <f t="shared" ca="1" si="70"/>
        <v>#VALUE!</v>
      </c>
      <c r="R120" s="56" t="e">
        <f t="shared" ca="1" si="70"/>
        <v>#VALUE!</v>
      </c>
      <c r="S120" s="56" t="e">
        <f t="shared" ca="1" si="70"/>
        <v>#VALUE!</v>
      </c>
      <c r="T120" s="56" t="e">
        <f t="shared" ca="1" si="70"/>
        <v>#VALUE!</v>
      </c>
      <c r="U120" s="56" t="e">
        <f t="shared" ca="1" si="70"/>
        <v>#VALUE!</v>
      </c>
      <c r="V120" s="56" t="e">
        <f t="shared" ca="1" si="70"/>
        <v>#VALUE!</v>
      </c>
      <c r="W120" s="56" t="e">
        <f t="shared" ca="1" si="70"/>
        <v>#VALUE!</v>
      </c>
      <c r="X120" s="56" t="e">
        <f t="shared" ca="1" si="70"/>
        <v>#VALUE!</v>
      </c>
      <c r="Y120" s="56" t="e">
        <f t="shared" ca="1" si="70"/>
        <v>#VALUE!</v>
      </c>
      <c r="Z120" s="56" t="e">
        <f t="shared" ca="1" si="70"/>
        <v>#VALUE!</v>
      </c>
      <c r="AA120" s="56" t="e">
        <f t="shared" ca="1" si="70"/>
        <v>#VALUE!</v>
      </c>
      <c r="AB120" s="56" t="e">
        <f t="shared" ca="1" si="70"/>
        <v>#VALUE!</v>
      </c>
      <c r="AC120" s="56" t="e">
        <f t="shared" ca="1" si="70"/>
        <v>#VALUE!</v>
      </c>
      <c r="AD120" s="56" t="e">
        <f t="shared" ca="1" si="70"/>
        <v>#VALUE!</v>
      </c>
      <c r="AE120" s="56" t="e">
        <f t="shared" ca="1" si="70"/>
        <v>#VALUE!</v>
      </c>
      <c r="AF120" s="56" t="e">
        <f t="shared" ca="1" si="70"/>
        <v>#VALUE!</v>
      </c>
      <c r="AG120" s="56" t="e">
        <f t="shared" ca="1" si="70"/>
        <v>#VALUE!</v>
      </c>
      <c r="AH120" s="56" t="e">
        <f t="shared" ca="1" si="70"/>
        <v>#VALUE!</v>
      </c>
      <c r="AI120" s="56" t="e">
        <f t="shared" ca="1" si="70"/>
        <v>#VALUE!</v>
      </c>
      <c r="AJ120" s="56" t="e">
        <f t="shared" ca="1" si="70"/>
        <v>#VALUE!</v>
      </c>
      <c r="AK120" s="56" t="e">
        <f t="shared" ca="1" si="70"/>
        <v>#VALUE!</v>
      </c>
      <c r="AL120" s="56" t="e">
        <f t="shared" ca="1" si="70"/>
        <v>#VALUE!</v>
      </c>
      <c r="AM120" s="56"/>
      <c r="AN120" s="56"/>
      <c r="AO120" s="56"/>
      <c r="AP120" s="56"/>
      <c r="AQ120" s="56"/>
    </row>
    <row r="121" spans="1:43" ht="15.75" x14ac:dyDescent="0.25">
      <c r="A121" s="65" t="s">
        <v>70</v>
      </c>
      <c r="B121" s="145" t="s">
        <v>707</v>
      </c>
      <c r="C121" s="32"/>
      <c r="D121" s="32"/>
      <c r="E121" s="32"/>
      <c r="F121" s="32"/>
      <c r="G121" s="222"/>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7"/>
      <c r="AL121" s="157"/>
      <c r="AM121" s="157"/>
      <c r="AN121" s="157"/>
      <c r="AO121" s="157"/>
      <c r="AP121" s="157"/>
      <c r="AQ121" s="157"/>
    </row>
    <row r="122" spans="1:43" ht="18" x14ac:dyDescent="0.35">
      <c r="A122" s="382" t="s">
        <v>325</v>
      </c>
      <c r="B122" s="25"/>
      <c r="C122" s="63" t="s">
        <v>228</v>
      </c>
      <c r="D122" s="25" t="s">
        <v>153</v>
      </c>
      <c r="E122" s="46" t="str">
        <f t="shared" ref="E122:E123" si="71">$A$1</f>
        <v>Non-dairy cattle</v>
      </c>
      <c r="F122" s="25" t="s">
        <v>122</v>
      </c>
      <c r="G122" s="358"/>
      <c r="H122" s="56" t="e">
        <f t="shared" ref="H122:AL122" ca="1" si="72">H110-H119</f>
        <v>#VALUE!</v>
      </c>
      <c r="I122" s="56" t="e">
        <f t="shared" ca="1" si="72"/>
        <v>#VALUE!</v>
      </c>
      <c r="J122" s="56" t="e">
        <f t="shared" ca="1" si="72"/>
        <v>#VALUE!</v>
      </c>
      <c r="K122" s="56" t="e">
        <f t="shared" ca="1" si="72"/>
        <v>#VALUE!</v>
      </c>
      <c r="L122" s="56" t="e">
        <f t="shared" ca="1" si="72"/>
        <v>#VALUE!</v>
      </c>
      <c r="M122" s="56" t="e">
        <f t="shared" ca="1" si="72"/>
        <v>#VALUE!</v>
      </c>
      <c r="N122" s="56" t="e">
        <f t="shared" ca="1" si="72"/>
        <v>#VALUE!</v>
      </c>
      <c r="O122" s="56" t="e">
        <f t="shared" ca="1" si="72"/>
        <v>#VALUE!</v>
      </c>
      <c r="P122" s="56" t="e">
        <f t="shared" ca="1" si="72"/>
        <v>#VALUE!</v>
      </c>
      <c r="Q122" s="56" t="e">
        <f t="shared" ca="1" si="72"/>
        <v>#VALUE!</v>
      </c>
      <c r="R122" s="56" t="e">
        <f t="shared" ca="1" si="72"/>
        <v>#VALUE!</v>
      </c>
      <c r="S122" s="56" t="e">
        <f t="shared" ca="1" si="72"/>
        <v>#VALUE!</v>
      </c>
      <c r="T122" s="56" t="e">
        <f t="shared" ca="1" si="72"/>
        <v>#VALUE!</v>
      </c>
      <c r="U122" s="56" t="e">
        <f t="shared" ca="1" si="72"/>
        <v>#VALUE!</v>
      </c>
      <c r="V122" s="56" t="e">
        <f t="shared" ca="1" si="72"/>
        <v>#VALUE!</v>
      </c>
      <c r="W122" s="56" t="e">
        <f t="shared" ca="1" si="72"/>
        <v>#VALUE!</v>
      </c>
      <c r="X122" s="56" t="e">
        <f t="shared" ca="1" si="72"/>
        <v>#VALUE!</v>
      </c>
      <c r="Y122" s="56" t="e">
        <f t="shared" ca="1" si="72"/>
        <v>#VALUE!</v>
      </c>
      <c r="Z122" s="56" t="e">
        <f t="shared" ca="1" si="72"/>
        <v>#VALUE!</v>
      </c>
      <c r="AA122" s="56" t="e">
        <f t="shared" ca="1" si="72"/>
        <v>#VALUE!</v>
      </c>
      <c r="AB122" s="56" t="e">
        <f t="shared" ca="1" si="72"/>
        <v>#VALUE!</v>
      </c>
      <c r="AC122" s="56" t="e">
        <f t="shared" ca="1" si="72"/>
        <v>#VALUE!</v>
      </c>
      <c r="AD122" s="56" t="e">
        <f t="shared" ca="1" si="72"/>
        <v>#VALUE!</v>
      </c>
      <c r="AE122" s="56" t="e">
        <f t="shared" ca="1" si="72"/>
        <v>#VALUE!</v>
      </c>
      <c r="AF122" s="56" t="e">
        <f t="shared" ca="1" si="72"/>
        <v>#VALUE!</v>
      </c>
      <c r="AG122" s="56" t="e">
        <f t="shared" ca="1" si="72"/>
        <v>#VALUE!</v>
      </c>
      <c r="AH122" s="56" t="e">
        <f t="shared" ca="1" si="72"/>
        <v>#VALUE!</v>
      </c>
      <c r="AI122" s="56" t="e">
        <f t="shared" ca="1" si="72"/>
        <v>#VALUE!</v>
      </c>
      <c r="AJ122" s="56" t="e">
        <f t="shared" ca="1" si="72"/>
        <v>#VALUE!</v>
      </c>
      <c r="AK122" s="56" t="e">
        <f t="shared" ca="1" si="72"/>
        <v>#VALUE!</v>
      </c>
      <c r="AL122" s="56" t="e">
        <f t="shared" ca="1" si="72"/>
        <v>#VALUE!</v>
      </c>
      <c r="AM122" s="56"/>
      <c r="AN122" s="56"/>
      <c r="AO122" s="56"/>
      <c r="AP122" s="56"/>
      <c r="AQ122" s="56"/>
    </row>
    <row r="123" spans="1:43" ht="18" x14ac:dyDescent="0.35">
      <c r="A123" s="382" t="s">
        <v>326</v>
      </c>
      <c r="B123" s="25"/>
      <c r="C123" s="63" t="s">
        <v>229</v>
      </c>
      <c r="D123" s="25" t="s">
        <v>153</v>
      </c>
      <c r="E123" s="46" t="str">
        <f t="shared" si="71"/>
        <v>Non-dairy cattle</v>
      </c>
      <c r="F123" s="25" t="s">
        <v>122</v>
      </c>
      <c r="G123" s="358"/>
      <c r="H123" s="56" t="e">
        <f t="shared" ref="H123:AL123" ca="1" si="73">H111-H119</f>
        <v>#VALUE!</v>
      </c>
      <c r="I123" s="56" t="e">
        <f t="shared" ca="1" si="73"/>
        <v>#VALUE!</v>
      </c>
      <c r="J123" s="56" t="e">
        <f t="shared" ca="1" si="73"/>
        <v>#VALUE!</v>
      </c>
      <c r="K123" s="56" t="e">
        <f t="shared" ca="1" si="73"/>
        <v>#VALUE!</v>
      </c>
      <c r="L123" s="56" t="e">
        <f t="shared" ca="1" si="73"/>
        <v>#VALUE!</v>
      </c>
      <c r="M123" s="56" t="e">
        <f t="shared" ca="1" si="73"/>
        <v>#VALUE!</v>
      </c>
      <c r="N123" s="56" t="e">
        <f t="shared" ca="1" si="73"/>
        <v>#VALUE!</v>
      </c>
      <c r="O123" s="56" t="e">
        <f t="shared" ca="1" si="73"/>
        <v>#VALUE!</v>
      </c>
      <c r="P123" s="56" t="e">
        <f t="shared" ca="1" si="73"/>
        <v>#VALUE!</v>
      </c>
      <c r="Q123" s="56" t="e">
        <f t="shared" ca="1" si="73"/>
        <v>#VALUE!</v>
      </c>
      <c r="R123" s="56" t="e">
        <f t="shared" ca="1" si="73"/>
        <v>#VALUE!</v>
      </c>
      <c r="S123" s="56" t="e">
        <f t="shared" ca="1" si="73"/>
        <v>#VALUE!</v>
      </c>
      <c r="T123" s="56" t="e">
        <f t="shared" ca="1" si="73"/>
        <v>#VALUE!</v>
      </c>
      <c r="U123" s="56" t="e">
        <f t="shared" ca="1" si="73"/>
        <v>#VALUE!</v>
      </c>
      <c r="V123" s="56" t="e">
        <f t="shared" ca="1" si="73"/>
        <v>#VALUE!</v>
      </c>
      <c r="W123" s="56" t="e">
        <f t="shared" ca="1" si="73"/>
        <v>#VALUE!</v>
      </c>
      <c r="X123" s="56" t="e">
        <f t="shared" ca="1" si="73"/>
        <v>#VALUE!</v>
      </c>
      <c r="Y123" s="56" t="e">
        <f t="shared" ca="1" si="73"/>
        <v>#VALUE!</v>
      </c>
      <c r="Z123" s="56" t="e">
        <f t="shared" ca="1" si="73"/>
        <v>#VALUE!</v>
      </c>
      <c r="AA123" s="56" t="e">
        <f t="shared" ca="1" si="73"/>
        <v>#VALUE!</v>
      </c>
      <c r="AB123" s="56" t="e">
        <f t="shared" ca="1" si="73"/>
        <v>#VALUE!</v>
      </c>
      <c r="AC123" s="56" t="e">
        <f t="shared" ca="1" si="73"/>
        <v>#VALUE!</v>
      </c>
      <c r="AD123" s="56" t="e">
        <f t="shared" ca="1" si="73"/>
        <v>#VALUE!</v>
      </c>
      <c r="AE123" s="56" t="e">
        <f t="shared" ca="1" si="73"/>
        <v>#VALUE!</v>
      </c>
      <c r="AF123" s="56" t="e">
        <f t="shared" ca="1" si="73"/>
        <v>#VALUE!</v>
      </c>
      <c r="AG123" s="56" t="e">
        <f t="shared" ca="1" si="73"/>
        <v>#VALUE!</v>
      </c>
      <c r="AH123" s="56" t="e">
        <f t="shared" ca="1" si="73"/>
        <v>#VALUE!</v>
      </c>
      <c r="AI123" s="56" t="e">
        <f t="shared" ca="1" si="73"/>
        <v>#VALUE!</v>
      </c>
      <c r="AJ123" s="56" t="e">
        <f t="shared" ca="1" si="73"/>
        <v>#VALUE!</v>
      </c>
      <c r="AK123" s="56" t="e">
        <f t="shared" ca="1" si="73"/>
        <v>#VALUE!</v>
      </c>
      <c r="AL123" s="56" t="e">
        <f t="shared" ca="1" si="73"/>
        <v>#VALUE!</v>
      </c>
      <c r="AM123" s="56"/>
      <c r="AN123" s="56"/>
      <c r="AO123" s="56"/>
      <c r="AP123" s="56"/>
      <c r="AQ123" s="56"/>
    </row>
    <row r="124" spans="1:43" ht="18" x14ac:dyDescent="0.35">
      <c r="A124" s="89" t="s">
        <v>327</v>
      </c>
      <c r="B124" s="25"/>
      <c r="C124" s="63" t="s">
        <v>706</v>
      </c>
      <c r="D124" s="25" t="s">
        <v>153</v>
      </c>
      <c r="E124" s="46" t="str">
        <f t="shared" si="68"/>
        <v>Non-dairy cattle</v>
      </c>
      <c r="F124" s="25" t="s">
        <v>122</v>
      </c>
      <c r="G124" s="181"/>
      <c r="H124" s="56" t="e">
        <f t="shared" ref="H124:AL124" ca="1" si="74">H112-H120</f>
        <v>#VALUE!</v>
      </c>
      <c r="I124" s="56" t="e">
        <f t="shared" ca="1" si="74"/>
        <v>#VALUE!</v>
      </c>
      <c r="J124" s="56" t="e">
        <f t="shared" ca="1" si="74"/>
        <v>#VALUE!</v>
      </c>
      <c r="K124" s="56" t="e">
        <f t="shared" ca="1" si="74"/>
        <v>#VALUE!</v>
      </c>
      <c r="L124" s="56" t="e">
        <f t="shared" ca="1" si="74"/>
        <v>#VALUE!</v>
      </c>
      <c r="M124" s="56" t="e">
        <f t="shared" ca="1" si="74"/>
        <v>#VALUE!</v>
      </c>
      <c r="N124" s="56" t="e">
        <f t="shared" ca="1" si="74"/>
        <v>#VALUE!</v>
      </c>
      <c r="O124" s="56" t="e">
        <f t="shared" ca="1" si="74"/>
        <v>#VALUE!</v>
      </c>
      <c r="P124" s="56" t="e">
        <f t="shared" ca="1" si="74"/>
        <v>#VALUE!</v>
      </c>
      <c r="Q124" s="56" t="e">
        <f t="shared" ca="1" si="74"/>
        <v>#VALUE!</v>
      </c>
      <c r="R124" s="56" t="e">
        <f t="shared" ca="1" si="74"/>
        <v>#VALUE!</v>
      </c>
      <c r="S124" s="56" t="e">
        <f t="shared" ca="1" si="74"/>
        <v>#VALUE!</v>
      </c>
      <c r="T124" s="56" t="e">
        <f t="shared" ca="1" si="74"/>
        <v>#VALUE!</v>
      </c>
      <c r="U124" s="56" t="e">
        <f t="shared" ca="1" si="74"/>
        <v>#VALUE!</v>
      </c>
      <c r="V124" s="56" t="e">
        <f t="shared" ca="1" si="74"/>
        <v>#VALUE!</v>
      </c>
      <c r="W124" s="56" t="e">
        <f t="shared" ca="1" si="74"/>
        <v>#VALUE!</v>
      </c>
      <c r="X124" s="56" t="e">
        <f t="shared" ca="1" si="74"/>
        <v>#VALUE!</v>
      </c>
      <c r="Y124" s="56" t="e">
        <f t="shared" ca="1" si="74"/>
        <v>#VALUE!</v>
      </c>
      <c r="Z124" s="56" t="e">
        <f t="shared" ca="1" si="74"/>
        <v>#VALUE!</v>
      </c>
      <c r="AA124" s="56" t="e">
        <f t="shared" ca="1" si="74"/>
        <v>#VALUE!</v>
      </c>
      <c r="AB124" s="56" t="e">
        <f t="shared" ca="1" si="74"/>
        <v>#VALUE!</v>
      </c>
      <c r="AC124" s="56" t="e">
        <f t="shared" ca="1" si="74"/>
        <v>#VALUE!</v>
      </c>
      <c r="AD124" s="56" t="e">
        <f t="shared" ca="1" si="74"/>
        <v>#VALUE!</v>
      </c>
      <c r="AE124" s="56" t="e">
        <f t="shared" ca="1" si="74"/>
        <v>#VALUE!</v>
      </c>
      <c r="AF124" s="56" t="e">
        <f t="shared" ca="1" si="74"/>
        <v>#VALUE!</v>
      </c>
      <c r="AG124" s="56" t="e">
        <f t="shared" ca="1" si="74"/>
        <v>#VALUE!</v>
      </c>
      <c r="AH124" s="56" t="e">
        <f t="shared" ca="1" si="74"/>
        <v>#VALUE!</v>
      </c>
      <c r="AI124" s="56" t="e">
        <f t="shared" ca="1" si="74"/>
        <v>#VALUE!</v>
      </c>
      <c r="AJ124" s="56" t="e">
        <f t="shared" ca="1" si="74"/>
        <v>#VALUE!</v>
      </c>
      <c r="AK124" s="56" t="e">
        <f t="shared" ca="1" si="74"/>
        <v>#VALUE!</v>
      </c>
      <c r="AL124" s="56" t="e">
        <f t="shared" ca="1" si="74"/>
        <v>#VALUE!</v>
      </c>
      <c r="AM124" s="56"/>
      <c r="AN124" s="56"/>
      <c r="AO124" s="56"/>
      <c r="AP124" s="56"/>
      <c r="AQ124" s="56"/>
    </row>
    <row r="125" spans="1:43" ht="18" x14ac:dyDescent="0.35">
      <c r="A125" s="89" t="s">
        <v>328</v>
      </c>
      <c r="B125" s="25"/>
      <c r="C125" s="63" t="s">
        <v>230</v>
      </c>
      <c r="D125" s="25" t="s">
        <v>153</v>
      </c>
      <c r="E125" s="46" t="str">
        <f t="shared" si="68"/>
        <v>Non-dairy cattle</v>
      </c>
      <c r="F125" s="25" t="s">
        <v>122</v>
      </c>
      <c r="G125" s="181"/>
      <c r="H125" s="56" t="e">
        <f t="shared" ref="H125:AL125" ca="1" si="75">H113-H120</f>
        <v>#VALUE!</v>
      </c>
      <c r="I125" s="56" t="e">
        <f t="shared" ca="1" si="75"/>
        <v>#VALUE!</v>
      </c>
      <c r="J125" s="56" t="e">
        <f t="shared" ca="1" si="75"/>
        <v>#VALUE!</v>
      </c>
      <c r="K125" s="56" t="e">
        <f t="shared" ca="1" si="75"/>
        <v>#VALUE!</v>
      </c>
      <c r="L125" s="56" t="e">
        <f t="shared" ca="1" si="75"/>
        <v>#VALUE!</v>
      </c>
      <c r="M125" s="56" t="e">
        <f t="shared" ca="1" si="75"/>
        <v>#VALUE!</v>
      </c>
      <c r="N125" s="56" t="e">
        <f t="shared" ca="1" si="75"/>
        <v>#VALUE!</v>
      </c>
      <c r="O125" s="56" t="e">
        <f t="shared" ca="1" si="75"/>
        <v>#VALUE!</v>
      </c>
      <c r="P125" s="56" t="e">
        <f t="shared" ca="1" si="75"/>
        <v>#VALUE!</v>
      </c>
      <c r="Q125" s="56" t="e">
        <f t="shared" ca="1" si="75"/>
        <v>#VALUE!</v>
      </c>
      <c r="R125" s="56" t="e">
        <f t="shared" ca="1" si="75"/>
        <v>#VALUE!</v>
      </c>
      <c r="S125" s="56" t="e">
        <f t="shared" ca="1" si="75"/>
        <v>#VALUE!</v>
      </c>
      <c r="T125" s="56" t="e">
        <f t="shared" ca="1" si="75"/>
        <v>#VALUE!</v>
      </c>
      <c r="U125" s="56" t="e">
        <f t="shared" ca="1" si="75"/>
        <v>#VALUE!</v>
      </c>
      <c r="V125" s="56" t="e">
        <f t="shared" ca="1" si="75"/>
        <v>#VALUE!</v>
      </c>
      <c r="W125" s="56" t="e">
        <f t="shared" ca="1" si="75"/>
        <v>#VALUE!</v>
      </c>
      <c r="X125" s="56" t="e">
        <f t="shared" ca="1" si="75"/>
        <v>#VALUE!</v>
      </c>
      <c r="Y125" s="56" t="e">
        <f t="shared" ca="1" si="75"/>
        <v>#VALUE!</v>
      </c>
      <c r="Z125" s="56" t="e">
        <f t="shared" ca="1" si="75"/>
        <v>#VALUE!</v>
      </c>
      <c r="AA125" s="56" t="e">
        <f t="shared" ca="1" si="75"/>
        <v>#VALUE!</v>
      </c>
      <c r="AB125" s="56" t="e">
        <f t="shared" ca="1" si="75"/>
        <v>#VALUE!</v>
      </c>
      <c r="AC125" s="56" t="e">
        <f t="shared" ca="1" si="75"/>
        <v>#VALUE!</v>
      </c>
      <c r="AD125" s="56" t="e">
        <f t="shared" ca="1" si="75"/>
        <v>#VALUE!</v>
      </c>
      <c r="AE125" s="56" t="e">
        <f t="shared" ca="1" si="75"/>
        <v>#VALUE!</v>
      </c>
      <c r="AF125" s="56" t="e">
        <f t="shared" ca="1" si="75"/>
        <v>#VALUE!</v>
      </c>
      <c r="AG125" s="56" t="e">
        <f t="shared" ca="1" si="75"/>
        <v>#VALUE!</v>
      </c>
      <c r="AH125" s="56" t="e">
        <f t="shared" ca="1" si="75"/>
        <v>#VALUE!</v>
      </c>
      <c r="AI125" s="56" t="e">
        <f t="shared" ca="1" si="75"/>
        <v>#VALUE!</v>
      </c>
      <c r="AJ125" s="56" t="e">
        <f t="shared" ca="1" si="75"/>
        <v>#VALUE!</v>
      </c>
      <c r="AK125" s="56" t="e">
        <f t="shared" ca="1" si="75"/>
        <v>#VALUE!</v>
      </c>
      <c r="AL125" s="56" t="e">
        <f t="shared" ca="1" si="75"/>
        <v>#VALUE!</v>
      </c>
      <c r="AM125" s="56"/>
      <c r="AN125" s="56"/>
      <c r="AO125" s="56"/>
      <c r="AP125" s="56"/>
      <c r="AQ125" s="56"/>
    </row>
    <row r="126" spans="1:43" ht="18" x14ac:dyDescent="0.25">
      <c r="A126" s="106" t="s">
        <v>515</v>
      </c>
      <c r="B126" s="25"/>
      <c r="C126" s="82" t="s">
        <v>407</v>
      </c>
      <c r="D126" s="25"/>
      <c r="E126" s="46"/>
      <c r="F126" s="25"/>
      <c r="G126" s="225" t="str">
        <f ca="1">IFERROR(IF(SUM($H126:AQ126)=0,"OK","Error - all years do not = 0"),"Error - check input data")</f>
        <v>Error - check input data</v>
      </c>
      <c r="H126" s="74" t="e">
        <f t="shared" ref="H126:AL126" ca="1" si="76">(H38 + H22 + H70) - (H46 + H48 + SUM(H91:H94) + (H103*14/17) + SUM(H119:H119)) - SUM(H123:H123)</f>
        <v>#VALUE!</v>
      </c>
      <c r="I126" s="74" t="e">
        <f t="shared" ca="1" si="76"/>
        <v>#VALUE!</v>
      </c>
      <c r="J126" s="74" t="e">
        <f t="shared" ca="1" si="76"/>
        <v>#VALUE!</v>
      </c>
      <c r="K126" s="74" t="e">
        <f t="shared" ca="1" si="76"/>
        <v>#VALUE!</v>
      </c>
      <c r="L126" s="74" t="e">
        <f t="shared" ca="1" si="76"/>
        <v>#VALUE!</v>
      </c>
      <c r="M126" s="74" t="e">
        <f t="shared" ca="1" si="76"/>
        <v>#VALUE!</v>
      </c>
      <c r="N126" s="74" t="e">
        <f t="shared" ca="1" si="76"/>
        <v>#VALUE!</v>
      </c>
      <c r="O126" s="74" t="e">
        <f t="shared" ca="1" si="76"/>
        <v>#VALUE!</v>
      </c>
      <c r="P126" s="74" t="e">
        <f t="shared" ca="1" si="76"/>
        <v>#VALUE!</v>
      </c>
      <c r="Q126" s="74" t="e">
        <f t="shared" ca="1" si="76"/>
        <v>#VALUE!</v>
      </c>
      <c r="R126" s="74" t="e">
        <f t="shared" ca="1" si="76"/>
        <v>#VALUE!</v>
      </c>
      <c r="S126" s="74" t="e">
        <f t="shared" ca="1" si="76"/>
        <v>#VALUE!</v>
      </c>
      <c r="T126" s="74" t="e">
        <f t="shared" ca="1" si="76"/>
        <v>#VALUE!</v>
      </c>
      <c r="U126" s="74" t="e">
        <f t="shared" ca="1" si="76"/>
        <v>#VALUE!</v>
      </c>
      <c r="V126" s="74" t="e">
        <f t="shared" ca="1" si="76"/>
        <v>#VALUE!</v>
      </c>
      <c r="W126" s="74" t="e">
        <f t="shared" ca="1" si="76"/>
        <v>#VALUE!</v>
      </c>
      <c r="X126" s="74" t="e">
        <f t="shared" ca="1" si="76"/>
        <v>#VALUE!</v>
      </c>
      <c r="Y126" s="74" t="e">
        <f t="shared" ca="1" si="76"/>
        <v>#VALUE!</v>
      </c>
      <c r="Z126" s="74" t="e">
        <f t="shared" ca="1" si="76"/>
        <v>#VALUE!</v>
      </c>
      <c r="AA126" s="74" t="e">
        <f t="shared" ca="1" si="76"/>
        <v>#VALUE!</v>
      </c>
      <c r="AB126" s="74" t="e">
        <f t="shared" ca="1" si="76"/>
        <v>#VALUE!</v>
      </c>
      <c r="AC126" s="74" t="e">
        <f t="shared" ca="1" si="76"/>
        <v>#VALUE!</v>
      </c>
      <c r="AD126" s="74" t="e">
        <f t="shared" ca="1" si="76"/>
        <v>#VALUE!</v>
      </c>
      <c r="AE126" s="74" t="e">
        <f t="shared" ca="1" si="76"/>
        <v>#VALUE!</v>
      </c>
      <c r="AF126" s="74" t="e">
        <f t="shared" ca="1" si="76"/>
        <v>#VALUE!</v>
      </c>
      <c r="AG126" s="74" t="e">
        <f t="shared" ca="1" si="76"/>
        <v>#VALUE!</v>
      </c>
      <c r="AH126" s="74" t="e">
        <f t="shared" ca="1" si="76"/>
        <v>#VALUE!</v>
      </c>
      <c r="AI126" s="74" t="e">
        <f t="shared" ca="1" si="76"/>
        <v>#VALUE!</v>
      </c>
      <c r="AJ126" s="74" t="e">
        <f t="shared" ca="1" si="76"/>
        <v>#VALUE!</v>
      </c>
      <c r="AK126" s="74" t="e">
        <f t="shared" ca="1" si="76"/>
        <v>#VALUE!</v>
      </c>
      <c r="AL126" s="74" t="e">
        <f t="shared" ca="1" si="76"/>
        <v>#VALUE!</v>
      </c>
      <c r="AM126" s="74"/>
      <c r="AN126" s="74"/>
      <c r="AO126" s="74"/>
      <c r="AP126" s="74"/>
      <c r="AQ126" s="74"/>
    </row>
    <row r="127" spans="1:43" ht="18" x14ac:dyDescent="0.25">
      <c r="A127" s="106" t="s">
        <v>532</v>
      </c>
      <c r="B127" s="25"/>
      <c r="C127" s="82" t="s">
        <v>408</v>
      </c>
      <c r="D127" s="25"/>
      <c r="E127" s="46"/>
      <c r="F127" s="25"/>
      <c r="G127" s="225" t="str">
        <f ca="1">IFERROR(IF(SUM($H127:AQ127)=0,"OK","Error - all years do not = 0"),"Error - check input data")</f>
        <v>Error - check input data</v>
      </c>
      <c r="H127" s="74" t="e">
        <f t="shared" ref="H127:AL127" ca="1" si="77">((H39 + H52 - H47 )*(1-H68)) - (SUM(H95:H98) + H120) - H125</f>
        <v>#VALUE!</v>
      </c>
      <c r="I127" s="74" t="e">
        <f t="shared" ca="1" si="77"/>
        <v>#VALUE!</v>
      </c>
      <c r="J127" s="74" t="e">
        <f t="shared" ca="1" si="77"/>
        <v>#VALUE!</v>
      </c>
      <c r="K127" s="74" t="e">
        <f t="shared" ca="1" si="77"/>
        <v>#VALUE!</v>
      </c>
      <c r="L127" s="74" t="e">
        <f t="shared" ca="1" si="77"/>
        <v>#VALUE!</v>
      </c>
      <c r="M127" s="74" t="e">
        <f t="shared" ca="1" si="77"/>
        <v>#VALUE!</v>
      </c>
      <c r="N127" s="74" t="e">
        <f t="shared" ca="1" si="77"/>
        <v>#VALUE!</v>
      </c>
      <c r="O127" s="74" t="e">
        <f t="shared" ca="1" si="77"/>
        <v>#VALUE!</v>
      </c>
      <c r="P127" s="74" t="e">
        <f t="shared" ca="1" si="77"/>
        <v>#VALUE!</v>
      </c>
      <c r="Q127" s="74" t="e">
        <f t="shared" ca="1" si="77"/>
        <v>#VALUE!</v>
      </c>
      <c r="R127" s="74" t="e">
        <f t="shared" ca="1" si="77"/>
        <v>#VALUE!</v>
      </c>
      <c r="S127" s="74" t="e">
        <f t="shared" ca="1" si="77"/>
        <v>#VALUE!</v>
      </c>
      <c r="T127" s="74" t="e">
        <f t="shared" ca="1" si="77"/>
        <v>#VALUE!</v>
      </c>
      <c r="U127" s="74" t="e">
        <f t="shared" ca="1" si="77"/>
        <v>#VALUE!</v>
      </c>
      <c r="V127" s="74" t="e">
        <f t="shared" ca="1" si="77"/>
        <v>#VALUE!</v>
      </c>
      <c r="W127" s="74" t="e">
        <f t="shared" ca="1" si="77"/>
        <v>#VALUE!</v>
      </c>
      <c r="X127" s="74" t="e">
        <f t="shared" ca="1" si="77"/>
        <v>#VALUE!</v>
      </c>
      <c r="Y127" s="74" t="e">
        <f t="shared" ca="1" si="77"/>
        <v>#VALUE!</v>
      </c>
      <c r="Z127" s="74" t="e">
        <f t="shared" ca="1" si="77"/>
        <v>#VALUE!</v>
      </c>
      <c r="AA127" s="74" t="e">
        <f t="shared" ca="1" si="77"/>
        <v>#VALUE!</v>
      </c>
      <c r="AB127" s="74" t="e">
        <f t="shared" ca="1" si="77"/>
        <v>#VALUE!</v>
      </c>
      <c r="AC127" s="74" t="e">
        <f t="shared" ca="1" si="77"/>
        <v>#VALUE!</v>
      </c>
      <c r="AD127" s="74" t="e">
        <f t="shared" ca="1" si="77"/>
        <v>#VALUE!</v>
      </c>
      <c r="AE127" s="74" t="e">
        <f t="shared" ca="1" si="77"/>
        <v>#VALUE!</v>
      </c>
      <c r="AF127" s="74" t="e">
        <f t="shared" ca="1" si="77"/>
        <v>#VALUE!</v>
      </c>
      <c r="AG127" s="74" t="e">
        <f t="shared" ca="1" si="77"/>
        <v>#VALUE!</v>
      </c>
      <c r="AH127" s="74" t="e">
        <f t="shared" ca="1" si="77"/>
        <v>#VALUE!</v>
      </c>
      <c r="AI127" s="74" t="e">
        <f t="shared" ca="1" si="77"/>
        <v>#VALUE!</v>
      </c>
      <c r="AJ127" s="74" t="e">
        <f t="shared" ca="1" si="77"/>
        <v>#VALUE!</v>
      </c>
      <c r="AK127" s="74" t="e">
        <f t="shared" ca="1" si="77"/>
        <v>#VALUE!</v>
      </c>
      <c r="AL127" s="74" t="e">
        <f t="shared" ca="1" si="77"/>
        <v>#VALUE!</v>
      </c>
      <c r="AM127" s="74"/>
      <c r="AN127" s="74"/>
      <c r="AO127" s="74"/>
      <c r="AP127" s="74"/>
      <c r="AQ127" s="74"/>
    </row>
    <row r="128" spans="1:43" ht="15.75" x14ac:dyDescent="0.25">
      <c r="A128" s="399" t="s">
        <v>709</v>
      </c>
      <c r="B128" s="400"/>
      <c r="C128" s="396"/>
      <c r="D128" s="396"/>
      <c r="E128" s="396"/>
      <c r="F128" s="396"/>
      <c r="G128" s="397"/>
      <c r="H128" s="398"/>
      <c r="I128" s="398"/>
      <c r="J128" s="398"/>
      <c r="K128" s="398"/>
      <c r="L128" s="398"/>
      <c r="M128" s="398"/>
      <c r="N128" s="398"/>
      <c r="O128" s="398"/>
      <c r="P128" s="398"/>
      <c r="Q128" s="398"/>
      <c r="R128" s="398"/>
      <c r="S128" s="398"/>
      <c r="T128" s="398"/>
      <c r="U128" s="398"/>
      <c r="V128" s="398"/>
      <c r="W128" s="398"/>
      <c r="X128" s="398"/>
      <c r="Y128" s="398"/>
      <c r="Z128" s="398"/>
      <c r="AA128" s="398"/>
      <c r="AB128" s="398"/>
      <c r="AC128" s="398"/>
      <c r="AD128" s="398"/>
      <c r="AE128" s="398"/>
      <c r="AF128" s="398"/>
      <c r="AG128" s="398"/>
      <c r="AH128" s="398"/>
      <c r="AI128" s="398"/>
      <c r="AJ128" s="398"/>
      <c r="AK128" s="398"/>
      <c r="AL128" s="398"/>
      <c r="AM128" s="398"/>
      <c r="AN128" s="398"/>
      <c r="AO128" s="398"/>
      <c r="AP128" s="398"/>
      <c r="AQ128" s="398"/>
    </row>
    <row r="129" spans="1:43" x14ac:dyDescent="0.25">
      <c r="A129" s="66" t="str">
        <f>C129</f>
        <v>EF_NO_Managed_Soils_Manure</v>
      </c>
      <c r="B129" s="2"/>
      <c r="C129" s="2" t="s">
        <v>337</v>
      </c>
      <c r="D129" s="77" t="str">
        <f ca="1">VLOOKUP(A129,Parameters,4,0)</f>
        <v>NO</v>
      </c>
      <c r="E129" s="46" t="str">
        <f t="shared" ref="E129:E133" si="78">$A$1</f>
        <v>Non-dairy cattle</v>
      </c>
      <c r="F129" s="77" t="str">
        <f ca="1">VLOOKUP(A129,Parameters,6,0)</f>
        <v>kg NO2/kg N input</v>
      </c>
      <c r="G129" s="205" t="s">
        <v>708</v>
      </c>
      <c r="H129" s="56">
        <f ca="1">INDEX(Parameters,MATCH($A129,Parameters!$A:$A,0),MATCH(H$3,Parameters!$8:$8,0))</f>
        <v>0.04</v>
      </c>
      <c r="I129" s="56">
        <f ca="1">INDEX(Parameters,MATCH($A129,Parameters!$A:$A,0),MATCH(I$3,Parameters!$8:$8,0))</f>
        <v>0.04</v>
      </c>
      <c r="J129" s="56">
        <f ca="1">INDEX(Parameters,MATCH($A129,Parameters!$A:$A,0),MATCH(J$3,Parameters!$8:$8,0))</f>
        <v>0.04</v>
      </c>
      <c r="K129" s="56">
        <f ca="1">INDEX(Parameters,MATCH($A129,Parameters!$A:$A,0),MATCH(K$3,Parameters!$8:$8,0))</f>
        <v>0.04</v>
      </c>
      <c r="L129" s="56">
        <f ca="1">INDEX(Parameters,MATCH($A129,Parameters!$A:$A,0),MATCH(L$3,Parameters!$8:$8,0))</f>
        <v>0.04</v>
      </c>
      <c r="M129" s="56">
        <f ca="1">INDEX(Parameters,MATCH($A129,Parameters!$A:$A,0),MATCH(M$3,Parameters!$8:$8,0))</f>
        <v>0.04</v>
      </c>
      <c r="N129" s="56">
        <f ca="1">INDEX(Parameters,MATCH($A129,Parameters!$A:$A,0),MATCH(N$3,Parameters!$8:$8,0))</f>
        <v>0.04</v>
      </c>
      <c r="O129" s="56">
        <f ca="1">INDEX(Parameters,MATCH($A129,Parameters!$A:$A,0),MATCH(O$3,Parameters!$8:$8,0))</f>
        <v>0.04</v>
      </c>
      <c r="P129" s="56">
        <f ca="1">INDEX(Parameters,MATCH($A129,Parameters!$A:$A,0),MATCH(P$3,Parameters!$8:$8,0))</f>
        <v>0.04</v>
      </c>
      <c r="Q129" s="56">
        <f ca="1">INDEX(Parameters,MATCH($A129,Parameters!$A:$A,0),MATCH(Q$3,Parameters!$8:$8,0))</f>
        <v>0.04</v>
      </c>
      <c r="R129" s="56">
        <f ca="1">INDEX(Parameters,MATCH($A129,Parameters!$A:$A,0),MATCH(R$3,Parameters!$8:$8,0))</f>
        <v>0.04</v>
      </c>
      <c r="S129" s="56">
        <f ca="1">INDEX(Parameters,MATCH($A129,Parameters!$A:$A,0),MATCH(S$3,Parameters!$8:$8,0))</f>
        <v>0.04</v>
      </c>
      <c r="T129" s="56">
        <f ca="1">INDEX(Parameters,MATCH($A129,Parameters!$A:$A,0),MATCH(T$3,Parameters!$8:$8,0))</f>
        <v>0.04</v>
      </c>
      <c r="U129" s="56">
        <f ca="1">INDEX(Parameters,MATCH($A129,Parameters!$A:$A,0),MATCH(U$3,Parameters!$8:$8,0))</f>
        <v>0.04</v>
      </c>
      <c r="V129" s="56">
        <f ca="1">INDEX(Parameters,MATCH($A129,Parameters!$A:$A,0),MATCH(V$3,Parameters!$8:$8,0))</f>
        <v>0.04</v>
      </c>
      <c r="W129" s="56">
        <f ca="1">INDEX(Parameters,MATCH($A129,Parameters!$A:$A,0),MATCH(W$3,Parameters!$8:$8,0))</f>
        <v>0.04</v>
      </c>
      <c r="X129" s="56">
        <f ca="1">INDEX(Parameters,MATCH($A129,Parameters!$A:$A,0),MATCH(X$3,Parameters!$8:$8,0))</f>
        <v>0.04</v>
      </c>
      <c r="Y129" s="56">
        <f ca="1">INDEX(Parameters,MATCH($A129,Parameters!$A:$A,0),MATCH(Y$3,Parameters!$8:$8,0))</f>
        <v>0.04</v>
      </c>
      <c r="Z129" s="56">
        <f ca="1">INDEX(Parameters,MATCH($A129,Parameters!$A:$A,0),MATCH(Z$3,Parameters!$8:$8,0))</f>
        <v>0.04</v>
      </c>
      <c r="AA129" s="56">
        <f ca="1">INDEX(Parameters,MATCH($A129,Parameters!$A:$A,0),MATCH(AA$3,Parameters!$8:$8,0))</f>
        <v>0.04</v>
      </c>
      <c r="AB129" s="56">
        <f ca="1">INDEX(Parameters,MATCH($A129,Parameters!$A:$A,0),MATCH(AB$3,Parameters!$8:$8,0))</f>
        <v>0.04</v>
      </c>
      <c r="AC129" s="56">
        <f ca="1">INDEX(Parameters,MATCH($A129,Parameters!$A:$A,0),MATCH(AC$3,Parameters!$8:$8,0))</f>
        <v>0.04</v>
      </c>
      <c r="AD129" s="56">
        <f ca="1">INDEX(Parameters,MATCH($A129,Parameters!$A:$A,0),MATCH(AD$3,Parameters!$8:$8,0))</f>
        <v>0.04</v>
      </c>
      <c r="AE129" s="56">
        <f ca="1">INDEX(Parameters,MATCH($A129,Parameters!$A:$A,0),MATCH(AE$3,Parameters!$8:$8,0))</f>
        <v>0.04</v>
      </c>
      <c r="AF129" s="56">
        <f ca="1">INDEX(Parameters,MATCH($A129,Parameters!$A:$A,0),MATCH(AF$3,Parameters!$8:$8,0))</f>
        <v>0.04</v>
      </c>
      <c r="AG129" s="56">
        <f ca="1">INDEX(Parameters,MATCH($A129,Parameters!$A:$A,0),MATCH(AG$3,Parameters!$8:$8,0))</f>
        <v>0.04</v>
      </c>
      <c r="AH129" s="56">
        <f ca="1">INDEX(Parameters,MATCH($A129,Parameters!$A:$A,0),MATCH(AH$3,Parameters!$8:$8,0))</f>
        <v>0.04</v>
      </c>
      <c r="AI129" s="56">
        <f ca="1">INDEX(Parameters,MATCH($A129,Parameters!$A:$A,0),MATCH(AI$3,Parameters!$8:$8,0))</f>
        <v>0.04</v>
      </c>
      <c r="AJ129" s="56">
        <f ca="1">INDEX(Parameters,MATCH($A129,Parameters!$A:$A,0),MATCH(AJ$3,Parameters!$8:$8,0))</f>
        <v>0.04</v>
      </c>
      <c r="AK129" s="56">
        <f ca="1">INDEX(Parameters,MATCH($A129,Parameters!$A:$A,0),MATCH(AK$3,Parameters!$8:$8,0))</f>
        <v>0.04</v>
      </c>
      <c r="AL129" s="56">
        <f ca="1">INDEX(Parameters,MATCH($A129,Parameters!$A:$A,0),MATCH(AL$3,Parameters!$8:$8,0))</f>
        <v>0.04</v>
      </c>
      <c r="AM129" s="56"/>
      <c r="AN129" s="56"/>
      <c r="AO129" s="56"/>
      <c r="AP129" s="56"/>
      <c r="AQ129" s="56"/>
    </row>
    <row r="130" spans="1:43" ht="14.1" customHeight="1" x14ac:dyDescent="0.25">
      <c r="A130" s="384"/>
      <c r="B130" s="34" t="s">
        <v>128</v>
      </c>
      <c r="C130" s="34" t="s">
        <v>346</v>
      </c>
      <c r="D130" s="53" t="s">
        <v>76</v>
      </c>
      <c r="E130" s="54" t="str">
        <f t="shared" si="78"/>
        <v>Non-dairy cattle</v>
      </c>
      <c r="F130" s="53" t="s">
        <v>752</v>
      </c>
      <c r="G130" s="385"/>
      <c r="H130" s="70" t="e">
        <f t="shared" ref="H130:AL130" ca="1" si="79">H129*SUM(H111,H113)</f>
        <v>#VALUE!</v>
      </c>
      <c r="I130" s="70" t="e">
        <f t="shared" ca="1" si="79"/>
        <v>#VALUE!</v>
      </c>
      <c r="J130" s="70" t="e">
        <f t="shared" ca="1" si="79"/>
        <v>#VALUE!</v>
      </c>
      <c r="K130" s="70" t="e">
        <f t="shared" ca="1" si="79"/>
        <v>#VALUE!</v>
      </c>
      <c r="L130" s="70" t="e">
        <f t="shared" ca="1" si="79"/>
        <v>#VALUE!</v>
      </c>
      <c r="M130" s="70" t="e">
        <f t="shared" ca="1" si="79"/>
        <v>#VALUE!</v>
      </c>
      <c r="N130" s="70" t="e">
        <f t="shared" ca="1" si="79"/>
        <v>#VALUE!</v>
      </c>
      <c r="O130" s="70" t="e">
        <f t="shared" ca="1" si="79"/>
        <v>#VALUE!</v>
      </c>
      <c r="P130" s="70" t="e">
        <f t="shared" ca="1" si="79"/>
        <v>#VALUE!</v>
      </c>
      <c r="Q130" s="70" t="e">
        <f t="shared" ca="1" si="79"/>
        <v>#VALUE!</v>
      </c>
      <c r="R130" s="70" t="e">
        <f t="shared" ca="1" si="79"/>
        <v>#VALUE!</v>
      </c>
      <c r="S130" s="70" t="e">
        <f t="shared" ca="1" si="79"/>
        <v>#VALUE!</v>
      </c>
      <c r="T130" s="70" t="e">
        <f t="shared" ca="1" si="79"/>
        <v>#VALUE!</v>
      </c>
      <c r="U130" s="70" t="e">
        <f t="shared" ca="1" si="79"/>
        <v>#VALUE!</v>
      </c>
      <c r="V130" s="70" t="e">
        <f t="shared" ca="1" si="79"/>
        <v>#VALUE!</v>
      </c>
      <c r="W130" s="70" t="e">
        <f t="shared" ca="1" si="79"/>
        <v>#VALUE!</v>
      </c>
      <c r="X130" s="70" t="e">
        <f t="shared" ca="1" si="79"/>
        <v>#VALUE!</v>
      </c>
      <c r="Y130" s="70" t="e">
        <f t="shared" ca="1" si="79"/>
        <v>#VALUE!</v>
      </c>
      <c r="Z130" s="70" t="e">
        <f t="shared" ca="1" si="79"/>
        <v>#VALUE!</v>
      </c>
      <c r="AA130" s="70" t="e">
        <f t="shared" ca="1" si="79"/>
        <v>#VALUE!</v>
      </c>
      <c r="AB130" s="70" t="e">
        <f t="shared" ca="1" si="79"/>
        <v>#VALUE!</v>
      </c>
      <c r="AC130" s="70" t="e">
        <f t="shared" ca="1" si="79"/>
        <v>#VALUE!</v>
      </c>
      <c r="AD130" s="70" t="e">
        <f t="shared" ca="1" si="79"/>
        <v>#VALUE!</v>
      </c>
      <c r="AE130" s="70" t="e">
        <f t="shared" ca="1" si="79"/>
        <v>#VALUE!</v>
      </c>
      <c r="AF130" s="70" t="e">
        <f t="shared" ca="1" si="79"/>
        <v>#VALUE!</v>
      </c>
      <c r="AG130" s="70" t="e">
        <f t="shared" ca="1" si="79"/>
        <v>#VALUE!</v>
      </c>
      <c r="AH130" s="70" t="e">
        <f t="shared" ca="1" si="79"/>
        <v>#VALUE!</v>
      </c>
      <c r="AI130" s="70" t="e">
        <f t="shared" ca="1" si="79"/>
        <v>#VALUE!</v>
      </c>
      <c r="AJ130" s="70" t="e">
        <f t="shared" ca="1" si="79"/>
        <v>#VALUE!</v>
      </c>
      <c r="AK130" s="70" t="e">
        <f t="shared" ca="1" si="79"/>
        <v>#VALUE!</v>
      </c>
      <c r="AL130" s="70" t="e">
        <f t="shared" ca="1" si="79"/>
        <v>#VALUE!</v>
      </c>
      <c r="AM130" s="70"/>
      <c r="AN130" s="70"/>
      <c r="AO130" s="70"/>
      <c r="AP130" s="70"/>
      <c r="AQ130" s="70"/>
    </row>
    <row r="131" spans="1:43" x14ac:dyDescent="0.25">
      <c r="A131" s="66" t="str">
        <f>C131</f>
        <v>EF_N2O_Manure_application</v>
      </c>
      <c r="B131" s="2"/>
      <c r="C131" s="42" t="s">
        <v>757</v>
      </c>
      <c r="D131" s="77" t="str">
        <f ca="1">VLOOKUP(A131,Parameters,4,0)</f>
        <v>N2O-N</v>
      </c>
      <c r="E131" s="46" t="str">
        <f t="shared" si="78"/>
        <v>Non-dairy cattle</v>
      </c>
      <c r="F131" s="77" t="str">
        <f ca="1">VLOOKUP(A131,Parameters,6,0)</f>
        <v>kg N2O-N/kg N input</v>
      </c>
      <c r="G131" s="232"/>
      <c r="H131" s="56">
        <f ca="1">INDEX(Parameters,MATCH($A131,Parameters!$A:$A,0),MATCH(H$3,Parameters!$8:$8,0))</f>
        <v>0.01</v>
      </c>
      <c r="I131" s="56">
        <f ca="1">INDEX(Parameters,MATCH($A131,Parameters!$A:$A,0),MATCH(I$3,Parameters!$8:$8,0))</f>
        <v>0.01</v>
      </c>
      <c r="J131" s="56">
        <f ca="1">INDEX(Parameters,MATCH($A131,Parameters!$A:$A,0),MATCH(J$3,Parameters!$8:$8,0))</f>
        <v>0.01</v>
      </c>
      <c r="K131" s="56">
        <f ca="1">INDEX(Parameters,MATCH($A131,Parameters!$A:$A,0),MATCH(K$3,Parameters!$8:$8,0))</f>
        <v>0.01</v>
      </c>
      <c r="L131" s="56">
        <f ca="1">INDEX(Parameters,MATCH($A131,Parameters!$A:$A,0),MATCH(L$3,Parameters!$8:$8,0))</f>
        <v>0.01</v>
      </c>
      <c r="M131" s="56">
        <f ca="1">INDEX(Parameters,MATCH($A131,Parameters!$A:$A,0),MATCH(M$3,Parameters!$8:$8,0))</f>
        <v>0.01</v>
      </c>
      <c r="N131" s="56">
        <f ca="1">INDEX(Parameters,MATCH($A131,Parameters!$A:$A,0),MATCH(N$3,Parameters!$8:$8,0))</f>
        <v>0.01</v>
      </c>
      <c r="O131" s="56">
        <f ca="1">INDEX(Parameters,MATCH($A131,Parameters!$A:$A,0),MATCH(O$3,Parameters!$8:$8,0))</f>
        <v>0.01</v>
      </c>
      <c r="P131" s="56">
        <f ca="1">INDEX(Parameters,MATCH($A131,Parameters!$A:$A,0),MATCH(P$3,Parameters!$8:$8,0))</f>
        <v>0.01</v>
      </c>
      <c r="Q131" s="56">
        <f ca="1">INDEX(Parameters,MATCH($A131,Parameters!$A:$A,0),MATCH(Q$3,Parameters!$8:$8,0))</f>
        <v>0.01</v>
      </c>
      <c r="R131" s="56">
        <f ca="1">INDEX(Parameters,MATCH($A131,Parameters!$A:$A,0),MATCH(R$3,Parameters!$8:$8,0))</f>
        <v>0.01</v>
      </c>
      <c r="S131" s="56">
        <f ca="1">INDEX(Parameters,MATCH($A131,Parameters!$A:$A,0),MATCH(S$3,Parameters!$8:$8,0))</f>
        <v>0.01</v>
      </c>
      <c r="T131" s="56">
        <f ca="1">INDEX(Parameters,MATCH($A131,Parameters!$A:$A,0),MATCH(T$3,Parameters!$8:$8,0))</f>
        <v>0.01</v>
      </c>
      <c r="U131" s="56">
        <f ca="1">INDEX(Parameters,MATCH($A131,Parameters!$A:$A,0),MATCH(U$3,Parameters!$8:$8,0))</f>
        <v>0.01</v>
      </c>
      <c r="V131" s="56">
        <f ca="1">INDEX(Parameters,MATCH($A131,Parameters!$A:$A,0),MATCH(V$3,Parameters!$8:$8,0))</f>
        <v>0.01</v>
      </c>
      <c r="W131" s="56">
        <f ca="1">INDEX(Parameters,MATCH($A131,Parameters!$A:$A,0),MATCH(W$3,Parameters!$8:$8,0))</f>
        <v>0.01</v>
      </c>
      <c r="X131" s="56">
        <f ca="1">INDEX(Parameters,MATCH($A131,Parameters!$A:$A,0),MATCH(X$3,Parameters!$8:$8,0))</f>
        <v>0.01</v>
      </c>
      <c r="Y131" s="56">
        <f ca="1">INDEX(Parameters,MATCH($A131,Parameters!$A:$A,0),MATCH(Y$3,Parameters!$8:$8,0))</f>
        <v>0.01</v>
      </c>
      <c r="Z131" s="56">
        <f ca="1">INDEX(Parameters,MATCH($A131,Parameters!$A:$A,0),MATCH(Z$3,Parameters!$8:$8,0))</f>
        <v>0.01</v>
      </c>
      <c r="AA131" s="56">
        <f ca="1">INDEX(Parameters,MATCH($A131,Parameters!$A:$A,0),MATCH(AA$3,Parameters!$8:$8,0))</f>
        <v>0.01</v>
      </c>
      <c r="AB131" s="56">
        <f ca="1">INDEX(Parameters,MATCH($A131,Parameters!$A:$A,0),MATCH(AB$3,Parameters!$8:$8,0))</f>
        <v>0.01</v>
      </c>
      <c r="AC131" s="56">
        <f ca="1">INDEX(Parameters,MATCH($A131,Parameters!$A:$A,0),MATCH(AC$3,Parameters!$8:$8,0))</f>
        <v>0.01</v>
      </c>
      <c r="AD131" s="56">
        <f ca="1">INDEX(Parameters,MATCH($A131,Parameters!$A:$A,0),MATCH(AD$3,Parameters!$8:$8,0))</f>
        <v>0.01</v>
      </c>
      <c r="AE131" s="56">
        <f ca="1">INDEX(Parameters,MATCH($A131,Parameters!$A:$A,0),MATCH(AE$3,Parameters!$8:$8,0))</f>
        <v>0.01</v>
      </c>
      <c r="AF131" s="56">
        <f ca="1">INDEX(Parameters,MATCH($A131,Parameters!$A:$A,0),MATCH(AF$3,Parameters!$8:$8,0))</f>
        <v>0.01</v>
      </c>
      <c r="AG131" s="56">
        <f ca="1">INDEX(Parameters,MATCH($A131,Parameters!$A:$A,0),MATCH(AG$3,Parameters!$8:$8,0))</f>
        <v>0.01</v>
      </c>
      <c r="AH131" s="56">
        <f ca="1">INDEX(Parameters,MATCH($A131,Parameters!$A:$A,0),MATCH(AH$3,Parameters!$8:$8,0))</f>
        <v>0.01</v>
      </c>
      <c r="AI131" s="56">
        <f ca="1">INDEX(Parameters,MATCH($A131,Parameters!$A:$A,0),MATCH(AI$3,Parameters!$8:$8,0))</f>
        <v>0.01</v>
      </c>
      <c r="AJ131" s="56">
        <f ca="1">INDEX(Parameters,MATCH($A131,Parameters!$A:$A,0),MATCH(AJ$3,Parameters!$8:$8,0))</f>
        <v>0.01</v>
      </c>
      <c r="AK131" s="56">
        <f ca="1">INDEX(Parameters,MATCH($A131,Parameters!$A:$A,0),MATCH(AK$3,Parameters!$8:$8,0))</f>
        <v>0.01</v>
      </c>
      <c r="AL131" s="56">
        <f ca="1">INDEX(Parameters,MATCH($A131,Parameters!$A:$A,0),MATCH(AL$3,Parameters!$8:$8,0))</f>
        <v>0.01</v>
      </c>
      <c r="AM131" s="56"/>
      <c r="AN131" s="56"/>
      <c r="AO131" s="56"/>
      <c r="AP131" s="56"/>
      <c r="AQ131" s="56"/>
    </row>
    <row r="132" spans="1:43" ht="14.1" customHeight="1" x14ac:dyDescent="0.25">
      <c r="A132" s="89"/>
      <c r="B132" s="2"/>
      <c r="C132" s="99" t="s">
        <v>712</v>
      </c>
      <c r="D132" s="25" t="s">
        <v>350</v>
      </c>
      <c r="E132" s="46" t="str">
        <f t="shared" si="78"/>
        <v>Non-dairy cattle</v>
      </c>
      <c r="F132" s="25" t="s">
        <v>183</v>
      </c>
      <c r="G132" s="358"/>
      <c r="H132" s="70" t="e">
        <f t="shared" ref="H132:AL132" ca="1" si="80">H131*SUM(H111,H113)</f>
        <v>#VALUE!</v>
      </c>
      <c r="I132" s="70" t="e">
        <f t="shared" ca="1" si="80"/>
        <v>#VALUE!</v>
      </c>
      <c r="J132" s="70" t="e">
        <f t="shared" ca="1" si="80"/>
        <v>#VALUE!</v>
      </c>
      <c r="K132" s="70" t="e">
        <f t="shared" ca="1" si="80"/>
        <v>#VALUE!</v>
      </c>
      <c r="L132" s="70" t="e">
        <f t="shared" ca="1" si="80"/>
        <v>#VALUE!</v>
      </c>
      <c r="M132" s="70" t="e">
        <f t="shared" ca="1" si="80"/>
        <v>#VALUE!</v>
      </c>
      <c r="N132" s="70" t="e">
        <f t="shared" ca="1" si="80"/>
        <v>#VALUE!</v>
      </c>
      <c r="O132" s="70" t="e">
        <f t="shared" ca="1" si="80"/>
        <v>#VALUE!</v>
      </c>
      <c r="P132" s="70" t="e">
        <f t="shared" ca="1" si="80"/>
        <v>#VALUE!</v>
      </c>
      <c r="Q132" s="70" t="e">
        <f t="shared" ca="1" si="80"/>
        <v>#VALUE!</v>
      </c>
      <c r="R132" s="70" t="e">
        <f t="shared" ca="1" si="80"/>
        <v>#VALUE!</v>
      </c>
      <c r="S132" s="70" t="e">
        <f t="shared" ca="1" si="80"/>
        <v>#VALUE!</v>
      </c>
      <c r="T132" s="70" t="e">
        <f t="shared" ca="1" si="80"/>
        <v>#VALUE!</v>
      </c>
      <c r="U132" s="70" t="e">
        <f t="shared" ca="1" si="80"/>
        <v>#VALUE!</v>
      </c>
      <c r="V132" s="70" t="e">
        <f t="shared" ca="1" si="80"/>
        <v>#VALUE!</v>
      </c>
      <c r="W132" s="70" t="e">
        <f t="shared" ca="1" si="80"/>
        <v>#VALUE!</v>
      </c>
      <c r="X132" s="70" t="e">
        <f t="shared" ca="1" si="80"/>
        <v>#VALUE!</v>
      </c>
      <c r="Y132" s="70" t="e">
        <f t="shared" ca="1" si="80"/>
        <v>#VALUE!</v>
      </c>
      <c r="Z132" s="70" t="e">
        <f t="shared" ca="1" si="80"/>
        <v>#VALUE!</v>
      </c>
      <c r="AA132" s="70" t="e">
        <f t="shared" ca="1" si="80"/>
        <v>#VALUE!</v>
      </c>
      <c r="AB132" s="70" t="e">
        <f t="shared" ca="1" si="80"/>
        <v>#VALUE!</v>
      </c>
      <c r="AC132" s="70" t="e">
        <f t="shared" ca="1" si="80"/>
        <v>#VALUE!</v>
      </c>
      <c r="AD132" s="70" t="e">
        <f t="shared" ca="1" si="80"/>
        <v>#VALUE!</v>
      </c>
      <c r="AE132" s="70" t="e">
        <f t="shared" ca="1" si="80"/>
        <v>#VALUE!</v>
      </c>
      <c r="AF132" s="70" t="e">
        <f t="shared" ca="1" si="80"/>
        <v>#VALUE!</v>
      </c>
      <c r="AG132" s="70" t="e">
        <f t="shared" ca="1" si="80"/>
        <v>#VALUE!</v>
      </c>
      <c r="AH132" s="70" t="e">
        <f t="shared" ca="1" si="80"/>
        <v>#VALUE!</v>
      </c>
      <c r="AI132" s="70" t="e">
        <f t="shared" ca="1" si="80"/>
        <v>#VALUE!</v>
      </c>
      <c r="AJ132" s="70" t="e">
        <f t="shared" ca="1" si="80"/>
        <v>#VALUE!</v>
      </c>
      <c r="AK132" s="70" t="e">
        <f t="shared" ca="1" si="80"/>
        <v>#VALUE!</v>
      </c>
      <c r="AL132" s="70" t="e">
        <f t="shared" ca="1" si="80"/>
        <v>#VALUE!</v>
      </c>
      <c r="AM132" s="70"/>
      <c r="AN132" s="70"/>
      <c r="AO132" s="70"/>
      <c r="AP132" s="70"/>
      <c r="AQ132" s="70"/>
    </row>
    <row r="133" spans="1:43" x14ac:dyDescent="0.25">
      <c r="A133" s="89"/>
      <c r="B133" s="2" t="s">
        <v>128</v>
      </c>
      <c r="C133" s="34" t="s">
        <v>711</v>
      </c>
      <c r="D133" s="53" t="s">
        <v>130</v>
      </c>
      <c r="E133" s="54" t="str">
        <f t="shared" si="78"/>
        <v>Non-dairy cattle</v>
      </c>
      <c r="F133" s="53" t="s">
        <v>225</v>
      </c>
      <c r="G133" s="181"/>
      <c r="H133" s="70" t="e">
        <f ca="1">H132*Parameters!K$12</f>
        <v>#VALUE!</v>
      </c>
      <c r="I133" s="70" t="e">
        <f ca="1">I132*Parameters!L$12</f>
        <v>#VALUE!</v>
      </c>
      <c r="J133" s="70" t="e">
        <f ca="1">J132*Parameters!M$12</f>
        <v>#VALUE!</v>
      </c>
      <c r="K133" s="70" t="e">
        <f ca="1">K132*Parameters!N$12</f>
        <v>#VALUE!</v>
      </c>
      <c r="L133" s="70" t="e">
        <f ca="1">L132*Parameters!O$12</f>
        <v>#VALUE!</v>
      </c>
      <c r="M133" s="70" t="e">
        <f ca="1">M132*Parameters!P$12</f>
        <v>#VALUE!</v>
      </c>
      <c r="N133" s="70" t="e">
        <f ca="1">N132*Parameters!Q$12</f>
        <v>#VALUE!</v>
      </c>
      <c r="O133" s="70" t="e">
        <f ca="1">O132*Parameters!R$12</f>
        <v>#VALUE!</v>
      </c>
      <c r="P133" s="70" t="e">
        <f ca="1">P132*Parameters!S$12</f>
        <v>#VALUE!</v>
      </c>
      <c r="Q133" s="70" t="e">
        <f ca="1">Q132*Parameters!T$12</f>
        <v>#VALUE!</v>
      </c>
      <c r="R133" s="70" t="e">
        <f ca="1">R132*Parameters!U$12</f>
        <v>#VALUE!</v>
      </c>
      <c r="S133" s="70" t="e">
        <f ca="1">S132*Parameters!V$12</f>
        <v>#VALUE!</v>
      </c>
      <c r="T133" s="70" t="e">
        <f ca="1">T132*Parameters!W$12</f>
        <v>#VALUE!</v>
      </c>
      <c r="U133" s="70" t="e">
        <f ca="1">U132*Parameters!X$12</f>
        <v>#VALUE!</v>
      </c>
      <c r="V133" s="70" t="e">
        <f ca="1">V132*Parameters!Y$12</f>
        <v>#VALUE!</v>
      </c>
      <c r="W133" s="70" t="e">
        <f ca="1">W132*Parameters!Z$12</f>
        <v>#VALUE!</v>
      </c>
      <c r="X133" s="70" t="e">
        <f ca="1">X132*Parameters!AA$12</f>
        <v>#VALUE!</v>
      </c>
      <c r="Y133" s="70" t="e">
        <f ca="1">Y132*Parameters!AB$12</f>
        <v>#VALUE!</v>
      </c>
      <c r="Z133" s="70" t="e">
        <f ca="1">Z132*Parameters!AC$12</f>
        <v>#VALUE!</v>
      </c>
      <c r="AA133" s="70" t="e">
        <f ca="1">AA132*Parameters!AD$12</f>
        <v>#VALUE!</v>
      </c>
      <c r="AB133" s="70" t="e">
        <f ca="1">AB132*Parameters!AE$12</f>
        <v>#VALUE!</v>
      </c>
      <c r="AC133" s="70" t="e">
        <f ca="1">AC132*Parameters!AF$12</f>
        <v>#VALUE!</v>
      </c>
      <c r="AD133" s="70" t="e">
        <f ca="1">AD132*Parameters!AG$12</f>
        <v>#VALUE!</v>
      </c>
      <c r="AE133" s="70" t="e">
        <f ca="1">AE132*Parameters!AH$12</f>
        <v>#VALUE!</v>
      </c>
      <c r="AF133" s="70" t="e">
        <f ca="1">AF132*Parameters!AI$12</f>
        <v>#VALUE!</v>
      </c>
      <c r="AG133" s="70" t="e">
        <f ca="1">AG132*Parameters!AJ$12</f>
        <v>#VALUE!</v>
      </c>
      <c r="AH133" s="70" t="e">
        <f ca="1">AH132*Parameters!AK$12</f>
        <v>#VALUE!</v>
      </c>
      <c r="AI133" s="70" t="e">
        <f ca="1">AI132*Parameters!AL$12</f>
        <v>#VALUE!</v>
      </c>
      <c r="AJ133" s="70" t="e">
        <f ca="1">AJ132*Parameters!AM$12</f>
        <v>#VALUE!</v>
      </c>
      <c r="AK133" s="70" t="e">
        <f ca="1">AK132*Parameters!AN$12</f>
        <v>#VALUE!</v>
      </c>
      <c r="AL133" s="70" t="e">
        <f ca="1">AL132*Parameters!AO$12</f>
        <v>#VALUE!</v>
      </c>
      <c r="AM133" s="70"/>
      <c r="AN133" s="70"/>
      <c r="AO133" s="70"/>
      <c r="AP133" s="70"/>
      <c r="AQ133" s="70"/>
    </row>
    <row r="134" spans="1:43" ht="15.75" x14ac:dyDescent="0.25">
      <c r="A134" s="65" t="s">
        <v>71</v>
      </c>
      <c r="B134" s="145" t="s">
        <v>260</v>
      </c>
      <c r="C134" s="32"/>
      <c r="D134" s="32"/>
      <c r="E134" s="32"/>
      <c r="F134" s="32"/>
      <c r="G134" s="222"/>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7"/>
      <c r="AL134" s="157"/>
      <c r="AM134" s="157"/>
      <c r="AN134" s="157"/>
      <c r="AO134" s="157"/>
      <c r="AP134" s="157"/>
      <c r="AQ134" s="157"/>
    </row>
    <row r="135" spans="1:43" x14ac:dyDescent="0.25">
      <c r="A135" s="66" t="str">
        <f t="shared" ref="A135" si="81">C135&amp;"_"&amp;E135</f>
        <v>EF_NH3_grazing_Non-dairy cattle</v>
      </c>
      <c r="B135" s="52"/>
      <c r="C135" s="2" t="s">
        <v>231</v>
      </c>
      <c r="D135" s="77" t="str">
        <f ca="1">VLOOKUP(A135,Parameters,4,0)</f>
        <v>NH3-N</v>
      </c>
      <c r="E135" s="46" t="str">
        <f t="shared" si="68"/>
        <v>Non-dairy cattle</v>
      </c>
      <c r="F135" s="77" t="str">
        <f ca="1">VLOOKUP(A135,Parameters,6,0)</f>
        <v>Fraction TAN</v>
      </c>
      <c r="G135" s="358"/>
      <c r="H135" s="56">
        <f ca="1">INDEX(Parameters,MATCH($A135,Parameters!$A:$A,0),MATCH(H$3,Parameters!$8:$8,0))</f>
        <v>0.14000000000000001</v>
      </c>
      <c r="I135" s="56">
        <f ca="1">INDEX(Parameters,MATCH($A135,Parameters!$A:$A,0),MATCH(I$3,Parameters!$8:$8,0))</f>
        <v>0.14000000000000001</v>
      </c>
      <c r="J135" s="56">
        <f ca="1">INDEX(Parameters,MATCH($A135,Parameters!$A:$A,0),MATCH(J$3,Parameters!$8:$8,0))</f>
        <v>0.14000000000000001</v>
      </c>
      <c r="K135" s="56">
        <f ca="1">INDEX(Parameters,MATCH($A135,Parameters!$A:$A,0),MATCH(K$3,Parameters!$8:$8,0))</f>
        <v>0.14000000000000001</v>
      </c>
      <c r="L135" s="56">
        <f ca="1">INDEX(Parameters,MATCH($A135,Parameters!$A:$A,0),MATCH(L$3,Parameters!$8:$8,0))</f>
        <v>0.14000000000000001</v>
      </c>
      <c r="M135" s="56">
        <f ca="1">INDEX(Parameters,MATCH($A135,Parameters!$A:$A,0),MATCH(M$3,Parameters!$8:$8,0))</f>
        <v>0.14000000000000001</v>
      </c>
      <c r="N135" s="56">
        <f ca="1">INDEX(Parameters,MATCH($A135,Parameters!$A:$A,0),MATCH(N$3,Parameters!$8:$8,0))</f>
        <v>0.14000000000000001</v>
      </c>
      <c r="O135" s="56">
        <f ca="1">INDEX(Parameters,MATCH($A135,Parameters!$A:$A,0),MATCH(O$3,Parameters!$8:$8,0))</f>
        <v>0.14000000000000001</v>
      </c>
      <c r="P135" s="56">
        <f ca="1">INDEX(Parameters,MATCH($A135,Parameters!$A:$A,0),MATCH(P$3,Parameters!$8:$8,0))</f>
        <v>0.14000000000000001</v>
      </c>
      <c r="Q135" s="56">
        <f ca="1">INDEX(Parameters,MATCH($A135,Parameters!$A:$A,0),MATCH(Q$3,Parameters!$8:$8,0))</f>
        <v>0.14000000000000001</v>
      </c>
      <c r="R135" s="56">
        <f ca="1">INDEX(Parameters,MATCH($A135,Parameters!$A:$A,0),MATCH(R$3,Parameters!$8:$8,0))</f>
        <v>0.14000000000000001</v>
      </c>
      <c r="S135" s="56">
        <f ca="1">INDEX(Parameters,MATCH($A135,Parameters!$A:$A,0),MATCH(S$3,Parameters!$8:$8,0))</f>
        <v>0.14000000000000001</v>
      </c>
      <c r="T135" s="56">
        <f ca="1">INDEX(Parameters,MATCH($A135,Parameters!$A:$A,0),MATCH(T$3,Parameters!$8:$8,0))</f>
        <v>0.14000000000000001</v>
      </c>
      <c r="U135" s="56">
        <f ca="1">INDEX(Parameters,MATCH($A135,Parameters!$A:$A,0),MATCH(U$3,Parameters!$8:$8,0))</f>
        <v>0.14000000000000001</v>
      </c>
      <c r="V135" s="56">
        <f ca="1">INDEX(Parameters,MATCH($A135,Parameters!$A:$A,0),MATCH(V$3,Parameters!$8:$8,0))</f>
        <v>0.14000000000000001</v>
      </c>
      <c r="W135" s="56">
        <f ca="1">INDEX(Parameters,MATCH($A135,Parameters!$A:$A,0),MATCH(W$3,Parameters!$8:$8,0))</f>
        <v>0.14000000000000001</v>
      </c>
      <c r="X135" s="56">
        <f ca="1">INDEX(Parameters,MATCH($A135,Parameters!$A:$A,0),MATCH(X$3,Parameters!$8:$8,0))</f>
        <v>0.14000000000000001</v>
      </c>
      <c r="Y135" s="56">
        <f ca="1">INDEX(Parameters,MATCH($A135,Parameters!$A:$A,0),MATCH(Y$3,Parameters!$8:$8,0))</f>
        <v>0.14000000000000001</v>
      </c>
      <c r="Z135" s="56">
        <f ca="1">INDEX(Parameters,MATCH($A135,Parameters!$A:$A,0),MATCH(Z$3,Parameters!$8:$8,0))</f>
        <v>0.14000000000000001</v>
      </c>
      <c r="AA135" s="56">
        <f ca="1">INDEX(Parameters,MATCH($A135,Parameters!$A:$A,0),MATCH(AA$3,Parameters!$8:$8,0))</f>
        <v>0.14000000000000001</v>
      </c>
      <c r="AB135" s="56">
        <f ca="1">INDEX(Parameters,MATCH($A135,Parameters!$A:$A,0),MATCH(AB$3,Parameters!$8:$8,0))</f>
        <v>0.14000000000000001</v>
      </c>
      <c r="AC135" s="56">
        <f ca="1">INDEX(Parameters,MATCH($A135,Parameters!$A:$A,0),MATCH(AC$3,Parameters!$8:$8,0))</f>
        <v>0.14000000000000001</v>
      </c>
      <c r="AD135" s="56">
        <f ca="1">INDEX(Parameters,MATCH($A135,Parameters!$A:$A,0),MATCH(AD$3,Parameters!$8:$8,0))</f>
        <v>0.14000000000000001</v>
      </c>
      <c r="AE135" s="56">
        <f ca="1">INDEX(Parameters,MATCH($A135,Parameters!$A:$A,0),MATCH(AE$3,Parameters!$8:$8,0))</f>
        <v>0.14000000000000001</v>
      </c>
      <c r="AF135" s="56">
        <f ca="1">INDEX(Parameters,MATCH($A135,Parameters!$A:$A,0),MATCH(AF$3,Parameters!$8:$8,0))</f>
        <v>0.14000000000000001</v>
      </c>
      <c r="AG135" s="56">
        <f ca="1">INDEX(Parameters,MATCH($A135,Parameters!$A:$A,0),MATCH(AG$3,Parameters!$8:$8,0))</f>
        <v>0.14000000000000001</v>
      </c>
      <c r="AH135" s="56">
        <f ca="1">INDEX(Parameters,MATCH($A135,Parameters!$A:$A,0),MATCH(AH$3,Parameters!$8:$8,0))</f>
        <v>0.14000000000000001</v>
      </c>
      <c r="AI135" s="56">
        <f ca="1">INDEX(Parameters,MATCH($A135,Parameters!$A:$A,0),MATCH(AI$3,Parameters!$8:$8,0))</f>
        <v>0.14000000000000001</v>
      </c>
      <c r="AJ135" s="56">
        <f ca="1">INDEX(Parameters,MATCH($A135,Parameters!$A:$A,0),MATCH(AJ$3,Parameters!$8:$8,0))</f>
        <v>0.14000000000000001</v>
      </c>
      <c r="AK135" s="56">
        <f ca="1">INDEX(Parameters,MATCH($A135,Parameters!$A:$A,0),MATCH(AK$3,Parameters!$8:$8,0))</f>
        <v>0.14000000000000001</v>
      </c>
      <c r="AL135" s="56">
        <f ca="1">INDEX(Parameters,MATCH($A135,Parameters!$A:$A,0),MATCH(AL$3,Parameters!$8:$8,0))</f>
        <v>0.14000000000000001</v>
      </c>
      <c r="AM135" s="56"/>
      <c r="AN135" s="56"/>
      <c r="AO135" s="56"/>
      <c r="AP135" s="56"/>
      <c r="AQ135" s="56"/>
    </row>
    <row r="136" spans="1:43" ht="18" x14ac:dyDescent="0.35">
      <c r="A136" s="89" t="s">
        <v>329</v>
      </c>
      <c r="B136" s="2" t="s">
        <v>341</v>
      </c>
      <c r="C136" s="63" t="s">
        <v>233</v>
      </c>
      <c r="D136" s="25" t="s">
        <v>252</v>
      </c>
      <c r="E136" s="46" t="str">
        <f t="shared" si="68"/>
        <v>Non-dairy cattle</v>
      </c>
      <c r="F136" s="25" t="s">
        <v>122</v>
      </c>
      <c r="G136" s="205"/>
      <c r="H136" s="56" t="e">
        <f t="shared" ref="H136:AL136" ca="1" si="82">H27*H135</f>
        <v>#VALUE!</v>
      </c>
      <c r="I136" s="56" t="e">
        <f t="shared" ca="1" si="82"/>
        <v>#VALUE!</v>
      </c>
      <c r="J136" s="56" t="e">
        <f t="shared" ca="1" si="82"/>
        <v>#VALUE!</v>
      </c>
      <c r="K136" s="56" t="e">
        <f t="shared" ca="1" si="82"/>
        <v>#VALUE!</v>
      </c>
      <c r="L136" s="56" t="e">
        <f t="shared" ca="1" si="82"/>
        <v>#VALUE!</v>
      </c>
      <c r="M136" s="56" t="e">
        <f t="shared" ca="1" si="82"/>
        <v>#VALUE!</v>
      </c>
      <c r="N136" s="56" t="e">
        <f t="shared" ca="1" si="82"/>
        <v>#VALUE!</v>
      </c>
      <c r="O136" s="56" t="e">
        <f t="shared" ca="1" si="82"/>
        <v>#VALUE!</v>
      </c>
      <c r="P136" s="56" t="e">
        <f t="shared" ca="1" si="82"/>
        <v>#VALUE!</v>
      </c>
      <c r="Q136" s="56" t="e">
        <f t="shared" ca="1" si="82"/>
        <v>#VALUE!</v>
      </c>
      <c r="R136" s="56" t="e">
        <f t="shared" ca="1" si="82"/>
        <v>#VALUE!</v>
      </c>
      <c r="S136" s="56" t="e">
        <f t="shared" ca="1" si="82"/>
        <v>#VALUE!</v>
      </c>
      <c r="T136" s="56" t="e">
        <f t="shared" ca="1" si="82"/>
        <v>#VALUE!</v>
      </c>
      <c r="U136" s="56" t="e">
        <f t="shared" ca="1" si="82"/>
        <v>#VALUE!</v>
      </c>
      <c r="V136" s="56" t="e">
        <f t="shared" ca="1" si="82"/>
        <v>#VALUE!</v>
      </c>
      <c r="W136" s="56" t="e">
        <f t="shared" ca="1" si="82"/>
        <v>#VALUE!</v>
      </c>
      <c r="X136" s="56" t="e">
        <f t="shared" ca="1" si="82"/>
        <v>#VALUE!</v>
      </c>
      <c r="Y136" s="56" t="e">
        <f t="shared" ca="1" si="82"/>
        <v>#VALUE!</v>
      </c>
      <c r="Z136" s="56" t="e">
        <f t="shared" ca="1" si="82"/>
        <v>#VALUE!</v>
      </c>
      <c r="AA136" s="56" t="e">
        <f t="shared" ca="1" si="82"/>
        <v>#VALUE!</v>
      </c>
      <c r="AB136" s="56" t="e">
        <f t="shared" ca="1" si="82"/>
        <v>#VALUE!</v>
      </c>
      <c r="AC136" s="56" t="e">
        <f t="shared" ca="1" si="82"/>
        <v>#VALUE!</v>
      </c>
      <c r="AD136" s="56" t="e">
        <f t="shared" ca="1" si="82"/>
        <v>#VALUE!</v>
      </c>
      <c r="AE136" s="56" t="e">
        <f t="shared" ca="1" si="82"/>
        <v>#VALUE!</v>
      </c>
      <c r="AF136" s="56" t="e">
        <f t="shared" ca="1" si="82"/>
        <v>#VALUE!</v>
      </c>
      <c r="AG136" s="56" t="e">
        <f t="shared" ca="1" si="82"/>
        <v>#VALUE!</v>
      </c>
      <c r="AH136" s="56" t="e">
        <f t="shared" ca="1" si="82"/>
        <v>#VALUE!</v>
      </c>
      <c r="AI136" s="56" t="e">
        <f t="shared" ca="1" si="82"/>
        <v>#VALUE!</v>
      </c>
      <c r="AJ136" s="56" t="e">
        <f t="shared" ca="1" si="82"/>
        <v>#VALUE!</v>
      </c>
      <c r="AK136" s="56" t="e">
        <f t="shared" ca="1" si="82"/>
        <v>#VALUE!</v>
      </c>
      <c r="AL136" s="56" t="e">
        <f t="shared" ca="1" si="82"/>
        <v>#VALUE!</v>
      </c>
      <c r="AM136" s="56"/>
      <c r="AN136" s="56"/>
      <c r="AO136" s="56"/>
      <c r="AP136" s="56"/>
      <c r="AQ136" s="56"/>
    </row>
    <row r="137" spans="1:43" ht="14.1" customHeight="1" x14ac:dyDescent="0.25">
      <c r="A137" s="68" t="s">
        <v>238</v>
      </c>
      <c r="B137" s="52"/>
      <c r="C137" s="52" t="s">
        <v>234</v>
      </c>
      <c r="D137" s="53" t="s">
        <v>153</v>
      </c>
      <c r="E137" s="54" t="str">
        <f t="shared" si="68"/>
        <v>Non-dairy cattle</v>
      </c>
      <c r="F137" s="53" t="s">
        <v>122</v>
      </c>
      <c r="G137" s="175" t="s">
        <v>749</v>
      </c>
      <c r="H137" s="70" t="e">
        <f t="shared" ref="H137:AL137" ca="1" si="83">H27-H136</f>
        <v>#VALUE!</v>
      </c>
      <c r="I137" s="70" t="e">
        <f t="shared" ca="1" si="83"/>
        <v>#VALUE!</v>
      </c>
      <c r="J137" s="70" t="e">
        <f t="shared" ca="1" si="83"/>
        <v>#VALUE!</v>
      </c>
      <c r="K137" s="70" t="e">
        <f t="shared" ca="1" si="83"/>
        <v>#VALUE!</v>
      </c>
      <c r="L137" s="70" t="e">
        <f t="shared" ca="1" si="83"/>
        <v>#VALUE!</v>
      </c>
      <c r="M137" s="70" t="e">
        <f t="shared" ca="1" si="83"/>
        <v>#VALUE!</v>
      </c>
      <c r="N137" s="70" t="e">
        <f t="shared" ca="1" si="83"/>
        <v>#VALUE!</v>
      </c>
      <c r="O137" s="70" t="e">
        <f t="shared" ca="1" si="83"/>
        <v>#VALUE!</v>
      </c>
      <c r="P137" s="70" t="e">
        <f t="shared" ca="1" si="83"/>
        <v>#VALUE!</v>
      </c>
      <c r="Q137" s="70" t="e">
        <f t="shared" ca="1" si="83"/>
        <v>#VALUE!</v>
      </c>
      <c r="R137" s="70" t="e">
        <f t="shared" ca="1" si="83"/>
        <v>#VALUE!</v>
      </c>
      <c r="S137" s="70" t="e">
        <f t="shared" ca="1" si="83"/>
        <v>#VALUE!</v>
      </c>
      <c r="T137" s="70" t="e">
        <f t="shared" ca="1" si="83"/>
        <v>#VALUE!</v>
      </c>
      <c r="U137" s="70" t="e">
        <f t="shared" ca="1" si="83"/>
        <v>#VALUE!</v>
      </c>
      <c r="V137" s="70" t="e">
        <f t="shared" ca="1" si="83"/>
        <v>#VALUE!</v>
      </c>
      <c r="W137" s="70" t="e">
        <f t="shared" ca="1" si="83"/>
        <v>#VALUE!</v>
      </c>
      <c r="X137" s="70" t="e">
        <f t="shared" ca="1" si="83"/>
        <v>#VALUE!</v>
      </c>
      <c r="Y137" s="70" t="e">
        <f t="shared" ca="1" si="83"/>
        <v>#VALUE!</v>
      </c>
      <c r="Z137" s="70" t="e">
        <f t="shared" ca="1" si="83"/>
        <v>#VALUE!</v>
      </c>
      <c r="AA137" s="70" t="e">
        <f t="shared" ca="1" si="83"/>
        <v>#VALUE!</v>
      </c>
      <c r="AB137" s="70" t="e">
        <f t="shared" ca="1" si="83"/>
        <v>#VALUE!</v>
      </c>
      <c r="AC137" s="70" t="e">
        <f t="shared" ca="1" si="83"/>
        <v>#VALUE!</v>
      </c>
      <c r="AD137" s="70" t="e">
        <f t="shared" ca="1" si="83"/>
        <v>#VALUE!</v>
      </c>
      <c r="AE137" s="70" t="e">
        <f t="shared" ca="1" si="83"/>
        <v>#VALUE!</v>
      </c>
      <c r="AF137" s="70" t="e">
        <f t="shared" ca="1" si="83"/>
        <v>#VALUE!</v>
      </c>
      <c r="AG137" s="70" t="e">
        <f t="shared" ca="1" si="83"/>
        <v>#VALUE!</v>
      </c>
      <c r="AH137" s="70" t="e">
        <f t="shared" ca="1" si="83"/>
        <v>#VALUE!</v>
      </c>
      <c r="AI137" s="70" t="e">
        <f t="shared" ca="1" si="83"/>
        <v>#VALUE!</v>
      </c>
      <c r="AJ137" s="70" t="e">
        <f t="shared" ca="1" si="83"/>
        <v>#VALUE!</v>
      </c>
      <c r="AK137" s="70" t="e">
        <f t="shared" ca="1" si="83"/>
        <v>#VALUE!</v>
      </c>
      <c r="AL137" s="70" t="e">
        <f t="shared" ca="1" si="83"/>
        <v>#VALUE!</v>
      </c>
      <c r="AM137" s="70"/>
      <c r="AN137" s="70"/>
      <c r="AO137" s="70"/>
      <c r="AP137" s="70"/>
      <c r="AQ137" s="70"/>
    </row>
    <row r="138" spans="1:43" ht="18" x14ac:dyDescent="0.25">
      <c r="A138" s="106" t="s">
        <v>392</v>
      </c>
      <c r="B138" s="51"/>
      <c r="C138" s="82" t="s">
        <v>409</v>
      </c>
      <c r="D138" s="26" t="s">
        <v>153</v>
      </c>
      <c r="E138" s="108" t="str">
        <f t="shared" si="68"/>
        <v>Non-dairy cattle</v>
      </c>
      <c r="F138" s="26" t="s">
        <v>122</v>
      </c>
      <c r="G138" s="225" t="str">
        <f ca="1">IFERROR(IF(SUM($H138:AQ138)=0,"OK","Error - all years do not = 0"),"Error - check input data")</f>
        <v>Error - check input data</v>
      </c>
      <c r="H138" s="74" t="e">
        <f t="shared" ref="H138:AL138" ca="1" si="84">H27-H136-H137</f>
        <v>#VALUE!</v>
      </c>
      <c r="I138" s="74" t="e">
        <f t="shared" ca="1" si="84"/>
        <v>#VALUE!</v>
      </c>
      <c r="J138" s="74" t="e">
        <f t="shared" ca="1" si="84"/>
        <v>#VALUE!</v>
      </c>
      <c r="K138" s="74" t="e">
        <f t="shared" ca="1" si="84"/>
        <v>#VALUE!</v>
      </c>
      <c r="L138" s="74" t="e">
        <f t="shared" ca="1" si="84"/>
        <v>#VALUE!</v>
      </c>
      <c r="M138" s="74" t="e">
        <f t="shared" ca="1" si="84"/>
        <v>#VALUE!</v>
      </c>
      <c r="N138" s="74" t="e">
        <f t="shared" ca="1" si="84"/>
        <v>#VALUE!</v>
      </c>
      <c r="O138" s="74" t="e">
        <f t="shared" ca="1" si="84"/>
        <v>#VALUE!</v>
      </c>
      <c r="P138" s="74" t="e">
        <f t="shared" ca="1" si="84"/>
        <v>#VALUE!</v>
      </c>
      <c r="Q138" s="74" t="e">
        <f t="shared" ca="1" si="84"/>
        <v>#VALUE!</v>
      </c>
      <c r="R138" s="74" t="e">
        <f t="shared" ca="1" si="84"/>
        <v>#VALUE!</v>
      </c>
      <c r="S138" s="74" t="e">
        <f t="shared" ca="1" si="84"/>
        <v>#VALUE!</v>
      </c>
      <c r="T138" s="74" t="e">
        <f t="shared" ca="1" si="84"/>
        <v>#VALUE!</v>
      </c>
      <c r="U138" s="74" t="e">
        <f t="shared" ca="1" si="84"/>
        <v>#VALUE!</v>
      </c>
      <c r="V138" s="74" t="e">
        <f t="shared" ca="1" si="84"/>
        <v>#VALUE!</v>
      </c>
      <c r="W138" s="74" t="e">
        <f t="shared" ca="1" si="84"/>
        <v>#VALUE!</v>
      </c>
      <c r="X138" s="74" t="e">
        <f t="shared" ca="1" si="84"/>
        <v>#VALUE!</v>
      </c>
      <c r="Y138" s="74" t="e">
        <f t="shared" ca="1" si="84"/>
        <v>#VALUE!</v>
      </c>
      <c r="Z138" s="74" t="e">
        <f t="shared" ca="1" si="84"/>
        <v>#VALUE!</v>
      </c>
      <c r="AA138" s="74" t="e">
        <f t="shared" ca="1" si="84"/>
        <v>#VALUE!</v>
      </c>
      <c r="AB138" s="74" t="e">
        <f t="shared" ca="1" si="84"/>
        <v>#VALUE!</v>
      </c>
      <c r="AC138" s="74" t="e">
        <f t="shared" ca="1" si="84"/>
        <v>#VALUE!</v>
      </c>
      <c r="AD138" s="74" t="e">
        <f t="shared" ca="1" si="84"/>
        <v>#VALUE!</v>
      </c>
      <c r="AE138" s="74" t="e">
        <f t="shared" ca="1" si="84"/>
        <v>#VALUE!</v>
      </c>
      <c r="AF138" s="74" t="e">
        <f t="shared" ca="1" si="84"/>
        <v>#VALUE!</v>
      </c>
      <c r="AG138" s="74" t="e">
        <f t="shared" ca="1" si="84"/>
        <v>#VALUE!</v>
      </c>
      <c r="AH138" s="74" t="e">
        <f t="shared" ca="1" si="84"/>
        <v>#VALUE!</v>
      </c>
      <c r="AI138" s="74" t="e">
        <f t="shared" ca="1" si="84"/>
        <v>#VALUE!</v>
      </c>
      <c r="AJ138" s="74" t="e">
        <f t="shared" ca="1" si="84"/>
        <v>#VALUE!</v>
      </c>
      <c r="AK138" s="74" t="e">
        <f t="shared" ca="1" si="84"/>
        <v>#VALUE!</v>
      </c>
      <c r="AL138" s="74" t="e">
        <f t="shared" ca="1" si="84"/>
        <v>#VALUE!</v>
      </c>
      <c r="AM138" s="74"/>
      <c r="AN138" s="74"/>
      <c r="AO138" s="74"/>
      <c r="AP138" s="74"/>
      <c r="AQ138" s="74"/>
    </row>
    <row r="139" spans="1:43" ht="18" x14ac:dyDescent="0.25">
      <c r="A139" s="104" t="s">
        <v>394</v>
      </c>
      <c r="B139" s="52"/>
      <c r="C139" s="52" t="s">
        <v>235</v>
      </c>
      <c r="D139" s="53" t="s">
        <v>153</v>
      </c>
      <c r="E139" s="54" t="str">
        <f t="shared" si="68"/>
        <v>Non-dairy cattle</v>
      </c>
      <c r="F139" s="53" t="s">
        <v>122</v>
      </c>
      <c r="G139" s="175" t="s">
        <v>717</v>
      </c>
      <c r="H139" s="70" t="e">
        <f t="shared" ref="H139:AL139" ca="1" si="85">H21-H136</f>
        <v>#VALUE!</v>
      </c>
      <c r="I139" s="70" t="e">
        <f t="shared" ca="1" si="85"/>
        <v>#VALUE!</v>
      </c>
      <c r="J139" s="70" t="e">
        <f t="shared" ca="1" si="85"/>
        <v>#VALUE!</v>
      </c>
      <c r="K139" s="70" t="e">
        <f t="shared" ca="1" si="85"/>
        <v>#VALUE!</v>
      </c>
      <c r="L139" s="70" t="e">
        <f t="shared" ca="1" si="85"/>
        <v>#VALUE!</v>
      </c>
      <c r="M139" s="70" t="e">
        <f t="shared" ca="1" si="85"/>
        <v>#VALUE!</v>
      </c>
      <c r="N139" s="70" t="e">
        <f t="shared" ca="1" si="85"/>
        <v>#VALUE!</v>
      </c>
      <c r="O139" s="70" t="e">
        <f t="shared" ca="1" si="85"/>
        <v>#VALUE!</v>
      </c>
      <c r="P139" s="70" t="e">
        <f t="shared" ca="1" si="85"/>
        <v>#VALUE!</v>
      </c>
      <c r="Q139" s="70" t="e">
        <f t="shared" ca="1" si="85"/>
        <v>#VALUE!</v>
      </c>
      <c r="R139" s="70" t="e">
        <f t="shared" ca="1" si="85"/>
        <v>#VALUE!</v>
      </c>
      <c r="S139" s="70" t="e">
        <f t="shared" ca="1" si="85"/>
        <v>#VALUE!</v>
      </c>
      <c r="T139" s="70" t="e">
        <f t="shared" ca="1" si="85"/>
        <v>#VALUE!</v>
      </c>
      <c r="U139" s="70" t="e">
        <f t="shared" ca="1" si="85"/>
        <v>#VALUE!</v>
      </c>
      <c r="V139" s="70" t="e">
        <f t="shared" ca="1" si="85"/>
        <v>#VALUE!</v>
      </c>
      <c r="W139" s="70" t="e">
        <f t="shared" ca="1" si="85"/>
        <v>#VALUE!</v>
      </c>
      <c r="X139" s="70" t="e">
        <f t="shared" ca="1" si="85"/>
        <v>#VALUE!</v>
      </c>
      <c r="Y139" s="70" t="e">
        <f t="shared" ca="1" si="85"/>
        <v>#VALUE!</v>
      </c>
      <c r="Z139" s="70" t="e">
        <f t="shared" ca="1" si="85"/>
        <v>#VALUE!</v>
      </c>
      <c r="AA139" s="70" t="e">
        <f t="shared" ca="1" si="85"/>
        <v>#VALUE!</v>
      </c>
      <c r="AB139" s="70" t="e">
        <f t="shared" ca="1" si="85"/>
        <v>#VALUE!</v>
      </c>
      <c r="AC139" s="70" t="e">
        <f t="shared" ca="1" si="85"/>
        <v>#VALUE!</v>
      </c>
      <c r="AD139" s="70" t="e">
        <f t="shared" ca="1" si="85"/>
        <v>#VALUE!</v>
      </c>
      <c r="AE139" s="70" t="e">
        <f t="shared" ca="1" si="85"/>
        <v>#VALUE!</v>
      </c>
      <c r="AF139" s="70" t="e">
        <f t="shared" ca="1" si="85"/>
        <v>#VALUE!</v>
      </c>
      <c r="AG139" s="70" t="e">
        <f t="shared" ca="1" si="85"/>
        <v>#VALUE!</v>
      </c>
      <c r="AH139" s="70" t="e">
        <f t="shared" ca="1" si="85"/>
        <v>#VALUE!</v>
      </c>
      <c r="AI139" s="70" t="e">
        <f t="shared" ca="1" si="85"/>
        <v>#VALUE!</v>
      </c>
      <c r="AJ139" s="70" t="e">
        <f t="shared" ca="1" si="85"/>
        <v>#VALUE!</v>
      </c>
      <c r="AK139" s="70" t="e">
        <f t="shared" ca="1" si="85"/>
        <v>#VALUE!</v>
      </c>
      <c r="AL139" s="70" t="e">
        <f t="shared" ca="1" si="85"/>
        <v>#VALUE!</v>
      </c>
      <c r="AM139" s="70"/>
      <c r="AN139" s="70"/>
      <c r="AO139" s="70"/>
      <c r="AP139" s="70"/>
      <c r="AQ139" s="70"/>
    </row>
    <row r="140" spans="1:43" ht="15.75" x14ac:dyDescent="0.25">
      <c r="A140" s="399" t="s">
        <v>701</v>
      </c>
      <c r="B140" s="400"/>
      <c r="C140" s="396"/>
      <c r="D140" s="396"/>
      <c r="E140" s="396"/>
      <c r="F140" s="396"/>
      <c r="G140" s="397"/>
      <c r="H140" s="398"/>
      <c r="I140" s="398"/>
      <c r="J140" s="398"/>
      <c r="K140" s="398"/>
      <c r="L140" s="398"/>
      <c r="M140" s="398"/>
      <c r="N140" s="398"/>
      <c r="O140" s="398"/>
      <c r="P140" s="398"/>
      <c r="Q140" s="398"/>
      <c r="R140" s="398"/>
      <c r="S140" s="398"/>
      <c r="T140" s="398"/>
      <c r="U140" s="398"/>
      <c r="V140" s="398"/>
      <c r="W140" s="398"/>
      <c r="X140" s="398"/>
      <c r="Y140" s="398"/>
      <c r="Z140" s="398"/>
      <c r="AA140" s="398"/>
      <c r="AB140" s="398"/>
      <c r="AC140" s="398"/>
      <c r="AD140" s="398"/>
      <c r="AE140" s="398"/>
      <c r="AF140" s="398"/>
      <c r="AG140" s="398"/>
      <c r="AH140" s="398"/>
      <c r="AI140" s="398"/>
      <c r="AJ140" s="398"/>
      <c r="AK140" s="398"/>
      <c r="AL140" s="398"/>
      <c r="AM140" s="398"/>
      <c r="AN140" s="398"/>
      <c r="AO140" s="398"/>
      <c r="AP140" s="398"/>
      <c r="AQ140" s="398"/>
    </row>
    <row r="141" spans="1:43" x14ac:dyDescent="0.25">
      <c r="A141" s="66" t="str">
        <f t="shared" ref="A141" si="86">C141&amp;"_"&amp;E141</f>
        <v>EF_N2O_Grazing_Non-dairy cattle</v>
      </c>
      <c r="B141" s="2"/>
      <c r="C141" s="42" t="s">
        <v>755</v>
      </c>
      <c r="D141" s="77" t="str">
        <f ca="1">VLOOKUP(A141,Parameters,4,0)</f>
        <v>N2O-N</v>
      </c>
      <c r="E141" s="46" t="str">
        <f t="shared" ref="E141:E145" si="87">$A$1</f>
        <v>Non-dairy cattle</v>
      </c>
      <c r="F141" s="77" t="str">
        <f ca="1">VLOOKUP(A141,Parameters,6,0)</f>
        <v>kg N2O-N/kg N input</v>
      </c>
      <c r="G141" s="176"/>
      <c r="H141" s="56">
        <f ca="1">INDEX(Parameters,MATCH($A141,Parameters!$A:$A,0),MATCH(H$3,Parameters!$8:$8,0))</f>
        <v>0.02</v>
      </c>
      <c r="I141" s="56">
        <f ca="1">INDEX(Parameters,MATCH($A141,Parameters!$A:$A,0),MATCH(I$3,Parameters!$8:$8,0))</f>
        <v>0.02</v>
      </c>
      <c r="J141" s="56">
        <f ca="1">INDEX(Parameters,MATCH($A141,Parameters!$A:$A,0),MATCH(J$3,Parameters!$8:$8,0))</f>
        <v>0.02</v>
      </c>
      <c r="K141" s="56">
        <f ca="1">INDEX(Parameters,MATCH($A141,Parameters!$A:$A,0),MATCH(K$3,Parameters!$8:$8,0))</f>
        <v>0.02</v>
      </c>
      <c r="L141" s="56">
        <f ca="1">INDEX(Parameters,MATCH($A141,Parameters!$A:$A,0),MATCH(L$3,Parameters!$8:$8,0))</f>
        <v>0.02</v>
      </c>
      <c r="M141" s="56">
        <f ca="1">INDEX(Parameters,MATCH($A141,Parameters!$A:$A,0),MATCH(M$3,Parameters!$8:$8,0))</f>
        <v>0.02</v>
      </c>
      <c r="N141" s="56">
        <f ca="1">INDEX(Parameters,MATCH($A141,Parameters!$A:$A,0),MATCH(N$3,Parameters!$8:$8,0))</f>
        <v>0.02</v>
      </c>
      <c r="O141" s="56">
        <f ca="1">INDEX(Parameters,MATCH($A141,Parameters!$A:$A,0),MATCH(O$3,Parameters!$8:$8,0))</f>
        <v>0.02</v>
      </c>
      <c r="P141" s="56">
        <f ca="1">INDEX(Parameters,MATCH($A141,Parameters!$A:$A,0),MATCH(P$3,Parameters!$8:$8,0))</f>
        <v>0.02</v>
      </c>
      <c r="Q141" s="56">
        <f ca="1">INDEX(Parameters,MATCH($A141,Parameters!$A:$A,0),MATCH(Q$3,Parameters!$8:$8,0))</f>
        <v>0.02</v>
      </c>
      <c r="R141" s="56">
        <f ca="1">INDEX(Parameters,MATCH($A141,Parameters!$A:$A,0),MATCH(R$3,Parameters!$8:$8,0))</f>
        <v>0.02</v>
      </c>
      <c r="S141" s="56">
        <f ca="1">INDEX(Parameters,MATCH($A141,Parameters!$A:$A,0),MATCH(S$3,Parameters!$8:$8,0))</f>
        <v>0.02</v>
      </c>
      <c r="T141" s="56">
        <f ca="1">INDEX(Parameters,MATCH($A141,Parameters!$A:$A,0),MATCH(T$3,Parameters!$8:$8,0))</f>
        <v>0.02</v>
      </c>
      <c r="U141" s="56">
        <f ca="1">INDEX(Parameters,MATCH($A141,Parameters!$A:$A,0),MATCH(U$3,Parameters!$8:$8,0))</f>
        <v>0.02</v>
      </c>
      <c r="V141" s="56">
        <f ca="1">INDEX(Parameters,MATCH($A141,Parameters!$A:$A,0),MATCH(V$3,Parameters!$8:$8,0))</f>
        <v>0.02</v>
      </c>
      <c r="W141" s="56">
        <f ca="1">INDEX(Parameters,MATCH($A141,Parameters!$A:$A,0),MATCH(W$3,Parameters!$8:$8,0))</f>
        <v>0.02</v>
      </c>
      <c r="X141" s="56">
        <f ca="1">INDEX(Parameters,MATCH($A141,Parameters!$A:$A,0),MATCH(X$3,Parameters!$8:$8,0))</f>
        <v>0.02</v>
      </c>
      <c r="Y141" s="56">
        <f ca="1">INDEX(Parameters,MATCH($A141,Parameters!$A:$A,0),MATCH(Y$3,Parameters!$8:$8,0))</f>
        <v>0.02</v>
      </c>
      <c r="Z141" s="56">
        <f ca="1">INDEX(Parameters,MATCH($A141,Parameters!$A:$A,0),MATCH(Z$3,Parameters!$8:$8,0))</f>
        <v>0.02</v>
      </c>
      <c r="AA141" s="56">
        <f ca="1">INDEX(Parameters,MATCH($A141,Parameters!$A:$A,0),MATCH(AA$3,Parameters!$8:$8,0))</f>
        <v>0.02</v>
      </c>
      <c r="AB141" s="56">
        <f ca="1">INDEX(Parameters,MATCH($A141,Parameters!$A:$A,0),MATCH(AB$3,Parameters!$8:$8,0))</f>
        <v>0.02</v>
      </c>
      <c r="AC141" s="56">
        <f ca="1">INDEX(Parameters,MATCH($A141,Parameters!$A:$A,0),MATCH(AC$3,Parameters!$8:$8,0))</f>
        <v>0.02</v>
      </c>
      <c r="AD141" s="56">
        <f ca="1">INDEX(Parameters,MATCH($A141,Parameters!$A:$A,0),MATCH(AD$3,Parameters!$8:$8,0))</f>
        <v>0.02</v>
      </c>
      <c r="AE141" s="56">
        <f ca="1">INDEX(Parameters,MATCH($A141,Parameters!$A:$A,0),MATCH(AE$3,Parameters!$8:$8,0))</f>
        <v>0.02</v>
      </c>
      <c r="AF141" s="56">
        <f ca="1">INDEX(Parameters,MATCH($A141,Parameters!$A:$A,0),MATCH(AF$3,Parameters!$8:$8,0))</f>
        <v>0.02</v>
      </c>
      <c r="AG141" s="56">
        <f ca="1">INDEX(Parameters,MATCH($A141,Parameters!$A:$A,0),MATCH(AG$3,Parameters!$8:$8,0))</f>
        <v>0.02</v>
      </c>
      <c r="AH141" s="56">
        <f ca="1">INDEX(Parameters,MATCH($A141,Parameters!$A:$A,0),MATCH(AH$3,Parameters!$8:$8,0))</f>
        <v>0.02</v>
      </c>
      <c r="AI141" s="56">
        <f ca="1">INDEX(Parameters,MATCH($A141,Parameters!$A:$A,0),MATCH(AI$3,Parameters!$8:$8,0))</f>
        <v>0.02</v>
      </c>
      <c r="AJ141" s="56">
        <f ca="1">INDEX(Parameters,MATCH($A141,Parameters!$A:$A,0),MATCH(AJ$3,Parameters!$8:$8,0))</f>
        <v>0.02</v>
      </c>
      <c r="AK141" s="56">
        <f ca="1">INDEX(Parameters,MATCH($A141,Parameters!$A:$A,0),MATCH(AK$3,Parameters!$8:$8,0))</f>
        <v>0.02</v>
      </c>
      <c r="AL141" s="56">
        <f ca="1">INDEX(Parameters,MATCH($A141,Parameters!$A:$A,0),MATCH(AL$3,Parameters!$8:$8,0))</f>
        <v>0.02</v>
      </c>
      <c r="AM141" s="56"/>
      <c r="AN141" s="56"/>
      <c r="AO141" s="56"/>
      <c r="AP141" s="56"/>
      <c r="AQ141" s="56"/>
    </row>
    <row r="142" spans="1:43" x14ac:dyDescent="0.25">
      <c r="A142" s="89" t="s">
        <v>303</v>
      </c>
      <c r="B142" s="2"/>
      <c r="C142" s="99" t="s">
        <v>342</v>
      </c>
      <c r="D142" s="25" t="s">
        <v>350</v>
      </c>
      <c r="E142" s="46" t="str">
        <f t="shared" si="87"/>
        <v>Non-dairy cattle</v>
      </c>
      <c r="F142" s="25" t="s">
        <v>183</v>
      </c>
      <c r="G142" s="175"/>
      <c r="H142" s="56" t="e" cm="1">
        <f t="array" aca="1" ref="H142" ca="1">VLOOKUP($A142,$A$12:$BA$1013,H$3-($H$3-8),0)*H141</f>
        <v>#VALUE!</v>
      </c>
      <c r="I142" s="56" t="e" cm="1">
        <f t="array" aca="1" ref="I142" ca="1">VLOOKUP($A142,$A$12:$BA$1013,I$3-($H$3-8),0)*I141</f>
        <v>#VALUE!</v>
      </c>
      <c r="J142" s="56" t="e" cm="1">
        <f t="array" aca="1" ref="J142" ca="1">VLOOKUP($A142,$A$12:$BA$1013,J$3-($H$3-8),0)*J141</f>
        <v>#VALUE!</v>
      </c>
      <c r="K142" s="56" t="e" cm="1">
        <f t="array" aca="1" ref="K142" ca="1">VLOOKUP($A142,$A$12:$BA$1013,K$3-($H$3-8),0)*K141</f>
        <v>#VALUE!</v>
      </c>
      <c r="L142" s="56" t="e" cm="1">
        <f t="array" aca="1" ref="L142" ca="1">VLOOKUP($A142,$A$12:$BA$1013,L$3-($H$3-8),0)*L141</f>
        <v>#VALUE!</v>
      </c>
      <c r="M142" s="56" t="e" cm="1">
        <f t="array" aca="1" ref="M142" ca="1">VLOOKUP($A142,$A$12:$BA$1013,M$3-($H$3-8),0)*M141</f>
        <v>#VALUE!</v>
      </c>
      <c r="N142" s="56" t="e" cm="1">
        <f t="array" aca="1" ref="N142" ca="1">VLOOKUP($A142,$A$12:$BA$1013,N$3-($H$3-8),0)*N141</f>
        <v>#VALUE!</v>
      </c>
      <c r="O142" s="56" t="e" cm="1">
        <f t="array" aca="1" ref="O142" ca="1">VLOOKUP($A142,$A$12:$BA$1013,O$3-($H$3-8),0)*O141</f>
        <v>#VALUE!</v>
      </c>
      <c r="P142" s="56" t="e" cm="1">
        <f t="array" aca="1" ref="P142" ca="1">VLOOKUP($A142,$A$12:$BA$1013,P$3-($H$3-8),0)*P141</f>
        <v>#VALUE!</v>
      </c>
      <c r="Q142" s="56" t="e" cm="1">
        <f t="array" aca="1" ref="Q142" ca="1">VLOOKUP($A142,$A$12:$BA$1013,Q$3-($H$3-8),0)*Q141</f>
        <v>#VALUE!</v>
      </c>
      <c r="R142" s="56" t="e" cm="1">
        <f t="array" aca="1" ref="R142" ca="1">VLOOKUP($A142,$A$12:$BA$1013,R$3-($H$3-8),0)*R141</f>
        <v>#VALUE!</v>
      </c>
      <c r="S142" s="56" t="e" cm="1">
        <f t="array" aca="1" ref="S142" ca="1">VLOOKUP($A142,$A$12:$BA$1013,S$3-($H$3-8),0)*S141</f>
        <v>#VALUE!</v>
      </c>
      <c r="T142" s="56" t="e" cm="1">
        <f t="array" aca="1" ref="T142" ca="1">VLOOKUP($A142,$A$12:$BA$1013,T$3-($H$3-8),0)*T141</f>
        <v>#VALUE!</v>
      </c>
      <c r="U142" s="56" t="e" cm="1">
        <f t="array" aca="1" ref="U142" ca="1">VLOOKUP($A142,$A$12:$BA$1013,U$3-($H$3-8),0)*U141</f>
        <v>#VALUE!</v>
      </c>
      <c r="V142" s="56" t="e" cm="1">
        <f t="array" aca="1" ref="V142" ca="1">VLOOKUP($A142,$A$12:$BA$1013,V$3-($H$3-8),0)*V141</f>
        <v>#VALUE!</v>
      </c>
      <c r="W142" s="56" t="e" cm="1">
        <f t="array" aca="1" ref="W142" ca="1">VLOOKUP($A142,$A$12:$BA$1013,W$3-($H$3-8),0)*W141</f>
        <v>#VALUE!</v>
      </c>
      <c r="X142" s="56" t="e" cm="1">
        <f t="array" aca="1" ref="X142" ca="1">VLOOKUP($A142,$A$12:$BA$1013,X$3-($H$3-8),0)*X141</f>
        <v>#VALUE!</v>
      </c>
      <c r="Y142" s="56" t="e" cm="1">
        <f t="array" aca="1" ref="Y142" ca="1">VLOOKUP($A142,$A$12:$BA$1013,Y$3-($H$3-8),0)*Y141</f>
        <v>#VALUE!</v>
      </c>
      <c r="Z142" s="56" t="e" cm="1">
        <f t="array" aca="1" ref="Z142" ca="1">VLOOKUP($A142,$A$12:$BA$1013,Z$3-($H$3-8),0)*Z141</f>
        <v>#VALUE!</v>
      </c>
      <c r="AA142" s="56" t="e" cm="1">
        <f t="array" aca="1" ref="AA142" ca="1">VLOOKUP($A142,$A$12:$BA$1013,AA$3-($H$3-8),0)*AA141</f>
        <v>#VALUE!</v>
      </c>
      <c r="AB142" s="56" t="e" cm="1">
        <f t="array" aca="1" ref="AB142" ca="1">VLOOKUP($A142,$A$12:$BA$1013,AB$3-($H$3-8),0)*AB141</f>
        <v>#VALUE!</v>
      </c>
      <c r="AC142" s="56" t="e" cm="1">
        <f t="array" aca="1" ref="AC142" ca="1">VLOOKUP($A142,$A$12:$BA$1013,AC$3-($H$3-8),0)*AC141</f>
        <v>#VALUE!</v>
      </c>
      <c r="AD142" s="56" t="e" cm="1">
        <f t="array" aca="1" ref="AD142" ca="1">VLOOKUP($A142,$A$12:$BA$1013,AD$3-($H$3-8),0)*AD141</f>
        <v>#VALUE!</v>
      </c>
      <c r="AE142" s="56" t="e" cm="1">
        <f t="array" aca="1" ref="AE142" ca="1">VLOOKUP($A142,$A$12:$BA$1013,AE$3-($H$3-8),0)*AE141</f>
        <v>#VALUE!</v>
      </c>
      <c r="AF142" s="56" t="e" cm="1">
        <f t="array" aca="1" ref="AF142" ca="1">VLOOKUP($A142,$A$12:$BA$1013,AF$3-($H$3-8),0)*AF141</f>
        <v>#VALUE!</v>
      </c>
      <c r="AG142" s="56" t="e" cm="1">
        <f t="array" aca="1" ref="AG142" ca="1">VLOOKUP($A142,$A$12:$BA$1013,AG$3-($H$3-8),0)*AG141</f>
        <v>#VALUE!</v>
      </c>
      <c r="AH142" s="56" t="e" cm="1">
        <f t="array" aca="1" ref="AH142" ca="1">VLOOKUP($A142,$A$12:$BA$1013,AH$3-($H$3-8),0)*AH141</f>
        <v>#VALUE!</v>
      </c>
      <c r="AI142" s="56" t="e" cm="1">
        <f t="array" aca="1" ref="AI142" ca="1">VLOOKUP($A142,$A$12:$BA$1013,AI$3-($H$3-8),0)*AI141</f>
        <v>#VALUE!</v>
      </c>
      <c r="AJ142" s="56" t="e" cm="1">
        <f t="array" aca="1" ref="AJ142" ca="1">VLOOKUP($A142,$A$12:$BA$1013,AJ$3-($H$3-8),0)*AJ141</f>
        <v>#VALUE!</v>
      </c>
      <c r="AK142" s="56" t="e" cm="1">
        <f t="array" aca="1" ref="AK142" ca="1">VLOOKUP($A142,$A$12:$BA$1013,AK$3-($H$3-8),0)*AK141</f>
        <v>#VALUE!</v>
      </c>
      <c r="AL142" s="56" t="e" cm="1">
        <f t="array" aca="1" ref="AL142" ca="1">VLOOKUP($A142,$A$12:$BA$1013,AL$3-($H$3-8),0)*AL141</f>
        <v>#VALUE!</v>
      </c>
      <c r="AM142" s="56"/>
      <c r="AN142" s="56"/>
      <c r="AO142" s="56"/>
      <c r="AP142" s="56"/>
      <c r="AQ142" s="56"/>
    </row>
    <row r="143" spans="1:43" x14ac:dyDescent="0.25">
      <c r="A143" s="89"/>
      <c r="B143" s="2" t="s">
        <v>341</v>
      </c>
      <c r="C143" s="34" t="s">
        <v>343</v>
      </c>
      <c r="D143" s="53" t="s">
        <v>130</v>
      </c>
      <c r="E143" s="54" t="str">
        <f t="shared" si="87"/>
        <v>Non-dairy cattle</v>
      </c>
      <c r="F143" s="53" t="s">
        <v>225</v>
      </c>
      <c r="G143" s="181"/>
      <c r="H143" s="70" t="e">
        <f ca="1">H142*Parameters!K$12</f>
        <v>#VALUE!</v>
      </c>
      <c r="I143" s="70" t="e">
        <f ca="1">I142*Parameters!L$12</f>
        <v>#VALUE!</v>
      </c>
      <c r="J143" s="70" t="e">
        <f ca="1">J142*Parameters!M$12</f>
        <v>#VALUE!</v>
      </c>
      <c r="K143" s="70" t="e">
        <f ca="1">K142*Parameters!N$12</f>
        <v>#VALUE!</v>
      </c>
      <c r="L143" s="70" t="e">
        <f ca="1">L142*Parameters!O$12</f>
        <v>#VALUE!</v>
      </c>
      <c r="M143" s="70" t="e">
        <f ca="1">M142*Parameters!P$12</f>
        <v>#VALUE!</v>
      </c>
      <c r="N143" s="70" t="e">
        <f ca="1">N142*Parameters!Q$12</f>
        <v>#VALUE!</v>
      </c>
      <c r="O143" s="70" t="e">
        <f ca="1">O142*Parameters!R$12</f>
        <v>#VALUE!</v>
      </c>
      <c r="P143" s="70" t="e">
        <f ca="1">P142*Parameters!S$12</f>
        <v>#VALUE!</v>
      </c>
      <c r="Q143" s="70" t="e">
        <f ca="1">Q142*Parameters!T$12</f>
        <v>#VALUE!</v>
      </c>
      <c r="R143" s="70" t="e">
        <f ca="1">R142*Parameters!U$12</f>
        <v>#VALUE!</v>
      </c>
      <c r="S143" s="70" t="e">
        <f ca="1">S142*Parameters!V$12</f>
        <v>#VALUE!</v>
      </c>
      <c r="T143" s="70" t="e">
        <f ca="1">T142*Parameters!W$12</f>
        <v>#VALUE!</v>
      </c>
      <c r="U143" s="70" t="e">
        <f ca="1">U142*Parameters!X$12</f>
        <v>#VALUE!</v>
      </c>
      <c r="V143" s="70" t="e">
        <f ca="1">V142*Parameters!Y$12</f>
        <v>#VALUE!</v>
      </c>
      <c r="W143" s="70" t="e">
        <f ca="1">W142*Parameters!Z$12</f>
        <v>#VALUE!</v>
      </c>
      <c r="X143" s="70" t="e">
        <f ca="1">X142*Parameters!AA$12</f>
        <v>#VALUE!</v>
      </c>
      <c r="Y143" s="70" t="e">
        <f ca="1">Y142*Parameters!AB$12</f>
        <v>#VALUE!</v>
      </c>
      <c r="Z143" s="70" t="e">
        <f ca="1">Z142*Parameters!AC$12</f>
        <v>#VALUE!</v>
      </c>
      <c r="AA143" s="70" t="e">
        <f ca="1">AA142*Parameters!AD$12</f>
        <v>#VALUE!</v>
      </c>
      <c r="AB143" s="70" t="e">
        <f ca="1">AB142*Parameters!AE$12</f>
        <v>#VALUE!</v>
      </c>
      <c r="AC143" s="70" t="e">
        <f ca="1">AC142*Parameters!AF$12</f>
        <v>#VALUE!</v>
      </c>
      <c r="AD143" s="70" t="e">
        <f ca="1">AD142*Parameters!AG$12</f>
        <v>#VALUE!</v>
      </c>
      <c r="AE143" s="70" t="e">
        <f ca="1">AE142*Parameters!AH$12</f>
        <v>#VALUE!</v>
      </c>
      <c r="AF143" s="70" t="e">
        <f ca="1">AF142*Parameters!AI$12</f>
        <v>#VALUE!</v>
      </c>
      <c r="AG143" s="70" t="e">
        <f ca="1">AG142*Parameters!AJ$12</f>
        <v>#VALUE!</v>
      </c>
      <c r="AH143" s="70" t="e">
        <f ca="1">AH142*Parameters!AK$12</f>
        <v>#VALUE!</v>
      </c>
      <c r="AI143" s="70" t="e">
        <f ca="1">AI142*Parameters!AL$12</f>
        <v>#VALUE!</v>
      </c>
      <c r="AJ143" s="70" t="e">
        <f ca="1">AJ142*Parameters!AM$12</f>
        <v>#VALUE!</v>
      </c>
      <c r="AK143" s="70" t="e">
        <f ca="1">AK142*Parameters!AN$12</f>
        <v>#VALUE!</v>
      </c>
      <c r="AL143" s="70" t="e">
        <f ca="1">AL142*Parameters!AO$12</f>
        <v>#VALUE!</v>
      </c>
      <c r="AM143" s="70"/>
      <c r="AN143" s="70"/>
      <c r="AO143" s="70"/>
      <c r="AP143" s="70"/>
      <c r="AQ143" s="70"/>
    </row>
    <row r="144" spans="1:43" x14ac:dyDescent="0.25">
      <c r="A144" s="66" t="str">
        <f>C144</f>
        <v>EF_NO_Managed_Soils_Excreta</v>
      </c>
      <c r="B144" s="2"/>
      <c r="C144" s="42" t="s">
        <v>338</v>
      </c>
      <c r="D144" s="77" t="str">
        <f ca="1">VLOOKUP(A144,Parameters,4,0)</f>
        <v>NO</v>
      </c>
      <c r="E144" s="46" t="str">
        <f t="shared" si="87"/>
        <v>Non-dairy cattle</v>
      </c>
      <c r="F144" s="77" t="str">
        <f ca="1">VLOOKUP(A144,Parameters,6,0)</f>
        <v>kg NO2/kg N input</v>
      </c>
      <c r="G144" s="176"/>
      <c r="H144" s="56">
        <f ca="1">INDEX(Parameters,MATCH($A144,Parameters!$A:$A,0),MATCH(H$3,Parameters!$8:$8,0))</f>
        <v>0.04</v>
      </c>
      <c r="I144" s="56">
        <f ca="1">INDEX(Parameters,MATCH($A144,Parameters!$A:$A,0),MATCH(I$3,Parameters!$8:$8,0))</f>
        <v>0.04</v>
      </c>
      <c r="J144" s="56">
        <f ca="1">INDEX(Parameters,MATCH($A144,Parameters!$A:$A,0),MATCH(J$3,Parameters!$8:$8,0))</f>
        <v>0.04</v>
      </c>
      <c r="K144" s="56">
        <f ca="1">INDEX(Parameters,MATCH($A144,Parameters!$A:$A,0),MATCH(K$3,Parameters!$8:$8,0))</f>
        <v>0.04</v>
      </c>
      <c r="L144" s="56">
        <f ca="1">INDEX(Parameters,MATCH($A144,Parameters!$A:$A,0),MATCH(L$3,Parameters!$8:$8,0))</f>
        <v>0.04</v>
      </c>
      <c r="M144" s="56">
        <f ca="1">INDEX(Parameters,MATCH($A144,Parameters!$A:$A,0),MATCH(M$3,Parameters!$8:$8,0))</f>
        <v>0.04</v>
      </c>
      <c r="N144" s="56">
        <f ca="1">INDEX(Parameters,MATCH($A144,Parameters!$A:$A,0),MATCH(N$3,Parameters!$8:$8,0))</f>
        <v>0.04</v>
      </c>
      <c r="O144" s="56">
        <f ca="1">INDEX(Parameters,MATCH($A144,Parameters!$A:$A,0),MATCH(O$3,Parameters!$8:$8,0))</f>
        <v>0.04</v>
      </c>
      <c r="P144" s="56">
        <f ca="1">INDEX(Parameters,MATCH($A144,Parameters!$A:$A,0),MATCH(P$3,Parameters!$8:$8,0))</f>
        <v>0.04</v>
      </c>
      <c r="Q144" s="56">
        <f ca="1">INDEX(Parameters,MATCH($A144,Parameters!$A:$A,0),MATCH(Q$3,Parameters!$8:$8,0))</f>
        <v>0.04</v>
      </c>
      <c r="R144" s="56">
        <f ca="1">INDEX(Parameters,MATCH($A144,Parameters!$A:$A,0),MATCH(R$3,Parameters!$8:$8,0))</f>
        <v>0.04</v>
      </c>
      <c r="S144" s="56">
        <f ca="1">INDEX(Parameters,MATCH($A144,Parameters!$A:$A,0),MATCH(S$3,Parameters!$8:$8,0))</f>
        <v>0.04</v>
      </c>
      <c r="T144" s="56">
        <f ca="1">INDEX(Parameters,MATCH($A144,Parameters!$A:$A,0),MATCH(T$3,Parameters!$8:$8,0))</f>
        <v>0.04</v>
      </c>
      <c r="U144" s="56">
        <f ca="1">INDEX(Parameters,MATCH($A144,Parameters!$A:$A,0),MATCH(U$3,Parameters!$8:$8,0))</f>
        <v>0.04</v>
      </c>
      <c r="V144" s="56">
        <f ca="1">INDEX(Parameters,MATCH($A144,Parameters!$A:$A,0),MATCH(V$3,Parameters!$8:$8,0))</f>
        <v>0.04</v>
      </c>
      <c r="W144" s="56">
        <f ca="1">INDEX(Parameters,MATCH($A144,Parameters!$A:$A,0),MATCH(W$3,Parameters!$8:$8,0))</f>
        <v>0.04</v>
      </c>
      <c r="X144" s="56">
        <f ca="1">INDEX(Parameters,MATCH($A144,Parameters!$A:$A,0),MATCH(X$3,Parameters!$8:$8,0))</f>
        <v>0.04</v>
      </c>
      <c r="Y144" s="56">
        <f ca="1">INDEX(Parameters,MATCH($A144,Parameters!$A:$A,0),MATCH(Y$3,Parameters!$8:$8,0))</f>
        <v>0.04</v>
      </c>
      <c r="Z144" s="56">
        <f ca="1">INDEX(Parameters,MATCH($A144,Parameters!$A:$A,0),MATCH(Z$3,Parameters!$8:$8,0))</f>
        <v>0.04</v>
      </c>
      <c r="AA144" s="56">
        <f ca="1">INDEX(Parameters,MATCH($A144,Parameters!$A:$A,0),MATCH(AA$3,Parameters!$8:$8,0))</f>
        <v>0.04</v>
      </c>
      <c r="AB144" s="56">
        <f ca="1">INDEX(Parameters,MATCH($A144,Parameters!$A:$A,0),MATCH(AB$3,Parameters!$8:$8,0))</f>
        <v>0.04</v>
      </c>
      <c r="AC144" s="56">
        <f ca="1">INDEX(Parameters,MATCH($A144,Parameters!$A:$A,0),MATCH(AC$3,Parameters!$8:$8,0))</f>
        <v>0.04</v>
      </c>
      <c r="AD144" s="56">
        <f ca="1">INDEX(Parameters,MATCH($A144,Parameters!$A:$A,0),MATCH(AD$3,Parameters!$8:$8,0))</f>
        <v>0.04</v>
      </c>
      <c r="AE144" s="56">
        <f ca="1">INDEX(Parameters,MATCH($A144,Parameters!$A:$A,0),MATCH(AE$3,Parameters!$8:$8,0))</f>
        <v>0.04</v>
      </c>
      <c r="AF144" s="56">
        <f ca="1">INDEX(Parameters,MATCH($A144,Parameters!$A:$A,0),MATCH(AF$3,Parameters!$8:$8,0))</f>
        <v>0.04</v>
      </c>
      <c r="AG144" s="56">
        <f ca="1">INDEX(Parameters,MATCH($A144,Parameters!$A:$A,0),MATCH(AG$3,Parameters!$8:$8,0))</f>
        <v>0.04</v>
      </c>
      <c r="AH144" s="56">
        <f ca="1">INDEX(Parameters,MATCH($A144,Parameters!$A:$A,0),MATCH(AH$3,Parameters!$8:$8,0))</f>
        <v>0.04</v>
      </c>
      <c r="AI144" s="56">
        <f ca="1">INDEX(Parameters,MATCH($A144,Parameters!$A:$A,0),MATCH(AI$3,Parameters!$8:$8,0))</f>
        <v>0.04</v>
      </c>
      <c r="AJ144" s="56">
        <f ca="1">INDEX(Parameters,MATCH($A144,Parameters!$A:$A,0),MATCH(AJ$3,Parameters!$8:$8,0))</f>
        <v>0.04</v>
      </c>
      <c r="AK144" s="56">
        <f ca="1">INDEX(Parameters,MATCH($A144,Parameters!$A:$A,0),MATCH(AK$3,Parameters!$8:$8,0))</f>
        <v>0.04</v>
      </c>
      <c r="AL144" s="56">
        <f ca="1">INDEX(Parameters,MATCH($A144,Parameters!$A:$A,0),MATCH(AL$3,Parameters!$8:$8,0))</f>
        <v>0.04</v>
      </c>
      <c r="AM144" s="56"/>
      <c r="AN144" s="56"/>
      <c r="AO144" s="56"/>
      <c r="AP144" s="56"/>
      <c r="AQ144" s="56"/>
    </row>
    <row r="145" spans="1:43" x14ac:dyDescent="0.25">
      <c r="A145" s="384" t="s">
        <v>713</v>
      </c>
      <c r="B145" s="34" t="s">
        <v>341</v>
      </c>
      <c r="C145" s="34" t="s">
        <v>344</v>
      </c>
      <c r="D145" s="53" t="s">
        <v>76</v>
      </c>
      <c r="E145" s="54" t="str">
        <f t="shared" si="87"/>
        <v>Non-dairy cattle</v>
      </c>
      <c r="F145" s="53" t="s">
        <v>752</v>
      </c>
      <c r="G145" s="181"/>
      <c r="H145" s="70" t="e" cm="1">
        <f t="array" aca="1" ref="H145" ca="1">VLOOKUP($A145,$A$12:$BA$1013,H$3-($H$3-8),0)*H144</f>
        <v>#VALUE!</v>
      </c>
      <c r="I145" s="70" t="e" cm="1">
        <f t="array" aca="1" ref="I145" ca="1">VLOOKUP($A145,$A$12:$BA$1013,I$3-($H$3-8),0)*I144</f>
        <v>#VALUE!</v>
      </c>
      <c r="J145" s="70" t="e" cm="1">
        <f t="array" aca="1" ref="J145" ca="1">VLOOKUP($A145,$A$12:$BA$1013,J$3-($H$3-8),0)*J144</f>
        <v>#VALUE!</v>
      </c>
      <c r="K145" s="70" t="e" cm="1">
        <f t="array" aca="1" ref="K145" ca="1">VLOOKUP($A145,$A$12:$BA$1013,K$3-($H$3-8),0)*K144</f>
        <v>#VALUE!</v>
      </c>
      <c r="L145" s="70" t="e" cm="1">
        <f t="array" aca="1" ref="L145" ca="1">VLOOKUP($A145,$A$12:$BA$1013,L$3-($H$3-8),0)*L144</f>
        <v>#VALUE!</v>
      </c>
      <c r="M145" s="70" t="e" cm="1">
        <f t="array" aca="1" ref="M145" ca="1">VLOOKUP($A145,$A$12:$BA$1013,M$3-($H$3-8),0)*M144</f>
        <v>#VALUE!</v>
      </c>
      <c r="N145" s="70" t="e" cm="1">
        <f t="array" aca="1" ref="N145" ca="1">VLOOKUP($A145,$A$12:$BA$1013,N$3-($H$3-8),0)*N144</f>
        <v>#VALUE!</v>
      </c>
      <c r="O145" s="70" t="e" cm="1">
        <f t="array" aca="1" ref="O145" ca="1">VLOOKUP($A145,$A$12:$BA$1013,O$3-($H$3-8),0)*O144</f>
        <v>#VALUE!</v>
      </c>
      <c r="P145" s="70" t="e" cm="1">
        <f t="array" aca="1" ref="P145" ca="1">VLOOKUP($A145,$A$12:$BA$1013,P$3-($H$3-8),0)*P144</f>
        <v>#VALUE!</v>
      </c>
      <c r="Q145" s="70" t="e" cm="1">
        <f t="array" aca="1" ref="Q145" ca="1">VLOOKUP($A145,$A$12:$BA$1013,Q$3-($H$3-8),0)*Q144</f>
        <v>#VALUE!</v>
      </c>
      <c r="R145" s="70" t="e" cm="1">
        <f t="array" aca="1" ref="R145" ca="1">VLOOKUP($A145,$A$12:$BA$1013,R$3-($H$3-8),0)*R144</f>
        <v>#VALUE!</v>
      </c>
      <c r="S145" s="70" t="e" cm="1">
        <f t="array" aca="1" ref="S145" ca="1">VLOOKUP($A145,$A$12:$BA$1013,S$3-($H$3-8),0)*S144</f>
        <v>#VALUE!</v>
      </c>
      <c r="T145" s="70" t="e" cm="1">
        <f t="array" aca="1" ref="T145" ca="1">VLOOKUP($A145,$A$12:$BA$1013,T$3-($H$3-8),0)*T144</f>
        <v>#VALUE!</v>
      </c>
      <c r="U145" s="70" t="e" cm="1">
        <f t="array" aca="1" ref="U145" ca="1">VLOOKUP($A145,$A$12:$BA$1013,U$3-($H$3-8),0)*U144</f>
        <v>#VALUE!</v>
      </c>
      <c r="V145" s="70" t="e" cm="1">
        <f t="array" aca="1" ref="V145" ca="1">VLOOKUP($A145,$A$12:$BA$1013,V$3-($H$3-8),0)*V144</f>
        <v>#VALUE!</v>
      </c>
      <c r="W145" s="70" t="e" cm="1">
        <f t="array" aca="1" ref="W145" ca="1">VLOOKUP($A145,$A$12:$BA$1013,W$3-($H$3-8),0)*W144</f>
        <v>#VALUE!</v>
      </c>
      <c r="X145" s="70" t="e" cm="1">
        <f t="array" aca="1" ref="X145" ca="1">VLOOKUP($A145,$A$12:$BA$1013,X$3-($H$3-8),0)*X144</f>
        <v>#VALUE!</v>
      </c>
      <c r="Y145" s="70" t="e" cm="1">
        <f t="array" aca="1" ref="Y145" ca="1">VLOOKUP($A145,$A$12:$BA$1013,Y$3-($H$3-8),0)*Y144</f>
        <v>#VALUE!</v>
      </c>
      <c r="Z145" s="70" t="e" cm="1">
        <f t="array" aca="1" ref="Z145" ca="1">VLOOKUP($A145,$A$12:$BA$1013,Z$3-($H$3-8),0)*Z144</f>
        <v>#VALUE!</v>
      </c>
      <c r="AA145" s="70" t="e" cm="1">
        <f t="array" aca="1" ref="AA145" ca="1">VLOOKUP($A145,$A$12:$BA$1013,AA$3-($H$3-8),0)*AA144</f>
        <v>#VALUE!</v>
      </c>
      <c r="AB145" s="70" t="e" cm="1">
        <f t="array" aca="1" ref="AB145" ca="1">VLOOKUP($A145,$A$12:$BA$1013,AB$3-($H$3-8),0)*AB144</f>
        <v>#VALUE!</v>
      </c>
      <c r="AC145" s="70" t="e" cm="1">
        <f t="array" aca="1" ref="AC145" ca="1">VLOOKUP($A145,$A$12:$BA$1013,AC$3-($H$3-8),0)*AC144</f>
        <v>#VALUE!</v>
      </c>
      <c r="AD145" s="70" t="e" cm="1">
        <f t="array" aca="1" ref="AD145" ca="1">VLOOKUP($A145,$A$12:$BA$1013,AD$3-($H$3-8),0)*AD144</f>
        <v>#VALUE!</v>
      </c>
      <c r="AE145" s="70" t="e" cm="1">
        <f t="array" aca="1" ref="AE145" ca="1">VLOOKUP($A145,$A$12:$BA$1013,AE$3-($H$3-8),0)*AE144</f>
        <v>#VALUE!</v>
      </c>
      <c r="AF145" s="70" t="e" cm="1">
        <f t="array" aca="1" ref="AF145" ca="1">VLOOKUP($A145,$A$12:$BA$1013,AF$3-($H$3-8),0)*AF144</f>
        <v>#VALUE!</v>
      </c>
      <c r="AG145" s="70" t="e" cm="1">
        <f t="array" aca="1" ref="AG145" ca="1">VLOOKUP($A145,$A$12:$BA$1013,AG$3-($H$3-8),0)*AG144</f>
        <v>#VALUE!</v>
      </c>
      <c r="AH145" s="70" t="e" cm="1">
        <f t="array" aca="1" ref="AH145" ca="1">VLOOKUP($A145,$A$12:$BA$1013,AH$3-($H$3-8),0)*AH144</f>
        <v>#VALUE!</v>
      </c>
      <c r="AI145" s="70" t="e" cm="1">
        <f t="array" aca="1" ref="AI145" ca="1">VLOOKUP($A145,$A$12:$BA$1013,AI$3-($H$3-8),0)*AI144</f>
        <v>#VALUE!</v>
      </c>
      <c r="AJ145" s="70" t="e" cm="1">
        <f t="array" aca="1" ref="AJ145" ca="1">VLOOKUP($A145,$A$12:$BA$1013,AJ$3-($H$3-8),0)*AJ144</f>
        <v>#VALUE!</v>
      </c>
      <c r="AK145" s="70" t="e" cm="1">
        <f t="array" aca="1" ref="AK145" ca="1">VLOOKUP($A145,$A$12:$BA$1013,AK$3-($H$3-8),0)*AK144</f>
        <v>#VALUE!</v>
      </c>
      <c r="AL145" s="70" t="e" cm="1">
        <f t="array" aca="1" ref="AL145" ca="1">VLOOKUP($A145,$A$12:$BA$1013,AL$3-($H$3-8),0)*AL144</f>
        <v>#VALUE!</v>
      </c>
      <c r="AM145" s="70"/>
      <c r="AN145" s="70"/>
      <c r="AO145" s="70"/>
      <c r="AP145" s="70"/>
      <c r="AQ145" s="70"/>
    </row>
    <row r="146" spans="1:43" ht="15.75" x14ac:dyDescent="0.25">
      <c r="A146" s="65" t="s">
        <v>72</v>
      </c>
      <c r="B146" s="145" t="s">
        <v>714</v>
      </c>
      <c r="C146" s="32"/>
      <c r="D146" s="32"/>
      <c r="E146" s="32"/>
      <c r="F146" s="32"/>
      <c r="G146" s="222"/>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row>
    <row r="147" spans="1:43" ht="18" x14ac:dyDescent="0.35">
      <c r="A147" s="495" t="s">
        <v>330</v>
      </c>
      <c r="B147" s="495"/>
      <c r="C147" s="495"/>
      <c r="D147" s="495"/>
      <c r="E147" s="495"/>
      <c r="F147" s="495"/>
      <c r="G147" s="495"/>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row>
    <row r="148" spans="1:43" x14ac:dyDescent="0.25">
      <c r="A148" s="89" t="s">
        <v>306</v>
      </c>
      <c r="B148" s="52"/>
      <c r="C148" s="12" t="s">
        <v>443</v>
      </c>
      <c r="D148" s="25" t="s">
        <v>53</v>
      </c>
      <c r="E148" s="46" t="str">
        <f t="shared" ref="E148:E181" si="88">$A$1</f>
        <v>Non-dairy cattle</v>
      </c>
      <c r="F148" s="25" t="s">
        <v>224</v>
      </c>
      <c r="G148" s="175"/>
      <c r="H148" s="56" t="e" cm="1">
        <f t="array" aca="1" ref="H148" ca="1">VLOOKUP($A148,$A$12:$BA$1013,H$3-($H$3-8),0)*Parameters!$K$13</f>
        <v>#VALUE!</v>
      </c>
      <c r="I148" s="56" t="e" cm="1">
        <f t="array" aca="1" ref="I148" ca="1">VLOOKUP($A148,$A$12:$BA$1013,I$3-($H$3-8),0)*Parameters!$K$13</f>
        <v>#VALUE!</v>
      </c>
      <c r="J148" s="56" t="e" cm="1">
        <f t="array" aca="1" ref="J148" ca="1">VLOOKUP($A148,$A$12:$BA$1013,J$3-($H$3-8),0)*Parameters!$K$13</f>
        <v>#VALUE!</v>
      </c>
      <c r="K148" s="56" t="e" cm="1">
        <f t="array" aca="1" ref="K148" ca="1">VLOOKUP($A148,$A$12:$BA$1013,K$3-($H$3-8),0)*Parameters!$K$13</f>
        <v>#VALUE!</v>
      </c>
      <c r="L148" s="56" t="e" cm="1">
        <f t="array" aca="1" ref="L148" ca="1">VLOOKUP($A148,$A$12:$BA$1013,L$3-($H$3-8),0)*Parameters!$K$13</f>
        <v>#VALUE!</v>
      </c>
      <c r="M148" s="56" t="e" cm="1">
        <f t="array" aca="1" ref="M148" ca="1">VLOOKUP($A148,$A$12:$BA$1013,M$3-($H$3-8),0)*Parameters!$K$13</f>
        <v>#VALUE!</v>
      </c>
      <c r="N148" s="56" t="e" cm="1">
        <f t="array" aca="1" ref="N148" ca="1">VLOOKUP($A148,$A$12:$BA$1013,N$3-($H$3-8),0)*Parameters!$K$13</f>
        <v>#VALUE!</v>
      </c>
      <c r="O148" s="56" t="e" cm="1">
        <f t="array" aca="1" ref="O148" ca="1">VLOOKUP($A148,$A$12:$BA$1013,O$3-($H$3-8),0)*Parameters!$K$13</f>
        <v>#VALUE!</v>
      </c>
      <c r="P148" s="56" t="e" cm="1">
        <f t="array" aca="1" ref="P148" ca="1">VLOOKUP($A148,$A$12:$BA$1013,P$3-($H$3-8),0)*Parameters!$K$13</f>
        <v>#VALUE!</v>
      </c>
      <c r="Q148" s="56" t="e" cm="1">
        <f t="array" aca="1" ref="Q148" ca="1">VLOOKUP($A148,$A$12:$BA$1013,Q$3-($H$3-8),0)*Parameters!$K$13</f>
        <v>#VALUE!</v>
      </c>
      <c r="R148" s="56" t="e" cm="1">
        <f t="array" aca="1" ref="R148" ca="1">VLOOKUP($A148,$A$12:$BA$1013,R$3-($H$3-8),0)*Parameters!$K$13</f>
        <v>#VALUE!</v>
      </c>
      <c r="S148" s="56" t="e" cm="1">
        <f t="array" aca="1" ref="S148" ca="1">VLOOKUP($A148,$A$12:$BA$1013,S$3-($H$3-8),0)*Parameters!$K$13</f>
        <v>#VALUE!</v>
      </c>
      <c r="T148" s="56" t="e" cm="1">
        <f t="array" aca="1" ref="T148" ca="1">VLOOKUP($A148,$A$12:$BA$1013,T$3-($H$3-8),0)*Parameters!$K$13</f>
        <v>#VALUE!</v>
      </c>
      <c r="U148" s="56" t="e" cm="1">
        <f t="array" aca="1" ref="U148" ca="1">VLOOKUP($A148,$A$12:$BA$1013,U$3-($H$3-8),0)*Parameters!$K$13</f>
        <v>#VALUE!</v>
      </c>
      <c r="V148" s="56" t="e" cm="1">
        <f t="array" aca="1" ref="V148" ca="1">VLOOKUP($A148,$A$12:$BA$1013,V$3-($H$3-8),0)*Parameters!$K$13</f>
        <v>#VALUE!</v>
      </c>
      <c r="W148" s="56" t="e" cm="1">
        <f t="array" aca="1" ref="W148" ca="1">VLOOKUP($A148,$A$12:$BA$1013,W$3-($H$3-8),0)*Parameters!$K$13</f>
        <v>#VALUE!</v>
      </c>
      <c r="X148" s="56" t="e" cm="1">
        <f t="array" aca="1" ref="X148" ca="1">VLOOKUP($A148,$A$12:$BA$1013,X$3-($H$3-8),0)*Parameters!$K$13</f>
        <v>#VALUE!</v>
      </c>
      <c r="Y148" s="56" t="e" cm="1">
        <f t="array" aca="1" ref="Y148" ca="1">VLOOKUP($A148,$A$12:$BA$1013,Y$3-($H$3-8),0)*Parameters!$K$13</f>
        <v>#VALUE!</v>
      </c>
      <c r="Z148" s="56" t="e" cm="1">
        <f t="array" aca="1" ref="Z148" ca="1">VLOOKUP($A148,$A$12:$BA$1013,Z$3-($H$3-8),0)*Parameters!$K$13</f>
        <v>#VALUE!</v>
      </c>
      <c r="AA148" s="56" t="e" cm="1">
        <f t="array" aca="1" ref="AA148" ca="1">VLOOKUP($A148,$A$12:$BA$1013,AA$3-($H$3-8),0)*Parameters!$K$13</f>
        <v>#VALUE!</v>
      </c>
      <c r="AB148" s="56" t="e" cm="1">
        <f t="array" aca="1" ref="AB148" ca="1">VLOOKUP($A148,$A$12:$BA$1013,AB$3-($H$3-8),0)*Parameters!$K$13</f>
        <v>#VALUE!</v>
      </c>
      <c r="AC148" s="56" t="e" cm="1">
        <f t="array" aca="1" ref="AC148" ca="1">VLOOKUP($A148,$A$12:$BA$1013,AC$3-($H$3-8),0)*Parameters!$K$13</f>
        <v>#VALUE!</v>
      </c>
      <c r="AD148" s="56" t="e" cm="1">
        <f t="array" aca="1" ref="AD148" ca="1">VLOOKUP($A148,$A$12:$BA$1013,AD$3-($H$3-8),0)*Parameters!$K$13</f>
        <v>#VALUE!</v>
      </c>
      <c r="AE148" s="56" t="e" cm="1">
        <f t="array" aca="1" ref="AE148" ca="1">VLOOKUP($A148,$A$12:$BA$1013,AE$3-($H$3-8),0)*Parameters!$K$13</f>
        <v>#VALUE!</v>
      </c>
      <c r="AF148" s="56" t="e" cm="1">
        <f t="array" aca="1" ref="AF148" ca="1">VLOOKUP($A148,$A$12:$BA$1013,AF$3-($H$3-8),0)*Parameters!$K$13</f>
        <v>#VALUE!</v>
      </c>
      <c r="AG148" s="56" t="e" cm="1">
        <f t="array" aca="1" ref="AG148" ca="1">VLOOKUP($A148,$A$12:$BA$1013,AG$3-($H$3-8),0)*Parameters!$K$13</f>
        <v>#VALUE!</v>
      </c>
      <c r="AH148" s="56" t="e" cm="1">
        <f t="array" aca="1" ref="AH148" ca="1">VLOOKUP($A148,$A$12:$BA$1013,AH$3-($H$3-8),0)*Parameters!$K$13</f>
        <v>#VALUE!</v>
      </c>
      <c r="AI148" s="56" t="e" cm="1">
        <f t="array" aca="1" ref="AI148" ca="1">VLOOKUP($A148,$A$12:$BA$1013,AI$3-($H$3-8),0)*Parameters!$K$13</f>
        <v>#VALUE!</v>
      </c>
      <c r="AJ148" s="56" t="e" cm="1">
        <f t="array" aca="1" ref="AJ148" ca="1">VLOOKUP($A148,$A$12:$BA$1013,AJ$3-($H$3-8),0)*Parameters!$K$13</f>
        <v>#VALUE!</v>
      </c>
      <c r="AK148" s="56" t="e" cm="1">
        <f t="array" aca="1" ref="AK148" ca="1">VLOOKUP($A148,$A$12:$BA$1013,AK$3-($H$3-8),0)*Parameters!$K$13</f>
        <v>#VALUE!</v>
      </c>
      <c r="AL148" s="56" t="e" cm="1">
        <f t="array" aca="1" ref="AL148" ca="1">VLOOKUP($A148,$A$12:$BA$1013,AL$3-($H$3-8),0)*Parameters!$K$13</f>
        <v>#VALUE!</v>
      </c>
      <c r="AM148" s="56"/>
      <c r="AN148" s="56"/>
      <c r="AO148" s="56"/>
      <c r="AP148" s="56"/>
      <c r="AQ148" s="56"/>
    </row>
    <row r="149" spans="1:43" x14ac:dyDescent="0.25">
      <c r="A149" s="102" t="s">
        <v>368</v>
      </c>
      <c r="B149" s="2"/>
      <c r="C149" s="2" t="s">
        <v>444</v>
      </c>
      <c r="D149" s="25" t="s">
        <v>53</v>
      </c>
      <c r="E149" s="46" t="str">
        <f t="shared" si="88"/>
        <v>Non-dairy cattle</v>
      </c>
      <c r="F149" s="25" t="s">
        <v>224</v>
      </c>
      <c r="G149" s="205"/>
      <c r="H149" s="56" t="e" cm="1">
        <f t="array" aca="1" ref="H149" ca="1">VLOOKUP($A149,$A$12:$BA$1013,H$3-($H$3-8),0)*Parameters!$K$13</f>
        <v>#VALUE!</v>
      </c>
      <c r="I149" s="56" t="e" cm="1">
        <f t="array" aca="1" ref="I149" ca="1">VLOOKUP($A149,$A$12:$BA$1013,I$3-($H$3-8),0)*Parameters!$K$13</f>
        <v>#VALUE!</v>
      </c>
      <c r="J149" s="56" t="e" cm="1">
        <f t="array" aca="1" ref="J149" ca="1">VLOOKUP($A149,$A$12:$BA$1013,J$3-($H$3-8),0)*Parameters!$K$13</f>
        <v>#VALUE!</v>
      </c>
      <c r="K149" s="56" t="e" cm="1">
        <f t="array" aca="1" ref="K149" ca="1">VLOOKUP($A149,$A$12:$BA$1013,K$3-($H$3-8),0)*Parameters!$K$13</f>
        <v>#VALUE!</v>
      </c>
      <c r="L149" s="56" t="e" cm="1">
        <f t="array" aca="1" ref="L149" ca="1">VLOOKUP($A149,$A$12:$BA$1013,L$3-($H$3-8),0)*Parameters!$K$13</f>
        <v>#VALUE!</v>
      </c>
      <c r="M149" s="56" t="e" cm="1">
        <f t="array" aca="1" ref="M149" ca="1">VLOOKUP($A149,$A$12:$BA$1013,M$3-($H$3-8),0)*Parameters!$K$13</f>
        <v>#VALUE!</v>
      </c>
      <c r="N149" s="56" t="e" cm="1">
        <f t="array" aca="1" ref="N149" ca="1">VLOOKUP($A149,$A$12:$BA$1013,N$3-($H$3-8),0)*Parameters!$K$13</f>
        <v>#VALUE!</v>
      </c>
      <c r="O149" s="56" t="e" cm="1">
        <f t="array" aca="1" ref="O149" ca="1">VLOOKUP($A149,$A$12:$BA$1013,O$3-($H$3-8),0)*Parameters!$K$13</f>
        <v>#VALUE!</v>
      </c>
      <c r="P149" s="56" t="e" cm="1">
        <f t="array" aca="1" ref="P149" ca="1">VLOOKUP($A149,$A$12:$BA$1013,P$3-($H$3-8),0)*Parameters!$K$13</f>
        <v>#VALUE!</v>
      </c>
      <c r="Q149" s="56" t="e" cm="1">
        <f t="array" aca="1" ref="Q149" ca="1">VLOOKUP($A149,$A$12:$BA$1013,Q$3-($H$3-8),0)*Parameters!$K$13</f>
        <v>#VALUE!</v>
      </c>
      <c r="R149" s="56" t="e" cm="1">
        <f t="array" aca="1" ref="R149" ca="1">VLOOKUP($A149,$A$12:$BA$1013,R$3-($H$3-8),0)*Parameters!$K$13</f>
        <v>#VALUE!</v>
      </c>
      <c r="S149" s="56" t="e" cm="1">
        <f t="array" aca="1" ref="S149" ca="1">VLOOKUP($A149,$A$12:$BA$1013,S$3-($H$3-8),0)*Parameters!$K$13</f>
        <v>#VALUE!</v>
      </c>
      <c r="T149" s="56" t="e" cm="1">
        <f t="array" aca="1" ref="T149" ca="1">VLOOKUP($A149,$A$12:$BA$1013,T$3-($H$3-8),0)*Parameters!$K$13</f>
        <v>#VALUE!</v>
      </c>
      <c r="U149" s="56" t="e" cm="1">
        <f t="array" aca="1" ref="U149" ca="1">VLOOKUP($A149,$A$12:$BA$1013,U$3-($H$3-8),0)*Parameters!$K$13</f>
        <v>#VALUE!</v>
      </c>
      <c r="V149" s="56" t="e" cm="1">
        <f t="array" aca="1" ref="V149" ca="1">VLOOKUP($A149,$A$12:$BA$1013,V$3-($H$3-8),0)*Parameters!$K$13</f>
        <v>#VALUE!</v>
      </c>
      <c r="W149" s="56" t="e" cm="1">
        <f t="array" aca="1" ref="W149" ca="1">VLOOKUP($A149,$A$12:$BA$1013,W$3-($H$3-8),0)*Parameters!$K$13</f>
        <v>#VALUE!</v>
      </c>
      <c r="X149" s="56" t="e" cm="1">
        <f t="array" aca="1" ref="X149" ca="1">VLOOKUP($A149,$A$12:$BA$1013,X$3-($H$3-8),0)*Parameters!$K$13</f>
        <v>#VALUE!</v>
      </c>
      <c r="Y149" s="56" t="e" cm="1">
        <f t="array" aca="1" ref="Y149" ca="1">VLOOKUP($A149,$A$12:$BA$1013,Y$3-($H$3-8),0)*Parameters!$K$13</f>
        <v>#VALUE!</v>
      </c>
      <c r="Z149" s="56" t="e" cm="1">
        <f t="array" aca="1" ref="Z149" ca="1">VLOOKUP($A149,$A$12:$BA$1013,Z$3-($H$3-8),0)*Parameters!$K$13</f>
        <v>#VALUE!</v>
      </c>
      <c r="AA149" s="56" t="e" cm="1">
        <f t="array" aca="1" ref="AA149" ca="1">VLOOKUP($A149,$A$12:$BA$1013,AA$3-($H$3-8),0)*Parameters!$K$13</f>
        <v>#VALUE!</v>
      </c>
      <c r="AB149" s="56" t="e" cm="1">
        <f t="array" aca="1" ref="AB149" ca="1">VLOOKUP($A149,$A$12:$BA$1013,AB$3-($H$3-8),0)*Parameters!$K$13</f>
        <v>#VALUE!</v>
      </c>
      <c r="AC149" s="56" t="e" cm="1">
        <f t="array" aca="1" ref="AC149" ca="1">VLOOKUP($A149,$A$12:$BA$1013,AC$3-($H$3-8),0)*Parameters!$K$13</f>
        <v>#VALUE!</v>
      </c>
      <c r="AD149" s="56" t="e" cm="1">
        <f t="array" aca="1" ref="AD149" ca="1">VLOOKUP($A149,$A$12:$BA$1013,AD$3-($H$3-8),0)*Parameters!$K$13</f>
        <v>#VALUE!</v>
      </c>
      <c r="AE149" s="56" t="e" cm="1">
        <f t="array" aca="1" ref="AE149" ca="1">VLOOKUP($A149,$A$12:$BA$1013,AE$3-($H$3-8),0)*Parameters!$K$13</f>
        <v>#VALUE!</v>
      </c>
      <c r="AF149" s="56" t="e" cm="1">
        <f t="array" aca="1" ref="AF149" ca="1">VLOOKUP($A149,$A$12:$BA$1013,AF$3-($H$3-8),0)*Parameters!$K$13</f>
        <v>#VALUE!</v>
      </c>
      <c r="AG149" s="56" t="e" cm="1">
        <f t="array" aca="1" ref="AG149" ca="1">VLOOKUP($A149,$A$12:$BA$1013,AG$3-($H$3-8),0)*Parameters!$K$13</f>
        <v>#VALUE!</v>
      </c>
      <c r="AH149" s="56" t="e" cm="1">
        <f t="array" aca="1" ref="AH149" ca="1">VLOOKUP($A149,$A$12:$BA$1013,AH$3-($H$3-8),0)*Parameters!$K$13</f>
        <v>#VALUE!</v>
      </c>
      <c r="AI149" s="56" t="e" cm="1">
        <f t="array" aca="1" ref="AI149" ca="1">VLOOKUP($A149,$A$12:$BA$1013,AI$3-($H$3-8),0)*Parameters!$K$13</f>
        <v>#VALUE!</v>
      </c>
      <c r="AJ149" s="56" t="e" cm="1">
        <f t="array" aca="1" ref="AJ149" ca="1">VLOOKUP($A149,$A$12:$BA$1013,AJ$3-($H$3-8),0)*Parameters!$K$13</f>
        <v>#VALUE!</v>
      </c>
      <c r="AK149" s="56" t="e" cm="1">
        <f t="array" aca="1" ref="AK149" ca="1">VLOOKUP($A149,$A$12:$BA$1013,AK$3-($H$3-8),0)*Parameters!$K$13</f>
        <v>#VALUE!</v>
      </c>
      <c r="AL149" s="56" t="e" cm="1">
        <f t="array" aca="1" ref="AL149" ca="1">VLOOKUP($A149,$A$12:$BA$1013,AL$3-($H$3-8),0)*Parameters!$K$13</f>
        <v>#VALUE!</v>
      </c>
      <c r="AM149" s="56"/>
      <c r="AN149" s="56"/>
      <c r="AO149" s="56"/>
      <c r="AP149" s="56"/>
      <c r="AQ149" s="56"/>
    </row>
    <row r="150" spans="1:43" x14ac:dyDescent="0.25">
      <c r="A150" s="89" t="s">
        <v>307</v>
      </c>
      <c r="B150" s="2"/>
      <c r="C150" s="2" t="s">
        <v>239</v>
      </c>
      <c r="D150" s="25" t="s">
        <v>53</v>
      </c>
      <c r="E150" s="46" t="str">
        <f t="shared" si="88"/>
        <v>Non-dairy cattle</v>
      </c>
      <c r="F150" s="25" t="s">
        <v>224</v>
      </c>
      <c r="G150" s="205"/>
      <c r="H150" s="56" t="e" cm="1">
        <f t="array" aca="1" ref="H150" ca="1">VLOOKUP($A150,$A$12:$BA$1013,H$3-($H$3-8),0)*Parameters!$K$13</f>
        <v>#VALUE!</v>
      </c>
      <c r="I150" s="56" t="e" cm="1">
        <f t="array" aca="1" ref="I150" ca="1">VLOOKUP($A150,$A$12:$BA$1013,I$3-($H$3-8),0)*Parameters!$K$13</f>
        <v>#VALUE!</v>
      </c>
      <c r="J150" s="56" t="e" cm="1">
        <f t="array" aca="1" ref="J150" ca="1">VLOOKUP($A150,$A$12:$BA$1013,J$3-($H$3-8),0)*Parameters!$K$13</f>
        <v>#VALUE!</v>
      </c>
      <c r="K150" s="56" t="e" cm="1">
        <f t="array" aca="1" ref="K150" ca="1">VLOOKUP($A150,$A$12:$BA$1013,K$3-($H$3-8),0)*Parameters!$K$13</f>
        <v>#VALUE!</v>
      </c>
      <c r="L150" s="56" t="e" cm="1">
        <f t="array" aca="1" ref="L150" ca="1">VLOOKUP($A150,$A$12:$BA$1013,L$3-($H$3-8),0)*Parameters!$K$13</f>
        <v>#VALUE!</v>
      </c>
      <c r="M150" s="56" t="e" cm="1">
        <f t="array" aca="1" ref="M150" ca="1">VLOOKUP($A150,$A$12:$BA$1013,M$3-($H$3-8),0)*Parameters!$K$13</f>
        <v>#VALUE!</v>
      </c>
      <c r="N150" s="56" t="e" cm="1">
        <f t="array" aca="1" ref="N150" ca="1">VLOOKUP($A150,$A$12:$BA$1013,N$3-($H$3-8),0)*Parameters!$K$13</f>
        <v>#VALUE!</v>
      </c>
      <c r="O150" s="56" t="e" cm="1">
        <f t="array" aca="1" ref="O150" ca="1">VLOOKUP($A150,$A$12:$BA$1013,O$3-($H$3-8),0)*Parameters!$K$13</f>
        <v>#VALUE!</v>
      </c>
      <c r="P150" s="56" t="e" cm="1">
        <f t="array" aca="1" ref="P150" ca="1">VLOOKUP($A150,$A$12:$BA$1013,P$3-($H$3-8),0)*Parameters!$K$13</f>
        <v>#VALUE!</v>
      </c>
      <c r="Q150" s="56" t="e" cm="1">
        <f t="array" aca="1" ref="Q150" ca="1">VLOOKUP($A150,$A$12:$BA$1013,Q$3-($H$3-8),0)*Parameters!$K$13</f>
        <v>#VALUE!</v>
      </c>
      <c r="R150" s="56" t="e" cm="1">
        <f t="array" aca="1" ref="R150" ca="1">VLOOKUP($A150,$A$12:$BA$1013,R$3-($H$3-8),0)*Parameters!$K$13</f>
        <v>#VALUE!</v>
      </c>
      <c r="S150" s="56" t="e" cm="1">
        <f t="array" aca="1" ref="S150" ca="1">VLOOKUP($A150,$A$12:$BA$1013,S$3-($H$3-8),0)*Parameters!$K$13</f>
        <v>#VALUE!</v>
      </c>
      <c r="T150" s="56" t="e" cm="1">
        <f t="array" aca="1" ref="T150" ca="1">VLOOKUP($A150,$A$12:$BA$1013,T$3-($H$3-8),0)*Parameters!$K$13</f>
        <v>#VALUE!</v>
      </c>
      <c r="U150" s="56" t="e" cm="1">
        <f t="array" aca="1" ref="U150" ca="1">VLOOKUP($A150,$A$12:$BA$1013,U$3-($H$3-8),0)*Parameters!$K$13</f>
        <v>#VALUE!</v>
      </c>
      <c r="V150" s="56" t="e" cm="1">
        <f t="array" aca="1" ref="V150" ca="1">VLOOKUP($A150,$A$12:$BA$1013,V$3-($H$3-8),0)*Parameters!$K$13</f>
        <v>#VALUE!</v>
      </c>
      <c r="W150" s="56" t="e" cm="1">
        <f t="array" aca="1" ref="W150" ca="1">VLOOKUP($A150,$A$12:$BA$1013,W$3-($H$3-8),0)*Parameters!$K$13</f>
        <v>#VALUE!</v>
      </c>
      <c r="X150" s="56" t="e" cm="1">
        <f t="array" aca="1" ref="X150" ca="1">VLOOKUP($A150,$A$12:$BA$1013,X$3-($H$3-8),0)*Parameters!$K$13</f>
        <v>#VALUE!</v>
      </c>
      <c r="Y150" s="56" t="e" cm="1">
        <f t="array" aca="1" ref="Y150" ca="1">VLOOKUP($A150,$A$12:$BA$1013,Y$3-($H$3-8),0)*Parameters!$K$13</f>
        <v>#VALUE!</v>
      </c>
      <c r="Z150" s="56" t="e" cm="1">
        <f t="array" aca="1" ref="Z150" ca="1">VLOOKUP($A150,$A$12:$BA$1013,Z$3-($H$3-8),0)*Parameters!$K$13</f>
        <v>#VALUE!</v>
      </c>
      <c r="AA150" s="56" t="e" cm="1">
        <f t="array" aca="1" ref="AA150" ca="1">VLOOKUP($A150,$A$12:$BA$1013,AA$3-($H$3-8),0)*Parameters!$K$13</f>
        <v>#VALUE!</v>
      </c>
      <c r="AB150" s="56" t="e" cm="1">
        <f t="array" aca="1" ref="AB150" ca="1">VLOOKUP($A150,$A$12:$BA$1013,AB$3-($H$3-8),0)*Parameters!$K$13</f>
        <v>#VALUE!</v>
      </c>
      <c r="AC150" s="56" t="e" cm="1">
        <f t="array" aca="1" ref="AC150" ca="1">VLOOKUP($A150,$A$12:$BA$1013,AC$3-($H$3-8),0)*Parameters!$K$13</f>
        <v>#VALUE!</v>
      </c>
      <c r="AD150" s="56" t="e" cm="1">
        <f t="array" aca="1" ref="AD150" ca="1">VLOOKUP($A150,$A$12:$BA$1013,AD$3-($H$3-8),0)*Parameters!$K$13</f>
        <v>#VALUE!</v>
      </c>
      <c r="AE150" s="56" t="e" cm="1">
        <f t="array" aca="1" ref="AE150" ca="1">VLOOKUP($A150,$A$12:$BA$1013,AE$3-($H$3-8),0)*Parameters!$K$13</f>
        <v>#VALUE!</v>
      </c>
      <c r="AF150" s="56" t="e" cm="1">
        <f t="array" aca="1" ref="AF150" ca="1">VLOOKUP($A150,$A$12:$BA$1013,AF$3-($H$3-8),0)*Parameters!$K$13</f>
        <v>#VALUE!</v>
      </c>
      <c r="AG150" s="56" t="e" cm="1">
        <f t="array" aca="1" ref="AG150" ca="1">VLOOKUP($A150,$A$12:$BA$1013,AG$3-($H$3-8),0)*Parameters!$K$13</f>
        <v>#VALUE!</v>
      </c>
      <c r="AH150" s="56" t="e" cm="1">
        <f t="array" aca="1" ref="AH150" ca="1">VLOOKUP($A150,$A$12:$BA$1013,AH$3-($H$3-8),0)*Parameters!$K$13</f>
        <v>#VALUE!</v>
      </c>
      <c r="AI150" s="56" t="e" cm="1">
        <f t="array" aca="1" ref="AI150" ca="1">VLOOKUP($A150,$A$12:$BA$1013,AI$3-($H$3-8),0)*Parameters!$K$13</f>
        <v>#VALUE!</v>
      </c>
      <c r="AJ150" s="56" t="e" cm="1">
        <f t="array" aca="1" ref="AJ150" ca="1">VLOOKUP($A150,$A$12:$BA$1013,AJ$3-($H$3-8),0)*Parameters!$K$13</f>
        <v>#VALUE!</v>
      </c>
      <c r="AK150" s="56" t="e" cm="1">
        <f t="array" aca="1" ref="AK150" ca="1">VLOOKUP($A150,$A$12:$BA$1013,AK$3-($H$3-8),0)*Parameters!$K$13</f>
        <v>#VALUE!</v>
      </c>
      <c r="AL150" s="56" t="e" cm="1">
        <f t="array" aca="1" ref="AL150" ca="1">VLOOKUP($A150,$A$12:$BA$1013,AL$3-($H$3-8),0)*Parameters!$K$13</f>
        <v>#VALUE!</v>
      </c>
      <c r="AM150" s="56"/>
      <c r="AN150" s="56"/>
      <c r="AO150" s="56"/>
      <c r="AP150" s="56"/>
      <c r="AQ150" s="56"/>
    </row>
    <row r="151" spans="1:43" x14ac:dyDescent="0.25">
      <c r="A151" s="382" t="s">
        <v>309</v>
      </c>
      <c r="B151" s="2"/>
      <c r="C151" s="2" t="s">
        <v>240</v>
      </c>
      <c r="D151" s="25" t="s">
        <v>53</v>
      </c>
      <c r="E151" s="46" t="str">
        <f t="shared" si="88"/>
        <v>Non-dairy cattle</v>
      </c>
      <c r="F151" s="25" t="s">
        <v>224</v>
      </c>
      <c r="G151" s="205"/>
      <c r="H151" s="56" t="e" cm="1">
        <f t="array" aca="1" ref="H151" ca="1">VLOOKUP($A151,$A$12:$BA$1013,H$3-($H$3-8),0)*Parameters!$K$13</f>
        <v>#VALUE!</v>
      </c>
      <c r="I151" s="56" t="e" cm="1">
        <f t="array" aca="1" ref="I151" ca="1">VLOOKUP($A151,$A$12:$BA$1013,I$3-($H$3-8),0)*Parameters!$K$13</f>
        <v>#VALUE!</v>
      </c>
      <c r="J151" s="56" t="e" cm="1">
        <f t="array" aca="1" ref="J151" ca="1">VLOOKUP($A151,$A$12:$BA$1013,J$3-($H$3-8),0)*Parameters!$K$13</f>
        <v>#VALUE!</v>
      </c>
      <c r="K151" s="56" t="e" cm="1">
        <f t="array" aca="1" ref="K151" ca="1">VLOOKUP($A151,$A$12:$BA$1013,K$3-($H$3-8),0)*Parameters!$K$13</f>
        <v>#VALUE!</v>
      </c>
      <c r="L151" s="56" t="e" cm="1">
        <f t="array" aca="1" ref="L151" ca="1">VLOOKUP($A151,$A$12:$BA$1013,L$3-($H$3-8),0)*Parameters!$K$13</f>
        <v>#VALUE!</v>
      </c>
      <c r="M151" s="56" t="e" cm="1">
        <f t="array" aca="1" ref="M151" ca="1">VLOOKUP($A151,$A$12:$BA$1013,M$3-($H$3-8),0)*Parameters!$K$13</f>
        <v>#VALUE!</v>
      </c>
      <c r="N151" s="56" t="e" cm="1">
        <f t="array" aca="1" ref="N151" ca="1">VLOOKUP($A151,$A$12:$BA$1013,N$3-($H$3-8),0)*Parameters!$K$13</f>
        <v>#VALUE!</v>
      </c>
      <c r="O151" s="56" t="e" cm="1">
        <f t="array" aca="1" ref="O151" ca="1">VLOOKUP($A151,$A$12:$BA$1013,O$3-($H$3-8),0)*Parameters!$K$13</f>
        <v>#VALUE!</v>
      </c>
      <c r="P151" s="56" t="e" cm="1">
        <f t="array" aca="1" ref="P151" ca="1">VLOOKUP($A151,$A$12:$BA$1013,P$3-($H$3-8),0)*Parameters!$K$13</f>
        <v>#VALUE!</v>
      </c>
      <c r="Q151" s="56" t="e" cm="1">
        <f t="array" aca="1" ref="Q151" ca="1">VLOOKUP($A151,$A$12:$BA$1013,Q$3-($H$3-8),0)*Parameters!$K$13</f>
        <v>#VALUE!</v>
      </c>
      <c r="R151" s="56" t="e" cm="1">
        <f t="array" aca="1" ref="R151" ca="1">VLOOKUP($A151,$A$12:$BA$1013,R$3-($H$3-8),0)*Parameters!$K$13</f>
        <v>#VALUE!</v>
      </c>
      <c r="S151" s="56" t="e" cm="1">
        <f t="array" aca="1" ref="S151" ca="1">VLOOKUP($A151,$A$12:$BA$1013,S$3-($H$3-8),0)*Parameters!$K$13</f>
        <v>#VALUE!</v>
      </c>
      <c r="T151" s="56" t="e" cm="1">
        <f t="array" aca="1" ref="T151" ca="1">VLOOKUP($A151,$A$12:$BA$1013,T$3-($H$3-8),0)*Parameters!$K$13</f>
        <v>#VALUE!</v>
      </c>
      <c r="U151" s="56" t="e" cm="1">
        <f t="array" aca="1" ref="U151" ca="1">VLOOKUP($A151,$A$12:$BA$1013,U$3-($H$3-8),0)*Parameters!$K$13</f>
        <v>#VALUE!</v>
      </c>
      <c r="V151" s="56" t="e" cm="1">
        <f t="array" aca="1" ref="V151" ca="1">VLOOKUP($A151,$A$12:$BA$1013,V$3-($H$3-8),0)*Parameters!$K$13</f>
        <v>#VALUE!</v>
      </c>
      <c r="W151" s="56" t="e" cm="1">
        <f t="array" aca="1" ref="W151" ca="1">VLOOKUP($A151,$A$12:$BA$1013,W$3-($H$3-8),0)*Parameters!$K$13</f>
        <v>#VALUE!</v>
      </c>
      <c r="X151" s="56" t="e" cm="1">
        <f t="array" aca="1" ref="X151" ca="1">VLOOKUP($A151,$A$12:$BA$1013,X$3-($H$3-8),0)*Parameters!$K$13</f>
        <v>#VALUE!</v>
      </c>
      <c r="Y151" s="56" t="e" cm="1">
        <f t="array" aca="1" ref="Y151" ca="1">VLOOKUP($A151,$A$12:$BA$1013,Y$3-($H$3-8),0)*Parameters!$K$13</f>
        <v>#VALUE!</v>
      </c>
      <c r="Z151" s="56" t="e" cm="1">
        <f t="array" aca="1" ref="Z151" ca="1">VLOOKUP($A151,$A$12:$BA$1013,Z$3-($H$3-8),0)*Parameters!$K$13</f>
        <v>#VALUE!</v>
      </c>
      <c r="AA151" s="56" t="e" cm="1">
        <f t="array" aca="1" ref="AA151" ca="1">VLOOKUP($A151,$A$12:$BA$1013,AA$3-($H$3-8),0)*Parameters!$K$13</f>
        <v>#VALUE!</v>
      </c>
      <c r="AB151" s="56" t="e" cm="1">
        <f t="array" aca="1" ref="AB151" ca="1">VLOOKUP($A151,$A$12:$BA$1013,AB$3-($H$3-8),0)*Parameters!$K$13</f>
        <v>#VALUE!</v>
      </c>
      <c r="AC151" s="56" t="e" cm="1">
        <f t="array" aca="1" ref="AC151" ca="1">VLOOKUP($A151,$A$12:$BA$1013,AC$3-($H$3-8),0)*Parameters!$K$13</f>
        <v>#VALUE!</v>
      </c>
      <c r="AD151" s="56" t="e" cm="1">
        <f t="array" aca="1" ref="AD151" ca="1">VLOOKUP($A151,$A$12:$BA$1013,AD$3-($H$3-8),0)*Parameters!$K$13</f>
        <v>#VALUE!</v>
      </c>
      <c r="AE151" s="56" t="e" cm="1">
        <f t="array" aca="1" ref="AE151" ca="1">VLOOKUP($A151,$A$12:$BA$1013,AE$3-($H$3-8),0)*Parameters!$K$13</f>
        <v>#VALUE!</v>
      </c>
      <c r="AF151" s="56" t="e" cm="1">
        <f t="array" aca="1" ref="AF151" ca="1">VLOOKUP($A151,$A$12:$BA$1013,AF$3-($H$3-8),0)*Parameters!$K$13</f>
        <v>#VALUE!</v>
      </c>
      <c r="AG151" s="56" t="e" cm="1">
        <f t="array" aca="1" ref="AG151" ca="1">VLOOKUP($A151,$A$12:$BA$1013,AG$3-($H$3-8),0)*Parameters!$K$13</f>
        <v>#VALUE!</v>
      </c>
      <c r="AH151" s="56" t="e" cm="1">
        <f t="array" aca="1" ref="AH151" ca="1">VLOOKUP($A151,$A$12:$BA$1013,AH$3-($H$3-8),0)*Parameters!$K$13</f>
        <v>#VALUE!</v>
      </c>
      <c r="AI151" s="56" t="e" cm="1">
        <f t="array" aca="1" ref="AI151" ca="1">VLOOKUP($A151,$A$12:$BA$1013,AI$3-($H$3-8),0)*Parameters!$K$13</f>
        <v>#VALUE!</v>
      </c>
      <c r="AJ151" s="56" t="e" cm="1">
        <f t="array" aca="1" ref="AJ151" ca="1">VLOOKUP($A151,$A$12:$BA$1013,AJ$3-($H$3-8),0)*Parameters!$K$13</f>
        <v>#VALUE!</v>
      </c>
      <c r="AK151" s="56" t="e" cm="1">
        <f t="array" aca="1" ref="AK151" ca="1">VLOOKUP($A151,$A$12:$BA$1013,AK$3-($H$3-8),0)*Parameters!$K$13</f>
        <v>#VALUE!</v>
      </c>
      <c r="AL151" s="56" t="e" cm="1">
        <f t="array" aca="1" ref="AL151" ca="1">VLOOKUP($A151,$A$12:$BA$1013,AL$3-($H$3-8),0)*Parameters!$K$13</f>
        <v>#VALUE!</v>
      </c>
      <c r="AM151" s="56"/>
      <c r="AN151" s="56"/>
      <c r="AO151" s="56"/>
      <c r="AP151" s="56"/>
      <c r="AQ151" s="56"/>
    </row>
    <row r="152" spans="1:43" x14ac:dyDescent="0.25">
      <c r="A152" s="382" t="s">
        <v>313</v>
      </c>
      <c r="B152" s="2"/>
      <c r="C152" s="2" t="s">
        <v>251</v>
      </c>
      <c r="D152" s="25" t="s">
        <v>53</v>
      </c>
      <c r="E152" s="46" t="str">
        <f t="shared" si="88"/>
        <v>Non-dairy cattle</v>
      </c>
      <c r="F152" s="25" t="s">
        <v>224</v>
      </c>
      <c r="G152" s="205"/>
      <c r="H152" s="56" t="e" cm="1">
        <f t="array" aca="1" ref="H152" ca="1">VLOOKUP($A152,$A$12:$BA$1013,H$3-($H$3-8),0)*Parameters!$K$13</f>
        <v>#VALUE!</v>
      </c>
      <c r="I152" s="56" t="e" cm="1">
        <f t="array" aca="1" ref="I152" ca="1">VLOOKUP($A152,$A$12:$BA$1013,I$3-($H$3-8),0)*Parameters!$K$13</f>
        <v>#VALUE!</v>
      </c>
      <c r="J152" s="56" t="e" cm="1">
        <f t="array" aca="1" ref="J152" ca="1">VLOOKUP($A152,$A$12:$BA$1013,J$3-($H$3-8),0)*Parameters!$K$13</f>
        <v>#VALUE!</v>
      </c>
      <c r="K152" s="56" t="e" cm="1">
        <f t="array" aca="1" ref="K152" ca="1">VLOOKUP($A152,$A$12:$BA$1013,K$3-($H$3-8),0)*Parameters!$K$13</f>
        <v>#VALUE!</v>
      </c>
      <c r="L152" s="56" t="e" cm="1">
        <f t="array" aca="1" ref="L152" ca="1">VLOOKUP($A152,$A$12:$BA$1013,L$3-($H$3-8),0)*Parameters!$K$13</f>
        <v>#VALUE!</v>
      </c>
      <c r="M152" s="56" t="e" cm="1">
        <f t="array" aca="1" ref="M152" ca="1">VLOOKUP($A152,$A$12:$BA$1013,M$3-($H$3-8),0)*Parameters!$K$13</f>
        <v>#VALUE!</v>
      </c>
      <c r="N152" s="56" t="e" cm="1">
        <f t="array" aca="1" ref="N152" ca="1">VLOOKUP($A152,$A$12:$BA$1013,N$3-($H$3-8),0)*Parameters!$K$13</f>
        <v>#VALUE!</v>
      </c>
      <c r="O152" s="56" t="e" cm="1">
        <f t="array" aca="1" ref="O152" ca="1">VLOOKUP($A152,$A$12:$BA$1013,O$3-($H$3-8),0)*Parameters!$K$13</f>
        <v>#VALUE!</v>
      </c>
      <c r="P152" s="56" t="e" cm="1">
        <f t="array" aca="1" ref="P152" ca="1">VLOOKUP($A152,$A$12:$BA$1013,P$3-($H$3-8),0)*Parameters!$K$13</f>
        <v>#VALUE!</v>
      </c>
      <c r="Q152" s="56" t="e" cm="1">
        <f t="array" aca="1" ref="Q152" ca="1">VLOOKUP($A152,$A$12:$BA$1013,Q$3-($H$3-8),0)*Parameters!$K$13</f>
        <v>#VALUE!</v>
      </c>
      <c r="R152" s="56" t="e" cm="1">
        <f t="array" aca="1" ref="R152" ca="1">VLOOKUP($A152,$A$12:$BA$1013,R$3-($H$3-8),0)*Parameters!$K$13</f>
        <v>#VALUE!</v>
      </c>
      <c r="S152" s="56" t="e" cm="1">
        <f t="array" aca="1" ref="S152" ca="1">VLOOKUP($A152,$A$12:$BA$1013,S$3-($H$3-8),0)*Parameters!$K$13</f>
        <v>#VALUE!</v>
      </c>
      <c r="T152" s="56" t="e" cm="1">
        <f t="array" aca="1" ref="T152" ca="1">VLOOKUP($A152,$A$12:$BA$1013,T$3-($H$3-8),0)*Parameters!$K$13</f>
        <v>#VALUE!</v>
      </c>
      <c r="U152" s="56" t="e" cm="1">
        <f t="array" aca="1" ref="U152" ca="1">VLOOKUP($A152,$A$12:$BA$1013,U$3-($H$3-8),0)*Parameters!$K$13</f>
        <v>#VALUE!</v>
      </c>
      <c r="V152" s="56" t="e" cm="1">
        <f t="array" aca="1" ref="V152" ca="1">VLOOKUP($A152,$A$12:$BA$1013,V$3-($H$3-8),0)*Parameters!$K$13</f>
        <v>#VALUE!</v>
      </c>
      <c r="W152" s="56" t="e" cm="1">
        <f t="array" aca="1" ref="W152" ca="1">VLOOKUP($A152,$A$12:$BA$1013,W$3-($H$3-8),0)*Parameters!$K$13</f>
        <v>#VALUE!</v>
      </c>
      <c r="X152" s="56" t="e" cm="1">
        <f t="array" aca="1" ref="X152" ca="1">VLOOKUP($A152,$A$12:$BA$1013,X$3-($H$3-8),0)*Parameters!$K$13</f>
        <v>#VALUE!</v>
      </c>
      <c r="Y152" s="56" t="e" cm="1">
        <f t="array" aca="1" ref="Y152" ca="1">VLOOKUP($A152,$A$12:$BA$1013,Y$3-($H$3-8),0)*Parameters!$K$13</f>
        <v>#VALUE!</v>
      </c>
      <c r="Z152" s="56" t="e" cm="1">
        <f t="array" aca="1" ref="Z152" ca="1">VLOOKUP($A152,$A$12:$BA$1013,Z$3-($H$3-8),0)*Parameters!$K$13</f>
        <v>#VALUE!</v>
      </c>
      <c r="AA152" s="56" t="e" cm="1">
        <f t="array" aca="1" ref="AA152" ca="1">VLOOKUP($A152,$A$12:$BA$1013,AA$3-($H$3-8),0)*Parameters!$K$13</f>
        <v>#VALUE!</v>
      </c>
      <c r="AB152" s="56" t="e" cm="1">
        <f t="array" aca="1" ref="AB152" ca="1">VLOOKUP($A152,$A$12:$BA$1013,AB$3-($H$3-8),0)*Parameters!$K$13</f>
        <v>#VALUE!</v>
      </c>
      <c r="AC152" s="56" t="e" cm="1">
        <f t="array" aca="1" ref="AC152" ca="1">VLOOKUP($A152,$A$12:$BA$1013,AC$3-($H$3-8),0)*Parameters!$K$13</f>
        <v>#VALUE!</v>
      </c>
      <c r="AD152" s="56" t="e" cm="1">
        <f t="array" aca="1" ref="AD152" ca="1">VLOOKUP($A152,$A$12:$BA$1013,AD$3-($H$3-8),0)*Parameters!$K$13</f>
        <v>#VALUE!</v>
      </c>
      <c r="AE152" s="56" t="e" cm="1">
        <f t="array" aca="1" ref="AE152" ca="1">VLOOKUP($A152,$A$12:$BA$1013,AE$3-($H$3-8),0)*Parameters!$K$13</f>
        <v>#VALUE!</v>
      </c>
      <c r="AF152" s="56" t="e" cm="1">
        <f t="array" aca="1" ref="AF152" ca="1">VLOOKUP($A152,$A$12:$BA$1013,AF$3-($H$3-8),0)*Parameters!$K$13</f>
        <v>#VALUE!</v>
      </c>
      <c r="AG152" s="56" t="e" cm="1">
        <f t="array" aca="1" ref="AG152" ca="1">VLOOKUP($A152,$A$12:$BA$1013,AG$3-($H$3-8),0)*Parameters!$K$13</f>
        <v>#VALUE!</v>
      </c>
      <c r="AH152" s="56" t="e" cm="1">
        <f t="array" aca="1" ref="AH152" ca="1">VLOOKUP($A152,$A$12:$BA$1013,AH$3-($H$3-8),0)*Parameters!$K$13</f>
        <v>#VALUE!</v>
      </c>
      <c r="AI152" s="56" t="e" cm="1">
        <f t="array" aca="1" ref="AI152" ca="1">VLOOKUP($A152,$A$12:$BA$1013,AI$3-($H$3-8),0)*Parameters!$K$13</f>
        <v>#VALUE!</v>
      </c>
      <c r="AJ152" s="56" t="e" cm="1">
        <f t="array" aca="1" ref="AJ152" ca="1">VLOOKUP($A152,$A$12:$BA$1013,AJ$3-($H$3-8),0)*Parameters!$K$13</f>
        <v>#VALUE!</v>
      </c>
      <c r="AK152" s="56" t="e" cm="1">
        <f t="array" aca="1" ref="AK152" ca="1">VLOOKUP($A152,$A$12:$BA$1013,AK$3-($H$3-8),0)*Parameters!$K$13</f>
        <v>#VALUE!</v>
      </c>
      <c r="AL152" s="56" t="e" cm="1">
        <f t="array" aca="1" ref="AL152" ca="1">VLOOKUP($A152,$A$12:$BA$1013,AL$3-($H$3-8),0)*Parameters!$K$13</f>
        <v>#VALUE!</v>
      </c>
      <c r="AM152" s="56"/>
      <c r="AN152" s="56"/>
      <c r="AO152" s="56"/>
      <c r="AP152" s="56"/>
      <c r="AQ152" s="56"/>
    </row>
    <row r="153" spans="1:43" x14ac:dyDescent="0.25">
      <c r="A153" s="386" t="str">
        <f>B153&amp;"_"&amp;D153</f>
        <v>3B_NH3</v>
      </c>
      <c r="B153" s="387" t="s">
        <v>165</v>
      </c>
      <c r="C153" s="387" t="s">
        <v>351</v>
      </c>
      <c r="D153" s="388" t="s">
        <v>53</v>
      </c>
      <c r="E153" s="389" t="str">
        <f t="shared" si="88"/>
        <v>Non-dairy cattle</v>
      </c>
      <c r="F153" s="388" t="s">
        <v>358</v>
      </c>
      <c r="G153" s="390"/>
      <c r="H153" s="391" t="e">
        <f ca="1">SUM(H148:H152)*Parameters!$K$11</f>
        <v>#VALUE!</v>
      </c>
      <c r="I153" s="391" t="e">
        <f ca="1">SUM(I148:I152)*Parameters!$K$11</f>
        <v>#VALUE!</v>
      </c>
      <c r="J153" s="391" t="e">
        <f ca="1">SUM(J148:J152)*Parameters!$K$11</f>
        <v>#VALUE!</v>
      </c>
      <c r="K153" s="391" t="e">
        <f ca="1">SUM(K148:K152)*Parameters!$K$11</f>
        <v>#VALUE!</v>
      </c>
      <c r="L153" s="391" t="e">
        <f ca="1">SUM(L148:L152)*Parameters!$K$11</f>
        <v>#VALUE!</v>
      </c>
      <c r="M153" s="391" t="e">
        <f ca="1">SUM(M148:M152)*Parameters!$K$11</f>
        <v>#VALUE!</v>
      </c>
      <c r="N153" s="391" t="e">
        <f ca="1">SUM(N148:N152)*Parameters!$K$11</f>
        <v>#VALUE!</v>
      </c>
      <c r="O153" s="391" t="e">
        <f ca="1">SUM(O148:O152)*Parameters!$K$11</f>
        <v>#VALUE!</v>
      </c>
      <c r="P153" s="391" t="e">
        <f ca="1">SUM(P148:P152)*Parameters!$K$11</f>
        <v>#VALUE!</v>
      </c>
      <c r="Q153" s="391" t="e">
        <f ca="1">SUM(Q148:Q152)*Parameters!$K$11</f>
        <v>#VALUE!</v>
      </c>
      <c r="R153" s="391" t="e">
        <f ca="1">SUM(R148:R152)*Parameters!$K$11</f>
        <v>#VALUE!</v>
      </c>
      <c r="S153" s="391" t="e">
        <f ca="1">SUM(S148:S152)*Parameters!$K$11</f>
        <v>#VALUE!</v>
      </c>
      <c r="T153" s="391" t="e">
        <f ca="1">SUM(T148:T152)*Parameters!$K$11</f>
        <v>#VALUE!</v>
      </c>
      <c r="U153" s="391" t="e">
        <f ca="1">SUM(U148:U152)*Parameters!$K$11</f>
        <v>#VALUE!</v>
      </c>
      <c r="V153" s="391" t="e">
        <f ca="1">SUM(V148:V152)*Parameters!$K$11</f>
        <v>#VALUE!</v>
      </c>
      <c r="W153" s="391" t="e">
        <f ca="1">SUM(W148:W152)*Parameters!$K$11</f>
        <v>#VALUE!</v>
      </c>
      <c r="X153" s="391" t="e">
        <f ca="1">SUM(X148:X152)*Parameters!$K$11</f>
        <v>#VALUE!</v>
      </c>
      <c r="Y153" s="391" t="e">
        <f ca="1">SUM(Y148:Y152)*Parameters!$K$11</f>
        <v>#VALUE!</v>
      </c>
      <c r="Z153" s="391" t="e">
        <f ca="1">SUM(Z148:Z152)*Parameters!$K$11</f>
        <v>#VALUE!</v>
      </c>
      <c r="AA153" s="391" t="e">
        <f ca="1">SUM(AA148:AA152)*Parameters!$K$11</f>
        <v>#VALUE!</v>
      </c>
      <c r="AB153" s="391" t="e">
        <f ca="1">SUM(AB148:AB152)*Parameters!$K$11</f>
        <v>#VALUE!</v>
      </c>
      <c r="AC153" s="391" t="e">
        <f ca="1">SUM(AC148:AC152)*Parameters!$K$11</f>
        <v>#VALUE!</v>
      </c>
      <c r="AD153" s="391" t="e">
        <f ca="1">SUM(AD148:AD152)*Parameters!$K$11</f>
        <v>#VALUE!</v>
      </c>
      <c r="AE153" s="391" t="e">
        <f ca="1">SUM(AE148:AE152)*Parameters!$K$11</f>
        <v>#VALUE!</v>
      </c>
      <c r="AF153" s="391" t="e">
        <f ca="1">SUM(AF148:AF152)*Parameters!$K$11</f>
        <v>#VALUE!</v>
      </c>
      <c r="AG153" s="391" t="e">
        <f ca="1">SUM(AG148:AG152)*Parameters!$K$11</f>
        <v>#VALUE!</v>
      </c>
      <c r="AH153" s="391" t="e">
        <f ca="1">SUM(AH148:AH152)*Parameters!$K$11</f>
        <v>#VALUE!</v>
      </c>
      <c r="AI153" s="391" t="e">
        <f ca="1">SUM(AI148:AI152)*Parameters!$K$11</f>
        <v>#VALUE!</v>
      </c>
      <c r="AJ153" s="391" t="e">
        <f ca="1">SUM(AJ148:AJ152)*Parameters!$K$11</f>
        <v>#VALUE!</v>
      </c>
      <c r="AK153" s="391" t="e">
        <f ca="1">SUM(AK148:AK152)*Parameters!$K$11</f>
        <v>#VALUE!</v>
      </c>
      <c r="AL153" s="391" t="e">
        <f ca="1">SUM(AL148:AL152)*Parameters!$K$11</f>
        <v>#VALUE!</v>
      </c>
      <c r="AM153" s="391"/>
      <c r="AN153" s="391"/>
      <c r="AO153" s="391"/>
      <c r="AP153" s="391"/>
      <c r="AQ153" s="391"/>
    </row>
    <row r="154" spans="1:43" x14ac:dyDescent="0.25">
      <c r="A154" s="89" t="s">
        <v>319</v>
      </c>
      <c r="B154" s="2"/>
      <c r="C154" s="2" t="s">
        <v>241</v>
      </c>
      <c r="D154" s="25" t="s">
        <v>53</v>
      </c>
      <c r="E154" s="46" t="str">
        <f t="shared" si="88"/>
        <v>Non-dairy cattle</v>
      </c>
      <c r="F154" s="25" t="s">
        <v>224</v>
      </c>
      <c r="G154" s="205"/>
      <c r="H154" s="56" t="e" cm="1">
        <f t="array" aca="1" ref="H154" ca="1">VLOOKUP($A154,$A$12:$BA$1013,H$3-($H$3-8),0)*Parameters!$K$13</f>
        <v>#VALUE!</v>
      </c>
      <c r="I154" s="56" t="e" cm="1">
        <f t="array" aca="1" ref="I154" ca="1">VLOOKUP($A154,$A$12:$BA$1013,I$3-($H$3-8),0)*Parameters!$K$13</f>
        <v>#VALUE!</v>
      </c>
      <c r="J154" s="56" t="e" cm="1">
        <f t="array" aca="1" ref="J154" ca="1">VLOOKUP($A154,$A$12:$BA$1013,J$3-($H$3-8),0)*Parameters!$K$13</f>
        <v>#VALUE!</v>
      </c>
      <c r="K154" s="56" t="e" cm="1">
        <f t="array" aca="1" ref="K154" ca="1">VLOOKUP($A154,$A$12:$BA$1013,K$3-($H$3-8),0)*Parameters!$K$13</f>
        <v>#VALUE!</v>
      </c>
      <c r="L154" s="56" t="e" cm="1">
        <f t="array" aca="1" ref="L154" ca="1">VLOOKUP($A154,$A$12:$BA$1013,L$3-($H$3-8),0)*Parameters!$K$13</f>
        <v>#VALUE!</v>
      </c>
      <c r="M154" s="56" t="e" cm="1">
        <f t="array" aca="1" ref="M154" ca="1">VLOOKUP($A154,$A$12:$BA$1013,M$3-($H$3-8),0)*Parameters!$K$13</f>
        <v>#VALUE!</v>
      </c>
      <c r="N154" s="56" t="e" cm="1">
        <f t="array" aca="1" ref="N154" ca="1">VLOOKUP($A154,$A$12:$BA$1013,N$3-($H$3-8),0)*Parameters!$K$13</f>
        <v>#VALUE!</v>
      </c>
      <c r="O154" s="56" t="e" cm="1">
        <f t="array" aca="1" ref="O154" ca="1">VLOOKUP($A154,$A$12:$BA$1013,O$3-($H$3-8),0)*Parameters!$K$13</f>
        <v>#VALUE!</v>
      </c>
      <c r="P154" s="56" t="e" cm="1">
        <f t="array" aca="1" ref="P154" ca="1">VLOOKUP($A154,$A$12:$BA$1013,P$3-($H$3-8),0)*Parameters!$K$13</f>
        <v>#VALUE!</v>
      </c>
      <c r="Q154" s="56" t="e" cm="1">
        <f t="array" aca="1" ref="Q154" ca="1">VLOOKUP($A154,$A$12:$BA$1013,Q$3-($H$3-8),0)*Parameters!$K$13</f>
        <v>#VALUE!</v>
      </c>
      <c r="R154" s="56" t="e" cm="1">
        <f t="array" aca="1" ref="R154" ca="1">VLOOKUP($A154,$A$12:$BA$1013,R$3-($H$3-8),0)*Parameters!$K$13</f>
        <v>#VALUE!</v>
      </c>
      <c r="S154" s="56" t="e" cm="1">
        <f t="array" aca="1" ref="S154" ca="1">VLOOKUP($A154,$A$12:$BA$1013,S$3-($H$3-8),0)*Parameters!$K$13</f>
        <v>#VALUE!</v>
      </c>
      <c r="T154" s="56" t="e" cm="1">
        <f t="array" aca="1" ref="T154" ca="1">VLOOKUP($A154,$A$12:$BA$1013,T$3-($H$3-8),0)*Parameters!$K$13</f>
        <v>#VALUE!</v>
      </c>
      <c r="U154" s="56" t="e" cm="1">
        <f t="array" aca="1" ref="U154" ca="1">VLOOKUP($A154,$A$12:$BA$1013,U$3-($H$3-8),0)*Parameters!$K$13</f>
        <v>#VALUE!</v>
      </c>
      <c r="V154" s="56" t="e" cm="1">
        <f t="array" aca="1" ref="V154" ca="1">VLOOKUP($A154,$A$12:$BA$1013,V$3-($H$3-8),0)*Parameters!$K$13</f>
        <v>#VALUE!</v>
      </c>
      <c r="W154" s="56" t="e" cm="1">
        <f t="array" aca="1" ref="W154" ca="1">VLOOKUP($A154,$A$12:$BA$1013,W$3-($H$3-8),0)*Parameters!$K$13</f>
        <v>#VALUE!</v>
      </c>
      <c r="X154" s="56" t="e" cm="1">
        <f t="array" aca="1" ref="X154" ca="1">VLOOKUP($A154,$A$12:$BA$1013,X$3-($H$3-8),0)*Parameters!$K$13</f>
        <v>#VALUE!</v>
      </c>
      <c r="Y154" s="56" t="e" cm="1">
        <f t="array" aca="1" ref="Y154" ca="1">VLOOKUP($A154,$A$12:$BA$1013,Y$3-($H$3-8),0)*Parameters!$K$13</f>
        <v>#VALUE!</v>
      </c>
      <c r="Z154" s="56" t="e" cm="1">
        <f t="array" aca="1" ref="Z154" ca="1">VLOOKUP($A154,$A$12:$BA$1013,Z$3-($H$3-8),0)*Parameters!$K$13</f>
        <v>#VALUE!</v>
      </c>
      <c r="AA154" s="56" t="e" cm="1">
        <f t="array" aca="1" ref="AA154" ca="1">VLOOKUP($A154,$A$12:$BA$1013,AA$3-($H$3-8),0)*Parameters!$K$13</f>
        <v>#VALUE!</v>
      </c>
      <c r="AB154" s="56" t="e" cm="1">
        <f t="array" aca="1" ref="AB154" ca="1">VLOOKUP($A154,$A$12:$BA$1013,AB$3-($H$3-8),0)*Parameters!$K$13</f>
        <v>#VALUE!</v>
      </c>
      <c r="AC154" s="56" t="e" cm="1">
        <f t="array" aca="1" ref="AC154" ca="1">VLOOKUP($A154,$A$12:$BA$1013,AC$3-($H$3-8),0)*Parameters!$K$13</f>
        <v>#VALUE!</v>
      </c>
      <c r="AD154" s="56" t="e" cm="1">
        <f t="array" aca="1" ref="AD154" ca="1">VLOOKUP($A154,$A$12:$BA$1013,AD$3-($H$3-8),0)*Parameters!$K$13</f>
        <v>#VALUE!</v>
      </c>
      <c r="AE154" s="56" t="e" cm="1">
        <f t="array" aca="1" ref="AE154" ca="1">VLOOKUP($A154,$A$12:$BA$1013,AE$3-($H$3-8),0)*Parameters!$K$13</f>
        <v>#VALUE!</v>
      </c>
      <c r="AF154" s="56" t="e" cm="1">
        <f t="array" aca="1" ref="AF154" ca="1">VLOOKUP($A154,$A$12:$BA$1013,AF$3-($H$3-8),0)*Parameters!$K$13</f>
        <v>#VALUE!</v>
      </c>
      <c r="AG154" s="56" t="e" cm="1">
        <f t="array" aca="1" ref="AG154" ca="1">VLOOKUP($A154,$A$12:$BA$1013,AG$3-($H$3-8),0)*Parameters!$K$13</f>
        <v>#VALUE!</v>
      </c>
      <c r="AH154" s="56" t="e" cm="1">
        <f t="array" aca="1" ref="AH154" ca="1">VLOOKUP($A154,$A$12:$BA$1013,AH$3-($H$3-8),0)*Parameters!$K$13</f>
        <v>#VALUE!</v>
      </c>
      <c r="AI154" s="56" t="e" cm="1">
        <f t="array" aca="1" ref="AI154" ca="1">VLOOKUP($A154,$A$12:$BA$1013,AI$3-($H$3-8),0)*Parameters!$K$13</f>
        <v>#VALUE!</v>
      </c>
      <c r="AJ154" s="56" t="e" cm="1">
        <f t="array" aca="1" ref="AJ154" ca="1">VLOOKUP($A154,$A$12:$BA$1013,AJ$3-($H$3-8),0)*Parameters!$K$13</f>
        <v>#VALUE!</v>
      </c>
      <c r="AK154" s="56" t="e" cm="1">
        <f t="array" aca="1" ref="AK154" ca="1">VLOOKUP($A154,$A$12:$BA$1013,AK$3-($H$3-8),0)*Parameters!$K$13</f>
        <v>#VALUE!</v>
      </c>
      <c r="AL154" s="56" t="e" cm="1">
        <f t="array" aca="1" ref="AL154" ca="1">VLOOKUP($A154,$A$12:$BA$1013,AL$3-($H$3-8),0)*Parameters!$K$13</f>
        <v>#VALUE!</v>
      </c>
      <c r="AM154" s="56"/>
      <c r="AN154" s="56"/>
      <c r="AO154" s="56"/>
      <c r="AP154" s="56"/>
      <c r="AQ154" s="56"/>
    </row>
    <row r="155" spans="1:43" x14ac:dyDescent="0.25">
      <c r="A155" s="89" t="s">
        <v>320</v>
      </c>
      <c r="B155" s="2"/>
      <c r="C155" s="2" t="s">
        <v>242</v>
      </c>
      <c r="D155" s="25" t="s">
        <v>53</v>
      </c>
      <c r="E155" s="46" t="str">
        <f t="shared" si="88"/>
        <v>Non-dairy cattle</v>
      </c>
      <c r="F155" s="25" t="s">
        <v>224</v>
      </c>
      <c r="G155" s="205"/>
      <c r="H155" s="56" t="e" cm="1">
        <f t="array" aca="1" ref="H155" ca="1">VLOOKUP($A155,$A$12:$BA$1013,H$3-($H$3-8),0)*Parameters!$K$13</f>
        <v>#VALUE!</v>
      </c>
      <c r="I155" s="56" t="e" cm="1">
        <f t="array" aca="1" ref="I155" ca="1">VLOOKUP($A155,$A$12:$BA$1013,I$3-($H$3-8),0)*Parameters!$K$13</f>
        <v>#VALUE!</v>
      </c>
      <c r="J155" s="56" t="e" cm="1">
        <f t="array" aca="1" ref="J155" ca="1">VLOOKUP($A155,$A$12:$BA$1013,J$3-($H$3-8),0)*Parameters!$K$13</f>
        <v>#VALUE!</v>
      </c>
      <c r="K155" s="56" t="e" cm="1">
        <f t="array" aca="1" ref="K155" ca="1">VLOOKUP($A155,$A$12:$BA$1013,K$3-($H$3-8),0)*Parameters!$K$13</f>
        <v>#VALUE!</v>
      </c>
      <c r="L155" s="56" t="e" cm="1">
        <f t="array" aca="1" ref="L155" ca="1">VLOOKUP($A155,$A$12:$BA$1013,L$3-($H$3-8),0)*Parameters!$K$13</f>
        <v>#VALUE!</v>
      </c>
      <c r="M155" s="56" t="e" cm="1">
        <f t="array" aca="1" ref="M155" ca="1">VLOOKUP($A155,$A$12:$BA$1013,M$3-($H$3-8),0)*Parameters!$K$13</f>
        <v>#VALUE!</v>
      </c>
      <c r="N155" s="56" t="e" cm="1">
        <f t="array" aca="1" ref="N155" ca="1">VLOOKUP($A155,$A$12:$BA$1013,N$3-($H$3-8),0)*Parameters!$K$13</f>
        <v>#VALUE!</v>
      </c>
      <c r="O155" s="56" t="e" cm="1">
        <f t="array" aca="1" ref="O155" ca="1">VLOOKUP($A155,$A$12:$BA$1013,O$3-($H$3-8),0)*Parameters!$K$13</f>
        <v>#VALUE!</v>
      </c>
      <c r="P155" s="56" t="e" cm="1">
        <f t="array" aca="1" ref="P155" ca="1">VLOOKUP($A155,$A$12:$BA$1013,P$3-($H$3-8),0)*Parameters!$K$13</f>
        <v>#VALUE!</v>
      </c>
      <c r="Q155" s="56" t="e" cm="1">
        <f t="array" aca="1" ref="Q155" ca="1">VLOOKUP($A155,$A$12:$BA$1013,Q$3-($H$3-8),0)*Parameters!$K$13</f>
        <v>#VALUE!</v>
      </c>
      <c r="R155" s="56" t="e" cm="1">
        <f t="array" aca="1" ref="R155" ca="1">VLOOKUP($A155,$A$12:$BA$1013,R$3-($H$3-8),0)*Parameters!$K$13</f>
        <v>#VALUE!</v>
      </c>
      <c r="S155" s="56" t="e" cm="1">
        <f t="array" aca="1" ref="S155" ca="1">VLOOKUP($A155,$A$12:$BA$1013,S$3-($H$3-8),0)*Parameters!$K$13</f>
        <v>#VALUE!</v>
      </c>
      <c r="T155" s="56" t="e" cm="1">
        <f t="array" aca="1" ref="T155" ca="1">VLOOKUP($A155,$A$12:$BA$1013,T$3-($H$3-8),0)*Parameters!$K$13</f>
        <v>#VALUE!</v>
      </c>
      <c r="U155" s="56" t="e" cm="1">
        <f t="array" aca="1" ref="U155" ca="1">VLOOKUP($A155,$A$12:$BA$1013,U$3-($H$3-8),0)*Parameters!$K$13</f>
        <v>#VALUE!</v>
      </c>
      <c r="V155" s="56" t="e" cm="1">
        <f t="array" aca="1" ref="V155" ca="1">VLOOKUP($A155,$A$12:$BA$1013,V$3-($H$3-8),0)*Parameters!$K$13</f>
        <v>#VALUE!</v>
      </c>
      <c r="W155" s="56" t="e" cm="1">
        <f t="array" aca="1" ref="W155" ca="1">VLOOKUP($A155,$A$12:$BA$1013,W$3-($H$3-8),0)*Parameters!$K$13</f>
        <v>#VALUE!</v>
      </c>
      <c r="X155" s="56" t="e" cm="1">
        <f t="array" aca="1" ref="X155" ca="1">VLOOKUP($A155,$A$12:$BA$1013,X$3-($H$3-8),0)*Parameters!$K$13</f>
        <v>#VALUE!</v>
      </c>
      <c r="Y155" s="56" t="e" cm="1">
        <f t="array" aca="1" ref="Y155" ca="1">VLOOKUP($A155,$A$12:$BA$1013,Y$3-($H$3-8),0)*Parameters!$K$13</f>
        <v>#VALUE!</v>
      </c>
      <c r="Z155" s="56" t="e" cm="1">
        <f t="array" aca="1" ref="Z155" ca="1">VLOOKUP($A155,$A$12:$BA$1013,Z$3-($H$3-8),0)*Parameters!$K$13</f>
        <v>#VALUE!</v>
      </c>
      <c r="AA155" s="56" t="e" cm="1">
        <f t="array" aca="1" ref="AA155" ca="1">VLOOKUP($A155,$A$12:$BA$1013,AA$3-($H$3-8),0)*Parameters!$K$13</f>
        <v>#VALUE!</v>
      </c>
      <c r="AB155" s="56" t="e" cm="1">
        <f t="array" aca="1" ref="AB155" ca="1">VLOOKUP($A155,$A$12:$BA$1013,AB$3-($H$3-8),0)*Parameters!$K$13</f>
        <v>#VALUE!</v>
      </c>
      <c r="AC155" s="56" t="e" cm="1">
        <f t="array" aca="1" ref="AC155" ca="1">VLOOKUP($A155,$A$12:$BA$1013,AC$3-($H$3-8),0)*Parameters!$K$13</f>
        <v>#VALUE!</v>
      </c>
      <c r="AD155" s="56" t="e" cm="1">
        <f t="array" aca="1" ref="AD155" ca="1">VLOOKUP($A155,$A$12:$BA$1013,AD$3-($H$3-8),0)*Parameters!$K$13</f>
        <v>#VALUE!</v>
      </c>
      <c r="AE155" s="56" t="e" cm="1">
        <f t="array" aca="1" ref="AE155" ca="1">VLOOKUP($A155,$A$12:$BA$1013,AE$3-($H$3-8),0)*Parameters!$K$13</f>
        <v>#VALUE!</v>
      </c>
      <c r="AF155" s="56" t="e" cm="1">
        <f t="array" aca="1" ref="AF155" ca="1">VLOOKUP($A155,$A$12:$BA$1013,AF$3-($H$3-8),0)*Parameters!$K$13</f>
        <v>#VALUE!</v>
      </c>
      <c r="AG155" s="56" t="e" cm="1">
        <f t="array" aca="1" ref="AG155" ca="1">VLOOKUP($A155,$A$12:$BA$1013,AG$3-($H$3-8),0)*Parameters!$K$13</f>
        <v>#VALUE!</v>
      </c>
      <c r="AH155" s="56" t="e" cm="1">
        <f t="array" aca="1" ref="AH155" ca="1">VLOOKUP($A155,$A$12:$BA$1013,AH$3-($H$3-8),0)*Parameters!$K$13</f>
        <v>#VALUE!</v>
      </c>
      <c r="AI155" s="56" t="e" cm="1">
        <f t="array" aca="1" ref="AI155" ca="1">VLOOKUP($A155,$A$12:$BA$1013,AI$3-($H$3-8),0)*Parameters!$K$13</f>
        <v>#VALUE!</v>
      </c>
      <c r="AJ155" s="56" t="e" cm="1">
        <f t="array" aca="1" ref="AJ155" ca="1">VLOOKUP($A155,$A$12:$BA$1013,AJ$3-($H$3-8),0)*Parameters!$K$13</f>
        <v>#VALUE!</v>
      </c>
      <c r="AK155" s="56" t="e" cm="1">
        <f t="array" aca="1" ref="AK155" ca="1">VLOOKUP($A155,$A$12:$BA$1013,AK$3-($H$3-8),0)*Parameters!$K$13</f>
        <v>#VALUE!</v>
      </c>
      <c r="AL155" s="56" t="e" cm="1">
        <f t="array" aca="1" ref="AL155" ca="1">VLOOKUP($A155,$A$12:$BA$1013,AL$3-($H$3-8),0)*Parameters!$K$13</f>
        <v>#VALUE!</v>
      </c>
      <c r="AM155" s="56"/>
      <c r="AN155" s="56"/>
      <c r="AO155" s="56"/>
      <c r="AP155" s="56"/>
      <c r="AQ155" s="56"/>
    </row>
    <row r="156" spans="1:43" x14ac:dyDescent="0.25">
      <c r="A156" s="392" t="str">
        <f>B156&amp;"_"&amp;D156</f>
        <v>3Da2a_NH3</v>
      </c>
      <c r="B156" s="387" t="s">
        <v>128</v>
      </c>
      <c r="C156" s="387" t="s">
        <v>715</v>
      </c>
      <c r="D156" s="388" t="s">
        <v>53</v>
      </c>
      <c r="E156" s="389" t="str">
        <f t="shared" si="88"/>
        <v>Non-dairy cattle</v>
      </c>
      <c r="F156" s="388" t="s">
        <v>358</v>
      </c>
      <c r="G156" s="393"/>
      <c r="H156" s="391" t="e">
        <f ca="1">SUM(H154:H155)*Parameters!$K$11</f>
        <v>#VALUE!</v>
      </c>
      <c r="I156" s="391" t="e">
        <f ca="1">SUM(I154:I155)*Parameters!$K$11</f>
        <v>#VALUE!</v>
      </c>
      <c r="J156" s="391" t="e">
        <f ca="1">SUM(J154:J155)*Parameters!$K$11</f>
        <v>#VALUE!</v>
      </c>
      <c r="K156" s="391" t="e">
        <f ca="1">SUM(K154:K155)*Parameters!$K$11</f>
        <v>#VALUE!</v>
      </c>
      <c r="L156" s="391" t="e">
        <f ca="1">SUM(L154:L155)*Parameters!$K$11</f>
        <v>#VALUE!</v>
      </c>
      <c r="M156" s="391" t="e">
        <f ca="1">SUM(M154:M155)*Parameters!$K$11</f>
        <v>#VALUE!</v>
      </c>
      <c r="N156" s="391" t="e">
        <f ca="1">SUM(N154:N155)*Parameters!$K$11</f>
        <v>#VALUE!</v>
      </c>
      <c r="O156" s="391" t="e">
        <f ca="1">SUM(O154:O155)*Parameters!$K$11</f>
        <v>#VALUE!</v>
      </c>
      <c r="P156" s="391" t="e">
        <f ca="1">SUM(P154:P155)*Parameters!$K$11</f>
        <v>#VALUE!</v>
      </c>
      <c r="Q156" s="391" t="e">
        <f ca="1">SUM(Q154:Q155)*Parameters!$K$11</f>
        <v>#VALUE!</v>
      </c>
      <c r="R156" s="391" t="e">
        <f ca="1">SUM(R154:R155)*Parameters!$K$11</f>
        <v>#VALUE!</v>
      </c>
      <c r="S156" s="391" t="e">
        <f ca="1">SUM(S154:S155)*Parameters!$K$11</f>
        <v>#VALUE!</v>
      </c>
      <c r="T156" s="391" t="e">
        <f ca="1">SUM(T154:T155)*Parameters!$K$11</f>
        <v>#VALUE!</v>
      </c>
      <c r="U156" s="391" t="e">
        <f ca="1">SUM(U154:U155)*Parameters!$K$11</f>
        <v>#VALUE!</v>
      </c>
      <c r="V156" s="391" t="e">
        <f ca="1">SUM(V154:V155)*Parameters!$K$11</f>
        <v>#VALUE!</v>
      </c>
      <c r="W156" s="391" t="e">
        <f ca="1">SUM(W154:W155)*Parameters!$K$11</f>
        <v>#VALUE!</v>
      </c>
      <c r="X156" s="391" t="e">
        <f ca="1">SUM(X154:X155)*Parameters!$K$11</f>
        <v>#VALUE!</v>
      </c>
      <c r="Y156" s="391" t="e">
        <f ca="1">SUM(Y154:Y155)*Parameters!$K$11</f>
        <v>#VALUE!</v>
      </c>
      <c r="Z156" s="391" t="e">
        <f ca="1">SUM(Z154:Z155)*Parameters!$K$11</f>
        <v>#VALUE!</v>
      </c>
      <c r="AA156" s="391" t="e">
        <f ca="1">SUM(AA154:AA155)*Parameters!$K$11</f>
        <v>#VALUE!</v>
      </c>
      <c r="AB156" s="391" t="e">
        <f ca="1">SUM(AB154:AB155)*Parameters!$K$11</f>
        <v>#VALUE!</v>
      </c>
      <c r="AC156" s="391" t="e">
        <f ca="1">SUM(AC154:AC155)*Parameters!$K$11</f>
        <v>#VALUE!</v>
      </c>
      <c r="AD156" s="391" t="e">
        <f ca="1">SUM(AD154:AD155)*Parameters!$K$11</f>
        <v>#VALUE!</v>
      </c>
      <c r="AE156" s="391" t="e">
        <f ca="1">SUM(AE154:AE155)*Parameters!$K$11</f>
        <v>#VALUE!</v>
      </c>
      <c r="AF156" s="391" t="e">
        <f ca="1">SUM(AF154:AF155)*Parameters!$K$11</f>
        <v>#VALUE!</v>
      </c>
      <c r="AG156" s="391" t="e">
        <f ca="1">SUM(AG154:AG155)*Parameters!$K$11</f>
        <v>#VALUE!</v>
      </c>
      <c r="AH156" s="391" t="e">
        <f ca="1">SUM(AH154:AH155)*Parameters!$K$11</f>
        <v>#VALUE!</v>
      </c>
      <c r="AI156" s="391" t="e">
        <f ca="1">SUM(AI154:AI155)*Parameters!$K$11</f>
        <v>#VALUE!</v>
      </c>
      <c r="AJ156" s="391" t="e">
        <f ca="1">SUM(AJ154:AJ155)*Parameters!$K$11</f>
        <v>#VALUE!</v>
      </c>
      <c r="AK156" s="391" t="e">
        <f ca="1">SUM(AK154:AK155)*Parameters!$K$11</f>
        <v>#VALUE!</v>
      </c>
      <c r="AL156" s="391" t="e">
        <f ca="1">SUM(AL154:AL155)*Parameters!$K$11</f>
        <v>#VALUE!</v>
      </c>
      <c r="AM156" s="391"/>
      <c r="AN156" s="391"/>
      <c r="AO156" s="391"/>
      <c r="AP156" s="391"/>
      <c r="AQ156" s="391"/>
    </row>
    <row r="157" spans="1:43" x14ac:dyDescent="0.25">
      <c r="A157" s="89" t="s">
        <v>329</v>
      </c>
      <c r="B157" s="2"/>
      <c r="C157" s="2" t="s">
        <v>89</v>
      </c>
      <c r="D157" s="25" t="s">
        <v>53</v>
      </c>
      <c r="E157" s="46" t="str">
        <f t="shared" si="88"/>
        <v>Non-dairy cattle</v>
      </c>
      <c r="F157" s="25" t="s">
        <v>224</v>
      </c>
      <c r="G157" s="205"/>
      <c r="H157" s="56" t="e" cm="1">
        <f t="array" aca="1" ref="H157" ca="1">VLOOKUP($A157,$A$12:$BA$1013,H$3-($H$3-8),0)*Parameters!$K$13</f>
        <v>#VALUE!</v>
      </c>
      <c r="I157" s="56" t="e" cm="1">
        <f t="array" aca="1" ref="I157" ca="1">VLOOKUP($A157,$A$12:$BA$1013,I$3-($H$3-8),0)*Parameters!$K$13</f>
        <v>#VALUE!</v>
      </c>
      <c r="J157" s="56" t="e" cm="1">
        <f t="array" aca="1" ref="J157" ca="1">VLOOKUP($A157,$A$12:$BA$1013,J$3-($H$3-8),0)*Parameters!$K$13</f>
        <v>#VALUE!</v>
      </c>
      <c r="K157" s="56" t="e" cm="1">
        <f t="array" aca="1" ref="K157" ca="1">VLOOKUP($A157,$A$12:$BA$1013,K$3-($H$3-8),0)*Parameters!$K$13</f>
        <v>#VALUE!</v>
      </c>
      <c r="L157" s="56" t="e" cm="1">
        <f t="array" aca="1" ref="L157" ca="1">VLOOKUP($A157,$A$12:$BA$1013,L$3-($H$3-8),0)*Parameters!$K$13</f>
        <v>#VALUE!</v>
      </c>
      <c r="M157" s="56" t="e" cm="1">
        <f t="array" aca="1" ref="M157" ca="1">VLOOKUP($A157,$A$12:$BA$1013,M$3-($H$3-8),0)*Parameters!$K$13</f>
        <v>#VALUE!</v>
      </c>
      <c r="N157" s="56" t="e" cm="1">
        <f t="array" aca="1" ref="N157" ca="1">VLOOKUP($A157,$A$12:$BA$1013,N$3-($H$3-8),0)*Parameters!$K$13</f>
        <v>#VALUE!</v>
      </c>
      <c r="O157" s="56" t="e" cm="1">
        <f t="array" aca="1" ref="O157" ca="1">VLOOKUP($A157,$A$12:$BA$1013,O$3-($H$3-8),0)*Parameters!$K$13</f>
        <v>#VALUE!</v>
      </c>
      <c r="P157" s="56" t="e" cm="1">
        <f t="array" aca="1" ref="P157" ca="1">VLOOKUP($A157,$A$12:$BA$1013,P$3-($H$3-8),0)*Parameters!$K$13</f>
        <v>#VALUE!</v>
      </c>
      <c r="Q157" s="56" t="e" cm="1">
        <f t="array" aca="1" ref="Q157" ca="1">VLOOKUP($A157,$A$12:$BA$1013,Q$3-($H$3-8),0)*Parameters!$K$13</f>
        <v>#VALUE!</v>
      </c>
      <c r="R157" s="56" t="e" cm="1">
        <f t="array" aca="1" ref="R157" ca="1">VLOOKUP($A157,$A$12:$BA$1013,R$3-($H$3-8),0)*Parameters!$K$13</f>
        <v>#VALUE!</v>
      </c>
      <c r="S157" s="56" t="e" cm="1">
        <f t="array" aca="1" ref="S157" ca="1">VLOOKUP($A157,$A$12:$BA$1013,S$3-($H$3-8),0)*Parameters!$K$13</f>
        <v>#VALUE!</v>
      </c>
      <c r="T157" s="56" t="e" cm="1">
        <f t="array" aca="1" ref="T157" ca="1">VLOOKUP($A157,$A$12:$BA$1013,T$3-($H$3-8),0)*Parameters!$K$13</f>
        <v>#VALUE!</v>
      </c>
      <c r="U157" s="56" t="e" cm="1">
        <f t="array" aca="1" ref="U157" ca="1">VLOOKUP($A157,$A$12:$BA$1013,U$3-($H$3-8),0)*Parameters!$K$13</f>
        <v>#VALUE!</v>
      </c>
      <c r="V157" s="56" t="e" cm="1">
        <f t="array" aca="1" ref="V157" ca="1">VLOOKUP($A157,$A$12:$BA$1013,V$3-($H$3-8),0)*Parameters!$K$13</f>
        <v>#VALUE!</v>
      </c>
      <c r="W157" s="56" t="e" cm="1">
        <f t="array" aca="1" ref="W157" ca="1">VLOOKUP($A157,$A$12:$BA$1013,W$3-($H$3-8),0)*Parameters!$K$13</f>
        <v>#VALUE!</v>
      </c>
      <c r="X157" s="56" t="e" cm="1">
        <f t="array" aca="1" ref="X157" ca="1">VLOOKUP($A157,$A$12:$BA$1013,X$3-($H$3-8),0)*Parameters!$K$13</f>
        <v>#VALUE!</v>
      </c>
      <c r="Y157" s="56" t="e" cm="1">
        <f t="array" aca="1" ref="Y157" ca="1">VLOOKUP($A157,$A$12:$BA$1013,Y$3-($H$3-8),0)*Parameters!$K$13</f>
        <v>#VALUE!</v>
      </c>
      <c r="Z157" s="56" t="e" cm="1">
        <f t="array" aca="1" ref="Z157" ca="1">VLOOKUP($A157,$A$12:$BA$1013,Z$3-($H$3-8),0)*Parameters!$K$13</f>
        <v>#VALUE!</v>
      </c>
      <c r="AA157" s="56" t="e" cm="1">
        <f t="array" aca="1" ref="AA157" ca="1">VLOOKUP($A157,$A$12:$BA$1013,AA$3-($H$3-8),0)*Parameters!$K$13</f>
        <v>#VALUE!</v>
      </c>
      <c r="AB157" s="56" t="e" cm="1">
        <f t="array" aca="1" ref="AB157" ca="1">VLOOKUP($A157,$A$12:$BA$1013,AB$3-($H$3-8),0)*Parameters!$K$13</f>
        <v>#VALUE!</v>
      </c>
      <c r="AC157" s="56" t="e" cm="1">
        <f t="array" aca="1" ref="AC157" ca="1">VLOOKUP($A157,$A$12:$BA$1013,AC$3-($H$3-8),0)*Parameters!$K$13</f>
        <v>#VALUE!</v>
      </c>
      <c r="AD157" s="56" t="e" cm="1">
        <f t="array" aca="1" ref="AD157" ca="1">VLOOKUP($A157,$A$12:$BA$1013,AD$3-($H$3-8),0)*Parameters!$K$13</f>
        <v>#VALUE!</v>
      </c>
      <c r="AE157" s="56" t="e" cm="1">
        <f t="array" aca="1" ref="AE157" ca="1">VLOOKUP($A157,$A$12:$BA$1013,AE$3-($H$3-8),0)*Parameters!$K$13</f>
        <v>#VALUE!</v>
      </c>
      <c r="AF157" s="56" t="e" cm="1">
        <f t="array" aca="1" ref="AF157" ca="1">VLOOKUP($A157,$A$12:$BA$1013,AF$3-($H$3-8),0)*Parameters!$K$13</f>
        <v>#VALUE!</v>
      </c>
      <c r="AG157" s="56" t="e" cm="1">
        <f t="array" aca="1" ref="AG157" ca="1">VLOOKUP($A157,$A$12:$BA$1013,AG$3-($H$3-8),0)*Parameters!$K$13</f>
        <v>#VALUE!</v>
      </c>
      <c r="AH157" s="56" t="e" cm="1">
        <f t="array" aca="1" ref="AH157" ca="1">VLOOKUP($A157,$A$12:$BA$1013,AH$3-($H$3-8),0)*Parameters!$K$13</f>
        <v>#VALUE!</v>
      </c>
      <c r="AI157" s="56" t="e" cm="1">
        <f t="array" aca="1" ref="AI157" ca="1">VLOOKUP($A157,$A$12:$BA$1013,AI$3-($H$3-8),0)*Parameters!$K$13</f>
        <v>#VALUE!</v>
      </c>
      <c r="AJ157" s="56" t="e" cm="1">
        <f t="array" aca="1" ref="AJ157" ca="1">VLOOKUP($A157,$A$12:$BA$1013,AJ$3-($H$3-8),0)*Parameters!$K$13</f>
        <v>#VALUE!</v>
      </c>
      <c r="AK157" s="56" t="e" cm="1">
        <f t="array" aca="1" ref="AK157" ca="1">VLOOKUP($A157,$A$12:$BA$1013,AK$3-($H$3-8),0)*Parameters!$K$13</f>
        <v>#VALUE!</v>
      </c>
      <c r="AL157" s="56" t="e" cm="1">
        <f t="array" aca="1" ref="AL157" ca="1">VLOOKUP($A157,$A$12:$BA$1013,AL$3-($H$3-8),0)*Parameters!$K$13</f>
        <v>#VALUE!</v>
      </c>
      <c r="AM157" s="56"/>
      <c r="AN157" s="56"/>
      <c r="AO157" s="56"/>
      <c r="AP157" s="56"/>
      <c r="AQ157" s="56"/>
    </row>
    <row r="158" spans="1:43" x14ac:dyDescent="0.25">
      <c r="A158" s="392" t="str">
        <f>B158&amp;"_"&amp;D158</f>
        <v>3Da3_NH3</v>
      </c>
      <c r="B158" s="387" t="s">
        <v>341</v>
      </c>
      <c r="C158" s="387" t="s">
        <v>716</v>
      </c>
      <c r="D158" s="388" t="s">
        <v>53</v>
      </c>
      <c r="E158" s="389" t="str">
        <f t="shared" si="88"/>
        <v>Non-dairy cattle</v>
      </c>
      <c r="F158" s="388" t="s">
        <v>358</v>
      </c>
      <c r="G158" s="393"/>
      <c r="H158" s="391" t="e">
        <f ca="1">H157*Parameters!$K$11</f>
        <v>#VALUE!</v>
      </c>
      <c r="I158" s="391" t="e">
        <f ca="1">I157*Parameters!$K$11</f>
        <v>#VALUE!</v>
      </c>
      <c r="J158" s="391" t="e">
        <f ca="1">J157*Parameters!$K$11</f>
        <v>#VALUE!</v>
      </c>
      <c r="K158" s="391" t="e">
        <f ca="1">K157*Parameters!$K$11</f>
        <v>#VALUE!</v>
      </c>
      <c r="L158" s="391" t="e">
        <f ca="1">L157*Parameters!$K$11</f>
        <v>#VALUE!</v>
      </c>
      <c r="M158" s="391" t="e">
        <f ca="1">M157*Parameters!$K$11</f>
        <v>#VALUE!</v>
      </c>
      <c r="N158" s="391" t="e">
        <f ca="1">N157*Parameters!$K$11</f>
        <v>#VALUE!</v>
      </c>
      <c r="O158" s="391" t="e">
        <f ca="1">O157*Parameters!$K$11</f>
        <v>#VALUE!</v>
      </c>
      <c r="P158" s="391" t="e">
        <f ca="1">P157*Parameters!$K$11</f>
        <v>#VALUE!</v>
      </c>
      <c r="Q158" s="391" t="e">
        <f ca="1">Q157*Parameters!$K$11</f>
        <v>#VALUE!</v>
      </c>
      <c r="R158" s="391" t="e">
        <f ca="1">R157*Parameters!$K$11</f>
        <v>#VALUE!</v>
      </c>
      <c r="S158" s="391" t="e">
        <f ca="1">S157*Parameters!$K$11</f>
        <v>#VALUE!</v>
      </c>
      <c r="T158" s="391" t="e">
        <f ca="1">T157*Parameters!$K$11</f>
        <v>#VALUE!</v>
      </c>
      <c r="U158" s="391" t="e">
        <f ca="1">U157*Parameters!$K$11</f>
        <v>#VALUE!</v>
      </c>
      <c r="V158" s="391" t="e">
        <f ca="1">V157*Parameters!$K$11</f>
        <v>#VALUE!</v>
      </c>
      <c r="W158" s="391" t="e">
        <f ca="1">W157*Parameters!$K$11</f>
        <v>#VALUE!</v>
      </c>
      <c r="X158" s="391" t="e">
        <f ca="1">X157*Parameters!$K$11</f>
        <v>#VALUE!</v>
      </c>
      <c r="Y158" s="391" t="e">
        <f ca="1">Y157*Parameters!$K$11</f>
        <v>#VALUE!</v>
      </c>
      <c r="Z158" s="391" t="e">
        <f ca="1">Z157*Parameters!$K$11</f>
        <v>#VALUE!</v>
      </c>
      <c r="AA158" s="391" t="e">
        <f ca="1">AA157*Parameters!$K$11</f>
        <v>#VALUE!</v>
      </c>
      <c r="AB158" s="391" t="e">
        <f ca="1">AB157*Parameters!$K$11</f>
        <v>#VALUE!</v>
      </c>
      <c r="AC158" s="391" t="e">
        <f ca="1">AC157*Parameters!$K$11</f>
        <v>#VALUE!</v>
      </c>
      <c r="AD158" s="391" t="e">
        <f ca="1">AD157*Parameters!$K$11</f>
        <v>#VALUE!</v>
      </c>
      <c r="AE158" s="391" t="e">
        <f ca="1">AE157*Parameters!$K$11</f>
        <v>#VALUE!</v>
      </c>
      <c r="AF158" s="391" t="e">
        <f ca="1">AF157*Parameters!$K$11</f>
        <v>#VALUE!</v>
      </c>
      <c r="AG158" s="391" t="e">
        <f ca="1">AG157*Parameters!$K$11</f>
        <v>#VALUE!</v>
      </c>
      <c r="AH158" s="391" t="e">
        <f ca="1">AH157*Parameters!$K$11</f>
        <v>#VALUE!</v>
      </c>
      <c r="AI158" s="391" t="e">
        <f ca="1">AI157*Parameters!$K$11</f>
        <v>#VALUE!</v>
      </c>
      <c r="AJ158" s="391" t="e">
        <f ca="1">AJ157*Parameters!$K$11</f>
        <v>#VALUE!</v>
      </c>
      <c r="AK158" s="391" t="e">
        <f ca="1">AK157*Parameters!$K$11</f>
        <v>#VALUE!</v>
      </c>
      <c r="AL158" s="391" t="e">
        <f ca="1">AL157*Parameters!$K$11</f>
        <v>#VALUE!</v>
      </c>
      <c r="AM158" s="391"/>
      <c r="AN158" s="391"/>
      <c r="AO158" s="391"/>
      <c r="AP158" s="391"/>
      <c r="AQ158" s="391"/>
    </row>
    <row r="159" spans="1:43" x14ac:dyDescent="0.25">
      <c r="A159" s="392" t="str">
        <f>B159&amp;"_"&amp;D159</f>
        <v>5B2_NH3</v>
      </c>
      <c r="B159" s="387" t="s">
        <v>347</v>
      </c>
      <c r="C159" s="387"/>
      <c r="D159" s="388" t="s">
        <v>53</v>
      </c>
      <c r="E159" s="389" t="str">
        <f t="shared" si="88"/>
        <v>Non-dairy cattle</v>
      </c>
      <c r="F159" s="388" t="s">
        <v>358</v>
      </c>
      <c r="G159" s="393"/>
      <c r="H159" s="391" t="e">
        <f ca="1">H103*Parameters!$K$11</f>
        <v>#VALUE!</v>
      </c>
      <c r="I159" s="391" t="e">
        <f ca="1">I103*Parameters!$K$11</f>
        <v>#VALUE!</v>
      </c>
      <c r="J159" s="391" t="e">
        <f ca="1">J103*Parameters!$K$11</f>
        <v>#VALUE!</v>
      </c>
      <c r="K159" s="391" t="e">
        <f ca="1">K103*Parameters!$K$11</f>
        <v>#VALUE!</v>
      </c>
      <c r="L159" s="391" t="e">
        <f ca="1">L103*Parameters!$K$11</f>
        <v>#VALUE!</v>
      </c>
      <c r="M159" s="391" t="e">
        <f ca="1">M103*Parameters!$K$11</f>
        <v>#VALUE!</v>
      </c>
      <c r="N159" s="391" t="e">
        <f ca="1">N103*Parameters!$K$11</f>
        <v>#VALUE!</v>
      </c>
      <c r="O159" s="391" t="e">
        <f ca="1">O103*Parameters!$K$11</f>
        <v>#VALUE!</v>
      </c>
      <c r="P159" s="391" t="e">
        <f ca="1">P103*Parameters!$K$11</f>
        <v>#VALUE!</v>
      </c>
      <c r="Q159" s="391" t="e">
        <f ca="1">Q103*Parameters!$K$11</f>
        <v>#VALUE!</v>
      </c>
      <c r="R159" s="391" t="e">
        <f ca="1">R103*Parameters!$K$11</f>
        <v>#VALUE!</v>
      </c>
      <c r="S159" s="391" t="e">
        <f ca="1">S103*Parameters!$K$11</f>
        <v>#VALUE!</v>
      </c>
      <c r="T159" s="391" t="e">
        <f ca="1">T103*Parameters!$K$11</f>
        <v>#VALUE!</v>
      </c>
      <c r="U159" s="391" t="e">
        <f ca="1">U103*Parameters!$K$11</f>
        <v>#VALUE!</v>
      </c>
      <c r="V159" s="391" t="e">
        <f ca="1">V103*Parameters!$K$11</f>
        <v>#VALUE!</v>
      </c>
      <c r="W159" s="391" t="e">
        <f ca="1">W103*Parameters!$K$11</f>
        <v>#VALUE!</v>
      </c>
      <c r="X159" s="391" t="e">
        <f ca="1">X103*Parameters!$K$11</f>
        <v>#VALUE!</v>
      </c>
      <c r="Y159" s="391" t="e">
        <f ca="1">Y103*Parameters!$K$11</f>
        <v>#VALUE!</v>
      </c>
      <c r="Z159" s="391" t="e">
        <f ca="1">Z103*Parameters!$K$11</f>
        <v>#VALUE!</v>
      </c>
      <c r="AA159" s="391" t="e">
        <f ca="1">AA103*Parameters!$K$11</f>
        <v>#VALUE!</v>
      </c>
      <c r="AB159" s="391" t="e">
        <f ca="1">AB103*Parameters!$K$11</f>
        <v>#VALUE!</v>
      </c>
      <c r="AC159" s="391" t="e">
        <f ca="1">AC103*Parameters!$K$11</f>
        <v>#VALUE!</v>
      </c>
      <c r="AD159" s="391" t="e">
        <f ca="1">AD103*Parameters!$K$11</f>
        <v>#VALUE!</v>
      </c>
      <c r="AE159" s="391" t="e">
        <f ca="1">AE103*Parameters!$K$11</f>
        <v>#VALUE!</v>
      </c>
      <c r="AF159" s="391" t="e">
        <f ca="1">AF103*Parameters!$K$11</f>
        <v>#VALUE!</v>
      </c>
      <c r="AG159" s="391" t="e">
        <f ca="1">AG103*Parameters!$K$11</f>
        <v>#VALUE!</v>
      </c>
      <c r="AH159" s="391" t="e">
        <f ca="1">AH103*Parameters!$K$11</f>
        <v>#VALUE!</v>
      </c>
      <c r="AI159" s="391" t="e">
        <f ca="1">AI103*Parameters!$K$11</f>
        <v>#VALUE!</v>
      </c>
      <c r="AJ159" s="391" t="e">
        <f ca="1">AJ103*Parameters!$K$11</f>
        <v>#VALUE!</v>
      </c>
      <c r="AK159" s="391" t="e">
        <f ca="1">AK103*Parameters!$K$11</f>
        <v>#VALUE!</v>
      </c>
      <c r="AL159" s="391" t="e">
        <f ca="1">AL103*Parameters!$K$11</f>
        <v>#VALUE!</v>
      </c>
      <c r="AM159" s="391"/>
      <c r="AN159" s="391"/>
      <c r="AO159" s="391"/>
      <c r="AP159" s="391"/>
      <c r="AQ159" s="391"/>
    </row>
    <row r="160" spans="1:43" x14ac:dyDescent="0.25">
      <c r="A160" s="68"/>
      <c r="B160" s="52"/>
      <c r="C160" s="12" t="s">
        <v>443</v>
      </c>
      <c r="D160" s="25" t="s">
        <v>130</v>
      </c>
      <c r="E160" s="46" t="str">
        <f t="shared" si="88"/>
        <v>Non-dairy cattle</v>
      </c>
      <c r="F160" s="25" t="s">
        <v>225</v>
      </c>
      <c r="G160" s="215"/>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row>
    <row r="161" spans="1:43" x14ac:dyDescent="0.25">
      <c r="A161" s="68"/>
      <c r="B161" s="2"/>
      <c r="C161" s="2" t="s">
        <v>444</v>
      </c>
      <c r="D161" s="25" t="s">
        <v>130</v>
      </c>
      <c r="E161" s="46" t="str">
        <f t="shared" si="88"/>
        <v>Non-dairy cattle</v>
      </c>
      <c r="F161" s="25" t="s">
        <v>225</v>
      </c>
      <c r="G161" s="205"/>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row>
    <row r="162" spans="1:43" x14ac:dyDescent="0.25">
      <c r="A162" s="68"/>
      <c r="B162" s="2"/>
      <c r="C162" s="2" t="s">
        <v>239</v>
      </c>
      <c r="D162" s="25" t="s">
        <v>130</v>
      </c>
      <c r="E162" s="46" t="str">
        <f t="shared" si="88"/>
        <v>Non-dairy cattle</v>
      </c>
      <c r="F162" s="25" t="s">
        <v>225</v>
      </c>
      <c r="G162" s="205"/>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row>
    <row r="163" spans="1:43" x14ac:dyDescent="0.25">
      <c r="A163" s="382" t="s">
        <v>310</v>
      </c>
      <c r="B163" s="2"/>
      <c r="C163" s="2" t="s">
        <v>240</v>
      </c>
      <c r="D163" s="25" t="s">
        <v>130</v>
      </c>
      <c r="E163" s="46" t="str">
        <f t="shared" si="88"/>
        <v>Non-dairy cattle</v>
      </c>
      <c r="F163" s="25" t="s">
        <v>225</v>
      </c>
      <c r="G163" s="205"/>
      <c r="H163" s="56" t="e" cm="1">
        <f t="array" aca="1" ref="H163" ca="1">VLOOKUP($A163,$A$12:$BA$1013,H$3-($H$3-8),0)*Parameters!$K$12</f>
        <v>#VALUE!</v>
      </c>
      <c r="I163" s="56" t="e" cm="1">
        <f t="array" aca="1" ref="I163" ca="1">VLOOKUP($A163,$A$12:$BA$1013,I$3-($H$3-8),0)*Parameters!$K$12</f>
        <v>#VALUE!</v>
      </c>
      <c r="J163" s="56" t="e" cm="1">
        <f t="array" aca="1" ref="J163" ca="1">VLOOKUP($A163,$A$12:$BA$1013,J$3-($H$3-8),0)*Parameters!$K$12</f>
        <v>#VALUE!</v>
      </c>
      <c r="K163" s="56" t="e" cm="1">
        <f t="array" aca="1" ref="K163" ca="1">VLOOKUP($A163,$A$12:$BA$1013,K$3-($H$3-8),0)*Parameters!$K$12</f>
        <v>#VALUE!</v>
      </c>
      <c r="L163" s="56" t="e" cm="1">
        <f t="array" aca="1" ref="L163" ca="1">VLOOKUP($A163,$A$12:$BA$1013,L$3-($H$3-8),0)*Parameters!$K$12</f>
        <v>#VALUE!</v>
      </c>
      <c r="M163" s="56" t="e" cm="1">
        <f t="array" aca="1" ref="M163" ca="1">VLOOKUP($A163,$A$12:$BA$1013,M$3-($H$3-8),0)*Parameters!$K$12</f>
        <v>#VALUE!</v>
      </c>
      <c r="N163" s="56" t="e" cm="1">
        <f t="array" aca="1" ref="N163" ca="1">VLOOKUP($A163,$A$12:$BA$1013,N$3-($H$3-8),0)*Parameters!$K$12</f>
        <v>#VALUE!</v>
      </c>
      <c r="O163" s="56" t="e" cm="1">
        <f t="array" aca="1" ref="O163" ca="1">VLOOKUP($A163,$A$12:$BA$1013,O$3-($H$3-8),0)*Parameters!$K$12</f>
        <v>#VALUE!</v>
      </c>
      <c r="P163" s="56" t="e" cm="1">
        <f t="array" aca="1" ref="P163" ca="1">VLOOKUP($A163,$A$12:$BA$1013,P$3-($H$3-8),0)*Parameters!$K$12</f>
        <v>#VALUE!</v>
      </c>
      <c r="Q163" s="56" t="e" cm="1">
        <f t="array" aca="1" ref="Q163" ca="1">VLOOKUP($A163,$A$12:$BA$1013,Q$3-($H$3-8),0)*Parameters!$K$12</f>
        <v>#VALUE!</v>
      </c>
      <c r="R163" s="56" t="e" cm="1">
        <f t="array" aca="1" ref="R163" ca="1">VLOOKUP($A163,$A$12:$BA$1013,R$3-($H$3-8),0)*Parameters!$K$12</f>
        <v>#VALUE!</v>
      </c>
      <c r="S163" s="56" t="e" cm="1">
        <f t="array" aca="1" ref="S163" ca="1">VLOOKUP($A163,$A$12:$BA$1013,S$3-($H$3-8),0)*Parameters!$K$12</f>
        <v>#VALUE!</v>
      </c>
      <c r="T163" s="56" t="e" cm="1">
        <f t="array" aca="1" ref="T163" ca="1">VLOOKUP($A163,$A$12:$BA$1013,T$3-($H$3-8),0)*Parameters!$K$12</f>
        <v>#VALUE!</v>
      </c>
      <c r="U163" s="56" t="e" cm="1">
        <f t="array" aca="1" ref="U163" ca="1">VLOOKUP($A163,$A$12:$BA$1013,U$3-($H$3-8),0)*Parameters!$K$12</f>
        <v>#VALUE!</v>
      </c>
      <c r="V163" s="56" t="e" cm="1">
        <f t="array" aca="1" ref="V163" ca="1">VLOOKUP($A163,$A$12:$BA$1013,V$3-($H$3-8),0)*Parameters!$K$12</f>
        <v>#VALUE!</v>
      </c>
      <c r="W163" s="56" t="e" cm="1">
        <f t="array" aca="1" ref="W163" ca="1">VLOOKUP($A163,$A$12:$BA$1013,W$3-($H$3-8),0)*Parameters!$K$12</f>
        <v>#VALUE!</v>
      </c>
      <c r="X163" s="56" t="e" cm="1">
        <f t="array" aca="1" ref="X163" ca="1">VLOOKUP($A163,$A$12:$BA$1013,X$3-($H$3-8),0)*Parameters!$K$12</f>
        <v>#VALUE!</v>
      </c>
      <c r="Y163" s="56" t="e" cm="1">
        <f t="array" aca="1" ref="Y163" ca="1">VLOOKUP($A163,$A$12:$BA$1013,Y$3-($H$3-8),0)*Parameters!$K$12</f>
        <v>#VALUE!</v>
      </c>
      <c r="Z163" s="56" t="e" cm="1">
        <f t="array" aca="1" ref="Z163" ca="1">VLOOKUP($A163,$A$12:$BA$1013,Z$3-($H$3-8),0)*Parameters!$K$12</f>
        <v>#VALUE!</v>
      </c>
      <c r="AA163" s="56" t="e" cm="1">
        <f t="array" aca="1" ref="AA163" ca="1">VLOOKUP($A163,$A$12:$BA$1013,AA$3-($H$3-8),0)*Parameters!$K$12</f>
        <v>#VALUE!</v>
      </c>
      <c r="AB163" s="56" t="e" cm="1">
        <f t="array" aca="1" ref="AB163" ca="1">VLOOKUP($A163,$A$12:$BA$1013,AB$3-($H$3-8),0)*Parameters!$K$12</f>
        <v>#VALUE!</v>
      </c>
      <c r="AC163" s="56" t="e" cm="1">
        <f t="array" aca="1" ref="AC163" ca="1">VLOOKUP($A163,$A$12:$BA$1013,AC$3-($H$3-8),0)*Parameters!$K$12</f>
        <v>#VALUE!</v>
      </c>
      <c r="AD163" s="56" t="e" cm="1">
        <f t="array" aca="1" ref="AD163" ca="1">VLOOKUP($A163,$A$12:$BA$1013,AD$3-($H$3-8),0)*Parameters!$K$12</f>
        <v>#VALUE!</v>
      </c>
      <c r="AE163" s="56" t="e" cm="1">
        <f t="array" aca="1" ref="AE163" ca="1">VLOOKUP($A163,$A$12:$BA$1013,AE$3-($H$3-8),0)*Parameters!$K$12</f>
        <v>#VALUE!</v>
      </c>
      <c r="AF163" s="56" t="e" cm="1">
        <f t="array" aca="1" ref="AF163" ca="1">VLOOKUP($A163,$A$12:$BA$1013,AF$3-($H$3-8),0)*Parameters!$K$12</f>
        <v>#VALUE!</v>
      </c>
      <c r="AG163" s="56" t="e" cm="1">
        <f t="array" aca="1" ref="AG163" ca="1">VLOOKUP($A163,$A$12:$BA$1013,AG$3-($H$3-8),0)*Parameters!$K$12</f>
        <v>#VALUE!</v>
      </c>
      <c r="AH163" s="56" t="e" cm="1">
        <f t="array" aca="1" ref="AH163" ca="1">VLOOKUP($A163,$A$12:$BA$1013,AH$3-($H$3-8),0)*Parameters!$K$12</f>
        <v>#VALUE!</v>
      </c>
      <c r="AI163" s="56" t="e" cm="1">
        <f t="array" aca="1" ref="AI163" ca="1">VLOOKUP($A163,$A$12:$BA$1013,AI$3-($H$3-8),0)*Parameters!$K$12</f>
        <v>#VALUE!</v>
      </c>
      <c r="AJ163" s="56" t="e" cm="1">
        <f t="array" aca="1" ref="AJ163" ca="1">VLOOKUP($A163,$A$12:$BA$1013,AJ$3-($H$3-8),0)*Parameters!$K$12</f>
        <v>#VALUE!</v>
      </c>
      <c r="AK163" s="56" t="e" cm="1">
        <f t="array" aca="1" ref="AK163" ca="1">VLOOKUP($A163,$A$12:$BA$1013,AK$3-($H$3-8),0)*Parameters!$K$12</f>
        <v>#VALUE!</v>
      </c>
      <c r="AL163" s="56" t="e" cm="1">
        <f t="array" aca="1" ref="AL163" ca="1">VLOOKUP($A163,$A$12:$BA$1013,AL$3-($H$3-8),0)*Parameters!$K$12</f>
        <v>#VALUE!</v>
      </c>
      <c r="AM163" s="56"/>
      <c r="AN163" s="56"/>
      <c r="AO163" s="56"/>
      <c r="AP163" s="56"/>
      <c r="AQ163" s="56"/>
    </row>
    <row r="164" spans="1:43" x14ac:dyDescent="0.25">
      <c r="A164" s="382" t="s">
        <v>314</v>
      </c>
      <c r="B164" s="2"/>
      <c r="C164" s="2" t="s">
        <v>251</v>
      </c>
      <c r="D164" s="25" t="s">
        <v>130</v>
      </c>
      <c r="E164" s="46" t="str">
        <f t="shared" si="88"/>
        <v>Non-dairy cattle</v>
      </c>
      <c r="F164" s="25" t="s">
        <v>225</v>
      </c>
      <c r="G164" s="205"/>
      <c r="H164" s="56" t="e" cm="1">
        <f t="array" aca="1" ref="H164" ca="1">VLOOKUP($A164,$A$12:$BA$1013,H$3-($H$3-8),0)*Parameters!$K$12</f>
        <v>#VALUE!</v>
      </c>
      <c r="I164" s="56" t="e" cm="1">
        <f t="array" aca="1" ref="I164" ca="1">VLOOKUP($A164,$A$12:$BA$1013,I$3-($H$3-8),0)*Parameters!$K$12</f>
        <v>#VALUE!</v>
      </c>
      <c r="J164" s="56" t="e" cm="1">
        <f t="array" aca="1" ref="J164" ca="1">VLOOKUP($A164,$A$12:$BA$1013,J$3-($H$3-8),0)*Parameters!$K$12</f>
        <v>#VALUE!</v>
      </c>
      <c r="K164" s="56" t="e" cm="1">
        <f t="array" aca="1" ref="K164" ca="1">VLOOKUP($A164,$A$12:$BA$1013,K$3-($H$3-8),0)*Parameters!$K$12</f>
        <v>#VALUE!</v>
      </c>
      <c r="L164" s="56" t="e" cm="1">
        <f t="array" aca="1" ref="L164" ca="1">VLOOKUP($A164,$A$12:$BA$1013,L$3-($H$3-8),0)*Parameters!$K$12</f>
        <v>#VALUE!</v>
      </c>
      <c r="M164" s="56" t="e" cm="1">
        <f t="array" aca="1" ref="M164" ca="1">VLOOKUP($A164,$A$12:$BA$1013,M$3-($H$3-8),0)*Parameters!$K$12</f>
        <v>#VALUE!</v>
      </c>
      <c r="N164" s="56" t="e" cm="1">
        <f t="array" aca="1" ref="N164" ca="1">VLOOKUP($A164,$A$12:$BA$1013,N$3-($H$3-8),0)*Parameters!$K$12</f>
        <v>#VALUE!</v>
      </c>
      <c r="O164" s="56" t="e" cm="1">
        <f t="array" aca="1" ref="O164" ca="1">VLOOKUP($A164,$A$12:$BA$1013,O$3-($H$3-8),0)*Parameters!$K$12</f>
        <v>#VALUE!</v>
      </c>
      <c r="P164" s="56" t="e" cm="1">
        <f t="array" aca="1" ref="P164" ca="1">VLOOKUP($A164,$A$12:$BA$1013,P$3-($H$3-8),0)*Parameters!$K$12</f>
        <v>#VALUE!</v>
      </c>
      <c r="Q164" s="56" t="e" cm="1">
        <f t="array" aca="1" ref="Q164" ca="1">VLOOKUP($A164,$A$12:$BA$1013,Q$3-($H$3-8),0)*Parameters!$K$12</f>
        <v>#VALUE!</v>
      </c>
      <c r="R164" s="56" t="e" cm="1">
        <f t="array" aca="1" ref="R164" ca="1">VLOOKUP($A164,$A$12:$BA$1013,R$3-($H$3-8),0)*Parameters!$K$12</f>
        <v>#VALUE!</v>
      </c>
      <c r="S164" s="56" t="e" cm="1">
        <f t="array" aca="1" ref="S164" ca="1">VLOOKUP($A164,$A$12:$BA$1013,S$3-($H$3-8),0)*Parameters!$K$12</f>
        <v>#VALUE!</v>
      </c>
      <c r="T164" s="56" t="e" cm="1">
        <f t="array" aca="1" ref="T164" ca="1">VLOOKUP($A164,$A$12:$BA$1013,T$3-($H$3-8),0)*Parameters!$K$12</f>
        <v>#VALUE!</v>
      </c>
      <c r="U164" s="56" t="e" cm="1">
        <f t="array" aca="1" ref="U164" ca="1">VLOOKUP($A164,$A$12:$BA$1013,U$3-($H$3-8),0)*Parameters!$K$12</f>
        <v>#VALUE!</v>
      </c>
      <c r="V164" s="56" t="e" cm="1">
        <f t="array" aca="1" ref="V164" ca="1">VLOOKUP($A164,$A$12:$BA$1013,V$3-($H$3-8),0)*Parameters!$K$12</f>
        <v>#VALUE!</v>
      </c>
      <c r="W164" s="56" t="e" cm="1">
        <f t="array" aca="1" ref="W164" ca="1">VLOOKUP($A164,$A$12:$BA$1013,W$3-($H$3-8),0)*Parameters!$K$12</f>
        <v>#VALUE!</v>
      </c>
      <c r="X164" s="56" t="e" cm="1">
        <f t="array" aca="1" ref="X164" ca="1">VLOOKUP($A164,$A$12:$BA$1013,X$3-($H$3-8),0)*Parameters!$K$12</f>
        <v>#VALUE!</v>
      </c>
      <c r="Y164" s="56" t="e" cm="1">
        <f t="array" aca="1" ref="Y164" ca="1">VLOOKUP($A164,$A$12:$BA$1013,Y$3-($H$3-8),0)*Parameters!$K$12</f>
        <v>#VALUE!</v>
      </c>
      <c r="Z164" s="56" t="e" cm="1">
        <f t="array" aca="1" ref="Z164" ca="1">VLOOKUP($A164,$A$12:$BA$1013,Z$3-($H$3-8),0)*Parameters!$K$12</f>
        <v>#VALUE!</v>
      </c>
      <c r="AA164" s="56" t="e" cm="1">
        <f t="array" aca="1" ref="AA164" ca="1">VLOOKUP($A164,$A$12:$BA$1013,AA$3-($H$3-8),0)*Parameters!$K$12</f>
        <v>#VALUE!</v>
      </c>
      <c r="AB164" s="56" t="e" cm="1">
        <f t="array" aca="1" ref="AB164" ca="1">VLOOKUP($A164,$A$12:$BA$1013,AB$3-($H$3-8),0)*Parameters!$K$12</f>
        <v>#VALUE!</v>
      </c>
      <c r="AC164" s="56" t="e" cm="1">
        <f t="array" aca="1" ref="AC164" ca="1">VLOOKUP($A164,$A$12:$BA$1013,AC$3-($H$3-8),0)*Parameters!$K$12</f>
        <v>#VALUE!</v>
      </c>
      <c r="AD164" s="56" t="e" cm="1">
        <f t="array" aca="1" ref="AD164" ca="1">VLOOKUP($A164,$A$12:$BA$1013,AD$3-($H$3-8),0)*Parameters!$K$12</f>
        <v>#VALUE!</v>
      </c>
      <c r="AE164" s="56" t="e" cm="1">
        <f t="array" aca="1" ref="AE164" ca="1">VLOOKUP($A164,$A$12:$BA$1013,AE$3-($H$3-8),0)*Parameters!$K$12</f>
        <v>#VALUE!</v>
      </c>
      <c r="AF164" s="56" t="e" cm="1">
        <f t="array" aca="1" ref="AF164" ca="1">VLOOKUP($A164,$A$12:$BA$1013,AF$3-($H$3-8),0)*Parameters!$K$12</f>
        <v>#VALUE!</v>
      </c>
      <c r="AG164" s="56" t="e" cm="1">
        <f t="array" aca="1" ref="AG164" ca="1">VLOOKUP($A164,$A$12:$BA$1013,AG$3-($H$3-8),0)*Parameters!$K$12</f>
        <v>#VALUE!</v>
      </c>
      <c r="AH164" s="56" t="e" cm="1">
        <f t="array" aca="1" ref="AH164" ca="1">VLOOKUP($A164,$A$12:$BA$1013,AH$3-($H$3-8),0)*Parameters!$K$12</f>
        <v>#VALUE!</v>
      </c>
      <c r="AI164" s="56" t="e" cm="1">
        <f t="array" aca="1" ref="AI164" ca="1">VLOOKUP($A164,$A$12:$BA$1013,AI$3-($H$3-8),0)*Parameters!$K$12</f>
        <v>#VALUE!</v>
      </c>
      <c r="AJ164" s="56" t="e" cm="1">
        <f t="array" aca="1" ref="AJ164" ca="1">VLOOKUP($A164,$A$12:$BA$1013,AJ$3-($H$3-8),0)*Parameters!$K$12</f>
        <v>#VALUE!</v>
      </c>
      <c r="AK164" s="56" t="e" cm="1">
        <f t="array" aca="1" ref="AK164" ca="1">VLOOKUP($A164,$A$12:$BA$1013,AK$3-($H$3-8),0)*Parameters!$K$12</f>
        <v>#VALUE!</v>
      </c>
      <c r="AL164" s="56" t="e" cm="1">
        <f t="array" aca="1" ref="AL164" ca="1">VLOOKUP($A164,$A$12:$BA$1013,AL$3-($H$3-8),0)*Parameters!$K$12</f>
        <v>#VALUE!</v>
      </c>
      <c r="AM164" s="56"/>
      <c r="AN164" s="56"/>
      <c r="AO164" s="56"/>
      <c r="AP164" s="56"/>
      <c r="AQ164" s="56"/>
    </row>
    <row r="165" spans="1:43" x14ac:dyDescent="0.25">
      <c r="A165" s="386" t="str">
        <f>B165&amp;"_"&amp;D165</f>
        <v>3B_N2O</v>
      </c>
      <c r="B165" s="387" t="s">
        <v>165</v>
      </c>
      <c r="C165" s="387" t="s">
        <v>351</v>
      </c>
      <c r="D165" s="388" t="s">
        <v>130</v>
      </c>
      <c r="E165" s="389" t="str">
        <f t="shared" si="88"/>
        <v>Non-dairy cattle</v>
      </c>
      <c r="F165" s="388" t="s">
        <v>358</v>
      </c>
      <c r="G165" s="390"/>
      <c r="H165" s="391" t="e">
        <f ca="1">SUM(H160:H164)*Parameters!$K$11</f>
        <v>#VALUE!</v>
      </c>
      <c r="I165" s="391" t="e">
        <f ca="1">SUM(I160:I164)*Parameters!$K$11</f>
        <v>#VALUE!</v>
      </c>
      <c r="J165" s="391" t="e">
        <f ca="1">SUM(J160:J164)*Parameters!$K$11</f>
        <v>#VALUE!</v>
      </c>
      <c r="K165" s="391" t="e">
        <f ca="1">SUM(K160:K164)*Parameters!$K$11</f>
        <v>#VALUE!</v>
      </c>
      <c r="L165" s="391" t="e">
        <f ca="1">SUM(L160:L164)*Parameters!$K$11</f>
        <v>#VALUE!</v>
      </c>
      <c r="M165" s="391" t="e">
        <f ca="1">SUM(M160:M164)*Parameters!$K$11</f>
        <v>#VALUE!</v>
      </c>
      <c r="N165" s="391" t="e">
        <f ca="1">SUM(N160:N164)*Parameters!$K$11</f>
        <v>#VALUE!</v>
      </c>
      <c r="O165" s="391" t="e">
        <f ca="1">SUM(O160:O164)*Parameters!$K$11</f>
        <v>#VALUE!</v>
      </c>
      <c r="P165" s="391" t="e">
        <f ca="1">SUM(P160:P164)*Parameters!$K$11</f>
        <v>#VALUE!</v>
      </c>
      <c r="Q165" s="391" t="e">
        <f ca="1">SUM(Q160:Q164)*Parameters!$K$11</f>
        <v>#VALUE!</v>
      </c>
      <c r="R165" s="391" t="e">
        <f ca="1">SUM(R160:R164)*Parameters!$K$11</f>
        <v>#VALUE!</v>
      </c>
      <c r="S165" s="391" t="e">
        <f ca="1">SUM(S160:S164)*Parameters!$K$11</f>
        <v>#VALUE!</v>
      </c>
      <c r="T165" s="391" t="e">
        <f ca="1">SUM(T160:T164)*Parameters!$K$11</f>
        <v>#VALUE!</v>
      </c>
      <c r="U165" s="391" t="e">
        <f ca="1">SUM(U160:U164)*Parameters!$K$11</f>
        <v>#VALUE!</v>
      </c>
      <c r="V165" s="391" t="e">
        <f ca="1">SUM(V160:V164)*Parameters!$K$11</f>
        <v>#VALUE!</v>
      </c>
      <c r="W165" s="391" t="e">
        <f ca="1">SUM(W160:W164)*Parameters!$K$11</f>
        <v>#VALUE!</v>
      </c>
      <c r="X165" s="391" t="e">
        <f ca="1">SUM(X160:X164)*Parameters!$K$11</f>
        <v>#VALUE!</v>
      </c>
      <c r="Y165" s="391" t="e">
        <f ca="1">SUM(Y160:Y164)*Parameters!$K$11</f>
        <v>#VALUE!</v>
      </c>
      <c r="Z165" s="391" t="e">
        <f ca="1">SUM(Z160:Z164)*Parameters!$K$11</f>
        <v>#VALUE!</v>
      </c>
      <c r="AA165" s="391" t="e">
        <f ca="1">SUM(AA160:AA164)*Parameters!$K$11</f>
        <v>#VALUE!</v>
      </c>
      <c r="AB165" s="391" t="e">
        <f ca="1">SUM(AB160:AB164)*Parameters!$K$11</f>
        <v>#VALUE!</v>
      </c>
      <c r="AC165" s="391" t="e">
        <f ca="1">SUM(AC160:AC164)*Parameters!$K$11</f>
        <v>#VALUE!</v>
      </c>
      <c r="AD165" s="391" t="e">
        <f ca="1">SUM(AD160:AD164)*Parameters!$K$11</f>
        <v>#VALUE!</v>
      </c>
      <c r="AE165" s="391" t="e">
        <f ca="1">SUM(AE160:AE164)*Parameters!$K$11</f>
        <v>#VALUE!</v>
      </c>
      <c r="AF165" s="391" t="e">
        <f ca="1">SUM(AF160:AF164)*Parameters!$K$11</f>
        <v>#VALUE!</v>
      </c>
      <c r="AG165" s="391" t="e">
        <f ca="1">SUM(AG160:AG164)*Parameters!$K$11</f>
        <v>#VALUE!</v>
      </c>
      <c r="AH165" s="391" t="e">
        <f ca="1">SUM(AH160:AH164)*Parameters!$K$11</f>
        <v>#VALUE!</v>
      </c>
      <c r="AI165" s="391" t="e">
        <f ca="1">SUM(AI160:AI164)*Parameters!$K$11</f>
        <v>#VALUE!</v>
      </c>
      <c r="AJ165" s="391" t="e">
        <f ca="1">SUM(AJ160:AJ164)*Parameters!$K$11</f>
        <v>#VALUE!</v>
      </c>
      <c r="AK165" s="391" t="e">
        <f ca="1">SUM(AK160:AK164)*Parameters!$K$11</f>
        <v>#VALUE!</v>
      </c>
      <c r="AL165" s="391" t="e">
        <f ca="1">SUM(AL160:AL164)*Parameters!$K$11</f>
        <v>#VALUE!</v>
      </c>
      <c r="AM165" s="391"/>
      <c r="AN165" s="391"/>
      <c r="AO165" s="391"/>
      <c r="AP165" s="391"/>
      <c r="AQ165" s="391"/>
    </row>
    <row r="166" spans="1:43" x14ac:dyDescent="0.25">
      <c r="A166" s="392" t="str">
        <f>B166&amp;"_"&amp;D166</f>
        <v>3Da2a_N2O</v>
      </c>
      <c r="B166" s="387" t="s">
        <v>128</v>
      </c>
      <c r="C166" s="387" t="s">
        <v>715</v>
      </c>
      <c r="D166" s="388" t="s">
        <v>130</v>
      </c>
      <c r="E166" s="389" t="str">
        <f t="shared" si="88"/>
        <v>Non-dairy cattle</v>
      </c>
      <c r="F166" s="388" t="s">
        <v>358</v>
      </c>
      <c r="G166" s="393"/>
      <c r="H166" s="391" t="e">
        <f ca="1">H133*Parameters!K$11</f>
        <v>#VALUE!</v>
      </c>
      <c r="I166" s="391" t="e">
        <f ca="1">I133*Parameters!L$11</f>
        <v>#VALUE!</v>
      </c>
      <c r="J166" s="391" t="e">
        <f ca="1">J133*Parameters!M$11</f>
        <v>#VALUE!</v>
      </c>
      <c r="K166" s="391" t="e">
        <f ca="1">K133*Parameters!N$11</f>
        <v>#VALUE!</v>
      </c>
      <c r="L166" s="391" t="e">
        <f ca="1">L133*Parameters!O$11</f>
        <v>#VALUE!</v>
      </c>
      <c r="M166" s="391" t="e">
        <f ca="1">M133*Parameters!P$11</f>
        <v>#VALUE!</v>
      </c>
      <c r="N166" s="391" t="e">
        <f ca="1">N133*Parameters!Q$11</f>
        <v>#VALUE!</v>
      </c>
      <c r="O166" s="391" t="e">
        <f ca="1">O133*Parameters!R$11</f>
        <v>#VALUE!</v>
      </c>
      <c r="P166" s="391" t="e">
        <f ca="1">P133*Parameters!S$11</f>
        <v>#VALUE!</v>
      </c>
      <c r="Q166" s="391" t="e">
        <f ca="1">Q133*Parameters!T$11</f>
        <v>#VALUE!</v>
      </c>
      <c r="R166" s="391" t="e">
        <f ca="1">R133*Parameters!U$11</f>
        <v>#VALUE!</v>
      </c>
      <c r="S166" s="391" t="e">
        <f ca="1">S133*Parameters!V$11</f>
        <v>#VALUE!</v>
      </c>
      <c r="T166" s="391" t="e">
        <f ca="1">T133*Parameters!W$11</f>
        <v>#VALUE!</v>
      </c>
      <c r="U166" s="391" t="e">
        <f ca="1">U133*Parameters!X$11</f>
        <v>#VALUE!</v>
      </c>
      <c r="V166" s="391" t="e">
        <f ca="1">V133*Parameters!Y$11</f>
        <v>#VALUE!</v>
      </c>
      <c r="W166" s="391" t="e">
        <f ca="1">W133*Parameters!Z$11</f>
        <v>#VALUE!</v>
      </c>
      <c r="X166" s="391" t="e">
        <f ca="1">X133*Parameters!AA$11</f>
        <v>#VALUE!</v>
      </c>
      <c r="Y166" s="391" t="e">
        <f ca="1">Y133*Parameters!AB$11</f>
        <v>#VALUE!</v>
      </c>
      <c r="Z166" s="391" t="e">
        <f ca="1">Z133*Parameters!AC$11</f>
        <v>#VALUE!</v>
      </c>
      <c r="AA166" s="391" t="e">
        <f ca="1">AA133*Parameters!AD$11</f>
        <v>#VALUE!</v>
      </c>
      <c r="AB166" s="391" t="e">
        <f ca="1">AB133*Parameters!AE$11</f>
        <v>#VALUE!</v>
      </c>
      <c r="AC166" s="391" t="e">
        <f ca="1">AC133*Parameters!AF$11</f>
        <v>#VALUE!</v>
      </c>
      <c r="AD166" s="391" t="e">
        <f ca="1">AD133*Parameters!AG$11</f>
        <v>#VALUE!</v>
      </c>
      <c r="AE166" s="391" t="e">
        <f ca="1">AE133*Parameters!AH$11</f>
        <v>#VALUE!</v>
      </c>
      <c r="AF166" s="391" t="e">
        <f ca="1">AF133*Parameters!AI$11</f>
        <v>#VALUE!</v>
      </c>
      <c r="AG166" s="391" t="e">
        <f ca="1">AG133*Parameters!AJ$11</f>
        <v>#VALUE!</v>
      </c>
      <c r="AH166" s="391" t="e">
        <f ca="1">AH133*Parameters!AK$11</f>
        <v>#VALUE!</v>
      </c>
      <c r="AI166" s="391" t="e">
        <f ca="1">AI133*Parameters!AL$11</f>
        <v>#VALUE!</v>
      </c>
      <c r="AJ166" s="391" t="e">
        <f ca="1">AJ133*Parameters!AM$11</f>
        <v>#VALUE!</v>
      </c>
      <c r="AK166" s="391" t="e">
        <f ca="1">AK133*Parameters!AN$11</f>
        <v>#VALUE!</v>
      </c>
      <c r="AL166" s="391" t="e">
        <f ca="1">AL133*Parameters!AO$11</f>
        <v>#VALUE!</v>
      </c>
      <c r="AM166" s="391"/>
      <c r="AN166" s="391"/>
      <c r="AO166" s="391"/>
      <c r="AP166" s="391"/>
      <c r="AQ166" s="391"/>
    </row>
    <row r="167" spans="1:43" x14ac:dyDescent="0.25">
      <c r="A167" s="386" t="str">
        <f>B167&amp;"_"&amp;D167</f>
        <v>3Da3_N2O</v>
      </c>
      <c r="B167" s="387" t="s">
        <v>341</v>
      </c>
      <c r="C167" s="387" t="s">
        <v>716</v>
      </c>
      <c r="D167" s="388" t="s">
        <v>130</v>
      </c>
      <c r="E167" s="389" t="str">
        <f t="shared" si="88"/>
        <v>Non-dairy cattle</v>
      </c>
      <c r="F167" s="388" t="s">
        <v>358</v>
      </c>
      <c r="G167" s="390"/>
      <c r="H167" s="391" t="e">
        <f ca="1">H143*Parameters!$K$11</f>
        <v>#VALUE!</v>
      </c>
      <c r="I167" s="391" t="e">
        <f ca="1">I143*Parameters!$K$11</f>
        <v>#VALUE!</v>
      </c>
      <c r="J167" s="391" t="e">
        <f ca="1">J143*Parameters!$K$11</f>
        <v>#VALUE!</v>
      </c>
      <c r="K167" s="391" t="e">
        <f ca="1">K143*Parameters!$K$11</f>
        <v>#VALUE!</v>
      </c>
      <c r="L167" s="391" t="e">
        <f ca="1">L143*Parameters!$K$11</f>
        <v>#VALUE!</v>
      </c>
      <c r="M167" s="391" t="e">
        <f ca="1">M143*Parameters!$K$11</f>
        <v>#VALUE!</v>
      </c>
      <c r="N167" s="391" t="e">
        <f ca="1">N143*Parameters!$K$11</f>
        <v>#VALUE!</v>
      </c>
      <c r="O167" s="391" t="e">
        <f ca="1">O143*Parameters!$K$11</f>
        <v>#VALUE!</v>
      </c>
      <c r="P167" s="391" t="e">
        <f ca="1">P143*Parameters!$K$11</f>
        <v>#VALUE!</v>
      </c>
      <c r="Q167" s="391" t="e">
        <f ca="1">Q143*Parameters!$K$11</f>
        <v>#VALUE!</v>
      </c>
      <c r="R167" s="391" t="e">
        <f ca="1">R143*Parameters!$K$11</f>
        <v>#VALUE!</v>
      </c>
      <c r="S167" s="391" t="e">
        <f ca="1">S143*Parameters!$K$11</f>
        <v>#VALUE!</v>
      </c>
      <c r="T167" s="391" t="e">
        <f ca="1">T143*Parameters!$K$11</f>
        <v>#VALUE!</v>
      </c>
      <c r="U167" s="391" t="e">
        <f ca="1">U143*Parameters!$K$11</f>
        <v>#VALUE!</v>
      </c>
      <c r="V167" s="391" t="e">
        <f ca="1">V143*Parameters!$K$11</f>
        <v>#VALUE!</v>
      </c>
      <c r="W167" s="391" t="e">
        <f ca="1">W143*Parameters!$K$11</f>
        <v>#VALUE!</v>
      </c>
      <c r="X167" s="391" t="e">
        <f ca="1">X143*Parameters!$K$11</f>
        <v>#VALUE!</v>
      </c>
      <c r="Y167" s="391" t="e">
        <f ca="1">Y143*Parameters!$K$11</f>
        <v>#VALUE!</v>
      </c>
      <c r="Z167" s="391" t="e">
        <f ca="1">Z143*Parameters!$K$11</f>
        <v>#VALUE!</v>
      </c>
      <c r="AA167" s="391" t="e">
        <f ca="1">AA143*Parameters!$K$11</f>
        <v>#VALUE!</v>
      </c>
      <c r="AB167" s="391" t="e">
        <f ca="1">AB143*Parameters!$K$11</f>
        <v>#VALUE!</v>
      </c>
      <c r="AC167" s="391" t="e">
        <f ca="1">AC143*Parameters!$K$11</f>
        <v>#VALUE!</v>
      </c>
      <c r="AD167" s="391" t="e">
        <f ca="1">AD143*Parameters!$K$11</f>
        <v>#VALUE!</v>
      </c>
      <c r="AE167" s="391" t="e">
        <f ca="1">AE143*Parameters!$K$11</f>
        <v>#VALUE!</v>
      </c>
      <c r="AF167" s="391" t="e">
        <f ca="1">AF143*Parameters!$K$11</f>
        <v>#VALUE!</v>
      </c>
      <c r="AG167" s="391" t="e">
        <f ca="1">AG143*Parameters!$K$11</f>
        <v>#VALUE!</v>
      </c>
      <c r="AH167" s="391" t="e">
        <f ca="1">AH143*Parameters!$K$11</f>
        <v>#VALUE!</v>
      </c>
      <c r="AI167" s="391" t="e">
        <f ca="1">AI143*Parameters!$K$11</f>
        <v>#VALUE!</v>
      </c>
      <c r="AJ167" s="391" t="e">
        <f ca="1">AJ143*Parameters!$K$11</f>
        <v>#VALUE!</v>
      </c>
      <c r="AK167" s="391" t="e">
        <f ca="1">AK143*Parameters!$K$11</f>
        <v>#VALUE!</v>
      </c>
      <c r="AL167" s="391" t="e">
        <f ca="1">AL143*Parameters!$K$11</f>
        <v>#VALUE!</v>
      </c>
      <c r="AM167" s="391"/>
      <c r="AN167" s="391"/>
      <c r="AO167" s="391"/>
      <c r="AP167" s="391"/>
      <c r="AQ167" s="391"/>
    </row>
    <row r="168" spans="1:43" x14ac:dyDescent="0.25">
      <c r="A168" s="68"/>
      <c r="B168" s="52"/>
      <c r="C168" s="12" t="s">
        <v>443</v>
      </c>
      <c r="D168" s="25" t="s">
        <v>76</v>
      </c>
      <c r="E168" s="46" t="str">
        <f t="shared" si="88"/>
        <v>Non-dairy cattle</v>
      </c>
      <c r="F168" s="25" t="s">
        <v>752</v>
      </c>
      <c r="G168" s="175"/>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row>
    <row r="169" spans="1:43" x14ac:dyDescent="0.25">
      <c r="A169" s="68"/>
      <c r="B169" s="2"/>
      <c r="C169" s="2" t="s">
        <v>444</v>
      </c>
      <c r="D169" s="25" t="s">
        <v>76</v>
      </c>
      <c r="E169" s="46" t="str">
        <f t="shared" si="88"/>
        <v>Non-dairy cattle</v>
      </c>
      <c r="F169" s="25" t="s">
        <v>752</v>
      </c>
      <c r="G169" s="205"/>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row>
    <row r="170" spans="1:43" x14ac:dyDescent="0.25">
      <c r="A170" s="68"/>
      <c r="B170" s="2"/>
      <c r="C170" s="2" t="s">
        <v>239</v>
      </c>
      <c r="D170" s="25" t="s">
        <v>76</v>
      </c>
      <c r="E170" s="46" t="str">
        <f t="shared" si="88"/>
        <v>Non-dairy cattle</v>
      </c>
      <c r="F170" s="25" t="s">
        <v>752</v>
      </c>
      <c r="G170" s="205"/>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row>
    <row r="171" spans="1:43" x14ac:dyDescent="0.25">
      <c r="A171" s="382" t="s">
        <v>311</v>
      </c>
      <c r="B171" s="2"/>
      <c r="C171" s="2" t="s">
        <v>240</v>
      </c>
      <c r="D171" s="25" t="s">
        <v>76</v>
      </c>
      <c r="E171" s="46" t="str">
        <f t="shared" si="88"/>
        <v>Non-dairy cattle</v>
      </c>
      <c r="F171" s="25" t="s">
        <v>752</v>
      </c>
      <c r="G171" s="205"/>
      <c r="H171" s="56" t="e" cm="1">
        <f t="array" aca="1" ref="H171" ca="1">VLOOKUP($A171,$A$12:$BA$1013,H$3-($H$3-8),0)*Parameters!$K$15</f>
        <v>#VALUE!</v>
      </c>
      <c r="I171" s="56" t="e" cm="1">
        <f t="array" aca="1" ref="I171" ca="1">VLOOKUP($A171,$A$12:$BA$1013,I$3-($H$3-8),0)*Parameters!$K$15</f>
        <v>#VALUE!</v>
      </c>
      <c r="J171" s="56" t="e" cm="1">
        <f t="array" aca="1" ref="J171" ca="1">VLOOKUP($A171,$A$12:$BA$1013,J$3-($H$3-8),0)*Parameters!$K$15</f>
        <v>#VALUE!</v>
      </c>
      <c r="K171" s="56" t="e" cm="1">
        <f t="array" aca="1" ref="K171" ca="1">VLOOKUP($A171,$A$12:$BA$1013,K$3-($H$3-8),0)*Parameters!$K$15</f>
        <v>#VALUE!</v>
      </c>
      <c r="L171" s="56" t="e" cm="1">
        <f t="array" aca="1" ref="L171" ca="1">VLOOKUP($A171,$A$12:$BA$1013,L$3-($H$3-8),0)*Parameters!$K$15</f>
        <v>#VALUE!</v>
      </c>
      <c r="M171" s="56" t="e" cm="1">
        <f t="array" aca="1" ref="M171" ca="1">VLOOKUP($A171,$A$12:$BA$1013,M$3-($H$3-8),0)*Parameters!$K$15</f>
        <v>#VALUE!</v>
      </c>
      <c r="N171" s="56" t="e" cm="1">
        <f t="array" aca="1" ref="N171" ca="1">VLOOKUP($A171,$A$12:$BA$1013,N$3-($H$3-8),0)*Parameters!$K$15</f>
        <v>#VALUE!</v>
      </c>
      <c r="O171" s="56" t="e" cm="1">
        <f t="array" aca="1" ref="O171" ca="1">VLOOKUP($A171,$A$12:$BA$1013,O$3-($H$3-8),0)*Parameters!$K$15</f>
        <v>#VALUE!</v>
      </c>
      <c r="P171" s="56" t="e" cm="1">
        <f t="array" aca="1" ref="P171" ca="1">VLOOKUP($A171,$A$12:$BA$1013,P$3-($H$3-8),0)*Parameters!$K$15</f>
        <v>#VALUE!</v>
      </c>
      <c r="Q171" s="56" t="e" cm="1">
        <f t="array" aca="1" ref="Q171" ca="1">VLOOKUP($A171,$A$12:$BA$1013,Q$3-($H$3-8),0)*Parameters!$K$15</f>
        <v>#VALUE!</v>
      </c>
      <c r="R171" s="56" t="e" cm="1">
        <f t="array" aca="1" ref="R171" ca="1">VLOOKUP($A171,$A$12:$BA$1013,R$3-($H$3-8),0)*Parameters!$K$15</f>
        <v>#VALUE!</v>
      </c>
      <c r="S171" s="56" t="e" cm="1">
        <f t="array" aca="1" ref="S171" ca="1">VLOOKUP($A171,$A$12:$BA$1013,S$3-($H$3-8),0)*Parameters!$K$15</f>
        <v>#VALUE!</v>
      </c>
      <c r="T171" s="56" t="e" cm="1">
        <f t="array" aca="1" ref="T171" ca="1">VLOOKUP($A171,$A$12:$BA$1013,T$3-($H$3-8),0)*Parameters!$K$15</f>
        <v>#VALUE!</v>
      </c>
      <c r="U171" s="56" t="e" cm="1">
        <f t="array" aca="1" ref="U171" ca="1">VLOOKUP($A171,$A$12:$BA$1013,U$3-($H$3-8),0)*Parameters!$K$15</f>
        <v>#VALUE!</v>
      </c>
      <c r="V171" s="56" t="e" cm="1">
        <f t="array" aca="1" ref="V171" ca="1">VLOOKUP($A171,$A$12:$BA$1013,V$3-($H$3-8),0)*Parameters!$K$15</f>
        <v>#VALUE!</v>
      </c>
      <c r="W171" s="56" t="e" cm="1">
        <f t="array" aca="1" ref="W171" ca="1">VLOOKUP($A171,$A$12:$BA$1013,W$3-($H$3-8),0)*Parameters!$K$15</f>
        <v>#VALUE!</v>
      </c>
      <c r="X171" s="56" t="e" cm="1">
        <f t="array" aca="1" ref="X171" ca="1">VLOOKUP($A171,$A$12:$BA$1013,X$3-($H$3-8),0)*Parameters!$K$15</f>
        <v>#VALUE!</v>
      </c>
      <c r="Y171" s="56" t="e" cm="1">
        <f t="array" aca="1" ref="Y171" ca="1">VLOOKUP($A171,$A$12:$BA$1013,Y$3-($H$3-8),0)*Parameters!$K$15</f>
        <v>#VALUE!</v>
      </c>
      <c r="Z171" s="56" t="e" cm="1">
        <f t="array" aca="1" ref="Z171" ca="1">VLOOKUP($A171,$A$12:$BA$1013,Z$3-($H$3-8),0)*Parameters!$K$15</f>
        <v>#VALUE!</v>
      </c>
      <c r="AA171" s="56" t="e" cm="1">
        <f t="array" aca="1" ref="AA171" ca="1">VLOOKUP($A171,$A$12:$BA$1013,AA$3-($H$3-8),0)*Parameters!$K$15</f>
        <v>#VALUE!</v>
      </c>
      <c r="AB171" s="56" t="e" cm="1">
        <f t="array" aca="1" ref="AB171" ca="1">VLOOKUP($A171,$A$12:$BA$1013,AB$3-($H$3-8),0)*Parameters!$K$15</f>
        <v>#VALUE!</v>
      </c>
      <c r="AC171" s="56" t="e" cm="1">
        <f t="array" aca="1" ref="AC171" ca="1">VLOOKUP($A171,$A$12:$BA$1013,AC$3-($H$3-8),0)*Parameters!$K$15</f>
        <v>#VALUE!</v>
      </c>
      <c r="AD171" s="56" t="e" cm="1">
        <f t="array" aca="1" ref="AD171" ca="1">VLOOKUP($A171,$A$12:$BA$1013,AD$3-($H$3-8),0)*Parameters!$K$15</f>
        <v>#VALUE!</v>
      </c>
      <c r="AE171" s="56" t="e" cm="1">
        <f t="array" aca="1" ref="AE171" ca="1">VLOOKUP($A171,$A$12:$BA$1013,AE$3-($H$3-8),0)*Parameters!$K$15</f>
        <v>#VALUE!</v>
      </c>
      <c r="AF171" s="56" t="e" cm="1">
        <f t="array" aca="1" ref="AF171" ca="1">VLOOKUP($A171,$A$12:$BA$1013,AF$3-($H$3-8),0)*Parameters!$K$15</f>
        <v>#VALUE!</v>
      </c>
      <c r="AG171" s="56" t="e" cm="1">
        <f t="array" aca="1" ref="AG171" ca="1">VLOOKUP($A171,$A$12:$BA$1013,AG$3-($H$3-8),0)*Parameters!$K$15</f>
        <v>#VALUE!</v>
      </c>
      <c r="AH171" s="56" t="e" cm="1">
        <f t="array" aca="1" ref="AH171" ca="1">VLOOKUP($A171,$A$12:$BA$1013,AH$3-($H$3-8),0)*Parameters!$K$15</f>
        <v>#VALUE!</v>
      </c>
      <c r="AI171" s="56" t="e" cm="1">
        <f t="array" aca="1" ref="AI171" ca="1">VLOOKUP($A171,$A$12:$BA$1013,AI$3-($H$3-8),0)*Parameters!$K$15</f>
        <v>#VALUE!</v>
      </c>
      <c r="AJ171" s="56" t="e" cm="1">
        <f t="array" aca="1" ref="AJ171" ca="1">VLOOKUP($A171,$A$12:$BA$1013,AJ$3-($H$3-8),0)*Parameters!$K$15</f>
        <v>#VALUE!</v>
      </c>
      <c r="AK171" s="56" t="e" cm="1">
        <f t="array" aca="1" ref="AK171" ca="1">VLOOKUP($A171,$A$12:$BA$1013,AK$3-($H$3-8),0)*Parameters!$K$15</f>
        <v>#VALUE!</v>
      </c>
      <c r="AL171" s="56" t="e" cm="1">
        <f t="array" aca="1" ref="AL171" ca="1">VLOOKUP($A171,$A$12:$BA$1013,AL$3-($H$3-8),0)*Parameters!$K$15</f>
        <v>#VALUE!</v>
      </c>
      <c r="AM171" s="56"/>
      <c r="AN171" s="56"/>
      <c r="AO171" s="56"/>
      <c r="AP171" s="56"/>
      <c r="AQ171" s="56"/>
    </row>
    <row r="172" spans="1:43" x14ac:dyDescent="0.25">
      <c r="A172" s="382" t="s">
        <v>315</v>
      </c>
      <c r="B172" s="2"/>
      <c r="C172" s="2" t="s">
        <v>251</v>
      </c>
      <c r="D172" s="25" t="s">
        <v>76</v>
      </c>
      <c r="E172" s="46" t="str">
        <f t="shared" si="88"/>
        <v>Non-dairy cattle</v>
      </c>
      <c r="F172" s="25" t="s">
        <v>752</v>
      </c>
      <c r="G172" s="205"/>
      <c r="H172" s="56" t="e" cm="1">
        <f t="array" aca="1" ref="H172" ca="1">VLOOKUP($A172,$A$12:$BA$1013,H$3-($H$3-8),0)*Parameters!$K$15</f>
        <v>#VALUE!</v>
      </c>
      <c r="I172" s="56" t="e" cm="1">
        <f t="array" aca="1" ref="I172" ca="1">VLOOKUP($A172,$A$12:$BA$1013,I$3-($H$3-8),0)*Parameters!$K$15</f>
        <v>#VALUE!</v>
      </c>
      <c r="J172" s="56" t="e" cm="1">
        <f t="array" aca="1" ref="J172" ca="1">VLOOKUP($A172,$A$12:$BA$1013,J$3-($H$3-8),0)*Parameters!$K$15</f>
        <v>#VALUE!</v>
      </c>
      <c r="K172" s="56" t="e" cm="1">
        <f t="array" aca="1" ref="K172" ca="1">VLOOKUP($A172,$A$12:$BA$1013,K$3-($H$3-8),0)*Parameters!$K$15</f>
        <v>#VALUE!</v>
      </c>
      <c r="L172" s="56" t="e" cm="1">
        <f t="array" aca="1" ref="L172" ca="1">VLOOKUP($A172,$A$12:$BA$1013,L$3-($H$3-8),0)*Parameters!$K$15</f>
        <v>#VALUE!</v>
      </c>
      <c r="M172" s="56" t="e" cm="1">
        <f t="array" aca="1" ref="M172" ca="1">VLOOKUP($A172,$A$12:$BA$1013,M$3-($H$3-8),0)*Parameters!$K$15</f>
        <v>#VALUE!</v>
      </c>
      <c r="N172" s="56" t="e" cm="1">
        <f t="array" aca="1" ref="N172" ca="1">VLOOKUP($A172,$A$12:$BA$1013,N$3-($H$3-8),0)*Parameters!$K$15</f>
        <v>#VALUE!</v>
      </c>
      <c r="O172" s="56" t="e" cm="1">
        <f t="array" aca="1" ref="O172" ca="1">VLOOKUP($A172,$A$12:$BA$1013,O$3-($H$3-8),0)*Parameters!$K$15</f>
        <v>#VALUE!</v>
      </c>
      <c r="P172" s="56" t="e" cm="1">
        <f t="array" aca="1" ref="P172" ca="1">VLOOKUP($A172,$A$12:$BA$1013,P$3-($H$3-8),0)*Parameters!$K$15</f>
        <v>#VALUE!</v>
      </c>
      <c r="Q172" s="56" t="e" cm="1">
        <f t="array" aca="1" ref="Q172" ca="1">VLOOKUP($A172,$A$12:$BA$1013,Q$3-($H$3-8),0)*Parameters!$K$15</f>
        <v>#VALUE!</v>
      </c>
      <c r="R172" s="56" t="e" cm="1">
        <f t="array" aca="1" ref="R172" ca="1">VLOOKUP($A172,$A$12:$BA$1013,R$3-($H$3-8),0)*Parameters!$K$15</f>
        <v>#VALUE!</v>
      </c>
      <c r="S172" s="56" t="e" cm="1">
        <f t="array" aca="1" ref="S172" ca="1">VLOOKUP($A172,$A$12:$BA$1013,S$3-($H$3-8),0)*Parameters!$K$15</f>
        <v>#VALUE!</v>
      </c>
      <c r="T172" s="56" t="e" cm="1">
        <f t="array" aca="1" ref="T172" ca="1">VLOOKUP($A172,$A$12:$BA$1013,T$3-($H$3-8),0)*Parameters!$K$15</f>
        <v>#VALUE!</v>
      </c>
      <c r="U172" s="56" t="e" cm="1">
        <f t="array" aca="1" ref="U172" ca="1">VLOOKUP($A172,$A$12:$BA$1013,U$3-($H$3-8),0)*Parameters!$K$15</f>
        <v>#VALUE!</v>
      </c>
      <c r="V172" s="56" t="e" cm="1">
        <f t="array" aca="1" ref="V172" ca="1">VLOOKUP($A172,$A$12:$BA$1013,V$3-($H$3-8),0)*Parameters!$K$15</f>
        <v>#VALUE!</v>
      </c>
      <c r="W172" s="56" t="e" cm="1">
        <f t="array" aca="1" ref="W172" ca="1">VLOOKUP($A172,$A$12:$BA$1013,W$3-($H$3-8),0)*Parameters!$K$15</f>
        <v>#VALUE!</v>
      </c>
      <c r="X172" s="56" t="e" cm="1">
        <f t="array" aca="1" ref="X172" ca="1">VLOOKUP($A172,$A$12:$BA$1013,X$3-($H$3-8),0)*Parameters!$K$15</f>
        <v>#VALUE!</v>
      </c>
      <c r="Y172" s="56" t="e" cm="1">
        <f t="array" aca="1" ref="Y172" ca="1">VLOOKUP($A172,$A$12:$BA$1013,Y$3-($H$3-8),0)*Parameters!$K$15</f>
        <v>#VALUE!</v>
      </c>
      <c r="Z172" s="56" t="e" cm="1">
        <f t="array" aca="1" ref="Z172" ca="1">VLOOKUP($A172,$A$12:$BA$1013,Z$3-($H$3-8),0)*Parameters!$K$15</f>
        <v>#VALUE!</v>
      </c>
      <c r="AA172" s="56" t="e" cm="1">
        <f t="array" aca="1" ref="AA172" ca="1">VLOOKUP($A172,$A$12:$BA$1013,AA$3-($H$3-8),0)*Parameters!$K$15</f>
        <v>#VALUE!</v>
      </c>
      <c r="AB172" s="56" t="e" cm="1">
        <f t="array" aca="1" ref="AB172" ca="1">VLOOKUP($A172,$A$12:$BA$1013,AB$3-($H$3-8),0)*Parameters!$K$15</f>
        <v>#VALUE!</v>
      </c>
      <c r="AC172" s="56" t="e" cm="1">
        <f t="array" aca="1" ref="AC172" ca="1">VLOOKUP($A172,$A$12:$BA$1013,AC$3-($H$3-8),0)*Parameters!$K$15</f>
        <v>#VALUE!</v>
      </c>
      <c r="AD172" s="56" t="e" cm="1">
        <f t="array" aca="1" ref="AD172" ca="1">VLOOKUP($A172,$A$12:$BA$1013,AD$3-($H$3-8),0)*Parameters!$K$15</f>
        <v>#VALUE!</v>
      </c>
      <c r="AE172" s="56" t="e" cm="1">
        <f t="array" aca="1" ref="AE172" ca="1">VLOOKUP($A172,$A$12:$BA$1013,AE$3-($H$3-8),0)*Parameters!$K$15</f>
        <v>#VALUE!</v>
      </c>
      <c r="AF172" s="56" t="e" cm="1">
        <f t="array" aca="1" ref="AF172" ca="1">VLOOKUP($A172,$A$12:$BA$1013,AF$3-($H$3-8),0)*Parameters!$K$15</f>
        <v>#VALUE!</v>
      </c>
      <c r="AG172" s="56" t="e" cm="1">
        <f t="array" aca="1" ref="AG172" ca="1">VLOOKUP($A172,$A$12:$BA$1013,AG$3-($H$3-8),0)*Parameters!$K$15</f>
        <v>#VALUE!</v>
      </c>
      <c r="AH172" s="56" t="e" cm="1">
        <f t="array" aca="1" ref="AH172" ca="1">VLOOKUP($A172,$A$12:$BA$1013,AH$3-($H$3-8),0)*Parameters!$K$15</f>
        <v>#VALUE!</v>
      </c>
      <c r="AI172" s="56" t="e" cm="1">
        <f t="array" aca="1" ref="AI172" ca="1">VLOOKUP($A172,$A$12:$BA$1013,AI$3-($H$3-8),0)*Parameters!$K$15</f>
        <v>#VALUE!</v>
      </c>
      <c r="AJ172" s="56" t="e" cm="1">
        <f t="array" aca="1" ref="AJ172" ca="1">VLOOKUP($A172,$A$12:$BA$1013,AJ$3-($H$3-8),0)*Parameters!$K$15</f>
        <v>#VALUE!</v>
      </c>
      <c r="AK172" s="56" t="e" cm="1">
        <f t="array" aca="1" ref="AK172" ca="1">VLOOKUP($A172,$A$12:$BA$1013,AK$3-($H$3-8),0)*Parameters!$K$15</f>
        <v>#VALUE!</v>
      </c>
      <c r="AL172" s="56" t="e" cm="1">
        <f t="array" aca="1" ref="AL172" ca="1">VLOOKUP($A172,$A$12:$BA$1013,AL$3-($H$3-8),0)*Parameters!$K$15</f>
        <v>#VALUE!</v>
      </c>
      <c r="AM172" s="56"/>
      <c r="AN172" s="56"/>
      <c r="AO172" s="56"/>
      <c r="AP172" s="56"/>
      <c r="AQ172" s="56"/>
    </row>
    <row r="173" spans="1:43" x14ac:dyDescent="0.25">
      <c r="A173" s="386" t="str">
        <f>B173&amp;"_"&amp;D173</f>
        <v>3B_NO</v>
      </c>
      <c r="B173" s="387" t="s">
        <v>165</v>
      </c>
      <c r="C173" s="387" t="s">
        <v>351</v>
      </c>
      <c r="D173" s="388" t="s">
        <v>76</v>
      </c>
      <c r="E173" s="389" t="str">
        <f t="shared" si="88"/>
        <v>Non-dairy cattle</v>
      </c>
      <c r="F173" s="388" t="s">
        <v>358</v>
      </c>
      <c r="G173" s="390"/>
      <c r="H173" s="391" t="e">
        <f ca="1">SUM(H168:H172)*Parameters!$K$11</f>
        <v>#VALUE!</v>
      </c>
      <c r="I173" s="391" t="e">
        <f ca="1">SUM(I168:I172)*Parameters!$K$11</f>
        <v>#VALUE!</v>
      </c>
      <c r="J173" s="391" t="e">
        <f ca="1">SUM(J168:J172)*Parameters!$K$11</f>
        <v>#VALUE!</v>
      </c>
      <c r="K173" s="391" t="e">
        <f ca="1">SUM(K168:K172)*Parameters!$K$11</f>
        <v>#VALUE!</v>
      </c>
      <c r="L173" s="391" t="e">
        <f ca="1">SUM(L168:L172)*Parameters!$K$11</f>
        <v>#VALUE!</v>
      </c>
      <c r="M173" s="391" t="e">
        <f ca="1">SUM(M168:M172)*Parameters!$K$11</f>
        <v>#VALUE!</v>
      </c>
      <c r="N173" s="391" t="e">
        <f ca="1">SUM(N168:N172)*Parameters!$K$11</f>
        <v>#VALUE!</v>
      </c>
      <c r="O173" s="391" t="e">
        <f ca="1">SUM(O168:O172)*Parameters!$K$11</f>
        <v>#VALUE!</v>
      </c>
      <c r="P173" s="391" t="e">
        <f ca="1">SUM(P168:P172)*Parameters!$K$11</f>
        <v>#VALUE!</v>
      </c>
      <c r="Q173" s="391" t="e">
        <f ca="1">SUM(Q168:Q172)*Parameters!$K$11</f>
        <v>#VALUE!</v>
      </c>
      <c r="R173" s="391" t="e">
        <f ca="1">SUM(R168:R172)*Parameters!$K$11</f>
        <v>#VALUE!</v>
      </c>
      <c r="S173" s="391" t="e">
        <f ca="1">SUM(S168:S172)*Parameters!$K$11</f>
        <v>#VALUE!</v>
      </c>
      <c r="T173" s="391" t="e">
        <f ca="1">SUM(T168:T172)*Parameters!$K$11</f>
        <v>#VALUE!</v>
      </c>
      <c r="U173" s="391" t="e">
        <f ca="1">SUM(U168:U172)*Parameters!$K$11</f>
        <v>#VALUE!</v>
      </c>
      <c r="V173" s="391" t="e">
        <f ca="1">SUM(V168:V172)*Parameters!$K$11</f>
        <v>#VALUE!</v>
      </c>
      <c r="W173" s="391" t="e">
        <f ca="1">SUM(W168:W172)*Parameters!$K$11</f>
        <v>#VALUE!</v>
      </c>
      <c r="X173" s="391" t="e">
        <f ca="1">SUM(X168:X172)*Parameters!$K$11</f>
        <v>#VALUE!</v>
      </c>
      <c r="Y173" s="391" t="e">
        <f ca="1">SUM(Y168:Y172)*Parameters!$K$11</f>
        <v>#VALUE!</v>
      </c>
      <c r="Z173" s="391" t="e">
        <f ca="1">SUM(Z168:Z172)*Parameters!$K$11</f>
        <v>#VALUE!</v>
      </c>
      <c r="AA173" s="391" t="e">
        <f ca="1">SUM(AA168:AA172)*Parameters!$K$11</f>
        <v>#VALUE!</v>
      </c>
      <c r="AB173" s="391" t="e">
        <f ca="1">SUM(AB168:AB172)*Parameters!$K$11</f>
        <v>#VALUE!</v>
      </c>
      <c r="AC173" s="391" t="e">
        <f ca="1">SUM(AC168:AC172)*Parameters!$K$11</f>
        <v>#VALUE!</v>
      </c>
      <c r="AD173" s="391" t="e">
        <f ca="1">SUM(AD168:AD172)*Parameters!$K$11</f>
        <v>#VALUE!</v>
      </c>
      <c r="AE173" s="391" t="e">
        <f ca="1">SUM(AE168:AE172)*Parameters!$K$11</f>
        <v>#VALUE!</v>
      </c>
      <c r="AF173" s="391" t="e">
        <f ca="1">SUM(AF168:AF172)*Parameters!$K$11</f>
        <v>#VALUE!</v>
      </c>
      <c r="AG173" s="391" t="e">
        <f ca="1">SUM(AG168:AG172)*Parameters!$K$11</f>
        <v>#VALUE!</v>
      </c>
      <c r="AH173" s="391" t="e">
        <f ca="1">SUM(AH168:AH172)*Parameters!$K$11</f>
        <v>#VALUE!</v>
      </c>
      <c r="AI173" s="391" t="e">
        <f ca="1">SUM(AI168:AI172)*Parameters!$K$11</f>
        <v>#VALUE!</v>
      </c>
      <c r="AJ173" s="391" t="e">
        <f ca="1">SUM(AJ168:AJ172)*Parameters!$K$11</f>
        <v>#VALUE!</v>
      </c>
      <c r="AK173" s="391" t="e">
        <f ca="1">SUM(AK168:AK172)*Parameters!$K$11</f>
        <v>#VALUE!</v>
      </c>
      <c r="AL173" s="391" t="e">
        <f ca="1">SUM(AL168:AL172)*Parameters!$K$11</f>
        <v>#VALUE!</v>
      </c>
      <c r="AM173" s="391"/>
      <c r="AN173" s="391"/>
      <c r="AO173" s="391"/>
      <c r="AP173" s="391"/>
      <c r="AQ173" s="391"/>
    </row>
    <row r="174" spans="1:43" x14ac:dyDescent="0.25">
      <c r="A174" s="392" t="str">
        <f>B174&amp;"_"&amp;D174</f>
        <v>3Da2a_NO</v>
      </c>
      <c r="B174" s="387" t="s">
        <v>128</v>
      </c>
      <c r="C174" s="387" t="s">
        <v>715</v>
      </c>
      <c r="D174" s="388" t="s">
        <v>76</v>
      </c>
      <c r="E174" s="389" t="str">
        <f t="shared" si="88"/>
        <v>Non-dairy cattle</v>
      </c>
      <c r="F174" s="388" t="s">
        <v>358</v>
      </c>
      <c r="G174" s="393"/>
      <c r="H174" s="391" t="e">
        <f ca="1">H130*Parameters!$K$11</f>
        <v>#VALUE!</v>
      </c>
      <c r="I174" s="391" t="e">
        <f ca="1">I130*Parameters!$K$11</f>
        <v>#VALUE!</v>
      </c>
      <c r="J174" s="391" t="e">
        <f ca="1">J130*Parameters!$K$11</f>
        <v>#VALUE!</v>
      </c>
      <c r="K174" s="391" t="e">
        <f ca="1">K130*Parameters!$K$11</f>
        <v>#VALUE!</v>
      </c>
      <c r="L174" s="391" t="e">
        <f ca="1">L130*Parameters!$K$11</f>
        <v>#VALUE!</v>
      </c>
      <c r="M174" s="391" t="e">
        <f ca="1">M130*Parameters!$K$11</f>
        <v>#VALUE!</v>
      </c>
      <c r="N174" s="391" t="e">
        <f ca="1">N130*Parameters!$K$11</f>
        <v>#VALUE!</v>
      </c>
      <c r="O174" s="391" t="e">
        <f ca="1">O130*Parameters!$K$11</f>
        <v>#VALUE!</v>
      </c>
      <c r="P174" s="391" t="e">
        <f ca="1">P130*Parameters!$K$11</f>
        <v>#VALUE!</v>
      </c>
      <c r="Q174" s="391" t="e">
        <f ca="1">Q130*Parameters!$K$11</f>
        <v>#VALUE!</v>
      </c>
      <c r="R174" s="391" t="e">
        <f ca="1">R130*Parameters!$K$11</f>
        <v>#VALUE!</v>
      </c>
      <c r="S174" s="391" t="e">
        <f ca="1">S130*Parameters!$K$11</f>
        <v>#VALUE!</v>
      </c>
      <c r="T174" s="391" t="e">
        <f ca="1">T130*Parameters!$K$11</f>
        <v>#VALUE!</v>
      </c>
      <c r="U174" s="391" t="e">
        <f ca="1">U130*Parameters!$K$11</f>
        <v>#VALUE!</v>
      </c>
      <c r="V174" s="391" t="e">
        <f ca="1">V130*Parameters!$K$11</f>
        <v>#VALUE!</v>
      </c>
      <c r="W174" s="391" t="e">
        <f ca="1">W130*Parameters!$K$11</f>
        <v>#VALUE!</v>
      </c>
      <c r="X174" s="391" t="e">
        <f ca="1">X130*Parameters!$K$11</f>
        <v>#VALUE!</v>
      </c>
      <c r="Y174" s="391" t="e">
        <f ca="1">Y130*Parameters!$K$11</f>
        <v>#VALUE!</v>
      </c>
      <c r="Z174" s="391" t="e">
        <f ca="1">Z130*Parameters!$K$11</f>
        <v>#VALUE!</v>
      </c>
      <c r="AA174" s="391" t="e">
        <f ca="1">AA130*Parameters!$K$11</f>
        <v>#VALUE!</v>
      </c>
      <c r="AB174" s="391" t="e">
        <f ca="1">AB130*Parameters!$K$11</f>
        <v>#VALUE!</v>
      </c>
      <c r="AC174" s="391" t="e">
        <f ca="1">AC130*Parameters!$K$11</f>
        <v>#VALUE!</v>
      </c>
      <c r="AD174" s="391" t="e">
        <f ca="1">AD130*Parameters!$K$11</f>
        <v>#VALUE!</v>
      </c>
      <c r="AE174" s="391" t="e">
        <f ca="1">AE130*Parameters!$K$11</f>
        <v>#VALUE!</v>
      </c>
      <c r="AF174" s="391" t="e">
        <f ca="1">AF130*Parameters!$K$11</f>
        <v>#VALUE!</v>
      </c>
      <c r="AG174" s="391" t="e">
        <f ca="1">AG130*Parameters!$K$11</f>
        <v>#VALUE!</v>
      </c>
      <c r="AH174" s="391" t="e">
        <f ca="1">AH130*Parameters!$K$11</f>
        <v>#VALUE!</v>
      </c>
      <c r="AI174" s="391" t="e">
        <f ca="1">AI130*Parameters!$K$11</f>
        <v>#VALUE!</v>
      </c>
      <c r="AJ174" s="391" t="e">
        <f ca="1">AJ130*Parameters!$K$11</f>
        <v>#VALUE!</v>
      </c>
      <c r="AK174" s="391" t="e">
        <f ca="1">AK130*Parameters!$K$11</f>
        <v>#VALUE!</v>
      </c>
      <c r="AL174" s="391" t="e">
        <f ca="1">AL130*Parameters!$K$11</f>
        <v>#VALUE!</v>
      </c>
      <c r="AM174" s="391"/>
      <c r="AN174" s="391"/>
      <c r="AO174" s="391"/>
      <c r="AP174" s="391"/>
      <c r="AQ174" s="391"/>
    </row>
    <row r="175" spans="1:43" x14ac:dyDescent="0.25">
      <c r="A175" s="386" t="str">
        <f>B175&amp;"_"&amp;D175</f>
        <v>3Da3_NO</v>
      </c>
      <c r="B175" s="387" t="s">
        <v>341</v>
      </c>
      <c r="C175" s="387" t="s">
        <v>716</v>
      </c>
      <c r="D175" s="388" t="s">
        <v>76</v>
      </c>
      <c r="E175" s="389" t="str">
        <f t="shared" si="88"/>
        <v>Non-dairy cattle</v>
      </c>
      <c r="F175" s="388" t="s">
        <v>358</v>
      </c>
      <c r="G175" s="390"/>
      <c r="H175" s="391" t="e">
        <f ca="1">H145*Parameters!$K$11</f>
        <v>#VALUE!</v>
      </c>
      <c r="I175" s="391" t="e">
        <f ca="1">I145*Parameters!$K$11</f>
        <v>#VALUE!</v>
      </c>
      <c r="J175" s="391" t="e">
        <f ca="1">J145*Parameters!$K$11</f>
        <v>#VALUE!</v>
      </c>
      <c r="K175" s="391" t="e">
        <f ca="1">K145*Parameters!$K$11</f>
        <v>#VALUE!</v>
      </c>
      <c r="L175" s="391" t="e">
        <f ca="1">L145*Parameters!$K$11</f>
        <v>#VALUE!</v>
      </c>
      <c r="M175" s="391" t="e">
        <f ca="1">M145*Parameters!$K$11</f>
        <v>#VALUE!</v>
      </c>
      <c r="N175" s="391" t="e">
        <f ca="1">N145*Parameters!$K$11</f>
        <v>#VALUE!</v>
      </c>
      <c r="O175" s="391" t="e">
        <f ca="1">O145*Parameters!$K$11</f>
        <v>#VALUE!</v>
      </c>
      <c r="P175" s="391" t="e">
        <f ca="1">P145*Parameters!$K$11</f>
        <v>#VALUE!</v>
      </c>
      <c r="Q175" s="391" t="e">
        <f ca="1">Q145*Parameters!$K$11</f>
        <v>#VALUE!</v>
      </c>
      <c r="R175" s="391" t="e">
        <f ca="1">R145*Parameters!$K$11</f>
        <v>#VALUE!</v>
      </c>
      <c r="S175" s="391" t="e">
        <f ca="1">S145*Parameters!$K$11</f>
        <v>#VALUE!</v>
      </c>
      <c r="T175" s="391" t="e">
        <f ca="1">T145*Parameters!$K$11</f>
        <v>#VALUE!</v>
      </c>
      <c r="U175" s="391" t="e">
        <f ca="1">U145*Parameters!$K$11</f>
        <v>#VALUE!</v>
      </c>
      <c r="V175" s="391" t="e">
        <f ca="1">V145*Parameters!$K$11</f>
        <v>#VALUE!</v>
      </c>
      <c r="W175" s="391" t="e">
        <f ca="1">W145*Parameters!$K$11</f>
        <v>#VALUE!</v>
      </c>
      <c r="X175" s="391" t="e">
        <f ca="1">X145*Parameters!$K$11</f>
        <v>#VALUE!</v>
      </c>
      <c r="Y175" s="391" t="e">
        <f ca="1">Y145*Parameters!$K$11</f>
        <v>#VALUE!</v>
      </c>
      <c r="Z175" s="391" t="e">
        <f ca="1">Z145*Parameters!$K$11</f>
        <v>#VALUE!</v>
      </c>
      <c r="AA175" s="391" t="e">
        <f ca="1">AA145*Parameters!$K$11</f>
        <v>#VALUE!</v>
      </c>
      <c r="AB175" s="391" t="e">
        <f ca="1">AB145*Parameters!$K$11</f>
        <v>#VALUE!</v>
      </c>
      <c r="AC175" s="391" t="e">
        <f ca="1">AC145*Parameters!$K$11</f>
        <v>#VALUE!</v>
      </c>
      <c r="AD175" s="391" t="e">
        <f ca="1">AD145*Parameters!$K$11</f>
        <v>#VALUE!</v>
      </c>
      <c r="AE175" s="391" t="e">
        <f ca="1">AE145*Parameters!$K$11</f>
        <v>#VALUE!</v>
      </c>
      <c r="AF175" s="391" t="e">
        <f ca="1">AF145*Parameters!$K$11</f>
        <v>#VALUE!</v>
      </c>
      <c r="AG175" s="391" t="e">
        <f ca="1">AG145*Parameters!$K$11</f>
        <v>#VALUE!</v>
      </c>
      <c r="AH175" s="391" t="e">
        <f ca="1">AH145*Parameters!$K$11</f>
        <v>#VALUE!</v>
      </c>
      <c r="AI175" s="391" t="e">
        <f ca="1">AI145*Parameters!$K$11</f>
        <v>#VALUE!</v>
      </c>
      <c r="AJ175" s="391" t="e">
        <f ca="1">AJ145*Parameters!$K$11</f>
        <v>#VALUE!</v>
      </c>
      <c r="AK175" s="391" t="e">
        <f ca="1">AK145*Parameters!$K$11</f>
        <v>#VALUE!</v>
      </c>
      <c r="AL175" s="391" t="e">
        <f ca="1">AL145*Parameters!$K$11</f>
        <v>#VALUE!</v>
      </c>
      <c r="AM175" s="391"/>
      <c r="AN175" s="391"/>
      <c r="AO175" s="391"/>
      <c r="AP175" s="391"/>
      <c r="AQ175" s="391"/>
    </row>
    <row r="176" spans="1:43" x14ac:dyDescent="0.25">
      <c r="A176" s="68"/>
      <c r="B176" s="52"/>
      <c r="C176" s="12" t="s">
        <v>443</v>
      </c>
      <c r="D176" s="25" t="s">
        <v>162</v>
      </c>
      <c r="E176" s="46" t="str">
        <f t="shared" si="88"/>
        <v>Non-dairy cattle</v>
      </c>
      <c r="F176" s="25" t="s">
        <v>245</v>
      </c>
      <c r="G176" s="205"/>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row>
    <row r="177" spans="1:43" x14ac:dyDescent="0.25">
      <c r="A177" s="68"/>
      <c r="B177" s="2"/>
      <c r="C177" s="2" t="s">
        <v>444</v>
      </c>
      <c r="D177" s="25" t="s">
        <v>162</v>
      </c>
      <c r="E177" s="46" t="str">
        <f t="shared" si="88"/>
        <v>Non-dairy cattle</v>
      </c>
      <c r="F177" s="25" t="s">
        <v>245</v>
      </c>
      <c r="G177" s="205"/>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row>
    <row r="178" spans="1:43" x14ac:dyDescent="0.25">
      <c r="A178" s="68"/>
      <c r="B178" s="2"/>
      <c r="C178" s="2" t="s">
        <v>239</v>
      </c>
      <c r="D178" s="25" t="s">
        <v>162</v>
      </c>
      <c r="E178" s="46" t="str">
        <f t="shared" si="88"/>
        <v>Non-dairy cattle</v>
      </c>
      <c r="F178" s="25" t="s">
        <v>245</v>
      </c>
      <c r="G178" s="205"/>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row>
    <row r="179" spans="1:43" x14ac:dyDescent="0.25">
      <c r="A179" s="382" t="s">
        <v>312</v>
      </c>
      <c r="B179" s="2"/>
      <c r="C179" s="2" t="s">
        <v>240</v>
      </c>
      <c r="D179" s="25" t="s">
        <v>162</v>
      </c>
      <c r="E179" s="46" t="str">
        <f t="shared" si="88"/>
        <v>Non-dairy cattle</v>
      </c>
      <c r="F179" s="25" t="s">
        <v>245</v>
      </c>
      <c r="G179" s="205"/>
      <c r="H179" s="56" t="e" cm="1">
        <f t="array" aca="1" ref="H179" ca="1">VLOOKUP($A179,$A$12:$BA$1013,H$3-($H$3-8),0)*Parameters!$K$17</f>
        <v>#VALUE!</v>
      </c>
      <c r="I179" s="56" t="e" cm="1">
        <f t="array" aca="1" ref="I179" ca="1">VLOOKUP($A179,$A$12:$BA$1013,I$3-($H$3-8),0)*Parameters!$K$17</f>
        <v>#VALUE!</v>
      </c>
      <c r="J179" s="56" t="e" cm="1">
        <f t="array" aca="1" ref="J179" ca="1">VLOOKUP($A179,$A$12:$BA$1013,J$3-($H$3-8),0)*Parameters!$K$17</f>
        <v>#VALUE!</v>
      </c>
      <c r="K179" s="56" t="e" cm="1">
        <f t="array" aca="1" ref="K179" ca="1">VLOOKUP($A179,$A$12:$BA$1013,K$3-($H$3-8),0)*Parameters!$K$17</f>
        <v>#VALUE!</v>
      </c>
      <c r="L179" s="56" t="e" cm="1">
        <f t="array" aca="1" ref="L179" ca="1">VLOOKUP($A179,$A$12:$BA$1013,L$3-($H$3-8),0)*Parameters!$K$17</f>
        <v>#VALUE!</v>
      </c>
      <c r="M179" s="56" t="e" cm="1">
        <f t="array" aca="1" ref="M179" ca="1">VLOOKUP($A179,$A$12:$BA$1013,M$3-($H$3-8),0)*Parameters!$K$17</f>
        <v>#VALUE!</v>
      </c>
      <c r="N179" s="56" t="e" cm="1">
        <f t="array" aca="1" ref="N179" ca="1">VLOOKUP($A179,$A$12:$BA$1013,N$3-($H$3-8),0)*Parameters!$K$17</f>
        <v>#VALUE!</v>
      </c>
      <c r="O179" s="56" t="e" cm="1">
        <f t="array" aca="1" ref="O179" ca="1">VLOOKUP($A179,$A$12:$BA$1013,O$3-($H$3-8),0)*Parameters!$K$17</f>
        <v>#VALUE!</v>
      </c>
      <c r="P179" s="56" t="e" cm="1">
        <f t="array" aca="1" ref="P179" ca="1">VLOOKUP($A179,$A$12:$BA$1013,P$3-($H$3-8),0)*Parameters!$K$17</f>
        <v>#VALUE!</v>
      </c>
      <c r="Q179" s="56" t="e" cm="1">
        <f t="array" aca="1" ref="Q179" ca="1">VLOOKUP($A179,$A$12:$BA$1013,Q$3-($H$3-8),0)*Parameters!$K$17</f>
        <v>#VALUE!</v>
      </c>
      <c r="R179" s="56" t="e" cm="1">
        <f t="array" aca="1" ref="R179" ca="1">VLOOKUP($A179,$A$12:$BA$1013,R$3-($H$3-8),0)*Parameters!$K$17</f>
        <v>#VALUE!</v>
      </c>
      <c r="S179" s="56" t="e" cm="1">
        <f t="array" aca="1" ref="S179" ca="1">VLOOKUP($A179,$A$12:$BA$1013,S$3-($H$3-8),0)*Parameters!$K$17</f>
        <v>#VALUE!</v>
      </c>
      <c r="T179" s="56" t="e" cm="1">
        <f t="array" aca="1" ref="T179" ca="1">VLOOKUP($A179,$A$12:$BA$1013,T$3-($H$3-8),0)*Parameters!$K$17</f>
        <v>#VALUE!</v>
      </c>
      <c r="U179" s="56" t="e" cm="1">
        <f t="array" aca="1" ref="U179" ca="1">VLOOKUP($A179,$A$12:$BA$1013,U$3-($H$3-8),0)*Parameters!$K$17</f>
        <v>#VALUE!</v>
      </c>
      <c r="V179" s="56" t="e" cm="1">
        <f t="array" aca="1" ref="V179" ca="1">VLOOKUP($A179,$A$12:$BA$1013,V$3-($H$3-8),0)*Parameters!$K$17</f>
        <v>#VALUE!</v>
      </c>
      <c r="W179" s="56" t="e" cm="1">
        <f t="array" aca="1" ref="W179" ca="1">VLOOKUP($A179,$A$12:$BA$1013,W$3-($H$3-8),0)*Parameters!$K$17</f>
        <v>#VALUE!</v>
      </c>
      <c r="X179" s="56" t="e" cm="1">
        <f t="array" aca="1" ref="X179" ca="1">VLOOKUP($A179,$A$12:$BA$1013,X$3-($H$3-8),0)*Parameters!$K$17</f>
        <v>#VALUE!</v>
      </c>
      <c r="Y179" s="56" t="e" cm="1">
        <f t="array" aca="1" ref="Y179" ca="1">VLOOKUP($A179,$A$12:$BA$1013,Y$3-($H$3-8),0)*Parameters!$K$17</f>
        <v>#VALUE!</v>
      </c>
      <c r="Z179" s="56" t="e" cm="1">
        <f t="array" aca="1" ref="Z179" ca="1">VLOOKUP($A179,$A$12:$BA$1013,Z$3-($H$3-8),0)*Parameters!$K$17</f>
        <v>#VALUE!</v>
      </c>
      <c r="AA179" s="56" t="e" cm="1">
        <f t="array" aca="1" ref="AA179" ca="1">VLOOKUP($A179,$A$12:$BA$1013,AA$3-($H$3-8),0)*Parameters!$K$17</f>
        <v>#VALUE!</v>
      </c>
      <c r="AB179" s="56" t="e" cm="1">
        <f t="array" aca="1" ref="AB179" ca="1">VLOOKUP($A179,$A$12:$BA$1013,AB$3-($H$3-8),0)*Parameters!$K$17</f>
        <v>#VALUE!</v>
      </c>
      <c r="AC179" s="56" t="e" cm="1">
        <f t="array" aca="1" ref="AC179" ca="1">VLOOKUP($A179,$A$12:$BA$1013,AC$3-($H$3-8),0)*Parameters!$K$17</f>
        <v>#VALUE!</v>
      </c>
      <c r="AD179" s="56" t="e" cm="1">
        <f t="array" aca="1" ref="AD179" ca="1">VLOOKUP($A179,$A$12:$BA$1013,AD$3-($H$3-8),0)*Parameters!$K$17</f>
        <v>#VALUE!</v>
      </c>
      <c r="AE179" s="56" t="e" cm="1">
        <f t="array" aca="1" ref="AE179" ca="1">VLOOKUP($A179,$A$12:$BA$1013,AE$3-($H$3-8),0)*Parameters!$K$17</f>
        <v>#VALUE!</v>
      </c>
      <c r="AF179" s="56" t="e" cm="1">
        <f t="array" aca="1" ref="AF179" ca="1">VLOOKUP($A179,$A$12:$BA$1013,AF$3-($H$3-8),0)*Parameters!$K$17</f>
        <v>#VALUE!</v>
      </c>
      <c r="AG179" s="56" t="e" cm="1">
        <f t="array" aca="1" ref="AG179" ca="1">VLOOKUP($A179,$A$12:$BA$1013,AG$3-($H$3-8),0)*Parameters!$K$17</f>
        <v>#VALUE!</v>
      </c>
      <c r="AH179" s="56" t="e" cm="1">
        <f t="array" aca="1" ref="AH179" ca="1">VLOOKUP($A179,$A$12:$BA$1013,AH$3-($H$3-8),0)*Parameters!$K$17</f>
        <v>#VALUE!</v>
      </c>
      <c r="AI179" s="56" t="e" cm="1">
        <f t="array" aca="1" ref="AI179" ca="1">VLOOKUP($A179,$A$12:$BA$1013,AI$3-($H$3-8),0)*Parameters!$K$17</f>
        <v>#VALUE!</v>
      </c>
      <c r="AJ179" s="56" t="e" cm="1">
        <f t="array" aca="1" ref="AJ179" ca="1">VLOOKUP($A179,$A$12:$BA$1013,AJ$3-($H$3-8),0)*Parameters!$K$17</f>
        <v>#VALUE!</v>
      </c>
      <c r="AK179" s="56" t="e" cm="1">
        <f t="array" aca="1" ref="AK179" ca="1">VLOOKUP($A179,$A$12:$BA$1013,AK$3-($H$3-8),0)*Parameters!$K$17</f>
        <v>#VALUE!</v>
      </c>
      <c r="AL179" s="56" t="e" cm="1">
        <f t="array" aca="1" ref="AL179" ca="1">VLOOKUP($A179,$A$12:$BA$1013,AL$3-($H$3-8),0)*Parameters!$K$17</f>
        <v>#VALUE!</v>
      </c>
      <c r="AM179" s="56"/>
      <c r="AN179" s="56"/>
      <c r="AO179" s="56"/>
      <c r="AP179" s="56"/>
      <c r="AQ179" s="56"/>
    </row>
    <row r="180" spans="1:43" x14ac:dyDescent="0.25">
      <c r="A180" s="382" t="s">
        <v>316</v>
      </c>
      <c r="B180" s="2"/>
      <c r="C180" s="2" t="s">
        <v>251</v>
      </c>
      <c r="D180" s="25" t="s">
        <v>162</v>
      </c>
      <c r="E180" s="46" t="str">
        <f t="shared" si="88"/>
        <v>Non-dairy cattle</v>
      </c>
      <c r="F180" s="25" t="s">
        <v>245</v>
      </c>
      <c r="G180" s="205"/>
      <c r="H180" s="56" t="e" cm="1">
        <f t="array" aca="1" ref="H180" ca="1">VLOOKUP($A180,$A$12:$BA$1013,H$3-($H$3-8),0)*Parameters!$K$17</f>
        <v>#VALUE!</v>
      </c>
      <c r="I180" s="56" t="e" cm="1">
        <f t="array" aca="1" ref="I180" ca="1">VLOOKUP($A180,$A$12:$BA$1013,I$3-($H$3-8),0)*Parameters!$K$17</f>
        <v>#VALUE!</v>
      </c>
      <c r="J180" s="56" t="e" cm="1">
        <f t="array" aca="1" ref="J180" ca="1">VLOOKUP($A180,$A$12:$BA$1013,J$3-($H$3-8),0)*Parameters!$K$17</f>
        <v>#VALUE!</v>
      </c>
      <c r="K180" s="56" t="e" cm="1">
        <f t="array" aca="1" ref="K180" ca="1">VLOOKUP($A180,$A$12:$BA$1013,K$3-($H$3-8),0)*Parameters!$K$17</f>
        <v>#VALUE!</v>
      </c>
      <c r="L180" s="56" t="e" cm="1">
        <f t="array" aca="1" ref="L180" ca="1">VLOOKUP($A180,$A$12:$BA$1013,L$3-($H$3-8),0)*Parameters!$K$17</f>
        <v>#VALUE!</v>
      </c>
      <c r="M180" s="56" t="e" cm="1">
        <f t="array" aca="1" ref="M180" ca="1">VLOOKUP($A180,$A$12:$BA$1013,M$3-($H$3-8),0)*Parameters!$K$17</f>
        <v>#VALUE!</v>
      </c>
      <c r="N180" s="56" t="e" cm="1">
        <f t="array" aca="1" ref="N180" ca="1">VLOOKUP($A180,$A$12:$BA$1013,N$3-($H$3-8),0)*Parameters!$K$17</f>
        <v>#VALUE!</v>
      </c>
      <c r="O180" s="56" t="e" cm="1">
        <f t="array" aca="1" ref="O180" ca="1">VLOOKUP($A180,$A$12:$BA$1013,O$3-($H$3-8),0)*Parameters!$K$17</f>
        <v>#VALUE!</v>
      </c>
      <c r="P180" s="56" t="e" cm="1">
        <f t="array" aca="1" ref="P180" ca="1">VLOOKUP($A180,$A$12:$BA$1013,P$3-($H$3-8),0)*Parameters!$K$17</f>
        <v>#VALUE!</v>
      </c>
      <c r="Q180" s="56" t="e" cm="1">
        <f t="array" aca="1" ref="Q180" ca="1">VLOOKUP($A180,$A$12:$BA$1013,Q$3-($H$3-8),0)*Parameters!$K$17</f>
        <v>#VALUE!</v>
      </c>
      <c r="R180" s="56" t="e" cm="1">
        <f t="array" aca="1" ref="R180" ca="1">VLOOKUP($A180,$A$12:$BA$1013,R$3-($H$3-8),0)*Parameters!$K$17</f>
        <v>#VALUE!</v>
      </c>
      <c r="S180" s="56" t="e" cm="1">
        <f t="array" aca="1" ref="S180" ca="1">VLOOKUP($A180,$A$12:$BA$1013,S$3-($H$3-8),0)*Parameters!$K$17</f>
        <v>#VALUE!</v>
      </c>
      <c r="T180" s="56" t="e" cm="1">
        <f t="array" aca="1" ref="T180" ca="1">VLOOKUP($A180,$A$12:$BA$1013,T$3-($H$3-8),0)*Parameters!$K$17</f>
        <v>#VALUE!</v>
      </c>
      <c r="U180" s="56" t="e" cm="1">
        <f t="array" aca="1" ref="U180" ca="1">VLOOKUP($A180,$A$12:$BA$1013,U$3-($H$3-8),0)*Parameters!$K$17</f>
        <v>#VALUE!</v>
      </c>
      <c r="V180" s="56" t="e" cm="1">
        <f t="array" aca="1" ref="V180" ca="1">VLOOKUP($A180,$A$12:$BA$1013,V$3-($H$3-8),0)*Parameters!$K$17</f>
        <v>#VALUE!</v>
      </c>
      <c r="W180" s="56" t="e" cm="1">
        <f t="array" aca="1" ref="W180" ca="1">VLOOKUP($A180,$A$12:$BA$1013,W$3-($H$3-8),0)*Parameters!$K$17</f>
        <v>#VALUE!</v>
      </c>
      <c r="X180" s="56" t="e" cm="1">
        <f t="array" aca="1" ref="X180" ca="1">VLOOKUP($A180,$A$12:$BA$1013,X$3-($H$3-8),0)*Parameters!$K$17</f>
        <v>#VALUE!</v>
      </c>
      <c r="Y180" s="56" t="e" cm="1">
        <f t="array" aca="1" ref="Y180" ca="1">VLOOKUP($A180,$A$12:$BA$1013,Y$3-($H$3-8),0)*Parameters!$K$17</f>
        <v>#VALUE!</v>
      </c>
      <c r="Z180" s="56" t="e" cm="1">
        <f t="array" aca="1" ref="Z180" ca="1">VLOOKUP($A180,$A$12:$BA$1013,Z$3-($H$3-8),0)*Parameters!$K$17</f>
        <v>#VALUE!</v>
      </c>
      <c r="AA180" s="56" t="e" cm="1">
        <f t="array" aca="1" ref="AA180" ca="1">VLOOKUP($A180,$A$12:$BA$1013,AA$3-($H$3-8),0)*Parameters!$K$17</f>
        <v>#VALUE!</v>
      </c>
      <c r="AB180" s="56" t="e" cm="1">
        <f t="array" aca="1" ref="AB180" ca="1">VLOOKUP($A180,$A$12:$BA$1013,AB$3-($H$3-8),0)*Parameters!$K$17</f>
        <v>#VALUE!</v>
      </c>
      <c r="AC180" s="56" t="e" cm="1">
        <f t="array" aca="1" ref="AC180" ca="1">VLOOKUP($A180,$A$12:$BA$1013,AC$3-($H$3-8),0)*Parameters!$K$17</f>
        <v>#VALUE!</v>
      </c>
      <c r="AD180" s="56" t="e" cm="1">
        <f t="array" aca="1" ref="AD180" ca="1">VLOOKUP($A180,$A$12:$BA$1013,AD$3-($H$3-8),0)*Parameters!$K$17</f>
        <v>#VALUE!</v>
      </c>
      <c r="AE180" s="56" t="e" cm="1">
        <f t="array" aca="1" ref="AE180" ca="1">VLOOKUP($A180,$A$12:$BA$1013,AE$3-($H$3-8),0)*Parameters!$K$17</f>
        <v>#VALUE!</v>
      </c>
      <c r="AF180" s="56" t="e" cm="1">
        <f t="array" aca="1" ref="AF180" ca="1">VLOOKUP($A180,$A$12:$BA$1013,AF$3-($H$3-8),0)*Parameters!$K$17</f>
        <v>#VALUE!</v>
      </c>
      <c r="AG180" s="56" t="e" cm="1">
        <f t="array" aca="1" ref="AG180" ca="1">VLOOKUP($A180,$A$12:$BA$1013,AG$3-($H$3-8),0)*Parameters!$K$17</f>
        <v>#VALUE!</v>
      </c>
      <c r="AH180" s="56" t="e" cm="1">
        <f t="array" aca="1" ref="AH180" ca="1">VLOOKUP($A180,$A$12:$BA$1013,AH$3-($H$3-8),0)*Parameters!$K$17</f>
        <v>#VALUE!</v>
      </c>
      <c r="AI180" s="56" t="e" cm="1">
        <f t="array" aca="1" ref="AI180" ca="1">VLOOKUP($A180,$A$12:$BA$1013,AI$3-($H$3-8),0)*Parameters!$K$17</f>
        <v>#VALUE!</v>
      </c>
      <c r="AJ180" s="56" t="e" cm="1">
        <f t="array" aca="1" ref="AJ180" ca="1">VLOOKUP($A180,$A$12:$BA$1013,AJ$3-($H$3-8),0)*Parameters!$K$17</f>
        <v>#VALUE!</v>
      </c>
      <c r="AK180" s="56" t="e" cm="1">
        <f t="array" aca="1" ref="AK180" ca="1">VLOOKUP($A180,$A$12:$BA$1013,AK$3-($H$3-8),0)*Parameters!$K$17</f>
        <v>#VALUE!</v>
      </c>
      <c r="AL180" s="56" t="e" cm="1">
        <f t="array" aca="1" ref="AL180" ca="1">VLOOKUP($A180,$A$12:$BA$1013,AL$3-($H$3-8),0)*Parameters!$K$17</f>
        <v>#VALUE!</v>
      </c>
      <c r="AM180" s="56"/>
      <c r="AN180" s="56"/>
      <c r="AO180" s="56"/>
      <c r="AP180" s="56"/>
      <c r="AQ180" s="56"/>
    </row>
    <row r="181" spans="1:43" x14ac:dyDescent="0.25">
      <c r="A181" s="386" t="str">
        <f>B181&amp;"_"&amp;D181</f>
        <v>3B_N2</v>
      </c>
      <c r="B181" s="387" t="s">
        <v>165</v>
      </c>
      <c r="C181" s="387" t="s">
        <v>351</v>
      </c>
      <c r="D181" s="388" t="s">
        <v>162</v>
      </c>
      <c r="E181" s="389" t="str">
        <f t="shared" si="88"/>
        <v>Non-dairy cattle</v>
      </c>
      <c r="F181" s="388" t="s">
        <v>358</v>
      </c>
      <c r="G181" s="390"/>
      <c r="H181" s="391" t="e">
        <f ca="1">SUM(H176:H180)*Parameters!$K$11</f>
        <v>#VALUE!</v>
      </c>
      <c r="I181" s="391" t="e">
        <f ca="1">SUM(I176:I180)*Parameters!$K$11</f>
        <v>#VALUE!</v>
      </c>
      <c r="J181" s="391" t="e">
        <f ca="1">SUM(J176:J180)*Parameters!$K$11</f>
        <v>#VALUE!</v>
      </c>
      <c r="K181" s="391" t="e">
        <f ca="1">SUM(K176:K180)*Parameters!$K$11</f>
        <v>#VALUE!</v>
      </c>
      <c r="L181" s="391" t="e">
        <f ca="1">SUM(L176:L180)*Parameters!$K$11</f>
        <v>#VALUE!</v>
      </c>
      <c r="M181" s="391" t="e">
        <f ca="1">SUM(M176:M180)*Parameters!$K$11</f>
        <v>#VALUE!</v>
      </c>
      <c r="N181" s="391" t="e">
        <f ca="1">SUM(N176:N180)*Parameters!$K$11</f>
        <v>#VALUE!</v>
      </c>
      <c r="O181" s="391" t="e">
        <f ca="1">SUM(O176:O180)*Parameters!$K$11</f>
        <v>#VALUE!</v>
      </c>
      <c r="P181" s="391" t="e">
        <f ca="1">SUM(P176:P180)*Parameters!$K$11</f>
        <v>#VALUE!</v>
      </c>
      <c r="Q181" s="391" t="e">
        <f ca="1">SUM(Q176:Q180)*Parameters!$K$11</f>
        <v>#VALUE!</v>
      </c>
      <c r="R181" s="391" t="e">
        <f ca="1">SUM(R176:R180)*Parameters!$K$11</f>
        <v>#VALUE!</v>
      </c>
      <c r="S181" s="391" t="e">
        <f ca="1">SUM(S176:S180)*Parameters!$K$11</f>
        <v>#VALUE!</v>
      </c>
      <c r="T181" s="391" t="e">
        <f ca="1">SUM(T176:T180)*Parameters!$K$11</f>
        <v>#VALUE!</v>
      </c>
      <c r="U181" s="391" t="e">
        <f ca="1">SUM(U176:U180)*Parameters!$K$11</f>
        <v>#VALUE!</v>
      </c>
      <c r="V181" s="391" t="e">
        <f ca="1">SUM(V176:V180)*Parameters!$K$11</f>
        <v>#VALUE!</v>
      </c>
      <c r="W181" s="391" t="e">
        <f ca="1">SUM(W176:W180)*Parameters!$K$11</f>
        <v>#VALUE!</v>
      </c>
      <c r="X181" s="391" t="e">
        <f ca="1">SUM(X176:X180)*Parameters!$K$11</f>
        <v>#VALUE!</v>
      </c>
      <c r="Y181" s="391" t="e">
        <f ca="1">SUM(Y176:Y180)*Parameters!$K$11</f>
        <v>#VALUE!</v>
      </c>
      <c r="Z181" s="391" t="e">
        <f ca="1">SUM(Z176:Z180)*Parameters!$K$11</f>
        <v>#VALUE!</v>
      </c>
      <c r="AA181" s="391" t="e">
        <f ca="1">SUM(AA176:AA180)*Parameters!$K$11</f>
        <v>#VALUE!</v>
      </c>
      <c r="AB181" s="391" t="e">
        <f ca="1">SUM(AB176:AB180)*Parameters!$K$11</f>
        <v>#VALUE!</v>
      </c>
      <c r="AC181" s="391" t="e">
        <f ca="1">SUM(AC176:AC180)*Parameters!$K$11</f>
        <v>#VALUE!</v>
      </c>
      <c r="AD181" s="391" t="e">
        <f ca="1">SUM(AD176:AD180)*Parameters!$K$11</f>
        <v>#VALUE!</v>
      </c>
      <c r="AE181" s="391" t="e">
        <f ca="1">SUM(AE176:AE180)*Parameters!$K$11</f>
        <v>#VALUE!</v>
      </c>
      <c r="AF181" s="391" t="e">
        <f ca="1">SUM(AF176:AF180)*Parameters!$K$11</f>
        <v>#VALUE!</v>
      </c>
      <c r="AG181" s="391" t="e">
        <f ca="1">SUM(AG176:AG180)*Parameters!$K$11</f>
        <v>#VALUE!</v>
      </c>
      <c r="AH181" s="391" t="e">
        <f ca="1">SUM(AH176:AH180)*Parameters!$K$11</f>
        <v>#VALUE!</v>
      </c>
      <c r="AI181" s="391" t="e">
        <f ca="1">SUM(AI176:AI180)*Parameters!$K$11</f>
        <v>#VALUE!</v>
      </c>
      <c r="AJ181" s="391" t="e">
        <f ca="1">SUM(AJ176:AJ180)*Parameters!$K$11</f>
        <v>#VALUE!</v>
      </c>
      <c r="AK181" s="391" t="e">
        <f ca="1">SUM(AK176:AK180)*Parameters!$K$11</f>
        <v>#VALUE!</v>
      </c>
      <c r="AL181" s="391" t="e">
        <f ca="1">SUM(AL176:AL180)*Parameters!$K$11</f>
        <v>#VALUE!</v>
      </c>
      <c r="AM181" s="391"/>
      <c r="AN181" s="391"/>
      <c r="AO181" s="391"/>
      <c r="AP181" s="391"/>
      <c r="AQ181" s="391"/>
    </row>
    <row r="182" spans="1:43" ht="15.75" x14ac:dyDescent="0.25">
      <c r="A182" s="65" t="s">
        <v>261</v>
      </c>
      <c r="B182" s="31"/>
      <c r="C182" s="32"/>
      <c r="D182" s="32"/>
      <c r="E182" s="32"/>
      <c r="F182" s="32"/>
      <c r="G182" s="222"/>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row>
    <row r="183" spans="1:43" ht="18" x14ac:dyDescent="0.35">
      <c r="A183" s="68" t="s">
        <v>163</v>
      </c>
      <c r="B183" s="52"/>
      <c r="C183" s="42" t="s">
        <v>396</v>
      </c>
      <c r="D183" s="25" t="s">
        <v>153</v>
      </c>
      <c r="E183" s="46" t="str">
        <f t="shared" ref="E183:E188" si="89">$A$1</f>
        <v>Non-dairy cattle</v>
      </c>
      <c r="F183" s="25" t="s">
        <v>358</v>
      </c>
      <c r="G183" s="175"/>
      <c r="H183" s="146" t="e">
        <f ca="1">H24*Parameters!K$11</f>
        <v>#VALUE!</v>
      </c>
      <c r="I183" s="146" t="e">
        <f ca="1">I24*Parameters!L$11</f>
        <v>#VALUE!</v>
      </c>
      <c r="J183" s="146" t="e">
        <f ca="1">J24*Parameters!M$11</f>
        <v>#VALUE!</v>
      </c>
      <c r="K183" s="146" t="e">
        <f ca="1">K24*Parameters!N$11</f>
        <v>#VALUE!</v>
      </c>
      <c r="L183" s="146" t="e">
        <f ca="1">L24*Parameters!O$11</f>
        <v>#VALUE!</v>
      </c>
      <c r="M183" s="146" t="e">
        <f ca="1">M24*Parameters!P$11</f>
        <v>#VALUE!</v>
      </c>
      <c r="N183" s="146" t="e">
        <f ca="1">N24*Parameters!Q$11</f>
        <v>#VALUE!</v>
      </c>
      <c r="O183" s="146" t="e">
        <f ca="1">O24*Parameters!R$11</f>
        <v>#VALUE!</v>
      </c>
      <c r="P183" s="146" t="e">
        <f ca="1">P24*Parameters!S$11</f>
        <v>#VALUE!</v>
      </c>
      <c r="Q183" s="146" t="e">
        <f ca="1">Q24*Parameters!T$11</f>
        <v>#VALUE!</v>
      </c>
      <c r="R183" s="146" t="e">
        <f ca="1">R24*Parameters!U$11</f>
        <v>#VALUE!</v>
      </c>
      <c r="S183" s="146" t="e">
        <f ca="1">S24*Parameters!V$11</f>
        <v>#VALUE!</v>
      </c>
      <c r="T183" s="146" t="e">
        <f ca="1">T24*Parameters!W$11</f>
        <v>#VALUE!</v>
      </c>
      <c r="U183" s="146" t="e">
        <f ca="1">U24*Parameters!X$11</f>
        <v>#VALUE!</v>
      </c>
      <c r="V183" s="146" t="e">
        <f ca="1">V24*Parameters!Y$11</f>
        <v>#VALUE!</v>
      </c>
      <c r="W183" s="146" t="e">
        <f ca="1">W24*Parameters!Z$11</f>
        <v>#VALUE!</v>
      </c>
      <c r="X183" s="146" t="e">
        <f ca="1">X24*Parameters!AA$11</f>
        <v>#VALUE!</v>
      </c>
      <c r="Y183" s="146" t="e">
        <f ca="1">Y24*Parameters!AB$11</f>
        <v>#VALUE!</v>
      </c>
      <c r="Z183" s="146" t="e">
        <f ca="1">Z24*Parameters!AC$11</f>
        <v>#VALUE!</v>
      </c>
      <c r="AA183" s="146" t="e">
        <f ca="1">AA24*Parameters!AD$11</f>
        <v>#VALUE!</v>
      </c>
      <c r="AB183" s="146" t="e">
        <f ca="1">AB24*Parameters!AE$11</f>
        <v>#VALUE!</v>
      </c>
      <c r="AC183" s="146" t="e">
        <f ca="1">AC24*Parameters!AF$11</f>
        <v>#VALUE!</v>
      </c>
      <c r="AD183" s="146" t="e">
        <f ca="1">AD24*Parameters!AG$11</f>
        <v>#VALUE!</v>
      </c>
      <c r="AE183" s="146" t="e">
        <f ca="1">AE24*Parameters!AH$11</f>
        <v>#VALUE!</v>
      </c>
      <c r="AF183" s="146" t="e">
        <f ca="1">AF24*Parameters!AI$11</f>
        <v>#VALUE!</v>
      </c>
      <c r="AG183" s="146" t="e">
        <f ca="1">AG24*Parameters!AJ$11</f>
        <v>#VALUE!</v>
      </c>
      <c r="AH183" s="146" t="e">
        <f ca="1">AH24*Parameters!AK$11</f>
        <v>#VALUE!</v>
      </c>
      <c r="AI183" s="146" t="e">
        <f ca="1">AI24*Parameters!AL$11</f>
        <v>#VALUE!</v>
      </c>
      <c r="AJ183" s="146" t="e">
        <f ca="1">AJ24*Parameters!AM$11</f>
        <v>#VALUE!</v>
      </c>
      <c r="AK183" s="146" t="e">
        <f ca="1">AK24*Parameters!AN$11</f>
        <v>#VALUE!</v>
      </c>
      <c r="AL183" s="146" t="e">
        <f ca="1">AL24*Parameters!AO$11</f>
        <v>#VALUE!</v>
      </c>
      <c r="AM183" s="146"/>
      <c r="AN183" s="146"/>
      <c r="AO183" s="146"/>
      <c r="AP183" s="146"/>
      <c r="AQ183" s="146"/>
    </row>
    <row r="184" spans="1:43" ht="18" x14ac:dyDescent="0.35">
      <c r="A184" s="68" t="s">
        <v>163</v>
      </c>
      <c r="B184" s="52"/>
      <c r="C184" s="63" t="s">
        <v>248</v>
      </c>
      <c r="D184" s="25" t="s">
        <v>153</v>
      </c>
      <c r="E184" s="46" t="str">
        <f t="shared" si="89"/>
        <v>Non-dairy cattle</v>
      </c>
      <c r="F184" s="25" t="s">
        <v>358</v>
      </c>
      <c r="G184" s="175"/>
      <c r="H184" s="146" t="e">
        <f ca="1">H52*Parameters!K$11</f>
        <v>#VALUE!</v>
      </c>
      <c r="I184" s="146" t="e">
        <f ca="1">I52*Parameters!L$11</f>
        <v>#VALUE!</v>
      </c>
      <c r="J184" s="146" t="e">
        <f ca="1">J52*Parameters!M$11</f>
        <v>#VALUE!</v>
      </c>
      <c r="K184" s="146" t="e">
        <f ca="1">K52*Parameters!N$11</f>
        <v>#VALUE!</v>
      </c>
      <c r="L184" s="146" t="e">
        <f ca="1">L52*Parameters!O$11</f>
        <v>#VALUE!</v>
      </c>
      <c r="M184" s="146" t="e">
        <f ca="1">M52*Parameters!P$11</f>
        <v>#VALUE!</v>
      </c>
      <c r="N184" s="146" t="e">
        <f ca="1">N52*Parameters!Q$11</f>
        <v>#VALUE!</v>
      </c>
      <c r="O184" s="146" t="e">
        <f ca="1">O52*Parameters!R$11</f>
        <v>#VALUE!</v>
      </c>
      <c r="P184" s="146" t="e">
        <f ca="1">P52*Parameters!S$11</f>
        <v>#VALUE!</v>
      </c>
      <c r="Q184" s="146" t="e">
        <f ca="1">Q52*Parameters!T$11</f>
        <v>#VALUE!</v>
      </c>
      <c r="R184" s="146" t="e">
        <f ca="1">R52*Parameters!U$11</f>
        <v>#VALUE!</v>
      </c>
      <c r="S184" s="146" t="e">
        <f ca="1">S52*Parameters!V$11</f>
        <v>#VALUE!</v>
      </c>
      <c r="T184" s="146" t="e">
        <f ca="1">T52*Parameters!W$11</f>
        <v>#VALUE!</v>
      </c>
      <c r="U184" s="146" t="e">
        <f ca="1">U52*Parameters!X$11</f>
        <v>#VALUE!</v>
      </c>
      <c r="V184" s="146" t="e">
        <f ca="1">V52*Parameters!Y$11</f>
        <v>#VALUE!</v>
      </c>
      <c r="W184" s="146" t="e">
        <f ca="1">W52*Parameters!Z$11</f>
        <v>#VALUE!</v>
      </c>
      <c r="X184" s="146" t="e">
        <f ca="1">X52*Parameters!AA$11</f>
        <v>#VALUE!</v>
      </c>
      <c r="Y184" s="146" t="e">
        <f ca="1">Y52*Parameters!AB$11</f>
        <v>#VALUE!</v>
      </c>
      <c r="Z184" s="146" t="e">
        <f ca="1">Z52*Parameters!AC$11</f>
        <v>#VALUE!</v>
      </c>
      <c r="AA184" s="146" t="e">
        <f ca="1">AA52*Parameters!AD$11</f>
        <v>#VALUE!</v>
      </c>
      <c r="AB184" s="146" t="e">
        <f ca="1">AB52*Parameters!AE$11</f>
        <v>#VALUE!</v>
      </c>
      <c r="AC184" s="146" t="e">
        <f ca="1">AC52*Parameters!AF$11</f>
        <v>#VALUE!</v>
      </c>
      <c r="AD184" s="146" t="e">
        <f ca="1">AD52*Parameters!AG$11</f>
        <v>#VALUE!</v>
      </c>
      <c r="AE184" s="146" t="e">
        <f ca="1">AE52*Parameters!AH$11</f>
        <v>#VALUE!</v>
      </c>
      <c r="AF184" s="146" t="e">
        <f ca="1">AF52*Parameters!AI$11</f>
        <v>#VALUE!</v>
      </c>
      <c r="AG184" s="146" t="e">
        <f ca="1">AG52*Parameters!AJ$11</f>
        <v>#VALUE!</v>
      </c>
      <c r="AH184" s="146" t="e">
        <f ca="1">AH52*Parameters!AK$11</f>
        <v>#VALUE!</v>
      </c>
      <c r="AI184" s="146" t="e">
        <f ca="1">AI52*Parameters!AL$11</f>
        <v>#VALUE!</v>
      </c>
      <c r="AJ184" s="146" t="e">
        <f ca="1">AJ52*Parameters!AM$11</f>
        <v>#VALUE!</v>
      </c>
      <c r="AK184" s="146" t="e">
        <f ca="1">AK52*Parameters!AN$11</f>
        <v>#VALUE!</v>
      </c>
      <c r="AL184" s="146" t="e">
        <f ca="1">AL52*Parameters!AO$11</f>
        <v>#VALUE!</v>
      </c>
      <c r="AM184" s="146"/>
      <c r="AN184" s="146"/>
      <c r="AO184" s="146"/>
      <c r="AP184" s="146"/>
      <c r="AQ184" s="146"/>
    </row>
    <row r="185" spans="1:43" ht="18" x14ac:dyDescent="0.25">
      <c r="A185" s="68" t="s">
        <v>164</v>
      </c>
      <c r="B185" s="52"/>
      <c r="C185" s="109" t="s">
        <v>398</v>
      </c>
      <c r="D185" s="25" t="s">
        <v>153</v>
      </c>
      <c r="E185" s="46" t="str">
        <f t="shared" si="89"/>
        <v>Non-dairy cattle</v>
      </c>
      <c r="F185" s="25" t="s">
        <v>358</v>
      </c>
      <c r="G185" s="175"/>
      <c r="H185" s="146" t="e">
        <f ca="1">H21*Parameters!K$11</f>
        <v>#VALUE!</v>
      </c>
      <c r="I185" s="146" t="e">
        <f ca="1">I21*Parameters!L$11</f>
        <v>#VALUE!</v>
      </c>
      <c r="J185" s="146" t="e">
        <f ca="1">J21*Parameters!M$11</f>
        <v>#VALUE!</v>
      </c>
      <c r="K185" s="146" t="e">
        <f ca="1">K21*Parameters!N$11</f>
        <v>#VALUE!</v>
      </c>
      <c r="L185" s="146" t="e">
        <f ca="1">L21*Parameters!O$11</f>
        <v>#VALUE!</v>
      </c>
      <c r="M185" s="146" t="e">
        <f ca="1">M21*Parameters!P$11</f>
        <v>#VALUE!</v>
      </c>
      <c r="N185" s="146" t="e">
        <f ca="1">N21*Parameters!Q$11</f>
        <v>#VALUE!</v>
      </c>
      <c r="O185" s="146" t="e">
        <f ca="1">O21*Parameters!R$11</f>
        <v>#VALUE!</v>
      </c>
      <c r="P185" s="146" t="e">
        <f ca="1">P21*Parameters!S$11</f>
        <v>#VALUE!</v>
      </c>
      <c r="Q185" s="146" t="e">
        <f ca="1">Q21*Parameters!T$11</f>
        <v>#VALUE!</v>
      </c>
      <c r="R185" s="146" t="e">
        <f ca="1">R21*Parameters!U$11</f>
        <v>#VALUE!</v>
      </c>
      <c r="S185" s="146" t="e">
        <f ca="1">S21*Parameters!V$11</f>
        <v>#VALUE!</v>
      </c>
      <c r="T185" s="146" t="e">
        <f ca="1">T21*Parameters!W$11</f>
        <v>#VALUE!</v>
      </c>
      <c r="U185" s="146" t="e">
        <f ca="1">U21*Parameters!X$11</f>
        <v>#VALUE!</v>
      </c>
      <c r="V185" s="146" t="e">
        <f ca="1">V21*Parameters!Y$11</f>
        <v>#VALUE!</v>
      </c>
      <c r="W185" s="146" t="e">
        <f ca="1">W21*Parameters!Z$11</f>
        <v>#VALUE!</v>
      </c>
      <c r="X185" s="146" t="e">
        <f ca="1">X21*Parameters!AA$11</f>
        <v>#VALUE!</v>
      </c>
      <c r="Y185" s="146" t="e">
        <f ca="1">Y21*Parameters!AB$11</f>
        <v>#VALUE!</v>
      </c>
      <c r="Z185" s="146" t="e">
        <f ca="1">Z21*Parameters!AC$11</f>
        <v>#VALUE!</v>
      </c>
      <c r="AA185" s="146" t="e">
        <f ca="1">AA21*Parameters!AD$11</f>
        <v>#VALUE!</v>
      </c>
      <c r="AB185" s="146" t="e">
        <f ca="1">AB21*Parameters!AE$11</f>
        <v>#VALUE!</v>
      </c>
      <c r="AC185" s="146" t="e">
        <f ca="1">AC21*Parameters!AF$11</f>
        <v>#VALUE!</v>
      </c>
      <c r="AD185" s="146" t="e">
        <f ca="1">AD21*Parameters!AG$11</f>
        <v>#VALUE!</v>
      </c>
      <c r="AE185" s="146" t="e">
        <f ca="1">AE21*Parameters!AH$11</f>
        <v>#VALUE!</v>
      </c>
      <c r="AF185" s="146" t="e">
        <f ca="1">AF21*Parameters!AI$11</f>
        <v>#VALUE!</v>
      </c>
      <c r="AG185" s="146" t="e">
        <f ca="1">AG21*Parameters!AJ$11</f>
        <v>#VALUE!</v>
      </c>
      <c r="AH185" s="146" t="e">
        <f ca="1">AH21*Parameters!AK$11</f>
        <v>#VALUE!</v>
      </c>
      <c r="AI185" s="146" t="e">
        <f ca="1">AI21*Parameters!AL$11</f>
        <v>#VALUE!</v>
      </c>
      <c r="AJ185" s="146" t="e">
        <f ca="1">AJ21*Parameters!AM$11</f>
        <v>#VALUE!</v>
      </c>
      <c r="AK185" s="146" t="e">
        <f ca="1">AK21*Parameters!AN$11</f>
        <v>#VALUE!</v>
      </c>
      <c r="AL185" s="146" t="e">
        <f ca="1">AL21*Parameters!AO$11</f>
        <v>#VALUE!</v>
      </c>
      <c r="AM185" s="146"/>
      <c r="AN185" s="146"/>
      <c r="AO185" s="146"/>
      <c r="AP185" s="146"/>
      <c r="AQ185" s="146"/>
    </row>
    <row r="186" spans="1:43" x14ac:dyDescent="0.25">
      <c r="A186" s="68" t="s">
        <v>164</v>
      </c>
      <c r="B186" s="52"/>
      <c r="C186" s="12" t="s">
        <v>702</v>
      </c>
      <c r="D186" s="25" t="s">
        <v>153</v>
      </c>
      <c r="E186" s="46" t="str">
        <f t="shared" si="89"/>
        <v>Non-dairy cattle</v>
      </c>
      <c r="F186" s="25" t="s">
        <v>358</v>
      </c>
      <c r="G186" s="215"/>
      <c r="H186" s="62" t="e">
        <f ca="1">(SUM(H46:H48)+SUM(H91:H98)+H103*14/17)*Parameters!K$11</f>
        <v>#VALUE!</v>
      </c>
      <c r="I186" s="62" t="e">
        <f ca="1">(SUM(I46:I48)+SUM(I91:I98)+I103*14/17)*Parameters!L$11</f>
        <v>#VALUE!</v>
      </c>
      <c r="J186" s="62" t="e">
        <f ca="1">(SUM(J46:J48)+SUM(J91:J98)+J103*14/17)*Parameters!M$11</f>
        <v>#VALUE!</v>
      </c>
      <c r="K186" s="62" t="e">
        <f ca="1">(SUM(K46:K48)+SUM(K91:K98)+K103*14/17)*Parameters!N$11</f>
        <v>#VALUE!</v>
      </c>
      <c r="L186" s="62" t="e">
        <f ca="1">(SUM(L46:L48)+SUM(L91:L98)+L103*14/17)*Parameters!O$11</f>
        <v>#VALUE!</v>
      </c>
      <c r="M186" s="62" t="e">
        <f ca="1">(SUM(M46:M48)+SUM(M91:M98)+M103*14/17)*Parameters!P$11</f>
        <v>#VALUE!</v>
      </c>
      <c r="N186" s="62" t="e">
        <f ca="1">(SUM(N46:N48)+SUM(N91:N98)+N103*14/17)*Parameters!Q$11</f>
        <v>#VALUE!</v>
      </c>
      <c r="O186" s="62" t="e">
        <f ca="1">(SUM(O46:O48)+SUM(O91:O98)+O103*14/17)*Parameters!R$11</f>
        <v>#VALUE!</v>
      </c>
      <c r="P186" s="62" t="e">
        <f ca="1">(SUM(P46:P48)+SUM(P91:P98)+P103*14/17)*Parameters!S$11</f>
        <v>#VALUE!</v>
      </c>
      <c r="Q186" s="62" t="e">
        <f ca="1">(SUM(Q46:Q48)+SUM(Q91:Q98)+Q103*14/17)*Parameters!T$11</f>
        <v>#VALUE!</v>
      </c>
      <c r="R186" s="62" t="e">
        <f ca="1">(SUM(R46:R48)+SUM(R91:R98)+R103*14/17)*Parameters!U$11</f>
        <v>#VALUE!</v>
      </c>
      <c r="S186" s="62" t="e">
        <f ca="1">(SUM(S46:S48)+SUM(S91:S98)+S103*14/17)*Parameters!V$11</f>
        <v>#VALUE!</v>
      </c>
      <c r="T186" s="62" t="e">
        <f ca="1">(SUM(T46:T48)+SUM(T91:T98)+T103*14/17)*Parameters!W$11</f>
        <v>#VALUE!</v>
      </c>
      <c r="U186" s="62" t="e">
        <f ca="1">(SUM(U46:U48)+SUM(U91:U98)+U103*14/17)*Parameters!X$11</f>
        <v>#VALUE!</v>
      </c>
      <c r="V186" s="62" t="e">
        <f ca="1">(SUM(V46:V48)+SUM(V91:V98)+V103*14/17)*Parameters!Y$11</f>
        <v>#VALUE!</v>
      </c>
      <c r="W186" s="62" t="e">
        <f ca="1">(SUM(W46:W48)+SUM(W91:W98)+W103*14/17)*Parameters!Z$11</f>
        <v>#VALUE!</v>
      </c>
      <c r="X186" s="62" t="e">
        <f ca="1">(SUM(X46:X48)+SUM(X91:X98)+X103*14/17)*Parameters!AA$11</f>
        <v>#VALUE!</v>
      </c>
      <c r="Y186" s="62" t="e">
        <f ca="1">(SUM(Y46:Y48)+SUM(Y91:Y98)+Y103*14/17)*Parameters!AB$11</f>
        <v>#VALUE!</v>
      </c>
      <c r="Z186" s="62" t="e">
        <f ca="1">(SUM(Z46:Z48)+SUM(Z91:Z98)+Z103*14/17)*Parameters!AC$11</f>
        <v>#VALUE!</v>
      </c>
      <c r="AA186" s="62" t="e">
        <f ca="1">(SUM(AA46:AA48)+SUM(AA91:AA98)+AA103*14/17)*Parameters!AD$11</f>
        <v>#VALUE!</v>
      </c>
      <c r="AB186" s="62" t="e">
        <f ca="1">(SUM(AB46:AB48)+SUM(AB91:AB98)+AB103*14/17)*Parameters!AE$11</f>
        <v>#VALUE!</v>
      </c>
      <c r="AC186" s="62" t="e">
        <f ca="1">(SUM(AC46:AC48)+SUM(AC91:AC98)+AC103*14/17)*Parameters!AF$11</f>
        <v>#VALUE!</v>
      </c>
      <c r="AD186" s="62" t="e">
        <f ca="1">(SUM(AD46:AD48)+SUM(AD91:AD98)+AD103*14/17)*Parameters!AG$11</f>
        <v>#VALUE!</v>
      </c>
      <c r="AE186" s="62" t="e">
        <f ca="1">(SUM(AE46:AE48)+SUM(AE91:AE98)+AE103*14/17)*Parameters!AH$11</f>
        <v>#VALUE!</v>
      </c>
      <c r="AF186" s="62" t="e">
        <f ca="1">(SUM(AF46:AF48)+SUM(AF91:AF98)+AF103*14/17)*Parameters!AI$11</f>
        <v>#VALUE!</v>
      </c>
      <c r="AG186" s="62" t="e">
        <f ca="1">(SUM(AG46:AG48)+SUM(AG91:AG98)+AG103*14/17)*Parameters!AJ$11</f>
        <v>#VALUE!</v>
      </c>
      <c r="AH186" s="62" t="e">
        <f ca="1">(SUM(AH46:AH48)+SUM(AH91:AH98)+AH103*14/17)*Parameters!AK$11</f>
        <v>#VALUE!</v>
      </c>
      <c r="AI186" s="62" t="e">
        <f ca="1">(SUM(AI46:AI48)+SUM(AI91:AI98)+AI103*14/17)*Parameters!AL$11</f>
        <v>#VALUE!</v>
      </c>
      <c r="AJ186" s="62" t="e">
        <f ca="1">(SUM(AJ46:AJ48)+SUM(AJ91:AJ98)+AJ103*14/17)*Parameters!AM$11</f>
        <v>#VALUE!</v>
      </c>
      <c r="AK186" s="62" t="e">
        <f ca="1">(SUM(AK46:AK48)+SUM(AK91:AK98)+AK103*14/17)*Parameters!AN$11</f>
        <v>#VALUE!</v>
      </c>
      <c r="AL186" s="62" t="e">
        <f ca="1">(SUM(AL46:AL48)+SUM(AL91:AL98)+AL103*14/17)*Parameters!AO$11</f>
        <v>#VALUE!</v>
      </c>
      <c r="AM186" s="62"/>
      <c r="AN186" s="62"/>
      <c r="AO186" s="62"/>
      <c r="AP186" s="62"/>
      <c r="AQ186" s="62"/>
    </row>
    <row r="187" spans="1:43" ht="18" x14ac:dyDescent="0.25">
      <c r="A187" s="68" t="s">
        <v>164</v>
      </c>
      <c r="B187" s="52"/>
      <c r="C187" s="110" t="s">
        <v>397</v>
      </c>
      <c r="D187" s="25"/>
      <c r="E187" s="46" t="str">
        <f t="shared" si="89"/>
        <v>Non-dairy cattle</v>
      </c>
      <c r="F187" s="25" t="s">
        <v>358</v>
      </c>
      <c r="G187" s="175"/>
      <c r="H187" s="147" t="e">
        <f ca="1">(H111+H113)*Parameters!K$11</f>
        <v>#VALUE!</v>
      </c>
      <c r="I187" s="147" t="e">
        <f ca="1">(I111+I113)*Parameters!L$11</f>
        <v>#VALUE!</v>
      </c>
      <c r="J187" s="147" t="e">
        <f ca="1">(J111+J113)*Parameters!M$11</f>
        <v>#VALUE!</v>
      </c>
      <c r="K187" s="147" t="e">
        <f ca="1">(K111+K113)*Parameters!N$11</f>
        <v>#VALUE!</v>
      </c>
      <c r="L187" s="147" t="e">
        <f ca="1">(L111+L113)*Parameters!O$11</f>
        <v>#VALUE!</v>
      </c>
      <c r="M187" s="147" t="e">
        <f ca="1">(M111+M113)*Parameters!P$11</f>
        <v>#VALUE!</v>
      </c>
      <c r="N187" s="147" t="e">
        <f ca="1">(N111+N113)*Parameters!Q$11</f>
        <v>#VALUE!</v>
      </c>
      <c r="O187" s="147" t="e">
        <f ca="1">(O111+O113)*Parameters!R$11</f>
        <v>#VALUE!</v>
      </c>
      <c r="P187" s="147" t="e">
        <f ca="1">(P111+P113)*Parameters!S$11</f>
        <v>#VALUE!</v>
      </c>
      <c r="Q187" s="147" t="e">
        <f ca="1">(Q111+Q113)*Parameters!T$11</f>
        <v>#VALUE!</v>
      </c>
      <c r="R187" s="147" t="e">
        <f ca="1">(R111+R113)*Parameters!U$11</f>
        <v>#VALUE!</v>
      </c>
      <c r="S187" s="147" t="e">
        <f ca="1">(S111+S113)*Parameters!V$11</f>
        <v>#VALUE!</v>
      </c>
      <c r="T187" s="147" t="e">
        <f ca="1">(T111+T113)*Parameters!W$11</f>
        <v>#VALUE!</v>
      </c>
      <c r="U187" s="147" t="e">
        <f ca="1">(U111+U113)*Parameters!X$11</f>
        <v>#VALUE!</v>
      </c>
      <c r="V187" s="147" t="e">
        <f ca="1">(V111+V113)*Parameters!Y$11</f>
        <v>#VALUE!</v>
      </c>
      <c r="W187" s="147" t="e">
        <f ca="1">(W111+W113)*Parameters!Z$11</f>
        <v>#VALUE!</v>
      </c>
      <c r="X187" s="147" t="e">
        <f ca="1">(X111+X113)*Parameters!AA$11</f>
        <v>#VALUE!</v>
      </c>
      <c r="Y187" s="147" t="e">
        <f ca="1">(Y111+Y113)*Parameters!AB$11</f>
        <v>#VALUE!</v>
      </c>
      <c r="Z187" s="147" t="e">
        <f ca="1">(Z111+Z113)*Parameters!AC$11</f>
        <v>#VALUE!</v>
      </c>
      <c r="AA187" s="147" t="e">
        <f ca="1">(AA111+AA113)*Parameters!AD$11</f>
        <v>#VALUE!</v>
      </c>
      <c r="AB187" s="147" t="e">
        <f ca="1">(AB111+AB113)*Parameters!AE$11</f>
        <v>#VALUE!</v>
      </c>
      <c r="AC187" s="147" t="e">
        <f ca="1">(AC111+AC113)*Parameters!AF$11</f>
        <v>#VALUE!</v>
      </c>
      <c r="AD187" s="147" t="e">
        <f ca="1">(AD111+AD113)*Parameters!AG$11</f>
        <v>#VALUE!</v>
      </c>
      <c r="AE187" s="147" t="e">
        <f ca="1">(AE111+AE113)*Parameters!AH$11</f>
        <v>#VALUE!</v>
      </c>
      <c r="AF187" s="147" t="e">
        <f ca="1">(AF111+AF113)*Parameters!AI$11</f>
        <v>#VALUE!</v>
      </c>
      <c r="AG187" s="147" t="e">
        <f ca="1">(AG111+AG113)*Parameters!AJ$11</f>
        <v>#VALUE!</v>
      </c>
      <c r="AH187" s="147" t="e">
        <f ca="1">(AH111+AH113)*Parameters!AK$11</f>
        <v>#VALUE!</v>
      </c>
      <c r="AI187" s="147" t="e">
        <f ca="1">(AI111+AI113)*Parameters!AL$11</f>
        <v>#VALUE!</v>
      </c>
      <c r="AJ187" s="147" t="e">
        <f ca="1">(AJ111+AJ113)*Parameters!AM$11</f>
        <v>#VALUE!</v>
      </c>
      <c r="AK187" s="147" t="e">
        <f ca="1">(AK111+AK113)*Parameters!AN$11</f>
        <v>#VALUE!</v>
      </c>
      <c r="AL187" s="147" t="e">
        <f ca="1">(AL111+AL113)*Parameters!AO$11</f>
        <v>#VALUE!</v>
      </c>
      <c r="AM187" s="147"/>
      <c r="AN187" s="147"/>
      <c r="AO187" s="147"/>
      <c r="AP187" s="147"/>
      <c r="AQ187" s="147"/>
    </row>
    <row r="188" spans="1:43" x14ac:dyDescent="0.25">
      <c r="A188" s="68" t="s">
        <v>720</v>
      </c>
      <c r="B188" s="52"/>
      <c r="C188" s="82" t="s">
        <v>410</v>
      </c>
      <c r="D188" s="25"/>
      <c r="E188" s="46" t="str">
        <f t="shared" si="89"/>
        <v>Non-dairy cattle</v>
      </c>
      <c r="F188" s="25"/>
      <c r="G188" s="225" t="str">
        <f ca="1">IFERROR(IF(ABS(SUM($H188:AQ188))&lt;0.0000000001,"OK","Error - all years do not = 0"),"Error - check input data")</f>
        <v>Error - check input data</v>
      </c>
      <c r="H188" s="148" t="e">
        <f t="shared" ref="H188:AL188" ca="1" si="90">(H183+H184) - (H185+H186+H187)</f>
        <v>#VALUE!</v>
      </c>
      <c r="I188" s="148" t="e">
        <f t="shared" ca="1" si="90"/>
        <v>#VALUE!</v>
      </c>
      <c r="J188" s="148" t="e">
        <f t="shared" ca="1" si="90"/>
        <v>#VALUE!</v>
      </c>
      <c r="K188" s="148" t="e">
        <f t="shared" ca="1" si="90"/>
        <v>#VALUE!</v>
      </c>
      <c r="L188" s="148" t="e">
        <f t="shared" ca="1" si="90"/>
        <v>#VALUE!</v>
      </c>
      <c r="M188" s="148" t="e">
        <f t="shared" ca="1" si="90"/>
        <v>#VALUE!</v>
      </c>
      <c r="N188" s="148" t="e">
        <f t="shared" ca="1" si="90"/>
        <v>#VALUE!</v>
      </c>
      <c r="O188" s="148" t="e">
        <f t="shared" ca="1" si="90"/>
        <v>#VALUE!</v>
      </c>
      <c r="P188" s="148" t="e">
        <f t="shared" ca="1" si="90"/>
        <v>#VALUE!</v>
      </c>
      <c r="Q188" s="148" t="e">
        <f t="shared" ca="1" si="90"/>
        <v>#VALUE!</v>
      </c>
      <c r="R188" s="148" t="e">
        <f t="shared" ca="1" si="90"/>
        <v>#VALUE!</v>
      </c>
      <c r="S188" s="148" t="e">
        <f t="shared" ca="1" si="90"/>
        <v>#VALUE!</v>
      </c>
      <c r="T188" s="148" t="e">
        <f t="shared" ca="1" si="90"/>
        <v>#VALUE!</v>
      </c>
      <c r="U188" s="148" t="e">
        <f t="shared" ca="1" si="90"/>
        <v>#VALUE!</v>
      </c>
      <c r="V188" s="148" t="e">
        <f t="shared" ca="1" si="90"/>
        <v>#VALUE!</v>
      </c>
      <c r="W188" s="148" t="e">
        <f t="shared" ca="1" si="90"/>
        <v>#VALUE!</v>
      </c>
      <c r="X188" s="148" t="e">
        <f t="shared" ca="1" si="90"/>
        <v>#VALUE!</v>
      </c>
      <c r="Y188" s="148" t="e">
        <f t="shared" ca="1" si="90"/>
        <v>#VALUE!</v>
      </c>
      <c r="Z188" s="148" t="e">
        <f t="shared" ca="1" si="90"/>
        <v>#VALUE!</v>
      </c>
      <c r="AA188" s="148" t="e">
        <f t="shared" ca="1" si="90"/>
        <v>#VALUE!</v>
      </c>
      <c r="AB188" s="148" t="e">
        <f t="shared" ca="1" si="90"/>
        <v>#VALUE!</v>
      </c>
      <c r="AC188" s="148" t="e">
        <f t="shared" ca="1" si="90"/>
        <v>#VALUE!</v>
      </c>
      <c r="AD188" s="148" t="e">
        <f t="shared" ca="1" si="90"/>
        <v>#VALUE!</v>
      </c>
      <c r="AE188" s="148" t="e">
        <f t="shared" ca="1" si="90"/>
        <v>#VALUE!</v>
      </c>
      <c r="AF188" s="148" t="e">
        <f t="shared" ca="1" si="90"/>
        <v>#VALUE!</v>
      </c>
      <c r="AG188" s="148" t="e">
        <f t="shared" ca="1" si="90"/>
        <v>#VALUE!</v>
      </c>
      <c r="AH188" s="148" t="e">
        <f t="shared" ca="1" si="90"/>
        <v>#VALUE!</v>
      </c>
      <c r="AI188" s="148" t="e">
        <f t="shared" ca="1" si="90"/>
        <v>#VALUE!</v>
      </c>
      <c r="AJ188" s="148" t="e">
        <f t="shared" ca="1" si="90"/>
        <v>#VALUE!</v>
      </c>
      <c r="AK188" s="148" t="e">
        <f t="shared" ca="1" si="90"/>
        <v>#VALUE!</v>
      </c>
      <c r="AL188" s="148" t="e">
        <f t="shared" ca="1" si="90"/>
        <v>#VALUE!</v>
      </c>
      <c r="AM188" s="148"/>
      <c r="AN188" s="148"/>
      <c r="AO188" s="148"/>
      <c r="AP188" s="148"/>
      <c r="AQ188" s="148"/>
    </row>
    <row r="189" spans="1:43" ht="15.75" x14ac:dyDescent="0.25">
      <c r="A189" s="383" t="s">
        <v>723</v>
      </c>
      <c r="B189" s="31"/>
      <c r="C189" s="32"/>
      <c r="D189" s="32"/>
      <c r="E189" s="32"/>
      <c r="F189" s="32"/>
      <c r="G189" s="222"/>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row>
    <row r="190" spans="1:43" ht="18" x14ac:dyDescent="0.25">
      <c r="A190" s="104" t="s">
        <v>393</v>
      </c>
      <c r="B190" s="52"/>
      <c r="C190" s="52" t="s">
        <v>236</v>
      </c>
      <c r="D190" s="53" t="s">
        <v>153</v>
      </c>
      <c r="E190" s="54" t="str">
        <f t="shared" ref="E190:E192" si="91">$A$1</f>
        <v>Non-dairy cattle</v>
      </c>
      <c r="F190" s="53" t="s">
        <v>122</v>
      </c>
      <c r="G190" s="181"/>
      <c r="H190" s="70" t="e">
        <f t="shared" ref="H190:AL190" ca="1" si="92">H24+H52</f>
        <v>#VALUE!</v>
      </c>
      <c r="I190" s="70" t="e">
        <f t="shared" ca="1" si="92"/>
        <v>#VALUE!</v>
      </c>
      <c r="J190" s="70" t="e">
        <f t="shared" ca="1" si="92"/>
        <v>#VALUE!</v>
      </c>
      <c r="K190" s="70" t="e">
        <f t="shared" ca="1" si="92"/>
        <v>#VALUE!</v>
      </c>
      <c r="L190" s="70" t="e">
        <f t="shared" ca="1" si="92"/>
        <v>#VALUE!</v>
      </c>
      <c r="M190" s="70" t="e">
        <f t="shared" ca="1" si="92"/>
        <v>#VALUE!</v>
      </c>
      <c r="N190" s="70" t="e">
        <f t="shared" ca="1" si="92"/>
        <v>#VALUE!</v>
      </c>
      <c r="O190" s="70" t="e">
        <f t="shared" ca="1" si="92"/>
        <v>#VALUE!</v>
      </c>
      <c r="P190" s="70" t="e">
        <f t="shared" ca="1" si="92"/>
        <v>#VALUE!</v>
      </c>
      <c r="Q190" s="70" t="e">
        <f t="shared" ca="1" si="92"/>
        <v>#VALUE!</v>
      </c>
      <c r="R190" s="70" t="e">
        <f t="shared" ca="1" si="92"/>
        <v>#VALUE!</v>
      </c>
      <c r="S190" s="70" t="e">
        <f t="shared" ca="1" si="92"/>
        <v>#VALUE!</v>
      </c>
      <c r="T190" s="70" t="e">
        <f t="shared" ca="1" si="92"/>
        <v>#VALUE!</v>
      </c>
      <c r="U190" s="70" t="e">
        <f t="shared" ca="1" si="92"/>
        <v>#VALUE!</v>
      </c>
      <c r="V190" s="70" t="e">
        <f t="shared" ca="1" si="92"/>
        <v>#VALUE!</v>
      </c>
      <c r="W190" s="70" t="e">
        <f t="shared" ca="1" si="92"/>
        <v>#VALUE!</v>
      </c>
      <c r="X190" s="70" t="e">
        <f t="shared" ca="1" si="92"/>
        <v>#VALUE!</v>
      </c>
      <c r="Y190" s="70" t="e">
        <f t="shared" ca="1" si="92"/>
        <v>#VALUE!</v>
      </c>
      <c r="Z190" s="70" t="e">
        <f t="shared" ca="1" si="92"/>
        <v>#VALUE!</v>
      </c>
      <c r="AA190" s="70" t="e">
        <f t="shared" ca="1" si="92"/>
        <v>#VALUE!</v>
      </c>
      <c r="AB190" s="70" t="e">
        <f t="shared" ca="1" si="92"/>
        <v>#VALUE!</v>
      </c>
      <c r="AC190" s="70" t="e">
        <f t="shared" ca="1" si="92"/>
        <v>#VALUE!</v>
      </c>
      <c r="AD190" s="70" t="e">
        <f t="shared" ca="1" si="92"/>
        <v>#VALUE!</v>
      </c>
      <c r="AE190" s="70" t="e">
        <f t="shared" ca="1" si="92"/>
        <v>#VALUE!</v>
      </c>
      <c r="AF190" s="70" t="e">
        <f t="shared" ca="1" si="92"/>
        <v>#VALUE!</v>
      </c>
      <c r="AG190" s="70" t="e">
        <f t="shared" ca="1" si="92"/>
        <v>#VALUE!</v>
      </c>
      <c r="AH190" s="70" t="e">
        <f t="shared" ca="1" si="92"/>
        <v>#VALUE!</v>
      </c>
      <c r="AI190" s="70" t="e">
        <f t="shared" ca="1" si="92"/>
        <v>#VALUE!</v>
      </c>
      <c r="AJ190" s="70" t="e">
        <f t="shared" ca="1" si="92"/>
        <v>#VALUE!</v>
      </c>
      <c r="AK190" s="70" t="e">
        <f t="shared" ca="1" si="92"/>
        <v>#VALUE!</v>
      </c>
      <c r="AL190" s="70" t="e">
        <f t="shared" ca="1" si="92"/>
        <v>#VALUE!</v>
      </c>
      <c r="AM190" s="146"/>
      <c r="AN190" s="146"/>
      <c r="AO190" s="146"/>
      <c r="AP190" s="146"/>
      <c r="AQ190" s="146"/>
    </row>
    <row r="191" spans="1:43" ht="18.75" x14ac:dyDescent="0.35">
      <c r="A191" s="82" t="s">
        <v>395</v>
      </c>
      <c r="B191" s="52"/>
      <c r="C191" s="52" t="s">
        <v>237</v>
      </c>
      <c r="D191" s="53" t="s">
        <v>153</v>
      </c>
      <c r="E191" s="54" t="str">
        <f t="shared" si="91"/>
        <v>Non-dairy cattle</v>
      </c>
      <c r="F191" s="53" t="s">
        <v>122</v>
      </c>
      <c r="G191" s="175" t="s">
        <v>718</v>
      </c>
      <c r="H191" s="70" t="e">
        <f ca="1">SUM(H46:H48)+SUM(H91:H98)+H103*Parameters!K$18+SUM(H119:H120)+SUM(H123:H123)+H125+H136+H139</f>
        <v>#VALUE!</v>
      </c>
      <c r="I191" s="70" t="e">
        <f ca="1">SUM(I46:I48)+SUM(I91:I98)+I103*Parameters!L$18+SUM(I119:I120)+SUM(I123:I123)+I125+I136+I139</f>
        <v>#VALUE!</v>
      </c>
      <c r="J191" s="70" t="e">
        <f ca="1">SUM(J46:J48)+SUM(J91:J98)+J103*Parameters!M$18+SUM(J119:J120)+SUM(J123:J123)+J125+J136+J139</f>
        <v>#VALUE!</v>
      </c>
      <c r="K191" s="70" t="e">
        <f ca="1">SUM(K46:K48)+SUM(K91:K98)+K103*Parameters!N$18+SUM(K119:K120)+SUM(K123:K123)+K125+K136+K139</f>
        <v>#VALUE!</v>
      </c>
      <c r="L191" s="70" t="e">
        <f ca="1">SUM(L46:L48)+SUM(L91:L98)+L103*Parameters!O$18+SUM(L119:L120)+SUM(L123:L123)+L125+L136+L139</f>
        <v>#VALUE!</v>
      </c>
      <c r="M191" s="70" t="e">
        <f ca="1">SUM(M46:M48)+SUM(M91:M98)+M103*Parameters!P$18+SUM(M119:M120)+SUM(M123:M123)+M125+M136+M139</f>
        <v>#VALUE!</v>
      </c>
      <c r="N191" s="70" t="e">
        <f ca="1">SUM(N46:N48)+SUM(N91:N98)+N103*Parameters!Q$18+SUM(N119:N120)+SUM(N123:N123)+N125+N136+N139</f>
        <v>#VALUE!</v>
      </c>
      <c r="O191" s="70" t="e">
        <f ca="1">SUM(O46:O48)+SUM(O91:O98)+O103*Parameters!R$18+SUM(O119:O120)+SUM(O123:O123)+O125+O136+O139</f>
        <v>#VALUE!</v>
      </c>
      <c r="P191" s="70" t="e">
        <f ca="1">SUM(P46:P48)+SUM(P91:P98)+P103*Parameters!S$18+SUM(P119:P120)+SUM(P123:P123)+P125+P136+P139</f>
        <v>#VALUE!</v>
      </c>
      <c r="Q191" s="70" t="e">
        <f ca="1">SUM(Q46:Q48)+SUM(Q91:Q98)+Q103*Parameters!T$18+SUM(Q119:Q120)+SUM(Q123:Q123)+Q125+Q136+Q139</f>
        <v>#VALUE!</v>
      </c>
      <c r="R191" s="70" t="e">
        <f ca="1">SUM(R46:R48)+SUM(R91:R98)+R103*Parameters!U$18+SUM(R119:R120)+SUM(R123:R123)+R125+R136+R139</f>
        <v>#VALUE!</v>
      </c>
      <c r="S191" s="70" t="e">
        <f ca="1">SUM(S46:S48)+SUM(S91:S98)+S103*Parameters!V$18+SUM(S119:S120)+SUM(S123:S123)+S125+S136+S139</f>
        <v>#VALUE!</v>
      </c>
      <c r="T191" s="70" t="e">
        <f ca="1">SUM(T46:T48)+SUM(T91:T98)+T103*Parameters!W$18+SUM(T119:T120)+SUM(T123:T123)+T125+T136+T139</f>
        <v>#VALUE!</v>
      </c>
      <c r="U191" s="70" t="e">
        <f ca="1">SUM(U46:U48)+SUM(U91:U98)+U103*Parameters!X$18+SUM(U119:U120)+SUM(U123:U123)+U125+U136+U139</f>
        <v>#VALUE!</v>
      </c>
      <c r="V191" s="70" t="e">
        <f ca="1">SUM(V46:V48)+SUM(V91:V98)+V103*Parameters!Y$18+SUM(V119:V120)+SUM(V123:V123)+V125+V136+V139</f>
        <v>#VALUE!</v>
      </c>
      <c r="W191" s="70" t="e">
        <f ca="1">SUM(W46:W48)+SUM(W91:W98)+W103*Parameters!Z$18+SUM(W119:W120)+SUM(W123:W123)+W125+W136+W139</f>
        <v>#VALUE!</v>
      </c>
      <c r="X191" s="70" t="e">
        <f ca="1">SUM(X46:X48)+SUM(X91:X98)+X103*Parameters!AA$18+SUM(X119:X120)+SUM(X123:X123)+X125+X136+X139</f>
        <v>#VALUE!</v>
      </c>
      <c r="Y191" s="70" t="e">
        <f ca="1">SUM(Y46:Y48)+SUM(Y91:Y98)+Y103*Parameters!AB$18+SUM(Y119:Y120)+SUM(Y123:Y123)+Y125+Y136+Y139</f>
        <v>#VALUE!</v>
      </c>
      <c r="Z191" s="70" t="e">
        <f ca="1">SUM(Z46:Z48)+SUM(Z91:Z98)+Z103*Parameters!AC$18+SUM(Z119:Z120)+SUM(Z123:Z123)+Z125+Z136+Z139</f>
        <v>#VALUE!</v>
      </c>
      <c r="AA191" s="70" t="e">
        <f ca="1">SUM(AA46:AA48)+SUM(AA91:AA98)+AA103*Parameters!AD$18+SUM(AA119:AA120)+SUM(AA123:AA123)+AA125+AA136+AA139</f>
        <v>#VALUE!</v>
      </c>
      <c r="AB191" s="70" t="e">
        <f ca="1">SUM(AB46:AB48)+SUM(AB91:AB98)+AB103*Parameters!AE$18+SUM(AB119:AB120)+SUM(AB123:AB123)+AB125+AB136+AB139</f>
        <v>#VALUE!</v>
      </c>
      <c r="AC191" s="70" t="e">
        <f ca="1">SUM(AC46:AC48)+SUM(AC91:AC98)+AC103*Parameters!AF$18+SUM(AC119:AC120)+SUM(AC123:AC123)+AC125+AC136+AC139</f>
        <v>#VALUE!</v>
      </c>
      <c r="AD191" s="70" t="e">
        <f ca="1">SUM(AD46:AD48)+SUM(AD91:AD98)+AD103*Parameters!AG$18+SUM(AD119:AD120)+SUM(AD123:AD123)+AD125+AD136+AD139</f>
        <v>#VALUE!</v>
      </c>
      <c r="AE191" s="70" t="e">
        <f ca="1">SUM(AE46:AE48)+SUM(AE91:AE98)+AE103*Parameters!AH$18+SUM(AE119:AE120)+SUM(AE123:AE123)+AE125+AE136+AE139</f>
        <v>#VALUE!</v>
      </c>
      <c r="AF191" s="70" t="e">
        <f ca="1">SUM(AF46:AF48)+SUM(AF91:AF98)+AF103*Parameters!AI$18+SUM(AF119:AF120)+SUM(AF123:AF123)+AF125+AF136+AF139</f>
        <v>#VALUE!</v>
      </c>
      <c r="AG191" s="70" t="e">
        <f ca="1">SUM(AG46:AG48)+SUM(AG91:AG98)+AG103*Parameters!AJ$18+SUM(AG119:AG120)+SUM(AG123:AG123)+AG125+AG136+AG139</f>
        <v>#VALUE!</v>
      </c>
      <c r="AH191" s="70" t="e">
        <f ca="1">SUM(AH46:AH48)+SUM(AH91:AH98)+AH103*Parameters!AK$18+SUM(AH119:AH120)+SUM(AH123:AH123)+AH125+AH136+AH139</f>
        <v>#VALUE!</v>
      </c>
      <c r="AI191" s="70" t="e">
        <f ca="1">SUM(AI46:AI48)+SUM(AI91:AI98)+AI103*Parameters!AL$18+SUM(AI119:AI120)+SUM(AI123:AI123)+AI125+AI136+AI139</f>
        <v>#VALUE!</v>
      </c>
      <c r="AJ191" s="70" t="e">
        <f ca="1">SUM(AJ46:AJ48)+SUM(AJ91:AJ98)+AJ103*Parameters!AM$18+SUM(AJ119:AJ120)+SUM(AJ123:AJ123)+AJ125+AJ136+AJ139</f>
        <v>#VALUE!</v>
      </c>
      <c r="AK191" s="70" t="e">
        <f ca="1">SUM(AK46:AK48)+SUM(AK91:AK98)+AK103*Parameters!AN$18+SUM(AK119:AK120)+SUM(AK123:AK123)+AK125+AK136+AK139</f>
        <v>#VALUE!</v>
      </c>
      <c r="AL191" s="70" t="e">
        <f ca="1">SUM(AL46:AL48)+SUM(AL91:AL98)+AL103*Parameters!AO$18+SUM(AL119:AL120)+SUM(AL123:AL123)+AL125+AL136+AL139</f>
        <v>#VALUE!</v>
      </c>
      <c r="AM191" s="146"/>
      <c r="AN191" s="146"/>
      <c r="AO191" s="146"/>
      <c r="AP191" s="146"/>
      <c r="AQ191" s="146"/>
    </row>
    <row r="192" spans="1:43" x14ac:dyDescent="0.25">
      <c r="A192" s="106" t="s">
        <v>721</v>
      </c>
      <c r="B192" s="52"/>
      <c r="C192" s="82" t="s">
        <v>705</v>
      </c>
      <c r="D192" s="26" t="s">
        <v>153</v>
      </c>
      <c r="E192" s="108" t="str">
        <f t="shared" si="91"/>
        <v>Non-dairy cattle</v>
      </c>
      <c r="F192" s="26" t="s">
        <v>122</v>
      </c>
      <c r="G192" s="225" t="str">
        <f ca="1">IFERROR(IF(SUM(H192:AQ192)=0,"OK","Error - all years do not = 0"),"Error - check input data")</f>
        <v>Error - check input data</v>
      </c>
      <c r="H192" s="74" t="e">
        <f ca="1">H190-H191</f>
        <v>#VALUE!</v>
      </c>
      <c r="I192" s="74" t="e">
        <f t="shared" ref="I192:AL192" ca="1" si="93">I190-I191</f>
        <v>#VALUE!</v>
      </c>
      <c r="J192" s="74" t="e">
        <f t="shared" ca="1" si="93"/>
        <v>#VALUE!</v>
      </c>
      <c r="K192" s="74" t="e">
        <f t="shared" ca="1" si="93"/>
        <v>#VALUE!</v>
      </c>
      <c r="L192" s="74" t="e">
        <f t="shared" ca="1" si="93"/>
        <v>#VALUE!</v>
      </c>
      <c r="M192" s="74" t="e">
        <f t="shared" ca="1" si="93"/>
        <v>#VALUE!</v>
      </c>
      <c r="N192" s="74" t="e">
        <f t="shared" ca="1" si="93"/>
        <v>#VALUE!</v>
      </c>
      <c r="O192" s="74" t="e">
        <f t="shared" ca="1" si="93"/>
        <v>#VALUE!</v>
      </c>
      <c r="P192" s="74" t="e">
        <f t="shared" ca="1" si="93"/>
        <v>#VALUE!</v>
      </c>
      <c r="Q192" s="74" t="e">
        <f t="shared" ca="1" si="93"/>
        <v>#VALUE!</v>
      </c>
      <c r="R192" s="74" t="e">
        <f t="shared" ca="1" si="93"/>
        <v>#VALUE!</v>
      </c>
      <c r="S192" s="74" t="e">
        <f t="shared" ca="1" si="93"/>
        <v>#VALUE!</v>
      </c>
      <c r="T192" s="74" t="e">
        <f t="shared" ca="1" si="93"/>
        <v>#VALUE!</v>
      </c>
      <c r="U192" s="74" t="e">
        <f t="shared" ca="1" si="93"/>
        <v>#VALUE!</v>
      </c>
      <c r="V192" s="74" t="e">
        <f t="shared" ca="1" si="93"/>
        <v>#VALUE!</v>
      </c>
      <c r="W192" s="74" t="e">
        <f t="shared" ca="1" si="93"/>
        <v>#VALUE!</v>
      </c>
      <c r="X192" s="74" t="e">
        <f t="shared" ca="1" si="93"/>
        <v>#VALUE!</v>
      </c>
      <c r="Y192" s="74" t="e">
        <f t="shared" ca="1" si="93"/>
        <v>#VALUE!</v>
      </c>
      <c r="Z192" s="74" t="e">
        <f t="shared" ca="1" si="93"/>
        <v>#VALUE!</v>
      </c>
      <c r="AA192" s="74" t="e">
        <f t="shared" ca="1" si="93"/>
        <v>#VALUE!</v>
      </c>
      <c r="AB192" s="74" t="e">
        <f t="shared" ca="1" si="93"/>
        <v>#VALUE!</v>
      </c>
      <c r="AC192" s="74" t="e">
        <f t="shared" ca="1" si="93"/>
        <v>#VALUE!</v>
      </c>
      <c r="AD192" s="74" t="e">
        <f t="shared" ca="1" si="93"/>
        <v>#VALUE!</v>
      </c>
      <c r="AE192" s="74" t="e">
        <f t="shared" ca="1" si="93"/>
        <v>#VALUE!</v>
      </c>
      <c r="AF192" s="74" t="e">
        <f t="shared" ca="1" si="93"/>
        <v>#VALUE!</v>
      </c>
      <c r="AG192" s="74" t="e">
        <f t="shared" ca="1" si="93"/>
        <v>#VALUE!</v>
      </c>
      <c r="AH192" s="74" t="e">
        <f t="shared" ca="1" si="93"/>
        <v>#VALUE!</v>
      </c>
      <c r="AI192" s="74" t="e">
        <f t="shared" ca="1" si="93"/>
        <v>#VALUE!</v>
      </c>
      <c r="AJ192" s="74" t="e">
        <f t="shared" ca="1" si="93"/>
        <v>#VALUE!</v>
      </c>
      <c r="AK192" s="74" t="e">
        <f t="shared" ca="1" si="93"/>
        <v>#VALUE!</v>
      </c>
      <c r="AL192" s="74" t="e">
        <f t="shared" ca="1" si="93"/>
        <v>#VALUE!</v>
      </c>
      <c r="AM192" s="74"/>
      <c r="AN192" s="74"/>
      <c r="AO192" s="74"/>
      <c r="AP192" s="74"/>
      <c r="AQ192" s="74"/>
    </row>
  </sheetData>
  <sheetProtection sheet="1" formatCells="0" insertColumns="0" insertRows="0" sort="0" autoFilter="0" pivotTables="0"/>
  <autoFilter ref="A3:AI188" xr:uid="{00000000-0009-0000-0000-000007000000}"/>
  <mergeCells count="7">
    <mergeCell ref="A147:G147"/>
    <mergeCell ref="D4:G6"/>
    <mergeCell ref="I6:K6"/>
    <mergeCell ref="C7:C9"/>
    <mergeCell ref="D7:G9"/>
    <mergeCell ref="I7:K7"/>
    <mergeCell ref="I8:K8"/>
  </mergeCells>
  <conditionalFormatting sqref="G25 G114:G115 G192">
    <cfRule type="expression" dxfId="119" priority="8">
      <formula>$G25="CS"</formula>
    </cfRule>
  </conditionalFormatting>
  <conditionalFormatting sqref="G126:G127">
    <cfRule type="expression" dxfId="118" priority="2">
      <formula>$G126="CS"</formula>
    </cfRule>
  </conditionalFormatting>
  <conditionalFormatting sqref="G31">
    <cfRule type="expression" dxfId="117" priority="7">
      <formula>$G31="CS"</formula>
    </cfRule>
  </conditionalFormatting>
  <conditionalFormatting sqref="G37">
    <cfRule type="expression" dxfId="116" priority="6">
      <formula>$G37="CS"</formula>
    </cfRule>
  </conditionalFormatting>
  <conditionalFormatting sqref="G41">
    <cfRule type="expression" dxfId="115" priority="5">
      <formula>$G41="CS"</formula>
    </cfRule>
  </conditionalFormatting>
  <conditionalFormatting sqref="G56">
    <cfRule type="expression" dxfId="114" priority="4">
      <formula>$G56="CS"</formula>
    </cfRule>
  </conditionalFormatting>
  <conditionalFormatting sqref="G138">
    <cfRule type="expression" dxfId="113" priority="3">
      <formula>$G138="CS"</formula>
    </cfRule>
  </conditionalFormatting>
  <conditionalFormatting sqref="G188">
    <cfRule type="expression" dxfId="112" priority="1">
      <formula>$G188="CS"</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rgb="FFFFE18C"/>
  </sheetPr>
  <dimension ref="A1:AQ192"/>
  <sheetViews>
    <sheetView workbookViewId="0">
      <selection activeCell="H54" sqref="H54"/>
    </sheetView>
  </sheetViews>
  <sheetFormatPr defaultRowHeight="15" x14ac:dyDescent="0.25"/>
  <cols>
    <col min="1" max="1" width="37" customWidth="1"/>
    <col min="2" max="2" width="21.5703125" customWidth="1"/>
    <col min="3" max="3" width="47.85546875" customWidth="1"/>
    <col min="4" max="4" width="10.7109375" customWidth="1"/>
    <col min="5" max="5" width="22" customWidth="1"/>
    <col min="6" max="6" width="27.85546875" customWidth="1"/>
    <col min="7" max="7" width="23" customWidth="1"/>
    <col min="8" max="8" width="14.85546875" customWidth="1"/>
    <col min="9" max="9" width="12.28515625" customWidth="1"/>
    <col min="10" max="13" width="12.5703125" bestFit="1" customWidth="1"/>
    <col min="14" max="14" width="13.5703125" customWidth="1"/>
    <col min="15" max="22" width="12.5703125" bestFit="1" customWidth="1"/>
    <col min="23" max="23" width="17" customWidth="1"/>
    <col min="24" max="33" width="12.5703125" bestFit="1" customWidth="1"/>
    <col min="34" max="34" width="12.85546875" customWidth="1"/>
    <col min="35" max="35" width="12.5703125" style="188" customWidth="1"/>
    <col min="36" max="38" width="12" style="188" customWidth="1"/>
    <col min="39" max="43" width="9.140625" style="188"/>
  </cols>
  <sheetData>
    <row r="1" spans="1:43" ht="21" x14ac:dyDescent="0.35">
      <c r="A1" s="187" t="s">
        <v>78</v>
      </c>
      <c r="B1" s="8"/>
      <c r="C1" s="266" t="s">
        <v>594</v>
      </c>
      <c r="D1" s="9"/>
      <c r="E1" s="21"/>
      <c r="F1" s="9"/>
      <c r="G1" s="8"/>
      <c r="H1" s="8"/>
      <c r="I1" s="8"/>
      <c r="J1" s="8"/>
      <c r="K1" s="8"/>
      <c r="L1" s="8"/>
      <c r="M1" s="8"/>
      <c r="N1" s="8"/>
      <c r="O1" s="8"/>
      <c r="P1" s="8"/>
      <c r="Q1" s="8"/>
      <c r="R1" s="8"/>
      <c r="S1" s="8"/>
      <c r="T1" s="8"/>
      <c r="U1" s="8"/>
      <c r="V1" s="8"/>
      <c r="W1" s="8"/>
      <c r="X1" s="8"/>
      <c r="Y1" s="8"/>
      <c r="Z1" s="8"/>
      <c r="AA1" s="8"/>
      <c r="AB1" s="8"/>
      <c r="AC1" s="8"/>
      <c r="AD1" s="8"/>
      <c r="AE1" s="8"/>
      <c r="AF1" s="8"/>
      <c r="AG1" s="8"/>
      <c r="AH1" s="8"/>
      <c r="AI1" s="187"/>
      <c r="AJ1" s="187"/>
      <c r="AK1" s="187"/>
      <c r="AL1" s="187"/>
      <c r="AM1" s="187"/>
      <c r="AN1" s="187"/>
      <c r="AO1" s="187"/>
      <c r="AP1" s="187"/>
      <c r="AQ1" s="187"/>
    </row>
    <row r="2" spans="1:43" ht="15.75" x14ac:dyDescent="0.25">
      <c r="A2" s="372"/>
      <c r="B2" s="114"/>
      <c r="C2" s="114"/>
      <c r="D2" s="78"/>
      <c r="E2" s="114"/>
      <c r="F2" s="78"/>
      <c r="G2" s="140"/>
      <c r="H2" s="138"/>
      <c r="I2" s="139"/>
      <c r="J2" s="139"/>
      <c r="K2" s="114"/>
      <c r="L2" s="141"/>
      <c r="M2" s="114"/>
      <c r="N2" s="114"/>
      <c r="O2" s="114"/>
      <c r="P2" s="114"/>
      <c r="Q2" s="114"/>
      <c r="R2" s="114"/>
      <c r="S2" s="114"/>
      <c r="T2" s="114"/>
      <c r="U2" s="114"/>
      <c r="V2" s="114"/>
      <c r="W2" s="114"/>
      <c r="X2" s="114"/>
      <c r="Y2" s="114"/>
      <c r="Z2" s="114"/>
      <c r="AA2" s="114"/>
      <c r="AB2" s="114"/>
      <c r="AC2" s="114"/>
      <c r="AD2" s="114"/>
      <c r="AE2" s="114"/>
      <c r="AF2" s="114"/>
      <c r="AG2" s="114"/>
      <c r="AH2" s="137"/>
      <c r="AI2" s="333" t="s">
        <v>529</v>
      </c>
      <c r="AJ2" s="360"/>
      <c r="AK2" s="360"/>
      <c r="AL2" s="360"/>
      <c r="AM2" s="360"/>
      <c r="AN2" s="360"/>
      <c r="AO2" s="360"/>
      <c r="AP2" s="360"/>
      <c r="AQ2" s="360"/>
    </row>
    <row r="3" spans="1:43" x14ac:dyDescent="0.25">
      <c r="A3" s="100" t="s">
        <v>155</v>
      </c>
      <c r="B3" s="91" t="s">
        <v>116</v>
      </c>
      <c r="C3" s="91" t="s">
        <v>42</v>
      </c>
      <c r="D3" s="91" t="s">
        <v>35</v>
      </c>
      <c r="E3" s="92" t="s">
        <v>158</v>
      </c>
      <c r="F3" s="91" t="s">
        <v>36</v>
      </c>
      <c r="G3" s="91" t="s">
        <v>31</v>
      </c>
      <c r="H3" s="163">
        <v>1990</v>
      </c>
      <c r="I3" s="163">
        <f>H3+1</f>
        <v>1991</v>
      </c>
      <c r="J3" s="163">
        <f t="shared" ref="J3:AL3" si="0">I3+1</f>
        <v>1992</v>
      </c>
      <c r="K3" s="163">
        <f t="shared" si="0"/>
        <v>1993</v>
      </c>
      <c r="L3" s="163">
        <f t="shared" si="0"/>
        <v>1994</v>
      </c>
      <c r="M3" s="163">
        <f t="shared" si="0"/>
        <v>1995</v>
      </c>
      <c r="N3" s="163">
        <f t="shared" si="0"/>
        <v>1996</v>
      </c>
      <c r="O3" s="163">
        <f t="shared" si="0"/>
        <v>1997</v>
      </c>
      <c r="P3" s="163">
        <f t="shared" si="0"/>
        <v>1998</v>
      </c>
      <c r="Q3" s="163">
        <f t="shared" si="0"/>
        <v>1999</v>
      </c>
      <c r="R3" s="163">
        <f t="shared" si="0"/>
        <v>2000</v>
      </c>
      <c r="S3" s="163">
        <f t="shared" si="0"/>
        <v>2001</v>
      </c>
      <c r="T3" s="163">
        <f t="shared" si="0"/>
        <v>2002</v>
      </c>
      <c r="U3" s="163">
        <f t="shared" si="0"/>
        <v>2003</v>
      </c>
      <c r="V3" s="163">
        <f t="shared" si="0"/>
        <v>2004</v>
      </c>
      <c r="W3" s="163">
        <f t="shared" si="0"/>
        <v>2005</v>
      </c>
      <c r="X3" s="163">
        <f t="shared" si="0"/>
        <v>2006</v>
      </c>
      <c r="Y3" s="163">
        <f t="shared" si="0"/>
        <v>2007</v>
      </c>
      <c r="Z3" s="163">
        <f t="shared" si="0"/>
        <v>2008</v>
      </c>
      <c r="AA3" s="163">
        <f t="shared" si="0"/>
        <v>2009</v>
      </c>
      <c r="AB3" s="163">
        <f t="shared" si="0"/>
        <v>2010</v>
      </c>
      <c r="AC3" s="163">
        <f t="shared" si="0"/>
        <v>2011</v>
      </c>
      <c r="AD3" s="163">
        <f t="shared" si="0"/>
        <v>2012</v>
      </c>
      <c r="AE3" s="163">
        <f t="shared" si="0"/>
        <v>2013</v>
      </c>
      <c r="AF3" s="163">
        <f t="shared" si="0"/>
        <v>2014</v>
      </c>
      <c r="AG3" s="163">
        <f t="shared" si="0"/>
        <v>2015</v>
      </c>
      <c r="AH3" s="163">
        <f t="shared" si="0"/>
        <v>2016</v>
      </c>
      <c r="AI3" s="237">
        <f t="shared" si="0"/>
        <v>2017</v>
      </c>
      <c r="AJ3" s="237">
        <f t="shared" si="0"/>
        <v>2018</v>
      </c>
      <c r="AK3" s="237">
        <f t="shared" si="0"/>
        <v>2019</v>
      </c>
      <c r="AL3" s="237">
        <f t="shared" si="0"/>
        <v>2020</v>
      </c>
      <c r="AM3" s="237"/>
      <c r="AN3" s="237"/>
      <c r="AO3" s="237"/>
      <c r="AP3" s="237"/>
      <c r="AQ3" s="237"/>
    </row>
    <row r="4" spans="1:43" x14ac:dyDescent="0.25">
      <c r="A4" s="124" t="s">
        <v>468</v>
      </c>
      <c r="B4" s="16" t="s">
        <v>595</v>
      </c>
      <c r="C4" s="154" t="s">
        <v>40</v>
      </c>
      <c r="D4" s="473" t="s">
        <v>596</v>
      </c>
      <c r="E4" s="474"/>
      <c r="F4" s="474"/>
      <c r="G4" s="475"/>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89"/>
      <c r="AJ4" s="189"/>
      <c r="AK4" s="189"/>
      <c r="AL4" s="189"/>
      <c r="AM4" s="189"/>
      <c r="AN4" s="189"/>
      <c r="AO4" s="189"/>
      <c r="AP4" s="189"/>
      <c r="AQ4" s="189"/>
    </row>
    <row r="5" spans="1:43" x14ac:dyDescent="0.25">
      <c r="A5" s="125" t="s">
        <v>34</v>
      </c>
      <c r="B5" s="16" t="s">
        <v>55</v>
      </c>
      <c r="C5" s="155"/>
      <c r="D5" s="496"/>
      <c r="E5" s="497"/>
      <c r="F5" s="497"/>
      <c r="G5" s="498"/>
      <c r="H5" s="114"/>
      <c r="I5" s="115" t="s">
        <v>141</v>
      </c>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89"/>
      <c r="AJ5" s="189"/>
      <c r="AK5" s="189"/>
      <c r="AL5" s="189"/>
      <c r="AM5" s="189"/>
      <c r="AN5" s="189"/>
      <c r="AO5" s="189"/>
      <c r="AP5" s="189"/>
      <c r="AQ5" s="189"/>
    </row>
    <row r="6" spans="1:43" x14ac:dyDescent="0.25">
      <c r="A6" s="125" t="s">
        <v>38</v>
      </c>
      <c r="B6" s="30" t="str">
        <f>H3&amp;" - "&amp;MAX(3:3)</f>
        <v>1990 - 2020</v>
      </c>
      <c r="C6" s="155"/>
      <c r="D6" s="476"/>
      <c r="E6" s="477"/>
      <c r="F6" s="477"/>
      <c r="G6" s="478"/>
      <c r="H6" s="114"/>
      <c r="I6" s="450" t="s">
        <v>425</v>
      </c>
      <c r="J6" s="450"/>
      <c r="K6" s="450"/>
      <c r="L6" s="114"/>
      <c r="M6" s="114"/>
      <c r="N6" s="114"/>
      <c r="O6" s="114"/>
      <c r="P6" s="114"/>
      <c r="Q6" s="114"/>
      <c r="R6" s="114"/>
      <c r="S6" s="114"/>
      <c r="T6" s="114"/>
      <c r="U6" s="114"/>
      <c r="V6" s="114"/>
      <c r="W6" s="114"/>
      <c r="X6" s="114"/>
      <c r="Y6" s="114"/>
      <c r="Z6" s="114"/>
      <c r="AA6" s="114"/>
      <c r="AB6" s="114"/>
      <c r="AC6" s="114"/>
      <c r="AD6" s="114"/>
      <c r="AE6" s="114"/>
      <c r="AF6" s="114"/>
      <c r="AG6" s="114"/>
      <c r="AH6" s="114"/>
      <c r="AI6" s="189"/>
      <c r="AJ6" s="189"/>
      <c r="AK6" s="189"/>
      <c r="AL6" s="189"/>
      <c r="AM6" s="189"/>
      <c r="AN6" s="189"/>
      <c r="AO6" s="189"/>
      <c r="AP6" s="189"/>
      <c r="AQ6" s="189"/>
    </row>
    <row r="7" spans="1:43" x14ac:dyDescent="0.25">
      <c r="A7" s="125" t="s">
        <v>41</v>
      </c>
      <c r="B7" s="217" t="s">
        <v>527</v>
      </c>
      <c r="C7" s="499" t="s">
        <v>31</v>
      </c>
      <c r="D7" s="473" t="s">
        <v>569</v>
      </c>
      <c r="E7" s="474"/>
      <c r="F7" s="474"/>
      <c r="G7" s="475"/>
      <c r="H7" s="114"/>
      <c r="I7" s="451" t="s">
        <v>426</v>
      </c>
      <c r="J7" s="451"/>
      <c r="K7" s="451"/>
      <c r="L7" s="114"/>
      <c r="M7" s="114"/>
      <c r="N7" s="114"/>
      <c r="O7" s="114"/>
      <c r="P7" s="114"/>
      <c r="Q7" s="114"/>
      <c r="R7" s="114"/>
      <c r="S7" s="114"/>
      <c r="T7" s="114"/>
      <c r="U7" s="114"/>
      <c r="V7" s="114"/>
      <c r="W7" s="114"/>
      <c r="X7" s="114"/>
      <c r="Y7" s="114"/>
      <c r="Z7" s="114"/>
      <c r="AA7" s="114"/>
      <c r="AB7" s="114"/>
      <c r="AC7" s="114"/>
      <c r="AD7" s="114"/>
      <c r="AE7" s="114"/>
      <c r="AF7" s="114"/>
      <c r="AG7" s="114"/>
      <c r="AH7" s="114"/>
      <c r="AI7" s="189"/>
      <c r="AJ7" s="189"/>
      <c r="AK7" s="189"/>
      <c r="AL7" s="189"/>
      <c r="AM7" s="189"/>
      <c r="AN7" s="189"/>
      <c r="AO7" s="189"/>
      <c r="AP7" s="189"/>
      <c r="AQ7" s="189"/>
    </row>
    <row r="8" spans="1:43" x14ac:dyDescent="0.25">
      <c r="A8" s="125" t="s">
        <v>39</v>
      </c>
      <c r="B8" s="218" t="s">
        <v>455</v>
      </c>
      <c r="C8" s="499"/>
      <c r="D8" s="496"/>
      <c r="E8" s="497"/>
      <c r="F8" s="497"/>
      <c r="G8" s="498"/>
      <c r="H8" s="114"/>
      <c r="I8" s="486" t="s">
        <v>469</v>
      </c>
      <c r="J8" s="486"/>
      <c r="K8" s="486"/>
      <c r="L8" s="114"/>
      <c r="M8" s="114"/>
      <c r="N8" s="114"/>
      <c r="O8" s="114"/>
      <c r="P8" s="114"/>
      <c r="Q8" s="114"/>
      <c r="R8" s="114"/>
      <c r="S8" s="114"/>
      <c r="T8" s="114"/>
      <c r="U8" s="114"/>
      <c r="V8" s="114"/>
      <c r="W8" s="114"/>
      <c r="X8" s="114"/>
      <c r="Y8" s="114"/>
      <c r="Z8" s="114"/>
      <c r="AA8" s="114"/>
      <c r="AB8" s="114"/>
      <c r="AC8" s="114"/>
      <c r="AD8" s="114"/>
      <c r="AE8" s="114"/>
      <c r="AF8" s="114"/>
      <c r="AG8" s="114"/>
      <c r="AH8" s="114"/>
      <c r="AI8" s="189"/>
      <c r="AJ8" s="189"/>
      <c r="AK8" s="189"/>
      <c r="AL8" s="189"/>
      <c r="AM8" s="189"/>
      <c r="AN8" s="189"/>
      <c r="AO8" s="189"/>
      <c r="AP8" s="189"/>
      <c r="AQ8" s="189"/>
    </row>
    <row r="9" spans="1:43" ht="29.1" customHeight="1" x14ac:dyDescent="0.25">
      <c r="A9" s="156" t="s">
        <v>13</v>
      </c>
      <c r="B9" s="218"/>
      <c r="C9" s="494"/>
      <c r="D9" s="476"/>
      <c r="E9" s="477"/>
      <c r="F9" s="477"/>
      <c r="G9" s="478"/>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89"/>
      <c r="AJ9" s="189"/>
      <c r="AK9" s="189"/>
      <c r="AL9" s="189"/>
      <c r="AM9" s="189"/>
      <c r="AN9" s="189"/>
      <c r="AO9" s="189"/>
      <c r="AP9" s="189"/>
      <c r="AQ9" s="189"/>
    </row>
    <row r="10" spans="1:43" x14ac:dyDescent="0.25">
      <c r="A10" s="114"/>
      <c r="B10" s="114"/>
      <c r="C10" s="114"/>
      <c r="D10" s="189"/>
      <c r="E10" s="219"/>
      <c r="F10" s="189"/>
      <c r="G10" s="189"/>
      <c r="H10" s="263"/>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89"/>
      <c r="AJ10" s="189"/>
      <c r="AK10" s="189"/>
      <c r="AL10" s="189"/>
      <c r="AM10" s="189"/>
      <c r="AN10" s="189"/>
      <c r="AO10" s="189"/>
      <c r="AP10" s="189"/>
      <c r="AQ10" s="189"/>
    </row>
    <row r="11" spans="1:43" ht="15.75" x14ac:dyDescent="0.25">
      <c r="A11" s="93" t="s">
        <v>331</v>
      </c>
      <c r="B11" s="159" t="s">
        <v>530</v>
      </c>
      <c r="C11" s="94"/>
      <c r="D11" s="94"/>
      <c r="E11" s="94"/>
      <c r="F11" s="94"/>
      <c r="G11" s="220"/>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61"/>
      <c r="AJ11" s="361"/>
      <c r="AK11" s="361"/>
      <c r="AL11" s="361"/>
      <c r="AM11" s="361"/>
      <c r="AN11" s="361"/>
      <c r="AO11" s="361"/>
      <c r="AP11" s="361"/>
      <c r="AQ11" s="361"/>
    </row>
    <row r="12" spans="1:43" ht="15.75" x14ac:dyDescent="0.25">
      <c r="A12" s="65" t="s">
        <v>59</v>
      </c>
      <c r="B12" s="145" t="s">
        <v>157</v>
      </c>
      <c r="C12" s="32"/>
      <c r="D12" s="32"/>
      <c r="E12" s="32"/>
      <c r="F12" s="32"/>
      <c r="G12" s="18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62"/>
      <c r="AJ12" s="362"/>
      <c r="AK12" s="362"/>
      <c r="AL12" s="362"/>
      <c r="AM12" s="362"/>
      <c r="AN12" s="362"/>
      <c r="AO12" s="362"/>
      <c r="AP12" s="362"/>
      <c r="AQ12" s="362"/>
    </row>
    <row r="13" spans="1:43" x14ac:dyDescent="0.25">
      <c r="A13" s="66" t="str">
        <f>C13&amp;"_"&amp;E13</f>
        <v>Animal Weight_Non-dairy cattle (calves)</v>
      </c>
      <c r="B13" s="25" t="s">
        <v>165</v>
      </c>
      <c r="C13" s="25" t="s">
        <v>121</v>
      </c>
      <c r="D13" s="77" t="str">
        <f ca="1">VLOOKUP(A13,Parameters,4,0)</f>
        <v>-</v>
      </c>
      <c r="E13" s="46" t="str">
        <f t="shared" ref="E13:E14" si="1">$A$1</f>
        <v>Non-dairy cattle (calves)</v>
      </c>
      <c r="F13" s="77" t="str">
        <f ca="1">VLOOKUP(A13,Parameters,6,0)</f>
        <v>kg</v>
      </c>
      <c r="G13" s="223"/>
      <c r="H13" s="14">
        <f ca="1">INDEX(Parameters,MATCH($A13,Parameters!$A:$A,0),MATCH(H$3,Parameters!$8:$8,0))</f>
        <v>150</v>
      </c>
      <c r="I13" s="14">
        <f ca="1">INDEX(Parameters,MATCH($A13,Parameters!$A:$A,0),MATCH(I$3,Parameters!$8:$8,0))</f>
        <v>150</v>
      </c>
      <c r="J13" s="14">
        <f ca="1">INDEX(Parameters,MATCH($A13,Parameters!$A:$A,0),MATCH(J$3,Parameters!$8:$8,0))</f>
        <v>150</v>
      </c>
      <c r="K13" s="14">
        <f ca="1">INDEX(Parameters,MATCH($A13,Parameters!$A:$A,0),MATCH(K$3,Parameters!$8:$8,0))</f>
        <v>150</v>
      </c>
      <c r="L13" s="14">
        <f ca="1">INDEX(Parameters,MATCH($A13,Parameters!$A:$A,0),MATCH(L$3,Parameters!$8:$8,0))</f>
        <v>150</v>
      </c>
      <c r="M13" s="14">
        <f ca="1">INDEX(Parameters,MATCH($A13,Parameters!$A:$A,0),MATCH(M$3,Parameters!$8:$8,0))</f>
        <v>150</v>
      </c>
      <c r="N13" s="14">
        <f ca="1">INDEX(Parameters,MATCH($A13,Parameters!$A:$A,0),MATCH(N$3,Parameters!$8:$8,0))</f>
        <v>150</v>
      </c>
      <c r="O13" s="14">
        <f ca="1">INDEX(Parameters,MATCH($A13,Parameters!$A:$A,0),MATCH(O$3,Parameters!$8:$8,0))</f>
        <v>150</v>
      </c>
      <c r="P13" s="14">
        <f ca="1">INDEX(Parameters,MATCH($A13,Parameters!$A:$A,0),MATCH(P$3,Parameters!$8:$8,0))</f>
        <v>150</v>
      </c>
      <c r="Q13" s="14">
        <f ca="1">INDEX(Parameters,MATCH($A13,Parameters!$A:$A,0),MATCH(Q$3,Parameters!$8:$8,0))</f>
        <v>150</v>
      </c>
      <c r="R13" s="14">
        <f ca="1">INDEX(Parameters,MATCH($A13,Parameters!$A:$A,0),MATCH(R$3,Parameters!$8:$8,0))</f>
        <v>150</v>
      </c>
      <c r="S13" s="14">
        <f ca="1">INDEX(Parameters,MATCH($A13,Parameters!$A:$A,0),MATCH(S$3,Parameters!$8:$8,0))</f>
        <v>150</v>
      </c>
      <c r="T13" s="14">
        <f ca="1">INDEX(Parameters,MATCH($A13,Parameters!$A:$A,0),MATCH(T$3,Parameters!$8:$8,0))</f>
        <v>150</v>
      </c>
      <c r="U13" s="14">
        <f ca="1">INDEX(Parameters,MATCH($A13,Parameters!$A:$A,0),MATCH(U$3,Parameters!$8:$8,0))</f>
        <v>150</v>
      </c>
      <c r="V13" s="14">
        <f ca="1">INDEX(Parameters,MATCH($A13,Parameters!$A:$A,0),MATCH(V$3,Parameters!$8:$8,0))</f>
        <v>150</v>
      </c>
      <c r="W13" s="14">
        <f ca="1">INDEX(Parameters,MATCH($A13,Parameters!$A:$A,0),MATCH(W$3,Parameters!$8:$8,0))</f>
        <v>150</v>
      </c>
      <c r="X13" s="14">
        <f ca="1">INDEX(Parameters,MATCH($A13,Parameters!$A:$A,0),MATCH(X$3,Parameters!$8:$8,0))</f>
        <v>150</v>
      </c>
      <c r="Y13" s="14">
        <f ca="1">INDEX(Parameters,MATCH($A13,Parameters!$A:$A,0),MATCH(Y$3,Parameters!$8:$8,0))</f>
        <v>150</v>
      </c>
      <c r="Z13" s="14">
        <f ca="1">INDEX(Parameters,MATCH($A13,Parameters!$A:$A,0),MATCH(Z$3,Parameters!$8:$8,0))</f>
        <v>150</v>
      </c>
      <c r="AA13" s="14">
        <f ca="1">INDEX(Parameters,MATCH($A13,Parameters!$A:$A,0),MATCH(AA$3,Parameters!$8:$8,0))</f>
        <v>150</v>
      </c>
      <c r="AB13" s="14">
        <f ca="1">INDEX(Parameters,MATCH($A13,Parameters!$A:$A,0),MATCH(AB$3,Parameters!$8:$8,0))</f>
        <v>150</v>
      </c>
      <c r="AC13" s="14">
        <f ca="1">INDEX(Parameters,MATCH($A13,Parameters!$A:$A,0),MATCH(AC$3,Parameters!$8:$8,0))</f>
        <v>150</v>
      </c>
      <c r="AD13" s="14">
        <f ca="1">INDEX(Parameters,MATCH($A13,Parameters!$A:$A,0),MATCH(AD$3,Parameters!$8:$8,0))</f>
        <v>150</v>
      </c>
      <c r="AE13" s="14">
        <f ca="1">INDEX(Parameters,MATCH($A13,Parameters!$A:$A,0),MATCH(AE$3,Parameters!$8:$8,0))</f>
        <v>150</v>
      </c>
      <c r="AF13" s="14">
        <f ca="1">INDEX(Parameters,MATCH($A13,Parameters!$A:$A,0),MATCH(AF$3,Parameters!$8:$8,0))</f>
        <v>150</v>
      </c>
      <c r="AG13" s="14">
        <f ca="1">INDEX(Parameters,MATCH($A13,Parameters!$A:$A,0),MATCH(AG$3,Parameters!$8:$8,0))</f>
        <v>150</v>
      </c>
      <c r="AH13" s="14">
        <f ca="1">INDEX(Parameters,MATCH($A13,Parameters!$A:$A,0),MATCH(AH$3,Parameters!$8:$8,0))</f>
        <v>150</v>
      </c>
      <c r="AI13" s="14">
        <f ca="1">INDEX(Parameters,MATCH($A13,Parameters!$A:$A,0),MATCH(AI$3,Parameters!$8:$8,0))</f>
        <v>150</v>
      </c>
      <c r="AJ13" s="14">
        <f ca="1">INDEX(Parameters,MATCH($A13,Parameters!$A:$A,0),MATCH(AJ$3,Parameters!$8:$8,0))</f>
        <v>150</v>
      </c>
      <c r="AK13" s="14">
        <f ca="1">INDEX(Parameters,MATCH($A13,Parameters!$A:$A,0),MATCH(AK$3,Parameters!$8:$8,0))</f>
        <v>150</v>
      </c>
      <c r="AL13" s="14">
        <f ca="1">INDEX(Parameters,MATCH($A13,Parameters!$A:$A,0),MATCH(AL$3,Parameters!$8:$8,0))</f>
        <v>150</v>
      </c>
      <c r="AM13" s="14"/>
      <c r="AN13" s="14"/>
      <c r="AO13" s="14"/>
      <c r="AP13" s="14"/>
      <c r="AQ13" s="14"/>
    </row>
    <row r="14" spans="1:43" ht="18" x14ac:dyDescent="0.35">
      <c r="A14" s="66" t="str">
        <f>C14&amp;"_"&amp;E14</f>
        <v>Nex_Non-dairy cattle (calves)</v>
      </c>
      <c r="B14" s="25" t="s">
        <v>165</v>
      </c>
      <c r="C14" s="34" t="s">
        <v>188</v>
      </c>
      <c r="D14" s="77" t="str">
        <f ca="1">VLOOKUP(A14,Parameters,4,0)</f>
        <v>N</v>
      </c>
      <c r="E14" s="46" t="str">
        <f t="shared" si="1"/>
        <v>Non-dairy cattle (calves)</v>
      </c>
      <c r="F14" s="77" t="str">
        <f ca="1">VLOOKUP(A14,Parameters,6,0)</f>
        <v>kg N/1000 kg animal mass day-1</v>
      </c>
      <c r="G14" s="221"/>
      <c r="H14" s="14">
        <f ca="1">INDEX(Parameters,MATCH($A14,Parameters!$A:$A,0),MATCH(H$3,Parameters!$8:$8,0))</f>
        <v>0.33</v>
      </c>
      <c r="I14" s="14">
        <f ca="1">INDEX(Parameters,MATCH($A14,Parameters!$A:$A,0),MATCH(I$3,Parameters!$8:$8,0))</f>
        <v>0.33</v>
      </c>
      <c r="J14" s="14">
        <f ca="1">INDEX(Parameters,MATCH($A14,Parameters!$A:$A,0),MATCH(J$3,Parameters!$8:$8,0))</f>
        <v>0.33</v>
      </c>
      <c r="K14" s="14">
        <f ca="1">INDEX(Parameters,MATCH($A14,Parameters!$A:$A,0),MATCH(K$3,Parameters!$8:$8,0))</f>
        <v>0.33</v>
      </c>
      <c r="L14" s="14">
        <f ca="1">INDEX(Parameters,MATCH($A14,Parameters!$A:$A,0),MATCH(L$3,Parameters!$8:$8,0))</f>
        <v>0.33</v>
      </c>
      <c r="M14" s="14">
        <f ca="1">INDEX(Parameters,MATCH($A14,Parameters!$A:$A,0),MATCH(M$3,Parameters!$8:$8,0))</f>
        <v>0.33</v>
      </c>
      <c r="N14" s="14">
        <f ca="1">INDEX(Parameters,MATCH($A14,Parameters!$A:$A,0),MATCH(N$3,Parameters!$8:$8,0))</f>
        <v>0.33</v>
      </c>
      <c r="O14" s="14">
        <f ca="1">INDEX(Parameters,MATCH($A14,Parameters!$A:$A,0),MATCH(O$3,Parameters!$8:$8,0))</f>
        <v>0.33</v>
      </c>
      <c r="P14" s="14">
        <f ca="1">INDEX(Parameters,MATCH($A14,Parameters!$A:$A,0),MATCH(P$3,Parameters!$8:$8,0))</f>
        <v>0.33</v>
      </c>
      <c r="Q14" s="14">
        <f ca="1">INDEX(Parameters,MATCH($A14,Parameters!$A:$A,0),MATCH(Q$3,Parameters!$8:$8,0))</f>
        <v>0.33</v>
      </c>
      <c r="R14" s="14">
        <f ca="1">INDEX(Parameters,MATCH($A14,Parameters!$A:$A,0),MATCH(R$3,Parameters!$8:$8,0))</f>
        <v>0.33</v>
      </c>
      <c r="S14" s="14">
        <f ca="1">INDEX(Parameters,MATCH($A14,Parameters!$A:$A,0),MATCH(S$3,Parameters!$8:$8,0))</f>
        <v>0.33</v>
      </c>
      <c r="T14" s="14">
        <f ca="1">INDEX(Parameters,MATCH($A14,Parameters!$A:$A,0),MATCH(T$3,Parameters!$8:$8,0))</f>
        <v>0.33</v>
      </c>
      <c r="U14" s="14">
        <f ca="1">INDEX(Parameters,MATCH($A14,Parameters!$A:$A,0),MATCH(U$3,Parameters!$8:$8,0))</f>
        <v>0.33</v>
      </c>
      <c r="V14" s="14">
        <f ca="1">INDEX(Parameters,MATCH($A14,Parameters!$A:$A,0),MATCH(V$3,Parameters!$8:$8,0))</f>
        <v>0.33</v>
      </c>
      <c r="W14" s="14">
        <f ca="1">INDEX(Parameters,MATCH($A14,Parameters!$A:$A,0),MATCH(W$3,Parameters!$8:$8,0))</f>
        <v>0.33</v>
      </c>
      <c r="X14" s="14">
        <f ca="1">INDEX(Parameters,MATCH($A14,Parameters!$A:$A,0),MATCH(X$3,Parameters!$8:$8,0))</f>
        <v>0.33</v>
      </c>
      <c r="Y14" s="14">
        <f ca="1">INDEX(Parameters,MATCH($A14,Parameters!$A:$A,0),MATCH(Y$3,Parameters!$8:$8,0))</f>
        <v>0.33</v>
      </c>
      <c r="Z14" s="14">
        <f ca="1">INDEX(Parameters,MATCH($A14,Parameters!$A:$A,0),MATCH(Z$3,Parameters!$8:$8,0))</f>
        <v>0.33</v>
      </c>
      <c r="AA14" s="14">
        <f ca="1">INDEX(Parameters,MATCH($A14,Parameters!$A:$A,0),MATCH(AA$3,Parameters!$8:$8,0))</f>
        <v>0.33</v>
      </c>
      <c r="AB14" s="14">
        <f ca="1">INDEX(Parameters,MATCH($A14,Parameters!$A:$A,0),MATCH(AB$3,Parameters!$8:$8,0))</f>
        <v>0.33</v>
      </c>
      <c r="AC14" s="14">
        <f ca="1">INDEX(Parameters,MATCH($A14,Parameters!$A:$A,0),MATCH(AC$3,Parameters!$8:$8,0))</f>
        <v>0.33</v>
      </c>
      <c r="AD14" s="14">
        <f ca="1">INDEX(Parameters,MATCH($A14,Parameters!$A:$A,0),MATCH(AD$3,Parameters!$8:$8,0))</f>
        <v>0.33</v>
      </c>
      <c r="AE14" s="14">
        <f ca="1">INDEX(Parameters,MATCH($A14,Parameters!$A:$A,0),MATCH(AE$3,Parameters!$8:$8,0))</f>
        <v>0.33</v>
      </c>
      <c r="AF14" s="14">
        <f ca="1">INDEX(Parameters,MATCH($A14,Parameters!$A:$A,0),MATCH(AF$3,Parameters!$8:$8,0))</f>
        <v>0.33</v>
      </c>
      <c r="AG14" s="14">
        <f ca="1">INDEX(Parameters,MATCH($A14,Parameters!$A:$A,0),MATCH(AG$3,Parameters!$8:$8,0))</f>
        <v>0.33</v>
      </c>
      <c r="AH14" s="14">
        <f ca="1">INDEX(Parameters,MATCH($A14,Parameters!$A:$A,0),MATCH(AH$3,Parameters!$8:$8,0))</f>
        <v>0.33</v>
      </c>
      <c r="AI14" s="14">
        <f ca="1">INDEX(Parameters,MATCH($A14,Parameters!$A:$A,0),MATCH(AI$3,Parameters!$8:$8,0))</f>
        <v>0.33</v>
      </c>
      <c r="AJ14" s="14">
        <f ca="1">INDEX(Parameters,MATCH($A14,Parameters!$A:$A,0),MATCH(AJ$3,Parameters!$8:$8,0))</f>
        <v>0.33</v>
      </c>
      <c r="AK14" s="14">
        <f ca="1">INDEX(Parameters,MATCH($A14,Parameters!$A:$A,0),MATCH(AK$3,Parameters!$8:$8,0))</f>
        <v>0.33</v>
      </c>
      <c r="AL14" s="14">
        <f ca="1">INDEX(Parameters,MATCH($A14,Parameters!$A:$A,0),MATCH(AL$3,Parameters!$8:$8,0))</f>
        <v>0.33</v>
      </c>
      <c r="AM14" s="14"/>
      <c r="AN14" s="14"/>
      <c r="AO14" s="14"/>
      <c r="AP14" s="14"/>
      <c r="AQ14" s="14"/>
    </row>
    <row r="15" spans="1:43" x14ac:dyDescent="0.25">
      <c r="A15" s="66" t="str">
        <f>C15&amp;"_"&amp;E15</f>
        <v>Number of livestock_Non-dairy cattle (calves)</v>
      </c>
      <c r="B15" s="25" t="s">
        <v>165</v>
      </c>
      <c r="C15" s="25" t="s">
        <v>114</v>
      </c>
      <c r="D15" s="25" t="s">
        <v>49</v>
      </c>
      <c r="E15" s="46" t="str">
        <f>$A$1</f>
        <v>Non-dairy cattle (calves)</v>
      </c>
      <c r="F15" s="46" t="str">
        <f>INDEX(LivestockPop,MATCH($A15,'Step 1'!$A:$A,0),4)</f>
        <v>AAP</v>
      </c>
      <c r="G15" s="221"/>
      <c r="H15" s="59" t="str">
        <f>INDEX(LivestockPop,MATCH($A15,'Step 1'!$A:$A,0),MATCH(H$3,'Step 1'!$33:$33,0))</f>
        <v>NE</v>
      </c>
      <c r="I15" s="59" t="str">
        <f>INDEX(LivestockPop,MATCH($A15,'Step 1'!$A:$A,0),MATCH(I$3,'Step 1'!$33:$33,0))</f>
        <v>NE</v>
      </c>
      <c r="J15" s="59" t="str">
        <f>INDEX(LivestockPop,MATCH($A15,'Step 1'!$A:$A,0),MATCH(J$3,'Step 1'!$33:$33,0))</f>
        <v>NE</v>
      </c>
      <c r="K15" s="59" t="str">
        <f>INDEX(LivestockPop,MATCH($A15,'Step 1'!$A:$A,0),MATCH(K$3,'Step 1'!$33:$33,0))</f>
        <v>NE</v>
      </c>
      <c r="L15" s="59" t="str">
        <f>INDEX(LivestockPop,MATCH($A15,'Step 1'!$A:$A,0),MATCH(L$3,'Step 1'!$33:$33,0))</f>
        <v>NE</v>
      </c>
      <c r="M15" s="59" t="str">
        <f>INDEX(LivestockPop,MATCH($A15,'Step 1'!$A:$A,0),MATCH(M$3,'Step 1'!$33:$33,0))</f>
        <v>NE</v>
      </c>
      <c r="N15" s="59" t="str">
        <f>INDEX(LivestockPop,MATCH($A15,'Step 1'!$A:$A,0),MATCH(N$3,'Step 1'!$33:$33,0))</f>
        <v>NE</v>
      </c>
      <c r="O15" s="59" t="str">
        <f>INDEX(LivestockPop,MATCH($A15,'Step 1'!$A:$A,0),MATCH(O$3,'Step 1'!$33:$33,0))</f>
        <v>NE</v>
      </c>
      <c r="P15" s="59" t="str">
        <f>INDEX(LivestockPop,MATCH($A15,'Step 1'!$A:$A,0),MATCH(P$3,'Step 1'!$33:$33,0))</f>
        <v>NE</v>
      </c>
      <c r="Q15" s="59" t="str">
        <f>INDEX(LivestockPop,MATCH($A15,'Step 1'!$A:$A,0),MATCH(Q$3,'Step 1'!$33:$33,0))</f>
        <v>NE</v>
      </c>
      <c r="R15" s="59" t="str">
        <f>INDEX(LivestockPop,MATCH($A15,'Step 1'!$A:$A,0),MATCH(R$3,'Step 1'!$33:$33,0))</f>
        <v>NE</v>
      </c>
      <c r="S15" s="59" t="str">
        <f>INDEX(LivestockPop,MATCH($A15,'Step 1'!$A:$A,0),MATCH(S$3,'Step 1'!$33:$33,0))</f>
        <v>NE</v>
      </c>
      <c r="T15" s="59" t="str">
        <f>INDEX(LivestockPop,MATCH($A15,'Step 1'!$A:$A,0),MATCH(T$3,'Step 1'!$33:$33,0))</f>
        <v>NE</v>
      </c>
      <c r="U15" s="59" t="str">
        <f>INDEX(LivestockPop,MATCH($A15,'Step 1'!$A:$A,0),MATCH(U$3,'Step 1'!$33:$33,0))</f>
        <v>NE</v>
      </c>
      <c r="V15" s="59" t="str">
        <f>INDEX(LivestockPop,MATCH($A15,'Step 1'!$A:$A,0),MATCH(V$3,'Step 1'!$33:$33,0))</f>
        <v>NE</v>
      </c>
      <c r="W15" s="59" t="str">
        <f>INDEX(LivestockPop,MATCH($A15,'Step 1'!$A:$A,0),MATCH(W$3,'Step 1'!$33:$33,0))</f>
        <v>NE</v>
      </c>
      <c r="X15" s="59" t="str">
        <f>INDEX(LivestockPop,MATCH($A15,'Step 1'!$A:$A,0),MATCH(X$3,'Step 1'!$33:$33,0))</f>
        <v>NE</v>
      </c>
      <c r="Y15" s="59" t="str">
        <f>INDEX(LivestockPop,MATCH($A15,'Step 1'!$A:$A,0),MATCH(Y$3,'Step 1'!$33:$33,0))</f>
        <v>NE</v>
      </c>
      <c r="Z15" s="59" t="str">
        <f>INDEX(LivestockPop,MATCH($A15,'Step 1'!$A:$A,0),MATCH(Z$3,'Step 1'!$33:$33,0))</f>
        <v>NE</v>
      </c>
      <c r="AA15" s="59" t="str">
        <f>INDEX(LivestockPop,MATCH($A15,'Step 1'!$A:$A,0),MATCH(AA$3,'Step 1'!$33:$33,0))</f>
        <v>NE</v>
      </c>
      <c r="AB15" s="59" t="str">
        <f>INDEX(LivestockPop,MATCH($A15,'Step 1'!$A:$A,0),MATCH(AB$3,'Step 1'!$33:$33,0))</f>
        <v>NE</v>
      </c>
      <c r="AC15" s="59" t="str">
        <f>INDEX(LivestockPop,MATCH($A15,'Step 1'!$A:$A,0),MATCH(AC$3,'Step 1'!$33:$33,0))</f>
        <v>NE</v>
      </c>
      <c r="AD15" s="59" t="str">
        <f>INDEX(LivestockPop,MATCH($A15,'Step 1'!$A:$A,0),MATCH(AD$3,'Step 1'!$33:$33,0))</f>
        <v>NE</v>
      </c>
      <c r="AE15" s="59" t="str">
        <f>INDEX(LivestockPop,MATCH($A15,'Step 1'!$A:$A,0),MATCH(AE$3,'Step 1'!$33:$33,0))</f>
        <v>NE</v>
      </c>
      <c r="AF15" s="59" t="str">
        <f>INDEX(LivestockPop,MATCH($A15,'Step 1'!$A:$A,0),MATCH(AF$3,'Step 1'!$33:$33,0))</f>
        <v>NE</v>
      </c>
      <c r="AG15" s="59" t="str">
        <f>INDEX(LivestockPop,MATCH($A15,'Step 1'!$A:$A,0),MATCH(AG$3,'Step 1'!$33:$33,0))</f>
        <v>NE</v>
      </c>
      <c r="AH15" s="59" t="str">
        <f>INDEX(LivestockPop,MATCH($A15,'Step 1'!$A:$A,0),MATCH(AH$3,'Step 1'!$33:$33,0))</f>
        <v>NE</v>
      </c>
      <c r="AI15" s="59" t="str">
        <f>INDEX(LivestockPop,MATCH($A15,'Step 1'!$A:$A,0),MATCH(AI$3,'Step 1'!$33:$33,0))</f>
        <v>NE</v>
      </c>
      <c r="AJ15" s="59" t="str">
        <f>INDEX(LivestockPop,MATCH($A15,'Step 1'!$A:$A,0),MATCH(AJ$3,'Step 1'!$33:$33,0))</f>
        <v>NE</v>
      </c>
      <c r="AK15" s="59" t="str">
        <f>INDEX(LivestockPop,MATCH($A15,'Step 1'!$A:$A,0),MATCH(AK$3,'Step 1'!$33:$33,0))</f>
        <v>NE</v>
      </c>
      <c r="AL15" s="59" t="str">
        <f>INDEX(LivestockPop,MATCH($A15,'Step 1'!$A:$A,0),MATCH(AL$3,'Step 1'!$33:$33,0))</f>
        <v>NE</v>
      </c>
      <c r="AM15" s="59"/>
      <c r="AN15" s="59"/>
      <c r="AO15" s="59"/>
      <c r="AP15" s="59"/>
      <c r="AQ15" s="59"/>
    </row>
    <row r="16" spans="1:43" ht="18" x14ac:dyDescent="0.35">
      <c r="A16" s="67"/>
      <c r="B16" s="25" t="s">
        <v>165</v>
      </c>
      <c r="C16" s="34" t="s">
        <v>189</v>
      </c>
      <c r="D16" s="25" t="s">
        <v>153</v>
      </c>
      <c r="E16" s="46" t="str">
        <f>$A$1</f>
        <v>Non-dairy cattle (calves)</v>
      </c>
      <c r="F16" s="25" t="s">
        <v>148</v>
      </c>
      <c r="G16" s="221"/>
      <c r="H16" s="14">
        <f ca="1">H13/1000*H14*Parameters!$K$10</f>
        <v>18.067500000000003</v>
      </c>
      <c r="I16" s="14">
        <f ca="1">I13/1000*I14*Parameters!$K$10</f>
        <v>18.067500000000003</v>
      </c>
      <c r="J16" s="14">
        <f ca="1">J13/1000*J14*Parameters!$K$10</f>
        <v>18.067500000000003</v>
      </c>
      <c r="K16" s="14">
        <f ca="1">K13/1000*K14*Parameters!$K$10</f>
        <v>18.067500000000003</v>
      </c>
      <c r="L16" s="14">
        <f ca="1">L13/1000*L14*Parameters!$K$10</f>
        <v>18.067500000000003</v>
      </c>
      <c r="M16" s="14">
        <f ca="1">M13/1000*M14*Parameters!$K$10</f>
        <v>18.067500000000003</v>
      </c>
      <c r="N16" s="14">
        <f ca="1">N13/1000*N14*Parameters!$K$10</f>
        <v>18.067500000000003</v>
      </c>
      <c r="O16" s="14">
        <f ca="1">O13/1000*O14*Parameters!$K$10</f>
        <v>18.067500000000003</v>
      </c>
      <c r="P16" s="14">
        <f ca="1">P13/1000*P14*Parameters!$K$10</f>
        <v>18.067500000000003</v>
      </c>
      <c r="Q16" s="14">
        <f ca="1">Q13/1000*Q14*Parameters!$K$10</f>
        <v>18.067500000000003</v>
      </c>
      <c r="R16" s="14">
        <f ca="1">R13/1000*R14*Parameters!$K$10</f>
        <v>18.067500000000003</v>
      </c>
      <c r="S16" s="14">
        <f ca="1">S13/1000*S14*Parameters!$K$10</f>
        <v>18.067500000000003</v>
      </c>
      <c r="T16" s="14">
        <f ca="1">T13/1000*T14*Parameters!$K$10</f>
        <v>18.067500000000003</v>
      </c>
      <c r="U16" s="14">
        <f ca="1">U13/1000*U14*Parameters!$K$10</f>
        <v>18.067500000000003</v>
      </c>
      <c r="V16" s="14">
        <f ca="1">V13/1000*V14*Parameters!$K$10</f>
        <v>18.067500000000003</v>
      </c>
      <c r="W16" s="14">
        <f ca="1">W13/1000*W14*Parameters!$K$10</f>
        <v>18.067500000000003</v>
      </c>
      <c r="X16" s="14">
        <f ca="1">X13/1000*X14*Parameters!$K$10</f>
        <v>18.067500000000003</v>
      </c>
      <c r="Y16" s="14">
        <f ca="1">Y13/1000*Y14*Parameters!$K$10</f>
        <v>18.067500000000003</v>
      </c>
      <c r="Z16" s="14">
        <f ca="1">Z13/1000*Z14*Parameters!$K$10</f>
        <v>18.067500000000003</v>
      </c>
      <c r="AA16" s="14">
        <f ca="1">AA13/1000*AA14*Parameters!$K$10</f>
        <v>18.067500000000003</v>
      </c>
      <c r="AB16" s="14">
        <f ca="1">AB13/1000*AB14*Parameters!$K$10</f>
        <v>18.067500000000003</v>
      </c>
      <c r="AC16" s="14">
        <f ca="1">AC13/1000*AC14*Parameters!$K$10</f>
        <v>18.067500000000003</v>
      </c>
      <c r="AD16" s="14">
        <f ca="1">AD13/1000*AD14*Parameters!$K$10</f>
        <v>18.067500000000003</v>
      </c>
      <c r="AE16" s="14">
        <f ca="1">AE13/1000*AE14*Parameters!$K$10</f>
        <v>18.067500000000003</v>
      </c>
      <c r="AF16" s="14">
        <f ca="1">AF13/1000*AF14*Parameters!$K$10</f>
        <v>18.067500000000003</v>
      </c>
      <c r="AG16" s="14">
        <f ca="1">AG13/1000*AG14*Parameters!$K$10</f>
        <v>18.067500000000003</v>
      </c>
      <c r="AH16" s="14">
        <f ca="1">AH13/1000*AH14*Parameters!$K$10</f>
        <v>18.067500000000003</v>
      </c>
      <c r="AI16" s="14">
        <f ca="1">AI13/1000*AI14*Parameters!$K$10</f>
        <v>18.067500000000003</v>
      </c>
      <c r="AJ16" s="14">
        <f ca="1">AJ13/1000*AJ14*Parameters!$K$10</f>
        <v>18.067500000000003</v>
      </c>
      <c r="AK16" s="14">
        <f ca="1">AK13/1000*AK14*Parameters!$K$10</f>
        <v>18.067500000000003</v>
      </c>
      <c r="AL16" s="14">
        <f ca="1">AL13/1000*AL14*Parameters!$K$10</f>
        <v>18.067500000000003</v>
      </c>
      <c r="AM16" s="14"/>
      <c r="AN16" s="14"/>
      <c r="AO16" s="14"/>
      <c r="AP16" s="14"/>
      <c r="AQ16" s="14"/>
    </row>
    <row r="17" spans="1:43" ht="15.75" x14ac:dyDescent="0.25">
      <c r="A17" s="65" t="s">
        <v>60</v>
      </c>
      <c r="B17" s="145" t="s">
        <v>270</v>
      </c>
      <c r="C17" s="32"/>
      <c r="D17" s="32"/>
      <c r="E17" s="32"/>
      <c r="F17" s="32"/>
      <c r="G17" s="22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x14ac:dyDescent="0.25">
      <c r="A18" s="66" t="str">
        <f>C18&amp;"_"&amp;E18</f>
        <v>Housed period_Non-dairy cattle (calves)</v>
      </c>
      <c r="B18" s="25" t="s">
        <v>165</v>
      </c>
      <c r="C18" s="25" t="s">
        <v>152</v>
      </c>
      <c r="D18" s="77" t="str">
        <f ca="1">VLOOKUP(A18,Parameters,4,0)</f>
        <v>-</v>
      </c>
      <c r="E18" s="46" t="str">
        <f t="shared" ref="E18:E110" si="2">$A$1</f>
        <v>Non-dairy cattle (calves)</v>
      </c>
      <c r="F18" s="77" t="str">
        <f ca="1">VLOOKUP(A18,Parameters,6,0)</f>
        <v>Days</v>
      </c>
      <c r="G18" s="223"/>
      <c r="H18" s="14">
        <f ca="1">INDEX(Parameters,MATCH($A18,Parameters!$A:$A,0),MATCH(H$3,Parameters!$8:$8,0))</f>
        <v>180</v>
      </c>
      <c r="I18" s="14">
        <f ca="1">INDEX(Parameters,MATCH($A18,Parameters!$A:$A,0),MATCH(I$3,Parameters!$8:$8,0))</f>
        <v>180</v>
      </c>
      <c r="J18" s="14">
        <f ca="1">INDEX(Parameters,MATCH($A18,Parameters!$A:$A,0),MATCH(J$3,Parameters!$8:$8,0))</f>
        <v>180</v>
      </c>
      <c r="K18" s="14">
        <f ca="1">INDEX(Parameters,MATCH($A18,Parameters!$A:$A,0),MATCH(K$3,Parameters!$8:$8,0))</f>
        <v>180</v>
      </c>
      <c r="L18" s="14">
        <f ca="1">INDEX(Parameters,MATCH($A18,Parameters!$A:$A,0),MATCH(L$3,Parameters!$8:$8,0))</f>
        <v>180</v>
      </c>
      <c r="M18" s="14">
        <f ca="1">INDEX(Parameters,MATCH($A18,Parameters!$A:$A,0),MATCH(M$3,Parameters!$8:$8,0))</f>
        <v>180</v>
      </c>
      <c r="N18" s="14">
        <f ca="1">INDEX(Parameters,MATCH($A18,Parameters!$A:$A,0),MATCH(N$3,Parameters!$8:$8,0))</f>
        <v>180</v>
      </c>
      <c r="O18" s="14">
        <f ca="1">INDEX(Parameters,MATCH($A18,Parameters!$A:$A,0),MATCH(O$3,Parameters!$8:$8,0))</f>
        <v>180</v>
      </c>
      <c r="P18" s="14">
        <f ca="1">INDEX(Parameters,MATCH($A18,Parameters!$A:$A,0),MATCH(P$3,Parameters!$8:$8,0))</f>
        <v>180</v>
      </c>
      <c r="Q18" s="14">
        <f ca="1">INDEX(Parameters,MATCH($A18,Parameters!$A:$A,0),MATCH(Q$3,Parameters!$8:$8,0))</f>
        <v>180</v>
      </c>
      <c r="R18" s="14">
        <f ca="1">INDEX(Parameters,MATCH($A18,Parameters!$A:$A,0),MATCH(R$3,Parameters!$8:$8,0))</f>
        <v>180</v>
      </c>
      <c r="S18" s="14">
        <f ca="1">INDEX(Parameters,MATCH($A18,Parameters!$A:$A,0),MATCH(S$3,Parameters!$8:$8,0))</f>
        <v>180</v>
      </c>
      <c r="T18" s="14">
        <f ca="1">INDEX(Parameters,MATCH($A18,Parameters!$A:$A,0),MATCH(T$3,Parameters!$8:$8,0))</f>
        <v>180</v>
      </c>
      <c r="U18" s="14">
        <f ca="1">INDEX(Parameters,MATCH($A18,Parameters!$A:$A,0),MATCH(U$3,Parameters!$8:$8,0))</f>
        <v>180</v>
      </c>
      <c r="V18" s="14">
        <f ca="1">INDEX(Parameters,MATCH($A18,Parameters!$A:$A,0),MATCH(V$3,Parameters!$8:$8,0))</f>
        <v>180</v>
      </c>
      <c r="W18" s="14">
        <f ca="1">INDEX(Parameters,MATCH($A18,Parameters!$A:$A,0),MATCH(W$3,Parameters!$8:$8,0))</f>
        <v>180</v>
      </c>
      <c r="X18" s="14">
        <f ca="1">INDEX(Parameters,MATCH($A18,Parameters!$A:$A,0),MATCH(X$3,Parameters!$8:$8,0))</f>
        <v>180</v>
      </c>
      <c r="Y18" s="14">
        <f ca="1">INDEX(Parameters,MATCH($A18,Parameters!$A:$A,0),MATCH(Y$3,Parameters!$8:$8,0))</f>
        <v>180</v>
      </c>
      <c r="Z18" s="14">
        <f ca="1">INDEX(Parameters,MATCH($A18,Parameters!$A:$A,0),MATCH(Z$3,Parameters!$8:$8,0))</f>
        <v>180</v>
      </c>
      <c r="AA18" s="14">
        <f ca="1">INDEX(Parameters,MATCH($A18,Parameters!$A:$A,0),MATCH(AA$3,Parameters!$8:$8,0))</f>
        <v>180</v>
      </c>
      <c r="AB18" s="14">
        <f ca="1">INDEX(Parameters,MATCH($A18,Parameters!$A:$A,0),MATCH(AB$3,Parameters!$8:$8,0))</f>
        <v>180</v>
      </c>
      <c r="AC18" s="14">
        <f ca="1">INDEX(Parameters,MATCH($A18,Parameters!$A:$A,0),MATCH(AC$3,Parameters!$8:$8,0))</f>
        <v>180</v>
      </c>
      <c r="AD18" s="14">
        <f ca="1">INDEX(Parameters,MATCH($A18,Parameters!$A:$A,0),MATCH(AD$3,Parameters!$8:$8,0))</f>
        <v>180</v>
      </c>
      <c r="AE18" s="14">
        <f ca="1">INDEX(Parameters,MATCH($A18,Parameters!$A:$A,0),MATCH(AE$3,Parameters!$8:$8,0))</f>
        <v>180</v>
      </c>
      <c r="AF18" s="14">
        <f ca="1">INDEX(Parameters,MATCH($A18,Parameters!$A:$A,0),MATCH(AF$3,Parameters!$8:$8,0))</f>
        <v>180</v>
      </c>
      <c r="AG18" s="14">
        <f ca="1">INDEX(Parameters,MATCH($A18,Parameters!$A:$A,0),MATCH(AG$3,Parameters!$8:$8,0))</f>
        <v>180</v>
      </c>
      <c r="AH18" s="14">
        <f ca="1">INDEX(Parameters,MATCH($A18,Parameters!$A:$A,0),MATCH(AH$3,Parameters!$8:$8,0))</f>
        <v>180</v>
      </c>
      <c r="AI18" s="14">
        <f ca="1">INDEX(Parameters,MATCH($A18,Parameters!$A:$A,0),MATCH(AI$3,Parameters!$8:$8,0))</f>
        <v>180</v>
      </c>
      <c r="AJ18" s="14">
        <f ca="1">INDEX(Parameters,MATCH($A18,Parameters!$A:$A,0),MATCH(AJ$3,Parameters!$8:$8,0))</f>
        <v>180</v>
      </c>
      <c r="AK18" s="14">
        <f ca="1">INDEX(Parameters,MATCH($A18,Parameters!$A:$A,0),MATCH(AK$3,Parameters!$8:$8,0))</f>
        <v>180</v>
      </c>
      <c r="AL18" s="14">
        <f ca="1">INDEX(Parameters,MATCH($A18,Parameters!$A:$A,0),MATCH(AL$3,Parameters!$8:$8,0))</f>
        <v>180</v>
      </c>
      <c r="AM18" s="14"/>
      <c r="AN18" s="14"/>
      <c r="AO18" s="14"/>
      <c r="AP18" s="14"/>
      <c r="AQ18" s="14"/>
    </row>
    <row r="19" spans="1:43" x14ac:dyDescent="0.25">
      <c r="A19" s="66" t="str">
        <f t="shared" ref="A19:A20" si="3">C19&amp;"_"&amp;E19</f>
        <v>Proportion of N excreted as TAN_Non-dairy cattle (calves)</v>
      </c>
      <c r="B19" s="25" t="s">
        <v>165</v>
      </c>
      <c r="C19" s="25" t="s">
        <v>486</v>
      </c>
      <c r="D19" s="77" t="str">
        <f ca="1">VLOOKUP(A19,Parameters,4,0)</f>
        <v>-</v>
      </c>
      <c r="E19" s="46" t="str">
        <f t="shared" si="2"/>
        <v>Non-dairy cattle (calves)</v>
      </c>
      <c r="F19" s="77" t="str">
        <f ca="1">VLOOKUP(A19,Parameters,6,0)</f>
        <v>Fraction</v>
      </c>
      <c r="G19" s="223"/>
      <c r="H19" s="162">
        <f ca="1">INDEX(Parameters,MATCH($A19,Parameters!$A:$A,0),MATCH(H$3,Parameters!$8:$8,0))</f>
        <v>0.6</v>
      </c>
      <c r="I19" s="162">
        <f ca="1">INDEX(Parameters,MATCH($A19,Parameters!$A:$A,0),MATCH(I$3,Parameters!$8:$8,0))</f>
        <v>0.6</v>
      </c>
      <c r="J19" s="162">
        <f ca="1">INDEX(Parameters,MATCH($A19,Parameters!$A:$A,0),MATCH(J$3,Parameters!$8:$8,0))</f>
        <v>0.6</v>
      </c>
      <c r="K19" s="162">
        <f ca="1">INDEX(Parameters,MATCH($A19,Parameters!$A:$A,0),MATCH(K$3,Parameters!$8:$8,0))</f>
        <v>0.6</v>
      </c>
      <c r="L19" s="162">
        <f ca="1">INDEX(Parameters,MATCH($A19,Parameters!$A:$A,0),MATCH(L$3,Parameters!$8:$8,0))</f>
        <v>0.6</v>
      </c>
      <c r="M19" s="162">
        <f ca="1">INDEX(Parameters,MATCH($A19,Parameters!$A:$A,0),MATCH(M$3,Parameters!$8:$8,0))</f>
        <v>0.6</v>
      </c>
      <c r="N19" s="162">
        <f ca="1">INDEX(Parameters,MATCH($A19,Parameters!$A:$A,0),MATCH(N$3,Parameters!$8:$8,0))</f>
        <v>0.6</v>
      </c>
      <c r="O19" s="162">
        <f ca="1">INDEX(Parameters,MATCH($A19,Parameters!$A:$A,0),MATCH(O$3,Parameters!$8:$8,0))</f>
        <v>0.6</v>
      </c>
      <c r="P19" s="162">
        <f ca="1">INDEX(Parameters,MATCH($A19,Parameters!$A:$A,0),MATCH(P$3,Parameters!$8:$8,0))</f>
        <v>0.6</v>
      </c>
      <c r="Q19" s="162">
        <f ca="1">INDEX(Parameters,MATCH($A19,Parameters!$A:$A,0),MATCH(Q$3,Parameters!$8:$8,0))</f>
        <v>0.6</v>
      </c>
      <c r="R19" s="162">
        <f ca="1">INDEX(Parameters,MATCH($A19,Parameters!$A:$A,0),MATCH(R$3,Parameters!$8:$8,0))</f>
        <v>0.6</v>
      </c>
      <c r="S19" s="162">
        <f ca="1">INDEX(Parameters,MATCH($A19,Parameters!$A:$A,0),MATCH(S$3,Parameters!$8:$8,0))</f>
        <v>0.6</v>
      </c>
      <c r="T19" s="162">
        <f ca="1">INDEX(Parameters,MATCH($A19,Parameters!$A:$A,0),MATCH(T$3,Parameters!$8:$8,0))</f>
        <v>0.6</v>
      </c>
      <c r="U19" s="162">
        <f ca="1">INDEX(Parameters,MATCH($A19,Parameters!$A:$A,0),MATCH(U$3,Parameters!$8:$8,0))</f>
        <v>0.6</v>
      </c>
      <c r="V19" s="162">
        <f ca="1">INDEX(Parameters,MATCH($A19,Parameters!$A:$A,0),MATCH(V$3,Parameters!$8:$8,0))</f>
        <v>0.6</v>
      </c>
      <c r="W19" s="162">
        <f ca="1">INDEX(Parameters,MATCH($A19,Parameters!$A:$A,0),MATCH(W$3,Parameters!$8:$8,0))</f>
        <v>0.6</v>
      </c>
      <c r="X19" s="162">
        <f ca="1">INDEX(Parameters,MATCH($A19,Parameters!$A:$A,0),MATCH(X$3,Parameters!$8:$8,0))</f>
        <v>0.6</v>
      </c>
      <c r="Y19" s="162">
        <f ca="1">INDEX(Parameters,MATCH($A19,Parameters!$A:$A,0),MATCH(Y$3,Parameters!$8:$8,0))</f>
        <v>0.6</v>
      </c>
      <c r="Z19" s="162">
        <f ca="1">INDEX(Parameters,MATCH($A19,Parameters!$A:$A,0),MATCH(Z$3,Parameters!$8:$8,0))</f>
        <v>0.6</v>
      </c>
      <c r="AA19" s="162">
        <f ca="1">INDEX(Parameters,MATCH($A19,Parameters!$A:$A,0),MATCH(AA$3,Parameters!$8:$8,0))</f>
        <v>0.6</v>
      </c>
      <c r="AB19" s="162">
        <f ca="1">INDEX(Parameters,MATCH($A19,Parameters!$A:$A,0),MATCH(AB$3,Parameters!$8:$8,0))</f>
        <v>0.6</v>
      </c>
      <c r="AC19" s="162">
        <f ca="1">INDEX(Parameters,MATCH($A19,Parameters!$A:$A,0),MATCH(AC$3,Parameters!$8:$8,0))</f>
        <v>0.6</v>
      </c>
      <c r="AD19" s="162">
        <f ca="1">INDEX(Parameters,MATCH($A19,Parameters!$A:$A,0),MATCH(AD$3,Parameters!$8:$8,0))</f>
        <v>0.6</v>
      </c>
      <c r="AE19" s="162">
        <f ca="1">INDEX(Parameters,MATCH($A19,Parameters!$A:$A,0),MATCH(AE$3,Parameters!$8:$8,0))</f>
        <v>0.6</v>
      </c>
      <c r="AF19" s="162">
        <f ca="1">INDEX(Parameters,MATCH($A19,Parameters!$A:$A,0),MATCH(AF$3,Parameters!$8:$8,0))</f>
        <v>0.6</v>
      </c>
      <c r="AG19" s="162">
        <f ca="1">INDEX(Parameters,MATCH($A19,Parameters!$A:$A,0),MATCH(AG$3,Parameters!$8:$8,0))</f>
        <v>0.6</v>
      </c>
      <c r="AH19" s="162">
        <f ca="1">INDEX(Parameters,MATCH($A19,Parameters!$A:$A,0),MATCH(AH$3,Parameters!$8:$8,0))</f>
        <v>0.6</v>
      </c>
      <c r="AI19" s="162">
        <f ca="1">INDEX(Parameters,MATCH($A19,Parameters!$A:$A,0),MATCH(AI$3,Parameters!$8:$8,0))</f>
        <v>0.6</v>
      </c>
      <c r="AJ19" s="162">
        <f ca="1">INDEX(Parameters,MATCH($A19,Parameters!$A:$A,0),MATCH(AJ$3,Parameters!$8:$8,0))</f>
        <v>0.6</v>
      </c>
      <c r="AK19" s="162">
        <f ca="1">INDEX(Parameters,MATCH($A19,Parameters!$A:$A,0),MATCH(AK$3,Parameters!$8:$8,0))</f>
        <v>0.6</v>
      </c>
      <c r="AL19" s="162">
        <f ca="1">INDEX(Parameters,MATCH($A19,Parameters!$A:$A,0),MATCH(AL$3,Parameters!$8:$8,0))</f>
        <v>0.6</v>
      </c>
      <c r="AM19" s="162"/>
      <c r="AN19" s="162"/>
      <c r="AO19" s="162"/>
      <c r="AP19" s="162"/>
      <c r="AQ19" s="162"/>
    </row>
    <row r="20" spans="1:43" x14ac:dyDescent="0.25">
      <c r="A20" s="66" t="str">
        <f t="shared" si="3"/>
        <v>Prop excreta on yards_Non-dairy cattle (calves)</v>
      </c>
      <c r="B20" s="25" t="s">
        <v>165</v>
      </c>
      <c r="C20" s="25" t="s">
        <v>480</v>
      </c>
      <c r="D20" s="77" t="str">
        <f ca="1">VLOOKUP(A20,Parameters,4,0)</f>
        <v>-</v>
      </c>
      <c r="E20" s="46" t="str">
        <f t="shared" si="2"/>
        <v>Non-dairy cattle (calves)</v>
      </c>
      <c r="F20" s="77" t="str">
        <f ca="1">VLOOKUP(A20,Parameters,6,0)</f>
        <v>Fraction</v>
      </c>
      <c r="G20" s="224"/>
      <c r="H20" s="14">
        <f ca="1">INDEX(Parameters,MATCH($A20,Parameters!$A:$A,0),MATCH(H$3,Parameters!$8:$8,0))</f>
        <v>0.1</v>
      </c>
      <c r="I20" s="14">
        <f ca="1">INDEX(Parameters,MATCH($A20,Parameters!$A:$A,0),MATCH(I$3,Parameters!$8:$8,0))</f>
        <v>0.1</v>
      </c>
      <c r="J20" s="14">
        <f ca="1">INDEX(Parameters,MATCH($A20,Parameters!$A:$A,0),MATCH(J$3,Parameters!$8:$8,0))</f>
        <v>0.1</v>
      </c>
      <c r="K20" s="14">
        <f ca="1">INDEX(Parameters,MATCH($A20,Parameters!$A:$A,0),MATCH(K$3,Parameters!$8:$8,0))</f>
        <v>0.1</v>
      </c>
      <c r="L20" s="14">
        <f ca="1">INDEX(Parameters,MATCH($A20,Parameters!$A:$A,0),MATCH(L$3,Parameters!$8:$8,0))</f>
        <v>0.1</v>
      </c>
      <c r="M20" s="14">
        <f ca="1">INDEX(Parameters,MATCH($A20,Parameters!$A:$A,0),MATCH(M$3,Parameters!$8:$8,0))</f>
        <v>0.1</v>
      </c>
      <c r="N20" s="14">
        <f ca="1">INDEX(Parameters,MATCH($A20,Parameters!$A:$A,0),MATCH(N$3,Parameters!$8:$8,0))</f>
        <v>0.1</v>
      </c>
      <c r="O20" s="14">
        <f ca="1">INDEX(Parameters,MATCH($A20,Parameters!$A:$A,0),MATCH(O$3,Parameters!$8:$8,0))</f>
        <v>0.1</v>
      </c>
      <c r="P20" s="14">
        <f ca="1">INDEX(Parameters,MATCH($A20,Parameters!$A:$A,0),MATCH(P$3,Parameters!$8:$8,0))</f>
        <v>0.1</v>
      </c>
      <c r="Q20" s="14">
        <f ca="1">INDEX(Parameters,MATCH($A20,Parameters!$A:$A,0),MATCH(Q$3,Parameters!$8:$8,0))</f>
        <v>0.1</v>
      </c>
      <c r="R20" s="14">
        <f ca="1">INDEX(Parameters,MATCH($A20,Parameters!$A:$A,0),MATCH(R$3,Parameters!$8:$8,0))</f>
        <v>0.1</v>
      </c>
      <c r="S20" s="14">
        <f ca="1">INDEX(Parameters,MATCH($A20,Parameters!$A:$A,0),MATCH(S$3,Parameters!$8:$8,0))</f>
        <v>0.1</v>
      </c>
      <c r="T20" s="14">
        <f ca="1">INDEX(Parameters,MATCH($A20,Parameters!$A:$A,0),MATCH(T$3,Parameters!$8:$8,0))</f>
        <v>0.1</v>
      </c>
      <c r="U20" s="14">
        <f ca="1">INDEX(Parameters,MATCH($A20,Parameters!$A:$A,0),MATCH(U$3,Parameters!$8:$8,0))</f>
        <v>0.1</v>
      </c>
      <c r="V20" s="14">
        <f ca="1">INDEX(Parameters,MATCH($A20,Parameters!$A:$A,0),MATCH(V$3,Parameters!$8:$8,0))</f>
        <v>0.1</v>
      </c>
      <c r="W20" s="14">
        <f ca="1">INDEX(Parameters,MATCH($A20,Parameters!$A:$A,0),MATCH(W$3,Parameters!$8:$8,0))</f>
        <v>0.1</v>
      </c>
      <c r="X20" s="14">
        <f ca="1">INDEX(Parameters,MATCH($A20,Parameters!$A:$A,0),MATCH(X$3,Parameters!$8:$8,0))</f>
        <v>0.1</v>
      </c>
      <c r="Y20" s="14">
        <f ca="1">INDEX(Parameters,MATCH($A20,Parameters!$A:$A,0),MATCH(Y$3,Parameters!$8:$8,0))</f>
        <v>0.1</v>
      </c>
      <c r="Z20" s="14">
        <f ca="1">INDEX(Parameters,MATCH($A20,Parameters!$A:$A,0),MATCH(Z$3,Parameters!$8:$8,0))</f>
        <v>0.1</v>
      </c>
      <c r="AA20" s="14">
        <f ca="1">INDEX(Parameters,MATCH($A20,Parameters!$A:$A,0),MATCH(AA$3,Parameters!$8:$8,0))</f>
        <v>0.1</v>
      </c>
      <c r="AB20" s="14">
        <f ca="1">INDEX(Parameters,MATCH($A20,Parameters!$A:$A,0),MATCH(AB$3,Parameters!$8:$8,0))</f>
        <v>0.1</v>
      </c>
      <c r="AC20" s="14">
        <f ca="1">INDEX(Parameters,MATCH($A20,Parameters!$A:$A,0),MATCH(AC$3,Parameters!$8:$8,0))</f>
        <v>0.1</v>
      </c>
      <c r="AD20" s="14">
        <f ca="1">INDEX(Parameters,MATCH($A20,Parameters!$A:$A,0),MATCH(AD$3,Parameters!$8:$8,0))</f>
        <v>0.1</v>
      </c>
      <c r="AE20" s="14">
        <f ca="1">INDEX(Parameters,MATCH($A20,Parameters!$A:$A,0),MATCH(AE$3,Parameters!$8:$8,0))</f>
        <v>0.1</v>
      </c>
      <c r="AF20" s="14">
        <f ca="1">INDEX(Parameters,MATCH($A20,Parameters!$A:$A,0),MATCH(AF$3,Parameters!$8:$8,0))</f>
        <v>0.1</v>
      </c>
      <c r="AG20" s="14">
        <f ca="1">INDEX(Parameters,MATCH($A20,Parameters!$A:$A,0),MATCH(AG$3,Parameters!$8:$8,0))</f>
        <v>0.1</v>
      </c>
      <c r="AH20" s="14">
        <f ca="1">INDEX(Parameters,MATCH($A20,Parameters!$A:$A,0),MATCH(AH$3,Parameters!$8:$8,0))</f>
        <v>0.1</v>
      </c>
      <c r="AI20" s="14">
        <f ca="1">INDEX(Parameters,MATCH($A20,Parameters!$A:$A,0),MATCH(AI$3,Parameters!$8:$8,0))</f>
        <v>0.1</v>
      </c>
      <c r="AJ20" s="14">
        <f ca="1">INDEX(Parameters,MATCH($A20,Parameters!$A:$A,0),MATCH(AJ$3,Parameters!$8:$8,0))</f>
        <v>0.1</v>
      </c>
      <c r="AK20" s="14">
        <f ca="1">INDEX(Parameters,MATCH($A20,Parameters!$A:$A,0),MATCH(AK$3,Parameters!$8:$8,0))</f>
        <v>0.1</v>
      </c>
      <c r="AL20" s="14">
        <f ca="1">INDEX(Parameters,MATCH($A20,Parameters!$A:$A,0),MATCH(AL$3,Parameters!$8:$8,0))</f>
        <v>0.1</v>
      </c>
      <c r="AM20" s="14"/>
      <c r="AN20" s="14"/>
      <c r="AO20" s="14"/>
      <c r="AP20" s="14"/>
      <c r="AQ20" s="14"/>
    </row>
    <row r="21" spans="1:43" ht="18" x14ac:dyDescent="0.35">
      <c r="A21" s="89" t="s">
        <v>303</v>
      </c>
      <c r="B21" s="25" t="s">
        <v>165</v>
      </c>
      <c r="C21" s="73" t="s">
        <v>281</v>
      </c>
      <c r="D21" s="25" t="s">
        <v>153</v>
      </c>
      <c r="E21" s="46" t="str">
        <f t="shared" si="2"/>
        <v>Non-dairy cattle (calves)</v>
      </c>
      <c r="F21" s="12" t="s">
        <v>122</v>
      </c>
      <c r="G21" s="224"/>
      <c r="H21" s="49" t="e">
        <f ca="1">H15*H16*(Parameters!$K$10-H18)/Parameters!$K$10*(1-H20)</f>
        <v>#VALUE!</v>
      </c>
      <c r="I21" s="49" t="e">
        <f ca="1">I15*I16*(Parameters!$K$10-I18)/Parameters!$K$10*(1-I20)</f>
        <v>#VALUE!</v>
      </c>
      <c r="J21" s="49" t="e">
        <f ca="1">J15*J16*(Parameters!$K$10-J18)/Parameters!$K$10*(1-J20)</f>
        <v>#VALUE!</v>
      </c>
      <c r="K21" s="49" t="e">
        <f ca="1">K15*K16*(Parameters!$K$10-K18)/Parameters!$K$10*(1-K20)</f>
        <v>#VALUE!</v>
      </c>
      <c r="L21" s="49" t="e">
        <f ca="1">L15*L16*(Parameters!$K$10-L18)/Parameters!$K$10*(1-L20)</f>
        <v>#VALUE!</v>
      </c>
      <c r="M21" s="49" t="e">
        <f ca="1">M15*M16*(Parameters!$K$10-M18)/Parameters!$K$10*(1-M20)</f>
        <v>#VALUE!</v>
      </c>
      <c r="N21" s="49" t="e">
        <f ca="1">N15*N16*(Parameters!$K$10-N18)/Parameters!$K$10*(1-N20)</f>
        <v>#VALUE!</v>
      </c>
      <c r="O21" s="49" t="e">
        <f ca="1">O15*O16*(Parameters!$K$10-O18)/Parameters!$K$10*(1-O20)</f>
        <v>#VALUE!</v>
      </c>
      <c r="P21" s="49" t="e">
        <f ca="1">P15*P16*(Parameters!$K$10-P18)/Parameters!$K$10*(1-P20)</f>
        <v>#VALUE!</v>
      </c>
      <c r="Q21" s="49" t="e">
        <f ca="1">Q15*Q16*(Parameters!$K$10-Q18)/Parameters!$K$10*(1-Q20)</f>
        <v>#VALUE!</v>
      </c>
      <c r="R21" s="49" t="e">
        <f ca="1">R15*R16*(Parameters!$K$10-R18)/Parameters!$K$10*(1-R20)</f>
        <v>#VALUE!</v>
      </c>
      <c r="S21" s="49" t="e">
        <f ca="1">S15*S16*(Parameters!$K$10-S18)/Parameters!$K$10*(1-S20)</f>
        <v>#VALUE!</v>
      </c>
      <c r="T21" s="49" t="e">
        <f ca="1">T15*T16*(Parameters!$K$10-T18)/Parameters!$K$10*(1-T20)</f>
        <v>#VALUE!</v>
      </c>
      <c r="U21" s="49" t="e">
        <f ca="1">U15*U16*(Parameters!$K$10-U18)/Parameters!$K$10*(1-U20)</f>
        <v>#VALUE!</v>
      </c>
      <c r="V21" s="49" t="e">
        <f ca="1">V15*V16*(Parameters!$K$10-V18)/Parameters!$K$10*(1-V20)</f>
        <v>#VALUE!</v>
      </c>
      <c r="W21" s="49" t="e">
        <f ca="1">W15*W16*(Parameters!$K$10-W18)/Parameters!$K$10*(1-W20)</f>
        <v>#VALUE!</v>
      </c>
      <c r="X21" s="49" t="e">
        <f ca="1">X15*X16*(Parameters!$K$10-X18)/Parameters!$K$10*(1-X20)</f>
        <v>#VALUE!</v>
      </c>
      <c r="Y21" s="49" t="e">
        <f ca="1">Y15*Y16*(Parameters!$K$10-Y18)/Parameters!$K$10*(1-Y20)</f>
        <v>#VALUE!</v>
      </c>
      <c r="Z21" s="49" t="e">
        <f ca="1">Z15*Z16*(Parameters!$K$10-Z18)/Parameters!$K$10*(1-Z20)</f>
        <v>#VALUE!</v>
      </c>
      <c r="AA21" s="49" t="e">
        <f ca="1">AA15*AA16*(Parameters!$K$10-AA18)/Parameters!$K$10*(1-AA20)</f>
        <v>#VALUE!</v>
      </c>
      <c r="AB21" s="49" t="e">
        <f ca="1">AB15*AB16*(Parameters!$K$10-AB18)/Parameters!$K$10*(1-AB20)</f>
        <v>#VALUE!</v>
      </c>
      <c r="AC21" s="49" t="e">
        <f ca="1">AC15*AC16*(Parameters!$K$10-AC18)/Parameters!$K$10*(1-AC20)</f>
        <v>#VALUE!</v>
      </c>
      <c r="AD21" s="49" t="e">
        <f ca="1">AD15*AD16*(Parameters!$K$10-AD18)/Parameters!$K$10*(1-AD20)</f>
        <v>#VALUE!</v>
      </c>
      <c r="AE21" s="49" t="e">
        <f ca="1">AE15*AE16*(Parameters!$K$10-AE18)/Parameters!$K$10*(1-AE20)</f>
        <v>#VALUE!</v>
      </c>
      <c r="AF21" s="49" t="e">
        <f ca="1">AF15*AF16*(Parameters!$K$10-AF18)/Parameters!$K$10*(1-AF20)</f>
        <v>#VALUE!</v>
      </c>
      <c r="AG21" s="49" t="e">
        <f ca="1">AG15*AG16*(Parameters!$K$10-AG18)/Parameters!$K$10*(1-AG20)</f>
        <v>#VALUE!</v>
      </c>
      <c r="AH21" s="49" t="e">
        <f ca="1">AH15*AH16*(Parameters!$K$10-AH18)/Parameters!$K$10*(1-AH20)</f>
        <v>#VALUE!</v>
      </c>
      <c r="AI21" s="49" t="e">
        <f ca="1">AI15*AI16*(Parameters!$K$10-AI18)/Parameters!$K$10*(1-AI20)</f>
        <v>#VALUE!</v>
      </c>
      <c r="AJ21" s="49" t="e">
        <f ca="1">AJ15*AJ16*(Parameters!$K$10-AJ18)/Parameters!$K$10*(1-AJ20)</f>
        <v>#VALUE!</v>
      </c>
      <c r="AK21" s="49" t="e">
        <f ca="1">AK15*AK16*(Parameters!$K$10-AK18)/Parameters!$K$10*(1-AK20)</f>
        <v>#VALUE!</v>
      </c>
      <c r="AL21" s="49" t="e">
        <f ca="1">AL15*AL16*(Parameters!$K$10-AL18)/Parameters!$K$10*(1-AL20)</f>
        <v>#VALUE!</v>
      </c>
      <c r="AM21" s="49"/>
      <c r="AN21" s="49"/>
      <c r="AO21" s="49"/>
      <c r="AP21" s="49"/>
      <c r="AQ21" s="49"/>
    </row>
    <row r="22" spans="1:43" ht="18" x14ac:dyDescent="0.35">
      <c r="A22" s="89" t="s">
        <v>304</v>
      </c>
      <c r="B22" s="25" t="s">
        <v>165</v>
      </c>
      <c r="C22" s="73" t="s">
        <v>282</v>
      </c>
      <c r="D22" s="25" t="s">
        <v>153</v>
      </c>
      <c r="E22" s="46" t="str">
        <f t="shared" si="2"/>
        <v>Non-dairy cattle (calves)</v>
      </c>
      <c r="F22" s="12" t="s">
        <v>122</v>
      </c>
      <c r="G22" s="223"/>
      <c r="H22" s="49" t="e">
        <f ca="1">H15*H16*H20</f>
        <v>#VALUE!</v>
      </c>
      <c r="I22" s="49" t="e">
        <f t="shared" ref="I22:AL22" ca="1" si="4">I15*I16*I20</f>
        <v>#VALUE!</v>
      </c>
      <c r="J22" s="49" t="e">
        <f t="shared" ca="1" si="4"/>
        <v>#VALUE!</v>
      </c>
      <c r="K22" s="49" t="e">
        <f t="shared" ca="1" si="4"/>
        <v>#VALUE!</v>
      </c>
      <c r="L22" s="49" t="e">
        <f t="shared" ca="1" si="4"/>
        <v>#VALUE!</v>
      </c>
      <c r="M22" s="49" t="e">
        <f t="shared" ca="1" si="4"/>
        <v>#VALUE!</v>
      </c>
      <c r="N22" s="49" t="e">
        <f t="shared" ca="1" si="4"/>
        <v>#VALUE!</v>
      </c>
      <c r="O22" s="49" t="e">
        <f t="shared" ca="1" si="4"/>
        <v>#VALUE!</v>
      </c>
      <c r="P22" s="49" t="e">
        <f t="shared" ca="1" si="4"/>
        <v>#VALUE!</v>
      </c>
      <c r="Q22" s="49" t="e">
        <f t="shared" ca="1" si="4"/>
        <v>#VALUE!</v>
      </c>
      <c r="R22" s="49" t="e">
        <f t="shared" ca="1" si="4"/>
        <v>#VALUE!</v>
      </c>
      <c r="S22" s="49" t="e">
        <f t="shared" ca="1" si="4"/>
        <v>#VALUE!</v>
      </c>
      <c r="T22" s="49" t="e">
        <f t="shared" ca="1" si="4"/>
        <v>#VALUE!</v>
      </c>
      <c r="U22" s="49" t="e">
        <f t="shared" ca="1" si="4"/>
        <v>#VALUE!</v>
      </c>
      <c r="V22" s="49" t="e">
        <f t="shared" ca="1" si="4"/>
        <v>#VALUE!</v>
      </c>
      <c r="W22" s="49" t="e">
        <f t="shared" ca="1" si="4"/>
        <v>#VALUE!</v>
      </c>
      <c r="X22" s="49" t="e">
        <f t="shared" ca="1" si="4"/>
        <v>#VALUE!</v>
      </c>
      <c r="Y22" s="49" t="e">
        <f t="shared" ca="1" si="4"/>
        <v>#VALUE!</v>
      </c>
      <c r="Z22" s="49" t="e">
        <f t="shared" ca="1" si="4"/>
        <v>#VALUE!</v>
      </c>
      <c r="AA22" s="49" t="e">
        <f t="shared" ca="1" si="4"/>
        <v>#VALUE!</v>
      </c>
      <c r="AB22" s="49" t="e">
        <f t="shared" ca="1" si="4"/>
        <v>#VALUE!</v>
      </c>
      <c r="AC22" s="49" t="e">
        <f t="shared" ca="1" si="4"/>
        <v>#VALUE!</v>
      </c>
      <c r="AD22" s="49" t="e">
        <f t="shared" ca="1" si="4"/>
        <v>#VALUE!</v>
      </c>
      <c r="AE22" s="49" t="e">
        <f t="shared" ca="1" si="4"/>
        <v>#VALUE!</v>
      </c>
      <c r="AF22" s="49" t="e">
        <f t="shared" ca="1" si="4"/>
        <v>#VALUE!</v>
      </c>
      <c r="AG22" s="49" t="e">
        <f t="shared" ca="1" si="4"/>
        <v>#VALUE!</v>
      </c>
      <c r="AH22" s="49" t="e">
        <f t="shared" ca="1" si="4"/>
        <v>#VALUE!</v>
      </c>
      <c r="AI22" s="49" t="e">
        <f t="shared" ca="1" si="4"/>
        <v>#VALUE!</v>
      </c>
      <c r="AJ22" s="49" t="e">
        <f t="shared" ca="1" si="4"/>
        <v>#VALUE!</v>
      </c>
      <c r="AK22" s="49" t="e">
        <f t="shared" ca="1" si="4"/>
        <v>#VALUE!</v>
      </c>
      <c r="AL22" s="49" t="e">
        <f t="shared" ca="1" si="4"/>
        <v>#VALUE!</v>
      </c>
      <c r="AM22" s="49"/>
      <c r="AN22" s="49"/>
      <c r="AO22" s="49"/>
      <c r="AP22" s="49"/>
      <c r="AQ22" s="49"/>
    </row>
    <row r="23" spans="1:43" ht="16.5" customHeight="1" x14ac:dyDescent="0.35">
      <c r="A23" s="89" t="s">
        <v>305</v>
      </c>
      <c r="B23" s="25" t="s">
        <v>165</v>
      </c>
      <c r="C23" s="73" t="s">
        <v>283</v>
      </c>
      <c r="D23" s="25" t="s">
        <v>153</v>
      </c>
      <c r="E23" s="46" t="str">
        <f t="shared" si="2"/>
        <v>Non-dairy cattle (calves)</v>
      </c>
      <c r="F23" s="12" t="s">
        <v>122</v>
      </c>
      <c r="G23" s="223"/>
      <c r="H23" s="49" t="e">
        <f ca="1">H15*H16*(H18/Parameters!$K$10)*(1-H20)</f>
        <v>#VALUE!</v>
      </c>
      <c r="I23" s="49" t="e">
        <f ca="1">I15*I16*(I18/Parameters!$K$10)*(1-I20)</f>
        <v>#VALUE!</v>
      </c>
      <c r="J23" s="49" t="e">
        <f ca="1">J15*J16*(J18/Parameters!$K$10)*(1-J20)</f>
        <v>#VALUE!</v>
      </c>
      <c r="K23" s="49" t="e">
        <f ca="1">K15*K16*(K18/Parameters!$K$10)*(1-K20)</f>
        <v>#VALUE!</v>
      </c>
      <c r="L23" s="49" t="e">
        <f ca="1">L15*L16*(L18/Parameters!$K$10)*(1-L20)</f>
        <v>#VALUE!</v>
      </c>
      <c r="M23" s="49" t="e">
        <f ca="1">M15*M16*(M18/Parameters!$K$10)*(1-M20)</f>
        <v>#VALUE!</v>
      </c>
      <c r="N23" s="49" t="e">
        <f ca="1">N15*N16*(N18/Parameters!$K$10)*(1-N20)</f>
        <v>#VALUE!</v>
      </c>
      <c r="O23" s="49" t="e">
        <f ca="1">O15*O16*(O18/Parameters!$K$10)*(1-O20)</f>
        <v>#VALUE!</v>
      </c>
      <c r="P23" s="49" t="e">
        <f ca="1">P15*P16*(P18/Parameters!$K$10)*(1-P20)</f>
        <v>#VALUE!</v>
      </c>
      <c r="Q23" s="49" t="e">
        <f ca="1">Q15*Q16*(Q18/Parameters!$K$10)*(1-Q20)</f>
        <v>#VALUE!</v>
      </c>
      <c r="R23" s="49" t="e">
        <f ca="1">R15*R16*(R18/Parameters!$K$10)*(1-R20)</f>
        <v>#VALUE!</v>
      </c>
      <c r="S23" s="49" t="e">
        <f ca="1">S15*S16*(S18/Parameters!$K$10)*(1-S20)</f>
        <v>#VALUE!</v>
      </c>
      <c r="T23" s="49" t="e">
        <f ca="1">T15*T16*(T18/Parameters!$K$10)*(1-T20)</f>
        <v>#VALUE!</v>
      </c>
      <c r="U23" s="49" t="e">
        <f ca="1">U15*U16*(U18/Parameters!$K$10)*(1-U20)</f>
        <v>#VALUE!</v>
      </c>
      <c r="V23" s="49" t="e">
        <f ca="1">V15*V16*(V18/Parameters!$K$10)*(1-V20)</f>
        <v>#VALUE!</v>
      </c>
      <c r="W23" s="49" t="e">
        <f ca="1">W15*W16*(W18/Parameters!$K$10)*(1-W20)</f>
        <v>#VALUE!</v>
      </c>
      <c r="X23" s="49" t="e">
        <f ca="1">X15*X16*(X18/Parameters!$K$10)*(1-X20)</f>
        <v>#VALUE!</v>
      </c>
      <c r="Y23" s="49" t="e">
        <f ca="1">Y15*Y16*(Y18/Parameters!$K$10)*(1-Y20)</f>
        <v>#VALUE!</v>
      </c>
      <c r="Z23" s="49" t="e">
        <f ca="1">Z15*Z16*(Z18/Parameters!$K$10)*(1-Z20)</f>
        <v>#VALUE!</v>
      </c>
      <c r="AA23" s="49" t="e">
        <f ca="1">AA15*AA16*(AA18/Parameters!$K$10)*(1-AA20)</f>
        <v>#VALUE!</v>
      </c>
      <c r="AB23" s="49" t="e">
        <f ca="1">AB15*AB16*(AB18/Parameters!$K$10)*(1-AB20)</f>
        <v>#VALUE!</v>
      </c>
      <c r="AC23" s="49" t="e">
        <f ca="1">AC15*AC16*(AC18/Parameters!$K$10)*(1-AC20)</f>
        <v>#VALUE!</v>
      </c>
      <c r="AD23" s="49" t="e">
        <f ca="1">AD15*AD16*(AD18/Parameters!$K$10)*(1-AD20)</f>
        <v>#VALUE!</v>
      </c>
      <c r="AE23" s="49" t="e">
        <f ca="1">AE15*AE16*(AE18/Parameters!$K$10)*(1-AE20)</f>
        <v>#VALUE!</v>
      </c>
      <c r="AF23" s="49" t="e">
        <f ca="1">AF15*AF16*(AF18/Parameters!$K$10)*(1-AF20)</f>
        <v>#VALUE!</v>
      </c>
      <c r="AG23" s="49" t="e">
        <f ca="1">AG15*AG16*(AG18/Parameters!$K$10)*(1-AG20)</f>
        <v>#VALUE!</v>
      </c>
      <c r="AH23" s="49" t="e">
        <f ca="1">AH15*AH16*(AH18/Parameters!$K$10)*(1-AH20)</f>
        <v>#VALUE!</v>
      </c>
      <c r="AI23" s="49" t="e">
        <f ca="1">AI15*AI16*(AI18/Parameters!$K$10)*(1-AI20)</f>
        <v>#VALUE!</v>
      </c>
      <c r="AJ23" s="49" t="e">
        <f ca="1">AJ15*AJ16*(AJ18/Parameters!$K$10)*(1-AJ20)</f>
        <v>#VALUE!</v>
      </c>
      <c r="AK23" s="49" t="e">
        <f ca="1">AK15*AK16*(AK18/Parameters!$K$10)*(1-AK20)</f>
        <v>#VALUE!</v>
      </c>
      <c r="AL23" s="49" t="e">
        <f ca="1">AL15*AL16*(AL18/Parameters!$K$10)*(1-AL20)</f>
        <v>#VALUE!</v>
      </c>
      <c r="AM23" s="49"/>
      <c r="AN23" s="49"/>
      <c r="AO23" s="49"/>
      <c r="AP23" s="49"/>
      <c r="AQ23" s="49"/>
    </row>
    <row r="24" spans="1:43" ht="18" x14ac:dyDescent="0.35">
      <c r="A24" s="67"/>
      <c r="B24" s="25" t="s">
        <v>165</v>
      </c>
      <c r="C24" s="34" t="s">
        <v>187</v>
      </c>
      <c r="D24" s="25" t="s">
        <v>153</v>
      </c>
      <c r="E24" s="54" t="str">
        <f t="shared" si="2"/>
        <v>Non-dairy cattle (calves)</v>
      </c>
      <c r="F24" s="52" t="s">
        <v>122</v>
      </c>
      <c r="G24" s="175"/>
      <c r="H24" s="55" t="e">
        <f ca="1">SUM(H21:H23)</f>
        <v>#VALUE!</v>
      </c>
      <c r="I24" s="55" t="e">
        <f t="shared" ref="I24:AL24" ca="1" si="5">SUM(I21:I23)</f>
        <v>#VALUE!</v>
      </c>
      <c r="J24" s="55" t="e">
        <f t="shared" ca="1" si="5"/>
        <v>#VALUE!</v>
      </c>
      <c r="K24" s="55" t="e">
        <f t="shared" ca="1" si="5"/>
        <v>#VALUE!</v>
      </c>
      <c r="L24" s="55" t="e">
        <f t="shared" ca="1" si="5"/>
        <v>#VALUE!</v>
      </c>
      <c r="M24" s="55" t="e">
        <f t="shared" ca="1" si="5"/>
        <v>#VALUE!</v>
      </c>
      <c r="N24" s="55" t="e">
        <f t="shared" ca="1" si="5"/>
        <v>#VALUE!</v>
      </c>
      <c r="O24" s="55" t="e">
        <f t="shared" ca="1" si="5"/>
        <v>#VALUE!</v>
      </c>
      <c r="P24" s="55" t="e">
        <f t="shared" ca="1" si="5"/>
        <v>#VALUE!</v>
      </c>
      <c r="Q24" s="55" t="e">
        <f t="shared" ca="1" si="5"/>
        <v>#VALUE!</v>
      </c>
      <c r="R24" s="55" t="e">
        <f t="shared" ca="1" si="5"/>
        <v>#VALUE!</v>
      </c>
      <c r="S24" s="55" t="e">
        <f t="shared" ca="1" si="5"/>
        <v>#VALUE!</v>
      </c>
      <c r="T24" s="55" t="e">
        <f t="shared" ca="1" si="5"/>
        <v>#VALUE!</v>
      </c>
      <c r="U24" s="55" t="e">
        <f t="shared" ca="1" si="5"/>
        <v>#VALUE!</v>
      </c>
      <c r="V24" s="55" t="e">
        <f t="shared" ca="1" si="5"/>
        <v>#VALUE!</v>
      </c>
      <c r="W24" s="55" t="e">
        <f t="shared" ca="1" si="5"/>
        <v>#VALUE!</v>
      </c>
      <c r="X24" s="55" t="e">
        <f t="shared" ca="1" si="5"/>
        <v>#VALUE!</v>
      </c>
      <c r="Y24" s="55" t="e">
        <f t="shared" ca="1" si="5"/>
        <v>#VALUE!</v>
      </c>
      <c r="Z24" s="55" t="e">
        <f t="shared" ca="1" si="5"/>
        <v>#VALUE!</v>
      </c>
      <c r="AA24" s="55" t="e">
        <f t="shared" ca="1" si="5"/>
        <v>#VALUE!</v>
      </c>
      <c r="AB24" s="55" t="e">
        <f t="shared" ca="1" si="5"/>
        <v>#VALUE!</v>
      </c>
      <c r="AC24" s="55" t="e">
        <f t="shared" ca="1" si="5"/>
        <v>#VALUE!</v>
      </c>
      <c r="AD24" s="55" t="e">
        <f t="shared" ca="1" si="5"/>
        <v>#VALUE!</v>
      </c>
      <c r="AE24" s="55" t="e">
        <f t="shared" ca="1" si="5"/>
        <v>#VALUE!</v>
      </c>
      <c r="AF24" s="55" t="e">
        <f t="shared" ca="1" si="5"/>
        <v>#VALUE!</v>
      </c>
      <c r="AG24" s="55" t="e">
        <f t="shared" ca="1" si="5"/>
        <v>#VALUE!</v>
      </c>
      <c r="AH24" s="55" t="e">
        <f t="shared" ca="1" si="5"/>
        <v>#VALUE!</v>
      </c>
      <c r="AI24" s="55" t="e">
        <f t="shared" ca="1" si="5"/>
        <v>#VALUE!</v>
      </c>
      <c r="AJ24" s="55" t="e">
        <f t="shared" ca="1" si="5"/>
        <v>#VALUE!</v>
      </c>
      <c r="AK24" s="55" t="e">
        <f t="shared" ca="1" si="5"/>
        <v>#VALUE!</v>
      </c>
      <c r="AL24" s="55" t="e">
        <f t="shared" ca="1" si="5"/>
        <v>#VALUE!</v>
      </c>
      <c r="AM24" s="55"/>
      <c r="AN24" s="55"/>
      <c r="AO24" s="55"/>
      <c r="AP24" s="55"/>
      <c r="AQ24" s="55"/>
    </row>
    <row r="25" spans="1:43" x14ac:dyDescent="0.25">
      <c r="A25" s="105" t="s">
        <v>381</v>
      </c>
      <c r="B25" s="107"/>
      <c r="C25" s="82" t="s">
        <v>400</v>
      </c>
      <c r="D25" s="26" t="s">
        <v>153</v>
      </c>
      <c r="E25" s="108" t="str">
        <f t="shared" si="2"/>
        <v>Non-dairy cattle (calves)</v>
      </c>
      <c r="F25" s="82" t="s">
        <v>122</v>
      </c>
      <c r="G25" s="225" t="str">
        <f ca="1">IFERROR(IF(SUM($H25:AQ25)=0,"OK","Error - all years do not = 0"),"Error - check input data")</f>
        <v>Error - check input data</v>
      </c>
      <c r="H25" s="74" t="e">
        <f ca="1">(H15*H16)-H24</f>
        <v>#VALUE!</v>
      </c>
      <c r="I25" s="74" t="e">
        <f t="shared" ref="I25:AL25" ca="1" si="6">(I15*I16)-I24</f>
        <v>#VALUE!</v>
      </c>
      <c r="J25" s="74" t="e">
        <f t="shared" ca="1" si="6"/>
        <v>#VALUE!</v>
      </c>
      <c r="K25" s="74" t="e">
        <f t="shared" ca="1" si="6"/>
        <v>#VALUE!</v>
      </c>
      <c r="L25" s="74" t="e">
        <f t="shared" ca="1" si="6"/>
        <v>#VALUE!</v>
      </c>
      <c r="M25" s="74" t="e">
        <f t="shared" ca="1" si="6"/>
        <v>#VALUE!</v>
      </c>
      <c r="N25" s="74" t="e">
        <f t="shared" ca="1" si="6"/>
        <v>#VALUE!</v>
      </c>
      <c r="O25" s="74" t="e">
        <f t="shared" ca="1" si="6"/>
        <v>#VALUE!</v>
      </c>
      <c r="P25" s="74" t="e">
        <f t="shared" ca="1" si="6"/>
        <v>#VALUE!</v>
      </c>
      <c r="Q25" s="74" t="e">
        <f t="shared" ca="1" si="6"/>
        <v>#VALUE!</v>
      </c>
      <c r="R25" s="74" t="e">
        <f t="shared" ca="1" si="6"/>
        <v>#VALUE!</v>
      </c>
      <c r="S25" s="74" t="e">
        <f t="shared" ca="1" si="6"/>
        <v>#VALUE!</v>
      </c>
      <c r="T25" s="74" t="e">
        <f t="shared" ca="1" si="6"/>
        <v>#VALUE!</v>
      </c>
      <c r="U25" s="74" t="e">
        <f t="shared" ca="1" si="6"/>
        <v>#VALUE!</v>
      </c>
      <c r="V25" s="74" t="e">
        <f t="shared" ca="1" si="6"/>
        <v>#VALUE!</v>
      </c>
      <c r="W25" s="74" t="e">
        <f t="shared" ca="1" si="6"/>
        <v>#VALUE!</v>
      </c>
      <c r="X25" s="74" t="e">
        <f t="shared" ca="1" si="6"/>
        <v>#VALUE!</v>
      </c>
      <c r="Y25" s="74" t="e">
        <f t="shared" ca="1" si="6"/>
        <v>#VALUE!</v>
      </c>
      <c r="Z25" s="74" t="e">
        <f t="shared" ca="1" si="6"/>
        <v>#VALUE!</v>
      </c>
      <c r="AA25" s="74" t="e">
        <f t="shared" ca="1" si="6"/>
        <v>#VALUE!</v>
      </c>
      <c r="AB25" s="74" t="e">
        <f t="shared" ca="1" si="6"/>
        <v>#VALUE!</v>
      </c>
      <c r="AC25" s="74" t="e">
        <f t="shared" ca="1" si="6"/>
        <v>#VALUE!</v>
      </c>
      <c r="AD25" s="74" t="e">
        <f t="shared" ca="1" si="6"/>
        <v>#VALUE!</v>
      </c>
      <c r="AE25" s="74" t="e">
        <f t="shared" ca="1" si="6"/>
        <v>#VALUE!</v>
      </c>
      <c r="AF25" s="74" t="e">
        <f t="shared" ca="1" si="6"/>
        <v>#VALUE!</v>
      </c>
      <c r="AG25" s="74" t="e">
        <f t="shared" ca="1" si="6"/>
        <v>#VALUE!</v>
      </c>
      <c r="AH25" s="74" t="e">
        <f t="shared" ca="1" si="6"/>
        <v>#VALUE!</v>
      </c>
      <c r="AI25" s="74" t="e">
        <f t="shared" ca="1" si="6"/>
        <v>#VALUE!</v>
      </c>
      <c r="AJ25" s="74" t="e">
        <f t="shared" ca="1" si="6"/>
        <v>#VALUE!</v>
      </c>
      <c r="AK25" s="74" t="e">
        <f t="shared" ca="1" si="6"/>
        <v>#VALUE!</v>
      </c>
      <c r="AL25" s="74" t="e">
        <f t="shared" ca="1" si="6"/>
        <v>#VALUE!</v>
      </c>
      <c r="AM25" s="74"/>
      <c r="AN25" s="74"/>
      <c r="AO25" s="74"/>
      <c r="AP25" s="74"/>
      <c r="AQ25" s="74"/>
    </row>
    <row r="26" spans="1:43" ht="15.75" x14ac:dyDescent="0.25">
      <c r="A26" s="65" t="s">
        <v>61</v>
      </c>
      <c r="B26" s="145" t="s">
        <v>269</v>
      </c>
      <c r="C26" s="32"/>
      <c r="D26" s="32"/>
      <c r="E26" s="32"/>
      <c r="F26" s="32"/>
      <c r="G26" s="222"/>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ht="18" x14ac:dyDescent="0.35">
      <c r="A27" s="89" t="s">
        <v>296</v>
      </c>
      <c r="B27" s="25" t="s">
        <v>165</v>
      </c>
      <c r="C27" s="73" t="s">
        <v>279</v>
      </c>
      <c r="D27" s="25" t="s">
        <v>153</v>
      </c>
      <c r="E27" s="46" t="str">
        <f t="shared" si="2"/>
        <v>Non-dairy cattle (calves)</v>
      </c>
      <c r="F27" s="12" t="s">
        <v>249</v>
      </c>
      <c r="G27" s="221"/>
      <c r="H27" s="56" t="e">
        <f ca="1">H21*H19</f>
        <v>#VALUE!</v>
      </c>
      <c r="I27" s="56" t="e">
        <f t="shared" ref="I27:AL27" ca="1" si="7">I21*I19</f>
        <v>#VALUE!</v>
      </c>
      <c r="J27" s="56" t="e">
        <f t="shared" ca="1" si="7"/>
        <v>#VALUE!</v>
      </c>
      <c r="K27" s="56" t="e">
        <f t="shared" ca="1" si="7"/>
        <v>#VALUE!</v>
      </c>
      <c r="L27" s="56" t="e">
        <f t="shared" ca="1" si="7"/>
        <v>#VALUE!</v>
      </c>
      <c r="M27" s="56" t="e">
        <f t="shared" ca="1" si="7"/>
        <v>#VALUE!</v>
      </c>
      <c r="N27" s="56" t="e">
        <f t="shared" ca="1" si="7"/>
        <v>#VALUE!</v>
      </c>
      <c r="O27" s="56" t="e">
        <f t="shared" ca="1" si="7"/>
        <v>#VALUE!</v>
      </c>
      <c r="P27" s="56" t="e">
        <f t="shared" ca="1" si="7"/>
        <v>#VALUE!</v>
      </c>
      <c r="Q27" s="56" t="e">
        <f t="shared" ca="1" si="7"/>
        <v>#VALUE!</v>
      </c>
      <c r="R27" s="56" t="e">
        <f t="shared" ca="1" si="7"/>
        <v>#VALUE!</v>
      </c>
      <c r="S27" s="56" t="e">
        <f t="shared" ca="1" si="7"/>
        <v>#VALUE!</v>
      </c>
      <c r="T27" s="56" t="e">
        <f t="shared" ca="1" si="7"/>
        <v>#VALUE!</v>
      </c>
      <c r="U27" s="56" t="e">
        <f t="shared" ca="1" si="7"/>
        <v>#VALUE!</v>
      </c>
      <c r="V27" s="56" t="e">
        <f t="shared" ca="1" si="7"/>
        <v>#VALUE!</v>
      </c>
      <c r="W27" s="56" t="e">
        <f t="shared" ca="1" si="7"/>
        <v>#VALUE!</v>
      </c>
      <c r="X27" s="56" t="e">
        <f t="shared" ca="1" si="7"/>
        <v>#VALUE!</v>
      </c>
      <c r="Y27" s="56" t="e">
        <f t="shared" ca="1" si="7"/>
        <v>#VALUE!</v>
      </c>
      <c r="Z27" s="56" t="e">
        <f t="shared" ca="1" si="7"/>
        <v>#VALUE!</v>
      </c>
      <c r="AA27" s="56" t="e">
        <f t="shared" ca="1" si="7"/>
        <v>#VALUE!</v>
      </c>
      <c r="AB27" s="56" t="e">
        <f t="shared" ca="1" si="7"/>
        <v>#VALUE!</v>
      </c>
      <c r="AC27" s="56" t="e">
        <f t="shared" ca="1" si="7"/>
        <v>#VALUE!</v>
      </c>
      <c r="AD27" s="56" t="e">
        <f t="shared" ca="1" si="7"/>
        <v>#VALUE!</v>
      </c>
      <c r="AE27" s="56" t="e">
        <f t="shared" ca="1" si="7"/>
        <v>#VALUE!</v>
      </c>
      <c r="AF27" s="56" t="e">
        <f t="shared" ca="1" si="7"/>
        <v>#VALUE!</v>
      </c>
      <c r="AG27" s="56" t="e">
        <f t="shared" ca="1" si="7"/>
        <v>#VALUE!</v>
      </c>
      <c r="AH27" s="56" t="e">
        <f t="shared" ca="1" si="7"/>
        <v>#VALUE!</v>
      </c>
      <c r="AI27" s="56" t="e">
        <f t="shared" ca="1" si="7"/>
        <v>#VALUE!</v>
      </c>
      <c r="AJ27" s="56" t="e">
        <f t="shared" ca="1" si="7"/>
        <v>#VALUE!</v>
      </c>
      <c r="AK27" s="56" t="e">
        <f t="shared" ca="1" si="7"/>
        <v>#VALUE!</v>
      </c>
      <c r="AL27" s="56" t="e">
        <f t="shared" ca="1" si="7"/>
        <v>#VALUE!</v>
      </c>
      <c r="AM27" s="56"/>
      <c r="AN27" s="56"/>
      <c r="AO27" s="56"/>
      <c r="AP27" s="56"/>
      <c r="AQ27" s="56"/>
    </row>
    <row r="28" spans="1:43" ht="18" x14ac:dyDescent="0.35">
      <c r="A28" s="89" t="s">
        <v>297</v>
      </c>
      <c r="B28" s="25" t="s">
        <v>165</v>
      </c>
      <c r="C28" s="73" t="s">
        <v>280</v>
      </c>
      <c r="D28" s="25" t="s">
        <v>153</v>
      </c>
      <c r="E28" s="46" t="str">
        <f t="shared" si="2"/>
        <v>Non-dairy cattle (calves)</v>
      </c>
      <c r="F28" s="12" t="s">
        <v>122</v>
      </c>
      <c r="G28" s="221"/>
      <c r="H28" s="56" t="e">
        <f ca="1">H22*H19</f>
        <v>#VALUE!</v>
      </c>
      <c r="I28" s="56" t="e">
        <f t="shared" ref="I28:AL28" ca="1" si="8">I22*I19</f>
        <v>#VALUE!</v>
      </c>
      <c r="J28" s="56" t="e">
        <f t="shared" ca="1" si="8"/>
        <v>#VALUE!</v>
      </c>
      <c r="K28" s="56" t="e">
        <f t="shared" ca="1" si="8"/>
        <v>#VALUE!</v>
      </c>
      <c r="L28" s="56" t="e">
        <f t="shared" ca="1" si="8"/>
        <v>#VALUE!</v>
      </c>
      <c r="M28" s="56" t="e">
        <f t="shared" ca="1" si="8"/>
        <v>#VALUE!</v>
      </c>
      <c r="N28" s="56" t="e">
        <f t="shared" ca="1" si="8"/>
        <v>#VALUE!</v>
      </c>
      <c r="O28" s="56" t="e">
        <f t="shared" ca="1" si="8"/>
        <v>#VALUE!</v>
      </c>
      <c r="P28" s="56" t="e">
        <f t="shared" ca="1" si="8"/>
        <v>#VALUE!</v>
      </c>
      <c r="Q28" s="56" t="e">
        <f t="shared" ca="1" si="8"/>
        <v>#VALUE!</v>
      </c>
      <c r="R28" s="56" t="e">
        <f t="shared" ca="1" si="8"/>
        <v>#VALUE!</v>
      </c>
      <c r="S28" s="56" t="e">
        <f t="shared" ca="1" si="8"/>
        <v>#VALUE!</v>
      </c>
      <c r="T28" s="56" t="e">
        <f t="shared" ca="1" si="8"/>
        <v>#VALUE!</v>
      </c>
      <c r="U28" s="56" t="e">
        <f t="shared" ca="1" si="8"/>
        <v>#VALUE!</v>
      </c>
      <c r="V28" s="56" t="e">
        <f t="shared" ca="1" si="8"/>
        <v>#VALUE!</v>
      </c>
      <c r="W28" s="56" t="e">
        <f t="shared" ca="1" si="8"/>
        <v>#VALUE!</v>
      </c>
      <c r="X28" s="56" t="e">
        <f t="shared" ca="1" si="8"/>
        <v>#VALUE!</v>
      </c>
      <c r="Y28" s="56" t="e">
        <f t="shared" ca="1" si="8"/>
        <v>#VALUE!</v>
      </c>
      <c r="Z28" s="56" t="e">
        <f t="shared" ca="1" si="8"/>
        <v>#VALUE!</v>
      </c>
      <c r="AA28" s="56" t="e">
        <f t="shared" ca="1" si="8"/>
        <v>#VALUE!</v>
      </c>
      <c r="AB28" s="56" t="e">
        <f t="shared" ca="1" si="8"/>
        <v>#VALUE!</v>
      </c>
      <c r="AC28" s="56" t="e">
        <f t="shared" ca="1" si="8"/>
        <v>#VALUE!</v>
      </c>
      <c r="AD28" s="56" t="e">
        <f t="shared" ca="1" si="8"/>
        <v>#VALUE!</v>
      </c>
      <c r="AE28" s="56" t="e">
        <f t="shared" ca="1" si="8"/>
        <v>#VALUE!</v>
      </c>
      <c r="AF28" s="56" t="e">
        <f t="shared" ca="1" si="8"/>
        <v>#VALUE!</v>
      </c>
      <c r="AG28" s="56" t="e">
        <f t="shared" ca="1" si="8"/>
        <v>#VALUE!</v>
      </c>
      <c r="AH28" s="56" t="e">
        <f t="shared" ca="1" si="8"/>
        <v>#VALUE!</v>
      </c>
      <c r="AI28" s="56" t="e">
        <f t="shared" ca="1" si="8"/>
        <v>#VALUE!</v>
      </c>
      <c r="AJ28" s="56" t="e">
        <f t="shared" ca="1" si="8"/>
        <v>#VALUE!</v>
      </c>
      <c r="AK28" s="56" t="e">
        <f t="shared" ca="1" si="8"/>
        <v>#VALUE!</v>
      </c>
      <c r="AL28" s="56" t="e">
        <f t="shared" ca="1" si="8"/>
        <v>#VALUE!</v>
      </c>
      <c r="AM28" s="56"/>
      <c r="AN28" s="56"/>
      <c r="AO28" s="56"/>
      <c r="AP28" s="56"/>
      <c r="AQ28" s="56"/>
    </row>
    <row r="29" spans="1:43" ht="18" x14ac:dyDescent="0.35">
      <c r="A29" s="89" t="s">
        <v>298</v>
      </c>
      <c r="B29" s="25" t="s">
        <v>165</v>
      </c>
      <c r="C29" s="73" t="s">
        <v>272</v>
      </c>
      <c r="D29" s="25" t="s">
        <v>153</v>
      </c>
      <c r="E29" s="46" t="str">
        <f t="shared" si="2"/>
        <v>Non-dairy cattle (calves)</v>
      </c>
      <c r="F29" s="12" t="s">
        <v>122</v>
      </c>
      <c r="G29" s="221"/>
      <c r="H29" s="56" t="e">
        <f ca="1">H23*H19</f>
        <v>#VALUE!</v>
      </c>
      <c r="I29" s="56" t="e">
        <f t="shared" ref="I29:AL29" ca="1" si="9">I23*I19</f>
        <v>#VALUE!</v>
      </c>
      <c r="J29" s="56" t="e">
        <f t="shared" ca="1" si="9"/>
        <v>#VALUE!</v>
      </c>
      <c r="K29" s="56" t="e">
        <f t="shared" ca="1" si="9"/>
        <v>#VALUE!</v>
      </c>
      <c r="L29" s="56" t="e">
        <f t="shared" ca="1" si="9"/>
        <v>#VALUE!</v>
      </c>
      <c r="M29" s="56" t="e">
        <f t="shared" ca="1" si="9"/>
        <v>#VALUE!</v>
      </c>
      <c r="N29" s="56" t="e">
        <f t="shared" ca="1" si="9"/>
        <v>#VALUE!</v>
      </c>
      <c r="O29" s="56" t="e">
        <f t="shared" ca="1" si="9"/>
        <v>#VALUE!</v>
      </c>
      <c r="P29" s="56" t="e">
        <f t="shared" ca="1" si="9"/>
        <v>#VALUE!</v>
      </c>
      <c r="Q29" s="56" t="e">
        <f t="shared" ca="1" si="9"/>
        <v>#VALUE!</v>
      </c>
      <c r="R29" s="56" t="e">
        <f t="shared" ca="1" si="9"/>
        <v>#VALUE!</v>
      </c>
      <c r="S29" s="56" t="e">
        <f t="shared" ca="1" si="9"/>
        <v>#VALUE!</v>
      </c>
      <c r="T29" s="56" t="e">
        <f t="shared" ca="1" si="9"/>
        <v>#VALUE!</v>
      </c>
      <c r="U29" s="56" t="e">
        <f t="shared" ca="1" si="9"/>
        <v>#VALUE!</v>
      </c>
      <c r="V29" s="56" t="e">
        <f t="shared" ca="1" si="9"/>
        <v>#VALUE!</v>
      </c>
      <c r="W29" s="56" t="e">
        <f t="shared" ca="1" si="9"/>
        <v>#VALUE!</v>
      </c>
      <c r="X29" s="56" t="e">
        <f t="shared" ca="1" si="9"/>
        <v>#VALUE!</v>
      </c>
      <c r="Y29" s="56" t="e">
        <f t="shared" ca="1" si="9"/>
        <v>#VALUE!</v>
      </c>
      <c r="Z29" s="56" t="e">
        <f t="shared" ca="1" si="9"/>
        <v>#VALUE!</v>
      </c>
      <c r="AA29" s="56" t="e">
        <f t="shared" ca="1" si="9"/>
        <v>#VALUE!</v>
      </c>
      <c r="AB29" s="56" t="e">
        <f t="shared" ca="1" si="9"/>
        <v>#VALUE!</v>
      </c>
      <c r="AC29" s="56" t="e">
        <f t="shared" ca="1" si="9"/>
        <v>#VALUE!</v>
      </c>
      <c r="AD29" s="56" t="e">
        <f t="shared" ca="1" si="9"/>
        <v>#VALUE!</v>
      </c>
      <c r="AE29" s="56" t="e">
        <f t="shared" ca="1" si="9"/>
        <v>#VALUE!</v>
      </c>
      <c r="AF29" s="56" t="e">
        <f t="shared" ca="1" si="9"/>
        <v>#VALUE!</v>
      </c>
      <c r="AG29" s="56" t="e">
        <f t="shared" ca="1" si="9"/>
        <v>#VALUE!</v>
      </c>
      <c r="AH29" s="56" t="e">
        <f t="shared" ca="1" si="9"/>
        <v>#VALUE!</v>
      </c>
      <c r="AI29" s="56" t="e">
        <f t="shared" ca="1" si="9"/>
        <v>#VALUE!</v>
      </c>
      <c r="AJ29" s="56" t="e">
        <f t="shared" ca="1" si="9"/>
        <v>#VALUE!</v>
      </c>
      <c r="AK29" s="56" t="e">
        <f t="shared" ca="1" si="9"/>
        <v>#VALUE!</v>
      </c>
      <c r="AL29" s="56" t="e">
        <f t="shared" ca="1" si="9"/>
        <v>#VALUE!</v>
      </c>
      <c r="AM29" s="56"/>
      <c r="AN29" s="56"/>
      <c r="AO29" s="56"/>
      <c r="AP29" s="56"/>
      <c r="AQ29" s="56"/>
    </row>
    <row r="30" spans="1:43" x14ac:dyDescent="0.25">
      <c r="A30" s="68"/>
      <c r="B30" s="25" t="s">
        <v>165</v>
      </c>
      <c r="C30" s="53" t="s">
        <v>382</v>
      </c>
      <c r="D30" s="53" t="s">
        <v>153</v>
      </c>
      <c r="E30" s="54" t="str">
        <f t="shared" si="2"/>
        <v>Non-dairy cattle (calves)</v>
      </c>
      <c r="F30" s="52" t="s">
        <v>122</v>
      </c>
      <c r="G30" s="223"/>
      <c r="H30" s="57" t="e">
        <f ca="1">SUM(H27:H29)</f>
        <v>#VALUE!</v>
      </c>
      <c r="I30" s="57" t="e">
        <f t="shared" ref="I30:AL30" ca="1" si="10">SUM(I27:I29)</f>
        <v>#VALUE!</v>
      </c>
      <c r="J30" s="57" t="e">
        <f t="shared" ca="1" si="10"/>
        <v>#VALUE!</v>
      </c>
      <c r="K30" s="57" t="e">
        <f t="shared" ca="1" si="10"/>
        <v>#VALUE!</v>
      </c>
      <c r="L30" s="57" t="e">
        <f t="shared" ca="1" si="10"/>
        <v>#VALUE!</v>
      </c>
      <c r="M30" s="57" t="e">
        <f t="shared" ca="1" si="10"/>
        <v>#VALUE!</v>
      </c>
      <c r="N30" s="57" t="e">
        <f t="shared" ca="1" si="10"/>
        <v>#VALUE!</v>
      </c>
      <c r="O30" s="57" t="e">
        <f t="shared" ca="1" si="10"/>
        <v>#VALUE!</v>
      </c>
      <c r="P30" s="57" t="e">
        <f t="shared" ca="1" si="10"/>
        <v>#VALUE!</v>
      </c>
      <c r="Q30" s="57" t="e">
        <f t="shared" ca="1" si="10"/>
        <v>#VALUE!</v>
      </c>
      <c r="R30" s="57" t="e">
        <f t="shared" ca="1" si="10"/>
        <v>#VALUE!</v>
      </c>
      <c r="S30" s="57" t="e">
        <f t="shared" ca="1" si="10"/>
        <v>#VALUE!</v>
      </c>
      <c r="T30" s="57" t="e">
        <f t="shared" ca="1" si="10"/>
        <v>#VALUE!</v>
      </c>
      <c r="U30" s="57" t="e">
        <f t="shared" ca="1" si="10"/>
        <v>#VALUE!</v>
      </c>
      <c r="V30" s="57" t="e">
        <f t="shared" ca="1" si="10"/>
        <v>#VALUE!</v>
      </c>
      <c r="W30" s="57" t="e">
        <f t="shared" ca="1" si="10"/>
        <v>#VALUE!</v>
      </c>
      <c r="X30" s="57" t="e">
        <f t="shared" ca="1" si="10"/>
        <v>#VALUE!</v>
      </c>
      <c r="Y30" s="57" t="e">
        <f t="shared" ca="1" si="10"/>
        <v>#VALUE!</v>
      </c>
      <c r="Z30" s="57" t="e">
        <f t="shared" ca="1" si="10"/>
        <v>#VALUE!</v>
      </c>
      <c r="AA30" s="57" t="e">
        <f t="shared" ca="1" si="10"/>
        <v>#VALUE!</v>
      </c>
      <c r="AB30" s="57" t="e">
        <f t="shared" ca="1" si="10"/>
        <v>#VALUE!</v>
      </c>
      <c r="AC30" s="57" t="e">
        <f t="shared" ca="1" si="10"/>
        <v>#VALUE!</v>
      </c>
      <c r="AD30" s="57" t="e">
        <f t="shared" ca="1" si="10"/>
        <v>#VALUE!</v>
      </c>
      <c r="AE30" s="57" t="e">
        <f t="shared" ca="1" si="10"/>
        <v>#VALUE!</v>
      </c>
      <c r="AF30" s="57" t="e">
        <f t="shared" ca="1" si="10"/>
        <v>#VALUE!</v>
      </c>
      <c r="AG30" s="57" t="e">
        <f t="shared" ca="1" si="10"/>
        <v>#VALUE!</v>
      </c>
      <c r="AH30" s="57" t="e">
        <f t="shared" ca="1" si="10"/>
        <v>#VALUE!</v>
      </c>
      <c r="AI30" s="57" t="e">
        <f t="shared" ca="1" si="10"/>
        <v>#VALUE!</v>
      </c>
      <c r="AJ30" s="57" t="e">
        <f t="shared" ca="1" si="10"/>
        <v>#VALUE!</v>
      </c>
      <c r="AK30" s="57" t="e">
        <f t="shared" ca="1" si="10"/>
        <v>#VALUE!</v>
      </c>
      <c r="AL30" s="57" t="e">
        <f t="shared" ca="1" si="10"/>
        <v>#VALUE!</v>
      </c>
      <c r="AM30" s="57"/>
      <c r="AN30" s="57"/>
      <c r="AO30" s="57"/>
      <c r="AP30" s="57"/>
      <c r="AQ30" s="57"/>
    </row>
    <row r="31" spans="1:43" x14ac:dyDescent="0.25">
      <c r="A31" s="105" t="s">
        <v>383</v>
      </c>
      <c r="B31" s="27"/>
      <c r="C31" s="82" t="s">
        <v>401</v>
      </c>
      <c r="D31" s="26" t="s">
        <v>153</v>
      </c>
      <c r="E31" s="108" t="str">
        <f t="shared" si="2"/>
        <v>Non-dairy cattle (calves)</v>
      </c>
      <c r="F31" s="82" t="s">
        <v>122</v>
      </c>
      <c r="G31" s="225" t="str">
        <f ca="1">IFERROR(IF(SUM($H31:AQ31)=0,"OK","Error - all years do not = 0"),"Error - check input data")</f>
        <v>Error - check input data</v>
      </c>
      <c r="H31" s="74" t="e">
        <f ca="1">(H24*H19)-H30</f>
        <v>#VALUE!</v>
      </c>
      <c r="I31" s="74" t="e">
        <f t="shared" ref="I31:AL31" ca="1" si="11">(I24*I19)-I30</f>
        <v>#VALUE!</v>
      </c>
      <c r="J31" s="74" t="e">
        <f t="shared" ca="1" si="11"/>
        <v>#VALUE!</v>
      </c>
      <c r="K31" s="74" t="e">
        <f t="shared" ca="1" si="11"/>
        <v>#VALUE!</v>
      </c>
      <c r="L31" s="74" t="e">
        <f t="shared" ca="1" si="11"/>
        <v>#VALUE!</v>
      </c>
      <c r="M31" s="74" t="e">
        <f t="shared" ca="1" si="11"/>
        <v>#VALUE!</v>
      </c>
      <c r="N31" s="74" t="e">
        <f t="shared" ca="1" si="11"/>
        <v>#VALUE!</v>
      </c>
      <c r="O31" s="74" t="e">
        <f t="shared" ca="1" si="11"/>
        <v>#VALUE!</v>
      </c>
      <c r="P31" s="74" t="e">
        <f t="shared" ca="1" si="11"/>
        <v>#VALUE!</v>
      </c>
      <c r="Q31" s="74" t="e">
        <f t="shared" ca="1" si="11"/>
        <v>#VALUE!</v>
      </c>
      <c r="R31" s="74" t="e">
        <f t="shared" ca="1" si="11"/>
        <v>#VALUE!</v>
      </c>
      <c r="S31" s="74" t="e">
        <f t="shared" ca="1" si="11"/>
        <v>#VALUE!</v>
      </c>
      <c r="T31" s="74" t="e">
        <f t="shared" ca="1" si="11"/>
        <v>#VALUE!</v>
      </c>
      <c r="U31" s="74" t="e">
        <f t="shared" ca="1" si="11"/>
        <v>#VALUE!</v>
      </c>
      <c r="V31" s="74" t="e">
        <f t="shared" ca="1" si="11"/>
        <v>#VALUE!</v>
      </c>
      <c r="W31" s="74" t="e">
        <f t="shared" ca="1" si="11"/>
        <v>#VALUE!</v>
      </c>
      <c r="X31" s="74" t="e">
        <f t="shared" ca="1" si="11"/>
        <v>#VALUE!</v>
      </c>
      <c r="Y31" s="74" t="e">
        <f t="shared" ca="1" si="11"/>
        <v>#VALUE!</v>
      </c>
      <c r="Z31" s="74" t="e">
        <f t="shared" ca="1" si="11"/>
        <v>#VALUE!</v>
      </c>
      <c r="AA31" s="74" t="e">
        <f t="shared" ca="1" si="11"/>
        <v>#VALUE!</v>
      </c>
      <c r="AB31" s="74" t="e">
        <f t="shared" ca="1" si="11"/>
        <v>#VALUE!</v>
      </c>
      <c r="AC31" s="74" t="e">
        <f t="shared" ca="1" si="11"/>
        <v>#VALUE!</v>
      </c>
      <c r="AD31" s="74" t="e">
        <f t="shared" ca="1" si="11"/>
        <v>#VALUE!</v>
      </c>
      <c r="AE31" s="74" t="e">
        <f t="shared" ca="1" si="11"/>
        <v>#VALUE!</v>
      </c>
      <c r="AF31" s="74" t="e">
        <f t="shared" ca="1" si="11"/>
        <v>#VALUE!</v>
      </c>
      <c r="AG31" s="74" t="e">
        <f t="shared" ca="1" si="11"/>
        <v>#VALUE!</v>
      </c>
      <c r="AH31" s="74" t="e">
        <f t="shared" ca="1" si="11"/>
        <v>#VALUE!</v>
      </c>
      <c r="AI31" s="74" t="e">
        <f t="shared" ca="1" si="11"/>
        <v>#VALUE!</v>
      </c>
      <c r="AJ31" s="74" t="e">
        <f t="shared" ca="1" si="11"/>
        <v>#VALUE!</v>
      </c>
      <c r="AK31" s="74" t="e">
        <f t="shared" ca="1" si="11"/>
        <v>#VALUE!</v>
      </c>
      <c r="AL31" s="74" t="e">
        <f t="shared" ca="1" si="11"/>
        <v>#VALUE!</v>
      </c>
      <c r="AM31" s="74"/>
      <c r="AN31" s="74"/>
      <c r="AO31" s="74"/>
      <c r="AP31" s="74"/>
      <c r="AQ31" s="74"/>
    </row>
    <row r="32" spans="1:43" ht="15.75" x14ac:dyDescent="0.25">
      <c r="A32" s="65" t="s">
        <v>62</v>
      </c>
      <c r="B32" s="145" t="s">
        <v>369</v>
      </c>
      <c r="C32" s="32"/>
      <c r="D32" s="32"/>
      <c r="E32" s="32"/>
      <c r="F32" s="32"/>
      <c r="G32" s="182"/>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ht="18.75" x14ac:dyDescent="0.35">
      <c r="A33" s="66" t="str">
        <f>C33&amp;"_"&amp;E33</f>
        <v>Xhouse_slurry_Non-dairy cattle (calves)</v>
      </c>
      <c r="B33" s="25" t="s">
        <v>165</v>
      </c>
      <c r="C33" s="119" t="s">
        <v>442</v>
      </c>
      <c r="D33" s="77" t="str">
        <f>VLOOKUP(A33,Parameters,4,0)</f>
        <v>-</v>
      </c>
      <c r="E33" s="46" t="str">
        <f t="shared" si="2"/>
        <v>Non-dairy cattle (calves)</v>
      </c>
      <c r="F33" s="77" t="str">
        <f>VLOOKUP(A33,Parameters,6,0)</f>
        <v>Fraction</v>
      </c>
      <c r="G33" s="223"/>
      <c r="H33" s="357" t="str">
        <f>INDEX(Parameters,MATCH($A33,Parameters!$A:$A,0),MATCH(H$3,Parameters!$8:$8,0))</f>
        <v>NE</v>
      </c>
      <c r="I33" s="357" t="str">
        <f>INDEX(Parameters,MATCH($A33,Parameters!$A:$A,0),MATCH(I$3,Parameters!$8:$8,0))</f>
        <v>NE</v>
      </c>
      <c r="J33" s="357" t="str">
        <f>INDEX(Parameters,MATCH($A33,Parameters!$A:$A,0),MATCH(J$3,Parameters!$8:$8,0))</f>
        <v>NE</v>
      </c>
      <c r="K33" s="357" t="str">
        <f>INDEX(Parameters,MATCH($A33,Parameters!$A:$A,0),MATCH(K$3,Parameters!$8:$8,0))</f>
        <v>NE</v>
      </c>
      <c r="L33" s="357" t="str">
        <f>INDEX(Parameters,MATCH($A33,Parameters!$A:$A,0),MATCH(L$3,Parameters!$8:$8,0))</f>
        <v>NE</v>
      </c>
      <c r="M33" s="357" t="str">
        <f>INDEX(Parameters,MATCH($A33,Parameters!$A:$A,0),MATCH(M$3,Parameters!$8:$8,0))</f>
        <v>NE</v>
      </c>
      <c r="N33" s="357" t="str">
        <f>INDEX(Parameters,MATCH($A33,Parameters!$A:$A,0),MATCH(N$3,Parameters!$8:$8,0))</f>
        <v>NE</v>
      </c>
      <c r="O33" s="357" t="str">
        <f>INDEX(Parameters,MATCH($A33,Parameters!$A:$A,0),MATCH(O$3,Parameters!$8:$8,0))</f>
        <v>NE</v>
      </c>
      <c r="P33" s="357" t="str">
        <f>INDEX(Parameters,MATCH($A33,Parameters!$A:$A,0),MATCH(P$3,Parameters!$8:$8,0))</f>
        <v>NE</v>
      </c>
      <c r="Q33" s="357" t="str">
        <f>INDEX(Parameters,MATCH($A33,Parameters!$A:$A,0),MATCH(Q$3,Parameters!$8:$8,0))</f>
        <v>NE</v>
      </c>
      <c r="R33" s="357" t="str">
        <f>INDEX(Parameters,MATCH($A33,Parameters!$A:$A,0),MATCH(R$3,Parameters!$8:$8,0))</f>
        <v>NE</v>
      </c>
      <c r="S33" s="357" t="str">
        <f>INDEX(Parameters,MATCH($A33,Parameters!$A:$A,0),MATCH(S$3,Parameters!$8:$8,0))</f>
        <v>NE</v>
      </c>
      <c r="T33" s="357" t="str">
        <f>INDEX(Parameters,MATCH($A33,Parameters!$A:$A,0),MATCH(T$3,Parameters!$8:$8,0))</f>
        <v>NE</v>
      </c>
      <c r="U33" s="357" t="str">
        <f>INDEX(Parameters,MATCH($A33,Parameters!$A:$A,0),MATCH(U$3,Parameters!$8:$8,0))</f>
        <v>NE</v>
      </c>
      <c r="V33" s="357" t="str">
        <f>INDEX(Parameters,MATCH($A33,Parameters!$A:$A,0),MATCH(V$3,Parameters!$8:$8,0))</f>
        <v>NE</v>
      </c>
      <c r="W33" s="357" t="str">
        <f>INDEX(Parameters,MATCH($A33,Parameters!$A:$A,0),MATCH(W$3,Parameters!$8:$8,0))</f>
        <v>NE</v>
      </c>
      <c r="X33" s="357" t="str">
        <f>INDEX(Parameters,MATCH($A33,Parameters!$A:$A,0),MATCH(X$3,Parameters!$8:$8,0))</f>
        <v>NE</v>
      </c>
      <c r="Y33" s="357" t="str">
        <f>INDEX(Parameters,MATCH($A33,Parameters!$A:$A,0),MATCH(Y$3,Parameters!$8:$8,0))</f>
        <v>NE</v>
      </c>
      <c r="Z33" s="357" t="str">
        <f>INDEX(Parameters,MATCH($A33,Parameters!$A:$A,0),MATCH(Z$3,Parameters!$8:$8,0))</f>
        <v>NE</v>
      </c>
      <c r="AA33" s="357" t="str">
        <f>INDEX(Parameters,MATCH($A33,Parameters!$A:$A,0),MATCH(AA$3,Parameters!$8:$8,0))</f>
        <v>NE</v>
      </c>
      <c r="AB33" s="357" t="str">
        <f>INDEX(Parameters,MATCH($A33,Parameters!$A:$A,0),MATCH(AB$3,Parameters!$8:$8,0))</f>
        <v>NE</v>
      </c>
      <c r="AC33" s="357" t="str">
        <f>INDEX(Parameters,MATCH($A33,Parameters!$A:$A,0),MATCH(AC$3,Parameters!$8:$8,0))</f>
        <v>NE</v>
      </c>
      <c r="AD33" s="357" t="str">
        <f>INDEX(Parameters,MATCH($A33,Parameters!$A:$A,0),MATCH(AD$3,Parameters!$8:$8,0))</f>
        <v>NE</v>
      </c>
      <c r="AE33" s="357" t="str">
        <f>INDEX(Parameters,MATCH($A33,Parameters!$A:$A,0),MATCH(AE$3,Parameters!$8:$8,0))</f>
        <v>NE</v>
      </c>
      <c r="AF33" s="357" t="str">
        <f>INDEX(Parameters,MATCH($A33,Parameters!$A:$A,0),MATCH(AF$3,Parameters!$8:$8,0))</f>
        <v>NE</v>
      </c>
      <c r="AG33" s="357" t="str">
        <f>INDEX(Parameters,MATCH($A33,Parameters!$A:$A,0),MATCH(AG$3,Parameters!$8:$8,0))</f>
        <v>NE</v>
      </c>
      <c r="AH33" s="357" t="str">
        <f>INDEX(Parameters,MATCH($A33,Parameters!$A:$A,0),MATCH(AH$3,Parameters!$8:$8,0))</f>
        <v>NE</v>
      </c>
      <c r="AI33" s="357" t="str">
        <f>INDEX(Parameters,MATCH($A33,Parameters!$A:$A,0),MATCH(AI$3,Parameters!$8:$8,0))</f>
        <v>NE</v>
      </c>
      <c r="AJ33" s="357" t="str">
        <f>INDEX(Parameters,MATCH($A33,Parameters!$A:$A,0),MATCH(AJ$3,Parameters!$8:$8,0))</f>
        <v>NE</v>
      </c>
      <c r="AK33" s="357" t="str">
        <f>INDEX(Parameters,MATCH($A33,Parameters!$A:$A,0),MATCH(AK$3,Parameters!$8:$8,0))</f>
        <v>NE</v>
      </c>
      <c r="AL33" s="357" t="str">
        <f>INDEX(Parameters,MATCH($A33,Parameters!$A:$A,0),MATCH(AL$3,Parameters!$8:$8,0))</f>
        <v>NE</v>
      </c>
      <c r="AM33" s="357"/>
      <c r="AN33" s="357"/>
      <c r="AO33" s="357"/>
      <c r="AP33" s="357"/>
      <c r="AQ33" s="357"/>
    </row>
    <row r="34" spans="1:43" ht="16.5" customHeight="1" x14ac:dyDescent="0.35">
      <c r="A34" s="89" t="s">
        <v>299</v>
      </c>
      <c r="B34" s="25" t="s">
        <v>165</v>
      </c>
      <c r="C34" s="73" t="s">
        <v>277</v>
      </c>
      <c r="D34" s="53" t="s">
        <v>153</v>
      </c>
      <c r="E34" s="46" t="str">
        <f t="shared" si="2"/>
        <v>Non-dairy cattle (calves)</v>
      </c>
      <c r="F34" s="12" t="s">
        <v>122</v>
      </c>
      <c r="G34" s="223"/>
      <c r="H34" s="58" t="e">
        <f ca="1">H29*H33</f>
        <v>#VALUE!</v>
      </c>
      <c r="I34" s="58" t="e">
        <f t="shared" ref="I34:AL34" ca="1" si="12">I29*I33</f>
        <v>#VALUE!</v>
      </c>
      <c r="J34" s="58" t="e">
        <f t="shared" ca="1" si="12"/>
        <v>#VALUE!</v>
      </c>
      <c r="K34" s="58" t="e">
        <f t="shared" ca="1" si="12"/>
        <v>#VALUE!</v>
      </c>
      <c r="L34" s="58" t="e">
        <f t="shared" ca="1" si="12"/>
        <v>#VALUE!</v>
      </c>
      <c r="M34" s="58" t="e">
        <f t="shared" ca="1" si="12"/>
        <v>#VALUE!</v>
      </c>
      <c r="N34" s="58" t="e">
        <f t="shared" ca="1" si="12"/>
        <v>#VALUE!</v>
      </c>
      <c r="O34" s="58" t="e">
        <f t="shared" ca="1" si="12"/>
        <v>#VALUE!</v>
      </c>
      <c r="P34" s="58" t="e">
        <f t="shared" ca="1" si="12"/>
        <v>#VALUE!</v>
      </c>
      <c r="Q34" s="58" t="e">
        <f t="shared" ca="1" si="12"/>
        <v>#VALUE!</v>
      </c>
      <c r="R34" s="58" t="e">
        <f t="shared" ca="1" si="12"/>
        <v>#VALUE!</v>
      </c>
      <c r="S34" s="58" t="e">
        <f t="shared" ca="1" si="12"/>
        <v>#VALUE!</v>
      </c>
      <c r="T34" s="58" t="e">
        <f t="shared" ca="1" si="12"/>
        <v>#VALUE!</v>
      </c>
      <c r="U34" s="58" t="e">
        <f t="shared" ca="1" si="12"/>
        <v>#VALUE!</v>
      </c>
      <c r="V34" s="58" t="e">
        <f t="shared" ca="1" si="12"/>
        <v>#VALUE!</v>
      </c>
      <c r="W34" s="58" t="e">
        <f t="shared" ca="1" si="12"/>
        <v>#VALUE!</v>
      </c>
      <c r="X34" s="58" t="e">
        <f t="shared" ca="1" si="12"/>
        <v>#VALUE!</v>
      </c>
      <c r="Y34" s="58" t="e">
        <f t="shared" ca="1" si="12"/>
        <v>#VALUE!</v>
      </c>
      <c r="Z34" s="58" t="e">
        <f t="shared" ca="1" si="12"/>
        <v>#VALUE!</v>
      </c>
      <c r="AA34" s="58" t="e">
        <f t="shared" ca="1" si="12"/>
        <v>#VALUE!</v>
      </c>
      <c r="AB34" s="58" t="e">
        <f t="shared" ca="1" si="12"/>
        <v>#VALUE!</v>
      </c>
      <c r="AC34" s="58" t="e">
        <f t="shared" ca="1" si="12"/>
        <v>#VALUE!</v>
      </c>
      <c r="AD34" s="58" t="e">
        <f t="shared" ca="1" si="12"/>
        <v>#VALUE!</v>
      </c>
      <c r="AE34" s="58" t="e">
        <f t="shared" ca="1" si="12"/>
        <v>#VALUE!</v>
      </c>
      <c r="AF34" s="58" t="e">
        <f t="shared" ca="1" si="12"/>
        <v>#VALUE!</v>
      </c>
      <c r="AG34" s="58" t="e">
        <f t="shared" ca="1" si="12"/>
        <v>#VALUE!</v>
      </c>
      <c r="AH34" s="58" t="e">
        <f t="shared" ca="1" si="12"/>
        <v>#VALUE!</v>
      </c>
      <c r="AI34" s="58" t="e">
        <f t="shared" ca="1" si="12"/>
        <v>#VALUE!</v>
      </c>
      <c r="AJ34" s="58" t="e">
        <f t="shared" ca="1" si="12"/>
        <v>#VALUE!</v>
      </c>
      <c r="AK34" s="58" t="e">
        <f t="shared" ca="1" si="12"/>
        <v>#VALUE!</v>
      </c>
      <c r="AL34" s="58" t="e">
        <f t="shared" ca="1" si="12"/>
        <v>#VALUE!</v>
      </c>
      <c r="AM34" s="58"/>
      <c r="AN34" s="58"/>
      <c r="AO34" s="58"/>
      <c r="AP34" s="58"/>
      <c r="AQ34" s="58"/>
    </row>
    <row r="35" spans="1:43" ht="18" x14ac:dyDescent="0.35">
      <c r="A35" s="89" t="s">
        <v>300</v>
      </c>
      <c r="B35" s="25" t="s">
        <v>165</v>
      </c>
      <c r="C35" s="73" t="s">
        <v>278</v>
      </c>
      <c r="D35" s="53" t="s">
        <v>153</v>
      </c>
      <c r="E35" s="46" t="str">
        <f t="shared" si="2"/>
        <v>Non-dairy cattle (calves)</v>
      </c>
      <c r="F35" s="12" t="s">
        <v>122</v>
      </c>
      <c r="G35" s="223"/>
      <c r="H35" s="58" t="e">
        <f ca="1">H29*(1-H33)</f>
        <v>#VALUE!</v>
      </c>
      <c r="I35" s="58" t="e">
        <f t="shared" ref="I35:AL35" ca="1" si="13">I29*(1-I33)</f>
        <v>#VALUE!</v>
      </c>
      <c r="J35" s="58" t="e">
        <f t="shared" ca="1" si="13"/>
        <v>#VALUE!</v>
      </c>
      <c r="K35" s="58" t="e">
        <f t="shared" ca="1" si="13"/>
        <v>#VALUE!</v>
      </c>
      <c r="L35" s="58" t="e">
        <f t="shared" ca="1" si="13"/>
        <v>#VALUE!</v>
      </c>
      <c r="M35" s="58" t="e">
        <f t="shared" ca="1" si="13"/>
        <v>#VALUE!</v>
      </c>
      <c r="N35" s="58" t="e">
        <f t="shared" ca="1" si="13"/>
        <v>#VALUE!</v>
      </c>
      <c r="O35" s="58" t="e">
        <f t="shared" ca="1" si="13"/>
        <v>#VALUE!</v>
      </c>
      <c r="P35" s="58" t="e">
        <f t="shared" ca="1" si="13"/>
        <v>#VALUE!</v>
      </c>
      <c r="Q35" s="58" t="e">
        <f t="shared" ca="1" si="13"/>
        <v>#VALUE!</v>
      </c>
      <c r="R35" s="58" t="e">
        <f t="shared" ca="1" si="13"/>
        <v>#VALUE!</v>
      </c>
      <c r="S35" s="58" t="e">
        <f t="shared" ca="1" si="13"/>
        <v>#VALUE!</v>
      </c>
      <c r="T35" s="58" t="e">
        <f t="shared" ca="1" si="13"/>
        <v>#VALUE!</v>
      </c>
      <c r="U35" s="58" t="e">
        <f t="shared" ca="1" si="13"/>
        <v>#VALUE!</v>
      </c>
      <c r="V35" s="58" t="e">
        <f t="shared" ca="1" si="13"/>
        <v>#VALUE!</v>
      </c>
      <c r="W35" s="58" t="e">
        <f t="shared" ca="1" si="13"/>
        <v>#VALUE!</v>
      </c>
      <c r="X35" s="58" t="e">
        <f t="shared" ca="1" si="13"/>
        <v>#VALUE!</v>
      </c>
      <c r="Y35" s="58" t="e">
        <f t="shared" ca="1" si="13"/>
        <v>#VALUE!</v>
      </c>
      <c r="Z35" s="58" t="e">
        <f t="shared" ca="1" si="13"/>
        <v>#VALUE!</v>
      </c>
      <c r="AA35" s="58" t="e">
        <f t="shared" ca="1" si="13"/>
        <v>#VALUE!</v>
      </c>
      <c r="AB35" s="58" t="e">
        <f t="shared" ca="1" si="13"/>
        <v>#VALUE!</v>
      </c>
      <c r="AC35" s="58" t="e">
        <f t="shared" ca="1" si="13"/>
        <v>#VALUE!</v>
      </c>
      <c r="AD35" s="58" t="e">
        <f t="shared" ca="1" si="13"/>
        <v>#VALUE!</v>
      </c>
      <c r="AE35" s="58" t="e">
        <f t="shared" ca="1" si="13"/>
        <v>#VALUE!</v>
      </c>
      <c r="AF35" s="58" t="e">
        <f t="shared" ca="1" si="13"/>
        <v>#VALUE!</v>
      </c>
      <c r="AG35" s="58" t="e">
        <f t="shared" ca="1" si="13"/>
        <v>#VALUE!</v>
      </c>
      <c r="AH35" s="58" t="e">
        <f t="shared" ca="1" si="13"/>
        <v>#VALUE!</v>
      </c>
      <c r="AI35" s="58" t="e">
        <f t="shared" ca="1" si="13"/>
        <v>#VALUE!</v>
      </c>
      <c r="AJ35" s="58" t="e">
        <f t="shared" ca="1" si="13"/>
        <v>#VALUE!</v>
      </c>
      <c r="AK35" s="58" t="e">
        <f t="shared" ca="1" si="13"/>
        <v>#VALUE!</v>
      </c>
      <c r="AL35" s="58" t="e">
        <f t="shared" ca="1" si="13"/>
        <v>#VALUE!</v>
      </c>
      <c r="AM35" s="58"/>
      <c r="AN35" s="58"/>
      <c r="AO35" s="58"/>
      <c r="AP35" s="58"/>
      <c r="AQ35" s="58"/>
    </row>
    <row r="36" spans="1:43" x14ac:dyDescent="0.25">
      <c r="A36" s="90"/>
      <c r="B36" s="25" t="s">
        <v>165</v>
      </c>
      <c r="C36" s="53" t="s">
        <v>384</v>
      </c>
      <c r="D36" s="25" t="s">
        <v>153</v>
      </c>
      <c r="E36" s="46" t="str">
        <f t="shared" si="2"/>
        <v>Non-dairy cattle (calves)</v>
      </c>
      <c r="F36" s="52" t="s">
        <v>122</v>
      </c>
      <c r="G36" s="223"/>
      <c r="H36" s="57" t="e">
        <f ca="1">SUM(H34:H35)</f>
        <v>#VALUE!</v>
      </c>
      <c r="I36" s="57" t="e">
        <f t="shared" ref="I36:AL36" ca="1" si="14">SUM(I34:I35)</f>
        <v>#VALUE!</v>
      </c>
      <c r="J36" s="57" t="e">
        <f t="shared" ca="1" si="14"/>
        <v>#VALUE!</v>
      </c>
      <c r="K36" s="57" t="e">
        <f t="shared" ca="1" si="14"/>
        <v>#VALUE!</v>
      </c>
      <c r="L36" s="57" t="e">
        <f t="shared" ca="1" si="14"/>
        <v>#VALUE!</v>
      </c>
      <c r="M36" s="57" t="e">
        <f t="shared" ca="1" si="14"/>
        <v>#VALUE!</v>
      </c>
      <c r="N36" s="57" t="e">
        <f t="shared" ca="1" si="14"/>
        <v>#VALUE!</v>
      </c>
      <c r="O36" s="57" t="e">
        <f t="shared" ca="1" si="14"/>
        <v>#VALUE!</v>
      </c>
      <c r="P36" s="57" t="e">
        <f t="shared" ca="1" si="14"/>
        <v>#VALUE!</v>
      </c>
      <c r="Q36" s="57" t="e">
        <f t="shared" ca="1" si="14"/>
        <v>#VALUE!</v>
      </c>
      <c r="R36" s="57" t="e">
        <f t="shared" ca="1" si="14"/>
        <v>#VALUE!</v>
      </c>
      <c r="S36" s="57" t="e">
        <f t="shared" ca="1" si="14"/>
        <v>#VALUE!</v>
      </c>
      <c r="T36" s="57" t="e">
        <f t="shared" ca="1" si="14"/>
        <v>#VALUE!</v>
      </c>
      <c r="U36" s="57" t="e">
        <f t="shared" ca="1" si="14"/>
        <v>#VALUE!</v>
      </c>
      <c r="V36" s="57" t="e">
        <f t="shared" ca="1" si="14"/>
        <v>#VALUE!</v>
      </c>
      <c r="W36" s="57" t="e">
        <f t="shared" ca="1" si="14"/>
        <v>#VALUE!</v>
      </c>
      <c r="X36" s="57" t="e">
        <f t="shared" ca="1" si="14"/>
        <v>#VALUE!</v>
      </c>
      <c r="Y36" s="57" t="e">
        <f t="shared" ca="1" si="14"/>
        <v>#VALUE!</v>
      </c>
      <c r="Z36" s="57" t="e">
        <f t="shared" ca="1" si="14"/>
        <v>#VALUE!</v>
      </c>
      <c r="AA36" s="57" t="e">
        <f t="shared" ca="1" si="14"/>
        <v>#VALUE!</v>
      </c>
      <c r="AB36" s="57" t="e">
        <f t="shared" ca="1" si="14"/>
        <v>#VALUE!</v>
      </c>
      <c r="AC36" s="57" t="e">
        <f t="shared" ca="1" si="14"/>
        <v>#VALUE!</v>
      </c>
      <c r="AD36" s="57" t="e">
        <f t="shared" ca="1" si="14"/>
        <v>#VALUE!</v>
      </c>
      <c r="AE36" s="57" t="e">
        <f t="shared" ca="1" si="14"/>
        <v>#VALUE!</v>
      </c>
      <c r="AF36" s="57" t="e">
        <f t="shared" ca="1" si="14"/>
        <v>#VALUE!</v>
      </c>
      <c r="AG36" s="57" t="e">
        <f t="shared" ca="1" si="14"/>
        <v>#VALUE!</v>
      </c>
      <c r="AH36" s="57" t="e">
        <f t="shared" ca="1" si="14"/>
        <v>#VALUE!</v>
      </c>
      <c r="AI36" s="57" t="e">
        <f t="shared" ca="1" si="14"/>
        <v>#VALUE!</v>
      </c>
      <c r="AJ36" s="57" t="e">
        <f t="shared" ca="1" si="14"/>
        <v>#VALUE!</v>
      </c>
      <c r="AK36" s="57" t="e">
        <f t="shared" ca="1" si="14"/>
        <v>#VALUE!</v>
      </c>
      <c r="AL36" s="57" t="e">
        <f t="shared" ca="1" si="14"/>
        <v>#VALUE!</v>
      </c>
      <c r="AM36" s="57"/>
      <c r="AN36" s="57"/>
      <c r="AO36" s="57"/>
      <c r="AP36" s="57"/>
      <c r="AQ36" s="57"/>
    </row>
    <row r="37" spans="1:43" x14ac:dyDescent="0.25">
      <c r="A37" s="370" t="s">
        <v>386</v>
      </c>
      <c r="B37" s="27"/>
      <c r="C37" s="82" t="s">
        <v>402</v>
      </c>
      <c r="D37" s="26" t="s">
        <v>153</v>
      </c>
      <c r="E37" s="108" t="str">
        <f t="shared" si="2"/>
        <v>Non-dairy cattle (calves)</v>
      </c>
      <c r="F37" s="82" t="s">
        <v>122</v>
      </c>
      <c r="G37" s="225" t="str">
        <f ca="1">IFERROR(IF(SUM($H37:AQ37)=0,"OK","Error - all years do not = 0"),"Error - check input data")</f>
        <v>Error - check input data</v>
      </c>
      <c r="H37" s="74" t="e">
        <f ca="1">H29-H36</f>
        <v>#VALUE!</v>
      </c>
      <c r="I37" s="74" t="e">
        <f t="shared" ref="I37:AL37" ca="1" si="15">I29-I36</f>
        <v>#VALUE!</v>
      </c>
      <c r="J37" s="74" t="e">
        <f t="shared" ca="1" si="15"/>
        <v>#VALUE!</v>
      </c>
      <c r="K37" s="74" t="e">
        <f t="shared" ca="1" si="15"/>
        <v>#VALUE!</v>
      </c>
      <c r="L37" s="74" t="e">
        <f t="shared" ca="1" si="15"/>
        <v>#VALUE!</v>
      </c>
      <c r="M37" s="74" t="e">
        <f t="shared" ca="1" si="15"/>
        <v>#VALUE!</v>
      </c>
      <c r="N37" s="74" t="e">
        <f t="shared" ca="1" si="15"/>
        <v>#VALUE!</v>
      </c>
      <c r="O37" s="74" t="e">
        <f t="shared" ca="1" si="15"/>
        <v>#VALUE!</v>
      </c>
      <c r="P37" s="74" t="e">
        <f t="shared" ca="1" si="15"/>
        <v>#VALUE!</v>
      </c>
      <c r="Q37" s="74" t="e">
        <f t="shared" ca="1" si="15"/>
        <v>#VALUE!</v>
      </c>
      <c r="R37" s="74" t="e">
        <f t="shared" ca="1" si="15"/>
        <v>#VALUE!</v>
      </c>
      <c r="S37" s="74" t="e">
        <f t="shared" ca="1" si="15"/>
        <v>#VALUE!</v>
      </c>
      <c r="T37" s="74" t="e">
        <f t="shared" ca="1" si="15"/>
        <v>#VALUE!</v>
      </c>
      <c r="U37" s="74" t="e">
        <f t="shared" ca="1" si="15"/>
        <v>#VALUE!</v>
      </c>
      <c r="V37" s="74" t="e">
        <f t="shared" ca="1" si="15"/>
        <v>#VALUE!</v>
      </c>
      <c r="W37" s="74" t="e">
        <f t="shared" ca="1" si="15"/>
        <v>#VALUE!</v>
      </c>
      <c r="X37" s="74" t="e">
        <f t="shared" ca="1" si="15"/>
        <v>#VALUE!</v>
      </c>
      <c r="Y37" s="74" t="e">
        <f t="shared" ca="1" si="15"/>
        <v>#VALUE!</v>
      </c>
      <c r="Z37" s="74" t="e">
        <f t="shared" ca="1" si="15"/>
        <v>#VALUE!</v>
      </c>
      <c r="AA37" s="74" t="e">
        <f t="shared" ca="1" si="15"/>
        <v>#VALUE!</v>
      </c>
      <c r="AB37" s="74" t="e">
        <f t="shared" ca="1" si="15"/>
        <v>#VALUE!</v>
      </c>
      <c r="AC37" s="74" t="e">
        <f t="shared" ca="1" si="15"/>
        <v>#VALUE!</v>
      </c>
      <c r="AD37" s="74" t="e">
        <f t="shared" ca="1" si="15"/>
        <v>#VALUE!</v>
      </c>
      <c r="AE37" s="74" t="e">
        <f t="shared" ca="1" si="15"/>
        <v>#VALUE!</v>
      </c>
      <c r="AF37" s="74" t="e">
        <f t="shared" ca="1" si="15"/>
        <v>#VALUE!</v>
      </c>
      <c r="AG37" s="74" t="e">
        <f t="shared" ca="1" si="15"/>
        <v>#VALUE!</v>
      </c>
      <c r="AH37" s="74" t="e">
        <f t="shared" ca="1" si="15"/>
        <v>#VALUE!</v>
      </c>
      <c r="AI37" s="74" t="e">
        <f t="shared" ca="1" si="15"/>
        <v>#VALUE!</v>
      </c>
      <c r="AJ37" s="74" t="e">
        <f t="shared" ca="1" si="15"/>
        <v>#VALUE!</v>
      </c>
      <c r="AK37" s="74" t="e">
        <f t="shared" ca="1" si="15"/>
        <v>#VALUE!</v>
      </c>
      <c r="AL37" s="74" t="e">
        <f t="shared" ca="1" si="15"/>
        <v>#VALUE!</v>
      </c>
      <c r="AM37" s="74"/>
      <c r="AN37" s="74"/>
      <c r="AO37" s="74"/>
      <c r="AP37" s="74"/>
      <c r="AQ37" s="74"/>
    </row>
    <row r="38" spans="1:43" ht="18" x14ac:dyDescent="0.35">
      <c r="A38" s="89" t="s">
        <v>301</v>
      </c>
      <c r="B38" s="25" t="s">
        <v>165</v>
      </c>
      <c r="C38" s="73" t="s">
        <v>276</v>
      </c>
      <c r="D38" s="52" t="s">
        <v>153</v>
      </c>
      <c r="E38" s="46" t="str">
        <f t="shared" si="2"/>
        <v>Non-dairy cattle (calves)</v>
      </c>
      <c r="F38" s="12" t="s">
        <v>122</v>
      </c>
      <c r="G38" s="175"/>
      <c r="H38" s="50" t="e">
        <f ca="1">H23*H33</f>
        <v>#VALUE!</v>
      </c>
      <c r="I38" s="50" t="e">
        <f t="shared" ref="I38:AL38" ca="1" si="16">I23*I33</f>
        <v>#VALUE!</v>
      </c>
      <c r="J38" s="50" t="e">
        <f t="shared" ca="1" si="16"/>
        <v>#VALUE!</v>
      </c>
      <c r="K38" s="50" t="e">
        <f t="shared" ca="1" si="16"/>
        <v>#VALUE!</v>
      </c>
      <c r="L38" s="50" t="e">
        <f t="shared" ca="1" si="16"/>
        <v>#VALUE!</v>
      </c>
      <c r="M38" s="50" t="e">
        <f t="shared" ca="1" si="16"/>
        <v>#VALUE!</v>
      </c>
      <c r="N38" s="50" t="e">
        <f t="shared" ca="1" si="16"/>
        <v>#VALUE!</v>
      </c>
      <c r="O38" s="50" t="e">
        <f t="shared" ca="1" si="16"/>
        <v>#VALUE!</v>
      </c>
      <c r="P38" s="50" t="e">
        <f t="shared" ca="1" si="16"/>
        <v>#VALUE!</v>
      </c>
      <c r="Q38" s="50" t="e">
        <f t="shared" ca="1" si="16"/>
        <v>#VALUE!</v>
      </c>
      <c r="R38" s="50" t="e">
        <f t="shared" ca="1" si="16"/>
        <v>#VALUE!</v>
      </c>
      <c r="S38" s="50" t="e">
        <f t="shared" ca="1" si="16"/>
        <v>#VALUE!</v>
      </c>
      <c r="T38" s="50" t="e">
        <f t="shared" ca="1" si="16"/>
        <v>#VALUE!</v>
      </c>
      <c r="U38" s="50" t="e">
        <f t="shared" ca="1" si="16"/>
        <v>#VALUE!</v>
      </c>
      <c r="V38" s="50" t="e">
        <f t="shared" ca="1" si="16"/>
        <v>#VALUE!</v>
      </c>
      <c r="W38" s="50" t="e">
        <f t="shared" ca="1" si="16"/>
        <v>#VALUE!</v>
      </c>
      <c r="X38" s="50" t="e">
        <f t="shared" ca="1" si="16"/>
        <v>#VALUE!</v>
      </c>
      <c r="Y38" s="50" t="e">
        <f t="shared" ca="1" si="16"/>
        <v>#VALUE!</v>
      </c>
      <c r="Z38" s="50" t="e">
        <f t="shared" ca="1" si="16"/>
        <v>#VALUE!</v>
      </c>
      <c r="AA38" s="50" t="e">
        <f t="shared" ca="1" si="16"/>
        <v>#VALUE!</v>
      </c>
      <c r="AB38" s="50" t="e">
        <f t="shared" ca="1" si="16"/>
        <v>#VALUE!</v>
      </c>
      <c r="AC38" s="50" t="e">
        <f t="shared" ca="1" si="16"/>
        <v>#VALUE!</v>
      </c>
      <c r="AD38" s="50" t="e">
        <f t="shared" ca="1" si="16"/>
        <v>#VALUE!</v>
      </c>
      <c r="AE38" s="50" t="e">
        <f t="shared" ca="1" si="16"/>
        <v>#VALUE!</v>
      </c>
      <c r="AF38" s="50" t="e">
        <f t="shared" ca="1" si="16"/>
        <v>#VALUE!</v>
      </c>
      <c r="AG38" s="50" t="e">
        <f t="shared" ca="1" si="16"/>
        <v>#VALUE!</v>
      </c>
      <c r="AH38" s="50" t="e">
        <f t="shared" ca="1" si="16"/>
        <v>#VALUE!</v>
      </c>
      <c r="AI38" s="50" t="e">
        <f t="shared" ca="1" si="16"/>
        <v>#VALUE!</v>
      </c>
      <c r="AJ38" s="50" t="e">
        <f t="shared" ca="1" si="16"/>
        <v>#VALUE!</v>
      </c>
      <c r="AK38" s="50" t="e">
        <f t="shared" ca="1" si="16"/>
        <v>#VALUE!</v>
      </c>
      <c r="AL38" s="50" t="e">
        <f t="shared" ca="1" si="16"/>
        <v>#VALUE!</v>
      </c>
      <c r="AM38" s="50"/>
      <c r="AN38" s="50"/>
      <c r="AO38" s="50"/>
      <c r="AP38" s="50"/>
      <c r="AQ38" s="50"/>
    </row>
    <row r="39" spans="1:43" ht="14.1" customHeight="1" x14ac:dyDescent="0.35">
      <c r="A39" s="89" t="s">
        <v>302</v>
      </c>
      <c r="B39" s="25" t="s">
        <v>165</v>
      </c>
      <c r="C39" s="73" t="s">
        <v>271</v>
      </c>
      <c r="D39" s="52" t="s">
        <v>153</v>
      </c>
      <c r="E39" s="46" t="str">
        <f t="shared" si="2"/>
        <v>Non-dairy cattle (calves)</v>
      </c>
      <c r="F39" s="12" t="s">
        <v>122</v>
      </c>
      <c r="G39" s="175"/>
      <c r="H39" s="50" t="e">
        <f ca="1">H23*(1-H33)</f>
        <v>#VALUE!</v>
      </c>
      <c r="I39" s="50" t="e">
        <f t="shared" ref="I39:AL39" ca="1" si="17">I23*(1-I33)</f>
        <v>#VALUE!</v>
      </c>
      <c r="J39" s="50" t="e">
        <f t="shared" ca="1" si="17"/>
        <v>#VALUE!</v>
      </c>
      <c r="K39" s="50" t="e">
        <f t="shared" ca="1" si="17"/>
        <v>#VALUE!</v>
      </c>
      <c r="L39" s="50" t="e">
        <f t="shared" ca="1" si="17"/>
        <v>#VALUE!</v>
      </c>
      <c r="M39" s="50" t="e">
        <f t="shared" ca="1" si="17"/>
        <v>#VALUE!</v>
      </c>
      <c r="N39" s="50" t="e">
        <f t="shared" ca="1" si="17"/>
        <v>#VALUE!</v>
      </c>
      <c r="O39" s="50" t="e">
        <f t="shared" ca="1" si="17"/>
        <v>#VALUE!</v>
      </c>
      <c r="P39" s="50" t="e">
        <f t="shared" ca="1" si="17"/>
        <v>#VALUE!</v>
      </c>
      <c r="Q39" s="50" t="e">
        <f t="shared" ca="1" si="17"/>
        <v>#VALUE!</v>
      </c>
      <c r="R39" s="50" t="e">
        <f t="shared" ca="1" si="17"/>
        <v>#VALUE!</v>
      </c>
      <c r="S39" s="50" t="e">
        <f t="shared" ca="1" si="17"/>
        <v>#VALUE!</v>
      </c>
      <c r="T39" s="50" t="e">
        <f t="shared" ca="1" si="17"/>
        <v>#VALUE!</v>
      </c>
      <c r="U39" s="50" t="e">
        <f t="shared" ca="1" si="17"/>
        <v>#VALUE!</v>
      </c>
      <c r="V39" s="50" t="e">
        <f t="shared" ca="1" si="17"/>
        <v>#VALUE!</v>
      </c>
      <c r="W39" s="50" t="e">
        <f t="shared" ca="1" si="17"/>
        <v>#VALUE!</v>
      </c>
      <c r="X39" s="50" t="e">
        <f t="shared" ca="1" si="17"/>
        <v>#VALUE!</v>
      </c>
      <c r="Y39" s="50" t="e">
        <f t="shared" ca="1" si="17"/>
        <v>#VALUE!</v>
      </c>
      <c r="Z39" s="50" t="e">
        <f t="shared" ca="1" si="17"/>
        <v>#VALUE!</v>
      </c>
      <c r="AA39" s="50" t="e">
        <f t="shared" ca="1" si="17"/>
        <v>#VALUE!</v>
      </c>
      <c r="AB39" s="50" t="e">
        <f t="shared" ca="1" si="17"/>
        <v>#VALUE!</v>
      </c>
      <c r="AC39" s="50" t="e">
        <f t="shared" ca="1" si="17"/>
        <v>#VALUE!</v>
      </c>
      <c r="AD39" s="50" t="e">
        <f t="shared" ca="1" si="17"/>
        <v>#VALUE!</v>
      </c>
      <c r="AE39" s="50" t="e">
        <f t="shared" ca="1" si="17"/>
        <v>#VALUE!</v>
      </c>
      <c r="AF39" s="50" t="e">
        <f t="shared" ca="1" si="17"/>
        <v>#VALUE!</v>
      </c>
      <c r="AG39" s="50" t="e">
        <f t="shared" ca="1" si="17"/>
        <v>#VALUE!</v>
      </c>
      <c r="AH39" s="50" t="e">
        <f t="shared" ca="1" si="17"/>
        <v>#VALUE!</v>
      </c>
      <c r="AI39" s="50" t="e">
        <f t="shared" ca="1" si="17"/>
        <v>#VALUE!</v>
      </c>
      <c r="AJ39" s="50" t="e">
        <f t="shared" ca="1" si="17"/>
        <v>#VALUE!</v>
      </c>
      <c r="AK39" s="50" t="e">
        <f t="shared" ca="1" si="17"/>
        <v>#VALUE!</v>
      </c>
      <c r="AL39" s="50" t="e">
        <f t="shared" ca="1" si="17"/>
        <v>#VALUE!</v>
      </c>
      <c r="AM39" s="50"/>
      <c r="AN39" s="50"/>
      <c r="AO39" s="50"/>
      <c r="AP39" s="50"/>
      <c r="AQ39" s="50"/>
    </row>
    <row r="40" spans="1:43" x14ac:dyDescent="0.25">
      <c r="A40" s="68"/>
      <c r="B40" s="25" t="s">
        <v>165</v>
      </c>
      <c r="C40" s="53" t="s">
        <v>385</v>
      </c>
      <c r="D40" s="52" t="s">
        <v>153</v>
      </c>
      <c r="E40" s="46" t="str">
        <f t="shared" si="2"/>
        <v>Non-dairy cattle (calves)</v>
      </c>
      <c r="F40" s="52" t="s">
        <v>122</v>
      </c>
      <c r="G40" s="175"/>
      <c r="H40" s="57" t="e">
        <f ca="1">SUM(H38:H39)</f>
        <v>#VALUE!</v>
      </c>
      <c r="I40" s="57" t="e">
        <f t="shared" ref="I40:AL40" ca="1" si="18">SUM(I38:I39)</f>
        <v>#VALUE!</v>
      </c>
      <c r="J40" s="57" t="e">
        <f t="shared" ca="1" si="18"/>
        <v>#VALUE!</v>
      </c>
      <c r="K40" s="57" t="e">
        <f t="shared" ca="1" si="18"/>
        <v>#VALUE!</v>
      </c>
      <c r="L40" s="57" t="e">
        <f t="shared" ca="1" si="18"/>
        <v>#VALUE!</v>
      </c>
      <c r="M40" s="57" t="e">
        <f t="shared" ca="1" si="18"/>
        <v>#VALUE!</v>
      </c>
      <c r="N40" s="57" t="e">
        <f t="shared" ca="1" si="18"/>
        <v>#VALUE!</v>
      </c>
      <c r="O40" s="57" t="e">
        <f t="shared" ca="1" si="18"/>
        <v>#VALUE!</v>
      </c>
      <c r="P40" s="57" t="e">
        <f t="shared" ca="1" si="18"/>
        <v>#VALUE!</v>
      </c>
      <c r="Q40" s="57" t="e">
        <f t="shared" ca="1" si="18"/>
        <v>#VALUE!</v>
      </c>
      <c r="R40" s="57" t="e">
        <f t="shared" ca="1" si="18"/>
        <v>#VALUE!</v>
      </c>
      <c r="S40" s="57" t="e">
        <f t="shared" ca="1" si="18"/>
        <v>#VALUE!</v>
      </c>
      <c r="T40" s="57" t="e">
        <f t="shared" ca="1" si="18"/>
        <v>#VALUE!</v>
      </c>
      <c r="U40" s="57" t="e">
        <f t="shared" ca="1" si="18"/>
        <v>#VALUE!</v>
      </c>
      <c r="V40" s="57" t="e">
        <f t="shared" ca="1" si="18"/>
        <v>#VALUE!</v>
      </c>
      <c r="W40" s="57" t="e">
        <f t="shared" ca="1" si="18"/>
        <v>#VALUE!</v>
      </c>
      <c r="X40" s="57" t="e">
        <f t="shared" ca="1" si="18"/>
        <v>#VALUE!</v>
      </c>
      <c r="Y40" s="57" t="e">
        <f t="shared" ca="1" si="18"/>
        <v>#VALUE!</v>
      </c>
      <c r="Z40" s="57" t="e">
        <f t="shared" ca="1" si="18"/>
        <v>#VALUE!</v>
      </c>
      <c r="AA40" s="57" t="e">
        <f t="shared" ca="1" si="18"/>
        <v>#VALUE!</v>
      </c>
      <c r="AB40" s="57" t="e">
        <f t="shared" ca="1" si="18"/>
        <v>#VALUE!</v>
      </c>
      <c r="AC40" s="57" t="e">
        <f t="shared" ca="1" si="18"/>
        <v>#VALUE!</v>
      </c>
      <c r="AD40" s="57" t="e">
        <f t="shared" ca="1" si="18"/>
        <v>#VALUE!</v>
      </c>
      <c r="AE40" s="57" t="e">
        <f t="shared" ca="1" si="18"/>
        <v>#VALUE!</v>
      </c>
      <c r="AF40" s="57" t="e">
        <f t="shared" ca="1" si="18"/>
        <v>#VALUE!</v>
      </c>
      <c r="AG40" s="57" t="e">
        <f t="shared" ca="1" si="18"/>
        <v>#VALUE!</v>
      </c>
      <c r="AH40" s="57" t="e">
        <f t="shared" ca="1" si="18"/>
        <v>#VALUE!</v>
      </c>
      <c r="AI40" s="57" t="e">
        <f t="shared" ca="1" si="18"/>
        <v>#VALUE!</v>
      </c>
      <c r="AJ40" s="57" t="e">
        <f t="shared" ca="1" si="18"/>
        <v>#VALUE!</v>
      </c>
      <c r="AK40" s="57" t="e">
        <f t="shared" ca="1" si="18"/>
        <v>#VALUE!</v>
      </c>
      <c r="AL40" s="57" t="e">
        <f t="shared" ca="1" si="18"/>
        <v>#VALUE!</v>
      </c>
      <c r="AM40" s="57"/>
      <c r="AN40" s="57"/>
      <c r="AO40" s="57"/>
      <c r="AP40" s="57"/>
      <c r="AQ40" s="57"/>
    </row>
    <row r="41" spans="1:43" x14ac:dyDescent="0.25">
      <c r="A41" s="105" t="s">
        <v>387</v>
      </c>
      <c r="B41" s="27"/>
      <c r="C41" s="82" t="s">
        <v>403</v>
      </c>
      <c r="D41" s="26" t="s">
        <v>153</v>
      </c>
      <c r="E41" s="108" t="str">
        <f t="shared" si="2"/>
        <v>Non-dairy cattle (calves)</v>
      </c>
      <c r="F41" s="82" t="s">
        <v>122</v>
      </c>
      <c r="G41" s="225" t="str">
        <f ca="1">IFERROR(IF(SUM($H41:AQ41)=0,"OK","Error - all years do not = 0"),"Error - check input data")</f>
        <v>Error - check input data</v>
      </c>
      <c r="H41" s="74" t="e">
        <f ca="1">H23-H40</f>
        <v>#VALUE!</v>
      </c>
      <c r="I41" s="74" t="e">
        <f t="shared" ref="I41:AL41" ca="1" si="19">I23-I40</f>
        <v>#VALUE!</v>
      </c>
      <c r="J41" s="74" t="e">
        <f t="shared" ca="1" si="19"/>
        <v>#VALUE!</v>
      </c>
      <c r="K41" s="74" t="e">
        <f t="shared" ca="1" si="19"/>
        <v>#VALUE!</v>
      </c>
      <c r="L41" s="74" t="e">
        <f t="shared" ca="1" si="19"/>
        <v>#VALUE!</v>
      </c>
      <c r="M41" s="74" t="e">
        <f t="shared" ca="1" si="19"/>
        <v>#VALUE!</v>
      </c>
      <c r="N41" s="74" t="e">
        <f t="shared" ca="1" si="19"/>
        <v>#VALUE!</v>
      </c>
      <c r="O41" s="74" t="e">
        <f t="shared" ca="1" si="19"/>
        <v>#VALUE!</v>
      </c>
      <c r="P41" s="74" t="e">
        <f t="shared" ca="1" si="19"/>
        <v>#VALUE!</v>
      </c>
      <c r="Q41" s="74" t="e">
        <f t="shared" ca="1" si="19"/>
        <v>#VALUE!</v>
      </c>
      <c r="R41" s="74" t="e">
        <f t="shared" ca="1" si="19"/>
        <v>#VALUE!</v>
      </c>
      <c r="S41" s="74" t="e">
        <f t="shared" ca="1" si="19"/>
        <v>#VALUE!</v>
      </c>
      <c r="T41" s="74" t="e">
        <f t="shared" ca="1" si="19"/>
        <v>#VALUE!</v>
      </c>
      <c r="U41" s="74" t="e">
        <f t="shared" ca="1" si="19"/>
        <v>#VALUE!</v>
      </c>
      <c r="V41" s="74" t="e">
        <f t="shared" ca="1" si="19"/>
        <v>#VALUE!</v>
      </c>
      <c r="W41" s="74" t="e">
        <f t="shared" ca="1" si="19"/>
        <v>#VALUE!</v>
      </c>
      <c r="X41" s="74" t="e">
        <f t="shared" ca="1" si="19"/>
        <v>#VALUE!</v>
      </c>
      <c r="Y41" s="74" t="e">
        <f t="shared" ca="1" si="19"/>
        <v>#VALUE!</v>
      </c>
      <c r="Z41" s="74" t="e">
        <f t="shared" ca="1" si="19"/>
        <v>#VALUE!</v>
      </c>
      <c r="AA41" s="74" t="e">
        <f t="shared" ca="1" si="19"/>
        <v>#VALUE!</v>
      </c>
      <c r="AB41" s="74" t="e">
        <f t="shared" ca="1" si="19"/>
        <v>#VALUE!</v>
      </c>
      <c r="AC41" s="74" t="e">
        <f t="shared" ca="1" si="19"/>
        <v>#VALUE!</v>
      </c>
      <c r="AD41" s="74" t="e">
        <f t="shared" ca="1" si="19"/>
        <v>#VALUE!</v>
      </c>
      <c r="AE41" s="74" t="e">
        <f t="shared" ca="1" si="19"/>
        <v>#VALUE!</v>
      </c>
      <c r="AF41" s="74" t="e">
        <f t="shared" ca="1" si="19"/>
        <v>#VALUE!</v>
      </c>
      <c r="AG41" s="74" t="e">
        <f t="shared" ca="1" si="19"/>
        <v>#VALUE!</v>
      </c>
      <c r="AH41" s="74" t="e">
        <f t="shared" ca="1" si="19"/>
        <v>#VALUE!</v>
      </c>
      <c r="AI41" s="74" t="e">
        <f t="shared" ca="1" si="19"/>
        <v>#VALUE!</v>
      </c>
      <c r="AJ41" s="74" t="e">
        <f t="shared" ca="1" si="19"/>
        <v>#VALUE!</v>
      </c>
      <c r="AK41" s="74" t="e">
        <f t="shared" ca="1" si="19"/>
        <v>#VALUE!</v>
      </c>
      <c r="AL41" s="74" t="e">
        <f t="shared" ca="1" si="19"/>
        <v>#VALUE!</v>
      </c>
      <c r="AM41" s="74"/>
      <c r="AN41" s="74"/>
      <c r="AO41" s="74"/>
      <c r="AP41" s="74"/>
      <c r="AQ41" s="74"/>
    </row>
    <row r="42" spans="1:43" ht="15.75" x14ac:dyDescent="0.25">
      <c r="A42" s="65" t="s">
        <v>63</v>
      </c>
      <c r="B42" s="145" t="s">
        <v>273</v>
      </c>
      <c r="C42" s="32"/>
      <c r="D42" s="32"/>
      <c r="E42" s="32"/>
      <c r="F42" s="32"/>
      <c r="G42" s="182"/>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x14ac:dyDescent="0.25">
      <c r="A43" s="66" t="str">
        <f t="shared" ref="A43:A45" si="20">C43&amp;"_"&amp;E43</f>
        <v>EF_NH3_house_slurry_Non-dairy cattle (calves)</v>
      </c>
      <c r="B43" s="25" t="s">
        <v>165</v>
      </c>
      <c r="C43" s="2" t="s">
        <v>178</v>
      </c>
      <c r="D43" s="77" t="str">
        <f ca="1">VLOOKUP(A43,Parameters,4,0)</f>
        <v>NH3-N</v>
      </c>
      <c r="E43" s="46" t="str">
        <f t="shared" si="2"/>
        <v>Non-dairy cattle (calves)</v>
      </c>
      <c r="F43" s="77" t="str">
        <f ca="1">VLOOKUP(A43,Parameters,6,0)</f>
        <v>Fraction TAN</v>
      </c>
      <c r="G43" s="175"/>
      <c r="H43" s="14">
        <f ca="1">INDEX(Parameters,MATCH($A43,Parameters!$A:$A,0),MATCH(H$3,Parameters!$8:$8,0))</f>
        <v>0.24</v>
      </c>
      <c r="I43" s="14">
        <f ca="1">INDEX(Parameters,MATCH($A43,Parameters!$A:$A,0),MATCH(I$3,Parameters!$8:$8,0))</f>
        <v>0.24</v>
      </c>
      <c r="J43" s="14">
        <f ca="1">INDEX(Parameters,MATCH($A43,Parameters!$A:$A,0),MATCH(J$3,Parameters!$8:$8,0))</f>
        <v>0.24</v>
      </c>
      <c r="K43" s="14">
        <f ca="1">INDEX(Parameters,MATCH($A43,Parameters!$A:$A,0),MATCH(K$3,Parameters!$8:$8,0))</f>
        <v>0.24</v>
      </c>
      <c r="L43" s="14">
        <f ca="1">INDEX(Parameters,MATCH($A43,Parameters!$A:$A,0),MATCH(L$3,Parameters!$8:$8,0))</f>
        <v>0.24</v>
      </c>
      <c r="M43" s="14">
        <f ca="1">INDEX(Parameters,MATCH($A43,Parameters!$A:$A,0),MATCH(M$3,Parameters!$8:$8,0))</f>
        <v>0.24</v>
      </c>
      <c r="N43" s="14">
        <f ca="1">INDEX(Parameters,MATCH($A43,Parameters!$A:$A,0),MATCH(N$3,Parameters!$8:$8,0))</f>
        <v>0.24</v>
      </c>
      <c r="O43" s="14">
        <f ca="1">INDEX(Parameters,MATCH($A43,Parameters!$A:$A,0),MATCH(O$3,Parameters!$8:$8,0))</f>
        <v>0.24</v>
      </c>
      <c r="P43" s="14">
        <f ca="1">INDEX(Parameters,MATCH($A43,Parameters!$A:$A,0),MATCH(P$3,Parameters!$8:$8,0))</f>
        <v>0.24</v>
      </c>
      <c r="Q43" s="14">
        <f ca="1">INDEX(Parameters,MATCH($A43,Parameters!$A:$A,0),MATCH(Q$3,Parameters!$8:$8,0))</f>
        <v>0.24</v>
      </c>
      <c r="R43" s="14">
        <f ca="1">INDEX(Parameters,MATCH($A43,Parameters!$A:$A,0),MATCH(R$3,Parameters!$8:$8,0))</f>
        <v>0.24</v>
      </c>
      <c r="S43" s="14">
        <f ca="1">INDEX(Parameters,MATCH($A43,Parameters!$A:$A,0),MATCH(S$3,Parameters!$8:$8,0))</f>
        <v>0.24</v>
      </c>
      <c r="T43" s="14">
        <f ca="1">INDEX(Parameters,MATCH($A43,Parameters!$A:$A,0),MATCH(T$3,Parameters!$8:$8,0))</f>
        <v>0.24</v>
      </c>
      <c r="U43" s="14">
        <f ca="1">INDEX(Parameters,MATCH($A43,Parameters!$A:$A,0),MATCH(U$3,Parameters!$8:$8,0))</f>
        <v>0.24</v>
      </c>
      <c r="V43" s="14">
        <f ca="1">INDEX(Parameters,MATCH($A43,Parameters!$A:$A,0),MATCH(V$3,Parameters!$8:$8,0))</f>
        <v>0.24</v>
      </c>
      <c r="W43" s="14">
        <f ca="1">INDEX(Parameters,MATCH($A43,Parameters!$A:$A,0),MATCH(W$3,Parameters!$8:$8,0))</f>
        <v>0.24</v>
      </c>
      <c r="X43" s="14">
        <f ca="1">INDEX(Parameters,MATCH($A43,Parameters!$A:$A,0),MATCH(X$3,Parameters!$8:$8,0))</f>
        <v>0.24</v>
      </c>
      <c r="Y43" s="14">
        <f ca="1">INDEX(Parameters,MATCH($A43,Parameters!$A:$A,0),MATCH(Y$3,Parameters!$8:$8,0))</f>
        <v>0.24</v>
      </c>
      <c r="Z43" s="14">
        <f ca="1">INDEX(Parameters,MATCH($A43,Parameters!$A:$A,0),MATCH(Z$3,Parameters!$8:$8,0))</f>
        <v>0.24</v>
      </c>
      <c r="AA43" s="14">
        <f ca="1">INDEX(Parameters,MATCH($A43,Parameters!$A:$A,0),MATCH(AA$3,Parameters!$8:$8,0))</f>
        <v>0.24</v>
      </c>
      <c r="AB43" s="14">
        <f ca="1">INDEX(Parameters,MATCH($A43,Parameters!$A:$A,0),MATCH(AB$3,Parameters!$8:$8,0))</f>
        <v>0.24</v>
      </c>
      <c r="AC43" s="14">
        <f ca="1">INDEX(Parameters,MATCH($A43,Parameters!$A:$A,0),MATCH(AC$3,Parameters!$8:$8,0))</f>
        <v>0.24</v>
      </c>
      <c r="AD43" s="14">
        <f ca="1">INDEX(Parameters,MATCH($A43,Parameters!$A:$A,0),MATCH(AD$3,Parameters!$8:$8,0))</f>
        <v>0.24</v>
      </c>
      <c r="AE43" s="14">
        <f ca="1">INDEX(Parameters,MATCH($A43,Parameters!$A:$A,0),MATCH(AE$3,Parameters!$8:$8,0))</f>
        <v>0.24</v>
      </c>
      <c r="AF43" s="14">
        <f ca="1">INDEX(Parameters,MATCH($A43,Parameters!$A:$A,0),MATCH(AF$3,Parameters!$8:$8,0))</f>
        <v>0.24</v>
      </c>
      <c r="AG43" s="14">
        <f ca="1">INDEX(Parameters,MATCH($A43,Parameters!$A:$A,0),MATCH(AG$3,Parameters!$8:$8,0))</f>
        <v>0.24</v>
      </c>
      <c r="AH43" s="14">
        <f ca="1">INDEX(Parameters,MATCH($A43,Parameters!$A:$A,0),MATCH(AH$3,Parameters!$8:$8,0))</f>
        <v>0.24</v>
      </c>
      <c r="AI43" s="14">
        <f ca="1">INDEX(Parameters,MATCH($A43,Parameters!$A:$A,0),MATCH(AI$3,Parameters!$8:$8,0))</f>
        <v>0.24</v>
      </c>
      <c r="AJ43" s="14">
        <f ca="1">INDEX(Parameters,MATCH($A43,Parameters!$A:$A,0),MATCH(AJ$3,Parameters!$8:$8,0))</f>
        <v>0.24</v>
      </c>
      <c r="AK43" s="14">
        <f ca="1">INDEX(Parameters,MATCH($A43,Parameters!$A:$A,0),MATCH(AK$3,Parameters!$8:$8,0))</f>
        <v>0.24</v>
      </c>
      <c r="AL43" s="14">
        <f ca="1">INDEX(Parameters,MATCH($A43,Parameters!$A:$A,0),MATCH(AL$3,Parameters!$8:$8,0))</f>
        <v>0.24</v>
      </c>
      <c r="AM43" s="14"/>
      <c r="AN43" s="14"/>
      <c r="AO43" s="14"/>
      <c r="AP43" s="14"/>
      <c r="AQ43" s="14"/>
    </row>
    <row r="44" spans="1:43" x14ac:dyDescent="0.25">
      <c r="A44" s="66" t="str">
        <f t="shared" si="20"/>
        <v>EF_NH3_house_solid_Non-dairy cattle (calves)</v>
      </c>
      <c r="B44" s="25" t="s">
        <v>165</v>
      </c>
      <c r="C44" s="2" t="s">
        <v>177</v>
      </c>
      <c r="D44" s="77" t="str">
        <f ca="1">VLOOKUP(A44,Parameters,4,0)</f>
        <v>NH3-N</v>
      </c>
      <c r="E44" s="46" t="str">
        <f t="shared" si="2"/>
        <v>Non-dairy cattle (calves)</v>
      </c>
      <c r="F44" s="77" t="str">
        <f ca="1">VLOOKUP(A44,Parameters,6,0)</f>
        <v>Fraction TAN</v>
      </c>
      <c r="G44" s="175"/>
      <c r="H44" s="14">
        <f ca="1">INDEX(Parameters,MATCH($A44,Parameters!$A:$A,0),MATCH(H$3,Parameters!$8:$8,0))</f>
        <v>0.08</v>
      </c>
      <c r="I44" s="14">
        <f ca="1">INDEX(Parameters,MATCH($A44,Parameters!$A:$A,0),MATCH(I$3,Parameters!$8:$8,0))</f>
        <v>0.08</v>
      </c>
      <c r="J44" s="14">
        <f ca="1">INDEX(Parameters,MATCH($A44,Parameters!$A:$A,0),MATCH(J$3,Parameters!$8:$8,0))</f>
        <v>0.08</v>
      </c>
      <c r="K44" s="14">
        <f ca="1">INDEX(Parameters,MATCH($A44,Parameters!$A:$A,0),MATCH(K$3,Parameters!$8:$8,0))</f>
        <v>0.08</v>
      </c>
      <c r="L44" s="14">
        <f ca="1">INDEX(Parameters,MATCH($A44,Parameters!$A:$A,0),MATCH(L$3,Parameters!$8:$8,0))</f>
        <v>0.08</v>
      </c>
      <c r="M44" s="14">
        <f ca="1">INDEX(Parameters,MATCH($A44,Parameters!$A:$A,0),MATCH(M$3,Parameters!$8:$8,0))</f>
        <v>0.08</v>
      </c>
      <c r="N44" s="14">
        <f ca="1">INDEX(Parameters,MATCH($A44,Parameters!$A:$A,0),MATCH(N$3,Parameters!$8:$8,0))</f>
        <v>0.08</v>
      </c>
      <c r="O44" s="14">
        <f ca="1">INDEX(Parameters,MATCH($A44,Parameters!$A:$A,0),MATCH(O$3,Parameters!$8:$8,0))</f>
        <v>0.08</v>
      </c>
      <c r="P44" s="14">
        <f ca="1">INDEX(Parameters,MATCH($A44,Parameters!$A:$A,0),MATCH(P$3,Parameters!$8:$8,0))</f>
        <v>0.08</v>
      </c>
      <c r="Q44" s="14">
        <f ca="1">INDEX(Parameters,MATCH($A44,Parameters!$A:$A,0),MATCH(Q$3,Parameters!$8:$8,0))</f>
        <v>0.08</v>
      </c>
      <c r="R44" s="14">
        <f ca="1">INDEX(Parameters,MATCH($A44,Parameters!$A:$A,0),MATCH(R$3,Parameters!$8:$8,0))</f>
        <v>0.08</v>
      </c>
      <c r="S44" s="14">
        <f ca="1">INDEX(Parameters,MATCH($A44,Parameters!$A:$A,0),MATCH(S$3,Parameters!$8:$8,0))</f>
        <v>0.08</v>
      </c>
      <c r="T44" s="14">
        <f ca="1">INDEX(Parameters,MATCH($A44,Parameters!$A:$A,0),MATCH(T$3,Parameters!$8:$8,0))</f>
        <v>0.08</v>
      </c>
      <c r="U44" s="14">
        <f ca="1">INDEX(Parameters,MATCH($A44,Parameters!$A:$A,0),MATCH(U$3,Parameters!$8:$8,0))</f>
        <v>0.08</v>
      </c>
      <c r="V44" s="14">
        <f ca="1">INDEX(Parameters,MATCH($A44,Parameters!$A:$A,0),MATCH(V$3,Parameters!$8:$8,0))</f>
        <v>0.08</v>
      </c>
      <c r="W44" s="14">
        <f ca="1">INDEX(Parameters,MATCH($A44,Parameters!$A:$A,0),MATCH(W$3,Parameters!$8:$8,0))</f>
        <v>0.08</v>
      </c>
      <c r="X44" s="14">
        <f ca="1">INDEX(Parameters,MATCH($A44,Parameters!$A:$A,0),MATCH(X$3,Parameters!$8:$8,0))</f>
        <v>0.08</v>
      </c>
      <c r="Y44" s="14">
        <f ca="1">INDEX(Parameters,MATCH($A44,Parameters!$A:$A,0),MATCH(Y$3,Parameters!$8:$8,0))</f>
        <v>0.08</v>
      </c>
      <c r="Z44" s="14">
        <f ca="1">INDEX(Parameters,MATCH($A44,Parameters!$A:$A,0),MATCH(Z$3,Parameters!$8:$8,0))</f>
        <v>0.08</v>
      </c>
      <c r="AA44" s="14">
        <f ca="1">INDEX(Parameters,MATCH($A44,Parameters!$A:$A,0),MATCH(AA$3,Parameters!$8:$8,0))</f>
        <v>0.08</v>
      </c>
      <c r="AB44" s="14">
        <f ca="1">INDEX(Parameters,MATCH($A44,Parameters!$A:$A,0),MATCH(AB$3,Parameters!$8:$8,0))</f>
        <v>0.08</v>
      </c>
      <c r="AC44" s="14">
        <f ca="1">INDEX(Parameters,MATCH($A44,Parameters!$A:$A,0),MATCH(AC$3,Parameters!$8:$8,0))</f>
        <v>0.08</v>
      </c>
      <c r="AD44" s="14">
        <f ca="1">INDEX(Parameters,MATCH($A44,Parameters!$A:$A,0),MATCH(AD$3,Parameters!$8:$8,0))</f>
        <v>0.08</v>
      </c>
      <c r="AE44" s="14">
        <f ca="1">INDEX(Parameters,MATCH($A44,Parameters!$A:$A,0),MATCH(AE$3,Parameters!$8:$8,0))</f>
        <v>0.08</v>
      </c>
      <c r="AF44" s="14">
        <f ca="1">INDEX(Parameters,MATCH($A44,Parameters!$A:$A,0),MATCH(AF$3,Parameters!$8:$8,0))</f>
        <v>0.08</v>
      </c>
      <c r="AG44" s="14">
        <f ca="1">INDEX(Parameters,MATCH($A44,Parameters!$A:$A,0),MATCH(AG$3,Parameters!$8:$8,0))</f>
        <v>0.08</v>
      </c>
      <c r="AH44" s="14">
        <f ca="1">INDEX(Parameters,MATCH($A44,Parameters!$A:$A,0),MATCH(AH$3,Parameters!$8:$8,0))</f>
        <v>0.08</v>
      </c>
      <c r="AI44" s="14">
        <f ca="1">INDEX(Parameters,MATCH($A44,Parameters!$A:$A,0),MATCH(AI$3,Parameters!$8:$8,0))</f>
        <v>0.08</v>
      </c>
      <c r="AJ44" s="14">
        <f ca="1">INDEX(Parameters,MATCH($A44,Parameters!$A:$A,0),MATCH(AJ$3,Parameters!$8:$8,0))</f>
        <v>0.08</v>
      </c>
      <c r="AK44" s="14">
        <f ca="1">INDEX(Parameters,MATCH($A44,Parameters!$A:$A,0),MATCH(AK$3,Parameters!$8:$8,0))</f>
        <v>0.08</v>
      </c>
      <c r="AL44" s="14">
        <f ca="1">INDEX(Parameters,MATCH($A44,Parameters!$A:$A,0),MATCH(AL$3,Parameters!$8:$8,0))</f>
        <v>0.08</v>
      </c>
      <c r="AM44" s="14"/>
      <c r="AN44" s="14"/>
      <c r="AO44" s="14"/>
      <c r="AP44" s="14"/>
      <c r="AQ44" s="14"/>
    </row>
    <row r="45" spans="1:43" x14ac:dyDescent="0.25">
      <c r="A45" s="66" t="str">
        <f t="shared" si="20"/>
        <v>EF_NH3_yard_Non-dairy cattle (calves)</v>
      </c>
      <c r="B45" s="25" t="s">
        <v>165</v>
      </c>
      <c r="C45" s="2" t="s">
        <v>487</v>
      </c>
      <c r="D45" s="77" t="str">
        <f ca="1">VLOOKUP(A45,Parameters,4,0)</f>
        <v>NH3-N</v>
      </c>
      <c r="E45" s="46" t="str">
        <f t="shared" si="2"/>
        <v>Non-dairy cattle (calves)</v>
      </c>
      <c r="F45" s="77" t="str">
        <f ca="1">VLOOKUP(A45,Parameters,6,0)</f>
        <v>Fraction TAN</v>
      </c>
      <c r="G45" s="215"/>
      <c r="H45" s="14">
        <f ca="1">INDEX(Parameters,MATCH($A45,Parameters!$A:$A,0),MATCH(H$3,Parameters!$8:$8,0))</f>
        <v>0.53</v>
      </c>
      <c r="I45" s="14">
        <f ca="1">INDEX(Parameters,MATCH($A45,Parameters!$A:$A,0),MATCH(I$3,Parameters!$8:$8,0))</f>
        <v>0.53</v>
      </c>
      <c r="J45" s="14">
        <f ca="1">INDEX(Parameters,MATCH($A45,Parameters!$A:$A,0),MATCH(J$3,Parameters!$8:$8,0))</f>
        <v>0.53</v>
      </c>
      <c r="K45" s="14">
        <f ca="1">INDEX(Parameters,MATCH($A45,Parameters!$A:$A,0),MATCH(K$3,Parameters!$8:$8,0))</f>
        <v>0.53</v>
      </c>
      <c r="L45" s="14">
        <f ca="1">INDEX(Parameters,MATCH($A45,Parameters!$A:$A,0),MATCH(L$3,Parameters!$8:$8,0))</f>
        <v>0.53</v>
      </c>
      <c r="M45" s="14">
        <f ca="1">INDEX(Parameters,MATCH($A45,Parameters!$A:$A,0),MATCH(M$3,Parameters!$8:$8,0))</f>
        <v>0.53</v>
      </c>
      <c r="N45" s="14">
        <f ca="1">INDEX(Parameters,MATCH($A45,Parameters!$A:$A,0),MATCH(N$3,Parameters!$8:$8,0))</f>
        <v>0.53</v>
      </c>
      <c r="O45" s="14">
        <f ca="1">INDEX(Parameters,MATCH($A45,Parameters!$A:$A,0),MATCH(O$3,Parameters!$8:$8,0))</f>
        <v>0.53</v>
      </c>
      <c r="P45" s="14">
        <f ca="1">INDEX(Parameters,MATCH($A45,Parameters!$A:$A,0),MATCH(P$3,Parameters!$8:$8,0))</f>
        <v>0.53</v>
      </c>
      <c r="Q45" s="14">
        <f ca="1">INDEX(Parameters,MATCH($A45,Parameters!$A:$A,0),MATCH(Q$3,Parameters!$8:$8,0))</f>
        <v>0.53</v>
      </c>
      <c r="R45" s="14">
        <f ca="1">INDEX(Parameters,MATCH($A45,Parameters!$A:$A,0),MATCH(R$3,Parameters!$8:$8,0))</f>
        <v>0.53</v>
      </c>
      <c r="S45" s="14">
        <f ca="1">INDEX(Parameters,MATCH($A45,Parameters!$A:$A,0),MATCH(S$3,Parameters!$8:$8,0))</f>
        <v>0.53</v>
      </c>
      <c r="T45" s="14">
        <f ca="1">INDEX(Parameters,MATCH($A45,Parameters!$A:$A,0),MATCH(T$3,Parameters!$8:$8,0))</f>
        <v>0.53</v>
      </c>
      <c r="U45" s="14">
        <f ca="1">INDEX(Parameters,MATCH($A45,Parameters!$A:$A,0),MATCH(U$3,Parameters!$8:$8,0))</f>
        <v>0.53</v>
      </c>
      <c r="V45" s="14">
        <f ca="1">INDEX(Parameters,MATCH($A45,Parameters!$A:$A,0),MATCH(V$3,Parameters!$8:$8,0))</f>
        <v>0.53</v>
      </c>
      <c r="W45" s="14">
        <f ca="1">INDEX(Parameters,MATCH($A45,Parameters!$A:$A,0),MATCH(W$3,Parameters!$8:$8,0))</f>
        <v>0.53</v>
      </c>
      <c r="X45" s="14">
        <f ca="1">INDEX(Parameters,MATCH($A45,Parameters!$A:$A,0),MATCH(X$3,Parameters!$8:$8,0))</f>
        <v>0.53</v>
      </c>
      <c r="Y45" s="14">
        <f ca="1">INDEX(Parameters,MATCH($A45,Parameters!$A:$A,0),MATCH(Y$3,Parameters!$8:$8,0))</f>
        <v>0.53</v>
      </c>
      <c r="Z45" s="14">
        <f ca="1">INDEX(Parameters,MATCH($A45,Parameters!$A:$A,0),MATCH(Z$3,Parameters!$8:$8,0))</f>
        <v>0.53</v>
      </c>
      <c r="AA45" s="14">
        <f ca="1">INDEX(Parameters,MATCH($A45,Parameters!$A:$A,0),MATCH(AA$3,Parameters!$8:$8,0))</f>
        <v>0.53</v>
      </c>
      <c r="AB45" s="14">
        <f ca="1">INDEX(Parameters,MATCH($A45,Parameters!$A:$A,0),MATCH(AB$3,Parameters!$8:$8,0))</f>
        <v>0.53</v>
      </c>
      <c r="AC45" s="14">
        <f ca="1">INDEX(Parameters,MATCH($A45,Parameters!$A:$A,0),MATCH(AC$3,Parameters!$8:$8,0))</f>
        <v>0.53</v>
      </c>
      <c r="AD45" s="14">
        <f ca="1">INDEX(Parameters,MATCH($A45,Parameters!$A:$A,0),MATCH(AD$3,Parameters!$8:$8,0))</f>
        <v>0.53</v>
      </c>
      <c r="AE45" s="14">
        <f ca="1">INDEX(Parameters,MATCH($A45,Parameters!$A:$A,0),MATCH(AE$3,Parameters!$8:$8,0))</f>
        <v>0.53</v>
      </c>
      <c r="AF45" s="14">
        <f ca="1">INDEX(Parameters,MATCH($A45,Parameters!$A:$A,0),MATCH(AF$3,Parameters!$8:$8,0))</f>
        <v>0.53</v>
      </c>
      <c r="AG45" s="14">
        <f ca="1">INDEX(Parameters,MATCH($A45,Parameters!$A:$A,0),MATCH(AG$3,Parameters!$8:$8,0))</f>
        <v>0.53</v>
      </c>
      <c r="AH45" s="14">
        <f ca="1">INDEX(Parameters,MATCH($A45,Parameters!$A:$A,0),MATCH(AH$3,Parameters!$8:$8,0))</f>
        <v>0.53</v>
      </c>
      <c r="AI45" s="14">
        <f ca="1">INDEX(Parameters,MATCH($A45,Parameters!$A:$A,0),MATCH(AI$3,Parameters!$8:$8,0))</f>
        <v>0.53</v>
      </c>
      <c r="AJ45" s="14">
        <f ca="1">INDEX(Parameters,MATCH($A45,Parameters!$A:$A,0),MATCH(AJ$3,Parameters!$8:$8,0))</f>
        <v>0.53</v>
      </c>
      <c r="AK45" s="14">
        <f ca="1">INDEX(Parameters,MATCH($A45,Parameters!$A:$A,0),MATCH(AK$3,Parameters!$8:$8,0))</f>
        <v>0.53</v>
      </c>
      <c r="AL45" s="14">
        <f ca="1">INDEX(Parameters,MATCH($A45,Parameters!$A:$A,0),MATCH(AL$3,Parameters!$8:$8,0))</f>
        <v>0.53</v>
      </c>
      <c r="AM45" s="14"/>
      <c r="AN45" s="14"/>
      <c r="AO45" s="14"/>
      <c r="AP45" s="14"/>
      <c r="AQ45" s="14"/>
    </row>
    <row r="46" spans="1:43" ht="18" x14ac:dyDescent="0.35">
      <c r="A46" s="89" t="s">
        <v>306</v>
      </c>
      <c r="B46" s="25" t="s">
        <v>165</v>
      </c>
      <c r="C46" s="73" t="s">
        <v>274</v>
      </c>
      <c r="D46" s="2" t="s">
        <v>252</v>
      </c>
      <c r="E46" s="46" t="str">
        <f t="shared" si="2"/>
        <v>Non-dairy cattle (calves)</v>
      </c>
      <c r="F46" s="12" t="s">
        <v>122</v>
      </c>
      <c r="G46" s="175"/>
      <c r="H46" s="56" t="e">
        <f ca="1">H34*H43</f>
        <v>#VALUE!</v>
      </c>
      <c r="I46" s="56" t="e">
        <f t="shared" ref="I46:AL46" ca="1" si="21">I34*I43</f>
        <v>#VALUE!</v>
      </c>
      <c r="J46" s="56" t="e">
        <f t="shared" ca="1" si="21"/>
        <v>#VALUE!</v>
      </c>
      <c r="K46" s="56" t="e">
        <f t="shared" ca="1" si="21"/>
        <v>#VALUE!</v>
      </c>
      <c r="L46" s="56" t="e">
        <f t="shared" ca="1" si="21"/>
        <v>#VALUE!</v>
      </c>
      <c r="M46" s="56" t="e">
        <f t="shared" ca="1" si="21"/>
        <v>#VALUE!</v>
      </c>
      <c r="N46" s="56" t="e">
        <f t="shared" ca="1" si="21"/>
        <v>#VALUE!</v>
      </c>
      <c r="O46" s="56" t="e">
        <f t="shared" ca="1" si="21"/>
        <v>#VALUE!</v>
      </c>
      <c r="P46" s="56" t="e">
        <f t="shared" ca="1" si="21"/>
        <v>#VALUE!</v>
      </c>
      <c r="Q46" s="56" t="e">
        <f t="shared" ca="1" si="21"/>
        <v>#VALUE!</v>
      </c>
      <c r="R46" s="56" t="e">
        <f t="shared" ca="1" si="21"/>
        <v>#VALUE!</v>
      </c>
      <c r="S46" s="56" t="e">
        <f t="shared" ca="1" si="21"/>
        <v>#VALUE!</v>
      </c>
      <c r="T46" s="56" t="e">
        <f t="shared" ca="1" si="21"/>
        <v>#VALUE!</v>
      </c>
      <c r="U46" s="56" t="e">
        <f t="shared" ca="1" si="21"/>
        <v>#VALUE!</v>
      </c>
      <c r="V46" s="56" t="e">
        <f t="shared" ca="1" si="21"/>
        <v>#VALUE!</v>
      </c>
      <c r="W46" s="56" t="e">
        <f t="shared" ca="1" si="21"/>
        <v>#VALUE!</v>
      </c>
      <c r="X46" s="56" t="e">
        <f t="shared" ca="1" si="21"/>
        <v>#VALUE!</v>
      </c>
      <c r="Y46" s="56" t="e">
        <f t="shared" ca="1" si="21"/>
        <v>#VALUE!</v>
      </c>
      <c r="Z46" s="56" t="e">
        <f t="shared" ca="1" si="21"/>
        <v>#VALUE!</v>
      </c>
      <c r="AA46" s="56" t="e">
        <f t="shared" ca="1" si="21"/>
        <v>#VALUE!</v>
      </c>
      <c r="AB46" s="56" t="e">
        <f t="shared" ca="1" si="21"/>
        <v>#VALUE!</v>
      </c>
      <c r="AC46" s="56" t="e">
        <f t="shared" ca="1" si="21"/>
        <v>#VALUE!</v>
      </c>
      <c r="AD46" s="56" t="e">
        <f t="shared" ca="1" si="21"/>
        <v>#VALUE!</v>
      </c>
      <c r="AE46" s="56" t="e">
        <f t="shared" ca="1" si="21"/>
        <v>#VALUE!</v>
      </c>
      <c r="AF46" s="56" t="e">
        <f t="shared" ca="1" si="21"/>
        <v>#VALUE!</v>
      </c>
      <c r="AG46" s="56" t="e">
        <f t="shared" ca="1" si="21"/>
        <v>#VALUE!</v>
      </c>
      <c r="AH46" s="56" t="e">
        <f t="shared" ca="1" si="21"/>
        <v>#VALUE!</v>
      </c>
      <c r="AI46" s="56" t="e">
        <f t="shared" ca="1" si="21"/>
        <v>#VALUE!</v>
      </c>
      <c r="AJ46" s="56" t="e">
        <f t="shared" ca="1" si="21"/>
        <v>#VALUE!</v>
      </c>
      <c r="AK46" s="56" t="e">
        <f t="shared" ca="1" si="21"/>
        <v>#VALUE!</v>
      </c>
      <c r="AL46" s="56" t="e">
        <f t="shared" ca="1" si="21"/>
        <v>#VALUE!</v>
      </c>
      <c r="AM46" s="56"/>
      <c r="AN46" s="56"/>
      <c r="AO46" s="56"/>
      <c r="AP46" s="56"/>
      <c r="AQ46" s="56"/>
    </row>
    <row r="47" spans="1:43" ht="18" x14ac:dyDescent="0.35">
      <c r="A47" s="103" t="s">
        <v>368</v>
      </c>
      <c r="B47" s="25" t="s">
        <v>165</v>
      </c>
      <c r="C47" s="73" t="s">
        <v>275</v>
      </c>
      <c r="D47" s="2" t="s">
        <v>252</v>
      </c>
      <c r="E47" s="46" t="str">
        <f t="shared" si="2"/>
        <v>Non-dairy cattle (calves)</v>
      </c>
      <c r="F47" s="12" t="s">
        <v>122</v>
      </c>
      <c r="G47" s="175"/>
      <c r="H47" s="56" t="e">
        <f ca="1">H35*H44</f>
        <v>#VALUE!</v>
      </c>
      <c r="I47" s="56" t="e">
        <f t="shared" ref="I47:AL47" ca="1" si="22">I35*I44</f>
        <v>#VALUE!</v>
      </c>
      <c r="J47" s="56" t="e">
        <f t="shared" ca="1" si="22"/>
        <v>#VALUE!</v>
      </c>
      <c r="K47" s="56" t="e">
        <f t="shared" ca="1" si="22"/>
        <v>#VALUE!</v>
      </c>
      <c r="L47" s="56" t="e">
        <f t="shared" ca="1" si="22"/>
        <v>#VALUE!</v>
      </c>
      <c r="M47" s="56" t="e">
        <f t="shared" ca="1" si="22"/>
        <v>#VALUE!</v>
      </c>
      <c r="N47" s="56" t="e">
        <f t="shared" ca="1" si="22"/>
        <v>#VALUE!</v>
      </c>
      <c r="O47" s="56" t="e">
        <f t="shared" ca="1" si="22"/>
        <v>#VALUE!</v>
      </c>
      <c r="P47" s="56" t="e">
        <f t="shared" ca="1" si="22"/>
        <v>#VALUE!</v>
      </c>
      <c r="Q47" s="56" t="e">
        <f t="shared" ca="1" si="22"/>
        <v>#VALUE!</v>
      </c>
      <c r="R47" s="56" t="e">
        <f t="shared" ca="1" si="22"/>
        <v>#VALUE!</v>
      </c>
      <c r="S47" s="56" t="e">
        <f t="shared" ca="1" si="22"/>
        <v>#VALUE!</v>
      </c>
      <c r="T47" s="56" t="e">
        <f t="shared" ca="1" si="22"/>
        <v>#VALUE!</v>
      </c>
      <c r="U47" s="56" t="e">
        <f t="shared" ca="1" si="22"/>
        <v>#VALUE!</v>
      </c>
      <c r="V47" s="56" t="e">
        <f t="shared" ca="1" si="22"/>
        <v>#VALUE!</v>
      </c>
      <c r="W47" s="56" t="e">
        <f t="shared" ca="1" si="22"/>
        <v>#VALUE!</v>
      </c>
      <c r="X47" s="56" t="e">
        <f t="shared" ca="1" si="22"/>
        <v>#VALUE!</v>
      </c>
      <c r="Y47" s="56" t="e">
        <f t="shared" ca="1" si="22"/>
        <v>#VALUE!</v>
      </c>
      <c r="Z47" s="56" t="e">
        <f t="shared" ca="1" si="22"/>
        <v>#VALUE!</v>
      </c>
      <c r="AA47" s="56" t="e">
        <f t="shared" ca="1" si="22"/>
        <v>#VALUE!</v>
      </c>
      <c r="AB47" s="56" t="e">
        <f t="shared" ca="1" si="22"/>
        <v>#VALUE!</v>
      </c>
      <c r="AC47" s="56" t="e">
        <f t="shared" ca="1" si="22"/>
        <v>#VALUE!</v>
      </c>
      <c r="AD47" s="56" t="e">
        <f t="shared" ca="1" si="22"/>
        <v>#VALUE!</v>
      </c>
      <c r="AE47" s="56" t="e">
        <f t="shared" ca="1" si="22"/>
        <v>#VALUE!</v>
      </c>
      <c r="AF47" s="56" t="e">
        <f t="shared" ca="1" si="22"/>
        <v>#VALUE!</v>
      </c>
      <c r="AG47" s="56" t="e">
        <f t="shared" ca="1" si="22"/>
        <v>#VALUE!</v>
      </c>
      <c r="AH47" s="56" t="e">
        <f t="shared" ca="1" si="22"/>
        <v>#VALUE!</v>
      </c>
      <c r="AI47" s="56" t="e">
        <f t="shared" ca="1" si="22"/>
        <v>#VALUE!</v>
      </c>
      <c r="AJ47" s="56" t="e">
        <f t="shared" ca="1" si="22"/>
        <v>#VALUE!</v>
      </c>
      <c r="AK47" s="56" t="e">
        <f t="shared" ca="1" si="22"/>
        <v>#VALUE!</v>
      </c>
      <c r="AL47" s="56" t="e">
        <f t="shared" ca="1" si="22"/>
        <v>#VALUE!</v>
      </c>
      <c r="AM47" s="56"/>
      <c r="AN47" s="56"/>
      <c r="AO47" s="56"/>
      <c r="AP47" s="56"/>
      <c r="AQ47" s="56"/>
    </row>
    <row r="48" spans="1:43" ht="18" x14ac:dyDescent="0.35">
      <c r="A48" s="89" t="s">
        <v>307</v>
      </c>
      <c r="B48" s="25" t="s">
        <v>165</v>
      </c>
      <c r="C48" s="63" t="s">
        <v>186</v>
      </c>
      <c r="D48" s="2" t="s">
        <v>252</v>
      </c>
      <c r="E48" s="46" t="str">
        <f t="shared" si="2"/>
        <v>Non-dairy cattle (calves)</v>
      </c>
      <c r="F48" s="12" t="s">
        <v>122</v>
      </c>
      <c r="G48" s="175"/>
      <c r="H48" s="56" t="e">
        <f t="shared" ref="H48:AL48" ca="1" si="23">H28*H45</f>
        <v>#VALUE!</v>
      </c>
      <c r="I48" s="56" t="e">
        <f t="shared" ca="1" si="23"/>
        <v>#VALUE!</v>
      </c>
      <c r="J48" s="56" t="e">
        <f t="shared" ca="1" si="23"/>
        <v>#VALUE!</v>
      </c>
      <c r="K48" s="56" t="e">
        <f t="shared" ca="1" si="23"/>
        <v>#VALUE!</v>
      </c>
      <c r="L48" s="56" t="e">
        <f t="shared" ca="1" si="23"/>
        <v>#VALUE!</v>
      </c>
      <c r="M48" s="56" t="e">
        <f t="shared" ca="1" si="23"/>
        <v>#VALUE!</v>
      </c>
      <c r="N48" s="56" t="e">
        <f t="shared" ca="1" si="23"/>
        <v>#VALUE!</v>
      </c>
      <c r="O48" s="56" t="e">
        <f t="shared" ca="1" si="23"/>
        <v>#VALUE!</v>
      </c>
      <c r="P48" s="56" t="e">
        <f t="shared" ca="1" si="23"/>
        <v>#VALUE!</v>
      </c>
      <c r="Q48" s="56" t="e">
        <f t="shared" ca="1" si="23"/>
        <v>#VALUE!</v>
      </c>
      <c r="R48" s="56" t="e">
        <f t="shared" ca="1" si="23"/>
        <v>#VALUE!</v>
      </c>
      <c r="S48" s="56" t="e">
        <f t="shared" ca="1" si="23"/>
        <v>#VALUE!</v>
      </c>
      <c r="T48" s="56" t="e">
        <f t="shared" ca="1" si="23"/>
        <v>#VALUE!</v>
      </c>
      <c r="U48" s="56" t="e">
        <f t="shared" ca="1" si="23"/>
        <v>#VALUE!</v>
      </c>
      <c r="V48" s="56" t="e">
        <f t="shared" ca="1" si="23"/>
        <v>#VALUE!</v>
      </c>
      <c r="W48" s="56" t="e">
        <f t="shared" ca="1" si="23"/>
        <v>#VALUE!</v>
      </c>
      <c r="X48" s="56" t="e">
        <f t="shared" ca="1" si="23"/>
        <v>#VALUE!</v>
      </c>
      <c r="Y48" s="56" t="e">
        <f t="shared" ca="1" si="23"/>
        <v>#VALUE!</v>
      </c>
      <c r="Z48" s="56" t="e">
        <f t="shared" ca="1" si="23"/>
        <v>#VALUE!</v>
      </c>
      <c r="AA48" s="56" t="e">
        <f t="shared" ca="1" si="23"/>
        <v>#VALUE!</v>
      </c>
      <c r="AB48" s="56" t="e">
        <f t="shared" ca="1" si="23"/>
        <v>#VALUE!</v>
      </c>
      <c r="AC48" s="56" t="e">
        <f t="shared" ca="1" si="23"/>
        <v>#VALUE!</v>
      </c>
      <c r="AD48" s="56" t="e">
        <f t="shared" ca="1" si="23"/>
        <v>#VALUE!</v>
      </c>
      <c r="AE48" s="56" t="e">
        <f t="shared" ca="1" si="23"/>
        <v>#VALUE!</v>
      </c>
      <c r="AF48" s="56" t="e">
        <f t="shared" ca="1" si="23"/>
        <v>#VALUE!</v>
      </c>
      <c r="AG48" s="56" t="e">
        <f t="shared" ca="1" si="23"/>
        <v>#VALUE!</v>
      </c>
      <c r="AH48" s="56" t="e">
        <f t="shared" ca="1" si="23"/>
        <v>#VALUE!</v>
      </c>
      <c r="AI48" s="56" t="e">
        <f t="shared" ca="1" si="23"/>
        <v>#VALUE!</v>
      </c>
      <c r="AJ48" s="56" t="e">
        <f t="shared" ca="1" si="23"/>
        <v>#VALUE!</v>
      </c>
      <c r="AK48" s="56" t="e">
        <f t="shared" ca="1" si="23"/>
        <v>#VALUE!</v>
      </c>
      <c r="AL48" s="56" t="e">
        <f t="shared" ca="1" si="23"/>
        <v>#VALUE!</v>
      </c>
      <c r="AM48" s="56"/>
      <c r="AN48" s="56"/>
      <c r="AO48" s="56"/>
      <c r="AP48" s="56"/>
      <c r="AQ48" s="56"/>
    </row>
    <row r="49" spans="1:43" ht="15.75" x14ac:dyDescent="0.25">
      <c r="A49" s="65" t="s">
        <v>64</v>
      </c>
      <c r="B49" s="145" t="s">
        <v>284</v>
      </c>
      <c r="C49" s="32"/>
      <c r="D49" s="32"/>
      <c r="E49" s="32"/>
      <c r="F49" s="32"/>
      <c r="G49" s="182"/>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x14ac:dyDescent="0.25">
      <c r="A50" s="66" t="str">
        <f t="shared" ref="A50:A53" si="24">C50&amp;"_"&amp;E50</f>
        <v>Straw_Non-dairy cattle (calves)</v>
      </c>
      <c r="B50" s="25" t="s">
        <v>165</v>
      </c>
      <c r="C50" s="25" t="s">
        <v>169</v>
      </c>
      <c r="D50" s="77" t="str">
        <f ca="1">VLOOKUP(A50,Parameters,4,0)</f>
        <v>-</v>
      </c>
      <c r="E50" s="46" t="str">
        <f t="shared" si="2"/>
        <v>Non-dairy cattle (calves)</v>
      </c>
      <c r="F50" s="77" t="str">
        <f ca="1">VLOOKUP(A50,Parameters,6,0)</f>
        <v>kg/yr</v>
      </c>
      <c r="G50" s="226"/>
      <c r="H50" s="56" t="e">
        <f ca="1">H15*INDEX(Parameters,MATCH($A50,Parameters!$A:$A,0),MATCH(H$3,Parameters!$8:$8,0))*(1-H33)</f>
        <v>#VALUE!</v>
      </c>
      <c r="I50" s="56" t="e">
        <f ca="1">I15*INDEX(Parameters,MATCH($A50,Parameters!$A:$A,0),MATCH(I$3,Parameters!$8:$8,0))*(1-I33)</f>
        <v>#VALUE!</v>
      </c>
      <c r="J50" s="56" t="e">
        <f ca="1">J15*INDEX(Parameters,MATCH($A50,Parameters!$A:$A,0),MATCH(J$3,Parameters!$8:$8,0))*(1-J33)</f>
        <v>#VALUE!</v>
      </c>
      <c r="K50" s="56" t="e">
        <f ca="1">K15*INDEX(Parameters,MATCH($A50,Parameters!$A:$A,0),MATCH(K$3,Parameters!$8:$8,0))*(1-K33)</f>
        <v>#VALUE!</v>
      </c>
      <c r="L50" s="56" t="e">
        <f ca="1">L15*INDEX(Parameters,MATCH($A50,Parameters!$A:$A,0),MATCH(L$3,Parameters!$8:$8,0))*(1-L33)</f>
        <v>#VALUE!</v>
      </c>
      <c r="M50" s="56" t="e">
        <f ca="1">M15*INDEX(Parameters,MATCH($A50,Parameters!$A:$A,0),MATCH(M$3,Parameters!$8:$8,0))*(1-M33)</f>
        <v>#VALUE!</v>
      </c>
      <c r="N50" s="56" t="e">
        <f ca="1">N15*INDEX(Parameters,MATCH($A50,Parameters!$A:$A,0),MATCH(N$3,Parameters!$8:$8,0))*(1-N33)</f>
        <v>#VALUE!</v>
      </c>
      <c r="O50" s="56" t="e">
        <f ca="1">O15*INDEX(Parameters,MATCH($A50,Parameters!$A:$A,0),MATCH(O$3,Parameters!$8:$8,0))*(1-O33)</f>
        <v>#VALUE!</v>
      </c>
      <c r="P50" s="56" t="e">
        <f ca="1">P15*INDEX(Parameters,MATCH($A50,Parameters!$A:$A,0),MATCH(P$3,Parameters!$8:$8,0))*(1-P33)</f>
        <v>#VALUE!</v>
      </c>
      <c r="Q50" s="56" t="e">
        <f ca="1">Q15*INDEX(Parameters,MATCH($A50,Parameters!$A:$A,0),MATCH(Q$3,Parameters!$8:$8,0))*(1-Q33)</f>
        <v>#VALUE!</v>
      </c>
      <c r="R50" s="56" t="e">
        <f ca="1">R15*INDEX(Parameters,MATCH($A50,Parameters!$A:$A,0),MATCH(R$3,Parameters!$8:$8,0))*(1-R33)</f>
        <v>#VALUE!</v>
      </c>
      <c r="S50" s="56" t="e">
        <f ca="1">S15*INDEX(Parameters,MATCH($A50,Parameters!$A:$A,0),MATCH(S$3,Parameters!$8:$8,0))*(1-S33)</f>
        <v>#VALUE!</v>
      </c>
      <c r="T50" s="56" t="e">
        <f ca="1">T15*INDEX(Parameters,MATCH($A50,Parameters!$A:$A,0),MATCH(T$3,Parameters!$8:$8,0))*(1-T33)</f>
        <v>#VALUE!</v>
      </c>
      <c r="U50" s="56" t="e">
        <f ca="1">U15*INDEX(Parameters,MATCH($A50,Parameters!$A:$A,0),MATCH(U$3,Parameters!$8:$8,0))*(1-U33)</f>
        <v>#VALUE!</v>
      </c>
      <c r="V50" s="56" t="e">
        <f ca="1">V15*INDEX(Parameters,MATCH($A50,Parameters!$A:$A,0),MATCH(V$3,Parameters!$8:$8,0))*(1-V33)</f>
        <v>#VALUE!</v>
      </c>
      <c r="W50" s="56" t="e">
        <f ca="1">W15*INDEX(Parameters,MATCH($A50,Parameters!$A:$A,0),MATCH(W$3,Parameters!$8:$8,0))*(1-W33)</f>
        <v>#VALUE!</v>
      </c>
      <c r="X50" s="56" t="e">
        <f ca="1">X15*INDEX(Parameters,MATCH($A50,Parameters!$A:$A,0),MATCH(X$3,Parameters!$8:$8,0))*(1-X33)</f>
        <v>#VALUE!</v>
      </c>
      <c r="Y50" s="56" t="e">
        <f ca="1">Y15*INDEX(Parameters,MATCH($A50,Parameters!$A:$A,0),MATCH(Y$3,Parameters!$8:$8,0))*(1-Y33)</f>
        <v>#VALUE!</v>
      </c>
      <c r="Z50" s="56" t="e">
        <f ca="1">Z15*INDEX(Parameters,MATCH($A50,Parameters!$A:$A,0),MATCH(Z$3,Parameters!$8:$8,0))*(1-Z33)</f>
        <v>#VALUE!</v>
      </c>
      <c r="AA50" s="56" t="e">
        <f ca="1">AA15*INDEX(Parameters,MATCH($A50,Parameters!$A:$A,0),MATCH(AA$3,Parameters!$8:$8,0))*(1-AA33)</f>
        <v>#VALUE!</v>
      </c>
      <c r="AB50" s="56" t="e">
        <f ca="1">AB15*INDEX(Parameters,MATCH($A50,Parameters!$A:$A,0),MATCH(AB$3,Parameters!$8:$8,0))*(1-AB33)</f>
        <v>#VALUE!</v>
      </c>
      <c r="AC50" s="56" t="e">
        <f ca="1">AC15*INDEX(Parameters,MATCH($A50,Parameters!$A:$A,0),MATCH(AC$3,Parameters!$8:$8,0))*(1-AC33)</f>
        <v>#VALUE!</v>
      </c>
      <c r="AD50" s="56" t="e">
        <f ca="1">AD15*INDEX(Parameters,MATCH($A50,Parameters!$A:$A,0),MATCH(AD$3,Parameters!$8:$8,0))*(1-AD33)</f>
        <v>#VALUE!</v>
      </c>
      <c r="AE50" s="56" t="e">
        <f ca="1">AE15*INDEX(Parameters,MATCH($A50,Parameters!$A:$A,0),MATCH(AE$3,Parameters!$8:$8,0))*(1-AE33)</f>
        <v>#VALUE!</v>
      </c>
      <c r="AF50" s="56" t="e">
        <f ca="1">AF15*INDEX(Parameters,MATCH($A50,Parameters!$A:$A,0),MATCH(AF$3,Parameters!$8:$8,0))*(1-AF33)</f>
        <v>#VALUE!</v>
      </c>
      <c r="AG50" s="56" t="e">
        <f ca="1">AG15*INDEX(Parameters,MATCH($A50,Parameters!$A:$A,0),MATCH(AG$3,Parameters!$8:$8,0))*(1-AG33)</f>
        <v>#VALUE!</v>
      </c>
      <c r="AH50" s="56" t="e">
        <f ca="1">AH15*INDEX(Parameters,MATCH($A50,Parameters!$A:$A,0),MATCH(AH$3,Parameters!$8:$8,0))*(1-AH33)</f>
        <v>#VALUE!</v>
      </c>
      <c r="AI50" s="56" t="e">
        <f ca="1">AI15*INDEX(Parameters,MATCH($A50,Parameters!$A:$A,0),MATCH(AI$3,Parameters!$8:$8,0))*(1-AI33)</f>
        <v>#VALUE!</v>
      </c>
      <c r="AJ50" s="56" t="e">
        <f ca="1">AJ15*INDEX(Parameters,MATCH($A50,Parameters!$A:$A,0),MATCH(AJ$3,Parameters!$8:$8,0))*(1-AJ33)</f>
        <v>#VALUE!</v>
      </c>
      <c r="AK50" s="56" t="e">
        <f ca="1">AK15*INDEX(Parameters,MATCH($A50,Parameters!$A:$A,0),MATCH(AK$3,Parameters!$8:$8,0))*(1-AK33)</f>
        <v>#VALUE!</v>
      </c>
      <c r="AL50" s="56" t="e">
        <f ca="1">AL15*INDEX(Parameters,MATCH($A50,Parameters!$A:$A,0),MATCH(AL$3,Parameters!$8:$8,0))*(1-AL33)</f>
        <v>#VALUE!</v>
      </c>
      <c r="AM50" s="56"/>
      <c r="AN50" s="56"/>
      <c r="AO50" s="56"/>
      <c r="AP50" s="56"/>
      <c r="AQ50" s="56"/>
    </row>
    <row r="51" spans="1:43" x14ac:dyDescent="0.25">
      <c r="A51" s="66" t="str">
        <f t="shared" si="24"/>
        <v>N_added_in_straw_Non-dairy cattle (calves)</v>
      </c>
      <c r="B51" s="25" t="s">
        <v>165</v>
      </c>
      <c r="C51" s="2" t="s">
        <v>173</v>
      </c>
      <c r="D51" s="77" t="str">
        <f ca="1">VLOOKUP(A51,Parameters,4,0)</f>
        <v>-</v>
      </c>
      <c r="E51" s="46" t="str">
        <f t="shared" si="2"/>
        <v>Non-dairy cattle (calves)</v>
      </c>
      <c r="F51" s="77" t="str">
        <f ca="1">VLOOKUP(A51,Parameters,6,0)</f>
        <v>kg/animal/yr</v>
      </c>
      <c r="G51" s="175"/>
      <c r="H51" s="56">
        <f ca="1">INDEX(Parameters,MATCH($A51,Parameters!$A:$A,0),MATCH(H$3,Parameters!$8:$8,0))</f>
        <v>2</v>
      </c>
      <c r="I51" s="56">
        <f ca="1">INDEX(Parameters,MATCH($A51,Parameters!$A:$A,0),MATCH(I$3,Parameters!$8:$8,0))</f>
        <v>2</v>
      </c>
      <c r="J51" s="56">
        <f ca="1">INDEX(Parameters,MATCH($A51,Parameters!$A:$A,0),MATCH(J$3,Parameters!$8:$8,0))</f>
        <v>2</v>
      </c>
      <c r="K51" s="56">
        <f ca="1">INDEX(Parameters,MATCH($A51,Parameters!$A:$A,0),MATCH(K$3,Parameters!$8:$8,0))</f>
        <v>2</v>
      </c>
      <c r="L51" s="56">
        <f ca="1">INDEX(Parameters,MATCH($A51,Parameters!$A:$A,0),MATCH(L$3,Parameters!$8:$8,0))</f>
        <v>2</v>
      </c>
      <c r="M51" s="56">
        <f ca="1">INDEX(Parameters,MATCH($A51,Parameters!$A:$A,0),MATCH(M$3,Parameters!$8:$8,0))</f>
        <v>2</v>
      </c>
      <c r="N51" s="56">
        <f ca="1">INDEX(Parameters,MATCH($A51,Parameters!$A:$A,0),MATCH(N$3,Parameters!$8:$8,0))</f>
        <v>2</v>
      </c>
      <c r="O51" s="56">
        <f ca="1">INDEX(Parameters,MATCH($A51,Parameters!$A:$A,0),MATCH(O$3,Parameters!$8:$8,0))</f>
        <v>2</v>
      </c>
      <c r="P51" s="56">
        <f ca="1">INDEX(Parameters,MATCH($A51,Parameters!$A:$A,0),MATCH(P$3,Parameters!$8:$8,0))</f>
        <v>2</v>
      </c>
      <c r="Q51" s="56">
        <f ca="1">INDEX(Parameters,MATCH($A51,Parameters!$A:$A,0),MATCH(Q$3,Parameters!$8:$8,0))</f>
        <v>2</v>
      </c>
      <c r="R51" s="56">
        <f ca="1">INDEX(Parameters,MATCH($A51,Parameters!$A:$A,0),MATCH(R$3,Parameters!$8:$8,0))</f>
        <v>2</v>
      </c>
      <c r="S51" s="56">
        <f ca="1">INDEX(Parameters,MATCH($A51,Parameters!$A:$A,0),MATCH(S$3,Parameters!$8:$8,0))</f>
        <v>2</v>
      </c>
      <c r="T51" s="56">
        <f ca="1">INDEX(Parameters,MATCH($A51,Parameters!$A:$A,0),MATCH(T$3,Parameters!$8:$8,0))</f>
        <v>2</v>
      </c>
      <c r="U51" s="56">
        <f ca="1">INDEX(Parameters,MATCH($A51,Parameters!$A:$A,0),MATCH(U$3,Parameters!$8:$8,0))</f>
        <v>2</v>
      </c>
      <c r="V51" s="56">
        <f ca="1">INDEX(Parameters,MATCH($A51,Parameters!$A:$A,0),MATCH(V$3,Parameters!$8:$8,0))</f>
        <v>2</v>
      </c>
      <c r="W51" s="56">
        <f ca="1">INDEX(Parameters,MATCH($A51,Parameters!$A:$A,0),MATCH(W$3,Parameters!$8:$8,0))</f>
        <v>2</v>
      </c>
      <c r="X51" s="56">
        <f ca="1">INDEX(Parameters,MATCH($A51,Parameters!$A:$A,0),MATCH(X$3,Parameters!$8:$8,0))</f>
        <v>2</v>
      </c>
      <c r="Y51" s="56">
        <f ca="1">INDEX(Parameters,MATCH($A51,Parameters!$A:$A,0),MATCH(Y$3,Parameters!$8:$8,0))</f>
        <v>2</v>
      </c>
      <c r="Z51" s="56">
        <f ca="1">INDEX(Parameters,MATCH($A51,Parameters!$A:$A,0),MATCH(Z$3,Parameters!$8:$8,0))</f>
        <v>2</v>
      </c>
      <c r="AA51" s="56">
        <f ca="1">INDEX(Parameters,MATCH($A51,Parameters!$A:$A,0),MATCH(AA$3,Parameters!$8:$8,0))</f>
        <v>2</v>
      </c>
      <c r="AB51" s="56">
        <f ca="1">INDEX(Parameters,MATCH($A51,Parameters!$A:$A,0),MATCH(AB$3,Parameters!$8:$8,0))</f>
        <v>2</v>
      </c>
      <c r="AC51" s="56">
        <f ca="1">INDEX(Parameters,MATCH($A51,Parameters!$A:$A,0),MATCH(AC$3,Parameters!$8:$8,0))</f>
        <v>2</v>
      </c>
      <c r="AD51" s="56">
        <f ca="1">INDEX(Parameters,MATCH($A51,Parameters!$A:$A,0),MATCH(AD$3,Parameters!$8:$8,0))</f>
        <v>2</v>
      </c>
      <c r="AE51" s="56">
        <f ca="1">INDEX(Parameters,MATCH($A51,Parameters!$A:$A,0),MATCH(AE$3,Parameters!$8:$8,0))</f>
        <v>2</v>
      </c>
      <c r="AF51" s="56">
        <f ca="1">INDEX(Parameters,MATCH($A51,Parameters!$A:$A,0),MATCH(AF$3,Parameters!$8:$8,0))</f>
        <v>2</v>
      </c>
      <c r="AG51" s="56">
        <f ca="1">INDEX(Parameters,MATCH($A51,Parameters!$A:$A,0),MATCH(AG$3,Parameters!$8:$8,0))</f>
        <v>2</v>
      </c>
      <c r="AH51" s="56">
        <f ca="1">INDEX(Parameters,MATCH($A51,Parameters!$A:$A,0),MATCH(AH$3,Parameters!$8:$8,0))</f>
        <v>2</v>
      </c>
      <c r="AI51" s="56">
        <f ca="1">INDEX(Parameters,MATCH($A51,Parameters!$A:$A,0),MATCH(AI$3,Parameters!$8:$8,0))</f>
        <v>2</v>
      </c>
      <c r="AJ51" s="56">
        <f ca="1">INDEX(Parameters,MATCH($A51,Parameters!$A:$A,0),MATCH(AJ$3,Parameters!$8:$8,0))</f>
        <v>2</v>
      </c>
      <c r="AK51" s="56">
        <f ca="1">INDEX(Parameters,MATCH($A51,Parameters!$A:$A,0),MATCH(AK$3,Parameters!$8:$8,0))</f>
        <v>2</v>
      </c>
      <c r="AL51" s="56">
        <f ca="1">INDEX(Parameters,MATCH($A51,Parameters!$A:$A,0),MATCH(AL$3,Parameters!$8:$8,0))</f>
        <v>2</v>
      </c>
      <c r="AM51" s="56"/>
      <c r="AN51" s="56"/>
      <c r="AO51" s="56"/>
      <c r="AP51" s="56"/>
      <c r="AQ51" s="56"/>
    </row>
    <row r="52" spans="1:43" ht="18" x14ac:dyDescent="0.35">
      <c r="A52" s="68"/>
      <c r="B52" s="25" t="s">
        <v>165</v>
      </c>
      <c r="C52" s="63" t="s">
        <v>184</v>
      </c>
      <c r="D52" s="25" t="s">
        <v>153</v>
      </c>
      <c r="E52" s="46" t="str">
        <f t="shared" si="2"/>
        <v>Non-dairy cattle (calves)</v>
      </c>
      <c r="F52" s="12" t="s">
        <v>183</v>
      </c>
      <c r="G52" s="175"/>
      <c r="H52" s="56" t="e">
        <f t="shared" ref="H52:AL52" ca="1" si="25">H51*H15*(1-H33)</f>
        <v>#VALUE!</v>
      </c>
      <c r="I52" s="56" t="e">
        <f t="shared" ca="1" si="25"/>
        <v>#VALUE!</v>
      </c>
      <c r="J52" s="56" t="e">
        <f t="shared" ca="1" si="25"/>
        <v>#VALUE!</v>
      </c>
      <c r="K52" s="56" t="e">
        <f t="shared" ca="1" si="25"/>
        <v>#VALUE!</v>
      </c>
      <c r="L52" s="56" t="e">
        <f t="shared" ca="1" si="25"/>
        <v>#VALUE!</v>
      </c>
      <c r="M52" s="56" t="e">
        <f t="shared" ca="1" si="25"/>
        <v>#VALUE!</v>
      </c>
      <c r="N52" s="56" t="e">
        <f t="shared" ca="1" si="25"/>
        <v>#VALUE!</v>
      </c>
      <c r="O52" s="56" t="e">
        <f t="shared" ca="1" si="25"/>
        <v>#VALUE!</v>
      </c>
      <c r="P52" s="56" t="e">
        <f t="shared" ca="1" si="25"/>
        <v>#VALUE!</v>
      </c>
      <c r="Q52" s="56" t="e">
        <f t="shared" ca="1" si="25"/>
        <v>#VALUE!</v>
      </c>
      <c r="R52" s="56" t="e">
        <f t="shared" ca="1" si="25"/>
        <v>#VALUE!</v>
      </c>
      <c r="S52" s="56" t="e">
        <f t="shared" ca="1" si="25"/>
        <v>#VALUE!</v>
      </c>
      <c r="T52" s="56" t="e">
        <f t="shared" ca="1" si="25"/>
        <v>#VALUE!</v>
      </c>
      <c r="U52" s="56" t="e">
        <f t="shared" ca="1" si="25"/>
        <v>#VALUE!</v>
      </c>
      <c r="V52" s="56" t="e">
        <f t="shared" ca="1" si="25"/>
        <v>#VALUE!</v>
      </c>
      <c r="W52" s="56" t="e">
        <f t="shared" ca="1" si="25"/>
        <v>#VALUE!</v>
      </c>
      <c r="X52" s="56" t="e">
        <f t="shared" ca="1" si="25"/>
        <v>#VALUE!</v>
      </c>
      <c r="Y52" s="56" t="e">
        <f t="shared" ca="1" si="25"/>
        <v>#VALUE!</v>
      </c>
      <c r="Z52" s="56" t="e">
        <f t="shared" ca="1" si="25"/>
        <v>#VALUE!</v>
      </c>
      <c r="AA52" s="56" t="e">
        <f t="shared" ca="1" si="25"/>
        <v>#VALUE!</v>
      </c>
      <c r="AB52" s="56" t="e">
        <f t="shared" ca="1" si="25"/>
        <v>#VALUE!</v>
      </c>
      <c r="AC52" s="56" t="e">
        <f t="shared" ca="1" si="25"/>
        <v>#VALUE!</v>
      </c>
      <c r="AD52" s="56" t="e">
        <f t="shared" ca="1" si="25"/>
        <v>#VALUE!</v>
      </c>
      <c r="AE52" s="56" t="e">
        <f t="shared" ca="1" si="25"/>
        <v>#VALUE!</v>
      </c>
      <c r="AF52" s="56" t="e">
        <f t="shared" ca="1" si="25"/>
        <v>#VALUE!</v>
      </c>
      <c r="AG52" s="56" t="e">
        <f t="shared" ca="1" si="25"/>
        <v>#VALUE!</v>
      </c>
      <c r="AH52" s="56" t="e">
        <f t="shared" ca="1" si="25"/>
        <v>#VALUE!</v>
      </c>
      <c r="AI52" s="56" t="e">
        <f t="shared" ca="1" si="25"/>
        <v>#VALUE!</v>
      </c>
      <c r="AJ52" s="56" t="e">
        <f t="shared" ca="1" si="25"/>
        <v>#VALUE!</v>
      </c>
      <c r="AK52" s="56" t="e">
        <f t="shared" ca="1" si="25"/>
        <v>#VALUE!</v>
      </c>
      <c r="AL52" s="56" t="e">
        <f t="shared" ca="1" si="25"/>
        <v>#VALUE!</v>
      </c>
      <c r="AM52" s="56"/>
      <c r="AN52" s="56"/>
      <c r="AO52" s="56"/>
      <c r="AP52" s="56"/>
      <c r="AQ52" s="56"/>
    </row>
    <row r="53" spans="1:43" ht="18" x14ac:dyDescent="0.35">
      <c r="A53" s="66" t="str">
        <f t="shared" si="24"/>
        <v>fimm_Non-dairy cattle (calves)</v>
      </c>
      <c r="B53" s="25" t="s">
        <v>165</v>
      </c>
      <c r="C53" s="63" t="s">
        <v>185</v>
      </c>
      <c r="D53" s="77" t="str">
        <f ca="1">VLOOKUP(A53,Parameters,4,0)</f>
        <v>N</v>
      </c>
      <c r="E53" s="46" t="str">
        <f t="shared" si="2"/>
        <v>Non-dairy cattle (calves)</v>
      </c>
      <c r="F53" s="77" t="str">
        <f ca="1">VLOOKUP(A53,Parameters,6,0)</f>
        <v>kg N/kg straw</v>
      </c>
      <c r="G53" s="215"/>
      <c r="H53" s="62">
        <f ca="1">INDEX(Parameters,MATCH($A53,Parameters!$A:$A,0),MATCH(H$3,Parameters!$8:$8,0))</f>
        <v>6.7000000000000002E-3</v>
      </c>
      <c r="I53" s="62">
        <f ca="1">INDEX(Parameters,MATCH($A53,Parameters!$A:$A,0),MATCH(I$3,Parameters!$8:$8,0))</f>
        <v>6.7000000000000002E-3</v>
      </c>
      <c r="J53" s="62">
        <f ca="1">INDEX(Parameters,MATCH($A53,Parameters!$A:$A,0),MATCH(J$3,Parameters!$8:$8,0))</f>
        <v>6.7000000000000002E-3</v>
      </c>
      <c r="K53" s="62">
        <f ca="1">INDEX(Parameters,MATCH($A53,Parameters!$A:$A,0),MATCH(K$3,Parameters!$8:$8,0))</f>
        <v>6.7000000000000002E-3</v>
      </c>
      <c r="L53" s="62">
        <f ca="1">INDEX(Parameters,MATCH($A53,Parameters!$A:$A,0),MATCH(L$3,Parameters!$8:$8,0))</f>
        <v>6.7000000000000002E-3</v>
      </c>
      <c r="M53" s="62">
        <f ca="1">INDEX(Parameters,MATCH($A53,Parameters!$A:$A,0),MATCH(M$3,Parameters!$8:$8,0))</f>
        <v>6.7000000000000002E-3</v>
      </c>
      <c r="N53" s="62">
        <f ca="1">INDEX(Parameters,MATCH($A53,Parameters!$A:$A,0),MATCH(N$3,Parameters!$8:$8,0))</f>
        <v>6.7000000000000002E-3</v>
      </c>
      <c r="O53" s="62">
        <f ca="1">INDEX(Parameters,MATCH($A53,Parameters!$A:$A,0),MATCH(O$3,Parameters!$8:$8,0))</f>
        <v>6.7000000000000002E-3</v>
      </c>
      <c r="P53" s="62">
        <f ca="1">INDEX(Parameters,MATCH($A53,Parameters!$A:$A,0),MATCH(P$3,Parameters!$8:$8,0))</f>
        <v>6.7000000000000002E-3</v>
      </c>
      <c r="Q53" s="62">
        <f ca="1">INDEX(Parameters,MATCH($A53,Parameters!$A:$A,0),MATCH(Q$3,Parameters!$8:$8,0))</f>
        <v>6.7000000000000002E-3</v>
      </c>
      <c r="R53" s="62">
        <f ca="1">INDEX(Parameters,MATCH($A53,Parameters!$A:$A,0),MATCH(R$3,Parameters!$8:$8,0))</f>
        <v>6.7000000000000002E-3</v>
      </c>
      <c r="S53" s="62">
        <f ca="1">INDEX(Parameters,MATCH($A53,Parameters!$A:$A,0),MATCH(S$3,Parameters!$8:$8,0))</f>
        <v>6.7000000000000002E-3</v>
      </c>
      <c r="T53" s="62">
        <f ca="1">INDEX(Parameters,MATCH($A53,Parameters!$A:$A,0),MATCH(T$3,Parameters!$8:$8,0))</f>
        <v>6.7000000000000002E-3</v>
      </c>
      <c r="U53" s="62">
        <f ca="1">INDEX(Parameters,MATCH($A53,Parameters!$A:$A,0),MATCH(U$3,Parameters!$8:$8,0))</f>
        <v>6.7000000000000002E-3</v>
      </c>
      <c r="V53" s="62">
        <f ca="1">INDEX(Parameters,MATCH($A53,Parameters!$A:$A,0),MATCH(V$3,Parameters!$8:$8,0))</f>
        <v>6.7000000000000002E-3</v>
      </c>
      <c r="W53" s="62">
        <f ca="1">INDEX(Parameters,MATCH($A53,Parameters!$A:$A,0),MATCH(W$3,Parameters!$8:$8,0))</f>
        <v>6.7000000000000002E-3</v>
      </c>
      <c r="X53" s="62">
        <f ca="1">INDEX(Parameters,MATCH($A53,Parameters!$A:$A,0),MATCH(X$3,Parameters!$8:$8,0))</f>
        <v>6.7000000000000002E-3</v>
      </c>
      <c r="Y53" s="62">
        <f ca="1">INDEX(Parameters,MATCH($A53,Parameters!$A:$A,0),MATCH(Y$3,Parameters!$8:$8,0))</f>
        <v>6.7000000000000002E-3</v>
      </c>
      <c r="Z53" s="62">
        <f ca="1">INDEX(Parameters,MATCH($A53,Parameters!$A:$A,0),MATCH(Z$3,Parameters!$8:$8,0))</f>
        <v>6.7000000000000002E-3</v>
      </c>
      <c r="AA53" s="62">
        <f ca="1">INDEX(Parameters,MATCH($A53,Parameters!$A:$A,0),MATCH(AA$3,Parameters!$8:$8,0))</f>
        <v>6.7000000000000002E-3</v>
      </c>
      <c r="AB53" s="62">
        <f ca="1">INDEX(Parameters,MATCH($A53,Parameters!$A:$A,0),MATCH(AB$3,Parameters!$8:$8,0))</f>
        <v>6.7000000000000002E-3</v>
      </c>
      <c r="AC53" s="62">
        <f ca="1">INDEX(Parameters,MATCH($A53,Parameters!$A:$A,0),MATCH(AC$3,Parameters!$8:$8,0))</f>
        <v>6.7000000000000002E-3</v>
      </c>
      <c r="AD53" s="62">
        <f ca="1">INDEX(Parameters,MATCH($A53,Parameters!$A:$A,0),MATCH(AD$3,Parameters!$8:$8,0))</f>
        <v>6.7000000000000002E-3</v>
      </c>
      <c r="AE53" s="62">
        <f ca="1">INDEX(Parameters,MATCH($A53,Parameters!$A:$A,0),MATCH(AE$3,Parameters!$8:$8,0))</f>
        <v>6.7000000000000002E-3</v>
      </c>
      <c r="AF53" s="62">
        <f ca="1">INDEX(Parameters,MATCH($A53,Parameters!$A:$A,0),MATCH(AF$3,Parameters!$8:$8,0))</f>
        <v>6.7000000000000002E-3</v>
      </c>
      <c r="AG53" s="62">
        <f ca="1">INDEX(Parameters,MATCH($A53,Parameters!$A:$A,0),MATCH(AG$3,Parameters!$8:$8,0))</f>
        <v>6.7000000000000002E-3</v>
      </c>
      <c r="AH53" s="62">
        <f ca="1">INDEX(Parameters,MATCH($A53,Parameters!$A:$A,0),MATCH(AH$3,Parameters!$8:$8,0))</f>
        <v>6.7000000000000002E-3</v>
      </c>
      <c r="AI53" s="62">
        <f ca="1">INDEX(Parameters,MATCH($A53,Parameters!$A:$A,0),MATCH(AI$3,Parameters!$8:$8,0))</f>
        <v>6.7000000000000002E-3</v>
      </c>
      <c r="AJ53" s="62">
        <f ca="1">INDEX(Parameters,MATCH($A53,Parameters!$A:$A,0),MATCH(AJ$3,Parameters!$8:$8,0))</f>
        <v>6.7000000000000002E-3</v>
      </c>
      <c r="AK53" s="62">
        <f ca="1">INDEX(Parameters,MATCH($A53,Parameters!$A:$A,0),MATCH(AK$3,Parameters!$8:$8,0))</f>
        <v>6.7000000000000002E-3</v>
      </c>
      <c r="AL53" s="62">
        <f ca="1">INDEX(Parameters,MATCH($A53,Parameters!$A:$A,0),MATCH(AL$3,Parameters!$8:$8,0))</f>
        <v>6.7000000000000002E-3</v>
      </c>
      <c r="AM53" s="62"/>
      <c r="AN53" s="62"/>
      <c r="AO53" s="62"/>
      <c r="AP53" s="62"/>
      <c r="AQ53" s="62"/>
    </row>
    <row r="54" spans="1:43" ht="18" x14ac:dyDescent="0.35">
      <c r="A54" s="89" t="s">
        <v>483</v>
      </c>
      <c r="B54" s="25" t="s">
        <v>165</v>
      </c>
      <c r="C54" s="73" t="s">
        <v>285</v>
      </c>
      <c r="D54" s="25" t="s">
        <v>153</v>
      </c>
      <c r="E54" s="46" t="str">
        <f t="shared" si="2"/>
        <v>Non-dairy cattle (calves)</v>
      </c>
      <c r="F54" s="12" t="s">
        <v>122</v>
      </c>
      <c r="G54" s="175"/>
      <c r="H54" s="56" t="e">
        <f ca="1">IF(H35-(H47+(H50*H53)) &lt;0, 0, H35-(H47+(H50*H53)))</f>
        <v>#VALUE!</v>
      </c>
      <c r="I54" s="56" t="e">
        <f t="shared" ref="I54:AL54" ca="1" si="26">IF(I35-(I47+(I50*I53)) &lt;0, 0, I35-(I47+(I50*I53)))</f>
        <v>#VALUE!</v>
      </c>
      <c r="J54" s="56" t="e">
        <f t="shared" ca="1" si="26"/>
        <v>#VALUE!</v>
      </c>
      <c r="K54" s="56" t="e">
        <f t="shared" ca="1" si="26"/>
        <v>#VALUE!</v>
      </c>
      <c r="L54" s="56" t="e">
        <f t="shared" ca="1" si="26"/>
        <v>#VALUE!</v>
      </c>
      <c r="M54" s="56" t="e">
        <f t="shared" ca="1" si="26"/>
        <v>#VALUE!</v>
      </c>
      <c r="N54" s="56" t="e">
        <f t="shared" ca="1" si="26"/>
        <v>#VALUE!</v>
      </c>
      <c r="O54" s="56" t="e">
        <f t="shared" ca="1" si="26"/>
        <v>#VALUE!</v>
      </c>
      <c r="P54" s="56" t="e">
        <f t="shared" ca="1" si="26"/>
        <v>#VALUE!</v>
      </c>
      <c r="Q54" s="56" t="e">
        <f t="shared" ca="1" si="26"/>
        <v>#VALUE!</v>
      </c>
      <c r="R54" s="56" t="e">
        <f t="shared" ca="1" si="26"/>
        <v>#VALUE!</v>
      </c>
      <c r="S54" s="56" t="e">
        <f t="shared" ca="1" si="26"/>
        <v>#VALUE!</v>
      </c>
      <c r="T54" s="56" t="e">
        <f t="shared" ca="1" si="26"/>
        <v>#VALUE!</v>
      </c>
      <c r="U54" s="56" t="e">
        <f t="shared" ca="1" si="26"/>
        <v>#VALUE!</v>
      </c>
      <c r="V54" s="56" t="e">
        <f t="shared" ca="1" si="26"/>
        <v>#VALUE!</v>
      </c>
      <c r="W54" s="56" t="e">
        <f t="shared" ca="1" si="26"/>
        <v>#VALUE!</v>
      </c>
      <c r="X54" s="56" t="e">
        <f t="shared" ca="1" si="26"/>
        <v>#VALUE!</v>
      </c>
      <c r="Y54" s="56" t="e">
        <f t="shared" ca="1" si="26"/>
        <v>#VALUE!</v>
      </c>
      <c r="Z54" s="56" t="e">
        <f t="shared" ca="1" si="26"/>
        <v>#VALUE!</v>
      </c>
      <c r="AA54" s="56" t="e">
        <f t="shared" ca="1" si="26"/>
        <v>#VALUE!</v>
      </c>
      <c r="AB54" s="56" t="e">
        <f t="shared" ca="1" si="26"/>
        <v>#VALUE!</v>
      </c>
      <c r="AC54" s="56" t="e">
        <f t="shared" ca="1" si="26"/>
        <v>#VALUE!</v>
      </c>
      <c r="AD54" s="56" t="e">
        <f t="shared" ca="1" si="26"/>
        <v>#VALUE!</v>
      </c>
      <c r="AE54" s="56" t="e">
        <f t="shared" ca="1" si="26"/>
        <v>#VALUE!</v>
      </c>
      <c r="AF54" s="56" t="e">
        <f t="shared" ca="1" si="26"/>
        <v>#VALUE!</v>
      </c>
      <c r="AG54" s="56" t="e">
        <f t="shared" ca="1" si="26"/>
        <v>#VALUE!</v>
      </c>
      <c r="AH54" s="56" t="e">
        <f t="shared" ca="1" si="26"/>
        <v>#VALUE!</v>
      </c>
      <c r="AI54" s="56" t="e">
        <f t="shared" ca="1" si="26"/>
        <v>#VALUE!</v>
      </c>
      <c r="AJ54" s="56" t="e">
        <f t="shared" ca="1" si="26"/>
        <v>#VALUE!</v>
      </c>
      <c r="AK54" s="56" t="e">
        <f t="shared" ca="1" si="26"/>
        <v>#VALUE!</v>
      </c>
      <c r="AL54" s="56" t="e">
        <f t="shared" ca="1" si="26"/>
        <v>#VALUE!</v>
      </c>
      <c r="AM54" s="56"/>
      <c r="AN54" s="56"/>
      <c r="AO54" s="56"/>
      <c r="AP54" s="56"/>
      <c r="AQ54" s="56"/>
    </row>
    <row r="55" spans="1:43" ht="18" x14ac:dyDescent="0.35">
      <c r="A55" s="89" t="s">
        <v>482</v>
      </c>
      <c r="B55" s="25" t="s">
        <v>165</v>
      </c>
      <c r="C55" s="73" t="s">
        <v>286</v>
      </c>
      <c r="D55" s="25" t="s">
        <v>153</v>
      </c>
      <c r="E55" s="46" t="str">
        <f t="shared" si="2"/>
        <v>Non-dairy cattle (calves)</v>
      </c>
      <c r="F55" s="12" t="s">
        <v>122</v>
      </c>
      <c r="G55" s="215"/>
      <c r="H55" s="56" t="e">
        <f t="shared" ref="H55:AL55" ca="1" si="27">H39+H52-H47</f>
        <v>#VALUE!</v>
      </c>
      <c r="I55" s="56" t="e">
        <f t="shared" ca="1" si="27"/>
        <v>#VALUE!</v>
      </c>
      <c r="J55" s="56" t="e">
        <f t="shared" ca="1" si="27"/>
        <v>#VALUE!</v>
      </c>
      <c r="K55" s="56" t="e">
        <f t="shared" ca="1" si="27"/>
        <v>#VALUE!</v>
      </c>
      <c r="L55" s="56" t="e">
        <f t="shared" ca="1" si="27"/>
        <v>#VALUE!</v>
      </c>
      <c r="M55" s="56" t="e">
        <f t="shared" ca="1" si="27"/>
        <v>#VALUE!</v>
      </c>
      <c r="N55" s="56" t="e">
        <f t="shared" ca="1" si="27"/>
        <v>#VALUE!</v>
      </c>
      <c r="O55" s="56" t="e">
        <f t="shared" ca="1" si="27"/>
        <v>#VALUE!</v>
      </c>
      <c r="P55" s="56" t="e">
        <f t="shared" ca="1" si="27"/>
        <v>#VALUE!</v>
      </c>
      <c r="Q55" s="56" t="e">
        <f t="shared" ca="1" si="27"/>
        <v>#VALUE!</v>
      </c>
      <c r="R55" s="56" t="e">
        <f t="shared" ca="1" si="27"/>
        <v>#VALUE!</v>
      </c>
      <c r="S55" s="56" t="e">
        <f t="shared" ca="1" si="27"/>
        <v>#VALUE!</v>
      </c>
      <c r="T55" s="56" t="e">
        <f t="shared" ca="1" si="27"/>
        <v>#VALUE!</v>
      </c>
      <c r="U55" s="56" t="e">
        <f t="shared" ca="1" si="27"/>
        <v>#VALUE!</v>
      </c>
      <c r="V55" s="56" t="e">
        <f t="shared" ca="1" si="27"/>
        <v>#VALUE!</v>
      </c>
      <c r="W55" s="56" t="e">
        <f t="shared" ca="1" si="27"/>
        <v>#VALUE!</v>
      </c>
      <c r="X55" s="56" t="e">
        <f t="shared" ca="1" si="27"/>
        <v>#VALUE!</v>
      </c>
      <c r="Y55" s="56" t="e">
        <f t="shared" ca="1" si="27"/>
        <v>#VALUE!</v>
      </c>
      <c r="Z55" s="56" t="e">
        <f t="shared" ca="1" si="27"/>
        <v>#VALUE!</v>
      </c>
      <c r="AA55" s="56" t="e">
        <f t="shared" ca="1" si="27"/>
        <v>#VALUE!</v>
      </c>
      <c r="AB55" s="56" t="e">
        <f t="shared" ca="1" si="27"/>
        <v>#VALUE!</v>
      </c>
      <c r="AC55" s="56" t="e">
        <f t="shared" ca="1" si="27"/>
        <v>#VALUE!</v>
      </c>
      <c r="AD55" s="56" t="e">
        <f t="shared" ca="1" si="27"/>
        <v>#VALUE!</v>
      </c>
      <c r="AE55" s="56" t="e">
        <f t="shared" ca="1" si="27"/>
        <v>#VALUE!</v>
      </c>
      <c r="AF55" s="56" t="e">
        <f t="shared" ca="1" si="27"/>
        <v>#VALUE!</v>
      </c>
      <c r="AG55" s="56" t="e">
        <f t="shared" ca="1" si="27"/>
        <v>#VALUE!</v>
      </c>
      <c r="AH55" s="56" t="e">
        <f t="shared" ca="1" si="27"/>
        <v>#VALUE!</v>
      </c>
      <c r="AI55" s="56" t="e">
        <f t="shared" ca="1" si="27"/>
        <v>#VALUE!</v>
      </c>
      <c r="AJ55" s="56" t="e">
        <f t="shared" ca="1" si="27"/>
        <v>#VALUE!</v>
      </c>
      <c r="AK55" s="56" t="e">
        <f t="shared" ca="1" si="27"/>
        <v>#VALUE!</v>
      </c>
      <c r="AL55" s="56" t="e">
        <f t="shared" ca="1" si="27"/>
        <v>#VALUE!</v>
      </c>
      <c r="AM55" s="56"/>
      <c r="AN55" s="56"/>
      <c r="AO55" s="56"/>
      <c r="AP55" s="56"/>
      <c r="AQ55" s="56"/>
    </row>
    <row r="56" spans="1:43" x14ac:dyDescent="0.25">
      <c r="A56" s="370" t="s">
        <v>388</v>
      </c>
      <c r="B56" s="25"/>
      <c r="C56" s="82" t="s">
        <v>404</v>
      </c>
      <c r="D56" s="26" t="s">
        <v>153</v>
      </c>
      <c r="E56" s="108" t="str">
        <f t="shared" si="2"/>
        <v>Non-dairy cattle (calves)</v>
      </c>
      <c r="F56" s="82" t="s">
        <v>122</v>
      </c>
      <c r="G56" s="225" t="str">
        <f ca="1">IFERROR(IF(SUM($H56:AQ56)=0,"OK","Error - all years do not = 0"),"Error - check input data")</f>
        <v>Error - check input data</v>
      </c>
      <c r="H56" s="74" t="e">
        <f t="shared" ref="H56:AL56" ca="1" si="28">(H52+H23*(1-H33))-(H47+H55)</f>
        <v>#VALUE!</v>
      </c>
      <c r="I56" s="74" t="e">
        <f t="shared" ca="1" si="28"/>
        <v>#VALUE!</v>
      </c>
      <c r="J56" s="74" t="e">
        <f t="shared" ca="1" si="28"/>
        <v>#VALUE!</v>
      </c>
      <c r="K56" s="74" t="e">
        <f t="shared" ca="1" si="28"/>
        <v>#VALUE!</v>
      </c>
      <c r="L56" s="74" t="e">
        <f t="shared" ca="1" si="28"/>
        <v>#VALUE!</v>
      </c>
      <c r="M56" s="74" t="e">
        <f t="shared" ca="1" si="28"/>
        <v>#VALUE!</v>
      </c>
      <c r="N56" s="74" t="e">
        <f t="shared" ca="1" si="28"/>
        <v>#VALUE!</v>
      </c>
      <c r="O56" s="74" t="e">
        <f t="shared" ca="1" si="28"/>
        <v>#VALUE!</v>
      </c>
      <c r="P56" s="74" t="e">
        <f t="shared" ca="1" si="28"/>
        <v>#VALUE!</v>
      </c>
      <c r="Q56" s="74" t="e">
        <f t="shared" ca="1" si="28"/>
        <v>#VALUE!</v>
      </c>
      <c r="R56" s="74" t="e">
        <f t="shared" ca="1" si="28"/>
        <v>#VALUE!</v>
      </c>
      <c r="S56" s="74" t="e">
        <f t="shared" ca="1" si="28"/>
        <v>#VALUE!</v>
      </c>
      <c r="T56" s="74" t="e">
        <f t="shared" ca="1" si="28"/>
        <v>#VALUE!</v>
      </c>
      <c r="U56" s="74" t="e">
        <f t="shared" ca="1" si="28"/>
        <v>#VALUE!</v>
      </c>
      <c r="V56" s="74" t="e">
        <f t="shared" ca="1" si="28"/>
        <v>#VALUE!</v>
      </c>
      <c r="W56" s="74" t="e">
        <f t="shared" ca="1" si="28"/>
        <v>#VALUE!</v>
      </c>
      <c r="X56" s="74" t="e">
        <f t="shared" ca="1" si="28"/>
        <v>#VALUE!</v>
      </c>
      <c r="Y56" s="74" t="e">
        <f t="shared" ca="1" si="28"/>
        <v>#VALUE!</v>
      </c>
      <c r="Z56" s="74" t="e">
        <f t="shared" ca="1" si="28"/>
        <v>#VALUE!</v>
      </c>
      <c r="AA56" s="74" t="e">
        <f t="shared" ca="1" si="28"/>
        <v>#VALUE!</v>
      </c>
      <c r="AB56" s="74" t="e">
        <f t="shared" ca="1" si="28"/>
        <v>#VALUE!</v>
      </c>
      <c r="AC56" s="74" t="e">
        <f t="shared" ca="1" si="28"/>
        <v>#VALUE!</v>
      </c>
      <c r="AD56" s="74" t="e">
        <f t="shared" ca="1" si="28"/>
        <v>#VALUE!</v>
      </c>
      <c r="AE56" s="74" t="e">
        <f t="shared" ca="1" si="28"/>
        <v>#VALUE!</v>
      </c>
      <c r="AF56" s="74" t="e">
        <f t="shared" ca="1" si="28"/>
        <v>#VALUE!</v>
      </c>
      <c r="AG56" s="74" t="e">
        <f t="shared" ca="1" si="28"/>
        <v>#VALUE!</v>
      </c>
      <c r="AH56" s="74" t="e">
        <f t="shared" ca="1" si="28"/>
        <v>#VALUE!</v>
      </c>
      <c r="AI56" s="74" t="e">
        <f t="shared" ca="1" si="28"/>
        <v>#VALUE!</v>
      </c>
      <c r="AJ56" s="74" t="e">
        <f t="shared" ca="1" si="28"/>
        <v>#VALUE!</v>
      </c>
      <c r="AK56" s="74" t="e">
        <f t="shared" ca="1" si="28"/>
        <v>#VALUE!</v>
      </c>
      <c r="AL56" s="74" t="e">
        <f t="shared" ca="1" si="28"/>
        <v>#VALUE!</v>
      </c>
      <c r="AM56" s="74"/>
      <c r="AN56" s="74"/>
      <c r="AO56" s="74"/>
      <c r="AP56" s="74"/>
      <c r="AQ56" s="74"/>
    </row>
    <row r="57" spans="1:43" ht="15.75" x14ac:dyDescent="0.25">
      <c r="A57" s="65" t="s">
        <v>65</v>
      </c>
      <c r="B57" s="145" t="s">
        <v>256</v>
      </c>
      <c r="C57" s="32"/>
      <c r="D57" s="32"/>
      <c r="E57" s="32"/>
      <c r="F57" s="32"/>
      <c r="G57" s="182"/>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ht="18" x14ac:dyDescent="0.35">
      <c r="A58" s="66" t="str">
        <f t="shared" ref="A58:A59" si="29">C58&amp;"_"&amp;E58</f>
        <v>xstore_slurry_Non-dairy cattle (calves)</v>
      </c>
      <c r="B58" s="25" t="s">
        <v>165</v>
      </c>
      <c r="C58" s="63" t="s">
        <v>380</v>
      </c>
      <c r="D58" s="77" t="str">
        <f>VLOOKUP(A58,Parameters,4,0)</f>
        <v>-</v>
      </c>
      <c r="E58" s="46" t="str">
        <f t="shared" si="2"/>
        <v>Non-dairy cattle (calves)</v>
      </c>
      <c r="F58" s="77" t="str">
        <f>VLOOKUP(A58,Parameters,6,0)</f>
        <v>Fraction</v>
      </c>
      <c r="G58" s="227"/>
      <c r="H58" s="56" t="str">
        <f>INDEX(Parameters,MATCH($A58,Parameters!$A:$A,0),MATCH(H$3,Parameters!$8:$8,0))</f>
        <v>NE</v>
      </c>
      <c r="I58" s="56" t="str">
        <f>INDEX(Parameters,MATCH($A58,Parameters!$A:$A,0),MATCH(I$3,Parameters!$8:$8,0))</f>
        <v>NE</v>
      </c>
      <c r="J58" s="56" t="str">
        <f>INDEX(Parameters,MATCH($A58,Parameters!$A:$A,0),MATCH(J$3,Parameters!$8:$8,0))</f>
        <v>NE</v>
      </c>
      <c r="K58" s="56" t="str">
        <f>INDEX(Parameters,MATCH($A58,Parameters!$A:$A,0),MATCH(K$3,Parameters!$8:$8,0))</f>
        <v>NE</v>
      </c>
      <c r="L58" s="56" t="str">
        <f>INDEX(Parameters,MATCH($A58,Parameters!$A:$A,0),MATCH(L$3,Parameters!$8:$8,0))</f>
        <v>NE</v>
      </c>
      <c r="M58" s="56" t="str">
        <f>INDEX(Parameters,MATCH($A58,Parameters!$A:$A,0),MATCH(M$3,Parameters!$8:$8,0))</f>
        <v>NE</v>
      </c>
      <c r="N58" s="56" t="str">
        <f>INDEX(Parameters,MATCH($A58,Parameters!$A:$A,0),MATCH(N$3,Parameters!$8:$8,0))</f>
        <v>NE</v>
      </c>
      <c r="O58" s="56" t="str">
        <f>INDEX(Parameters,MATCH($A58,Parameters!$A:$A,0),MATCH(O$3,Parameters!$8:$8,0))</f>
        <v>NE</v>
      </c>
      <c r="P58" s="56" t="str">
        <f>INDEX(Parameters,MATCH($A58,Parameters!$A:$A,0),MATCH(P$3,Parameters!$8:$8,0))</f>
        <v>NE</v>
      </c>
      <c r="Q58" s="56" t="str">
        <f>INDEX(Parameters,MATCH($A58,Parameters!$A:$A,0),MATCH(Q$3,Parameters!$8:$8,0))</f>
        <v>NE</v>
      </c>
      <c r="R58" s="56" t="str">
        <f>INDEX(Parameters,MATCH($A58,Parameters!$A:$A,0),MATCH(R$3,Parameters!$8:$8,0))</f>
        <v>NE</v>
      </c>
      <c r="S58" s="56" t="str">
        <f>INDEX(Parameters,MATCH($A58,Parameters!$A:$A,0),MATCH(S$3,Parameters!$8:$8,0))</f>
        <v>NE</v>
      </c>
      <c r="T58" s="56" t="str">
        <f>INDEX(Parameters,MATCH($A58,Parameters!$A:$A,0),MATCH(T$3,Parameters!$8:$8,0))</f>
        <v>NE</v>
      </c>
      <c r="U58" s="56" t="str">
        <f>INDEX(Parameters,MATCH($A58,Parameters!$A:$A,0),MATCH(U$3,Parameters!$8:$8,0))</f>
        <v>NE</v>
      </c>
      <c r="V58" s="56" t="str">
        <f>INDEX(Parameters,MATCH($A58,Parameters!$A:$A,0),MATCH(V$3,Parameters!$8:$8,0))</f>
        <v>NE</v>
      </c>
      <c r="W58" s="56" t="str">
        <f>INDEX(Parameters,MATCH($A58,Parameters!$A:$A,0),MATCH(W$3,Parameters!$8:$8,0))</f>
        <v>NE</v>
      </c>
      <c r="X58" s="56" t="str">
        <f>INDEX(Parameters,MATCH($A58,Parameters!$A:$A,0),MATCH(X$3,Parameters!$8:$8,0))</f>
        <v>NE</v>
      </c>
      <c r="Y58" s="56" t="str">
        <f>INDEX(Parameters,MATCH($A58,Parameters!$A:$A,0),MATCH(Y$3,Parameters!$8:$8,0))</f>
        <v>NE</v>
      </c>
      <c r="Z58" s="56" t="str">
        <f>INDEX(Parameters,MATCH($A58,Parameters!$A:$A,0),MATCH(Z$3,Parameters!$8:$8,0))</f>
        <v>NE</v>
      </c>
      <c r="AA58" s="56" t="str">
        <f>INDEX(Parameters,MATCH($A58,Parameters!$A:$A,0),MATCH(AA$3,Parameters!$8:$8,0))</f>
        <v>NE</v>
      </c>
      <c r="AB58" s="56" t="str">
        <f>INDEX(Parameters,MATCH($A58,Parameters!$A:$A,0),MATCH(AB$3,Parameters!$8:$8,0))</f>
        <v>NE</v>
      </c>
      <c r="AC58" s="56" t="str">
        <f>INDEX(Parameters,MATCH($A58,Parameters!$A:$A,0),MATCH(AC$3,Parameters!$8:$8,0))</f>
        <v>NE</v>
      </c>
      <c r="AD58" s="56" t="str">
        <f>INDEX(Parameters,MATCH($A58,Parameters!$A:$A,0),MATCH(AD$3,Parameters!$8:$8,0))</f>
        <v>NE</v>
      </c>
      <c r="AE58" s="56" t="str">
        <f>INDEX(Parameters,MATCH($A58,Parameters!$A:$A,0),MATCH(AE$3,Parameters!$8:$8,0))</f>
        <v>NE</v>
      </c>
      <c r="AF58" s="56" t="str">
        <f>INDEX(Parameters,MATCH($A58,Parameters!$A:$A,0),MATCH(AF$3,Parameters!$8:$8,0))</f>
        <v>NE</v>
      </c>
      <c r="AG58" s="56" t="str">
        <f>INDEX(Parameters,MATCH($A58,Parameters!$A:$A,0),MATCH(AG$3,Parameters!$8:$8,0))</f>
        <v>NE</v>
      </c>
      <c r="AH58" s="56" t="str">
        <f>INDEX(Parameters,MATCH($A58,Parameters!$A:$A,0),MATCH(AH$3,Parameters!$8:$8,0))</f>
        <v>NE</v>
      </c>
      <c r="AI58" s="56" t="str">
        <f>INDEX(Parameters,MATCH($A58,Parameters!$A:$A,0),MATCH(AI$3,Parameters!$8:$8,0))</f>
        <v>NE</v>
      </c>
      <c r="AJ58" s="56" t="str">
        <f>INDEX(Parameters,MATCH($A58,Parameters!$A:$A,0),MATCH(AJ$3,Parameters!$8:$8,0))</f>
        <v>NE</v>
      </c>
      <c r="AK58" s="56" t="str">
        <f>INDEX(Parameters,MATCH($A58,Parameters!$A:$A,0),MATCH(AK$3,Parameters!$8:$8,0))</f>
        <v>NE</v>
      </c>
      <c r="AL58" s="56" t="str">
        <f>INDEX(Parameters,MATCH($A58,Parameters!$A:$A,0),MATCH(AL$3,Parameters!$8:$8,0))</f>
        <v>NE</v>
      </c>
      <c r="AM58" s="56"/>
      <c r="AN58" s="56"/>
      <c r="AO58" s="56"/>
      <c r="AP58" s="56"/>
      <c r="AQ58" s="56"/>
    </row>
    <row r="59" spans="1:43" ht="18" x14ac:dyDescent="0.35">
      <c r="A59" s="66" t="str">
        <f t="shared" si="29"/>
        <v>xstore_solid_Non-dairy cattle (calves)</v>
      </c>
      <c r="B59" s="25" t="s">
        <v>165</v>
      </c>
      <c r="C59" s="63" t="s">
        <v>190</v>
      </c>
      <c r="D59" s="77" t="str">
        <f>VLOOKUP(A59,Parameters,4,0)</f>
        <v>-</v>
      </c>
      <c r="E59" s="46" t="str">
        <f t="shared" si="2"/>
        <v>Non-dairy cattle (calves)</v>
      </c>
      <c r="F59" s="77" t="str">
        <f>VLOOKUP(A59,Parameters,6,0)</f>
        <v>Fraction</v>
      </c>
      <c r="G59" s="227"/>
      <c r="H59" s="56" t="str">
        <f>INDEX(Parameters,MATCH($A59,Parameters!$A:$A,0),MATCH(H$3,Parameters!$8:$8,0))</f>
        <v>NE</v>
      </c>
      <c r="I59" s="56" t="str">
        <f>INDEX(Parameters,MATCH($A59,Parameters!$A:$A,0),MATCH(I$3,Parameters!$8:$8,0))</f>
        <v>NE</v>
      </c>
      <c r="J59" s="56" t="str">
        <f>INDEX(Parameters,MATCH($A59,Parameters!$A:$A,0),MATCH(J$3,Parameters!$8:$8,0))</f>
        <v>NE</v>
      </c>
      <c r="K59" s="56" t="str">
        <f>INDEX(Parameters,MATCH($A59,Parameters!$A:$A,0),MATCH(K$3,Parameters!$8:$8,0))</f>
        <v>NE</v>
      </c>
      <c r="L59" s="56" t="str">
        <f>INDEX(Parameters,MATCH($A59,Parameters!$A:$A,0),MATCH(L$3,Parameters!$8:$8,0))</f>
        <v>NE</v>
      </c>
      <c r="M59" s="56" t="str">
        <f>INDEX(Parameters,MATCH($A59,Parameters!$A:$A,0),MATCH(M$3,Parameters!$8:$8,0))</f>
        <v>NE</v>
      </c>
      <c r="N59" s="56" t="str">
        <f>INDEX(Parameters,MATCH($A59,Parameters!$A:$A,0),MATCH(N$3,Parameters!$8:$8,0))</f>
        <v>NE</v>
      </c>
      <c r="O59" s="56" t="str">
        <f>INDEX(Parameters,MATCH($A59,Parameters!$A:$A,0),MATCH(O$3,Parameters!$8:$8,0))</f>
        <v>NE</v>
      </c>
      <c r="P59" s="56" t="str">
        <f>INDEX(Parameters,MATCH($A59,Parameters!$A:$A,0),MATCH(P$3,Parameters!$8:$8,0))</f>
        <v>NE</v>
      </c>
      <c r="Q59" s="56" t="str">
        <f>INDEX(Parameters,MATCH($A59,Parameters!$A:$A,0),MATCH(Q$3,Parameters!$8:$8,0))</f>
        <v>NE</v>
      </c>
      <c r="R59" s="56" t="str">
        <f>INDEX(Parameters,MATCH($A59,Parameters!$A:$A,0),MATCH(R$3,Parameters!$8:$8,0))</f>
        <v>NE</v>
      </c>
      <c r="S59" s="56" t="str">
        <f>INDEX(Parameters,MATCH($A59,Parameters!$A:$A,0),MATCH(S$3,Parameters!$8:$8,0))</f>
        <v>NE</v>
      </c>
      <c r="T59" s="56" t="str">
        <f>INDEX(Parameters,MATCH($A59,Parameters!$A:$A,0),MATCH(T$3,Parameters!$8:$8,0))</f>
        <v>NE</v>
      </c>
      <c r="U59" s="56" t="str">
        <f>INDEX(Parameters,MATCH($A59,Parameters!$A:$A,0),MATCH(U$3,Parameters!$8:$8,0))</f>
        <v>NE</v>
      </c>
      <c r="V59" s="56" t="str">
        <f>INDEX(Parameters,MATCH($A59,Parameters!$A:$A,0),MATCH(V$3,Parameters!$8:$8,0))</f>
        <v>NE</v>
      </c>
      <c r="W59" s="56" t="str">
        <f>INDEX(Parameters,MATCH($A59,Parameters!$A:$A,0),MATCH(W$3,Parameters!$8:$8,0))</f>
        <v>NE</v>
      </c>
      <c r="X59" s="56" t="str">
        <f>INDEX(Parameters,MATCH($A59,Parameters!$A:$A,0),MATCH(X$3,Parameters!$8:$8,0))</f>
        <v>NE</v>
      </c>
      <c r="Y59" s="56" t="str">
        <f>INDEX(Parameters,MATCH($A59,Parameters!$A:$A,0),MATCH(Y$3,Parameters!$8:$8,0))</f>
        <v>NE</v>
      </c>
      <c r="Z59" s="56" t="str">
        <f>INDEX(Parameters,MATCH($A59,Parameters!$A:$A,0),MATCH(Z$3,Parameters!$8:$8,0))</f>
        <v>NE</v>
      </c>
      <c r="AA59" s="56" t="str">
        <f>INDEX(Parameters,MATCH($A59,Parameters!$A:$A,0),MATCH(AA$3,Parameters!$8:$8,0))</f>
        <v>NE</v>
      </c>
      <c r="AB59" s="56" t="str">
        <f>INDEX(Parameters,MATCH($A59,Parameters!$A:$A,0),MATCH(AB$3,Parameters!$8:$8,0))</f>
        <v>NE</v>
      </c>
      <c r="AC59" s="56" t="str">
        <f>INDEX(Parameters,MATCH($A59,Parameters!$A:$A,0),MATCH(AC$3,Parameters!$8:$8,0))</f>
        <v>NE</v>
      </c>
      <c r="AD59" s="56" t="str">
        <f>INDEX(Parameters,MATCH($A59,Parameters!$A:$A,0),MATCH(AD$3,Parameters!$8:$8,0))</f>
        <v>NE</v>
      </c>
      <c r="AE59" s="56" t="str">
        <f>INDEX(Parameters,MATCH($A59,Parameters!$A:$A,0),MATCH(AE$3,Parameters!$8:$8,0))</f>
        <v>NE</v>
      </c>
      <c r="AF59" s="56" t="str">
        <f>INDEX(Parameters,MATCH($A59,Parameters!$A:$A,0),MATCH(AF$3,Parameters!$8:$8,0))</f>
        <v>NE</v>
      </c>
      <c r="AG59" s="56" t="str">
        <f>INDEX(Parameters,MATCH($A59,Parameters!$A:$A,0),MATCH(AG$3,Parameters!$8:$8,0))</f>
        <v>NE</v>
      </c>
      <c r="AH59" s="56" t="str">
        <f>INDEX(Parameters,MATCH($A59,Parameters!$A:$A,0),MATCH(AH$3,Parameters!$8:$8,0))</f>
        <v>NE</v>
      </c>
      <c r="AI59" s="56" t="str">
        <f>INDEX(Parameters,MATCH($A59,Parameters!$A:$A,0),MATCH(AI$3,Parameters!$8:$8,0))</f>
        <v>NE</v>
      </c>
      <c r="AJ59" s="56" t="str">
        <f>INDEX(Parameters,MATCH($A59,Parameters!$A:$A,0),MATCH(AJ$3,Parameters!$8:$8,0))</f>
        <v>NE</v>
      </c>
      <c r="AK59" s="56" t="str">
        <f>INDEX(Parameters,MATCH($A59,Parameters!$A:$A,0),MATCH(AK$3,Parameters!$8:$8,0))</f>
        <v>NE</v>
      </c>
      <c r="AL59" s="56" t="str">
        <f>INDEX(Parameters,MATCH($A59,Parameters!$A:$A,0),MATCH(AL$3,Parameters!$8:$8,0))</f>
        <v>NE</v>
      </c>
      <c r="AM59" s="56"/>
      <c r="AN59" s="56"/>
      <c r="AO59" s="56"/>
      <c r="AP59" s="56"/>
      <c r="AQ59" s="56"/>
    </row>
    <row r="60" spans="1:43" ht="18" x14ac:dyDescent="0.35">
      <c r="A60" s="89" t="s">
        <v>370</v>
      </c>
      <c r="B60" s="25" t="s">
        <v>165</v>
      </c>
      <c r="C60" s="63" t="s">
        <v>255</v>
      </c>
      <c r="D60" s="25" t="s">
        <v>153</v>
      </c>
      <c r="E60" s="46" t="str">
        <f t="shared" si="2"/>
        <v>Non-dairy cattle (calves)</v>
      </c>
      <c r="F60" s="12" t="s">
        <v>122</v>
      </c>
      <c r="G60" s="176"/>
      <c r="H60" s="56" t="e">
        <f t="shared" ref="H60:AL60" ca="1" si="30">((H34-H46)+(H28-H48))*H58</f>
        <v>#VALUE!</v>
      </c>
      <c r="I60" s="56" t="e">
        <f t="shared" ca="1" si="30"/>
        <v>#VALUE!</v>
      </c>
      <c r="J60" s="56" t="e">
        <f t="shared" ca="1" si="30"/>
        <v>#VALUE!</v>
      </c>
      <c r="K60" s="56" t="e">
        <f t="shared" ca="1" si="30"/>
        <v>#VALUE!</v>
      </c>
      <c r="L60" s="56" t="e">
        <f t="shared" ca="1" si="30"/>
        <v>#VALUE!</v>
      </c>
      <c r="M60" s="56" t="e">
        <f t="shared" ca="1" si="30"/>
        <v>#VALUE!</v>
      </c>
      <c r="N60" s="56" t="e">
        <f t="shared" ca="1" si="30"/>
        <v>#VALUE!</v>
      </c>
      <c r="O60" s="56" t="e">
        <f t="shared" ca="1" si="30"/>
        <v>#VALUE!</v>
      </c>
      <c r="P60" s="56" t="e">
        <f t="shared" ca="1" si="30"/>
        <v>#VALUE!</v>
      </c>
      <c r="Q60" s="56" t="e">
        <f t="shared" ca="1" si="30"/>
        <v>#VALUE!</v>
      </c>
      <c r="R60" s="56" t="e">
        <f t="shared" ca="1" si="30"/>
        <v>#VALUE!</v>
      </c>
      <c r="S60" s="56" t="e">
        <f t="shared" ca="1" si="30"/>
        <v>#VALUE!</v>
      </c>
      <c r="T60" s="56" t="e">
        <f t="shared" ca="1" si="30"/>
        <v>#VALUE!</v>
      </c>
      <c r="U60" s="56" t="e">
        <f t="shared" ca="1" si="30"/>
        <v>#VALUE!</v>
      </c>
      <c r="V60" s="56" t="e">
        <f t="shared" ca="1" si="30"/>
        <v>#VALUE!</v>
      </c>
      <c r="W60" s="56" t="e">
        <f t="shared" ca="1" si="30"/>
        <v>#VALUE!</v>
      </c>
      <c r="X60" s="56" t="e">
        <f t="shared" ca="1" si="30"/>
        <v>#VALUE!</v>
      </c>
      <c r="Y60" s="56" t="e">
        <f t="shared" ca="1" si="30"/>
        <v>#VALUE!</v>
      </c>
      <c r="Z60" s="56" t="e">
        <f t="shared" ca="1" si="30"/>
        <v>#VALUE!</v>
      </c>
      <c r="AA60" s="56" t="e">
        <f t="shared" ca="1" si="30"/>
        <v>#VALUE!</v>
      </c>
      <c r="AB60" s="56" t="e">
        <f t="shared" ca="1" si="30"/>
        <v>#VALUE!</v>
      </c>
      <c r="AC60" s="56" t="e">
        <f t="shared" ca="1" si="30"/>
        <v>#VALUE!</v>
      </c>
      <c r="AD60" s="56" t="e">
        <f t="shared" ca="1" si="30"/>
        <v>#VALUE!</v>
      </c>
      <c r="AE60" s="56" t="e">
        <f t="shared" ca="1" si="30"/>
        <v>#VALUE!</v>
      </c>
      <c r="AF60" s="56" t="e">
        <f t="shared" ca="1" si="30"/>
        <v>#VALUE!</v>
      </c>
      <c r="AG60" s="56" t="e">
        <f t="shared" ca="1" si="30"/>
        <v>#VALUE!</v>
      </c>
      <c r="AH60" s="56" t="e">
        <f t="shared" ca="1" si="30"/>
        <v>#VALUE!</v>
      </c>
      <c r="AI60" s="56" t="e">
        <f t="shared" ca="1" si="30"/>
        <v>#VALUE!</v>
      </c>
      <c r="AJ60" s="56" t="e">
        <f t="shared" ca="1" si="30"/>
        <v>#VALUE!</v>
      </c>
      <c r="AK60" s="56" t="e">
        <f t="shared" ca="1" si="30"/>
        <v>#VALUE!</v>
      </c>
      <c r="AL60" s="56" t="e">
        <f t="shared" ca="1" si="30"/>
        <v>#VALUE!</v>
      </c>
      <c r="AM60" s="56"/>
      <c r="AN60" s="56"/>
      <c r="AO60" s="56"/>
      <c r="AP60" s="56"/>
      <c r="AQ60" s="56"/>
    </row>
    <row r="61" spans="1:43" ht="18" x14ac:dyDescent="0.35">
      <c r="A61" s="89" t="s">
        <v>371</v>
      </c>
      <c r="B61" s="25" t="s">
        <v>165</v>
      </c>
      <c r="C61" s="63" t="s">
        <v>254</v>
      </c>
      <c r="D61" s="25" t="s">
        <v>153</v>
      </c>
      <c r="E61" s="46" t="str">
        <f t="shared" si="2"/>
        <v>Non-dairy cattle (calves)</v>
      </c>
      <c r="F61" s="12" t="s">
        <v>122</v>
      </c>
      <c r="G61" s="175"/>
      <c r="H61" s="56" t="e">
        <f t="shared" ref="H61:AL61" ca="1" si="31">((H38-H46)+(H22-H48))*H58</f>
        <v>#VALUE!</v>
      </c>
      <c r="I61" s="56" t="e">
        <f t="shared" ca="1" si="31"/>
        <v>#VALUE!</v>
      </c>
      <c r="J61" s="56" t="e">
        <f t="shared" ca="1" si="31"/>
        <v>#VALUE!</v>
      </c>
      <c r="K61" s="56" t="e">
        <f t="shared" ca="1" si="31"/>
        <v>#VALUE!</v>
      </c>
      <c r="L61" s="56" t="e">
        <f t="shared" ca="1" si="31"/>
        <v>#VALUE!</v>
      </c>
      <c r="M61" s="56" t="e">
        <f t="shared" ca="1" si="31"/>
        <v>#VALUE!</v>
      </c>
      <c r="N61" s="56" t="e">
        <f t="shared" ca="1" si="31"/>
        <v>#VALUE!</v>
      </c>
      <c r="O61" s="56" t="e">
        <f t="shared" ca="1" si="31"/>
        <v>#VALUE!</v>
      </c>
      <c r="P61" s="56" t="e">
        <f t="shared" ca="1" si="31"/>
        <v>#VALUE!</v>
      </c>
      <c r="Q61" s="56" t="e">
        <f t="shared" ca="1" si="31"/>
        <v>#VALUE!</v>
      </c>
      <c r="R61" s="56" t="e">
        <f t="shared" ca="1" si="31"/>
        <v>#VALUE!</v>
      </c>
      <c r="S61" s="56" t="e">
        <f t="shared" ca="1" si="31"/>
        <v>#VALUE!</v>
      </c>
      <c r="T61" s="56" t="e">
        <f t="shared" ca="1" si="31"/>
        <v>#VALUE!</v>
      </c>
      <c r="U61" s="56" t="e">
        <f t="shared" ca="1" si="31"/>
        <v>#VALUE!</v>
      </c>
      <c r="V61" s="56" t="e">
        <f t="shared" ca="1" si="31"/>
        <v>#VALUE!</v>
      </c>
      <c r="W61" s="56" t="e">
        <f t="shared" ca="1" si="31"/>
        <v>#VALUE!</v>
      </c>
      <c r="X61" s="56" t="e">
        <f t="shared" ca="1" si="31"/>
        <v>#VALUE!</v>
      </c>
      <c r="Y61" s="56" t="e">
        <f t="shared" ca="1" si="31"/>
        <v>#VALUE!</v>
      </c>
      <c r="Z61" s="56" t="e">
        <f t="shared" ca="1" si="31"/>
        <v>#VALUE!</v>
      </c>
      <c r="AA61" s="56" t="e">
        <f t="shared" ca="1" si="31"/>
        <v>#VALUE!</v>
      </c>
      <c r="AB61" s="56" t="e">
        <f t="shared" ca="1" si="31"/>
        <v>#VALUE!</v>
      </c>
      <c r="AC61" s="56" t="e">
        <f t="shared" ca="1" si="31"/>
        <v>#VALUE!</v>
      </c>
      <c r="AD61" s="56" t="e">
        <f t="shared" ca="1" si="31"/>
        <v>#VALUE!</v>
      </c>
      <c r="AE61" s="56" t="e">
        <f t="shared" ca="1" si="31"/>
        <v>#VALUE!</v>
      </c>
      <c r="AF61" s="56" t="e">
        <f t="shared" ca="1" si="31"/>
        <v>#VALUE!</v>
      </c>
      <c r="AG61" s="56" t="e">
        <f t="shared" ca="1" si="31"/>
        <v>#VALUE!</v>
      </c>
      <c r="AH61" s="56" t="e">
        <f t="shared" ca="1" si="31"/>
        <v>#VALUE!</v>
      </c>
      <c r="AI61" s="56" t="e">
        <f t="shared" ca="1" si="31"/>
        <v>#VALUE!</v>
      </c>
      <c r="AJ61" s="56" t="e">
        <f t="shared" ca="1" si="31"/>
        <v>#VALUE!</v>
      </c>
      <c r="AK61" s="56" t="e">
        <f t="shared" ca="1" si="31"/>
        <v>#VALUE!</v>
      </c>
      <c r="AL61" s="56" t="e">
        <f t="shared" ca="1" si="31"/>
        <v>#VALUE!</v>
      </c>
      <c r="AM61" s="56"/>
      <c r="AN61" s="56"/>
      <c r="AO61" s="56"/>
      <c r="AP61" s="56"/>
      <c r="AQ61" s="56"/>
    </row>
    <row r="62" spans="1:43" ht="18" x14ac:dyDescent="0.35">
      <c r="A62" s="103" t="s">
        <v>372</v>
      </c>
      <c r="B62" s="25" t="s">
        <v>165</v>
      </c>
      <c r="C62" s="63" t="s">
        <v>191</v>
      </c>
      <c r="D62" s="25" t="s">
        <v>153</v>
      </c>
      <c r="E62" s="46" t="str">
        <f t="shared" si="2"/>
        <v>Non-dairy cattle (calves)</v>
      </c>
      <c r="F62" s="12" t="s">
        <v>122</v>
      </c>
      <c r="G62" s="176"/>
      <c r="H62" s="56" t="e">
        <f ca="1">H54*H59</f>
        <v>#VALUE!</v>
      </c>
      <c r="I62" s="56" t="e">
        <f t="shared" ref="I62:AL62" ca="1" si="32">I54*I59</f>
        <v>#VALUE!</v>
      </c>
      <c r="J62" s="56" t="e">
        <f t="shared" ca="1" si="32"/>
        <v>#VALUE!</v>
      </c>
      <c r="K62" s="56" t="e">
        <f t="shared" ca="1" si="32"/>
        <v>#VALUE!</v>
      </c>
      <c r="L62" s="56" t="e">
        <f t="shared" ca="1" si="32"/>
        <v>#VALUE!</v>
      </c>
      <c r="M62" s="56" t="e">
        <f t="shared" ca="1" si="32"/>
        <v>#VALUE!</v>
      </c>
      <c r="N62" s="56" t="e">
        <f t="shared" ca="1" si="32"/>
        <v>#VALUE!</v>
      </c>
      <c r="O62" s="56" t="e">
        <f t="shared" ca="1" si="32"/>
        <v>#VALUE!</v>
      </c>
      <c r="P62" s="56" t="e">
        <f t="shared" ca="1" si="32"/>
        <v>#VALUE!</v>
      </c>
      <c r="Q62" s="56" t="e">
        <f t="shared" ca="1" si="32"/>
        <v>#VALUE!</v>
      </c>
      <c r="R62" s="56" t="e">
        <f t="shared" ca="1" si="32"/>
        <v>#VALUE!</v>
      </c>
      <c r="S62" s="56" t="e">
        <f t="shared" ca="1" si="32"/>
        <v>#VALUE!</v>
      </c>
      <c r="T62" s="56" t="e">
        <f t="shared" ca="1" si="32"/>
        <v>#VALUE!</v>
      </c>
      <c r="U62" s="56" t="e">
        <f t="shared" ca="1" si="32"/>
        <v>#VALUE!</v>
      </c>
      <c r="V62" s="56" t="e">
        <f t="shared" ca="1" si="32"/>
        <v>#VALUE!</v>
      </c>
      <c r="W62" s="56" t="e">
        <f t="shared" ca="1" si="32"/>
        <v>#VALUE!</v>
      </c>
      <c r="X62" s="56" t="e">
        <f t="shared" ca="1" si="32"/>
        <v>#VALUE!</v>
      </c>
      <c r="Y62" s="56" t="e">
        <f t="shared" ca="1" si="32"/>
        <v>#VALUE!</v>
      </c>
      <c r="Z62" s="56" t="e">
        <f t="shared" ca="1" si="32"/>
        <v>#VALUE!</v>
      </c>
      <c r="AA62" s="56" t="e">
        <f t="shared" ca="1" si="32"/>
        <v>#VALUE!</v>
      </c>
      <c r="AB62" s="56" t="e">
        <f t="shared" ca="1" si="32"/>
        <v>#VALUE!</v>
      </c>
      <c r="AC62" s="56" t="e">
        <f t="shared" ca="1" si="32"/>
        <v>#VALUE!</v>
      </c>
      <c r="AD62" s="56" t="e">
        <f t="shared" ca="1" si="32"/>
        <v>#VALUE!</v>
      </c>
      <c r="AE62" s="56" t="e">
        <f t="shared" ca="1" si="32"/>
        <v>#VALUE!</v>
      </c>
      <c r="AF62" s="56" t="e">
        <f t="shared" ca="1" si="32"/>
        <v>#VALUE!</v>
      </c>
      <c r="AG62" s="56" t="e">
        <f t="shared" ca="1" si="32"/>
        <v>#VALUE!</v>
      </c>
      <c r="AH62" s="56" t="e">
        <f t="shared" ca="1" si="32"/>
        <v>#VALUE!</v>
      </c>
      <c r="AI62" s="56" t="e">
        <f t="shared" ca="1" si="32"/>
        <v>#VALUE!</v>
      </c>
      <c r="AJ62" s="56" t="e">
        <f t="shared" ca="1" si="32"/>
        <v>#VALUE!</v>
      </c>
      <c r="AK62" s="56" t="e">
        <f t="shared" ca="1" si="32"/>
        <v>#VALUE!</v>
      </c>
      <c r="AL62" s="56" t="e">
        <f t="shared" ca="1" si="32"/>
        <v>#VALUE!</v>
      </c>
      <c r="AM62" s="56"/>
      <c r="AN62" s="56"/>
      <c r="AO62" s="56"/>
      <c r="AP62" s="56"/>
      <c r="AQ62" s="56"/>
    </row>
    <row r="63" spans="1:43" ht="18" x14ac:dyDescent="0.35">
      <c r="A63" s="103" t="s">
        <v>373</v>
      </c>
      <c r="B63" s="25" t="s">
        <v>165</v>
      </c>
      <c r="C63" s="63" t="s">
        <v>192</v>
      </c>
      <c r="D63" s="25" t="s">
        <v>153</v>
      </c>
      <c r="E63" s="46" t="str">
        <f t="shared" si="2"/>
        <v>Non-dairy cattle (calves)</v>
      </c>
      <c r="F63" s="12" t="s">
        <v>122</v>
      </c>
      <c r="G63" s="176"/>
      <c r="H63" s="56" t="e">
        <f ca="1">H55*H59</f>
        <v>#VALUE!</v>
      </c>
      <c r="I63" s="56" t="e">
        <f t="shared" ref="I63:AL63" ca="1" si="33">I55*I59</f>
        <v>#VALUE!</v>
      </c>
      <c r="J63" s="56" t="e">
        <f t="shared" ca="1" si="33"/>
        <v>#VALUE!</v>
      </c>
      <c r="K63" s="56" t="e">
        <f t="shared" ca="1" si="33"/>
        <v>#VALUE!</v>
      </c>
      <c r="L63" s="56" t="e">
        <f t="shared" ca="1" si="33"/>
        <v>#VALUE!</v>
      </c>
      <c r="M63" s="56" t="e">
        <f t="shared" ca="1" si="33"/>
        <v>#VALUE!</v>
      </c>
      <c r="N63" s="56" t="e">
        <f t="shared" ca="1" si="33"/>
        <v>#VALUE!</v>
      </c>
      <c r="O63" s="56" t="e">
        <f t="shared" ca="1" si="33"/>
        <v>#VALUE!</v>
      </c>
      <c r="P63" s="56" t="e">
        <f t="shared" ca="1" si="33"/>
        <v>#VALUE!</v>
      </c>
      <c r="Q63" s="56" t="e">
        <f t="shared" ca="1" si="33"/>
        <v>#VALUE!</v>
      </c>
      <c r="R63" s="56" t="e">
        <f t="shared" ca="1" si="33"/>
        <v>#VALUE!</v>
      </c>
      <c r="S63" s="56" t="e">
        <f t="shared" ca="1" si="33"/>
        <v>#VALUE!</v>
      </c>
      <c r="T63" s="56" t="e">
        <f t="shared" ca="1" si="33"/>
        <v>#VALUE!</v>
      </c>
      <c r="U63" s="56" t="e">
        <f t="shared" ca="1" si="33"/>
        <v>#VALUE!</v>
      </c>
      <c r="V63" s="56" t="e">
        <f t="shared" ca="1" si="33"/>
        <v>#VALUE!</v>
      </c>
      <c r="W63" s="56" t="e">
        <f t="shared" ca="1" si="33"/>
        <v>#VALUE!</v>
      </c>
      <c r="X63" s="56" t="e">
        <f t="shared" ca="1" si="33"/>
        <v>#VALUE!</v>
      </c>
      <c r="Y63" s="56" t="e">
        <f t="shared" ca="1" si="33"/>
        <v>#VALUE!</v>
      </c>
      <c r="Z63" s="56" t="e">
        <f t="shared" ca="1" si="33"/>
        <v>#VALUE!</v>
      </c>
      <c r="AA63" s="56" t="e">
        <f t="shared" ca="1" si="33"/>
        <v>#VALUE!</v>
      </c>
      <c r="AB63" s="56" t="e">
        <f t="shared" ca="1" si="33"/>
        <v>#VALUE!</v>
      </c>
      <c r="AC63" s="56" t="e">
        <f t="shared" ca="1" si="33"/>
        <v>#VALUE!</v>
      </c>
      <c r="AD63" s="56" t="e">
        <f t="shared" ca="1" si="33"/>
        <v>#VALUE!</v>
      </c>
      <c r="AE63" s="56" t="e">
        <f t="shared" ca="1" si="33"/>
        <v>#VALUE!</v>
      </c>
      <c r="AF63" s="56" t="e">
        <f t="shared" ca="1" si="33"/>
        <v>#VALUE!</v>
      </c>
      <c r="AG63" s="56" t="e">
        <f t="shared" ca="1" si="33"/>
        <v>#VALUE!</v>
      </c>
      <c r="AH63" s="56" t="e">
        <f t="shared" ca="1" si="33"/>
        <v>#VALUE!</v>
      </c>
      <c r="AI63" s="56" t="e">
        <f t="shared" ca="1" si="33"/>
        <v>#VALUE!</v>
      </c>
      <c r="AJ63" s="56" t="e">
        <f t="shared" ca="1" si="33"/>
        <v>#VALUE!</v>
      </c>
      <c r="AK63" s="56" t="e">
        <f t="shared" ca="1" si="33"/>
        <v>#VALUE!</v>
      </c>
      <c r="AL63" s="56" t="e">
        <f t="shared" ca="1" si="33"/>
        <v>#VALUE!</v>
      </c>
      <c r="AM63" s="56"/>
      <c r="AN63" s="56"/>
      <c r="AO63" s="56"/>
      <c r="AP63" s="56"/>
      <c r="AQ63" s="56"/>
    </row>
    <row r="64" spans="1:43" ht="15.75" x14ac:dyDescent="0.25">
      <c r="A64" s="65"/>
      <c r="B64" s="160" t="s">
        <v>268</v>
      </c>
      <c r="C64" s="32"/>
      <c r="D64" s="32"/>
      <c r="E64" s="32"/>
      <c r="F64" s="32"/>
      <c r="G64" s="182"/>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ht="18" x14ac:dyDescent="0.35">
      <c r="A65" s="66" t="str">
        <f t="shared" ref="A65" si="34">C65&amp;"_"&amp;E65</f>
        <v>xbiogas_slurry_Non-dairy cattle (calves)</v>
      </c>
      <c r="B65" s="25" t="s">
        <v>165</v>
      </c>
      <c r="C65" s="63" t="s">
        <v>287</v>
      </c>
      <c r="D65" s="77" t="str">
        <f>VLOOKUP(A65,Parameters,4,0)</f>
        <v>-</v>
      </c>
      <c r="E65" s="46" t="str">
        <f t="shared" si="2"/>
        <v>Non-dairy cattle (calves)</v>
      </c>
      <c r="F65" s="77" t="str">
        <f>VLOOKUP(A65,Parameters,6,0)</f>
        <v>Fraction</v>
      </c>
      <c r="G65" s="227"/>
      <c r="H65" s="56" t="str">
        <f>INDEX(Parameters,MATCH($A65,Parameters!$A:$A,0),MATCH(H$3,Parameters!$8:$8,0))</f>
        <v>NE</v>
      </c>
      <c r="I65" s="56" t="str">
        <f>INDEX(Parameters,MATCH($A65,Parameters!$A:$A,0),MATCH(I$3,Parameters!$8:$8,0))</f>
        <v>NE</v>
      </c>
      <c r="J65" s="56" t="str">
        <f>INDEX(Parameters,MATCH($A65,Parameters!$A:$A,0),MATCH(J$3,Parameters!$8:$8,0))</f>
        <v>NE</v>
      </c>
      <c r="K65" s="56" t="str">
        <f>INDEX(Parameters,MATCH($A65,Parameters!$A:$A,0),MATCH(K$3,Parameters!$8:$8,0))</f>
        <v>NE</v>
      </c>
      <c r="L65" s="56" t="str">
        <f>INDEX(Parameters,MATCH($A65,Parameters!$A:$A,0),MATCH(L$3,Parameters!$8:$8,0))</f>
        <v>NE</v>
      </c>
      <c r="M65" s="56" t="str">
        <f>INDEX(Parameters,MATCH($A65,Parameters!$A:$A,0),MATCH(M$3,Parameters!$8:$8,0))</f>
        <v>NE</v>
      </c>
      <c r="N65" s="56" t="str">
        <f>INDEX(Parameters,MATCH($A65,Parameters!$A:$A,0),MATCH(N$3,Parameters!$8:$8,0))</f>
        <v>NE</v>
      </c>
      <c r="O65" s="56" t="str">
        <f>INDEX(Parameters,MATCH($A65,Parameters!$A:$A,0),MATCH(O$3,Parameters!$8:$8,0))</f>
        <v>NE</v>
      </c>
      <c r="P65" s="56" t="str">
        <f>INDEX(Parameters,MATCH($A65,Parameters!$A:$A,0),MATCH(P$3,Parameters!$8:$8,0))</f>
        <v>NE</v>
      </c>
      <c r="Q65" s="56" t="str">
        <f>INDEX(Parameters,MATCH($A65,Parameters!$A:$A,0),MATCH(Q$3,Parameters!$8:$8,0))</f>
        <v>NE</v>
      </c>
      <c r="R65" s="56" t="str">
        <f>INDEX(Parameters,MATCH($A65,Parameters!$A:$A,0),MATCH(R$3,Parameters!$8:$8,0))</f>
        <v>NE</v>
      </c>
      <c r="S65" s="56" t="str">
        <f>INDEX(Parameters,MATCH($A65,Parameters!$A:$A,0),MATCH(S$3,Parameters!$8:$8,0))</f>
        <v>NE</v>
      </c>
      <c r="T65" s="56" t="str">
        <f>INDEX(Parameters,MATCH($A65,Parameters!$A:$A,0),MATCH(T$3,Parameters!$8:$8,0))</f>
        <v>NE</v>
      </c>
      <c r="U65" s="56" t="str">
        <f>INDEX(Parameters,MATCH($A65,Parameters!$A:$A,0),MATCH(U$3,Parameters!$8:$8,0))</f>
        <v>NE</v>
      </c>
      <c r="V65" s="56" t="str">
        <f>INDEX(Parameters,MATCH($A65,Parameters!$A:$A,0),MATCH(V$3,Parameters!$8:$8,0))</f>
        <v>NE</v>
      </c>
      <c r="W65" s="56" t="str">
        <f>INDEX(Parameters,MATCH($A65,Parameters!$A:$A,0),MATCH(W$3,Parameters!$8:$8,0))</f>
        <v>NE</v>
      </c>
      <c r="X65" s="56" t="str">
        <f>INDEX(Parameters,MATCH($A65,Parameters!$A:$A,0),MATCH(X$3,Parameters!$8:$8,0))</f>
        <v>NE</v>
      </c>
      <c r="Y65" s="56" t="str">
        <f>INDEX(Parameters,MATCH($A65,Parameters!$A:$A,0),MATCH(Y$3,Parameters!$8:$8,0))</f>
        <v>NE</v>
      </c>
      <c r="Z65" s="56" t="str">
        <f>INDEX(Parameters,MATCH($A65,Parameters!$A:$A,0),MATCH(Z$3,Parameters!$8:$8,0))</f>
        <v>NE</v>
      </c>
      <c r="AA65" s="56" t="str">
        <f>INDEX(Parameters,MATCH($A65,Parameters!$A:$A,0),MATCH(AA$3,Parameters!$8:$8,0))</f>
        <v>NE</v>
      </c>
      <c r="AB65" s="56" t="str">
        <f>INDEX(Parameters,MATCH($A65,Parameters!$A:$A,0),MATCH(AB$3,Parameters!$8:$8,0))</f>
        <v>NE</v>
      </c>
      <c r="AC65" s="56" t="str">
        <f>INDEX(Parameters,MATCH($A65,Parameters!$A:$A,0),MATCH(AC$3,Parameters!$8:$8,0))</f>
        <v>NE</v>
      </c>
      <c r="AD65" s="56" t="str">
        <f>INDEX(Parameters,MATCH($A65,Parameters!$A:$A,0),MATCH(AD$3,Parameters!$8:$8,0))</f>
        <v>NE</v>
      </c>
      <c r="AE65" s="56" t="str">
        <f>INDEX(Parameters,MATCH($A65,Parameters!$A:$A,0),MATCH(AE$3,Parameters!$8:$8,0))</f>
        <v>NE</v>
      </c>
      <c r="AF65" s="56" t="str">
        <f>INDEX(Parameters,MATCH($A65,Parameters!$A:$A,0),MATCH(AF$3,Parameters!$8:$8,0))</f>
        <v>NE</v>
      </c>
      <c r="AG65" s="56" t="str">
        <f>INDEX(Parameters,MATCH($A65,Parameters!$A:$A,0),MATCH(AG$3,Parameters!$8:$8,0))</f>
        <v>NE</v>
      </c>
      <c r="AH65" s="56" t="str">
        <f>INDEX(Parameters,MATCH($A65,Parameters!$A:$A,0),MATCH(AH$3,Parameters!$8:$8,0))</f>
        <v>NE</v>
      </c>
      <c r="AI65" s="56" t="str">
        <f>INDEX(Parameters,MATCH($A65,Parameters!$A:$A,0),MATCH(AI$3,Parameters!$8:$8,0))</f>
        <v>NE</v>
      </c>
      <c r="AJ65" s="56" t="str">
        <f>INDEX(Parameters,MATCH($A65,Parameters!$A:$A,0),MATCH(AJ$3,Parameters!$8:$8,0))</f>
        <v>NE</v>
      </c>
      <c r="AK65" s="56" t="str">
        <f>INDEX(Parameters,MATCH($A65,Parameters!$A:$A,0),MATCH(AK$3,Parameters!$8:$8,0))</f>
        <v>NE</v>
      </c>
      <c r="AL65" s="56" t="str">
        <f>INDEX(Parameters,MATCH($A65,Parameters!$A:$A,0),MATCH(AL$3,Parameters!$8:$8,0))</f>
        <v>NE</v>
      </c>
      <c r="AM65" s="56"/>
      <c r="AN65" s="56"/>
      <c r="AO65" s="56"/>
      <c r="AP65" s="56"/>
      <c r="AQ65" s="56"/>
    </row>
    <row r="66" spans="1:43" ht="18" x14ac:dyDescent="0.35">
      <c r="A66" s="89" t="s">
        <v>489</v>
      </c>
      <c r="B66" s="25" t="s">
        <v>165</v>
      </c>
      <c r="C66" s="63" t="s">
        <v>257</v>
      </c>
      <c r="D66" s="25" t="s">
        <v>153</v>
      </c>
      <c r="E66" s="46" t="str">
        <f t="shared" si="2"/>
        <v>Non-dairy cattle (calves)</v>
      </c>
      <c r="F66" s="12" t="s">
        <v>122</v>
      </c>
      <c r="G66" s="227"/>
      <c r="H66" s="56" t="e">
        <f t="shared" ref="H66:AL66" ca="1" si="35">((H34-H46)+(H28-H48))*H65</f>
        <v>#VALUE!</v>
      </c>
      <c r="I66" s="56" t="e">
        <f t="shared" ca="1" si="35"/>
        <v>#VALUE!</v>
      </c>
      <c r="J66" s="56" t="e">
        <f t="shared" ca="1" si="35"/>
        <v>#VALUE!</v>
      </c>
      <c r="K66" s="56" t="e">
        <f t="shared" ca="1" si="35"/>
        <v>#VALUE!</v>
      </c>
      <c r="L66" s="56" t="e">
        <f t="shared" ca="1" si="35"/>
        <v>#VALUE!</v>
      </c>
      <c r="M66" s="56" t="e">
        <f t="shared" ca="1" si="35"/>
        <v>#VALUE!</v>
      </c>
      <c r="N66" s="56" t="e">
        <f t="shared" ca="1" si="35"/>
        <v>#VALUE!</v>
      </c>
      <c r="O66" s="56" t="e">
        <f t="shared" ca="1" si="35"/>
        <v>#VALUE!</v>
      </c>
      <c r="P66" s="56" t="e">
        <f t="shared" ca="1" si="35"/>
        <v>#VALUE!</v>
      </c>
      <c r="Q66" s="56" t="e">
        <f t="shared" ca="1" si="35"/>
        <v>#VALUE!</v>
      </c>
      <c r="R66" s="56" t="e">
        <f t="shared" ca="1" si="35"/>
        <v>#VALUE!</v>
      </c>
      <c r="S66" s="56" t="e">
        <f t="shared" ca="1" si="35"/>
        <v>#VALUE!</v>
      </c>
      <c r="T66" s="56" t="e">
        <f t="shared" ca="1" si="35"/>
        <v>#VALUE!</v>
      </c>
      <c r="U66" s="56" t="e">
        <f t="shared" ca="1" si="35"/>
        <v>#VALUE!</v>
      </c>
      <c r="V66" s="56" t="e">
        <f t="shared" ca="1" si="35"/>
        <v>#VALUE!</v>
      </c>
      <c r="W66" s="56" t="e">
        <f t="shared" ca="1" si="35"/>
        <v>#VALUE!</v>
      </c>
      <c r="X66" s="56" t="e">
        <f t="shared" ca="1" si="35"/>
        <v>#VALUE!</v>
      </c>
      <c r="Y66" s="56" t="e">
        <f t="shared" ca="1" si="35"/>
        <v>#VALUE!</v>
      </c>
      <c r="Z66" s="56" t="e">
        <f t="shared" ca="1" si="35"/>
        <v>#VALUE!</v>
      </c>
      <c r="AA66" s="56" t="e">
        <f t="shared" ca="1" si="35"/>
        <v>#VALUE!</v>
      </c>
      <c r="AB66" s="56" t="e">
        <f t="shared" ca="1" si="35"/>
        <v>#VALUE!</v>
      </c>
      <c r="AC66" s="56" t="e">
        <f t="shared" ca="1" si="35"/>
        <v>#VALUE!</v>
      </c>
      <c r="AD66" s="56" t="e">
        <f t="shared" ca="1" si="35"/>
        <v>#VALUE!</v>
      </c>
      <c r="AE66" s="56" t="e">
        <f t="shared" ca="1" si="35"/>
        <v>#VALUE!</v>
      </c>
      <c r="AF66" s="56" t="e">
        <f t="shared" ca="1" si="35"/>
        <v>#VALUE!</v>
      </c>
      <c r="AG66" s="56" t="e">
        <f t="shared" ca="1" si="35"/>
        <v>#VALUE!</v>
      </c>
      <c r="AH66" s="56" t="e">
        <f t="shared" ca="1" si="35"/>
        <v>#VALUE!</v>
      </c>
      <c r="AI66" s="56" t="e">
        <f t="shared" ca="1" si="35"/>
        <v>#VALUE!</v>
      </c>
      <c r="AJ66" s="56" t="e">
        <f t="shared" ca="1" si="35"/>
        <v>#VALUE!</v>
      </c>
      <c r="AK66" s="56" t="e">
        <f t="shared" ca="1" si="35"/>
        <v>#VALUE!</v>
      </c>
      <c r="AL66" s="56" t="e">
        <f t="shared" ca="1" si="35"/>
        <v>#VALUE!</v>
      </c>
      <c r="AM66" s="56"/>
      <c r="AN66" s="56"/>
      <c r="AO66" s="56"/>
      <c r="AP66" s="56"/>
      <c r="AQ66" s="56"/>
    </row>
    <row r="67" spans="1:43" ht="18" x14ac:dyDescent="0.35">
      <c r="A67" s="89" t="s">
        <v>374</v>
      </c>
      <c r="B67" s="25" t="s">
        <v>165</v>
      </c>
      <c r="C67" s="63" t="s">
        <v>258</v>
      </c>
      <c r="D67" s="25" t="s">
        <v>153</v>
      </c>
      <c r="E67" s="46" t="str">
        <f t="shared" si="2"/>
        <v>Non-dairy cattle (calves)</v>
      </c>
      <c r="F67" s="12" t="s">
        <v>122</v>
      </c>
      <c r="G67" s="227"/>
      <c r="H67" s="56" t="e">
        <f t="shared" ref="H67:AL67" ca="1" si="36">((H38-H46)+(H22-H48))*H65</f>
        <v>#VALUE!</v>
      </c>
      <c r="I67" s="56" t="e">
        <f t="shared" ca="1" si="36"/>
        <v>#VALUE!</v>
      </c>
      <c r="J67" s="56" t="e">
        <f t="shared" ca="1" si="36"/>
        <v>#VALUE!</v>
      </c>
      <c r="K67" s="56" t="e">
        <f t="shared" ca="1" si="36"/>
        <v>#VALUE!</v>
      </c>
      <c r="L67" s="56" t="e">
        <f t="shared" ca="1" si="36"/>
        <v>#VALUE!</v>
      </c>
      <c r="M67" s="56" t="e">
        <f t="shared" ca="1" si="36"/>
        <v>#VALUE!</v>
      </c>
      <c r="N67" s="56" t="e">
        <f t="shared" ca="1" si="36"/>
        <v>#VALUE!</v>
      </c>
      <c r="O67" s="56" t="e">
        <f t="shared" ca="1" si="36"/>
        <v>#VALUE!</v>
      </c>
      <c r="P67" s="56" t="e">
        <f t="shared" ca="1" si="36"/>
        <v>#VALUE!</v>
      </c>
      <c r="Q67" s="56" t="e">
        <f t="shared" ca="1" si="36"/>
        <v>#VALUE!</v>
      </c>
      <c r="R67" s="56" t="e">
        <f t="shared" ca="1" si="36"/>
        <v>#VALUE!</v>
      </c>
      <c r="S67" s="56" t="e">
        <f t="shared" ca="1" si="36"/>
        <v>#VALUE!</v>
      </c>
      <c r="T67" s="56" t="e">
        <f t="shared" ca="1" si="36"/>
        <v>#VALUE!</v>
      </c>
      <c r="U67" s="56" t="e">
        <f t="shared" ca="1" si="36"/>
        <v>#VALUE!</v>
      </c>
      <c r="V67" s="56" t="e">
        <f t="shared" ca="1" si="36"/>
        <v>#VALUE!</v>
      </c>
      <c r="W67" s="56" t="e">
        <f t="shared" ca="1" si="36"/>
        <v>#VALUE!</v>
      </c>
      <c r="X67" s="56" t="e">
        <f t="shared" ca="1" si="36"/>
        <v>#VALUE!</v>
      </c>
      <c r="Y67" s="56" t="e">
        <f t="shared" ca="1" si="36"/>
        <v>#VALUE!</v>
      </c>
      <c r="Z67" s="56" t="e">
        <f t="shared" ca="1" si="36"/>
        <v>#VALUE!</v>
      </c>
      <c r="AA67" s="56" t="e">
        <f t="shared" ca="1" si="36"/>
        <v>#VALUE!</v>
      </c>
      <c r="AB67" s="56" t="e">
        <f t="shared" ca="1" si="36"/>
        <v>#VALUE!</v>
      </c>
      <c r="AC67" s="56" t="e">
        <f t="shared" ca="1" si="36"/>
        <v>#VALUE!</v>
      </c>
      <c r="AD67" s="56" t="e">
        <f t="shared" ca="1" si="36"/>
        <v>#VALUE!</v>
      </c>
      <c r="AE67" s="56" t="e">
        <f t="shared" ca="1" si="36"/>
        <v>#VALUE!</v>
      </c>
      <c r="AF67" s="56" t="e">
        <f t="shared" ca="1" si="36"/>
        <v>#VALUE!</v>
      </c>
      <c r="AG67" s="56" t="e">
        <f t="shared" ca="1" si="36"/>
        <v>#VALUE!</v>
      </c>
      <c r="AH67" s="56" t="e">
        <f t="shared" ca="1" si="36"/>
        <v>#VALUE!</v>
      </c>
      <c r="AI67" s="56" t="e">
        <f t="shared" ca="1" si="36"/>
        <v>#VALUE!</v>
      </c>
      <c r="AJ67" s="56" t="e">
        <f t="shared" ca="1" si="36"/>
        <v>#VALUE!</v>
      </c>
      <c r="AK67" s="56" t="e">
        <f t="shared" ca="1" si="36"/>
        <v>#VALUE!</v>
      </c>
      <c r="AL67" s="56" t="e">
        <f t="shared" ca="1" si="36"/>
        <v>#VALUE!</v>
      </c>
      <c r="AM67" s="56"/>
      <c r="AN67" s="56"/>
      <c r="AO67" s="56"/>
      <c r="AP67" s="56"/>
      <c r="AQ67" s="56"/>
    </row>
    <row r="68" spans="1:43" ht="18" x14ac:dyDescent="0.25">
      <c r="A68" s="66" t="str">
        <f t="shared" ref="A68" si="37">C68&amp;"_"&amp;E68</f>
        <v>xbiogas_solid_Non-dairy cattle (calves)</v>
      </c>
      <c r="B68" s="25" t="s">
        <v>165</v>
      </c>
      <c r="C68" s="101" t="s">
        <v>367</v>
      </c>
      <c r="D68" s="77" t="str">
        <f>VLOOKUP(A68,Parameters,4,0)</f>
        <v>-</v>
      </c>
      <c r="E68" s="46" t="str">
        <f t="shared" si="2"/>
        <v>Non-dairy cattle (calves)</v>
      </c>
      <c r="F68" s="77" t="str">
        <f>VLOOKUP(A68,Parameters,6,0)</f>
        <v>Fraction</v>
      </c>
      <c r="G68" s="227"/>
      <c r="H68" s="56" t="str">
        <f>INDEX(Parameters,MATCH($A68,Parameters!$A:$A,0),MATCH(H$3,Parameters!$8:$8,0))</f>
        <v>NE</v>
      </c>
      <c r="I68" s="56" t="str">
        <f>INDEX(Parameters,MATCH($A68,Parameters!$A:$A,0),MATCH(I$3,Parameters!$8:$8,0))</f>
        <v>NE</v>
      </c>
      <c r="J68" s="56" t="str">
        <f>INDEX(Parameters,MATCH($A68,Parameters!$A:$A,0),MATCH(J$3,Parameters!$8:$8,0))</f>
        <v>NE</v>
      </c>
      <c r="K68" s="56" t="str">
        <f>INDEX(Parameters,MATCH($A68,Parameters!$A:$A,0),MATCH(K$3,Parameters!$8:$8,0))</f>
        <v>NE</v>
      </c>
      <c r="L68" s="56" t="str">
        <f>INDEX(Parameters,MATCH($A68,Parameters!$A:$A,0),MATCH(L$3,Parameters!$8:$8,0))</f>
        <v>NE</v>
      </c>
      <c r="M68" s="56" t="str">
        <f>INDEX(Parameters,MATCH($A68,Parameters!$A:$A,0),MATCH(M$3,Parameters!$8:$8,0))</f>
        <v>NE</v>
      </c>
      <c r="N68" s="56" t="str">
        <f>INDEX(Parameters,MATCH($A68,Parameters!$A:$A,0),MATCH(N$3,Parameters!$8:$8,0))</f>
        <v>NE</v>
      </c>
      <c r="O68" s="56" t="str">
        <f>INDEX(Parameters,MATCH($A68,Parameters!$A:$A,0),MATCH(O$3,Parameters!$8:$8,0))</f>
        <v>NE</v>
      </c>
      <c r="P68" s="56" t="str">
        <f>INDEX(Parameters,MATCH($A68,Parameters!$A:$A,0),MATCH(P$3,Parameters!$8:$8,0))</f>
        <v>NE</v>
      </c>
      <c r="Q68" s="56" t="str">
        <f>INDEX(Parameters,MATCH($A68,Parameters!$A:$A,0),MATCH(Q$3,Parameters!$8:$8,0))</f>
        <v>NE</v>
      </c>
      <c r="R68" s="56" t="str">
        <f>INDEX(Parameters,MATCH($A68,Parameters!$A:$A,0),MATCH(R$3,Parameters!$8:$8,0))</f>
        <v>NE</v>
      </c>
      <c r="S68" s="56" t="str">
        <f>INDEX(Parameters,MATCH($A68,Parameters!$A:$A,0),MATCH(S$3,Parameters!$8:$8,0))</f>
        <v>NE</v>
      </c>
      <c r="T68" s="56" t="str">
        <f>INDEX(Parameters,MATCH($A68,Parameters!$A:$A,0),MATCH(T$3,Parameters!$8:$8,0))</f>
        <v>NE</v>
      </c>
      <c r="U68" s="56" t="str">
        <f>INDEX(Parameters,MATCH($A68,Parameters!$A:$A,0),MATCH(U$3,Parameters!$8:$8,0))</f>
        <v>NE</v>
      </c>
      <c r="V68" s="56" t="str">
        <f>INDEX(Parameters,MATCH($A68,Parameters!$A:$A,0),MATCH(V$3,Parameters!$8:$8,0))</f>
        <v>NE</v>
      </c>
      <c r="W68" s="56" t="str">
        <f>INDEX(Parameters,MATCH($A68,Parameters!$A:$A,0),MATCH(W$3,Parameters!$8:$8,0))</f>
        <v>NE</v>
      </c>
      <c r="X68" s="56" t="str">
        <f>INDEX(Parameters,MATCH($A68,Parameters!$A:$A,0),MATCH(X$3,Parameters!$8:$8,0))</f>
        <v>NE</v>
      </c>
      <c r="Y68" s="56" t="str">
        <f>INDEX(Parameters,MATCH($A68,Parameters!$A:$A,0),MATCH(Y$3,Parameters!$8:$8,0))</f>
        <v>NE</v>
      </c>
      <c r="Z68" s="56" t="str">
        <f>INDEX(Parameters,MATCH($A68,Parameters!$A:$A,0),MATCH(Z$3,Parameters!$8:$8,0))</f>
        <v>NE</v>
      </c>
      <c r="AA68" s="56" t="str">
        <f>INDEX(Parameters,MATCH($A68,Parameters!$A:$A,0),MATCH(AA$3,Parameters!$8:$8,0))</f>
        <v>NE</v>
      </c>
      <c r="AB68" s="56" t="str">
        <f>INDEX(Parameters,MATCH($A68,Parameters!$A:$A,0),MATCH(AB$3,Parameters!$8:$8,0))</f>
        <v>NE</v>
      </c>
      <c r="AC68" s="56" t="str">
        <f>INDEX(Parameters,MATCH($A68,Parameters!$A:$A,0),MATCH(AC$3,Parameters!$8:$8,0))</f>
        <v>NE</v>
      </c>
      <c r="AD68" s="56" t="str">
        <f>INDEX(Parameters,MATCH($A68,Parameters!$A:$A,0),MATCH(AD$3,Parameters!$8:$8,0))</f>
        <v>NE</v>
      </c>
      <c r="AE68" s="56" t="str">
        <f>INDEX(Parameters,MATCH($A68,Parameters!$A:$A,0),MATCH(AE$3,Parameters!$8:$8,0))</f>
        <v>NE</v>
      </c>
      <c r="AF68" s="56" t="str">
        <f>INDEX(Parameters,MATCH($A68,Parameters!$A:$A,0),MATCH(AF$3,Parameters!$8:$8,0))</f>
        <v>NE</v>
      </c>
      <c r="AG68" s="56" t="str">
        <f>INDEX(Parameters,MATCH($A68,Parameters!$A:$A,0),MATCH(AG$3,Parameters!$8:$8,0))</f>
        <v>NE</v>
      </c>
      <c r="AH68" s="56" t="str">
        <f>INDEX(Parameters,MATCH($A68,Parameters!$A:$A,0),MATCH(AH$3,Parameters!$8:$8,0))</f>
        <v>NE</v>
      </c>
      <c r="AI68" s="56" t="str">
        <f>INDEX(Parameters,MATCH($A68,Parameters!$A:$A,0),MATCH(AI$3,Parameters!$8:$8,0))</f>
        <v>NE</v>
      </c>
      <c r="AJ68" s="56" t="str">
        <f>INDEX(Parameters,MATCH($A68,Parameters!$A:$A,0),MATCH(AJ$3,Parameters!$8:$8,0))</f>
        <v>NE</v>
      </c>
      <c r="AK68" s="56" t="str">
        <f>INDEX(Parameters,MATCH($A68,Parameters!$A:$A,0),MATCH(AK$3,Parameters!$8:$8,0))</f>
        <v>NE</v>
      </c>
      <c r="AL68" s="56" t="str">
        <f>INDEX(Parameters,MATCH($A68,Parameters!$A:$A,0),MATCH(AL$3,Parameters!$8:$8,0))</f>
        <v>NE</v>
      </c>
      <c r="AM68" s="56"/>
      <c r="AN68" s="56"/>
      <c r="AO68" s="56"/>
      <c r="AP68" s="56"/>
      <c r="AQ68" s="56"/>
    </row>
    <row r="69" spans="1:43" ht="18" x14ac:dyDescent="0.25">
      <c r="A69" s="103" t="s">
        <v>375</v>
      </c>
      <c r="B69" s="25" t="s">
        <v>165</v>
      </c>
      <c r="C69" s="72" t="s">
        <v>378</v>
      </c>
      <c r="D69" s="25" t="s">
        <v>153</v>
      </c>
      <c r="E69" s="46" t="str">
        <f t="shared" si="2"/>
        <v>Non-dairy cattle (calves)</v>
      </c>
      <c r="F69" s="12" t="s">
        <v>122</v>
      </c>
      <c r="G69" s="227"/>
      <c r="H69" s="56" t="e">
        <f ca="1">H54*H68</f>
        <v>#VALUE!</v>
      </c>
      <c r="I69" s="56" t="e">
        <f t="shared" ref="I69:AL69" ca="1" si="38">I54*I68</f>
        <v>#VALUE!</v>
      </c>
      <c r="J69" s="56" t="e">
        <f t="shared" ca="1" si="38"/>
        <v>#VALUE!</v>
      </c>
      <c r="K69" s="56" t="e">
        <f t="shared" ca="1" si="38"/>
        <v>#VALUE!</v>
      </c>
      <c r="L69" s="56" t="e">
        <f t="shared" ca="1" si="38"/>
        <v>#VALUE!</v>
      </c>
      <c r="M69" s="56" t="e">
        <f t="shared" ca="1" si="38"/>
        <v>#VALUE!</v>
      </c>
      <c r="N69" s="56" t="e">
        <f t="shared" ca="1" si="38"/>
        <v>#VALUE!</v>
      </c>
      <c r="O69" s="56" t="e">
        <f t="shared" ca="1" si="38"/>
        <v>#VALUE!</v>
      </c>
      <c r="P69" s="56" t="e">
        <f t="shared" ca="1" si="38"/>
        <v>#VALUE!</v>
      </c>
      <c r="Q69" s="56" t="e">
        <f t="shared" ca="1" si="38"/>
        <v>#VALUE!</v>
      </c>
      <c r="R69" s="56" t="e">
        <f t="shared" ca="1" si="38"/>
        <v>#VALUE!</v>
      </c>
      <c r="S69" s="56" t="e">
        <f t="shared" ca="1" si="38"/>
        <v>#VALUE!</v>
      </c>
      <c r="T69" s="56" t="e">
        <f t="shared" ca="1" si="38"/>
        <v>#VALUE!</v>
      </c>
      <c r="U69" s="56" t="e">
        <f t="shared" ca="1" si="38"/>
        <v>#VALUE!</v>
      </c>
      <c r="V69" s="56" t="e">
        <f t="shared" ca="1" si="38"/>
        <v>#VALUE!</v>
      </c>
      <c r="W69" s="56" t="e">
        <f t="shared" ca="1" si="38"/>
        <v>#VALUE!</v>
      </c>
      <c r="X69" s="56" t="e">
        <f t="shared" ca="1" si="38"/>
        <v>#VALUE!</v>
      </c>
      <c r="Y69" s="56" t="e">
        <f t="shared" ca="1" si="38"/>
        <v>#VALUE!</v>
      </c>
      <c r="Z69" s="56" t="e">
        <f t="shared" ca="1" si="38"/>
        <v>#VALUE!</v>
      </c>
      <c r="AA69" s="56" t="e">
        <f t="shared" ca="1" si="38"/>
        <v>#VALUE!</v>
      </c>
      <c r="AB69" s="56" t="e">
        <f t="shared" ca="1" si="38"/>
        <v>#VALUE!</v>
      </c>
      <c r="AC69" s="56" t="e">
        <f t="shared" ca="1" si="38"/>
        <v>#VALUE!</v>
      </c>
      <c r="AD69" s="56" t="e">
        <f t="shared" ca="1" si="38"/>
        <v>#VALUE!</v>
      </c>
      <c r="AE69" s="56" t="e">
        <f t="shared" ca="1" si="38"/>
        <v>#VALUE!</v>
      </c>
      <c r="AF69" s="56" t="e">
        <f t="shared" ca="1" si="38"/>
        <v>#VALUE!</v>
      </c>
      <c r="AG69" s="56" t="e">
        <f t="shared" ca="1" si="38"/>
        <v>#VALUE!</v>
      </c>
      <c r="AH69" s="56" t="e">
        <f t="shared" ca="1" si="38"/>
        <v>#VALUE!</v>
      </c>
      <c r="AI69" s="56" t="e">
        <f t="shared" ca="1" si="38"/>
        <v>#VALUE!</v>
      </c>
      <c r="AJ69" s="56" t="e">
        <f t="shared" ca="1" si="38"/>
        <v>#VALUE!</v>
      </c>
      <c r="AK69" s="56" t="e">
        <f t="shared" ca="1" si="38"/>
        <v>#VALUE!</v>
      </c>
      <c r="AL69" s="56" t="e">
        <f t="shared" ca="1" si="38"/>
        <v>#VALUE!</v>
      </c>
      <c r="AM69" s="56"/>
      <c r="AN69" s="56"/>
      <c r="AO69" s="56"/>
      <c r="AP69" s="56"/>
      <c r="AQ69" s="56"/>
    </row>
    <row r="70" spans="1:43" ht="18" x14ac:dyDescent="0.25">
      <c r="A70" s="103" t="s">
        <v>376</v>
      </c>
      <c r="B70" s="25" t="s">
        <v>165</v>
      </c>
      <c r="C70" s="72" t="s">
        <v>379</v>
      </c>
      <c r="D70" s="25" t="s">
        <v>153</v>
      </c>
      <c r="E70" s="46" t="str">
        <f t="shared" si="2"/>
        <v>Non-dairy cattle (calves)</v>
      </c>
      <c r="F70" s="12" t="s">
        <v>122</v>
      </c>
      <c r="G70" s="227"/>
      <c r="H70" s="56" t="e">
        <f ca="1">H55*H68</f>
        <v>#VALUE!</v>
      </c>
      <c r="I70" s="56" t="e">
        <f t="shared" ref="I70:AL70" ca="1" si="39">I55*I68</f>
        <v>#VALUE!</v>
      </c>
      <c r="J70" s="56" t="e">
        <f t="shared" ca="1" si="39"/>
        <v>#VALUE!</v>
      </c>
      <c r="K70" s="56" t="e">
        <f t="shared" ca="1" si="39"/>
        <v>#VALUE!</v>
      </c>
      <c r="L70" s="56" t="e">
        <f t="shared" ca="1" si="39"/>
        <v>#VALUE!</v>
      </c>
      <c r="M70" s="56" t="e">
        <f t="shared" ca="1" si="39"/>
        <v>#VALUE!</v>
      </c>
      <c r="N70" s="56" t="e">
        <f t="shared" ca="1" si="39"/>
        <v>#VALUE!</v>
      </c>
      <c r="O70" s="56" t="e">
        <f t="shared" ca="1" si="39"/>
        <v>#VALUE!</v>
      </c>
      <c r="P70" s="56" t="e">
        <f t="shared" ca="1" si="39"/>
        <v>#VALUE!</v>
      </c>
      <c r="Q70" s="56" t="e">
        <f t="shared" ca="1" si="39"/>
        <v>#VALUE!</v>
      </c>
      <c r="R70" s="56" t="e">
        <f t="shared" ca="1" si="39"/>
        <v>#VALUE!</v>
      </c>
      <c r="S70" s="56" t="e">
        <f t="shared" ca="1" si="39"/>
        <v>#VALUE!</v>
      </c>
      <c r="T70" s="56" t="e">
        <f t="shared" ca="1" si="39"/>
        <v>#VALUE!</v>
      </c>
      <c r="U70" s="56" t="e">
        <f t="shared" ca="1" si="39"/>
        <v>#VALUE!</v>
      </c>
      <c r="V70" s="56" t="e">
        <f t="shared" ca="1" si="39"/>
        <v>#VALUE!</v>
      </c>
      <c r="W70" s="56" t="e">
        <f t="shared" ca="1" si="39"/>
        <v>#VALUE!</v>
      </c>
      <c r="X70" s="56" t="e">
        <f t="shared" ca="1" si="39"/>
        <v>#VALUE!</v>
      </c>
      <c r="Y70" s="56" t="e">
        <f t="shared" ca="1" si="39"/>
        <v>#VALUE!</v>
      </c>
      <c r="Z70" s="56" t="e">
        <f t="shared" ca="1" si="39"/>
        <v>#VALUE!</v>
      </c>
      <c r="AA70" s="56" t="e">
        <f t="shared" ca="1" si="39"/>
        <v>#VALUE!</v>
      </c>
      <c r="AB70" s="56" t="e">
        <f t="shared" ca="1" si="39"/>
        <v>#VALUE!</v>
      </c>
      <c r="AC70" s="56" t="e">
        <f t="shared" ca="1" si="39"/>
        <v>#VALUE!</v>
      </c>
      <c r="AD70" s="56" t="e">
        <f t="shared" ca="1" si="39"/>
        <v>#VALUE!</v>
      </c>
      <c r="AE70" s="56" t="e">
        <f t="shared" ca="1" si="39"/>
        <v>#VALUE!</v>
      </c>
      <c r="AF70" s="56" t="e">
        <f t="shared" ca="1" si="39"/>
        <v>#VALUE!</v>
      </c>
      <c r="AG70" s="56" t="e">
        <f t="shared" ca="1" si="39"/>
        <v>#VALUE!</v>
      </c>
      <c r="AH70" s="56" t="e">
        <f t="shared" ca="1" si="39"/>
        <v>#VALUE!</v>
      </c>
      <c r="AI70" s="56" t="e">
        <f t="shared" ca="1" si="39"/>
        <v>#VALUE!</v>
      </c>
      <c r="AJ70" s="56" t="e">
        <f t="shared" ca="1" si="39"/>
        <v>#VALUE!</v>
      </c>
      <c r="AK70" s="56" t="e">
        <f t="shared" ca="1" si="39"/>
        <v>#VALUE!</v>
      </c>
      <c r="AL70" s="56" t="e">
        <f t="shared" ca="1" si="39"/>
        <v>#VALUE!</v>
      </c>
      <c r="AM70" s="56"/>
      <c r="AN70" s="56"/>
      <c r="AO70" s="56"/>
      <c r="AP70" s="56"/>
      <c r="AQ70" s="56"/>
    </row>
    <row r="71" spans="1:43" ht="15.75" x14ac:dyDescent="0.25">
      <c r="A71" s="65"/>
      <c r="B71" s="160" t="s">
        <v>193</v>
      </c>
      <c r="C71" s="32"/>
      <c r="D71" s="32"/>
      <c r="E71" s="32"/>
      <c r="F71" s="32"/>
      <c r="G71" s="182"/>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ht="18" x14ac:dyDescent="0.35">
      <c r="A72" s="89" t="s">
        <v>656</v>
      </c>
      <c r="B72" s="25" t="s">
        <v>165</v>
      </c>
      <c r="C72" s="63" t="s">
        <v>657</v>
      </c>
      <c r="D72" s="25" t="s">
        <v>153</v>
      </c>
      <c r="E72" s="46" t="str">
        <f t="shared" si="2"/>
        <v>Non-dairy cattle (calves)</v>
      </c>
      <c r="F72" s="12" t="s">
        <v>122</v>
      </c>
      <c r="G72" s="371"/>
      <c r="H72" s="56" t="e">
        <f t="shared" ref="H72:AL72" ca="1" si="40">((H34-H46)+(H28-H48))*(1-(H58+H65))</f>
        <v>#VALUE!</v>
      </c>
      <c r="I72" s="56" t="e">
        <f t="shared" ca="1" si="40"/>
        <v>#VALUE!</v>
      </c>
      <c r="J72" s="56" t="e">
        <f t="shared" ca="1" si="40"/>
        <v>#VALUE!</v>
      </c>
      <c r="K72" s="56" t="e">
        <f t="shared" ca="1" si="40"/>
        <v>#VALUE!</v>
      </c>
      <c r="L72" s="56" t="e">
        <f t="shared" ca="1" si="40"/>
        <v>#VALUE!</v>
      </c>
      <c r="M72" s="56" t="e">
        <f t="shared" ca="1" si="40"/>
        <v>#VALUE!</v>
      </c>
      <c r="N72" s="56" t="e">
        <f t="shared" ca="1" si="40"/>
        <v>#VALUE!</v>
      </c>
      <c r="O72" s="56" t="e">
        <f t="shared" ca="1" si="40"/>
        <v>#VALUE!</v>
      </c>
      <c r="P72" s="56" t="e">
        <f t="shared" ca="1" si="40"/>
        <v>#VALUE!</v>
      </c>
      <c r="Q72" s="56" t="e">
        <f t="shared" ca="1" si="40"/>
        <v>#VALUE!</v>
      </c>
      <c r="R72" s="56" t="e">
        <f t="shared" ca="1" si="40"/>
        <v>#VALUE!</v>
      </c>
      <c r="S72" s="56" t="e">
        <f t="shared" ca="1" si="40"/>
        <v>#VALUE!</v>
      </c>
      <c r="T72" s="56" t="e">
        <f t="shared" ca="1" si="40"/>
        <v>#VALUE!</v>
      </c>
      <c r="U72" s="56" t="e">
        <f t="shared" ca="1" si="40"/>
        <v>#VALUE!</v>
      </c>
      <c r="V72" s="56" t="e">
        <f t="shared" ca="1" si="40"/>
        <v>#VALUE!</v>
      </c>
      <c r="W72" s="56" t="e">
        <f t="shared" ca="1" si="40"/>
        <v>#VALUE!</v>
      </c>
      <c r="X72" s="56" t="e">
        <f t="shared" ca="1" si="40"/>
        <v>#VALUE!</v>
      </c>
      <c r="Y72" s="56" t="e">
        <f t="shared" ca="1" si="40"/>
        <v>#VALUE!</v>
      </c>
      <c r="Z72" s="56" t="e">
        <f t="shared" ca="1" si="40"/>
        <v>#VALUE!</v>
      </c>
      <c r="AA72" s="56" t="e">
        <f t="shared" ca="1" si="40"/>
        <v>#VALUE!</v>
      </c>
      <c r="AB72" s="56" t="e">
        <f t="shared" ca="1" si="40"/>
        <v>#VALUE!</v>
      </c>
      <c r="AC72" s="56" t="e">
        <f t="shared" ca="1" si="40"/>
        <v>#VALUE!</v>
      </c>
      <c r="AD72" s="56" t="e">
        <f t="shared" ca="1" si="40"/>
        <v>#VALUE!</v>
      </c>
      <c r="AE72" s="56" t="e">
        <f t="shared" ca="1" si="40"/>
        <v>#VALUE!</v>
      </c>
      <c r="AF72" s="56" t="e">
        <f t="shared" ca="1" si="40"/>
        <v>#VALUE!</v>
      </c>
      <c r="AG72" s="56" t="e">
        <f t="shared" ca="1" si="40"/>
        <v>#VALUE!</v>
      </c>
      <c r="AH72" s="56" t="e">
        <f t="shared" ca="1" si="40"/>
        <v>#VALUE!</v>
      </c>
      <c r="AI72" s="56" t="e">
        <f t="shared" ca="1" si="40"/>
        <v>#VALUE!</v>
      </c>
      <c r="AJ72" s="56" t="e">
        <f t="shared" ca="1" si="40"/>
        <v>#VALUE!</v>
      </c>
      <c r="AK72" s="56" t="e">
        <f t="shared" ca="1" si="40"/>
        <v>#VALUE!</v>
      </c>
      <c r="AL72" s="56" t="e">
        <f t="shared" ca="1" si="40"/>
        <v>#VALUE!</v>
      </c>
      <c r="AM72" s="56"/>
      <c r="AN72" s="56"/>
      <c r="AO72" s="56"/>
      <c r="AP72" s="56"/>
      <c r="AQ72" s="56"/>
    </row>
    <row r="73" spans="1:43" ht="18" x14ac:dyDescent="0.35">
      <c r="A73" s="89" t="s">
        <v>659</v>
      </c>
      <c r="B73" s="25" t="s">
        <v>165</v>
      </c>
      <c r="C73" s="63" t="s">
        <v>658</v>
      </c>
      <c r="D73" s="25" t="s">
        <v>153</v>
      </c>
      <c r="E73" s="46" t="str">
        <f t="shared" si="2"/>
        <v>Non-dairy cattle (calves)</v>
      </c>
      <c r="F73" s="12" t="s">
        <v>122</v>
      </c>
      <c r="G73" s="226"/>
      <c r="H73" s="56" t="e">
        <f t="shared" ref="H73:AL73" ca="1" si="41">((H38-H46)+(H22-H48))*(1-(H58+H65))</f>
        <v>#VALUE!</v>
      </c>
      <c r="I73" s="56" t="e">
        <f t="shared" ca="1" si="41"/>
        <v>#VALUE!</v>
      </c>
      <c r="J73" s="56" t="e">
        <f t="shared" ca="1" si="41"/>
        <v>#VALUE!</v>
      </c>
      <c r="K73" s="56" t="e">
        <f t="shared" ca="1" si="41"/>
        <v>#VALUE!</v>
      </c>
      <c r="L73" s="56" t="e">
        <f t="shared" ca="1" si="41"/>
        <v>#VALUE!</v>
      </c>
      <c r="M73" s="56" t="e">
        <f t="shared" ca="1" si="41"/>
        <v>#VALUE!</v>
      </c>
      <c r="N73" s="56" t="e">
        <f t="shared" ca="1" si="41"/>
        <v>#VALUE!</v>
      </c>
      <c r="O73" s="56" t="e">
        <f t="shared" ca="1" si="41"/>
        <v>#VALUE!</v>
      </c>
      <c r="P73" s="56" t="e">
        <f t="shared" ca="1" si="41"/>
        <v>#VALUE!</v>
      </c>
      <c r="Q73" s="56" t="e">
        <f t="shared" ca="1" si="41"/>
        <v>#VALUE!</v>
      </c>
      <c r="R73" s="56" t="e">
        <f t="shared" ca="1" si="41"/>
        <v>#VALUE!</v>
      </c>
      <c r="S73" s="56" t="e">
        <f t="shared" ca="1" si="41"/>
        <v>#VALUE!</v>
      </c>
      <c r="T73" s="56" t="e">
        <f t="shared" ca="1" si="41"/>
        <v>#VALUE!</v>
      </c>
      <c r="U73" s="56" t="e">
        <f t="shared" ca="1" si="41"/>
        <v>#VALUE!</v>
      </c>
      <c r="V73" s="56" t="e">
        <f t="shared" ca="1" si="41"/>
        <v>#VALUE!</v>
      </c>
      <c r="W73" s="56" t="e">
        <f t="shared" ca="1" si="41"/>
        <v>#VALUE!</v>
      </c>
      <c r="X73" s="56" t="e">
        <f t="shared" ca="1" si="41"/>
        <v>#VALUE!</v>
      </c>
      <c r="Y73" s="56" t="e">
        <f t="shared" ca="1" si="41"/>
        <v>#VALUE!</v>
      </c>
      <c r="Z73" s="56" t="e">
        <f t="shared" ca="1" si="41"/>
        <v>#VALUE!</v>
      </c>
      <c r="AA73" s="56" t="e">
        <f t="shared" ca="1" si="41"/>
        <v>#VALUE!</v>
      </c>
      <c r="AB73" s="56" t="e">
        <f t="shared" ca="1" si="41"/>
        <v>#VALUE!</v>
      </c>
      <c r="AC73" s="56" t="e">
        <f t="shared" ca="1" si="41"/>
        <v>#VALUE!</v>
      </c>
      <c r="AD73" s="56" t="e">
        <f t="shared" ca="1" si="41"/>
        <v>#VALUE!</v>
      </c>
      <c r="AE73" s="56" t="e">
        <f t="shared" ca="1" si="41"/>
        <v>#VALUE!</v>
      </c>
      <c r="AF73" s="56" t="e">
        <f t="shared" ca="1" si="41"/>
        <v>#VALUE!</v>
      </c>
      <c r="AG73" s="56" t="e">
        <f t="shared" ca="1" si="41"/>
        <v>#VALUE!</v>
      </c>
      <c r="AH73" s="56" t="e">
        <f t="shared" ca="1" si="41"/>
        <v>#VALUE!</v>
      </c>
      <c r="AI73" s="56" t="e">
        <f t="shared" ca="1" si="41"/>
        <v>#VALUE!</v>
      </c>
      <c r="AJ73" s="56" t="e">
        <f t="shared" ca="1" si="41"/>
        <v>#VALUE!</v>
      </c>
      <c r="AK73" s="56" t="e">
        <f t="shared" ca="1" si="41"/>
        <v>#VALUE!</v>
      </c>
      <c r="AL73" s="56" t="e">
        <f t="shared" ca="1" si="41"/>
        <v>#VALUE!</v>
      </c>
      <c r="AM73" s="56"/>
      <c r="AN73" s="56"/>
      <c r="AO73" s="56"/>
      <c r="AP73" s="56"/>
      <c r="AQ73" s="56"/>
    </row>
    <row r="74" spans="1:43" ht="18" x14ac:dyDescent="0.35">
      <c r="A74" s="103" t="s">
        <v>663</v>
      </c>
      <c r="B74" s="25" t="s">
        <v>165</v>
      </c>
      <c r="C74" s="63" t="s">
        <v>660</v>
      </c>
      <c r="D74" s="25" t="s">
        <v>153</v>
      </c>
      <c r="E74" s="46" t="str">
        <f t="shared" si="2"/>
        <v>Non-dairy cattle (calves)</v>
      </c>
      <c r="F74" s="12" t="s">
        <v>122</v>
      </c>
      <c r="G74" s="226"/>
      <c r="H74" s="56" t="e">
        <f ca="1">H54*(1-(H59+H68))</f>
        <v>#VALUE!</v>
      </c>
      <c r="I74" s="56" t="e">
        <f t="shared" ref="I74:AL74" ca="1" si="42">I54*(1-(I59+I68))</f>
        <v>#VALUE!</v>
      </c>
      <c r="J74" s="56" t="e">
        <f t="shared" ca="1" si="42"/>
        <v>#VALUE!</v>
      </c>
      <c r="K74" s="56" t="e">
        <f t="shared" ca="1" si="42"/>
        <v>#VALUE!</v>
      </c>
      <c r="L74" s="56" t="e">
        <f t="shared" ca="1" si="42"/>
        <v>#VALUE!</v>
      </c>
      <c r="M74" s="56" t="e">
        <f t="shared" ca="1" si="42"/>
        <v>#VALUE!</v>
      </c>
      <c r="N74" s="56" t="e">
        <f t="shared" ca="1" si="42"/>
        <v>#VALUE!</v>
      </c>
      <c r="O74" s="56" t="e">
        <f t="shared" ca="1" si="42"/>
        <v>#VALUE!</v>
      </c>
      <c r="P74" s="56" t="e">
        <f t="shared" ca="1" si="42"/>
        <v>#VALUE!</v>
      </c>
      <c r="Q74" s="56" t="e">
        <f t="shared" ca="1" si="42"/>
        <v>#VALUE!</v>
      </c>
      <c r="R74" s="56" t="e">
        <f t="shared" ca="1" si="42"/>
        <v>#VALUE!</v>
      </c>
      <c r="S74" s="56" t="e">
        <f t="shared" ca="1" si="42"/>
        <v>#VALUE!</v>
      </c>
      <c r="T74" s="56" t="e">
        <f t="shared" ca="1" si="42"/>
        <v>#VALUE!</v>
      </c>
      <c r="U74" s="56" t="e">
        <f t="shared" ca="1" si="42"/>
        <v>#VALUE!</v>
      </c>
      <c r="V74" s="56" t="e">
        <f t="shared" ca="1" si="42"/>
        <v>#VALUE!</v>
      </c>
      <c r="W74" s="56" t="e">
        <f t="shared" ca="1" si="42"/>
        <v>#VALUE!</v>
      </c>
      <c r="X74" s="56" t="e">
        <f t="shared" ca="1" si="42"/>
        <v>#VALUE!</v>
      </c>
      <c r="Y74" s="56" t="e">
        <f t="shared" ca="1" si="42"/>
        <v>#VALUE!</v>
      </c>
      <c r="Z74" s="56" t="e">
        <f t="shared" ca="1" si="42"/>
        <v>#VALUE!</v>
      </c>
      <c r="AA74" s="56" t="e">
        <f t="shared" ca="1" si="42"/>
        <v>#VALUE!</v>
      </c>
      <c r="AB74" s="56" t="e">
        <f t="shared" ca="1" si="42"/>
        <v>#VALUE!</v>
      </c>
      <c r="AC74" s="56" t="e">
        <f t="shared" ca="1" si="42"/>
        <v>#VALUE!</v>
      </c>
      <c r="AD74" s="56" t="e">
        <f t="shared" ca="1" si="42"/>
        <v>#VALUE!</v>
      </c>
      <c r="AE74" s="56" t="e">
        <f t="shared" ca="1" si="42"/>
        <v>#VALUE!</v>
      </c>
      <c r="AF74" s="56" t="e">
        <f t="shared" ca="1" si="42"/>
        <v>#VALUE!</v>
      </c>
      <c r="AG74" s="56" t="e">
        <f t="shared" ca="1" si="42"/>
        <v>#VALUE!</v>
      </c>
      <c r="AH74" s="56" t="e">
        <f t="shared" ca="1" si="42"/>
        <v>#VALUE!</v>
      </c>
      <c r="AI74" s="56" t="e">
        <f t="shared" ca="1" si="42"/>
        <v>#VALUE!</v>
      </c>
      <c r="AJ74" s="56" t="e">
        <f t="shared" ca="1" si="42"/>
        <v>#VALUE!</v>
      </c>
      <c r="AK74" s="56" t="e">
        <f t="shared" ca="1" si="42"/>
        <v>#VALUE!</v>
      </c>
      <c r="AL74" s="56" t="e">
        <f t="shared" ca="1" si="42"/>
        <v>#VALUE!</v>
      </c>
      <c r="AM74" s="56"/>
      <c r="AN74" s="56"/>
      <c r="AO74" s="56"/>
      <c r="AP74" s="56"/>
      <c r="AQ74" s="56"/>
    </row>
    <row r="75" spans="1:43" ht="18" x14ac:dyDescent="0.35">
      <c r="A75" s="103" t="s">
        <v>662</v>
      </c>
      <c r="B75" s="25" t="s">
        <v>165</v>
      </c>
      <c r="C75" s="63" t="s">
        <v>661</v>
      </c>
      <c r="D75" s="25" t="s">
        <v>153</v>
      </c>
      <c r="E75" s="46" t="str">
        <f t="shared" si="2"/>
        <v>Non-dairy cattle (calves)</v>
      </c>
      <c r="F75" s="12" t="s">
        <v>122</v>
      </c>
      <c r="G75" s="226"/>
      <c r="H75" s="56" t="e">
        <f ca="1">H55*(1-(H59+H68))</f>
        <v>#VALUE!</v>
      </c>
      <c r="I75" s="56" t="e">
        <f t="shared" ref="I75:AL75" ca="1" si="43">I55*(1-(I59+I68))</f>
        <v>#VALUE!</v>
      </c>
      <c r="J75" s="56" t="e">
        <f t="shared" ca="1" si="43"/>
        <v>#VALUE!</v>
      </c>
      <c r="K75" s="56" t="e">
        <f t="shared" ca="1" si="43"/>
        <v>#VALUE!</v>
      </c>
      <c r="L75" s="56" t="e">
        <f t="shared" ca="1" si="43"/>
        <v>#VALUE!</v>
      </c>
      <c r="M75" s="56" t="e">
        <f t="shared" ca="1" si="43"/>
        <v>#VALUE!</v>
      </c>
      <c r="N75" s="56" t="e">
        <f t="shared" ca="1" si="43"/>
        <v>#VALUE!</v>
      </c>
      <c r="O75" s="56" t="e">
        <f t="shared" ca="1" si="43"/>
        <v>#VALUE!</v>
      </c>
      <c r="P75" s="56" t="e">
        <f t="shared" ca="1" si="43"/>
        <v>#VALUE!</v>
      </c>
      <c r="Q75" s="56" t="e">
        <f t="shared" ca="1" si="43"/>
        <v>#VALUE!</v>
      </c>
      <c r="R75" s="56" t="e">
        <f t="shared" ca="1" si="43"/>
        <v>#VALUE!</v>
      </c>
      <c r="S75" s="56" t="e">
        <f t="shared" ca="1" si="43"/>
        <v>#VALUE!</v>
      </c>
      <c r="T75" s="56" t="e">
        <f t="shared" ca="1" si="43"/>
        <v>#VALUE!</v>
      </c>
      <c r="U75" s="56" t="e">
        <f t="shared" ca="1" si="43"/>
        <v>#VALUE!</v>
      </c>
      <c r="V75" s="56" t="e">
        <f t="shared" ca="1" si="43"/>
        <v>#VALUE!</v>
      </c>
      <c r="W75" s="56" t="e">
        <f t="shared" ca="1" si="43"/>
        <v>#VALUE!</v>
      </c>
      <c r="X75" s="56" t="e">
        <f t="shared" ca="1" si="43"/>
        <v>#VALUE!</v>
      </c>
      <c r="Y75" s="56" t="e">
        <f t="shared" ca="1" si="43"/>
        <v>#VALUE!</v>
      </c>
      <c r="Z75" s="56" t="e">
        <f t="shared" ca="1" si="43"/>
        <v>#VALUE!</v>
      </c>
      <c r="AA75" s="56" t="e">
        <f t="shared" ca="1" si="43"/>
        <v>#VALUE!</v>
      </c>
      <c r="AB75" s="56" t="e">
        <f t="shared" ca="1" si="43"/>
        <v>#VALUE!</v>
      </c>
      <c r="AC75" s="56" t="e">
        <f t="shared" ca="1" si="43"/>
        <v>#VALUE!</v>
      </c>
      <c r="AD75" s="56" t="e">
        <f t="shared" ca="1" si="43"/>
        <v>#VALUE!</v>
      </c>
      <c r="AE75" s="56" t="e">
        <f t="shared" ca="1" si="43"/>
        <v>#VALUE!</v>
      </c>
      <c r="AF75" s="56" t="e">
        <f t="shared" ca="1" si="43"/>
        <v>#VALUE!</v>
      </c>
      <c r="AG75" s="56" t="e">
        <f t="shared" ca="1" si="43"/>
        <v>#VALUE!</v>
      </c>
      <c r="AH75" s="56" t="e">
        <f t="shared" ca="1" si="43"/>
        <v>#VALUE!</v>
      </c>
      <c r="AI75" s="56" t="e">
        <f t="shared" ca="1" si="43"/>
        <v>#VALUE!</v>
      </c>
      <c r="AJ75" s="56" t="e">
        <f t="shared" ca="1" si="43"/>
        <v>#VALUE!</v>
      </c>
      <c r="AK75" s="56" t="e">
        <f t="shared" ca="1" si="43"/>
        <v>#VALUE!</v>
      </c>
      <c r="AL75" s="56" t="e">
        <f t="shared" ca="1" si="43"/>
        <v>#VALUE!</v>
      </c>
      <c r="AM75" s="56"/>
      <c r="AN75" s="56"/>
      <c r="AO75" s="56"/>
      <c r="AP75" s="56"/>
      <c r="AQ75" s="56"/>
    </row>
    <row r="76" spans="1:43" ht="15.75" x14ac:dyDescent="0.25">
      <c r="A76" s="65" t="s">
        <v>66</v>
      </c>
      <c r="B76" s="145" t="s">
        <v>259</v>
      </c>
      <c r="C76" s="32"/>
      <c r="D76" s="32"/>
      <c r="E76" s="32"/>
      <c r="F76" s="32"/>
      <c r="G76" s="182"/>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x14ac:dyDescent="0.25">
      <c r="A77" s="66" t="str">
        <f t="shared" ref="A77" si="44">C77&amp;"_"&amp;E77</f>
        <v>fmin_Non-dairy cattle (calves)</v>
      </c>
      <c r="B77" s="25" t="s">
        <v>165</v>
      </c>
      <c r="C77" s="42" t="s">
        <v>195</v>
      </c>
      <c r="D77" s="77" t="str">
        <f ca="1">VLOOKUP(A77,Parameters,4,0)</f>
        <v>N</v>
      </c>
      <c r="E77" s="46" t="str">
        <f t="shared" si="2"/>
        <v>Non-dairy cattle (calves)</v>
      </c>
      <c r="F77" s="77" t="str">
        <f ca="1">VLOOKUP(A77,Parameters,6,0)</f>
        <v>kg N/kg</v>
      </c>
      <c r="G77" s="175"/>
      <c r="H77" s="64">
        <f ca="1">INDEX(Parameters,MATCH($A77,Parameters!$A:$A,0),MATCH(H$3,Parameters!$8:$8,0))</f>
        <v>0.1</v>
      </c>
      <c r="I77" s="64">
        <f ca="1">INDEX(Parameters,MATCH($A77,Parameters!$A:$A,0),MATCH(I$3,Parameters!$8:$8,0))</f>
        <v>0.1</v>
      </c>
      <c r="J77" s="64">
        <f ca="1">INDEX(Parameters,MATCH($A77,Parameters!$A:$A,0),MATCH(J$3,Parameters!$8:$8,0))</f>
        <v>0.1</v>
      </c>
      <c r="K77" s="64">
        <f ca="1">INDEX(Parameters,MATCH($A77,Parameters!$A:$A,0),MATCH(K$3,Parameters!$8:$8,0))</f>
        <v>0.1</v>
      </c>
      <c r="L77" s="64">
        <f ca="1">INDEX(Parameters,MATCH($A77,Parameters!$A:$A,0),MATCH(L$3,Parameters!$8:$8,0))</f>
        <v>0.1</v>
      </c>
      <c r="M77" s="64">
        <f ca="1">INDEX(Parameters,MATCH($A77,Parameters!$A:$A,0),MATCH(M$3,Parameters!$8:$8,0))</f>
        <v>0.1</v>
      </c>
      <c r="N77" s="64">
        <f ca="1">INDEX(Parameters,MATCH($A77,Parameters!$A:$A,0),MATCH(N$3,Parameters!$8:$8,0))</f>
        <v>0.1</v>
      </c>
      <c r="O77" s="64">
        <f ca="1">INDEX(Parameters,MATCH($A77,Parameters!$A:$A,0),MATCH(O$3,Parameters!$8:$8,0))</f>
        <v>0.1</v>
      </c>
      <c r="P77" s="64">
        <f ca="1">INDEX(Parameters,MATCH($A77,Parameters!$A:$A,0),MATCH(P$3,Parameters!$8:$8,0))</f>
        <v>0.1</v>
      </c>
      <c r="Q77" s="64">
        <f ca="1">INDEX(Parameters,MATCH($A77,Parameters!$A:$A,0),MATCH(Q$3,Parameters!$8:$8,0))</f>
        <v>0.1</v>
      </c>
      <c r="R77" s="64">
        <f ca="1">INDEX(Parameters,MATCH($A77,Parameters!$A:$A,0),MATCH(R$3,Parameters!$8:$8,0))</f>
        <v>0.1</v>
      </c>
      <c r="S77" s="64">
        <f ca="1">INDEX(Parameters,MATCH($A77,Parameters!$A:$A,0),MATCH(S$3,Parameters!$8:$8,0))</f>
        <v>0.1</v>
      </c>
      <c r="T77" s="64">
        <f ca="1">INDEX(Parameters,MATCH($A77,Parameters!$A:$A,0),MATCH(T$3,Parameters!$8:$8,0))</f>
        <v>0.1</v>
      </c>
      <c r="U77" s="64">
        <f ca="1">INDEX(Parameters,MATCH($A77,Parameters!$A:$A,0),MATCH(U$3,Parameters!$8:$8,0))</f>
        <v>0.1</v>
      </c>
      <c r="V77" s="64">
        <f ca="1">INDEX(Parameters,MATCH($A77,Parameters!$A:$A,0),MATCH(V$3,Parameters!$8:$8,0))</f>
        <v>0.1</v>
      </c>
      <c r="W77" s="64">
        <f ca="1">INDEX(Parameters,MATCH($A77,Parameters!$A:$A,0),MATCH(W$3,Parameters!$8:$8,0))</f>
        <v>0.1</v>
      </c>
      <c r="X77" s="64">
        <f ca="1">INDEX(Parameters,MATCH($A77,Parameters!$A:$A,0),MATCH(X$3,Parameters!$8:$8,0))</f>
        <v>0.1</v>
      </c>
      <c r="Y77" s="64">
        <f ca="1">INDEX(Parameters,MATCH($A77,Parameters!$A:$A,0),MATCH(Y$3,Parameters!$8:$8,0))</f>
        <v>0.1</v>
      </c>
      <c r="Z77" s="64">
        <f ca="1">INDEX(Parameters,MATCH($A77,Parameters!$A:$A,0),MATCH(Z$3,Parameters!$8:$8,0))</f>
        <v>0.1</v>
      </c>
      <c r="AA77" s="64">
        <f ca="1">INDEX(Parameters,MATCH($A77,Parameters!$A:$A,0),MATCH(AA$3,Parameters!$8:$8,0))</f>
        <v>0.1</v>
      </c>
      <c r="AB77" s="64">
        <f ca="1">INDEX(Parameters,MATCH($A77,Parameters!$A:$A,0),MATCH(AB$3,Parameters!$8:$8,0))</f>
        <v>0.1</v>
      </c>
      <c r="AC77" s="64">
        <f ca="1">INDEX(Parameters,MATCH($A77,Parameters!$A:$A,0),MATCH(AC$3,Parameters!$8:$8,0))</f>
        <v>0.1</v>
      </c>
      <c r="AD77" s="64">
        <f ca="1">INDEX(Parameters,MATCH($A77,Parameters!$A:$A,0),MATCH(AD$3,Parameters!$8:$8,0))</f>
        <v>0.1</v>
      </c>
      <c r="AE77" s="64">
        <f ca="1">INDEX(Parameters,MATCH($A77,Parameters!$A:$A,0),MATCH(AE$3,Parameters!$8:$8,0))</f>
        <v>0.1</v>
      </c>
      <c r="AF77" s="64">
        <f ca="1">INDEX(Parameters,MATCH($A77,Parameters!$A:$A,0),MATCH(AF$3,Parameters!$8:$8,0))</f>
        <v>0.1</v>
      </c>
      <c r="AG77" s="64">
        <f ca="1">INDEX(Parameters,MATCH($A77,Parameters!$A:$A,0),MATCH(AG$3,Parameters!$8:$8,0))</f>
        <v>0.1</v>
      </c>
      <c r="AH77" s="64">
        <f ca="1">INDEX(Parameters,MATCH($A77,Parameters!$A:$A,0),MATCH(AH$3,Parameters!$8:$8,0))</f>
        <v>0.1</v>
      </c>
      <c r="AI77" s="64">
        <f ca="1">INDEX(Parameters,MATCH($A77,Parameters!$A:$A,0),MATCH(AI$3,Parameters!$8:$8,0))</f>
        <v>0.1</v>
      </c>
      <c r="AJ77" s="64">
        <f ca="1">INDEX(Parameters,MATCH($A77,Parameters!$A:$A,0),MATCH(AJ$3,Parameters!$8:$8,0))</f>
        <v>0.1</v>
      </c>
      <c r="AK77" s="64">
        <f ca="1">INDEX(Parameters,MATCH($A77,Parameters!$A:$A,0),MATCH(AK$3,Parameters!$8:$8,0))</f>
        <v>0.1</v>
      </c>
      <c r="AL77" s="64">
        <f ca="1">INDEX(Parameters,MATCH($A77,Parameters!$A:$A,0),MATCH(AL$3,Parameters!$8:$8,0))</f>
        <v>0.1</v>
      </c>
      <c r="AM77" s="64"/>
      <c r="AN77" s="64"/>
      <c r="AO77" s="64"/>
      <c r="AP77" s="64"/>
      <c r="AQ77" s="64"/>
    </row>
    <row r="78" spans="1:43" ht="18" x14ac:dyDescent="0.35">
      <c r="A78" s="89" t="s">
        <v>308</v>
      </c>
      <c r="B78" s="25" t="s">
        <v>165</v>
      </c>
      <c r="C78" s="63" t="s">
        <v>196</v>
      </c>
      <c r="D78" s="25" t="s">
        <v>153</v>
      </c>
      <c r="E78" s="46" t="str">
        <f t="shared" si="2"/>
        <v>Non-dairy cattle (calves)</v>
      </c>
      <c r="F78" s="12" t="s">
        <v>122</v>
      </c>
      <c r="G78" s="175"/>
      <c r="H78" s="62" t="e">
        <f ca="1">H60+(H61-H60)*H77</f>
        <v>#VALUE!</v>
      </c>
      <c r="I78" s="62" t="e">
        <f t="shared" ref="I78:AL78" ca="1" si="45">I60+(I61-I60)*I77</f>
        <v>#VALUE!</v>
      </c>
      <c r="J78" s="62" t="e">
        <f t="shared" ca="1" si="45"/>
        <v>#VALUE!</v>
      </c>
      <c r="K78" s="62" t="e">
        <f t="shared" ca="1" si="45"/>
        <v>#VALUE!</v>
      </c>
      <c r="L78" s="62" t="e">
        <f t="shared" ca="1" si="45"/>
        <v>#VALUE!</v>
      </c>
      <c r="M78" s="62" t="e">
        <f t="shared" ca="1" si="45"/>
        <v>#VALUE!</v>
      </c>
      <c r="N78" s="62" t="e">
        <f t="shared" ca="1" si="45"/>
        <v>#VALUE!</v>
      </c>
      <c r="O78" s="62" t="e">
        <f t="shared" ca="1" si="45"/>
        <v>#VALUE!</v>
      </c>
      <c r="P78" s="62" t="e">
        <f t="shared" ca="1" si="45"/>
        <v>#VALUE!</v>
      </c>
      <c r="Q78" s="62" t="e">
        <f t="shared" ca="1" si="45"/>
        <v>#VALUE!</v>
      </c>
      <c r="R78" s="62" t="e">
        <f t="shared" ca="1" si="45"/>
        <v>#VALUE!</v>
      </c>
      <c r="S78" s="62" t="e">
        <f t="shared" ca="1" si="45"/>
        <v>#VALUE!</v>
      </c>
      <c r="T78" s="62" t="e">
        <f t="shared" ca="1" si="45"/>
        <v>#VALUE!</v>
      </c>
      <c r="U78" s="62" t="e">
        <f t="shared" ca="1" si="45"/>
        <v>#VALUE!</v>
      </c>
      <c r="V78" s="62" t="e">
        <f t="shared" ca="1" si="45"/>
        <v>#VALUE!</v>
      </c>
      <c r="W78" s="62" t="e">
        <f t="shared" ca="1" si="45"/>
        <v>#VALUE!</v>
      </c>
      <c r="X78" s="62" t="e">
        <f t="shared" ca="1" si="45"/>
        <v>#VALUE!</v>
      </c>
      <c r="Y78" s="62" t="e">
        <f t="shared" ca="1" si="45"/>
        <v>#VALUE!</v>
      </c>
      <c r="Z78" s="62" t="e">
        <f t="shared" ca="1" si="45"/>
        <v>#VALUE!</v>
      </c>
      <c r="AA78" s="62" t="e">
        <f t="shared" ca="1" si="45"/>
        <v>#VALUE!</v>
      </c>
      <c r="AB78" s="62" t="e">
        <f t="shared" ca="1" si="45"/>
        <v>#VALUE!</v>
      </c>
      <c r="AC78" s="62" t="e">
        <f t="shared" ca="1" si="45"/>
        <v>#VALUE!</v>
      </c>
      <c r="AD78" s="62" t="e">
        <f t="shared" ca="1" si="45"/>
        <v>#VALUE!</v>
      </c>
      <c r="AE78" s="62" t="e">
        <f t="shared" ca="1" si="45"/>
        <v>#VALUE!</v>
      </c>
      <c r="AF78" s="62" t="e">
        <f t="shared" ca="1" si="45"/>
        <v>#VALUE!</v>
      </c>
      <c r="AG78" s="62" t="e">
        <f t="shared" ca="1" si="45"/>
        <v>#VALUE!</v>
      </c>
      <c r="AH78" s="62" t="e">
        <f t="shared" ca="1" si="45"/>
        <v>#VALUE!</v>
      </c>
      <c r="AI78" s="62" t="e">
        <f t="shared" ca="1" si="45"/>
        <v>#VALUE!</v>
      </c>
      <c r="AJ78" s="62" t="e">
        <f t="shared" ca="1" si="45"/>
        <v>#VALUE!</v>
      </c>
      <c r="AK78" s="62" t="e">
        <f t="shared" ca="1" si="45"/>
        <v>#VALUE!</v>
      </c>
      <c r="AL78" s="62" t="e">
        <f t="shared" ca="1" si="45"/>
        <v>#VALUE!</v>
      </c>
      <c r="AM78" s="62"/>
      <c r="AN78" s="62"/>
      <c r="AO78" s="62"/>
      <c r="AP78" s="62"/>
      <c r="AQ78" s="62"/>
    </row>
    <row r="79" spans="1:43" ht="15.75" x14ac:dyDescent="0.25">
      <c r="A79" s="65" t="s">
        <v>67</v>
      </c>
      <c r="B79" s="145" t="s">
        <v>205</v>
      </c>
      <c r="C79" s="32"/>
      <c r="D79" s="32"/>
      <c r="E79" s="32"/>
      <c r="F79" s="32"/>
      <c r="G79" s="222"/>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row>
    <row r="80" spans="1:43" x14ac:dyDescent="0.25">
      <c r="A80" s="66" t="str">
        <f t="shared" ref="A80:A90" si="46">C80&amp;"_"&amp;E80</f>
        <v>EF_NH3_storage_slurry_Non-dairy cattle (calves)</v>
      </c>
      <c r="B80" s="25" t="s">
        <v>165</v>
      </c>
      <c r="C80" s="2" t="s">
        <v>209</v>
      </c>
      <c r="D80" s="77" t="str">
        <f t="shared" ref="D80:D90" ca="1" si="47">VLOOKUP(A80,Parameters,4,0)</f>
        <v>NH3-N</v>
      </c>
      <c r="E80" s="46" t="str">
        <f t="shared" si="2"/>
        <v>Non-dairy cattle (calves)</v>
      </c>
      <c r="F80" s="77" t="str">
        <f t="shared" ref="F80:F90" ca="1" si="48">VLOOKUP(A80,Parameters,6,0)</f>
        <v>Fraction TAN</v>
      </c>
      <c r="G80" s="175"/>
      <c r="H80" s="62">
        <f ca="1">INDEX(Parameters,MATCH($A80,Parameters!$A:$A,0),MATCH(H$3,Parameters!$8:$8,0))</f>
        <v>0.25</v>
      </c>
      <c r="I80" s="62">
        <f ca="1">INDEX(Parameters,MATCH($A80,Parameters!$A:$A,0),MATCH(I$3,Parameters!$8:$8,0))</f>
        <v>0.25</v>
      </c>
      <c r="J80" s="62">
        <f ca="1">INDEX(Parameters,MATCH($A80,Parameters!$A:$A,0),MATCH(J$3,Parameters!$8:$8,0))</f>
        <v>0.25</v>
      </c>
      <c r="K80" s="62">
        <f ca="1">INDEX(Parameters,MATCH($A80,Parameters!$A:$A,0),MATCH(K$3,Parameters!$8:$8,0))</f>
        <v>0.25</v>
      </c>
      <c r="L80" s="62">
        <f ca="1">INDEX(Parameters,MATCH($A80,Parameters!$A:$A,0),MATCH(L$3,Parameters!$8:$8,0))</f>
        <v>0.25</v>
      </c>
      <c r="M80" s="62">
        <f ca="1">INDEX(Parameters,MATCH($A80,Parameters!$A:$A,0),MATCH(M$3,Parameters!$8:$8,0))</f>
        <v>0.25</v>
      </c>
      <c r="N80" s="62">
        <f ca="1">INDEX(Parameters,MATCH($A80,Parameters!$A:$A,0),MATCH(N$3,Parameters!$8:$8,0))</f>
        <v>0.25</v>
      </c>
      <c r="O80" s="62">
        <f ca="1">INDEX(Parameters,MATCH($A80,Parameters!$A:$A,0),MATCH(O$3,Parameters!$8:$8,0))</f>
        <v>0.25</v>
      </c>
      <c r="P80" s="62">
        <f ca="1">INDEX(Parameters,MATCH($A80,Parameters!$A:$A,0),MATCH(P$3,Parameters!$8:$8,0))</f>
        <v>0.25</v>
      </c>
      <c r="Q80" s="62">
        <f ca="1">INDEX(Parameters,MATCH($A80,Parameters!$A:$A,0),MATCH(Q$3,Parameters!$8:$8,0))</f>
        <v>0.25</v>
      </c>
      <c r="R80" s="62">
        <f ca="1">INDEX(Parameters,MATCH($A80,Parameters!$A:$A,0),MATCH(R$3,Parameters!$8:$8,0))</f>
        <v>0.25</v>
      </c>
      <c r="S80" s="62">
        <f ca="1">INDEX(Parameters,MATCH($A80,Parameters!$A:$A,0),MATCH(S$3,Parameters!$8:$8,0))</f>
        <v>0.25</v>
      </c>
      <c r="T80" s="62">
        <f ca="1">INDEX(Parameters,MATCH($A80,Parameters!$A:$A,0),MATCH(T$3,Parameters!$8:$8,0))</f>
        <v>0.25</v>
      </c>
      <c r="U80" s="62">
        <f ca="1">INDEX(Parameters,MATCH($A80,Parameters!$A:$A,0),MATCH(U$3,Parameters!$8:$8,0))</f>
        <v>0.25</v>
      </c>
      <c r="V80" s="62">
        <f ca="1">INDEX(Parameters,MATCH($A80,Parameters!$A:$A,0),MATCH(V$3,Parameters!$8:$8,0))</f>
        <v>0.25</v>
      </c>
      <c r="W80" s="62">
        <f ca="1">INDEX(Parameters,MATCH($A80,Parameters!$A:$A,0),MATCH(W$3,Parameters!$8:$8,0))</f>
        <v>0.25</v>
      </c>
      <c r="X80" s="62">
        <f ca="1">INDEX(Parameters,MATCH($A80,Parameters!$A:$A,0),MATCH(X$3,Parameters!$8:$8,0))</f>
        <v>0.25</v>
      </c>
      <c r="Y80" s="62">
        <f ca="1">INDEX(Parameters,MATCH($A80,Parameters!$A:$A,0),MATCH(Y$3,Parameters!$8:$8,0))</f>
        <v>0.25</v>
      </c>
      <c r="Z80" s="62">
        <f ca="1">INDEX(Parameters,MATCH($A80,Parameters!$A:$A,0),MATCH(Z$3,Parameters!$8:$8,0))</f>
        <v>0.25</v>
      </c>
      <c r="AA80" s="62">
        <f ca="1">INDEX(Parameters,MATCH($A80,Parameters!$A:$A,0),MATCH(AA$3,Parameters!$8:$8,0))</f>
        <v>0.25</v>
      </c>
      <c r="AB80" s="62">
        <f ca="1">INDEX(Parameters,MATCH($A80,Parameters!$A:$A,0),MATCH(AB$3,Parameters!$8:$8,0))</f>
        <v>0.25</v>
      </c>
      <c r="AC80" s="62">
        <f ca="1">INDEX(Parameters,MATCH($A80,Parameters!$A:$A,0),MATCH(AC$3,Parameters!$8:$8,0))</f>
        <v>0.25</v>
      </c>
      <c r="AD80" s="62">
        <f ca="1">INDEX(Parameters,MATCH($A80,Parameters!$A:$A,0),MATCH(AD$3,Parameters!$8:$8,0))</f>
        <v>0.25</v>
      </c>
      <c r="AE80" s="62">
        <f ca="1">INDEX(Parameters,MATCH($A80,Parameters!$A:$A,0),MATCH(AE$3,Parameters!$8:$8,0))</f>
        <v>0.25</v>
      </c>
      <c r="AF80" s="62">
        <f ca="1">INDEX(Parameters,MATCH($A80,Parameters!$A:$A,0),MATCH(AF$3,Parameters!$8:$8,0))</f>
        <v>0.25</v>
      </c>
      <c r="AG80" s="62">
        <f ca="1">INDEX(Parameters,MATCH($A80,Parameters!$A:$A,0),MATCH(AG$3,Parameters!$8:$8,0))</f>
        <v>0.25</v>
      </c>
      <c r="AH80" s="62">
        <f ca="1">INDEX(Parameters,MATCH($A80,Parameters!$A:$A,0),MATCH(AH$3,Parameters!$8:$8,0))</f>
        <v>0.25</v>
      </c>
      <c r="AI80" s="62">
        <f ca="1">INDEX(Parameters,MATCH($A80,Parameters!$A:$A,0),MATCH(AI$3,Parameters!$8:$8,0))</f>
        <v>0.25</v>
      </c>
      <c r="AJ80" s="62">
        <f ca="1">INDEX(Parameters,MATCH($A80,Parameters!$A:$A,0),MATCH(AJ$3,Parameters!$8:$8,0))</f>
        <v>0.25</v>
      </c>
      <c r="AK80" s="62">
        <f ca="1">INDEX(Parameters,MATCH($A80,Parameters!$A:$A,0),MATCH(AK$3,Parameters!$8:$8,0))</f>
        <v>0.25</v>
      </c>
      <c r="AL80" s="62">
        <f ca="1">INDEX(Parameters,MATCH($A80,Parameters!$A:$A,0),MATCH(AL$3,Parameters!$8:$8,0))</f>
        <v>0.25</v>
      </c>
      <c r="AM80" s="62"/>
      <c r="AN80" s="62"/>
      <c r="AO80" s="62"/>
      <c r="AP80" s="62"/>
      <c r="AQ80" s="62"/>
    </row>
    <row r="81" spans="1:43" x14ac:dyDescent="0.25">
      <c r="A81" s="66" t="str">
        <f t="shared" si="46"/>
        <v>EF_N2O_storage_slurry_with_natural_crust_Non-dairy cattle (calves)</v>
      </c>
      <c r="B81" s="25" t="s">
        <v>165</v>
      </c>
      <c r="C81" s="2" t="s">
        <v>614</v>
      </c>
      <c r="D81" s="77" t="str">
        <f t="shared" ca="1" si="47"/>
        <v>N2O-N</v>
      </c>
      <c r="E81" s="46" t="str">
        <f t="shared" si="2"/>
        <v>Non-dairy cattle (calves)</v>
      </c>
      <c r="F81" s="77" t="str">
        <f t="shared" ca="1" si="48"/>
        <v>Fraction TAN</v>
      </c>
      <c r="G81" s="175" t="s">
        <v>675</v>
      </c>
      <c r="H81" s="56">
        <f ca="1">INDEX(Parameters,MATCH($A81,Parameters!$A:$A,0),MATCH(H$3,Parameters!$8:$8,0))</f>
        <v>0.01</v>
      </c>
      <c r="I81" s="56">
        <f ca="1">INDEX(Parameters,MATCH($A81,Parameters!$A:$A,0),MATCH(I$3,Parameters!$8:$8,0))</f>
        <v>0.01</v>
      </c>
      <c r="J81" s="56">
        <f ca="1">INDEX(Parameters,MATCH($A81,Parameters!$A:$A,0),MATCH(J$3,Parameters!$8:$8,0))</f>
        <v>0.01</v>
      </c>
      <c r="K81" s="56">
        <f ca="1">INDEX(Parameters,MATCH($A81,Parameters!$A:$A,0),MATCH(K$3,Parameters!$8:$8,0))</f>
        <v>0.01</v>
      </c>
      <c r="L81" s="56">
        <f ca="1">INDEX(Parameters,MATCH($A81,Parameters!$A:$A,0),MATCH(L$3,Parameters!$8:$8,0))</f>
        <v>0.01</v>
      </c>
      <c r="M81" s="56">
        <f ca="1">INDEX(Parameters,MATCH($A81,Parameters!$A:$A,0),MATCH(M$3,Parameters!$8:$8,0))</f>
        <v>0.01</v>
      </c>
      <c r="N81" s="56">
        <f ca="1">INDEX(Parameters,MATCH($A81,Parameters!$A:$A,0),MATCH(N$3,Parameters!$8:$8,0))</f>
        <v>0.01</v>
      </c>
      <c r="O81" s="56">
        <f ca="1">INDEX(Parameters,MATCH($A81,Parameters!$A:$A,0),MATCH(O$3,Parameters!$8:$8,0))</f>
        <v>0.01</v>
      </c>
      <c r="P81" s="56">
        <f ca="1">INDEX(Parameters,MATCH($A81,Parameters!$A:$A,0),MATCH(P$3,Parameters!$8:$8,0))</f>
        <v>0.01</v>
      </c>
      <c r="Q81" s="56">
        <f ca="1">INDEX(Parameters,MATCH($A81,Parameters!$A:$A,0),MATCH(Q$3,Parameters!$8:$8,0))</f>
        <v>0.01</v>
      </c>
      <c r="R81" s="56">
        <f ca="1">INDEX(Parameters,MATCH($A81,Parameters!$A:$A,0),MATCH(R$3,Parameters!$8:$8,0))</f>
        <v>0.01</v>
      </c>
      <c r="S81" s="56">
        <f ca="1">INDEX(Parameters,MATCH($A81,Parameters!$A:$A,0),MATCH(S$3,Parameters!$8:$8,0))</f>
        <v>0.01</v>
      </c>
      <c r="T81" s="56">
        <f ca="1">INDEX(Parameters,MATCH($A81,Parameters!$A:$A,0),MATCH(T$3,Parameters!$8:$8,0))</f>
        <v>0.01</v>
      </c>
      <c r="U81" s="56">
        <f ca="1">INDEX(Parameters,MATCH($A81,Parameters!$A:$A,0),MATCH(U$3,Parameters!$8:$8,0))</f>
        <v>0.01</v>
      </c>
      <c r="V81" s="56">
        <f ca="1">INDEX(Parameters,MATCH($A81,Parameters!$A:$A,0),MATCH(V$3,Parameters!$8:$8,0))</f>
        <v>0.01</v>
      </c>
      <c r="W81" s="56">
        <f ca="1">INDEX(Parameters,MATCH($A81,Parameters!$A:$A,0),MATCH(W$3,Parameters!$8:$8,0))</f>
        <v>0.01</v>
      </c>
      <c r="X81" s="56">
        <f ca="1">INDEX(Parameters,MATCH($A81,Parameters!$A:$A,0),MATCH(X$3,Parameters!$8:$8,0))</f>
        <v>0.01</v>
      </c>
      <c r="Y81" s="56">
        <f ca="1">INDEX(Parameters,MATCH($A81,Parameters!$A:$A,0),MATCH(Y$3,Parameters!$8:$8,0))</f>
        <v>0.01</v>
      </c>
      <c r="Z81" s="56">
        <f ca="1">INDEX(Parameters,MATCH($A81,Parameters!$A:$A,0),MATCH(Z$3,Parameters!$8:$8,0))</f>
        <v>0.01</v>
      </c>
      <c r="AA81" s="56">
        <f ca="1">INDEX(Parameters,MATCH($A81,Parameters!$A:$A,0),MATCH(AA$3,Parameters!$8:$8,0))</f>
        <v>0.01</v>
      </c>
      <c r="AB81" s="56">
        <f ca="1">INDEX(Parameters,MATCH($A81,Parameters!$A:$A,0),MATCH(AB$3,Parameters!$8:$8,0))</f>
        <v>0.01</v>
      </c>
      <c r="AC81" s="56">
        <f ca="1">INDEX(Parameters,MATCH($A81,Parameters!$A:$A,0),MATCH(AC$3,Parameters!$8:$8,0))</f>
        <v>0.01</v>
      </c>
      <c r="AD81" s="56">
        <f ca="1">INDEX(Parameters,MATCH($A81,Parameters!$A:$A,0),MATCH(AD$3,Parameters!$8:$8,0))</f>
        <v>0.01</v>
      </c>
      <c r="AE81" s="56">
        <f ca="1">INDEX(Parameters,MATCH($A81,Parameters!$A:$A,0),MATCH(AE$3,Parameters!$8:$8,0))</f>
        <v>0.01</v>
      </c>
      <c r="AF81" s="56">
        <f ca="1">INDEX(Parameters,MATCH($A81,Parameters!$A:$A,0),MATCH(AF$3,Parameters!$8:$8,0))</f>
        <v>0.01</v>
      </c>
      <c r="AG81" s="56">
        <f ca="1">INDEX(Parameters,MATCH($A81,Parameters!$A:$A,0),MATCH(AG$3,Parameters!$8:$8,0))</f>
        <v>0.01</v>
      </c>
      <c r="AH81" s="56">
        <f ca="1">INDEX(Parameters,MATCH($A81,Parameters!$A:$A,0),MATCH(AH$3,Parameters!$8:$8,0))</f>
        <v>0.01</v>
      </c>
      <c r="AI81" s="56">
        <f ca="1">INDEX(Parameters,MATCH($A81,Parameters!$A:$A,0),MATCH(AI$3,Parameters!$8:$8,0))</f>
        <v>0.01</v>
      </c>
      <c r="AJ81" s="56">
        <f ca="1">INDEX(Parameters,MATCH($A81,Parameters!$A:$A,0),MATCH(AJ$3,Parameters!$8:$8,0))</f>
        <v>0.01</v>
      </c>
      <c r="AK81" s="56">
        <f ca="1">INDEX(Parameters,MATCH($A81,Parameters!$A:$A,0),MATCH(AK$3,Parameters!$8:$8,0))</f>
        <v>0.01</v>
      </c>
      <c r="AL81" s="56">
        <f ca="1">INDEX(Parameters,MATCH($A81,Parameters!$A:$A,0),MATCH(AL$3,Parameters!$8:$8,0))</f>
        <v>0.01</v>
      </c>
      <c r="AM81" s="56"/>
      <c r="AN81" s="56"/>
      <c r="AO81" s="56"/>
      <c r="AP81" s="56"/>
      <c r="AQ81" s="56"/>
    </row>
    <row r="82" spans="1:43" x14ac:dyDescent="0.25">
      <c r="A82" s="66" t="str">
        <f t="shared" si="46"/>
        <v>EF_N2O_storage_slurry_without_natural_crust_Non-dairy cattle (calves)</v>
      </c>
      <c r="B82" s="25" t="s">
        <v>165</v>
      </c>
      <c r="C82" s="2" t="s">
        <v>615</v>
      </c>
      <c r="D82" s="77" t="str">
        <f t="shared" ca="1" si="47"/>
        <v>N2O-N</v>
      </c>
      <c r="E82" s="46" t="str">
        <f t="shared" si="2"/>
        <v>Non-dairy cattle (calves)</v>
      </c>
      <c r="F82" s="77" t="str">
        <f t="shared" ca="1" si="48"/>
        <v>Fraction TAN</v>
      </c>
      <c r="G82" s="175"/>
      <c r="H82" s="56">
        <f ca="1">INDEX(Parameters,MATCH($A82,Parameters!$A:$A,0),MATCH(H$3,Parameters!$8:$8,0))</f>
        <v>0</v>
      </c>
      <c r="I82" s="56">
        <f ca="1">INDEX(Parameters,MATCH($A82,Parameters!$A:$A,0),MATCH(I$3,Parameters!$8:$8,0))</f>
        <v>0</v>
      </c>
      <c r="J82" s="56">
        <f ca="1">INDEX(Parameters,MATCH($A82,Parameters!$A:$A,0),MATCH(J$3,Parameters!$8:$8,0))</f>
        <v>0</v>
      </c>
      <c r="K82" s="56">
        <f ca="1">INDEX(Parameters,MATCH($A82,Parameters!$A:$A,0),MATCH(K$3,Parameters!$8:$8,0))</f>
        <v>0</v>
      </c>
      <c r="L82" s="56">
        <f ca="1">INDEX(Parameters,MATCH($A82,Parameters!$A:$A,0),MATCH(L$3,Parameters!$8:$8,0))</f>
        <v>0</v>
      </c>
      <c r="M82" s="56">
        <f ca="1">INDEX(Parameters,MATCH($A82,Parameters!$A:$A,0),MATCH(M$3,Parameters!$8:$8,0))</f>
        <v>0</v>
      </c>
      <c r="N82" s="56">
        <f ca="1">INDEX(Parameters,MATCH($A82,Parameters!$A:$A,0),MATCH(N$3,Parameters!$8:$8,0))</f>
        <v>0</v>
      </c>
      <c r="O82" s="56">
        <f ca="1">INDEX(Parameters,MATCH($A82,Parameters!$A:$A,0),MATCH(O$3,Parameters!$8:$8,0))</f>
        <v>0</v>
      </c>
      <c r="P82" s="56">
        <f ca="1">INDEX(Parameters,MATCH($A82,Parameters!$A:$A,0),MATCH(P$3,Parameters!$8:$8,0))</f>
        <v>0</v>
      </c>
      <c r="Q82" s="56">
        <f ca="1">INDEX(Parameters,MATCH($A82,Parameters!$A:$A,0),MATCH(Q$3,Parameters!$8:$8,0))</f>
        <v>0</v>
      </c>
      <c r="R82" s="56">
        <f ca="1">INDEX(Parameters,MATCH($A82,Parameters!$A:$A,0),MATCH(R$3,Parameters!$8:$8,0))</f>
        <v>0</v>
      </c>
      <c r="S82" s="56">
        <f ca="1">INDEX(Parameters,MATCH($A82,Parameters!$A:$A,0),MATCH(S$3,Parameters!$8:$8,0))</f>
        <v>0</v>
      </c>
      <c r="T82" s="56">
        <f ca="1">INDEX(Parameters,MATCH($A82,Parameters!$A:$A,0),MATCH(T$3,Parameters!$8:$8,0))</f>
        <v>0</v>
      </c>
      <c r="U82" s="56">
        <f ca="1">INDEX(Parameters,MATCH($A82,Parameters!$A:$A,0),MATCH(U$3,Parameters!$8:$8,0))</f>
        <v>0</v>
      </c>
      <c r="V82" s="56">
        <f ca="1">INDEX(Parameters,MATCH($A82,Parameters!$A:$A,0),MATCH(V$3,Parameters!$8:$8,0))</f>
        <v>0</v>
      </c>
      <c r="W82" s="56">
        <f ca="1">INDEX(Parameters,MATCH($A82,Parameters!$A:$A,0),MATCH(W$3,Parameters!$8:$8,0))</f>
        <v>0</v>
      </c>
      <c r="X82" s="56">
        <f ca="1">INDEX(Parameters,MATCH($A82,Parameters!$A:$A,0),MATCH(X$3,Parameters!$8:$8,0))</f>
        <v>0</v>
      </c>
      <c r="Y82" s="56">
        <f ca="1">INDEX(Parameters,MATCH($A82,Parameters!$A:$A,0),MATCH(Y$3,Parameters!$8:$8,0))</f>
        <v>0</v>
      </c>
      <c r="Z82" s="56">
        <f ca="1">INDEX(Parameters,MATCH($A82,Parameters!$A:$A,0),MATCH(Z$3,Parameters!$8:$8,0))</f>
        <v>0</v>
      </c>
      <c r="AA82" s="56">
        <f ca="1">INDEX(Parameters,MATCH($A82,Parameters!$A:$A,0),MATCH(AA$3,Parameters!$8:$8,0))</f>
        <v>0</v>
      </c>
      <c r="AB82" s="56">
        <f ca="1">INDEX(Parameters,MATCH($A82,Parameters!$A:$A,0),MATCH(AB$3,Parameters!$8:$8,0))</f>
        <v>0</v>
      </c>
      <c r="AC82" s="56">
        <f ca="1">INDEX(Parameters,MATCH($A82,Parameters!$A:$A,0),MATCH(AC$3,Parameters!$8:$8,0))</f>
        <v>0</v>
      </c>
      <c r="AD82" s="56">
        <f ca="1">INDEX(Parameters,MATCH($A82,Parameters!$A:$A,0),MATCH(AD$3,Parameters!$8:$8,0))</f>
        <v>0</v>
      </c>
      <c r="AE82" s="56">
        <f ca="1">INDEX(Parameters,MATCH($A82,Parameters!$A:$A,0),MATCH(AE$3,Parameters!$8:$8,0))</f>
        <v>0</v>
      </c>
      <c r="AF82" s="56">
        <f ca="1">INDEX(Parameters,MATCH($A82,Parameters!$A:$A,0),MATCH(AF$3,Parameters!$8:$8,0))</f>
        <v>0</v>
      </c>
      <c r="AG82" s="56">
        <f ca="1">INDEX(Parameters,MATCH($A82,Parameters!$A:$A,0),MATCH(AG$3,Parameters!$8:$8,0))</f>
        <v>0</v>
      </c>
      <c r="AH82" s="56">
        <f ca="1">INDEX(Parameters,MATCH($A82,Parameters!$A:$A,0),MATCH(AH$3,Parameters!$8:$8,0))</f>
        <v>0</v>
      </c>
      <c r="AI82" s="56">
        <f ca="1">INDEX(Parameters,MATCH($A82,Parameters!$A:$A,0),MATCH(AI$3,Parameters!$8:$8,0))</f>
        <v>0</v>
      </c>
      <c r="AJ82" s="56">
        <f ca="1">INDEX(Parameters,MATCH($A82,Parameters!$A:$A,0),MATCH(AJ$3,Parameters!$8:$8,0))</f>
        <v>0</v>
      </c>
      <c r="AK82" s="56">
        <f ca="1">INDEX(Parameters,MATCH($A82,Parameters!$A:$A,0),MATCH(AK$3,Parameters!$8:$8,0))</f>
        <v>0</v>
      </c>
      <c r="AL82" s="56">
        <f ca="1">INDEX(Parameters,MATCH($A82,Parameters!$A:$A,0),MATCH(AL$3,Parameters!$8:$8,0))</f>
        <v>0</v>
      </c>
      <c r="AM82" s="56"/>
      <c r="AN82" s="56"/>
      <c r="AO82" s="56"/>
      <c r="AP82" s="56"/>
      <c r="AQ82" s="56"/>
    </row>
    <row r="83" spans="1:43" x14ac:dyDescent="0.25">
      <c r="A83" s="66" t="str">
        <f>C83&amp;"_"&amp;E83</f>
        <v>Proportion_with_natural_crust_Non-dairy cattle (calves)</v>
      </c>
      <c r="B83" s="25" t="s">
        <v>165</v>
      </c>
      <c r="C83" s="25" t="s">
        <v>622</v>
      </c>
      <c r="D83" s="25" t="s">
        <v>49</v>
      </c>
      <c r="E83" s="46" t="str">
        <f t="shared" si="2"/>
        <v>Non-dairy cattle (calves)</v>
      </c>
      <c r="F83" s="46" t="str">
        <f>INDEX(LivestockPop,MATCH($A83,'Step 1'!$A:$A,0),4)</f>
        <v>Fraction</v>
      </c>
      <c r="G83" s="175"/>
      <c r="H83" s="64">
        <f>INDEX(LivestockPop,MATCH($A83,'Step 1'!$A:$A,0),MATCH(H$3,'Step 1'!$33:$33,0))</f>
        <v>0.8</v>
      </c>
      <c r="I83" s="64">
        <f>INDEX(LivestockPop,MATCH($A83,'Step 1'!$A:$A,0),MATCH(I$3,'Step 1'!$33:$33,0))</f>
        <v>0.8</v>
      </c>
      <c r="J83" s="64">
        <f>INDEX(LivestockPop,MATCH($A83,'Step 1'!$A:$A,0),MATCH(J$3,'Step 1'!$33:$33,0))</f>
        <v>0.8</v>
      </c>
      <c r="K83" s="64">
        <f>INDEX(LivestockPop,MATCH($A83,'Step 1'!$A:$A,0),MATCH(K$3,'Step 1'!$33:$33,0))</f>
        <v>0.8</v>
      </c>
      <c r="L83" s="64">
        <f>INDEX(LivestockPop,MATCH($A83,'Step 1'!$A:$A,0),MATCH(L$3,'Step 1'!$33:$33,0))</f>
        <v>0.8</v>
      </c>
      <c r="M83" s="64">
        <f>INDEX(LivestockPop,MATCH($A83,'Step 1'!$A:$A,0),MATCH(M$3,'Step 1'!$33:$33,0))</f>
        <v>0.8</v>
      </c>
      <c r="N83" s="64">
        <f>INDEX(LivestockPop,MATCH($A83,'Step 1'!$A:$A,0),MATCH(N$3,'Step 1'!$33:$33,0))</f>
        <v>0.8</v>
      </c>
      <c r="O83" s="64">
        <f>INDEX(LivestockPop,MATCH($A83,'Step 1'!$A:$A,0),MATCH(O$3,'Step 1'!$33:$33,0))</f>
        <v>0.8</v>
      </c>
      <c r="P83" s="64">
        <f>INDEX(LivestockPop,MATCH($A83,'Step 1'!$A:$A,0),MATCH(P$3,'Step 1'!$33:$33,0))</f>
        <v>0.8</v>
      </c>
      <c r="Q83" s="64">
        <f>INDEX(LivestockPop,MATCH($A83,'Step 1'!$A:$A,0),MATCH(Q$3,'Step 1'!$33:$33,0))</f>
        <v>0.8</v>
      </c>
      <c r="R83" s="64">
        <f>INDEX(LivestockPop,MATCH($A83,'Step 1'!$A:$A,0),MATCH(R$3,'Step 1'!$33:$33,0))</f>
        <v>0.8</v>
      </c>
      <c r="S83" s="64">
        <f>INDEX(LivestockPop,MATCH($A83,'Step 1'!$A:$A,0),MATCH(S$3,'Step 1'!$33:$33,0))</f>
        <v>0.8</v>
      </c>
      <c r="T83" s="64">
        <f>INDEX(LivestockPop,MATCH($A83,'Step 1'!$A:$A,0),MATCH(T$3,'Step 1'!$33:$33,0))</f>
        <v>0.8</v>
      </c>
      <c r="U83" s="64">
        <f>INDEX(LivestockPop,MATCH($A83,'Step 1'!$A:$A,0),MATCH(U$3,'Step 1'!$33:$33,0))</f>
        <v>0.8</v>
      </c>
      <c r="V83" s="64">
        <f>INDEX(LivestockPop,MATCH($A83,'Step 1'!$A:$A,0),MATCH(V$3,'Step 1'!$33:$33,0))</f>
        <v>0.8</v>
      </c>
      <c r="W83" s="64">
        <f>INDEX(LivestockPop,MATCH($A83,'Step 1'!$A:$A,0),MATCH(W$3,'Step 1'!$33:$33,0))</f>
        <v>0.8</v>
      </c>
      <c r="X83" s="64">
        <f>INDEX(LivestockPop,MATCH($A83,'Step 1'!$A:$A,0),MATCH(X$3,'Step 1'!$33:$33,0))</f>
        <v>0.8</v>
      </c>
      <c r="Y83" s="64">
        <f>INDEX(LivestockPop,MATCH($A83,'Step 1'!$A:$A,0),MATCH(Y$3,'Step 1'!$33:$33,0))</f>
        <v>0.8</v>
      </c>
      <c r="Z83" s="64">
        <f>INDEX(LivestockPop,MATCH($A83,'Step 1'!$A:$A,0),MATCH(Z$3,'Step 1'!$33:$33,0))</f>
        <v>0.8</v>
      </c>
      <c r="AA83" s="64">
        <f>INDEX(LivestockPop,MATCH($A83,'Step 1'!$A:$A,0),MATCH(AA$3,'Step 1'!$33:$33,0))</f>
        <v>0.8</v>
      </c>
      <c r="AB83" s="64">
        <f>INDEX(LivestockPop,MATCH($A83,'Step 1'!$A:$A,0),MATCH(AB$3,'Step 1'!$33:$33,0))</f>
        <v>0.8</v>
      </c>
      <c r="AC83" s="64">
        <f>INDEX(LivestockPop,MATCH($A83,'Step 1'!$A:$A,0),MATCH(AC$3,'Step 1'!$33:$33,0))</f>
        <v>0.8</v>
      </c>
      <c r="AD83" s="64">
        <f>INDEX(LivestockPop,MATCH($A83,'Step 1'!$A:$A,0),MATCH(AD$3,'Step 1'!$33:$33,0))</f>
        <v>0.8</v>
      </c>
      <c r="AE83" s="64">
        <f>INDEX(LivestockPop,MATCH($A83,'Step 1'!$A:$A,0),MATCH(AE$3,'Step 1'!$33:$33,0))</f>
        <v>0.8</v>
      </c>
      <c r="AF83" s="64">
        <f>INDEX(LivestockPop,MATCH($A83,'Step 1'!$A:$A,0),MATCH(AF$3,'Step 1'!$33:$33,0))</f>
        <v>0.8</v>
      </c>
      <c r="AG83" s="64">
        <f>INDEX(LivestockPop,MATCH($A83,'Step 1'!$A:$A,0),MATCH(AG$3,'Step 1'!$33:$33,0))</f>
        <v>0.8</v>
      </c>
      <c r="AH83" s="64">
        <f>INDEX(LivestockPop,MATCH($A83,'Step 1'!$A:$A,0),MATCH(AH$3,'Step 1'!$33:$33,0))</f>
        <v>0.8</v>
      </c>
      <c r="AI83" s="64">
        <f>INDEX(LivestockPop,MATCH($A83,'Step 1'!$A:$A,0),MATCH(AI$3,'Step 1'!$33:$33,0))</f>
        <v>0.8</v>
      </c>
      <c r="AJ83" s="64">
        <f>INDEX(LivestockPop,MATCH($A83,'Step 1'!$A:$A,0),MATCH(AJ$3,'Step 1'!$33:$33,0))</f>
        <v>0.8</v>
      </c>
      <c r="AK83" s="64">
        <f>INDEX(LivestockPop,MATCH($A83,'Step 1'!$A:$A,0),MATCH(AK$3,'Step 1'!$33:$33,0))</f>
        <v>0.8</v>
      </c>
      <c r="AL83" s="64">
        <f>INDEX(LivestockPop,MATCH($A83,'Step 1'!$A:$A,0),MATCH(AL$3,'Step 1'!$33:$33,0))</f>
        <v>0.8</v>
      </c>
      <c r="AM83" s="64"/>
      <c r="AN83" s="64"/>
      <c r="AO83" s="64"/>
      <c r="AP83" s="64"/>
      <c r="AQ83" s="64"/>
    </row>
    <row r="84" spans="1:43" x14ac:dyDescent="0.25">
      <c r="A84" s="66" t="str">
        <f>C84&amp;"_"&amp;E84</f>
        <v>Proportion_without_natural_crust_Non-dairy cattle (calves)</v>
      </c>
      <c r="B84" s="25" t="s">
        <v>165</v>
      </c>
      <c r="C84" s="25" t="s">
        <v>623</v>
      </c>
      <c r="D84" s="25" t="s">
        <v>49</v>
      </c>
      <c r="E84" s="46" t="str">
        <f t="shared" si="2"/>
        <v>Non-dairy cattle (calves)</v>
      </c>
      <c r="F84" s="46" t="str">
        <f>INDEX(LivestockPop,MATCH($A84,'Step 1'!$A:$A,0),4)</f>
        <v>Fraction</v>
      </c>
      <c r="G84" s="223"/>
      <c r="H84" s="64">
        <f>INDEX(LivestockPop,MATCH($A84,'Step 1'!$A:$A,0),MATCH(H$3,'Step 1'!$33:$33,0))</f>
        <v>0.2</v>
      </c>
      <c r="I84" s="64">
        <f>INDEX(LivestockPop,MATCH($A84,'Step 1'!$A:$A,0),MATCH(I$3,'Step 1'!$33:$33,0))</f>
        <v>0.2</v>
      </c>
      <c r="J84" s="64">
        <f>INDEX(LivestockPop,MATCH($A84,'Step 1'!$A:$A,0),MATCH(J$3,'Step 1'!$33:$33,0))</f>
        <v>0.2</v>
      </c>
      <c r="K84" s="64">
        <f>INDEX(LivestockPop,MATCH($A84,'Step 1'!$A:$A,0),MATCH(K$3,'Step 1'!$33:$33,0))</f>
        <v>0.2</v>
      </c>
      <c r="L84" s="64">
        <f>INDEX(LivestockPop,MATCH($A84,'Step 1'!$A:$A,0),MATCH(L$3,'Step 1'!$33:$33,0))</f>
        <v>0.2</v>
      </c>
      <c r="M84" s="64">
        <f>INDEX(LivestockPop,MATCH($A84,'Step 1'!$A:$A,0),MATCH(M$3,'Step 1'!$33:$33,0))</f>
        <v>0.2</v>
      </c>
      <c r="N84" s="64">
        <f>INDEX(LivestockPop,MATCH($A84,'Step 1'!$A:$A,0),MATCH(N$3,'Step 1'!$33:$33,0))</f>
        <v>0.2</v>
      </c>
      <c r="O84" s="64">
        <f>INDEX(LivestockPop,MATCH($A84,'Step 1'!$A:$A,0),MATCH(O$3,'Step 1'!$33:$33,0))</f>
        <v>0.2</v>
      </c>
      <c r="P84" s="64">
        <f>INDEX(LivestockPop,MATCH($A84,'Step 1'!$A:$A,0),MATCH(P$3,'Step 1'!$33:$33,0))</f>
        <v>0.2</v>
      </c>
      <c r="Q84" s="64">
        <f>INDEX(LivestockPop,MATCH($A84,'Step 1'!$A:$A,0),MATCH(Q$3,'Step 1'!$33:$33,0))</f>
        <v>0.2</v>
      </c>
      <c r="R84" s="64">
        <f>INDEX(LivestockPop,MATCH($A84,'Step 1'!$A:$A,0),MATCH(R$3,'Step 1'!$33:$33,0))</f>
        <v>0.2</v>
      </c>
      <c r="S84" s="64">
        <f>INDEX(LivestockPop,MATCH($A84,'Step 1'!$A:$A,0),MATCH(S$3,'Step 1'!$33:$33,0))</f>
        <v>0.2</v>
      </c>
      <c r="T84" s="64">
        <f>INDEX(LivestockPop,MATCH($A84,'Step 1'!$A:$A,0),MATCH(T$3,'Step 1'!$33:$33,0))</f>
        <v>0.2</v>
      </c>
      <c r="U84" s="64">
        <f>INDEX(LivestockPop,MATCH($A84,'Step 1'!$A:$A,0),MATCH(U$3,'Step 1'!$33:$33,0))</f>
        <v>0.2</v>
      </c>
      <c r="V84" s="64">
        <f>INDEX(LivestockPop,MATCH($A84,'Step 1'!$A:$A,0),MATCH(V$3,'Step 1'!$33:$33,0))</f>
        <v>0.2</v>
      </c>
      <c r="W84" s="64">
        <f>INDEX(LivestockPop,MATCH($A84,'Step 1'!$A:$A,0),MATCH(W$3,'Step 1'!$33:$33,0))</f>
        <v>0.2</v>
      </c>
      <c r="X84" s="64">
        <f>INDEX(LivestockPop,MATCH($A84,'Step 1'!$A:$A,0),MATCH(X$3,'Step 1'!$33:$33,0))</f>
        <v>0.2</v>
      </c>
      <c r="Y84" s="64">
        <f>INDEX(LivestockPop,MATCH($A84,'Step 1'!$A:$A,0),MATCH(Y$3,'Step 1'!$33:$33,0))</f>
        <v>0.2</v>
      </c>
      <c r="Z84" s="64">
        <f>INDEX(LivestockPop,MATCH($A84,'Step 1'!$A:$A,0),MATCH(Z$3,'Step 1'!$33:$33,0))</f>
        <v>0.2</v>
      </c>
      <c r="AA84" s="64">
        <f>INDEX(LivestockPop,MATCH($A84,'Step 1'!$A:$A,0),MATCH(AA$3,'Step 1'!$33:$33,0))</f>
        <v>0.2</v>
      </c>
      <c r="AB84" s="64">
        <f>INDEX(LivestockPop,MATCH($A84,'Step 1'!$A:$A,0),MATCH(AB$3,'Step 1'!$33:$33,0))</f>
        <v>0.2</v>
      </c>
      <c r="AC84" s="64">
        <f>INDEX(LivestockPop,MATCH($A84,'Step 1'!$A:$A,0),MATCH(AC$3,'Step 1'!$33:$33,0))</f>
        <v>0.2</v>
      </c>
      <c r="AD84" s="64">
        <f>INDEX(LivestockPop,MATCH($A84,'Step 1'!$A:$A,0),MATCH(AD$3,'Step 1'!$33:$33,0))</f>
        <v>0.2</v>
      </c>
      <c r="AE84" s="64">
        <f>INDEX(LivestockPop,MATCH($A84,'Step 1'!$A:$A,0),MATCH(AE$3,'Step 1'!$33:$33,0))</f>
        <v>0.2</v>
      </c>
      <c r="AF84" s="64">
        <f>INDEX(LivestockPop,MATCH($A84,'Step 1'!$A:$A,0),MATCH(AF$3,'Step 1'!$33:$33,0))</f>
        <v>0.2</v>
      </c>
      <c r="AG84" s="64">
        <f>INDEX(LivestockPop,MATCH($A84,'Step 1'!$A:$A,0),MATCH(AG$3,'Step 1'!$33:$33,0))</f>
        <v>0.2</v>
      </c>
      <c r="AH84" s="64">
        <f>INDEX(LivestockPop,MATCH($A84,'Step 1'!$A:$A,0),MATCH(AH$3,'Step 1'!$33:$33,0))</f>
        <v>0.2</v>
      </c>
      <c r="AI84" s="64">
        <f>INDEX(LivestockPop,MATCH($A84,'Step 1'!$A:$A,0),MATCH(AI$3,'Step 1'!$33:$33,0))</f>
        <v>0.2</v>
      </c>
      <c r="AJ84" s="64">
        <f>INDEX(LivestockPop,MATCH($A84,'Step 1'!$A:$A,0),MATCH(AJ$3,'Step 1'!$33:$33,0))</f>
        <v>0.2</v>
      </c>
      <c r="AK84" s="64">
        <f>INDEX(LivestockPop,MATCH($A84,'Step 1'!$A:$A,0),MATCH(AK$3,'Step 1'!$33:$33,0))</f>
        <v>0.2</v>
      </c>
      <c r="AL84" s="64">
        <f>INDEX(LivestockPop,MATCH($A84,'Step 1'!$A:$A,0),MATCH(AL$3,'Step 1'!$33:$33,0))</f>
        <v>0.2</v>
      </c>
      <c r="AM84" s="64"/>
      <c r="AN84" s="64"/>
      <c r="AO84" s="64"/>
      <c r="AP84" s="64"/>
      <c r="AQ84" s="64"/>
    </row>
    <row r="85" spans="1:43" x14ac:dyDescent="0.25">
      <c r="A85" s="66" t="str">
        <f t="shared" si="46"/>
        <v>EF_NO_storage_slurry_Non-dairy cattle (calves)</v>
      </c>
      <c r="B85" s="25" t="s">
        <v>165</v>
      </c>
      <c r="C85" s="2" t="s">
        <v>212</v>
      </c>
      <c r="D85" s="77" t="str">
        <f t="shared" ca="1" si="47"/>
        <v>NO-N</v>
      </c>
      <c r="E85" s="46" t="str">
        <f t="shared" si="2"/>
        <v>Non-dairy cattle (calves)</v>
      </c>
      <c r="F85" s="77" t="str">
        <f t="shared" ca="1" si="48"/>
        <v>Fraction TAN</v>
      </c>
      <c r="G85" s="175"/>
      <c r="H85" s="62">
        <f ca="1">INDEX(Parameters,MATCH($A85,Parameters!$A:$A,0),MATCH(H$3,Parameters!$8:$8,0))</f>
        <v>1E-4</v>
      </c>
      <c r="I85" s="62">
        <f ca="1">INDEX(Parameters,MATCH($A85,Parameters!$A:$A,0),MATCH(I$3,Parameters!$8:$8,0))</f>
        <v>1E-4</v>
      </c>
      <c r="J85" s="62">
        <f ca="1">INDEX(Parameters,MATCH($A85,Parameters!$A:$A,0),MATCH(J$3,Parameters!$8:$8,0))</f>
        <v>1E-4</v>
      </c>
      <c r="K85" s="62">
        <f ca="1">INDEX(Parameters,MATCH($A85,Parameters!$A:$A,0),MATCH(K$3,Parameters!$8:$8,0))</f>
        <v>1E-4</v>
      </c>
      <c r="L85" s="62">
        <f ca="1">INDEX(Parameters,MATCH($A85,Parameters!$A:$A,0),MATCH(L$3,Parameters!$8:$8,0))</f>
        <v>1E-4</v>
      </c>
      <c r="M85" s="62">
        <f ca="1">INDEX(Parameters,MATCH($A85,Parameters!$A:$A,0),MATCH(M$3,Parameters!$8:$8,0))</f>
        <v>1E-4</v>
      </c>
      <c r="N85" s="62">
        <f ca="1">INDEX(Parameters,MATCH($A85,Parameters!$A:$A,0),MATCH(N$3,Parameters!$8:$8,0))</f>
        <v>1E-4</v>
      </c>
      <c r="O85" s="62">
        <f ca="1">INDEX(Parameters,MATCH($A85,Parameters!$A:$A,0),MATCH(O$3,Parameters!$8:$8,0))</f>
        <v>1E-4</v>
      </c>
      <c r="P85" s="62">
        <f ca="1">INDEX(Parameters,MATCH($A85,Parameters!$A:$A,0),MATCH(P$3,Parameters!$8:$8,0))</f>
        <v>1E-4</v>
      </c>
      <c r="Q85" s="62">
        <f ca="1">INDEX(Parameters,MATCH($A85,Parameters!$A:$A,0),MATCH(Q$3,Parameters!$8:$8,0))</f>
        <v>1E-4</v>
      </c>
      <c r="R85" s="62">
        <f ca="1">INDEX(Parameters,MATCH($A85,Parameters!$A:$A,0),MATCH(R$3,Parameters!$8:$8,0))</f>
        <v>1E-4</v>
      </c>
      <c r="S85" s="62">
        <f ca="1">INDEX(Parameters,MATCH($A85,Parameters!$A:$A,0),MATCH(S$3,Parameters!$8:$8,0))</f>
        <v>1E-4</v>
      </c>
      <c r="T85" s="62">
        <f ca="1">INDEX(Parameters,MATCH($A85,Parameters!$A:$A,0),MATCH(T$3,Parameters!$8:$8,0))</f>
        <v>1E-4</v>
      </c>
      <c r="U85" s="62">
        <f ca="1">INDEX(Parameters,MATCH($A85,Parameters!$A:$A,0),MATCH(U$3,Parameters!$8:$8,0))</f>
        <v>1E-4</v>
      </c>
      <c r="V85" s="62">
        <f ca="1">INDEX(Parameters,MATCH($A85,Parameters!$A:$A,0),MATCH(V$3,Parameters!$8:$8,0))</f>
        <v>1E-4</v>
      </c>
      <c r="W85" s="62">
        <f ca="1">INDEX(Parameters,MATCH($A85,Parameters!$A:$A,0),MATCH(W$3,Parameters!$8:$8,0))</f>
        <v>1E-4</v>
      </c>
      <c r="X85" s="62">
        <f ca="1">INDEX(Parameters,MATCH($A85,Parameters!$A:$A,0),MATCH(X$3,Parameters!$8:$8,0))</f>
        <v>1E-4</v>
      </c>
      <c r="Y85" s="62">
        <f ca="1">INDEX(Parameters,MATCH($A85,Parameters!$A:$A,0),MATCH(Y$3,Parameters!$8:$8,0))</f>
        <v>1E-4</v>
      </c>
      <c r="Z85" s="62">
        <f ca="1">INDEX(Parameters,MATCH($A85,Parameters!$A:$A,0),MATCH(Z$3,Parameters!$8:$8,0))</f>
        <v>1E-4</v>
      </c>
      <c r="AA85" s="62">
        <f ca="1">INDEX(Parameters,MATCH($A85,Parameters!$A:$A,0),MATCH(AA$3,Parameters!$8:$8,0))</f>
        <v>1E-4</v>
      </c>
      <c r="AB85" s="62">
        <f ca="1">INDEX(Parameters,MATCH($A85,Parameters!$A:$A,0),MATCH(AB$3,Parameters!$8:$8,0))</f>
        <v>1E-4</v>
      </c>
      <c r="AC85" s="62">
        <f ca="1">INDEX(Parameters,MATCH($A85,Parameters!$A:$A,0),MATCH(AC$3,Parameters!$8:$8,0))</f>
        <v>1E-4</v>
      </c>
      <c r="AD85" s="62">
        <f ca="1">INDEX(Parameters,MATCH($A85,Parameters!$A:$A,0),MATCH(AD$3,Parameters!$8:$8,0))</f>
        <v>1E-4</v>
      </c>
      <c r="AE85" s="62">
        <f ca="1">INDEX(Parameters,MATCH($A85,Parameters!$A:$A,0),MATCH(AE$3,Parameters!$8:$8,0))</f>
        <v>1E-4</v>
      </c>
      <c r="AF85" s="62">
        <f ca="1">INDEX(Parameters,MATCH($A85,Parameters!$A:$A,0),MATCH(AF$3,Parameters!$8:$8,0))</f>
        <v>1E-4</v>
      </c>
      <c r="AG85" s="62">
        <f ca="1">INDEX(Parameters,MATCH($A85,Parameters!$A:$A,0),MATCH(AG$3,Parameters!$8:$8,0))</f>
        <v>1E-4</v>
      </c>
      <c r="AH85" s="62">
        <f ca="1">INDEX(Parameters,MATCH($A85,Parameters!$A:$A,0),MATCH(AH$3,Parameters!$8:$8,0))</f>
        <v>1E-4</v>
      </c>
      <c r="AI85" s="62">
        <f ca="1">INDEX(Parameters,MATCH($A85,Parameters!$A:$A,0),MATCH(AI$3,Parameters!$8:$8,0))</f>
        <v>1E-4</v>
      </c>
      <c r="AJ85" s="62">
        <f ca="1">INDEX(Parameters,MATCH($A85,Parameters!$A:$A,0),MATCH(AJ$3,Parameters!$8:$8,0))</f>
        <v>1E-4</v>
      </c>
      <c r="AK85" s="62">
        <f ca="1">INDEX(Parameters,MATCH($A85,Parameters!$A:$A,0),MATCH(AK$3,Parameters!$8:$8,0))</f>
        <v>1E-4</v>
      </c>
      <c r="AL85" s="62">
        <f ca="1">INDEX(Parameters,MATCH($A85,Parameters!$A:$A,0),MATCH(AL$3,Parameters!$8:$8,0))</f>
        <v>1E-4</v>
      </c>
      <c r="AM85" s="62"/>
      <c r="AN85" s="62"/>
      <c r="AO85" s="62"/>
      <c r="AP85" s="62"/>
      <c r="AQ85" s="62"/>
    </row>
    <row r="86" spans="1:43" x14ac:dyDescent="0.25">
      <c r="A86" s="66" t="str">
        <f t="shared" si="46"/>
        <v>EF_N2_storage_slurry_Non-dairy cattle (calves)</v>
      </c>
      <c r="B86" s="25" t="s">
        <v>165</v>
      </c>
      <c r="C86" s="2" t="s">
        <v>213</v>
      </c>
      <c r="D86" s="77" t="str">
        <f t="shared" ca="1" si="47"/>
        <v>N2-N</v>
      </c>
      <c r="E86" s="46" t="str">
        <f t="shared" si="2"/>
        <v>Non-dairy cattle (calves)</v>
      </c>
      <c r="F86" s="77" t="str">
        <f t="shared" ca="1" si="48"/>
        <v>Fraction TAN</v>
      </c>
      <c r="G86" s="175"/>
      <c r="H86" s="62">
        <f ca="1">INDEX(Parameters,MATCH($A86,Parameters!$A:$A,0),MATCH(H$3,Parameters!$8:$8,0))</f>
        <v>3.0000000000000001E-3</v>
      </c>
      <c r="I86" s="62">
        <f ca="1">INDEX(Parameters,MATCH($A86,Parameters!$A:$A,0),MATCH(I$3,Parameters!$8:$8,0))</f>
        <v>3.0000000000000001E-3</v>
      </c>
      <c r="J86" s="62">
        <f ca="1">INDEX(Parameters,MATCH($A86,Parameters!$A:$A,0),MATCH(J$3,Parameters!$8:$8,0))</f>
        <v>3.0000000000000001E-3</v>
      </c>
      <c r="K86" s="62">
        <f ca="1">INDEX(Parameters,MATCH($A86,Parameters!$A:$A,0),MATCH(K$3,Parameters!$8:$8,0))</f>
        <v>3.0000000000000001E-3</v>
      </c>
      <c r="L86" s="62">
        <f ca="1">INDEX(Parameters,MATCH($A86,Parameters!$A:$A,0),MATCH(L$3,Parameters!$8:$8,0))</f>
        <v>3.0000000000000001E-3</v>
      </c>
      <c r="M86" s="62">
        <f ca="1">INDEX(Parameters,MATCH($A86,Parameters!$A:$A,0),MATCH(M$3,Parameters!$8:$8,0))</f>
        <v>3.0000000000000001E-3</v>
      </c>
      <c r="N86" s="62">
        <f ca="1">INDEX(Parameters,MATCH($A86,Parameters!$A:$A,0),MATCH(N$3,Parameters!$8:$8,0))</f>
        <v>3.0000000000000001E-3</v>
      </c>
      <c r="O86" s="62">
        <f ca="1">INDEX(Parameters,MATCH($A86,Parameters!$A:$A,0),MATCH(O$3,Parameters!$8:$8,0))</f>
        <v>3.0000000000000001E-3</v>
      </c>
      <c r="P86" s="62">
        <f ca="1">INDEX(Parameters,MATCH($A86,Parameters!$A:$A,0),MATCH(P$3,Parameters!$8:$8,0))</f>
        <v>3.0000000000000001E-3</v>
      </c>
      <c r="Q86" s="62">
        <f ca="1">INDEX(Parameters,MATCH($A86,Parameters!$A:$A,0),MATCH(Q$3,Parameters!$8:$8,0))</f>
        <v>3.0000000000000001E-3</v>
      </c>
      <c r="R86" s="62">
        <f ca="1">INDEX(Parameters,MATCH($A86,Parameters!$A:$A,0),MATCH(R$3,Parameters!$8:$8,0))</f>
        <v>3.0000000000000001E-3</v>
      </c>
      <c r="S86" s="62">
        <f ca="1">INDEX(Parameters,MATCH($A86,Parameters!$A:$A,0),MATCH(S$3,Parameters!$8:$8,0))</f>
        <v>3.0000000000000001E-3</v>
      </c>
      <c r="T86" s="62">
        <f ca="1">INDEX(Parameters,MATCH($A86,Parameters!$A:$A,0),MATCH(T$3,Parameters!$8:$8,0))</f>
        <v>3.0000000000000001E-3</v>
      </c>
      <c r="U86" s="62">
        <f ca="1">INDEX(Parameters,MATCH($A86,Parameters!$A:$A,0),MATCH(U$3,Parameters!$8:$8,0))</f>
        <v>3.0000000000000001E-3</v>
      </c>
      <c r="V86" s="62">
        <f ca="1">INDEX(Parameters,MATCH($A86,Parameters!$A:$A,0),MATCH(V$3,Parameters!$8:$8,0))</f>
        <v>3.0000000000000001E-3</v>
      </c>
      <c r="W86" s="62">
        <f ca="1">INDEX(Parameters,MATCH($A86,Parameters!$A:$A,0),MATCH(W$3,Parameters!$8:$8,0))</f>
        <v>3.0000000000000001E-3</v>
      </c>
      <c r="X86" s="62">
        <f ca="1">INDEX(Parameters,MATCH($A86,Parameters!$A:$A,0),MATCH(X$3,Parameters!$8:$8,0))</f>
        <v>3.0000000000000001E-3</v>
      </c>
      <c r="Y86" s="62">
        <f ca="1">INDEX(Parameters,MATCH($A86,Parameters!$A:$A,0),MATCH(Y$3,Parameters!$8:$8,0))</f>
        <v>3.0000000000000001E-3</v>
      </c>
      <c r="Z86" s="62">
        <f ca="1">INDEX(Parameters,MATCH($A86,Parameters!$A:$A,0),MATCH(Z$3,Parameters!$8:$8,0))</f>
        <v>3.0000000000000001E-3</v>
      </c>
      <c r="AA86" s="62">
        <f ca="1">INDEX(Parameters,MATCH($A86,Parameters!$A:$A,0),MATCH(AA$3,Parameters!$8:$8,0))</f>
        <v>3.0000000000000001E-3</v>
      </c>
      <c r="AB86" s="62">
        <f ca="1">INDEX(Parameters,MATCH($A86,Parameters!$A:$A,0),MATCH(AB$3,Parameters!$8:$8,0))</f>
        <v>3.0000000000000001E-3</v>
      </c>
      <c r="AC86" s="62">
        <f ca="1">INDEX(Parameters,MATCH($A86,Parameters!$A:$A,0),MATCH(AC$3,Parameters!$8:$8,0))</f>
        <v>3.0000000000000001E-3</v>
      </c>
      <c r="AD86" s="62">
        <f ca="1">INDEX(Parameters,MATCH($A86,Parameters!$A:$A,0),MATCH(AD$3,Parameters!$8:$8,0))</f>
        <v>3.0000000000000001E-3</v>
      </c>
      <c r="AE86" s="62">
        <f ca="1">INDEX(Parameters,MATCH($A86,Parameters!$A:$A,0),MATCH(AE$3,Parameters!$8:$8,0))</f>
        <v>3.0000000000000001E-3</v>
      </c>
      <c r="AF86" s="62">
        <f ca="1">INDEX(Parameters,MATCH($A86,Parameters!$A:$A,0),MATCH(AF$3,Parameters!$8:$8,0))</f>
        <v>3.0000000000000001E-3</v>
      </c>
      <c r="AG86" s="62">
        <f ca="1">INDEX(Parameters,MATCH($A86,Parameters!$A:$A,0),MATCH(AG$3,Parameters!$8:$8,0))</f>
        <v>3.0000000000000001E-3</v>
      </c>
      <c r="AH86" s="62">
        <f ca="1">INDEX(Parameters,MATCH($A86,Parameters!$A:$A,0),MATCH(AH$3,Parameters!$8:$8,0))</f>
        <v>3.0000000000000001E-3</v>
      </c>
      <c r="AI86" s="62">
        <f ca="1">INDEX(Parameters,MATCH($A86,Parameters!$A:$A,0),MATCH(AI$3,Parameters!$8:$8,0))</f>
        <v>3.0000000000000001E-3</v>
      </c>
      <c r="AJ86" s="62">
        <f ca="1">INDEX(Parameters,MATCH($A86,Parameters!$A:$A,0),MATCH(AJ$3,Parameters!$8:$8,0))</f>
        <v>3.0000000000000001E-3</v>
      </c>
      <c r="AK86" s="62">
        <f ca="1">INDEX(Parameters,MATCH($A86,Parameters!$A:$A,0),MATCH(AK$3,Parameters!$8:$8,0))</f>
        <v>3.0000000000000001E-3</v>
      </c>
      <c r="AL86" s="62">
        <f ca="1">INDEX(Parameters,MATCH($A86,Parameters!$A:$A,0),MATCH(AL$3,Parameters!$8:$8,0))</f>
        <v>3.0000000000000001E-3</v>
      </c>
      <c r="AM86" s="62"/>
      <c r="AN86" s="62"/>
      <c r="AO86" s="62"/>
      <c r="AP86" s="62"/>
      <c r="AQ86" s="62"/>
    </row>
    <row r="87" spans="1:43" x14ac:dyDescent="0.25">
      <c r="A87" s="66" t="str">
        <f t="shared" si="46"/>
        <v>EF_NH3_storage_solid_Non-dairy cattle (calves)</v>
      </c>
      <c r="B87" s="25" t="s">
        <v>165</v>
      </c>
      <c r="C87" s="2" t="s">
        <v>207</v>
      </c>
      <c r="D87" s="77" t="str">
        <f t="shared" ca="1" si="47"/>
        <v>NH3-N</v>
      </c>
      <c r="E87" s="46" t="str">
        <f t="shared" si="2"/>
        <v>Non-dairy cattle (calves)</v>
      </c>
      <c r="F87" s="77" t="str">
        <f t="shared" ca="1" si="48"/>
        <v>Fraction TAN</v>
      </c>
      <c r="G87" s="175"/>
      <c r="H87" s="62">
        <f ca="1">INDEX(Parameters,MATCH($A87,Parameters!$A:$A,0),MATCH(H$3,Parameters!$8:$8,0))</f>
        <v>0.32</v>
      </c>
      <c r="I87" s="62">
        <f ca="1">INDEX(Parameters,MATCH($A87,Parameters!$A:$A,0),MATCH(I$3,Parameters!$8:$8,0))</f>
        <v>0.32</v>
      </c>
      <c r="J87" s="62">
        <f ca="1">INDEX(Parameters,MATCH($A87,Parameters!$A:$A,0),MATCH(J$3,Parameters!$8:$8,0))</f>
        <v>0.32</v>
      </c>
      <c r="K87" s="62">
        <f ca="1">INDEX(Parameters,MATCH($A87,Parameters!$A:$A,0),MATCH(K$3,Parameters!$8:$8,0))</f>
        <v>0.32</v>
      </c>
      <c r="L87" s="62">
        <f ca="1">INDEX(Parameters,MATCH($A87,Parameters!$A:$A,0),MATCH(L$3,Parameters!$8:$8,0))</f>
        <v>0.32</v>
      </c>
      <c r="M87" s="62">
        <f ca="1">INDEX(Parameters,MATCH($A87,Parameters!$A:$A,0),MATCH(M$3,Parameters!$8:$8,0))</f>
        <v>0.32</v>
      </c>
      <c r="N87" s="62">
        <f ca="1">INDEX(Parameters,MATCH($A87,Parameters!$A:$A,0),MATCH(N$3,Parameters!$8:$8,0))</f>
        <v>0.32</v>
      </c>
      <c r="O87" s="62">
        <f ca="1">INDEX(Parameters,MATCH($A87,Parameters!$A:$A,0),MATCH(O$3,Parameters!$8:$8,0))</f>
        <v>0.32</v>
      </c>
      <c r="P87" s="62">
        <f ca="1">INDEX(Parameters,MATCH($A87,Parameters!$A:$A,0),MATCH(P$3,Parameters!$8:$8,0))</f>
        <v>0.32</v>
      </c>
      <c r="Q87" s="62">
        <f ca="1">INDEX(Parameters,MATCH($A87,Parameters!$A:$A,0),MATCH(Q$3,Parameters!$8:$8,0))</f>
        <v>0.32</v>
      </c>
      <c r="R87" s="62">
        <f ca="1">INDEX(Parameters,MATCH($A87,Parameters!$A:$A,0),MATCH(R$3,Parameters!$8:$8,0))</f>
        <v>0.32</v>
      </c>
      <c r="S87" s="62">
        <f ca="1">INDEX(Parameters,MATCH($A87,Parameters!$A:$A,0),MATCH(S$3,Parameters!$8:$8,0))</f>
        <v>0.32</v>
      </c>
      <c r="T87" s="62">
        <f ca="1">INDEX(Parameters,MATCH($A87,Parameters!$A:$A,0),MATCH(T$3,Parameters!$8:$8,0))</f>
        <v>0.32</v>
      </c>
      <c r="U87" s="62">
        <f ca="1">INDEX(Parameters,MATCH($A87,Parameters!$A:$A,0),MATCH(U$3,Parameters!$8:$8,0))</f>
        <v>0.32</v>
      </c>
      <c r="V87" s="62">
        <f ca="1">INDEX(Parameters,MATCH($A87,Parameters!$A:$A,0),MATCH(V$3,Parameters!$8:$8,0))</f>
        <v>0.32</v>
      </c>
      <c r="W87" s="62">
        <f ca="1">INDEX(Parameters,MATCH($A87,Parameters!$A:$A,0),MATCH(W$3,Parameters!$8:$8,0))</f>
        <v>0.32</v>
      </c>
      <c r="X87" s="62">
        <f ca="1">INDEX(Parameters,MATCH($A87,Parameters!$A:$A,0),MATCH(X$3,Parameters!$8:$8,0))</f>
        <v>0.32</v>
      </c>
      <c r="Y87" s="62">
        <f ca="1">INDEX(Parameters,MATCH($A87,Parameters!$A:$A,0),MATCH(Y$3,Parameters!$8:$8,0))</f>
        <v>0.32</v>
      </c>
      <c r="Z87" s="62">
        <f ca="1">INDEX(Parameters,MATCH($A87,Parameters!$A:$A,0),MATCH(Z$3,Parameters!$8:$8,0))</f>
        <v>0.32</v>
      </c>
      <c r="AA87" s="62">
        <f ca="1">INDEX(Parameters,MATCH($A87,Parameters!$A:$A,0),MATCH(AA$3,Parameters!$8:$8,0))</f>
        <v>0.32</v>
      </c>
      <c r="AB87" s="62">
        <f ca="1">INDEX(Parameters,MATCH($A87,Parameters!$A:$A,0),MATCH(AB$3,Parameters!$8:$8,0))</f>
        <v>0.32</v>
      </c>
      <c r="AC87" s="62">
        <f ca="1">INDEX(Parameters,MATCH($A87,Parameters!$A:$A,0),MATCH(AC$3,Parameters!$8:$8,0))</f>
        <v>0.32</v>
      </c>
      <c r="AD87" s="62">
        <f ca="1">INDEX(Parameters,MATCH($A87,Parameters!$A:$A,0),MATCH(AD$3,Parameters!$8:$8,0))</f>
        <v>0.32</v>
      </c>
      <c r="AE87" s="62">
        <f ca="1">INDEX(Parameters,MATCH($A87,Parameters!$A:$A,0),MATCH(AE$3,Parameters!$8:$8,0))</f>
        <v>0.32</v>
      </c>
      <c r="AF87" s="62">
        <f ca="1">INDEX(Parameters,MATCH($A87,Parameters!$A:$A,0),MATCH(AF$3,Parameters!$8:$8,0))</f>
        <v>0.32</v>
      </c>
      <c r="AG87" s="62">
        <f ca="1">INDEX(Parameters,MATCH($A87,Parameters!$A:$A,0),MATCH(AG$3,Parameters!$8:$8,0))</f>
        <v>0.32</v>
      </c>
      <c r="AH87" s="62">
        <f ca="1">INDEX(Parameters,MATCH($A87,Parameters!$A:$A,0),MATCH(AH$3,Parameters!$8:$8,0))</f>
        <v>0.32</v>
      </c>
      <c r="AI87" s="62">
        <f ca="1">INDEX(Parameters,MATCH($A87,Parameters!$A:$A,0),MATCH(AI$3,Parameters!$8:$8,0))</f>
        <v>0.32</v>
      </c>
      <c r="AJ87" s="62">
        <f ca="1">INDEX(Parameters,MATCH($A87,Parameters!$A:$A,0),MATCH(AJ$3,Parameters!$8:$8,0))</f>
        <v>0.32</v>
      </c>
      <c r="AK87" s="62">
        <f ca="1">INDEX(Parameters,MATCH($A87,Parameters!$A:$A,0),MATCH(AK$3,Parameters!$8:$8,0))</f>
        <v>0.32</v>
      </c>
      <c r="AL87" s="62">
        <f ca="1">INDEX(Parameters,MATCH($A87,Parameters!$A:$A,0),MATCH(AL$3,Parameters!$8:$8,0))</f>
        <v>0.32</v>
      </c>
      <c r="AM87" s="62"/>
      <c r="AN87" s="62"/>
      <c r="AO87" s="62"/>
      <c r="AP87" s="62"/>
      <c r="AQ87" s="62"/>
    </row>
    <row r="88" spans="1:43" x14ac:dyDescent="0.25">
      <c r="A88" s="66" t="str">
        <f t="shared" si="46"/>
        <v>EF_N2O_storage_solid_Non-dairy cattle (calves)</v>
      </c>
      <c r="B88" s="25" t="s">
        <v>165</v>
      </c>
      <c r="C88" s="2" t="s">
        <v>218</v>
      </c>
      <c r="D88" s="77" t="str">
        <f t="shared" ca="1" si="47"/>
        <v>N2O-N</v>
      </c>
      <c r="E88" s="46" t="str">
        <f t="shared" si="2"/>
        <v>Non-dairy cattle (calves)</v>
      </c>
      <c r="F88" s="77" t="str">
        <f t="shared" ca="1" si="48"/>
        <v>Fraction TAN</v>
      </c>
      <c r="G88" s="175"/>
      <c r="H88" s="62">
        <f ca="1">INDEX(Parameters,MATCH($A88,Parameters!$A:$A,0),MATCH(H$3,Parameters!$8:$8,0))</f>
        <v>0.02</v>
      </c>
      <c r="I88" s="62">
        <f ca="1">INDEX(Parameters,MATCH($A88,Parameters!$A:$A,0),MATCH(I$3,Parameters!$8:$8,0))</f>
        <v>0.02</v>
      </c>
      <c r="J88" s="62">
        <f ca="1">INDEX(Parameters,MATCH($A88,Parameters!$A:$A,0),MATCH(J$3,Parameters!$8:$8,0))</f>
        <v>0.02</v>
      </c>
      <c r="K88" s="62">
        <f ca="1">INDEX(Parameters,MATCH($A88,Parameters!$A:$A,0),MATCH(K$3,Parameters!$8:$8,0))</f>
        <v>0.02</v>
      </c>
      <c r="L88" s="62">
        <f ca="1">INDEX(Parameters,MATCH($A88,Parameters!$A:$A,0),MATCH(L$3,Parameters!$8:$8,0))</f>
        <v>0.02</v>
      </c>
      <c r="M88" s="62">
        <f ca="1">INDEX(Parameters,MATCH($A88,Parameters!$A:$A,0),MATCH(M$3,Parameters!$8:$8,0))</f>
        <v>0.02</v>
      </c>
      <c r="N88" s="62">
        <f ca="1">INDEX(Parameters,MATCH($A88,Parameters!$A:$A,0),MATCH(N$3,Parameters!$8:$8,0))</f>
        <v>0.02</v>
      </c>
      <c r="O88" s="62">
        <f ca="1">INDEX(Parameters,MATCH($A88,Parameters!$A:$A,0),MATCH(O$3,Parameters!$8:$8,0))</f>
        <v>0.02</v>
      </c>
      <c r="P88" s="62">
        <f ca="1">INDEX(Parameters,MATCH($A88,Parameters!$A:$A,0),MATCH(P$3,Parameters!$8:$8,0))</f>
        <v>0.02</v>
      </c>
      <c r="Q88" s="62">
        <f ca="1">INDEX(Parameters,MATCH($A88,Parameters!$A:$A,0),MATCH(Q$3,Parameters!$8:$8,0))</f>
        <v>0.02</v>
      </c>
      <c r="R88" s="62">
        <f ca="1">INDEX(Parameters,MATCH($A88,Parameters!$A:$A,0),MATCH(R$3,Parameters!$8:$8,0))</f>
        <v>0.02</v>
      </c>
      <c r="S88" s="62">
        <f ca="1">INDEX(Parameters,MATCH($A88,Parameters!$A:$A,0),MATCH(S$3,Parameters!$8:$8,0))</f>
        <v>0.02</v>
      </c>
      <c r="T88" s="62">
        <f ca="1">INDEX(Parameters,MATCH($A88,Parameters!$A:$A,0),MATCH(T$3,Parameters!$8:$8,0))</f>
        <v>0.02</v>
      </c>
      <c r="U88" s="62">
        <f ca="1">INDEX(Parameters,MATCH($A88,Parameters!$A:$A,0),MATCH(U$3,Parameters!$8:$8,0))</f>
        <v>0.02</v>
      </c>
      <c r="V88" s="62">
        <f ca="1">INDEX(Parameters,MATCH($A88,Parameters!$A:$A,0),MATCH(V$3,Parameters!$8:$8,0))</f>
        <v>0.02</v>
      </c>
      <c r="W88" s="62">
        <f ca="1">INDEX(Parameters,MATCH($A88,Parameters!$A:$A,0),MATCH(W$3,Parameters!$8:$8,0))</f>
        <v>0.02</v>
      </c>
      <c r="X88" s="62">
        <f ca="1">INDEX(Parameters,MATCH($A88,Parameters!$A:$A,0),MATCH(X$3,Parameters!$8:$8,0))</f>
        <v>0.02</v>
      </c>
      <c r="Y88" s="62">
        <f ca="1">INDEX(Parameters,MATCH($A88,Parameters!$A:$A,0),MATCH(Y$3,Parameters!$8:$8,0))</f>
        <v>0.02</v>
      </c>
      <c r="Z88" s="62">
        <f ca="1">INDEX(Parameters,MATCH($A88,Parameters!$A:$A,0),MATCH(Z$3,Parameters!$8:$8,0))</f>
        <v>0.02</v>
      </c>
      <c r="AA88" s="62">
        <f ca="1">INDEX(Parameters,MATCH($A88,Parameters!$A:$A,0),MATCH(AA$3,Parameters!$8:$8,0))</f>
        <v>0.02</v>
      </c>
      <c r="AB88" s="62">
        <f ca="1">INDEX(Parameters,MATCH($A88,Parameters!$A:$A,0),MATCH(AB$3,Parameters!$8:$8,0))</f>
        <v>0.02</v>
      </c>
      <c r="AC88" s="62">
        <f ca="1">INDEX(Parameters,MATCH($A88,Parameters!$A:$A,0),MATCH(AC$3,Parameters!$8:$8,0))</f>
        <v>0.02</v>
      </c>
      <c r="AD88" s="62">
        <f ca="1">INDEX(Parameters,MATCH($A88,Parameters!$A:$A,0),MATCH(AD$3,Parameters!$8:$8,0))</f>
        <v>0.02</v>
      </c>
      <c r="AE88" s="62">
        <f ca="1">INDEX(Parameters,MATCH($A88,Parameters!$A:$A,0),MATCH(AE$3,Parameters!$8:$8,0))</f>
        <v>0.02</v>
      </c>
      <c r="AF88" s="62">
        <f ca="1">INDEX(Parameters,MATCH($A88,Parameters!$A:$A,0),MATCH(AF$3,Parameters!$8:$8,0))</f>
        <v>0.02</v>
      </c>
      <c r="AG88" s="62">
        <f ca="1">INDEX(Parameters,MATCH($A88,Parameters!$A:$A,0),MATCH(AG$3,Parameters!$8:$8,0))</f>
        <v>0.02</v>
      </c>
      <c r="AH88" s="62">
        <f ca="1">INDEX(Parameters,MATCH($A88,Parameters!$A:$A,0),MATCH(AH$3,Parameters!$8:$8,0))</f>
        <v>0.02</v>
      </c>
      <c r="AI88" s="62">
        <f ca="1">INDEX(Parameters,MATCH($A88,Parameters!$A:$A,0),MATCH(AI$3,Parameters!$8:$8,0))</f>
        <v>0.02</v>
      </c>
      <c r="AJ88" s="62">
        <f ca="1">INDEX(Parameters,MATCH($A88,Parameters!$A:$A,0),MATCH(AJ$3,Parameters!$8:$8,0))</f>
        <v>0.02</v>
      </c>
      <c r="AK88" s="62">
        <f ca="1">INDEX(Parameters,MATCH($A88,Parameters!$A:$A,0),MATCH(AK$3,Parameters!$8:$8,0))</f>
        <v>0.02</v>
      </c>
      <c r="AL88" s="62">
        <f ca="1">INDEX(Parameters,MATCH($A88,Parameters!$A:$A,0),MATCH(AL$3,Parameters!$8:$8,0))</f>
        <v>0.02</v>
      </c>
      <c r="AM88" s="62"/>
      <c r="AN88" s="62"/>
      <c r="AO88" s="62"/>
      <c r="AP88" s="62"/>
      <c r="AQ88" s="62"/>
    </row>
    <row r="89" spans="1:43" x14ac:dyDescent="0.25">
      <c r="A89" s="66" t="str">
        <f t="shared" si="46"/>
        <v>EF_NO_storage_solid_Non-dairy cattle (calves)</v>
      </c>
      <c r="B89" s="25" t="s">
        <v>165</v>
      </c>
      <c r="C89" s="2" t="s">
        <v>210</v>
      </c>
      <c r="D89" s="77" t="str">
        <f t="shared" ca="1" si="47"/>
        <v>NO-N</v>
      </c>
      <c r="E89" s="46" t="str">
        <f t="shared" si="2"/>
        <v>Non-dairy cattle (calves)</v>
      </c>
      <c r="F89" s="77" t="str">
        <f t="shared" ca="1" si="48"/>
        <v>Fraction TAN</v>
      </c>
      <c r="G89" s="175"/>
      <c r="H89" s="62">
        <f ca="1">INDEX(Parameters,MATCH($A89,Parameters!$A:$A,0),MATCH(H$3,Parameters!$8:$8,0))</f>
        <v>0.01</v>
      </c>
      <c r="I89" s="62">
        <f ca="1">INDEX(Parameters,MATCH($A89,Parameters!$A:$A,0),MATCH(I$3,Parameters!$8:$8,0))</f>
        <v>0.01</v>
      </c>
      <c r="J89" s="62">
        <f ca="1">INDEX(Parameters,MATCH($A89,Parameters!$A:$A,0),MATCH(J$3,Parameters!$8:$8,0))</f>
        <v>0.01</v>
      </c>
      <c r="K89" s="62">
        <f ca="1">INDEX(Parameters,MATCH($A89,Parameters!$A:$A,0),MATCH(K$3,Parameters!$8:$8,0))</f>
        <v>0.01</v>
      </c>
      <c r="L89" s="62">
        <f ca="1">INDEX(Parameters,MATCH($A89,Parameters!$A:$A,0),MATCH(L$3,Parameters!$8:$8,0))</f>
        <v>0.01</v>
      </c>
      <c r="M89" s="62">
        <f ca="1">INDEX(Parameters,MATCH($A89,Parameters!$A:$A,0),MATCH(M$3,Parameters!$8:$8,0))</f>
        <v>0.01</v>
      </c>
      <c r="N89" s="62">
        <f ca="1">INDEX(Parameters,MATCH($A89,Parameters!$A:$A,0),MATCH(N$3,Parameters!$8:$8,0))</f>
        <v>0.01</v>
      </c>
      <c r="O89" s="62">
        <f ca="1">INDEX(Parameters,MATCH($A89,Parameters!$A:$A,0),MATCH(O$3,Parameters!$8:$8,0))</f>
        <v>0.01</v>
      </c>
      <c r="P89" s="62">
        <f ca="1">INDEX(Parameters,MATCH($A89,Parameters!$A:$A,0),MATCH(P$3,Parameters!$8:$8,0))</f>
        <v>0.01</v>
      </c>
      <c r="Q89" s="62">
        <f ca="1">INDEX(Parameters,MATCH($A89,Parameters!$A:$A,0),MATCH(Q$3,Parameters!$8:$8,0))</f>
        <v>0.01</v>
      </c>
      <c r="R89" s="62">
        <f ca="1">INDEX(Parameters,MATCH($A89,Parameters!$A:$A,0),MATCH(R$3,Parameters!$8:$8,0))</f>
        <v>0.01</v>
      </c>
      <c r="S89" s="62">
        <f ca="1">INDEX(Parameters,MATCH($A89,Parameters!$A:$A,0),MATCH(S$3,Parameters!$8:$8,0))</f>
        <v>0.01</v>
      </c>
      <c r="T89" s="62">
        <f ca="1">INDEX(Parameters,MATCH($A89,Parameters!$A:$A,0),MATCH(T$3,Parameters!$8:$8,0))</f>
        <v>0.01</v>
      </c>
      <c r="U89" s="62">
        <f ca="1">INDEX(Parameters,MATCH($A89,Parameters!$A:$A,0),MATCH(U$3,Parameters!$8:$8,0))</f>
        <v>0.01</v>
      </c>
      <c r="V89" s="62">
        <f ca="1">INDEX(Parameters,MATCH($A89,Parameters!$A:$A,0),MATCH(V$3,Parameters!$8:$8,0))</f>
        <v>0.01</v>
      </c>
      <c r="W89" s="62">
        <f ca="1">INDEX(Parameters,MATCH($A89,Parameters!$A:$A,0),MATCH(W$3,Parameters!$8:$8,0))</f>
        <v>0.01</v>
      </c>
      <c r="X89" s="62">
        <f ca="1">INDEX(Parameters,MATCH($A89,Parameters!$A:$A,0),MATCH(X$3,Parameters!$8:$8,0))</f>
        <v>0.01</v>
      </c>
      <c r="Y89" s="62">
        <f ca="1">INDEX(Parameters,MATCH($A89,Parameters!$A:$A,0),MATCH(Y$3,Parameters!$8:$8,0))</f>
        <v>0.01</v>
      </c>
      <c r="Z89" s="62">
        <f ca="1">INDEX(Parameters,MATCH($A89,Parameters!$A:$A,0),MATCH(Z$3,Parameters!$8:$8,0))</f>
        <v>0.01</v>
      </c>
      <c r="AA89" s="62">
        <f ca="1">INDEX(Parameters,MATCH($A89,Parameters!$A:$A,0),MATCH(AA$3,Parameters!$8:$8,0))</f>
        <v>0.01</v>
      </c>
      <c r="AB89" s="62">
        <f ca="1">INDEX(Parameters,MATCH($A89,Parameters!$A:$A,0),MATCH(AB$3,Parameters!$8:$8,0))</f>
        <v>0.01</v>
      </c>
      <c r="AC89" s="62">
        <f ca="1">INDEX(Parameters,MATCH($A89,Parameters!$A:$A,0),MATCH(AC$3,Parameters!$8:$8,0))</f>
        <v>0.01</v>
      </c>
      <c r="AD89" s="62">
        <f ca="1">INDEX(Parameters,MATCH($A89,Parameters!$A:$A,0),MATCH(AD$3,Parameters!$8:$8,0))</f>
        <v>0.01</v>
      </c>
      <c r="AE89" s="62">
        <f ca="1">INDEX(Parameters,MATCH($A89,Parameters!$A:$A,0),MATCH(AE$3,Parameters!$8:$8,0))</f>
        <v>0.01</v>
      </c>
      <c r="AF89" s="62">
        <f ca="1">INDEX(Parameters,MATCH($A89,Parameters!$A:$A,0),MATCH(AF$3,Parameters!$8:$8,0))</f>
        <v>0.01</v>
      </c>
      <c r="AG89" s="62">
        <f ca="1">INDEX(Parameters,MATCH($A89,Parameters!$A:$A,0),MATCH(AG$3,Parameters!$8:$8,0))</f>
        <v>0.01</v>
      </c>
      <c r="AH89" s="62">
        <f ca="1">INDEX(Parameters,MATCH($A89,Parameters!$A:$A,0),MATCH(AH$3,Parameters!$8:$8,0))</f>
        <v>0.01</v>
      </c>
      <c r="AI89" s="62">
        <f ca="1">INDEX(Parameters,MATCH($A89,Parameters!$A:$A,0),MATCH(AI$3,Parameters!$8:$8,0))</f>
        <v>0.01</v>
      </c>
      <c r="AJ89" s="62">
        <f ca="1">INDEX(Parameters,MATCH($A89,Parameters!$A:$A,0),MATCH(AJ$3,Parameters!$8:$8,0))</f>
        <v>0.01</v>
      </c>
      <c r="AK89" s="62">
        <f ca="1">INDEX(Parameters,MATCH($A89,Parameters!$A:$A,0),MATCH(AK$3,Parameters!$8:$8,0))</f>
        <v>0.01</v>
      </c>
      <c r="AL89" s="62">
        <f ca="1">INDEX(Parameters,MATCH($A89,Parameters!$A:$A,0),MATCH(AL$3,Parameters!$8:$8,0))</f>
        <v>0.01</v>
      </c>
      <c r="AM89" s="62"/>
      <c r="AN89" s="62"/>
      <c r="AO89" s="62"/>
      <c r="AP89" s="62"/>
      <c r="AQ89" s="62"/>
    </row>
    <row r="90" spans="1:43" x14ac:dyDescent="0.25">
      <c r="A90" s="66" t="str">
        <f t="shared" si="46"/>
        <v>EF_N2_storage_solid_Non-dairy cattle (calves)</v>
      </c>
      <c r="B90" s="25" t="s">
        <v>165</v>
      </c>
      <c r="C90" s="2" t="s">
        <v>211</v>
      </c>
      <c r="D90" s="77" t="str">
        <f t="shared" ca="1" si="47"/>
        <v>N2-N</v>
      </c>
      <c r="E90" s="46" t="str">
        <f t="shared" si="2"/>
        <v>Non-dairy cattle (calves)</v>
      </c>
      <c r="F90" s="77" t="str">
        <f t="shared" ca="1" si="48"/>
        <v>Fraction TAN</v>
      </c>
      <c r="G90" s="175"/>
      <c r="H90" s="62">
        <f ca="1">INDEX(Parameters,MATCH($A90,Parameters!$A:$A,0),MATCH(H$3,Parameters!$8:$8,0))</f>
        <v>0.3</v>
      </c>
      <c r="I90" s="62">
        <f ca="1">INDEX(Parameters,MATCH($A90,Parameters!$A:$A,0),MATCH(I$3,Parameters!$8:$8,0))</f>
        <v>0.3</v>
      </c>
      <c r="J90" s="62">
        <f ca="1">INDEX(Parameters,MATCH($A90,Parameters!$A:$A,0),MATCH(J$3,Parameters!$8:$8,0))</f>
        <v>0.3</v>
      </c>
      <c r="K90" s="62">
        <f ca="1">INDEX(Parameters,MATCH($A90,Parameters!$A:$A,0),MATCH(K$3,Parameters!$8:$8,0))</f>
        <v>0.3</v>
      </c>
      <c r="L90" s="62">
        <f ca="1">INDEX(Parameters,MATCH($A90,Parameters!$A:$A,0),MATCH(L$3,Parameters!$8:$8,0))</f>
        <v>0.3</v>
      </c>
      <c r="M90" s="62">
        <f ca="1">INDEX(Parameters,MATCH($A90,Parameters!$A:$A,0),MATCH(M$3,Parameters!$8:$8,0))</f>
        <v>0.3</v>
      </c>
      <c r="N90" s="62">
        <f ca="1">INDEX(Parameters,MATCH($A90,Parameters!$A:$A,0),MATCH(N$3,Parameters!$8:$8,0))</f>
        <v>0.3</v>
      </c>
      <c r="O90" s="62">
        <f ca="1">INDEX(Parameters,MATCH($A90,Parameters!$A:$A,0),MATCH(O$3,Parameters!$8:$8,0))</f>
        <v>0.3</v>
      </c>
      <c r="P90" s="62">
        <f ca="1">INDEX(Parameters,MATCH($A90,Parameters!$A:$A,0),MATCH(P$3,Parameters!$8:$8,0))</f>
        <v>0.3</v>
      </c>
      <c r="Q90" s="62">
        <f ca="1">INDEX(Parameters,MATCH($A90,Parameters!$A:$A,0),MATCH(Q$3,Parameters!$8:$8,0))</f>
        <v>0.3</v>
      </c>
      <c r="R90" s="62">
        <f ca="1">INDEX(Parameters,MATCH($A90,Parameters!$A:$A,0),MATCH(R$3,Parameters!$8:$8,0))</f>
        <v>0.3</v>
      </c>
      <c r="S90" s="62">
        <f ca="1">INDEX(Parameters,MATCH($A90,Parameters!$A:$A,0),MATCH(S$3,Parameters!$8:$8,0))</f>
        <v>0.3</v>
      </c>
      <c r="T90" s="62">
        <f ca="1">INDEX(Parameters,MATCH($A90,Parameters!$A:$A,0),MATCH(T$3,Parameters!$8:$8,0))</f>
        <v>0.3</v>
      </c>
      <c r="U90" s="62">
        <f ca="1">INDEX(Parameters,MATCH($A90,Parameters!$A:$A,0),MATCH(U$3,Parameters!$8:$8,0))</f>
        <v>0.3</v>
      </c>
      <c r="V90" s="62">
        <f ca="1">INDEX(Parameters,MATCH($A90,Parameters!$A:$A,0),MATCH(V$3,Parameters!$8:$8,0))</f>
        <v>0.3</v>
      </c>
      <c r="W90" s="62">
        <f ca="1">INDEX(Parameters,MATCH($A90,Parameters!$A:$A,0),MATCH(W$3,Parameters!$8:$8,0))</f>
        <v>0.3</v>
      </c>
      <c r="X90" s="62">
        <f ca="1">INDEX(Parameters,MATCH($A90,Parameters!$A:$A,0),MATCH(X$3,Parameters!$8:$8,0))</f>
        <v>0.3</v>
      </c>
      <c r="Y90" s="62">
        <f ca="1">INDEX(Parameters,MATCH($A90,Parameters!$A:$A,0),MATCH(Y$3,Parameters!$8:$8,0))</f>
        <v>0.3</v>
      </c>
      <c r="Z90" s="62">
        <f ca="1">INDEX(Parameters,MATCH($A90,Parameters!$A:$A,0),MATCH(Z$3,Parameters!$8:$8,0))</f>
        <v>0.3</v>
      </c>
      <c r="AA90" s="62">
        <f ca="1">INDEX(Parameters,MATCH($A90,Parameters!$A:$A,0),MATCH(AA$3,Parameters!$8:$8,0))</f>
        <v>0.3</v>
      </c>
      <c r="AB90" s="62">
        <f ca="1">INDEX(Parameters,MATCH($A90,Parameters!$A:$A,0),MATCH(AB$3,Parameters!$8:$8,0))</f>
        <v>0.3</v>
      </c>
      <c r="AC90" s="62">
        <f ca="1">INDEX(Parameters,MATCH($A90,Parameters!$A:$A,0),MATCH(AC$3,Parameters!$8:$8,0))</f>
        <v>0.3</v>
      </c>
      <c r="AD90" s="62">
        <f ca="1">INDEX(Parameters,MATCH($A90,Parameters!$A:$A,0),MATCH(AD$3,Parameters!$8:$8,0))</f>
        <v>0.3</v>
      </c>
      <c r="AE90" s="62">
        <f ca="1">INDEX(Parameters,MATCH($A90,Parameters!$A:$A,0),MATCH(AE$3,Parameters!$8:$8,0))</f>
        <v>0.3</v>
      </c>
      <c r="AF90" s="62">
        <f ca="1">INDEX(Parameters,MATCH($A90,Parameters!$A:$A,0),MATCH(AF$3,Parameters!$8:$8,0))</f>
        <v>0.3</v>
      </c>
      <c r="AG90" s="62">
        <f ca="1">INDEX(Parameters,MATCH($A90,Parameters!$A:$A,0),MATCH(AG$3,Parameters!$8:$8,0))</f>
        <v>0.3</v>
      </c>
      <c r="AH90" s="62">
        <f ca="1">INDEX(Parameters,MATCH($A90,Parameters!$A:$A,0),MATCH(AH$3,Parameters!$8:$8,0))</f>
        <v>0.3</v>
      </c>
      <c r="AI90" s="62">
        <f ca="1">INDEX(Parameters,MATCH($A90,Parameters!$A:$A,0),MATCH(AI$3,Parameters!$8:$8,0))</f>
        <v>0.3</v>
      </c>
      <c r="AJ90" s="62">
        <f ca="1">INDEX(Parameters,MATCH($A90,Parameters!$A:$A,0),MATCH(AJ$3,Parameters!$8:$8,0))</f>
        <v>0.3</v>
      </c>
      <c r="AK90" s="62">
        <f ca="1">INDEX(Parameters,MATCH($A90,Parameters!$A:$A,0),MATCH(AK$3,Parameters!$8:$8,0))</f>
        <v>0.3</v>
      </c>
      <c r="AL90" s="62">
        <f ca="1">INDEX(Parameters,MATCH($A90,Parameters!$A:$A,0),MATCH(AL$3,Parameters!$8:$8,0))</f>
        <v>0.3</v>
      </c>
      <c r="AM90" s="62"/>
      <c r="AN90" s="62"/>
      <c r="AO90" s="62"/>
      <c r="AP90" s="62"/>
      <c r="AQ90" s="62"/>
    </row>
    <row r="91" spans="1:43" ht="18" x14ac:dyDescent="0.35">
      <c r="A91" s="382" t="s">
        <v>309</v>
      </c>
      <c r="B91" s="25" t="s">
        <v>165</v>
      </c>
      <c r="C91" s="63" t="s">
        <v>197</v>
      </c>
      <c r="D91" s="25" t="s">
        <v>252</v>
      </c>
      <c r="E91" s="46" t="str">
        <f t="shared" si="2"/>
        <v>Non-dairy cattle (calves)</v>
      </c>
      <c r="F91" s="12" t="s">
        <v>183</v>
      </c>
      <c r="G91" s="175"/>
      <c r="H91" s="62" t="e">
        <f ca="1">H$78*H80</f>
        <v>#VALUE!</v>
      </c>
      <c r="I91" s="62" t="e">
        <f t="shared" ref="I91:AL91" ca="1" si="49">I$78*I80</f>
        <v>#VALUE!</v>
      </c>
      <c r="J91" s="62" t="e">
        <f t="shared" ca="1" si="49"/>
        <v>#VALUE!</v>
      </c>
      <c r="K91" s="62" t="e">
        <f t="shared" ca="1" si="49"/>
        <v>#VALUE!</v>
      </c>
      <c r="L91" s="62" t="e">
        <f t="shared" ca="1" si="49"/>
        <v>#VALUE!</v>
      </c>
      <c r="M91" s="62" t="e">
        <f t="shared" ca="1" si="49"/>
        <v>#VALUE!</v>
      </c>
      <c r="N91" s="62" t="e">
        <f t="shared" ca="1" si="49"/>
        <v>#VALUE!</v>
      </c>
      <c r="O91" s="62" t="e">
        <f t="shared" ca="1" si="49"/>
        <v>#VALUE!</v>
      </c>
      <c r="P91" s="62" t="e">
        <f t="shared" ca="1" si="49"/>
        <v>#VALUE!</v>
      </c>
      <c r="Q91" s="62" t="e">
        <f t="shared" ca="1" si="49"/>
        <v>#VALUE!</v>
      </c>
      <c r="R91" s="62" t="e">
        <f t="shared" ca="1" si="49"/>
        <v>#VALUE!</v>
      </c>
      <c r="S91" s="62" t="e">
        <f t="shared" ca="1" si="49"/>
        <v>#VALUE!</v>
      </c>
      <c r="T91" s="62" t="e">
        <f t="shared" ca="1" si="49"/>
        <v>#VALUE!</v>
      </c>
      <c r="U91" s="62" t="e">
        <f t="shared" ca="1" si="49"/>
        <v>#VALUE!</v>
      </c>
      <c r="V91" s="62" t="e">
        <f t="shared" ca="1" si="49"/>
        <v>#VALUE!</v>
      </c>
      <c r="W91" s="62" t="e">
        <f t="shared" ca="1" si="49"/>
        <v>#VALUE!</v>
      </c>
      <c r="X91" s="62" t="e">
        <f t="shared" ca="1" si="49"/>
        <v>#VALUE!</v>
      </c>
      <c r="Y91" s="62" t="e">
        <f t="shared" ca="1" si="49"/>
        <v>#VALUE!</v>
      </c>
      <c r="Z91" s="62" t="e">
        <f t="shared" ca="1" si="49"/>
        <v>#VALUE!</v>
      </c>
      <c r="AA91" s="62" t="e">
        <f t="shared" ca="1" si="49"/>
        <v>#VALUE!</v>
      </c>
      <c r="AB91" s="62" t="e">
        <f t="shared" ca="1" si="49"/>
        <v>#VALUE!</v>
      </c>
      <c r="AC91" s="62" t="e">
        <f t="shared" ca="1" si="49"/>
        <v>#VALUE!</v>
      </c>
      <c r="AD91" s="62" t="e">
        <f t="shared" ca="1" si="49"/>
        <v>#VALUE!</v>
      </c>
      <c r="AE91" s="62" t="e">
        <f t="shared" ca="1" si="49"/>
        <v>#VALUE!</v>
      </c>
      <c r="AF91" s="62" t="e">
        <f t="shared" ca="1" si="49"/>
        <v>#VALUE!</v>
      </c>
      <c r="AG91" s="62" t="e">
        <f t="shared" ca="1" si="49"/>
        <v>#VALUE!</v>
      </c>
      <c r="AH91" s="62" t="e">
        <f t="shared" ca="1" si="49"/>
        <v>#VALUE!</v>
      </c>
      <c r="AI91" s="62" t="e">
        <f t="shared" ca="1" si="49"/>
        <v>#VALUE!</v>
      </c>
      <c r="AJ91" s="62" t="e">
        <f t="shared" ca="1" si="49"/>
        <v>#VALUE!</v>
      </c>
      <c r="AK91" s="62" t="e">
        <f t="shared" ca="1" si="49"/>
        <v>#VALUE!</v>
      </c>
      <c r="AL91" s="62" t="e">
        <f t="shared" ca="1" si="49"/>
        <v>#VALUE!</v>
      </c>
      <c r="AM91" s="62"/>
      <c r="AN91" s="62"/>
      <c r="AO91" s="62"/>
      <c r="AP91" s="62"/>
      <c r="AQ91" s="62"/>
    </row>
    <row r="92" spans="1:43" ht="18" x14ac:dyDescent="0.35">
      <c r="A92" s="382" t="s">
        <v>310</v>
      </c>
      <c r="B92" s="25" t="s">
        <v>165</v>
      </c>
      <c r="C92" s="63" t="s">
        <v>198</v>
      </c>
      <c r="D92" s="25" t="s">
        <v>350</v>
      </c>
      <c r="E92" s="46" t="str">
        <f t="shared" si="2"/>
        <v>Non-dairy cattle (calves)</v>
      </c>
      <c r="F92" s="12" t="s">
        <v>183</v>
      </c>
      <c r="G92" s="175"/>
      <c r="H92" s="62" t="e">
        <f ca="1">(H$78*H81*H83)+(H$78*H82*H84)</f>
        <v>#VALUE!</v>
      </c>
      <c r="I92" s="62" t="e">
        <f t="shared" ref="I92:AL92" ca="1" si="50">(I$78*I81*I83)+(I$78*I82*I84)</f>
        <v>#VALUE!</v>
      </c>
      <c r="J92" s="62" t="e">
        <f t="shared" ca="1" si="50"/>
        <v>#VALUE!</v>
      </c>
      <c r="K92" s="62" t="e">
        <f t="shared" ca="1" si="50"/>
        <v>#VALUE!</v>
      </c>
      <c r="L92" s="62" t="e">
        <f t="shared" ca="1" si="50"/>
        <v>#VALUE!</v>
      </c>
      <c r="M92" s="62" t="e">
        <f t="shared" ca="1" si="50"/>
        <v>#VALUE!</v>
      </c>
      <c r="N92" s="62" t="e">
        <f t="shared" ca="1" si="50"/>
        <v>#VALUE!</v>
      </c>
      <c r="O92" s="62" t="e">
        <f t="shared" ca="1" si="50"/>
        <v>#VALUE!</v>
      </c>
      <c r="P92" s="62" t="e">
        <f t="shared" ca="1" si="50"/>
        <v>#VALUE!</v>
      </c>
      <c r="Q92" s="62" t="e">
        <f t="shared" ca="1" si="50"/>
        <v>#VALUE!</v>
      </c>
      <c r="R92" s="62" t="e">
        <f t="shared" ca="1" si="50"/>
        <v>#VALUE!</v>
      </c>
      <c r="S92" s="62" t="e">
        <f t="shared" ca="1" si="50"/>
        <v>#VALUE!</v>
      </c>
      <c r="T92" s="62" t="e">
        <f t="shared" ca="1" si="50"/>
        <v>#VALUE!</v>
      </c>
      <c r="U92" s="62" t="e">
        <f t="shared" ca="1" si="50"/>
        <v>#VALUE!</v>
      </c>
      <c r="V92" s="62" t="e">
        <f t="shared" ca="1" si="50"/>
        <v>#VALUE!</v>
      </c>
      <c r="W92" s="62" t="e">
        <f t="shared" ca="1" si="50"/>
        <v>#VALUE!</v>
      </c>
      <c r="X92" s="62" t="e">
        <f t="shared" ca="1" si="50"/>
        <v>#VALUE!</v>
      </c>
      <c r="Y92" s="62" t="e">
        <f t="shared" ca="1" si="50"/>
        <v>#VALUE!</v>
      </c>
      <c r="Z92" s="62" t="e">
        <f t="shared" ca="1" si="50"/>
        <v>#VALUE!</v>
      </c>
      <c r="AA92" s="62" t="e">
        <f t="shared" ca="1" si="50"/>
        <v>#VALUE!</v>
      </c>
      <c r="AB92" s="62" t="e">
        <f t="shared" ca="1" si="50"/>
        <v>#VALUE!</v>
      </c>
      <c r="AC92" s="62" t="e">
        <f t="shared" ca="1" si="50"/>
        <v>#VALUE!</v>
      </c>
      <c r="AD92" s="62" t="e">
        <f t="shared" ca="1" si="50"/>
        <v>#VALUE!</v>
      </c>
      <c r="AE92" s="62" t="e">
        <f t="shared" ca="1" si="50"/>
        <v>#VALUE!</v>
      </c>
      <c r="AF92" s="62" t="e">
        <f t="shared" ca="1" si="50"/>
        <v>#VALUE!</v>
      </c>
      <c r="AG92" s="62" t="e">
        <f t="shared" ca="1" si="50"/>
        <v>#VALUE!</v>
      </c>
      <c r="AH92" s="62" t="e">
        <f t="shared" ca="1" si="50"/>
        <v>#VALUE!</v>
      </c>
      <c r="AI92" s="62" t="e">
        <f t="shared" ca="1" si="50"/>
        <v>#VALUE!</v>
      </c>
      <c r="AJ92" s="62" t="e">
        <f t="shared" ca="1" si="50"/>
        <v>#VALUE!</v>
      </c>
      <c r="AK92" s="62" t="e">
        <f t="shared" ca="1" si="50"/>
        <v>#VALUE!</v>
      </c>
      <c r="AL92" s="62" t="e">
        <f t="shared" ca="1" si="50"/>
        <v>#VALUE!</v>
      </c>
      <c r="AM92" s="62"/>
      <c r="AN92" s="62"/>
      <c r="AO92" s="62"/>
      <c r="AP92" s="62"/>
      <c r="AQ92" s="62"/>
    </row>
    <row r="93" spans="1:43" ht="18" x14ac:dyDescent="0.35">
      <c r="A93" s="382" t="s">
        <v>311</v>
      </c>
      <c r="B93" s="25" t="s">
        <v>165</v>
      </c>
      <c r="C93" s="63" t="s">
        <v>199</v>
      </c>
      <c r="D93" s="25" t="s">
        <v>348</v>
      </c>
      <c r="E93" s="46" t="str">
        <f t="shared" si="2"/>
        <v>Non-dairy cattle (calves)</v>
      </c>
      <c r="F93" s="12" t="s">
        <v>183</v>
      </c>
      <c r="G93" s="175"/>
      <c r="H93" s="62" t="e">
        <f t="shared" ref="H93:AL94" ca="1" si="51">H$78*H85</f>
        <v>#VALUE!</v>
      </c>
      <c r="I93" s="62" t="e">
        <f t="shared" ca="1" si="51"/>
        <v>#VALUE!</v>
      </c>
      <c r="J93" s="62" t="e">
        <f t="shared" ca="1" si="51"/>
        <v>#VALUE!</v>
      </c>
      <c r="K93" s="62" t="e">
        <f t="shared" ca="1" si="51"/>
        <v>#VALUE!</v>
      </c>
      <c r="L93" s="62" t="e">
        <f t="shared" ca="1" si="51"/>
        <v>#VALUE!</v>
      </c>
      <c r="M93" s="62" t="e">
        <f t="shared" ca="1" si="51"/>
        <v>#VALUE!</v>
      </c>
      <c r="N93" s="62" t="e">
        <f t="shared" ca="1" si="51"/>
        <v>#VALUE!</v>
      </c>
      <c r="O93" s="62" t="e">
        <f t="shared" ca="1" si="51"/>
        <v>#VALUE!</v>
      </c>
      <c r="P93" s="62" t="e">
        <f t="shared" ca="1" si="51"/>
        <v>#VALUE!</v>
      </c>
      <c r="Q93" s="62" t="e">
        <f t="shared" ca="1" si="51"/>
        <v>#VALUE!</v>
      </c>
      <c r="R93" s="62" t="e">
        <f t="shared" ca="1" si="51"/>
        <v>#VALUE!</v>
      </c>
      <c r="S93" s="62" t="e">
        <f t="shared" ca="1" si="51"/>
        <v>#VALUE!</v>
      </c>
      <c r="T93" s="62" t="e">
        <f t="shared" ca="1" si="51"/>
        <v>#VALUE!</v>
      </c>
      <c r="U93" s="62" t="e">
        <f t="shared" ca="1" si="51"/>
        <v>#VALUE!</v>
      </c>
      <c r="V93" s="62" t="e">
        <f t="shared" ca="1" si="51"/>
        <v>#VALUE!</v>
      </c>
      <c r="W93" s="62" t="e">
        <f t="shared" ca="1" si="51"/>
        <v>#VALUE!</v>
      </c>
      <c r="X93" s="62" t="e">
        <f t="shared" ca="1" si="51"/>
        <v>#VALUE!</v>
      </c>
      <c r="Y93" s="62" t="e">
        <f t="shared" ca="1" si="51"/>
        <v>#VALUE!</v>
      </c>
      <c r="Z93" s="62" t="e">
        <f t="shared" ca="1" si="51"/>
        <v>#VALUE!</v>
      </c>
      <c r="AA93" s="62" t="e">
        <f t="shared" ca="1" si="51"/>
        <v>#VALUE!</v>
      </c>
      <c r="AB93" s="62" t="e">
        <f t="shared" ca="1" si="51"/>
        <v>#VALUE!</v>
      </c>
      <c r="AC93" s="62" t="e">
        <f t="shared" ca="1" si="51"/>
        <v>#VALUE!</v>
      </c>
      <c r="AD93" s="62" t="e">
        <f t="shared" ca="1" si="51"/>
        <v>#VALUE!</v>
      </c>
      <c r="AE93" s="62" t="e">
        <f t="shared" ca="1" si="51"/>
        <v>#VALUE!</v>
      </c>
      <c r="AF93" s="62" t="e">
        <f t="shared" ca="1" si="51"/>
        <v>#VALUE!</v>
      </c>
      <c r="AG93" s="62" t="e">
        <f t="shared" ca="1" si="51"/>
        <v>#VALUE!</v>
      </c>
      <c r="AH93" s="62" t="e">
        <f t="shared" ca="1" si="51"/>
        <v>#VALUE!</v>
      </c>
      <c r="AI93" s="62" t="e">
        <f t="shared" ca="1" si="51"/>
        <v>#VALUE!</v>
      </c>
      <c r="AJ93" s="62" t="e">
        <f t="shared" ca="1" si="51"/>
        <v>#VALUE!</v>
      </c>
      <c r="AK93" s="62" t="e">
        <f t="shared" ca="1" si="51"/>
        <v>#VALUE!</v>
      </c>
      <c r="AL93" s="62" t="e">
        <f t="shared" ca="1" si="51"/>
        <v>#VALUE!</v>
      </c>
      <c r="AM93" s="62"/>
      <c r="AN93" s="62"/>
      <c r="AO93" s="62"/>
      <c r="AP93" s="62"/>
      <c r="AQ93" s="62"/>
    </row>
    <row r="94" spans="1:43" ht="18" x14ac:dyDescent="0.35">
      <c r="A94" s="382" t="s">
        <v>312</v>
      </c>
      <c r="B94" s="25" t="s">
        <v>165</v>
      </c>
      <c r="C94" s="63" t="s">
        <v>200</v>
      </c>
      <c r="D94" s="25" t="s">
        <v>349</v>
      </c>
      <c r="E94" s="46" t="str">
        <f t="shared" si="2"/>
        <v>Non-dairy cattle (calves)</v>
      </c>
      <c r="F94" s="12" t="s">
        <v>183</v>
      </c>
      <c r="G94" s="176"/>
      <c r="H94" s="62" t="e">
        <f t="shared" ca="1" si="51"/>
        <v>#VALUE!</v>
      </c>
      <c r="I94" s="62" t="e">
        <f t="shared" ca="1" si="51"/>
        <v>#VALUE!</v>
      </c>
      <c r="J94" s="62" t="e">
        <f t="shared" ca="1" si="51"/>
        <v>#VALUE!</v>
      </c>
      <c r="K94" s="62" t="e">
        <f t="shared" ca="1" si="51"/>
        <v>#VALUE!</v>
      </c>
      <c r="L94" s="62" t="e">
        <f t="shared" ca="1" si="51"/>
        <v>#VALUE!</v>
      </c>
      <c r="M94" s="62" t="e">
        <f t="shared" ca="1" si="51"/>
        <v>#VALUE!</v>
      </c>
      <c r="N94" s="62" t="e">
        <f t="shared" ca="1" si="51"/>
        <v>#VALUE!</v>
      </c>
      <c r="O94" s="62" t="e">
        <f t="shared" ca="1" si="51"/>
        <v>#VALUE!</v>
      </c>
      <c r="P94" s="62" t="e">
        <f t="shared" ca="1" si="51"/>
        <v>#VALUE!</v>
      </c>
      <c r="Q94" s="62" t="e">
        <f t="shared" ca="1" si="51"/>
        <v>#VALUE!</v>
      </c>
      <c r="R94" s="62" t="e">
        <f t="shared" ca="1" si="51"/>
        <v>#VALUE!</v>
      </c>
      <c r="S94" s="62" t="e">
        <f t="shared" ca="1" si="51"/>
        <v>#VALUE!</v>
      </c>
      <c r="T94" s="62" t="e">
        <f t="shared" ca="1" si="51"/>
        <v>#VALUE!</v>
      </c>
      <c r="U94" s="62" t="e">
        <f t="shared" ca="1" si="51"/>
        <v>#VALUE!</v>
      </c>
      <c r="V94" s="62" t="e">
        <f t="shared" ca="1" si="51"/>
        <v>#VALUE!</v>
      </c>
      <c r="W94" s="62" t="e">
        <f t="shared" ca="1" si="51"/>
        <v>#VALUE!</v>
      </c>
      <c r="X94" s="62" t="e">
        <f t="shared" ca="1" si="51"/>
        <v>#VALUE!</v>
      </c>
      <c r="Y94" s="62" t="e">
        <f t="shared" ca="1" si="51"/>
        <v>#VALUE!</v>
      </c>
      <c r="Z94" s="62" t="e">
        <f t="shared" ca="1" si="51"/>
        <v>#VALUE!</v>
      </c>
      <c r="AA94" s="62" t="e">
        <f t="shared" ca="1" si="51"/>
        <v>#VALUE!</v>
      </c>
      <c r="AB94" s="62" t="e">
        <f t="shared" ca="1" si="51"/>
        <v>#VALUE!</v>
      </c>
      <c r="AC94" s="62" t="e">
        <f t="shared" ca="1" si="51"/>
        <v>#VALUE!</v>
      </c>
      <c r="AD94" s="62" t="e">
        <f t="shared" ca="1" si="51"/>
        <v>#VALUE!</v>
      </c>
      <c r="AE94" s="62" t="e">
        <f t="shared" ca="1" si="51"/>
        <v>#VALUE!</v>
      </c>
      <c r="AF94" s="62" t="e">
        <f t="shared" ca="1" si="51"/>
        <v>#VALUE!</v>
      </c>
      <c r="AG94" s="62" t="e">
        <f t="shared" ca="1" si="51"/>
        <v>#VALUE!</v>
      </c>
      <c r="AH94" s="62" t="e">
        <f t="shared" ca="1" si="51"/>
        <v>#VALUE!</v>
      </c>
      <c r="AI94" s="62" t="e">
        <f t="shared" ca="1" si="51"/>
        <v>#VALUE!</v>
      </c>
      <c r="AJ94" s="62" t="e">
        <f t="shared" ca="1" si="51"/>
        <v>#VALUE!</v>
      </c>
      <c r="AK94" s="62" t="e">
        <f t="shared" ca="1" si="51"/>
        <v>#VALUE!</v>
      </c>
      <c r="AL94" s="62" t="e">
        <f t="shared" ca="1" si="51"/>
        <v>#VALUE!</v>
      </c>
      <c r="AM94" s="62"/>
      <c r="AN94" s="62"/>
      <c r="AO94" s="62"/>
      <c r="AP94" s="62"/>
      <c r="AQ94" s="62"/>
    </row>
    <row r="95" spans="1:43" ht="18" x14ac:dyDescent="0.35">
      <c r="A95" s="382" t="s">
        <v>313</v>
      </c>
      <c r="B95" s="25" t="s">
        <v>165</v>
      </c>
      <c r="C95" s="63" t="s">
        <v>201</v>
      </c>
      <c r="D95" s="25" t="s">
        <v>252</v>
      </c>
      <c r="E95" s="46" t="str">
        <f t="shared" si="2"/>
        <v>Non-dairy cattle (calves)</v>
      </c>
      <c r="F95" s="12" t="s">
        <v>183</v>
      </c>
      <c r="G95" s="215"/>
      <c r="H95" s="62" t="e">
        <f ca="1">H$62*H87</f>
        <v>#VALUE!</v>
      </c>
      <c r="I95" s="62" t="e">
        <f t="shared" ref="I95:AL97" ca="1" si="52">I$62*I87</f>
        <v>#VALUE!</v>
      </c>
      <c r="J95" s="62" t="e">
        <f t="shared" ca="1" si="52"/>
        <v>#VALUE!</v>
      </c>
      <c r="K95" s="62" t="e">
        <f t="shared" ca="1" si="52"/>
        <v>#VALUE!</v>
      </c>
      <c r="L95" s="62" t="e">
        <f t="shared" ca="1" si="52"/>
        <v>#VALUE!</v>
      </c>
      <c r="M95" s="62" t="e">
        <f t="shared" ca="1" si="52"/>
        <v>#VALUE!</v>
      </c>
      <c r="N95" s="62" t="e">
        <f t="shared" ca="1" si="52"/>
        <v>#VALUE!</v>
      </c>
      <c r="O95" s="62" t="e">
        <f t="shared" ca="1" si="52"/>
        <v>#VALUE!</v>
      </c>
      <c r="P95" s="62" t="e">
        <f t="shared" ca="1" si="52"/>
        <v>#VALUE!</v>
      </c>
      <c r="Q95" s="62" t="e">
        <f t="shared" ca="1" si="52"/>
        <v>#VALUE!</v>
      </c>
      <c r="R95" s="62" t="e">
        <f t="shared" ca="1" si="52"/>
        <v>#VALUE!</v>
      </c>
      <c r="S95" s="62" t="e">
        <f t="shared" ca="1" si="52"/>
        <v>#VALUE!</v>
      </c>
      <c r="T95" s="62" t="e">
        <f t="shared" ca="1" si="52"/>
        <v>#VALUE!</v>
      </c>
      <c r="U95" s="62" t="e">
        <f t="shared" ca="1" si="52"/>
        <v>#VALUE!</v>
      </c>
      <c r="V95" s="62" t="e">
        <f t="shared" ca="1" si="52"/>
        <v>#VALUE!</v>
      </c>
      <c r="W95" s="62" t="e">
        <f t="shared" ca="1" si="52"/>
        <v>#VALUE!</v>
      </c>
      <c r="X95" s="62" t="e">
        <f t="shared" ca="1" si="52"/>
        <v>#VALUE!</v>
      </c>
      <c r="Y95" s="62" t="e">
        <f t="shared" ca="1" si="52"/>
        <v>#VALUE!</v>
      </c>
      <c r="Z95" s="62" t="e">
        <f t="shared" ca="1" si="52"/>
        <v>#VALUE!</v>
      </c>
      <c r="AA95" s="62" t="e">
        <f t="shared" ca="1" si="52"/>
        <v>#VALUE!</v>
      </c>
      <c r="AB95" s="62" t="e">
        <f t="shared" ca="1" si="52"/>
        <v>#VALUE!</v>
      </c>
      <c r="AC95" s="62" t="e">
        <f t="shared" ca="1" si="52"/>
        <v>#VALUE!</v>
      </c>
      <c r="AD95" s="62" t="e">
        <f t="shared" ca="1" si="52"/>
        <v>#VALUE!</v>
      </c>
      <c r="AE95" s="62" t="e">
        <f t="shared" ca="1" si="52"/>
        <v>#VALUE!</v>
      </c>
      <c r="AF95" s="62" t="e">
        <f t="shared" ca="1" si="52"/>
        <v>#VALUE!</v>
      </c>
      <c r="AG95" s="62" t="e">
        <f t="shared" ca="1" si="52"/>
        <v>#VALUE!</v>
      </c>
      <c r="AH95" s="62" t="e">
        <f t="shared" ca="1" si="52"/>
        <v>#VALUE!</v>
      </c>
      <c r="AI95" s="62" t="e">
        <f t="shared" ca="1" si="52"/>
        <v>#VALUE!</v>
      </c>
      <c r="AJ95" s="62" t="e">
        <f t="shared" ca="1" si="52"/>
        <v>#VALUE!</v>
      </c>
      <c r="AK95" s="62" t="e">
        <f t="shared" ca="1" si="52"/>
        <v>#VALUE!</v>
      </c>
      <c r="AL95" s="62" t="e">
        <f t="shared" ca="1" si="52"/>
        <v>#VALUE!</v>
      </c>
      <c r="AM95" s="62"/>
      <c r="AN95" s="62"/>
      <c r="AO95" s="62"/>
      <c r="AP95" s="62"/>
      <c r="AQ95" s="62"/>
    </row>
    <row r="96" spans="1:43" ht="18" x14ac:dyDescent="0.35">
      <c r="A96" s="382" t="s">
        <v>314</v>
      </c>
      <c r="B96" s="25" t="s">
        <v>165</v>
      </c>
      <c r="C96" s="63" t="s">
        <v>202</v>
      </c>
      <c r="D96" s="25" t="s">
        <v>350</v>
      </c>
      <c r="E96" s="46" t="str">
        <f t="shared" si="2"/>
        <v>Non-dairy cattle (calves)</v>
      </c>
      <c r="F96" s="12" t="s">
        <v>183</v>
      </c>
      <c r="G96" s="228"/>
      <c r="H96" s="62" t="e">
        <f ca="1">H$62*H88</f>
        <v>#VALUE!</v>
      </c>
      <c r="I96" s="62" t="e">
        <f t="shared" ca="1" si="52"/>
        <v>#VALUE!</v>
      </c>
      <c r="J96" s="62" t="e">
        <f t="shared" ca="1" si="52"/>
        <v>#VALUE!</v>
      </c>
      <c r="K96" s="62" t="e">
        <f t="shared" ca="1" si="52"/>
        <v>#VALUE!</v>
      </c>
      <c r="L96" s="62" t="e">
        <f t="shared" ca="1" si="52"/>
        <v>#VALUE!</v>
      </c>
      <c r="M96" s="62" t="e">
        <f t="shared" ca="1" si="52"/>
        <v>#VALUE!</v>
      </c>
      <c r="N96" s="62" t="e">
        <f t="shared" ca="1" si="52"/>
        <v>#VALUE!</v>
      </c>
      <c r="O96" s="62" t="e">
        <f t="shared" ca="1" si="52"/>
        <v>#VALUE!</v>
      </c>
      <c r="P96" s="62" t="e">
        <f t="shared" ca="1" si="52"/>
        <v>#VALUE!</v>
      </c>
      <c r="Q96" s="62" t="e">
        <f t="shared" ca="1" si="52"/>
        <v>#VALUE!</v>
      </c>
      <c r="R96" s="62" t="e">
        <f t="shared" ca="1" si="52"/>
        <v>#VALUE!</v>
      </c>
      <c r="S96" s="62" t="e">
        <f t="shared" ca="1" si="52"/>
        <v>#VALUE!</v>
      </c>
      <c r="T96" s="62" t="e">
        <f t="shared" ca="1" si="52"/>
        <v>#VALUE!</v>
      </c>
      <c r="U96" s="62" t="e">
        <f t="shared" ca="1" si="52"/>
        <v>#VALUE!</v>
      </c>
      <c r="V96" s="62" t="e">
        <f t="shared" ca="1" si="52"/>
        <v>#VALUE!</v>
      </c>
      <c r="W96" s="62" t="e">
        <f t="shared" ca="1" si="52"/>
        <v>#VALUE!</v>
      </c>
      <c r="X96" s="62" t="e">
        <f t="shared" ca="1" si="52"/>
        <v>#VALUE!</v>
      </c>
      <c r="Y96" s="62" t="e">
        <f t="shared" ca="1" si="52"/>
        <v>#VALUE!</v>
      </c>
      <c r="Z96" s="62" t="e">
        <f t="shared" ca="1" si="52"/>
        <v>#VALUE!</v>
      </c>
      <c r="AA96" s="62" t="e">
        <f t="shared" ca="1" si="52"/>
        <v>#VALUE!</v>
      </c>
      <c r="AB96" s="62" t="e">
        <f t="shared" ca="1" si="52"/>
        <v>#VALUE!</v>
      </c>
      <c r="AC96" s="62" t="e">
        <f t="shared" ca="1" si="52"/>
        <v>#VALUE!</v>
      </c>
      <c r="AD96" s="62" t="e">
        <f t="shared" ca="1" si="52"/>
        <v>#VALUE!</v>
      </c>
      <c r="AE96" s="62" t="e">
        <f t="shared" ca="1" si="52"/>
        <v>#VALUE!</v>
      </c>
      <c r="AF96" s="62" t="e">
        <f t="shared" ca="1" si="52"/>
        <v>#VALUE!</v>
      </c>
      <c r="AG96" s="62" t="e">
        <f t="shared" ca="1" si="52"/>
        <v>#VALUE!</v>
      </c>
      <c r="AH96" s="62" t="e">
        <f t="shared" ca="1" si="52"/>
        <v>#VALUE!</v>
      </c>
      <c r="AI96" s="62" t="e">
        <f t="shared" ca="1" si="52"/>
        <v>#VALUE!</v>
      </c>
      <c r="AJ96" s="62" t="e">
        <f t="shared" ca="1" si="52"/>
        <v>#VALUE!</v>
      </c>
      <c r="AK96" s="62" t="e">
        <f t="shared" ca="1" si="52"/>
        <v>#VALUE!</v>
      </c>
      <c r="AL96" s="62" t="e">
        <f t="shared" ca="1" si="52"/>
        <v>#VALUE!</v>
      </c>
      <c r="AM96" s="62"/>
      <c r="AN96" s="62"/>
      <c r="AO96" s="62"/>
      <c r="AP96" s="62"/>
      <c r="AQ96" s="62"/>
    </row>
    <row r="97" spans="1:43" ht="18" x14ac:dyDescent="0.35">
      <c r="A97" s="382" t="s">
        <v>315</v>
      </c>
      <c r="B97" s="25" t="s">
        <v>165</v>
      </c>
      <c r="C97" s="63" t="s">
        <v>203</v>
      </c>
      <c r="D97" s="25" t="s">
        <v>348</v>
      </c>
      <c r="E97" s="46" t="str">
        <f t="shared" si="2"/>
        <v>Non-dairy cattle (calves)</v>
      </c>
      <c r="F97" s="12" t="s">
        <v>183</v>
      </c>
      <c r="G97" s="228"/>
      <c r="H97" s="62" t="e">
        <f ca="1">H$62*H89</f>
        <v>#VALUE!</v>
      </c>
      <c r="I97" s="62" t="e">
        <f t="shared" ca="1" si="52"/>
        <v>#VALUE!</v>
      </c>
      <c r="J97" s="62" t="e">
        <f t="shared" ca="1" si="52"/>
        <v>#VALUE!</v>
      </c>
      <c r="K97" s="62" t="e">
        <f t="shared" ca="1" si="52"/>
        <v>#VALUE!</v>
      </c>
      <c r="L97" s="62" t="e">
        <f t="shared" ca="1" si="52"/>
        <v>#VALUE!</v>
      </c>
      <c r="M97" s="62" t="e">
        <f t="shared" ca="1" si="52"/>
        <v>#VALUE!</v>
      </c>
      <c r="N97" s="62" t="e">
        <f t="shared" ca="1" si="52"/>
        <v>#VALUE!</v>
      </c>
      <c r="O97" s="62" t="e">
        <f t="shared" ca="1" si="52"/>
        <v>#VALUE!</v>
      </c>
      <c r="P97" s="62" t="e">
        <f t="shared" ca="1" si="52"/>
        <v>#VALUE!</v>
      </c>
      <c r="Q97" s="62" t="e">
        <f t="shared" ca="1" si="52"/>
        <v>#VALUE!</v>
      </c>
      <c r="R97" s="62" t="e">
        <f t="shared" ca="1" si="52"/>
        <v>#VALUE!</v>
      </c>
      <c r="S97" s="62" t="e">
        <f t="shared" ca="1" si="52"/>
        <v>#VALUE!</v>
      </c>
      <c r="T97" s="62" t="e">
        <f t="shared" ca="1" si="52"/>
        <v>#VALUE!</v>
      </c>
      <c r="U97" s="62" t="e">
        <f t="shared" ca="1" si="52"/>
        <v>#VALUE!</v>
      </c>
      <c r="V97" s="62" t="e">
        <f t="shared" ca="1" si="52"/>
        <v>#VALUE!</v>
      </c>
      <c r="W97" s="62" t="e">
        <f t="shared" ca="1" si="52"/>
        <v>#VALUE!</v>
      </c>
      <c r="X97" s="62" t="e">
        <f t="shared" ca="1" si="52"/>
        <v>#VALUE!</v>
      </c>
      <c r="Y97" s="62" t="e">
        <f t="shared" ca="1" si="52"/>
        <v>#VALUE!</v>
      </c>
      <c r="Z97" s="62" t="e">
        <f t="shared" ca="1" si="52"/>
        <v>#VALUE!</v>
      </c>
      <c r="AA97" s="62" t="e">
        <f t="shared" ca="1" si="52"/>
        <v>#VALUE!</v>
      </c>
      <c r="AB97" s="62" t="e">
        <f t="shared" ca="1" si="52"/>
        <v>#VALUE!</v>
      </c>
      <c r="AC97" s="62" t="e">
        <f t="shared" ca="1" si="52"/>
        <v>#VALUE!</v>
      </c>
      <c r="AD97" s="62" t="e">
        <f t="shared" ca="1" si="52"/>
        <v>#VALUE!</v>
      </c>
      <c r="AE97" s="62" t="e">
        <f t="shared" ca="1" si="52"/>
        <v>#VALUE!</v>
      </c>
      <c r="AF97" s="62" t="e">
        <f t="shared" ca="1" si="52"/>
        <v>#VALUE!</v>
      </c>
      <c r="AG97" s="62" t="e">
        <f t="shared" ca="1" si="52"/>
        <v>#VALUE!</v>
      </c>
      <c r="AH97" s="62" t="e">
        <f t="shared" ca="1" si="52"/>
        <v>#VALUE!</v>
      </c>
      <c r="AI97" s="62" t="e">
        <f t="shared" ca="1" si="52"/>
        <v>#VALUE!</v>
      </c>
      <c r="AJ97" s="62" t="e">
        <f t="shared" ca="1" si="52"/>
        <v>#VALUE!</v>
      </c>
      <c r="AK97" s="62" t="e">
        <f t="shared" ca="1" si="52"/>
        <v>#VALUE!</v>
      </c>
      <c r="AL97" s="62" t="e">
        <f t="shared" ca="1" si="52"/>
        <v>#VALUE!</v>
      </c>
      <c r="AM97" s="62"/>
      <c r="AN97" s="62"/>
      <c r="AO97" s="62"/>
      <c r="AP97" s="62"/>
      <c r="AQ97" s="62"/>
    </row>
    <row r="98" spans="1:43" ht="18" x14ac:dyDescent="0.35">
      <c r="A98" s="382" t="s">
        <v>316</v>
      </c>
      <c r="B98" s="25" t="s">
        <v>165</v>
      </c>
      <c r="C98" s="63" t="s">
        <v>204</v>
      </c>
      <c r="D98" s="25" t="s">
        <v>349</v>
      </c>
      <c r="E98" s="46" t="str">
        <f t="shared" si="2"/>
        <v>Non-dairy cattle (calves)</v>
      </c>
      <c r="F98" s="12" t="s">
        <v>183</v>
      </c>
      <c r="G98" s="229"/>
      <c r="H98" s="62" t="e">
        <f t="shared" ref="H98:AL98" ca="1" si="53">H$62*H90</f>
        <v>#VALUE!</v>
      </c>
      <c r="I98" s="62" t="e">
        <f t="shared" ca="1" si="53"/>
        <v>#VALUE!</v>
      </c>
      <c r="J98" s="62" t="e">
        <f t="shared" ca="1" si="53"/>
        <v>#VALUE!</v>
      </c>
      <c r="K98" s="62" t="e">
        <f t="shared" ca="1" si="53"/>
        <v>#VALUE!</v>
      </c>
      <c r="L98" s="62" t="e">
        <f t="shared" ca="1" si="53"/>
        <v>#VALUE!</v>
      </c>
      <c r="M98" s="62" t="e">
        <f t="shared" ca="1" si="53"/>
        <v>#VALUE!</v>
      </c>
      <c r="N98" s="62" t="e">
        <f t="shared" ca="1" si="53"/>
        <v>#VALUE!</v>
      </c>
      <c r="O98" s="62" t="e">
        <f t="shared" ca="1" si="53"/>
        <v>#VALUE!</v>
      </c>
      <c r="P98" s="62" t="e">
        <f t="shared" ca="1" si="53"/>
        <v>#VALUE!</v>
      </c>
      <c r="Q98" s="62" t="e">
        <f t="shared" ca="1" si="53"/>
        <v>#VALUE!</v>
      </c>
      <c r="R98" s="62" t="e">
        <f t="shared" ca="1" si="53"/>
        <v>#VALUE!</v>
      </c>
      <c r="S98" s="62" t="e">
        <f t="shared" ca="1" si="53"/>
        <v>#VALUE!</v>
      </c>
      <c r="T98" s="62" t="e">
        <f t="shared" ca="1" si="53"/>
        <v>#VALUE!</v>
      </c>
      <c r="U98" s="62" t="e">
        <f t="shared" ca="1" si="53"/>
        <v>#VALUE!</v>
      </c>
      <c r="V98" s="62" t="e">
        <f t="shared" ca="1" si="53"/>
        <v>#VALUE!</v>
      </c>
      <c r="W98" s="62" t="e">
        <f t="shared" ca="1" si="53"/>
        <v>#VALUE!</v>
      </c>
      <c r="X98" s="62" t="e">
        <f t="shared" ca="1" si="53"/>
        <v>#VALUE!</v>
      </c>
      <c r="Y98" s="62" t="e">
        <f t="shared" ca="1" si="53"/>
        <v>#VALUE!</v>
      </c>
      <c r="Z98" s="62" t="e">
        <f t="shared" ca="1" si="53"/>
        <v>#VALUE!</v>
      </c>
      <c r="AA98" s="62" t="e">
        <f t="shared" ca="1" si="53"/>
        <v>#VALUE!</v>
      </c>
      <c r="AB98" s="62" t="e">
        <f t="shared" ca="1" si="53"/>
        <v>#VALUE!</v>
      </c>
      <c r="AC98" s="62" t="e">
        <f t="shared" ca="1" si="53"/>
        <v>#VALUE!</v>
      </c>
      <c r="AD98" s="62" t="e">
        <f t="shared" ca="1" si="53"/>
        <v>#VALUE!</v>
      </c>
      <c r="AE98" s="62" t="e">
        <f t="shared" ca="1" si="53"/>
        <v>#VALUE!</v>
      </c>
      <c r="AF98" s="62" t="e">
        <f t="shared" ca="1" si="53"/>
        <v>#VALUE!</v>
      </c>
      <c r="AG98" s="62" t="e">
        <f t="shared" ca="1" si="53"/>
        <v>#VALUE!</v>
      </c>
      <c r="AH98" s="62" t="e">
        <f t="shared" ca="1" si="53"/>
        <v>#VALUE!</v>
      </c>
      <c r="AI98" s="62" t="e">
        <f t="shared" ca="1" si="53"/>
        <v>#VALUE!</v>
      </c>
      <c r="AJ98" s="62" t="e">
        <f t="shared" ca="1" si="53"/>
        <v>#VALUE!</v>
      </c>
      <c r="AK98" s="62" t="e">
        <f t="shared" ca="1" si="53"/>
        <v>#VALUE!</v>
      </c>
      <c r="AL98" s="62" t="e">
        <f t="shared" ca="1" si="53"/>
        <v>#VALUE!</v>
      </c>
      <c r="AM98" s="62"/>
      <c r="AN98" s="62"/>
      <c r="AO98" s="62"/>
      <c r="AP98" s="62"/>
      <c r="AQ98" s="62"/>
    </row>
    <row r="99" spans="1:43" ht="15.75" x14ac:dyDescent="0.25">
      <c r="A99" s="65" t="s">
        <v>478</v>
      </c>
      <c r="B99" s="145" t="s">
        <v>479</v>
      </c>
      <c r="C99" s="32"/>
      <c r="D99" s="32"/>
      <c r="E99" s="32"/>
      <c r="F99" s="32"/>
      <c r="G99" s="182"/>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row>
    <row r="100" spans="1:43" ht="18" x14ac:dyDescent="0.35">
      <c r="A100" s="374" t="s">
        <v>377</v>
      </c>
      <c r="B100" s="25" t="s">
        <v>347</v>
      </c>
      <c r="C100" s="73" t="s">
        <v>290</v>
      </c>
      <c r="D100" s="25" t="s">
        <v>153</v>
      </c>
      <c r="E100" s="46" t="str">
        <f t="shared" si="2"/>
        <v>Non-dairy cattle (calves)</v>
      </c>
      <c r="F100" s="12" t="s">
        <v>183</v>
      </c>
      <c r="G100" s="230"/>
      <c r="H100" s="87" t="e">
        <f ca="1">SUM(H67,H70)</f>
        <v>#VALUE!</v>
      </c>
      <c r="I100" s="87" t="e">
        <f t="shared" ref="I100:AL100" ca="1" si="54">SUM(I67,I70)</f>
        <v>#VALUE!</v>
      </c>
      <c r="J100" s="87" t="e">
        <f t="shared" ca="1" si="54"/>
        <v>#VALUE!</v>
      </c>
      <c r="K100" s="87" t="e">
        <f t="shared" ca="1" si="54"/>
        <v>#VALUE!</v>
      </c>
      <c r="L100" s="87" t="e">
        <f t="shared" ca="1" si="54"/>
        <v>#VALUE!</v>
      </c>
      <c r="M100" s="87" t="e">
        <f t="shared" ca="1" si="54"/>
        <v>#VALUE!</v>
      </c>
      <c r="N100" s="87" t="e">
        <f t="shared" ca="1" si="54"/>
        <v>#VALUE!</v>
      </c>
      <c r="O100" s="87" t="e">
        <f t="shared" ca="1" si="54"/>
        <v>#VALUE!</v>
      </c>
      <c r="P100" s="87" t="e">
        <f t="shared" ca="1" si="54"/>
        <v>#VALUE!</v>
      </c>
      <c r="Q100" s="87" t="e">
        <f t="shared" ca="1" si="54"/>
        <v>#VALUE!</v>
      </c>
      <c r="R100" s="87" t="e">
        <f t="shared" ca="1" si="54"/>
        <v>#VALUE!</v>
      </c>
      <c r="S100" s="87" t="e">
        <f t="shared" ca="1" si="54"/>
        <v>#VALUE!</v>
      </c>
      <c r="T100" s="87" t="e">
        <f t="shared" ca="1" si="54"/>
        <v>#VALUE!</v>
      </c>
      <c r="U100" s="87" t="e">
        <f t="shared" ca="1" si="54"/>
        <v>#VALUE!</v>
      </c>
      <c r="V100" s="87" t="e">
        <f t="shared" ca="1" si="54"/>
        <v>#VALUE!</v>
      </c>
      <c r="W100" s="87" t="e">
        <f t="shared" ca="1" si="54"/>
        <v>#VALUE!</v>
      </c>
      <c r="X100" s="87" t="e">
        <f t="shared" ca="1" si="54"/>
        <v>#VALUE!</v>
      </c>
      <c r="Y100" s="87" t="e">
        <f t="shared" ca="1" si="54"/>
        <v>#VALUE!</v>
      </c>
      <c r="Z100" s="87" t="e">
        <f t="shared" ca="1" si="54"/>
        <v>#VALUE!</v>
      </c>
      <c r="AA100" s="87" t="e">
        <f t="shared" ca="1" si="54"/>
        <v>#VALUE!</v>
      </c>
      <c r="AB100" s="87" t="e">
        <f t="shared" ca="1" si="54"/>
        <v>#VALUE!</v>
      </c>
      <c r="AC100" s="87" t="e">
        <f t="shared" ca="1" si="54"/>
        <v>#VALUE!</v>
      </c>
      <c r="AD100" s="87" t="e">
        <f t="shared" ca="1" si="54"/>
        <v>#VALUE!</v>
      </c>
      <c r="AE100" s="87" t="e">
        <f t="shared" ca="1" si="54"/>
        <v>#VALUE!</v>
      </c>
      <c r="AF100" s="87" t="e">
        <f t="shared" ca="1" si="54"/>
        <v>#VALUE!</v>
      </c>
      <c r="AG100" s="87" t="e">
        <f t="shared" ca="1" si="54"/>
        <v>#VALUE!</v>
      </c>
      <c r="AH100" s="87" t="e">
        <f t="shared" ca="1" si="54"/>
        <v>#VALUE!</v>
      </c>
      <c r="AI100" s="87" t="e">
        <f t="shared" ca="1" si="54"/>
        <v>#VALUE!</v>
      </c>
      <c r="AJ100" s="87" t="e">
        <f t="shared" ca="1" si="54"/>
        <v>#VALUE!</v>
      </c>
      <c r="AK100" s="87" t="e">
        <f t="shared" ca="1" si="54"/>
        <v>#VALUE!</v>
      </c>
      <c r="AL100" s="87" t="e">
        <f t="shared" ca="1" si="54"/>
        <v>#VALUE!</v>
      </c>
      <c r="AM100" s="87"/>
      <c r="AN100" s="87"/>
      <c r="AO100" s="87"/>
      <c r="AP100" s="87"/>
      <c r="AQ100" s="87"/>
    </row>
    <row r="101" spans="1:43" ht="18" x14ac:dyDescent="0.25">
      <c r="A101" s="375" t="str">
        <f>C101</f>
        <v>EFNH3 Pre-storage</v>
      </c>
      <c r="B101" s="25" t="s">
        <v>347</v>
      </c>
      <c r="C101" s="72" t="s">
        <v>535</v>
      </c>
      <c r="D101" s="77" t="str">
        <f ca="1">VLOOKUP(A101,Parameters,4,0)</f>
        <v xml:space="preserve">NH3-N </v>
      </c>
      <c r="E101" s="46" t="str">
        <f t="shared" si="2"/>
        <v>Non-dairy cattle (calves)</v>
      </c>
      <c r="F101" s="77" t="str">
        <f t="shared" ref="F101:F102" ca="1" si="55">VLOOKUP(A101,Parameters,6,0)</f>
        <v>kg NH3-N per kg N in feedstock</v>
      </c>
      <c r="G101" s="223" t="s">
        <v>668</v>
      </c>
      <c r="H101" s="88">
        <f ca="1">INDEX(Parameters,MATCH($A101,Parameters!$A:$A,0),MATCH(H$3,Parameters!$8:$8,0))</f>
        <v>8.9999999999999998E-4</v>
      </c>
      <c r="I101" s="88">
        <f ca="1">INDEX(Parameters,MATCH($A101,Parameters!$A:$A,0),MATCH(I$3,Parameters!$8:$8,0))</f>
        <v>8.9999999999999998E-4</v>
      </c>
      <c r="J101" s="88">
        <f ca="1">INDEX(Parameters,MATCH($A101,Parameters!$A:$A,0),MATCH(J$3,Parameters!$8:$8,0))</f>
        <v>8.9999999999999998E-4</v>
      </c>
      <c r="K101" s="88">
        <f ca="1">INDEX(Parameters,MATCH($A101,Parameters!$A:$A,0),MATCH(K$3,Parameters!$8:$8,0))</f>
        <v>8.9999999999999998E-4</v>
      </c>
      <c r="L101" s="88">
        <f ca="1">INDEX(Parameters,MATCH($A101,Parameters!$A:$A,0),MATCH(L$3,Parameters!$8:$8,0))</f>
        <v>8.9999999999999998E-4</v>
      </c>
      <c r="M101" s="88">
        <f ca="1">INDEX(Parameters,MATCH($A101,Parameters!$A:$A,0),MATCH(M$3,Parameters!$8:$8,0))</f>
        <v>8.9999999999999998E-4</v>
      </c>
      <c r="N101" s="88">
        <f ca="1">INDEX(Parameters,MATCH($A101,Parameters!$A:$A,0),MATCH(N$3,Parameters!$8:$8,0))</f>
        <v>8.9999999999999998E-4</v>
      </c>
      <c r="O101" s="88">
        <f ca="1">INDEX(Parameters,MATCH($A101,Parameters!$A:$A,0),MATCH(O$3,Parameters!$8:$8,0))</f>
        <v>8.9999999999999998E-4</v>
      </c>
      <c r="P101" s="88">
        <f ca="1">INDEX(Parameters,MATCH($A101,Parameters!$A:$A,0),MATCH(P$3,Parameters!$8:$8,0))</f>
        <v>8.9999999999999998E-4</v>
      </c>
      <c r="Q101" s="88">
        <f ca="1">INDEX(Parameters,MATCH($A101,Parameters!$A:$A,0),MATCH(Q$3,Parameters!$8:$8,0))</f>
        <v>8.9999999999999998E-4</v>
      </c>
      <c r="R101" s="88">
        <f ca="1">INDEX(Parameters,MATCH($A101,Parameters!$A:$A,0),MATCH(R$3,Parameters!$8:$8,0))</f>
        <v>8.9999999999999998E-4</v>
      </c>
      <c r="S101" s="88">
        <f ca="1">INDEX(Parameters,MATCH($A101,Parameters!$A:$A,0),MATCH(S$3,Parameters!$8:$8,0))</f>
        <v>8.9999999999999998E-4</v>
      </c>
      <c r="T101" s="88">
        <f ca="1">INDEX(Parameters,MATCH($A101,Parameters!$A:$A,0),MATCH(T$3,Parameters!$8:$8,0))</f>
        <v>8.9999999999999998E-4</v>
      </c>
      <c r="U101" s="88">
        <f ca="1">INDEX(Parameters,MATCH($A101,Parameters!$A:$A,0),MATCH(U$3,Parameters!$8:$8,0))</f>
        <v>8.9999999999999998E-4</v>
      </c>
      <c r="V101" s="88">
        <f ca="1">INDEX(Parameters,MATCH($A101,Parameters!$A:$A,0),MATCH(V$3,Parameters!$8:$8,0))</f>
        <v>8.9999999999999998E-4</v>
      </c>
      <c r="W101" s="88">
        <f ca="1">INDEX(Parameters,MATCH($A101,Parameters!$A:$A,0),MATCH(W$3,Parameters!$8:$8,0))</f>
        <v>8.9999999999999998E-4</v>
      </c>
      <c r="X101" s="88">
        <f ca="1">INDEX(Parameters,MATCH($A101,Parameters!$A:$A,0),MATCH(X$3,Parameters!$8:$8,0))</f>
        <v>8.9999999999999998E-4</v>
      </c>
      <c r="Y101" s="88">
        <f ca="1">INDEX(Parameters,MATCH($A101,Parameters!$A:$A,0),MATCH(Y$3,Parameters!$8:$8,0))</f>
        <v>8.9999999999999998E-4</v>
      </c>
      <c r="Z101" s="88">
        <f ca="1">INDEX(Parameters,MATCH($A101,Parameters!$A:$A,0),MATCH(Z$3,Parameters!$8:$8,0))</f>
        <v>8.9999999999999998E-4</v>
      </c>
      <c r="AA101" s="88">
        <f ca="1">INDEX(Parameters,MATCH($A101,Parameters!$A:$A,0),MATCH(AA$3,Parameters!$8:$8,0))</f>
        <v>8.9999999999999998E-4</v>
      </c>
      <c r="AB101" s="88">
        <f ca="1">INDEX(Parameters,MATCH($A101,Parameters!$A:$A,0),MATCH(AB$3,Parameters!$8:$8,0))</f>
        <v>8.9999999999999998E-4</v>
      </c>
      <c r="AC101" s="88">
        <f ca="1">INDEX(Parameters,MATCH($A101,Parameters!$A:$A,0),MATCH(AC$3,Parameters!$8:$8,0))</f>
        <v>8.9999999999999998E-4</v>
      </c>
      <c r="AD101" s="88">
        <f ca="1">INDEX(Parameters,MATCH($A101,Parameters!$A:$A,0),MATCH(AD$3,Parameters!$8:$8,0))</f>
        <v>8.9999999999999998E-4</v>
      </c>
      <c r="AE101" s="88">
        <f ca="1">INDEX(Parameters,MATCH($A101,Parameters!$A:$A,0),MATCH(AE$3,Parameters!$8:$8,0))</f>
        <v>8.9999999999999998E-4</v>
      </c>
      <c r="AF101" s="88">
        <f ca="1">INDEX(Parameters,MATCH($A101,Parameters!$A:$A,0),MATCH(AF$3,Parameters!$8:$8,0))</f>
        <v>8.9999999999999998E-4</v>
      </c>
      <c r="AG101" s="88">
        <f ca="1">INDEX(Parameters,MATCH($A101,Parameters!$A:$A,0),MATCH(AG$3,Parameters!$8:$8,0))</f>
        <v>8.9999999999999998E-4</v>
      </c>
      <c r="AH101" s="88">
        <f ca="1">INDEX(Parameters,MATCH($A101,Parameters!$A:$A,0),MATCH(AH$3,Parameters!$8:$8,0))</f>
        <v>8.9999999999999998E-4</v>
      </c>
      <c r="AI101" s="88">
        <f ca="1">INDEX(Parameters,MATCH($A101,Parameters!$A:$A,0),MATCH(AI$3,Parameters!$8:$8,0))</f>
        <v>8.9999999999999998E-4</v>
      </c>
      <c r="AJ101" s="88">
        <f ca="1">INDEX(Parameters,MATCH($A101,Parameters!$A:$A,0),MATCH(AJ$3,Parameters!$8:$8,0))</f>
        <v>8.9999999999999998E-4</v>
      </c>
      <c r="AK101" s="88">
        <f ca="1">INDEX(Parameters,MATCH($A101,Parameters!$A:$A,0),MATCH(AK$3,Parameters!$8:$8,0))</f>
        <v>8.9999999999999998E-4</v>
      </c>
      <c r="AL101" s="88">
        <f ca="1">INDEX(Parameters,MATCH($A101,Parameters!$A:$A,0),MATCH(AL$3,Parameters!$8:$8,0))</f>
        <v>8.9999999999999998E-4</v>
      </c>
      <c r="AM101" s="88"/>
      <c r="AN101" s="88"/>
      <c r="AO101" s="88"/>
      <c r="AP101" s="88"/>
      <c r="AQ101" s="88"/>
    </row>
    <row r="102" spans="1:43" ht="18" x14ac:dyDescent="0.25">
      <c r="A102" s="375" t="str">
        <f t="shared" ref="A102" si="56">C102</f>
        <v>EFNH3 Storage of digestate</v>
      </c>
      <c r="B102" s="25" t="s">
        <v>347</v>
      </c>
      <c r="C102" s="72" t="s">
        <v>536</v>
      </c>
      <c r="D102" s="77" t="str">
        <f ca="1">VLOOKUP(A102,Parameters,4,0)</f>
        <v xml:space="preserve">NH3-N </v>
      </c>
      <c r="E102" s="46" t="str">
        <f t="shared" si="2"/>
        <v>Non-dairy cattle (calves)</v>
      </c>
      <c r="F102" s="77" t="str">
        <f t="shared" ca="1" si="55"/>
        <v>kg NH3-N per kg N in feedstock</v>
      </c>
      <c r="G102" s="223" t="s">
        <v>668</v>
      </c>
      <c r="H102" s="88">
        <f ca="1">INDEX(Parameters,MATCH($A102,Parameters!$A:$A,0),MATCH(H$3,Parameters!$8:$8,0))</f>
        <v>2.6599999999999999E-2</v>
      </c>
      <c r="I102" s="88">
        <f ca="1">INDEX(Parameters,MATCH($A102,Parameters!$A:$A,0),MATCH(I$3,Parameters!$8:$8,0))</f>
        <v>2.6599999999999999E-2</v>
      </c>
      <c r="J102" s="88">
        <f ca="1">INDEX(Parameters,MATCH($A102,Parameters!$A:$A,0),MATCH(J$3,Parameters!$8:$8,0))</f>
        <v>2.6599999999999999E-2</v>
      </c>
      <c r="K102" s="88">
        <f ca="1">INDEX(Parameters,MATCH($A102,Parameters!$A:$A,0),MATCH(K$3,Parameters!$8:$8,0))</f>
        <v>2.6599999999999999E-2</v>
      </c>
      <c r="L102" s="88">
        <f ca="1">INDEX(Parameters,MATCH($A102,Parameters!$A:$A,0),MATCH(L$3,Parameters!$8:$8,0))</f>
        <v>2.6599999999999999E-2</v>
      </c>
      <c r="M102" s="88">
        <f ca="1">INDEX(Parameters,MATCH($A102,Parameters!$A:$A,0),MATCH(M$3,Parameters!$8:$8,0))</f>
        <v>2.6599999999999999E-2</v>
      </c>
      <c r="N102" s="88">
        <f ca="1">INDEX(Parameters,MATCH($A102,Parameters!$A:$A,0),MATCH(N$3,Parameters!$8:$8,0))</f>
        <v>2.6599999999999999E-2</v>
      </c>
      <c r="O102" s="88">
        <f ca="1">INDEX(Parameters,MATCH($A102,Parameters!$A:$A,0),MATCH(O$3,Parameters!$8:$8,0))</f>
        <v>2.6599999999999999E-2</v>
      </c>
      <c r="P102" s="88">
        <f ca="1">INDEX(Parameters,MATCH($A102,Parameters!$A:$A,0),MATCH(P$3,Parameters!$8:$8,0))</f>
        <v>2.6599999999999999E-2</v>
      </c>
      <c r="Q102" s="88">
        <f ca="1">INDEX(Parameters,MATCH($A102,Parameters!$A:$A,0),MATCH(Q$3,Parameters!$8:$8,0))</f>
        <v>2.6599999999999999E-2</v>
      </c>
      <c r="R102" s="88">
        <f ca="1">INDEX(Parameters,MATCH($A102,Parameters!$A:$A,0),MATCH(R$3,Parameters!$8:$8,0))</f>
        <v>2.6599999999999999E-2</v>
      </c>
      <c r="S102" s="88">
        <f ca="1">INDEX(Parameters,MATCH($A102,Parameters!$A:$A,0),MATCH(S$3,Parameters!$8:$8,0))</f>
        <v>2.6599999999999999E-2</v>
      </c>
      <c r="T102" s="88">
        <f ca="1">INDEX(Parameters,MATCH($A102,Parameters!$A:$A,0),MATCH(T$3,Parameters!$8:$8,0))</f>
        <v>2.6599999999999999E-2</v>
      </c>
      <c r="U102" s="88">
        <f ca="1">INDEX(Parameters,MATCH($A102,Parameters!$A:$A,0),MATCH(U$3,Parameters!$8:$8,0))</f>
        <v>2.6599999999999999E-2</v>
      </c>
      <c r="V102" s="88">
        <f ca="1">INDEX(Parameters,MATCH($A102,Parameters!$A:$A,0),MATCH(V$3,Parameters!$8:$8,0))</f>
        <v>2.6599999999999999E-2</v>
      </c>
      <c r="W102" s="88">
        <f ca="1">INDEX(Parameters,MATCH($A102,Parameters!$A:$A,0),MATCH(W$3,Parameters!$8:$8,0))</f>
        <v>2.6599999999999999E-2</v>
      </c>
      <c r="X102" s="88">
        <f ca="1">INDEX(Parameters,MATCH($A102,Parameters!$A:$A,0),MATCH(X$3,Parameters!$8:$8,0))</f>
        <v>2.6599999999999999E-2</v>
      </c>
      <c r="Y102" s="88">
        <f ca="1">INDEX(Parameters,MATCH($A102,Parameters!$A:$A,0),MATCH(Y$3,Parameters!$8:$8,0))</f>
        <v>2.6599999999999999E-2</v>
      </c>
      <c r="Z102" s="88">
        <f ca="1">INDEX(Parameters,MATCH($A102,Parameters!$A:$A,0),MATCH(Z$3,Parameters!$8:$8,0))</f>
        <v>2.6599999999999999E-2</v>
      </c>
      <c r="AA102" s="88">
        <f ca="1">INDEX(Parameters,MATCH($A102,Parameters!$A:$A,0),MATCH(AA$3,Parameters!$8:$8,0))</f>
        <v>2.6599999999999999E-2</v>
      </c>
      <c r="AB102" s="88">
        <f ca="1">INDEX(Parameters,MATCH($A102,Parameters!$A:$A,0),MATCH(AB$3,Parameters!$8:$8,0))</f>
        <v>2.6599999999999999E-2</v>
      </c>
      <c r="AC102" s="88">
        <f ca="1">INDEX(Parameters,MATCH($A102,Parameters!$A:$A,0),MATCH(AC$3,Parameters!$8:$8,0))</f>
        <v>2.6599999999999999E-2</v>
      </c>
      <c r="AD102" s="88">
        <f ca="1">INDEX(Parameters,MATCH($A102,Parameters!$A:$A,0),MATCH(AD$3,Parameters!$8:$8,0))</f>
        <v>2.6599999999999999E-2</v>
      </c>
      <c r="AE102" s="88">
        <f ca="1">INDEX(Parameters,MATCH($A102,Parameters!$A:$A,0),MATCH(AE$3,Parameters!$8:$8,0))</f>
        <v>2.6599999999999999E-2</v>
      </c>
      <c r="AF102" s="88">
        <f ca="1">INDEX(Parameters,MATCH($A102,Parameters!$A:$A,0),MATCH(AF$3,Parameters!$8:$8,0))</f>
        <v>2.6599999999999999E-2</v>
      </c>
      <c r="AG102" s="88">
        <f ca="1">INDEX(Parameters,MATCH($A102,Parameters!$A:$A,0),MATCH(AG$3,Parameters!$8:$8,0))</f>
        <v>2.6599999999999999E-2</v>
      </c>
      <c r="AH102" s="88">
        <f ca="1">INDEX(Parameters,MATCH($A102,Parameters!$A:$A,0),MATCH(AH$3,Parameters!$8:$8,0))</f>
        <v>2.6599999999999999E-2</v>
      </c>
      <c r="AI102" s="88">
        <f ca="1">INDEX(Parameters,MATCH($A102,Parameters!$A:$A,0),MATCH(AI$3,Parameters!$8:$8,0))</f>
        <v>2.6599999999999999E-2</v>
      </c>
      <c r="AJ102" s="88">
        <f ca="1">INDEX(Parameters,MATCH($A102,Parameters!$A:$A,0),MATCH(AJ$3,Parameters!$8:$8,0))</f>
        <v>2.6599999999999999E-2</v>
      </c>
      <c r="AK102" s="88">
        <f ca="1">INDEX(Parameters,MATCH($A102,Parameters!$A:$A,0),MATCH(AK$3,Parameters!$8:$8,0))</f>
        <v>2.6599999999999999E-2</v>
      </c>
      <c r="AL102" s="88">
        <f ca="1">INDEX(Parameters,MATCH($A102,Parameters!$A:$A,0),MATCH(AL$3,Parameters!$8:$8,0))</f>
        <v>2.6599999999999999E-2</v>
      </c>
      <c r="AM102" s="88"/>
      <c r="AN102" s="88"/>
      <c r="AO102" s="88"/>
      <c r="AP102" s="88"/>
      <c r="AQ102" s="88"/>
    </row>
    <row r="103" spans="1:43" ht="18" x14ac:dyDescent="0.25">
      <c r="A103" s="376" t="s">
        <v>352</v>
      </c>
      <c r="B103" s="53" t="s">
        <v>347</v>
      </c>
      <c r="C103" s="98" t="s">
        <v>353</v>
      </c>
      <c r="D103" s="53" t="s">
        <v>53</v>
      </c>
      <c r="E103" s="54" t="str">
        <f t="shared" si="2"/>
        <v>Non-dairy cattle (calves)</v>
      </c>
      <c r="F103" s="53" t="s">
        <v>224</v>
      </c>
      <c r="G103" s="231"/>
      <c r="H103" s="70" t="e">
        <f ca="1">H100*SUM(H101:H102)*Parameters!$K$13</f>
        <v>#VALUE!</v>
      </c>
      <c r="I103" s="70" t="e">
        <f ca="1">I100*SUM(I101:I102)*Parameters!$K$13</f>
        <v>#VALUE!</v>
      </c>
      <c r="J103" s="70" t="e">
        <f ca="1">J100*SUM(J101:J102)*Parameters!$K$13</f>
        <v>#VALUE!</v>
      </c>
      <c r="K103" s="70" t="e">
        <f ca="1">K100*SUM(K101:K102)*Parameters!$K$13</f>
        <v>#VALUE!</v>
      </c>
      <c r="L103" s="70" t="e">
        <f ca="1">L100*SUM(L101:L102)*Parameters!$K$13</f>
        <v>#VALUE!</v>
      </c>
      <c r="M103" s="70" t="e">
        <f ca="1">M100*SUM(M101:M102)*Parameters!$K$13</f>
        <v>#VALUE!</v>
      </c>
      <c r="N103" s="70" t="e">
        <f ca="1">N100*SUM(N101:N102)*Parameters!$K$13</f>
        <v>#VALUE!</v>
      </c>
      <c r="O103" s="70" t="e">
        <f ca="1">O100*SUM(O101:O102)*Parameters!$K$13</f>
        <v>#VALUE!</v>
      </c>
      <c r="P103" s="70" t="e">
        <f ca="1">P100*SUM(P101:P102)*Parameters!$K$13</f>
        <v>#VALUE!</v>
      </c>
      <c r="Q103" s="70" t="e">
        <f ca="1">Q100*SUM(Q101:Q102)*Parameters!$K$13</f>
        <v>#VALUE!</v>
      </c>
      <c r="R103" s="70" t="e">
        <f ca="1">R100*SUM(R101:R102)*Parameters!$K$13</f>
        <v>#VALUE!</v>
      </c>
      <c r="S103" s="70" t="e">
        <f ca="1">S100*SUM(S101:S102)*Parameters!$K$13</f>
        <v>#VALUE!</v>
      </c>
      <c r="T103" s="70" t="e">
        <f ca="1">T100*SUM(T101:T102)*Parameters!$K$13</f>
        <v>#VALUE!</v>
      </c>
      <c r="U103" s="70" t="e">
        <f ca="1">U100*SUM(U101:U102)*Parameters!$K$13</f>
        <v>#VALUE!</v>
      </c>
      <c r="V103" s="70" t="e">
        <f ca="1">V100*SUM(V101:V102)*Parameters!$K$13</f>
        <v>#VALUE!</v>
      </c>
      <c r="W103" s="70" t="e">
        <f ca="1">W100*SUM(W101:W102)*Parameters!$K$13</f>
        <v>#VALUE!</v>
      </c>
      <c r="X103" s="70" t="e">
        <f ca="1">X100*SUM(X101:X102)*Parameters!$K$13</f>
        <v>#VALUE!</v>
      </c>
      <c r="Y103" s="70" t="e">
        <f ca="1">Y100*SUM(Y101:Y102)*Parameters!$K$13</f>
        <v>#VALUE!</v>
      </c>
      <c r="Z103" s="70" t="e">
        <f ca="1">Z100*SUM(Z101:Z102)*Parameters!$K$13</f>
        <v>#VALUE!</v>
      </c>
      <c r="AA103" s="70" t="e">
        <f ca="1">AA100*SUM(AA101:AA102)*Parameters!$K$13</f>
        <v>#VALUE!</v>
      </c>
      <c r="AB103" s="70" t="e">
        <f ca="1">AB100*SUM(AB101:AB102)*Parameters!$K$13</f>
        <v>#VALUE!</v>
      </c>
      <c r="AC103" s="70" t="e">
        <f ca="1">AC100*SUM(AC101:AC102)*Parameters!$K$13</f>
        <v>#VALUE!</v>
      </c>
      <c r="AD103" s="70" t="e">
        <f ca="1">AD100*SUM(AD101:AD102)*Parameters!$K$13</f>
        <v>#VALUE!</v>
      </c>
      <c r="AE103" s="70" t="e">
        <f ca="1">AE100*SUM(AE101:AE102)*Parameters!$K$13</f>
        <v>#VALUE!</v>
      </c>
      <c r="AF103" s="70" t="e">
        <f ca="1">AF100*SUM(AF101:AF102)*Parameters!$K$13</f>
        <v>#VALUE!</v>
      </c>
      <c r="AG103" s="70" t="e">
        <f ca="1">AG100*SUM(AG101:AG102)*Parameters!$K$13</f>
        <v>#VALUE!</v>
      </c>
      <c r="AH103" s="70" t="e">
        <f ca="1">AH100*SUM(AH101:AH102)*Parameters!$K$13</f>
        <v>#VALUE!</v>
      </c>
      <c r="AI103" s="70" t="e">
        <f ca="1">AI100*SUM(AI101:AI102)*Parameters!$K$13</f>
        <v>#VALUE!</v>
      </c>
      <c r="AJ103" s="70" t="e">
        <f ca="1">AJ100*SUM(AJ101:AJ102)*Parameters!$K$13</f>
        <v>#VALUE!</v>
      </c>
      <c r="AK103" s="70" t="e">
        <f ca="1">AK100*SUM(AK101:AK102)*Parameters!$K$13</f>
        <v>#VALUE!</v>
      </c>
      <c r="AL103" s="70" t="e">
        <f ca="1">AL100*SUM(AL101:AL102)*Parameters!$K$13</f>
        <v>#VALUE!</v>
      </c>
      <c r="AM103" s="70"/>
      <c r="AN103" s="70"/>
      <c r="AO103" s="70"/>
      <c r="AP103" s="70"/>
      <c r="AQ103" s="70"/>
    </row>
    <row r="104" spans="1:43" ht="18" x14ac:dyDescent="0.35">
      <c r="A104" s="377" t="s">
        <v>317</v>
      </c>
      <c r="B104" s="25" t="s">
        <v>347</v>
      </c>
      <c r="C104" s="63" t="s">
        <v>288</v>
      </c>
      <c r="D104" s="25" t="s">
        <v>153</v>
      </c>
      <c r="E104" s="46" t="str">
        <f t="shared" si="2"/>
        <v>Non-dairy cattle (calves)</v>
      </c>
      <c r="F104" s="25" t="s">
        <v>122</v>
      </c>
      <c r="G104" s="223" t="s">
        <v>669</v>
      </c>
      <c r="H104" s="56" t="e">
        <f ca="1">H66+H69</f>
        <v>#VALUE!</v>
      </c>
      <c r="I104" s="56" t="e">
        <f t="shared" ref="I104:AL105" ca="1" si="57">I66+I69</f>
        <v>#VALUE!</v>
      </c>
      <c r="J104" s="56" t="e">
        <f t="shared" ca="1" si="57"/>
        <v>#VALUE!</v>
      </c>
      <c r="K104" s="56" t="e">
        <f t="shared" ca="1" si="57"/>
        <v>#VALUE!</v>
      </c>
      <c r="L104" s="56" t="e">
        <f t="shared" ca="1" si="57"/>
        <v>#VALUE!</v>
      </c>
      <c r="M104" s="56" t="e">
        <f t="shared" ca="1" si="57"/>
        <v>#VALUE!</v>
      </c>
      <c r="N104" s="56" t="e">
        <f t="shared" ca="1" si="57"/>
        <v>#VALUE!</v>
      </c>
      <c r="O104" s="56" t="e">
        <f t="shared" ca="1" si="57"/>
        <v>#VALUE!</v>
      </c>
      <c r="P104" s="56" t="e">
        <f t="shared" ca="1" si="57"/>
        <v>#VALUE!</v>
      </c>
      <c r="Q104" s="56" t="e">
        <f t="shared" ca="1" si="57"/>
        <v>#VALUE!</v>
      </c>
      <c r="R104" s="56" t="e">
        <f t="shared" ca="1" si="57"/>
        <v>#VALUE!</v>
      </c>
      <c r="S104" s="56" t="e">
        <f t="shared" ca="1" si="57"/>
        <v>#VALUE!</v>
      </c>
      <c r="T104" s="56" t="e">
        <f t="shared" ca="1" si="57"/>
        <v>#VALUE!</v>
      </c>
      <c r="U104" s="56" t="e">
        <f t="shared" ca="1" si="57"/>
        <v>#VALUE!</v>
      </c>
      <c r="V104" s="56" t="e">
        <f t="shared" ca="1" si="57"/>
        <v>#VALUE!</v>
      </c>
      <c r="W104" s="56" t="e">
        <f t="shared" ca="1" si="57"/>
        <v>#VALUE!</v>
      </c>
      <c r="X104" s="56" t="e">
        <f t="shared" ca="1" si="57"/>
        <v>#VALUE!</v>
      </c>
      <c r="Y104" s="56" t="e">
        <f t="shared" ca="1" si="57"/>
        <v>#VALUE!</v>
      </c>
      <c r="Z104" s="56" t="e">
        <f t="shared" ca="1" si="57"/>
        <v>#VALUE!</v>
      </c>
      <c r="AA104" s="56" t="e">
        <f t="shared" ca="1" si="57"/>
        <v>#VALUE!</v>
      </c>
      <c r="AB104" s="56" t="e">
        <f t="shared" ca="1" si="57"/>
        <v>#VALUE!</v>
      </c>
      <c r="AC104" s="56" t="e">
        <f t="shared" ca="1" si="57"/>
        <v>#VALUE!</v>
      </c>
      <c r="AD104" s="56" t="e">
        <f t="shared" ca="1" si="57"/>
        <v>#VALUE!</v>
      </c>
      <c r="AE104" s="56" t="e">
        <f t="shared" ca="1" si="57"/>
        <v>#VALUE!</v>
      </c>
      <c r="AF104" s="56" t="e">
        <f t="shared" ca="1" si="57"/>
        <v>#VALUE!</v>
      </c>
      <c r="AG104" s="56" t="e">
        <f t="shared" ca="1" si="57"/>
        <v>#VALUE!</v>
      </c>
      <c r="AH104" s="56" t="e">
        <f t="shared" ca="1" si="57"/>
        <v>#VALUE!</v>
      </c>
      <c r="AI104" s="56" t="e">
        <f t="shared" ca="1" si="57"/>
        <v>#VALUE!</v>
      </c>
      <c r="AJ104" s="56" t="e">
        <f t="shared" ca="1" si="57"/>
        <v>#VALUE!</v>
      </c>
      <c r="AK104" s="56" t="e">
        <f t="shared" ca="1" si="57"/>
        <v>#VALUE!</v>
      </c>
      <c r="AL104" s="56" t="e">
        <f t="shared" ca="1" si="57"/>
        <v>#VALUE!</v>
      </c>
      <c r="AM104" s="56"/>
      <c r="AN104" s="56"/>
      <c r="AO104" s="56"/>
      <c r="AP104" s="56"/>
      <c r="AQ104" s="56"/>
    </row>
    <row r="105" spans="1:43" ht="18" x14ac:dyDescent="0.35">
      <c r="A105" s="379" t="s">
        <v>670</v>
      </c>
      <c r="B105" s="25" t="s">
        <v>347</v>
      </c>
      <c r="C105" s="63" t="s">
        <v>289</v>
      </c>
      <c r="D105" s="25" t="s">
        <v>153</v>
      </c>
      <c r="E105" s="46" t="str">
        <f t="shared" si="2"/>
        <v>Non-dairy cattle (calves)</v>
      </c>
      <c r="F105" s="25" t="s">
        <v>122</v>
      </c>
      <c r="G105" s="223" t="s">
        <v>671</v>
      </c>
      <c r="H105" s="56" t="e">
        <f ca="1">H67+H70</f>
        <v>#VALUE!</v>
      </c>
      <c r="I105" s="56" t="e">
        <f t="shared" ca="1" si="57"/>
        <v>#VALUE!</v>
      </c>
      <c r="J105" s="56" t="e">
        <f t="shared" ca="1" si="57"/>
        <v>#VALUE!</v>
      </c>
      <c r="K105" s="56" t="e">
        <f t="shared" ca="1" si="57"/>
        <v>#VALUE!</v>
      </c>
      <c r="L105" s="56" t="e">
        <f t="shared" ca="1" si="57"/>
        <v>#VALUE!</v>
      </c>
      <c r="M105" s="56" t="e">
        <f t="shared" ca="1" si="57"/>
        <v>#VALUE!</v>
      </c>
      <c r="N105" s="56" t="e">
        <f t="shared" ca="1" si="57"/>
        <v>#VALUE!</v>
      </c>
      <c r="O105" s="56" t="e">
        <f t="shared" ca="1" si="57"/>
        <v>#VALUE!</v>
      </c>
      <c r="P105" s="56" t="e">
        <f t="shared" ca="1" si="57"/>
        <v>#VALUE!</v>
      </c>
      <c r="Q105" s="56" t="e">
        <f t="shared" ca="1" si="57"/>
        <v>#VALUE!</v>
      </c>
      <c r="R105" s="56" t="e">
        <f t="shared" ca="1" si="57"/>
        <v>#VALUE!</v>
      </c>
      <c r="S105" s="56" t="e">
        <f t="shared" ca="1" si="57"/>
        <v>#VALUE!</v>
      </c>
      <c r="T105" s="56" t="e">
        <f t="shared" ca="1" si="57"/>
        <v>#VALUE!</v>
      </c>
      <c r="U105" s="56" t="e">
        <f t="shared" ca="1" si="57"/>
        <v>#VALUE!</v>
      </c>
      <c r="V105" s="56" t="e">
        <f t="shared" ca="1" si="57"/>
        <v>#VALUE!</v>
      </c>
      <c r="W105" s="56" t="e">
        <f t="shared" ca="1" si="57"/>
        <v>#VALUE!</v>
      </c>
      <c r="X105" s="56" t="e">
        <f t="shared" ca="1" si="57"/>
        <v>#VALUE!</v>
      </c>
      <c r="Y105" s="56" t="e">
        <f t="shared" ca="1" si="57"/>
        <v>#VALUE!</v>
      </c>
      <c r="Z105" s="56" t="e">
        <f t="shared" ca="1" si="57"/>
        <v>#VALUE!</v>
      </c>
      <c r="AA105" s="56" t="e">
        <f t="shared" ca="1" si="57"/>
        <v>#VALUE!</v>
      </c>
      <c r="AB105" s="56" t="e">
        <f t="shared" ca="1" si="57"/>
        <v>#VALUE!</v>
      </c>
      <c r="AC105" s="56" t="e">
        <f t="shared" ca="1" si="57"/>
        <v>#VALUE!</v>
      </c>
      <c r="AD105" s="56" t="e">
        <f t="shared" ca="1" si="57"/>
        <v>#VALUE!</v>
      </c>
      <c r="AE105" s="56" t="e">
        <f t="shared" ca="1" si="57"/>
        <v>#VALUE!</v>
      </c>
      <c r="AF105" s="56" t="e">
        <f t="shared" ca="1" si="57"/>
        <v>#VALUE!</v>
      </c>
      <c r="AG105" s="56" t="e">
        <f t="shared" ca="1" si="57"/>
        <v>#VALUE!</v>
      </c>
      <c r="AH105" s="56" t="e">
        <f t="shared" ca="1" si="57"/>
        <v>#VALUE!</v>
      </c>
      <c r="AI105" s="56" t="e">
        <f t="shared" ca="1" si="57"/>
        <v>#VALUE!</v>
      </c>
      <c r="AJ105" s="56" t="e">
        <f t="shared" ca="1" si="57"/>
        <v>#VALUE!</v>
      </c>
      <c r="AK105" s="56" t="e">
        <f t="shared" ca="1" si="57"/>
        <v>#VALUE!</v>
      </c>
      <c r="AL105" s="56" t="e">
        <f t="shared" ca="1" si="57"/>
        <v>#VALUE!</v>
      </c>
      <c r="AM105" s="56"/>
      <c r="AN105" s="56"/>
      <c r="AO105" s="56"/>
      <c r="AP105" s="56"/>
      <c r="AQ105" s="56"/>
    </row>
    <row r="106" spans="1:43" x14ac:dyDescent="0.25">
      <c r="A106" s="66" t="str">
        <f t="shared" ref="A106" si="58">C106&amp;"_"&amp;E106</f>
        <v>fmin_biogas_Non-dairy cattle (calves)</v>
      </c>
      <c r="B106" s="25" t="s">
        <v>523</v>
      </c>
      <c r="C106" s="42" t="s">
        <v>522</v>
      </c>
      <c r="D106" s="77" t="str">
        <f ca="1">VLOOKUP(A106,Parameters,4,0)</f>
        <v>N</v>
      </c>
      <c r="E106" s="46" t="str">
        <f t="shared" si="2"/>
        <v>Non-dairy cattle (calves)</v>
      </c>
      <c r="F106" s="77" t="str">
        <f t="shared" ref="F106" ca="1" si="59">VLOOKUP(A106,Parameters,6,0)</f>
        <v>kg N/kg</v>
      </c>
      <c r="G106" s="223"/>
      <c r="H106" s="56">
        <f ca="1">INDEX(Parameters,MATCH($A106,Parameters!$A:$A,0),MATCH(H$3,Parameters!$8:$8,0))</f>
        <v>0.32</v>
      </c>
      <c r="I106" s="56">
        <f ca="1">INDEX(Parameters,MATCH($A106,Parameters!$A:$A,0),MATCH(I$3,Parameters!$8:$8,0))</f>
        <v>0.32</v>
      </c>
      <c r="J106" s="56">
        <f ca="1">INDEX(Parameters,MATCH($A106,Parameters!$A:$A,0),MATCH(J$3,Parameters!$8:$8,0))</f>
        <v>0.32</v>
      </c>
      <c r="K106" s="56">
        <f ca="1">INDEX(Parameters,MATCH($A106,Parameters!$A:$A,0),MATCH(K$3,Parameters!$8:$8,0))</f>
        <v>0.32</v>
      </c>
      <c r="L106" s="56">
        <f ca="1">INDEX(Parameters,MATCH($A106,Parameters!$A:$A,0),MATCH(L$3,Parameters!$8:$8,0))</f>
        <v>0.32</v>
      </c>
      <c r="M106" s="56">
        <f ca="1">INDEX(Parameters,MATCH($A106,Parameters!$A:$A,0),MATCH(M$3,Parameters!$8:$8,0))</f>
        <v>0.32</v>
      </c>
      <c r="N106" s="56">
        <f ca="1">INDEX(Parameters,MATCH($A106,Parameters!$A:$A,0),MATCH(N$3,Parameters!$8:$8,0))</f>
        <v>0.32</v>
      </c>
      <c r="O106" s="56">
        <f ca="1">INDEX(Parameters,MATCH($A106,Parameters!$A:$A,0),MATCH(O$3,Parameters!$8:$8,0))</f>
        <v>0.32</v>
      </c>
      <c r="P106" s="56">
        <f ca="1">INDEX(Parameters,MATCH($A106,Parameters!$A:$A,0),MATCH(P$3,Parameters!$8:$8,0))</f>
        <v>0.32</v>
      </c>
      <c r="Q106" s="56">
        <f ca="1">INDEX(Parameters,MATCH($A106,Parameters!$A:$A,0),MATCH(Q$3,Parameters!$8:$8,0))</f>
        <v>0.32</v>
      </c>
      <c r="R106" s="56">
        <f ca="1">INDEX(Parameters,MATCH($A106,Parameters!$A:$A,0),MATCH(R$3,Parameters!$8:$8,0))</f>
        <v>0.32</v>
      </c>
      <c r="S106" s="56">
        <f ca="1">INDEX(Parameters,MATCH($A106,Parameters!$A:$A,0),MATCH(S$3,Parameters!$8:$8,0))</f>
        <v>0.32</v>
      </c>
      <c r="T106" s="56">
        <f ca="1">INDEX(Parameters,MATCH($A106,Parameters!$A:$A,0),MATCH(T$3,Parameters!$8:$8,0))</f>
        <v>0.32</v>
      </c>
      <c r="U106" s="56">
        <f ca="1">INDEX(Parameters,MATCH($A106,Parameters!$A:$A,0),MATCH(U$3,Parameters!$8:$8,0))</f>
        <v>0.32</v>
      </c>
      <c r="V106" s="56">
        <f ca="1">INDEX(Parameters,MATCH($A106,Parameters!$A:$A,0),MATCH(V$3,Parameters!$8:$8,0))</f>
        <v>0.32</v>
      </c>
      <c r="W106" s="56">
        <f ca="1">INDEX(Parameters,MATCH($A106,Parameters!$A:$A,0),MATCH(W$3,Parameters!$8:$8,0))</f>
        <v>0.32</v>
      </c>
      <c r="X106" s="56">
        <f ca="1">INDEX(Parameters,MATCH($A106,Parameters!$A:$A,0),MATCH(X$3,Parameters!$8:$8,0))</f>
        <v>0.32</v>
      </c>
      <c r="Y106" s="56">
        <f ca="1">INDEX(Parameters,MATCH($A106,Parameters!$A:$A,0),MATCH(Y$3,Parameters!$8:$8,0))</f>
        <v>0.32</v>
      </c>
      <c r="Z106" s="56">
        <f ca="1">INDEX(Parameters,MATCH($A106,Parameters!$A:$A,0),MATCH(Z$3,Parameters!$8:$8,0))</f>
        <v>0.32</v>
      </c>
      <c r="AA106" s="56">
        <f ca="1">INDEX(Parameters,MATCH($A106,Parameters!$A:$A,0),MATCH(AA$3,Parameters!$8:$8,0))</f>
        <v>0.32</v>
      </c>
      <c r="AB106" s="56">
        <f ca="1">INDEX(Parameters,MATCH($A106,Parameters!$A:$A,0),MATCH(AB$3,Parameters!$8:$8,0))</f>
        <v>0.32</v>
      </c>
      <c r="AC106" s="56">
        <f ca="1">INDEX(Parameters,MATCH($A106,Parameters!$A:$A,0),MATCH(AC$3,Parameters!$8:$8,0))</f>
        <v>0.32</v>
      </c>
      <c r="AD106" s="56">
        <f ca="1">INDEX(Parameters,MATCH($A106,Parameters!$A:$A,0),MATCH(AD$3,Parameters!$8:$8,0))</f>
        <v>0.32</v>
      </c>
      <c r="AE106" s="56">
        <f ca="1">INDEX(Parameters,MATCH($A106,Parameters!$A:$A,0),MATCH(AE$3,Parameters!$8:$8,0))</f>
        <v>0.32</v>
      </c>
      <c r="AF106" s="56">
        <f ca="1">INDEX(Parameters,MATCH($A106,Parameters!$A:$A,0),MATCH(AF$3,Parameters!$8:$8,0))</f>
        <v>0.32</v>
      </c>
      <c r="AG106" s="56">
        <f ca="1">INDEX(Parameters,MATCH($A106,Parameters!$A:$A,0),MATCH(AG$3,Parameters!$8:$8,0))</f>
        <v>0.32</v>
      </c>
      <c r="AH106" s="56">
        <f ca="1">INDEX(Parameters,MATCH($A106,Parameters!$A:$A,0),MATCH(AH$3,Parameters!$8:$8,0))</f>
        <v>0.32</v>
      </c>
      <c r="AI106" s="56">
        <f ca="1">INDEX(Parameters,MATCH($A106,Parameters!$A:$A,0),MATCH(AI$3,Parameters!$8:$8,0))</f>
        <v>0.32</v>
      </c>
      <c r="AJ106" s="56">
        <f ca="1">INDEX(Parameters,MATCH($A106,Parameters!$A:$A,0),MATCH(AJ$3,Parameters!$8:$8,0))</f>
        <v>0.32</v>
      </c>
      <c r="AK106" s="56">
        <f ca="1">INDEX(Parameters,MATCH($A106,Parameters!$A:$A,0),MATCH(AK$3,Parameters!$8:$8,0))</f>
        <v>0.32</v>
      </c>
      <c r="AL106" s="56">
        <f ca="1">INDEX(Parameters,MATCH($A106,Parameters!$A:$A,0),MATCH(AL$3,Parameters!$8:$8,0))</f>
        <v>0.32</v>
      </c>
      <c r="AM106" s="56"/>
      <c r="AN106" s="56"/>
      <c r="AO106" s="56"/>
      <c r="AP106" s="56"/>
      <c r="AQ106" s="56"/>
    </row>
    <row r="107" spans="1:43" ht="18" x14ac:dyDescent="0.35">
      <c r="A107" s="378" t="s">
        <v>672</v>
      </c>
      <c r="B107" s="25" t="s">
        <v>347</v>
      </c>
      <c r="C107" s="63" t="s">
        <v>511</v>
      </c>
      <c r="D107" s="25" t="s">
        <v>153</v>
      </c>
      <c r="E107" s="46" t="str">
        <f t="shared" si="2"/>
        <v>Non-dairy cattle (calves)</v>
      </c>
      <c r="F107" s="25" t="s">
        <v>318</v>
      </c>
      <c r="G107" s="223" t="s">
        <v>673</v>
      </c>
      <c r="H107" s="56" t="e">
        <f ca="1">H104+(H106*(H105-H104))-(H103*Parameters!K$18)</f>
        <v>#VALUE!</v>
      </c>
      <c r="I107" s="56" t="e">
        <f ca="1">I104+(I106*(I105-I104))-(I103*Parameters!L$18)</f>
        <v>#VALUE!</v>
      </c>
      <c r="J107" s="56" t="e">
        <f ca="1">J104+(J106*(J105-J104))-(J103*Parameters!M$18)</f>
        <v>#VALUE!</v>
      </c>
      <c r="K107" s="56" t="e">
        <f ca="1">K104+(K106*(K105-K104))-(K103*Parameters!N$18)</f>
        <v>#VALUE!</v>
      </c>
      <c r="L107" s="56" t="e">
        <f ca="1">L104+(L106*(L105-L104))-(L103*Parameters!O$18)</f>
        <v>#VALUE!</v>
      </c>
      <c r="M107" s="56" t="e">
        <f ca="1">M104+(M106*(M105-M104))-(M103*Parameters!P$18)</f>
        <v>#VALUE!</v>
      </c>
      <c r="N107" s="56" t="e">
        <f ca="1">N104+(N106*(N105-N104))-(N103*Parameters!Q$18)</f>
        <v>#VALUE!</v>
      </c>
      <c r="O107" s="56" t="e">
        <f ca="1">O104+(O106*(O105-O104))-(O103*Parameters!R$18)</f>
        <v>#VALUE!</v>
      </c>
      <c r="P107" s="56" t="e">
        <f ca="1">P104+(P106*(P105-P104))-(P103*Parameters!S$18)</f>
        <v>#VALUE!</v>
      </c>
      <c r="Q107" s="56" t="e">
        <f ca="1">Q104+(Q106*(Q105-Q104))-(Q103*Parameters!T$18)</f>
        <v>#VALUE!</v>
      </c>
      <c r="R107" s="56" t="e">
        <f ca="1">R104+(R106*(R105-R104))-(R103*Parameters!U$18)</f>
        <v>#VALUE!</v>
      </c>
      <c r="S107" s="56" t="e">
        <f ca="1">S104+(S106*(S105-S104))-(S103*Parameters!V$18)</f>
        <v>#VALUE!</v>
      </c>
      <c r="T107" s="56" t="e">
        <f ca="1">T104+(T106*(T105-T104))-(T103*Parameters!W$18)</f>
        <v>#VALUE!</v>
      </c>
      <c r="U107" s="56" t="e">
        <f ca="1">U104+(U106*(U105-U104))-(U103*Parameters!X$18)</f>
        <v>#VALUE!</v>
      </c>
      <c r="V107" s="56" t="e">
        <f ca="1">V104+(V106*(V105-V104))-(V103*Parameters!Y$18)</f>
        <v>#VALUE!</v>
      </c>
      <c r="W107" s="56" t="e">
        <f ca="1">W104+(W106*(W105-W104))-(W103*Parameters!Z$18)</f>
        <v>#VALUE!</v>
      </c>
      <c r="X107" s="56" t="e">
        <f ca="1">X104+(X106*(X105-X104))-(X103*Parameters!AA$18)</f>
        <v>#VALUE!</v>
      </c>
      <c r="Y107" s="56" t="e">
        <f ca="1">Y104+(Y106*(Y105-Y104))-(Y103*Parameters!AB$18)</f>
        <v>#VALUE!</v>
      </c>
      <c r="Z107" s="56" t="e">
        <f ca="1">Z104+(Z106*(Z105-Z104))-(Z103*Parameters!AC$18)</f>
        <v>#VALUE!</v>
      </c>
      <c r="AA107" s="56" t="e">
        <f ca="1">AA104+(AA106*(AA105-AA104))-(AA103*Parameters!AD$18)</f>
        <v>#VALUE!</v>
      </c>
      <c r="AB107" s="56" t="e">
        <f ca="1">AB104+(AB106*(AB105-AB104))-(AB103*Parameters!AE$18)</f>
        <v>#VALUE!</v>
      </c>
      <c r="AC107" s="56" t="e">
        <f ca="1">AC104+(AC106*(AC105-AC104))-(AC103*Parameters!AF$18)</f>
        <v>#VALUE!</v>
      </c>
      <c r="AD107" s="56" t="e">
        <f ca="1">AD104+(AD106*(AD105-AD104))-(AD103*Parameters!AG$18)</f>
        <v>#VALUE!</v>
      </c>
      <c r="AE107" s="56" t="e">
        <f ca="1">AE104+(AE106*(AE105-AE104))-(AE103*Parameters!AH$18)</f>
        <v>#VALUE!</v>
      </c>
      <c r="AF107" s="56" t="e">
        <f ca="1">AF104+(AF106*(AF105-AF104))-(AF103*Parameters!AI$18)</f>
        <v>#VALUE!</v>
      </c>
      <c r="AG107" s="56" t="e">
        <f ca="1">AG104+(AG106*(AG105-AG104))-(AG103*Parameters!AJ$18)</f>
        <v>#VALUE!</v>
      </c>
      <c r="AH107" s="56" t="e">
        <f ca="1">AH104+(AH106*(AH105-AH104))-(AH103*Parameters!AK$18)</f>
        <v>#VALUE!</v>
      </c>
      <c r="AI107" s="56" t="e">
        <f ca="1">AI104+(AI106*(AI105-AI104))-(AI103*Parameters!AL$18)</f>
        <v>#VALUE!</v>
      </c>
      <c r="AJ107" s="56" t="e">
        <f ca="1">AJ104+(AJ106*(AJ105-AJ104))-(AJ103*Parameters!AM$18)</f>
        <v>#VALUE!</v>
      </c>
      <c r="AK107" s="56" t="e">
        <f ca="1">AK104+(AK106*(AK105-AK104))-(AK103*Parameters!AN$18)</f>
        <v>#VALUE!</v>
      </c>
      <c r="AL107" s="56" t="e">
        <f ca="1">AL104+(AL106*(AL105-AL104))-(AL103*Parameters!AO$18)</f>
        <v>#VALUE!</v>
      </c>
      <c r="AM107" s="56"/>
      <c r="AN107" s="56"/>
      <c r="AO107" s="56"/>
      <c r="AP107" s="56"/>
      <c r="AQ107" s="56"/>
    </row>
    <row r="108" spans="1:43" ht="18" x14ac:dyDescent="0.35">
      <c r="A108" s="378" t="s">
        <v>674</v>
      </c>
      <c r="B108" s="25" t="s">
        <v>347</v>
      </c>
      <c r="C108" s="86" t="s">
        <v>512</v>
      </c>
      <c r="D108" s="53" t="s">
        <v>153</v>
      </c>
      <c r="E108" s="54" t="str">
        <f t="shared" si="2"/>
        <v>Non-dairy cattle (calves)</v>
      </c>
      <c r="F108" s="53" t="s">
        <v>703</v>
      </c>
      <c r="G108" s="223" t="s">
        <v>704</v>
      </c>
      <c r="H108" s="70" t="e">
        <f ca="1">H105-(H103*Parameters!K$18)</f>
        <v>#VALUE!</v>
      </c>
      <c r="I108" s="70" t="e">
        <f ca="1">I105-(I103*Parameters!L$18)</f>
        <v>#VALUE!</v>
      </c>
      <c r="J108" s="70" t="e">
        <f ca="1">J105-(J103*Parameters!M$18)</f>
        <v>#VALUE!</v>
      </c>
      <c r="K108" s="70" t="e">
        <f ca="1">K105-(K103*Parameters!N$18)</f>
        <v>#VALUE!</v>
      </c>
      <c r="L108" s="70" t="e">
        <f ca="1">L105-(L103*Parameters!O$18)</f>
        <v>#VALUE!</v>
      </c>
      <c r="M108" s="70" t="e">
        <f ca="1">M105-(M103*Parameters!P$18)</f>
        <v>#VALUE!</v>
      </c>
      <c r="N108" s="70" t="e">
        <f ca="1">N105-(N103*Parameters!Q$18)</f>
        <v>#VALUE!</v>
      </c>
      <c r="O108" s="70" t="e">
        <f ca="1">O105-(O103*Parameters!R$18)</f>
        <v>#VALUE!</v>
      </c>
      <c r="P108" s="70" t="e">
        <f ca="1">P105-(P103*Parameters!S$18)</f>
        <v>#VALUE!</v>
      </c>
      <c r="Q108" s="70" t="e">
        <f ca="1">Q105-(Q103*Parameters!T$18)</f>
        <v>#VALUE!</v>
      </c>
      <c r="R108" s="70" t="e">
        <f ca="1">R105-(R103*Parameters!U$18)</f>
        <v>#VALUE!</v>
      </c>
      <c r="S108" s="70" t="e">
        <f ca="1">S105-(S103*Parameters!V$18)</f>
        <v>#VALUE!</v>
      </c>
      <c r="T108" s="70" t="e">
        <f ca="1">T105-(T103*Parameters!W$18)</f>
        <v>#VALUE!</v>
      </c>
      <c r="U108" s="70" t="e">
        <f ca="1">U105-(U103*Parameters!X$18)</f>
        <v>#VALUE!</v>
      </c>
      <c r="V108" s="70" t="e">
        <f ca="1">V105-(V103*Parameters!Y$18)</f>
        <v>#VALUE!</v>
      </c>
      <c r="W108" s="70" t="e">
        <f ca="1">W105-(W103*Parameters!Z$18)</f>
        <v>#VALUE!</v>
      </c>
      <c r="X108" s="70" t="e">
        <f ca="1">X105-(X103*Parameters!AA$18)</f>
        <v>#VALUE!</v>
      </c>
      <c r="Y108" s="70" t="e">
        <f ca="1">Y105-(Y103*Parameters!AB$18)</f>
        <v>#VALUE!</v>
      </c>
      <c r="Z108" s="70" t="e">
        <f ca="1">Z105-(Z103*Parameters!AC$18)</f>
        <v>#VALUE!</v>
      </c>
      <c r="AA108" s="70" t="e">
        <f ca="1">AA105-(AA103*Parameters!AD$18)</f>
        <v>#VALUE!</v>
      </c>
      <c r="AB108" s="70" t="e">
        <f ca="1">AB105-(AB103*Parameters!AE$18)</f>
        <v>#VALUE!</v>
      </c>
      <c r="AC108" s="70" t="e">
        <f ca="1">AC105-(AC103*Parameters!AF$18)</f>
        <v>#VALUE!</v>
      </c>
      <c r="AD108" s="70" t="e">
        <f ca="1">AD105-(AD103*Parameters!AG$18)</f>
        <v>#VALUE!</v>
      </c>
      <c r="AE108" s="70" t="e">
        <f ca="1">AE105-(AE103*Parameters!AH$18)</f>
        <v>#VALUE!</v>
      </c>
      <c r="AF108" s="70" t="e">
        <f ca="1">AF105-(AF103*Parameters!AI$18)</f>
        <v>#VALUE!</v>
      </c>
      <c r="AG108" s="70" t="e">
        <f ca="1">AG105-(AG103*Parameters!AJ$18)</f>
        <v>#VALUE!</v>
      </c>
      <c r="AH108" s="70" t="e">
        <f ca="1">AH105-(AH103*Parameters!AK$18)</f>
        <v>#VALUE!</v>
      </c>
      <c r="AI108" s="70" t="e">
        <f ca="1">AI105-(AI103*Parameters!AL$18)</f>
        <v>#VALUE!</v>
      </c>
      <c r="AJ108" s="70" t="e">
        <f ca="1">AJ105-(AJ103*Parameters!AM$18)</f>
        <v>#VALUE!</v>
      </c>
      <c r="AK108" s="70" t="e">
        <f ca="1">AK105-(AK103*Parameters!AN$18)</f>
        <v>#VALUE!</v>
      </c>
      <c r="AL108" s="70" t="e">
        <f ca="1">AL105-(AL103*Parameters!AO$18)</f>
        <v>#VALUE!</v>
      </c>
      <c r="AM108" s="70"/>
      <c r="AN108" s="70"/>
      <c r="AO108" s="70"/>
      <c r="AP108" s="70"/>
      <c r="AQ108" s="70"/>
    </row>
    <row r="109" spans="1:43" ht="15.75" x14ac:dyDescent="0.25">
      <c r="A109" s="65" t="s">
        <v>68</v>
      </c>
      <c r="B109" s="145" t="s">
        <v>219</v>
      </c>
      <c r="C109" s="32"/>
      <c r="D109" s="145"/>
      <c r="E109" s="32"/>
      <c r="F109" s="32"/>
      <c r="G109" s="182"/>
      <c r="H109" s="158"/>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K109" s="158"/>
      <c r="AL109" s="158"/>
      <c r="AM109" s="158"/>
      <c r="AN109" s="158"/>
      <c r="AO109" s="158"/>
      <c r="AP109" s="158"/>
      <c r="AQ109" s="158"/>
    </row>
    <row r="110" spans="1:43" ht="18" x14ac:dyDescent="0.35">
      <c r="A110" s="382" t="s">
        <v>664</v>
      </c>
      <c r="B110" s="25" t="s">
        <v>165</v>
      </c>
      <c r="C110" s="63" t="s">
        <v>220</v>
      </c>
      <c r="D110" s="25" t="s">
        <v>153</v>
      </c>
      <c r="E110" s="46" t="str">
        <f t="shared" si="2"/>
        <v>Non-dairy cattle (calves)</v>
      </c>
      <c r="F110" s="25" t="s">
        <v>122</v>
      </c>
      <c r="G110" s="358"/>
      <c r="H110" s="56" t="e">
        <f ca="1">(H72+H78+H107)-SUM(H91:H94)</f>
        <v>#VALUE!</v>
      </c>
      <c r="I110" s="56" t="e">
        <f t="shared" ref="I110:AL110" ca="1" si="60">(I72+I78+I107)-SUM(I91:I94)</f>
        <v>#VALUE!</v>
      </c>
      <c r="J110" s="56" t="e">
        <f t="shared" ca="1" si="60"/>
        <v>#VALUE!</v>
      </c>
      <c r="K110" s="56" t="e">
        <f t="shared" ca="1" si="60"/>
        <v>#VALUE!</v>
      </c>
      <c r="L110" s="56" t="e">
        <f t="shared" ca="1" si="60"/>
        <v>#VALUE!</v>
      </c>
      <c r="M110" s="56" t="e">
        <f t="shared" ca="1" si="60"/>
        <v>#VALUE!</v>
      </c>
      <c r="N110" s="56" t="e">
        <f t="shared" ca="1" si="60"/>
        <v>#VALUE!</v>
      </c>
      <c r="O110" s="56" t="e">
        <f t="shared" ca="1" si="60"/>
        <v>#VALUE!</v>
      </c>
      <c r="P110" s="56" t="e">
        <f t="shared" ca="1" si="60"/>
        <v>#VALUE!</v>
      </c>
      <c r="Q110" s="56" t="e">
        <f t="shared" ca="1" si="60"/>
        <v>#VALUE!</v>
      </c>
      <c r="R110" s="56" t="e">
        <f t="shared" ca="1" si="60"/>
        <v>#VALUE!</v>
      </c>
      <c r="S110" s="56" t="e">
        <f t="shared" ca="1" si="60"/>
        <v>#VALUE!</v>
      </c>
      <c r="T110" s="56" t="e">
        <f t="shared" ca="1" si="60"/>
        <v>#VALUE!</v>
      </c>
      <c r="U110" s="56" t="e">
        <f t="shared" ca="1" si="60"/>
        <v>#VALUE!</v>
      </c>
      <c r="V110" s="56" t="e">
        <f t="shared" ca="1" si="60"/>
        <v>#VALUE!</v>
      </c>
      <c r="W110" s="56" t="e">
        <f t="shared" ca="1" si="60"/>
        <v>#VALUE!</v>
      </c>
      <c r="X110" s="56" t="e">
        <f t="shared" ca="1" si="60"/>
        <v>#VALUE!</v>
      </c>
      <c r="Y110" s="56" t="e">
        <f t="shared" ca="1" si="60"/>
        <v>#VALUE!</v>
      </c>
      <c r="Z110" s="56" t="e">
        <f t="shared" ca="1" si="60"/>
        <v>#VALUE!</v>
      </c>
      <c r="AA110" s="56" t="e">
        <f t="shared" ca="1" si="60"/>
        <v>#VALUE!</v>
      </c>
      <c r="AB110" s="56" t="e">
        <f t="shared" ca="1" si="60"/>
        <v>#VALUE!</v>
      </c>
      <c r="AC110" s="56" t="e">
        <f t="shared" ca="1" si="60"/>
        <v>#VALUE!</v>
      </c>
      <c r="AD110" s="56" t="e">
        <f t="shared" ca="1" si="60"/>
        <v>#VALUE!</v>
      </c>
      <c r="AE110" s="56" t="e">
        <f t="shared" ca="1" si="60"/>
        <v>#VALUE!</v>
      </c>
      <c r="AF110" s="56" t="e">
        <f t="shared" ca="1" si="60"/>
        <v>#VALUE!</v>
      </c>
      <c r="AG110" s="56" t="e">
        <f t="shared" ca="1" si="60"/>
        <v>#VALUE!</v>
      </c>
      <c r="AH110" s="56" t="e">
        <f t="shared" ca="1" si="60"/>
        <v>#VALUE!</v>
      </c>
      <c r="AI110" s="56" t="e">
        <f t="shared" ca="1" si="60"/>
        <v>#VALUE!</v>
      </c>
      <c r="AJ110" s="56" t="e">
        <f t="shared" ca="1" si="60"/>
        <v>#VALUE!</v>
      </c>
      <c r="AK110" s="56" t="e">
        <f t="shared" ca="1" si="60"/>
        <v>#VALUE!</v>
      </c>
      <c r="AL110" s="56" t="e">
        <f t="shared" ca="1" si="60"/>
        <v>#VALUE!</v>
      </c>
      <c r="AM110" s="56"/>
      <c r="AN110" s="56"/>
      <c r="AO110" s="56"/>
      <c r="AP110" s="56"/>
      <c r="AQ110" s="56"/>
    </row>
    <row r="111" spans="1:43" ht="18" x14ac:dyDescent="0.35">
      <c r="A111" s="382" t="s">
        <v>665</v>
      </c>
      <c r="B111" s="25" t="s">
        <v>165</v>
      </c>
      <c r="C111" s="63" t="s">
        <v>221</v>
      </c>
      <c r="D111" s="25" t="s">
        <v>153</v>
      </c>
      <c r="E111" s="46" t="str">
        <f t="shared" ref="E111:E113" si="61">$A$1</f>
        <v>Non-dairy cattle (calves)</v>
      </c>
      <c r="F111" s="25" t="s">
        <v>122</v>
      </c>
      <c r="G111" s="358"/>
      <c r="H111" s="56" t="e">
        <f ca="1">(H73+H61+H108)-SUM(H91:H94)</f>
        <v>#VALUE!</v>
      </c>
      <c r="I111" s="56" t="e">
        <f t="shared" ref="I111:AL111" ca="1" si="62">(I73+I61+I108)-SUM(I91:I94)</f>
        <v>#VALUE!</v>
      </c>
      <c r="J111" s="56" t="e">
        <f t="shared" ca="1" si="62"/>
        <v>#VALUE!</v>
      </c>
      <c r="K111" s="56" t="e">
        <f t="shared" ca="1" si="62"/>
        <v>#VALUE!</v>
      </c>
      <c r="L111" s="56" t="e">
        <f t="shared" ca="1" si="62"/>
        <v>#VALUE!</v>
      </c>
      <c r="M111" s="56" t="e">
        <f t="shared" ca="1" si="62"/>
        <v>#VALUE!</v>
      </c>
      <c r="N111" s="56" t="e">
        <f t="shared" ca="1" si="62"/>
        <v>#VALUE!</v>
      </c>
      <c r="O111" s="56" t="e">
        <f t="shared" ca="1" si="62"/>
        <v>#VALUE!</v>
      </c>
      <c r="P111" s="56" t="e">
        <f t="shared" ca="1" si="62"/>
        <v>#VALUE!</v>
      </c>
      <c r="Q111" s="56" t="e">
        <f t="shared" ca="1" si="62"/>
        <v>#VALUE!</v>
      </c>
      <c r="R111" s="56" t="e">
        <f t="shared" ca="1" si="62"/>
        <v>#VALUE!</v>
      </c>
      <c r="S111" s="56" t="e">
        <f t="shared" ca="1" si="62"/>
        <v>#VALUE!</v>
      </c>
      <c r="T111" s="56" t="e">
        <f t="shared" ca="1" si="62"/>
        <v>#VALUE!</v>
      </c>
      <c r="U111" s="56" t="e">
        <f t="shared" ca="1" si="62"/>
        <v>#VALUE!</v>
      </c>
      <c r="V111" s="56" t="e">
        <f t="shared" ca="1" si="62"/>
        <v>#VALUE!</v>
      </c>
      <c r="W111" s="56" t="e">
        <f t="shared" ca="1" si="62"/>
        <v>#VALUE!</v>
      </c>
      <c r="X111" s="56" t="e">
        <f t="shared" ca="1" si="62"/>
        <v>#VALUE!</v>
      </c>
      <c r="Y111" s="56" t="e">
        <f t="shared" ca="1" si="62"/>
        <v>#VALUE!</v>
      </c>
      <c r="Z111" s="56" t="e">
        <f t="shared" ca="1" si="62"/>
        <v>#VALUE!</v>
      </c>
      <c r="AA111" s="56" t="e">
        <f t="shared" ca="1" si="62"/>
        <v>#VALUE!</v>
      </c>
      <c r="AB111" s="56" t="e">
        <f t="shared" ca="1" si="62"/>
        <v>#VALUE!</v>
      </c>
      <c r="AC111" s="56" t="e">
        <f t="shared" ca="1" si="62"/>
        <v>#VALUE!</v>
      </c>
      <c r="AD111" s="56" t="e">
        <f t="shared" ca="1" si="62"/>
        <v>#VALUE!</v>
      </c>
      <c r="AE111" s="56" t="e">
        <f t="shared" ca="1" si="62"/>
        <v>#VALUE!</v>
      </c>
      <c r="AF111" s="56" t="e">
        <f t="shared" ca="1" si="62"/>
        <v>#VALUE!</v>
      </c>
      <c r="AG111" s="56" t="e">
        <f t="shared" ca="1" si="62"/>
        <v>#VALUE!</v>
      </c>
      <c r="AH111" s="56" t="e">
        <f t="shared" ca="1" si="62"/>
        <v>#VALUE!</v>
      </c>
      <c r="AI111" s="56" t="e">
        <f t="shared" ca="1" si="62"/>
        <v>#VALUE!</v>
      </c>
      <c r="AJ111" s="56" t="e">
        <f t="shared" ca="1" si="62"/>
        <v>#VALUE!</v>
      </c>
      <c r="AK111" s="56" t="e">
        <f t="shared" ca="1" si="62"/>
        <v>#VALUE!</v>
      </c>
      <c r="AL111" s="56" t="e">
        <f t="shared" ca="1" si="62"/>
        <v>#VALUE!</v>
      </c>
      <c r="AM111" s="56"/>
      <c r="AN111" s="56"/>
      <c r="AO111" s="56"/>
      <c r="AP111" s="56"/>
      <c r="AQ111" s="56"/>
    </row>
    <row r="112" spans="1:43" ht="18" x14ac:dyDescent="0.35">
      <c r="A112" s="89" t="s">
        <v>666</v>
      </c>
      <c r="B112" s="25" t="s">
        <v>165</v>
      </c>
      <c r="C112" s="63" t="s">
        <v>222</v>
      </c>
      <c r="D112" s="25" t="s">
        <v>153</v>
      </c>
      <c r="E112" s="46" t="str">
        <f t="shared" si="61"/>
        <v>Non-dairy cattle (calves)</v>
      </c>
      <c r="F112" s="25" t="s">
        <v>122</v>
      </c>
      <c r="G112" s="381"/>
      <c r="H112" s="56" t="e">
        <f ca="1">(H62+H74)-SUM(H95:H98)</f>
        <v>#VALUE!</v>
      </c>
      <c r="I112" s="56" t="e">
        <f t="shared" ref="I112:AL112" ca="1" si="63">(I62+I74)-SUM(I95:I98)</f>
        <v>#VALUE!</v>
      </c>
      <c r="J112" s="56" t="e">
        <f t="shared" ca="1" si="63"/>
        <v>#VALUE!</v>
      </c>
      <c r="K112" s="56" t="e">
        <f t="shared" ca="1" si="63"/>
        <v>#VALUE!</v>
      </c>
      <c r="L112" s="56" t="e">
        <f t="shared" ca="1" si="63"/>
        <v>#VALUE!</v>
      </c>
      <c r="M112" s="56" t="e">
        <f t="shared" ca="1" si="63"/>
        <v>#VALUE!</v>
      </c>
      <c r="N112" s="56" t="e">
        <f t="shared" ca="1" si="63"/>
        <v>#VALUE!</v>
      </c>
      <c r="O112" s="56" t="e">
        <f t="shared" ca="1" si="63"/>
        <v>#VALUE!</v>
      </c>
      <c r="P112" s="56" t="e">
        <f t="shared" ca="1" si="63"/>
        <v>#VALUE!</v>
      </c>
      <c r="Q112" s="56" t="e">
        <f t="shared" ca="1" si="63"/>
        <v>#VALUE!</v>
      </c>
      <c r="R112" s="56" t="e">
        <f t="shared" ca="1" si="63"/>
        <v>#VALUE!</v>
      </c>
      <c r="S112" s="56" t="e">
        <f t="shared" ca="1" si="63"/>
        <v>#VALUE!</v>
      </c>
      <c r="T112" s="56" t="e">
        <f t="shared" ca="1" si="63"/>
        <v>#VALUE!</v>
      </c>
      <c r="U112" s="56" t="e">
        <f t="shared" ca="1" si="63"/>
        <v>#VALUE!</v>
      </c>
      <c r="V112" s="56" t="e">
        <f t="shared" ca="1" si="63"/>
        <v>#VALUE!</v>
      </c>
      <c r="W112" s="56" t="e">
        <f t="shared" ca="1" si="63"/>
        <v>#VALUE!</v>
      </c>
      <c r="X112" s="56" t="e">
        <f t="shared" ca="1" si="63"/>
        <v>#VALUE!</v>
      </c>
      <c r="Y112" s="56" t="e">
        <f t="shared" ca="1" si="63"/>
        <v>#VALUE!</v>
      </c>
      <c r="Z112" s="56" t="e">
        <f t="shared" ca="1" si="63"/>
        <v>#VALUE!</v>
      </c>
      <c r="AA112" s="56" t="e">
        <f t="shared" ca="1" si="63"/>
        <v>#VALUE!</v>
      </c>
      <c r="AB112" s="56" t="e">
        <f t="shared" ca="1" si="63"/>
        <v>#VALUE!</v>
      </c>
      <c r="AC112" s="56" t="e">
        <f t="shared" ca="1" si="63"/>
        <v>#VALUE!</v>
      </c>
      <c r="AD112" s="56" t="e">
        <f t="shared" ca="1" si="63"/>
        <v>#VALUE!</v>
      </c>
      <c r="AE112" s="56" t="e">
        <f t="shared" ca="1" si="63"/>
        <v>#VALUE!</v>
      </c>
      <c r="AF112" s="56" t="e">
        <f t="shared" ca="1" si="63"/>
        <v>#VALUE!</v>
      </c>
      <c r="AG112" s="56" t="e">
        <f t="shared" ca="1" si="63"/>
        <v>#VALUE!</v>
      </c>
      <c r="AH112" s="56" t="e">
        <f t="shared" ca="1" si="63"/>
        <v>#VALUE!</v>
      </c>
      <c r="AI112" s="56" t="e">
        <f t="shared" ca="1" si="63"/>
        <v>#VALUE!</v>
      </c>
      <c r="AJ112" s="56" t="e">
        <f t="shared" ca="1" si="63"/>
        <v>#VALUE!</v>
      </c>
      <c r="AK112" s="56" t="e">
        <f t="shared" ca="1" si="63"/>
        <v>#VALUE!</v>
      </c>
      <c r="AL112" s="56" t="e">
        <f t="shared" ca="1" si="63"/>
        <v>#VALUE!</v>
      </c>
      <c r="AM112" s="56"/>
      <c r="AN112" s="56"/>
      <c r="AO112" s="56"/>
      <c r="AP112" s="56"/>
      <c r="AQ112" s="56"/>
    </row>
    <row r="113" spans="1:43" ht="18" x14ac:dyDescent="0.35">
      <c r="A113" s="89" t="s">
        <v>667</v>
      </c>
      <c r="B113" s="25" t="s">
        <v>165</v>
      </c>
      <c r="C113" s="63" t="s">
        <v>223</v>
      </c>
      <c r="D113" s="25" t="s">
        <v>153</v>
      </c>
      <c r="E113" s="46" t="str">
        <f t="shared" si="61"/>
        <v>Non-dairy cattle (calves)</v>
      </c>
      <c r="F113" s="25" t="s">
        <v>122</v>
      </c>
      <c r="G113" s="181"/>
      <c r="H113" s="56" t="e">
        <f ca="1">(H63+H75)-SUM(H95:H98)</f>
        <v>#VALUE!</v>
      </c>
      <c r="I113" s="56" t="e">
        <f t="shared" ref="I113:AL113" ca="1" si="64">(I63+I75)-SUM(I95:I98)</f>
        <v>#VALUE!</v>
      </c>
      <c r="J113" s="56" t="e">
        <f t="shared" ca="1" si="64"/>
        <v>#VALUE!</v>
      </c>
      <c r="K113" s="56" t="e">
        <f t="shared" ca="1" si="64"/>
        <v>#VALUE!</v>
      </c>
      <c r="L113" s="56" t="e">
        <f t="shared" ca="1" si="64"/>
        <v>#VALUE!</v>
      </c>
      <c r="M113" s="56" t="e">
        <f t="shared" ca="1" si="64"/>
        <v>#VALUE!</v>
      </c>
      <c r="N113" s="56" t="e">
        <f t="shared" ca="1" si="64"/>
        <v>#VALUE!</v>
      </c>
      <c r="O113" s="56" t="e">
        <f t="shared" ca="1" si="64"/>
        <v>#VALUE!</v>
      </c>
      <c r="P113" s="56" t="e">
        <f t="shared" ca="1" si="64"/>
        <v>#VALUE!</v>
      </c>
      <c r="Q113" s="56" t="e">
        <f t="shared" ca="1" si="64"/>
        <v>#VALUE!</v>
      </c>
      <c r="R113" s="56" t="e">
        <f t="shared" ca="1" si="64"/>
        <v>#VALUE!</v>
      </c>
      <c r="S113" s="56" t="e">
        <f t="shared" ca="1" si="64"/>
        <v>#VALUE!</v>
      </c>
      <c r="T113" s="56" t="e">
        <f t="shared" ca="1" si="64"/>
        <v>#VALUE!</v>
      </c>
      <c r="U113" s="56" t="e">
        <f t="shared" ca="1" si="64"/>
        <v>#VALUE!</v>
      </c>
      <c r="V113" s="56" t="e">
        <f t="shared" ca="1" si="64"/>
        <v>#VALUE!</v>
      </c>
      <c r="W113" s="56" t="e">
        <f t="shared" ca="1" si="64"/>
        <v>#VALUE!</v>
      </c>
      <c r="X113" s="56" t="e">
        <f t="shared" ca="1" si="64"/>
        <v>#VALUE!</v>
      </c>
      <c r="Y113" s="56" t="e">
        <f t="shared" ca="1" si="64"/>
        <v>#VALUE!</v>
      </c>
      <c r="Z113" s="56" t="e">
        <f t="shared" ca="1" si="64"/>
        <v>#VALUE!</v>
      </c>
      <c r="AA113" s="56" t="e">
        <f t="shared" ca="1" si="64"/>
        <v>#VALUE!</v>
      </c>
      <c r="AB113" s="56" t="e">
        <f t="shared" ca="1" si="64"/>
        <v>#VALUE!</v>
      </c>
      <c r="AC113" s="56" t="e">
        <f t="shared" ca="1" si="64"/>
        <v>#VALUE!</v>
      </c>
      <c r="AD113" s="56" t="e">
        <f t="shared" ca="1" si="64"/>
        <v>#VALUE!</v>
      </c>
      <c r="AE113" s="56" t="e">
        <f t="shared" ca="1" si="64"/>
        <v>#VALUE!</v>
      </c>
      <c r="AF113" s="56" t="e">
        <f t="shared" ca="1" si="64"/>
        <v>#VALUE!</v>
      </c>
      <c r="AG113" s="56" t="e">
        <f t="shared" ca="1" si="64"/>
        <v>#VALUE!</v>
      </c>
      <c r="AH113" s="56" t="e">
        <f t="shared" ca="1" si="64"/>
        <v>#VALUE!</v>
      </c>
      <c r="AI113" s="56" t="e">
        <f t="shared" ca="1" si="64"/>
        <v>#VALUE!</v>
      </c>
      <c r="AJ113" s="56" t="e">
        <f t="shared" ca="1" si="64"/>
        <v>#VALUE!</v>
      </c>
      <c r="AK113" s="56" t="e">
        <f t="shared" ca="1" si="64"/>
        <v>#VALUE!</v>
      </c>
      <c r="AL113" s="56" t="e">
        <f t="shared" ca="1" si="64"/>
        <v>#VALUE!</v>
      </c>
      <c r="AM113" s="56"/>
      <c r="AN113" s="56"/>
      <c r="AO113" s="56"/>
      <c r="AP113" s="56"/>
      <c r="AQ113" s="56"/>
    </row>
    <row r="114" spans="1:43" x14ac:dyDescent="0.25">
      <c r="A114" s="105" t="s">
        <v>513</v>
      </c>
      <c r="B114" s="25"/>
      <c r="C114" s="82" t="s">
        <v>405</v>
      </c>
      <c r="D114" s="26" t="s">
        <v>153</v>
      </c>
      <c r="E114" s="108"/>
      <c r="F114" s="26" t="s">
        <v>122</v>
      </c>
      <c r="G114" s="225" t="str">
        <f ca="1">IFERROR(IF(SUM($H114:AQ114)=0,"OK","Error - all years do not = 0"),"Error - check input data")</f>
        <v>Error - check input data</v>
      </c>
      <c r="H114" s="74" t="e">
        <f t="shared" ref="H114:AL114" ca="1" si="65">(H78+ H107 + (((H28+H34)-(H46+H48))*(1-(H58 + H65))))-SUM(H91:H94)-H110</f>
        <v>#VALUE!</v>
      </c>
      <c r="I114" s="74" t="e">
        <f t="shared" ca="1" si="65"/>
        <v>#VALUE!</v>
      </c>
      <c r="J114" s="74" t="e">
        <f t="shared" ca="1" si="65"/>
        <v>#VALUE!</v>
      </c>
      <c r="K114" s="74" t="e">
        <f t="shared" ca="1" si="65"/>
        <v>#VALUE!</v>
      </c>
      <c r="L114" s="74" t="e">
        <f t="shared" ca="1" si="65"/>
        <v>#VALUE!</v>
      </c>
      <c r="M114" s="74" t="e">
        <f t="shared" ca="1" si="65"/>
        <v>#VALUE!</v>
      </c>
      <c r="N114" s="74" t="e">
        <f t="shared" ca="1" si="65"/>
        <v>#VALUE!</v>
      </c>
      <c r="O114" s="74" t="e">
        <f t="shared" ca="1" si="65"/>
        <v>#VALUE!</v>
      </c>
      <c r="P114" s="74" t="e">
        <f t="shared" ca="1" si="65"/>
        <v>#VALUE!</v>
      </c>
      <c r="Q114" s="74" t="e">
        <f t="shared" ca="1" si="65"/>
        <v>#VALUE!</v>
      </c>
      <c r="R114" s="74" t="e">
        <f t="shared" ca="1" si="65"/>
        <v>#VALUE!</v>
      </c>
      <c r="S114" s="74" t="e">
        <f t="shared" ca="1" si="65"/>
        <v>#VALUE!</v>
      </c>
      <c r="T114" s="74" t="e">
        <f t="shared" ca="1" si="65"/>
        <v>#VALUE!</v>
      </c>
      <c r="U114" s="74" t="e">
        <f t="shared" ca="1" si="65"/>
        <v>#VALUE!</v>
      </c>
      <c r="V114" s="74" t="e">
        <f t="shared" ca="1" si="65"/>
        <v>#VALUE!</v>
      </c>
      <c r="W114" s="74" t="e">
        <f t="shared" ca="1" si="65"/>
        <v>#VALUE!</v>
      </c>
      <c r="X114" s="74" t="e">
        <f t="shared" ca="1" si="65"/>
        <v>#VALUE!</v>
      </c>
      <c r="Y114" s="74" t="e">
        <f t="shared" ca="1" si="65"/>
        <v>#VALUE!</v>
      </c>
      <c r="Z114" s="74" t="e">
        <f t="shared" ca="1" si="65"/>
        <v>#VALUE!</v>
      </c>
      <c r="AA114" s="74" t="e">
        <f t="shared" ca="1" si="65"/>
        <v>#VALUE!</v>
      </c>
      <c r="AB114" s="74" t="e">
        <f t="shared" ca="1" si="65"/>
        <v>#VALUE!</v>
      </c>
      <c r="AC114" s="74" t="e">
        <f t="shared" ca="1" si="65"/>
        <v>#VALUE!</v>
      </c>
      <c r="AD114" s="74" t="e">
        <f t="shared" ca="1" si="65"/>
        <v>#VALUE!</v>
      </c>
      <c r="AE114" s="74" t="e">
        <f t="shared" ca="1" si="65"/>
        <v>#VALUE!</v>
      </c>
      <c r="AF114" s="74" t="e">
        <f t="shared" ca="1" si="65"/>
        <v>#VALUE!</v>
      </c>
      <c r="AG114" s="74" t="e">
        <f t="shared" ca="1" si="65"/>
        <v>#VALUE!</v>
      </c>
      <c r="AH114" s="74" t="e">
        <f t="shared" ca="1" si="65"/>
        <v>#VALUE!</v>
      </c>
      <c r="AI114" s="74" t="e">
        <f t="shared" ca="1" si="65"/>
        <v>#VALUE!</v>
      </c>
      <c r="AJ114" s="74" t="e">
        <f t="shared" ca="1" si="65"/>
        <v>#VALUE!</v>
      </c>
      <c r="AK114" s="74" t="e">
        <f t="shared" ca="1" si="65"/>
        <v>#VALUE!</v>
      </c>
      <c r="AL114" s="74" t="e">
        <f t="shared" ca="1" si="65"/>
        <v>#VALUE!</v>
      </c>
      <c r="AM114" s="74"/>
      <c r="AN114" s="74"/>
      <c r="AO114" s="74"/>
      <c r="AP114" s="74"/>
      <c r="AQ114" s="74"/>
    </row>
    <row r="115" spans="1:43" ht="18" x14ac:dyDescent="0.25">
      <c r="A115" s="106" t="s">
        <v>525</v>
      </c>
      <c r="B115" s="25"/>
      <c r="C115" s="82" t="s">
        <v>406</v>
      </c>
      <c r="D115" s="26" t="s">
        <v>153</v>
      </c>
      <c r="E115" s="108"/>
      <c r="F115" s="26" t="s">
        <v>122</v>
      </c>
      <c r="G115" s="225" t="str">
        <f ca="1">IFERROR(IF(ROUND(SUM($H115:AQ115),10)=0,"OK","Error - all years do not = 0"),"Error - check input data")</f>
        <v>Error - check input data</v>
      </c>
      <c r="H115" s="74" t="e">
        <f t="shared" ref="H115:AL115" ca="1" si="66">(((H35-(H50*H53) - H47) * (1-H68)) - SUM(H95:H98)) - H112</f>
        <v>#VALUE!</v>
      </c>
      <c r="I115" s="74" t="e">
        <f t="shared" ca="1" si="66"/>
        <v>#VALUE!</v>
      </c>
      <c r="J115" s="74" t="e">
        <f t="shared" ca="1" si="66"/>
        <v>#VALUE!</v>
      </c>
      <c r="K115" s="74" t="e">
        <f t="shared" ca="1" si="66"/>
        <v>#VALUE!</v>
      </c>
      <c r="L115" s="74" t="e">
        <f t="shared" ca="1" si="66"/>
        <v>#VALUE!</v>
      </c>
      <c r="M115" s="74" t="e">
        <f t="shared" ca="1" si="66"/>
        <v>#VALUE!</v>
      </c>
      <c r="N115" s="74" t="e">
        <f t="shared" ca="1" si="66"/>
        <v>#VALUE!</v>
      </c>
      <c r="O115" s="74" t="e">
        <f t="shared" ca="1" si="66"/>
        <v>#VALUE!</v>
      </c>
      <c r="P115" s="74" t="e">
        <f t="shared" ca="1" si="66"/>
        <v>#VALUE!</v>
      </c>
      <c r="Q115" s="74" t="e">
        <f t="shared" ca="1" si="66"/>
        <v>#VALUE!</v>
      </c>
      <c r="R115" s="74" t="e">
        <f t="shared" ca="1" si="66"/>
        <v>#VALUE!</v>
      </c>
      <c r="S115" s="74" t="e">
        <f t="shared" ca="1" si="66"/>
        <v>#VALUE!</v>
      </c>
      <c r="T115" s="74" t="e">
        <f t="shared" ca="1" si="66"/>
        <v>#VALUE!</v>
      </c>
      <c r="U115" s="74" t="e">
        <f t="shared" ca="1" si="66"/>
        <v>#VALUE!</v>
      </c>
      <c r="V115" s="74" t="e">
        <f t="shared" ca="1" si="66"/>
        <v>#VALUE!</v>
      </c>
      <c r="W115" s="74" t="e">
        <f t="shared" ca="1" si="66"/>
        <v>#VALUE!</v>
      </c>
      <c r="X115" s="74" t="e">
        <f t="shared" ca="1" si="66"/>
        <v>#VALUE!</v>
      </c>
      <c r="Y115" s="74" t="e">
        <f t="shared" ca="1" si="66"/>
        <v>#VALUE!</v>
      </c>
      <c r="Z115" s="74" t="e">
        <f t="shared" ca="1" si="66"/>
        <v>#VALUE!</v>
      </c>
      <c r="AA115" s="74" t="e">
        <f t="shared" ca="1" si="66"/>
        <v>#VALUE!</v>
      </c>
      <c r="AB115" s="74" t="e">
        <f t="shared" ca="1" si="66"/>
        <v>#VALUE!</v>
      </c>
      <c r="AC115" s="74" t="e">
        <f t="shared" ca="1" si="66"/>
        <v>#VALUE!</v>
      </c>
      <c r="AD115" s="74" t="e">
        <f t="shared" ca="1" si="66"/>
        <v>#VALUE!</v>
      </c>
      <c r="AE115" s="74" t="e">
        <f t="shared" ca="1" si="66"/>
        <v>#VALUE!</v>
      </c>
      <c r="AF115" s="74" t="e">
        <f t="shared" ca="1" si="66"/>
        <v>#VALUE!</v>
      </c>
      <c r="AG115" s="74" t="e">
        <f t="shared" ca="1" si="66"/>
        <v>#VALUE!</v>
      </c>
      <c r="AH115" s="74" t="e">
        <f t="shared" ca="1" si="66"/>
        <v>#VALUE!</v>
      </c>
      <c r="AI115" s="74" t="e">
        <f t="shared" ca="1" si="66"/>
        <v>#VALUE!</v>
      </c>
      <c r="AJ115" s="74" t="e">
        <f t="shared" ca="1" si="66"/>
        <v>#VALUE!</v>
      </c>
      <c r="AK115" s="74" t="e">
        <f t="shared" ca="1" si="66"/>
        <v>#VALUE!</v>
      </c>
      <c r="AL115" s="74" t="e">
        <f t="shared" ca="1" si="66"/>
        <v>#VALUE!</v>
      </c>
      <c r="AM115" s="74"/>
      <c r="AN115" s="74"/>
      <c r="AO115" s="74"/>
      <c r="AP115" s="74"/>
      <c r="AQ115" s="74"/>
    </row>
    <row r="116" spans="1:43" ht="15.75" x14ac:dyDescent="0.25">
      <c r="A116" s="65" t="s">
        <v>69</v>
      </c>
      <c r="B116" s="145" t="s">
        <v>514</v>
      </c>
      <c r="C116" s="32"/>
      <c r="D116" s="32"/>
      <c r="E116" s="32"/>
      <c r="F116" s="32"/>
      <c r="G116" s="222"/>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row>
    <row r="117" spans="1:43" x14ac:dyDescent="0.25">
      <c r="A117" s="66" t="str">
        <f t="shared" ref="A117:A118" si="67">C117&amp;"_"&amp;E117</f>
        <v>EF_NH3_applic_slurry_Non-dairy cattle (calves)</v>
      </c>
      <c r="B117" s="25" t="s">
        <v>128</v>
      </c>
      <c r="C117" s="2" t="s">
        <v>322</v>
      </c>
      <c r="D117" s="77" t="str">
        <f ca="1">VLOOKUP(A117,Parameters,4,0)</f>
        <v>NH3-N</v>
      </c>
      <c r="E117" s="46" t="str">
        <f t="shared" ref="E117:E139" si="68">$A$1</f>
        <v>Non-dairy cattle (calves)</v>
      </c>
      <c r="F117" s="77" t="str">
        <f ca="1">VLOOKUP(A117,Parameters,6,0)</f>
        <v>Fraction TAN</v>
      </c>
      <c r="G117" s="175"/>
      <c r="H117" s="56">
        <f ca="1">INDEX(Parameters,MATCH($A117,Parameters!$A:$A,0),MATCH(H$3,Parameters!$8:$8,0))</f>
        <v>0.55000000000000004</v>
      </c>
      <c r="I117" s="56">
        <f ca="1">INDEX(Parameters,MATCH($A117,Parameters!$A:$A,0),MATCH(I$3,Parameters!$8:$8,0))</f>
        <v>0.55000000000000004</v>
      </c>
      <c r="J117" s="56">
        <f ca="1">INDEX(Parameters,MATCH($A117,Parameters!$A:$A,0),MATCH(J$3,Parameters!$8:$8,0))</f>
        <v>0.55000000000000004</v>
      </c>
      <c r="K117" s="56">
        <f ca="1">INDEX(Parameters,MATCH($A117,Parameters!$A:$A,0),MATCH(K$3,Parameters!$8:$8,0))</f>
        <v>0.55000000000000004</v>
      </c>
      <c r="L117" s="56">
        <f ca="1">INDEX(Parameters,MATCH($A117,Parameters!$A:$A,0),MATCH(L$3,Parameters!$8:$8,0))</f>
        <v>0.55000000000000004</v>
      </c>
      <c r="M117" s="56">
        <f ca="1">INDEX(Parameters,MATCH($A117,Parameters!$A:$A,0),MATCH(M$3,Parameters!$8:$8,0))</f>
        <v>0.55000000000000004</v>
      </c>
      <c r="N117" s="56">
        <f ca="1">INDEX(Parameters,MATCH($A117,Parameters!$A:$A,0),MATCH(N$3,Parameters!$8:$8,0))</f>
        <v>0.55000000000000004</v>
      </c>
      <c r="O117" s="56">
        <f ca="1">INDEX(Parameters,MATCH($A117,Parameters!$A:$A,0),MATCH(O$3,Parameters!$8:$8,0))</f>
        <v>0.55000000000000004</v>
      </c>
      <c r="P117" s="56">
        <f ca="1">INDEX(Parameters,MATCH($A117,Parameters!$A:$A,0),MATCH(P$3,Parameters!$8:$8,0))</f>
        <v>0.55000000000000004</v>
      </c>
      <c r="Q117" s="56">
        <f ca="1">INDEX(Parameters,MATCH($A117,Parameters!$A:$A,0),MATCH(Q$3,Parameters!$8:$8,0))</f>
        <v>0.55000000000000004</v>
      </c>
      <c r="R117" s="56">
        <f ca="1">INDEX(Parameters,MATCH($A117,Parameters!$A:$A,0),MATCH(R$3,Parameters!$8:$8,0))</f>
        <v>0.55000000000000004</v>
      </c>
      <c r="S117" s="56">
        <f ca="1">INDEX(Parameters,MATCH($A117,Parameters!$A:$A,0),MATCH(S$3,Parameters!$8:$8,0))</f>
        <v>0.55000000000000004</v>
      </c>
      <c r="T117" s="56">
        <f ca="1">INDEX(Parameters,MATCH($A117,Parameters!$A:$A,0),MATCH(T$3,Parameters!$8:$8,0))</f>
        <v>0.55000000000000004</v>
      </c>
      <c r="U117" s="56">
        <f ca="1">INDEX(Parameters,MATCH($A117,Parameters!$A:$A,0),MATCH(U$3,Parameters!$8:$8,0))</f>
        <v>0.55000000000000004</v>
      </c>
      <c r="V117" s="56">
        <f ca="1">INDEX(Parameters,MATCH($A117,Parameters!$A:$A,0),MATCH(V$3,Parameters!$8:$8,0))</f>
        <v>0.55000000000000004</v>
      </c>
      <c r="W117" s="56">
        <f ca="1">INDEX(Parameters,MATCH($A117,Parameters!$A:$A,0),MATCH(W$3,Parameters!$8:$8,0))</f>
        <v>0.55000000000000004</v>
      </c>
      <c r="X117" s="56">
        <f ca="1">INDEX(Parameters,MATCH($A117,Parameters!$A:$A,0),MATCH(X$3,Parameters!$8:$8,0))</f>
        <v>0.55000000000000004</v>
      </c>
      <c r="Y117" s="56">
        <f ca="1">INDEX(Parameters,MATCH($A117,Parameters!$A:$A,0),MATCH(Y$3,Parameters!$8:$8,0))</f>
        <v>0.55000000000000004</v>
      </c>
      <c r="Z117" s="56">
        <f ca="1">INDEX(Parameters,MATCH($A117,Parameters!$A:$A,0),MATCH(Z$3,Parameters!$8:$8,0))</f>
        <v>0.55000000000000004</v>
      </c>
      <c r="AA117" s="56">
        <f ca="1">INDEX(Parameters,MATCH($A117,Parameters!$A:$A,0),MATCH(AA$3,Parameters!$8:$8,0))</f>
        <v>0.55000000000000004</v>
      </c>
      <c r="AB117" s="56">
        <f ca="1">INDEX(Parameters,MATCH($A117,Parameters!$A:$A,0),MATCH(AB$3,Parameters!$8:$8,0))</f>
        <v>0.55000000000000004</v>
      </c>
      <c r="AC117" s="56">
        <f ca="1">INDEX(Parameters,MATCH($A117,Parameters!$A:$A,0),MATCH(AC$3,Parameters!$8:$8,0))</f>
        <v>0.55000000000000004</v>
      </c>
      <c r="AD117" s="56">
        <f ca="1">INDEX(Parameters,MATCH($A117,Parameters!$A:$A,0),MATCH(AD$3,Parameters!$8:$8,0))</f>
        <v>0.55000000000000004</v>
      </c>
      <c r="AE117" s="56">
        <f ca="1">INDEX(Parameters,MATCH($A117,Parameters!$A:$A,0),MATCH(AE$3,Parameters!$8:$8,0))</f>
        <v>0.55000000000000004</v>
      </c>
      <c r="AF117" s="56">
        <f ca="1">INDEX(Parameters,MATCH($A117,Parameters!$A:$A,0),MATCH(AF$3,Parameters!$8:$8,0))</f>
        <v>0.55000000000000004</v>
      </c>
      <c r="AG117" s="56">
        <f ca="1">INDEX(Parameters,MATCH($A117,Parameters!$A:$A,0),MATCH(AG$3,Parameters!$8:$8,0))</f>
        <v>0.55000000000000004</v>
      </c>
      <c r="AH117" s="56">
        <f ca="1">INDEX(Parameters,MATCH($A117,Parameters!$A:$A,0),MATCH(AH$3,Parameters!$8:$8,0))</f>
        <v>0.55000000000000004</v>
      </c>
      <c r="AI117" s="56">
        <f ca="1">INDEX(Parameters,MATCH($A117,Parameters!$A:$A,0),MATCH(AI$3,Parameters!$8:$8,0))</f>
        <v>0.55000000000000004</v>
      </c>
      <c r="AJ117" s="56">
        <f ca="1">INDEX(Parameters,MATCH($A117,Parameters!$A:$A,0),MATCH(AJ$3,Parameters!$8:$8,0))</f>
        <v>0.55000000000000004</v>
      </c>
      <c r="AK117" s="56">
        <f ca="1">INDEX(Parameters,MATCH($A117,Parameters!$A:$A,0),MATCH(AK$3,Parameters!$8:$8,0))</f>
        <v>0.55000000000000004</v>
      </c>
      <c r="AL117" s="56">
        <f ca="1">INDEX(Parameters,MATCH($A117,Parameters!$A:$A,0),MATCH(AL$3,Parameters!$8:$8,0))</f>
        <v>0.55000000000000004</v>
      </c>
      <c r="AM117" s="56"/>
      <c r="AN117" s="56"/>
      <c r="AO117" s="56"/>
      <c r="AP117" s="56"/>
      <c r="AQ117" s="56"/>
    </row>
    <row r="118" spans="1:43" x14ac:dyDescent="0.25">
      <c r="A118" s="66" t="str">
        <f t="shared" si="67"/>
        <v>EF_NH3_applic_solid_Non-dairy cattle (calves)</v>
      </c>
      <c r="B118" s="25" t="s">
        <v>128</v>
      </c>
      <c r="C118" s="2" t="s">
        <v>323</v>
      </c>
      <c r="D118" s="77" t="str">
        <f ca="1">VLOOKUP(A118,Parameters,4,0)</f>
        <v>NH3-N</v>
      </c>
      <c r="E118" s="46" t="str">
        <f t="shared" si="68"/>
        <v>Non-dairy cattle (calves)</v>
      </c>
      <c r="F118" s="77" t="str">
        <f ca="1">VLOOKUP(A118,Parameters,6,0)</f>
        <v>Fraction TAN</v>
      </c>
      <c r="G118" s="175"/>
      <c r="H118" s="56">
        <f ca="1">INDEX(Parameters,MATCH($A118,Parameters!$A:$A,0),MATCH(H$3,Parameters!$8:$8,0))</f>
        <v>0.68</v>
      </c>
      <c r="I118" s="56">
        <f ca="1">INDEX(Parameters,MATCH($A118,Parameters!$A:$A,0),MATCH(I$3,Parameters!$8:$8,0))</f>
        <v>0.68</v>
      </c>
      <c r="J118" s="56">
        <f ca="1">INDEX(Parameters,MATCH($A118,Parameters!$A:$A,0),MATCH(J$3,Parameters!$8:$8,0))</f>
        <v>0.68</v>
      </c>
      <c r="K118" s="56">
        <f ca="1">INDEX(Parameters,MATCH($A118,Parameters!$A:$A,0),MATCH(K$3,Parameters!$8:$8,0))</f>
        <v>0.68</v>
      </c>
      <c r="L118" s="56">
        <f ca="1">INDEX(Parameters,MATCH($A118,Parameters!$A:$A,0),MATCH(L$3,Parameters!$8:$8,0))</f>
        <v>0.68</v>
      </c>
      <c r="M118" s="56">
        <f ca="1">INDEX(Parameters,MATCH($A118,Parameters!$A:$A,0),MATCH(M$3,Parameters!$8:$8,0))</f>
        <v>0.68</v>
      </c>
      <c r="N118" s="56">
        <f ca="1">INDEX(Parameters,MATCH($A118,Parameters!$A:$A,0),MATCH(N$3,Parameters!$8:$8,0))</f>
        <v>0.68</v>
      </c>
      <c r="O118" s="56">
        <f ca="1">INDEX(Parameters,MATCH($A118,Parameters!$A:$A,0),MATCH(O$3,Parameters!$8:$8,0))</f>
        <v>0.68</v>
      </c>
      <c r="P118" s="56">
        <f ca="1">INDEX(Parameters,MATCH($A118,Parameters!$A:$A,0),MATCH(P$3,Parameters!$8:$8,0))</f>
        <v>0.68</v>
      </c>
      <c r="Q118" s="56">
        <f ca="1">INDEX(Parameters,MATCH($A118,Parameters!$A:$A,0),MATCH(Q$3,Parameters!$8:$8,0))</f>
        <v>0.68</v>
      </c>
      <c r="R118" s="56">
        <f ca="1">INDEX(Parameters,MATCH($A118,Parameters!$A:$A,0),MATCH(R$3,Parameters!$8:$8,0))</f>
        <v>0.68</v>
      </c>
      <c r="S118" s="56">
        <f ca="1">INDEX(Parameters,MATCH($A118,Parameters!$A:$A,0),MATCH(S$3,Parameters!$8:$8,0))</f>
        <v>0.68</v>
      </c>
      <c r="T118" s="56">
        <f ca="1">INDEX(Parameters,MATCH($A118,Parameters!$A:$A,0),MATCH(T$3,Parameters!$8:$8,0))</f>
        <v>0.68</v>
      </c>
      <c r="U118" s="56">
        <f ca="1">INDEX(Parameters,MATCH($A118,Parameters!$A:$A,0),MATCH(U$3,Parameters!$8:$8,0))</f>
        <v>0.68</v>
      </c>
      <c r="V118" s="56">
        <f ca="1">INDEX(Parameters,MATCH($A118,Parameters!$A:$A,0),MATCH(V$3,Parameters!$8:$8,0))</f>
        <v>0.68</v>
      </c>
      <c r="W118" s="56">
        <f ca="1">INDEX(Parameters,MATCH($A118,Parameters!$A:$A,0),MATCH(W$3,Parameters!$8:$8,0))</f>
        <v>0.68</v>
      </c>
      <c r="X118" s="56">
        <f ca="1">INDEX(Parameters,MATCH($A118,Parameters!$A:$A,0),MATCH(X$3,Parameters!$8:$8,0))</f>
        <v>0.68</v>
      </c>
      <c r="Y118" s="56">
        <f ca="1">INDEX(Parameters,MATCH($A118,Parameters!$A:$A,0),MATCH(Y$3,Parameters!$8:$8,0))</f>
        <v>0.68</v>
      </c>
      <c r="Z118" s="56">
        <f ca="1">INDEX(Parameters,MATCH($A118,Parameters!$A:$A,0),MATCH(Z$3,Parameters!$8:$8,0))</f>
        <v>0.68</v>
      </c>
      <c r="AA118" s="56">
        <f ca="1">INDEX(Parameters,MATCH($A118,Parameters!$A:$A,0),MATCH(AA$3,Parameters!$8:$8,0))</f>
        <v>0.68</v>
      </c>
      <c r="AB118" s="56">
        <f ca="1">INDEX(Parameters,MATCH($A118,Parameters!$A:$A,0),MATCH(AB$3,Parameters!$8:$8,0))</f>
        <v>0.68</v>
      </c>
      <c r="AC118" s="56">
        <f ca="1">INDEX(Parameters,MATCH($A118,Parameters!$A:$A,0),MATCH(AC$3,Parameters!$8:$8,0))</f>
        <v>0.68</v>
      </c>
      <c r="AD118" s="56">
        <f ca="1">INDEX(Parameters,MATCH($A118,Parameters!$A:$A,0),MATCH(AD$3,Parameters!$8:$8,0))</f>
        <v>0.68</v>
      </c>
      <c r="AE118" s="56">
        <f ca="1">INDEX(Parameters,MATCH($A118,Parameters!$A:$A,0),MATCH(AE$3,Parameters!$8:$8,0))</f>
        <v>0.68</v>
      </c>
      <c r="AF118" s="56">
        <f ca="1">INDEX(Parameters,MATCH($A118,Parameters!$A:$A,0),MATCH(AF$3,Parameters!$8:$8,0))</f>
        <v>0.68</v>
      </c>
      <c r="AG118" s="56">
        <f ca="1">INDEX(Parameters,MATCH($A118,Parameters!$A:$A,0),MATCH(AG$3,Parameters!$8:$8,0))</f>
        <v>0.68</v>
      </c>
      <c r="AH118" s="56">
        <f ca="1">INDEX(Parameters,MATCH($A118,Parameters!$A:$A,0),MATCH(AH$3,Parameters!$8:$8,0))</f>
        <v>0.68</v>
      </c>
      <c r="AI118" s="56">
        <f ca="1">INDEX(Parameters,MATCH($A118,Parameters!$A:$A,0),MATCH(AI$3,Parameters!$8:$8,0))</f>
        <v>0.68</v>
      </c>
      <c r="AJ118" s="56">
        <f ca="1">INDEX(Parameters,MATCH($A118,Parameters!$A:$A,0),MATCH(AJ$3,Parameters!$8:$8,0))</f>
        <v>0.68</v>
      </c>
      <c r="AK118" s="56">
        <f ca="1">INDEX(Parameters,MATCH($A118,Parameters!$A:$A,0),MATCH(AK$3,Parameters!$8:$8,0))</f>
        <v>0.68</v>
      </c>
      <c r="AL118" s="56">
        <f ca="1">INDEX(Parameters,MATCH($A118,Parameters!$A:$A,0),MATCH(AL$3,Parameters!$8:$8,0))</f>
        <v>0.68</v>
      </c>
      <c r="AM118" s="56"/>
      <c r="AN118" s="56"/>
      <c r="AO118" s="56"/>
      <c r="AP118" s="56"/>
      <c r="AQ118" s="56"/>
    </row>
    <row r="119" spans="1:43" ht="18.75" x14ac:dyDescent="0.35">
      <c r="A119" s="382" t="s">
        <v>319</v>
      </c>
      <c r="B119" s="25" t="s">
        <v>128</v>
      </c>
      <c r="C119" s="69" t="s">
        <v>226</v>
      </c>
      <c r="D119" s="25" t="s">
        <v>252</v>
      </c>
      <c r="E119" s="46" t="str">
        <f t="shared" si="68"/>
        <v>Non-dairy cattle (calves)</v>
      </c>
      <c r="F119" s="25" t="s">
        <v>122</v>
      </c>
      <c r="G119" s="358"/>
      <c r="H119" s="56" t="e">
        <f t="shared" ref="H119:AL119" ca="1" si="69">H110*H117</f>
        <v>#VALUE!</v>
      </c>
      <c r="I119" s="56" t="e">
        <f t="shared" ca="1" si="69"/>
        <v>#VALUE!</v>
      </c>
      <c r="J119" s="56" t="e">
        <f t="shared" ca="1" si="69"/>
        <v>#VALUE!</v>
      </c>
      <c r="K119" s="56" t="e">
        <f t="shared" ca="1" si="69"/>
        <v>#VALUE!</v>
      </c>
      <c r="L119" s="56" t="e">
        <f t="shared" ca="1" si="69"/>
        <v>#VALUE!</v>
      </c>
      <c r="M119" s="56" t="e">
        <f t="shared" ca="1" si="69"/>
        <v>#VALUE!</v>
      </c>
      <c r="N119" s="56" t="e">
        <f t="shared" ca="1" si="69"/>
        <v>#VALUE!</v>
      </c>
      <c r="O119" s="56" t="e">
        <f t="shared" ca="1" si="69"/>
        <v>#VALUE!</v>
      </c>
      <c r="P119" s="56" t="e">
        <f t="shared" ca="1" si="69"/>
        <v>#VALUE!</v>
      </c>
      <c r="Q119" s="56" t="e">
        <f t="shared" ca="1" si="69"/>
        <v>#VALUE!</v>
      </c>
      <c r="R119" s="56" t="e">
        <f t="shared" ca="1" si="69"/>
        <v>#VALUE!</v>
      </c>
      <c r="S119" s="56" t="e">
        <f t="shared" ca="1" si="69"/>
        <v>#VALUE!</v>
      </c>
      <c r="T119" s="56" t="e">
        <f t="shared" ca="1" si="69"/>
        <v>#VALUE!</v>
      </c>
      <c r="U119" s="56" t="e">
        <f t="shared" ca="1" si="69"/>
        <v>#VALUE!</v>
      </c>
      <c r="V119" s="56" t="e">
        <f t="shared" ca="1" si="69"/>
        <v>#VALUE!</v>
      </c>
      <c r="W119" s="56" t="e">
        <f t="shared" ca="1" si="69"/>
        <v>#VALUE!</v>
      </c>
      <c r="X119" s="56" t="e">
        <f t="shared" ca="1" si="69"/>
        <v>#VALUE!</v>
      </c>
      <c r="Y119" s="56" t="e">
        <f t="shared" ca="1" si="69"/>
        <v>#VALUE!</v>
      </c>
      <c r="Z119" s="56" t="e">
        <f t="shared" ca="1" si="69"/>
        <v>#VALUE!</v>
      </c>
      <c r="AA119" s="56" t="e">
        <f t="shared" ca="1" si="69"/>
        <v>#VALUE!</v>
      </c>
      <c r="AB119" s="56" t="e">
        <f t="shared" ca="1" si="69"/>
        <v>#VALUE!</v>
      </c>
      <c r="AC119" s="56" t="e">
        <f t="shared" ca="1" si="69"/>
        <v>#VALUE!</v>
      </c>
      <c r="AD119" s="56" t="e">
        <f t="shared" ca="1" si="69"/>
        <v>#VALUE!</v>
      </c>
      <c r="AE119" s="56" t="e">
        <f t="shared" ca="1" si="69"/>
        <v>#VALUE!</v>
      </c>
      <c r="AF119" s="56" t="e">
        <f t="shared" ca="1" si="69"/>
        <v>#VALUE!</v>
      </c>
      <c r="AG119" s="56" t="e">
        <f t="shared" ca="1" si="69"/>
        <v>#VALUE!</v>
      </c>
      <c r="AH119" s="56" t="e">
        <f t="shared" ca="1" si="69"/>
        <v>#VALUE!</v>
      </c>
      <c r="AI119" s="56" t="e">
        <f t="shared" ca="1" si="69"/>
        <v>#VALUE!</v>
      </c>
      <c r="AJ119" s="56" t="e">
        <f t="shared" ca="1" si="69"/>
        <v>#VALUE!</v>
      </c>
      <c r="AK119" s="56" t="e">
        <f t="shared" ca="1" si="69"/>
        <v>#VALUE!</v>
      </c>
      <c r="AL119" s="56" t="e">
        <f t="shared" ca="1" si="69"/>
        <v>#VALUE!</v>
      </c>
      <c r="AM119" s="56"/>
      <c r="AN119" s="56"/>
      <c r="AO119" s="56"/>
      <c r="AP119" s="56"/>
      <c r="AQ119" s="56"/>
    </row>
    <row r="120" spans="1:43" ht="18.75" x14ac:dyDescent="0.35">
      <c r="A120" s="89" t="s">
        <v>320</v>
      </c>
      <c r="B120" s="25" t="s">
        <v>128</v>
      </c>
      <c r="C120" s="69" t="s">
        <v>227</v>
      </c>
      <c r="D120" s="25" t="s">
        <v>252</v>
      </c>
      <c r="E120" s="46" t="str">
        <f t="shared" si="68"/>
        <v>Non-dairy cattle (calves)</v>
      </c>
      <c r="F120" s="25" t="s">
        <v>122</v>
      </c>
      <c r="G120" s="181"/>
      <c r="H120" s="56" t="e">
        <f t="shared" ref="H120:AL120" ca="1" si="70">H112*H118</f>
        <v>#VALUE!</v>
      </c>
      <c r="I120" s="56" t="e">
        <f t="shared" ca="1" si="70"/>
        <v>#VALUE!</v>
      </c>
      <c r="J120" s="56" t="e">
        <f t="shared" ca="1" si="70"/>
        <v>#VALUE!</v>
      </c>
      <c r="K120" s="56" t="e">
        <f t="shared" ca="1" si="70"/>
        <v>#VALUE!</v>
      </c>
      <c r="L120" s="56" t="e">
        <f t="shared" ca="1" si="70"/>
        <v>#VALUE!</v>
      </c>
      <c r="M120" s="56" t="e">
        <f t="shared" ca="1" si="70"/>
        <v>#VALUE!</v>
      </c>
      <c r="N120" s="56" t="e">
        <f t="shared" ca="1" si="70"/>
        <v>#VALUE!</v>
      </c>
      <c r="O120" s="56" t="e">
        <f t="shared" ca="1" si="70"/>
        <v>#VALUE!</v>
      </c>
      <c r="P120" s="56" t="e">
        <f t="shared" ca="1" si="70"/>
        <v>#VALUE!</v>
      </c>
      <c r="Q120" s="56" t="e">
        <f t="shared" ca="1" si="70"/>
        <v>#VALUE!</v>
      </c>
      <c r="R120" s="56" t="e">
        <f t="shared" ca="1" si="70"/>
        <v>#VALUE!</v>
      </c>
      <c r="S120" s="56" t="e">
        <f t="shared" ca="1" si="70"/>
        <v>#VALUE!</v>
      </c>
      <c r="T120" s="56" t="e">
        <f t="shared" ca="1" si="70"/>
        <v>#VALUE!</v>
      </c>
      <c r="U120" s="56" t="e">
        <f t="shared" ca="1" si="70"/>
        <v>#VALUE!</v>
      </c>
      <c r="V120" s="56" t="e">
        <f t="shared" ca="1" si="70"/>
        <v>#VALUE!</v>
      </c>
      <c r="W120" s="56" t="e">
        <f t="shared" ca="1" si="70"/>
        <v>#VALUE!</v>
      </c>
      <c r="X120" s="56" t="e">
        <f t="shared" ca="1" si="70"/>
        <v>#VALUE!</v>
      </c>
      <c r="Y120" s="56" t="e">
        <f t="shared" ca="1" si="70"/>
        <v>#VALUE!</v>
      </c>
      <c r="Z120" s="56" t="e">
        <f t="shared" ca="1" si="70"/>
        <v>#VALUE!</v>
      </c>
      <c r="AA120" s="56" t="e">
        <f t="shared" ca="1" si="70"/>
        <v>#VALUE!</v>
      </c>
      <c r="AB120" s="56" t="e">
        <f t="shared" ca="1" si="70"/>
        <v>#VALUE!</v>
      </c>
      <c r="AC120" s="56" t="e">
        <f t="shared" ca="1" si="70"/>
        <v>#VALUE!</v>
      </c>
      <c r="AD120" s="56" t="e">
        <f t="shared" ca="1" si="70"/>
        <v>#VALUE!</v>
      </c>
      <c r="AE120" s="56" t="e">
        <f t="shared" ca="1" si="70"/>
        <v>#VALUE!</v>
      </c>
      <c r="AF120" s="56" t="e">
        <f t="shared" ca="1" si="70"/>
        <v>#VALUE!</v>
      </c>
      <c r="AG120" s="56" t="e">
        <f t="shared" ca="1" si="70"/>
        <v>#VALUE!</v>
      </c>
      <c r="AH120" s="56" t="e">
        <f t="shared" ca="1" si="70"/>
        <v>#VALUE!</v>
      </c>
      <c r="AI120" s="56" t="e">
        <f t="shared" ca="1" si="70"/>
        <v>#VALUE!</v>
      </c>
      <c r="AJ120" s="56" t="e">
        <f t="shared" ca="1" si="70"/>
        <v>#VALUE!</v>
      </c>
      <c r="AK120" s="56" t="e">
        <f t="shared" ca="1" si="70"/>
        <v>#VALUE!</v>
      </c>
      <c r="AL120" s="56" t="e">
        <f t="shared" ca="1" si="70"/>
        <v>#VALUE!</v>
      </c>
      <c r="AM120" s="56"/>
      <c r="AN120" s="56"/>
      <c r="AO120" s="56"/>
      <c r="AP120" s="56"/>
      <c r="AQ120" s="56"/>
    </row>
    <row r="121" spans="1:43" ht="15.75" x14ac:dyDescent="0.25">
      <c r="A121" s="65" t="s">
        <v>70</v>
      </c>
      <c r="B121" s="145" t="s">
        <v>707</v>
      </c>
      <c r="C121" s="32"/>
      <c r="D121" s="32"/>
      <c r="E121" s="32"/>
      <c r="F121" s="32"/>
      <c r="G121" s="222"/>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7"/>
      <c r="AL121" s="157"/>
      <c r="AM121" s="157"/>
      <c r="AN121" s="157"/>
      <c r="AO121" s="157"/>
      <c r="AP121" s="157"/>
      <c r="AQ121" s="157"/>
    </row>
    <row r="122" spans="1:43" ht="18" x14ac:dyDescent="0.35">
      <c r="A122" s="382" t="s">
        <v>325</v>
      </c>
      <c r="B122" s="25"/>
      <c r="C122" s="63" t="s">
        <v>228</v>
      </c>
      <c r="D122" s="25" t="s">
        <v>153</v>
      </c>
      <c r="E122" s="46" t="str">
        <f t="shared" ref="E122:E123" si="71">$A$1</f>
        <v>Non-dairy cattle (calves)</v>
      </c>
      <c r="F122" s="25" t="s">
        <v>122</v>
      </c>
      <c r="G122" s="358"/>
      <c r="H122" s="56" t="e">
        <f t="shared" ref="H122:AL122" ca="1" si="72">H110-H119</f>
        <v>#VALUE!</v>
      </c>
      <c r="I122" s="56" t="e">
        <f t="shared" ca="1" si="72"/>
        <v>#VALUE!</v>
      </c>
      <c r="J122" s="56" t="e">
        <f t="shared" ca="1" si="72"/>
        <v>#VALUE!</v>
      </c>
      <c r="K122" s="56" t="e">
        <f t="shared" ca="1" si="72"/>
        <v>#VALUE!</v>
      </c>
      <c r="L122" s="56" t="e">
        <f t="shared" ca="1" si="72"/>
        <v>#VALUE!</v>
      </c>
      <c r="M122" s="56" t="e">
        <f t="shared" ca="1" si="72"/>
        <v>#VALUE!</v>
      </c>
      <c r="N122" s="56" t="e">
        <f t="shared" ca="1" si="72"/>
        <v>#VALUE!</v>
      </c>
      <c r="O122" s="56" t="e">
        <f t="shared" ca="1" si="72"/>
        <v>#VALUE!</v>
      </c>
      <c r="P122" s="56" t="e">
        <f t="shared" ca="1" si="72"/>
        <v>#VALUE!</v>
      </c>
      <c r="Q122" s="56" t="e">
        <f t="shared" ca="1" si="72"/>
        <v>#VALUE!</v>
      </c>
      <c r="R122" s="56" t="e">
        <f t="shared" ca="1" si="72"/>
        <v>#VALUE!</v>
      </c>
      <c r="S122" s="56" t="e">
        <f t="shared" ca="1" si="72"/>
        <v>#VALUE!</v>
      </c>
      <c r="T122" s="56" t="e">
        <f t="shared" ca="1" si="72"/>
        <v>#VALUE!</v>
      </c>
      <c r="U122" s="56" t="e">
        <f t="shared" ca="1" si="72"/>
        <v>#VALUE!</v>
      </c>
      <c r="V122" s="56" t="e">
        <f t="shared" ca="1" si="72"/>
        <v>#VALUE!</v>
      </c>
      <c r="W122" s="56" t="e">
        <f t="shared" ca="1" si="72"/>
        <v>#VALUE!</v>
      </c>
      <c r="X122" s="56" t="e">
        <f t="shared" ca="1" si="72"/>
        <v>#VALUE!</v>
      </c>
      <c r="Y122" s="56" t="e">
        <f t="shared" ca="1" si="72"/>
        <v>#VALUE!</v>
      </c>
      <c r="Z122" s="56" t="e">
        <f t="shared" ca="1" si="72"/>
        <v>#VALUE!</v>
      </c>
      <c r="AA122" s="56" t="e">
        <f t="shared" ca="1" si="72"/>
        <v>#VALUE!</v>
      </c>
      <c r="AB122" s="56" t="e">
        <f t="shared" ca="1" si="72"/>
        <v>#VALUE!</v>
      </c>
      <c r="AC122" s="56" t="e">
        <f t="shared" ca="1" si="72"/>
        <v>#VALUE!</v>
      </c>
      <c r="AD122" s="56" t="e">
        <f t="shared" ca="1" si="72"/>
        <v>#VALUE!</v>
      </c>
      <c r="AE122" s="56" t="e">
        <f t="shared" ca="1" si="72"/>
        <v>#VALUE!</v>
      </c>
      <c r="AF122" s="56" t="e">
        <f t="shared" ca="1" si="72"/>
        <v>#VALUE!</v>
      </c>
      <c r="AG122" s="56" t="e">
        <f t="shared" ca="1" si="72"/>
        <v>#VALUE!</v>
      </c>
      <c r="AH122" s="56" t="e">
        <f t="shared" ca="1" si="72"/>
        <v>#VALUE!</v>
      </c>
      <c r="AI122" s="56" t="e">
        <f t="shared" ca="1" si="72"/>
        <v>#VALUE!</v>
      </c>
      <c r="AJ122" s="56" t="e">
        <f t="shared" ca="1" si="72"/>
        <v>#VALUE!</v>
      </c>
      <c r="AK122" s="56" t="e">
        <f t="shared" ca="1" si="72"/>
        <v>#VALUE!</v>
      </c>
      <c r="AL122" s="56" t="e">
        <f t="shared" ca="1" si="72"/>
        <v>#VALUE!</v>
      </c>
      <c r="AM122" s="56"/>
      <c r="AN122" s="56"/>
      <c r="AO122" s="56"/>
      <c r="AP122" s="56"/>
      <c r="AQ122" s="56"/>
    </row>
    <row r="123" spans="1:43" ht="18" x14ac:dyDescent="0.35">
      <c r="A123" s="382" t="s">
        <v>326</v>
      </c>
      <c r="B123" s="25"/>
      <c r="C123" s="63" t="s">
        <v>229</v>
      </c>
      <c r="D123" s="25" t="s">
        <v>153</v>
      </c>
      <c r="E123" s="46" t="str">
        <f t="shared" si="71"/>
        <v>Non-dairy cattle (calves)</v>
      </c>
      <c r="F123" s="25" t="s">
        <v>122</v>
      </c>
      <c r="G123" s="358"/>
      <c r="H123" s="56" t="e">
        <f t="shared" ref="H123:AL123" ca="1" si="73">H111-H119</f>
        <v>#VALUE!</v>
      </c>
      <c r="I123" s="56" t="e">
        <f t="shared" ca="1" si="73"/>
        <v>#VALUE!</v>
      </c>
      <c r="J123" s="56" t="e">
        <f t="shared" ca="1" si="73"/>
        <v>#VALUE!</v>
      </c>
      <c r="K123" s="56" t="e">
        <f t="shared" ca="1" si="73"/>
        <v>#VALUE!</v>
      </c>
      <c r="L123" s="56" t="e">
        <f t="shared" ca="1" si="73"/>
        <v>#VALUE!</v>
      </c>
      <c r="M123" s="56" t="e">
        <f t="shared" ca="1" si="73"/>
        <v>#VALUE!</v>
      </c>
      <c r="N123" s="56" t="e">
        <f t="shared" ca="1" si="73"/>
        <v>#VALUE!</v>
      </c>
      <c r="O123" s="56" t="e">
        <f t="shared" ca="1" si="73"/>
        <v>#VALUE!</v>
      </c>
      <c r="P123" s="56" t="e">
        <f t="shared" ca="1" si="73"/>
        <v>#VALUE!</v>
      </c>
      <c r="Q123" s="56" t="e">
        <f t="shared" ca="1" si="73"/>
        <v>#VALUE!</v>
      </c>
      <c r="R123" s="56" t="e">
        <f t="shared" ca="1" si="73"/>
        <v>#VALUE!</v>
      </c>
      <c r="S123" s="56" t="e">
        <f t="shared" ca="1" si="73"/>
        <v>#VALUE!</v>
      </c>
      <c r="T123" s="56" t="e">
        <f t="shared" ca="1" si="73"/>
        <v>#VALUE!</v>
      </c>
      <c r="U123" s="56" t="e">
        <f t="shared" ca="1" si="73"/>
        <v>#VALUE!</v>
      </c>
      <c r="V123" s="56" t="e">
        <f t="shared" ca="1" si="73"/>
        <v>#VALUE!</v>
      </c>
      <c r="W123" s="56" t="e">
        <f t="shared" ca="1" si="73"/>
        <v>#VALUE!</v>
      </c>
      <c r="X123" s="56" t="e">
        <f t="shared" ca="1" si="73"/>
        <v>#VALUE!</v>
      </c>
      <c r="Y123" s="56" t="e">
        <f t="shared" ca="1" si="73"/>
        <v>#VALUE!</v>
      </c>
      <c r="Z123" s="56" t="e">
        <f t="shared" ca="1" si="73"/>
        <v>#VALUE!</v>
      </c>
      <c r="AA123" s="56" t="e">
        <f t="shared" ca="1" si="73"/>
        <v>#VALUE!</v>
      </c>
      <c r="AB123" s="56" t="e">
        <f t="shared" ca="1" si="73"/>
        <v>#VALUE!</v>
      </c>
      <c r="AC123" s="56" t="e">
        <f t="shared" ca="1" si="73"/>
        <v>#VALUE!</v>
      </c>
      <c r="AD123" s="56" t="e">
        <f t="shared" ca="1" si="73"/>
        <v>#VALUE!</v>
      </c>
      <c r="AE123" s="56" t="e">
        <f t="shared" ca="1" si="73"/>
        <v>#VALUE!</v>
      </c>
      <c r="AF123" s="56" t="e">
        <f t="shared" ca="1" si="73"/>
        <v>#VALUE!</v>
      </c>
      <c r="AG123" s="56" t="e">
        <f t="shared" ca="1" si="73"/>
        <v>#VALUE!</v>
      </c>
      <c r="AH123" s="56" t="e">
        <f t="shared" ca="1" si="73"/>
        <v>#VALUE!</v>
      </c>
      <c r="AI123" s="56" t="e">
        <f t="shared" ca="1" si="73"/>
        <v>#VALUE!</v>
      </c>
      <c r="AJ123" s="56" t="e">
        <f t="shared" ca="1" si="73"/>
        <v>#VALUE!</v>
      </c>
      <c r="AK123" s="56" t="e">
        <f t="shared" ca="1" si="73"/>
        <v>#VALUE!</v>
      </c>
      <c r="AL123" s="56" t="e">
        <f t="shared" ca="1" si="73"/>
        <v>#VALUE!</v>
      </c>
      <c r="AM123" s="56"/>
      <c r="AN123" s="56"/>
      <c r="AO123" s="56"/>
      <c r="AP123" s="56"/>
      <c r="AQ123" s="56"/>
    </row>
    <row r="124" spans="1:43" ht="18" x14ac:dyDescent="0.35">
      <c r="A124" s="89" t="s">
        <v>327</v>
      </c>
      <c r="B124" s="25"/>
      <c r="C124" s="63" t="s">
        <v>706</v>
      </c>
      <c r="D124" s="25" t="s">
        <v>153</v>
      </c>
      <c r="E124" s="46" t="str">
        <f t="shared" si="68"/>
        <v>Non-dairy cattle (calves)</v>
      </c>
      <c r="F124" s="25" t="s">
        <v>122</v>
      </c>
      <c r="G124" s="181"/>
      <c r="H124" s="56" t="e">
        <f t="shared" ref="H124:AL124" ca="1" si="74">H112-H120</f>
        <v>#VALUE!</v>
      </c>
      <c r="I124" s="56" t="e">
        <f t="shared" ca="1" si="74"/>
        <v>#VALUE!</v>
      </c>
      <c r="J124" s="56" t="e">
        <f t="shared" ca="1" si="74"/>
        <v>#VALUE!</v>
      </c>
      <c r="K124" s="56" t="e">
        <f t="shared" ca="1" si="74"/>
        <v>#VALUE!</v>
      </c>
      <c r="L124" s="56" t="e">
        <f t="shared" ca="1" si="74"/>
        <v>#VALUE!</v>
      </c>
      <c r="M124" s="56" t="e">
        <f t="shared" ca="1" si="74"/>
        <v>#VALUE!</v>
      </c>
      <c r="N124" s="56" t="e">
        <f t="shared" ca="1" si="74"/>
        <v>#VALUE!</v>
      </c>
      <c r="O124" s="56" t="e">
        <f t="shared" ca="1" si="74"/>
        <v>#VALUE!</v>
      </c>
      <c r="P124" s="56" t="e">
        <f t="shared" ca="1" si="74"/>
        <v>#VALUE!</v>
      </c>
      <c r="Q124" s="56" t="e">
        <f t="shared" ca="1" si="74"/>
        <v>#VALUE!</v>
      </c>
      <c r="R124" s="56" t="e">
        <f t="shared" ca="1" si="74"/>
        <v>#VALUE!</v>
      </c>
      <c r="S124" s="56" t="e">
        <f t="shared" ca="1" si="74"/>
        <v>#VALUE!</v>
      </c>
      <c r="T124" s="56" t="e">
        <f t="shared" ca="1" si="74"/>
        <v>#VALUE!</v>
      </c>
      <c r="U124" s="56" t="e">
        <f t="shared" ca="1" si="74"/>
        <v>#VALUE!</v>
      </c>
      <c r="V124" s="56" t="e">
        <f t="shared" ca="1" si="74"/>
        <v>#VALUE!</v>
      </c>
      <c r="W124" s="56" t="e">
        <f t="shared" ca="1" si="74"/>
        <v>#VALUE!</v>
      </c>
      <c r="X124" s="56" t="e">
        <f t="shared" ca="1" si="74"/>
        <v>#VALUE!</v>
      </c>
      <c r="Y124" s="56" t="e">
        <f t="shared" ca="1" si="74"/>
        <v>#VALUE!</v>
      </c>
      <c r="Z124" s="56" t="e">
        <f t="shared" ca="1" si="74"/>
        <v>#VALUE!</v>
      </c>
      <c r="AA124" s="56" t="e">
        <f t="shared" ca="1" si="74"/>
        <v>#VALUE!</v>
      </c>
      <c r="AB124" s="56" t="e">
        <f t="shared" ca="1" si="74"/>
        <v>#VALUE!</v>
      </c>
      <c r="AC124" s="56" t="e">
        <f t="shared" ca="1" si="74"/>
        <v>#VALUE!</v>
      </c>
      <c r="AD124" s="56" t="e">
        <f t="shared" ca="1" si="74"/>
        <v>#VALUE!</v>
      </c>
      <c r="AE124" s="56" t="e">
        <f t="shared" ca="1" si="74"/>
        <v>#VALUE!</v>
      </c>
      <c r="AF124" s="56" t="e">
        <f t="shared" ca="1" si="74"/>
        <v>#VALUE!</v>
      </c>
      <c r="AG124" s="56" t="e">
        <f t="shared" ca="1" si="74"/>
        <v>#VALUE!</v>
      </c>
      <c r="AH124" s="56" t="e">
        <f t="shared" ca="1" si="74"/>
        <v>#VALUE!</v>
      </c>
      <c r="AI124" s="56" t="e">
        <f t="shared" ca="1" si="74"/>
        <v>#VALUE!</v>
      </c>
      <c r="AJ124" s="56" t="e">
        <f t="shared" ca="1" si="74"/>
        <v>#VALUE!</v>
      </c>
      <c r="AK124" s="56" t="e">
        <f t="shared" ca="1" si="74"/>
        <v>#VALUE!</v>
      </c>
      <c r="AL124" s="56" t="e">
        <f t="shared" ca="1" si="74"/>
        <v>#VALUE!</v>
      </c>
      <c r="AM124" s="56"/>
      <c r="AN124" s="56"/>
      <c r="AO124" s="56"/>
      <c r="AP124" s="56"/>
      <c r="AQ124" s="56"/>
    </row>
    <row r="125" spans="1:43" ht="18" x14ac:dyDescent="0.35">
      <c r="A125" s="89" t="s">
        <v>328</v>
      </c>
      <c r="B125" s="25"/>
      <c r="C125" s="63" t="s">
        <v>230</v>
      </c>
      <c r="D125" s="25" t="s">
        <v>153</v>
      </c>
      <c r="E125" s="46" t="str">
        <f t="shared" si="68"/>
        <v>Non-dairy cattle (calves)</v>
      </c>
      <c r="F125" s="25" t="s">
        <v>122</v>
      </c>
      <c r="G125" s="181"/>
      <c r="H125" s="56" t="e">
        <f t="shared" ref="H125:AL125" ca="1" si="75">H113-H120</f>
        <v>#VALUE!</v>
      </c>
      <c r="I125" s="56" t="e">
        <f t="shared" ca="1" si="75"/>
        <v>#VALUE!</v>
      </c>
      <c r="J125" s="56" t="e">
        <f t="shared" ca="1" si="75"/>
        <v>#VALUE!</v>
      </c>
      <c r="K125" s="56" t="e">
        <f t="shared" ca="1" si="75"/>
        <v>#VALUE!</v>
      </c>
      <c r="L125" s="56" t="e">
        <f t="shared" ca="1" si="75"/>
        <v>#VALUE!</v>
      </c>
      <c r="M125" s="56" t="e">
        <f t="shared" ca="1" si="75"/>
        <v>#VALUE!</v>
      </c>
      <c r="N125" s="56" t="e">
        <f t="shared" ca="1" si="75"/>
        <v>#VALUE!</v>
      </c>
      <c r="O125" s="56" t="e">
        <f t="shared" ca="1" si="75"/>
        <v>#VALUE!</v>
      </c>
      <c r="P125" s="56" t="e">
        <f t="shared" ca="1" si="75"/>
        <v>#VALUE!</v>
      </c>
      <c r="Q125" s="56" t="e">
        <f t="shared" ca="1" si="75"/>
        <v>#VALUE!</v>
      </c>
      <c r="R125" s="56" t="e">
        <f t="shared" ca="1" si="75"/>
        <v>#VALUE!</v>
      </c>
      <c r="S125" s="56" t="e">
        <f t="shared" ca="1" si="75"/>
        <v>#VALUE!</v>
      </c>
      <c r="T125" s="56" t="e">
        <f t="shared" ca="1" si="75"/>
        <v>#VALUE!</v>
      </c>
      <c r="U125" s="56" t="e">
        <f t="shared" ca="1" si="75"/>
        <v>#VALUE!</v>
      </c>
      <c r="V125" s="56" t="e">
        <f t="shared" ca="1" si="75"/>
        <v>#VALUE!</v>
      </c>
      <c r="W125" s="56" t="e">
        <f t="shared" ca="1" si="75"/>
        <v>#VALUE!</v>
      </c>
      <c r="X125" s="56" t="e">
        <f t="shared" ca="1" si="75"/>
        <v>#VALUE!</v>
      </c>
      <c r="Y125" s="56" t="e">
        <f t="shared" ca="1" si="75"/>
        <v>#VALUE!</v>
      </c>
      <c r="Z125" s="56" t="e">
        <f t="shared" ca="1" si="75"/>
        <v>#VALUE!</v>
      </c>
      <c r="AA125" s="56" t="e">
        <f t="shared" ca="1" si="75"/>
        <v>#VALUE!</v>
      </c>
      <c r="AB125" s="56" t="e">
        <f t="shared" ca="1" si="75"/>
        <v>#VALUE!</v>
      </c>
      <c r="AC125" s="56" t="e">
        <f t="shared" ca="1" si="75"/>
        <v>#VALUE!</v>
      </c>
      <c r="AD125" s="56" t="e">
        <f t="shared" ca="1" si="75"/>
        <v>#VALUE!</v>
      </c>
      <c r="AE125" s="56" t="e">
        <f t="shared" ca="1" si="75"/>
        <v>#VALUE!</v>
      </c>
      <c r="AF125" s="56" t="e">
        <f t="shared" ca="1" si="75"/>
        <v>#VALUE!</v>
      </c>
      <c r="AG125" s="56" t="e">
        <f t="shared" ca="1" si="75"/>
        <v>#VALUE!</v>
      </c>
      <c r="AH125" s="56" t="e">
        <f t="shared" ca="1" si="75"/>
        <v>#VALUE!</v>
      </c>
      <c r="AI125" s="56" t="e">
        <f t="shared" ca="1" si="75"/>
        <v>#VALUE!</v>
      </c>
      <c r="AJ125" s="56" t="e">
        <f t="shared" ca="1" si="75"/>
        <v>#VALUE!</v>
      </c>
      <c r="AK125" s="56" t="e">
        <f t="shared" ca="1" si="75"/>
        <v>#VALUE!</v>
      </c>
      <c r="AL125" s="56" t="e">
        <f t="shared" ca="1" si="75"/>
        <v>#VALUE!</v>
      </c>
      <c r="AM125" s="56"/>
      <c r="AN125" s="56"/>
      <c r="AO125" s="56"/>
      <c r="AP125" s="56"/>
      <c r="AQ125" s="56"/>
    </row>
    <row r="126" spans="1:43" ht="18" x14ac:dyDescent="0.25">
      <c r="A126" s="106" t="s">
        <v>515</v>
      </c>
      <c r="B126" s="25"/>
      <c r="C126" s="82" t="s">
        <v>407</v>
      </c>
      <c r="D126" s="25"/>
      <c r="E126" s="46"/>
      <c r="F126" s="25"/>
      <c r="G126" s="225" t="str">
        <f ca="1">IFERROR(IF(SUM($H126:AQ126)=0,"OK","Error - all years do not = 0"),"Error - check input data")</f>
        <v>Error - check input data</v>
      </c>
      <c r="H126" s="74" t="e">
        <f t="shared" ref="H126:AL126" ca="1" si="76">(H38 + H22 + H70) - (H46 + H48 + SUM(H91:H94) + (H103*14/17) + SUM(H119:H119)) - SUM(H123:H123)</f>
        <v>#VALUE!</v>
      </c>
      <c r="I126" s="74" t="e">
        <f t="shared" ca="1" si="76"/>
        <v>#VALUE!</v>
      </c>
      <c r="J126" s="74" t="e">
        <f t="shared" ca="1" si="76"/>
        <v>#VALUE!</v>
      </c>
      <c r="K126" s="74" t="e">
        <f t="shared" ca="1" si="76"/>
        <v>#VALUE!</v>
      </c>
      <c r="L126" s="74" t="e">
        <f t="shared" ca="1" si="76"/>
        <v>#VALUE!</v>
      </c>
      <c r="M126" s="74" t="e">
        <f t="shared" ca="1" si="76"/>
        <v>#VALUE!</v>
      </c>
      <c r="N126" s="74" t="e">
        <f t="shared" ca="1" si="76"/>
        <v>#VALUE!</v>
      </c>
      <c r="O126" s="74" t="e">
        <f t="shared" ca="1" si="76"/>
        <v>#VALUE!</v>
      </c>
      <c r="P126" s="74" t="e">
        <f t="shared" ca="1" si="76"/>
        <v>#VALUE!</v>
      </c>
      <c r="Q126" s="74" t="e">
        <f t="shared" ca="1" si="76"/>
        <v>#VALUE!</v>
      </c>
      <c r="R126" s="74" t="e">
        <f t="shared" ca="1" si="76"/>
        <v>#VALUE!</v>
      </c>
      <c r="S126" s="74" t="e">
        <f t="shared" ca="1" si="76"/>
        <v>#VALUE!</v>
      </c>
      <c r="T126" s="74" t="e">
        <f t="shared" ca="1" si="76"/>
        <v>#VALUE!</v>
      </c>
      <c r="U126" s="74" t="e">
        <f t="shared" ca="1" si="76"/>
        <v>#VALUE!</v>
      </c>
      <c r="V126" s="74" t="e">
        <f t="shared" ca="1" si="76"/>
        <v>#VALUE!</v>
      </c>
      <c r="W126" s="74" t="e">
        <f t="shared" ca="1" si="76"/>
        <v>#VALUE!</v>
      </c>
      <c r="X126" s="74" t="e">
        <f t="shared" ca="1" si="76"/>
        <v>#VALUE!</v>
      </c>
      <c r="Y126" s="74" t="e">
        <f t="shared" ca="1" si="76"/>
        <v>#VALUE!</v>
      </c>
      <c r="Z126" s="74" t="e">
        <f t="shared" ca="1" si="76"/>
        <v>#VALUE!</v>
      </c>
      <c r="AA126" s="74" t="e">
        <f t="shared" ca="1" si="76"/>
        <v>#VALUE!</v>
      </c>
      <c r="AB126" s="74" t="e">
        <f t="shared" ca="1" si="76"/>
        <v>#VALUE!</v>
      </c>
      <c r="AC126" s="74" t="e">
        <f t="shared" ca="1" si="76"/>
        <v>#VALUE!</v>
      </c>
      <c r="AD126" s="74" t="e">
        <f t="shared" ca="1" si="76"/>
        <v>#VALUE!</v>
      </c>
      <c r="AE126" s="74" t="e">
        <f t="shared" ca="1" si="76"/>
        <v>#VALUE!</v>
      </c>
      <c r="AF126" s="74" t="e">
        <f t="shared" ca="1" si="76"/>
        <v>#VALUE!</v>
      </c>
      <c r="AG126" s="74" t="e">
        <f t="shared" ca="1" si="76"/>
        <v>#VALUE!</v>
      </c>
      <c r="AH126" s="74" t="e">
        <f t="shared" ca="1" si="76"/>
        <v>#VALUE!</v>
      </c>
      <c r="AI126" s="74" t="e">
        <f t="shared" ca="1" si="76"/>
        <v>#VALUE!</v>
      </c>
      <c r="AJ126" s="74" t="e">
        <f t="shared" ca="1" si="76"/>
        <v>#VALUE!</v>
      </c>
      <c r="AK126" s="74" t="e">
        <f t="shared" ca="1" si="76"/>
        <v>#VALUE!</v>
      </c>
      <c r="AL126" s="74" t="e">
        <f t="shared" ca="1" si="76"/>
        <v>#VALUE!</v>
      </c>
      <c r="AM126" s="74"/>
      <c r="AN126" s="74"/>
      <c r="AO126" s="74"/>
      <c r="AP126" s="74"/>
      <c r="AQ126" s="74"/>
    </row>
    <row r="127" spans="1:43" ht="18" x14ac:dyDescent="0.25">
      <c r="A127" s="106" t="s">
        <v>532</v>
      </c>
      <c r="B127" s="25"/>
      <c r="C127" s="82" t="s">
        <v>408</v>
      </c>
      <c r="D127" s="25"/>
      <c r="E127" s="46"/>
      <c r="F127" s="25"/>
      <c r="G127" s="225" t="str">
        <f ca="1">IFERROR(IF(SUM($H127:AQ127)=0,"OK","Error - all years do not = 0"),"Error - check input data")</f>
        <v>Error - check input data</v>
      </c>
      <c r="H127" s="74" t="e">
        <f t="shared" ref="H127:AL127" ca="1" si="77">((H39 + H52 - H47 )*(1-H68)) - (SUM(H95:H98) + H120) - H125</f>
        <v>#VALUE!</v>
      </c>
      <c r="I127" s="74" t="e">
        <f t="shared" ca="1" si="77"/>
        <v>#VALUE!</v>
      </c>
      <c r="J127" s="74" t="e">
        <f t="shared" ca="1" si="77"/>
        <v>#VALUE!</v>
      </c>
      <c r="K127" s="74" t="e">
        <f t="shared" ca="1" si="77"/>
        <v>#VALUE!</v>
      </c>
      <c r="L127" s="74" t="e">
        <f t="shared" ca="1" si="77"/>
        <v>#VALUE!</v>
      </c>
      <c r="M127" s="74" t="e">
        <f t="shared" ca="1" si="77"/>
        <v>#VALUE!</v>
      </c>
      <c r="N127" s="74" t="e">
        <f t="shared" ca="1" si="77"/>
        <v>#VALUE!</v>
      </c>
      <c r="O127" s="74" t="e">
        <f t="shared" ca="1" si="77"/>
        <v>#VALUE!</v>
      </c>
      <c r="P127" s="74" t="e">
        <f t="shared" ca="1" si="77"/>
        <v>#VALUE!</v>
      </c>
      <c r="Q127" s="74" t="e">
        <f t="shared" ca="1" si="77"/>
        <v>#VALUE!</v>
      </c>
      <c r="R127" s="74" t="e">
        <f t="shared" ca="1" si="77"/>
        <v>#VALUE!</v>
      </c>
      <c r="S127" s="74" t="e">
        <f t="shared" ca="1" si="77"/>
        <v>#VALUE!</v>
      </c>
      <c r="T127" s="74" t="e">
        <f t="shared" ca="1" si="77"/>
        <v>#VALUE!</v>
      </c>
      <c r="U127" s="74" t="e">
        <f t="shared" ca="1" si="77"/>
        <v>#VALUE!</v>
      </c>
      <c r="V127" s="74" t="e">
        <f t="shared" ca="1" si="77"/>
        <v>#VALUE!</v>
      </c>
      <c r="W127" s="74" t="e">
        <f t="shared" ca="1" si="77"/>
        <v>#VALUE!</v>
      </c>
      <c r="X127" s="74" t="e">
        <f t="shared" ca="1" si="77"/>
        <v>#VALUE!</v>
      </c>
      <c r="Y127" s="74" t="e">
        <f t="shared" ca="1" si="77"/>
        <v>#VALUE!</v>
      </c>
      <c r="Z127" s="74" t="e">
        <f t="shared" ca="1" si="77"/>
        <v>#VALUE!</v>
      </c>
      <c r="AA127" s="74" t="e">
        <f t="shared" ca="1" si="77"/>
        <v>#VALUE!</v>
      </c>
      <c r="AB127" s="74" t="e">
        <f t="shared" ca="1" si="77"/>
        <v>#VALUE!</v>
      </c>
      <c r="AC127" s="74" t="e">
        <f t="shared" ca="1" si="77"/>
        <v>#VALUE!</v>
      </c>
      <c r="AD127" s="74" t="e">
        <f t="shared" ca="1" si="77"/>
        <v>#VALUE!</v>
      </c>
      <c r="AE127" s="74" t="e">
        <f t="shared" ca="1" si="77"/>
        <v>#VALUE!</v>
      </c>
      <c r="AF127" s="74" t="e">
        <f t="shared" ca="1" si="77"/>
        <v>#VALUE!</v>
      </c>
      <c r="AG127" s="74" t="e">
        <f t="shared" ca="1" si="77"/>
        <v>#VALUE!</v>
      </c>
      <c r="AH127" s="74" t="e">
        <f t="shared" ca="1" si="77"/>
        <v>#VALUE!</v>
      </c>
      <c r="AI127" s="74" t="e">
        <f t="shared" ca="1" si="77"/>
        <v>#VALUE!</v>
      </c>
      <c r="AJ127" s="74" t="e">
        <f t="shared" ca="1" si="77"/>
        <v>#VALUE!</v>
      </c>
      <c r="AK127" s="74" t="e">
        <f t="shared" ca="1" si="77"/>
        <v>#VALUE!</v>
      </c>
      <c r="AL127" s="74" t="e">
        <f t="shared" ca="1" si="77"/>
        <v>#VALUE!</v>
      </c>
      <c r="AM127" s="74"/>
      <c r="AN127" s="74"/>
      <c r="AO127" s="74"/>
      <c r="AP127" s="74"/>
      <c r="AQ127" s="74"/>
    </row>
    <row r="128" spans="1:43" ht="15.75" x14ac:dyDescent="0.25">
      <c r="A128" s="399" t="s">
        <v>709</v>
      </c>
      <c r="B128" s="400"/>
      <c r="C128" s="396"/>
      <c r="D128" s="396"/>
      <c r="E128" s="396"/>
      <c r="F128" s="396"/>
      <c r="G128" s="397"/>
      <c r="H128" s="398"/>
      <c r="I128" s="398"/>
      <c r="J128" s="398"/>
      <c r="K128" s="398"/>
      <c r="L128" s="398"/>
      <c r="M128" s="398"/>
      <c r="N128" s="398"/>
      <c r="O128" s="398"/>
      <c r="P128" s="398"/>
      <c r="Q128" s="398"/>
      <c r="R128" s="398"/>
      <c r="S128" s="398"/>
      <c r="T128" s="398"/>
      <c r="U128" s="398"/>
      <c r="V128" s="398"/>
      <c r="W128" s="398"/>
      <c r="X128" s="398"/>
      <c r="Y128" s="398"/>
      <c r="Z128" s="398"/>
      <c r="AA128" s="398"/>
      <c r="AB128" s="398"/>
      <c r="AC128" s="398"/>
      <c r="AD128" s="398"/>
      <c r="AE128" s="398"/>
      <c r="AF128" s="398"/>
      <c r="AG128" s="398"/>
      <c r="AH128" s="398"/>
      <c r="AI128" s="398"/>
      <c r="AJ128" s="398"/>
      <c r="AK128" s="398"/>
      <c r="AL128" s="398"/>
      <c r="AM128" s="398"/>
      <c r="AN128" s="398"/>
      <c r="AO128" s="398"/>
      <c r="AP128" s="398"/>
      <c r="AQ128" s="398"/>
    </row>
    <row r="129" spans="1:43" x14ac:dyDescent="0.25">
      <c r="A129" s="66" t="str">
        <f>C129</f>
        <v>EF_NO_Managed_Soils_Manure</v>
      </c>
      <c r="B129" s="2"/>
      <c r="C129" s="2" t="s">
        <v>337</v>
      </c>
      <c r="D129" s="77" t="str">
        <f ca="1">VLOOKUP(A129,Parameters,4,0)</f>
        <v>NO</v>
      </c>
      <c r="E129" s="46" t="str">
        <f t="shared" ref="E129:E133" si="78">$A$1</f>
        <v>Non-dairy cattle (calves)</v>
      </c>
      <c r="F129" s="77" t="str">
        <f ca="1">VLOOKUP(A129,Parameters,6,0)</f>
        <v>kg NO2/kg N input</v>
      </c>
      <c r="G129" s="205" t="s">
        <v>708</v>
      </c>
      <c r="H129" s="56">
        <f ca="1">INDEX(Parameters,MATCH($A129,Parameters!$A:$A,0),MATCH(H$3,Parameters!$8:$8,0))</f>
        <v>0.04</v>
      </c>
      <c r="I129" s="56">
        <f ca="1">INDEX(Parameters,MATCH($A129,Parameters!$A:$A,0),MATCH(I$3,Parameters!$8:$8,0))</f>
        <v>0.04</v>
      </c>
      <c r="J129" s="56">
        <f ca="1">INDEX(Parameters,MATCH($A129,Parameters!$A:$A,0),MATCH(J$3,Parameters!$8:$8,0))</f>
        <v>0.04</v>
      </c>
      <c r="K129" s="56">
        <f ca="1">INDEX(Parameters,MATCH($A129,Parameters!$A:$A,0),MATCH(K$3,Parameters!$8:$8,0))</f>
        <v>0.04</v>
      </c>
      <c r="L129" s="56">
        <f ca="1">INDEX(Parameters,MATCH($A129,Parameters!$A:$A,0),MATCH(L$3,Parameters!$8:$8,0))</f>
        <v>0.04</v>
      </c>
      <c r="M129" s="56">
        <f ca="1">INDEX(Parameters,MATCH($A129,Parameters!$A:$A,0),MATCH(M$3,Parameters!$8:$8,0))</f>
        <v>0.04</v>
      </c>
      <c r="N129" s="56">
        <f ca="1">INDEX(Parameters,MATCH($A129,Parameters!$A:$A,0),MATCH(N$3,Parameters!$8:$8,0))</f>
        <v>0.04</v>
      </c>
      <c r="O129" s="56">
        <f ca="1">INDEX(Parameters,MATCH($A129,Parameters!$A:$A,0),MATCH(O$3,Parameters!$8:$8,0))</f>
        <v>0.04</v>
      </c>
      <c r="P129" s="56">
        <f ca="1">INDEX(Parameters,MATCH($A129,Parameters!$A:$A,0),MATCH(P$3,Parameters!$8:$8,0))</f>
        <v>0.04</v>
      </c>
      <c r="Q129" s="56">
        <f ca="1">INDEX(Parameters,MATCH($A129,Parameters!$A:$A,0),MATCH(Q$3,Parameters!$8:$8,0))</f>
        <v>0.04</v>
      </c>
      <c r="R129" s="56">
        <f ca="1">INDEX(Parameters,MATCH($A129,Parameters!$A:$A,0),MATCH(R$3,Parameters!$8:$8,0))</f>
        <v>0.04</v>
      </c>
      <c r="S129" s="56">
        <f ca="1">INDEX(Parameters,MATCH($A129,Parameters!$A:$A,0),MATCH(S$3,Parameters!$8:$8,0))</f>
        <v>0.04</v>
      </c>
      <c r="T129" s="56">
        <f ca="1">INDEX(Parameters,MATCH($A129,Parameters!$A:$A,0),MATCH(T$3,Parameters!$8:$8,0))</f>
        <v>0.04</v>
      </c>
      <c r="U129" s="56">
        <f ca="1">INDEX(Parameters,MATCH($A129,Parameters!$A:$A,0),MATCH(U$3,Parameters!$8:$8,0))</f>
        <v>0.04</v>
      </c>
      <c r="V129" s="56">
        <f ca="1">INDEX(Parameters,MATCH($A129,Parameters!$A:$A,0),MATCH(V$3,Parameters!$8:$8,0))</f>
        <v>0.04</v>
      </c>
      <c r="W129" s="56">
        <f ca="1">INDEX(Parameters,MATCH($A129,Parameters!$A:$A,0),MATCH(W$3,Parameters!$8:$8,0))</f>
        <v>0.04</v>
      </c>
      <c r="X129" s="56">
        <f ca="1">INDEX(Parameters,MATCH($A129,Parameters!$A:$A,0),MATCH(X$3,Parameters!$8:$8,0))</f>
        <v>0.04</v>
      </c>
      <c r="Y129" s="56">
        <f ca="1">INDEX(Parameters,MATCH($A129,Parameters!$A:$A,0),MATCH(Y$3,Parameters!$8:$8,0))</f>
        <v>0.04</v>
      </c>
      <c r="Z129" s="56">
        <f ca="1">INDEX(Parameters,MATCH($A129,Parameters!$A:$A,0),MATCH(Z$3,Parameters!$8:$8,0))</f>
        <v>0.04</v>
      </c>
      <c r="AA129" s="56">
        <f ca="1">INDEX(Parameters,MATCH($A129,Parameters!$A:$A,0),MATCH(AA$3,Parameters!$8:$8,0))</f>
        <v>0.04</v>
      </c>
      <c r="AB129" s="56">
        <f ca="1">INDEX(Parameters,MATCH($A129,Parameters!$A:$A,0),MATCH(AB$3,Parameters!$8:$8,0))</f>
        <v>0.04</v>
      </c>
      <c r="AC129" s="56">
        <f ca="1">INDEX(Parameters,MATCH($A129,Parameters!$A:$A,0),MATCH(AC$3,Parameters!$8:$8,0))</f>
        <v>0.04</v>
      </c>
      <c r="AD129" s="56">
        <f ca="1">INDEX(Parameters,MATCH($A129,Parameters!$A:$A,0),MATCH(AD$3,Parameters!$8:$8,0))</f>
        <v>0.04</v>
      </c>
      <c r="AE129" s="56">
        <f ca="1">INDEX(Parameters,MATCH($A129,Parameters!$A:$A,0),MATCH(AE$3,Parameters!$8:$8,0))</f>
        <v>0.04</v>
      </c>
      <c r="AF129" s="56">
        <f ca="1">INDEX(Parameters,MATCH($A129,Parameters!$A:$A,0),MATCH(AF$3,Parameters!$8:$8,0))</f>
        <v>0.04</v>
      </c>
      <c r="AG129" s="56">
        <f ca="1">INDEX(Parameters,MATCH($A129,Parameters!$A:$A,0),MATCH(AG$3,Parameters!$8:$8,0))</f>
        <v>0.04</v>
      </c>
      <c r="AH129" s="56">
        <f ca="1">INDEX(Parameters,MATCH($A129,Parameters!$A:$A,0),MATCH(AH$3,Parameters!$8:$8,0))</f>
        <v>0.04</v>
      </c>
      <c r="AI129" s="56">
        <f ca="1">INDEX(Parameters,MATCH($A129,Parameters!$A:$A,0),MATCH(AI$3,Parameters!$8:$8,0))</f>
        <v>0.04</v>
      </c>
      <c r="AJ129" s="56">
        <f ca="1">INDEX(Parameters,MATCH($A129,Parameters!$A:$A,0),MATCH(AJ$3,Parameters!$8:$8,0))</f>
        <v>0.04</v>
      </c>
      <c r="AK129" s="56">
        <f ca="1">INDEX(Parameters,MATCH($A129,Parameters!$A:$A,0),MATCH(AK$3,Parameters!$8:$8,0))</f>
        <v>0.04</v>
      </c>
      <c r="AL129" s="56">
        <f ca="1">INDEX(Parameters,MATCH($A129,Parameters!$A:$A,0),MATCH(AL$3,Parameters!$8:$8,0))</f>
        <v>0.04</v>
      </c>
      <c r="AM129" s="56"/>
      <c r="AN129" s="56"/>
      <c r="AO129" s="56"/>
      <c r="AP129" s="56"/>
      <c r="AQ129" s="56"/>
    </row>
    <row r="130" spans="1:43" ht="14.1" customHeight="1" x14ac:dyDescent="0.25">
      <c r="A130" s="384"/>
      <c r="B130" s="34" t="s">
        <v>128</v>
      </c>
      <c r="C130" s="34" t="s">
        <v>346</v>
      </c>
      <c r="D130" s="53" t="s">
        <v>76</v>
      </c>
      <c r="E130" s="54" t="str">
        <f t="shared" si="78"/>
        <v>Non-dairy cattle (calves)</v>
      </c>
      <c r="F130" s="53" t="s">
        <v>752</v>
      </c>
      <c r="G130" s="385"/>
      <c r="H130" s="70" t="e">
        <f t="shared" ref="H130:AL130" ca="1" si="79">H129*SUM(H111,H113)</f>
        <v>#VALUE!</v>
      </c>
      <c r="I130" s="70" t="e">
        <f t="shared" ca="1" si="79"/>
        <v>#VALUE!</v>
      </c>
      <c r="J130" s="70" t="e">
        <f t="shared" ca="1" si="79"/>
        <v>#VALUE!</v>
      </c>
      <c r="K130" s="70" t="e">
        <f t="shared" ca="1" si="79"/>
        <v>#VALUE!</v>
      </c>
      <c r="L130" s="70" t="e">
        <f t="shared" ca="1" si="79"/>
        <v>#VALUE!</v>
      </c>
      <c r="M130" s="70" t="e">
        <f t="shared" ca="1" si="79"/>
        <v>#VALUE!</v>
      </c>
      <c r="N130" s="70" t="e">
        <f t="shared" ca="1" si="79"/>
        <v>#VALUE!</v>
      </c>
      <c r="O130" s="70" t="e">
        <f t="shared" ca="1" si="79"/>
        <v>#VALUE!</v>
      </c>
      <c r="P130" s="70" t="e">
        <f t="shared" ca="1" si="79"/>
        <v>#VALUE!</v>
      </c>
      <c r="Q130" s="70" t="e">
        <f t="shared" ca="1" si="79"/>
        <v>#VALUE!</v>
      </c>
      <c r="R130" s="70" t="e">
        <f t="shared" ca="1" si="79"/>
        <v>#VALUE!</v>
      </c>
      <c r="S130" s="70" t="e">
        <f t="shared" ca="1" si="79"/>
        <v>#VALUE!</v>
      </c>
      <c r="T130" s="70" t="e">
        <f t="shared" ca="1" si="79"/>
        <v>#VALUE!</v>
      </c>
      <c r="U130" s="70" t="e">
        <f t="shared" ca="1" si="79"/>
        <v>#VALUE!</v>
      </c>
      <c r="V130" s="70" t="e">
        <f t="shared" ca="1" si="79"/>
        <v>#VALUE!</v>
      </c>
      <c r="W130" s="70" t="e">
        <f t="shared" ca="1" si="79"/>
        <v>#VALUE!</v>
      </c>
      <c r="X130" s="70" t="e">
        <f t="shared" ca="1" si="79"/>
        <v>#VALUE!</v>
      </c>
      <c r="Y130" s="70" t="e">
        <f t="shared" ca="1" si="79"/>
        <v>#VALUE!</v>
      </c>
      <c r="Z130" s="70" t="e">
        <f t="shared" ca="1" si="79"/>
        <v>#VALUE!</v>
      </c>
      <c r="AA130" s="70" t="e">
        <f t="shared" ca="1" si="79"/>
        <v>#VALUE!</v>
      </c>
      <c r="AB130" s="70" t="e">
        <f t="shared" ca="1" si="79"/>
        <v>#VALUE!</v>
      </c>
      <c r="AC130" s="70" t="e">
        <f t="shared" ca="1" si="79"/>
        <v>#VALUE!</v>
      </c>
      <c r="AD130" s="70" t="e">
        <f t="shared" ca="1" si="79"/>
        <v>#VALUE!</v>
      </c>
      <c r="AE130" s="70" t="e">
        <f t="shared" ca="1" si="79"/>
        <v>#VALUE!</v>
      </c>
      <c r="AF130" s="70" t="e">
        <f t="shared" ca="1" si="79"/>
        <v>#VALUE!</v>
      </c>
      <c r="AG130" s="70" t="e">
        <f t="shared" ca="1" si="79"/>
        <v>#VALUE!</v>
      </c>
      <c r="AH130" s="70" t="e">
        <f t="shared" ca="1" si="79"/>
        <v>#VALUE!</v>
      </c>
      <c r="AI130" s="70" t="e">
        <f t="shared" ca="1" si="79"/>
        <v>#VALUE!</v>
      </c>
      <c r="AJ130" s="70" t="e">
        <f t="shared" ca="1" si="79"/>
        <v>#VALUE!</v>
      </c>
      <c r="AK130" s="70" t="e">
        <f t="shared" ca="1" si="79"/>
        <v>#VALUE!</v>
      </c>
      <c r="AL130" s="70" t="e">
        <f t="shared" ca="1" si="79"/>
        <v>#VALUE!</v>
      </c>
      <c r="AM130" s="70"/>
      <c r="AN130" s="70"/>
      <c r="AO130" s="70"/>
      <c r="AP130" s="70"/>
      <c r="AQ130" s="70"/>
    </row>
    <row r="131" spans="1:43" x14ac:dyDescent="0.25">
      <c r="A131" s="66" t="str">
        <f>C131</f>
        <v>EF_N2O_Manure_application</v>
      </c>
      <c r="B131" s="2"/>
      <c r="C131" s="42" t="s">
        <v>757</v>
      </c>
      <c r="D131" s="77" t="str">
        <f ca="1">VLOOKUP(A131,Parameters,4,0)</f>
        <v>N2O-N</v>
      </c>
      <c r="E131" s="46" t="str">
        <f t="shared" si="78"/>
        <v>Non-dairy cattle (calves)</v>
      </c>
      <c r="F131" s="77" t="str">
        <f ca="1">VLOOKUP(A131,Parameters,6,0)</f>
        <v>kg N2O-N/kg N input</v>
      </c>
      <c r="G131" s="232"/>
      <c r="H131" s="56">
        <f ca="1">INDEX(Parameters,MATCH($A131,Parameters!$A:$A,0),MATCH(H$3,Parameters!$8:$8,0))</f>
        <v>0.01</v>
      </c>
      <c r="I131" s="56">
        <f ca="1">INDEX(Parameters,MATCH($A131,Parameters!$A:$A,0),MATCH(I$3,Parameters!$8:$8,0))</f>
        <v>0.01</v>
      </c>
      <c r="J131" s="56">
        <f ca="1">INDEX(Parameters,MATCH($A131,Parameters!$A:$A,0),MATCH(J$3,Parameters!$8:$8,0))</f>
        <v>0.01</v>
      </c>
      <c r="K131" s="56">
        <f ca="1">INDEX(Parameters,MATCH($A131,Parameters!$A:$A,0),MATCH(K$3,Parameters!$8:$8,0))</f>
        <v>0.01</v>
      </c>
      <c r="L131" s="56">
        <f ca="1">INDEX(Parameters,MATCH($A131,Parameters!$A:$A,0),MATCH(L$3,Parameters!$8:$8,0))</f>
        <v>0.01</v>
      </c>
      <c r="M131" s="56">
        <f ca="1">INDEX(Parameters,MATCH($A131,Parameters!$A:$A,0),MATCH(M$3,Parameters!$8:$8,0))</f>
        <v>0.01</v>
      </c>
      <c r="N131" s="56">
        <f ca="1">INDEX(Parameters,MATCH($A131,Parameters!$A:$A,0),MATCH(N$3,Parameters!$8:$8,0))</f>
        <v>0.01</v>
      </c>
      <c r="O131" s="56">
        <f ca="1">INDEX(Parameters,MATCH($A131,Parameters!$A:$A,0),MATCH(O$3,Parameters!$8:$8,0))</f>
        <v>0.01</v>
      </c>
      <c r="P131" s="56">
        <f ca="1">INDEX(Parameters,MATCH($A131,Parameters!$A:$A,0),MATCH(P$3,Parameters!$8:$8,0))</f>
        <v>0.01</v>
      </c>
      <c r="Q131" s="56">
        <f ca="1">INDEX(Parameters,MATCH($A131,Parameters!$A:$A,0),MATCH(Q$3,Parameters!$8:$8,0))</f>
        <v>0.01</v>
      </c>
      <c r="R131" s="56">
        <f ca="1">INDEX(Parameters,MATCH($A131,Parameters!$A:$A,0),MATCH(R$3,Parameters!$8:$8,0))</f>
        <v>0.01</v>
      </c>
      <c r="S131" s="56">
        <f ca="1">INDEX(Parameters,MATCH($A131,Parameters!$A:$A,0),MATCH(S$3,Parameters!$8:$8,0))</f>
        <v>0.01</v>
      </c>
      <c r="T131" s="56">
        <f ca="1">INDEX(Parameters,MATCH($A131,Parameters!$A:$A,0),MATCH(T$3,Parameters!$8:$8,0))</f>
        <v>0.01</v>
      </c>
      <c r="U131" s="56">
        <f ca="1">INDEX(Parameters,MATCH($A131,Parameters!$A:$A,0),MATCH(U$3,Parameters!$8:$8,0))</f>
        <v>0.01</v>
      </c>
      <c r="V131" s="56">
        <f ca="1">INDEX(Parameters,MATCH($A131,Parameters!$A:$A,0),MATCH(V$3,Parameters!$8:$8,0))</f>
        <v>0.01</v>
      </c>
      <c r="W131" s="56">
        <f ca="1">INDEX(Parameters,MATCH($A131,Parameters!$A:$A,0),MATCH(W$3,Parameters!$8:$8,0))</f>
        <v>0.01</v>
      </c>
      <c r="X131" s="56">
        <f ca="1">INDEX(Parameters,MATCH($A131,Parameters!$A:$A,0),MATCH(X$3,Parameters!$8:$8,0))</f>
        <v>0.01</v>
      </c>
      <c r="Y131" s="56">
        <f ca="1">INDEX(Parameters,MATCH($A131,Parameters!$A:$A,0),MATCH(Y$3,Parameters!$8:$8,0))</f>
        <v>0.01</v>
      </c>
      <c r="Z131" s="56">
        <f ca="1">INDEX(Parameters,MATCH($A131,Parameters!$A:$A,0),MATCH(Z$3,Parameters!$8:$8,0))</f>
        <v>0.01</v>
      </c>
      <c r="AA131" s="56">
        <f ca="1">INDEX(Parameters,MATCH($A131,Parameters!$A:$A,0),MATCH(AA$3,Parameters!$8:$8,0))</f>
        <v>0.01</v>
      </c>
      <c r="AB131" s="56">
        <f ca="1">INDEX(Parameters,MATCH($A131,Parameters!$A:$A,0),MATCH(AB$3,Parameters!$8:$8,0))</f>
        <v>0.01</v>
      </c>
      <c r="AC131" s="56">
        <f ca="1">INDEX(Parameters,MATCH($A131,Parameters!$A:$A,0),MATCH(AC$3,Parameters!$8:$8,0))</f>
        <v>0.01</v>
      </c>
      <c r="AD131" s="56">
        <f ca="1">INDEX(Parameters,MATCH($A131,Parameters!$A:$A,0),MATCH(AD$3,Parameters!$8:$8,0))</f>
        <v>0.01</v>
      </c>
      <c r="AE131" s="56">
        <f ca="1">INDEX(Parameters,MATCH($A131,Parameters!$A:$A,0),MATCH(AE$3,Parameters!$8:$8,0))</f>
        <v>0.01</v>
      </c>
      <c r="AF131" s="56">
        <f ca="1">INDEX(Parameters,MATCH($A131,Parameters!$A:$A,0),MATCH(AF$3,Parameters!$8:$8,0))</f>
        <v>0.01</v>
      </c>
      <c r="AG131" s="56">
        <f ca="1">INDEX(Parameters,MATCH($A131,Parameters!$A:$A,0),MATCH(AG$3,Parameters!$8:$8,0))</f>
        <v>0.01</v>
      </c>
      <c r="AH131" s="56">
        <f ca="1">INDEX(Parameters,MATCH($A131,Parameters!$A:$A,0),MATCH(AH$3,Parameters!$8:$8,0))</f>
        <v>0.01</v>
      </c>
      <c r="AI131" s="56">
        <f ca="1">INDEX(Parameters,MATCH($A131,Parameters!$A:$A,0),MATCH(AI$3,Parameters!$8:$8,0))</f>
        <v>0.01</v>
      </c>
      <c r="AJ131" s="56">
        <f ca="1">INDEX(Parameters,MATCH($A131,Parameters!$A:$A,0),MATCH(AJ$3,Parameters!$8:$8,0))</f>
        <v>0.01</v>
      </c>
      <c r="AK131" s="56">
        <f ca="1">INDEX(Parameters,MATCH($A131,Parameters!$A:$A,0),MATCH(AK$3,Parameters!$8:$8,0))</f>
        <v>0.01</v>
      </c>
      <c r="AL131" s="56">
        <f ca="1">INDEX(Parameters,MATCH($A131,Parameters!$A:$A,0),MATCH(AL$3,Parameters!$8:$8,0))</f>
        <v>0.01</v>
      </c>
      <c r="AM131" s="56"/>
      <c r="AN131" s="56"/>
      <c r="AO131" s="56"/>
      <c r="AP131" s="56"/>
      <c r="AQ131" s="56"/>
    </row>
    <row r="132" spans="1:43" ht="14.1" customHeight="1" x14ac:dyDescent="0.25">
      <c r="A132" s="89"/>
      <c r="B132" s="2"/>
      <c r="C132" s="99" t="s">
        <v>712</v>
      </c>
      <c r="D132" s="25" t="s">
        <v>350</v>
      </c>
      <c r="E132" s="46" t="str">
        <f t="shared" si="78"/>
        <v>Non-dairy cattle (calves)</v>
      </c>
      <c r="F132" s="25" t="s">
        <v>183</v>
      </c>
      <c r="G132" s="358"/>
      <c r="H132" s="70" t="e">
        <f t="shared" ref="H132:AL132" ca="1" si="80">H131*SUM(H111,H113)</f>
        <v>#VALUE!</v>
      </c>
      <c r="I132" s="70" t="e">
        <f t="shared" ca="1" si="80"/>
        <v>#VALUE!</v>
      </c>
      <c r="J132" s="70" t="e">
        <f t="shared" ca="1" si="80"/>
        <v>#VALUE!</v>
      </c>
      <c r="K132" s="70" t="e">
        <f t="shared" ca="1" si="80"/>
        <v>#VALUE!</v>
      </c>
      <c r="L132" s="70" t="e">
        <f t="shared" ca="1" si="80"/>
        <v>#VALUE!</v>
      </c>
      <c r="M132" s="70" t="e">
        <f t="shared" ca="1" si="80"/>
        <v>#VALUE!</v>
      </c>
      <c r="N132" s="70" t="e">
        <f t="shared" ca="1" si="80"/>
        <v>#VALUE!</v>
      </c>
      <c r="O132" s="70" t="e">
        <f t="shared" ca="1" si="80"/>
        <v>#VALUE!</v>
      </c>
      <c r="P132" s="70" t="e">
        <f t="shared" ca="1" si="80"/>
        <v>#VALUE!</v>
      </c>
      <c r="Q132" s="70" t="e">
        <f t="shared" ca="1" si="80"/>
        <v>#VALUE!</v>
      </c>
      <c r="R132" s="70" t="e">
        <f t="shared" ca="1" si="80"/>
        <v>#VALUE!</v>
      </c>
      <c r="S132" s="70" t="e">
        <f t="shared" ca="1" si="80"/>
        <v>#VALUE!</v>
      </c>
      <c r="T132" s="70" t="e">
        <f t="shared" ca="1" si="80"/>
        <v>#VALUE!</v>
      </c>
      <c r="U132" s="70" t="e">
        <f t="shared" ca="1" si="80"/>
        <v>#VALUE!</v>
      </c>
      <c r="V132" s="70" t="e">
        <f t="shared" ca="1" si="80"/>
        <v>#VALUE!</v>
      </c>
      <c r="W132" s="70" t="e">
        <f t="shared" ca="1" si="80"/>
        <v>#VALUE!</v>
      </c>
      <c r="X132" s="70" t="e">
        <f t="shared" ca="1" si="80"/>
        <v>#VALUE!</v>
      </c>
      <c r="Y132" s="70" t="e">
        <f t="shared" ca="1" si="80"/>
        <v>#VALUE!</v>
      </c>
      <c r="Z132" s="70" t="e">
        <f t="shared" ca="1" si="80"/>
        <v>#VALUE!</v>
      </c>
      <c r="AA132" s="70" t="e">
        <f t="shared" ca="1" si="80"/>
        <v>#VALUE!</v>
      </c>
      <c r="AB132" s="70" t="e">
        <f t="shared" ca="1" si="80"/>
        <v>#VALUE!</v>
      </c>
      <c r="AC132" s="70" t="e">
        <f t="shared" ca="1" si="80"/>
        <v>#VALUE!</v>
      </c>
      <c r="AD132" s="70" t="e">
        <f t="shared" ca="1" si="80"/>
        <v>#VALUE!</v>
      </c>
      <c r="AE132" s="70" t="e">
        <f t="shared" ca="1" si="80"/>
        <v>#VALUE!</v>
      </c>
      <c r="AF132" s="70" t="e">
        <f t="shared" ca="1" si="80"/>
        <v>#VALUE!</v>
      </c>
      <c r="AG132" s="70" t="e">
        <f t="shared" ca="1" si="80"/>
        <v>#VALUE!</v>
      </c>
      <c r="AH132" s="70" t="e">
        <f t="shared" ca="1" si="80"/>
        <v>#VALUE!</v>
      </c>
      <c r="AI132" s="70" t="e">
        <f t="shared" ca="1" si="80"/>
        <v>#VALUE!</v>
      </c>
      <c r="AJ132" s="70" t="e">
        <f t="shared" ca="1" si="80"/>
        <v>#VALUE!</v>
      </c>
      <c r="AK132" s="70" t="e">
        <f t="shared" ca="1" si="80"/>
        <v>#VALUE!</v>
      </c>
      <c r="AL132" s="70" t="e">
        <f t="shared" ca="1" si="80"/>
        <v>#VALUE!</v>
      </c>
      <c r="AM132" s="70"/>
      <c r="AN132" s="70"/>
      <c r="AO132" s="70"/>
      <c r="AP132" s="70"/>
      <c r="AQ132" s="70"/>
    </row>
    <row r="133" spans="1:43" x14ac:dyDescent="0.25">
      <c r="A133" s="89"/>
      <c r="B133" s="2" t="s">
        <v>128</v>
      </c>
      <c r="C133" s="34" t="s">
        <v>711</v>
      </c>
      <c r="D133" s="53" t="s">
        <v>130</v>
      </c>
      <c r="E133" s="54" t="str">
        <f t="shared" si="78"/>
        <v>Non-dairy cattle (calves)</v>
      </c>
      <c r="F133" s="53" t="s">
        <v>225</v>
      </c>
      <c r="G133" s="181"/>
      <c r="H133" s="70" t="e">
        <f ca="1">H132*Parameters!K$12</f>
        <v>#VALUE!</v>
      </c>
      <c r="I133" s="70" t="e">
        <f ca="1">I132*Parameters!L$12</f>
        <v>#VALUE!</v>
      </c>
      <c r="J133" s="70" t="e">
        <f ca="1">J132*Parameters!M$12</f>
        <v>#VALUE!</v>
      </c>
      <c r="K133" s="70" t="e">
        <f ca="1">K132*Parameters!N$12</f>
        <v>#VALUE!</v>
      </c>
      <c r="L133" s="70" t="e">
        <f ca="1">L132*Parameters!O$12</f>
        <v>#VALUE!</v>
      </c>
      <c r="M133" s="70" t="e">
        <f ca="1">M132*Parameters!P$12</f>
        <v>#VALUE!</v>
      </c>
      <c r="N133" s="70" t="e">
        <f ca="1">N132*Parameters!Q$12</f>
        <v>#VALUE!</v>
      </c>
      <c r="O133" s="70" t="e">
        <f ca="1">O132*Parameters!R$12</f>
        <v>#VALUE!</v>
      </c>
      <c r="P133" s="70" t="e">
        <f ca="1">P132*Parameters!S$12</f>
        <v>#VALUE!</v>
      </c>
      <c r="Q133" s="70" t="e">
        <f ca="1">Q132*Parameters!T$12</f>
        <v>#VALUE!</v>
      </c>
      <c r="R133" s="70" t="e">
        <f ca="1">R132*Parameters!U$12</f>
        <v>#VALUE!</v>
      </c>
      <c r="S133" s="70" t="e">
        <f ca="1">S132*Parameters!V$12</f>
        <v>#VALUE!</v>
      </c>
      <c r="T133" s="70" t="e">
        <f ca="1">T132*Parameters!W$12</f>
        <v>#VALUE!</v>
      </c>
      <c r="U133" s="70" t="e">
        <f ca="1">U132*Parameters!X$12</f>
        <v>#VALUE!</v>
      </c>
      <c r="V133" s="70" t="e">
        <f ca="1">V132*Parameters!Y$12</f>
        <v>#VALUE!</v>
      </c>
      <c r="W133" s="70" t="e">
        <f ca="1">W132*Parameters!Z$12</f>
        <v>#VALUE!</v>
      </c>
      <c r="X133" s="70" t="e">
        <f ca="1">X132*Parameters!AA$12</f>
        <v>#VALUE!</v>
      </c>
      <c r="Y133" s="70" t="e">
        <f ca="1">Y132*Parameters!AB$12</f>
        <v>#VALUE!</v>
      </c>
      <c r="Z133" s="70" t="e">
        <f ca="1">Z132*Parameters!AC$12</f>
        <v>#VALUE!</v>
      </c>
      <c r="AA133" s="70" t="e">
        <f ca="1">AA132*Parameters!AD$12</f>
        <v>#VALUE!</v>
      </c>
      <c r="AB133" s="70" t="e">
        <f ca="1">AB132*Parameters!AE$12</f>
        <v>#VALUE!</v>
      </c>
      <c r="AC133" s="70" t="e">
        <f ca="1">AC132*Parameters!AF$12</f>
        <v>#VALUE!</v>
      </c>
      <c r="AD133" s="70" t="e">
        <f ca="1">AD132*Parameters!AG$12</f>
        <v>#VALUE!</v>
      </c>
      <c r="AE133" s="70" t="e">
        <f ca="1">AE132*Parameters!AH$12</f>
        <v>#VALUE!</v>
      </c>
      <c r="AF133" s="70" t="e">
        <f ca="1">AF132*Parameters!AI$12</f>
        <v>#VALUE!</v>
      </c>
      <c r="AG133" s="70" t="e">
        <f ca="1">AG132*Parameters!AJ$12</f>
        <v>#VALUE!</v>
      </c>
      <c r="AH133" s="70" t="e">
        <f ca="1">AH132*Parameters!AK$12</f>
        <v>#VALUE!</v>
      </c>
      <c r="AI133" s="70" t="e">
        <f ca="1">AI132*Parameters!AL$12</f>
        <v>#VALUE!</v>
      </c>
      <c r="AJ133" s="70" t="e">
        <f ca="1">AJ132*Parameters!AM$12</f>
        <v>#VALUE!</v>
      </c>
      <c r="AK133" s="70" t="e">
        <f ca="1">AK132*Parameters!AN$12</f>
        <v>#VALUE!</v>
      </c>
      <c r="AL133" s="70" t="e">
        <f ca="1">AL132*Parameters!AO$12</f>
        <v>#VALUE!</v>
      </c>
      <c r="AM133" s="70"/>
      <c r="AN133" s="70"/>
      <c r="AO133" s="70"/>
      <c r="AP133" s="70"/>
      <c r="AQ133" s="70"/>
    </row>
    <row r="134" spans="1:43" ht="15.75" x14ac:dyDescent="0.25">
      <c r="A134" s="65" t="s">
        <v>71</v>
      </c>
      <c r="B134" s="145" t="s">
        <v>260</v>
      </c>
      <c r="C134" s="32"/>
      <c r="D134" s="32"/>
      <c r="E134" s="32"/>
      <c r="F134" s="32"/>
      <c r="G134" s="222"/>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7"/>
      <c r="AL134" s="157"/>
      <c r="AM134" s="157"/>
      <c r="AN134" s="157"/>
      <c r="AO134" s="157"/>
      <c r="AP134" s="157"/>
      <c r="AQ134" s="157"/>
    </row>
    <row r="135" spans="1:43" x14ac:dyDescent="0.25">
      <c r="A135" s="66" t="str">
        <f t="shared" ref="A135" si="81">C135&amp;"_"&amp;E135</f>
        <v>EF_NH3_grazing_Non-dairy cattle (calves)</v>
      </c>
      <c r="B135" s="52"/>
      <c r="C135" s="2" t="s">
        <v>231</v>
      </c>
      <c r="D135" s="77" t="str">
        <f ca="1">VLOOKUP(A135,Parameters,4,0)</f>
        <v>NH3-N</v>
      </c>
      <c r="E135" s="46" t="str">
        <f t="shared" si="68"/>
        <v>Non-dairy cattle (calves)</v>
      </c>
      <c r="F135" s="77" t="str">
        <f ca="1">VLOOKUP(A135,Parameters,6,0)</f>
        <v>Fraction TAN</v>
      </c>
      <c r="G135" s="358"/>
      <c r="H135" s="56">
        <f ca="1">INDEX(Parameters,MATCH($A135,Parameters!$A:$A,0),MATCH(H$3,Parameters!$8:$8,0))</f>
        <v>0.14000000000000001</v>
      </c>
      <c r="I135" s="56">
        <f ca="1">INDEX(Parameters,MATCH($A135,Parameters!$A:$A,0),MATCH(I$3,Parameters!$8:$8,0))</f>
        <v>0.14000000000000001</v>
      </c>
      <c r="J135" s="56">
        <f ca="1">INDEX(Parameters,MATCH($A135,Parameters!$A:$A,0),MATCH(J$3,Parameters!$8:$8,0))</f>
        <v>0.14000000000000001</v>
      </c>
      <c r="K135" s="56">
        <f ca="1">INDEX(Parameters,MATCH($A135,Parameters!$A:$A,0),MATCH(K$3,Parameters!$8:$8,0))</f>
        <v>0.14000000000000001</v>
      </c>
      <c r="L135" s="56">
        <f ca="1">INDEX(Parameters,MATCH($A135,Parameters!$A:$A,0),MATCH(L$3,Parameters!$8:$8,0))</f>
        <v>0.14000000000000001</v>
      </c>
      <c r="M135" s="56">
        <f ca="1">INDEX(Parameters,MATCH($A135,Parameters!$A:$A,0),MATCH(M$3,Parameters!$8:$8,0))</f>
        <v>0.14000000000000001</v>
      </c>
      <c r="N135" s="56">
        <f ca="1">INDEX(Parameters,MATCH($A135,Parameters!$A:$A,0),MATCH(N$3,Parameters!$8:$8,0))</f>
        <v>0.14000000000000001</v>
      </c>
      <c r="O135" s="56">
        <f ca="1">INDEX(Parameters,MATCH($A135,Parameters!$A:$A,0),MATCH(O$3,Parameters!$8:$8,0))</f>
        <v>0.14000000000000001</v>
      </c>
      <c r="P135" s="56">
        <f ca="1">INDEX(Parameters,MATCH($A135,Parameters!$A:$A,0),MATCH(P$3,Parameters!$8:$8,0))</f>
        <v>0.14000000000000001</v>
      </c>
      <c r="Q135" s="56">
        <f ca="1">INDEX(Parameters,MATCH($A135,Parameters!$A:$A,0),MATCH(Q$3,Parameters!$8:$8,0))</f>
        <v>0.14000000000000001</v>
      </c>
      <c r="R135" s="56">
        <f ca="1">INDEX(Parameters,MATCH($A135,Parameters!$A:$A,0),MATCH(R$3,Parameters!$8:$8,0))</f>
        <v>0.14000000000000001</v>
      </c>
      <c r="S135" s="56">
        <f ca="1">INDEX(Parameters,MATCH($A135,Parameters!$A:$A,0),MATCH(S$3,Parameters!$8:$8,0))</f>
        <v>0.14000000000000001</v>
      </c>
      <c r="T135" s="56">
        <f ca="1">INDEX(Parameters,MATCH($A135,Parameters!$A:$A,0),MATCH(T$3,Parameters!$8:$8,0))</f>
        <v>0.14000000000000001</v>
      </c>
      <c r="U135" s="56">
        <f ca="1">INDEX(Parameters,MATCH($A135,Parameters!$A:$A,0),MATCH(U$3,Parameters!$8:$8,0))</f>
        <v>0.14000000000000001</v>
      </c>
      <c r="V135" s="56">
        <f ca="1">INDEX(Parameters,MATCH($A135,Parameters!$A:$A,0),MATCH(V$3,Parameters!$8:$8,0))</f>
        <v>0.14000000000000001</v>
      </c>
      <c r="W135" s="56">
        <f ca="1">INDEX(Parameters,MATCH($A135,Parameters!$A:$A,0),MATCH(W$3,Parameters!$8:$8,0))</f>
        <v>0.14000000000000001</v>
      </c>
      <c r="X135" s="56">
        <f ca="1">INDEX(Parameters,MATCH($A135,Parameters!$A:$A,0),MATCH(X$3,Parameters!$8:$8,0))</f>
        <v>0.14000000000000001</v>
      </c>
      <c r="Y135" s="56">
        <f ca="1">INDEX(Parameters,MATCH($A135,Parameters!$A:$A,0),MATCH(Y$3,Parameters!$8:$8,0))</f>
        <v>0.14000000000000001</v>
      </c>
      <c r="Z135" s="56">
        <f ca="1">INDEX(Parameters,MATCH($A135,Parameters!$A:$A,0),MATCH(Z$3,Parameters!$8:$8,0))</f>
        <v>0.14000000000000001</v>
      </c>
      <c r="AA135" s="56">
        <f ca="1">INDEX(Parameters,MATCH($A135,Parameters!$A:$A,0),MATCH(AA$3,Parameters!$8:$8,0))</f>
        <v>0.14000000000000001</v>
      </c>
      <c r="AB135" s="56">
        <f ca="1">INDEX(Parameters,MATCH($A135,Parameters!$A:$A,0),MATCH(AB$3,Parameters!$8:$8,0))</f>
        <v>0.14000000000000001</v>
      </c>
      <c r="AC135" s="56">
        <f ca="1">INDEX(Parameters,MATCH($A135,Parameters!$A:$A,0),MATCH(AC$3,Parameters!$8:$8,0))</f>
        <v>0.14000000000000001</v>
      </c>
      <c r="AD135" s="56">
        <f ca="1">INDEX(Parameters,MATCH($A135,Parameters!$A:$A,0),MATCH(AD$3,Parameters!$8:$8,0))</f>
        <v>0.14000000000000001</v>
      </c>
      <c r="AE135" s="56">
        <f ca="1">INDEX(Parameters,MATCH($A135,Parameters!$A:$A,0),MATCH(AE$3,Parameters!$8:$8,0))</f>
        <v>0.14000000000000001</v>
      </c>
      <c r="AF135" s="56">
        <f ca="1">INDEX(Parameters,MATCH($A135,Parameters!$A:$A,0),MATCH(AF$3,Parameters!$8:$8,0))</f>
        <v>0.14000000000000001</v>
      </c>
      <c r="AG135" s="56">
        <f ca="1">INDEX(Parameters,MATCH($A135,Parameters!$A:$A,0),MATCH(AG$3,Parameters!$8:$8,0))</f>
        <v>0.14000000000000001</v>
      </c>
      <c r="AH135" s="56">
        <f ca="1">INDEX(Parameters,MATCH($A135,Parameters!$A:$A,0),MATCH(AH$3,Parameters!$8:$8,0))</f>
        <v>0.14000000000000001</v>
      </c>
      <c r="AI135" s="56">
        <f ca="1">INDEX(Parameters,MATCH($A135,Parameters!$A:$A,0),MATCH(AI$3,Parameters!$8:$8,0))</f>
        <v>0.14000000000000001</v>
      </c>
      <c r="AJ135" s="56">
        <f ca="1">INDEX(Parameters,MATCH($A135,Parameters!$A:$A,0),MATCH(AJ$3,Parameters!$8:$8,0))</f>
        <v>0.14000000000000001</v>
      </c>
      <c r="AK135" s="56">
        <f ca="1">INDEX(Parameters,MATCH($A135,Parameters!$A:$A,0),MATCH(AK$3,Parameters!$8:$8,0))</f>
        <v>0.14000000000000001</v>
      </c>
      <c r="AL135" s="56">
        <f ca="1">INDEX(Parameters,MATCH($A135,Parameters!$A:$A,0),MATCH(AL$3,Parameters!$8:$8,0))</f>
        <v>0.14000000000000001</v>
      </c>
      <c r="AM135" s="56"/>
      <c r="AN135" s="56"/>
      <c r="AO135" s="56"/>
      <c r="AP135" s="56"/>
      <c r="AQ135" s="56"/>
    </row>
    <row r="136" spans="1:43" ht="18" x14ac:dyDescent="0.35">
      <c r="A136" s="89" t="s">
        <v>329</v>
      </c>
      <c r="B136" s="2" t="s">
        <v>341</v>
      </c>
      <c r="C136" s="63" t="s">
        <v>233</v>
      </c>
      <c r="D136" s="25" t="s">
        <v>252</v>
      </c>
      <c r="E136" s="46" t="str">
        <f t="shared" si="68"/>
        <v>Non-dairy cattle (calves)</v>
      </c>
      <c r="F136" s="25" t="s">
        <v>122</v>
      </c>
      <c r="G136" s="205"/>
      <c r="H136" s="56" t="e">
        <f t="shared" ref="H136:AL136" ca="1" si="82">H27*H135</f>
        <v>#VALUE!</v>
      </c>
      <c r="I136" s="56" t="e">
        <f t="shared" ca="1" si="82"/>
        <v>#VALUE!</v>
      </c>
      <c r="J136" s="56" t="e">
        <f t="shared" ca="1" si="82"/>
        <v>#VALUE!</v>
      </c>
      <c r="K136" s="56" t="e">
        <f t="shared" ca="1" si="82"/>
        <v>#VALUE!</v>
      </c>
      <c r="L136" s="56" t="e">
        <f t="shared" ca="1" si="82"/>
        <v>#VALUE!</v>
      </c>
      <c r="M136" s="56" t="e">
        <f t="shared" ca="1" si="82"/>
        <v>#VALUE!</v>
      </c>
      <c r="N136" s="56" t="e">
        <f t="shared" ca="1" si="82"/>
        <v>#VALUE!</v>
      </c>
      <c r="O136" s="56" t="e">
        <f t="shared" ca="1" si="82"/>
        <v>#VALUE!</v>
      </c>
      <c r="P136" s="56" t="e">
        <f t="shared" ca="1" si="82"/>
        <v>#VALUE!</v>
      </c>
      <c r="Q136" s="56" t="e">
        <f t="shared" ca="1" si="82"/>
        <v>#VALUE!</v>
      </c>
      <c r="R136" s="56" t="e">
        <f t="shared" ca="1" si="82"/>
        <v>#VALUE!</v>
      </c>
      <c r="S136" s="56" t="e">
        <f t="shared" ca="1" si="82"/>
        <v>#VALUE!</v>
      </c>
      <c r="T136" s="56" t="e">
        <f t="shared" ca="1" si="82"/>
        <v>#VALUE!</v>
      </c>
      <c r="U136" s="56" t="e">
        <f t="shared" ca="1" si="82"/>
        <v>#VALUE!</v>
      </c>
      <c r="V136" s="56" t="e">
        <f t="shared" ca="1" si="82"/>
        <v>#VALUE!</v>
      </c>
      <c r="W136" s="56" t="e">
        <f t="shared" ca="1" si="82"/>
        <v>#VALUE!</v>
      </c>
      <c r="X136" s="56" t="e">
        <f t="shared" ca="1" si="82"/>
        <v>#VALUE!</v>
      </c>
      <c r="Y136" s="56" t="e">
        <f t="shared" ca="1" si="82"/>
        <v>#VALUE!</v>
      </c>
      <c r="Z136" s="56" t="e">
        <f t="shared" ca="1" si="82"/>
        <v>#VALUE!</v>
      </c>
      <c r="AA136" s="56" t="e">
        <f t="shared" ca="1" si="82"/>
        <v>#VALUE!</v>
      </c>
      <c r="AB136" s="56" t="e">
        <f t="shared" ca="1" si="82"/>
        <v>#VALUE!</v>
      </c>
      <c r="AC136" s="56" t="e">
        <f t="shared" ca="1" si="82"/>
        <v>#VALUE!</v>
      </c>
      <c r="AD136" s="56" t="e">
        <f t="shared" ca="1" si="82"/>
        <v>#VALUE!</v>
      </c>
      <c r="AE136" s="56" t="e">
        <f t="shared" ca="1" si="82"/>
        <v>#VALUE!</v>
      </c>
      <c r="AF136" s="56" t="e">
        <f t="shared" ca="1" si="82"/>
        <v>#VALUE!</v>
      </c>
      <c r="AG136" s="56" t="e">
        <f t="shared" ca="1" si="82"/>
        <v>#VALUE!</v>
      </c>
      <c r="AH136" s="56" t="e">
        <f t="shared" ca="1" si="82"/>
        <v>#VALUE!</v>
      </c>
      <c r="AI136" s="56" t="e">
        <f t="shared" ca="1" si="82"/>
        <v>#VALUE!</v>
      </c>
      <c r="AJ136" s="56" t="e">
        <f t="shared" ca="1" si="82"/>
        <v>#VALUE!</v>
      </c>
      <c r="AK136" s="56" t="e">
        <f t="shared" ca="1" si="82"/>
        <v>#VALUE!</v>
      </c>
      <c r="AL136" s="56" t="e">
        <f t="shared" ca="1" si="82"/>
        <v>#VALUE!</v>
      </c>
      <c r="AM136" s="56"/>
      <c r="AN136" s="56"/>
      <c r="AO136" s="56"/>
      <c r="AP136" s="56"/>
      <c r="AQ136" s="56"/>
    </row>
    <row r="137" spans="1:43" ht="14.1" customHeight="1" x14ac:dyDescent="0.25">
      <c r="A137" s="68" t="s">
        <v>238</v>
      </c>
      <c r="B137" s="52"/>
      <c r="C137" s="52" t="s">
        <v>234</v>
      </c>
      <c r="D137" s="53" t="s">
        <v>153</v>
      </c>
      <c r="E137" s="54" t="str">
        <f t="shared" si="68"/>
        <v>Non-dairy cattle (calves)</v>
      </c>
      <c r="F137" s="53" t="s">
        <v>122</v>
      </c>
      <c r="G137" s="175" t="s">
        <v>749</v>
      </c>
      <c r="H137" s="70" t="e">
        <f t="shared" ref="H137:AL137" ca="1" si="83">H27-H136</f>
        <v>#VALUE!</v>
      </c>
      <c r="I137" s="70" t="e">
        <f t="shared" ca="1" si="83"/>
        <v>#VALUE!</v>
      </c>
      <c r="J137" s="70" t="e">
        <f t="shared" ca="1" si="83"/>
        <v>#VALUE!</v>
      </c>
      <c r="K137" s="70" t="e">
        <f t="shared" ca="1" si="83"/>
        <v>#VALUE!</v>
      </c>
      <c r="L137" s="70" t="e">
        <f t="shared" ca="1" si="83"/>
        <v>#VALUE!</v>
      </c>
      <c r="M137" s="70" t="e">
        <f t="shared" ca="1" si="83"/>
        <v>#VALUE!</v>
      </c>
      <c r="N137" s="70" t="e">
        <f t="shared" ca="1" si="83"/>
        <v>#VALUE!</v>
      </c>
      <c r="O137" s="70" t="e">
        <f t="shared" ca="1" si="83"/>
        <v>#VALUE!</v>
      </c>
      <c r="P137" s="70" t="e">
        <f t="shared" ca="1" si="83"/>
        <v>#VALUE!</v>
      </c>
      <c r="Q137" s="70" t="e">
        <f t="shared" ca="1" si="83"/>
        <v>#VALUE!</v>
      </c>
      <c r="R137" s="70" t="e">
        <f t="shared" ca="1" si="83"/>
        <v>#VALUE!</v>
      </c>
      <c r="S137" s="70" t="e">
        <f t="shared" ca="1" si="83"/>
        <v>#VALUE!</v>
      </c>
      <c r="T137" s="70" t="e">
        <f t="shared" ca="1" si="83"/>
        <v>#VALUE!</v>
      </c>
      <c r="U137" s="70" t="e">
        <f t="shared" ca="1" si="83"/>
        <v>#VALUE!</v>
      </c>
      <c r="V137" s="70" t="e">
        <f t="shared" ca="1" si="83"/>
        <v>#VALUE!</v>
      </c>
      <c r="W137" s="70" t="e">
        <f t="shared" ca="1" si="83"/>
        <v>#VALUE!</v>
      </c>
      <c r="X137" s="70" t="e">
        <f t="shared" ca="1" si="83"/>
        <v>#VALUE!</v>
      </c>
      <c r="Y137" s="70" t="e">
        <f t="shared" ca="1" si="83"/>
        <v>#VALUE!</v>
      </c>
      <c r="Z137" s="70" t="e">
        <f t="shared" ca="1" si="83"/>
        <v>#VALUE!</v>
      </c>
      <c r="AA137" s="70" t="e">
        <f t="shared" ca="1" si="83"/>
        <v>#VALUE!</v>
      </c>
      <c r="AB137" s="70" t="e">
        <f t="shared" ca="1" si="83"/>
        <v>#VALUE!</v>
      </c>
      <c r="AC137" s="70" t="e">
        <f t="shared" ca="1" si="83"/>
        <v>#VALUE!</v>
      </c>
      <c r="AD137" s="70" t="e">
        <f t="shared" ca="1" si="83"/>
        <v>#VALUE!</v>
      </c>
      <c r="AE137" s="70" t="e">
        <f t="shared" ca="1" si="83"/>
        <v>#VALUE!</v>
      </c>
      <c r="AF137" s="70" t="e">
        <f t="shared" ca="1" si="83"/>
        <v>#VALUE!</v>
      </c>
      <c r="AG137" s="70" t="e">
        <f t="shared" ca="1" si="83"/>
        <v>#VALUE!</v>
      </c>
      <c r="AH137" s="70" t="e">
        <f t="shared" ca="1" si="83"/>
        <v>#VALUE!</v>
      </c>
      <c r="AI137" s="70" t="e">
        <f t="shared" ca="1" si="83"/>
        <v>#VALUE!</v>
      </c>
      <c r="AJ137" s="70" t="e">
        <f t="shared" ca="1" si="83"/>
        <v>#VALUE!</v>
      </c>
      <c r="AK137" s="70" t="e">
        <f t="shared" ca="1" si="83"/>
        <v>#VALUE!</v>
      </c>
      <c r="AL137" s="70" t="e">
        <f t="shared" ca="1" si="83"/>
        <v>#VALUE!</v>
      </c>
      <c r="AM137" s="70"/>
      <c r="AN137" s="70"/>
      <c r="AO137" s="70"/>
      <c r="AP137" s="70"/>
      <c r="AQ137" s="70"/>
    </row>
    <row r="138" spans="1:43" ht="18" x14ac:dyDescent="0.25">
      <c r="A138" s="106" t="s">
        <v>392</v>
      </c>
      <c r="B138" s="51"/>
      <c r="C138" s="82" t="s">
        <v>409</v>
      </c>
      <c r="D138" s="26" t="s">
        <v>153</v>
      </c>
      <c r="E138" s="108" t="str">
        <f t="shared" si="68"/>
        <v>Non-dairy cattle (calves)</v>
      </c>
      <c r="F138" s="26" t="s">
        <v>122</v>
      </c>
      <c r="G138" s="225" t="str">
        <f ca="1">IFERROR(IF(SUM($H138:AQ138)=0,"OK","Error - all years do not = 0"),"Error - check input data")</f>
        <v>Error - check input data</v>
      </c>
      <c r="H138" s="74" t="e">
        <f t="shared" ref="H138:AL138" ca="1" si="84">H27-H136-H137</f>
        <v>#VALUE!</v>
      </c>
      <c r="I138" s="74" t="e">
        <f t="shared" ca="1" si="84"/>
        <v>#VALUE!</v>
      </c>
      <c r="J138" s="74" t="e">
        <f t="shared" ca="1" si="84"/>
        <v>#VALUE!</v>
      </c>
      <c r="K138" s="74" t="e">
        <f t="shared" ca="1" si="84"/>
        <v>#VALUE!</v>
      </c>
      <c r="L138" s="74" t="e">
        <f t="shared" ca="1" si="84"/>
        <v>#VALUE!</v>
      </c>
      <c r="M138" s="74" t="e">
        <f t="shared" ca="1" si="84"/>
        <v>#VALUE!</v>
      </c>
      <c r="N138" s="74" t="e">
        <f t="shared" ca="1" si="84"/>
        <v>#VALUE!</v>
      </c>
      <c r="O138" s="74" t="e">
        <f t="shared" ca="1" si="84"/>
        <v>#VALUE!</v>
      </c>
      <c r="P138" s="74" t="e">
        <f t="shared" ca="1" si="84"/>
        <v>#VALUE!</v>
      </c>
      <c r="Q138" s="74" t="e">
        <f t="shared" ca="1" si="84"/>
        <v>#VALUE!</v>
      </c>
      <c r="R138" s="74" t="e">
        <f t="shared" ca="1" si="84"/>
        <v>#VALUE!</v>
      </c>
      <c r="S138" s="74" t="e">
        <f t="shared" ca="1" si="84"/>
        <v>#VALUE!</v>
      </c>
      <c r="T138" s="74" t="e">
        <f t="shared" ca="1" si="84"/>
        <v>#VALUE!</v>
      </c>
      <c r="U138" s="74" t="e">
        <f t="shared" ca="1" si="84"/>
        <v>#VALUE!</v>
      </c>
      <c r="V138" s="74" t="e">
        <f t="shared" ca="1" si="84"/>
        <v>#VALUE!</v>
      </c>
      <c r="W138" s="74" t="e">
        <f t="shared" ca="1" si="84"/>
        <v>#VALUE!</v>
      </c>
      <c r="X138" s="74" t="e">
        <f t="shared" ca="1" si="84"/>
        <v>#VALUE!</v>
      </c>
      <c r="Y138" s="74" t="e">
        <f t="shared" ca="1" si="84"/>
        <v>#VALUE!</v>
      </c>
      <c r="Z138" s="74" t="e">
        <f t="shared" ca="1" si="84"/>
        <v>#VALUE!</v>
      </c>
      <c r="AA138" s="74" t="e">
        <f t="shared" ca="1" si="84"/>
        <v>#VALUE!</v>
      </c>
      <c r="AB138" s="74" t="e">
        <f t="shared" ca="1" si="84"/>
        <v>#VALUE!</v>
      </c>
      <c r="AC138" s="74" t="e">
        <f t="shared" ca="1" si="84"/>
        <v>#VALUE!</v>
      </c>
      <c r="AD138" s="74" t="e">
        <f t="shared" ca="1" si="84"/>
        <v>#VALUE!</v>
      </c>
      <c r="AE138" s="74" t="e">
        <f t="shared" ca="1" si="84"/>
        <v>#VALUE!</v>
      </c>
      <c r="AF138" s="74" t="e">
        <f t="shared" ca="1" si="84"/>
        <v>#VALUE!</v>
      </c>
      <c r="AG138" s="74" t="e">
        <f t="shared" ca="1" si="84"/>
        <v>#VALUE!</v>
      </c>
      <c r="AH138" s="74" t="e">
        <f t="shared" ca="1" si="84"/>
        <v>#VALUE!</v>
      </c>
      <c r="AI138" s="74" t="e">
        <f t="shared" ca="1" si="84"/>
        <v>#VALUE!</v>
      </c>
      <c r="AJ138" s="74" t="e">
        <f t="shared" ca="1" si="84"/>
        <v>#VALUE!</v>
      </c>
      <c r="AK138" s="74" t="e">
        <f t="shared" ca="1" si="84"/>
        <v>#VALUE!</v>
      </c>
      <c r="AL138" s="74" t="e">
        <f t="shared" ca="1" si="84"/>
        <v>#VALUE!</v>
      </c>
      <c r="AM138" s="74"/>
      <c r="AN138" s="74"/>
      <c r="AO138" s="74"/>
      <c r="AP138" s="74"/>
      <c r="AQ138" s="74"/>
    </row>
    <row r="139" spans="1:43" ht="18" x14ac:dyDescent="0.25">
      <c r="A139" s="104" t="s">
        <v>394</v>
      </c>
      <c r="B139" s="52"/>
      <c r="C139" s="52" t="s">
        <v>235</v>
      </c>
      <c r="D139" s="53" t="s">
        <v>153</v>
      </c>
      <c r="E139" s="54" t="str">
        <f t="shared" si="68"/>
        <v>Non-dairy cattle (calves)</v>
      </c>
      <c r="F139" s="53" t="s">
        <v>122</v>
      </c>
      <c r="G139" s="175" t="s">
        <v>717</v>
      </c>
      <c r="H139" s="70" t="e">
        <f t="shared" ref="H139:AL139" ca="1" si="85">H21-H136</f>
        <v>#VALUE!</v>
      </c>
      <c r="I139" s="70" t="e">
        <f t="shared" ca="1" si="85"/>
        <v>#VALUE!</v>
      </c>
      <c r="J139" s="70" t="e">
        <f t="shared" ca="1" si="85"/>
        <v>#VALUE!</v>
      </c>
      <c r="K139" s="70" t="e">
        <f t="shared" ca="1" si="85"/>
        <v>#VALUE!</v>
      </c>
      <c r="L139" s="70" t="e">
        <f t="shared" ca="1" si="85"/>
        <v>#VALUE!</v>
      </c>
      <c r="M139" s="70" t="e">
        <f t="shared" ca="1" si="85"/>
        <v>#VALUE!</v>
      </c>
      <c r="N139" s="70" t="e">
        <f t="shared" ca="1" si="85"/>
        <v>#VALUE!</v>
      </c>
      <c r="O139" s="70" t="e">
        <f t="shared" ca="1" si="85"/>
        <v>#VALUE!</v>
      </c>
      <c r="P139" s="70" t="e">
        <f t="shared" ca="1" si="85"/>
        <v>#VALUE!</v>
      </c>
      <c r="Q139" s="70" t="e">
        <f t="shared" ca="1" si="85"/>
        <v>#VALUE!</v>
      </c>
      <c r="R139" s="70" t="e">
        <f t="shared" ca="1" si="85"/>
        <v>#VALUE!</v>
      </c>
      <c r="S139" s="70" t="e">
        <f t="shared" ca="1" si="85"/>
        <v>#VALUE!</v>
      </c>
      <c r="T139" s="70" t="e">
        <f t="shared" ca="1" si="85"/>
        <v>#VALUE!</v>
      </c>
      <c r="U139" s="70" t="e">
        <f t="shared" ca="1" si="85"/>
        <v>#VALUE!</v>
      </c>
      <c r="V139" s="70" t="e">
        <f t="shared" ca="1" si="85"/>
        <v>#VALUE!</v>
      </c>
      <c r="W139" s="70" t="e">
        <f t="shared" ca="1" si="85"/>
        <v>#VALUE!</v>
      </c>
      <c r="X139" s="70" t="e">
        <f t="shared" ca="1" si="85"/>
        <v>#VALUE!</v>
      </c>
      <c r="Y139" s="70" t="e">
        <f t="shared" ca="1" si="85"/>
        <v>#VALUE!</v>
      </c>
      <c r="Z139" s="70" t="e">
        <f t="shared" ca="1" si="85"/>
        <v>#VALUE!</v>
      </c>
      <c r="AA139" s="70" t="e">
        <f t="shared" ca="1" si="85"/>
        <v>#VALUE!</v>
      </c>
      <c r="AB139" s="70" t="e">
        <f t="shared" ca="1" si="85"/>
        <v>#VALUE!</v>
      </c>
      <c r="AC139" s="70" t="e">
        <f t="shared" ca="1" si="85"/>
        <v>#VALUE!</v>
      </c>
      <c r="AD139" s="70" t="e">
        <f t="shared" ca="1" si="85"/>
        <v>#VALUE!</v>
      </c>
      <c r="AE139" s="70" t="e">
        <f t="shared" ca="1" si="85"/>
        <v>#VALUE!</v>
      </c>
      <c r="AF139" s="70" t="e">
        <f t="shared" ca="1" si="85"/>
        <v>#VALUE!</v>
      </c>
      <c r="AG139" s="70" t="e">
        <f t="shared" ca="1" si="85"/>
        <v>#VALUE!</v>
      </c>
      <c r="AH139" s="70" t="e">
        <f t="shared" ca="1" si="85"/>
        <v>#VALUE!</v>
      </c>
      <c r="AI139" s="70" t="e">
        <f t="shared" ca="1" si="85"/>
        <v>#VALUE!</v>
      </c>
      <c r="AJ139" s="70" t="e">
        <f t="shared" ca="1" si="85"/>
        <v>#VALUE!</v>
      </c>
      <c r="AK139" s="70" t="e">
        <f t="shared" ca="1" si="85"/>
        <v>#VALUE!</v>
      </c>
      <c r="AL139" s="70" t="e">
        <f t="shared" ca="1" si="85"/>
        <v>#VALUE!</v>
      </c>
      <c r="AM139" s="70"/>
      <c r="AN139" s="70"/>
      <c r="AO139" s="70"/>
      <c r="AP139" s="70"/>
      <c r="AQ139" s="70"/>
    </row>
    <row r="140" spans="1:43" ht="15.75" x14ac:dyDescent="0.25">
      <c r="A140" s="399" t="s">
        <v>701</v>
      </c>
      <c r="B140" s="400"/>
      <c r="C140" s="396"/>
      <c r="D140" s="396"/>
      <c r="E140" s="396"/>
      <c r="F140" s="396"/>
      <c r="G140" s="397"/>
      <c r="H140" s="398"/>
      <c r="I140" s="398"/>
      <c r="J140" s="398"/>
      <c r="K140" s="398"/>
      <c r="L140" s="398"/>
      <c r="M140" s="398"/>
      <c r="N140" s="398"/>
      <c r="O140" s="398"/>
      <c r="P140" s="398"/>
      <c r="Q140" s="398"/>
      <c r="R140" s="398"/>
      <c r="S140" s="398"/>
      <c r="T140" s="398"/>
      <c r="U140" s="398"/>
      <c r="V140" s="398"/>
      <c r="W140" s="398"/>
      <c r="X140" s="398"/>
      <c r="Y140" s="398"/>
      <c r="Z140" s="398"/>
      <c r="AA140" s="398"/>
      <c r="AB140" s="398"/>
      <c r="AC140" s="398"/>
      <c r="AD140" s="398"/>
      <c r="AE140" s="398"/>
      <c r="AF140" s="398"/>
      <c r="AG140" s="398"/>
      <c r="AH140" s="398"/>
      <c r="AI140" s="398"/>
      <c r="AJ140" s="398"/>
      <c r="AK140" s="398"/>
      <c r="AL140" s="398"/>
      <c r="AM140" s="398"/>
      <c r="AN140" s="398"/>
      <c r="AO140" s="398"/>
      <c r="AP140" s="398"/>
      <c r="AQ140" s="398"/>
    </row>
    <row r="141" spans="1:43" x14ac:dyDescent="0.25">
      <c r="A141" s="66" t="str">
        <f t="shared" ref="A141" si="86">C141&amp;"_"&amp;E141</f>
        <v>EF_N2O_Grazing_Non-dairy cattle (calves)</v>
      </c>
      <c r="B141" s="2"/>
      <c r="C141" s="42" t="s">
        <v>755</v>
      </c>
      <c r="D141" s="77" t="str">
        <f ca="1">VLOOKUP(A141,Parameters,4,0)</f>
        <v>N2O-N</v>
      </c>
      <c r="E141" s="46" t="str">
        <f t="shared" ref="E141:E145" si="87">$A$1</f>
        <v>Non-dairy cattle (calves)</v>
      </c>
      <c r="F141" s="77" t="str">
        <f ca="1">VLOOKUP(A141,Parameters,6,0)</f>
        <v>kg N2O-N/kg N input</v>
      </c>
      <c r="G141" s="176"/>
      <c r="H141" s="56">
        <f ca="1">INDEX(Parameters,MATCH($A141,Parameters!$A:$A,0),MATCH(H$3,Parameters!$8:$8,0))</f>
        <v>0.02</v>
      </c>
      <c r="I141" s="56">
        <f ca="1">INDEX(Parameters,MATCH($A141,Parameters!$A:$A,0),MATCH(I$3,Parameters!$8:$8,0))</f>
        <v>0.02</v>
      </c>
      <c r="J141" s="56">
        <f ca="1">INDEX(Parameters,MATCH($A141,Parameters!$A:$A,0),MATCH(J$3,Parameters!$8:$8,0))</f>
        <v>0.02</v>
      </c>
      <c r="K141" s="56">
        <f ca="1">INDEX(Parameters,MATCH($A141,Parameters!$A:$A,0),MATCH(K$3,Parameters!$8:$8,0))</f>
        <v>0.02</v>
      </c>
      <c r="L141" s="56">
        <f ca="1">INDEX(Parameters,MATCH($A141,Parameters!$A:$A,0),MATCH(L$3,Parameters!$8:$8,0))</f>
        <v>0.02</v>
      </c>
      <c r="M141" s="56">
        <f ca="1">INDEX(Parameters,MATCH($A141,Parameters!$A:$A,0),MATCH(M$3,Parameters!$8:$8,0))</f>
        <v>0.02</v>
      </c>
      <c r="N141" s="56">
        <f ca="1">INDEX(Parameters,MATCH($A141,Parameters!$A:$A,0),MATCH(N$3,Parameters!$8:$8,0))</f>
        <v>0.02</v>
      </c>
      <c r="O141" s="56">
        <f ca="1">INDEX(Parameters,MATCH($A141,Parameters!$A:$A,0),MATCH(O$3,Parameters!$8:$8,0))</f>
        <v>0.02</v>
      </c>
      <c r="P141" s="56">
        <f ca="1">INDEX(Parameters,MATCH($A141,Parameters!$A:$A,0),MATCH(P$3,Parameters!$8:$8,0))</f>
        <v>0.02</v>
      </c>
      <c r="Q141" s="56">
        <f ca="1">INDEX(Parameters,MATCH($A141,Parameters!$A:$A,0),MATCH(Q$3,Parameters!$8:$8,0))</f>
        <v>0.02</v>
      </c>
      <c r="R141" s="56">
        <f ca="1">INDEX(Parameters,MATCH($A141,Parameters!$A:$A,0),MATCH(R$3,Parameters!$8:$8,0))</f>
        <v>0.02</v>
      </c>
      <c r="S141" s="56">
        <f ca="1">INDEX(Parameters,MATCH($A141,Parameters!$A:$A,0),MATCH(S$3,Parameters!$8:$8,0))</f>
        <v>0.02</v>
      </c>
      <c r="T141" s="56">
        <f ca="1">INDEX(Parameters,MATCH($A141,Parameters!$A:$A,0),MATCH(T$3,Parameters!$8:$8,0))</f>
        <v>0.02</v>
      </c>
      <c r="U141" s="56">
        <f ca="1">INDEX(Parameters,MATCH($A141,Parameters!$A:$A,0),MATCH(U$3,Parameters!$8:$8,0))</f>
        <v>0.02</v>
      </c>
      <c r="V141" s="56">
        <f ca="1">INDEX(Parameters,MATCH($A141,Parameters!$A:$A,0),MATCH(V$3,Parameters!$8:$8,0))</f>
        <v>0.02</v>
      </c>
      <c r="W141" s="56">
        <f ca="1">INDEX(Parameters,MATCH($A141,Parameters!$A:$A,0),MATCH(W$3,Parameters!$8:$8,0))</f>
        <v>0.02</v>
      </c>
      <c r="X141" s="56">
        <f ca="1">INDEX(Parameters,MATCH($A141,Parameters!$A:$A,0),MATCH(X$3,Parameters!$8:$8,0))</f>
        <v>0.02</v>
      </c>
      <c r="Y141" s="56">
        <f ca="1">INDEX(Parameters,MATCH($A141,Parameters!$A:$A,0),MATCH(Y$3,Parameters!$8:$8,0))</f>
        <v>0.02</v>
      </c>
      <c r="Z141" s="56">
        <f ca="1">INDEX(Parameters,MATCH($A141,Parameters!$A:$A,0),MATCH(Z$3,Parameters!$8:$8,0))</f>
        <v>0.02</v>
      </c>
      <c r="AA141" s="56">
        <f ca="1">INDEX(Parameters,MATCH($A141,Parameters!$A:$A,0),MATCH(AA$3,Parameters!$8:$8,0))</f>
        <v>0.02</v>
      </c>
      <c r="AB141" s="56">
        <f ca="1">INDEX(Parameters,MATCH($A141,Parameters!$A:$A,0),MATCH(AB$3,Parameters!$8:$8,0))</f>
        <v>0.02</v>
      </c>
      <c r="AC141" s="56">
        <f ca="1">INDEX(Parameters,MATCH($A141,Parameters!$A:$A,0),MATCH(AC$3,Parameters!$8:$8,0))</f>
        <v>0.02</v>
      </c>
      <c r="AD141" s="56">
        <f ca="1">INDEX(Parameters,MATCH($A141,Parameters!$A:$A,0),MATCH(AD$3,Parameters!$8:$8,0))</f>
        <v>0.02</v>
      </c>
      <c r="AE141" s="56">
        <f ca="1">INDEX(Parameters,MATCH($A141,Parameters!$A:$A,0),MATCH(AE$3,Parameters!$8:$8,0))</f>
        <v>0.02</v>
      </c>
      <c r="AF141" s="56">
        <f ca="1">INDEX(Parameters,MATCH($A141,Parameters!$A:$A,0),MATCH(AF$3,Parameters!$8:$8,0))</f>
        <v>0.02</v>
      </c>
      <c r="AG141" s="56">
        <f ca="1">INDEX(Parameters,MATCH($A141,Parameters!$A:$A,0),MATCH(AG$3,Parameters!$8:$8,0))</f>
        <v>0.02</v>
      </c>
      <c r="AH141" s="56">
        <f ca="1">INDEX(Parameters,MATCH($A141,Parameters!$A:$A,0),MATCH(AH$3,Parameters!$8:$8,0))</f>
        <v>0.02</v>
      </c>
      <c r="AI141" s="56">
        <f ca="1">INDEX(Parameters,MATCH($A141,Parameters!$A:$A,0),MATCH(AI$3,Parameters!$8:$8,0))</f>
        <v>0.02</v>
      </c>
      <c r="AJ141" s="56">
        <f ca="1">INDEX(Parameters,MATCH($A141,Parameters!$A:$A,0),MATCH(AJ$3,Parameters!$8:$8,0))</f>
        <v>0.02</v>
      </c>
      <c r="AK141" s="56">
        <f ca="1">INDEX(Parameters,MATCH($A141,Parameters!$A:$A,0),MATCH(AK$3,Parameters!$8:$8,0))</f>
        <v>0.02</v>
      </c>
      <c r="AL141" s="56">
        <f ca="1">INDEX(Parameters,MATCH($A141,Parameters!$A:$A,0),MATCH(AL$3,Parameters!$8:$8,0))</f>
        <v>0.02</v>
      </c>
      <c r="AM141" s="56"/>
      <c r="AN141" s="56"/>
      <c r="AO141" s="56"/>
      <c r="AP141" s="56"/>
      <c r="AQ141" s="56"/>
    </row>
    <row r="142" spans="1:43" x14ac:dyDescent="0.25">
      <c r="A142" s="89" t="s">
        <v>303</v>
      </c>
      <c r="B142" s="2"/>
      <c r="C142" s="99" t="s">
        <v>342</v>
      </c>
      <c r="D142" s="25" t="s">
        <v>350</v>
      </c>
      <c r="E142" s="46" t="str">
        <f t="shared" si="87"/>
        <v>Non-dairy cattle (calves)</v>
      </c>
      <c r="F142" s="25" t="s">
        <v>183</v>
      </c>
      <c r="G142" s="175"/>
      <c r="H142" s="56" t="e" cm="1">
        <f t="array" aca="1" ref="H142" ca="1">VLOOKUP($A142,$A$12:$BA$1013,H$3-($H$3-8),0)*H141</f>
        <v>#VALUE!</v>
      </c>
      <c r="I142" s="56" t="e" cm="1">
        <f t="array" aca="1" ref="I142" ca="1">VLOOKUP($A142,$A$12:$BA$1013,I$3-($H$3-8),0)*I141</f>
        <v>#VALUE!</v>
      </c>
      <c r="J142" s="56" t="e" cm="1">
        <f t="array" aca="1" ref="J142" ca="1">VLOOKUP($A142,$A$12:$BA$1013,J$3-($H$3-8),0)*J141</f>
        <v>#VALUE!</v>
      </c>
      <c r="K142" s="56" t="e" cm="1">
        <f t="array" aca="1" ref="K142" ca="1">VLOOKUP($A142,$A$12:$BA$1013,K$3-($H$3-8),0)*K141</f>
        <v>#VALUE!</v>
      </c>
      <c r="L142" s="56" t="e" cm="1">
        <f t="array" aca="1" ref="L142" ca="1">VLOOKUP($A142,$A$12:$BA$1013,L$3-($H$3-8),0)*L141</f>
        <v>#VALUE!</v>
      </c>
      <c r="M142" s="56" t="e" cm="1">
        <f t="array" aca="1" ref="M142" ca="1">VLOOKUP($A142,$A$12:$BA$1013,M$3-($H$3-8),0)*M141</f>
        <v>#VALUE!</v>
      </c>
      <c r="N142" s="56" t="e" cm="1">
        <f t="array" aca="1" ref="N142" ca="1">VLOOKUP($A142,$A$12:$BA$1013,N$3-($H$3-8),0)*N141</f>
        <v>#VALUE!</v>
      </c>
      <c r="O142" s="56" t="e" cm="1">
        <f t="array" aca="1" ref="O142" ca="1">VLOOKUP($A142,$A$12:$BA$1013,O$3-($H$3-8),0)*O141</f>
        <v>#VALUE!</v>
      </c>
      <c r="P142" s="56" t="e" cm="1">
        <f t="array" aca="1" ref="P142" ca="1">VLOOKUP($A142,$A$12:$BA$1013,P$3-($H$3-8),0)*P141</f>
        <v>#VALUE!</v>
      </c>
      <c r="Q142" s="56" t="e" cm="1">
        <f t="array" aca="1" ref="Q142" ca="1">VLOOKUP($A142,$A$12:$BA$1013,Q$3-($H$3-8),0)*Q141</f>
        <v>#VALUE!</v>
      </c>
      <c r="R142" s="56" t="e" cm="1">
        <f t="array" aca="1" ref="R142" ca="1">VLOOKUP($A142,$A$12:$BA$1013,R$3-($H$3-8),0)*R141</f>
        <v>#VALUE!</v>
      </c>
      <c r="S142" s="56" t="e" cm="1">
        <f t="array" aca="1" ref="S142" ca="1">VLOOKUP($A142,$A$12:$BA$1013,S$3-($H$3-8),0)*S141</f>
        <v>#VALUE!</v>
      </c>
      <c r="T142" s="56" t="e" cm="1">
        <f t="array" aca="1" ref="T142" ca="1">VLOOKUP($A142,$A$12:$BA$1013,T$3-($H$3-8),0)*T141</f>
        <v>#VALUE!</v>
      </c>
      <c r="U142" s="56" t="e" cm="1">
        <f t="array" aca="1" ref="U142" ca="1">VLOOKUP($A142,$A$12:$BA$1013,U$3-($H$3-8),0)*U141</f>
        <v>#VALUE!</v>
      </c>
      <c r="V142" s="56" t="e" cm="1">
        <f t="array" aca="1" ref="V142" ca="1">VLOOKUP($A142,$A$12:$BA$1013,V$3-($H$3-8),0)*V141</f>
        <v>#VALUE!</v>
      </c>
      <c r="W142" s="56" t="e" cm="1">
        <f t="array" aca="1" ref="W142" ca="1">VLOOKUP($A142,$A$12:$BA$1013,W$3-($H$3-8),0)*W141</f>
        <v>#VALUE!</v>
      </c>
      <c r="X142" s="56" t="e" cm="1">
        <f t="array" aca="1" ref="X142" ca="1">VLOOKUP($A142,$A$12:$BA$1013,X$3-($H$3-8),0)*X141</f>
        <v>#VALUE!</v>
      </c>
      <c r="Y142" s="56" t="e" cm="1">
        <f t="array" aca="1" ref="Y142" ca="1">VLOOKUP($A142,$A$12:$BA$1013,Y$3-($H$3-8),0)*Y141</f>
        <v>#VALUE!</v>
      </c>
      <c r="Z142" s="56" t="e" cm="1">
        <f t="array" aca="1" ref="Z142" ca="1">VLOOKUP($A142,$A$12:$BA$1013,Z$3-($H$3-8),0)*Z141</f>
        <v>#VALUE!</v>
      </c>
      <c r="AA142" s="56" t="e" cm="1">
        <f t="array" aca="1" ref="AA142" ca="1">VLOOKUP($A142,$A$12:$BA$1013,AA$3-($H$3-8),0)*AA141</f>
        <v>#VALUE!</v>
      </c>
      <c r="AB142" s="56" t="e" cm="1">
        <f t="array" aca="1" ref="AB142" ca="1">VLOOKUP($A142,$A$12:$BA$1013,AB$3-($H$3-8),0)*AB141</f>
        <v>#VALUE!</v>
      </c>
      <c r="AC142" s="56" t="e" cm="1">
        <f t="array" aca="1" ref="AC142" ca="1">VLOOKUP($A142,$A$12:$BA$1013,AC$3-($H$3-8),0)*AC141</f>
        <v>#VALUE!</v>
      </c>
      <c r="AD142" s="56" t="e" cm="1">
        <f t="array" aca="1" ref="AD142" ca="1">VLOOKUP($A142,$A$12:$BA$1013,AD$3-($H$3-8),0)*AD141</f>
        <v>#VALUE!</v>
      </c>
      <c r="AE142" s="56" t="e" cm="1">
        <f t="array" aca="1" ref="AE142" ca="1">VLOOKUP($A142,$A$12:$BA$1013,AE$3-($H$3-8),0)*AE141</f>
        <v>#VALUE!</v>
      </c>
      <c r="AF142" s="56" t="e" cm="1">
        <f t="array" aca="1" ref="AF142" ca="1">VLOOKUP($A142,$A$12:$BA$1013,AF$3-($H$3-8),0)*AF141</f>
        <v>#VALUE!</v>
      </c>
      <c r="AG142" s="56" t="e" cm="1">
        <f t="array" aca="1" ref="AG142" ca="1">VLOOKUP($A142,$A$12:$BA$1013,AG$3-($H$3-8),0)*AG141</f>
        <v>#VALUE!</v>
      </c>
      <c r="AH142" s="56" t="e" cm="1">
        <f t="array" aca="1" ref="AH142" ca="1">VLOOKUP($A142,$A$12:$BA$1013,AH$3-($H$3-8),0)*AH141</f>
        <v>#VALUE!</v>
      </c>
      <c r="AI142" s="56" t="e" cm="1">
        <f t="array" aca="1" ref="AI142" ca="1">VLOOKUP($A142,$A$12:$BA$1013,AI$3-($H$3-8),0)*AI141</f>
        <v>#VALUE!</v>
      </c>
      <c r="AJ142" s="56" t="e" cm="1">
        <f t="array" aca="1" ref="AJ142" ca="1">VLOOKUP($A142,$A$12:$BA$1013,AJ$3-($H$3-8),0)*AJ141</f>
        <v>#VALUE!</v>
      </c>
      <c r="AK142" s="56" t="e" cm="1">
        <f t="array" aca="1" ref="AK142" ca="1">VLOOKUP($A142,$A$12:$BA$1013,AK$3-($H$3-8),0)*AK141</f>
        <v>#VALUE!</v>
      </c>
      <c r="AL142" s="56" t="e" cm="1">
        <f t="array" aca="1" ref="AL142" ca="1">VLOOKUP($A142,$A$12:$BA$1013,AL$3-($H$3-8),0)*AL141</f>
        <v>#VALUE!</v>
      </c>
      <c r="AM142" s="56"/>
      <c r="AN142" s="56"/>
      <c r="AO142" s="56"/>
      <c r="AP142" s="56"/>
      <c r="AQ142" s="56"/>
    </row>
    <row r="143" spans="1:43" x14ac:dyDescent="0.25">
      <c r="A143" s="89"/>
      <c r="B143" s="2" t="s">
        <v>341</v>
      </c>
      <c r="C143" s="34" t="s">
        <v>343</v>
      </c>
      <c r="D143" s="53" t="s">
        <v>130</v>
      </c>
      <c r="E143" s="54" t="str">
        <f t="shared" si="87"/>
        <v>Non-dairy cattle (calves)</v>
      </c>
      <c r="F143" s="53" t="s">
        <v>225</v>
      </c>
      <c r="G143" s="181"/>
      <c r="H143" s="70" t="e">
        <f ca="1">H142*Parameters!K$12</f>
        <v>#VALUE!</v>
      </c>
      <c r="I143" s="70" t="e">
        <f ca="1">I142*Parameters!L$12</f>
        <v>#VALUE!</v>
      </c>
      <c r="J143" s="70" t="e">
        <f ca="1">J142*Parameters!M$12</f>
        <v>#VALUE!</v>
      </c>
      <c r="K143" s="70" t="e">
        <f ca="1">K142*Parameters!N$12</f>
        <v>#VALUE!</v>
      </c>
      <c r="L143" s="70" t="e">
        <f ca="1">L142*Parameters!O$12</f>
        <v>#VALUE!</v>
      </c>
      <c r="M143" s="70" t="e">
        <f ca="1">M142*Parameters!P$12</f>
        <v>#VALUE!</v>
      </c>
      <c r="N143" s="70" t="e">
        <f ca="1">N142*Parameters!Q$12</f>
        <v>#VALUE!</v>
      </c>
      <c r="O143" s="70" t="e">
        <f ca="1">O142*Parameters!R$12</f>
        <v>#VALUE!</v>
      </c>
      <c r="P143" s="70" t="e">
        <f ca="1">P142*Parameters!S$12</f>
        <v>#VALUE!</v>
      </c>
      <c r="Q143" s="70" t="e">
        <f ca="1">Q142*Parameters!T$12</f>
        <v>#VALUE!</v>
      </c>
      <c r="R143" s="70" t="e">
        <f ca="1">R142*Parameters!U$12</f>
        <v>#VALUE!</v>
      </c>
      <c r="S143" s="70" t="e">
        <f ca="1">S142*Parameters!V$12</f>
        <v>#VALUE!</v>
      </c>
      <c r="T143" s="70" t="e">
        <f ca="1">T142*Parameters!W$12</f>
        <v>#VALUE!</v>
      </c>
      <c r="U143" s="70" t="e">
        <f ca="1">U142*Parameters!X$12</f>
        <v>#VALUE!</v>
      </c>
      <c r="V143" s="70" t="e">
        <f ca="1">V142*Parameters!Y$12</f>
        <v>#VALUE!</v>
      </c>
      <c r="W143" s="70" t="e">
        <f ca="1">W142*Parameters!Z$12</f>
        <v>#VALUE!</v>
      </c>
      <c r="X143" s="70" t="e">
        <f ca="1">X142*Parameters!AA$12</f>
        <v>#VALUE!</v>
      </c>
      <c r="Y143" s="70" t="e">
        <f ca="1">Y142*Parameters!AB$12</f>
        <v>#VALUE!</v>
      </c>
      <c r="Z143" s="70" t="e">
        <f ca="1">Z142*Parameters!AC$12</f>
        <v>#VALUE!</v>
      </c>
      <c r="AA143" s="70" t="e">
        <f ca="1">AA142*Parameters!AD$12</f>
        <v>#VALUE!</v>
      </c>
      <c r="AB143" s="70" t="e">
        <f ca="1">AB142*Parameters!AE$12</f>
        <v>#VALUE!</v>
      </c>
      <c r="AC143" s="70" t="e">
        <f ca="1">AC142*Parameters!AF$12</f>
        <v>#VALUE!</v>
      </c>
      <c r="AD143" s="70" t="e">
        <f ca="1">AD142*Parameters!AG$12</f>
        <v>#VALUE!</v>
      </c>
      <c r="AE143" s="70" t="e">
        <f ca="1">AE142*Parameters!AH$12</f>
        <v>#VALUE!</v>
      </c>
      <c r="AF143" s="70" t="e">
        <f ca="1">AF142*Parameters!AI$12</f>
        <v>#VALUE!</v>
      </c>
      <c r="AG143" s="70" t="e">
        <f ca="1">AG142*Parameters!AJ$12</f>
        <v>#VALUE!</v>
      </c>
      <c r="AH143" s="70" t="e">
        <f ca="1">AH142*Parameters!AK$12</f>
        <v>#VALUE!</v>
      </c>
      <c r="AI143" s="70" t="e">
        <f ca="1">AI142*Parameters!AL$12</f>
        <v>#VALUE!</v>
      </c>
      <c r="AJ143" s="70" t="e">
        <f ca="1">AJ142*Parameters!AM$12</f>
        <v>#VALUE!</v>
      </c>
      <c r="AK143" s="70" t="e">
        <f ca="1">AK142*Parameters!AN$12</f>
        <v>#VALUE!</v>
      </c>
      <c r="AL143" s="70" t="e">
        <f ca="1">AL142*Parameters!AO$12</f>
        <v>#VALUE!</v>
      </c>
      <c r="AM143" s="70"/>
      <c r="AN143" s="70"/>
      <c r="AO143" s="70"/>
      <c r="AP143" s="70"/>
      <c r="AQ143" s="70"/>
    </row>
    <row r="144" spans="1:43" x14ac:dyDescent="0.25">
      <c r="A144" s="66" t="str">
        <f>C144</f>
        <v>EF_NO_Managed_Soils_Excreta</v>
      </c>
      <c r="B144" s="2"/>
      <c r="C144" s="42" t="s">
        <v>338</v>
      </c>
      <c r="D144" s="77" t="str">
        <f ca="1">VLOOKUP(A144,Parameters,4,0)</f>
        <v>NO</v>
      </c>
      <c r="E144" s="46" t="str">
        <f t="shared" si="87"/>
        <v>Non-dairy cattle (calves)</v>
      </c>
      <c r="F144" s="77" t="str">
        <f ca="1">VLOOKUP(A144,Parameters,6,0)</f>
        <v>kg NO2/kg N input</v>
      </c>
      <c r="G144" s="176"/>
      <c r="H144" s="56">
        <f ca="1">INDEX(Parameters,MATCH($A144,Parameters!$A:$A,0),MATCH(H$3,Parameters!$8:$8,0))</f>
        <v>0.04</v>
      </c>
      <c r="I144" s="56">
        <f ca="1">INDEX(Parameters,MATCH($A144,Parameters!$A:$A,0),MATCH(I$3,Parameters!$8:$8,0))</f>
        <v>0.04</v>
      </c>
      <c r="J144" s="56">
        <f ca="1">INDEX(Parameters,MATCH($A144,Parameters!$A:$A,0),MATCH(J$3,Parameters!$8:$8,0))</f>
        <v>0.04</v>
      </c>
      <c r="K144" s="56">
        <f ca="1">INDEX(Parameters,MATCH($A144,Parameters!$A:$A,0),MATCH(K$3,Parameters!$8:$8,0))</f>
        <v>0.04</v>
      </c>
      <c r="L144" s="56">
        <f ca="1">INDEX(Parameters,MATCH($A144,Parameters!$A:$A,0),MATCH(L$3,Parameters!$8:$8,0))</f>
        <v>0.04</v>
      </c>
      <c r="M144" s="56">
        <f ca="1">INDEX(Parameters,MATCH($A144,Parameters!$A:$A,0),MATCH(M$3,Parameters!$8:$8,0))</f>
        <v>0.04</v>
      </c>
      <c r="N144" s="56">
        <f ca="1">INDEX(Parameters,MATCH($A144,Parameters!$A:$A,0),MATCH(N$3,Parameters!$8:$8,0))</f>
        <v>0.04</v>
      </c>
      <c r="O144" s="56">
        <f ca="1">INDEX(Parameters,MATCH($A144,Parameters!$A:$A,0),MATCH(O$3,Parameters!$8:$8,0))</f>
        <v>0.04</v>
      </c>
      <c r="P144" s="56">
        <f ca="1">INDEX(Parameters,MATCH($A144,Parameters!$A:$A,0),MATCH(P$3,Parameters!$8:$8,0))</f>
        <v>0.04</v>
      </c>
      <c r="Q144" s="56">
        <f ca="1">INDEX(Parameters,MATCH($A144,Parameters!$A:$A,0),MATCH(Q$3,Parameters!$8:$8,0))</f>
        <v>0.04</v>
      </c>
      <c r="R144" s="56">
        <f ca="1">INDEX(Parameters,MATCH($A144,Parameters!$A:$A,0),MATCH(R$3,Parameters!$8:$8,0))</f>
        <v>0.04</v>
      </c>
      <c r="S144" s="56">
        <f ca="1">INDEX(Parameters,MATCH($A144,Parameters!$A:$A,0),MATCH(S$3,Parameters!$8:$8,0))</f>
        <v>0.04</v>
      </c>
      <c r="T144" s="56">
        <f ca="1">INDEX(Parameters,MATCH($A144,Parameters!$A:$A,0),MATCH(T$3,Parameters!$8:$8,0))</f>
        <v>0.04</v>
      </c>
      <c r="U144" s="56">
        <f ca="1">INDEX(Parameters,MATCH($A144,Parameters!$A:$A,0),MATCH(U$3,Parameters!$8:$8,0))</f>
        <v>0.04</v>
      </c>
      <c r="V144" s="56">
        <f ca="1">INDEX(Parameters,MATCH($A144,Parameters!$A:$A,0),MATCH(V$3,Parameters!$8:$8,0))</f>
        <v>0.04</v>
      </c>
      <c r="W144" s="56">
        <f ca="1">INDEX(Parameters,MATCH($A144,Parameters!$A:$A,0),MATCH(W$3,Parameters!$8:$8,0))</f>
        <v>0.04</v>
      </c>
      <c r="X144" s="56">
        <f ca="1">INDEX(Parameters,MATCH($A144,Parameters!$A:$A,0),MATCH(X$3,Parameters!$8:$8,0))</f>
        <v>0.04</v>
      </c>
      <c r="Y144" s="56">
        <f ca="1">INDEX(Parameters,MATCH($A144,Parameters!$A:$A,0),MATCH(Y$3,Parameters!$8:$8,0))</f>
        <v>0.04</v>
      </c>
      <c r="Z144" s="56">
        <f ca="1">INDEX(Parameters,MATCH($A144,Parameters!$A:$A,0),MATCH(Z$3,Parameters!$8:$8,0))</f>
        <v>0.04</v>
      </c>
      <c r="AA144" s="56">
        <f ca="1">INDEX(Parameters,MATCH($A144,Parameters!$A:$A,0),MATCH(AA$3,Parameters!$8:$8,0))</f>
        <v>0.04</v>
      </c>
      <c r="AB144" s="56">
        <f ca="1">INDEX(Parameters,MATCH($A144,Parameters!$A:$A,0),MATCH(AB$3,Parameters!$8:$8,0))</f>
        <v>0.04</v>
      </c>
      <c r="AC144" s="56">
        <f ca="1">INDEX(Parameters,MATCH($A144,Parameters!$A:$A,0),MATCH(AC$3,Parameters!$8:$8,0))</f>
        <v>0.04</v>
      </c>
      <c r="AD144" s="56">
        <f ca="1">INDEX(Parameters,MATCH($A144,Parameters!$A:$A,0),MATCH(AD$3,Parameters!$8:$8,0))</f>
        <v>0.04</v>
      </c>
      <c r="AE144" s="56">
        <f ca="1">INDEX(Parameters,MATCH($A144,Parameters!$A:$A,0),MATCH(AE$3,Parameters!$8:$8,0))</f>
        <v>0.04</v>
      </c>
      <c r="AF144" s="56">
        <f ca="1">INDEX(Parameters,MATCH($A144,Parameters!$A:$A,0),MATCH(AF$3,Parameters!$8:$8,0))</f>
        <v>0.04</v>
      </c>
      <c r="AG144" s="56">
        <f ca="1">INDEX(Parameters,MATCH($A144,Parameters!$A:$A,0),MATCH(AG$3,Parameters!$8:$8,0))</f>
        <v>0.04</v>
      </c>
      <c r="AH144" s="56">
        <f ca="1">INDEX(Parameters,MATCH($A144,Parameters!$A:$A,0),MATCH(AH$3,Parameters!$8:$8,0))</f>
        <v>0.04</v>
      </c>
      <c r="AI144" s="56">
        <f ca="1">INDEX(Parameters,MATCH($A144,Parameters!$A:$A,0),MATCH(AI$3,Parameters!$8:$8,0))</f>
        <v>0.04</v>
      </c>
      <c r="AJ144" s="56">
        <f ca="1">INDEX(Parameters,MATCH($A144,Parameters!$A:$A,0),MATCH(AJ$3,Parameters!$8:$8,0))</f>
        <v>0.04</v>
      </c>
      <c r="AK144" s="56">
        <f ca="1">INDEX(Parameters,MATCH($A144,Parameters!$A:$A,0),MATCH(AK$3,Parameters!$8:$8,0))</f>
        <v>0.04</v>
      </c>
      <c r="AL144" s="56">
        <f ca="1">INDEX(Parameters,MATCH($A144,Parameters!$A:$A,0),MATCH(AL$3,Parameters!$8:$8,0))</f>
        <v>0.04</v>
      </c>
      <c r="AM144" s="56"/>
      <c r="AN144" s="56"/>
      <c r="AO144" s="56"/>
      <c r="AP144" s="56"/>
      <c r="AQ144" s="56"/>
    </row>
    <row r="145" spans="1:43" x14ac:dyDescent="0.25">
      <c r="A145" s="384" t="s">
        <v>713</v>
      </c>
      <c r="B145" s="34" t="s">
        <v>341</v>
      </c>
      <c r="C145" s="34" t="s">
        <v>344</v>
      </c>
      <c r="D145" s="53" t="s">
        <v>76</v>
      </c>
      <c r="E145" s="54" t="str">
        <f t="shared" si="87"/>
        <v>Non-dairy cattle (calves)</v>
      </c>
      <c r="F145" s="53" t="s">
        <v>752</v>
      </c>
      <c r="G145" s="181"/>
      <c r="H145" s="70" t="e" cm="1">
        <f t="array" aca="1" ref="H145" ca="1">VLOOKUP($A145,$A$12:$BA$1013,H$3-($H$3-8),0)*H144</f>
        <v>#VALUE!</v>
      </c>
      <c r="I145" s="70" t="e" cm="1">
        <f t="array" aca="1" ref="I145" ca="1">VLOOKUP($A145,$A$12:$BA$1013,I$3-($H$3-8),0)*I144</f>
        <v>#VALUE!</v>
      </c>
      <c r="J145" s="70" t="e" cm="1">
        <f t="array" aca="1" ref="J145" ca="1">VLOOKUP($A145,$A$12:$BA$1013,J$3-($H$3-8),0)*J144</f>
        <v>#VALUE!</v>
      </c>
      <c r="K145" s="70" t="e" cm="1">
        <f t="array" aca="1" ref="K145" ca="1">VLOOKUP($A145,$A$12:$BA$1013,K$3-($H$3-8),0)*K144</f>
        <v>#VALUE!</v>
      </c>
      <c r="L145" s="70" t="e" cm="1">
        <f t="array" aca="1" ref="L145" ca="1">VLOOKUP($A145,$A$12:$BA$1013,L$3-($H$3-8),0)*L144</f>
        <v>#VALUE!</v>
      </c>
      <c r="M145" s="70" t="e" cm="1">
        <f t="array" aca="1" ref="M145" ca="1">VLOOKUP($A145,$A$12:$BA$1013,M$3-($H$3-8),0)*M144</f>
        <v>#VALUE!</v>
      </c>
      <c r="N145" s="70" t="e" cm="1">
        <f t="array" aca="1" ref="N145" ca="1">VLOOKUP($A145,$A$12:$BA$1013,N$3-($H$3-8),0)*N144</f>
        <v>#VALUE!</v>
      </c>
      <c r="O145" s="70" t="e" cm="1">
        <f t="array" aca="1" ref="O145" ca="1">VLOOKUP($A145,$A$12:$BA$1013,O$3-($H$3-8),0)*O144</f>
        <v>#VALUE!</v>
      </c>
      <c r="P145" s="70" t="e" cm="1">
        <f t="array" aca="1" ref="P145" ca="1">VLOOKUP($A145,$A$12:$BA$1013,P$3-($H$3-8),0)*P144</f>
        <v>#VALUE!</v>
      </c>
      <c r="Q145" s="70" t="e" cm="1">
        <f t="array" aca="1" ref="Q145" ca="1">VLOOKUP($A145,$A$12:$BA$1013,Q$3-($H$3-8),0)*Q144</f>
        <v>#VALUE!</v>
      </c>
      <c r="R145" s="70" t="e" cm="1">
        <f t="array" aca="1" ref="R145" ca="1">VLOOKUP($A145,$A$12:$BA$1013,R$3-($H$3-8),0)*R144</f>
        <v>#VALUE!</v>
      </c>
      <c r="S145" s="70" t="e" cm="1">
        <f t="array" aca="1" ref="S145" ca="1">VLOOKUP($A145,$A$12:$BA$1013,S$3-($H$3-8),0)*S144</f>
        <v>#VALUE!</v>
      </c>
      <c r="T145" s="70" t="e" cm="1">
        <f t="array" aca="1" ref="T145" ca="1">VLOOKUP($A145,$A$12:$BA$1013,T$3-($H$3-8),0)*T144</f>
        <v>#VALUE!</v>
      </c>
      <c r="U145" s="70" t="e" cm="1">
        <f t="array" aca="1" ref="U145" ca="1">VLOOKUP($A145,$A$12:$BA$1013,U$3-($H$3-8),0)*U144</f>
        <v>#VALUE!</v>
      </c>
      <c r="V145" s="70" t="e" cm="1">
        <f t="array" aca="1" ref="V145" ca="1">VLOOKUP($A145,$A$12:$BA$1013,V$3-($H$3-8),0)*V144</f>
        <v>#VALUE!</v>
      </c>
      <c r="W145" s="70" t="e" cm="1">
        <f t="array" aca="1" ref="W145" ca="1">VLOOKUP($A145,$A$12:$BA$1013,W$3-($H$3-8),0)*W144</f>
        <v>#VALUE!</v>
      </c>
      <c r="X145" s="70" t="e" cm="1">
        <f t="array" aca="1" ref="X145" ca="1">VLOOKUP($A145,$A$12:$BA$1013,X$3-($H$3-8),0)*X144</f>
        <v>#VALUE!</v>
      </c>
      <c r="Y145" s="70" t="e" cm="1">
        <f t="array" aca="1" ref="Y145" ca="1">VLOOKUP($A145,$A$12:$BA$1013,Y$3-($H$3-8),0)*Y144</f>
        <v>#VALUE!</v>
      </c>
      <c r="Z145" s="70" t="e" cm="1">
        <f t="array" aca="1" ref="Z145" ca="1">VLOOKUP($A145,$A$12:$BA$1013,Z$3-($H$3-8),0)*Z144</f>
        <v>#VALUE!</v>
      </c>
      <c r="AA145" s="70" t="e" cm="1">
        <f t="array" aca="1" ref="AA145" ca="1">VLOOKUP($A145,$A$12:$BA$1013,AA$3-($H$3-8),0)*AA144</f>
        <v>#VALUE!</v>
      </c>
      <c r="AB145" s="70" t="e" cm="1">
        <f t="array" aca="1" ref="AB145" ca="1">VLOOKUP($A145,$A$12:$BA$1013,AB$3-($H$3-8),0)*AB144</f>
        <v>#VALUE!</v>
      </c>
      <c r="AC145" s="70" t="e" cm="1">
        <f t="array" aca="1" ref="AC145" ca="1">VLOOKUP($A145,$A$12:$BA$1013,AC$3-($H$3-8),0)*AC144</f>
        <v>#VALUE!</v>
      </c>
      <c r="AD145" s="70" t="e" cm="1">
        <f t="array" aca="1" ref="AD145" ca="1">VLOOKUP($A145,$A$12:$BA$1013,AD$3-($H$3-8),0)*AD144</f>
        <v>#VALUE!</v>
      </c>
      <c r="AE145" s="70" t="e" cm="1">
        <f t="array" aca="1" ref="AE145" ca="1">VLOOKUP($A145,$A$12:$BA$1013,AE$3-($H$3-8),0)*AE144</f>
        <v>#VALUE!</v>
      </c>
      <c r="AF145" s="70" t="e" cm="1">
        <f t="array" aca="1" ref="AF145" ca="1">VLOOKUP($A145,$A$12:$BA$1013,AF$3-($H$3-8),0)*AF144</f>
        <v>#VALUE!</v>
      </c>
      <c r="AG145" s="70" t="e" cm="1">
        <f t="array" aca="1" ref="AG145" ca="1">VLOOKUP($A145,$A$12:$BA$1013,AG$3-($H$3-8),0)*AG144</f>
        <v>#VALUE!</v>
      </c>
      <c r="AH145" s="70" t="e" cm="1">
        <f t="array" aca="1" ref="AH145" ca="1">VLOOKUP($A145,$A$12:$BA$1013,AH$3-($H$3-8),0)*AH144</f>
        <v>#VALUE!</v>
      </c>
      <c r="AI145" s="70" t="e" cm="1">
        <f t="array" aca="1" ref="AI145" ca="1">VLOOKUP($A145,$A$12:$BA$1013,AI$3-($H$3-8),0)*AI144</f>
        <v>#VALUE!</v>
      </c>
      <c r="AJ145" s="70" t="e" cm="1">
        <f t="array" aca="1" ref="AJ145" ca="1">VLOOKUP($A145,$A$12:$BA$1013,AJ$3-($H$3-8),0)*AJ144</f>
        <v>#VALUE!</v>
      </c>
      <c r="AK145" s="70" t="e" cm="1">
        <f t="array" aca="1" ref="AK145" ca="1">VLOOKUP($A145,$A$12:$BA$1013,AK$3-($H$3-8),0)*AK144</f>
        <v>#VALUE!</v>
      </c>
      <c r="AL145" s="70" t="e" cm="1">
        <f t="array" aca="1" ref="AL145" ca="1">VLOOKUP($A145,$A$12:$BA$1013,AL$3-($H$3-8),0)*AL144</f>
        <v>#VALUE!</v>
      </c>
      <c r="AM145" s="70"/>
      <c r="AN145" s="70"/>
      <c r="AO145" s="70"/>
      <c r="AP145" s="70"/>
      <c r="AQ145" s="70"/>
    </row>
    <row r="146" spans="1:43" ht="15.75" x14ac:dyDescent="0.25">
      <c r="A146" s="65" t="s">
        <v>72</v>
      </c>
      <c r="B146" s="145" t="s">
        <v>714</v>
      </c>
      <c r="C146" s="32"/>
      <c r="D146" s="32"/>
      <c r="E146" s="32"/>
      <c r="F146" s="32"/>
      <c r="G146" s="222"/>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row>
    <row r="147" spans="1:43" ht="18" x14ac:dyDescent="0.35">
      <c r="A147" s="495" t="s">
        <v>330</v>
      </c>
      <c r="B147" s="495"/>
      <c r="C147" s="495"/>
      <c r="D147" s="495"/>
      <c r="E147" s="495"/>
      <c r="F147" s="495"/>
      <c r="G147" s="495"/>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row>
    <row r="148" spans="1:43" x14ac:dyDescent="0.25">
      <c r="A148" s="89" t="s">
        <v>306</v>
      </c>
      <c r="B148" s="52"/>
      <c r="C148" s="12" t="s">
        <v>443</v>
      </c>
      <c r="D148" s="25" t="s">
        <v>53</v>
      </c>
      <c r="E148" s="46" t="str">
        <f t="shared" ref="E148:E181" si="88">$A$1</f>
        <v>Non-dairy cattle (calves)</v>
      </c>
      <c r="F148" s="25" t="s">
        <v>224</v>
      </c>
      <c r="G148" s="175"/>
      <c r="H148" s="56" t="e" cm="1">
        <f t="array" aca="1" ref="H148" ca="1">VLOOKUP($A148,$A$12:$BA$1013,H$3-($H$3-8),0)*Parameters!$K$13</f>
        <v>#VALUE!</v>
      </c>
      <c r="I148" s="56" t="e" cm="1">
        <f t="array" aca="1" ref="I148" ca="1">VLOOKUP($A148,$A$12:$BA$1013,I$3-($H$3-8),0)*Parameters!$K$13</f>
        <v>#VALUE!</v>
      </c>
      <c r="J148" s="56" t="e" cm="1">
        <f t="array" aca="1" ref="J148" ca="1">VLOOKUP($A148,$A$12:$BA$1013,J$3-($H$3-8),0)*Parameters!$K$13</f>
        <v>#VALUE!</v>
      </c>
      <c r="K148" s="56" t="e" cm="1">
        <f t="array" aca="1" ref="K148" ca="1">VLOOKUP($A148,$A$12:$BA$1013,K$3-($H$3-8),0)*Parameters!$K$13</f>
        <v>#VALUE!</v>
      </c>
      <c r="L148" s="56" t="e" cm="1">
        <f t="array" aca="1" ref="L148" ca="1">VLOOKUP($A148,$A$12:$BA$1013,L$3-($H$3-8),0)*Parameters!$K$13</f>
        <v>#VALUE!</v>
      </c>
      <c r="M148" s="56" t="e" cm="1">
        <f t="array" aca="1" ref="M148" ca="1">VLOOKUP($A148,$A$12:$BA$1013,M$3-($H$3-8),0)*Parameters!$K$13</f>
        <v>#VALUE!</v>
      </c>
      <c r="N148" s="56" t="e" cm="1">
        <f t="array" aca="1" ref="N148" ca="1">VLOOKUP($A148,$A$12:$BA$1013,N$3-($H$3-8),0)*Parameters!$K$13</f>
        <v>#VALUE!</v>
      </c>
      <c r="O148" s="56" t="e" cm="1">
        <f t="array" aca="1" ref="O148" ca="1">VLOOKUP($A148,$A$12:$BA$1013,O$3-($H$3-8),0)*Parameters!$K$13</f>
        <v>#VALUE!</v>
      </c>
      <c r="P148" s="56" t="e" cm="1">
        <f t="array" aca="1" ref="P148" ca="1">VLOOKUP($A148,$A$12:$BA$1013,P$3-($H$3-8),0)*Parameters!$K$13</f>
        <v>#VALUE!</v>
      </c>
      <c r="Q148" s="56" t="e" cm="1">
        <f t="array" aca="1" ref="Q148" ca="1">VLOOKUP($A148,$A$12:$BA$1013,Q$3-($H$3-8),0)*Parameters!$K$13</f>
        <v>#VALUE!</v>
      </c>
      <c r="R148" s="56" t="e" cm="1">
        <f t="array" aca="1" ref="R148" ca="1">VLOOKUP($A148,$A$12:$BA$1013,R$3-($H$3-8),0)*Parameters!$K$13</f>
        <v>#VALUE!</v>
      </c>
      <c r="S148" s="56" t="e" cm="1">
        <f t="array" aca="1" ref="S148" ca="1">VLOOKUP($A148,$A$12:$BA$1013,S$3-($H$3-8),0)*Parameters!$K$13</f>
        <v>#VALUE!</v>
      </c>
      <c r="T148" s="56" t="e" cm="1">
        <f t="array" aca="1" ref="T148" ca="1">VLOOKUP($A148,$A$12:$BA$1013,T$3-($H$3-8),0)*Parameters!$K$13</f>
        <v>#VALUE!</v>
      </c>
      <c r="U148" s="56" t="e" cm="1">
        <f t="array" aca="1" ref="U148" ca="1">VLOOKUP($A148,$A$12:$BA$1013,U$3-($H$3-8),0)*Parameters!$K$13</f>
        <v>#VALUE!</v>
      </c>
      <c r="V148" s="56" t="e" cm="1">
        <f t="array" aca="1" ref="V148" ca="1">VLOOKUP($A148,$A$12:$BA$1013,V$3-($H$3-8),0)*Parameters!$K$13</f>
        <v>#VALUE!</v>
      </c>
      <c r="W148" s="56" t="e" cm="1">
        <f t="array" aca="1" ref="W148" ca="1">VLOOKUP($A148,$A$12:$BA$1013,W$3-($H$3-8),0)*Parameters!$K$13</f>
        <v>#VALUE!</v>
      </c>
      <c r="X148" s="56" t="e" cm="1">
        <f t="array" aca="1" ref="X148" ca="1">VLOOKUP($A148,$A$12:$BA$1013,X$3-($H$3-8),0)*Parameters!$K$13</f>
        <v>#VALUE!</v>
      </c>
      <c r="Y148" s="56" t="e" cm="1">
        <f t="array" aca="1" ref="Y148" ca="1">VLOOKUP($A148,$A$12:$BA$1013,Y$3-($H$3-8),0)*Parameters!$K$13</f>
        <v>#VALUE!</v>
      </c>
      <c r="Z148" s="56" t="e" cm="1">
        <f t="array" aca="1" ref="Z148" ca="1">VLOOKUP($A148,$A$12:$BA$1013,Z$3-($H$3-8),0)*Parameters!$K$13</f>
        <v>#VALUE!</v>
      </c>
      <c r="AA148" s="56" t="e" cm="1">
        <f t="array" aca="1" ref="AA148" ca="1">VLOOKUP($A148,$A$12:$BA$1013,AA$3-($H$3-8),0)*Parameters!$K$13</f>
        <v>#VALUE!</v>
      </c>
      <c r="AB148" s="56" t="e" cm="1">
        <f t="array" aca="1" ref="AB148" ca="1">VLOOKUP($A148,$A$12:$BA$1013,AB$3-($H$3-8),0)*Parameters!$K$13</f>
        <v>#VALUE!</v>
      </c>
      <c r="AC148" s="56" t="e" cm="1">
        <f t="array" aca="1" ref="AC148" ca="1">VLOOKUP($A148,$A$12:$BA$1013,AC$3-($H$3-8),0)*Parameters!$K$13</f>
        <v>#VALUE!</v>
      </c>
      <c r="AD148" s="56" t="e" cm="1">
        <f t="array" aca="1" ref="AD148" ca="1">VLOOKUP($A148,$A$12:$BA$1013,AD$3-($H$3-8),0)*Parameters!$K$13</f>
        <v>#VALUE!</v>
      </c>
      <c r="AE148" s="56" t="e" cm="1">
        <f t="array" aca="1" ref="AE148" ca="1">VLOOKUP($A148,$A$12:$BA$1013,AE$3-($H$3-8),0)*Parameters!$K$13</f>
        <v>#VALUE!</v>
      </c>
      <c r="AF148" s="56" t="e" cm="1">
        <f t="array" aca="1" ref="AF148" ca="1">VLOOKUP($A148,$A$12:$BA$1013,AF$3-($H$3-8),0)*Parameters!$K$13</f>
        <v>#VALUE!</v>
      </c>
      <c r="AG148" s="56" t="e" cm="1">
        <f t="array" aca="1" ref="AG148" ca="1">VLOOKUP($A148,$A$12:$BA$1013,AG$3-($H$3-8),0)*Parameters!$K$13</f>
        <v>#VALUE!</v>
      </c>
      <c r="AH148" s="56" t="e" cm="1">
        <f t="array" aca="1" ref="AH148" ca="1">VLOOKUP($A148,$A$12:$BA$1013,AH$3-($H$3-8),0)*Parameters!$K$13</f>
        <v>#VALUE!</v>
      </c>
      <c r="AI148" s="56" t="e" cm="1">
        <f t="array" aca="1" ref="AI148" ca="1">VLOOKUP($A148,$A$12:$BA$1013,AI$3-($H$3-8),0)*Parameters!$K$13</f>
        <v>#VALUE!</v>
      </c>
      <c r="AJ148" s="56" t="e" cm="1">
        <f t="array" aca="1" ref="AJ148" ca="1">VLOOKUP($A148,$A$12:$BA$1013,AJ$3-($H$3-8),0)*Parameters!$K$13</f>
        <v>#VALUE!</v>
      </c>
      <c r="AK148" s="56" t="e" cm="1">
        <f t="array" aca="1" ref="AK148" ca="1">VLOOKUP($A148,$A$12:$BA$1013,AK$3-($H$3-8),0)*Parameters!$K$13</f>
        <v>#VALUE!</v>
      </c>
      <c r="AL148" s="56" t="e" cm="1">
        <f t="array" aca="1" ref="AL148" ca="1">VLOOKUP($A148,$A$12:$BA$1013,AL$3-($H$3-8),0)*Parameters!$K$13</f>
        <v>#VALUE!</v>
      </c>
      <c r="AM148" s="56"/>
      <c r="AN148" s="56"/>
      <c r="AO148" s="56"/>
      <c r="AP148" s="56"/>
      <c r="AQ148" s="56"/>
    </row>
    <row r="149" spans="1:43" x14ac:dyDescent="0.25">
      <c r="A149" s="102" t="s">
        <v>368</v>
      </c>
      <c r="B149" s="2"/>
      <c r="C149" s="2" t="s">
        <v>444</v>
      </c>
      <c r="D149" s="25" t="s">
        <v>53</v>
      </c>
      <c r="E149" s="46" t="str">
        <f t="shared" si="88"/>
        <v>Non-dairy cattle (calves)</v>
      </c>
      <c r="F149" s="25" t="s">
        <v>224</v>
      </c>
      <c r="G149" s="205"/>
      <c r="H149" s="56" t="e" cm="1">
        <f t="array" aca="1" ref="H149" ca="1">VLOOKUP($A149,$A$12:$BA$1013,H$3-($H$3-8),0)*Parameters!$K$13</f>
        <v>#VALUE!</v>
      </c>
      <c r="I149" s="56" t="e" cm="1">
        <f t="array" aca="1" ref="I149" ca="1">VLOOKUP($A149,$A$12:$BA$1013,I$3-($H$3-8),0)*Parameters!$K$13</f>
        <v>#VALUE!</v>
      </c>
      <c r="J149" s="56" t="e" cm="1">
        <f t="array" aca="1" ref="J149" ca="1">VLOOKUP($A149,$A$12:$BA$1013,J$3-($H$3-8),0)*Parameters!$K$13</f>
        <v>#VALUE!</v>
      </c>
      <c r="K149" s="56" t="e" cm="1">
        <f t="array" aca="1" ref="K149" ca="1">VLOOKUP($A149,$A$12:$BA$1013,K$3-($H$3-8),0)*Parameters!$K$13</f>
        <v>#VALUE!</v>
      </c>
      <c r="L149" s="56" t="e" cm="1">
        <f t="array" aca="1" ref="L149" ca="1">VLOOKUP($A149,$A$12:$BA$1013,L$3-($H$3-8),0)*Parameters!$K$13</f>
        <v>#VALUE!</v>
      </c>
      <c r="M149" s="56" t="e" cm="1">
        <f t="array" aca="1" ref="M149" ca="1">VLOOKUP($A149,$A$12:$BA$1013,M$3-($H$3-8),0)*Parameters!$K$13</f>
        <v>#VALUE!</v>
      </c>
      <c r="N149" s="56" t="e" cm="1">
        <f t="array" aca="1" ref="N149" ca="1">VLOOKUP($A149,$A$12:$BA$1013,N$3-($H$3-8),0)*Parameters!$K$13</f>
        <v>#VALUE!</v>
      </c>
      <c r="O149" s="56" t="e" cm="1">
        <f t="array" aca="1" ref="O149" ca="1">VLOOKUP($A149,$A$12:$BA$1013,O$3-($H$3-8),0)*Parameters!$K$13</f>
        <v>#VALUE!</v>
      </c>
      <c r="P149" s="56" t="e" cm="1">
        <f t="array" aca="1" ref="P149" ca="1">VLOOKUP($A149,$A$12:$BA$1013,P$3-($H$3-8),0)*Parameters!$K$13</f>
        <v>#VALUE!</v>
      </c>
      <c r="Q149" s="56" t="e" cm="1">
        <f t="array" aca="1" ref="Q149" ca="1">VLOOKUP($A149,$A$12:$BA$1013,Q$3-($H$3-8),0)*Parameters!$K$13</f>
        <v>#VALUE!</v>
      </c>
      <c r="R149" s="56" t="e" cm="1">
        <f t="array" aca="1" ref="R149" ca="1">VLOOKUP($A149,$A$12:$BA$1013,R$3-($H$3-8),0)*Parameters!$K$13</f>
        <v>#VALUE!</v>
      </c>
      <c r="S149" s="56" t="e" cm="1">
        <f t="array" aca="1" ref="S149" ca="1">VLOOKUP($A149,$A$12:$BA$1013,S$3-($H$3-8),0)*Parameters!$K$13</f>
        <v>#VALUE!</v>
      </c>
      <c r="T149" s="56" t="e" cm="1">
        <f t="array" aca="1" ref="T149" ca="1">VLOOKUP($A149,$A$12:$BA$1013,T$3-($H$3-8),0)*Parameters!$K$13</f>
        <v>#VALUE!</v>
      </c>
      <c r="U149" s="56" t="e" cm="1">
        <f t="array" aca="1" ref="U149" ca="1">VLOOKUP($A149,$A$12:$BA$1013,U$3-($H$3-8),0)*Parameters!$K$13</f>
        <v>#VALUE!</v>
      </c>
      <c r="V149" s="56" t="e" cm="1">
        <f t="array" aca="1" ref="V149" ca="1">VLOOKUP($A149,$A$12:$BA$1013,V$3-($H$3-8),0)*Parameters!$K$13</f>
        <v>#VALUE!</v>
      </c>
      <c r="W149" s="56" t="e" cm="1">
        <f t="array" aca="1" ref="W149" ca="1">VLOOKUP($A149,$A$12:$BA$1013,W$3-($H$3-8),0)*Parameters!$K$13</f>
        <v>#VALUE!</v>
      </c>
      <c r="X149" s="56" t="e" cm="1">
        <f t="array" aca="1" ref="X149" ca="1">VLOOKUP($A149,$A$12:$BA$1013,X$3-($H$3-8),0)*Parameters!$K$13</f>
        <v>#VALUE!</v>
      </c>
      <c r="Y149" s="56" t="e" cm="1">
        <f t="array" aca="1" ref="Y149" ca="1">VLOOKUP($A149,$A$12:$BA$1013,Y$3-($H$3-8),0)*Parameters!$K$13</f>
        <v>#VALUE!</v>
      </c>
      <c r="Z149" s="56" t="e" cm="1">
        <f t="array" aca="1" ref="Z149" ca="1">VLOOKUP($A149,$A$12:$BA$1013,Z$3-($H$3-8),0)*Parameters!$K$13</f>
        <v>#VALUE!</v>
      </c>
      <c r="AA149" s="56" t="e" cm="1">
        <f t="array" aca="1" ref="AA149" ca="1">VLOOKUP($A149,$A$12:$BA$1013,AA$3-($H$3-8),0)*Parameters!$K$13</f>
        <v>#VALUE!</v>
      </c>
      <c r="AB149" s="56" t="e" cm="1">
        <f t="array" aca="1" ref="AB149" ca="1">VLOOKUP($A149,$A$12:$BA$1013,AB$3-($H$3-8),0)*Parameters!$K$13</f>
        <v>#VALUE!</v>
      </c>
      <c r="AC149" s="56" t="e" cm="1">
        <f t="array" aca="1" ref="AC149" ca="1">VLOOKUP($A149,$A$12:$BA$1013,AC$3-($H$3-8),0)*Parameters!$K$13</f>
        <v>#VALUE!</v>
      </c>
      <c r="AD149" s="56" t="e" cm="1">
        <f t="array" aca="1" ref="AD149" ca="1">VLOOKUP($A149,$A$12:$BA$1013,AD$3-($H$3-8),0)*Parameters!$K$13</f>
        <v>#VALUE!</v>
      </c>
      <c r="AE149" s="56" t="e" cm="1">
        <f t="array" aca="1" ref="AE149" ca="1">VLOOKUP($A149,$A$12:$BA$1013,AE$3-($H$3-8),0)*Parameters!$K$13</f>
        <v>#VALUE!</v>
      </c>
      <c r="AF149" s="56" t="e" cm="1">
        <f t="array" aca="1" ref="AF149" ca="1">VLOOKUP($A149,$A$12:$BA$1013,AF$3-($H$3-8),0)*Parameters!$K$13</f>
        <v>#VALUE!</v>
      </c>
      <c r="AG149" s="56" t="e" cm="1">
        <f t="array" aca="1" ref="AG149" ca="1">VLOOKUP($A149,$A$12:$BA$1013,AG$3-($H$3-8),0)*Parameters!$K$13</f>
        <v>#VALUE!</v>
      </c>
      <c r="AH149" s="56" t="e" cm="1">
        <f t="array" aca="1" ref="AH149" ca="1">VLOOKUP($A149,$A$12:$BA$1013,AH$3-($H$3-8),0)*Parameters!$K$13</f>
        <v>#VALUE!</v>
      </c>
      <c r="AI149" s="56" t="e" cm="1">
        <f t="array" aca="1" ref="AI149" ca="1">VLOOKUP($A149,$A$12:$BA$1013,AI$3-($H$3-8),0)*Parameters!$K$13</f>
        <v>#VALUE!</v>
      </c>
      <c r="AJ149" s="56" t="e" cm="1">
        <f t="array" aca="1" ref="AJ149" ca="1">VLOOKUP($A149,$A$12:$BA$1013,AJ$3-($H$3-8),0)*Parameters!$K$13</f>
        <v>#VALUE!</v>
      </c>
      <c r="AK149" s="56" t="e" cm="1">
        <f t="array" aca="1" ref="AK149" ca="1">VLOOKUP($A149,$A$12:$BA$1013,AK$3-($H$3-8),0)*Parameters!$K$13</f>
        <v>#VALUE!</v>
      </c>
      <c r="AL149" s="56" t="e" cm="1">
        <f t="array" aca="1" ref="AL149" ca="1">VLOOKUP($A149,$A$12:$BA$1013,AL$3-($H$3-8),0)*Parameters!$K$13</f>
        <v>#VALUE!</v>
      </c>
      <c r="AM149" s="56"/>
      <c r="AN149" s="56"/>
      <c r="AO149" s="56"/>
      <c r="AP149" s="56"/>
      <c r="AQ149" s="56"/>
    </row>
    <row r="150" spans="1:43" x14ac:dyDescent="0.25">
      <c r="A150" s="89" t="s">
        <v>307</v>
      </c>
      <c r="B150" s="2"/>
      <c r="C150" s="2" t="s">
        <v>239</v>
      </c>
      <c r="D150" s="25" t="s">
        <v>53</v>
      </c>
      <c r="E150" s="46" t="str">
        <f t="shared" si="88"/>
        <v>Non-dairy cattle (calves)</v>
      </c>
      <c r="F150" s="25" t="s">
        <v>224</v>
      </c>
      <c r="G150" s="205"/>
      <c r="H150" s="56" t="e" cm="1">
        <f t="array" aca="1" ref="H150" ca="1">VLOOKUP($A150,$A$12:$BA$1013,H$3-($H$3-8),0)*Parameters!$K$13</f>
        <v>#VALUE!</v>
      </c>
      <c r="I150" s="56" t="e" cm="1">
        <f t="array" aca="1" ref="I150" ca="1">VLOOKUP($A150,$A$12:$BA$1013,I$3-($H$3-8),0)*Parameters!$K$13</f>
        <v>#VALUE!</v>
      </c>
      <c r="J150" s="56" t="e" cm="1">
        <f t="array" aca="1" ref="J150" ca="1">VLOOKUP($A150,$A$12:$BA$1013,J$3-($H$3-8),0)*Parameters!$K$13</f>
        <v>#VALUE!</v>
      </c>
      <c r="K150" s="56" t="e" cm="1">
        <f t="array" aca="1" ref="K150" ca="1">VLOOKUP($A150,$A$12:$BA$1013,K$3-($H$3-8),0)*Parameters!$K$13</f>
        <v>#VALUE!</v>
      </c>
      <c r="L150" s="56" t="e" cm="1">
        <f t="array" aca="1" ref="L150" ca="1">VLOOKUP($A150,$A$12:$BA$1013,L$3-($H$3-8),0)*Parameters!$K$13</f>
        <v>#VALUE!</v>
      </c>
      <c r="M150" s="56" t="e" cm="1">
        <f t="array" aca="1" ref="M150" ca="1">VLOOKUP($A150,$A$12:$BA$1013,M$3-($H$3-8),0)*Parameters!$K$13</f>
        <v>#VALUE!</v>
      </c>
      <c r="N150" s="56" t="e" cm="1">
        <f t="array" aca="1" ref="N150" ca="1">VLOOKUP($A150,$A$12:$BA$1013,N$3-($H$3-8),0)*Parameters!$K$13</f>
        <v>#VALUE!</v>
      </c>
      <c r="O150" s="56" t="e" cm="1">
        <f t="array" aca="1" ref="O150" ca="1">VLOOKUP($A150,$A$12:$BA$1013,O$3-($H$3-8),0)*Parameters!$K$13</f>
        <v>#VALUE!</v>
      </c>
      <c r="P150" s="56" t="e" cm="1">
        <f t="array" aca="1" ref="P150" ca="1">VLOOKUP($A150,$A$12:$BA$1013,P$3-($H$3-8),0)*Parameters!$K$13</f>
        <v>#VALUE!</v>
      </c>
      <c r="Q150" s="56" t="e" cm="1">
        <f t="array" aca="1" ref="Q150" ca="1">VLOOKUP($A150,$A$12:$BA$1013,Q$3-($H$3-8),0)*Parameters!$K$13</f>
        <v>#VALUE!</v>
      </c>
      <c r="R150" s="56" t="e" cm="1">
        <f t="array" aca="1" ref="R150" ca="1">VLOOKUP($A150,$A$12:$BA$1013,R$3-($H$3-8),0)*Parameters!$K$13</f>
        <v>#VALUE!</v>
      </c>
      <c r="S150" s="56" t="e" cm="1">
        <f t="array" aca="1" ref="S150" ca="1">VLOOKUP($A150,$A$12:$BA$1013,S$3-($H$3-8),0)*Parameters!$K$13</f>
        <v>#VALUE!</v>
      </c>
      <c r="T150" s="56" t="e" cm="1">
        <f t="array" aca="1" ref="T150" ca="1">VLOOKUP($A150,$A$12:$BA$1013,T$3-($H$3-8),0)*Parameters!$K$13</f>
        <v>#VALUE!</v>
      </c>
      <c r="U150" s="56" t="e" cm="1">
        <f t="array" aca="1" ref="U150" ca="1">VLOOKUP($A150,$A$12:$BA$1013,U$3-($H$3-8),0)*Parameters!$K$13</f>
        <v>#VALUE!</v>
      </c>
      <c r="V150" s="56" t="e" cm="1">
        <f t="array" aca="1" ref="V150" ca="1">VLOOKUP($A150,$A$12:$BA$1013,V$3-($H$3-8),0)*Parameters!$K$13</f>
        <v>#VALUE!</v>
      </c>
      <c r="W150" s="56" t="e" cm="1">
        <f t="array" aca="1" ref="W150" ca="1">VLOOKUP($A150,$A$12:$BA$1013,W$3-($H$3-8),0)*Parameters!$K$13</f>
        <v>#VALUE!</v>
      </c>
      <c r="X150" s="56" t="e" cm="1">
        <f t="array" aca="1" ref="X150" ca="1">VLOOKUP($A150,$A$12:$BA$1013,X$3-($H$3-8),0)*Parameters!$K$13</f>
        <v>#VALUE!</v>
      </c>
      <c r="Y150" s="56" t="e" cm="1">
        <f t="array" aca="1" ref="Y150" ca="1">VLOOKUP($A150,$A$12:$BA$1013,Y$3-($H$3-8),0)*Parameters!$K$13</f>
        <v>#VALUE!</v>
      </c>
      <c r="Z150" s="56" t="e" cm="1">
        <f t="array" aca="1" ref="Z150" ca="1">VLOOKUP($A150,$A$12:$BA$1013,Z$3-($H$3-8),0)*Parameters!$K$13</f>
        <v>#VALUE!</v>
      </c>
      <c r="AA150" s="56" t="e" cm="1">
        <f t="array" aca="1" ref="AA150" ca="1">VLOOKUP($A150,$A$12:$BA$1013,AA$3-($H$3-8),0)*Parameters!$K$13</f>
        <v>#VALUE!</v>
      </c>
      <c r="AB150" s="56" t="e" cm="1">
        <f t="array" aca="1" ref="AB150" ca="1">VLOOKUP($A150,$A$12:$BA$1013,AB$3-($H$3-8),0)*Parameters!$K$13</f>
        <v>#VALUE!</v>
      </c>
      <c r="AC150" s="56" t="e" cm="1">
        <f t="array" aca="1" ref="AC150" ca="1">VLOOKUP($A150,$A$12:$BA$1013,AC$3-($H$3-8),0)*Parameters!$K$13</f>
        <v>#VALUE!</v>
      </c>
      <c r="AD150" s="56" t="e" cm="1">
        <f t="array" aca="1" ref="AD150" ca="1">VLOOKUP($A150,$A$12:$BA$1013,AD$3-($H$3-8),0)*Parameters!$K$13</f>
        <v>#VALUE!</v>
      </c>
      <c r="AE150" s="56" t="e" cm="1">
        <f t="array" aca="1" ref="AE150" ca="1">VLOOKUP($A150,$A$12:$BA$1013,AE$3-($H$3-8),0)*Parameters!$K$13</f>
        <v>#VALUE!</v>
      </c>
      <c r="AF150" s="56" t="e" cm="1">
        <f t="array" aca="1" ref="AF150" ca="1">VLOOKUP($A150,$A$12:$BA$1013,AF$3-($H$3-8),0)*Parameters!$K$13</f>
        <v>#VALUE!</v>
      </c>
      <c r="AG150" s="56" t="e" cm="1">
        <f t="array" aca="1" ref="AG150" ca="1">VLOOKUP($A150,$A$12:$BA$1013,AG$3-($H$3-8),0)*Parameters!$K$13</f>
        <v>#VALUE!</v>
      </c>
      <c r="AH150" s="56" t="e" cm="1">
        <f t="array" aca="1" ref="AH150" ca="1">VLOOKUP($A150,$A$12:$BA$1013,AH$3-($H$3-8),0)*Parameters!$K$13</f>
        <v>#VALUE!</v>
      </c>
      <c r="AI150" s="56" t="e" cm="1">
        <f t="array" aca="1" ref="AI150" ca="1">VLOOKUP($A150,$A$12:$BA$1013,AI$3-($H$3-8),0)*Parameters!$K$13</f>
        <v>#VALUE!</v>
      </c>
      <c r="AJ150" s="56" t="e" cm="1">
        <f t="array" aca="1" ref="AJ150" ca="1">VLOOKUP($A150,$A$12:$BA$1013,AJ$3-($H$3-8),0)*Parameters!$K$13</f>
        <v>#VALUE!</v>
      </c>
      <c r="AK150" s="56" t="e" cm="1">
        <f t="array" aca="1" ref="AK150" ca="1">VLOOKUP($A150,$A$12:$BA$1013,AK$3-($H$3-8),0)*Parameters!$K$13</f>
        <v>#VALUE!</v>
      </c>
      <c r="AL150" s="56" t="e" cm="1">
        <f t="array" aca="1" ref="AL150" ca="1">VLOOKUP($A150,$A$12:$BA$1013,AL$3-($H$3-8),0)*Parameters!$K$13</f>
        <v>#VALUE!</v>
      </c>
      <c r="AM150" s="56"/>
      <c r="AN150" s="56"/>
      <c r="AO150" s="56"/>
      <c r="AP150" s="56"/>
      <c r="AQ150" s="56"/>
    </row>
    <row r="151" spans="1:43" x14ac:dyDescent="0.25">
      <c r="A151" s="382" t="s">
        <v>309</v>
      </c>
      <c r="B151" s="2"/>
      <c r="C151" s="2" t="s">
        <v>240</v>
      </c>
      <c r="D151" s="25" t="s">
        <v>53</v>
      </c>
      <c r="E151" s="46" t="str">
        <f t="shared" si="88"/>
        <v>Non-dairy cattle (calves)</v>
      </c>
      <c r="F151" s="25" t="s">
        <v>224</v>
      </c>
      <c r="G151" s="205"/>
      <c r="H151" s="56" t="e" cm="1">
        <f t="array" aca="1" ref="H151" ca="1">VLOOKUP($A151,$A$12:$BA$1013,H$3-($H$3-8),0)*Parameters!$K$13</f>
        <v>#VALUE!</v>
      </c>
      <c r="I151" s="56" t="e" cm="1">
        <f t="array" aca="1" ref="I151" ca="1">VLOOKUP($A151,$A$12:$BA$1013,I$3-($H$3-8),0)*Parameters!$K$13</f>
        <v>#VALUE!</v>
      </c>
      <c r="J151" s="56" t="e" cm="1">
        <f t="array" aca="1" ref="J151" ca="1">VLOOKUP($A151,$A$12:$BA$1013,J$3-($H$3-8),0)*Parameters!$K$13</f>
        <v>#VALUE!</v>
      </c>
      <c r="K151" s="56" t="e" cm="1">
        <f t="array" aca="1" ref="K151" ca="1">VLOOKUP($A151,$A$12:$BA$1013,K$3-($H$3-8),0)*Parameters!$K$13</f>
        <v>#VALUE!</v>
      </c>
      <c r="L151" s="56" t="e" cm="1">
        <f t="array" aca="1" ref="L151" ca="1">VLOOKUP($A151,$A$12:$BA$1013,L$3-($H$3-8),0)*Parameters!$K$13</f>
        <v>#VALUE!</v>
      </c>
      <c r="M151" s="56" t="e" cm="1">
        <f t="array" aca="1" ref="M151" ca="1">VLOOKUP($A151,$A$12:$BA$1013,M$3-($H$3-8),0)*Parameters!$K$13</f>
        <v>#VALUE!</v>
      </c>
      <c r="N151" s="56" t="e" cm="1">
        <f t="array" aca="1" ref="N151" ca="1">VLOOKUP($A151,$A$12:$BA$1013,N$3-($H$3-8),0)*Parameters!$K$13</f>
        <v>#VALUE!</v>
      </c>
      <c r="O151" s="56" t="e" cm="1">
        <f t="array" aca="1" ref="O151" ca="1">VLOOKUP($A151,$A$12:$BA$1013,O$3-($H$3-8),0)*Parameters!$K$13</f>
        <v>#VALUE!</v>
      </c>
      <c r="P151" s="56" t="e" cm="1">
        <f t="array" aca="1" ref="P151" ca="1">VLOOKUP($A151,$A$12:$BA$1013,P$3-($H$3-8),0)*Parameters!$K$13</f>
        <v>#VALUE!</v>
      </c>
      <c r="Q151" s="56" t="e" cm="1">
        <f t="array" aca="1" ref="Q151" ca="1">VLOOKUP($A151,$A$12:$BA$1013,Q$3-($H$3-8),0)*Parameters!$K$13</f>
        <v>#VALUE!</v>
      </c>
      <c r="R151" s="56" t="e" cm="1">
        <f t="array" aca="1" ref="R151" ca="1">VLOOKUP($A151,$A$12:$BA$1013,R$3-($H$3-8),0)*Parameters!$K$13</f>
        <v>#VALUE!</v>
      </c>
      <c r="S151" s="56" t="e" cm="1">
        <f t="array" aca="1" ref="S151" ca="1">VLOOKUP($A151,$A$12:$BA$1013,S$3-($H$3-8),0)*Parameters!$K$13</f>
        <v>#VALUE!</v>
      </c>
      <c r="T151" s="56" t="e" cm="1">
        <f t="array" aca="1" ref="T151" ca="1">VLOOKUP($A151,$A$12:$BA$1013,T$3-($H$3-8),0)*Parameters!$K$13</f>
        <v>#VALUE!</v>
      </c>
      <c r="U151" s="56" t="e" cm="1">
        <f t="array" aca="1" ref="U151" ca="1">VLOOKUP($A151,$A$12:$BA$1013,U$3-($H$3-8),0)*Parameters!$K$13</f>
        <v>#VALUE!</v>
      </c>
      <c r="V151" s="56" t="e" cm="1">
        <f t="array" aca="1" ref="V151" ca="1">VLOOKUP($A151,$A$12:$BA$1013,V$3-($H$3-8),0)*Parameters!$K$13</f>
        <v>#VALUE!</v>
      </c>
      <c r="W151" s="56" t="e" cm="1">
        <f t="array" aca="1" ref="W151" ca="1">VLOOKUP($A151,$A$12:$BA$1013,W$3-($H$3-8),0)*Parameters!$K$13</f>
        <v>#VALUE!</v>
      </c>
      <c r="X151" s="56" t="e" cm="1">
        <f t="array" aca="1" ref="X151" ca="1">VLOOKUP($A151,$A$12:$BA$1013,X$3-($H$3-8),0)*Parameters!$K$13</f>
        <v>#VALUE!</v>
      </c>
      <c r="Y151" s="56" t="e" cm="1">
        <f t="array" aca="1" ref="Y151" ca="1">VLOOKUP($A151,$A$12:$BA$1013,Y$3-($H$3-8),0)*Parameters!$K$13</f>
        <v>#VALUE!</v>
      </c>
      <c r="Z151" s="56" t="e" cm="1">
        <f t="array" aca="1" ref="Z151" ca="1">VLOOKUP($A151,$A$12:$BA$1013,Z$3-($H$3-8),0)*Parameters!$K$13</f>
        <v>#VALUE!</v>
      </c>
      <c r="AA151" s="56" t="e" cm="1">
        <f t="array" aca="1" ref="AA151" ca="1">VLOOKUP($A151,$A$12:$BA$1013,AA$3-($H$3-8),0)*Parameters!$K$13</f>
        <v>#VALUE!</v>
      </c>
      <c r="AB151" s="56" t="e" cm="1">
        <f t="array" aca="1" ref="AB151" ca="1">VLOOKUP($A151,$A$12:$BA$1013,AB$3-($H$3-8),0)*Parameters!$K$13</f>
        <v>#VALUE!</v>
      </c>
      <c r="AC151" s="56" t="e" cm="1">
        <f t="array" aca="1" ref="AC151" ca="1">VLOOKUP($A151,$A$12:$BA$1013,AC$3-($H$3-8),0)*Parameters!$K$13</f>
        <v>#VALUE!</v>
      </c>
      <c r="AD151" s="56" t="e" cm="1">
        <f t="array" aca="1" ref="AD151" ca="1">VLOOKUP($A151,$A$12:$BA$1013,AD$3-($H$3-8),0)*Parameters!$K$13</f>
        <v>#VALUE!</v>
      </c>
      <c r="AE151" s="56" t="e" cm="1">
        <f t="array" aca="1" ref="AE151" ca="1">VLOOKUP($A151,$A$12:$BA$1013,AE$3-($H$3-8),0)*Parameters!$K$13</f>
        <v>#VALUE!</v>
      </c>
      <c r="AF151" s="56" t="e" cm="1">
        <f t="array" aca="1" ref="AF151" ca="1">VLOOKUP($A151,$A$12:$BA$1013,AF$3-($H$3-8),0)*Parameters!$K$13</f>
        <v>#VALUE!</v>
      </c>
      <c r="AG151" s="56" t="e" cm="1">
        <f t="array" aca="1" ref="AG151" ca="1">VLOOKUP($A151,$A$12:$BA$1013,AG$3-($H$3-8),0)*Parameters!$K$13</f>
        <v>#VALUE!</v>
      </c>
      <c r="AH151" s="56" t="e" cm="1">
        <f t="array" aca="1" ref="AH151" ca="1">VLOOKUP($A151,$A$12:$BA$1013,AH$3-($H$3-8),0)*Parameters!$K$13</f>
        <v>#VALUE!</v>
      </c>
      <c r="AI151" s="56" t="e" cm="1">
        <f t="array" aca="1" ref="AI151" ca="1">VLOOKUP($A151,$A$12:$BA$1013,AI$3-($H$3-8),0)*Parameters!$K$13</f>
        <v>#VALUE!</v>
      </c>
      <c r="AJ151" s="56" t="e" cm="1">
        <f t="array" aca="1" ref="AJ151" ca="1">VLOOKUP($A151,$A$12:$BA$1013,AJ$3-($H$3-8),0)*Parameters!$K$13</f>
        <v>#VALUE!</v>
      </c>
      <c r="AK151" s="56" t="e" cm="1">
        <f t="array" aca="1" ref="AK151" ca="1">VLOOKUP($A151,$A$12:$BA$1013,AK$3-($H$3-8),0)*Parameters!$K$13</f>
        <v>#VALUE!</v>
      </c>
      <c r="AL151" s="56" t="e" cm="1">
        <f t="array" aca="1" ref="AL151" ca="1">VLOOKUP($A151,$A$12:$BA$1013,AL$3-($H$3-8),0)*Parameters!$K$13</f>
        <v>#VALUE!</v>
      </c>
      <c r="AM151" s="56"/>
      <c r="AN151" s="56"/>
      <c r="AO151" s="56"/>
      <c r="AP151" s="56"/>
      <c r="AQ151" s="56"/>
    </row>
    <row r="152" spans="1:43" x14ac:dyDescent="0.25">
      <c r="A152" s="382" t="s">
        <v>313</v>
      </c>
      <c r="B152" s="2"/>
      <c r="C152" s="2" t="s">
        <v>251</v>
      </c>
      <c r="D152" s="25" t="s">
        <v>53</v>
      </c>
      <c r="E152" s="46" t="str">
        <f t="shared" si="88"/>
        <v>Non-dairy cattle (calves)</v>
      </c>
      <c r="F152" s="25" t="s">
        <v>224</v>
      </c>
      <c r="G152" s="205"/>
      <c r="H152" s="56" t="e" cm="1">
        <f t="array" aca="1" ref="H152" ca="1">VLOOKUP($A152,$A$12:$BA$1013,H$3-($H$3-8),0)*Parameters!$K$13</f>
        <v>#VALUE!</v>
      </c>
      <c r="I152" s="56" t="e" cm="1">
        <f t="array" aca="1" ref="I152" ca="1">VLOOKUP($A152,$A$12:$BA$1013,I$3-($H$3-8),0)*Parameters!$K$13</f>
        <v>#VALUE!</v>
      </c>
      <c r="J152" s="56" t="e" cm="1">
        <f t="array" aca="1" ref="J152" ca="1">VLOOKUP($A152,$A$12:$BA$1013,J$3-($H$3-8),0)*Parameters!$K$13</f>
        <v>#VALUE!</v>
      </c>
      <c r="K152" s="56" t="e" cm="1">
        <f t="array" aca="1" ref="K152" ca="1">VLOOKUP($A152,$A$12:$BA$1013,K$3-($H$3-8),0)*Parameters!$K$13</f>
        <v>#VALUE!</v>
      </c>
      <c r="L152" s="56" t="e" cm="1">
        <f t="array" aca="1" ref="L152" ca="1">VLOOKUP($A152,$A$12:$BA$1013,L$3-($H$3-8),0)*Parameters!$K$13</f>
        <v>#VALUE!</v>
      </c>
      <c r="M152" s="56" t="e" cm="1">
        <f t="array" aca="1" ref="M152" ca="1">VLOOKUP($A152,$A$12:$BA$1013,M$3-($H$3-8),0)*Parameters!$K$13</f>
        <v>#VALUE!</v>
      </c>
      <c r="N152" s="56" t="e" cm="1">
        <f t="array" aca="1" ref="N152" ca="1">VLOOKUP($A152,$A$12:$BA$1013,N$3-($H$3-8),0)*Parameters!$K$13</f>
        <v>#VALUE!</v>
      </c>
      <c r="O152" s="56" t="e" cm="1">
        <f t="array" aca="1" ref="O152" ca="1">VLOOKUP($A152,$A$12:$BA$1013,O$3-($H$3-8),0)*Parameters!$K$13</f>
        <v>#VALUE!</v>
      </c>
      <c r="P152" s="56" t="e" cm="1">
        <f t="array" aca="1" ref="P152" ca="1">VLOOKUP($A152,$A$12:$BA$1013,P$3-($H$3-8),0)*Parameters!$K$13</f>
        <v>#VALUE!</v>
      </c>
      <c r="Q152" s="56" t="e" cm="1">
        <f t="array" aca="1" ref="Q152" ca="1">VLOOKUP($A152,$A$12:$BA$1013,Q$3-($H$3-8),0)*Parameters!$K$13</f>
        <v>#VALUE!</v>
      </c>
      <c r="R152" s="56" t="e" cm="1">
        <f t="array" aca="1" ref="R152" ca="1">VLOOKUP($A152,$A$12:$BA$1013,R$3-($H$3-8),0)*Parameters!$K$13</f>
        <v>#VALUE!</v>
      </c>
      <c r="S152" s="56" t="e" cm="1">
        <f t="array" aca="1" ref="S152" ca="1">VLOOKUP($A152,$A$12:$BA$1013,S$3-($H$3-8),0)*Parameters!$K$13</f>
        <v>#VALUE!</v>
      </c>
      <c r="T152" s="56" t="e" cm="1">
        <f t="array" aca="1" ref="T152" ca="1">VLOOKUP($A152,$A$12:$BA$1013,T$3-($H$3-8),0)*Parameters!$K$13</f>
        <v>#VALUE!</v>
      </c>
      <c r="U152" s="56" t="e" cm="1">
        <f t="array" aca="1" ref="U152" ca="1">VLOOKUP($A152,$A$12:$BA$1013,U$3-($H$3-8),0)*Parameters!$K$13</f>
        <v>#VALUE!</v>
      </c>
      <c r="V152" s="56" t="e" cm="1">
        <f t="array" aca="1" ref="V152" ca="1">VLOOKUP($A152,$A$12:$BA$1013,V$3-($H$3-8),0)*Parameters!$K$13</f>
        <v>#VALUE!</v>
      </c>
      <c r="W152" s="56" t="e" cm="1">
        <f t="array" aca="1" ref="W152" ca="1">VLOOKUP($A152,$A$12:$BA$1013,W$3-($H$3-8),0)*Parameters!$K$13</f>
        <v>#VALUE!</v>
      </c>
      <c r="X152" s="56" t="e" cm="1">
        <f t="array" aca="1" ref="X152" ca="1">VLOOKUP($A152,$A$12:$BA$1013,X$3-($H$3-8),0)*Parameters!$K$13</f>
        <v>#VALUE!</v>
      </c>
      <c r="Y152" s="56" t="e" cm="1">
        <f t="array" aca="1" ref="Y152" ca="1">VLOOKUP($A152,$A$12:$BA$1013,Y$3-($H$3-8),0)*Parameters!$K$13</f>
        <v>#VALUE!</v>
      </c>
      <c r="Z152" s="56" t="e" cm="1">
        <f t="array" aca="1" ref="Z152" ca="1">VLOOKUP($A152,$A$12:$BA$1013,Z$3-($H$3-8),0)*Parameters!$K$13</f>
        <v>#VALUE!</v>
      </c>
      <c r="AA152" s="56" t="e" cm="1">
        <f t="array" aca="1" ref="AA152" ca="1">VLOOKUP($A152,$A$12:$BA$1013,AA$3-($H$3-8),0)*Parameters!$K$13</f>
        <v>#VALUE!</v>
      </c>
      <c r="AB152" s="56" t="e" cm="1">
        <f t="array" aca="1" ref="AB152" ca="1">VLOOKUP($A152,$A$12:$BA$1013,AB$3-($H$3-8),0)*Parameters!$K$13</f>
        <v>#VALUE!</v>
      </c>
      <c r="AC152" s="56" t="e" cm="1">
        <f t="array" aca="1" ref="AC152" ca="1">VLOOKUP($A152,$A$12:$BA$1013,AC$3-($H$3-8),0)*Parameters!$K$13</f>
        <v>#VALUE!</v>
      </c>
      <c r="AD152" s="56" t="e" cm="1">
        <f t="array" aca="1" ref="AD152" ca="1">VLOOKUP($A152,$A$12:$BA$1013,AD$3-($H$3-8),0)*Parameters!$K$13</f>
        <v>#VALUE!</v>
      </c>
      <c r="AE152" s="56" t="e" cm="1">
        <f t="array" aca="1" ref="AE152" ca="1">VLOOKUP($A152,$A$12:$BA$1013,AE$3-($H$3-8),0)*Parameters!$K$13</f>
        <v>#VALUE!</v>
      </c>
      <c r="AF152" s="56" t="e" cm="1">
        <f t="array" aca="1" ref="AF152" ca="1">VLOOKUP($A152,$A$12:$BA$1013,AF$3-($H$3-8),0)*Parameters!$K$13</f>
        <v>#VALUE!</v>
      </c>
      <c r="AG152" s="56" t="e" cm="1">
        <f t="array" aca="1" ref="AG152" ca="1">VLOOKUP($A152,$A$12:$BA$1013,AG$3-($H$3-8),0)*Parameters!$K$13</f>
        <v>#VALUE!</v>
      </c>
      <c r="AH152" s="56" t="e" cm="1">
        <f t="array" aca="1" ref="AH152" ca="1">VLOOKUP($A152,$A$12:$BA$1013,AH$3-($H$3-8),0)*Parameters!$K$13</f>
        <v>#VALUE!</v>
      </c>
      <c r="AI152" s="56" t="e" cm="1">
        <f t="array" aca="1" ref="AI152" ca="1">VLOOKUP($A152,$A$12:$BA$1013,AI$3-($H$3-8),0)*Parameters!$K$13</f>
        <v>#VALUE!</v>
      </c>
      <c r="AJ152" s="56" t="e" cm="1">
        <f t="array" aca="1" ref="AJ152" ca="1">VLOOKUP($A152,$A$12:$BA$1013,AJ$3-($H$3-8),0)*Parameters!$K$13</f>
        <v>#VALUE!</v>
      </c>
      <c r="AK152" s="56" t="e" cm="1">
        <f t="array" aca="1" ref="AK152" ca="1">VLOOKUP($A152,$A$12:$BA$1013,AK$3-($H$3-8),0)*Parameters!$K$13</f>
        <v>#VALUE!</v>
      </c>
      <c r="AL152" s="56" t="e" cm="1">
        <f t="array" aca="1" ref="AL152" ca="1">VLOOKUP($A152,$A$12:$BA$1013,AL$3-($H$3-8),0)*Parameters!$K$13</f>
        <v>#VALUE!</v>
      </c>
      <c r="AM152" s="56"/>
      <c r="AN152" s="56"/>
      <c r="AO152" s="56"/>
      <c r="AP152" s="56"/>
      <c r="AQ152" s="56"/>
    </row>
    <row r="153" spans="1:43" x14ac:dyDescent="0.25">
      <c r="A153" s="386" t="str">
        <f>B153&amp;"_"&amp;D153</f>
        <v>3B_NH3</v>
      </c>
      <c r="B153" s="387" t="s">
        <v>165</v>
      </c>
      <c r="C153" s="387" t="s">
        <v>351</v>
      </c>
      <c r="D153" s="388" t="s">
        <v>53</v>
      </c>
      <c r="E153" s="389" t="str">
        <f t="shared" si="88"/>
        <v>Non-dairy cattle (calves)</v>
      </c>
      <c r="F153" s="388" t="s">
        <v>358</v>
      </c>
      <c r="G153" s="390"/>
      <c r="H153" s="391" t="e">
        <f ca="1">SUM(H148:H152)*Parameters!$K$11</f>
        <v>#VALUE!</v>
      </c>
      <c r="I153" s="391" t="e">
        <f ca="1">SUM(I148:I152)*Parameters!$K$11</f>
        <v>#VALUE!</v>
      </c>
      <c r="J153" s="391" t="e">
        <f ca="1">SUM(J148:J152)*Parameters!$K$11</f>
        <v>#VALUE!</v>
      </c>
      <c r="K153" s="391" t="e">
        <f ca="1">SUM(K148:K152)*Parameters!$K$11</f>
        <v>#VALUE!</v>
      </c>
      <c r="L153" s="391" t="e">
        <f ca="1">SUM(L148:L152)*Parameters!$K$11</f>
        <v>#VALUE!</v>
      </c>
      <c r="M153" s="391" t="e">
        <f ca="1">SUM(M148:M152)*Parameters!$K$11</f>
        <v>#VALUE!</v>
      </c>
      <c r="N153" s="391" t="e">
        <f ca="1">SUM(N148:N152)*Parameters!$K$11</f>
        <v>#VALUE!</v>
      </c>
      <c r="O153" s="391" t="e">
        <f ca="1">SUM(O148:O152)*Parameters!$K$11</f>
        <v>#VALUE!</v>
      </c>
      <c r="P153" s="391" t="e">
        <f ca="1">SUM(P148:P152)*Parameters!$K$11</f>
        <v>#VALUE!</v>
      </c>
      <c r="Q153" s="391" t="e">
        <f ca="1">SUM(Q148:Q152)*Parameters!$K$11</f>
        <v>#VALUE!</v>
      </c>
      <c r="R153" s="391" t="e">
        <f ca="1">SUM(R148:R152)*Parameters!$K$11</f>
        <v>#VALUE!</v>
      </c>
      <c r="S153" s="391" t="e">
        <f ca="1">SUM(S148:S152)*Parameters!$K$11</f>
        <v>#VALUE!</v>
      </c>
      <c r="T153" s="391" t="e">
        <f ca="1">SUM(T148:T152)*Parameters!$K$11</f>
        <v>#VALUE!</v>
      </c>
      <c r="U153" s="391" t="e">
        <f ca="1">SUM(U148:U152)*Parameters!$K$11</f>
        <v>#VALUE!</v>
      </c>
      <c r="V153" s="391" t="e">
        <f ca="1">SUM(V148:V152)*Parameters!$K$11</f>
        <v>#VALUE!</v>
      </c>
      <c r="W153" s="391" t="e">
        <f ca="1">SUM(W148:W152)*Parameters!$K$11</f>
        <v>#VALUE!</v>
      </c>
      <c r="X153" s="391" t="e">
        <f ca="1">SUM(X148:X152)*Parameters!$K$11</f>
        <v>#VALUE!</v>
      </c>
      <c r="Y153" s="391" t="e">
        <f ca="1">SUM(Y148:Y152)*Parameters!$K$11</f>
        <v>#VALUE!</v>
      </c>
      <c r="Z153" s="391" t="e">
        <f ca="1">SUM(Z148:Z152)*Parameters!$K$11</f>
        <v>#VALUE!</v>
      </c>
      <c r="AA153" s="391" t="e">
        <f ca="1">SUM(AA148:AA152)*Parameters!$K$11</f>
        <v>#VALUE!</v>
      </c>
      <c r="AB153" s="391" t="e">
        <f ca="1">SUM(AB148:AB152)*Parameters!$K$11</f>
        <v>#VALUE!</v>
      </c>
      <c r="AC153" s="391" t="e">
        <f ca="1">SUM(AC148:AC152)*Parameters!$K$11</f>
        <v>#VALUE!</v>
      </c>
      <c r="AD153" s="391" t="e">
        <f ca="1">SUM(AD148:AD152)*Parameters!$K$11</f>
        <v>#VALUE!</v>
      </c>
      <c r="AE153" s="391" t="e">
        <f ca="1">SUM(AE148:AE152)*Parameters!$K$11</f>
        <v>#VALUE!</v>
      </c>
      <c r="AF153" s="391" t="e">
        <f ca="1">SUM(AF148:AF152)*Parameters!$K$11</f>
        <v>#VALUE!</v>
      </c>
      <c r="AG153" s="391" t="e">
        <f ca="1">SUM(AG148:AG152)*Parameters!$K$11</f>
        <v>#VALUE!</v>
      </c>
      <c r="AH153" s="391" t="e">
        <f ca="1">SUM(AH148:AH152)*Parameters!$K$11</f>
        <v>#VALUE!</v>
      </c>
      <c r="AI153" s="391" t="e">
        <f ca="1">SUM(AI148:AI152)*Parameters!$K$11</f>
        <v>#VALUE!</v>
      </c>
      <c r="AJ153" s="391" t="e">
        <f ca="1">SUM(AJ148:AJ152)*Parameters!$K$11</f>
        <v>#VALUE!</v>
      </c>
      <c r="AK153" s="391" t="e">
        <f ca="1">SUM(AK148:AK152)*Parameters!$K$11</f>
        <v>#VALUE!</v>
      </c>
      <c r="AL153" s="391" t="e">
        <f ca="1">SUM(AL148:AL152)*Parameters!$K$11</f>
        <v>#VALUE!</v>
      </c>
      <c r="AM153" s="391"/>
      <c r="AN153" s="391"/>
      <c r="AO153" s="391"/>
      <c r="AP153" s="391"/>
      <c r="AQ153" s="391"/>
    </row>
    <row r="154" spans="1:43" x14ac:dyDescent="0.25">
      <c r="A154" s="89" t="s">
        <v>319</v>
      </c>
      <c r="B154" s="2"/>
      <c r="C154" s="2" t="s">
        <v>241</v>
      </c>
      <c r="D154" s="25" t="s">
        <v>53</v>
      </c>
      <c r="E154" s="46" t="str">
        <f t="shared" si="88"/>
        <v>Non-dairy cattle (calves)</v>
      </c>
      <c r="F154" s="25" t="s">
        <v>224</v>
      </c>
      <c r="G154" s="205"/>
      <c r="H154" s="56" t="e" cm="1">
        <f t="array" aca="1" ref="H154" ca="1">VLOOKUP($A154,$A$12:$BA$1013,H$3-($H$3-8),0)*Parameters!$K$13</f>
        <v>#VALUE!</v>
      </c>
      <c r="I154" s="56" t="e" cm="1">
        <f t="array" aca="1" ref="I154" ca="1">VLOOKUP($A154,$A$12:$BA$1013,I$3-($H$3-8),0)*Parameters!$K$13</f>
        <v>#VALUE!</v>
      </c>
      <c r="J154" s="56" t="e" cm="1">
        <f t="array" aca="1" ref="J154" ca="1">VLOOKUP($A154,$A$12:$BA$1013,J$3-($H$3-8),0)*Parameters!$K$13</f>
        <v>#VALUE!</v>
      </c>
      <c r="K154" s="56" t="e" cm="1">
        <f t="array" aca="1" ref="K154" ca="1">VLOOKUP($A154,$A$12:$BA$1013,K$3-($H$3-8),0)*Parameters!$K$13</f>
        <v>#VALUE!</v>
      </c>
      <c r="L154" s="56" t="e" cm="1">
        <f t="array" aca="1" ref="L154" ca="1">VLOOKUP($A154,$A$12:$BA$1013,L$3-($H$3-8),0)*Parameters!$K$13</f>
        <v>#VALUE!</v>
      </c>
      <c r="M154" s="56" t="e" cm="1">
        <f t="array" aca="1" ref="M154" ca="1">VLOOKUP($A154,$A$12:$BA$1013,M$3-($H$3-8),0)*Parameters!$K$13</f>
        <v>#VALUE!</v>
      </c>
      <c r="N154" s="56" t="e" cm="1">
        <f t="array" aca="1" ref="N154" ca="1">VLOOKUP($A154,$A$12:$BA$1013,N$3-($H$3-8),0)*Parameters!$K$13</f>
        <v>#VALUE!</v>
      </c>
      <c r="O154" s="56" t="e" cm="1">
        <f t="array" aca="1" ref="O154" ca="1">VLOOKUP($A154,$A$12:$BA$1013,O$3-($H$3-8),0)*Parameters!$K$13</f>
        <v>#VALUE!</v>
      </c>
      <c r="P154" s="56" t="e" cm="1">
        <f t="array" aca="1" ref="P154" ca="1">VLOOKUP($A154,$A$12:$BA$1013,P$3-($H$3-8),0)*Parameters!$K$13</f>
        <v>#VALUE!</v>
      </c>
      <c r="Q154" s="56" t="e" cm="1">
        <f t="array" aca="1" ref="Q154" ca="1">VLOOKUP($A154,$A$12:$BA$1013,Q$3-($H$3-8),0)*Parameters!$K$13</f>
        <v>#VALUE!</v>
      </c>
      <c r="R154" s="56" t="e" cm="1">
        <f t="array" aca="1" ref="R154" ca="1">VLOOKUP($A154,$A$12:$BA$1013,R$3-($H$3-8),0)*Parameters!$K$13</f>
        <v>#VALUE!</v>
      </c>
      <c r="S154" s="56" t="e" cm="1">
        <f t="array" aca="1" ref="S154" ca="1">VLOOKUP($A154,$A$12:$BA$1013,S$3-($H$3-8),0)*Parameters!$K$13</f>
        <v>#VALUE!</v>
      </c>
      <c r="T154" s="56" t="e" cm="1">
        <f t="array" aca="1" ref="T154" ca="1">VLOOKUP($A154,$A$12:$BA$1013,T$3-($H$3-8),0)*Parameters!$K$13</f>
        <v>#VALUE!</v>
      </c>
      <c r="U154" s="56" t="e" cm="1">
        <f t="array" aca="1" ref="U154" ca="1">VLOOKUP($A154,$A$12:$BA$1013,U$3-($H$3-8),0)*Parameters!$K$13</f>
        <v>#VALUE!</v>
      </c>
      <c r="V154" s="56" t="e" cm="1">
        <f t="array" aca="1" ref="V154" ca="1">VLOOKUP($A154,$A$12:$BA$1013,V$3-($H$3-8),0)*Parameters!$K$13</f>
        <v>#VALUE!</v>
      </c>
      <c r="W154" s="56" t="e" cm="1">
        <f t="array" aca="1" ref="W154" ca="1">VLOOKUP($A154,$A$12:$BA$1013,W$3-($H$3-8),0)*Parameters!$K$13</f>
        <v>#VALUE!</v>
      </c>
      <c r="X154" s="56" t="e" cm="1">
        <f t="array" aca="1" ref="X154" ca="1">VLOOKUP($A154,$A$12:$BA$1013,X$3-($H$3-8),0)*Parameters!$K$13</f>
        <v>#VALUE!</v>
      </c>
      <c r="Y154" s="56" t="e" cm="1">
        <f t="array" aca="1" ref="Y154" ca="1">VLOOKUP($A154,$A$12:$BA$1013,Y$3-($H$3-8),0)*Parameters!$K$13</f>
        <v>#VALUE!</v>
      </c>
      <c r="Z154" s="56" t="e" cm="1">
        <f t="array" aca="1" ref="Z154" ca="1">VLOOKUP($A154,$A$12:$BA$1013,Z$3-($H$3-8),0)*Parameters!$K$13</f>
        <v>#VALUE!</v>
      </c>
      <c r="AA154" s="56" t="e" cm="1">
        <f t="array" aca="1" ref="AA154" ca="1">VLOOKUP($A154,$A$12:$BA$1013,AA$3-($H$3-8),0)*Parameters!$K$13</f>
        <v>#VALUE!</v>
      </c>
      <c r="AB154" s="56" t="e" cm="1">
        <f t="array" aca="1" ref="AB154" ca="1">VLOOKUP($A154,$A$12:$BA$1013,AB$3-($H$3-8),0)*Parameters!$K$13</f>
        <v>#VALUE!</v>
      </c>
      <c r="AC154" s="56" t="e" cm="1">
        <f t="array" aca="1" ref="AC154" ca="1">VLOOKUP($A154,$A$12:$BA$1013,AC$3-($H$3-8),0)*Parameters!$K$13</f>
        <v>#VALUE!</v>
      </c>
      <c r="AD154" s="56" t="e" cm="1">
        <f t="array" aca="1" ref="AD154" ca="1">VLOOKUP($A154,$A$12:$BA$1013,AD$3-($H$3-8),0)*Parameters!$K$13</f>
        <v>#VALUE!</v>
      </c>
      <c r="AE154" s="56" t="e" cm="1">
        <f t="array" aca="1" ref="AE154" ca="1">VLOOKUP($A154,$A$12:$BA$1013,AE$3-($H$3-8),0)*Parameters!$K$13</f>
        <v>#VALUE!</v>
      </c>
      <c r="AF154" s="56" t="e" cm="1">
        <f t="array" aca="1" ref="AF154" ca="1">VLOOKUP($A154,$A$12:$BA$1013,AF$3-($H$3-8),0)*Parameters!$K$13</f>
        <v>#VALUE!</v>
      </c>
      <c r="AG154" s="56" t="e" cm="1">
        <f t="array" aca="1" ref="AG154" ca="1">VLOOKUP($A154,$A$12:$BA$1013,AG$3-($H$3-8),0)*Parameters!$K$13</f>
        <v>#VALUE!</v>
      </c>
      <c r="AH154" s="56" t="e" cm="1">
        <f t="array" aca="1" ref="AH154" ca="1">VLOOKUP($A154,$A$12:$BA$1013,AH$3-($H$3-8),0)*Parameters!$K$13</f>
        <v>#VALUE!</v>
      </c>
      <c r="AI154" s="56" t="e" cm="1">
        <f t="array" aca="1" ref="AI154" ca="1">VLOOKUP($A154,$A$12:$BA$1013,AI$3-($H$3-8),0)*Parameters!$K$13</f>
        <v>#VALUE!</v>
      </c>
      <c r="AJ154" s="56" t="e" cm="1">
        <f t="array" aca="1" ref="AJ154" ca="1">VLOOKUP($A154,$A$12:$BA$1013,AJ$3-($H$3-8),0)*Parameters!$K$13</f>
        <v>#VALUE!</v>
      </c>
      <c r="AK154" s="56" t="e" cm="1">
        <f t="array" aca="1" ref="AK154" ca="1">VLOOKUP($A154,$A$12:$BA$1013,AK$3-($H$3-8),0)*Parameters!$K$13</f>
        <v>#VALUE!</v>
      </c>
      <c r="AL154" s="56" t="e" cm="1">
        <f t="array" aca="1" ref="AL154" ca="1">VLOOKUP($A154,$A$12:$BA$1013,AL$3-($H$3-8),0)*Parameters!$K$13</f>
        <v>#VALUE!</v>
      </c>
      <c r="AM154" s="56"/>
      <c r="AN154" s="56"/>
      <c r="AO154" s="56"/>
      <c r="AP154" s="56"/>
      <c r="AQ154" s="56"/>
    </row>
    <row r="155" spans="1:43" x14ac:dyDescent="0.25">
      <c r="A155" s="89" t="s">
        <v>320</v>
      </c>
      <c r="B155" s="2"/>
      <c r="C155" s="2" t="s">
        <v>242</v>
      </c>
      <c r="D155" s="25" t="s">
        <v>53</v>
      </c>
      <c r="E155" s="46" t="str">
        <f t="shared" si="88"/>
        <v>Non-dairy cattle (calves)</v>
      </c>
      <c r="F155" s="25" t="s">
        <v>224</v>
      </c>
      <c r="G155" s="205"/>
      <c r="H155" s="56" t="e" cm="1">
        <f t="array" aca="1" ref="H155" ca="1">VLOOKUP($A155,$A$12:$BA$1013,H$3-($H$3-8),0)*Parameters!$K$13</f>
        <v>#VALUE!</v>
      </c>
      <c r="I155" s="56" t="e" cm="1">
        <f t="array" aca="1" ref="I155" ca="1">VLOOKUP($A155,$A$12:$BA$1013,I$3-($H$3-8),0)*Parameters!$K$13</f>
        <v>#VALUE!</v>
      </c>
      <c r="J155" s="56" t="e" cm="1">
        <f t="array" aca="1" ref="J155" ca="1">VLOOKUP($A155,$A$12:$BA$1013,J$3-($H$3-8),0)*Parameters!$K$13</f>
        <v>#VALUE!</v>
      </c>
      <c r="K155" s="56" t="e" cm="1">
        <f t="array" aca="1" ref="K155" ca="1">VLOOKUP($A155,$A$12:$BA$1013,K$3-($H$3-8),0)*Parameters!$K$13</f>
        <v>#VALUE!</v>
      </c>
      <c r="L155" s="56" t="e" cm="1">
        <f t="array" aca="1" ref="L155" ca="1">VLOOKUP($A155,$A$12:$BA$1013,L$3-($H$3-8),0)*Parameters!$K$13</f>
        <v>#VALUE!</v>
      </c>
      <c r="M155" s="56" t="e" cm="1">
        <f t="array" aca="1" ref="M155" ca="1">VLOOKUP($A155,$A$12:$BA$1013,M$3-($H$3-8),0)*Parameters!$K$13</f>
        <v>#VALUE!</v>
      </c>
      <c r="N155" s="56" t="e" cm="1">
        <f t="array" aca="1" ref="N155" ca="1">VLOOKUP($A155,$A$12:$BA$1013,N$3-($H$3-8),0)*Parameters!$K$13</f>
        <v>#VALUE!</v>
      </c>
      <c r="O155" s="56" t="e" cm="1">
        <f t="array" aca="1" ref="O155" ca="1">VLOOKUP($A155,$A$12:$BA$1013,O$3-($H$3-8),0)*Parameters!$K$13</f>
        <v>#VALUE!</v>
      </c>
      <c r="P155" s="56" t="e" cm="1">
        <f t="array" aca="1" ref="P155" ca="1">VLOOKUP($A155,$A$12:$BA$1013,P$3-($H$3-8),0)*Parameters!$K$13</f>
        <v>#VALUE!</v>
      </c>
      <c r="Q155" s="56" t="e" cm="1">
        <f t="array" aca="1" ref="Q155" ca="1">VLOOKUP($A155,$A$12:$BA$1013,Q$3-($H$3-8),0)*Parameters!$K$13</f>
        <v>#VALUE!</v>
      </c>
      <c r="R155" s="56" t="e" cm="1">
        <f t="array" aca="1" ref="R155" ca="1">VLOOKUP($A155,$A$12:$BA$1013,R$3-($H$3-8),0)*Parameters!$K$13</f>
        <v>#VALUE!</v>
      </c>
      <c r="S155" s="56" t="e" cm="1">
        <f t="array" aca="1" ref="S155" ca="1">VLOOKUP($A155,$A$12:$BA$1013,S$3-($H$3-8),0)*Parameters!$K$13</f>
        <v>#VALUE!</v>
      </c>
      <c r="T155" s="56" t="e" cm="1">
        <f t="array" aca="1" ref="T155" ca="1">VLOOKUP($A155,$A$12:$BA$1013,T$3-($H$3-8),0)*Parameters!$K$13</f>
        <v>#VALUE!</v>
      </c>
      <c r="U155" s="56" t="e" cm="1">
        <f t="array" aca="1" ref="U155" ca="1">VLOOKUP($A155,$A$12:$BA$1013,U$3-($H$3-8),0)*Parameters!$K$13</f>
        <v>#VALUE!</v>
      </c>
      <c r="V155" s="56" t="e" cm="1">
        <f t="array" aca="1" ref="V155" ca="1">VLOOKUP($A155,$A$12:$BA$1013,V$3-($H$3-8),0)*Parameters!$K$13</f>
        <v>#VALUE!</v>
      </c>
      <c r="W155" s="56" t="e" cm="1">
        <f t="array" aca="1" ref="W155" ca="1">VLOOKUP($A155,$A$12:$BA$1013,W$3-($H$3-8),0)*Parameters!$K$13</f>
        <v>#VALUE!</v>
      </c>
      <c r="X155" s="56" t="e" cm="1">
        <f t="array" aca="1" ref="X155" ca="1">VLOOKUP($A155,$A$12:$BA$1013,X$3-($H$3-8),0)*Parameters!$K$13</f>
        <v>#VALUE!</v>
      </c>
      <c r="Y155" s="56" t="e" cm="1">
        <f t="array" aca="1" ref="Y155" ca="1">VLOOKUP($A155,$A$12:$BA$1013,Y$3-($H$3-8),0)*Parameters!$K$13</f>
        <v>#VALUE!</v>
      </c>
      <c r="Z155" s="56" t="e" cm="1">
        <f t="array" aca="1" ref="Z155" ca="1">VLOOKUP($A155,$A$12:$BA$1013,Z$3-($H$3-8),0)*Parameters!$K$13</f>
        <v>#VALUE!</v>
      </c>
      <c r="AA155" s="56" t="e" cm="1">
        <f t="array" aca="1" ref="AA155" ca="1">VLOOKUP($A155,$A$12:$BA$1013,AA$3-($H$3-8),0)*Parameters!$K$13</f>
        <v>#VALUE!</v>
      </c>
      <c r="AB155" s="56" t="e" cm="1">
        <f t="array" aca="1" ref="AB155" ca="1">VLOOKUP($A155,$A$12:$BA$1013,AB$3-($H$3-8),0)*Parameters!$K$13</f>
        <v>#VALUE!</v>
      </c>
      <c r="AC155" s="56" t="e" cm="1">
        <f t="array" aca="1" ref="AC155" ca="1">VLOOKUP($A155,$A$12:$BA$1013,AC$3-($H$3-8),0)*Parameters!$K$13</f>
        <v>#VALUE!</v>
      </c>
      <c r="AD155" s="56" t="e" cm="1">
        <f t="array" aca="1" ref="AD155" ca="1">VLOOKUP($A155,$A$12:$BA$1013,AD$3-($H$3-8),0)*Parameters!$K$13</f>
        <v>#VALUE!</v>
      </c>
      <c r="AE155" s="56" t="e" cm="1">
        <f t="array" aca="1" ref="AE155" ca="1">VLOOKUP($A155,$A$12:$BA$1013,AE$3-($H$3-8),0)*Parameters!$K$13</f>
        <v>#VALUE!</v>
      </c>
      <c r="AF155" s="56" t="e" cm="1">
        <f t="array" aca="1" ref="AF155" ca="1">VLOOKUP($A155,$A$12:$BA$1013,AF$3-($H$3-8),0)*Parameters!$K$13</f>
        <v>#VALUE!</v>
      </c>
      <c r="AG155" s="56" t="e" cm="1">
        <f t="array" aca="1" ref="AG155" ca="1">VLOOKUP($A155,$A$12:$BA$1013,AG$3-($H$3-8),0)*Parameters!$K$13</f>
        <v>#VALUE!</v>
      </c>
      <c r="AH155" s="56" t="e" cm="1">
        <f t="array" aca="1" ref="AH155" ca="1">VLOOKUP($A155,$A$12:$BA$1013,AH$3-($H$3-8),0)*Parameters!$K$13</f>
        <v>#VALUE!</v>
      </c>
      <c r="AI155" s="56" t="e" cm="1">
        <f t="array" aca="1" ref="AI155" ca="1">VLOOKUP($A155,$A$12:$BA$1013,AI$3-($H$3-8),0)*Parameters!$K$13</f>
        <v>#VALUE!</v>
      </c>
      <c r="AJ155" s="56" t="e" cm="1">
        <f t="array" aca="1" ref="AJ155" ca="1">VLOOKUP($A155,$A$12:$BA$1013,AJ$3-($H$3-8),0)*Parameters!$K$13</f>
        <v>#VALUE!</v>
      </c>
      <c r="AK155" s="56" t="e" cm="1">
        <f t="array" aca="1" ref="AK155" ca="1">VLOOKUP($A155,$A$12:$BA$1013,AK$3-($H$3-8),0)*Parameters!$K$13</f>
        <v>#VALUE!</v>
      </c>
      <c r="AL155" s="56" t="e" cm="1">
        <f t="array" aca="1" ref="AL155" ca="1">VLOOKUP($A155,$A$12:$BA$1013,AL$3-($H$3-8),0)*Parameters!$K$13</f>
        <v>#VALUE!</v>
      </c>
      <c r="AM155" s="56"/>
      <c r="AN155" s="56"/>
      <c r="AO155" s="56"/>
      <c r="AP155" s="56"/>
      <c r="AQ155" s="56"/>
    </row>
    <row r="156" spans="1:43" x14ac:dyDescent="0.25">
      <c r="A156" s="392" t="str">
        <f>B156&amp;"_"&amp;D156</f>
        <v>3Da2a_NH3</v>
      </c>
      <c r="B156" s="387" t="s">
        <v>128</v>
      </c>
      <c r="C156" s="387" t="s">
        <v>715</v>
      </c>
      <c r="D156" s="388" t="s">
        <v>53</v>
      </c>
      <c r="E156" s="389" t="str">
        <f t="shared" si="88"/>
        <v>Non-dairy cattle (calves)</v>
      </c>
      <c r="F156" s="388" t="s">
        <v>358</v>
      </c>
      <c r="G156" s="393"/>
      <c r="H156" s="391" t="e">
        <f ca="1">SUM(H154:H155)*Parameters!$K$11</f>
        <v>#VALUE!</v>
      </c>
      <c r="I156" s="391" t="e">
        <f ca="1">SUM(I154:I155)*Parameters!$K$11</f>
        <v>#VALUE!</v>
      </c>
      <c r="J156" s="391" t="e">
        <f ca="1">SUM(J154:J155)*Parameters!$K$11</f>
        <v>#VALUE!</v>
      </c>
      <c r="K156" s="391" t="e">
        <f ca="1">SUM(K154:K155)*Parameters!$K$11</f>
        <v>#VALUE!</v>
      </c>
      <c r="L156" s="391" t="e">
        <f ca="1">SUM(L154:L155)*Parameters!$K$11</f>
        <v>#VALUE!</v>
      </c>
      <c r="M156" s="391" t="e">
        <f ca="1">SUM(M154:M155)*Parameters!$K$11</f>
        <v>#VALUE!</v>
      </c>
      <c r="N156" s="391" t="e">
        <f ca="1">SUM(N154:N155)*Parameters!$K$11</f>
        <v>#VALUE!</v>
      </c>
      <c r="O156" s="391" t="e">
        <f ca="1">SUM(O154:O155)*Parameters!$K$11</f>
        <v>#VALUE!</v>
      </c>
      <c r="P156" s="391" t="e">
        <f ca="1">SUM(P154:P155)*Parameters!$K$11</f>
        <v>#VALUE!</v>
      </c>
      <c r="Q156" s="391" t="e">
        <f ca="1">SUM(Q154:Q155)*Parameters!$K$11</f>
        <v>#VALUE!</v>
      </c>
      <c r="R156" s="391" t="e">
        <f ca="1">SUM(R154:R155)*Parameters!$K$11</f>
        <v>#VALUE!</v>
      </c>
      <c r="S156" s="391" t="e">
        <f ca="1">SUM(S154:S155)*Parameters!$K$11</f>
        <v>#VALUE!</v>
      </c>
      <c r="T156" s="391" t="e">
        <f ca="1">SUM(T154:T155)*Parameters!$K$11</f>
        <v>#VALUE!</v>
      </c>
      <c r="U156" s="391" t="e">
        <f ca="1">SUM(U154:U155)*Parameters!$K$11</f>
        <v>#VALUE!</v>
      </c>
      <c r="V156" s="391" t="e">
        <f ca="1">SUM(V154:V155)*Parameters!$K$11</f>
        <v>#VALUE!</v>
      </c>
      <c r="W156" s="391" t="e">
        <f ca="1">SUM(W154:W155)*Parameters!$K$11</f>
        <v>#VALUE!</v>
      </c>
      <c r="X156" s="391" t="e">
        <f ca="1">SUM(X154:X155)*Parameters!$K$11</f>
        <v>#VALUE!</v>
      </c>
      <c r="Y156" s="391" t="e">
        <f ca="1">SUM(Y154:Y155)*Parameters!$K$11</f>
        <v>#VALUE!</v>
      </c>
      <c r="Z156" s="391" t="e">
        <f ca="1">SUM(Z154:Z155)*Parameters!$K$11</f>
        <v>#VALUE!</v>
      </c>
      <c r="AA156" s="391" t="e">
        <f ca="1">SUM(AA154:AA155)*Parameters!$K$11</f>
        <v>#VALUE!</v>
      </c>
      <c r="AB156" s="391" t="e">
        <f ca="1">SUM(AB154:AB155)*Parameters!$K$11</f>
        <v>#VALUE!</v>
      </c>
      <c r="AC156" s="391" t="e">
        <f ca="1">SUM(AC154:AC155)*Parameters!$K$11</f>
        <v>#VALUE!</v>
      </c>
      <c r="AD156" s="391" t="e">
        <f ca="1">SUM(AD154:AD155)*Parameters!$K$11</f>
        <v>#VALUE!</v>
      </c>
      <c r="AE156" s="391" t="e">
        <f ca="1">SUM(AE154:AE155)*Parameters!$K$11</f>
        <v>#VALUE!</v>
      </c>
      <c r="AF156" s="391" t="e">
        <f ca="1">SUM(AF154:AF155)*Parameters!$K$11</f>
        <v>#VALUE!</v>
      </c>
      <c r="AG156" s="391" t="e">
        <f ca="1">SUM(AG154:AG155)*Parameters!$K$11</f>
        <v>#VALUE!</v>
      </c>
      <c r="AH156" s="391" t="e">
        <f ca="1">SUM(AH154:AH155)*Parameters!$K$11</f>
        <v>#VALUE!</v>
      </c>
      <c r="AI156" s="391" t="e">
        <f ca="1">SUM(AI154:AI155)*Parameters!$K$11</f>
        <v>#VALUE!</v>
      </c>
      <c r="AJ156" s="391" t="e">
        <f ca="1">SUM(AJ154:AJ155)*Parameters!$K$11</f>
        <v>#VALUE!</v>
      </c>
      <c r="AK156" s="391" t="e">
        <f ca="1">SUM(AK154:AK155)*Parameters!$K$11</f>
        <v>#VALUE!</v>
      </c>
      <c r="AL156" s="391" t="e">
        <f ca="1">SUM(AL154:AL155)*Parameters!$K$11</f>
        <v>#VALUE!</v>
      </c>
      <c r="AM156" s="391"/>
      <c r="AN156" s="391"/>
      <c r="AO156" s="391"/>
      <c r="AP156" s="391"/>
      <c r="AQ156" s="391"/>
    </row>
    <row r="157" spans="1:43" x14ac:dyDescent="0.25">
      <c r="A157" s="89" t="s">
        <v>329</v>
      </c>
      <c r="B157" s="2"/>
      <c r="C157" s="2" t="s">
        <v>89</v>
      </c>
      <c r="D157" s="25" t="s">
        <v>53</v>
      </c>
      <c r="E157" s="46" t="str">
        <f t="shared" si="88"/>
        <v>Non-dairy cattle (calves)</v>
      </c>
      <c r="F157" s="25" t="s">
        <v>224</v>
      </c>
      <c r="G157" s="205"/>
      <c r="H157" s="56" t="e" cm="1">
        <f t="array" aca="1" ref="H157" ca="1">VLOOKUP($A157,$A$12:$BA$1013,H$3-($H$3-8),0)*Parameters!$K$13</f>
        <v>#VALUE!</v>
      </c>
      <c r="I157" s="56" t="e" cm="1">
        <f t="array" aca="1" ref="I157" ca="1">VLOOKUP($A157,$A$12:$BA$1013,I$3-($H$3-8),0)*Parameters!$K$13</f>
        <v>#VALUE!</v>
      </c>
      <c r="J157" s="56" t="e" cm="1">
        <f t="array" aca="1" ref="J157" ca="1">VLOOKUP($A157,$A$12:$BA$1013,J$3-($H$3-8),0)*Parameters!$K$13</f>
        <v>#VALUE!</v>
      </c>
      <c r="K157" s="56" t="e" cm="1">
        <f t="array" aca="1" ref="K157" ca="1">VLOOKUP($A157,$A$12:$BA$1013,K$3-($H$3-8),0)*Parameters!$K$13</f>
        <v>#VALUE!</v>
      </c>
      <c r="L157" s="56" t="e" cm="1">
        <f t="array" aca="1" ref="L157" ca="1">VLOOKUP($A157,$A$12:$BA$1013,L$3-($H$3-8),0)*Parameters!$K$13</f>
        <v>#VALUE!</v>
      </c>
      <c r="M157" s="56" t="e" cm="1">
        <f t="array" aca="1" ref="M157" ca="1">VLOOKUP($A157,$A$12:$BA$1013,M$3-($H$3-8),0)*Parameters!$K$13</f>
        <v>#VALUE!</v>
      </c>
      <c r="N157" s="56" t="e" cm="1">
        <f t="array" aca="1" ref="N157" ca="1">VLOOKUP($A157,$A$12:$BA$1013,N$3-($H$3-8),0)*Parameters!$K$13</f>
        <v>#VALUE!</v>
      </c>
      <c r="O157" s="56" t="e" cm="1">
        <f t="array" aca="1" ref="O157" ca="1">VLOOKUP($A157,$A$12:$BA$1013,O$3-($H$3-8),0)*Parameters!$K$13</f>
        <v>#VALUE!</v>
      </c>
      <c r="P157" s="56" t="e" cm="1">
        <f t="array" aca="1" ref="P157" ca="1">VLOOKUP($A157,$A$12:$BA$1013,P$3-($H$3-8),0)*Parameters!$K$13</f>
        <v>#VALUE!</v>
      </c>
      <c r="Q157" s="56" t="e" cm="1">
        <f t="array" aca="1" ref="Q157" ca="1">VLOOKUP($A157,$A$12:$BA$1013,Q$3-($H$3-8),0)*Parameters!$K$13</f>
        <v>#VALUE!</v>
      </c>
      <c r="R157" s="56" t="e" cm="1">
        <f t="array" aca="1" ref="R157" ca="1">VLOOKUP($A157,$A$12:$BA$1013,R$3-($H$3-8),0)*Parameters!$K$13</f>
        <v>#VALUE!</v>
      </c>
      <c r="S157" s="56" t="e" cm="1">
        <f t="array" aca="1" ref="S157" ca="1">VLOOKUP($A157,$A$12:$BA$1013,S$3-($H$3-8),0)*Parameters!$K$13</f>
        <v>#VALUE!</v>
      </c>
      <c r="T157" s="56" t="e" cm="1">
        <f t="array" aca="1" ref="T157" ca="1">VLOOKUP($A157,$A$12:$BA$1013,T$3-($H$3-8),0)*Parameters!$K$13</f>
        <v>#VALUE!</v>
      </c>
      <c r="U157" s="56" t="e" cm="1">
        <f t="array" aca="1" ref="U157" ca="1">VLOOKUP($A157,$A$12:$BA$1013,U$3-($H$3-8),0)*Parameters!$K$13</f>
        <v>#VALUE!</v>
      </c>
      <c r="V157" s="56" t="e" cm="1">
        <f t="array" aca="1" ref="V157" ca="1">VLOOKUP($A157,$A$12:$BA$1013,V$3-($H$3-8),0)*Parameters!$K$13</f>
        <v>#VALUE!</v>
      </c>
      <c r="W157" s="56" t="e" cm="1">
        <f t="array" aca="1" ref="W157" ca="1">VLOOKUP($A157,$A$12:$BA$1013,W$3-($H$3-8),0)*Parameters!$K$13</f>
        <v>#VALUE!</v>
      </c>
      <c r="X157" s="56" t="e" cm="1">
        <f t="array" aca="1" ref="X157" ca="1">VLOOKUP($A157,$A$12:$BA$1013,X$3-($H$3-8),0)*Parameters!$K$13</f>
        <v>#VALUE!</v>
      </c>
      <c r="Y157" s="56" t="e" cm="1">
        <f t="array" aca="1" ref="Y157" ca="1">VLOOKUP($A157,$A$12:$BA$1013,Y$3-($H$3-8),0)*Parameters!$K$13</f>
        <v>#VALUE!</v>
      </c>
      <c r="Z157" s="56" t="e" cm="1">
        <f t="array" aca="1" ref="Z157" ca="1">VLOOKUP($A157,$A$12:$BA$1013,Z$3-($H$3-8),0)*Parameters!$K$13</f>
        <v>#VALUE!</v>
      </c>
      <c r="AA157" s="56" t="e" cm="1">
        <f t="array" aca="1" ref="AA157" ca="1">VLOOKUP($A157,$A$12:$BA$1013,AA$3-($H$3-8),0)*Parameters!$K$13</f>
        <v>#VALUE!</v>
      </c>
      <c r="AB157" s="56" t="e" cm="1">
        <f t="array" aca="1" ref="AB157" ca="1">VLOOKUP($A157,$A$12:$BA$1013,AB$3-($H$3-8),0)*Parameters!$K$13</f>
        <v>#VALUE!</v>
      </c>
      <c r="AC157" s="56" t="e" cm="1">
        <f t="array" aca="1" ref="AC157" ca="1">VLOOKUP($A157,$A$12:$BA$1013,AC$3-($H$3-8),0)*Parameters!$K$13</f>
        <v>#VALUE!</v>
      </c>
      <c r="AD157" s="56" t="e" cm="1">
        <f t="array" aca="1" ref="AD157" ca="1">VLOOKUP($A157,$A$12:$BA$1013,AD$3-($H$3-8),0)*Parameters!$K$13</f>
        <v>#VALUE!</v>
      </c>
      <c r="AE157" s="56" t="e" cm="1">
        <f t="array" aca="1" ref="AE157" ca="1">VLOOKUP($A157,$A$12:$BA$1013,AE$3-($H$3-8),0)*Parameters!$K$13</f>
        <v>#VALUE!</v>
      </c>
      <c r="AF157" s="56" t="e" cm="1">
        <f t="array" aca="1" ref="AF157" ca="1">VLOOKUP($A157,$A$12:$BA$1013,AF$3-($H$3-8),0)*Parameters!$K$13</f>
        <v>#VALUE!</v>
      </c>
      <c r="AG157" s="56" t="e" cm="1">
        <f t="array" aca="1" ref="AG157" ca="1">VLOOKUP($A157,$A$12:$BA$1013,AG$3-($H$3-8),0)*Parameters!$K$13</f>
        <v>#VALUE!</v>
      </c>
      <c r="AH157" s="56" t="e" cm="1">
        <f t="array" aca="1" ref="AH157" ca="1">VLOOKUP($A157,$A$12:$BA$1013,AH$3-($H$3-8),0)*Parameters!$K$13</f>
        <v>#VALUE!</v>
      </c>
      <c r="AI157" s="56" t="e" cm="1">
        <f t="array" aca="1" ref="AI157" ca="1">VLOOKUP($A157,$A$12:$BA$1013,AI$3-($H$3-8),0)*Parameters!$K$13</f>
        <v>#VALUE!</v>
      </c>
      <c r="AJ157" s="56" t="e" cm="1">
        <f t="array" aca="1" ref="AJ157" ca="1">VLOOKUP($A157,$A$12:$BA$1013,AJ$3-($H$3-8),0)*Parameters!$K$13</f>
        <v>#VALUE!</v>
      </c>
      <c r="AK157" s="56" t="e" cm="1">
        <f t="array" aca="1" ref="AK157" ca="1">VLOOKUP($A157,$A$12:$BA$1013,AK$3-($H$3-8),0)*Parameters!$K$13</f>
        <v>#VALUE!</v>
      </c>
      <c r="AL157" s="56" t="e" cm="1">
        <f t="array" aca="1" ref="AL157" ca="1">VLOOKUP($A157,$A$12:$BA$1013,AL$3-($H$3-8),0)*Parameters!$K$13</f>
        <v>#VALUE!</v>
      </c>
      <c r="AM157" s="56"/>
      <c r="AN157" s="56"/>
      <c r="AO157" s="56"/>
      <c r="AP157" s="56"/>
      <c r="AQ157" s="56"/>
    </row>
    <row r="158" spans="1:43" x14ac:dyDescent="0.25">
      <c r="A158" s="392" t="str">
        <f>B158&amp;"_"&amp;D158</f>
        <v>3Da3_NH3</v>
      </c>
      <c r="B158" s="387" t="s">
        <v>341</v>
      </c>
      <c r="C158" s="387" t="s">
        <v>716</v>
      </c>
      <c r="D158" s="388" t="s">
        <v>53</v>
      </c>
      <c r="E158" s="389" t="str">
        <f t="shared" si="88"/>
        <v>Non-dairy cattle (calves)</v>
      </c>
      <c r="F158" s="388" t="s">
        <v>358</v>
      </c>
      <c r="G158" s="393"/>
      <c r="H158" s="391" t="e">
        <f ca="1">H157*Parameters!$K$11</f>
        <v>#VALUE!</v>
      </c>
      <c r="I158" s="391" t="e">
        <f ca="1">I157*Parameters!$K$11</f>
        <v>#VALUE!</v>
      </c>
      <c r="J158" s="391" t="e">
        <f ca="1">J157*Parameters!$K$11</f>
        <v>#VALUE!</v>
      </c>
      <c r="K158" s="391" t="e">
        <f ca="1">K157*Parameters!$K$11</f>
        <v>#VALUE!</v>
      </c>
      <c r="L158" s="391" t="e">
        <f ca="1">L157*Parameters!$K$11</f>
        <v>#VALUE!</v>
      </c>
      <c r="M158" s="391" t="e">
        <f ca="1">M157*Parameters!$K$11</f>
        <v>#VALUE!</v>
      </c>
      <c r="N158" s="391" t="e">
        <f ca="1">N157*Parameters!$K$11</f>
        <v>#VALUE!</v>
      </c>
      <c r="O158" s="391" t="e">
        <f ca="1">O157*Parameters!$K$11</f>
        <v>#VALUE!</v>
      </c>
      <c r="P158" s="391" t="e">
        <f ca="1">P157*Parameters!$K$11</f>
        <v>#VALUE!</v>
      </c>
      <c r="Q158" s="391" t="e">
        <f ca="1">Q157*Parameters!$K$11</f>
        <v>#VALUE!</v>
      </c>
      <c r="R158" s="391" t="e">
        <f ca="1">R157*Parameters!$K$11</f>
        <v>#VALUE!</v>
      </c>
      <c r="S158" s="391" t="e">
        <f ca="1">S157*Parameters!$K$11</f>
        <v>#VALUE!</v>
      </c>
      <c r="T158" s="391" t="e">
        <f ca="1">T157*Parameters!$K$11</f>
        <v>#VALUE!</v>
      </c>
      <c r="U158" s="391" t="e">
        <f ca="1">U157*Parameters!$K$11</f>
        <v>#VALUE!</v>
      </c>
      <c r="V158" s="391" t="e">
        <f ca="1">V157*Parameters!$K$11</f>
        <v>#VALUE!</v>
      </c>
      <c r="W158" s="391" t="e">
        <f ca="1">W157*Parameters!$K$11</f>
        <v>#VALUE!</v>
      </c>
      <c r="X158" s="391" t="e">
        <f ca="1">X157*Parameters!$K$11</f>
        <v>#VALUE!</v>
      </c>
      <c r="Y158" s="391" t="e">
        <f ca="1">Y157*Parameters!$K$11</f>
        <v>#VALUE!</v>
      </c>
      <c r="Z158" s="391" t="e">
        <f ca="1">Z157*Parameters!$K$11</f>
        <v>#VALUE!</v>
      </c>
      <c r="AA158" s="391" t="e">
        <f ca="1">AA157*Parameters!$K$11</f>
        <v>#VALUE!</v>
      </c>
      <c r="AB158" s="391" t="e">
        <f ca="1">AB157*Parameters!$K$11</f>
        <v>#VALUE!</v>
      </c>
      <c r="AC158" s="391" t="e">
        <f ca="1">AC157*Parameters!$K$11</f>
        <v>#VALUE!</v>
      </c>
      <c r="AD158" s="391" t="e">
        <f ca="1">AD157*Parameters!$K$11</f>
        <v>#VALUE!</v>
      </c>
      <c r="AE158" s="391" t="e">
        <f ca="1">AE157*Parameters!$K$11</f>
        <v>#VALUE!</v>
      </c>
      <c r="AF158" s="391" t="e">
        <f ca="1">AF157*Parameters!$K$11</f>
        <v>#VALUE!</v>
      </c>
      <c r="AG158" s="391" t="e">
        <f ca="1">AG157*Parameters!$K$11</f>
        <v>#VALUE!</v>
      </c>
      <c r="AH158" s="391" t="e">
        <f ca="1">AH157*Parameters!$K$11</f>
        <v>#VALUE!</v>
      </c>
      <c r="AI158" s="391" t="e">
        <f ca="1">AI157*Parameters!$K$11</f>
        <v>#VALUE!</v>
      </c>
      <c r="AJ158" s="391" t="e">
        <f ca="1">AJ157*Parameters!$K$11</f>
        <v>#VALUE!</v>
      </c>
      <c r="AK158" s="391" t="e">
        <f ca="1">AK157*Parameters!$K$11</f>
        <v>#VALUE!</v>
      </c>
      <c r="AL158" s="391" t="e">
        <f ca="1">AL157*Parameters!$K$11</f>
        <v>#VALUE!</v>
      </c>
      <c r="AM158" s="391"/>
      <c r="AN158" s="391"/>
      <c r="AO158" s="391"/>
      <c r="AP158" s="391"/>
      <c r="AQ158" s="391"/>
    </row>
    <row r="159" spans="1:43" x14ac:dyDescent="0.25">
      <c r="A159" s="392" t="str">
        <f>B159&amp;"_"&amp;D159</f>
        <v>5B2_NH3</v>
      </c>
      <c r="B159" s="387" t="s">
        <v>347</v>
      </c>
      <c r="C159" s="387"/>
      <c r="D159" s="388" t="s">
        <v>53</v>
      </c>
      <c r="E159" s="389" t="str">
        <f t="shared" si="88"/>
        <v>Non-dairy cattle (calves)</v>
      </c>
      <c r="F159" s="388" t="s">
        <v>358</v>
      </c>
      <c r="G159" s="393"/>
      <c r="H159" s="391" t="e">
        <f ca="1">H103*Parameters!$K$11</f>
        <v>#VALUE!</v>
      </c>
      <c r="I159" s="391" t="e">
        <f ca="1">I103*Parameters!$K$11</f>
        <v>#VALUE!</v>
      </c>
      <c r="J159" s="391" t="e">
        <f ca="1">J103*Parameters!$K$11</f>
        <v>#VALUE!</v>
      </c>
      <c r="K159" s="391" t="e">
        <f ca="1">K103*Parameters!$K$11</f>
        <v>#VALUE!</v>
      </c>
      <c r="L159" s="391" t="e">
        <f ca="1">L103*Parameters!$K$11</f>
        <v>#VALUE!</v>
      </c>
      <c r="M159" s="391" t="e">
        <f ca="1">M103*Parameters!$K$11</f>
        <v>#VALUE!</v>
      </c>
      <c r="N159" s="391" t="e">
        <f ca="1">N103*Parameters!$K$11</f>
        <v>#VALUE!</v>
      </c>
      <c r="O159" s="391" t="e">
        <f ca="1">O103*Parameters!$K$11</f>
        <v>#VALUE!</v>
      </c>
      <c r="P159" s="391" t="e">
        <f ca="1">P103*Parameters!$K$11</f>
        <v>#VALUE!</v>
      </c>
      <c r="Q159" s="391" t="e">
        <f ca="1">Q103*Parameters!$K$11</f>
        <v>#VALUE!</v>
      </c>
      <c r="R159" s="391" t="e">
        <f ca="1">R103*Parameters!$K$11</f>
        <v>#VALUE!</v>
      </c>
      <c r="S159" s="391" t="e">
        <f ca="1">S103*Parameters!$K$11</f>
        <v>#VALUE!</v>
      </c>
      <c r="T159" s="391" t="e">
        <f ca="1">T103*Parameters!$K$11</f>
        <v>#VALUE!</v>
      </c>
      <c r="U159" s="391" t="e">
        <f ca="1">U103*Parameters!$K$11</f>
        <v>#VALUE!</v>
      </c>
      <c r="V159" s="391" t="e">
        <f ca="1">V103*Parameters!$K$11</f>
        <v>#VALUE!</v>
      </c>
      <c r="W159" s="391" t="e">
        <f ca="1">W103*Parameters!$K$11</f>
        <v>#VALUE!</v>
      </c>
      <c r="X159" s="391" t="e">
        <f ca="1">X103*Parameters!$K$11</f>
        <v>#VALUE!</v>
      </c>
      <c r="Y159" s="391" t="e">
        <f ca="1">Y103*Parameters!$K$11</f>
        <v>#VALUE!</v>
      </c>
      <c r="Z159" s="391" t="e">
        <f ca="1">Z103*Parameters!$K$11</f>
        <v>#VALUE!</v>
      </c>
      <c r="AA159" s="391" t="e">
        <f ca="1">AA103*Parameters!$K$11</f>
        <v>#VALUE!</v>
      </c>
      <c r="AB159" s="391" t="e">
        <f ca="1">AB103*Parameters!$K$11</f>
        <v>#VALUE!</v>
      </c>
      <c r="AC159" s="391" t="e">
        <f ca="1">AC103*Parameters!$K$11</f>
        <v>#VALUE!</v>
      </c>
      <c r="AD159" s="391" t="e">
        <f ca="1">AD103*Parameters!$K$11</f>
        <v>#VALUE!</v>
      </c>
      <c r="AE159" s="391" t="e">
        <f ca="1">AE103*Parameters!$K$11</f>
        <v>#VALUE!</v>
      </c>
      <c r="AF159" s="391" t="e">
        <f ca="1">AF103*Parameters!$K$11</f>
        <v>#VALUE!</v>
      </c>
      <c r="AG159" s="391" t="e">
        <f ca="1">AG103*Parameters!$K$11</f>
        <v>#VALUE!</v>
      </c>
      <c r="AH159" s="391" t="e">
        <f ca="1">AH103*Parameters!$K$11</f>
        <v>#VALUE!</v>
      </c>
      <c r="AI159" s="391" t="e">
        <f ca="1">AI103*Parameters!$K$11</f>
        <v>#VALUE!</v>
      </c>
      <c r="AJ159" s="391" t="e">
        <f ca="1">AJ103*Parameters!$K$11</f>
        <v>#VALUE!</v>
      </c>
      <c r="AK159" s="391" t="e">
        <f ca="1">AK103*Parameters!$K$11</f>
        <v>#VALUE!</v>
      </c>
      <c r="AL159" s="391" t="e">
        <f ca="1">AL103*Parameters!$K$11</f>
        <v>#VALUE!</v>
      </c>
      <c r="AM159" s="391"/>
      <c r="AN159" s="391"/>
      <c r="AO159" s="391"/>
      <c r="AP159" s="391"/>
      <c r="AQ159" s="391"/>
    </row>
    <row r="160" spans="1:43" x14ac:dyDescent="0.25">
      <c r="A160" s="68"/>
      <c r="B160" s="52"/>
      <c r="C160" s="12" t="s">
        <v>443</v>
      </c>
      <c r="D160" s="25" t="s">
        <v>130</v>
      </c>
      <c r="E160" s="46" t="str">
        <f t="shared" si="88"/>
        <v>Non-dairy cattle (calves)</v>
      </c>
      <c r="F160" s="25" t="s">
        <v>225</v>
      </c>
      <c r="G160" s="215"/>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row>
    <row r="161" spans="1:43" x14ac:dyDescent="0.25">
      <c r="A161" s="68"/>
      <c r="B161" s="2"/>
      <c r="C161" s="2" t="s">
        <v>444</v>
      </c>
      <c r="D161" s="25" t="s">
        <v>130</v>
      </c>
      <c r="E161" s="46" t="str">
        <f t="shared" si="88"/>
        <v>Non-dairy cattle (calves)</v>
      </c>
      <c r="F161" s="25" t="s">
        <v>225</v>
      </c>
      <c r="G161" s="205"/>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row>
    <row r="162" spans="1:43" x14ac:dyDescent="0.25">
      <c r="A162" s="68"/>
      <c r="B162" s="2"/>
      <c r="C162" s="2" t="s">
        <v>239</v>
      </c>
      <c r="D162" s="25" t="s">
        <v>130</v>
      </c>
      <c r="E162" s="46" t="str">
        <f t="shared" si="88"/>
        <v>Non-dairy cattle (calves)</v>
      </c>
      <c r="F162" s="25" t="s">
        <v>225</v>
      </c>
      <c r="G162" s="205"/>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row>
    <row r="163" spans="1:43" x14ac:dyDescent="0.25">
      <c r="A163" s="382" t="s">
        <v>310</v>
      </c>
      <c r="B163" s="2"/>
      <c r="C163" s="2" t="s">
        <v>240</v>
      </c>
      <c r="D163" s="25" t="s">
        <v>130</v>
      </c>
      <c r="E163" s="46" t="str">
        <f t="shared" si="88"/>
        <v>Non-dairy cattle (calves)</v>
      </c>
      <c r="F163" s="25" t="s">
        <v>225</v>
      </c>
      <c r="G163" s="205"/>
      <c r="H163" s="56" t="e" cm="1">
        <f t="array" aca="1" ref="H163" ca="1">VLOOKUP($A163,$A$12:$BA$1013,H$3-($H$3-8),0)*Parameters!$K$12</f>
        <v>#VALUE!</v>
      </c>
      <c r="I163" s="56" t="e" cm="1">
        <f t="array" aca="1" ref="I163" ca="1">VLOOKUP($A163,$A$12:$BA$1013,I$3-($H$3-8),0)*Parameters!$K$12</f>
        <v>#VALUE!</v>
      </c>
      <c r="J163" s="56" t="e" cm="1">
        <f t="array" aca="1" ref="J163" ca="1">VLOOKUP($A163,$A$12:$BA$1013,J$3-($H$3-8),0)*Parameters!$K$12</f>
        <v>#VALUE!</v>
      </c>
      <c r="K163" s="56" t="e" cm="1">
        <f t="array" aca="1" ref="K163" ca="1">VLOOKUP($A163,$A$12:$BA$1013,K$3-($H$3-8),0)*Parameters!$K$12</f>
        <v>#VALUE!</v>
      </c>
      <c r="L163" s="56" t="e" cm="1">
        <f t="array" aca="1" ref="L163" ca="1">VLOOKUP($A163,$A$12:$BA$1013,L$3-($H$3-8),0)*Parameters!$K$12</f>
        <v>#VALUE!</v>
      </c>
      <c r="M163" s="56" t="e" cm="1">
        <f t="array" aca="1" ref="M163" ca="1">VLOOKUP($A163,$A$12:$BA$1013,M$3-($H$3-8),0)*Parameters!$K$12</f>
        <v>#VALUE!</v>
      </c>
      <c r="N163" s="56" t="e" cm="1">
        <f t="array" aca="1" ref="N163" ca="1">VLOOKUP($A163,$A$12:$BA$1013,N$3-($H$3-8),0)*Parameters!$K$12</f>
        <v>#VALUE!</v>
      </c>
      <c r="O163" s="56" t="e" cm="1">
        <f t="array" aca="1" ref="O163" ca="1">VLOOKUP($A163,$A$12:$BA$1013,O$3-($H$3-8),0)*Parameters!$K$12</f>
        <v>#VALUE!</v>
      </c>
      <c r="P163" s="56" t="e" cm="1">
        <f t="array" aca="1" ref="P163" ca="1">VLOOKUP($A163,$A$12:$BA$1013,P$3-($H$3-8),0)*Parameters!$K$12</f>
        <v>#VALUE!</v>
      </c>
      <c r="Q163" s="56" t="e" cm="1">
        <f t="array" aca="1" ref="Q163" ca="1">VLOOKUP($A163,$A$12:$BA$1013,Q$3-($H$3-8),0)*Parameters!$K$12</f>
        <v>#VALUE!</v>
      </c>
      <c r="R163" s="56" t="e" cm="1">
        <f t="array" aca="1" ref="R163" ca="1">VLOOKUP($A163,$A$12:$BA$1013,R$3-($H$3-8),0)*Parameters!$K$12</f>
        <v>#VALUE!</v>
      </c>
      <c r="S163" s="56" t="e" cm="1">
        <f t="array" aca="1" ref="S163" ca="1">VLOOKUP($A163,$A$12:$BA$1013,S$3-($H$3-8),0)*Parameters!$K$12</f>
        <v>#VALUE!</v>
      </c>
      <c r="T163" s="56" t="e" cm="1">
        <f t="array" aca="1" ref="T163" ca="1">VLOOKUP($A163,$A$12:$BA$1013,T$3-($H$3-8),0)*Parameters!$K$12</f>
        <v>#VALUE!</v>
      </c>
      <c r="U163" s="56" t="e" cm="1">
        <f t="array" aca="1" ref="U163" ca="1">VLOOKUP($A163,$A$12:$BA$1013,U$3-($H$3-8),0)*Parameters!$K$12</f>
        <v>#VALUE!</v>
      </c>
      <c r="V163" s="56" t="e" cm="1">
        <f t="array" aca="1" ref="V163" ca="1">VLOOKUP($A163,$A$12:$BA$1013,V$3-($H$3-8),0)*Parameters!$K$12</f>
        <v>#VALUE!</v>
      </c>
      <c r="W163" s="56" t="e" cm="1">
        <f t="array" aca="1" ref="W163" ca="1">VLOOKUP($A163,$A$12:$BA$1013,W$3-($H$3-8),0)*Parameters!$K$12</f>
        <v>#VALUE!</v>
      </c>
      <c r="X163" s="56" t="e" cm="1">
        <f t="array" aca="1" ref="X163" ca="1">VLOOKUP($A163,$A$12:$BA$1013,X$3-($H$3-8),0)*Parameters!$K$12</f>
        <v>#VALUE!</v>
      </c>
      <c r="Y163" s="56" t="e" cm="1">
        <f t="array" aca="1" ref="Y163" ca="1">VLOOKUP($A163,$A$12:$BA$1013,Y$3-($H$3-8),0)*Parameters!$K$12</f>
        <v>#VALUE!</v>
      </c>
      <c r="Z163" s="56" t="e" cm="1">
        <f t="array" aca="1" ref="Z163" ca="1">VLOOKUP($A163,$A$12:$BA$1013,Z$3-($H$3-8),0)*Parameters!$K$12</f>
        <v>#VALUE!</v>
      </c>
      <c r="AA163" s="56" t="e" cm="1">
        <f t="array" aca="1" ref="AA163" ca="1">VLOOKUP($A163,$A$12:$BA$1013,AA$3-($H$3-8),0)*Parameters!$K$12</f>
        <v>#VALUE!</v>
      </c>
      <c r="AB163" s="56" t="e" cm="1">
        <f t="array" aca="1" ref="AB163" ca="1">VLOOKUP($A163,$A$12:$BA$1013,AB$3-($H$3-8),0)*Parameters!$K$12</f>
        <v>#VALUE!</v>
      </c>
      <c r="AC163" s="56" t="e" cm="1">
        <f t="array" aca="1" ref="AC163" ca="1">VLOOKUP($A163,$A$12:$BA$1013,AC$3-($H$3-8),0)*Parameters!$K$12</f>
        <v>#VALUE!</v>
      </c>
      <c r="AD163" s="56" t="e" cm="1">
        <f t="array" aca="1" ref="AD163" ca="1">VLOOKUP($A163,$A$12:$BA$1013,AD$3-($H$3-8),0)*Parameters!$K$12</f>
        <v>#VALUE!</v>
      </c>
      <c r="AE163" s="56" t="e" cm="1">
        <f t="array" aca="1" ref="AE163" ca="1">VLOOKUP($A163,$A$12:$BA$1013,AE$3-($H$3-8),0)*Parameters!$K$12</f>
        <v>#VALUE!</v>
      </c>
      <c r="AF163" s="56" t="e" cm="1">
        <f t="array" aca="1" ref="AF163" ca="1">VLOOKUP($A163,$A$12:$BA$1013,AF$3-($H$3-8),0)*Parameters!$K$12</f>
        <v>#VALUE!</v>
      </c>
      <c r="AG163" s="56" t="e" cm="1">
        <f t="array" aca="1" ref="AG163" ca="1">VLOOKUP($A163,$A$12:$BA$1013,AG$3-($H$3-8),0)*Parameters!$K$12</f>
        <v>#VALUE!</v>
      </c>
      <c r="AH163" s="56" t="e" cm="1">
        <f t="array" aca="1" ref="AH163" ca="1">VLOOKUP($A163,$A$12:$BA$1013,AH$3-($H$3-8),0)*Parameters!$K$12</f>
        <v>#VALUE!</v>
      </c>
      <c r="AI163" s="56" t="e" cm="1">
        <f t="array" aca="1" ref="AI163" ca="1">VLOOKUP($A163,$A$12:$BA$1013,AI$3-($H$3-8),0)*Parameters!$K$12</f>
        <v>#VALUE!</v>
      </c>
      <c r="AJ163" s="56" t="e" cm="1">
        <f t="array" aca="1" ref="AJ163" ca="1">VLOOKUP($A163,$A$12:$BA$1013,AJ$3-($H$3-8),0)*Parameters!$K$12</f>
        <v>#VALUE!</v>
      </c>
      <c r="AK163" s="56" t="e" cm="1">
        <f t="array" aca="1" ref="AK163" ca="1">VLOOKUP($A163,$A$12:$BA$1013,AK$3-($H$3-8),0)*Parameters!$K$12</f>
        <v>#VALUE!</v>
      </c>
      <c r="AL163" s="56" t="e" cm="1">
        <f t="array" aca="1" ref="AL163" ca="1">VLOOKUP($A163,$A$12:$BA$1013,AL$3-($H$3-8),0)*Parameters!$K$12</f>
        <v>#VALUE!</v>
      </c>
      <c r="AM163" s="56"/>
      <c r="AN163" s="56"/>
      <c r="AO163" s="56"/>
      <c r="AP163" s="56"/>
      <c r="AQ163" s="56"/>
    </row>
    <row r="164" spans="1:43" x14ac:dyDescent="0.25">
      <c r="A164" s="382" t="s">
        <v>314</v>
      </c>
      <c r="B164" s="2"/>
      <c r="C164" s="2" t="s">
        <v>251</v>
      </c>
      <c r="D164" s="25" t="s">
        <v>130</v>
      </c>
      <c r="E164" s="46" t="str">
        <f t="shared" si="88"/>
        <v>Non-dairy cattle (calves)</v>
      </c>
      <c r="F164" s="25" t="s">
        <v>225</v>
      </c>
      <c r="G164" s="205"/>
      <c r="H164" s="56" t="e" cm="1">
        <f t="array" aca="1" ref="H164" ca="1">VLOOKUP($A164,$A$12:$BA$1013,H$3-($H$3-8),0)*Parameters!$K$12</f>
        <v>#VALUE!</v>
      </c>
      <c r="I164" s="56" t="e" cm="1">
        <f t="array" aca="1" ref="I164" ca="1">VLOOKUP($A164,$A$12:$BA$1013,I$3-($H$3-8),0)*Parameters!$K$12</f>
        <v>#VALUE!</v>
      </c>
      <c r="J164" s="56" t="e" cm="1">
        <f t="array" aca="1" ref="J164" ca="1">VLOOKUP($A164,$A$12:$BA$1013,J$3-($H$3-8),0)*Parameters!$K$12</f>
        <v>#VALUE!</v>
      </c>
      <c r="K164" s="56" t="e" cm="1">
        <f t="array" aca="1" ref="K164" ca="1">VLOOKUP($A164,$A$12:$BA$1013,K$3-($H$3-8),0)*Parameters!$K$12</f>
        <v>#VALUE!</v>
      </c>
      <c r="L164" s="56" t="e" cm="1">
        <f t="array" aca="1" ref="L164" ca="1">VLOOKUP($A164,$A$12:$BA$1013,L$3-($H$3-8),0)*Parameters!$K$12</f>
        <v>#VALUE!</v>
      </c>
      <c r="M164" s="56" t="e" cm="1">
        <f t="array" aca="1" ref="M164" ca="1">VLOOKUP($A164,$A$12:$BA$1013,M$3-($H$3-8),0)*Parameters!$K$12</f>
        <v>#VALUE!</v>
      </c>
      <c r="N164" s="56" t="e" cm="1">
        <f t="array" aca="1" ref="N164" ca="1">VLOOKUP($A164,$A$12:$BA$1013,N$3-($H$3-8),0)*Parameters!$K$12</f>
        <v>#VALUE!</v>
      </c>
      <c r="O164" s="56" t="e" cm="1">
        <f t="array" aca="1" ref="O164" ca="1">VLOOKUP($A164,$A$12:$BA$1013,O$3-($H$3-8),0)*Parameters!$K$12</f>
        <v>#VALUE!</v>
      </c>
      <c r="P164" s="56" t="e" cm="1">
        <f t="array" aca="1" ref="P164" ca="1">VLOOKUP($A164,$A$12:$BA$1013,P$3-($H$3-8),0)*Parameters!$K$12</f>
        <v>#VALUE!</v>
      </c>
      <c r="Q164" s="56" t="e" cm="1">
        <f t="array" aca="1" ref="Q164" ca="1">VLOOKUP($A164,$A$12:$BA$1013,Q$3-($H$3-8),0)*Parameters!$K$12</f>
        <v>#VALUE!</v>
      </c>
      <c r="R164" s="56" t="e" cm="1">
        <f t="array" aca="1" ref="R164" ca="1">VLOOKUP($A164,$A$12:$BA$1013,R$3-($H$3-8),0)*Parameters!$K$12</f>
        <v>#VALUE!</v>
      </c>
      <c r="S164" s="56" t="e" cm="1">
        <f t="array" aca="1" ref="S164" ca="1">VLOOKUP($A164,$A$12:$BA$1013,S$3-($H$3-8),0)*Parameters!$K$12</f>
        <v>#VALUE!</v>
      </c>
      <c r="T164" s="56" t="e" cm="1">
        <f t="array" aca="1" ref="T164" ca="1">VLOOKUP($A164,$A$12:$BA$1013,T$3-($H$3-8),0)*Parameters!$K$12</f>
        <v>#VALUE!</v>
      </c>
      <c r="U164" s="56" t="e" cm="1">
        <f t="array" aca="1" ref="U164" ca="1">VLOOKUP($A164,$A$12:$BA$1013,U$3-($H$3-8),0)*Parameters!$K$12</f>
        <v>#VALUE!</v>
      </c>
      <c r="V164" s="56" t="e" cm="1">
        <f t="array" aca="1" ref="V164" ca="1">VLOOKUP($A164,$A$12:$BA$1013,V$3-($H$3-8),0)*Parameters!$K$12</f>
        <v>#VALUE!</v>
      </c>
      <c r="W164" s="56" t="e" cm="1">
        <f t="array" aca="1" ref="W164" ca="1">VLOOKUP($A164,$A$12:$BA$1013,W$3-($H$3-8),0)*Parameters!$K$12</f>
        <v>#VALUE!</v>
      </c>
      <c r="X164" s="56" t="e" cm="1">
        <f t="array" aca="1" ref="X164" ca="1">VLOOKUP($A164,$A$12:$BA$1013,X$3-($H$3-8),0)*Parameters!$K$12</f>
        <v>#VALUE!</v>
      </c>
      <c r="Y164" s="56" t="e" cm="1">
        <f t="array" aca="1" ref="Y164" ca="1">VLOOKUP($A164,$A$12:$BA$1013,Y$3-($H$3-8),0)*Parameters!$K$12</f>
        <v>#VALUE!</v>
      </c>
      <c r="Z164" s="56" t="e" cm="1">
        <f t="array" aca="1" ref="Z164" ca="1">VLOOKUP($A164,$A$12:$BA$1013,Z$3-($H$3-8),0)*Parameters!$K$12</f>
        <v>#VALUE!</v>
      </c>
      <c r="AA164" s="56" t="e" cm="1">
        <f t="array" aca="1" ref="AA164" ca="1">VLOOKUP($A164,$A$12:$BA$1013,AA$3-($H$3-8),0)*Parameters!$K$12</f>
        <v>#VALUE!</v>
      </c>
      <c r="AB164" s="56" t="e" cm="1">
        <f t="array" aca="1" ref="AB164" ca="1">VLOOKUP($A164,$A$12:$BA$1013,AB$3-($H$3-8),0)*Parameters!$K$12</f>
        <v>#VALUE!</v>
      </c>
      <c r="AC164" s="56" t="e" cm="1">
        <f t="array" aca="1" ref="AC164" ca="1">VLOOKUP($A164,$A$12:$BA$1013,AC$3-($H$3-8),0)*Parameters!$K$12</f>
        <v>#VALUE!</v>
      </c>
      <c r="AD164" s="56" t="e" cm="1">
        <f t="array" aca="1" ref="AD164" ca="1">VLOOKUP($A164,$A$12:$BA$1013,AD$3-($H$3-8),0)*Parameters!$K$12</f>
        <v>#VALUE!</v>
      </c>
      <c r="AE164" s="56" t="e" cm="1">
        <f t="array" aca="1" ref="AE164" ca="1">VLOOKUP($A164,$A$12:$BA$1013,AE$3-($H$3-8),0)*Parameters!$K$12</f>
        <v>#VALUE!</v>
      </c>
      <c r="AF164" s="56" t="e" cm="1">
        <f t="array" aca="1" ref="AF164" ca="1">VLOOKUP($A164,$A$12:$BA$1013,AF$3-($H$3-8),0)*Parameters!$K$12</f>
        <v>#VALUE!</v>
      </c>
      <c r="AG164" s="56" t="e" cm="1">
        <f t="array" aca="1" ref="AG164" ca="1">VLOOKUP($A164,$A$12:$BA$1013,AG$3-($H$3-8),0)*Parameters!$K$12</f>
        <v>#VALUE!</v>
      </c>
      <c r="AH164" s="56" t="e" cm="1">
        <f t="array" aca="1" ref="AH164" ca="1">VLOOKUP($A164,$A$12:$BA$1013,AH$3-($H$3-8),0)*Parameters!$K$12</f>
        <v>#VALUE!</v>
      </c>
      <c r="AI164" s="56" t="e" cm="1">
        <f t="array" aca="1" ref="AI164" ca="1">VLOOKUP($A164,$A$12:$BA$1013,AI$3-($H$3-8),0)*Parameters!$K$12</f>
        <v>#VALUE!</v>
      </c>
      <c r="AJ164" s="56" t="e" cm="1">
        <f t="array" aca="1" ref="AJ164" ca="1">VLOOKUP($A164,$A$12:$BA$1013,AJ$3-($H$3-8),0)*Parameters!$K$12</f>
        <v>#VALUE!</v>
      </c>
      <c r="AK164" s="56" t="e" cm="1">
        <f t="array" aca="1" ref="AK164" ca="1">VLOOKUP($A164,$A$12:$BA$1013,AK$3-($H$3-8),0)*Parameters!$K$12</f>
        <v>#VALUE!</v>
      </c>
      <c r="AL164" s="56" t="e" cm="1">
        <f t="array" aca="1" ref="AL164" ca="1">VLOOKUP($A164,$A$12:$BA$1013,AL$3-($H$3-8),0)*Parameters!$K$12</f>
        <v>#VALUE!</v>
      </c>
      <c r="AM164" s="56"/>
      <c r="AN164" s="56"/>
      <c r="AO164" s="56"/>
      <c r="AP164" s="56"/>
      <c r="AQ164" s="56"/>
    </row>
    <row r="165" spans="1:43" x14ac:dyDescent="0.25">
      <c r="A165" s="386" t="str">
        <f>B165&amp;"_"&amp;D165</f>
        <v>3B_N2O</v>
      </c>
      <c r="B165" s="387" t="s">
        <v>165</v>
      </c>
      <c r="C165" s="387" t="s">
        <v>351</v>
      </c>
      <c r="D165" s="388" t="s">
        <v>130</v>
      </c>
      <c r="E165" s="389" t="str">
        <f t="shared" si="88"/>
        <v>Non-dairy cattle (calves)</v>
      </c>
      <c r="F165" s="388" t="s">
        <v>358</v>
      </c>
      <c r="G165" s="390"/>
      <c r="H165" s="391" t="e">
        <f ca="1">SUM(H160:H164)*Parameters!$K$11</f>
        <v>#VALUE!</v>
      </c>
      <c r="I165" s="391" t="e">
        <f ca="1">SUM(I160:I164)*Parameters!$K$11</f>
        <v>#VALUE!</v>
      </c>
      <c r="J165" s="391" t="e">
        <f ca="1">SUM(J160:J164)*Parameters!$K$11</f>
        <v>#VALUE!</v>
      </c>
      <c r="K165" s="391" t="e">
        <f ca="1">SUM(K160:K164)*Parameters!$K$11</f>
        <v>#VALUE!</v>
      </c>
      <c r="L165" s="391" t="e">
        <f ca="1">SUM(L160:L164)*Parameters!$K$11</f>
        <v>#VALUE!</v>
      </c>
      <c r="M165" s="391" t="e">
        <f ca="1">SUM(M160:M164)*Parameters!$K$11</f>
        <v>#VALUE!</v>
      </c>
      <c r="N165" s="391" t="e">
        <f ca="1">SUM(N160:N164)*Parameters!$K$11</f>
        <v>#VALUE!</v>
      </c>
      <c r="O165" s="391" t="e">
        <f ca="1">SUM(O160:O164)*Parameters!$K$11</f>
        <v>#VALUE!</v>
      </c>
      <c r="P165" s="391" t="e">
        <f ca="1">SUM(P160:P164)*Parameters!$K$11</f>
        <v>#VALUE!</v>
      </c>
      <c r="Q165" s="391" t="e">
        <f ca="1">SUM(Q160:Q164)*Parameters!$K$11</f>
        <v>#VALUE!</v>
      </c>
      <c r="R165" s="391" t="e">
        <f ca="1">SUM(R160:R164)*Parameters!$K$11</f>
        <v>#VALUE!</v>
      </c>
      <c r="S165" s="391" t="e">
        <f ca="1">SUM(S160:S164)*Parameters!$K$11</f>
        <v>#VALUE!</v>
      </c>
      <c r="T165" s="391" t="e">
        <f ca="1">SUM(T160:T164)*Parameters!$K$11</f>
        <v>#VALUE!</v>
      </c>
      <c r="U165" s="391" t="e">
        <f ca="1">SUM(U160:U164)*Parameters!$K$11</f>
        <v>#VALUE!</v>
      </c>
      <c r="V165" s="391" t="e">
        <f ca="1">SUM(V160:V164)*Parameters!$K$11</f>
        <v>#VALUE!</v>
      </c>
      <c r="W165" s="391" t="e">
        <f ca="1">SUM(W160:W164)*Parameters!$K$11</f>
        <v>#VALUE!</v>
      </c>
      <c r="X165" s="391" t="e">
        <f ca="1">SUM(X160:X164)*Parameters!$K$11</f>
        <v>#VALUE!</v>
      </c>
      <c r="Y165" s="391" t="e">
        <f ca="1">SUM(Y160:Y164)*Parameters!$K$11</f>
        <v>#VALUE!</v>
      </c>
      <c r="Z165" s="391" t="e">
        <f ca="1">SUM(Z160:Z164)*Parameters!$K$11</f>
        <v>#VALUE!</v>
      </c>
      <c r="AA165" s="391" t="e">
        <f ca="1">SUM(AA160:AA164)*Parameters!$K$11</f>
        <v>#VALUE!</v>
      </c>
      <c r="AB165" s="391" t="e">
        <f ca="1">SUM(AB160:AB164)*Parameters!$K$11</f>
        <v>#VALUE!</v>
      </c>
      <c r="AC165" s="391" t="e">
        <f ca="1">SUM(AC160:AC164)*Parameters!$K$11</f>
        <v>#VALUE!</v>
      </c>
      <c r="AD165" s="391" t="e">
        <f ca="1">SUM(AD160:AD164)*Parameters!$K$11</f>
        <v>#VALUE!</v>
      </c>
      <c r="AE165" s="391" t="e">
        <f ca="1">SUM(AE160:AE164)*Parameters!$K$11</f>
        <v>#VALUE!</v>
      </c>
      <c r="AF165" s="391" t="e">
        <f ca="1">SUM(AF160:AF164)*Parameters!$K$11</f>
        <v>#VALUE!</v>
      </c>
      <c r="AG165" s="391" t="e">
        <f ca="1">SUM(AG160:AG164)*Parameters!$K$11</f>
        <v>#VALUE!</v>
      </c>
      <c r="AH165" s="391" t="e">
        <f ca="1">SUM(AH160:AH164)*Parameters!$K$11</f>
        <v>#VALUE!</v>
      </c>
      <c r="AI165" s="391" t="e">
        <f ca="1">SUM(AI160:AI164)*Parameters!$K$11</f>
        <v>#VALUE!</v>
      </c>
      <c r="AJ165" s="391" t="e">
        <f ca="1">SUM(AJ160:AJ164)*Parameters!$K$11</f>
        <v>#VALUE!</v>
      </c>
      <c r="AK165" s="391" t="e">
        <f ca="1">SUM(AK160:AK164)*Parameters!$K$11</f>
        <v>#VALUE!</v>
      </c>
      <c r="AL165" s="391" t="e">
        <f ca="1">SUM(AL160:AL164)*Parameters!$K$11</f>
        <v>#VALUE!</v>
      </c>
      <c r="AM165" s="391"/>
      <c r="AN165" s="391"/>
      <c r="AO165" s="391"/>
      <c r="AP165" s="391"/>
      <c r="AQ165" s="391"/>
    </row>
    <row r="166" spans="1:43" x14ac:dyDescent="0.25">
      <c r="A166" s="392" t="str">
        <f>B166&amp;"_"&amp;D166</f>
        <v>3Da2a_N2O</v>
      </c>
      <c r="B166" s="387" t="s">
        <v>128</v>
      </c>
      <c r="C166" s="387" t="s">
        <v>715</v>
      </c>
      <c r="D166" s="388" t="s">
        <v>130</v>
      </c>
      <c r="E166" s="389" t="str">
        <f t="shared" si="88"/>
        <v>Non-dairy cattle (calves)</v>
      </c>
      <c r="F166" s="388" t="s">
        <v>358</v>
      </c>
      <c r="G166" s="393"/>
      <c r="H166" s="391" t="e">
        <f ca="1">H133*Parameters!K$11</f>
        <v>#VALUE!</v>
      </c>
      <c r="I166" s="391" t="e">
        <f ca="1">I133*Parameters!L$11</f>
        <v>#VALUE!</v>
      </c>
      <c r="J166" s="391" t="e">
        <f ca="1">J133*Parameters!M$11</f>
        <v>#VALUE!</v>
      </c>
      <c r="K166" s="391" t="e">
        <f ca="1">K133*Parameters!N$11</f>
        <v>#VALUE!</v>
      </c>
      <c r="L166" s="391" t="e">
        <f ca="1">L133*Parameters!O$11</f>
        <v>#VALUE!</v>
      </c>
      <c r="M166" s="391" t="e">
        <f ca="1">M133*Parameters!P$11</f>
        <v>#VALUE!</v>
      </c>
      <c r="N166" s="391" t="e">
        <f ca="1">N133*Parameters!Q$11</f>
        <v>#VALUE!</v>
      </c>
      <c r="O166" s="391" t="e">
        <f ca="1">O133*Parameters!R$11</f>
        <v>#VALUE!</v>
      </c>
      <c r="P166" s="391" t="e">
        <f ca="1">P133*Parameters!S$11</f>
        <v>#VALUE!</v>
      </c>
      <c r="Q166" s="391" t="e">
        <f ca="1">Q133*Parameters!T$11</f>
        <v>#VALUE!</v>
      </c>
      <c r="R166" s="391" t="e">
        <f ca="1">R133*Parameters!U$11</f>
        <v>#VALUE!</v>
      </c>
      <c r="S166" s="391" t="e">
        <f ca="1">S133*Parameters!V$11</f>
        <v>#VALUE!</v>
      </c>
      <c r="T166" s="391" t="e">
        <f ca="1">T133*Parameters!W$11</f>
        <v>#VALUE!</v>
      </c>
      <c r="U166" s="391" t="e">
        <f ca="1">U133*Parameters!X$11</f>
        <v>#VALUE!</v>
      </c>
      <c r="V166" s="391" t="e">
        <f ca="1">V133*Parameters!Y$11</f>
        <v>#VALUE!</v>
      </c>
      <c r="W166" s="391" t="e">
        <f ca="1">W133*Parameters!Z$11</f>
        <v>#VALUE!</v>
      </c>
      <c r="X166" s="391" t="e">
        <f ca="1">X133*Parameters!AA$11</f>
        <v>#VALUE!</v>
      </c>
      <c r="Y166" s="391" t="e">
        <f ca="1">Y133*Parameters!AB$11</f>
        <v>#VALUE!</v>
      </c>
      <c r="Z166" s="391" t="e">
        <f ca="1">Z133*Parameters!AC$11</f>
        <v>#VALUE!</v>
      </c>
      <c r="AA166" s="391" t="e">
        <f ca="1">AA133*Parameters!AD$11</f>
        <v>#VALUE!</v>
      </c>
      <c r="AB166" s="391" t="e">
        <f ca="1">AB133*Parameters!AE$11</f>
        <v>#VALUE!</v>
      </c>
      <c r="AC166" s="391" t="e">
        <f ca="1">AC133*Parameters!AF$11</f>
        <v>#VALUE!</v>
      </c>
      <c r="AD166" s="391" t="e">
        <f ca="1">AD133*Parameters!AG$11</f>
        <v>#VALUE!</v>
      </c>
      <c r="AE166" s="391" t="e">
        <f ca="1">AE133*Parameters!AH$11</f>
        <v>#VALUE!</v>
      </c>
      <c r="AF166" s="391" t="e">
        <f ca="1">AF133*Parameters!AI$11</f>
        <v>#VALUE!</v>
      </c>
      <c r="AG166" s="391" t="e">
        <f ca="1">AG133*Parameters!AJ$11</f>
        <v>#VALUE!</v>
      </c>
      <c r="AH166" s="391" t="e">
        <f ca="1">AH133*Parameters!AK$11</f>
        <v>#VALUE!</v>
      </c>
      <c r="AI166" s="391" t="e">
        <f ca="1">AI133*Parameters!AL$11</f>
        <v>#VALUE!</v>
      </c>
      <c r="AJ166" s="391" t="e">
        <f ca="1">AJ133*Parameters!AM$11</f>
        <v>#VALUE!</v>
      </c>
      <c r="AK166" s="391" t="e">
        <f ca="1">AK133*Parameters!AN$11</f>
        <v>#VALUE!</v>
      </c>
      <c r="AL166" s="391" t="e">
        <f ca="1">AL133*Parameters!AO$11</f>
        <v>#VALUE!</v>
      </c>
      <c r="AM166" s="391"/>
      <c r="AN166" s="391"/>
      <c r="AO166" s="391"/>
      <c r="AP166" s="391"/>
      <c r="AQ166" s="391"/>
    </row>
    <row r="167" spans="1:43" x14ac:dyDescent="0.25">
      <c r="A167" s="386" t="str">
        <f>B167&amp;"_"&amp;D167</f>
        <v>3Da3_N2O</v>
      </c>
      <c r="B167" s="387" t="s">
        <v>341</v>
      </c>
      <c r="C167" s="387" t="s">
        <v>716</v>
      </c>
      <c r="D167" s="388" t="s">
        <v>130</v>
      </c>
      <c r="E167" s="389" t="str">
        <f t="shared" si="88"/>
        <v>Non-dairy cattle (calves)</v>
      </c>
      <c r="F167" s="388" t="s">
        <v>358</v>
      </c>
      <c r="G167" s="390"/>
      <c r="H167" s="391" t="e">
        <f ca="1">H143*Parameters!$K$11</f>
        <v>#VALUE!</v>
      </c>
      <c r="I167" s="391" t="e">
        <f ca="1">I143*Parameters!$K$11</f>
        <v>#VALUE!</v>
      </c>
      <c r="J167" s="391" t="e">
        <f ca="1">J143*Parameters!$K$11</f>
        <v>#VALUE!</v>
      </c>
      <c r="K167" s="391" t="e">
        <f ca="1">K143*Parameters!$K$11</f>
        <v>#VALUE!</v>
      </c>
      <c r="L167" s="391" t="e">
        <f ca="1">L143*Parameters!$K$11</f>
        <v>#VALUE!</v>
      </c>
      <c r="M167" s="391" t="e">
        <f ca="1">M143*Parameters!$K$11</f>
        <v>#VALUE!</v>
      </c>
      <c r="N167" s="391" t="e">
        <f ca="1">N143*Parameters!$K$11</f>
        <v>#VALUE!</v>
      </c>
      <c r="O167" s="391" t="e">
        <f ca="1">O143*Parameters!$K$11</f>
        <v>#VALUE!</v>
      </c>
      <c r="P167" s="391" t="e">
        <f ca="1">P143*Parameters!$K$11</f>
        <v>#VALUE!</v>
      </c>
      <c r="Q167" s="391" t="e">
        <f ca="1">Q143*Parameters!$K$11</f>
        <v>#VALUE!</v>
      </c>
      <c r="R167" s="391" t="e">
        <f ca="1">R143*Parameters!$K$11</f>
        <v>#VALUE!</v>
      </c>
      <c r="S167" s="391" t="e">
        <f ca="1">S143*Parameters!$K$11</f>
        <v>#VALUE!</v>
      </c>
      <c r="T167" s="391" t="e">
        <f ca="1">T143*Parameters!$K$11</f>
        <v>#VALUE!</v>
      </c>
      <c r="U167" s="391" t="e">
        <f ca="1">U143*Parameters!$K$11</f>
        <v>#VALUE!</v>
      </c>
      <c r="V167" s="391" t="e">
        <f ca="1">V143*Parameters!$K$11</f>
        <v>#VALUE!</v>
      </c>
      <c r="W167" s="391" t="e">
        <f ca="1">W143*Parameters!$K$11</f>
        <v>#VALUE!</v>
      </c>
      <c r="X167" s="391" t="e">
        <f ca="1">X143*Parameters!$K$11</f>
        <v>#VALUE!</v>
      </c>
      <c r="Y167" s="391" t="e">
        <f ca="1">Y143*Parameters!$K$11</f>
        <v>#VALUE!</v>
      </c>
      <c r="Z167" s="391" t="e">
        <f ca="1">Z143*Parameters!$K$11</f>
        <v>#VALUE!</v>
      </c>
      <c r="AA167" s="391" t="e">
        <f ca="1">AA143*Parameters!$K$11</f>
        <v>#VALUE!</v>
      </c>
      <c r="AB167" s="391" t="e">
        <f ca="1">AB143*Parameters!$K$11</f>
        <v>#VALUE!</v>
      </c>
      <c r="AC167" s="391" t="e">
        <f ca="1">AC143*Parameters!$K$11</f>
        <v>#VALUE!</v>
      </c>
      <c r="AD167" s="391" t="e">
        <f ca="1">AD143*Parameters!$K$11</f>
        <v>#VALUE!</v>
      </c>
      <c r="AE167" s="391" t="e">
        <f ca="1">AE143*Parameters!$K$11</f>
        <v>#VALUE!</v>
      </c>
      <c r="AF167" s="391" t="e">
        <f ca="1">AF143*Parameters!$K$11</f>
        <v>#VALUE!</v>
      </c>
      <c r="AG167" s="391" t="e">
        <f ca="1">AG143*Parameters!$K$11</f>
        <v>#VALUE!</v>
      </c>
      <c r="AH167" s="391" t="e">
        <f ca="1">AH143*Parameters!$K$11</f>
        <v>#VALUE!</v>
      </c>
      <c r="AI167" s="391" t="e">
        <f ca="1">AI143*Parameters!$K$11</f>
        <v>#VALUE!</v>
      </c>
      <c r="AJ167" s="391" t="e">
        <f ca="1">AJ143*Parameters!$K$11</f>
        <v>#VALUE!</v>
      </c>
      <c r="AK167" s="391" t="e">
        <f ca="1">AK143*Parameters!$K$11</f>
        <v>#VALUE!</v>
      </c>
      <c r="AL167" s="391" t="e">
        <f ca="1">AL143*Parameters!$K$11</f>
        <v>#VALUE!</v>
      </c>
      <c r="AM167" s="391"/>
      <c r="AN167" s="391"/>
      <c r="AO167" s="391"/>
      <c r="AP167" s="391"/>
      <c r="AQ167" s="391"/>
    </row>
    <row r="168" spans="1:43" x14ac:dyDescent="0.25">
      <c r="A168" s="68"/>
      <c r="B168" s="52"/>
      <c r="C168" s="12" t="s">
        <v>443</v>
      </c>
      <c r="D168" s="25" t="s">
        <v>76</v>
      </c>
      <c r="E168" s="46" t="str">
        <f t="shared" si="88"/>
        <v>Non-dairy cattle (calves)</v>
      </c>
      <c r="F168" s="25" t="s">
        <v>752</v>
      </c>
      <c r="G168" s="175"/>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row>
    <row r="169" spans="1:43" x14ac:dyDescent="0.25">
      <c r="A169" s="68"/>
      <c r="B169" s="2"/>
      <c r="C169" s="2" t="s">
        <v>444</v>
      </c>
      <c r="D169" s="25" t="s">
        <v>76</v>
      </c>
      <c r="E169" s="46" t="str">
        <f t="shared" si="88"/>
        <v>Non-dairy cattle (calves)</v>
      </c>
      <c r="F169" s="25" t="s">
        <v>752</v>
      </c>
      <c r="G169" s="205"/>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row>
    <row r="170" spans="1:43" x14ac:dyDescent="0.25">
      <c r="A170" s="68"/>
      <c r="B170" s="2"/>
      <c r="C170" s="2" t="s">
        <v>239</v>
      </c>
      <c r="D170" s="25" t="s">
        <v>76</v>
      </c>
      <c r="E170" s="46" t="str">
        <f t="shared" si="88"/>
        <v>Non-dairy cattle (calves)</v>
      </c>
      <c r="F170" s="25" t="s">
        <v>752</v>
      </c>
      <c r="G170" s="205"/>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row>
    <row r="171" spans="1:43" x14ac:dyDescent="0.25">
      <c r="A171" s="382" t="s">
        <v>311</v>
      </c>
      <c r="B171" s="2"/>
      <c r="C171" s="2" t="s">
        <v>240</v>
      </c>
      <c r="D171" s="25" t="s">
        <v>76</v>
      </c>
      <c r="E171" s="46" t="str">
        <f t="shared" si="88"/>
        <v>Non-dairy cattle (calves)</v>
      </c>
      <c r="F171" s="25" t="s">
        <v>752</v>
      </c>
      <c r="G171" s="205"/>
      <c r="H171" s="56" t="e" cm="1">
        <f t="array" aca="1" ref="H171" ca="1">VLOOKUP($A171,$A$12:$BA$1013,H$3-($H$3-8),0)*Parameters!$K$15</f>
        <v>#VALUE!</v>
      </c>
      <c r="I171" s="56" t="e" cm="1">
        <f t="array" aca="1" ref="I171" ca="1">VLOOKUP($A171,$A$12:$BA$1013,I$3-($H$3-8),0)*Parameters!$K$15</f>
        <v>#VALUE!</v>
      </c>
      <c r="J171" s="56" t="e" cm="1">
        <f t="array" aca="1" ref="J171" ca="1">VLOOKUP($A171,$A$12:$BA$1013,J$3-($H$3-8),0)*Parameters!$K$15</f>
        <v>#VALUE!</v>
      </c>
      <c r="K171" s="56" t="e" cm="1">
        <f t="array" aca="1" ref="K171" ca="1">VLOOKUP($A171,$A$12:$BA$1013,K$3-($H$3-8),0)*Parameters!$K$15</f>
        <v>#VALUE!</v>
      </c>
      <c r="L171" s="56" t="e" cm="1">
        <f t="array" aca="1" ref="L171" ca="1">VLOOKUP($A171,$A$12:$BA$1013,L$3-($H$3-8),0)*Parameters!$K$15</f>
        <v>#VALUE!</v>
      </c>
      <c r="M171" s="56" t="e" cm="1">
        <f t="array" aca="1" ref="M171" ca="1">VLOOKUP($A171,$A$12:$BA$1013,M$3-($H$3-8),0)*Parameters!$K$15</f>
        <v>#VALUE!</v>
      </c>
      <c r="N171" s="56" t="e" cm="1">
        <f t="array" aca="1" ref="N171" ca="1">VLOOKUP($A171,$A$12:$BA$1013,N$3-($H$3-8),0)*Parameters!$K$15</f>
        <v>#VALUE!</v>
      </c>
      <c r="O171" s="56" t="e" cm="1">
        <f t="array" aca="1" ref="O171" ca="1">VLOOKUP($A171,$A$12:$BA$1013,O$3-($H$3-8),0)*Parameters!$K$15</f>
        <v>#VALUE!</v>
      </c>
      <c r="P171" s="56" t="e" cm="1">
        <f t="array" aca="1" ref="P171" ca="1">VLOOKUP($A171,$A$12:$BA$1013,P$3-($H$3-8),0)*Parameters!$K$15</f>
        <v>#VALUE!</v>
      </c>
      <c r="Q171" s="56" t="e" cm="1">
        <f t="array" aca="1" ref="Q171" ca="1">VLOOKUP($A171,$A$12:$BA$1013,Q$3-($H$3-8),0)*Parameters!$K$15</f>
        <v>#VALUE!</v>
      </c>
      <c r="R171" s="56" t="e" cm="1">
        <f t="array" aca="1" ref="R171" ca="1">VLOOKUP($A171,$A$12:$BA$1013,R$3-($H$3-8),0)*Parameters!$K$15</f>
        <v>#VALUE!</v>
      </c>
      <c r="S171" s="56" t="e" cm="1">
        <f t="array" aca="1" ref="S171" ca="1">VLOOKUP($A171,$A$12:$BA$1013,S$3-($H$3-8),0)*Parameters!$K$15</f>
        <v>#VALUE!</v>
      </c>
      <c r="T171" s="56" t="e" cm="1">
        <f t="array" aca="1" ref="T171" ca="1">VLOOKUP($A171,$A$12:$BA$1013,T$3-($H$3-8),0)*Parameters!$K$15</f>
        <v>#VALUE!</v>
      </c>
      <c r="U171" s="56" t="e" cm="1">
        <f t="array" aca="1" ref="U171" ca="1">VLOOKUP($A171,$A$12:$BA$1013,U$3-($H$3-8),0)*Parameters!$K$15</f>
        <v>#VALUE!</v>
      </c>
      <c r="V171" s="56" t="e" cm="1">
        <f t="array" aca="1" ref="V171" ca="1">VLOOKUP($A171,$A$12:$BA$1013,V$3-($H$3-8),0)*Parameters!$K$15</f>
        <v>#VALUE!</v>
      </c>
      <c r="W171" s="56" t="e" cm="1">
        <f t="array" aca="1" ref="W171" ca="1">VLOOKUP($A171,$A$12:$BA$1013,W$3-($H$3-8),0)*Parameters!$K$15</f>
        <v>#VALUE!</v>
      </c>
      <c r="X171" s="56" t="e" cm="1">
        <f t="array" aca="1" ref="X171" ca="1">VLOOKUP($A171,$A$12:$BA$1013,X$3-($H$3-8),0)*Parameters!$K$15</f>
        <v>#VALUE!</v>
      </c>
      <c r="Y171" s="56" t="e" cm="1">
        <f t="array" aca="1" ref="Y171" ca="1">VLOOKUP($A171,$A$12:$BA$1013,Y$3-($H$3-8),0)*Parameters!$K$15</f>
        <v>#VALUE!</v>
      </c>
      <c r="Z171" s="56" t="e" cm="1">
        <f t="array" aca="1" ref="Z171" ca="1">VLOOKUP($A171,$A$12:$BA$1013,Z$3-($H$3-8),0)*Parameters!$K$15</f>
        <v>#VALUE!</v>
      </c>
      <c r="AA171" s="56" t="e" cm="1">
        <f t="array" aca="1" ref="AA171" ca="1">VLOOKUP($A171,$A$12:$BA$1013,AA$3-($H$3-8),0)*Parameters!$K$15</f>
        <v>#VALUE!</v>
      </c>
      <c r="AB171" s="56" t="e" cm="1">
        <f t="array" aca="1" ref="AB171" ca="1">VLOOKUP($A171,$A$12:$BA$1013,AB$3-($H$3-8),0)*Parameters!$K$15</f>
        <v>#VALUE!</v>
      </c>
      <c r="AC171" s="56" t="e" cm="1">
        <f t="array" aca="1" ref="AC171" ca="1">VLOOKUP($A171,$A$12:$BA$1013,AC$3-($H$3-8),0)*Parameters!$K$15</f>
        <v>#VALUE!</v>
      </c>
      <c r="AD171" s="56" t="e" cm="1">
        <f t="array" aca="1" ref="AD171" ca="1">VLOOKUP($A171,$A$12:$BA$1013,AD$3-($H$3-8),0)*Parameters!$K$15</f>
        <v>#VALUE!</v>
      </c>
      <c r="AE171" s="56" t="e" cm="1">
        <f t="array" aca="1" ref="AE171" ca="1">VLOOKUP($A171,$A$12:$BA$1013,AE$3-($H$3-8),0)*Parameters!$K$15</f>
        <v>#VALUE!</v>
      </c>
      <c r="AF171" s="56" t="e" cm="1">
        <f t="array" aca="1" ref="AF171" ca="1">VLOOKUP($A171,$A$12:$BA$1013,AF$3-($H$3-8),0)*Parameters!$K$15</f>
        <v>#VALUE!</v>
      </c>
      <c r="AG171" s="56" t="e" cm="1">
        <f t="array" aca="1" ref="AG171" ca="1">VLOOKUP($A171,$A$12:$BA$1013,AG$3-($H$3-8),0)*Parameters!$K$15</f>
        <v>#VALUE!</v>
      </c>
      <c r="AH171" s="56" t="e" cm="1">
        <f t="array" aca="1" ref="AH171" ca="1">VLOOKUP($A171,$A$12:$BA$1013,AH$3-($H$3-8),0)*Parameters!$K$15</f>
        <v>#VALUE!</v>
      </c>
      <c r="AI171" s="56" t="e" cm="1">
        <f t="array" aca="1" ref="AI171" ca="1">VLOOKUP($A171,$A$12:$BA$1013,AI$3-($H$3-8),0)*Parameters!$K$15</f>
        <v>#VALUE!</v>
      </c>
      <c r="AJ171" s="56" t="e" cm="1">
        <f t="array" aca="1" ref="AJ171" ca="1">VLOOKUP($A171,$A$12:$BA$1013,AJ$3-($H$3-8),0)*Parameters!$K$15</f>
        <v>#VALUE!</v>
      </c>
      <c r="AK171" s="56" t="e" cm="1">
        <f t="array" aca="1" ref="AK171" ca="1">VLOOKUP($A171,$A$12:$BA$1013,AK$3-($H$3-8),0)*Parameters!$K$15</f>
        <v>#VALUE!</v>
      </c>
      <c r="AL171" s="56" t="e" cm="1">
        <f t="array" aca="1" ref="AL171" ca="1">VLOOKUP($A171,$A$12:$BA$1013,AL$3-($H$3-8),0)*Parameters!$K$15</f>
        <v>#VALUE!</v>
      </c>
      <c r="AM171" s="56"/>
      <c r="AN171" s="56"/>
      <c r="AO171" s="56"/>
      <c r="AP171" s="56"/>
      <c r="AQ171" s="56"/>
    </row>
    <row r="172" spans="1:43" x14ac:dyDescent="0.25">
      <c r="A172" s="382" t="s">
        <v>315</v>
      </c>
      <c r="B172" s="2"/>
      <c r="C172" s="2" t="s">
        <v>251</v>
      </c>
      <c r="D172" s="25" t="s">
        <v>76</v>
      </c>
      <c r="E172" s="46" t="str">
        <f t="shared" si="88"/>
        <v>Non-dairy cattle (calves)</v>
      </c>
      <c r="F172" s="25" t="s">
        <v>752</v>
      </c>
      <c r="G172" s="205"/>
      <c r="H172" s="56" t="e" cm="1">
        <f t="array" aca="1" ref="H172" ca="1">VLOOKUP($A172,$A$12:$BA$1013,H$3-($H$3-8),0)*Parameters!$K$15</f>
        <v>#VALUE!</v>
      </c>
      <c r="I172" s="56" t="e" cm="1">
        <f t="array" aca="1" ref="I172" ca="1">VLOOKUP($A172,$A$12:$BA$1013,I$3-($H$3-8),0)*Parameters!$K$15</f>
        <v>#VALUE!</v>
      </c>
      <c r="J172" s="56" t="e" cm="1">
        <f t="array" aca="1" ref="J172" ca="1">VLOOKUP($A172,$A$12:$BA$1013,J$3-($H$3-8),0)*Parameters!$K$15</f>
        <v>#VALUE!</v>
      </c>
      <c r="K172" s="56" t="e" cm="1">
        <f t="array" aca="1" ref="K172" ca="1">VLOOKUP($A172,$A$12:$BA$1013,K$3-($H$3-8),0)*Parameters!$K$15</f>
        <v>#VALUE!</v>
      </c>
      <c r="L172" s="56" t="e" cm="1">
        <f t="array" aca="1" ref="L172" ca="1">VLOOKUP($A172,$A$12:$BA$1013,L$3-($H$3-8),0)*Parameters!$K$15</f>
        <v>#VALUE!</v>
      </c>
      <c r="M172" s="56" t="e" cm="1">
        <f t="array" aca="1" ref="M172" ca="1">VLOOKUP($A172,$A$12:$BA$1013,M$3-($H$3-8),0)*Parameters!$K$15</f>
        <v>#VALUE!</v>
      </c>
      <c r="N172" s="56" t="e" cm="1">
        <f t="array" aca="1" ref="N172" ca="1">VLOOKUP($A172,$A$12:$BA$1013,N$3-($H$3-8),0)*Parameters!$K$15</f>
        <v>#VALUE!</v>
      </c>
      <c r="O172" s="56" t="e" cm="1">
        <f t="array" aca="1" ref="O172" ca="1">VLOOKUP($A172,$A$12:$BA$1013,O$3-($H$3-8),0)*Parameters!$K$15</f>
        <v>#VALUE!</v>
      </c>
      <c r="P172" s="56" t="e" cm="1">
        <f t="array" aca="1" ref="P172" ca="1">VLOOKUP($A172,$A$12:$BA$1013,P$3-($H$3-8),0)*Parameters!$K$15</f>
        <v>#VALUE!</v>
      </c>
      <c r="Q172" s="56" t="e" cm="1">
        <f t="array" aca="1" ref="Q172" ca="1">VLOOKUP($A172,$A$12:$BA$1013,Q$3-($H$3-8),0)*Parameters!$K$15</f>
        <v>#VALUE!</v>
      </c>
      <c r="R172" s="56" t="e" cm="1">
        <f t="array" aca="1" ref="R172" ca="1">VLOOKUP($A172,$A$12:$BA$1013,R$3-($H$3-8),0)*Parameters!$K$15</f>
        <v>#VALUE!</v>
      </c>
      <c r="S172" s="56" t="e" cm="1">
        <f t="array" aca="1" ref="S172" ca="1">VLOOKUP($A172,$A$12:$BA$1013,S$3-($H$3-8),0)*Parameters!$K$15</f>
        <v>#VALUE!</v>
      </c>
      <c r="T172" s="56" t="e" cm="1">
        <f t="array" aca="1" ref="T172" ca="1">VLOOKUP($A172,$A$12:$BA$1013,T$3-($H$3-8),0)*Parameters!$K$15</f>
        <v>#VALUE!</v>
      </c>
      <c r="U172" s="56" t="e" cm="1">
        <f t="array" aca="1" ref="U172" ca="1">VLOOKUP($A172,$A$12:$BA$1013,U$3-($H$3-8),0)*Parameters!$K$15</f>
        <v>#VALUE!</v>
      </c>
      <c r="V172" s="56" t="e" cm="1">
        <f t="array" aca="1" ref="V172" ca="1">VLOOKUP($A172,$A$12:$BA$1013,V$3-($H$3-8),0)*Parameters!$K$15</f>
        <v>#VALUE!</v>
      </c>
      <c r="W172" s="56" t="e" cm="1">
        <f t="array" aca="1" ref="W172" ca="1">VLOOKUP($A172,$A$12:$BA$1013,W$3-($H$3-8),0)*Parameters!$K$15</f>
        <v>#VALUE!</v>
      </c>
      <c r="X172" s="56" t="e" cm="1">
        <f t="array" aca="1" ref="X172" ca="1">VLOOKUP($A172,$A$12:$BA$1013,X$3-($H$3-8),0)*Parameters!$K$15</f>
        <v>#VALUE!</v>
      </c>
      <c r="Y172" s="56" t="e" cm="1">
        <f t="array" aca="1" ref="Y172" ca="1">VLOOKUP($A172,$A$12:$BA$1013,Y$3-($H$3-8),0)*Parameters!$K$15</f>
        <v>#VALUE!</v>
      </c>
      <c r="Z172" s="56" t="e" cm="1">
        <f t="array" aca="1" ref="Z172" ca="1">VLOOKUP($A172,$A$12:$BA$1013,Z$3-($H$3-8),0)*Parameters!$K$15</f>
        <v>#VALUE!</v>
      </c>
      <c r="AA172" s="56" t="e" cm="1">
        <f t="array" aca="1" ref="AA172" ca="1">VLOOKUP($A172,$A$12:$BA$1013,AA$3-($H$3-8),0)*Parameters!$K$15</f>
        <v>#VALUE!</v>
      </c>
      <c r="AB172" s="56" t="e" cm="1">
        <f t="array" aca="1" ref="AB172" ca="1">VLOOKUP($A172,$A$12:$BA$1013,AB$3-($H$3-8),0)*Parameters!$K$15</f>
        <v>#VALUE!</v>
      </c>
      <c r="AC172" s="56" t="e" cm="1">
        <f t="array" aca="1" ref="AC172" ca="1">VLOOKUP($A172,$A$12:$BA$1013,AC$3-($H$3-8),0)*Parameters!$K$15</f>
        <v>#VALUE!</v>
      </c>
      <c r="AD172" s="56" t="e" cm="1">
        <f t="array" aca="1" ref="AD172" ca="1">VLOOKUP($A172,$A$12:$BA$1013,AD$3-($H$3-8),0)*Parameters!$K$15</f>
        <v>#VALUE!</v>
      </c>
      <c r="AE172" s="56" t="e" cm="1">
        <f t="array" aca="1" ref="AE172" ca="1">VLOOKUP($A172,$A$12:$BA$1013,AE$3-($H$3-8),0)*Parameters!$K$15</f>
        <v>#VALUE!</v>
      </c>
      <c r="AF172" s="56" t="e" cm="1">
        <f t="array" aca="1" ref="AF172" ca="1">VLOOKUP($A172,$A$12:$BA$1013,AF$3-($H$3-8),0)*Parameters!$K$15</f>
        <v>#VALUE!</v>
      </c>
      <c r="AG172" s="56" t="e" cm="1">
        <f t="array" aca="1" ref="AG172" ca="1">VLOOKUP($A172,$A$12:$BA$1013,AG$3-($H$3-8),0)*Parameters!$K$15</f>
        <v>#VALUE!</v>
      </c>
      <c r="AH172" s="56" t="e" cm="1">
        <f t="array" aca="1" ref="AH172" ca="1">VLOOKUP($A172,$A$12:$BA$1013,AH$3-($H$3-8),0)*Parameters!$K$15</f>
        <v>#VALUE!</v>
      </c>
      <c r="AI172" s="56" t="e" cm="1">
        <f t="array" aca="1" ref="AI172" ca="1">VLOOKUP($A172,$A$12:$BA$1013,AI$3-($H$3-8),0)*Parameters!$K$15</f>
        <v>#VALUE!</v>
      </c>
      <c r="AJ172" s="56" t="e" cm="1">
        <f t="array" aca="1" ref="AJ172" ca="1">VLOOKUP($A172,$A$12:$BA$1013,AJ$3-($H$3-8),0)*Parameters!$K$15</f>
        <v>#VALUE!</v>
      </c>
      <c r="AK172" s="56" t="e" cm="1">
        <f t="array" aca="1" ref="AK172" ca="1">VLOOKUP($A172,$A$12:$BA$1013,AK$3-($H$3-8),0)*Parameters!$K$15</f>
        <v>#VALUE!</v>
      </c>
      <c r="AL172" s="56" t="e" cm="1">
        <f t="array" aca="1" ref="AL172" ca="1">VLOOKUP($A172,$A$12:$BA$1013,AL$3-($H$3-8),0)*Parameters!$K$15</f>
        <v>#VALUE!</v>
      </c>
      <c r="AM172" s="56"/>
      <c r="AN172" s="56"/>
      <c r="AO172" s="56"/>
      <c r="AP172" s="56"/>
      <c r="AQ172" s="56"/>
    </row>
    <row r="173" spans="1:43" x14ac:dyDescent="0.25">
      <c r="A173" s="386" t="str">
        <f>B173&amp;"_"&amp;D173</f>
        <v>3B_NO</v>
      </c>
      <c r="B173" s="387" t="s">
        <v>165</v>
      </c>
      <c r="C173" s="387" t="s">
        <v>351</v>
      </c>
      <c r="D173" s="388" t="s">
        <v>76</v>
      </c>
      <c r="E173" s="389" t="str">
        <f t="shared" si="88"/>
        <v>Non-dairy cattle (calves)</v>
      </c>
      <c r="F173" s="388" t="s">
        <v>358</v>
      </c>
      <c r="G173" s="390"/>
      <c r="H173" s="391" t="e">
        <f ca="1">SUM(H168:H172)*Parameters!$K$11</f>
        <v>#VALUE!</v>
      </c>
      <c r="I173" s="391" t="e">
        <f ca="1">SUM(I168:I172)*Parameters!$K$11</f>
        <v>#VALUE!</v>
      </c>
      <c r="J173" s="391" t="e">
        <f ca="1">SUM(J168:J172)*Parameters!$K$11</f>
        <v>#VALUE!</v>
      </c>
      <c r="K173" s="391" t="e">
        <f ca="1">SUM(K168:K172)*Parameters!$K$11</f>
        <v>#VALUE!</v>
      </c>
      <c r="L173" s="391" t="e">
        <f ca="1">SUM(L168:L172)*Parameters!$K$11</f>
        <v>#VALUE!</v>
      </c>
      <c r="M173" s="391" t="e">
        <f ca="1">SUM(M168:M172)*Parameters!$K$11</f>
        <v>#VALUE!</v>
      </c>
      <c r="N173" s="391" t="e">
        <f ca="1">SUM(N168:N172)*Parameters!$K$11</f>
        <v>#VALUE!</v>
      </c>
      <c r="O173" s="391" t="e">
        <f ca="1">SUM(O168:O172)*Parameters!$K$11</f>
        <v>#VALUE!</v>
      </c>
      <c r="P173" s="391" t="e">
        <f ca="1">SUM(P168:P172)*Parameters!$K$11</f>
        <v>#VALUE!</v>
      </c>
      <c r="Q173" s="391" t="e">
        <f ca="1">SUM(Q168:Q172)*Parameters!$K$11</f>
        <v>#VALUE!</v>
      </c>
      <c r="R173" s="391" t="e">
        <f ca="1">SUM(R168:R172)*Parameters!$K$11</f>
        <v>#VALUE!</v>
      </c>
      <c r="S173" s="391" t="e">
        <f ca="1">SUM(S168:S172)*Parameters!$K$11</f>
        <v>#VALUE!</v>
      </c>
      <c r="T173" s="391" t="e">
        <f ca="1">SUM(T168:T172)*Parameters!$K$11</f>
        <v>#VALUE!</v>
      </c>
      <c r="U173" s="391" t="e">
        <f ca="1">SUM(U168:U172)*Parameters!$K$11</f>
        <v>#VALUE!</v>
      </c>
      <c r="V173" s="391" t="e">
        <f ca="1">SUM(V168:V172)*Parameters!$K$11</f>
        <v>#VALUE!</v>
      </c>
      <c r="W173" s="391" t="e">
        <f ca="1">SUM(W168:W172)*Parameters!$K$11</f>
        <v>#VALUE!</v>
      </c>
      <c r="X173" s="391" t="e">
        <f ca="1">SUM(X168:X172)*Parameters!$K$11</f>
        <v>#VALUE!</v>
      </c>
      <c r="Y173" s="391" t="e">
        <f ca="1">SUM(Y168:Y172)*Parameters!$K$11</f>
        <v>#VALUE!</v>
      </c>
      <c r="Z173" s="391" t="e">
        <f ca="1">SUM(Z168:Z172)*Parameters!$K$11</f>
        <v>#VALUE!</v>
      </c>
      <c r="AA173" s="391" t="e">
        <f ca="1">SUM(AA168:AA172)*Parameters!$K$11</f>
        <v>#VALUE!</v>
      </c>
      <c r="AB173" s="391" t="e">
        <f ca="1">SUM(AB168:AB172)*Parameters!$K$11</f>
        <v>#VALUE!</v>
      </c>
      <c r="AC173" s="391" t="e">
        <f ca="1">SUM(AC168:AC172)*Parameters!$K$11</f>
        <v>#VALUE!</v>
      </c>
      <c r="AD173" s="391" t="e">
        <f ca="1">SUM(AD168:AD172)*Parameters!$K$11</f>
        <v>#VALUE!</v>
      </c>
      <c r="AE173" s="391" t="e">
        <f ca="1">SUM(AE168:AE172)*Parameters!$K$11</f>
        <v>#VALUE!</v>
      </c>
      <c r="AF173" s="391" t="e">
        <f ca="1">SUM(AF168:AF172)*Parameters!$K$11</f>
        <v>#VALUE!</v>
      </c>
      <c r="AG173" s="391" t="e">
        <f ca="1">SUM(AG168:AG172)*Parameters!$K$11</f>
        <v>#VALUE!</v>
      </c>
      <c r="AH173" s="391" t="e">
        <f ca="1">SUM(AH168:AH172)*Parameters!$K$11</f>
        <v>#VALUE!</v>
      </c>
      <c r="AI173" s="391" t="e">
        <f ca="1">SUM(AI168:AI172)*Parameters!$K$11</f>
        <v>#VALUE!</v>
      </c>
      <c r="AJ173" s="391" t="e">
        <f ca="1">SUM(AJ168:AJ172)*Parameters!$K$11</f>
        <v>#VALUE!</v>
      </c>
      <c r="AK173" s="391" t="e">
        <f ca="1">SUM(AK168:AK172)*Parameters!$K$11</f>
        <v>#VALUE!</v>
      </c>
      <c r="AL173" s="391" t="e">
        <f ca="1">SUM(AL168:AL172)*Parameters!$K$11</f>
        <v>#VALUE!</v>
      </c>
      <c r="AM173" s="391"/>
      <c r="AN173" s="391"/>
      <c r="AO173" s="391"/>
      <c r="AP173" s="391"/>
      <c r="AQ173" s="391"/>
    </row>
    <row r="174" spans="1:43" x14ac:dyDescent="0.25">
      <c r="A174" s="392" t="str">
        <f>B174&amp;"_"&amp;D174</f>
        <v>3Da2a_NO</v>
      </c>
      <c r="B174" s="387" t="s">
        <v>128</v>
      </c>
      <c r="C174" s="387" t="s">
        <v>715</v>
      </c>
      <c r="D174" s="388" t="s">
        <v>76</v>
      </c>
      <c r="E174" s="389" t="str">
        <f t="shared" si="88"/>
        <v>Non-dairy cattle (calves)</v>
      </c>
      <c r="F174" s="388" t="s">
        <v>358</v>
      </c>
      <c r="G174" s="393"/>
      <c r="H174" s="391" t="e">
        <f ca="1">H130*Parameters!$K$11</f>
        <v>#VALUE!</v>
      </c>
      <c r="I174" s="391" t="e">
        <f ca="1">I130*Parameters!$K$11</f>
        <v>#VALUE!</v>
      </c>
      <c r="J174" s="391" t="e">
        <f ca="1">J130*Parameters!$K$11</f>
        <v>#VALUE!</v>
      </c>
      <c r="K174" s="391" t="e">
        <f ca="1">K130*Parameters!$K$11</f>
        <v>#VALUE!</v>
      </c>
      <c r="L174" s="391" t="e">
        <f ca="1">L130*Parameters!$K$11</f>
        <v>#VALUE!</v>
      </c>
      <c r="M174" s="391" t="e">
        <f ca="1">M130*Parameters!$K$11</f>
        <v>#VALUE!</v>
      </c>
      <c r="N174" s="391" t="e">
        <f ca="1">N130*Parameters!$K$11</f>
        <v>#VALUE!</v>
      </c>
      <c r="O174" s="391" t="e">
        <f ca="1">O130*Parameters!$K$11</f>
        <v>#VALUE!</v>
      </c>
      <c r="P174" s="391" t="e">
        <f ca="1">P130*Parameters!$K$11</f>
        <v>#VALUE!</v>
      </c>
      <c r="Q174" s="391" t="e">
        <f ca="1">Q130*Parameters!$K$11</f>
        <v>#VALUE!</v>
      </c>
      <c r="R174" s="391" t="e">
        <f ca="1">R130*Parameters!$K$11</f>
        <v>#VALUE!</v>
      </c>
      <c r="S174" s="391" t="e">
        <f ca="1">S130*Parameters!$K$11</f>
        <v>#VALUE!</v>
      </c>
      <c r="T174" s="391" t="e">
        <f ca="1">T130*Parameters!$K$11</f>
        <v>#VALUE!</v>
      </c>
      <c r="U174" s="391" t="e">
        <f ca="1">U130*Parameters!$K$11</f>
        <v>#VALUE!</v>
      </c>
      <c r="V174" s="391" t="e">
        <f ca="1">V130*Parameters!$K$11</f>
        <v>#VALUE!</v>
      </c>
      <c r="W174" s="391" t="e">
        <f ca="1">W130*Parameters!$K$11</f>
        <v>#VALUE!</v>
      </c>
      <c r="X174" s="391" t="e">
        <f ca="1">X130*Parameters!$K$11</f>
        <v>#VALUE!</v>
      </c>
      <c r="Y174" s="391" t="e">
        <f ca="1">Y130*Parameters!$K$11</f>
        <v>#VALUE!</v>
      </c>
      <c r="Z174" s="391" t="e">
        <f ca="1">Z130*Parameters!$K$11</f>
        <v>#VALUE!</v>
      </c>
      <c r="AA174" s="391" t="e">
        <f ca="1">AA130*Parameters!$K$11</f>
        <v>#VALUE!</v>
      </c>
      <c r="AB174" s="391" t="e">
        <f ca="1">AB130*Parameters!$K$11</f>
        <v>#VALUE!</v>
      </c>
      <c r="AC174" s="391" t="e">
        <f ca="1">AC130*Parameters!$K$11</f>
        <v>#VALUE!</v>
      </c>
      <c r="AD174" s="391" t="e">
        <f ca="1">AD130*Parameters!$K$11</f>
        <v>#VALUE!</v>
      </c>
      <c r="AE174" s="391" t="e">
        <f ca="1">AE130*Parameters!$K$11</f>
        <v>#VALUE!</v>
      </c>
      <c r="AF174" s="391" t="e">
        <f ca="1">AF130*Parameters!$K$11</f>
        <v>#VALUE!</v>
      </c>
      <c r="AG174" s="391" t="e">
        <f ca="1">AG130*Parameters!$K$11</f>
        <v>#VALUE!</v>
      </c>
      <c r="AH174" s="391" t="e">
        <f ca="1">AH130*Parameters!$K$11</f>
        <v>#VALUE!</v>
      </c>
      <c r="AI174" s="391" t="e">
        <f ca="1">AI130*Parameters!$K$11</f>
        <v>#VALUE!</v>
      </c>
      <c r="AJ174" s="391" t="e">
        <f ca="1">AJ130*Parameters!$K$11</f>
        <v>#VALUE!</v>
      </c>
      <c r="AK174" s="391" t="e">
        <f ca="1">AK130*Parameters!$K$11</f>
        <v>#VALUE!</v>
      </c>
      <c r="AL174" s="391" t="e">
        <f ca="1">AL130*Parameters!$K$11</f>
        <v>#VALUE!</v>
      </c>
      <c r="AM174" s="391"/>
      <c r="AN174" s="391"/>
      <c r="AO174" s="391"/>
      <c r="AP174" s="391"/>
      <c r="AQ174" s="391"/>
    </row>
    <row r="175" spans="1:43" x14ac:dyDescent="0.25">
      <c r="A175" s="386" t="str">
        <f>B175&amp;"_"&amp;D175</f>
        <v>3Da3_NO</v>
      </c>
      <c r="B175" s="387" t="s">
        <v>341</v>
      </c>
      <c r="C175" s="387" t="s">
        <v>716</v>
      </c>
      <c r="D175" s="388" t="s">
        <v>76</v>
      </c>
      <c r="E175" s="389" t="str">
        <f t="shared" si="88"/>
        <v>Non-dairy cattle (calves)</v>
      </c>
      <c r="F175" s="388" t="s">
        <v>358</v>
      </c>
      <c r="G175" s="390"/>
      <c r="H175" s="391" t="e">
        <f ca="1">H145*Parameters!$K$11</f>
        <v>#VALUE!</v>
      </c>
      <c r="I175" s="391" t="e">
        <f ca="1">I145*Parameters!$K$11</f>
        <v>#VALUE!</v>
      </c>
      <c r="J175" s="391" t="e">
        <f ca="1">J145*Parameters!$K$11</f>
        <v>#VALUE!</v>
      </c>
      <c r="K175" s="391" t="e">
        <f ca="1">K145*Parameters!$K$11</f>
        <v>#VALUE!</v>
      </c>
      <c r="L175" s="391" t="e">
        <f ca="1">L145*Parameters!$K$11</f>
        <v>#VALUE!</v>
      </c>
      <c r="M175" s="391" t="e">
        <f ca="1">M145*Parameters!$K$11</f>
        <v>#VALUE!</v>
      </c>
      <c r="N175" s="391" t="e">
        <f ca="1">N145*Parameters!$K$11</f>
        <v>#VALUE!</v>
      </c>
      <c r="O175" s="391" t="e">
        <f ca="1">O145*Parameters!$K$11</f>
        <v>#VALUE!</v>
      </c>
      <c r="P175" s="391" t="e">
        <f ca="1">P145*Parameters!$K$11</f>
        <v>#VALUE!</v>
      </c>
      <c r="Q175" s="391" t="e">
        <f ca="1">Q145*Parameters!$K$11</f>
        <v>#VALUE!</v>
      </c>
      <c r="R175" s="391" t="e">
        <f ca="1">R145*Parameters!$K$11</f>
        <v>#VALUE!</v>
      </c>
      <c r="S175" s="391" t="e">
        <f ca="1">S145*Parameters!$K$11</f>
        <v>#VALUE!</v>
      </c>
      <c r="T175" s="391" t="e">
        <f ca="1">T145*Parameters!$K$11</f>
        <v>#VALUE!</v>
      </c>
      <c r="U175" s="391" t="e">
        <f ca="1">U145*Parameters!$K$11</f>
        <v>#VALUE!</v>
      </c>
      <c r="V175" s="391" t="e">
        <f ca="1">V145*Parameters!$K$11</f>
        <v>#VALUE!</v>
      </c>
      <c r="W175" s="391" t="e">
        <f ca="1">W145*Parameters!$K$11</f>
        <v>#VALUE!</v>
      </c>
      <c r="X175" s="391" t="e">
        <f ca="1">X145*Parameters!$K$11</f>
        <v>#VALUE!</v>
      </c>
      <c r="Y175" s="391" t="e">
        <f ca="1">Y145*Parameters!$K$11</f>
        <v>#VALUE!</v>
      </c>
      <c r="Z175" s="391" t="e">
        <f ca="1">Z145*Parameters!$K$11</f>
        <v>#VALUE!</v>
      </c>
      <c r="AA175" s="391" t="e">
        <f ca="1">AA145*Parameters!$K$11</f>
        <v>#VALUE!</v>
      </c>
      <c r="AB175" s="391" t="e">
        <f ca="1">AB145*Parameters!$K$11</f>
        <v>#VALUE!</v>
      </c>
      <c r="AC175" s="391" t="e">
        <f ca="1">AC145*Parameters!$K$11</f>
        <v>#VALUE!</v>
      </c>
      <c r="AD175" s="391" t="e">
        <f ca="1">AD145*Parameters!$K$11</f>
        <v>#VALUE!</v>
      </c>
      <c r="AE175" s="391" t="e">
        <f ca="1">AE145*Parameters!$K$11</f>
        <v>#VALUE!</v>
      </c>
      <c r="AF175" s="391" t="e">
        <f ca="1">AF145*Parameters!$K$11</f>
        <v>#VALUE!</v>
      </c>
      <c r="AG175" s="391" t="e">
        <f ca="1">AG145*Parameters!$K$11</f>
        <v>#VALUE!</v>
      </c>
      <c r="AH175" s="391" t="e">
        <f ca="1">AH145*Parameters!$K$11</f>
        <v>#VALUE!</v>
      </c>
      <c r="AI175" s="391" t="e">
        <f ca="1">AI145*Parameters!$K$11</f>
        <v>#VALUE!</v>
      </c>
      <c r="AJ175" s="391" t="e">
        <f ca="1">AJ145*Parameters!$K$11</f>
        <v>#VALUE!</v>
      </c>
      <c r="AK175" s="391" t="e">
        <f ca="1">AK145*Parameters!$K$11</f>
        <v>#VALUE!</v>
      </c>
      <c r="AL175" s="391" t="e">
        <f ca="1">AL145*Parameters!$K$11</f>
        <v>#VALUE!</v>
      </c>
      <c r="AM175" s="391"/>
      <c r="AN175" s="391"/>
      <c r="AO175" s="391"/>
      <c r="AP175" s="391"/>
      <c r="AQ175" s="391"/>
    </row>
    <row r="176" spans="1:43" x14ac:dyDescent="0.25">
      <c r="A176" s="68"/>
      <c r="B176" s="52"/>
      <c r="C176" s="12" t="s">
        <v>443</v>
      </c>
      <c r="D176" s="25" t="s">
        <v>162</v>
      </c>
      <c r="E176" s="46" t="str">
        <f t="shared" si="88"/>
        <v>Non-dairy cattle (calves)</v>
      </c>
      <c r="F176" s="25" t="s">
        <v>245</v>
      </c>
      <c r="G176" s="205"/>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row>
    <row r="177" spans="1:43" x14ac:dyDescent="0.25">
      <c r="A177" s="68"/>
      <c r="B177" s="2"/>
      <c r="C177" s="2" t="s">
        <v>444</v>
      </c>
      <c r="D177" s="25" t="s">
        <v>162</v>
      </c>
      <c r="E177" s="46" t="str">
        <f t="shared" si="88"/>
        <v>Non-dairy cattle (calves)</v>
      </c>
      <c r="F177" s="25" t="s">
        <v>245</v>
      </c>
      <c r="G177" s="205"/>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row>
    <row r="178" spans="1:43" x14ac:dyDescent="0.25">
      <c r="A178" s="68"/>
      <c r="B178" s="2"/>
      <c r="C178" s="2" t="s">
        <v>239</v>
      </c>
      <c r="D178" s="25" t="s">
        <v>162</v>
      </c>
      <c r="E178" s="46" t="str">
        <f t="shared" si="88"/>
        <v>Non-dairy cattle (calves)</v>
      </c>
      <c r="F178" s="25" t="s">
        <v>245</v>
      </c>
      <c r="G178" s="205"/>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row>
    <row r="179" spans="1:43" x14ac:dyDescent="0.25">
      <c r="A179" s="382" t="s">
        <v>312</v>
      </c>
      <c r="B179" s="2"/>
      <c r="C179" s="2" t="s">
        <v>240</v>
      </c>
      <c r="D179" s="25" t="s">
        <v>162</v>
      </c>
      <c r="E179" s="46" t="str">
        <f t="shared" si="88"/>
        <v>Non-dairy cattle (calves)</v>
      </c>
      <c r="F179" s="25" t="s">
        <v>245</v>
      </c>
      <c r="G179" s="205"/>
      <c r="H179" s="56" t="e" cm="1">
        <f t="array" aca="1" ref="H179" ca="1">VLOOKUP($A179,$A$12:$BA$1013,H$3-($H$3-8),0)*Parameters!$K$17</f>
        <v>#VALUE!</v>
      </c>
      <c r="I179" s="56" t="e" cm="1">
        <f t="array" aca="1" ref="I179" ca="1">VLOOKUP($A179,$A$12:$BA$1013,I$3-($H$3-8),0)*Parameters!$K$17</f>
        <v>#VALUE!</v>
      </c>
      <c r="J179" s="56" t="e" cm="1">
        <f t="array" aca="1" ref="J179" ca="1">VLOOKUP($A179,$A$12:$BA$1013,J$3-($H$3-8),0)*Parameters!$K$17</f>
        <v>#VALUE!</v>
      </c>
      <c r="K179" s="56" t="e" cm="1">
        <f t="array" aca="1" ref="K179" ca="1">VLOOKUP($A179,$A$12:$BA$1013,K$3-($H$3-8),0)*Parameters!$K$17</f>
        <v>#VALUE!</v>
      </c>
      <c r="L179" s="56" t="e" cm="1">
        <f t="array" aca="1" ref="L179" ca="1">VLOOKUP($A179,$A$12:$BA$1013,L$3-($H$3-8),0)*Parameters!$K$17</f>
        <v>#VALUE!</v>
      </c>
      <c r="M179" s="56" t="e" cm="1">
        <f t="array" aca="1" ref="M179" ca="1">VLOOKUP($A179,$A$12:$BA$1013,M$3-($H$3-8),0)*Parameters!$K$17</f>
        <v>#VALUE!</v>
      </c>
      <c r="N179" s="56" t="e" cm="1">
        <f t="array" aca="1" ref="N179" ca="1">VLOOKUP($A179,$A$12:$BA$1013,N$3-($H$3-8),0)*Parameters!$K$17</f>
        <v>#VALUE!</v>
      </c>
      <c r="O179" s="56" t="e" cm="1">
        <f t="array" aca="1" ref="O179" ca="1">VLOOKUP($A179,$A$12:$BA$1013,O$3-($H$3-8),0)*Parameters!$K$17</f>
        <v>#VALUE!</v>
      </c>
      <c r="P179" s="56" t="e" cm="1">
        <f t="array" aca="1" ref="P179" ca="1">VLOOKUP($A179,$A$12:$BA$1013,P$3-($H$3-8),0)*Parameters!$K$17</f>
        <v>#VALUE!</v>
      </c>
      <c r="Q179" s="56" t="e" cm="1">
        <f t="array" aca="1" ref="Q179" ca="1">VLOOKUP($A179,$A$12:$BA$1013,Q$3-($H$3-8),0)*Parameters!$K$17</f>
        <v>#VALUE!</v>
      </c>
      <c r="R179" s="56" t="e" cm="1">
        <f t="array" aca="1" ref="R179" ca="1">VLOOKUP($A179,$A$12:$BA$1013,R$3-($H$3-8),0)*Parameters!$K$17</f>
        <v>#VALUE!</v>
      </c>
      <c r="S179" s="56" t="e" cm="1">
        <f t="array" aca="1" ref="S179" ca="1">VLOOKUP($A179,$A$12:$BA$1013,S$3-($H$3-8),0)*Parameters!$K$17</f>
        <v>#VALUE!</v>
      </c>
      <c r="T179" s="56" t="e" cm="1">
        <f t="array" aca="1" ref="T179" ca="1">VLOOKUP($A179,$A$12:$BA$1013,T$3-($H$3-8),0)*Parameters!$K$17</f>
        <v>#VALUE!</v>
      </c>
      <c r="U179" s="56" t="e" cm="1">
        <f t="array" aca="1" ref="U179" ca="1">VLOOKUP($A179,$A$12:$BA$1013,U$3-($H$3-8),0)*Parameters!$K$17</f>
        <v>#VALUE!</v>
      </c>
      <c r="V179" s="56" t="e" cm="1">
        <f t="array" aca="1" ref="V179" ca="1">VLOOKUP($A179,$A$12:$BA$1013,V$3-($H$3-8),0)*Parameters!$K$17</f>
        <v>#VALUE!</v>
      </c>
      <c r="W179" s="56" t="e" cm="1">
        <f t="array" aca="1" ref="W179" ca="1">VLOOKUP($A179,$A$12:$BA$1013,W$3-($H$3-8),0)*Parameters!$K$17</f>
        <v>#VALUE!</v>
      </c>
      <c r="X179" s="56" t="e" cm="1">
        <f t="array" aca="1" ref="X179" ca="1">VLOOKUP($A179,$A$12:$BA$1013,X$3-($H$3-8),0)*Parameters!$K$17</f>
        <v>#VALUE!</v>
      </c>
      <c r="Y179" s="56" t="e" cm="1">
        <f t="array" aca="1" ref="Y179" ca="1">VLOOKUP($A179,$A$12:$BA$1013,Y$3-($H$3-8),0)*Parameters!$K$17</f>
        <v>#VALUE!</v>
      </c>
      <c r="Z179" s="56" t="e" cm="1">
        <f t="array" aca="1" ref="Z179" ca="1">VLOOKUP($A179,$A$12:$BA$1013,Z$3-($H$3-8),0)*Parameters!$K$17</f>
        <v>#VALUE!</v>
      </c>
      <c r="AA179" s="56" t="e" cm="1">
        <f t="array" aca="1" ref="AA179" ca="1">VLOOKUP($A179,$A$12:$BA$1013,AA$3-($H$3-8),0)*Parameters!$K$17</f>
        <v>#VALUE!</v>
      </c>
      <c r="AB179" s="56" t="e" cm="1">
        <f t="array" aca="1" ref="AB179" ca="1">VLOOKUP($A179,$A$12:$BA$1013,AB$3-($H$3-8),0)*Parameters!$K$17</f>
        <v>#VALUE!</v>
      </c>
      <c r="AC179" s="56" t="e" cm="1">
        <f t="array" aca="1" ref="AC179" ca="1">VLOOKUP($A179,$A$12:$BA$1013,AC$3-($H$3-8),0)*Parameters!$K$17</f>
        <v>#VALUE!</v>
      </c>
      <c r="AD179" s="56" t="e" cm="1">
        <f t="array" aca="1" ref="AD179" ca="1">VLOOKUP($A179,$A$12:$BA$1013,AD$3-($H$3-8),0)*Parameters!$K$17</f>
        <v>#VALUE!</v>
      </c>
      <c r="AE179" s="56" t="e" cm="1">
        <f t="array" aca="1" ref="AE179" ca="1">VLOOKUP($A179,$A$12:$BA$1013,AE$3-($H$3-8),0)*Parameters!$K$17</f>
        <v>#VALUE!</v>
      </c>
      <c r="AF179" s="56" t="e" cm="1">
        <f t="array" aca="1" ref="AF179" ca="1">VLOOKUP($A179,$A$12:$BA$1013,AF$3-($H$3-8),0)*Parameters!$K$17</f>
        <v>#VALUE!</v>
      </c>
      <c r="AG179" s="56" t="e" cm="1">
        <f t="array" aca="1" ref="AG179" ca="1">VLOOKUP($A179,$A$12:$BA$1013,AG$3-($H$3-8),0)*Parameters!$K$17</f>
        <v>#VALUE!</v>
      </c>
      <c r="AH179" s="56" t="e" cm="1">
        <f t="array" aca="1" ref="AH179" ca="1">VLOOKUP($A179,$A$12:$BA$1013,AH$3-($H$3-8),0)*Parameters!$K$17</f>
        <v>#VALUE!</v>
      </c>
      <c r="AI179" s="56" t="e" cm="1">
        <f t="array" aca="1" ref="AI179" ca="1">VLOOKUP($A179,$A$12:$BA$1013,AI$3-($H$3-8),0)*Parameters!$K$17</f>
        <v>#VALUE!</v>
      </c>
      <c r="AJ179" s="56" t="e" cm="1">
        <f t="array" aca="1" ref="AJ179" ca="1">VLOOKUP($A179,$A$12:$BA$1013,AJ$3-($H$3-8),0)*Parameters!$K$17</f>
        <v>#VALUE!</v>
      </c>
      <c r="AK179" s="56" t="e" cm="1">
        <f t="array" aca="1" ref="AK179" ca="1">VLOOKUP($A179,$A$12:$BA$1013,AK$3-($H$3-8),0)*Parameters!$K$17</f>
        <v>#VALUE!</v>
      </c>
      <c r="AL179" s="56" t="e" cm="1">
        <f t="array" aca="1" ref="AL179" ca="1">VLOOKUP($A179,$A$12:$BA$1013,AL$3-($H$3-8),0)*Parameters!$K$17</f>
        <v>#VALUE!</v>
      </c>
      <c r="AM179" s="56"/>
      <c r="AN179" s="56"/>
      <c r="AO179" s="56"/>
      <c r="AP179" s="56"/>
      <c r="AQ179" s="56"/>
    </row>
    <row r="180" spans="1:43" x14ac:dyDescent="0.25">
      <c r="A180" s="382" t="s">
        <v>316</v>
      </c>
      <c r="B180" s="2"/>
      <c r="C180" s="2" t="s">
        <v>251</v>
      </c>
      <c r="D180" s="25" t="s">
        <v>162</v>
      </c>
      <c r="E180" s="46" t="str">
        <f t="shared" si="88"/>
        <v>Non-dairy cattle (calves)</v>
      </c>
      <c r="F180" s="25" t="s">
        <v>245</v>
      </c>
      <c r="G180" s="205"/>
      <c r="H180" s="56" t="e" cm="1">
        <f t="array" aca="1" ref="H180" ca="1">VLOOKUP($A180,$A$12:$BA$1013,H$3-($H$3-8),0)*Parameters!$K$17</f>
        <v>#VALUE!</v>
      </c>
      <c r="I180" s="56" t="e" cm="1">
        <f t="array" aca="1" ref="I180" ca="1">VLOOKUP($A180,$A$12:$BA$1013,I$3-($H$3-8),0)*Parameters!$K$17</f>
        <v>#VALUE!</v>
      </c>
      <c r="J180" s="56" t="e" cm="1">
        <f t="array" aca="1" ref="J180" ca="1">VLOOKUP($A180,$A$12:$BA$1013,J$3-($H$3-8),0)*Parameters!$K$17</f>
        <v>#VALUE!</v>
      </c>
      <c r="K180" s="56" t="e" cm="1">
        <f t="array" aca="1" ref="K180" ca="1">VLOOKUP($A180,$A$12:$BA$1013,K$3-($H$3-8),0)*Parameters!$K$17</f>
        <v>#VALUE!</v>
      </c>
      <c r="L180" s="56" t="e" cm="1">
        <f t="array" aca="1" ref="L180" ca="1">VLOOKUP($A180,$A$12:$BA$1013,L$3-($H$3-8),0)*Parameters!$K$17</f>
        <v>#VALUE!</v>
      </c>
      <c r="M180" s="56" t="e" cm="1">
        <f t="array" aca="1" ref="M180" ca="1">VLOOKUP($A180,$A$12:$BA$1013,M$3-($H$3-8),0)*Parameters!$K$17</f>
        <v>#VALUE!</v>
      </c>
      <c r="N180" s="56" t="e" cm="1">
        <f t="array" aca="1" ref="N180" ca="1">VLOOKUP($A180,$A$12:$BA$1013,N$3-($H$3-8),0)*Parameters!$K$17</f>
        <v>#VALUE!</v>
      </c>
      <c r="O180" s="56" t="e" cm="1">
        <f t="array" aca="1" ref="O180" ca="1">VLOOKUP($A180,$A$12:$BA$1013,O$3-($H$3-8),0)*Parameters!$K$17</f>
        <v>#VALUE!</v>
      </c>
      <c r="P180" s="56" t="e" cm="1">
        <f t="array" aca="1" ref="P180" ca="1">VLOOKUP($A180,$A$12:$BA$1013,P$3-($H$3-8),0)*Parameters!$K$17</f>
        <v>#VALUE!</v>
      </c>
      <c r="Q180" s="56" t="e" cm="1">
        <f t="array" aca="1" ref="Q180" ca="1">VLOOKUP($A180,$A$12:$BA$1013,Q$3-($H$3-8),0)*Parameters!$K$17</f>
        <v>#VALUE!</v>
      </c>
      <c r="R180" s="56" t="e" cm="1">
        <f t="array" aca="1" ref="R180" ca="1">VLOOKUP($A180,$A$12:$BA$1013,R$3-($H$3-8),0)*Parameters!$K$17</f>
        <v>#VALUE!</v>
      </c>
      <c r="S180" s="56" t="e" cm="1">
        <f t="array" aca="1" ref="S180" ca="1">VLOOKUP($A180,$A$12:$BA$1013,S$3-($H$3-8),0)*Parameters!$K$17</f>
        <v>#VALUE!</v>
      </c>
      <c r="T180" s="56" t="e" cm="1">
        <f t="array" aca="1" ref="T180" ca="1">VLOOKUP($A180,$A$12:$BA$1013,T$3-($H$3-8),0)*Parameters!$K$17</f>
        <v>#VALUE!</v>
      </c>
      <c r="U180" s="56" t="e" cm="1">
        <f t="array" aca="1" ref="U180" ca="1">VLOOKUP($A180,$A$12:$BA$1013,U$3-($H$3-8),0)*Parameters!$K$17</f>
        <v>#VALUE!</v>
      </c>
      <c r="V180" s="56" t="e" cm="1">
        <f t="array" aca="1" ref="V180" ca="1">VLOOKUP($A180,$A$12:$BA$1013,V$3-($H$3-8),0)*Parameters!$K$17</f>
        <v>#VALUE!</v>
      </c>
      <c r="W180" s="56" t="e" cm="1">
        <f t="array" aca="1" ref="W180" ca="1">VLOOKUP($A180,$A$12:$BA$1013,W$3-($H$3-8),0)*Parameters!$K$17</f>
        <v>#VALUE!</v>
      </c>
      <c r="X180" s="56" t="e" cm="1">
        <f t="array" aca="1" ref="X180" ca="1">VLOOKUP($A180,$A$12:$BA$1013,X$3-($H$3-8),0)*Parameters!$K$17</f>
        <v>#VALUE!</v>
      </c>
      <c r="Y180" s="56" t="e" cm="1">
        <f t="array" aca="1" ref="Y180" ca="1">VLOOKUP($A180,$A$12:$BA$1013,Y$3-($H$3-8),0)*Parameters!$K$17</f>
        <v>#VALUE!</v>
      </c>
      <c r="Z180" s="56" t="e" cm="1">
        <f t="array" aca="1" ref="Z180" ca="1">VLOOKUP($A180,$A$12:$BA$1013,Z$3-($H$3-8),0)*Parameters!$K$17</f>
        <v>#VALUE!</v>
      </c>
      <c r="AA180" s="56" t="e" cm="1">
        <f t="array" aca="1" ref="AA180" ca="1">VLOOKUP($A180,$A$12:$BA$1013,AA$3-($H$3-8),0)*Parameters!$K$17</f>
        <v>#VALUE!</v>
      </c>
      <c r="AB180" s="56" t="e" cm="1">
        <f t="array" aca="1" ref="AB180" ca="1">VLOOKUP($A180,$A$12:$BA$1013,AB$3-($H$3-8),0)*Parameters!$K$17</f>
        <v>#VALUE!</v>
      </c>
      <c r="AC180" s="56" t="e" cm="1">
        <f t="array" aca="1" ref="AC180" ca="1">VLOOKUP($A180,$A$12:$BA$1013,AC$3-($H$3-8),0)*Parameters!$K$17</f>
        <v>#VALUE!</v>
      </c>
      <c r="AD180" s="56" t="e" cm="1">
        <f t="array" aca="1" ref="AD180" ca="1">VLOOKUP($A180,$A$12:$BA$1013,AD$3-($H$3-8),0)*Parameters!$K$17</f>
        <v>#VALUE!</v>
      </c>
      <c r="AE180" s="56" t="e" cm="1">
        <f t="array" aca="1" ref="AE180" ca="1">VLOOKUP($A180,$A$12:$BA$1013,AE$3-($H$3-8),0)*Parameters!$K$17</f>
        <v>#VALUE!</v>
      </c>
      <c r="AF180" s="56" t="e" cm="1">
        <f t="array" aca="1" ref="AF180" ca="1">VLOOKUP($A180,$A$12:$BA$1013,AF$3-($H$3-8),0)*Parameters!$K$17</f>
        <v>#VALUE!</v>
      </c>
      <c r="AG180" s="56" t="e" cm="1">
        <f t="array" aca="1" ref="AG180" ca="1">VLOOKUP($A180,$A$12:$BA$1013,AG$3-($H$3-8),0)*Parameters!$K$17</f>
        <v>#VALUE!</v>
      </c>
      <c r="AH180" s="56" t="e" cm="1">
        <f t="array" aca="1" ref="AH180" ca="1">VLOOKUP($A180,$A$12:$BA$1013,AH$3-($H$3-8),0)*Parameters!$K$17</f>
        <v>#VALUE!</v>
      </c>
      <c r="AI180" s="56" t="e" cm="1">
        <f t="array" aca="1" ref="AI180" ca="1">VLOOKUP($A180,$A$12:$BA$1013,AI$3-($H$3-8),0)*Parameters!$K$17</f>
        <v>#VALUE!</v>
      </c>
      <c r="AJ180" s="56" t="e" cm="1">
        <f t="array" aca="1" ref="AJ180" ca="1">VLOOKUP($A180,$A$12:$BA$1013,AJ$3-($H$3-8),0)*Parameters!$K$17</f>
        <v>#VALUE!</v>
      </c>
      <c r="AK180" s="56" t="e" cm="1">
        <f t="array" aca="1" ref="AK180" ca="1">VLOOKUP($A180,$A$12:$BA$1013,AK$3-($H$3-8),0)*Parameters!$K$17</f>
        <v>#VALUE!</v>
      </c>
      <c r="AL180" s="56" t="e" cm="1">
        <f t="array" aca="1" ref="AL180" ca="1">VLOOKUP($A180,$A$12:$BA$1013,AL$3-($H$3-8),0)*Parameters!$K$17</f>
        <v>#VALUE!</v>
      </c>
      <c r="AM180" s="56"/>
      <c r="AN180" s="56"/>
      <c r="AO180" s="56"/>
      <c r="AP180" s="56"/>
      <c r="AQ180" s="56"/>
    </row>
    <row r="181" spans="1:43" x14ac:dyDescent="0.25">
      <c r="A181" s="386" t="str">
        <f>B181&amp;"_"&amp;D181</f>
        <v>3B_N2</v>
      </c>
      <c r="B181" s="387" t="s">
        <v>165</v>
      </c>
      <c r="C181" s="387" t="s">
        <v>351</v>
      </c>
      <c r="D181" s="388" t="s">
        <v>162</v>
      </c>
      <c r="E181" s="389" t="str">
        <f t="shared" si="88"/>
        <v>Non-dairy cattle (calves)</v>
      </c>
      <c r="F181" s="388" t="s">
        <v>358</v>
      </c>
      <c r="G181" s="390"/>
      <c r="H181" s="391" t="e">
        <f ca="1">SUM(H176:H180)*Parameters!$K$11</f>
        <v>#VALUE!</v>
      </c>
      <c r="I181" s="391" t="e">
        <f ca="1">SUM(I176:I180)*Parameters!$K$11</f>
        <v>#VALUE!</v>
      </c>
      <c r="J181" s="391" t="e">
        <f ca="1">SUM(J176:J180)*Parameters!$K$11</f>
        <v>#VALUE!</v>
      </c>
      <c r="K181" s="391" t="e">
        <f ca="1">SUM(K176:K180)*Parameters!$K$11</f>
        <v>#VALUE!</v>
      </c>
      <c r="L181" s="391" t="e">
        <f ca="1">SUM(L176:L180)*Parameters!$K$11</f>
        <v>#VALUE!</v>
      </c>
      <c r="M181" s="391" t="e">
        <f ca="1">SUM(M176:M180)*Parameters!$K$11</f>
        <v>#VALUE!</v>
      </c>
      <c r="N181" s="391" t="e">
        <f ca="1">SUM(N176:N180)*Parameters!$K$11</f>
        <v>#VALUE!</v>
      </c>
      <c r="O181" s="391" t="e">
        <f ca="1">SUM(O176:O180)*Parameters!$K$11</f>
        <v>#VALUE!</v>
      </c>
      <c r="P181" s="391" t="e">
        <f ca="1">SUM(P176:P180)*Parameters!$K$11</f>
        <v>#VALUE!</v>
      </c>
      <c r="Q181" s="391" t="e">
        <f ca="1">SUM(Q176:Q180)*Parameters!$K$11</f>
        <v>#VALUE!</v>
      </c>
      <c r="R181" s="391" t="e">
        <f ca="1">SUM(R176:R180)*Parameters!$K$11</f>
        <v>#VALUE!</v>
      </c>
      <c r="S181" s="391" t="e">
        <f ca="1">SUM(S176:S180)*Parameters!$K$11</f>
        <v>#VALUE!</v>
      </c>
      <c r="T181" s="391" t="e">
        <f ca="1">SUM(T176:T180)*Parameters!$K$11</f>
        <v>#VALUE!</v>
      </c>
      <c r="U181" s="391" t="e">
        <f ca="1">SUM(U176:U180)*Parameters!$K$11</f>
        <v>#VALUE!</v>
      </c>
      <c r="V181" s="391" t="e">
        <f ca="1">SUM(V176:V180)*Parameters!$K$11</f>
        <v>#VALUE!</v>
      </c>
      <c r="W181" s="391" t="e">
        <f ca="1">SUM(W176:W180)*Parameters!$K$11</f>
        <v>#VALUE!</v>
      </c>
      <c r="X181" s="391" t="e">
        <f ca="1">SUM(X176:X180)*Parameters!$K$11</f>
        <v>#VALUE!</v>
      </c>
      <c r="Y181" s="391" t="e">
        <f ca="1">SUM(Y176:Y180)*Parameters!$K$11</f>
        <v>#VALUE!</v>
      </c>
      <c r="Z181" s="391" t="e">
        <f ca="1">SUM(Z176:Z180)*Parameters!$K$11</f>
        <v>#VALUE!</v>
      </c>
      <c r="AA181" s="391" t="e">
        <f ca="1">SUM(AA176:AA180)*Parameters!$K$11</f>
        <v>#VALUE!</v>
      </c>
      <c r="AB181" s="391" t="e">
        <f ca="1">SUM(AB176:AB180)*Parameters!$K$11</f>
        <v>#VALUE!</v>
      </c>
      <c r="AC181" s="391" t="e">
        <f ca="1">SUM(AC176:AC180)*Parameters!$K$11</f>
        <v>#VALUE!</v>
      </c>
      <c r="AD181" s="391" t="e">
        <f ca="1">SUM(AD176:AD180)*Parameters!$K$11</f>
        <v>#VALUE!</v>
      </c>
      <c r="AE181" s="391" t="e">
        <f ca="1">SUM(AE176:AE180)*Parameters!$K$11</f>
        <v>#VALUE!</v>
      </c>
      <c r="AF181" s="391" t="e">
        <f ca="1">SUM(AF176:AF180)*Parameters!$K$11</f>
        <v>#VALUE!</v>
      </c>
      <c r="AG181" s="391" t="e">
        <f ca="1">SUM(AG176:AG180)*Parameters!$K$11</f>
        <v>#VALUE!</v>
      </c>
      <c r="AH181" s="391" t="e">
        <f ca="1">SUM(AH176:AH180)*Parameters!$K$11</f>
        <v>#VALUE!</v>
      </c>
      <c r="AI181" s="391" t="e">
        <f ca="1">SUM(AI176:AI180)*Parameters!$K$11</f>
        <v>#VALUE!</v>
      </c>
      <c r="AJ181" s="391" t="e">
        <f ca="1">SUM(AJ176:AJ180)*Parameters!$K$11</f>
        <v>#VALUE!</v>
      </c>
      <c r="AK181" s="391" t="e">
        <f ca="1">SUM(AK176:AK180)*Parameters!$K$11</f>
        <v>#VALUE!</v>
      </c>
      <c r="AL181" s="391" t="e">
        <f ca="1">SUM(AL176:AL180)*Parameters!$K$11</f>
        <v>#VALUE!</v>
      </c>
      <c r="AM181" s="391"/>
      <c r="AN181" s="391"/>
      <c r="AO181" s="391"/>
      <c r="AP181" s="391"/>
      <c r="AQ181" s="391"/>
    </row>
    <row r="182" spans="1:43" ht="15.75" x14ac:dyDescent="0.25">
      <c r="A182" s="65" t="s">
        <v>261</v>
      </c>
      <c r="B182" s="31"/>
      <c r="C182" s="32"/>
      <c r="D182" s="32"/>
      <c r="E182" s="32"/>
      <c r="F182" s="32"/>
      <c r="G182" s="222"/>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row>
    <row r="183" spans="1:43" ht="18" x14ac:dyDescent="0.35">
      <c r="A183" s="68" t="s">
        <v>163</v>
      </c>
      <c r="B183" s="52"/>
      <c r="C183" s="42" t="s">
        <v>396</v>
      </c>
      <c r="D183" s="25" t="s">
        <v>153</v>
      </c>
      <c r="E183" s="46" t="str">
        <f t="shared" ref="E183:E188" si="89">$A$1</f>
        <v>Non-dairy cattle (calves)</v>
      </c>
      <c r="F183" s="25" t="s">
        <v>358</v>
      </c>
      <c r="G183" s="175"/>
      <c r="H183" s="146" t="e">
        <f ca="1">H24*Parameters!K$11</f>
        <v>#VALUE!</v>
      </c>
      <c r="I183" s="146" t="e">
        <f ca="1">I24*Parameters!L$11</f>
        <v>#VALUE!</v>
      </c>
      <c r="J183" s="146" t="e">
        <f ca="1">J24*Parameters!M$11</f>
        <v>#VALUE!</v>
      </c>
      <c r="K183" s="146" t="e">
        <f ca="1">K24*Parameters!N$11</f>
        <v>#VALUE!</v>
      </c>
      <c r="L183" s="146" t="e">
        <f ca="1">L24*Parameters!O$11</f>
        <v>#VALUE!</v>
      </c>
      <c r="M183" s="146" t="e">
        <f ca="1">M24*Parameters!P$11</f>
        <v>#VALUE!</v>
      </c>
      <c r="N183" s="146" t="e">
        <f ca="1">N24*Parameters!Q$11</f>
        <v>#VALUE!</v>
      </c>
      <c r="O183" s="146" t="e">
        <f ca="1">O24*Parameters!R$11</f>
        <v>#VALUE!</v>
      </c>
      <c r="P183" s="146" t="e">
        <f ca="1">P24*Parameters!S$11</f>
        <v>#VALUE!</v>
      </c>
      <c r="Q183" s="146" t="e">
        <f ca="1">Q24*Parameters!T$11</f>
        <v>#VALUE!</v>
      </c>
      <c r="R183" s="146" t="e">
        <f ca="1">R24*Parameters!U$11</f>
        <v>#VALUE!</v>
      </c>
      <c r="S183" s="146" t="e">
        <f ca="1">S24*Parameters!V$11</f>
        <v>#VALUE!</v>
      </c>
      <c r="T183" s="146" t="e">
        <f ca="1">T24*Parameters!W$11</f>
        <v>#VALUE!</v>
      </c>
      <c r="U183" s="146" t="e">
        <f ca="1">U24*Parameters!X$11</f>
        <v>#VALUE!</v>
      </c>
      <c r="V183" s="146" t="e">
        <f ca="1">V24*Parameters!Y$11</f>
        <v>#VALUE!</v>
      </c>
      <c r="W183" s="146" t="e">
        <f ca="1">W24*Parameters!Z$11</f>
        <v>#VALUE!</v>
      </c>
      <c r="X183" s="146" t="e">
        <f ca="1">X24*Parameters!AA$11</f>
        <v>#VALUE!</v>
      </c>
      <c r="Y183" s="146" t="e">
        <f ca="1">Y24*Parameters!AB$11</f>
        <v>#VALUE!</v>
      </c>
      <c r="Z183" s="146" t="e">
        <f ca="1">Z24*Parameters!AC$11</f>
        <v>#VALUE!</v>
      </c>
      <c r="AA183" s="146" t="e">
        <f ca="1">AA24*Parameters!AD$11</f>
        <v>#VALUE!</v>
      </c>
      <c r="AB183" s="146" t="e">
        <f ca="1">AB24*Parameters!AE$11</f>
        <v>#VALUE!</v>
      </c>
      <c r="AC183" s="146" t="e">
        <f ca="1">AC24*Parameters!AF$11</f>
        <v>#VALUE!</v>
      </c>
      <c r="AD183" s="146" t="e">
        <f ca="1">AD24*Parameters!AG$11</f>
        <v>#VALUE!</v>
      </c>
      <c r="AE183" s="146" t="e">
        <f ca="1">AE24*Parameters!AH$11</f>
        <v>#VALUE!</v>
      </c>
      <c r="AF183" s="146" t="e">
        <f ca="1">AF24*Parameters!AI$11</f>
        <v>#VALUE!</v>
      </c>
      <c r="AG183" s="146" t="e">
        <f ca="1">AG24*Parameters!AJ$11</f>
        <v>#VALUE!</v>
      </c>
      <c r="AH183" s="146" t="e">
        <f ca="1">AH24*Parameters!AK$11</f>
        <v>#VALUE!</v>
      </c>
      <c r="AI183" s="146" t="e">
        <f ca="1">AI24*Parameters!AL$11</f>
        <v>#VALUE!</v>
      </c>
      <c r="AJ183" s="146" t="e">
        <f ca="1">AJ24*Parameters!AM$11</f>
        <v>#VALUE!</v>
      </c>
      <c r="AK183" s="146" t="e">
        <f ca="1">AK24*Parameters!AN$11</f>
        <v>#VALUE!</v>
      </c>
      <c r="AL183" s="146" t="e">
        <f ca="1">AL24*Parameters!AO$11</f>
        <v>#VALUE!</v>
      </c>
      <c r="AM183" s="146"/>
      <c r="AN183" s="146"/>
      <c r="AO183" s="146"/>
      <c r="AP183" s="146"/>
      <c r="AQ183" s="146"/>
    </row>
    <row r="184" spans="1:43" ht="18" x14ac:dyDescent="0.35">
      <c r="A184" s="68" t="s">
        <v>163</v>
      </c>
      <c r="B184" s="52"/>
      <c r="C184" s="63" t="s">
        <v>248</v>
      </c>
      <c r="D184" s="25" t="s">
        <v>153</v>
      </c>
      <c r="E184" s="46" t="str">
        <f t="shared" si="89"/>
        <v>Non-dairy cattle (calves)</v>
      </c>
      <c r="F184" s="25" t="s">
        <v>358</v>
      </c>
      <c r="G184" s="175"/>
      <c r="H184" s="146" t="e">
        <f ca="1">H52*Parameters!K$11</f>
        <v>#VALUE!</v>
      </c>
      <c r="I184" s="146" t="e">
        <f ca="1">I52*Parameters!L$11</f>
        <v>#VALUE!</v>
      </c>
      <c r="J184" s="146" t="e">
        <f ca="1">J52*Parameters!M$11</f>
        <v>#VALUE!</v>
      </c>
      <c r="K184" s="146" t="e">
        <f ca="1">K52*Parameters!N$11</f>
        <v>#VALUE!</v>
      </c>
      <c r="L184" s="146" t="e">
        <f ca="1">L52*Parameters!O$11</f>
        <v>#VALUE!</v>
      </c>
      <c r="M184" s="146" t="e">
        <f ca="1">M52*Parameters!P$11</f>
        <v>#VALUE!</v>
      </c>
      <c r="N184" s="146" t="e">
        <f ca="1">N52*Parameters!Q$11</f>
        <v>#VALUE!</v>
      </c>
      <c r="O184" s="146" t="e">
        <f ca="1">O52*Parameters!R$11</f>
        <v>#VALUE!</v>
      </c>
      <c r="P184" s="146" t="e">
        <f ca="1">P52*Parameters!S$11</f>
        <v>#VALUE!</v>
      </c>
      <c r="Q184" s="146" t="e">
        <f ca="1">Q52*Parameters!T$11</f>
        <v>#VALUE!</v>
      </c>
      <c r="R184" s="146" t="e">
        <f ca="1">R52*Parameters!U$11</f>
        <v>#VALUE!</v>
      </c>
      <c r="S184" s="146" t="e">
        <f ca="1">S52*Parameters!V$11</f>
        <v>#VALUE!</v>
      </c>
      <c r="T184" s="146" t="e">
        <f ca="1">T52*Parameters!W$11</f>
        <v>#VALUE!</v>
      </c>
      <c r="U184" s="146" t="e">
        <f ca="1">U52*Parameters!X$11</f>
        <v>#VALUE!</v>
      </c>
      <c r="V184" s="146" t="e">
        <f ca="1">V52*Parameters!Y$11</f>
        <v>#VALUE!</v>
      </c>
      <c r="W184" s="146" t="e">
        <f ca="1">W52*Parameters!Z$11</f>
        <v>#VALUE!</v>
      </c>
      <c r="X184" s="146" t="e">
        <f ca="1">X52*Parameters!AA$11</f>
        <v>#VALUE!</v>
      </c>
      <c r="Y184" s="146" t="e">
        <f ca="1">Y52*Parameters!AB$11</f>
        <v>#VALUE!</v>
      </c>
      <c r="Z184" s="146" t="e">
        <f ca="1">Z52*Parameters!AC$11</f>
        <v>#VALUE!</v>
      </c>
      <c r="AA184" s="146" t="e">
        <f ca="1">AA52*Parameters!AD$11</f>
        <v>#VALUE!</v>
      </c>
      <c r="AB184" s="146" t="e">
        <f ca="1">AB52*Parameters!AE$11</f>
        <v>#VALUE!</v>
      </c>
      <c r="AC184" s="146" t="e">
        <f ca="1">AC52*Parameters!AF$11</f>
        <v>#VALUE!</v>
      </c>
      <c r="AD184" s="146" t="e">
        <f ca="1">AD52*Parameters!AG$11</f>
        <v>#VALUE!</v>
      </c>
      <c r="AE184" s="146" t="e">
        <f ca="1">AE52*Parameters!AH$11</f>
        <v>#VALUE!</v>
      </c>
      <c r="AF184" s="146" t="e">
        <f ca="1">AF52*Parameters!AI$11</f>
        <v>#VALUE!</v>
      </c>
      <c r="AG184" s="146" t="e">
        <f ca="1">AG52*Parameters!AJ$11</f>
        <v>#VALUE!</v>
      </c>
      <c r="AH184" s="146" t="e">
        <f ca="1">AH52*Parameters!AK$11</f>
        <v>#VALUE!</v>
      </c>
      <c r="AI184" s="146" t="e">
        <f ca="1">AI52*Parameters!AL$11</f>
        <v>#VALUE!</v>
      </c>
      <c r="AJ184" s="146" t="e">
        <f ca="1">AJ52*Parameters!AM$11</f>
        <v>#VALUE!</v>
      </c>
      <c r="AK184" s="146" t="e">
        <f ca="1">AK52*Parameters!AN$11</f>
        <v>#VALUE!</v>
      </c>
      <c r="AL184" s="146" t="e">
        <f ca="1">AL52*Parameters!AO$11</f>
        <v>#VALUE!</v>
      </c>
      <c r="AM184" s="146"/>
      <c r="AN184" s="146"/>
      <c r="AO184" s="146"/>
      <c r="AP184" s="146"/>
      <c r="AQ184" s="146"/>
    </row>
    <row r="185" spans="1:43" ht="18" x14ac:dyDescent="0.25">
      <c r="A185" s="68" t="s">
        <v>164</v>
      </c>
      <c r="B185" s="52"/>
      <c r="C185" s="109" t="s">
        <v>398</v>
      </c>
      <c r="D185" s="25" t="s">
        <v>153</v>
      </c>
      <c r="E185" s="46" t="str">
        <f t="shared" si="89"/>
        <v>Non-dairy cattle (calves)</v>
      </c>
      <c r="F185" s="25" t="s">
        <v>358</v>
      </c>
      <c r="G185" s="175"/>
      <c r="H185" s="146" t="e">
        <f ca="1">H21*Parameters!K$11</f>
        <v>#VALUE!</v>
      </c>
      <c r="I185" s="146" t="e">
        <f ca="1">I21*Parameters!L$11</f>
        <v>#VALUE!</v>
      </c>
      <c r="J185" s="146" t="e">
        <f ca="1">J21*Parameters!M$11</f>
        <v>#VALUE!</v>
      </c>
      <c r="K185" s="146" t="e">
        <f ca="1">K21*Parameters!N$11</f>
        <v>#VALUE!</v>
      </c>
      <c r="L185" s="146" t="e">
        <f ca="1">L21*Parameters!O$11</f>
        <v>#VALUE!</v>
      </c>
      <c r="M185" s="146" t="e">
        <f ca="1">M21*Parameters!P$11</f>
        <v>#VALUE!</v>
      </c>
      <c r="N185" s="146" t="e">
        <f ca="1">N21*Parameters!Q$11</f>
        <v>#VALUE!</v>
      </c>
      <c r="O185" s="146" t="e">
        <f ca="1">O21*Parameters!R$11</f>
        <v>#VALUE!</v>
      </c>
      <c r="P185" s="146" t="e">
        <f ca="1">P21*Parameters!S$11</f>
        <v>#VALUE!</v>
      </c>
      <c r="Q185" s="146" t="e">
        <f ca="1">Q21*Parameters!T$11</f>
        <v>#VALUE!</v>
      </c>
      <c r="R185" s="146" t="e">
        <f ca="1">R21*Parameters!U$11</f>
        <v>#VALUE!</v>
      </c>
      <c r="S185" s="146" t="e">
        <f ca="1">S21*Parameters!V$11</f>
        <v>#VALUE!</v>
      </c>
      <c r="T185" s="146" t="e">
        <f ca="1">T21*Parameters!W$11</f>
        <v>#VALUE!</v>
      </c>
      <c r="U185" s="146" t="e">
        <f ca="1">U21*Parameters!X$11</f>
        <v>#VALUE!</v>
      </c>
      <c r="V185" s="146" t="e">
        <f ca="1">V21*Parameters!Y$11</f>
        <v>#VALUE!</v>
      </c>
      <c r="W185" s="146" t="e">
        <f ca="1">W21*Parameters!Z$11</f>
        <v>#VALUE!</v>
      </c>
      <c r="X185" s="146" t="e">
        <f ca="1">X21*Parameters!AA$11</f>
        <v>#VALUE!</v>
      </c>
      <c r="Y185" s="146" t="e">
        <f ca="1">Y21*Parameters!AB$11</f>
        <v>#VALUE!</v>
      </c>
      <c r="Z185" s="146" t="e">
        <f ca="1">Z21*Parameters!AC$11</f>
        <v>#VALUE!</v>
      </c>
      <c r="AA185" s="146" t="e">
        <f ca="1">AA21*Parameters!AD$11</f>
        <v>#VALUE!</v>
      </c>
      <c r="AB185" s="146" t="e">
        <f ca="1">AB21*Parameters!AE$11</f>
        <v>#VALUE!</v>
      </c>
      <c r="AC185" s="146" t="e">
        <f ca="1">AC21*Parameters!AF$11</f>
        <v>#VALUE!</v>
      </c>
      <c r="AD185" s="146" t="e">
        <f ca="1">AD21*Parameters!AG$11</f>
        <v>#VALUE!</v>
      </c>
      <c r="AE185" s="146" t="e">
        <f ca="1">AE21*Parameters!AH$11</f>
        <v>#VALUE!</v>
      </c>
      <c r="AF185" s="146" t="e">
        <f ca="1">AF21*Parameters!AI$11</f>
        <v>#VALUE!</v>
      </c>
      <c r="AG185" s="146" t="e">
        <f ca="1">AG21*Parameters!AJ$11</f>
        <v>#VALUE!</v>
      </c>
      <c r="AH185" s="146" t="e">
        <f ca="1">AH21*Parameters!AK$11</f>
        <v>#VALUE!</v>
      </c>
      <c r="AI185" s="146" t="e">
        <f ca="1">AI21*Parameters!AL$11</f>
        <v>#VALUE!</v>
      </c>
      <c r="AJ185" s="146" t="e">
        <f ca="1">AJ21*Parameters!AM$11</f>
        <v>#VALUE!</v>
      </c>
      <c r="AK185" s="146" t="e">
        <f ca="1">AK21*Parameters!AN$11</f>
        <v>#VALUE!</v>
      </c>
      <c r="AL185" s="146" t="e">
        <f ca="1">AL21*Parameters!AO$11</f>
        <v>#VALUE!</v>
      </c>
      <c r="AM185" s="146"/>
      <c r="AN185" s="146"/>
      <c r="AO185" s="146"/>
      <c r="AP185" s="146"/>
      <c r="AQ185" s="146"/>
    </row>
    <row r="186" spans="1:43" x14ac:dyDescent="0.25">
      <c r="A186" s="68" t="s">
        <v>164</v>
      </c>
      <c r="B186" s="52"/>
      <c r="C186" s="12" t="s">
        <v>702</v>
      </c>
      <c r="D186" s="25" t="s">
        <v>153</v>
      </c>
      <c r="E186" s="46" t="str">
        <f t="shared" si="89"/>
        <v>Non-dairy cattle (calves)</v>
      </c>
      <c r="F186" s="25" t="s">
        <v>358</v>
      </c>
      <c r="G186" s="215"/>
      <c r="H186" s="62" t="e">
        <f ca="1">(SUM(H46:H48)+SUM(H91:H98)+H103*14/17)*Parameters!K$11</f>
        <v>#VALUE!</v>
      </c>
      <c r="I186" s="62" t="e">
        <f ca="1">(SUM(I46:I48)+SUM(I91:I98)+I103*14/17)*Parameters!L$11</f>
        <v>#VALUE!</v>
      </c>
      <c r="J186" s="62" t="e">
        <f ca="1">(SUM(J46:J48)+SUM(J91:J98)+J103*14/17)*Parameters!M$11</f>
        <v>#VALUE!</v>
      </c>
      <c r="K186" s="62" t="e">
        <f ca="1">(SUM(K46:K48)+SUM(K91:K98)+K103*14/17)*Parameters!N$11</f>
        <v>#VALUE!</v>
      </c>
      <c r="L186" s="62" t="e">
        <f ca="1">(SUM(L46:L48)+SUM(L91:L98)+L103*14/17)*Parameters!O$11</f>
        <v>#VALUE!</v>
      </c>
      <c r="M186" s="62" t="e">
        <f ca="1">(SUM(M46:M48)+SUM(M91:M98)+M103*14/17)*Parameters!P$11</f>
        <v>#VALUE!</v>
      </c>
      <c r="N186" s="62" t="e">
        <f ca="1">(SUM(N46:N48)+SUM(N91:N98)+N103*14/17)*Parameters!Q$11</f>
        <v>#VALUE!</v>
      </c>
      <c r="O186" s="62" t="e">
        <f ca="1">(SUM(O46:O48)+SUM(O91:O98)+O103*14/17)*Parameters!R$11</f>
        <v>#VALUE!</v>
      </c>
      <c r="P186" s="62" t="e">
        <f ca="1">(SUM(P46:P48)+SUM(P91:P98)+P103*14/17)*Parameters!S$11</f>
        <v>#VALUE!</v>
      </c>
      <c r="Q186" s="62" t="e">
        <f ca="1">(SUM(Q46:Q48)+SUM(Q91:Q98)+Q103*14/17)*Parameters!T$11</f>
        <v>#VALUE!</v>
      </c>
      <c r="R186" s="62" t="e">
        <f ca="1">(SUM(R46:R48)+SUM(R91:R98)+R103*14/17)*Parameters!U$11</f>
        <v>#VALUE!</v>
      </c>
      <c r="S186" s="62" t="e">
        <f ca="1">(SUM(S46:S48)+SUM(S91:S98)+S103*14/17)*Parameters!V$11</f>
        <v>#VALUE!</v>
      </c>
      <c r="T186" s="62" t="e">
        <f ca="1">(SUM(T46:T48)+SUM(T91:T98)+T103*14/17)*Parameters!W$11</f>
        <v>#VALUE!</v>
      </c>
      <c r="U186" s="62" t="e">
        <f ca="1">(SUM(U46:U48)+SUM(U91:U98)+U103*14/17)*Parameters!X$11</f>
        <v>#VALUE!</v>
      </c>
      <c r="V186" s="62" t="e">
        <f ca="1">(SUM(V46:V48)+SUM(V91:V98)+V103*14/17)*Parameters!Y$11</f>
        <v>#VALUE!</v>
      </c>
      <c r="W186" s="62" t="e">
        <f ca="1">(SUM(W46:W48)+SUM(W91:W98)+W103*14/17)*Parameters!Z$11</f>
        <v>#VALUE!</v>
      </c>
      <c r="X186" s="62" t="e">
        <f ca="1">(SUM(X46:X48)+SUM(X91:X98)+X103*14/17)*Parameters!AA$11</f>
        <v>#VALUE!</v>
      </c>
      <c r="Y186" s="62" t="e">
        <f ca="1">(SUM(Y46:Y48)+SUM(Y91:Y98)+Y103*14/17)*Parameters!AB$11</f>
        <v>#VALUE!</v>
      </c>
      <c r="Z186" s="62" t="e">
        <f ca="1">(SUM(Z46:Z48)+SUM(Z91:Z98)+Z103*14/17)*Parameters!AC$11</f>
        <v>#VALUE!</v>
      </c>
      <c r="AA186" s="62" t="e">
        <f ca="1">(SUM(AA46:AA48)+SUM(AA91:AA98)+AA103*14/17)*Parameters!AD$11</f>
        <v>#VALUE!</v>
      </c>
      <c r="AB186" s="62" t="e">
        <f ca="1">(SUM(AB46:AB48)+SUM(AB91:AB98)+AB103*14/17)*Parameters!AE$11</f>
        <v>#VALUE!</v>
      </c>
      <c r="AC186" s="62" t="e">
        <f ca="1">(SUM(AC46:AC48)+SUM(AC91:AC98)+AC103*14/17)*Parameters!AF$11</f>
        <v>#VALUE!</v>
      </c>
      <c r="AD186" s="62" t="e">
        <f ca="1">(SUM(AD46:AD48)+SUM(AD91:AD98)+AD103*14/17)*Parameters!AG$11</f>
        <v>#VALUE!</v>
      </c>
      <c r="AE186" s="62" t="e">
        <f ca="1">(SUM(AE46:AE48)+SUM(AE91:AE98)+AE103*14/17)*Parameters!AH$11</f>
        <v>#VALUE!</v>
      </c>
      <c r="AF186" s="62" t="e">
        <f ca="1">(SUM(AF46:AF48)+SUM(AF91:AF98)+AF103*14/17)*Parameters!AI$11</f>
        <v>#VALUE!</v>
      </c>
      <c r="AG186" s="62" t="e">
        <f ca="1">(SUM(AG46:AG48)+SUM(AG91:AG98)+AG103*14/17)*Parameters!AJ$11</f>
        <v>#VALUE!</v>
      </c>
      <c r="AH186" s="62" t="e">
        <f ca="1">(SUM(AH46:AH48)+SUM(AH91:AH98)+AH103*14/17)*Parameters!AK$11</f>
        <v>#VALUE!</v>
      </c>
      <c r="AI186" s="62" t="e">
        <f ca="1">(SUM(AI46:AI48)+SUM(AI91:AI98)+AI103*14/17)*Parameters!AL$11</f>
        <v>#VALUE!</v>
      </c>
      <c r="AJ186" s="62" t="e">
        <f ca="1">(SUM(AJ46:AJ48)+SUM(AJ91:AJ98)+AJ103*14/17)*Parameters!AM$11</f>
        <v>#VALUE!</v>
      </c>
      <c r="AK186" s="62" t="e">
        <f ca="1">(SUM(AK46:AK48)+SUM(AK91:AK98)+AK103*14/17)*Parameters!AN$11</f>
        <v>#VALUE!</v>
      </c>
      <c r="AL186" s="62" t="e">
        <f ca="1">(SUM(AL46:AL48)+SUM(AL91:AL98)+AL103*14/17)*Parameters!AO$11</f>
        <v>#VALUE!</v>
      </c>
      <c r="AM186" s="62"/>
      <c r="AN186" s="62"/>
      <c r="AO186" s="62"/>
      <c r="AP186" s="62"/>
      <c r="AQ186" s="62"/>
    </row>
    <row r="187" spans="1:43" ht="18" x14ac:dyDescent="0.25">
      <c r="A187" s="68" t="s">
        <v>164</v>
      </c>
      <c r="B187" s="52"/>
      <c r="C187" s="110" t="s">
        <v>397</v>
      </c>
      <c r="D187" s="25"/>
      <c r="E187" s="46" t="str">
        <f t="shared" si="89"/>
        <v>Non-dairy cattle (calves)</v>
      </c>
      <c r="F187" s="25" t="s">
        <v>358</v>
      </c>
      <c r="G187" s="175"/>
      <c r="H187" s="147" t="e">
        <f ca="1">(H111+H113)*Parameters!K$11</f>
        <v>#VALUE!</v>
      </c>
      <c r="I187" s="147" t="e">
        <f ca="1">(I111+I113)*Parameters!L$11</f>
        <v>#VALUE!</v>
      </c>
      <c r="J187" s="147" t="e">
        <f ca="1">(J111+J113)*Parameters!M$11</f>
        <v>#VALUE!</v>
      </c>
      <c r="K187" s="147" t="e">
        <f ca="1">(K111+K113)*Parameters!N$11</f>
        <v>#VALUE!</v>
      </c>
      <c r="L187" s="147" t="e">
        <f ca="1">(L111+L113)*Parameters!O$11</f>
        <v>#VALUE!</v>
      </c>
      <c r="M187" s="147" t="e">
        <f ca="1">(M111+M113)*Parameters!P$11</f>
        <v>#VALUE!</v>
      </c>
      <c r="N187" s="147" t="e">
        <f ca="1">(N111+N113)*Parameters!Q$11</f>
        <v>#VALUE!</v>
      </c>
      <c r="O187" s="147" t="e">
        <f ca="1">(O111+O113)*Parameters!R$11</f>
        <v>#VALUE!</v>
      </c>
      <c r="P187" s="147" t="e">
        <f ca="1">(P111+P113)*Parameters!S$11</f>
        <v>#VALUE!</v>
      </c>
      <c r="Q187" s="147" t="e">
        <f ca="1">(Q111+Q113)*Parameters!T$11</f>
        <v>#VALUE!</v>
      </c>
      <c r="R187" s="147" t="e">
        <f ca="1">(R111+R113)*Parameters!U$11</f>
        <v>#VALUE!</v>
      </c>
      <c r="S187" s="147" t="e">
        <f ca="1">(S111+S113)*Parameters!V$11</f>
        <v>#VALUE!</v>
      </c>
      <c r="T187" s="147" t="e">
        <f ca="1">(T111+T113)*Parameters!W$11</f>
        <v>#VALUE!</v>
      </c>
      <c r="U187" s="147" t="e">
        <f ca="1">(U111+U113)*Parameters!X$11</f>
        <v>#VALUE!</v>
      </c>
      <c r="V187" s="147" t="e">
        <f ca="1">(V111+V113)*Parameters!Y$11</f>
        <v>#VALUE!</v>
      </c>
      <c r="W187" s="147" t="e">
        <f ca="1">(W111+W113)*Parameters!Z$11</f>
        <v>#VALUE!</v>
      </c>
      <c r="X187" s="147" t="e">
        <f ca="1">(X111+X113)*Parameters!AA$11</f>
        <v>#VALUE!</v>
      </c>
      <c r="Y187" s="147" t="e">
        <f ca="1">(Y111+Y113)*Parameters!AB$11</f>
        <v>#VALUE!</v>
      </c>
      <c r="Z187" s="147" t="e">
        <f ca="1">(Z111+Z113)*Parameters!AC$11</f>
        <v>#VALUE!</v>
      </c>
      <c r="AA187" s="147" t="e">
        <f ca="1">(AA111+AA113)*Parameters!AD$11</f>
        <v>#VALUE!</v>
      </c>
      <c r="AB187" s="147" t="e">
        <f ca="1">(AB111+AB113)*Parameters!AE$11</f>
        <v>#VALUE!</v>
      </c>
      <c r="AC187" s="147" t="e">
        <f ca="1">(AC111+AC113)*Parameters!AF$11</f>
        <v>#VALUE!</v>
      </c>
      <c r="AD187" s="147" t="e">
        <f ca="1">(AD111+AD113)*Parameters!AG$11</f>
        <v>#VALUE!</v>
      </c>
      <c r="AE187" s="147" t="e">
        <f ca="1">(AE111+AE113)*Parameters!AH$11</f>
        <v>#VALUE!</v>
      </c>
      <c r="AF187" s="147" t="e">
        <f ca="1">(AF111+AF113)*Parameters!AI$11</f>
        <v>#VALUE!</v>
      </c>
      <c r="AG187" s="147" t="e">
        <f ca="1">(AG111+AG113)*Parameters!AJ$11</f>
        <v>#VALUE!</v>
      </c>
      <c r="AH187" s="147" t="e">
        <f ca="1">(AH111+AH113)*Parameters!AK$11</f>
        <v>#VALUE!</v>
      </c>
      <c r="AI187" s="147" t="e">
        <f ca="1">(AI111+AI113)*Parameters!AL$11</f>
        <v>#VALUE!</v>
      </c>
      <c r="AJ187" s="147" t="e">
        <f ca="1">(AJ111+AJ113)*Parameters!AM$11</f>
        <v>#VALUE!</v>
      </c>
      <c r="AK187" s="147" t="e">
        <f ca="1">(AK111+AK113)*Parameters!AN$11</f>
        <v>#VALUE!</v>
      </c>
      <c r="AL187" s="147" t="e">
        <f ca="1">(AL111+AL113)*Parameters!AO$11</f>
        <v>#VALUE!</v>
      </c>
      <c r="AM187" s="147"/>
      <c r="AN187" s="147"/>
      <c r="AO187" s="147"/>
      <c r="AP187" s="147"/>
      <c r="AQ187" s="147"/>
    </row>
    <row r="188" spans="1:43" x14ac:dyDescent="0.25">
      <c r="A188" s="68" t="s">
        <v>720</v>
      </c>
      <c r="B188" s="52"/>
      <c r="C188" s="82" t="s">
        <v>410</v>
      </c>
      <c r="D188" s="25"/>
      <c r="E188" s="46" t="str">
        <f t="shared" si="89"/>
        <v>Non-dairy cattle (calves)</v>
      </c>
      <c r="F188" s="25"/>
      <c r="G188" s="225" t="str">
        <f ca="1">IFERROR(IF(ABS(SUM($H188:AQ188))&lt;0.0000000001,"OK","Error - all years do not = 0"),"Error - check input data")</f>
        <v>Error - check input data</v>
      </c>
      <c r="H188" s="148" t="e">
        <f t="shared" ref="H188:AL188" ca="1" si="90">(H183+H184) - (H185+H186+H187)</f>
        <v>#VALUE!</v>
      </c>
      <c r="I188" s="148" t="e">
        <f t="shared" ca="1" si="90"/>
        <v>#VALUE!</v>
      </c>
      <c r="J188" s="148" t="e">
        <f t="shared" ca="1" si="90"/>
        <v>#VALUE!</v>
      </c>
      <c r="K188" s="148" t="e">
        <f t="shared" ca="1" si="90"/>
        <v>#VALUE!</v>
      </c>
      <c r="L188" s="148" t="e">
        <f t="shared" ca="1" si="90"/>
        <v>#VALUE!</v>
      </c>
      <c r="M188" s="148" t="e">
        <f t="shared" ca="1" si="90"/>
        <v>#VALUE!</v>
      </c>
      <c r="N188" s="148" t="e">
        <f t="shared" ca="1" si="90"/>
        <v>#VALUE!</v>
      </c>
      <c r="O188" s="148" t="e">
        <f t="shared" ca="1" si="90"/>
        <v>#VALUE!</v>
      </c>
      <c r="P188" s="148" t="e">
        <f t="shared" ca="1" si="90"/>
        <v>#VALUE!</v>
      </c>
      <c r="Q188" s="148" t="e">
        <f t="shared" ca="1" si="90"/>
        <v>#VALUE!</v>
      </c>
      <c r="R188" s="148" t="e">
        <f t="shared" ca="1" si="90"/>
        <v>#VALUE!</v>
      </c>
      <c r="S188" s="148" t="e">
        <f t="shared" ca="1" si="90"/>
        <v>#VALUE!</v>
      </c>
      <c r="T188" s="148" t="e">
        <f t="shared" ca="1" si="90"/>
        <v>#VALUE!</v>
      </c>
      <c r="U188" s="148" t="e">
        <f t="shared" ca="1" si="90"/>
        <v>#VALUE!</v>
      </c>
      <c r="V188" s="148" t="e">
        <f t="shared" ca="1" si="90"/>
        <v>#VALUE!</v>
      </c>
      <c r="W188" s="148" t="e">
        <f t="shared" ca="1" si="90"/>
        <v>#VALUE!</v>
      </c>
      <c r="X188" s="148" t="e">
        <f t="shared" ca="1" si="90"/>
        <v>#VALUE!</v>
      </c>
      <c r="Y188" s="148" t="e">
        <f t="shared" ca="1" si="90"/>
        <v>#VALUE!</v>
      </c>
      <c r="Z188" s="148" t="e">
        <f t="shared" ca="1" si="90"/>
        <v>#VALUE!</v>
      </c>
      <c r="AA188" s="148" t="e">
        <f t="shared" ca="1" si="90"/>
        <v>#VALUE!</v>
      </c>
      <c r="AB188" s="148" t="e">
        <f t="shared" ca="1" si="90"/>
        <v>#VALUE!</v>
      </c>
      <c r="AC188" s="148" t="e">
        <f t="shared" ca="1" si="90"/>
        <v>#VALUE!</v>
      </c>
      <c r="AD188" s="148" t="e">
        <f t="shared" ca="1" si="90"/>
        <v>#VALUE!</v>
      </c>
      <c r="AE188" s="148" t="e">
        <f t="shared" ca="1" si="90"/>
        <v>#VALUE!</v>
      </c>
      <c r="AF188" s="148" t="e">
        <f t="shared" ca="1" si="90"/>
        <v>#VALUE!</v>
      </c>
      <c r="AG188" s="148" t="e">
        <f t="shared" ca="1" si="90"/>
        <v>#VALUE!</v>
      </c>
      <c r="AH188" s="148" t="e">
        <f t="shared" ca="1" si="90"/>
        <v>#VALUE!</v>
      </c>
      <c r="AI188" s="148" t="e">
        <f t="shared" ca="1" si="90"/>
        <v>#VALUE!</v>
      </c>
      <c r="AJ188" s="148" t="e">
        <f t="shared" ca="1" si="90"/>
        <v>#VALUE!</v>
      </c>
      <c r="AK188" s="148" t="e">
        <f t="shared" ca="1" si="90"/>
        <v>#VALUE!</v>
      </c>
      <c r="AL188" s="148" t="e">
        <f t="shared" ca="1" si="90"/>
        <v>#VALUE!</v>
      </c>
      <c r="AM188" s="148"/>
      <c r="AN188" s="148"/>
      <c r="AO188" s="148"/>
      <c r="AP188" s="148"/>
      <c r="AQ188" s="148"/>
    </row>
    <row r="189" spans="1:43" ht="15.75" x14ac:dyDescent="0.25">
      <c r="A189" s="383" t="s">
        <v>723</v>
      </c>
      <c r="B189" s="31"/>
      <c r="C189" s="32"/>
      <c r="D189" s="32"/>
      <c r="E189" s="32"/>
      <c r="F189" s="32"/>
      <c r="G189" s="222"/>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row>
    <row r="190" spans="1:43" ht="18" x14ac:dyDescent="0.25">
      <c r="A190" s="104" t="s">
        <v>393</v>
      </c>
      <c r="B190" s="52"/>
      <c r="C190" s="52" t="s">
        <v>236</v>
      </c>
      <c r="D190" s="53" t="s">
        <v>153</v>
      </c>
      <c r="E190" s="54" t="str">
        <f t="shared" ref="E190:E192" si="91">$A$1</f>
        <v>Non-dairy cattle (calves)</v>
      </c>
      <c r="F190" s="53" t="s">
        <v>122</v>
      </c>
      <c r="G190" s="181"/>
      <c r="H190" s="70" t="e">
        <f t="shared" ref="H190:AL190" ca="1" si="92">H24+H52</f>
        <v>#VALUE!</v>
      </c>
      <c r="I190" s="70" t="e">
        <f t="shared" ca="1" si="92"/>
        <v>#VALUE!</v>
      </c>
      <c r="J190" s="70" t="e">
        <f t="shared" ca="1" si="92"/>
        <v>#VALUE!</v>
      </c>
      <c r="K190" s="70" t="e">
        <f t="shared" ca="1" si="92"/>
        <v>#VALUE!</v>
      </c>
      <c r="L190" s="70" t="e">
        <f t="shared" ca="1" si="92"/>
        <v>#VALUE!</v>
      </c>
      <c r="M190" s="70" t="e">
        <f t="shared" ca="1" si="92"/>
        <v>#VALUE!</v>
      </c>
      <c r="N190" s="70" t="e">
        <f t="shared" ca="1" si="92"/>
        <v>#VALUE!</v>
      </c>
      <c r="O190" s="70" t="e">
        <f t="shared" ca="1" si="92"/>
        <v>#VALUE!</v>
      </c>
      <c r="P190" s="70" t="e">
        <f t="shared" ca="1" si="92"/>
        <v>#VALUE!</v>
      </c>
      <c r="Q190" s="70" t="e">
        <f t="shared" ca="1" si="92"/>
        <v>#VALUE!</v>
      </c>
      <c r="R190" s="70" t="e">
        <f t="shared" ca="1" si="92"/>
        <v>#VALUE!</v>
      </c>
      <c r="S190" s="70" t="e">
        <f t="shared" ca="1" si="92"/>
        <v>#VALUE!</v>
      </c>
      <c r="T190" s="70" t="e">
        <f t="shared" ca="1" si="92"/>
        <v>#VALUE!</v>
      </c>
      <c r="U190" s="70" t="e">
        <f t="shared" ca="1" si="92"/>
        <v>#VALUE!</v>
      </c>
      <c r="V190" s="70" t="e">
        <f t="shared" ca="1" si="92"/>
        <v>#VALUE!</v>
      </c>
      <c r="W190" s="70" t="e">
        <f t="shared" ca="1" si="92"/>
        <v>#VALUE!</v>
      </c>
      <c r="X190" s="70" t="e">
        <f t="shared" ca="1" si="92"/>
        <v>#VALUE!</v>
      </c>
      <c r="Y190" s="70" t="e">
        <f t="shared" ca="1" si="92"/>
        <v>#VALUE!</v>
      </c>
      <c r="Z190" s="70" t="e">
        <f t="shared" ca="1" si="92"/>
        <v>#VALUE!</v>
      </c>
      <c r="AA190" s="70" t="e">
        <f t="shared" ca="1" si="92"/>
        <v>#VALUE!</v>
      </c>
      <c r="AB190" s="70" t="e">
        <f t="shared" ca="1" si="92"/>
        <v>#VALUE!</v>
      </c>
      <c r="AC190" s="70" t="e">
        <f t="shared" ca="1" si="92"/>
        <v>#VALUE!</v>
      </c>
      <c r="AD190" s="70" t="e">
        <f t="shared" ca="1" si="92"/>
        <v>#VALUE!</v>
      </c>
      <c r="AE190" s="70" t="e">
        <f t="shared" ca="1" si="92"/>
        <v>#VALUE!</v>
      </c>
      <c r="AF190" s="70" t="e">
        <f t="shared" ca="1" si="92"/>
        <v>#VALUE!</v>
      </c>
      <c r="AG190" s="70" t="e">
        <f t="shared" ca="1" si="92"/>
        <v>#VALUE!</v>
      </c>
      <c r="AH190" s="70" t="e">
        <f t="shared" ca="1" si="92"/>
        <v>#VALUE!</v>
      </c>
      <c r="AI190" s="70" t="e">
        <f t="shared" ca="1" si="92"/>
        <v>#VALUE!</v>
      </c>
      <c r="AJ190" s="70" t="e">
        <f t="shared" ca="1" si="92"/>
        <v>#VALUE!</v>
      </c>
      <c r="AK190" s="70" t="e">
        <f t="shared" ca="1" si="92"/>
        <v>#VALUE!</v>
      </c>
      <c r="AL190" s="70" t="e">
        <f t="shared" ca="1" si="92"/>
        <v>#VALUE!</v>
      </c>
      <c r="AM190" s="146"/>
      <c r="AN190" s="146"/>
      <c r="AO190" s="146"/>
      <c r="AP190" s="146"/>
      <c r="AQ190" s="146"/>
    </row>
    <row r="191" spans="1:43" ht="18.75" x14ac:dyDescent="0.35">
      <c r="A191" s="82" t="s">
        <v>395</v>
      </c>
      <c r="B191" s="52"/>
      <c r="C191" s="52" t="s">
        <v>237</v>
      </c>
      <c r="D191" s="53" t="s">
        <v>153</v>
      </c>
      <c r="E191" s="54" t="str">
        <f t="shared" si="91"/>
        <v>Non-dairy cattle (calves)</v>
      </c>
      <c r="F191" s="53" t="s">
        <v>122</v>
      </c>
      <c r="G191" s="175" t="s">
        <v>718</v>
      </c>
      <c r="H191" s="70" t="e">
        <f ca="1">SUM(H46:H48)+SUM(H91:H98)+H103*Parameters!K$18+SUM(H119:H120)+SUM(H123:H123)+H125+H136+H139</f>
        <v>#VALUE!</v>
      </c>
      <c r="I191" s="70" t="e">
        <f ca="1">SUM(I46:I48)+SUM(I91:I98)+I103*Parameters!L$18+SUM(I119:I120)+SUM(I123:I123)+I125+I136+I139</f>
        <v>#VALUE!</v>
      </c>
      <c r="J191" s="70" t="e">
        <f ca="1">SUM(J46:J48)+SUM(J91:J98)+J103*Parameters!M$18+SUM(J119:J120)+SUM(J123:J123)+J125+J136+J139</f>
        <v>#VALUE!</v>
      </c>
      <c r="K191" s="70" t="e">
        <f ca="1">SUM(K46:K48)+SUM(K91:K98)+K103*Parameters!N$18+SUM(K119:K120)+SUM(K123:K123)+K125+K136+K139</f>
        <v>#VALUE!</v>
      </c>
      <c r="L191" s="70" t="e">
        <f ca="1">SUM(L46:L48)+SUM(L91:L98)+L103*Parameters!O$18+SUM(L119:L120)+SUM(L123:L123)+L125+L136+L139</f>
        <v>#VALUE!</v>
      </c>
      <c r="M191" s="70" t="e">
        <f ca="1">SUM(M46:M48)+SUM(M91:M98)+M103*Parameters!P$18+SUM(M119:M120)+SUM(M123:M123)+M125+M136+M139</f>
        <v>#VALUE!</v>
      </c>
      <c r="N191" s="70" t="e">
        <f ca="1">SUM(N46:N48)+SUM(N91:N98)+N103*Parameters!Q$18+SUM(N119:N120)+SUM(N123:N123)+N125+N136+N139</f>
        <v>#VALUE!</v>
      </c>
      <c r="O191" s="70" t="e">
        <f ca="1">SUM(O46:O48)+SUM(O91:O98)+O103*Parameters!R$18+SUM(O119:O120)+SUM(O123:O123)+O125+O136+O139</f>
        <v>#VALUE!</v>
      </c>
      <c r="P191" s="70" t="e">
        <f ca="1">SUM(P46:P48)+SUM(P91:P98)+P103*Parameters!S$18+SUM(P119:P120)+SUM(P123:P123)+P125+P136+P139</f>
        <v>#VALUE!</v>
      </c>
      <c r="Q191" s="70" t="e">
        <f ca="1">SUM(Q46:Q48)+SUM(Q91:Q98)+Q103*Parameters!T$18+SUM(Q119:Q120)+SUM(Q123:Q123)+Q125+Q136+Q139</f>
        <v>#VALUE!</v>
      </c>
      <c r="R191" s="70" t="e">
        <f ca="1">SUM(R46:R48)+SUM(R91:R98)+R103*Parameters!U$18+SUM(R119:R120)+SUM(R123:R123)+R125+R136+R139</f>
        <v>#VALUE!</v>
      </c>
      <c r="S191" s="70" t="e">
        <f ca="1">SUM(S46:S48)+SUM(S91:S98)+S103*Parameters!V$18+SUM(S119:S120)+SUM(S123:S123)+S125+S136+S139</f>
        <v>#VALUE!</v>
      </c>
      <c r="T191" s="70" t="e">
        <f ca="1">SUM(T46:T48)+SUM(T91:T98)+T103*Parameters!W$18+SUM(T119:T120)+SUM(T123:T123)+T125+T136+T139</f>
        <v>#VALUE!</v>
      </c>
      <c r="U191" s="70" t="e">
        <f ca="1">SUM(U46:U48)+SUM(U91:U98)+U103*Parameters!X$18+SUM(U119:U120)+SUM(U123:U123)+U125+U136+U139</f>
        <v>#VALUE!</v>
      </c>
      <c r="V191" s="70" t="e">
        <f ca="1">SUM(V46:V48)+SUM(V91:V98)+V103*Parameters!Y$18+SUM(V119:V120)+SUM(V123:V123)+V125+V136+V139</f>
        <v>#VALUE!</v>
      </c>
      <c r="W191" s="70" t="e">
        <f ca="1">SUM(W46:W48)+SUM(W91:W98)+W103*Parameters!Z$18+SUM(W119:W120)+SUM(W123:W123)+W125+W136+W139</f>
        <v>#VALUE!</v>
      </c>
      <c r="X191" s="70" t="e">
        <f ca="1">SUM(X46:X48)+SUM(X91:X98)+X103*Parameters!AA$18+SUM(X119:X120)+SUM(X123:X123)+X125+X136+X139</f>
        <v>#VALUE!</v>
      </c>
      <c r="Y191" s="70" t="e">
        <f ca="1">SUM(Y46:Y48)+SUM(Y91:Y98)+Y103*Parameters!AB$18+SUM(Y119:Y120)+SUM(Y123:Y123)+Y125+Y136+Y139</f>
        <v>#VALUE!</v>
      </c>
      <c r="Z191" s="70" t="e">
        <f ca="1">SUM(Z46:Z48)+SUM(Z91:Z98)+Z103*Parameters!AC$18+SUM(Z119:Z120)+SUM(Z123:Z123)+Z125+Z136+Z139</f>
        <v>#VALUE!</v>
      </c>
      <c r="AA191" s="70" t="e">
        <f ca="1">SUM(AA46:AA48)+SUM(AA91:AA98)+AA103*Parameters!AD$18+SUM(AA119:AA120)+SUM(AA123:AA123)+AA125+AA136+AA139</f>
        <v>#VALUE!</v>
      </c>
      <c r="AB191" s="70" t="e">
        <f ca="1">SUM(AB46:AB48)+SUM(AB91:AB98)+AB103*Parameters!AE$18+SUM(AB119:AB120)+SUM(AB123:AB123)+AB125+AB136+AB139</f>
        <v>#VALUE!</v>
      </c>
      <c r="AC191" s="70" t="e">
        <f ca="1">SUM(AC46:AC48)+SUM(AC91:AC98)+AC103*Parameters!AF$18+SUM(AC119:AC120)+SUM(AC123:AC123)+AC125+AC136+AC139</f>
        <v>#VALUE!</v>
      </c>
      <c r="AD191" s="70" t="e">
        <f ca="1">SUM(AD46:AD48)+SUM(AD91:AD98)+AD103*Parameters!AG$18+SUM(AD119:AD120)+SUM(AD123:AD123)+AD125+AD136+AD139</f>
        <v>#VALUE!</v>
      </c>
      <c r="AE191" s="70" t="e">
        <f ca="1">SUM(AE46:AE48)+SUM(AE91:AE98)+AE103*Parameters!AH$18+SUM(AE119:AE120)+SUM(AE123:AE123)+AE125+AE136+AE139</f>
        <v>#VALUE!</v>
      </c>
      <c r="AF191" s="70" t="e">
        <f ca="1">SUM(AF46:AF48)+SUM(AF91:AF98)+AF103*Parameters!AI$18+SUM(AF119:AF120)+SUM(AF123:AF123)+AF125+AF136+AF139</f>
        <v>#VALUE!</v>
      </c>
      <c r="AG191" s="70" t="e">
        <f ca="1">SUM(AG46:AG48)+SUM(AG91:AG98)+AG103*Parameters!AJ$18+SUM(AG119:AG120)+SUM(AG123:AG123)+AG125+AG136+AG139</f>
        <v>#VALUE!</v>
      </c>
      <c r="AH191" s="70" t="e">
        <f ca="1">SUM(AH46:AH48)+SUM(AH91:AH98)+AH103*Parameters!AK$18+SUM(AH119:AH120)+SUM(AH123:AH123)+AH125+AH136+AH139</f>
        <v>#VALUE!</v>
      </c>
      <c r="AI191" s="70" t="e">
        <f ca="1">SUM(AI46:AI48)+SUM(AI91:AI98)+AI103*Parameters!AL$18+SUM(AI119:AI120)+SUM(AI123:AI123)+AI125+AI136+AI139</f>
        <v>#VALUE!</v>
      </c>
      <c r="AJ191" s="70" t="e">
        <f ca="1">SUM(AJ46:AJ48)+SUM(AJ91:AJ98)+AJ103*Parameters!AM$18+SUM(AJ119:AJ120)+SUM(AJ123:AJ123)+AJ125+AJ136+AJ139</f>
        <v>#VALUE!</v>
      </c>
      <c r="AK191" s="70" t="e">
        <f ca="1">SUM(AK46:AK48)+SUM(AK91:AK98)+AK103*Parameters!AN$18+SUM(AK119:AK120)+SUM(AK123:AK123)+AK125+AK136+AK139</f>
        <v>#VALUE!</v>
      </c>
      <c r="AL191" s="70" t="e">
        <f ca="1">SUM(AL46:AL48)+SUM(AL91:AL98)+AL103*Parameters!AO$18+SUM(AL119:AL120)+SUM(AL123:AL123)+AL125+AL136+AL139</f>
        <v>#VALUE!</v>
      </c>
      <c r="AM191" s="146"/>
      <c r="AN191" s="146"/>
      <c r="AO191" s="146"/>
      <c r="AP191" s="146"/>
      <c r="AQ191" s="146"/>
    </row>
    <row r="192" spans="1:43" x14ac:dyDescent="0.25">
      <c r="A192" s="106" t="s">
        <v>721</v>
      </c>
      <c r="B192" s="52"/>
      <c r="C192" s="82" t="s">
        <v>705</v>
      </c>
      <c r="D192" s="26" t="s">
        <v>153</v>
      </c>
      <c r="E192" s="108" t="str">
        <f t="shared" si="91"/>
        <v>Non-dairy cattle (calves)</v>
      </c>
      <c r="F192" s="26" t="s">
        <v>122</v>
      </c>
      <c r="G192" s="225" t="str">
        <f ca="1">IFERROR(IF(SUM(H192:AQ192)=0,"OK","Error - all years do not = 0"),"Error - check input data")</f>
        <v>Error - check input data</v>
      </c>
      <c r="H192" s="74" t="e">
        <f ca="1">H190-H191</f>
        <v>#VALUE!</v>
      </c>
      <c r="I192" s="74" t="e">
        <f t="shared" ref="I192:AL192" ca="1" si="93">I190-I191</f>
        <v>#VALUE!</v>
      </c>
      <c r="J192" s="74" t="e">
        <f t="shared" ca="1" si="93"/>
        <v>#VALUE!</v>
      </c>
      <c r="K192" s="74" t="e">
        <f t="shared" ca="1" si="93"/>
        <v>#VALUE!</v>
      </c>
      <c r="L192" s="74" t="e">
        <f t="shared" ca="1" si="93"/>
        <v>#VALUE!</v>
      </c>
      <c r="M192" s="74" t="e">
        <f t="shared" ca="1" si="93"/>
        <v>#VALUE!</v>
      </c>
      <c r="N192" s="74" t="e">
        <f t="shared" ca="1" si="93"/>
        <v>#VALUE!</v>
      </c>
      <c r="O192" s="74" t="e">
        <f t="shared" ca="1" si="93"/>
        <v>#VALUE!</v>
      </c>
      <c r="P192" s="74" t="e">
        <f t="shared" ca="1" si="93"/>
        <v>#VALUE!</v>
      </c>
      <c r="Q192" s="74" t="e">
        <f t="shared" ca="1" si="93"/>
        <v>#VALUE!</v>
      </c>
      <c r="R192" s="74" t="e">
        <f t="shared" ca="1" si="93"/>
        <v>#VALUE!</v>
      </c>
      <c r="S192" s="74" t="e">
        <f t="shared" ca="1" si="93"/>
        <v>#VALUE!</v>
      </c>
      <c r="T192" s="74" t="e">
        <f t="shared" ca="1" si="93"/>
        <v>#VALUE!</v>
      </c>
      <c r="U192" s="74" t="e">
        <f t="shared" ca="1" si="93"/>
        <v>#VALUE!</v>
      </c>
      <c r="V192" s="74" t="e">
        <f t="shared" ca="1" si="93"/>
        <v>#VALUE!</v>
      </c>
      <c r="W192" s="74" t="e">
        <f t="shared" ca="1" si="93"/>
        <v>#VALUE!</v>
      </c>
      <c r="X192" s="74" t="e">
        <f t="shared" ca="1" si="93"/>
        <v>#VALUE!</v>
      </c>
      <c r="Y192" s="74" t="e">
        <f t="shared" ca="1" si="93"/>
        <v>#VALUE!</v>
      </c>
      <c r="Z192" s="74" t="e">
        <f t="shared" ca="1" si="93"/>
        <v>#VALUE!</v>
      </c>
      <c r="AA192" s="74" t="e">
        <f t="shared" ca="1" si="93"/>
        <v>#VALUE!</v>
      </c>
      <c r="AB192" s="74" t="e">
        <f t="shared" ca="1" si="93"/>
        <v>#VALUE!</v>
      </c>
      <c r="AC192" s="74" t="e">
        <f t="shared" ca="1" si="93"/>
        <v>#VALUE!</v>
      </c>
      <c r="AD192" s="74" t="e">
        <f t="shared" ca="1" si="93"/>
        <v>#VALUE!</v>
      </c>
      <c r="AE192" s="74" t="e">
        <f t="shared" ca="1" si="93"/>
        <v>#VALUE!</v>
      </c>
      <c r="AF192" s="74" t="e">
        <f t="shared" ca="1" si="93"/>
        <v>#VALUE!</v>
      </c>
      <c r="AG192" s="74" t="e">
        <f t="shared" ca="1" si="93"/>
        <v>#VALUE!</v>
      </c>
      <c r="AH192" s="74" t="e">
        <f t="shared" ca="1" si="93"/>
        <v>#VALUE!</v>
      </c>
      <c r="AI192" s="74" t="e">
        <f t="shared" ca="1" si="93"/>
        <v>#VALUE!</v>
      </c>
      <c r="AJ192" s="74" t="e">
        <f t="shared" ca="1" si="93"/>
        <v>#VALUE!</v>
      </c>
      <c r="AK192" s="74" t="e">
        <f t="shared" ca="1" si="93"/>
        <v>#VALUE!</v>
      </c>
      <c r="AL192" s="74" t="e">
        <f t="shared" ca="1" si="93"/>
        <v>#VALUE!</v>
      </c>
      <c r="AM192" s="346"/>
      <c r="AN192" s="346"/>
      <c r="AO192" s="346"/>
      <c r="AP192" s="346"/>
      <c r="AQ192" s="346"/>
    </row>
  </sheetData>
  <sheetProtection sheet="1" formatCells="0" insertColumns="0" insertRows="0" sort="0" autoFilter="0" pivotTables="0"/>
  <autoFilter ref="A3:AI188" xr:uid="{00000000-0009-0000-0000-000008000000}"/>
  <mergeCells count="7">
    <mergeCell ref="A147:G147"/>
    <mergeCell ref="D4:G6"/>
    <mergeCell ref="I6:K6"/>
    <mergeCell ref="C7:C9"/>
    <mergeCell ref="D7:G9"/>
    <mergeCell ref="I7:K7"/>
    <mergeCell ref="I8:K8"/>
  </mergeCells>
  <conditionalFormatting sqref="G25 G114:G115 G192">
    <cfRule type="expression" dxfId="111" priority="8">
      <formula>$G25="CS"</formula>
    </cfRule>
  </conditionalFormatting>
  <conditionalFormatting sqref="G126:G127">
    <cfRule type="expression" dxfId="110" priority="2">
      <formula>$G126="CS"</formula>
    </cfRule>
  </conditionalFormatting>
  <conditionalFormatting sqref="G31">
    <cfRule type="expression" dxfId="109" priority="7">
      <formula>$G31="CS"</formula>
    </cfRule>
  </conditionalFormatting>
  <conditionalFormatting sqref="G37">
    <cfRule type="expression" dxfId="108" priority="6">
      <formula>$G37="CS"</formula>
    </cfRule>
  </conditionalFormatting>
  <conditionalFormatting sqref="G41">
    <cfRule type="expression" dxfId="107" priority="5">
      <formula>$G41="CS"</formula>
    </cfRule>
  </conditionalFormatting>
  <conditionalFormatting sqref="G56">
    <cfRule type="expression" dxfId="106" priority="4">
      <formula>$G56="CS"</formula>
    </cfRule>
  </conditionalFormatting>
  <conditionalFormatting sqref="G138">
    <cfRule type="expression" dxfId="105" priority="3">
      <formula>$G138="CS"</formula>
    </cfRule>
  </conditionalFormatting>
  <conditionalFormatting sqref="G188">
    <cfRule type="expression" dxfId="104" priority="1">
      <formula>$G188="CS"</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vt:i4>
      </vt:variant>
    </vt:vector>
  </HeadingPairs>
  <TitlesOfParts>
    <vt:vector size="26" baseType="lpstr">
      <vt:lpstr>Guidance</vt:lpstr>
      <vt:lpstr>QA Sheet</vt:lpstr>
      <vt:lpstr>Summary</vt:lpstr>
      <vt:lpstr>Check Library</vt:lpstr>
      <vt:lpstr>Step 1</vt:lpstr>
      <vt:lpstr>Parameters</vt:lpstr>
      <vt:lpstr>Dairy cattle</vt:lpstr>
      <vt:lpstr>Non-dairy cattle</vt:lpstr>
      <vt:lpstr>Non-dairy cattle (calves)</vt:lpstr>
      <vt:lpstr>Sheep</vt:lpstr>
      <vt:lpstr>Swine (finishing pigs)</vt:lpstr>
      <vt:lpstr>Swine (sows)</vt:lpstr>
      <vt:lpstr>Buffalo</vt:lpstr>
      <vt:lpstr>Goats</vt:lpstr>
      <vt:lpstr>Horses</vt:lpstr>
      <vt:lpstr>Mules and asses</vt:lpstr>
      <vt:lpstr>Laying hens</vt:lpstr>
      <vt:lpstr>Broilers</vt:lpstr>
      <vt:lpstr>Turkeys</vt:lpstr>
      <vt:lpstr>Other poultry (ducks)</vt:lpstr>
      <vt:lpstr>Other poultry (geese)</vt:lpstr>
      <vt:lpstr>Other animals (fur animals)</vt:lpstr>
      <vt:lpstr>Default Parameters</vt:lpstr>
      <vt:lpstr>Lists</vt:lpstr>
      <vt:lpstr>LivestockPop</vt:lpstr>
      <vt:lpstr>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Rosie Brook</dc:creator>
  <cp:lastModifiedBy>Richard German</cp:lastModifiedBy>
  <dcterms:created xsi:type="dcterms:W3CDTF">2017-11-03T10:28:45Z</dcterms:created>
  <dcterms:modified xsi:type="dcterms:W3CDTF">2021-01-12T15:17:55Z</dcterms:modified>
</cp:coreProperties>
</file>